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WORK\R-JIP\2017年公開用データ\"/>
    </mc:Choice>
  </mc:AlternateContent>
  <bookViews>
    <workbookView xWindow="720" yWindow="390" windowWidth="19440" windowHeight="13620" xr2:uid="{00000000-000D-0000-FFFF-FFFF00000000}"/>
  </bookViews>
  <sheets>
    <sheet name="実質付加価値" sheetId="7" r:id="rId1"/>
    <sheet name="名目付加価値" sheetId="12" r:id="rId2"/>
    <sheet name="資本ストック" sheetId="1" r:id="rId3"/>
    <sheet name="資本コスト" sheetId="4" r:id="rId4"/>
    <sheet name="マンアワー" sheetId="5" r:id="rId5"/>
    <sheet name="労働コスト" sheetId="6" r:id="rId6"/>
    <sheet name="質格差指数（労働）" sheetId="10" r:id="rId7"/>
    <sheet name="logVir" sheetId="15" r:id="rId8"/>
    <sheet name="logKir" sheetId="16" r:id="rId9"/>
    <sheet name="logHir" sheetId="17" r:id="rId10"/>
    <sheet name="logQir" sheetId="18" r:id="rId11"/>
    <sheet name="SVir" sheetId="22" r:id="rId12"/>
    <sheet name="SKir" sheetId="19" r:id="rId13"/>
    <sheet name="SLir" sheetId="20" r:id="rId14"/>
    <sheet name="RLPir" sheetId="37" r:id="rId15"/>
    <sheet name="RTFPir" sheetId="21" r:id="rId16"/>
    <sheet name="格差1970" sheetId="23" r:id="rId17"/>
    <sheet name="格差1980" sheetId="33" r:id="rId18"/>
    <sheet name="格差1990" sheetId="34" r:id="rId19"/>
    <sheet name="格差2000" sheetId="35" r:id="rId20"/>
    <sheet name="格差2010" sheetId="36" r:id="rId21"/>
  </sheets>
  <definedNames>
    <definedName name="_xlnm._FilterDatabase" localSheetId="9" hidden="1">logHir!$C$1:$D$1084</definedName>
    <definedName name="_xlnm._FilterDatabase" localSheetId="8" hidden="1">logKir!$C$1:$D$1084</definedName>
    <definedName name="_xlnm._FilterDatabase" localSheetId="10" hidden="1">logQir!$C$1:$C$1107</definedName>
    <definedName name="_xlnm._FilterDatabase" localSheetId="7" hidden="1">logVir!$C$1:$D$1084</definedName>
    <definedName name="_xlnm._FilterDatabase" localSheetId="14" hidden="1">RLPir!$A$1:$A$1153</definedName>
    <definedName name="_xlnm._FilterDatabase" localSheetId="15" hidden="1">RTFPir!$A$1:$A$1153</definedName>
    <definedName name="_xlnm._FilterDatabase" localSheetId="12" hidden="1">SKir!$C$1:$D$1084</definedName>
    <definedName name="_xlnm._FilterDatabase" localSheetId="13" hidden="1">SLir!$A$1:$D$1107</definedName>
    <definedName name="_xlnm._FilterDatabase" localSheetId="11" hidden="1">SVir!$C$1:$D$1084</definedName>
    <definedName name="_xlnm._FilterDatabase" localSheetId="4" hidden="1">マンアワー!$C$1:$C$473</definedName>
    <definedName name="_xlnm._FilterDatabase" localSheetId="3" hidden="1">資本コスト!$C$1:$C$1084</definedName>
    <definedName name="_xlnm._FilterDatabase" localSheetId="2" hidden="1">資本ストック!$C$1:$C$1084</definedName>
    <definedName name="_xlnm._FilterDatabase" localSheetId="6" hidden="1">'質格差指数（労働）'!$A$1:$D$1085</definedName>
    <definedName name="_xlnm._FilterDatabase" localSheetId="0" hidden="1">実質付加価値!$C$1:$C$473</definedName>
    <definedName name="_xlnm._FilterDatabase" localSheetId="1" hidden="1">名目付加価値!$C$1:$C$1084</definedName>
    <definedName name="_xlnm._FilterDatabase" localSheetId="5" hidden="1">労働コスト!$C$1:$C$473</definedName>
  </definedNames>
  <calcPr calcId="171027"/>
</workbook>
</file>

<file path=xl/calcChain.xml><?xml version="1.0" encoding="utf-8"?>
<calcChain xmlns="http://schemas.openxmlformats.org/spreadsheetml/2006/main">
  <c r="E47" i="36" l="1"/>
  <c r="C47" i="36"/>
  <c r="E40" i="36"/>
  <c r="C40" i="36"/>
  <c r="E43" i="36"/>
  <c r="C43" i="36"/>
  <c r="E22" i="36"/>
  <c r="C22" i="36"/>
  <c r="E46" i="36"/>
  <c r="C46" i="36"/>
  <c r="E48" i="36"/>
  <c r="C48" i="36"/>
  <c r="E41" i="36"/>
  <c r="C41" i="36"/>
  <c r="E18" i="36"/>
  <c r="C18" i="36"/>
  <c r="E42" i="36"/>
  <c r="C42" i="36"/>
  <c r="E27" i="36"/>
  <c r="C27" i="36"/>
  <c r="E26" i="36"/>
  <c r="C26" i="36"/>
  <c r="E14" i="36"/>
  <c r="C14" i="36"/>
  <c r="E10" i="36"/>
  <c r="C10" i="36"/>
  <c r="E19" i="36"/>
  <c r="C19" i="36"/>
  <c r="E34" i="36"/>
  <c r="C34" i="36"/>
  <c r="E45" i="36"/>
  <c r="C45" i="36"/>
  <c r="E49" i="36"/>
  <c r="C49" i="36"/>
  <c r="E16" i="36"/>
  <c r="C16" i="36"/>
  <c r="E31" i="36"/>
  <c r="C31" i="36"/>
  <c r="E15" i="36"/>
  <c r="C15" i="36"/>
  <c r="E6" i="36"/>
  <c r="C6" i="36"/>
  <c r="E13" i="36"/>
  <c r="C13" i="36"/>
  <c r="E5" i="36"/>
  <c r="C5" i="36"/>
  <c r="E7" i="36"/>
  <c r="C7" i="36"/>
  <c r="E11" i="36"/>
  <c r="C11" i="36"/>
  <c r="E17" i="36"/>
  <c r="C17" i="36"/>
  <c r="E39" i="36"/>
  <c r="C39" i="36"/>
  <c r="E35" i="36"/>
  <c r="C35" i="36"/>
  <c r="E25" i="36"/>
  <c r="C25" i="36"/>
  <c r="E21" i="36"/>
  <c r="C21" i="36"/>
  <c r="E37" i="36"/>
  <c r="C37" i="36"/>
  <c r="E30" i="36"/>
  <c r="C30" i="36"/>
  <c r="E38" i="36"/>
  <c r="C38" i="36"/>
  <c r="E8" i="36"/>
  <c r="C8" i="36"/>
  <c r="E4" i="36"/>
  <c r="C4" i="36"/>
  <c r="E9" i="36"/>
  <c r="C9" i="36"/>
  <c r="E33" i="36"/>
  <c r="C33" i="36"/>
  <c r="E29" i="36"/>
  <c r="C29" i="36"/>
  <c r="E12" i="36"/>
  <c r="C12" i="36"/>
  <c r="E23" i="36"/>
  <c r="C23" i="36"/>
  <c r="E20" i="36"/>
  <c r="C20" i="36"/>
  <c r="E50" i="36"/>
  <c r="C50" i="36"/>
  <c r="E32" i="36"/>
  <c r="C32" i="36"/>
  <c r="E28" i="36"/>
  <c r="C28" i="36"/>
  <c r="E44" i="36"/>
  <c r="C44" i="36"/>
  <c r="E36" i="36"/>
  <c r="C36" i="36"/>
  <c r="E24" i="36"/>
  <c r="C24" i="36"/>
  <c r="D47" i="36"/>
  <c r="D40" i="36"/>
  <c r="D43" i="36"/>
  <c r="D22" i="36"/>
  <c r="D46" i="36"/>
  <c r="D48" i="36"/>
  <c r="D41" i="36"/>
  <c r="D18" i="36"/>
  <c r="D42" i="36"/>
  <c r="D27" i="36"/>
  <c r="D26" i="36"/>
  <c r="D14" i="36"/>
  <c r="D10" i="36"/>
  <c r="D19" i="36"/>
  <c r="D34" i="36"/>
  <c r="D45" i="36"/>
  <c r="D49" i="36"/>
  <c r="D16" i="36"/>
  <c r="D31" i="36"/>
  <c r="D15" i="36"/>
  <c r="D6" i="36"/>
  <c r="D13" i="36"/>
  <c r="D5" i="36"/>
  <c r="D7" i="36"/>
  <c r="D11" i="36"/>
  <c r="D17" i="36"/>
  <c r="D39" i="36"/>
  <c r="D35" i="36"/>
  <c r="D25" i="36"/>
  <c r="D21" i="36"/>
  <c r="D37" i="36"/>
  <c r="D30" i="36"/>
  <c r="D38" i="36"/>
  <c r="D8" i="36"/>
  <c r="D4" i="36"/>
  <c r="D9" i="36"/>
  <c r="D33" i="36"/>
  <c r="D29" i="36"/>
  <c r="D12" i="36"/>
  <c r="D23" i="36"/>
  <c r="D20" i="36"/>
  <c r="D50" i="36"/>
  <c r="D32" i="36"/>
  <c r="D28" i="36"/>
  <c r="D44" i="36"/>
  <c r="F44" i="36" s="1"/>
  <c r="D36" i="36"/>
  <c r="F36" i="36"/>
  <c r="D24" i="36"/>
  <c r="F47" i="36"/>
  <c r="F40" i="36"/>
  <c r="F43" i="36"/>
  <c r="F22" i="36"/>
  <c r="F46" i="36"/>
  <c r="F48" i="36"/>
  <c r="F41" i="36"/>
  <c r="F18" i="36"/>
  <c r="F42" i="36"/>
  <c r="F27" i="36"/>
  <c r="F26" i="36"/>
  <c r="F14" i="36"/>
  <c r="F10" i="36"/>
  <c r="F19" i="36"/>
  <c r="F34" i="36"/>
  <c r="F45" i="36"/>
  <c r="F49" i="36"/>
  <c r="F16" i="36"/>
  <c r="F31" i="36"/>
  <c r="F15" i="36"/>
  <c r="F6" i="36"/>
  <c r="F13" i="36"/>
  <c r="F5" i="36"/>
  <c r="F7" i="36"/>
  <c r="F11" i="36"/>
  <c r="F17" i="36"/>
  <c r="F39" i="36"/>
  <c r="F35" i="36"/>
  <c r="F25" i="36"/>
  <c r="F21" i="36"/>
  <c r="F37" i="36"/>
  <c r="F30" i="36"/>
  <c r="F38" i="36"/>
  <c r="F8" i="36"/>
  <c r="F4" i="36"/>
  <c r="F9" i="36"/>
  <c r="F33" i="36"/>
  <c r="F29" i="36"/>
  <c r="F12" i="36"/>
  <c r="F23" i="36"/>
  <c r="F20" i="36"/>
  <c r="F50" i="36"/>
  <c r="F32" i="36"/>
  <c r="E50" i="35"/>
  <c r="C50" i="35"/>
  <c r="E37" i="35"/>
  <c r="C37" i="35"/>
  <c r="E43" i="35"/>
  <c r="C43" i="35"/>
  <c r="E10" i="35"/>
  <c r="C10" i="35"/>
  <c r="E45" i="35"/>
  <c r="C45" i="35"/>
  <c r="E48" i="35"/>
  <c r="C48" i="35"/>
  <c r="E39" i="35"/>
  <c r="C39" i="35"/>
  <c r="E27" i="35"/>
  <c r="C27" i="35"/>
  <c r="E38" i="35"/>
  <c r="C38" i="35"/>
  <c r="E21" i="35"/>
  <c r="C21" i="35"/>
  <c r="E32" i="35"/>
  <c r="C32" i="35"/>
  <c r="E29" i="35"/>
  <c r="C29" i="35"/>
  <c r="E24" i="35"/>
  <c r="C24" i="35"/>
  <c r="E13" i="35"/>
  <c r="C13" i="35"/>
  <c r="E19" i="35"/>
  <c r="C19" i="35"/>
  <c r="E47" i="35"/>
  <c r="C47" i="35"/>
  <c r="E42" i="35"/>
  <c r="C42" i="35"/>
  <c r="E33" i="35"/>
  <c r="C33" i="35"/>
  <c r="E26" i="35"/>
  <c r="C26" i="35"/>
  <c r="E9" i="35"/>
  <c r="C9" i="35"/>
  <c r="E8" i="35"/>
  <c r="C8" i="35"/>
  <c r="E12" i="35"/>
  <c r="C12" i="35"/>
  <c r="E5" i="35"/>
  <c r="C5" i="35"/>
  <c r="E15" i="35"/>
  <c r="C15" i="35"/>
  <c r="E7" i="35"/>
  <c r="C7" i="35"/>
  <c r="E18" i="35"/>
  <c r="C18" i="35"/>
  <c r="E36" i="35"/>
  <c r="C36" i="35"/>
  <c r="E31" i="35"/>
  <c r="C31" i="35"/>
  <c r="E40" i="35"/>
  <c r="C40" i="35"/>
  <c r="E23" i="35"/>
  <c r="C23" i="35"/>
  <c r="E16" i="35"/>
  <c r="C16" i="35"/>
  <c r="E20" i="35"/>
  <c r="C20" i="35"/>
  <c r="E34" i="35"/>
  <c r="C34" i="35"/>
  <c r="E6" i="35"/>
  <c r="C6" i="35"/>
  <c r="E4" i="35"/>
  <c r="C4" i="35"/>
  <c r="E11" i="35"/>
  <c r="C11" i="35"/>
  <c r="E35" i="35"/>
  <c r="C35" i="35"/>
  <c r="E28" i="35"/>
  <c r="C28" i="35"/>
  <c r="E14" i="35"/>
  <c r="C14" i="35"/>
  <c r="E17" i="35"/>
  <c r="C17" i="35"/>
  <c r="E22" i="35"/>
  <c r="C22" i="35"/>
  <c r="E46" i="35"/>
  <c r="C46" i="35"/>
  <c r="E44" i="35"/>
  <c r="C44" i="35"/>
  <c r="E30" i="35"/>
  <c r="C30" i="35"/>
  <c r="E41" i="35"/>
  <c r="C41" i="35"/>
  <c r="E49" i="35"/>
  <c r="C49" i="35"/>
  <c r="E25" i="35"/>
  <c r="C25" i="35"/>
  <c r="D50" i="35"/>
  <c r="D37" i="35"/>
  <c r="D43" i="35"/>
  <c r="D10" i="35"/>
  <c r="D45" i="35"/>
  <c r="D48" i="35"/>
  <c r="D39" i="35"/>
  <c r="D27" i="35"/>
  <c r="D38" i="35"/>
  <c r="D21" i="35"/>
  <c r="D32" i="35"/>
  <c r="D29" i="35"/>
  <c r="D24" i="35"/>
  <c r="D13" i="35"/>
  <c r="D19" i="35"/>
  <c r="D47" i="35"/>
  <c r="D42" i="35"/>
  <c r="D33" i="35"/>
  <c r="D26" i="35"/>
  <c r="D9" i="35"/>
  <c r="D8" i="35"/>
  <c r="D12" i="35"/>
  <c r="D5" i="35"/>
  <c r="D15" i="35"/>
  <c r="D7" i="35"/>
  <c r="D18" i="35"/>
  <c r="D36" i="35"/>
  <c r="D31" i="35"/>
  <c r="D40" i="35"/>
  <c r="D23" i="35"/>
  <c r="D16" i="35"/>
  <c r="D20" i="35"/>
  <c r="D34" i="35"/>
  <c r="D6" i="35"/>
  <c r="D4" i="35"/>
  <c r="D11" i="35"/>
  <c r="D35" i="35"/>
  <c r="D28" i="35"/>
  <c r="D14" i="35"/>
  <c r="D17" i="35"/>
  <c r="D22" i="35"/>
  <c r="D46" i="35"/>
  <c r="D44" i="35"/>
  <c r="F44" i="35" s="1"/>
  <c r="D30" i="35"/>
  <c r="F30" i="35" s="1"/>
  <c r="D41" i="35"/>
  <c r="D49" i="35"/>
  <c r="D25" i="35"/>
  <c r="F50" i="35"/>
  <c r="F37" i="35"/>
  <c r="F43" i="35"/>
  <c r="F10" i="35"/>
  <c r="F45" i="35"/>
  <c r="F48" i="35"/>
  <c r="F39" i="35"/>
  <c r="F27" i="35"/>
  <c r="F38" i="35"/>
  <c r="F21" i="35"/>
  <c r="F32" i="35"/>
  <c r="F29" i="35"/>
  <c r="F24" i="35"/>
  <c r="F13" i="35"/>
  <c r="F19" i="35"/>
  <c r="F47" i="35"/>
  <c r="F42" i="35"/>
  <c r="F33" i="35"/>
  <c r="F26" i="35"/>
  <c r="F9" i="35"/>
  <c r="F8" i="35"/>
  <c r="F12" i="35"/>
  <c r="F5" i="35"/>
  <c r="F15" i="35"/>
  <c r="F7" i="35"/>
  <c r="F18" i="35"/>
  <c r="F31" i="35"/>
  <c r="F23" i="35"/>
  <c r="F20" i="35"/>
  <c r="F6" i="35"/>
  <c r="F11" i="35"/>
  <c r="F28" i="35"/>
  <c r="F17" i="35"/>
  <c r="E50" i="34"/>
  <c r="C50" i="34"/>
  <c r="E44" i="34"/>
  <c r="C44" i="34"/>
  <c r="E47" i="34"/>
  <c r="C47" i="34"/>
  <c r="E23" i="34"/>
  <c r="C23" i="34"/>
  <c r="E41" i="34"/>
  <c r="C41" i="34"/>
  <c r="E49" i="34"/>
  <c r="C49" i="34"/>
  <c r="E40" i="34"/>
  <c r="C40" i="34"/>
  <c r="E28" i="34"/>
  <c r="C28" i="34"/>
  <c r="E46" i="34"/>
  <c r="C46" i="34"/>
  <c r="E34" i="34"/>
  <c r="C34" i="34"/>
  <c r="E30" i="34"/>
  <c r="C30" i="34"/>
  <c r="E36" i="34"/>
  <c r="C36" i="34"/>
  <c r="E24" i="34"/>
  <c r="C24" i="34"/>
  <c r="E14" i="34"/>
  <c r="C14" i="34"/>
  <c r="E21" i="34"/>
  <c r="C21" i="34"/>
  <c r="E48" i="34"/>
  <c r="C48" i="34"/>
  <c r="E33" i="34"/>
  <c r="C33" i="34"/>
  <c r="E38" i="34"/>
  <c r="C38" i="34"/>
  <c r="E13" i="34"/>
  <c r="C13" i="34"/>
  <c r="E7" i="34"/>
  <c r="C7" i="34"/>
  <c r="E10" i="34"/>
  <c r="C10" i="34"/>
  <c r="E12" i="34"/>
  <c r="C12" i="34"/>
  <c r="E4" i="34"/>
  <c r="C4" i="34"/>
  <c r="E19" i="34"/>
  <c r="C19" i="34"/>
  <c r="E9" i="34"/>
  <c r="C9" i="34"/>
  <c r="E18" i="34"/>
  <c r="C18" i="34"/>
  <c r="E26" i="34"/>
  <c r="C26" i="34"/>
  <c r="E31" i="34"/>
  <c r="C31" i="34"/>
  <c r="E29" i="34"/>
  <c r="C29" i="34"/>
  <c r="E25" i="34"/>
  <c r="C25" i="34"/>
  <c r="E22" i="34"/>
  <c r="C22" i="34"/>
  <c r="E16" i="34"/>
  <c r="C16" i="34"/>
  <c r="E37" i="34"/>
  <c r="C37" i="34"/>
  <c r="E6" i="34"/>
  <c r="C6" i="34"/>
  <c r="E5" i="34"/>
  <c r="C5" i="34"/>
  <c r="E8" i="34"/>
  <c r="C8" i="34"/>
  <c r="E17" i="34"/>
  <c r="C17" i="34"/>
  <c r="E20" i="34"/>
  <c r="C20" i="34"/>
  <c r="E11" i="34"/>
  <c r="C11" i="34"/>
  <c r="E15" i="34"/>
  <c r="C15" i="34"/>
  <c r="E27" i="34"/>
  <c r="C27" i="34"/>
  <c r="E43" i="34"/>
  <c r="C43" i="34"/>
  <c r="E39" i="34"/>
  <c r="C39" i="34"/>
  <c r="E32" i="34"/>
  <c r="C32" i="34"/>
  <c r="E45" i="34"/>
  <c r="C45" i="34"/>
  <c r="E42" i="34"/>
  <c r="C42" i="34"/>
  <c r="E35" i="34"/>
  <c r="C35" i="34"/>
  <c r="D50" i="34"/>
  <c r="D44" i="34"/>
  <c r="D47" i="34"/>
  <c r="D23" i="34"/>
  <c r="D41" i="34"/>
  <c r="D49" i="34"/>
  <c r="D40" i="34"/>
  <c r="D28" i="34"/>
  <c r="D46" i="34"/>
  <c r="D34" i="34"/>
  <c r="D30" i="34"/>
  <c r="D36" i="34"/>
  <c r="D24" i="34"/>
  <c r="D14" i="34"/>
  <c r="D21" i="34"/>
  <c r="D48" i="34"/>
  <c r="D33" i="34"/>
  <c r="D38" i="34"/>
  <c r="D13" i="34"/>
  <c r="D7" i="34"/>
  <c r="D10" i="34"/>
  <c r="D12" i="34"/>
  <c r="D4" i="34"/>
  <c r="D19" i="34"/>
  <c r="D9" i="34"/>
  <c r="D18" i="34"/>
  <c r="D26" i="34"/>
  <c r="D31" i="34"/>
  <c r="D29" i="34"/>
  <c r="D25" i="34"/>
  <c r="D22" i="34"/>
  <c r="D16" i="34"/>
  <c r="D37" i="34"/>
  <c r="D6" i="34"/>
  <c r="D5" i="34"/>
  <c r="D8" i="34"/>
  <c r="D17" i="34"/>
  <c r="D20" i="34"/>
  <c r="D11" i="34"/>
  <c r="F11" i="34" s="1"/>
  <c r="D15" i="34"/>
  <c r="D27" i="34"/>
  <c r="D43" i="34"/>
  <c r="D39" i="34"/>
  <c r="D32" i="34"/>
  <c r="D45" i="34"/>
  <c r="F45" i="34" s="1"/>
  <c r="D42" i="34"/>
  <c r="D35" i="34"/>
  <c r="F50" i="34"/>
  <c r="F44" i="34"/>
  <c r="F47" i="34"/>
  <c r="F23" i="34"/>
  <c r="F41" i="34"/>
  <c r="F49" i="34"/>
  <c r="F40" i="34"/>
  <c r="F28" i="34"/>
  <c r="F46" i="34"/>
  <c r="F34" i="34"/>
  <c r="F30" i="34"/>
  <c r="F36" i="34"/>
  <c r="F24" i="34"/>
  <c r="F14" i="34"/>
  <c r="F21" i="34"/>
  <c r="F48" i="34"/>
  <c r="F33" i="34"/>
  <c r="F38" i="34"/>
  <c r="F13" i="34"/>
  <c r="F7" i="34"/>
  <c r="F10" i="34"/>
  <c r="F12" i="34"/>
  <c r="F4" i="34"/>
  <c r="F19" i="34"/>
  <c r="F9" i="34"/>
  <c r="F18" i="34"/>
  <c r="F26" i="34"/>
  <c r="F31" i="34"/>
  <c r="F29" i="34"/>
  <c r="F25" i="34"/>
  <c r="F22" i="34"/>
  <c r="F16" i="34"/>
  <c r="F37" i="34"/>
  <c r="F5" i="34"/>
  <c r="F17" i="34"/>
  <c r="F27" i="34"/>
  <c r="F32" i="34"/>
  <c r="E50" i="33"/>
  <c r="C50" i="33"/>
  <c r="E46" i="33"/>
  <c r="C46" i="33"/>
  <c r="E45" i="33"/>
  <c r="C45" i="33"/>
  <c r="E24" i="33"/>
  <c r="C24" i="33"/>
  <c r="E39" i="33"/>
  <c r="C39" i="33"/>
  <c r="E48" i="33"/>
  <c r="C48" i="33"/>
  <c r="E35" i="33"/>
  <c r="C35" i="33"/>
  <c r="E13" i="33"/>
  <c r="C13" i="33"/>
  <c r="E42" i="33"/>
  <c r="C42" i="33"/>
  <c r="E27" i="33"/>
  <c r="C27" i="33"/>
  <c r="E16" i="33"/>
  <c r="C16" i="33"/>
  <c r="E41" i="33"/>
  <c r="C41" i="33"/>
  <c r="E22" i="33"/>
  <c r="C22" i="33"/>
  <c r="E11" i="33"/>
  <c r="C11" i="33"/>
  <c r="E23" i="33"/>
  <c r="C23" i="33"/>
  <c r="E49" i="33"/>
  <c r="C49" i="33"/>
  <c r="E38" i="33"/>
  <c r="C38" i="33"/>
  <c r="E19" i="33"/>
  <c r="C19" i="33"/>
  <c r="E17" i="33"/>
  <c r="C17" i="33"/>
  <c r="E7" i="33"/>
  <c r="C7" i="33"/>
  <c r="E5" i="33"/>
  <c r="C5" i="33"/>
  <c r="E12" i="33"/>
  <c r="C12" i="33"/>
  <c r="E6" i="33"/>
  <c r="C6" i="33"/>
  <c r="E30" i="33"/>
  <c r="C30" i="33"/>
  <c r="E14" i="33"/>
  <c r="C14" i="33"/>
  <c r="E20" i="33"/>
  <c r="C20" i="33"/>
  <c r="E25" i="33"/>
  <c r="C25" i="33"/>
  <c r="E32" i="33"/>
  <c r="C32" i="33"/>
  <c r="E40" i="33"/>
  <c r="C40" i="33"/>
  <c r="E34" i="33"/>
  <c r="C34" i="33"/>
  <c r="E31" i="33"/>
  <c r="C31" i="33"/>
  <c r="E15" i="33"/>
  <c r="C15" i="33"/>
  <c r="E37" i="33"/>
  <c r="C37" i="33"/>
  <c r="E4" i="33"/>
  <c r="C4" i="33"/>
  <c r="E10" i="33"/>
  <c r="C10" i="33"/>
  <c r="E8" i="33"/>
  <c r="C8" i="33"/>
  <c r="E29" i="33"/>
  <c r="C29" i="33"/>
  <c r="E21" i="33"/>
  <c r="C21" i="33"/>
  <c r="E9" i="33"/>
  <c r="C9" i="33"/>
  <c r="E18" i="33"/>
  <c r="C18" i="33"/>
  <c r="E26" i="33"/>
  <c r="C26" i="33"/>
  <c r="E43" i="33"/>
  <c r="C43" i="33"/>
  <c r="E36" i="33"/>
  <c r="C36" i="33"/>
  <c r="E33" i="33"/>
  <c r="C33" i="33"/>
  <c r="E44" i="33"/>
  <c r="C44" i="33"/>
  <c r="E47" i="33"/>
  <c r="C47" i="33"/>
  <c r="E28" i="33"/>
  <c r="C28" i="33"/>
  <c r="D50" i="33"/>
  <c r="D46" i="33"/>
  <c r="D45" i="33"/>
  <c r="D24" i="33"/>
  <c r="D39" i="33"/>
  <c r="D48" i="33"/>
  <c r="D35" i="33"/>
  <c r="D13" i="33"/>
  <c r="D42" i="33"/>
  <c r="D27" i="33"/>
  <c r="D16" i="33"/>
  <c r="D41" i="33"/>
  <c r="D22" i="33"/>
  <c r="D11" i="33"/>
  <c r="D23" i="33"/>
  <c r="D49" i="33"/>
  <c r="D38" i="33"/>
  <c r="D19" i="33"/>
  <c r="D17" i="33"/>
  <c r="D7" i="33"/>
  <c r="D5" i="33"/>
  <c r="D12" i="33"/>
  <c r="D6" i="33"/>
  <c r="D30" i="33"/>
  <c r="D14" i="33"/>
  <c r="D20" i="33"/>
  <c r="D25" i="33"/>
  <c r="D32" i="33"/>
  <c r="D40" i="33"/>
  <c r="D34" i="33"/>
  <c r="D31" i="33"/>
  <c r="D15" i="33"/>
  <c r="F15" i="33" s="1"/>
  <c r="D37" i="33"/>
  <c r="D4" i="33"/>
  <c r="F4" i="33" s="1"/>
  <c r="D10" i="33"/>
  <c r="D8" i="33"/>
  <c r="F8" i="33" s="1"/>
  <c r="D29" i="33"/>
  <c r="D21" i="33"/>
  <c r="D9" i="33"/>
  <c r="D18" i="33"/>
  <c r="D26" i="33"/>
  <c r="D43" i="33"/>
  <c r="D36" i="33"/>
  <c r="D33" i="33"/>
  <c r="D44" i="33"/>
  <c r="D47" i="33"/>
  <c r="D28" i="33"/>
  <c r="F46" i="33"/>
  <c r="F45" i="33"/>
  <c r="F24" i="33"/>
  <c r="F39" i="33"/>
  <c r="F48" i="33"/>
  <c r="F35" i="33"/>
  <c r="F13" i="33"/>
  <c r="F42" i="33"/>
  <c r="F27" i="33"/>
  <c r="F16" i="33"/>
  <c r="F41" i="33"/>
  <c r="F22" i="33"/>
  <c r="F11" i="33"/>
  <c r="F23" i="33"/>
  <c r="F49" i="33"/>
  <c r="F38" i="33"/>
  <c r="F19" i="33"/>
  <c r="F17" i="33"/>
  <c r="F7" i="33"/>
  <c r="F5" i="33"/>
  <c r="F12" i="33"/>
  <c r="F6" i="33"/>
  <c r="F30" i="33"/>
  <c r="F14" i="33"/>
  <c r="F20" i="33"/>
  <c r="F25" i="33"/>
  <c r="F32" i="33"/>
  <c r="F40" i="33"/>
  <c r="F34" i="33"/>
  <c r="F31" i="33"/>
  <c r="F37" i="33"/>
  <c r="F10" i="33"/>
  <c r="F29" i="33"/>
  <c r="F26" i="33"/>
  <c r="F44" i="33"/>
  <c r="E48" i="23"/>
  <c r="E46" i="23"/>
  <c r="E25" i="23"/>
  <c r="E45" i="23"/>
  <c r="E47" i="23"/>
  <c r="E38" i="23"/>
  <c r="E27" i="23"/>
  <c r="E44" i="23"/>
  <c r="E26" i="23"/>
  <c r="E29" i="23"/>
  <c r="E34" i="23"/>
  <c r="E10" i="23"/>
  <c r="E15" i="23"/>
  <c r="E20" i="23"/>
  <c r="E49" i="23"/>
  <c r="E39" i="23"/>
  <c r="E9" i="23"/>
  <c r="E12" i="23"/>
  <c r="E13" i="23"/>
  <c r="E6" i="23"/>
  <c r="E16" i="23"/>
  <c r="E8" i="23"/>
  <c r="E11" i="23"/>
  <c r="E14" i="23"/>
  <c r="E17" i="23"/>
  <c r="E23" i="23"/>
  <c r="E30" i="23"/>
  <c r="E40" i="23"/>
  <c r="E35" i="23"/>
  <c r="E24" i="23"/>
  <c r="E21" i="23"/>
  <c r="E36" i="23"/>
  <c r="E4" i="23"/>
  <c r="E7" i="23"/>
  <c r="E5" i="23"/>
  <c r="E19" i="23"/>
  <c r="E28" i="23"/>
  <c r="E18" i="23"/>
  <c r="E22" i="23"/>
  <c r="E37" i="23"/>
  <c r="E41" i="23"/>
  <c r="E31" i="23"/>
  <c r="E33" i="23"/>
  <c r="E42" i="23"/>
  <c r="E43" i="23"/>
  <c r="E32" i="23"/>
  <c r="D48" i="23"/>
  <c r="D46" i="23"/>
  <c r="D25" i="23"/>
  <c r="D45" i="23"/>
  <c r="D47" i="23"/>
  <c r="D38" i="23"/>
  <c r="D27" i="23"/>
  <c r="D44" i="23"/>
  <c r="D26" i="23"/>
  <c r="D29" i="23"/>
  <c r="D34" i="23"/>
  <c r="D10" i="23"/>
  <c r="D15" i="23"/>
  <c r="D20" i="23"/>
  <c r="D49" i="23"/>
  <c r="D39" i="23"/>
  <c r="D9" i="23"/>
  <c r="D12" i="23"/>
  <c r="D13" i="23"/>
  <c r="D6" i="23"/>
  <c r="D16" i="23"/>
  <c r="D8" i="23"/>
  <c r="D11" i="23"/>
  <c r="D14" i="23"/>
  <c r="D17" i="23"/>
  <c r="D23" i="23"/>
  <c r="D30" i="23"/>
  <c r="D40" i="23"/>
  <c r="D35" i="23"/>
  <c r="D24" i="23"/>
  <c r="D21" i="23"/>
  <c r="D36" i="23"/>
  <c r="D4" i="23"/>
  <c r="D7" i="23"/>
  <c r="D5" i="23"/>
  <c r="D19" i="23"/>
  <c r="D28" i="23"/>
  <c r="D18" i="23"/>
  <c r="D22" i="23"/>
  <c r="D37" i="23"/>
  <c r="D41" i="23"/>
  <c r="D31" i="23"/>
  <c r="D33" i="23"/>
  <c r="D42" i="23"/>
  <c r="D43" i="23"/>
  <c r="D32" i="23"/>
  <c r="C48" i="23"/>
  <c r="C46" i="23"/>
  <c r="C25" i="23"/>
  <c r="C45" i="23"/>
  <c r="C47" i="23"/>
  <c r="C38" i="23"/>
  <c r="C27" i="23"/>
  <c r="C44" i="23"/>
  <c r="C26" i="23"/>
  <c r="C29" i="23"/>
  <c r="C34" i="23"/>
  <c r="C10" i="23"/>
  <c r="C15" i="23"/>
  <c r="C20" i="23"/>
  <c r="C49" i="23"/>
  <c r="C39" i="23"/>
  <c r="C9" i="23"/>
  <c r="C12" i="23"/>
  <c r="C13" i="23"/>
  <c r="C6" i="23"/>
  <c r="C16" i="23"/>
  <c r="C8" i="23"/>
  <c r="C11" i="23"/>
  <c r="C14" i="23"/>
  <c r="C17" i="23"/>
  <c r="C23" i="23"/>
  <c r="C30" i="23"/>
  <c r="C40" i="23"/>
  <c r="C35" i="23"/>
  <c r="C24" i="23"/>
  <c r="C21" i="23"/>
  <c r="C36" i="23"/>
  <c r="C4" i="23"/>
  <c r="C7" i="23"/>
  <c r="C5" i="23"/>
  <c r="C19" i="23"/>
  <c r="C28" i="23"/>
  <c r="C18" i="23"/>
  <c r="C22" i="23"/>
  <c r="C37" i="23"/>
  <c r="C41" i="23"/>
  <c r="C31" i="23"/>
  <c r="C33" i="23"/>
  <c r="C42" i="23"/>
  <c r="C43" i="23"/>
  <c r="C32" i="23"/>
  <c r="F27" i="23"/>
  <c r="O1084" i="22"/>
  <c r="N1084" i="22"/>
  <c r="M1084" i="22"/>
  <c r="L1084" i="22"/>
  <c r="O1083" i="22"/>
  <c r="N1083" i="22"/>
  <c r="M1083" i="22"/>
  <c r="L1083" i="22"/>
  <c r="O1082" i="22"/>
  <c r="N1082" i="22"/>
  <c r="M1082" i="22"/>
  <c r="L1082" i="22"/>
  <c r="O1081" i="22"/>
  <c r="N1081" i="22"/>
  <c r="M1081" i="22"/>
  <c r="L1081" i="22"/>
  <c r="O1080" i="22"/>
  <c r="N1080" i="22"/>
  <c r="M1080" i="22"/>
  <c r="L1080" i="22"/>
  <c r="O1079" i="22"/>
  <c r="N1079" i="22"/>
  <c r="M1079" i="22"/>
  <c r="L1079" i="22"/>
  <c r="O1078" i="22"/>
  <c r="N1078" i="22"/>
  <c r="M1078" i="22"/>
  <c r="L1078" i="22"/>
  <c r="O1077" i="22"/>
  <c r="N1077" i="22"/>
  <c r="M1077" i="22"/>
  <c r="L1077" i="22"/>
  <c r="O1076" i="22"/>
  <c r="N1076" i="22"/>
  <c r="M1076" i="22"/>
  <c r="L1076" i="22"/>
  <c r="O1075" i="22"/>
  <c r="N1075" i="22"/>
  <c r="M1075" i="22"/>
  <c r="L1075" i="22"/>
  <c r="O1074" i="22"/>
  <c r="N1074" i="22"/>
  <c r="M1074" i="22"/>
  <c r="L1074" i="22"/>
  <c r="O1073" i="22"/>
  <c r="N1073" i="22"/>
  <c r="M1073" i="22"/>
  <c r="L1073" i="22"/>
  <c r="O1072" i="22"/>
  <c r="N1072" i="22"/>
  <c r="M1072" i="22"/>
  <c r="L1072" i="22"/>
  <c r="O1071" i="22"/>
  <c r="N1071" i="22"/>
  <c r="M1071" i="22"/>
  <c r="L1071" i="22"/>
  <c r="O1070" i="22"/>
  <c r="N1070" i="22"/>
  <c r="M1070" i="22"/>
  <c r="L1070" i="22"/>
  <c r="O1069" i="22"/>
  <c r="N1069" i="22"/>
  <c r="M1069" i="22"/>
  <c r="L1069" i="22"/>
  <c r="O1068" i="22"/>
  <c r="N1068" i="22"/>
  <c r="M1068" i="22"/>
  <c r="L1068" i="22"/>
  <c r="O1067" i="22"/>
  <c r="N1067" i="22"/>
  <c r="M1067" i="22"/>
  <c r="L1067" i="22"/>
  <c r="O1066" i="22"/>
  <c r="N1066" i="22"/>
  <c r="M1066" i="22"/>
  <c r="L1066" i="22"/>
  <c r="O1065" i="22"/>
  <c r="N1065" i="22"/>
  <c r="M1065" i="22"/>
  <c r="L1065" i="22"/>
  <c r="O1064" i="22"/>
  <c r="N1064" i="22"/>
  <c r="M1064" i="22"/>
  <c r="L1064" i="22"/>
  <c r="O1063" i="22"/>
  <c r="N1063" i="22"/>
  <c r="M1063" i="22"/>
  <c r="L1063" i="22"/>
  <c r="O1062" i="22"/>
  <c r="N1062" i="22"/>
  <c r="M1062" i="22"/>
  <c r="L1062" i="22"/>
  <c r="O1061" i="22"/>
  <c r="N1061" i="22"/>
  <c r="M1061" i="22"/>
  <c r="L1061" i="22"/>
  <c r="K1061" i="22"/>
  <c r="O1060" i="22"/>
  <c r="N1060" i="22"/>
  <c r="M1060" i="22"/>
  <c r="L1060" i="22"/>
  <c r="K1060" i="22"/>
  <c r="O1059" i="22"/>
  <c r="N1059" i="22"/>
  <c r="M1059" i="22"/>
  <c r="L1059" i="22"/>
  <c r="K1059" i="22"/>
  <c r="O1058" i="22"/>
  <c r="N1058" i="22"/>
  <c r="M1058" i="22"/>
  <c r="L1058" i="22"/>
  <c r="K1058" i="22"/>
  <c r="O1057" i="22"/>
  <c r="N1057" i="22"/>
  <c r="M1057" i="22"/>
  <c r="L1057" i="22"/>
  <c r="K1057" i="22"/>
  <c r="O1056" i="22"/>
  <c r="N1056" i="22"/>
  <c r="M1056" i="22"/>
  <c r="L1056" i="22"/>
  <c r="K1056" i="22"/>
  <c r="O1055" i="22"/>
  <c r="N1055" i="22"/>
  <c r="M1055" i="22"/>
  <c r="L1055" i="22"/>
  <c r="K1055" i="22"/>
  <c r="O1054" i="22"/>
  <c r="N1054" i="22"/>
  <c r="M1054" i="22"/>
  <c r="L1054" i="22"/>
  <c r="K1054" i="22"/>
  <c r="O1053" i="22"/>
  <c r="N1053" i="22"/>
  <c r="M1053" i="22"/>
  <c r="L1053" i="22"/>
  <c r="K1053" i="22"/>
  <c r="O1052" i="22"/>
  <c r="N1052" i="22"/>
  <c r="M1052" i="22"/>
  <c r="L1052" i="22"/>
  <c r="K1052" i="22"/>
  <c r="O1051" i="22"/>
  <c r="N1051" i="22"/>
  <c r="M1051" i="22"/>
  <c r="L1051" i="22"/>
  <c r="K1051" i="22"/>
  <c r="O1050" i="22"/>
  <c r="N1050" i="22"/>
  <c r="M1050" i="22"/>
  <c r="L1050" i="22"/>
  <c r="K1050" i="22"/>
  <c r="O1049" i="22"/>
  <c r="N1049" i="22"/>
  <c r="M1049" i="22"/>
  <c r="L1049" i="22"/>
  <c r="K1049" i="22"/>
  <c r="O1048" i="22"/>
  <c r="N1048" i="22"/>
  <c r="M1048" i="22"/>
  <c r="L1048" i="22"/>
  <c r="K1048" i="22"/>
  <c r="O1047" i="22"/>
  <c r="N1047" i="22"/>
  <c r="M1047" i="22"/>
  <c r="L1047" i="22"/>
  <c r="K1047" i="22"/>
  <c r="O1046" i="22"/>
  <c r="N1046" i="22"/>
  <c r="M1046" i="22"/>
  <c r="L1046" i="22"/>
  <c r="K1046" i="22"/>
  <c r="O1045" i="22"/>
  <c r="N1045" i="22"/>
  <c r="M1045" i="22"/>
  <c r="L1045" i="22"/>
  <c r="K1045" i="22"/>
  <c r="O1044" i="22"/>
  <c r="N1044" i="22"/>
  <c r="M1044" i="22"/>
  <c r="L1044" i="22"/>
  <c r="K1044" i="22"/>
  <c r="O1043" i="22"/>
  <c r="N1043" i="22"/>
  <c r="M1043" i="22"/>
  <c r="L1043" i="22"/>
  <c r="K1043" i="22"/>
  <c r="O1042" i="22"/>
  <c r="N1042" i="22"/>
  <c r="M1042" i="22"/>
  <c r="L1042" i="22"/>
  <c r="K1042" i="22"/>
  <c r="O1041" i="22"/>
  <c r="N1041" i="22"/>
  <c r="M1041" i="22"/>
  <c r="L1041" i="22"/>
  <c r="K1041" i="22"/>
  <c r="O1040" i="22"/>
  <c r="N1040" i="22"/>
  <c r="M1040" i="22"/>
  <c r="L1040" i="22"/>
  <c r="K1040" i="22"/>
  <c r="O1039" i="22"/>
  <c r="N1039" i="22"/>
  <c r="M1039" i="22"/>
  <c r="L1039" i="22"/>
  <c r="K1039" i="22"/>
  <c r="O1038" i="22"/>
  <c r="N1038" i="22"/>
  <c r="M1038" i="22"/>
  <c r="L1038" i="22"/>
  <c r="K1038" i="22"/>
  <c r="O1037" i="22"/>
  <c r="N1037" i="22"/>
  <c r="M1037" i="22"/>
  <c r="L1037" i="22"/>
  <c r="K1037" i="22"/>
  <c r="O1036" i="22"/>
  <c r="N1036" i="22"/>
  <c r="M1036" i="22"/>
  <c r="L1036" i="22"/>
  <c r="K1036" i="22"/>
  <c r="O1035" i="22"/>
  <c r="N1035" i="22"/>
  <c r="M1035" i="22"/>
  <c r="L1035" i="22"/>
  <c r="K1035" i="22"/>
  <c r="O1034" i="22"/>
  <c r="N1034" i="22"/>
  <c r="M1034" i="22"/>
  <c r="L1034" i="22"/>
  <c r="K1034" i="22"/>
  <c r="O1033" i="22"/>
  <c r="N1033" i="22"/>
  <c r="M1033" i="22"/>
  <c r="L1033" i="22"/>
  <c r="K1033" i="22"/>
  <c r="O1032" i="22"/>
  <c r="N1032" i="22"/>
  <c r="M1032" i="22"/>
  <c r="L1032" i="22"/>
  <c r="K1032" i="22"/>
  <c r="O1031" i="22"/>
  <c r="N1031" i="22"/>
  <c r="M1031" i="22"/>
  <c r="L1031" i="22"/>
  <c r="K1031" i="22"/>
  <c r="O1030" i="22"/>
  <c r="N1030" i="22"/>
  <c r="M1030" i="22"/>
  <c r="L1030" i="22"/>
  <c r="K1030" i="22"/>
  <c r="O1029" i="22"/>
  <c r="N1029" i="22"/>
  <c r="M1029" i="22"/>
  <c r="L1029" i="22"/>
  <c r="K1029" i="22"/>
  <c r="O1028" i="22"/>
  <c r="N1028" i="22"/>
  <c r="M1028" i="22"/>
  <c r="L1028" i="22"/>
  <c r="K1028" i="22"/>
  <c r="O1027" i="22"/>
  <c r="N1027" i="22"/>
  <c r="M1027" i="22"/>
  <c r="L1027" i="22"/>
  <c r="K1027" i="22"/>
  <c r="O1026" i="22"/>
  <c r="N1026" i="22"/>
  <c r="M1026" i="22"/>
  <c r="L1026" i="22"/>
  <c r="K1026" i="22"/>
  <c r="O1025" i="22"/>
  <c r="N1025" i="22"/>
  <c r="M1025" i="22"/>
  <c r="L1025" i="22"/>
  <c r="K1025" i="22"/>
  <c r="O1024" i="22"/>
  <c r="N1024" i="22"/>
  <c r="M1024" i="22"/>
  <c r="L1024" i="22"/>
  <c r="K1024" i="22"/>
  <c r="O1023" i="22"/>
  <c r="N1023" i="22"/>
  <c r="M1023" i="22"/>
  <c r="L1023" i="22"/>
  <c r="K1023" i="22"/>
  <c r="O1022" i="22"/>
  <c r="N1022" i="22"/>
  <c r="M1022" i="22"/>
  <c r="L1022" i="22"/>
  <c r="K1022" i="22"/>
  <c r="O1021" i="22"/>
  <c r="N1021" i="22"/>
  <c r="M1021" i="22"/>
  <c r="L1021" i="22"/>
  <c r="K1021" i="22"/>
  <c r="O1020" i="22"/>
  <c r="N1020" i="22"/>
  <c r="M1020" i="22"/>
  <c r="L1020" i="22"/>
  <c r="K1020" i="22"/>
  <c r="O1019" i="22"/>
  <c r="N1019" i="22"/>
  <c r="M1019" i="22"/>
  <c r="L1019" i="22"/>
  <c r="K1019" i="22"/>
  <c r="O1018" i="22"/>
  <c r="N1018" i="22"/>
  <c r="M1018" i="22"/>
  <c r="L1018" i="22"/>
  <c r="K1018" i="22"/>
  <c r="O1017" i="22"/>
  <c r="N1017" i="22"/>
  <c r="M1017" i="22"/>
  <c r="L1017" i="22"/>
  <c r="K1017" i="22"/>
  <c r="O1016" i="22"/>
  <c r="N1016" i="22"/>
  <c r="M1016" i="22"/>
  <c r="L1016" i="22"/>
  <c r="K1016" i="22"/>
  <c r="O1015" i="22"/>
  <c r="N1015" i="22"/>
  <c r="M1015" i="22"/>
  <c r="L1015" i="22"/>
  <c r="K1015" i="22"/>
  <c r="O1014" i="22"/>
  <c r="N1014" i="22"/>
  <c r="M1014" i="22"/>
  <c r="L1014" i="22"/>
  <c r="K1014" i="22"/>
  <c r="O1013" i="22"/>
  <c r="N1013" i="22"/>
  <c r="M1013" i="22"/>
  <c r="L1013" i="22"/>
  <c r="K1013" i="22"/>
  <c r="O1012" i="22"/>
  <c r="N1012" i="22"/>
  <c r="M1012" i="22"/>
  <c r="L1012" i="22"/>
  <c r="K1012" i="22"/>
  <c r="O1011" i="22"/>
  <c r="N1011" i="22"/>
  <c r="M1011" i="22"/>
  <c r="L1011" i="22"/>
  <c r="K1011" i="22"/>
  <c r="O1010" i="22"/>
  <c r="N1010" i="22"/>
  <c r="M1010" i="22"/>
  <c r="L1010" i="22"/>
  <c r="K1010" i="22"/>
  <c r="O1009" i="22"/>
  <c r="N1009" i="22"/>
  <c r="M1009" i="22"/>
  <c r="L1009" i="22"/>
  <c r="K1009" i="22"/>
  <c r="O1008" i="22"/>
  <c r="N1008" i="22"/>
  <c r="M1008" i="22"/>
  <c r="L1008" i="22"/>
  <c r="K1008" i="22"/>
  <c r="O1007" i="22"/>
  <c r="N1007" i="22"/>
  <c r="M1007" i="22"/>
  <c r="L1007" i="22"/>
  <c r="K1007" i="22"/>
  <c r="O1006" i="22"/>
  <c r="N1006" i="22"/>
  <c r="M1006" i="22"/>
  <c r="L1006" i="22"/>
  <c r="K1006" i="22"/>
  <c r="O1005" i="22"/>
  <c r="N1005" i="22"/>
  <c r="M1005" i="22"/>
  <c r="L1005" i="22"/>
  <c r="K1005" i="22"/>
  <c r="O1004" i="22"/>
  <c r="N1004" i="22"/>
  <c r="M1004" i="22"/>
  <c r="L1004" i="22"/>
  <c r="K1004" i="22"/>
  <c r="O1003" i="22"/>
  <c r="N1003" i="22"/>
  <c r="M1003" i="22"/>
  <c r="L1003" i="22"/>
  <c r="K1003" i="22"/>
  <c r="O1002" i="22"/>
  <c r="N1002" i="22"/>
  <c r="M1002" i="22"/>
  <c r="L1002" i="22"/>
  <c r="K1002" i="22"/>
  <c r="O1001" i="22"/>
  <c r="N1001" i="22"/>
  <c r="M1001" i="22"/>
  <c r="L1001" i="22"/>
  <c r="K1001" i="22"/>
  <c r="O1000" i="22"/>
  <c r="N1000" i="22"/>
  <c r="M1000" i="22"/>
  <c r="L1000" i="22"/>
  <c r="K1000" i="22"/>
  <c r="O999" i="22"/>
  <c r="N999" i="22"/>
  <c r="M999" i="22"/>
  <c r="L999" i="22"/>
  <c r="K999" i="22"/>
  <c r="O998" i="22"/>
  <c r="N998" i="22"/>
  <c r="M998" i="22"/>
  <c r="L998" i="22"/>
  <c r="K998" i="22"/>
  <c r="O997" i="22"/>
  <c r="N997" i="22"/>
  <c r="M997" i="22"/>
  <c r="L997" i="22"/>
  <c r="K997" i="22"/>
  <c r="O996" i="22"/>
  <c r="N996" i="22"/>
  <c r="M996" i="22"/>
  <c r="L996" i="22"/>
  <c r="K996" i="22"/>
  <c r="O995" i="22"/>
  <c r="N995" i="22"/>
  <c r="M995" i="22"/>
  <c r="L995" i="22"/>
  <c r="K995" i="22"/>
  <c r="O994" i="22"/>
  <c r="N994" i="22"/>
  <c r="M994" i="22"/>
  <c r="L994" i="22"/>
  <c r="K994" i="22"/>
  <c r="O993" i="22"/>
  <c r="N993" i="22"/>
  <c r="M993" i="22"/>
  <c r="L993" i="22"/>
  <c r="K993" i="22"/>
  <c r="O992" i="22"/>
  <c r="N992" i="22"/>
  <c r="M992" i="22"/>
  <c r="L992" i="22"/>
  <c r="K992" i="22"/>
  <c r="O991" i="22"/>
  <c r="N991" i="22"/>
  <c r="M991" i="22"/>
  <c r="L991" i="22"/>
  <c r="K991" i="22"/>
  <c r="O990" i="22"/>
  <c r="N990" i="22"/>
  <c r="M990" i="22"/>
  <c r="L990" i="22"/>
  <c r="K990" i="22"/>
  <c r="O989" i="22"/>
  <c r="N989" i="22"/>
  <c r="M989" i="22"/>
  <c r="L989" i="22"/>
  <c r="K989" i="22"/>
  <c r="O988" i="22"/>
  <c r="N988" i="22"/>
  <c r="M988" i="22"/>
  <c r="L988" i="22"/>
  <c r="K988" i="22"/>
  <c r="O987" i="22"/>
  <c r="N987" i="22"/>
  <c r="M987" i="22"/>
  <c r="L987" i="22"/>
  <c r="K987" i="22"/>
  <c r="O986" i="22"/>
  <c r="N986" i="22"/>
  <c r="M986" i="22"/>
  <c r="L986" i="22"/>
  <c r="K986" i="22"/>
  <c r="O985" i="22"/>
  <c r="N985" i="22"/>
  <c r="M985" i="22"/>
  <c r="L985" i="22"/>
  <c r="K985" i="22"/>
  <c r="O984" i="22"/>
  <c r="N984" i="22"/>
  <c r="M984" i="22"/>
  <c r="L984" i="22"/>
  <c r="K984" i="22"/>
  <c r="O983" i="22"/>
  <c r="N983" i="22"/>
  <c r="M983" i="22"/>
  <c r="L983" i="22"/>
  <c r="K983" i="22"/>
  <c r="O982" i="22"/>
  <c r="N982" i="22"/>
  <c r="M982" i="22"/>
  <c r="L982" i="22"/>
  <c r="K982" i="22"/>
  <c r="O981" i="22"/>
  <c r="N981" i="22"/>
  <c r="M981" i="22"/>
  <c r="L981" i="22"/>
  <c r="K981" i="22"/>
  <c r="O980" i="22"/>
  <c r="N980" i="22"/>
  <c r="M980" i="22"/>
  <c r="L980" i="22"/>
  <c r="K980" i="22"/>
  <c r="O979" i="22"/>
  <c r="N979" i="22"/>
  <c r="M979" i="22"/>
  <c r="L979" i="22"/>
  <c r="K979" i="22"/>
  <c r="O978" i="22"/>
  <c r="N978" i="22"/>
  <c r="M978" i="22"/>
  <c r="L978" i="22"/>
  <c r="K978" i="22"/>
  <c r="O977" i="22"/>
  <c r="N977" i="22"/>
  <c r="M977" i="22"/>
  <c r="L977" i="22"/>
  <c r="K977" i="22"/>
  <c r="O976" i="22"/>
  <c r="N976" i="22"/>
  <c r="M976" i="22"/>
  <c r="L976" i="22"/>
  <c r="K976" i="22"/>
  <c r="O975" i="22"/>
  <c r="N975" i="22"/>
  <c r="M975" i="22"/>
  <c r="L975" i="22"/>
  <c r="K975" i="22"/>
  <c r="O974" i="22"/>
  <c r="N974" i="22"/>
  <c r="M974" i="22"/>
  <c r="L974" i="22"/>
  <c r="K974" i="22"/>
  <c r="O973" i="22"/>
  <c r="N973" i="22"/>
  <c r="M973" i="22"/>
  <c r="L973" i="22"/>
  <c r="K973" i="22"/>
  <c r="O972" i="22"/>
  <c r="N972" i="22"/>
  <c r="M972" i="22"/>
  <c r="L972" i="22"/>
  <c r="K972" i="22"/>
  <c r="O971" i="22"/>
  <c r="N971" i="22"/>
  <c r="M971" i="22"/>
  <c r="L971" i="22"/>
  <c r="K971" i="22"/>
  <c r="O970" i="22"/>
  <c r="N970" i="22"/>
  <c r="M970" i="22"/>
  <c r="L970" i="22"/>
  <c r="K970" i="22"/>
  <c r="O969" i="22"/>
  <c r="N969" i="22"/>
  <c r="M969" i="22"/>
  <c r="L969" i="22"/>
  <c r="K969" i="22"/>
  <c r="O968" i="22"/>
  <c r="N968" i="22"/>
  <c r="M968" i="22"/>
  <c r="L968" i="22"/>
  <c r="K968" i="22"/>
  <c r="O967" i="22"/>
  <c r="N967" i="22"/>
  <c r="M967" i="22"/>
  <c r="L967" i="22"/>
  <c r="K967" i="22"/>
  <c r="O966" i="22"/>
  <c r="N966" i="22"/>
  <c r="M966" i="22"/>
  <c r="L966" i="22"/>
  <c r="K966" i="22"/>
  <c r="O965" i="22"/>
  <c r="N965" i="22"/>
  <c r="M965" i="22"/>
  <c r="L965" i="22"/>
  <c r="K965" i="22"/>
  <c r="O964" i="22"/>
  <c r="N964" i="22"/>
  <c r="M964" i="22"/>
  <c r="L964" i="22"/>
  <c r="K964" i="22"/>
  <c r="O963" i="22"/>
  <c r="N963" i="22"/>
  <c r="M963" i="22"/>
  <c r="L963" i="22"/>
  <c r="K963" i="22"/>
  <c r="O962" i="22"/>
  <c r="N962" i="22"/>
  <c r="M962" i="22"/>
  <c r="L962" i="22"/>
  <c r="K962" i="22"/>
  <c r="O961" i="22"/>
  <c r="N961" i="22"/>
  <c r="M961" i="22"/>
  <c r="L961" i="22"/>
  <c r="K961" i="22"/>
  <c r="O960" i="22"/>
  <c r="N960" i="22"/>
  <c r="M960" i="22"/>
  <c r="L960" i="22"/>
  <c r="K960" i="22"/>
  <c r="O959" i="22"/>
  <c r="N959" i="22"/>
  <c r="M959" i="22"/>
  <c r="L959" i="22"/>
  <c r="K959" i="22"/>
  <c r="O958" i="22"/>
  <c r="N958" i="22"/>
  <c r="M958" i="22"/>
  <c r="L958" i="22"/>
  <c r="K958" i="22"/>
  <c r="O957" i="22"/>
  <c r="N957" i="22"/>
  <c r="M957" i="22"/>
  <c r="L957" i="22"/>
  <c r="K957" i="22"/>
  <c r="O956" i="22"/>
  <c r="N956" i="22"/>
  <c r="M956" i="22"/>
  <c r="L956" i="22"/>
  <c r="K956" i="22"/>
  <c r="O955" i="22"/>
  <c r="N955" i="22"/>
  <c r="M955" i="22"/>
  <c r="L955" i="22"/>
  <c r="K955" i="22"/>
  <c r="O954" i="22"/>
  <c r="N954" i="22"/>
  <c r="M954" i="22"/>
  <c r="L954" i="22"/>
  <c r="K954" i="22"/>
  <c r="O953" i="22"/>
  <c r="N953" i="22"/>
  <c r="M953" i="22"/>
  <c r="L953" i="22"/>
  <c r="K953" i="22"/>
  <c r="O952" i="22"/>
  <c r="N952" i="22"/>
  <c r="M952" i="22"/>
  <c r="L952" i="22"/>
  <c r="K952" i="22"/>
  <c r="O951" i="22"/>
  <c r="N951" i="22"/>
  <c r="M951" i="22"/>
  <c r="L951" i="22"/>
  <c r="K951" i="22"/>
  <c r="O950" i="22"/>
  <c r="N950" i="22"/>
  <c r="M950" i="22"/>
  <c r="L950" i="22"/>
  <c r="K950" i="22"/>
  <c r="O949" i="22"/>
  <c r="N949" i="22"/>
  <c r="M949" i="22"/>
  <c r="L949" i="22"/>
  <c r="K949" i="22"/>
  <c r="O948" i="22"/>
  <c r="N948" i="22"/>
  <c r="M948" i="22"/>
  <c r="L948" i="22"/>
  <c r="K948" i="22"/>
  <c r="O947" i="22"/>
  <c r="N947" i="22"/>
  <c r="M947" i="22"/>
  <c r="L947" i="22"/>
  <c r="K947" i="22"/>
  <c r="O946" i="22"/>
  <c r="N946" i="22"/>
  <c r="M946" i="22"/>
  <c r="L946" i="22"/>
  <c r="K946" i="22"/>
  <c r="O945" i="22"/>
  <c r="N945" i="22"/>
  <c r="M945" i="22"/>
  <c r="L945" i="22"/>
  <c r="K945" i="22"/>
  <c r="O944" i="22"/>
  <c r="N944" i="22"/>
  <c r="M944" i="22"/>
  <c r="L944" i="22"/>
  <c r="K944" i="22"/>
  <c r="O943" i="22"/>
  <c r="N943" i="22"/>
  <c r="M943" i="22"/>
  <c r="L943" i="22"/>
  <c r="K943" i="22"/>
  <c r="O942" i="22"/>
  <c r="N942" i="22"/>
  <c r="M942" i="22"/>
  <c r="L942" i="22"/>
  <c r="K942" i="22"/>
  <c r="O941" i="22"/>
  <c r="N941" i="22"/>
  <c r="M941" i="22"/>
  <c r="L941" i="22"/>
  <c r="K941" i="22"/>
  <c r="O940" i="22"/>
  <c r="N940" i="22"/>
  <c r="M940" i="22"/>
  <c r="L940" i="22"/>
  <c r="K940" i="22"/>
  <c r="O939" i="22"/>
  <c r="N939" i="22"/>
  <c r="M939" i="22"/>
  <c r="L939" i="22"/>
  <c r="K939" i="22"/>
  <c r="O938" i="22"/>
  <c r="N938" i="22"/>
  <c r="M938" i="22"/>
  <c r="L938" i="22"/>
  <c r="K938" i="22"/>
  <c r="O937" i="22"/>
  <c r="N937" i="22"/>
  <c r="M937" i="22"/>
  <c r="L937" i="22"/>
  <c r="K937" i="22"/>
  <c r="O936" i="22"/>
  <c r="N936" i="22"/>
  <c r="M936" i="22"/>
  <c r="L936" i="22"/>
  <c r="K936" i="22"/>
  <c r="O935" i="22"/>
  <c r="N935" i="22"/>
  <c r="M935" i="22"/>
  <c r="L935" i="22"/>
  <c r="K935" i="22"/>
  <c r="O934" i="22"/>
  <c r="N934" i="22"/>
  <c r="M934" i="22"/>
  <c r="L934" i="22"/>
  <c r="K934" i="22"/>
  <c r="O933" i="22"/>
  <c r="N933" i="22"/>
  <c r="M933" i="22"/>
  <c r="L933" i="22"/>
  <c r="K933" i="22"/>
  <c r="O932" i="22"/>
  <c r="N932" i="22"/>
  <c r="M932" i="22"/>
  <c r="L932" i="22"/>
  <c r="K932" i="22"/>
  <c r="O931" i="22"/>
  <c r="N931" i="22"/>
  <c r="M931" i="22"/>
  <c r="L931" i="22"/>
  <c r="K931" i="22"/>
  <c r="O930" i="22"/>
  <c r="N930" i="22"/>
  <c r="M930" i="22"/>
  <c r="L930" i="22"/>
  <c r="K930" i="22"/>
  <c r="O929" i="22"/>
  <c r="N929" i="22"/>
  <c r="M929" i="22"/>
  <c r="L929" i="22"/>
  <c r="K929" i="22"/>
  <c r="O928" i="22"/>
  <c r="N928" i="22"/>
  <c r="M928" i="22"/>
  <c r="L928" i="22"/>
  <c r="K928" i="22"/>
  <c r="O927" i="22"/>
  <c r="N927" i="22"/>
  <c r="M927" i="22"/>
  <c r="L927" i="22"/>
  <c r="K927" i="22"/>
  <c r="O926" i="22"/>
  <c r="N926" i="22"/>
  <c r="M926" i="22"/>
  <c r="L926" i="22"/>
  <c r="K926" i="22"/>
  <c r="O925" i="22"/>
  <c r="N925" i="22"/>
  <c r="M925" i="22"/>
  <c r="L925" i="22"/>
  <c r="K925" i="22"/>
  <c r="O924" i="22"/>
  <c r="N924" i="22"/>
  <c r="M924" i="22"/>
  <c r="L924" i="22"/>
  <c r="K924" i="22"/>
  <c r="O923" i="22"/>
  <c r="N923" i="22"/>
  <c r="M923" i="22"/>
  <c r="L923" i="22"/>
  <c r="K923" i="22"/>
  <c r="O922" i="22"/>
  <c r="N922" i="22"/>
  <c r="M922" i="22"/>
  <c r="L922" i="22"/>
  <c r="K922" i="22"/>
  <c r="O921" i="22"/>
  <c r="N921" i="22"/>
  <c r="M921" i="22"/>
  <c r="L921" i="22"/>
  <c r="K921" i="22"/>
  <c r="O920" i="22"/>
  <c r="N920" i="22"/>
  <c r="M920" i="22"/>
  <c r="L920" i="22"/>
  <c r="K920" i="22"/>
  <c r="O919" i="22"/>
  <c r="N919" i="22"/>
  <c r="M919" i="22"/>
  <c r="L919" i="22"/>
  <c r="K919" i="22"/>
  <c r="O918" i="22"/>
  <c r="N918" i="22"/>
  <c r="M918" i="22"/>
  <c r="L918" i="22"/>
  <c r="K918" i="22"/>
  <c r="O917" i="22"/>
  <c r="N917" i="22"/>
  <c r="M917" i="22"/>
  <c r="L917" i="22"/>
  <c r="K917" i="22"/>
  <c r="O916" i="22"/>
  <c r="N916" i="22"/>
  <c r="M916" i="22"/>
  <c r="L916" i="22"/>
  <c r="K916" i="22"/>
  <c r="O915" i="22"/>
  <c r="N915" i="22"/>
  <c r="M915" i="22"/>
  <c r="L915" i="22"/>
  <c r="K915" i="22"/>
  <c r="O914" i="22"/>
  <c r="N914" i="22"/>
  <c r="M914" i="22"/>
  <c r="L914" i="22"/>
  <c r="K914" i="22"/>
  <c r="O913" i="22"/>
  <c r="N913" i="22"/>
  <c r="M913" i="22"/>
  <c r="L913" i="22"/>
  <c r="K913" i="22"/>
  <c r="O912" i="22"/>
  <c r="N912" i="22"/>
  <c r="M912" i="22"/>
  <c r="L912" i="22"/>
  <c r="K912" i="22"/>
  <c r="O911" i="22"/>
  <c r="N911" i="22"/>
  <c r="M911" i="22"/>
  <c r="L911" i="22"/>
  <c r="K911" i="22"/>
  <c r="O910" i="22"/>
  <c r="N910" i="22"/>
  <c r="M910" i="22"/>
  <c r="L910" i="22"/>
  <c r="K910" i="22"/>
  <c r="O909" i="22"/>
  <c r="N909" i="22"/>
  <c r="M909" i="22"/>
  <c r="L909" i="22"/>
  <c r="K909" i="22"/>
  <c r="O908" i="22"/>
  <c r="N908" i="22"/>
  <c r="M908" i="22"/>
  <c r="L908" i="22"/>
  <c r="K908" i="22"/>
  <c r="O907" i="22"/>
  <c r="N907" i="22"/>
  <c r="M907" i="22"/>
  <c r="L907" i="22"/>
  <c r="K907" i="22"/>
  <c r="O906" i="22"/>
  <c r="N906" i="22"/>
  <c r="M906" i="22"/>
  <c r="L906" i="22"/>
  <c r="K906" i="22"/>
  <c r="O905" i="22"/>
  <c r="N905" i="22"/>
  <c r="M905" i="22"/>
  <c r="L905" i="22"/>
  <c r="K905" i="22"/>
  <c r="O904" i="22"/>
  <c r="N904" i="22"/>
  <c r="M904" i="22"/>
  <c r="L904" i="22"/>
  <c r="K904" i="22"/>
  <c r="O903" i="22"/>
  <c r="N903" i="22"/>
  <c r="M903" i="22"/>
  <c r="L903" i="22"/>
  <c r="K903" i="22"/>
  <c r="O902" i="22"/>
  <c r="N902" i="22"/>
  <c r="M902" i="22"/>
  <c r="L902" i="22"/>
  <c r="K902" i="22"/>
  <c r="O901" i="22"/>
  <c r="N901" i="22"/>
  <c r="M901" i="22"/>
  <c r="L901" i="22"/>
  <c r="K901" i="22"/>
  <c r="O900" i="22"/>
  <c r="N900" i="22"/>
  <c r="M900" i="22"/>
  <c r="L900" i="22"/>
  <c r="K900" i="22"/>
  <c r="O899" i="22"/>
  <c r="N899" i="22"/>
  <c r="M899" i="22"/>
  <c r="L899" i="22"/>
  <c r="K899" i="22"/>
  <c r="O898" i="22"/>
  <c r="N898" i="22"/>
  <c r="M898" i="22"/>
  <c r="L898" i="22"/>
  <c r="K898" i="22"/>
  <c r="O897" i="22"/>
  <c r="N897" i="22"/>
  <c r="M897" i="22"/>
  <c r="L897" i="22"/>
  <c r="K897" i="22"/>
  <c r="O896" i="22"/>
  <c r="N896" i="22"/>
  <c r="M896" i="22"/>
  <c r="L896" i="22"/>
  <c r="K896" i="22"/>
  <c r="O895" i="22"/>
  <c r="N895" i="22"/>
  <c r="M895" i="22"/>
  <c r="L895" i="22"/>
  <c r="K895" i="22"/>
  <c r="O894" i="22"/>
  <c r="N894" i="22"/>
  <c r="M894" i="22"/>
  <c r="L894" i="22"/>
  <c r="K894" i="22"/>
  <c r="O893" i="22"/>
  <c r="N893" i="22"/>
  <c r="M893" i="22"/>
  <c r="L893" i="22"/>
  <c r="K893" i="22"/>
  <c r="O892" i="22"/>
  <c r="N892" i="22"/>
  <c r="M892" i="22"/>
  <c r="L892" i="22"/>
  <c r="K892" i="22"/>
  <c r="O891" i="22"/>
  <c r="N891" i="22"/>
  <c r="M891" i="22"/>
  <c r="L891" i="22"/>
  <c r="K891" i="22"/>
  <c r="O890" i="22"/>
  <c r="N890" i="22"/>
  <c r="M890" i="22"/>
  <c r="L890" i="22"/>
  <c r="K890" i="22"/>
  <c r="O889" i="22"/>
  <c r="N889" i="22"/>
  <c r="M889" i="22"/>
  <c r="L889" i="22"/>
  <c r="K889" i="22"/>
  <c r="O888" i="22"/>
  <c r="N888" i="22"/>
  <c r="M888" i="22"/>
  <c r="L888" i="22"/>
  <c r="K888" i="22"/>
  <c r="O887" i="22"/>
  <c r="N887" i="22"/>
  <c r="M887" i="22"/>
  <c r="L887" i="22"/>
  <c r="K887" i="22"/>
  <c r="O886" i="22"/>
  <c r="N886" i="22"/>
  <c r="M886" i="22"/>
  <c r="L886" i="22"/>
  <c r="K886" i="22"/>
  <c r="O885" i="22"/>
  <c r="N885" i="22"/>
  <c r="M885" i="22"/>
  <c r="L885" i="22"/>
  <c r="K885" i="22"/>
  <c r="O884" i="22"/>
  <c r="N884" i="22"/>
  <c r="M884" i="22"/>
  <c r="L884" i="22"/>
  <c r="K884" i="22"/>
  <c r="O883" i="22"/>
  <c r="N883" i="22"/>
  <c r="M883" i="22"/>
  <c r="L883" i="22"/>
  <c r="K883" i="22"/>
  <c r="O882" i="22"/>
  <c r="N882" i="22"/>
  <c r="M882" i="22"/>
  <c r="L882" i="22"/>
  <c r="K882" i="22"/>
  <c r="O881" i="22"/>
  <c r="N881" i="22"/>
  <c r="M881" i="22"/>
  <c r="L881" i="22"/>
  <c r="K881" i="22"/>
  <c r="O880" i="22"/>
  <c r="N880" i="22"/>
  <c r="M880" i="22"/>
  <c r="L880" i="22"/>
  <c r="K880" i="22"/>
  <c r="O879" i="22"/>
  <c r="N879" i="22"/>
  <c r="M879" i="22"/>
  <c r="L879" i="22"/>
  <c r="K879" i="22"/>
  <c r="O878" i="22"/>
  <c r="N878" i="22"/>
  <c r="M878" i="22"/>
  <c r="L878" i="22"/>
  <c r="K878" i="22"/>
  <c r="O877" i="22"/>
  <c r="N877" i="22"/>
  <c r="M877" i="22"/>
  <c r="L877" i="22"/>
  <c r="K877" i="22"/>
  <c r="O876" i="22"/>
  <c r="N876" i="22"/>
  <c r="M876" i="22"/>
  <c r="L876" i="22"/>
  <c r="K876" i="22"/>
  <c r="O875" i="22"/>
  <c r="N875" i="22"/>
  <c r="M875" i="22"/>
  <c r="L875" i="22"/>
  <c r="K875" i="22"/>
  <c r="O874" i="22"/>
  <c r="N874" i="22"/>
  <c r="M874" i="22"/>
  <c r="L874" i="22"/>
  <c r="K874" i="22"/>
  <c r="O873" i="22"/>
  <c r="N873" i="22"/>
  <c r="M873" i="22"/>
  <c r="L873" i="22"/>
  <c r="K873" i="22"/>
  <c r="O872" i="22"/>
  <c r="N872" i="22"/>
  <c r="M872" i="22"/>
  <c r="L872" i="22"/>
  <c r="K872" i="22"/>
  <c r="O871" i="22"/>
  <c r="N871" i="22"/>
  <c r="M871" i="22"/>
  <c r="L871" i="22"/>
  <c r="K871" i="22"/>
  <c r="O870" i="22"/>
  <c r="N870" i="22"/>
  <c r="M870" i="22"/>
  <c r="L870" i="22"/>
  <c r="K870" i="22"/>
  <c r="O869" i="22"/>
  <c r="N869" i="22"/>
  <c r="M869" i="22"/>
  <c r="L869" i="22"/>
  <c r="K869" i="22"/>
  <c r="O868" i="22"/>
  <c r="N868" i="22"/>
  <c r="M868" i="22"/>
  <c r="L868" i="22"/>
  <c r="K868" i="22"/>
  <c r="O867" i="22"/>
  <c r="N867" i="22"/>
  <c r="M867" i="22"/>
  <c r="L867" i="22"/>
  <c r="K867" i="22"/>
  <c r="O866" i="22"/>
  <c r="N866" i="22"/>
  <c r="M866" i="22"/>
  <c r="L866" i="22"/>
  <c r="K866" i="22"/>
  <c r="O865" i="22"/>
  <c r="N865" i="22"/>
  <c r="M865" i="22"/>
  <c r="L865" i="22"/>
  <c r="K865" i="22"/>
  <c r="O864" i="22"/>
  <c r="N864" i="22"/>
  <c r="M864" i="22"/>
  <c r="L864" i="22"/>
  <c r="K864" i="22"/>
  <c r="O863" i="22"/>
  <c r="N863" i="22"/>
  <c r="M863" i="22"/>
  <c r="L863" i="22"/>
  <c r="K863" i="22"/>
  <c r="O862" i="22"/>
  <c r="N862" i="22"/>
  <c r="M862" i="22"/>
  <c r="L862" i="22"/>
  <c r="K862" i="22"/>
  <c r="O861" i="22"/>
  <c r="N861" i="22"/>
  <c r="M861" i="22"/>
  <c r="L861" i="22"/>
  <c r="K861" i="22"/>
  <c r="O860" i="22"/>
  <c r="N860" i="22"/>
  <c r="M860" i="22"/>
  <c r="L860" i="22"/>
  <c r="K860" i="22"/>
  <c r="O859" i="22"/>
  <c r="N859" i="22"/>
  <c r="M859" i="22"/>
  <c r="L859" i="22"/>
  <c r="K859" i="22"/>
  <c r="O858" i="22"/>
  <c r="N858" i="22"/>
  <c r="M858" i="22"/>
  <c r="L858" i="22"/>
  <c r="K858" i="22"/>
  <c r="O857" i="22"/>
  <c r="N857" i="22"/>
  <c r="M857" i="22"/>
  <c r="L857" i="22"/>
  <c r="K857" i="22"/>
  <c r="O856" i="22"/>
  <c r="N856" i="22"/>
  <c r="M856" i="22"/>
  <c r="L856" i="22"/>
  <c r="K856" i="22"/>
  <c r="O855" i="22"/>
  <c r="N855" i="22"/>
  <c r="M855" i="22"/>
  <c r="L855" i="22"/>
  <c r="K855" i="22"/>
  <c r="O854" i="22"/>
  <c r="N854" i="22"/>
  <c r="M854" i="22"/>
  <c r="L854" i="22"/>
  <c r="K854" i="22"/>
  <c r="O853" i="22"/>
  <c r="N853" i="22"/>
  <c r="M853" i="22"/>
  <c r="L853" i="22"/>
  <c r="K853" i="22"/>
  <c r="O852" i="22"/>
  <c r="N852" i="22"/>
  <c r="M852" i="22"/>
  <c r="L852" i="22"/>
  <c r="K852" i="22"/>
  <c r="O851" i="22"/>
  <c r="N851" i="22"/>
  <c r="M851" i="22"/>
  <c r="L851" i="22"/>
  <c r="K851" i="22"/>
  <c r="O850" i="22"/>
  <c r="N850" i="22"/>
  <c r="M850" i="22"/>
  <c r="L850" i="22"/>
  <c r="K850" i="22"/>
  <c r="O849" i="22"/>
  <c r="N849" i="22"/>
  <c r="M849" i="22"/>
  <c r="L849" i="22"/>
  <c r="K849" i="22"/>
  <c r="O848" i="22"/>
  <c r="N848" i="22"/>
  <c r="M848" i="22"/>
  <c r="L848" i="22"/>
  <c r="K848" i="22"/>
  <c r="O847" i="22"/>
  <c r="N847" i="22"/>
  <c r="M847" i="22"/>
  <c r="L847" i="22"/>
  <c r="K847" i="22"/>
  <c r="O846" i="22"/>
  <c r="N846" i="22"/>
  <c r="M846" i="22"/>
  <c r="L846" i="22"/>
  <c r="K846" i="22"/>
  <c r="O845" i="22"/>
  <c r="N845" i="22"/>
  <c r="M845" i="22"/>
  <c r="L845" i="22"/>
  <c r="K845" i="22"/>
  <c r="O844" i="22"/>
  <c r="N844" i="22"/>
  <c r="M844" i="22"/>
  <c r="L844" i="22"/>
  <c r="K844" i="22"/>
  <c r="O843" i="22"/>
  <c r="N843" i="22"/>
  <c r="M843" i="22"/>
  <c r="L843" i="22"/>
  <c r="K843" i="22"/>
  <c r="O842" i="22"/>
  <c r="N842" i="22"/>
  <c r="M842" i="22"/>
  <c r="L842" i="22"/>
  <c r="K842" i="22"/>
  <c r="O841" i="22"/>
  <c r="N841" i="22"/>
  <c r="M841" i="22"/>
  <c r="L841" i="22"/>
  <c r="K841" i="22"/>
  <c r="O840" i="22"/>
  <c r="N840" i="22"/>
  <c r="M840" i="22"/>
  <c r="L840" i="22"/>
  <c r="K840" i="22"/>
  <c r="O839" i="22"/>
  <c r="N839" i="22"/>
  <c r="M839" i="22"/>
  <c r="L839" i="22"/>
  <c r="K839" i="22"/>
  <c r="O838" i="22"/>
  <c r="N838" i="22"/>
  <c r="M838" i="22"/>
  <c r="L838" i="22"/>
  <c r="K838" i="22"/>
  <c r="O837" i="22"/>
  <c r="N837" i="22"/>
  <c r="M837" i="22"/>
  <c r="L837" i="22"/>
  <c r="K837" i="22"/>
  <c r="O836" i="22"/>
  <c r="N836" i="22"/>
  <c r="M836" i="22"/>
  <c r="L836" i="22"/>
  <c r="K836" i="22"/>
  <c r="O835" i="22"/>
  <c r="N835" i="22"/>
  <c r="M835" i="22"/>
  <c r="L835" i="22"/>
  <c r="K835" i="22"/>
  <c r="O834" i="22"/>
  <c r="N834" i="22"/>
  <c r="M834" i="22"/>
  <c r="L834" i="22"/>
  <c r="K834" i="22"/>
  <c r="O833" i="22"/>
  <c r="N833" i="22"/>
  <c r="M833" i="22"/>
  <c r="L833" i="22"/>
  <c r="K833" i="22"/>
  <c r="O832" i="22"/>
  <c r="N832" i="22"/>
  <c r="M832" i="22"/>
  <c r="L832" i="22"/>
  <c r="K832" i="22"/>
  <c r="O831" i="22"/>
  <c r="N831" i="22"/>
  <c r="M831" i="22"/>
  <c r="L831" i="22"/>
  <c r="K831" i="22"/>
  <c r="O830" i="22"/>
  <c r="N830" i="22"/>
  <c r="M830" i="22"/>
  <c r="L830" i="22"/>
  <c r="K830" i="22"/>
  <c r="O829" i="22"/>
  <c r="N829" i="22"/>
  <c r="M829" i="22"/>
  <c r="L829" i="22"/>
  <c r="K829" i="22"/>
  <c r="O828" i="22"/>
  <c r="N828" i="22"/>
  <c r="M828" i="22"/>
  <c r="L828" i="22"/>
  <c r="K828" i="22"/>
  <c r="O827" i="22"/>
  <c r="N827" i="22"/>
  <c r="M827" i="22"/>
  <c r="L827" i="22"/>
  <c r="K827" i="22"/>
  <c r="O826" i="22"/>
  <c r="N826" i="22"/>
  <c r="M826" i="22"/>
  <c r="L826" i="22"/>
  <c r="K826" i="22"/>
  <c r="O825" i="22"/>
  <c r="N825" i="22"/>
  <c r="M825" i="22"/>
  <c r="L825" i="22"/>
  <c r="K825" i="22"/>
  <c r="O824" i="22"/>
  <c r="N824" i="22"/>
  <c r="M824" i="22"/>
  <c r="L824" i="22"/>
  <c r="K824" i="22"/>
  <c r="O823" i="22"/>
  <c r="N823" i="22"/>
  <c r="M823" i="22"/>
  <c r="L823" i="22"/>
  <c r="K823" i="22"/>
  <c r="O822" i="22"/>
  <c r="N822" i="22"/>
  <c r="M822" i="22"/>
  <c r="L822" i="22"/>
  <c r="K822" i="22"/>
  <c r="O821" i="22"/>
  <c r="N821" i="22"/>
  <c r="M821" i="22"/>
  <c r="L821" i="22"/>
  <c r="K821" i="22"/>
  <c r="O820" i="22"/>
  <c r="N820" i="22"/>
  <c r="M820" i="22"/>
  <c r="L820" i="22"/>
  <c r="K820" i="22"/>
  <c r="O819" i="22"/>
  <c r="N819" i="22"/>
  <c r="M819" i="22"/>
  <c r="L819" i="22"/>
  <c r="K819" i="22"/>
  <c r="O818" i="22"/>
  <c r="N818" i="22"/>
  <c r="M818" i="22"/>
  <c r="L818" i="22"/>
  <c r="K818" i="22"/>
  <c r="O817" i="22"/>
  <c r="N817" i="22"/>
  <c r="M817" i="22"/>
  <c r="L817" i="22"/>
  <c r="K817" i="22"/>
  <c r="O816" i="22"/>
  <c r="N816" i="22"/>
  <c r="M816" i="22"/>
  <c r="L816" i="22"/>
  <c r="K816" i="22"/>
  <c r="O815" i="22"/>
  <c r="N815" i="22"/>
  <c r="M815" i="22"/>
  <c r="L815" i="22"/>
  <c r="K815" i="22"/>
  <c r="O814" i="22"/>
  <c r="N814" i="22"/>
  <c r="M814" i="22"/>
  <c r="L814" i="22"/>
  <c r="K814" i="22"/>
  <c r="O813" i="22"/>
  <c r="N813" i="22"/>
  <c r="M813" i="22"/>
  <c r="L813" i="22"/>
  <c r="K813" i="22"/>
  <c r="O812" i="22"/>
  <c r="N812" i="22"/>
  <c r="M812" i="22"/>
  <c r="L812" i="22"/>
  <c r="K812" i="22"/>
  <c r="O811" i="22"/>
  <c r="N811" i="22"/>
  <c r="M811" i="22"/>
  <c r="L811" i="22"/>
  <c r="K811" i="22"/>
  <c r="O810" i="22"/>
  <c r="N810" i="22"/>
  <c r="M810" i="22"/>
  <c r="L810" i="22"/>
  <c r="K810" i="22"/>
  <c r="O809" i="22"/>
  <c r="N809" i="22"/>
  <c r="M809" i="22"/>
  <c r="L809" i="22"/>
  <c r="K809" i="22"/>
  <c r="O808" i="22"/>
  <c r="N808" i="22"/>
  <c r="M808" i="22"/>
  <c r="L808" i="22"/>
  <c r="K808" i="22"/>
  <c r="O807" i="22"/>
  <c r="N807" i="22"/>
  <c r="M807" i="22"/>
  <c r="L807" i="22"/>
  <c r="K807" i="22"/>
  <c r="O806" i="22"/>
  <c r="N806" i="22"/>
  <c r="M806" i="22"/>
  <c r="L806" i="22"/>
  <c r="K806" i="22"/>
  <c r="O805" i="22"/>
  <c r="N805" i="22"/>
  <c r="M805" i="22"/>
  <c r="L805" i="22"/>
  <c r="K805" i="22"/>
  <c r="O804" i="22"/>
  <c r="N804" i="22"/>
  <c r="M804" i="22"/>
  <c r="L804" i="22"/>
  <c r="K804" i="22"/>
  <c r="O803" i="22"/>
  <c r="N803" i="22"/>
  <c r="M803" i="22"/>
  <c r="L803" i="22"/>
  <c r="K803" i="22"/>
  <c r="O802" i="22"/>
  <c r="N802" i="22"/>
  <c r="M802" i="22"/>
  <c r="L802" i="22"/>
  <c r="K802" i="22"/>
  <c r="O801" i="22"/>
  <c r="N801" i="22"/>
  <c r="M801" i="22"/>
  <c r="L801" i="22"/>
  <c r="K801" i="22"/>
  <c r="O800" i="22"/>
  <c r="N800" i="22"/>
  <c r="M800" i="22"/>
  <c r="L800" i="22"/>
  <c r="K800" i="22"/>
  <c r="O799" i="22"/>
  <c r="N799" i="22"/>
  <c r="M799" i="22"/>
  <c r="L799" i="22"/>
  <c r="K799" i="22"/>
  <c r="O798" i="22"/>
  <c r="N798" i="22"/>
  <c r="M798" i="22"/>
  <c r="L798" i="22"/>
  <c r="K798" i="22"/>
  <c r="O797" i="22"/>
  <c r="N797" i="22"/>
  <c r="M797" i="22"/>
  <c r="L797" i="22"/>
  <c r="K797" i="22"/>
  <c r="O796" i="22"/>
  <c r="N796" i="22"/>
  <c r="M796" i="22"/>
  <c r="L796" i="22"/>
  <c r="K796" i="22"/>
  <c r="O795" i="22"/>
  <c r="N795" i="22"/>
  <c r="M795" i="22"/>
  <c r="L795" i="22"/>
  <c r="K795" i="22"/>
  <c r="O794" i="22"/>
  <c r="N794" i="22"/>
  <c r="M794" i="22"/>
  <c r="L794" i="22"/>
  <c r="K794" i="22"/>
  <c r="O793" i="22"/>
  <c r="N793" i="22"/>
  <c r="M793" i="22"/>
  <c r="L793" i="22"/>
  <c r="K793" i="22"/>
  <c r="O792" i="22"/>
  <c r="N792" i="22"/>
  <c r="M792" i="22"/>
  <c r="L792" i="22"/>
  <c r="K792" i="22"/>
  <c r="O791" i="22"/>
  <c r="N791" i="22"/>
  <c r="M791" i="22"/>
  <c r="L791" i="22"/>
  <c r="K791" i="22"/>
  <c r="O790" i="22"/>
  <c r="N790" i="22"/>
  <c r="M790" i="22"/>
  <c r="L790" i="22"/>
  <c r="K790" i="22"/>
  <c r="O789" i="22"/>
  <c r="N789" i="22"/>
  <c r="M789" i="22"/>
  <c r="L789" i="22"/>
  <c r="K789" i="22"/>
  <c r="O788" i="22"/>
  <c r="N788" i="22"/>
  <c r="M788" i="22"/>
  <c r="L788" i="22"/>
  <c r="K788" i="22"/>
  <c r="O787" i="22"/>
  <c r="N787" i="22"/>
  <c r="M787" i="22"/>
  <c r="L787" i="22"/>
  <c r="K787" i="22"/>
  <c r="O786" i="22"/>
  <c r="N786" i="22"/>
  <c r="M786" i="22"/>
  <c r="L786" i="22"/>
  <c r="K786" i="22"/>
  <c r="O785" i="22"/>
  <c r="N785" i="22"/>
  <c r="M785" i="22"/>
  <c r="L785" i="22"/>
  <c r="K785" i="22"/>
  <c r="O784" i="22"/>
  <c r="N784" i="22"/>
  <c r="M784" i="22"/>
  <c r="L784" i="22"/>
  <c r="K784" i="22"/>
  <c r="O783" i="22"/>
  <c r="N783" i="22"/>
  <c r="M783" i="22"/>
  <c r="L783" i="22"/>
  <c r="K783" i="22"/>
  <c r="O782" i="22"/>
  <c r="N782" i="22"/>
  <c r="M782" i="22"/>
  <c r="L782" i="22"/>
  <c r="K782" i="22"/>
  <c r="O781" i="22"/>
  <c r="N781" i="22"/>
  <c r="M781" i="22"/>
  <c r="L781" i="22"/>
  <c r="K781" i="22"/>
  <c r="O780" i="22"/>
  <c r="N780" i="22"/>
  <c r="M780" i="22"/>
  <c r="L780" i="22"/>
  <c r="K780" i="22"/>
  <c r="O779" i="22"/>
  <c r="N779" i="22"/>
  <c r="M779" i="22"/>
  <c r="L779" i="22"/>
  <c r="K779" i="22"/>
  <c r="O778" i="22"/>
  <c r="N778" i="22"/>
  <c r="M778" i="22"/>
  <c r="L778" i="22"/>
  <c r="K778" i="22"/>
  <c r="O777" i="22"/>
  <c r="N777" i="22"/>
  <c r="M777" i="22"/>
  <c r="L777" i="22"/>
  <c r="K777" i="22"/>
  <c r="O776" i="22"/>
  <c r="N776" i="22"/>
  <c r="M776" i="22"/>
  <c r="L776" i="22"/>
  <c r="K776" i="22"/>
  <c r="O775" i="22"/>
  <c r="N775" i="22"/>
  <c r="M775" i="22"/>
  <c r="L775" i="22"/>
  <c r="K775" i="22"/>
  <c r="O774" i="22"/>
  <c r="N774" i="22"/>
  <c r="M774" i="22"/>
  <c r="L774" i="22"/>
  <c r="K774" i="22"/>
  <c r="O773" i="22"/>
  <c r="N773" i="22"/>
  <c r="M773" i="22"/>
  <c r="L773" i="22"/>
  <c r="K773" i="22"/>
  <c r="O772" i="22"/>
  <c r="N772" i="22"/>
  <c r="M772" i="22"/>
  <c r="L772" i="22"/>
  <c r="K772" i="22"/>
  <c r="O771" i="22"/>
  <c r="N771" i="22"/>
  <c r="M771" i="22"/>
  <c r="L771" i="22"/>
  <c r="K771" i="22"/>
  <c r="O770" i="22"/>
  <c r="N770" i="22"/>
  <c r="M770" i="22"/>
  <c r="L770" i="22"/>
  <c r="K770" i="22"/>
  <c r="O769" i="22"/>
  <c r="N769" i="22"/>
  <c r="M769" i="22"/>
  <c r="L769" i="22"/>
  <c r="K769" i="22"/>
  <c r="O768" i="22"/>
  <c r="N768" i="22"/>
  <c r="M768" i="22"/>
  <c r="L768" i="22"/>
  <c r="K768" i="22"/>
  <c r="O767" i="22"/>
  <c r="N767" i="22"/>
  <c r="M767" i="22"/>
  <c r="L767" i="22"/>
  <c r="K767" i="22"/>
  <c r="O766" i="22"/>
  <c r="N766" i="22"/>
  <c r="M766" i="22"/>
  <c r="L766" i="22"/>
  <c r="K766" i="22"/>
  <c r="O765" i="22"/>
  <c r="N765" i="22"/>
  <c r="M765" i="22"/>
  <c r="L765" i="22"/>
  <c r="K765" i="22"/>
  <c r="O764" i="22"/>
  <c r="N764" i="22"/>
  <c r="M764" i="22"/>
  <c r="L764" i="22"/>
  <c r="K764" i="22"/>
  <c r="O763" i="22"/>
  <c r="N763" i="22"/>
  <c r="M763" i="22"/>
  <c r="L763" i="22"/>
  <c r="K763" i="22"/>
  <c r="O762" i="22"/>
  <c r="N762" i="22"/>
  <c r="M762" i="22"/>
  <c r="L762" i="22"/>
  <c r="K762" i="22"/>
  <c r="O761" i="22"/>
  <c r="N761" i="22"/>
  <c r="M761" i="22"/>
  <c r="L761" i="22"/>
  <c r="K761" i="22"/>
  <c r="O760" i="22"/>
  <c r="N760" i="22"/>
  <c r="M760" i="22"/>
  <c r="L760" i="22"/>
  <c r="K760" i="22"/>
  <c r="O759" i="22"/>
  <c r="N759" i="22"/>
  <c r="M759" i="22"/>
  <c r="L759" i="22"/>
  <c r="K759" i="22"/>
  <c r="O758" i="22"/>
  <c r="N758" i="22"/>
  <c r="M758" i="22"/>
  <c r="L758" i="22"/>
  <c r="K758" i="22"/>
  <c r="O757" i="22"/>
  <c r="N757" i="22"/>
  <c r="M757" i="22"/>
  <c r="L757" i="22"/>
  <c r="K757" i="22"/>
  <c r="O756" i="22"/>
  <c r="N756" i="22"/>
  <c r="M756" i="22"/>
  <c r="L756" i="22"/>
  <c r="K756" i="22"/>
  <c r="O755" i="22"/>
  <c r="N755" i="22"/>
  <c r="M755" i="22"/>
  <c r="L755" i="22"/>
  <c r="K755" i="22"/>
  <c r="O754" i="22"/>
  <c r="N754" i="22"/>
  <c r="M754" i="22"/>
  <c r="L754" i="22"/>
  <c r="K754" i="22"/>
  <c r="O753" i="22"/>
  <c r="N753" i="22"/>
  <c r="M753" i="22"/>
  <c r="L753" i="22"/>
  <c r="K753" i="22"/>
  <c r="O752" i="22"/>
  <c r="N752" i="22"/>
  <c r="M752" i="22"/>
  <c r="L752" i="22"/>
  <c r="K752" i="22"/>
  <c r="O751" i="22"/>
  <c r="N751" i="22"/>
  <c r="M751" i="22"/>
  <c r="L751" i="22"/>
  <c r="K751" i="22"/>
  <c r="O750" i="22"/>
  <c r="N750" i="22"/>
  <c r="M750" i="22"/>
  <c r="L750" i="22"/>
  <c r="K750" i="22"/>
  <c r="O749" i="22"/>
  <c r="N749" i="22"/>
  <c r="M749" i="22"/>
  <c r="L749" i="22"/>
  <c r="K749" i="22"/>
  <c r="O748" i="22"/>
  <c r="N748" i="22"/>
  <c r="M748" i="22"/>
  <c r="L748" i="22"/>
  <c r="K748" i="22"/>
  <c r="O747" i="22"/>
  <c r="N747" i="22"/>
  <c r="M747" i="22"/>
  <c r="L747" i="22"/>
  <c r="K747" i="22"/>
  <c r="O746" i="22"/>
  <c r="N746" i="22"/>
  <c r="M746" i="22"/>
  <c r="L746" i="22"/>
  <c r="K746" i="22"/>
  <c r="O745" i="22"/>
  <c r="N745" i="22"/>
  <c r="M745" i="22"/>
  <c r="L745" i="22"/>
  <c r="K745" i="22"/>
  <c r="O744" i="22"/>
  <c r="N744" i="22"/>
  <c r="M744" i="22"/>
  <c r="L744" i="22"/>
  <c r="K744" i="22"/>
  <c r="O743" i="22"/>
  <c r="N743" i="22"/>
  <c r="M743" i="22"/>
  <c r="L743" i="22"/>
  <c r="K743" i="22"/>
  <c r="O742" i="22"/>
  <c r="N742" i="22"/>
  <c r="M742" i="22"/>
  <c r="L742" i="22"/>
  <c r="K742" i="22"/>
  <c r="O741" i="22"/>
  <c r="N741" i="22"/>
  <c r="M741" i="22"/>
  <c r="L741" i="22"/>
  <c r="K741" i="22"/>
  <c r="O740" i="22"/>
  <c r="N740" i="22"/>
  <c r="M740" i="22"/>
  <c r="L740" i="22"/>
  <c r="K740" i="22"/>
  <c r="O739" i="22"/>
  <c r="N739" i="22"/>
  <c r="M739" i="22"/>
  <c r="L739" i="22"/>
  <c r="K739" i="22"/>
  <c r="O738" i="22"/>
  <c r="N738" i="22"/>
  <c r="M738" i="22"/>
  <c r="L738" i="22"/>
  <c r="K738" i="22"/>
  <c r="O737" i="22"/>
  <c r="N737" i="22"/>
  <c r="M737" i="22"/>
  <c r="L737" i="22"/>
  <c r="K737" i="22"/>
  <c r="O736" i="22"/>
  <c r="N736" i="22"/>
  <c r="M736" i="22"/>
  <c r="L736" i="22"/>
  <c r="K736" i="22"/>
  <c r="O735" i="22"/>
  <c r="N735" i="22"/>
  <c r="M735" i="22"/>
  <c r="L735" i="22"/>
  <c r="K735" i="22"/>
  <c r="O734" i="22"/>
  <c r="N734" i="22"/>
  <c r="M734" i="22"/>
  <c r="L734" i="22"/>
  <c r="K734" i="22"/>
  <c r="O733" i="22"/>
  <c r="N733" i="22"/>
  <c r="M733" i="22"/>
  <c r="L733" i="22"/>
  <c r="K733" i="22"/>
  <c r="O732" i="22"/>
  <c r="N732" i="22"/>
  <c r="M732" i="22"/>
  <c r="L732" i="22"/>
  <c r="K732" i="22"/>
  <c r="O731" i="22"/>
  <c r="N731" i="22"/>
  <c r="M731" i="22"/>
  <c r="L731" i="22"/>
  <c r="K731" i="22"/>
  <c r="O730" i="22"/>
  <c r="N730" i="22"/>
  <c r="M730" i="22"/>
  <c r="L730" i="22"/>
  <c r="K730" i="22"/>
  <c r="O729" i="22"/>
  <c r="N729" i="22"/>
  <c r="M729" i="22"/>
  <c r="L729" i="22"/>
  <c r="K729" i="22"/>
  <c r="O728" i="22"/>
  <c r="N728" i="22"/>
  <c r="M728" i="22"/>
  <c r="L728" i="22"/>
  <c r="K728" i="22"/>
  <c r="O727" i="22"/>
  <c r="N727" i="22"/>
  <c r="M727" i="22"/>
  <c r="L727" i="22"/>
  <c r="K727" i="22"/>
  <c r="O726" i="22"/>
  <c r="N726" i="22"/>
  <c r="M726" i="22"/>
  <c r="L726" i="22"/>
  <c r="K726" i="22"/>
  <c r="O725" i="22"/>
  <c r="N725" i="22"/>
  <c r="M725" i="22"/>
  <c r="L725" i="22"/>
  <c r="K725" i="22"/>
  <c r="O724" i="22"/>
  <c r="N724" i="22"/>
  <c r="M724" i="22"/>
  <c r="L724" i="22"/>
  <c r="K724" i="22"/>
  <c r="O723" i="22"/>
  <c r="N723" i="22"/>
  <c r="M723" i="22"/>
  <c r="L723" i="22"/>
  <c r="K723" i="22"/>
  <c r="O722" i="22"/>
  <c r="N722" i="22"/>
  <c r="M722" i="22"/>
  <c r="L722" i="22"/>
  <c r="K722" i="22"/>
  <c r="O721" i="22"/>
  <c r="N721" i="22"/>
  <c r="M721" i="22"/>
  <c r="L721" i="22"/>
  <c r="K721" i="22"/>
  <c r="O720" i="22"/>
  <c r="N720" i="22"/>
  <c r="M720" i="22"/>
  <c r="L720" i="22"/>
  <c r="K720" i="22"/>
  <c r="O719" i="22"/>
  <c r="N719" i="22"/>
  <c r="M719" i="22"/>
  <c r="L719" i="22"/>
  <c r="K719" i="22"/>
  <c r="O718" i="22"/>
  <c r="N718" i="22"/>
  <c r="M718" i="22"/>
  <c r="L718" i="22"/>
  <c r="K718" i="22"/>
  <c r="O717" i="22"/>
  <c r="N717" i="22"/>
  <c r="M717" i="22"/>
  <c r="L717" i="22"/>
  <c r="K717" i="22"/>
  <c r="O716" i="22"/>
  <c r="N716" i="22"/>
  <c r="M716" i="22"/>
  <c r="L716" i="22"/>
  <c r="K716" i="22"/>
  <c r="O715" i="22"/>
  <c r="N715" i="22"/>
  <c r="M715" i="22"/>
  <c r="L715" i="22"/>
  <c r="K715" i="22"/>
  <c r="O714" i="22"/>
  <c r="N714" i="22"/>
  <c r="M714" i="22"/>
  <c r="L714" i="22"/>
  <c r="K714" i="22"/>
  <c r="O713" i="22"/>
  <c r="N713" i="22"/>
  <c r="M713" i="22"/>
  <c r="L713" i="22"/>
  <c r="K713" i="22"/>
  <c r="O712" i="22"/>
  <c r="N712" i="22"/>
  <c r="M712" i="22"/>
  <c r="L712" i="22"/>
  <c r="K712" i="22"/>
  <c r="O711" i="22"/>
  <c r="N711" i="22"/>
  <c r="M711" i="22"/>
  <c r="L711" i="22"/>
  <c r="K711" i="22"/>
  <c r="O710" i="22"/>
  <c r="N710" i="22"/>
  <c r="M710" i="22"/>
  <c r="L710" i="22"/>
  <c r="K710" i="22"/>
  <c r="O709" i="22"/>
  <c r="N709" i="22"/>
  <c r="M709" i="22"/>
  <c r="L709" i="22"/>
  <c r="K709" i="22"/>
  <c r="O708" i="22"/>
  <c r="N708" i="22"/>
  <c r="M708" i="22"/>
  <c r="L708" i="22"/>
  <c r="K708" i="22"/>
  <c r="O707" i="22"/>
  <c r="N707" i="22"/>
  <c r="M707" i="22"/>
  <c r="L707" i="22"/>
  <c r="K707" i="22"/>
  <c r="O706" i="22"/>
  <c r="N706" i="22"/>
  <c r="M706" i="22"/>
  <c r="L706" i="22"/>
  <c r="K706" i="22"/>
  <c r="O705" i="22"/>
  <c r="N705" i="22"/>
  <c r="M705" i="22"/>
  <c r="L705" i="22"/>
  <c r="K705" i="22"/>
  <c r="O704" i="22"/>
  <c r="N704" i="22"/>
  <c r="M704" i="22"/>
  <c r="L704" i="22"/>
  <c r="K704" i="22"/>
  <c r="O703" i="22"/>
  <c r="N703" i="22"/>
  <c r="M703" i="22"/>
  <c r="L703" i="22"/>
  <c r="K703" i="22"/>
  <c r="O702" i="22"/>
  <c r="N702" i="22"/>
  <c r="M702" i="22"/>
  <c r="L702" i="22"/>
  <c r="K702" i="22"/>
  <c r="O701" i="22"/>
  <c r="N701" i="22"/>
  <c r="M701" i="22"/>
  <c r="L701" i="22"/>
  <c r="K701" i="22"/>
  <c r="O700" i="22"/>
  <c r="N700" i="22"/>
  <c r="M700" i="22"/>
  <c r="L700" i="22"/>
  <c r="K700" i="22"/>
  <c r="O699" i="22"/>
  <c r="N699" i="22"/>
  <c r="M699" i="22"/>
  <c r="L699" i="22"/>
  <c r="K699" i="22"/>
  <c r="O698" i="22"/>
  <c r="N698" i="22"/>
  <c r="M698" i="22"/>
  <c r="L698" i="22"/>
  <c r="K698" i="22"/>
  <c r="O697" i="22"/>
  <c r="N697" i="22"/>
  <c r="M697" i="22"/>
  <c r="L697" i="22"/>
  <c r="K697" i="22"/>
  <c r="O696" i="22"/>
  <c r="N696" i="22"/>
  <c r="M696" i="22"/>
  <c r="L696" i="22"/>
  <c r="K696" i="22"/>
  <c r="O695" i="22"/>
  <c r="N695" i="22"/>
  <c r="M695" i="22"/>
  <c r="L695" i="22"/>
  <c r="K695" i="22"/>
  <c r="O694" i="22"/>
  <c r="N694" i="22"/>
  <c r="M694" i="22"/>
  <c r="L694" i="22"/>
  <c r="K694" i="22"/>
  <c r="O693" i="22"/>
  <c r="N693" i="22"/>
  <c r="M693" i="22"/>
  <c r="L693" i="22"/>
  <c r="K693" i="22"/>
  <c r="O692" i="22"/>
  <c r="N692" i="22"/>
  <c r="M692" i="22"/>
  <c r="L692" i="22"/>
  <c r="K692" i="22"/>
  <c r="O691" i="22"/>
  <c r="N691" i="22"/>
  <c r="M691" i="22"/>
  <c r="L691" i="22"/>
  <c r="K691" i="22"/>
  <c r="O690" i="22"/>
  <c r="N690" i="22"/>
  <c r="M690" i="22"/>
  <c r="L690" i="22"/>
  <c r="K690" i="22"/>
  <c r="O689" i="22"/>
  <c r="N689" i="22"/>
  <c r="M689" i="22"/>
  <c r="L689" i="22"/>
  <c r="K689" i="22"/>
  <c r="O688" i="22"/>
  <c r="N688" i="22"/>
  <c r="M688" i="22"/>
  <c r="L688" i="22"/>
  <c r="K688" i="22"/>
  <c r="O687" i="22"/>
  <c r="N687" i="22"/>
  <c r="M687" i="22"/>
  <c r="L687" i="22"/>
  <c r="K687" i="22"/>
  <c r="O686" i="22"/>
  <c r="N686" i="22"/>
  <c r="M686" i="22"/>
  <c r="L686" i="22"/>
  <c r="K686" i="22"/>
  <c r="O685" i="22"/>
  <c r="N685" i="22"/>
  <c r="M685" i="22"/>
  <c r="L685" i="22"/>
  <c r="K685" i="22"/>
  <c r="O684" i="22"/>
  <c r="N684" i="22"/>
  <c r="M684" i="22"/>
  <c r="L684" i="22"/>
  <c r="K684" i="22"/>
  <c r="O683" i="22"/>
  <c r="N683" i="22"/>
  <c r="M683" i="22"/>
  <c r="L683" i="22"/>
  <c r="K683" i="22"/>
  <c r="O682" i="22"/>
  <c r="N682" i="22"/>
  <c r="M682" i="22"/>
  <c r="L682" i="22"/>
  <c r="K682" i="22"/>
  <c r="O681" i="22"/>
  <c r="N681" i="22"/>
  <c r="M681" i="22"/>
  <c r="L681" i="22"/>
  <c r="K681" i="22"/>
  <c r="O680" i="22"/>
  <c r="N680" i="22"/>
  <c r="M680" i="22"/>
  <c r="L680" i="22"/>
  <c r="K680" i="22"/>
  <c r="O679" i="22"/>
  <c r="N679" i="22"/>
  <c r="M679" i="22"/>
  <c r="L679" i="22"/>
  <c r="K679" i="22"/>
  <c r="O678" i="22"/>
  <c r="N678" i="22"/>
  <c r="M678" i="22"/>
  <c r="L678" i="22"/>
  <c r="K678" i="22"/>
  <c r="O677" i="22"/>
  <c r="N677" i="22"/>
  <c r="M677" i="22"/>
  <c r="L677" i="22"/>
  <c r="K677" i="22"/>
  <c r="O676" i="22"/>
  <c r="N676" i="22"/>
  <c r="M676" i="22"/>
  <c r="L676" i="22"/>
  <c r="K676" i="22"/>
  <c r="O675" i="22"/>
  <c r="N675" i="22"/>
  <c r="M675" i="22"/>
  <c r="L675" i="22"/>
  <c r="K675" i="22"/>
  <c r="O674" i="22"/>
  <c r="N674" i="22"/>
  <c r="M674" i="22"/>
  <c r="L674" i="22"/>
  <c r="K674" i="22"/>
  <c r="O673" i="22"/>
  <c r="N673" i="22"/>
  <c r="M673" i="22"/>
  <c r="L673" i="22"/>
  <c r="K673" i="22"/>
  <c r="O672" i="22"/>
  <c r="N672" i="22"/>
  <c r="M672" i="22"/>
  <c r="L672" i="22"/>
  <c r="K672" i="22"/>
  <c r="O671" i="22"/>
  <c r="N671" i="22"/>
  <c r="M671" i="22"/>
  <c r="L671" i="22"/>
  <c r="K671" i="22"/>
  <c r="O670" i="22"/>
  <c r="N670" i="22"/>
  <c r="M670" i="22"/>
  <c r="L670" i="22"/>
  <c r="K670" i="22"/>
  <c r="O669" i="22"/>
  <c r="N669" i="22"/>
  <c r="M669" i="22"/>
  <c r="L669" i="22"/>
  <c r="K669" i="22"/>
  <c r="O668" i="22"/>
  <c r="N668" i="22"/>
  <c r="M668" i="22"/>
  <c r="L668" i="22"/>
  <c r="K668" i="22"/>
  <c r="O667" i="22"/>
  <c r="N667" i="22"/>
  <c r="M667" i="22"/>
  <c r="L667" i="22"/>
  <c r="K667" i="22"/>
  <c r="O666" i="22"/>
  <c r="N666" i="22"/>
  <c r="M666" i="22"/>
  <c r="L666" i="22"/>
  <c r="K666" i="22"/>
  <c r="O665" i="22"/>
  <c r="N665" i="22"/>
  <c r="M665" i="22"/>
  <c r="L665" i="22"/>
  <c r="K665" i="22"/>
  <c r="O664" i="22"/>
  <c r="N664" i="22"/>
  <c r="M664" i="22"/>
  <c r="L664" i="22"/>
  <c r="K664" i="22"/>
  <c r="O663" i="22"/>
  <c r="N663" i="22"/>
  <c r="M663" i="22"/>
  <c r="L663" i="22"/>
  <c r="K663" i="22"/>
  <c r="O662" i="22"/>
  <c r="N662" i="22"/>
  <c r="M662" i="22"/>
  <c r="L662" i="22"/>
  <c r="K662" i="22"/>
  <c r="O661" i="22"/>
  <c r="N661" i="22"/>
  <c r="M661" i="22"/>
  <c r="L661" i="22"/>
  <c r="K661" i="22"/>
  <c r="O660" i="22"/>
  <c r="N660" i="22"/>
  <c r="M660" i="22"/>
  <c r="L660" i="22"/>
  <c r="K660" i="22"/>
  <c r="O659" i="22"/>
  <c r="N659" i="22"/>
  <c r="M659" i="22"/>
  <c r="L659" i="22"/>
  <c r="K659" i="22"/>
  <c r="O658" i="22"/>
  <c r="N658" i="22"/>
  <c r="M658" i="22"/>
  <c r="L658" i="22"/>
  <c r="K658" i="22"/>
  <c r="O657" i="22"/>
  <c r="N657" i="22"/>
  <c r="M657" i="22"/>
  <c r="L657" i="22"/>
  <c r="K657" i="22"/>
  <c r="O656" i="22"/>
  <c r="N656" i="22"/>
  <c r="M656" i="22"/>
  <c r="L656" i="22"/>
  <c r="K656" i="22"/>
  <c r="O655" i="22"/>
  <c r="N655" i="22"/>
  <c r="M655" i="22"/>
  <c r="L655" i="22"/>
  <c r="K655" i="22"/>
  <c r="O654" i="22"/>
  <c r="N654" i="22"/>
  <c r="M654" i="22"/>
  <c r="L654" i="22"/>
  <c r="K654" i="22"/>
  <c r="O653" i="22"/>
  <c r="N653" i="22"/>
  <c r="M653" i="22"/>
  <c r="L653" i="22"/>
  <c r="K653" i="22"/>
  <c r="O652" i="22"/>
  <c r="N652" i="22"/>
  <c r="M652" i="22"/>
  <c r="L652" i="22"/>
  <c r="K652" i="22"/>
  <c r="O651" i="22"/>
  <c r="N651" i="22"/>
  <c r="M651" i="22"/>
  <c r="L651" i="22"/>
  <c r="K651" i="22"/>
  <c r="O650" i="22"/>
  <c r="N650" i="22"/>
  <c r="M650" i="22"/>
  <c r="L650" i="22"/>
  <c r="K650" i="22"/>
  <c r="O649" i="22"/>
  <c r="N649" i="22"/>
  <c r="M649" i="22"/>
  <c r="L649" i="22"/>
  <c r="K649" i="22"/>
  <c r="O648" i="22"/>
  <c r="N648" i="22"/>
  <c r="M648" i="22"/>
  <c r="L648" i="22"/>
  <c r="K648" i="22"/>
  <c r="O647" i="22"/>
  <c r="N647" i="22"/>
  <c r="M647" i="22"/>
  <c r="L647" i="22"/>
  <c r="K647" i="22"/>
  <c r="O646" i="22"/>
  <c r="N646" i="22"/>
  <c r="M646" i="22"/>
  <c r="L646" i="22"/>
  <c r="K646" i="22"/>
  <c r="O645" i="22"/>
  <c r="N645" i="22"/>
  <c r="M645" i="22"/>
  <c r="L645" i="22"/>
  <c r="K645" i="22"/>
  <c r="O644" i="22"/>
  <c r="N644" i="22"/>
  <c r="M644" i="22"/>
  <c r="L644" i="22"/>
  <c r="K644" i="22"/>
  <c r="O643" i="22"/>
  <c r="N643" i="22"/>
  <c r="M643" i="22"/>
  <c r="L643" i="22"/>
  <c r="K643" i="22"/>
  <c r="O642" i="22"/>
  <c r="N642" i="22"/>
  <c r="M642" i="22"/>
  <c r="L642" i="22"/>
  <c r="K642" i="22"/>
  <c r="O641" i="22"/>
  <c r="N641" i="22"/>
  <c r="M641" i="22"/>
  <c r="L641" i="22"/>
  <c r="K641" i="22"/>
  <c r="O640" i="22"/>
  <c r="N640" i="22"/>
  <c r="M640" i="22"/>
  <c r="L640" i="22"/>
  <c r="K640" i="22"/>
  <c r="O639" i="22"/>
  <c r="N639" i="22"/>
  <c r="M639" i="22"/>
  <c r="L639" i="22"/>
  <c r="K639" i="22"/>
  <c r="O638" i="22"/>
  <c r="N638" i="22"/>
  <c r="M638" i="22"/>
  <c r="L638" i="22"/>
  <c r="K638" i="22"/>
  <c r="O637" i="22"/>
  <c r="N637" i="22"/>
  <c r="M637" i="22"/>
  <c r="L637" i="22"/>
  <c r="K637" i="22"/>
  <c r="O636" i="22"/>
  <c r="N636" i="22"/>
  <c r="M636" i="22"/>
  <c r="L636" i="22"/>
  <c r="K636" i="22"/>
  <c r="O635" i="22"/>
  <c r="N635" i="22"/>
  <c r="M635" i="22"/>
  <c r="L635" i="22"/>
  <c r="K635" i="22"/>
  <c r="O634" i="22"/>
  <c r="N634" i="22"/>
  <c r="M634" i="22"/>
  <c r="L634" i="22"/>
  <c r="K634" i="22"/>
  <c r="O633" i="22"/>
  <c r="N633" i="22"/>
  <c r="M633" i="22"/>
  <c r="L633" i="22"/>
  <c r="K633" i="22"/>
  <c r="O632" i="22"/>
  <c r="N632" i="22"/>
  <c r="M632" i="22"/>
  <c r="L632" i="22"/>
  <c r="K632" i="22"/>
  <c r="O631" i="22"/>
  <c r="N631" i="22"/>
  <c r="M631" i="22"/>
  <c r="L631" i="22"/>
  <c r="K631" i="22"/>
  <c r="O630" i="22"/>
  <c r="N630" i="22"/>
  <c r="M630" i="22"/>
  <c r="L630" i="22"/>
  <c r="K630" i="22"/>
  <c r="O629" i="22"/>
  <c r="N629" i="22"/>
  <c r="M629" i="22"/>
  <c r="L629" i="22"/>
  <c r="K629" i="22"/>
  <c r="O628" i="22"/>
  <c r="N628" i="22"/>
  <c r="M628" i="22"/>
  <c r="L628" i="22"/>
  <c r="K628" i="22"/>
  <c r="O627" i="22"/>
  <c r="N627" i="22"/>
  <c r="M627" i="22"/>
  <c r="L627" i="22"/>
  <c r="K627" i="22"/>
  <c r="O626" i="22"/>
  <c r="N626" i="22"/>
  <c r="M626" i="22"/>
  <c r="L626" i="22"/>
  <c r="K626" i="22"/>
  <c r="O625" i="22"/>
  <c r="N625" i="22"/>
  <c r="M625" i="22"/>
  <c r="L625" i="22"/>
  <c r="K625" i="22"/>
  <c r="O624" i="22"/>
  <c r="N624" i="22"/>
  <c r="M624" i="22"/>
  <c r="L624" i="22"/>
  <c r="K624" i="22"/>
  <c r="O623" i="22"/>
  <c r="N623" i="22"/>
  <c r="M623" i="22"/>
  <c r="L623" i="22"/>
  <c r="K623" i="22"/>
  <c r="O622" i="22"/>
  <c r="N622" i="22"/>
  <c r="M622" i="22"/>
  <c r="L622" i="22"/>
  <c r="K622" i="22"/>
  <c r="O621" i="22"/>
  <c r="N621" i="22"/>
  <c r="M621" i="22"/>
  <c r="L621" i="22"/>
  <c r="K621" i="22"/>
  <c r="O620" i="22"/>
  <c r="N620" i="22"/>
  <c r="M620" i="22"/>
  <c r="L620" i="22"/>
  <c r="K620" i="22"/>
  <c r="O619" i="22"/>
  <c r="N619" i="22"/>
  <c r="M619" i="22"/>
  <c r="L619" i="22"/>
  <c r="K619" i="22"/>
  <c r="O618" i="22"/>
  <c r="N618" i="22"/>
  <c r="M618" i="22"/>
  <c r="L618" i="22"/>
  <c r="K618" i="22"/>
  <c r="O617" i="22"/>
  <c r="N617" i="22"/>
  <c r="M617" i="22"/>
  <c r="L617" i="22"/>
  <c r="K617" i="22"/>
  <c r="O616" i="22"/>
  <c r="N616" i="22"/>
  <c r="M616" i="22"/>
  <c r="L616" i="22"/>
  <c r="K616" i="22"/>
  <c r="O615" i="22"/>
  <c r="N615" i="22"/>
  <c r="M615" i="22"/>
  <c r="L615" i="22"/>
  <c r="K615" i="22"/>
  <c r="O614" i="22"/>
  <c r="N614" i="22"/>
  <c r="M614" i="22"/>
  <c r="L614" i="22"/>
  <c r="K614" i="22"/>
  <c r="O613" i="22"/>
  <c r="N613" i="22"/>
  <c r="M613" i="22"/>
  <c r="L613" i="22"/>
  <c r="K613" i="22"/>
  <c r="O612" i="22"/>
  <c r="N612" i="22"/>
  <c r="M612" i="22"/>
  <c r="L612" i="22"/>
  <c r="K612" i="22"/>
  <c r="O611" i="22"/>
  <c r="N611" i="22"/>
  <c r="M611" i="22"/>
  <c r="L611" i="22"/>
  <c r="K611" i="22"/>
  <c r="O610" i="22"/>
  <c r="N610" i="22"/>
  <c r="M610" i="22"/>
  <c r="L610" i="22"/>
  <c r="K610" i="22"/>
  <c r="O609" i="22"/>
  <c r="N609" i="22"/>
  <c r="M609" i="22"/>
  <c r="L609" i="22"/>
  <c r="K609" i="22"/>
  <c r="O608" i="22"/>
  <c r="N608" i="22"/>
  <c r="M608" i="22"/>
  <c r="L608" i="22"/>
  <c r="K608" i="22"/>
  <c r="O607" i="22"/>
  <c r="N607" i="22"/>
  <c r="M607" i="22"/>
  <c r="L607" i="22"/>
  <c r="K607" i="22"/>
  <c r="O606" i="22"/>
  <c r="N606" i="22"/>
  <c r="M606" i="22"/>
  <c r="L606" i="22"/>
  <c r="K606" i="22"/>
  <c r="O605" i="22"/>
  <c r="N605" i="22"/>
  <c r="M605" i="22"/>
  <c r="L605" i="22"/>
  <c r="K605" i="22"/>
  <c r="O604" i="22"/>
  <c r="N604" i="22"/>
  <c r="M604" i="22"/>
  <c r="L604" i="22"/>
  <c r="K604" i="22"/>
  <c r="O603" i="22"/>
  <c r="N603" i="22"/>
  <c r="M603" i="22"/>
  <c r="L603" i="22"/>
  <c r="K603" i="22"/>
  <c r="O602" i="22"/>
  <c r="N602" i="22"/>
  <c r="M602" i="22"/>
  <c r="L602" i="22"/>
  <c r="K602" i="22"/>
  <c r="O601" i="22"/>
  <c r="N601" i="22"/>
  <c r="M601" i="22"/>
  <c r="L601" i="22"/>
  <c r="K601" i="22"/>
  <c r="O600" i="22"/>
  <c r="N600" i="22"/>
  <c r="M600" i="22"/>
  <c r="L600" i="22"/>
  <c r="K600" i="22"/>
  <c r="O599" i="22"/>
  <c r="N599" i="22"/>
  <c r="M599" i="22"/>
  <c r="L599" i="22"/>
  <c r="K599" i="22"/>
  <c r="O598" i="22"/>
  <c r="N598" i="22"/>
  <c r="M598" i="22"/>
  <c r="L598" i="22"/>
  <c r="K598" i="22"/>
  <c r="O597" i="22"/>
  <c r="N597" i="22"/>
  <c r="M597" i="22"/>
  <c r="L597" i="22"/>
  <c r="K597" i="22"/>
  <c r="O596" i="22"/>
  <c r="N596" i="22"/>
  <c r="M596" i="22"/>
  <c r="L596" i="22"/>
  <c r="K596" i="22"/>
  <c r="O595" i="22"/>
  <c r="N595" i="22"/>
  <c r="M595" i="22"/>
  <c r="L595" i="22"/>
  <c r="K595" i="22"/>
  <c r="O594" i="22"/>
  <c r="N594" i="22"/>
  <c r="M594" i="22"/>
  <c r="L594" i="22"/>
  <c r="K594" i="22"/>
  <c r="O593" i="22"/>
  <c r="N593" i="22"/>
  <c r="M593" i="22"/>
  <c r="L593" i="22"/>
  <c r="K593" i="22"/>
  <c r="O592" i="22"/>
  <c r="N592" i="22"/>
  <c r="M592" i="22"/>
  <c r="L592" i="22"/>
  <c r="K592" i="22"/>
  <c r="O591" i="22"/>
  <c r="N591" i="22"/>
  <c r="M591" i="22"/>
  <c r="L591" i="22"/>
  <c r="K591" i="22"/>
  <c r="O590" i="22"/>
  <c r="N590" i="22"/>
  <c r="M590" i="22"/>
  <c r="L590" i="22"/>
  <c r="K590" i="22"/>
  <c r="O589" i="22"/>
  <c r="N589" i="22"/>
  <c r="M589" i="22"/>
  <c r="L589" i="22"/>
  <c r="K589" i="22"/>
  <c r="O588" i="22"/>
  <c r="N588" i="22"/>
  <c r="M588" i="22"/>
  <c r="L588" i="22"/>
  <c r="K588" i="22"/>
  <c r="O587" i="22"/>
  <c r="N587" i="22"/>
  <c r="M587" i="22"/>
  <c r="L587" i="22"/>
  <c r="K587" i="22"/>
  <c r="O586" i="22"/>
  <c r="N586" i="22"/>
  <c r="M586" i="22"/>
  <c r="L586" i="22"/>
  <c r="K586" i="22"/>
  <c r="O585" i="22"/>
  <c r="N585" i="22"/>
  <c r="M585" i="22"/>
  <c r="L585" i="22"/>
  <c r="K585" i="22"/>
  <c r="O584" i="22"/>
  <c r="N584" i="22"/>
  <c r="M584" i="22"/>
  <c r="L584" i="22"/>
  <c r="K584" i="22"/>
  <c r="O583" i="22"/>
  <c r="N583" i="22"/>
  <c r="M583" i="22"/>
  <c r="L583" i="22"/>
  <c r="K583" i="22"/>
  <c r="O582" i="22"/>
  <c r="N582" i="22"/>
  <c r="M582" i="22"/>
  <c r="L582" i="22"/>
  <c r="K582" i="22"/>
  <c r="O581" i="22"/>
  <c r="N581" i="22"/>
  <c r="M581" i="22"/>
  <c r="L581" i="22"/>
  <c r="K581" i="22"/>
  <c r="O580" i="22"/>
  <c r="N580" i="22"/>
  <c r="M580" i="22"/>
  <c r="L580" i="22"/>
  <c r="K580" i="22"/>
  <c r="O579" i="22"/>
  <c r="N579" i="22"/>
  <c r="M579" i="22"/>
  <c r="L579" i="22"/>
  <c r="K579" i="22"/>
  <c r="O578" i="22"/>
  <c r="N578" i="22"/>
  <c r="M578" i="22"/>
  <c r="L578" i="22"/>
  <c r="K578" i="22"/>
  <c r="O577" i="22"/>
  <c r="N577" i="22"/>
  <c r="M577" i="22"/>
  <c r="L577" i="22"/>
  <c r="K577" i="22"/>
  <c r="O576" i="22"/>
  <c r="N576" i="22"/>
  <c r="M576" i="22"/>
  <c r="L576" i="22"/>
  <c r="K576" i="22"/>
  <c r="O575" i="22"/>
  <c r="N575" i="22"/>
  <c r="M575" i="22"/>
  <c r="L575" i="22"/>
  <c r="K575" i="22"/>
  <c r="O574" i="22"/>
  <c r="N574" i="22"/>
  <c r="M574" i="22"/>
  <c r="L574" i="22"/>
  <c r="K574" i="22"/>
  <c r="O573" i="22"/>
  <c r="N573" i="22"/>
  <c r="M573" i="22"/>
  <c r="L573" i="22"/>
  <c r="K573" i="22"/>
  <c r="O572" i="22"/>
  <c r="N572" i="22"/>
  <c r="M572" i="22"/>
  <c r="L572" i="22"/>
  <c r="K572" i="22"/>
  <c r="O571" i="22"/>
  <c r="N571" i="22"/>
  <c r="M571" i="22"/>
  <c r="L571" i="22"/>
  <c r="K571" i="22"/>
  <c r="O570" i="22"/>
  <c r="N570" i="22"/>
  <c r="M570" i="22"/>
  <c r="L570" i="22"/>
  <c r="K570" i="22"/>
  <c r="O569" i="22"/>
  <c r="N569" i="22"/>
  <c r="M569" i="22"/>
  <c r="L569" i="22"/>
  <c r="K569" i="22"/>
  <c r="O568" i="22"/>
  <c r="N568" i="22"/>
  <c r="M568" i="22"/>
  <c r="L568" i="22"/>
  <c r="K568" i="22"/>
  <c r="O567" i="22"/>
  <c r="N567" i="22"/>
  <c r="M567" i="22"/>
  <c r="L567" i="22"/>
  <c r="K567" i="22"/>
  <c r="O566" i="22"/>
  <c r="N566" i="22"/>
  <c r="M566" i="22"/>
  <c r="L566" i="22"/>
  <c r="K566" i="22"/>
  <c r="O565" i="22"/>
  <c r="N565" i="22"/>
  <c r="M565" i="22"/>
  <c r="L565" i="22"/>
  <c r="K565" i="22"/>
  <c r="O564" i="22"/>
  <c r="N564" i="22"/>
  <c r="M564" i="22"/>
  <c r="L564" i="22"/>
  <c r="K564" i="22"/>
  <c r="O563" i="22"/>
  <c r="N563" i="22"/>
  <c r="M563" i="22"/>
  <c r="L563" i="22"/>
  <c r="K563" i="22"/>
  <c r="O562" i="22"/>
  <c r="N562" i="22"/>
  <c r="M562" i="22"/>
  <c r="L562" i="22"/>
  <c r="K562" i="22"/>
  <c r="O561" i="22"/>
  <c r="N561" i="22"/>
  <c r="M561" i="22"/>
  <c r="L561" i="22"/>
  <c r="K561" i="22"/>
  <c r="O560" i="22"/>
  <c r="N560" i="22"/>
  <c r="M560" i="22"/>
  <c r="L560" i="22"/>
  <c r="K560" i="22"/>
  <c r="O559" i="22"/>
  <c r="N559" i="22"/>
  <c r="M559" i="22"/>
  <c r="L559" i="22"/>
  <c r="K559" i="22"/>
  <c r="O558" i="22"/>
  <c r="N558" i="22"/>
  <c r="M558" i="22"/>
  <c r="L558" i="22"/>
  <c r="K558" i="22"/>
  <c r="O557" i="22"/>
  <c r="N557" i="22"/>
  <c r="M557" i="22"/>
  <c r="L557" i="22"/>
  <c r="K557" i="22"/>
  <c r="O556" i="22"/>
  <c r="N556" i="22"/>
  <c r="M556" i="22"/>
  <c r="L556" i="22"/>
  <c r="K556" i="22"/>
  <c r="O555" i="22"/>
  <c r="N555" i="22"/>
  <c r="M555" i="22"/>
  <c r="L555" i="22"/>
  <c r="K555" i="22"/>
  <c r="O554" i="22"/>
  <c r="N554" i="22"/>
  <c r="M554" i="22"/>
  <c r="L554" i="22"/>
  <c r="K554" i="22"/>
  <c r="O553" i="22"/>
  <c r="N553" i="22"/>
  <c r="M553" i="22"/>
  <c r="L553" i="22"/>
  <c r="K553" i="22"/>
  <c r="O552" i="22"/>
  <c r="N552" i="22"/>
  <c r="M552" i="22"/>
  <c r="L552" i="22"/>
  <c r="K552" i="22"/>
  <c r="O551" i="22"/>
  <c r="N551" i="22"/>
  <c r="M551" i="22"/>
  <c r="L551" i="22"/>
  <c r="K551" i="22"/>
  <c r="O550" i="22"/>
  <c r="N550" i="22"/>
  <c r="M550" i="22"/>
  <c r="L550" i="22"/>
  <c r="K550" i="22"/>
  <c r="O549" i="22"/>
  <c r="N549" i="22"/>
  <c r="M549" i="22"/>
  <c r="L549" i="22"/>
  <c r="K549" i="22"/>
  <c r="O548" i="22"/>
  <c r="N548" i="22"/>
  <c r="M548" i="22"/>
  <c r="L548" i="22"/>
  <c r="K548" i="22"/>
  <c r="O547" i="22"/>
  <c r="N547" i="22"/>
  <c r="M547" i="22"/>
  <c r="L547" i="22"/>
  <c r="K547" i="22"/>
  <c r="O546" i="22"/>
  <c r="N546" i="22"/>
  <c r="M546" i="22"/>
  <c r="L546" i="22"/>
  <c r="K546" i="22"/>
  <c r="O545" i="22"/>
  <c r="N545" i="22"/>
  <c r="M545" i="22"/>
  <c r="L545" i="22"/>
  <c r="K545" i="22"/>
  <c r="O544" i="22"/>
  <c r="N544" i="22"/>
  <c r="M544" i="22"/>
  <c r="L544" i="22"/>
  <c r="K544" i="22"/>
  <c r="O543" i="22"/>
  <c r="N543" i="22"/>
  <c r="M543" i="22"/>
  <c r="L543" i="22"/>
  <c r="K543" i="22"/>
  <c r="O542" i="22"/>
  <c r="N542" i="22"/>
  <c r="M542" i="22"/>
  <c r="L542" i="22"/>
  <c r="K542" i="22"/>
  <c r="O541" i="22"/>
  <c r="N541" i="22"/>
  <c r="M541" i="22"/>
  <c r="L541" i="22"/>
  <c r="K541" i="22"/>
  <c r="O540" i="22"/>
  <c r="N540" i="22"/>
  <c r="M540" i="22"/>
  <c r="L540" i="22"/>
  <c r="K540" i="22"/>
  <c r="O539" i="22"/>
  <c r="N539" i="22"/>
  <c r="M539" i="22"/>
  <c r="L539" i="22"/>
  <c r="K539" i="22"/>
  <c r="O538" i="22"/>
  <c r="N538" i="22"/>
  <c r="M538" i="22"/>
  <c r="L538" i="22"/>
  <c r="K538" i="22"/>
  <c r="O537" i="22"/>
  <c r="N537" i="22"/>
  <c r="M537" i="22"/>
  <c r="L537" i="22"/>
  <c r="K537" i="22"/>
  <c r="O536" i="22"/>
  <c r="N536" i="22"/>
  <c r="M536" i="22"/>
  <c r="L536" i="22"/>
  <c r="K536" i="22"/>
  <c r="O535" i="22"/>
  <c r="N535" i="22"/>
  <c r="M535" i="22"/>
  <c r="L535" i="22"/>
  <c r="K535" i="22"/>
  <c r="O534" i="22"/>
  <c r="N534" i="22"/>
  <c r="M534" i="22"/>
  <c r="L534" i="22"/>
  <c r="K534" i="22"/>
  <c r="O533" i="22"/>
  <c r="N533" i="22"/>
  <c r="M533" i="22"/>
  <c r="L533" i="22"/>
  <c r="K533" i="22"/>
  <c r="O532" i="22"/>
  <c r="N532" i="22"/>
  <c r="M532" i="22"/>
  <c r="L532" i="22"/>
  <c r="K532" i="22"/>
  <c r="O531" i="22"/>
  <c r="N531" i="22"/>
  <c r="M531" i="22"/>
  <c r="L531" i="22"/>
  <c r="K531" i="22"/>
  <c r="O530" i="22"/>
  <c r="N530" i="22"/>
  <c r="M530" i="22"/>
  <c r="L530" i="22"/>
  <c r="K530" i="22"/>
  <c r="O529" i="22"/>
  <c r="N529" i="22"/>
  <c r="M529" i="22"/>
  <c r="L529" i="22"/>
  <c r="K529" i="22"/>
  <c r="O528" i="22"/>
  <c r="N528" i="22"/>
  <c r="M528" i="22"/>
  <c r="L528" i="22"/>
  <c r="K528" i="22"/>
  <c r="O527" i="22"/>
  <c r="N527" i="22"/>
  <c r="M527" i="22"/>
  <c r="L527" i="22"/>
  <c r="K527" i="22"/>
  <c r="O526" i="22"/>
  <c r="N526" i="22"/>
  <c r="M526" i="22"/>
  <c r="L526" i="22"/>
  <c r="K526" i="22"/>
  <c r="O525" i="22"/>
  <c r="N525" i="22"/>
  <c r="M525" i="22"/>
  <c r="L525" i="22"/>
  <c r="K525" i="22"/>
  <c r="O524" i="22"/>
  <c r="N524" i="22"/>
  <c r="M524" i="22"/>
  <c r="L524" i="22"/>
  <c r="K524" i="22"/>
  <c r="O523" i="22"/>
  <c r="N523" i="22"/>
  <c r="M523" i="22"/>
  <c r="L523" i="22"/>
  <c r="K523" i="22"/>
  <c r="O522" i="22"/>
  <c r="N522" i="22"/>
  <c r="M522" i="22"/>
  <c r="L522" i="22"/>
  <c r="K522" i="22"/>
  <c r="O521" i="22"/>
  <c r="N521" i="22"/>
  <c r="M521" i="22"/>
  <c r="L521" i="22"/>
  <c r="K521" i="22"/>
  <c r="O520" i="22"/>
  <c r="N520" i="22"/>
  <c r="M520" i="22"/>
  <c r="L520" i="22"/>
  <c r="K520" i="22"/>
  <c r="O519" i="22"/>
  <c r="N519" i="22"/>
  <c r="M519" i="22"/>
  <c r="L519" i="22"/>
  <c r="K519" i="22"/>
  <c r="O518" i="22"/>
  <c r="N518" i="22"/>
  <c r="M518" i="22"/>
  <c r="L518" i="22"/>
  <c r="K518" i="22"/>
  <c r="O517" i="22"/>
  <c r="N517" i="22"/>
  <c r="M517" i="22"/>
  <c r="L517" i="22"/>
  <c r="K517" i="22"/>
  <c r="O516" i="22"/>
  <c r="N516" i="22"/>
  <c r="M516" i="22"/>
  <c r="L516" i="22"/>
  <c r="K516" i="22"/>
  <c r="O515" i="22"/>
  <c r="N515" i="22"/>
  <c r="M515" i="22"/>
  <c r="L515" i="22"/>
  <c r="K515" i="22"/>
  <c r="O514" i="22"/>
  <c r="N514" i="22"/>
  <c r="M514" i="22"/>
  <c r="L514" i="22"/>
  <c r="K514" i="22"/>
  <c r="O513" i="22"/>
  <c r="N513" i="22"/>
  <c r="M513" i="22"/>
  <c r="L513" i="22"/>
  <c r="K513" i="22"/>
  <c r="O512" i="22"/>
  <c r="N512" i="22"/>
  <c r="M512" i="22"/>
  <c r="L512" i="22"/>
  <c r="K512" i="22"/>
  <c r="O511" i="22"/>
  <c r="N511" i="22"/>
  <c r="M511" i="22"/>
  <c r="L511" i="22"/>
  <c r="K511" i="22"/>
  <c r="O510" i="22"/>
  <c r="N510" i="22"/>
  <c r="M510" i="22"/>
  <c r="L510" i="22"/>
  <c r="K510" i="22"/>
  <c r="O509" i="22"/>
  <c r="N509" i="22"/>
  <c r="M509" i="22"/>
  <c r="L509" i="22"/>
  <c r="K509" i="22"/>
  <c r="O508" i="22"/>
  <c r="N508" i="22"/>
  <c r="M508" i="22"/>
  <c r="L508" i="22"/>
  <c r="K508" i="22"/>
  <c r="O507" i="22"/>
  <c r="N507" i="22"/>
  <c r="M507" i="22"/>
  <c r="L507" i="22"/>
  <c r="K507" i="22"/>
  <c r="O506" i="22"/>
  <c r="N506" i="22"/>
  <c r="M506" i="22"/>
  <c r="L506" i="22"/>
  <c r="K506" i="22"/>
  <c r="O505" i="22"/>
  <c r="N505" i="22"/>
  <c r="M505" i="22"/>
  <c r="L505" i="22"/>
  <c r="K505" i="22"/>
  <c r="O504" i="22"/>
  <c r="N504" i="22"/>
  <c r="M504" i="22"/>
  <c r="L504" i="22"/>
  <c r="K504" i="22"/>
  <c r="O503" i="22"/>
  <c r="N503" i="22"/>
  <c r="M503" i="22"/>
  <c r="L503" i="22"/>
  <c r="K503" i="22"/>
  <c r="O502" i="22"/>
  <c r="N502" i="22"/>
  <c r="M502" i="22"/>
  <c r="L502" i="22"/>
  <c r="K502" i="22"/>
  <c r="O501" i="22"/>
  <c r="N501" i="22"/>
  <c r="M501" i="22"/>
  <c r="L501" i="22"/>
  <c r="K501" i="22"/>
  <c r="O500" i="22"/>
  <c r="N500" i="22"/>
  <c r="M500" i="22"/>
  <c r="L500" i="22"/>
  <c r="K500" i="22"/>
  <c r="O499" i="22"/>
  <c r="N499" i="22"/>
  <c r="M499" i="22"/>
  <c r="L499" i="22"/>
  <c r="K499" i="22"/>
  <c r="O498" i="22"/>
  <c r="N498" i="22"/>
  <c r="M498" i="22"/>
  <c r="L498" i="22"/>
  <c r="K498" i="22"/>
  <c r="O497" i="22"/>
  <c r="N497" i="22"/>
  <c r="M497" i="22"/>
  <c r="L497" i="22"/>
  <c r="K497" i="22"/>
  <c r="O496" i="22"/>
  <c r="N496" i="22"/>
  <c r="M496" i="22"/>
  <c r="L496" i="22"/>
  <c r="K496" i="22"/>
  <c r="O495" i="22"/>
  <c r="N495" i="22"/>
  <c r="M495" i="22"/>
  <c r="L495" i="22"/>
  <c r="K495" i="22"/>
  <c r="O494" i="22"/>
  <c r="N494" i="22"/>
  <c r="M494" i="22"/>
  <c r="L494" i="22"/>
  <c r="K494" i="22"/>
  <c r="O493" i="22"/>
  <c r="N493" i="22"/>
  <c r="M493" i="22"/>
  <c r="L493" i="22"/>
  <c r="K493" i="22"/>
  <c r="O492" i="22"/>
  <c r="N492" i="22"/>
  <c r="M492" i="22"/>
  <c r="L492" i="22"/>
  <c r="K492" i="22"/>
  <c r="O491" i="22"/>
  <c r="N491" i="22"/>
  <c r="M491" i="22"/>
  <c r="L491" i="22"/>
  <c r="K491" i="22"/>
  <c r="O490" i="22"/>
  <c r="N490" i="22"/>
  <c r="M490" i="22"/>
  <c r="L490" i="22"/>
  <c r="K490" i="22"/>
  <c r="O489" i="22"/>
  <c r="N489" i="22"/>
  <c r="M489" i="22"/>
  <c r="L489" i="22"/>
  <c r="K489" i="22"/>
  <c r="O488" i="22"/>
  <c r="N488" i="22"/>
  <c r="M488" i="22"/>
  <c r="L488" i="22"/>
  <c r="K488" i="22"/>
  <c r="O487" i="22"/>
  <c r="N487" i="22"/>
  <c r="M487" i="22"/>
  <c r="L487" i="22"/>
  <c r="K487" i="22"/>
  <c r="O486" i="22"/>
  <c r="N486" i="22"/>
  <c r="M486" i="22"/>
  <c r="L486" i="22"/>
  <c r="K486" i="22"/>
  <c r="O485" i="22"/>
  <c r="N485" i="22"/>
  <c r="M485" i="22"/>
  <c r="L485" i="22"/>
  <c r="K485" i="22"/>
  <c r="O484" i="22"/>
  <c r="N484" i="22"/>
  <c r="M484" i="22"/>
  <c r="L484" i="22"/>
  <c r="K484" i="22"/>
  <c r="O483" i="22"/>
  <c r="N483" i="22"/>
  <c r="M483" i="22"/>
  <c r="L483" i="22"/>
  <c r="K483" i="22"/>
  <c r="O482" i="22"/>
  <c r="N482" i="22"/>
  <c r="M482" i="22"/>
  <c r="L482" i="22"/>
  <c r="K482" i="22"/>
  <c r="O481" i="22"/>
  <c r="N481" i="22"/>
  <c r="M481" i="22"/>
  <c r="L481" i="22"/>
  <c r="K481" i="22"/>
  <c r="O480" i="22"/>
  <c r="N480" i="22"/>
  <c r="M480" i="22"/>
  <c r="L480" i="22"/>
  <c r="K480" i="22"/>
  <c r="O479" i="22"/>
  <c r="N479" i="22"/>
  <c r="M479" i="22"/>
  <c r="L479" i="22"/>
  <c r="K479" i="22"/>
  <c r="O478" i="22"/>
  <c r="N478" i="22"/>
  <c r="M478" i="22"/>
  <c r="L478" i="22"/>
  <c r="K478" i="22"/>
  <c r="O477" i="22"/>
  <c r="N477" i="22"/>
  <c r="M477" i="22"/>
  <c r="L477" i="22"/>
  <c r="K477" i="22"/>
  <c r="O476" i="22"/>
  <c r="N476" i="22"/>
  <c r="M476" i="22"/>
  <c r="L476" i="22"/>
  <c r="K476" i="22"/>
  <c r="O475" i="22"/>
  <c r="N475" i="22"/>
  <c r="M475" i="22"/>
  <c r="L475" i="22"/>
  <c r="K475" i="22"/>
  <c r="O474" i="22"/>
  <c r="N474" i="22"/>
  <c r="M474" i="22"/>
  <c r="L474" i="22"/>
  <c r="K474" i="22"/>
  <c r="O473" i="22"/>
  <c r="N473" i="22"/>
  <c r="M473" i="22"/>
  <c r="L473" i="22"/>
  <c r="K473" i="22"/>
  <c r="O472" i="22"/>
  <c r="N472" i="22"/>
  <c r="M472" i="22"/>
  <c r="L472" i="22"/>
  <c r="K472" i="22"/>
  <c r="O471" i="22"/>
  <c r="N471" i="22"/>
  <c r="M471" i="22"/>
  <c r="L471" i="22"/>
  <c r="K471" i="22"/>
  <c r="O470" i="22"/>
  <c r="N470" i="22"/>
  <c r="M470" i="22"/>
  <c r="L470" i="22"/>
  <c r="K470" i="22"/>
  <c r="O469" i="22"/>
  <c r="N469" i="22"/>
  <c r="M469" i="22"/>
  <c r="L469" i="22"/>
  <c r="K469" i="22"/>
  <c r="O468" i="22"/>
  <c r="N468" i="22"/>
  <c r="M468" i="22"/>
  <c r="L468" i="22"/>
  <c r="K468" i="22"/>
  <c r="O467" i="22"/>
  <c r="N467" i="22"/>
  <c r="M467" i="22"/>
  <c r="L467" i="22"/>
  <c r="K467" i="22"/>
  <c r="O466" i="22"/>
  <c r="N466" i="22"/>
  <c r="M466" i="22"/>
  <c r="L466" i="22"/>
  <c r="K466" i="22"/>
  <c r="O465" i="22"/>
  <c r="N465" i="22"/>
  <c r="M465" i="22"/>
  <c r="L465" i="22"/>
  <c r="K465" i="22"/>
  <c r="O464" i="22"/>
  <c r="N464" i="22"/>
  <c r="M464" i="22"/>
  <c r="L464" i="22"/>
  <c r="K464" i="22"/>
  <c r="O463" i="22"/>
  <c r="N463" i="22"/>
  <c r="M463" i="22"/>
  <c r="L463" i="22"/>
  <c r="K463" i="22"/>
  <c r="O462" i="22"/>
  <c r="N462" i="22"/>
  <c r="M462" i="22"/>
  <c r="L462" i="22"/>
  <c r="K462" i="22"/>
  <c r="O461" i="22"/>
  <c r="N461" i="22"/>
  <c r="M461" i="22"/>
  <c r="L461" i="22"/>
  <c r="K461" i="22"/>
  <c r="O460" i="22"/>
  <c r="N460" i="22"/>
  <c r="M460" i="22"/>
  <c r="L460" i="22"/>
  <c r="K460" i="22"/>
  <c r="O459" i="22"/>
  <c r="N459" i="22"/>
  <c r="M459" i="22"/>
  <c r="L459" i="22"/>
  <c r="K459" i="22"/>
  <c r="O458" i="22"/>
  <c r="N458" i="22"/>
  <c r="M458" i="22"/>
  <c r="L458" i="22"/>
  <c r="K458" i="22"/>
  <c r="O457" i="22"/>
  <c r="N457" i="22"/>
  <c r="M457" i="22"/>
  <c r="L457" i="22"/>
  <c r="K457" i="22"/>
  <c r="O456" i="22"/>
  <c r="N456" i="22"/>
  <c r="M456" i="22"/>
  <c r="L456" i="22"/>
  <c r="K456" i="22"/>
  <c r="O455" i="22"/>
  <c r="N455" i="22"/>
  <c r="M455" i="22"/>
  <c r="L455" i="22"/>
  <c r="K455" i="22"/>
  <c r="O454" i="22"/>
  <c r="N454" i="22"/>
  <c r="M454" i="22"/>
  <c r="L454" i="22"/>
  <c r="K454" i="22"/>
  <c r="O453" i="22"/>
  <c r="N453" i="22"/>
  <c r="M453" i="22"/>
  <c r="L453" i="22"/>
  <c r="K453" i="22"/>
  <c r="O452" i="22"/>
  <c r="N452" i="22"/>
  <c r="M452" i="22"/>
  <c r="L452" i="22"/>
  <c r="K452" i="22"/>
  <c r="O451" i="22"/>
  <c r="N451" i="22"/>
  <c r="M451" i="22"/>
  <c r="L451" i="22"/>
  <c r="K451" i="22"/>
  <c r="O450" i="22"/>
  <c r="N450" i="22"/>
  <c r="M450" i="22"/>
  <c r="L450" i="22"/>
  <c r="K450" i="22"/>
  <c r="O449" i="22"/>
  <c r="N449" i="22"/>
  <c r="M449" i="22"/>
  <c r="L449" i="22"/>
  <c r="K449" i="22"/>
  <c r="O448" i="22"/>
  <c r="N448" i="22"/>
  <c r="M448" i="22"/>
  <c r="L448" i="22"/>
  <c r="K448" i="22"/>
  <c r="O447" i="22"/>
  <c r="N447" i="22"/>
  <c r="M447" i="22"/>
  <c r="L447" i="22"/>
  <c r="K447" i="22"/>
  <c r="O446" i="22"/>
  <c r="N446" i="22"/>
  <c r="M446" i="22"/>
  <c r="L446" i="22"/>
  <c r="K446" i="22"/>
  <c r="O445" i="22"/>
  <c r="N445" i="22"/>
  <c r="M445" i="22"/>
  <c r="L445" i="22"/>
  <c r="K445" i="22"/>
  <c r="O444" i="22"/>
  <c r="N444" i="22"/>
  <c r="M444" i="22"/>
  <c r="L444" i="22"/>
  <c r="K444" i="22"/>
  <c r="O443" i="22"/>
  <c r="N443" i="22"/>
  <c r="M443" i="22"/>
  <c r="L443" i="22"/>
  <c r="K443" i="22"/>
  <c r="O442" i="22"/>
  <c r="N442" i="22"/>
  <c r="M442" i="22"/>
  <c r="L442" i="22"/>
  <c r="K442" i="22"/>
  <c r="O441" i="22"/>
  <c r="N441" i="22"/>
  <c r="M441" i="22"/>
  <c r="L441" i="22"/>
  <c r="K441" i="22"/>
  <c r="O440" i="22"/>
  <c r="N440" i="22"/>
  <c r="M440" i="22"/>
  <c r="L440" i="22"/>
  <c r="K440" i="22"/>
  <c r="O439" i="22"/>
  <c r="N439" i="22"/>
  <c r="M439" i="22"/>
  <c r="L439" i="22"/>
  <c r="K439" i="22"/>
  <c r="O438" i="22"/>
  <c r="N438" i="22"/>
  <c r="M438" i="22"/>
  <c r="L438" i="22"/>
  <c r="K438" i="22"/>
  <c r="O437" i="22"/>
  <c r="N437" i="22"/>
  <c r="M437" i="22"/>
  <c r="L437" i="22"/>
  <c r="K437" i="22"/>
  <c r="O436" i="22"/>
  <c r="N436" i="22"/>
  <c r="M436" i="22"/>
  <c r="L436" i="22"/>
  <c r="K436" i="22"/>
  <c r="O435" i="22"/>
  <c r="N435" i="22"/>
  <c r="M435" i="22"/>
  <c r="L435" i="22"/>
  <c r="K435" i="22"/>
  <c r="O434" i="22"/>
  <c r="N434" i="22"/>
  <c r="M434" i="22"/>
  <c r="L434" i="22"/>
  <c r="K434" i="22"/>
  <c r="O433" i="22"/>
  <c r="N433" i="22"/>
  <c r="M433" i="22"/>
  <c r="L433" i="22"/>
  <c r="K433" i="22"/>
  <c r="O432" i="22"/>
  <c r="N432" i="22"/>
  <c r="M432" i="22"/>
  <c r="L432" i="22"/>
  <c r="K432" i="22"/>
  <c r="O431" i="22"/>
  <c r="N431" i="22"/>
  <c r="M431" i="22"/>
  <c r="L431" i="22"/>
  <c r="K431" i="22"/>
  <c r="O430" i="22"/>
  <c r="N430" i="22"/>
  <c r="M430" i="22"/>
  <c r="L430" i="22"/>
  <c r="K430" i="22"/>
  <c r="O429" i="22"/>
  <c r="N429" i="22"/>
  <c r="M429" i="22"/>
  <c r="L429" i="22"/>
  <c r="K429" i="22"/>
  <c r="O428" i="22"/>
  <c r="N428" i="22"/>
  <c r="M428" i="22"/>
  <c r="L428" i="22"/>
  <c r="K428" i="22"/>
  <c r="O427" i="22"/>
  <c r="N427" i="22"/>
  <c r="M427" i="22"/>
  <c r="L427" i="22"/>
  <c r="K427" i="22"/>
  <c r="O426" i="22"/>
  <c r="N426" i="22"/>
  <c r="M426" i="22"/>
  <c r="L426" i="22"/>
  <c r="K426" i="22"/>
  <c r="O425" i="22"/>
  <c r="N425" i="22"/>
  <c r="M425" i="22"/>
  <c r="L425" i="22"/>
  <c r="K425" i="22"/>
  <c r="O424" i="22"/>
  <c r="N424" i="22"/>
  <c r="M424" i="22"/>
  <c r="L424" i="22"/>
  <c r="K424" i="22"/>
  <c r="O423" i="22"/>
  <c r="N423" i="22"/>
  <c r="M423" i="22"/>
  <c r="L423" i="22"/>
  <c r="K423" i="22"/>
  <c r="O422" i="22"/>
  <c r="N422" i="22"/>
  <c r="M422" i="22"/>
  <c r="L422" i="22"/>
  <c r="K422" i="22"/>
  <c r="O421" i="22"/>
  <c r="N421" i="22"/>
  <c r="M421" i="22"/>
  <c r="L421" i="22"/>
  <c r="K421" i="22"/>
  <c r="O420" i="22"/>
  <c r="N420" i="22"/>
  <c r="M420" i="22"/>
  <c r="L420" i="22"/>
  <c r="K420" i="22"/>
  <c r="O419" i="22"/>
  <c r="N419" i="22"/>
  <c r="M419" i="22"/>
  <c r="L419" i="22"/>
  <c r="K419" i="22"/>
  <c r="O418" i="22"/>
  <c r="N418" i="22"/>
  <c r="M418" i="22"/>
  <c r="L418" i="22"/>
  <c r="K418" i="22"/>
  <c r="O417" i="22"/>
  <c r="N417" i="22"/>
  <c r="M417" i="22"/>
  <c r="L417" i="22"/>
  <c r="K417" i="22"/>
  <c r="O416" i="22"/>
  <c r="N416" i="22"/>
  <c r="M416" i="22"/>
  <c r="L416" i="22"/>
  <c r="K416" i="22"/>
  <c r="O415" i="22"/>
  <c r="N415" i="22"/>
  <c r="M415" i="22"/>
  <c r="L415" i="22"/>
  <c r="K415" i="22"/>
  <c r="O414" i="22"/>
  <c r="N414" i="22"/>
  <c r="M414" i="22"/>
  <c r="L414" i="22"/>
  <c r="K414" i="22"/>
  <c r="O413" i="22"/>
  <c r="N413" i="22"/>
  <c r="M413" i="22"/>
  <c r="L413" i="22"/>
  <c r="K413" i="22"/>
  <c r="O412" i="22"/>
  <c r="N412" i="22"/>
  <c r="M412" i="22"/>
  <c r="L412" i="22"/>
  <c r="K412" i="22"/>
  <c r="O411" i="22"/>
  <c r="N411" i="22"/>
  <c r="M411" i="22"/>
  <c r="L411" i="22"/>
  <c r="K411" i="22"/>
  <c r="O410" i="22"/>
  <c r="N410" i="22"/>
  <c r="M410" i="22"/>
  <c r="L410" i="22"/>
  <c r="K410" i="22"/>
  <c r="O409" i="22"/>
  <c r="N409" i="22"/>
  <c r="M409" i="22"/>
  <c r="L409" i="22"/>
  <c r="K409" i="22"/>
  <c r="O408" i="22"/>
  <c r="N408" i="22"/>
  <c r="M408" i="22"/>
  <c r="L408" i="22"/>
  <c r="K408" i="22"/>
  <c r="O407" i="22"/>
  <c r="N407" i="22"/>
  <c r="M407" i="22"/>
  <c r="L407" i="22"/>
  <c r="K407" i="22"/>
  <c r="O406" i="22"/>
  <c r="N406" i="22"/>
  <c r="M406" i="22"/>
  <c r="L406" i="22"/>
  <c r="K406" i="22"/>
  <c r="O405" i="22"/>
  <c r="N405" i="22"/>
  <c r="M405" i="22"/>
  <c r="L405" i="22"/>
  <c r="K405" i="22"/>
  <c r="O404" i="22"/>
  <c r="N404" i="22"/>
  <c r="M404" i="22"/>
  <c r="L404" i="22"/>
  <c r="K404" i="22"/>
  <c r="O403" i="22"/>
  <c r="N403" i="22"/>
  <c r="M403" i="22"/>
  <c r="L403" i="22"/>
  <c r="K403" i="22"/>
  <c r="O402" i="22"/>
  <c r="N402" i="22"/>
  <c r="M402" i="22"/>
  <c r="L402" i="22"/>
  <c r="K402" i="22"/>
  <c r="O401" i="22"/>
  <c r="N401" i="22"/>
  <c r="M401" i="22"/>
  <c r="L401" i="22"/>
  <c r="K401" i="22"/>
  <c r="O400" i="22"/>
  <c r="N400" i="22"/>
  <c r="M400" i="22"/>
  <c r="L400" i="22"/>
  <c r="K400" i="22"/>
  <c r="O399" i="22"/>
  <c r="N399" i="22"/>
  <c r="M399" i="22"/>
  <c r="L399" i="22"/>
  <c r="K399" i="22"/>
  <c r="O398" i="22"/>
  <c r="N398" i="22"/>
  <c r="M398" i="22"/>
  <c r="L398" i="22"/>
  <c r="K398" i="22"/>
  <c r="O397" i="22"/>
  <c r="N397" i="22"/>
  <c r="M397" i="22"/>
  <c r="L397" i="22"/>
  <c r="K397" i="22"/>
  <c r="O396" i="22"/>
  <c r="N396" i="22"/>
  <c r="M396" i="22"/>
  <c r="L396" i="22"/>
  <c r="K396" i="22"/>
  <c r="O395" i="22"/>
  <c r="N395" i="22"/>
  <c r="M395" i="22"/>
  <c r="L395" i="22"/>
  <c r="K395" i="22"/>
  <c r="O394" i="22"/>
  <c r="N394" i="22"/>
  <c r="M394" i="22"/>
  <c r="L394" i="22"/>
  <c r="K394" i="22"/>
  <c r="O393" i="22"/>
  <c r="N393" i="22"/>
  <c r="M393" i="22"/>
  <c r="L393" i="22"/>
  <c r="K393" i="22"/>
  <c r="O392" i="22"/>
  <c r="N392" i="22"/>
  <c r="M392" i="22"/>
  <c r="L392" i="22"/>
  <c r="K392" i="22"/>
  <c r="O391" i="22"/>
  <c r="N391" i="22"/>
  <c r="M391" i="22"/>
  <c r="L391" i="22"/>
  <c r="K391" i="22"/>
  <c r="O390" i="22"/>
  <c r="N390" i="22"/>
  <c r="M390" i="22"/>
  <c r="L390" i="22"/>
  <c r="K390" i="22"/>
  <c r="O389" i="22"/>
  <c r="N389" i="22"/>
  <c r="M389" i="22"/>
  <c r="L389" i="22"/>
  <c r="K389" i="22"/>
  <c r="O388" i="22"/>
  <c r="N388" i="22"/>
  <c r="M388" i="22"/>
  <c r="L388" i="22"/>
  <c r="K388" i="22"/>
  <c r="O387" i="22"/>
  <c r="N387" i="22"/>
  <c r="M387" i="22"/>
  <c r="L387" i="22"/>
  <c r="K387" i="22"/>
  <c r="O386" i="22"/>
  <c r="N386" i="22"/>
  <c r="M386" i="22"/>
  <c r="L386" i="22"/>
  <c r="K386" i="22"/>
  <c r="O385" i="22"/>
  <c r="N385" i="22"/>
  <c r="M385" i="22"/>
  <c r="L385" i="22"/>
  <c r="K385" i="22"/>
  <c r="O384" i="22"/>
  <c r="N384" i="22"/>
  <c r="M384" i="22"/>
  <c r="L384" i="22"/>
  <c r="K384" i="22"/>
  <c r="O383" i="22"/>
  <c r="N383" i="22"/>
  <c r="M383" i="22"/>
  <c r="L383" i="22"/>
  <c r="K383" i="22"/>
  <c r="O382" i="22"/>
  <c r="N382" i="22"/>
  <c r="M382" i="22"/>
  <c r="L382" i="22"/>
  <c r="K382" i="22"/>
  <c r="O381" i="22"/>
  <c r="N381" i="22"/>
  <c r="M381" i="22"/>
  <c r="L381" i="22"/>
  <c r="K381" i="22"/>
  <c r="O380" i="22"/>
  <c r="N380" i="22"/>
  <c r="M380" i="22"/>
  <c r="L380" i="22"/>
  <c r="K380" i="22"/>
  <c r="O379" i="22"/>
  <c r="N379" i="22"/>
  <c r="M379" i="22"/>
  <c r="L379" i="22"/>
  <c r="K379" i="22"/>
  <c r="O378" i="22"/>
  <c r="N378" i="22"/>
  <c r="M378" i="22"/>
  <c r="L378" i="22"/>
  <c r="K378" i="22"/>
  <c r="O377" i="22"/>
  <c r="N377" i="22"/>
  <c r="M377" i="22"/>
  <c r="L377" i="22"/>
  <c r="K377" i="22"/>
  <c r="O376" i="22"/>
  <c r="N376" i="22"/>
  <c r="M376" i="22"/>
  <c r="L376" i="22"/>
  <c r="K376" i="22"/>
  <c r="O375" i="22"/>
  <c r="N375" i="22"/>
  <c r="M375" i="22"/>
  <c r="L375" i="22"/>
  <c r="K375" i="22"/>
  <c r="O374" i="22"/>
  <c r="N374" i="22"/>
  <c r="M374" i="22"/>
  <c r="L374" i="22"/>
  <c r="K374" i="22"/>
  <c r="O373" i="22"/>
  <c r="N373" i="22"/>
  <c r="M373" i="22"/>
  <c r="L373" i="22"/>
  <c r="K373" i="22"/>
  <c r="O372" i="22"/>
  <c r="N372" i="22"/>
  <c r="M372" i="22"/>
  <c r="L372" i="22"/>
  <c r="K372" i="22"/>
  <c r="O371" i="22"/>
  <c r="N371" i="22"/>
  <c r="M371" i="22"/>
  <c r="L371" i="22"/>
  <c r="K371" i="22"/>
  <c r="O370" i="22"/>
  <c r="N370" i="22"/>
  <c r="M370" i="22"/>
  <c r="L370" i="22"/>
  <c r="K370" i="22"/>
  <c r="O369" i="22"/>
  <c r="N369" i="22"/>
  <c r="M369" i="22"/>
  <c r="L369" i="22"/>
  <c r="K369" i="22"/>
  <c r="O368" i="22"/>
  <c r="N368" i="22"/>
  <c r="M368" i="22"/>
  <c r="L368" i="22"/>
  <c r="K368" i="22"/>
  <c r="O367" i="22"/>
  <c r="N367" i="22"/>
  <c r="M367" i="22"/>
  <c r="L367" i="22"/>
  <c r="K367" i="22"/>
  <c r="O366" i="22"/>
  <c r="N366" i="22"/>
  <c r="M366" i="22"/>
  <c r="L366" i="22"/>
  <c r="K366" i="22"/>
  <c r="O365" i="22"/>
  <c r="N365" i="22"/>
  <c r="M365" i="22"/>
  <c r="L365" i="22"/>
  <c r="K365" i="22"/>
  <c r="O364" i="22"/>
  <c r="N364" i="22"/>
  <c r="M364" i="22"/>
  <c r="L364" i="22"/>
  <c r="K364" i="22"/>
  <c r="O363" i="22"/>
  <c r="N363" i="22"/>
  <c r="M363" i="22"/>
  <c r="L363" i="22"/>
  <c r="K363" i="22"/>
  <c r="O362" i="22"/>
  <c r="N362" i="22"/>
  <c r="M362" i="22"/>
  <c r="L362" i="22"/>
  <c r="K362" i="22"/>
  <c r="O361" i="22"/>
  <c r="N361" i="22"/>
  <c r="M361" i="22"/>
  <c r="L361" i="22"/>
  <c r="K361" i="22"/>
  <c r="O360" i="22"/>
  <c r="N360" i="22"/>
  <c r="M360" i="22"/>
  <c r="L360" i="22"/>
  <c r="K360" i="22"/>
  <c r="O359" i="22"/>
  <c r="N359" i="22"/>
  <c r="M359" i="22"/>
  <c r="L359" i="22"/>
  <c r="K359" i="22"/>
  <c r="O358" i="22"/>
  <c r="N358" i="22"/>
  <c r="M358" i="22"/>
  <c r="L358" i="22"/>
  <c r="K358" i="22"/>
  <c r="O357" i="22"/>
  <c r="N357" i="22"/>
  <c r="M357" i="22"/>
  <c r="L357" i="22"/>
  <c r="K357" i="22"/>
  <c r="O356" i="22"/>
  <c r="N356" i="22"/>
  <c r="M356" i="22"/>
  <c r="L356" i="22"/>
  <c r="K356" i="22"/>
  <c r="O355" i="22"/>
  <c r="N355" i="22"/>
  <c r="M355" i="22"/>
  <c r="L355" i="22"/>
  <c r="K355" i="22"/>
  <c r="O354" i="22"/>
  <c r="N354" i="22"/>
  <c r="M354" i="22"/>
  <c r="L354" i="22"/>
  <c r="K354" i="22"/>
  <c r="O353" i="22"/>
  <c r="N353" i="22"/>
  <c r="M353" i="22"/>
  <c r="L353" i="22"/>
  <c r="K353" i="22"/>
  <c r="O352" i="22"/>
  <c r="N352" i="22"/>
  <c r="M352" i="22"/>
  <c r="L352" i="22"/>
  <c r="K352" i="22"/>
  <c r="O351" i="22"/>
  <c r="N351" i="22"/>
  <c r="M351" i="22"/>
  <c r="L351" i="22"/>
  <c r="K351" i="22"/>
  <c r="O350" i="22"/>
  <c r="N350" i="22"/>
  <c r="M350" i="22"/>
  <c r="L350" i="22"/>
  <c r="K350" i="22"/>
  <c r="O349" i="22"/>
  <c r="N349" i="22"/>
  <c r="M349" i="22"/>
  <c r="L349" i="22"/>
  <c r="K349" i="22"/>
  <c r="O348" i="22"/>
  <c r="N348" i="22"/>
  <c r="M348" i="22"/>
  <c r="L348" i="22"/>
  <c r="K348" i="22"/>
  <c r="O347" i="22"/>
  <c r="N347" i="22"/>
  <c r="M347" i="22"/>
  <c r="L347" i="22"/>
  <c r="K347" i="22"/>
  <c r="O346" i="22"/>
  <c r="N346" i="22"/>
  <c r="M346" i="22"/>
  <c r="L346" i="22"/>
  <c r="K346" i="22"/>
  <c r="O345" i="22"/>
  <c r="N345" i="22"/>
  <c r="M345" i="22"/>
  <c r="L345" i="22"/>
  <c r="K345" i="22"/>
  <c r="O344" i="22"/>
  <c r="N344" i="22"/>
  <c r="M344" i="22"/>
  <c r="L344" i="22"/>
  <c r="K344" i="22"/>
  <c r="O343" i="22"/>
  <c r="N343" i="22"/>
  <c r="M343" i="22"/>
  <c r="L343" i="22"/>
  <c r="K343" i="22"/>
  <c r="O342" i="22"/>
  <c r="N342" i="22"/>
  <c r="M342" i="22"/>
  <c r="L342" i="22"/>
  <c r="K342" i="22"/>
  <c r="O341" i="22"/>
  <c r="N341" i="22"/>
  <c r="M341" i="22"/>
  <c r="L341" i="22"/>
  <c r="K341" i="22"/>
  <c r="O340" i="22"/>
  <c r="N340" i="22"/>
  <c r="M340" i="22"/>
  <c r="L340" i="22"/>
  <c r="K340" i="22"/>
  <c r="O339" i="22"/>
  <c r="N339" i="22"/>
  <c r="M339" i="22"/>
  <c r="L339" i="22"/>
  <c r="K339" i="22"/>
  <c r="O338" i="22"/>
  <c r="N338" i="22"/>
  <c r="M338" i="22"/>
  <c r="L338" i="22"/>
  <c r="K338" i="22"/>
  <c r="O337" i="22"/>
  <c r="N337" i="22"/>
  <c r="M337" i="22"/>
  <c r="L337" i="22"/>
  <c r="K337" i="22"/>
  <c r="O336" i="22"/>
  <c r="N336" i="22"/>
  <c r="M336" i="22"/>
  <c r="L336" i="22"/>
  <c r="K336" i="22"/>
  <c r="O335" i="22"/>
  <c r="N335" i="22"/>
  <c r="M335" i="22"/>
  <c r="L335" i="22"/>
  <c r="K335" i="22"/>
  <c r="O334" i="22"/>
  <c r="N334" i="22"/>
  <c r="M334" i="22"/>
  <c r="L334" i="22"/>
  <c r="K334" i="22"/>
  <c r="O333" i="22"/>
  <c r="N333" i="22"/>
  <c r="M333" i="22"/>
  <c r="L333" i="22"/>
  <c r="K333" i="22"/>
  <c r="O332" i="22"/>
  <c r="N332" i="22"/>
  <c r="M332" i="22"/>
  <c r="L332" i="22"/>
  <c r="K332" i="22"/>
  <c r="O331" i="22"/>
  <c r="N331" i="22"/>
  <c r="M331" i="22"/>
  <c r="L331" i="22"/>
  <c r="K331" i="22"/>
  <c r="O330" i="22"/>
  <c r="N330" i="22"/>
  <c r="M330" i="22"/>
  <c r="L330" i="22"/>
  <c r="K330" i="22"/>
  <c r="O329" i="22"/>
  <c r="N329" i="22"/>
  <c r="M329" i="22"/>
  <c r="L329" i="22"/>
  <c r="K329" i="22"/>
  <c r="O328" i="22"/>
  <c r="N328" i="22"/>
  <c r="M328" i="22"/>
  <c r="L328" i="22"/>
  <c r="K328" i="22"/>
  <c r="O327" i="22"/>
  <c r="N327" i="22"/>
  <c r="M327" i="22"/>
  <c r="L327" i="22"/>
  <c r="K327" i="22"/>
  <c r="O326" i="22"/>
  <c r="N326" i="22"/>
  <c r="M326" i="22"/>
  <c r="L326" i="22"/>
  <c r="K326" i="22"/>
  <c r="O325" i="22"/>
  <c r="N325" i="22"/>
  <c r="M325" i="22"/>
  <c r="L325" i="22"/>
  <c r="K325" i="22"/>
  <c r="O324" i="22"/>
  <c r="N324" i="22"/>
  <c r="M324" i="22"/>
  <c r="L324" i="22"/>
  <c r="K324" i="22"/>
  <c r="O323" i="22"/>
  <c r="N323" i="22"/>
  <c r="M323" i="22"/>
  <c r="L323" i="22"/>
  <c r="K323" i="22"/>
  <c r="O322" i="22"/>
  <c r="N322" i="22"/>
  <c r="M322" i="22"/>
  <c r="L322" i="22"/>
  <c r="K322" i="22"/>
  <c r="O321" i="22"/>
  <c r="N321" i="22"/>
  <c r="M321" i="22"/>
  <c r="L321" i="22"/>
  <c r="K321" i="22"/>
  <c r="O320" i="22"/>
  <c r="N320" i="22"/>
  <c r="M320" i="22"/>
  <c r="L320" i="22"/>
  <c r="K320" i="22"/>
  <c r="O319" i="22"/>
  <c r="N319" i="22"/>
  <c r="M319" i="22"/>
  <c r="L319" i="22"/>
  <c r="K319" i="22"/>
  <c r="O318" i="22"/>
  <c r="N318" i="22"/>
  <c r="M318" i="22"/>
  <c r="L318" i="22"/>
  <c r="K318" i="22"/>
  <c r="O317" i="22"/>
  <c r="N317" i="22"/>
  <c r="M317" i="22"/>
  <c r="L317" i="22"/>
  <c r="K317" i="22"/>
  <c r="O316" i="22"/>
  <c r="N316" i="22"/>
  <c r="M316" i="22"/>
  <c r="L316" i="22"/>
  <c r="K316" i="22"/>
  <c r="O315" i="22"/>
  <c r="N315" i="22"/>
  <c r="M315" i="22"/>
  <c r="L315" i="22"/>
  <c r="K315" i="22"/>
  <c r="O314" i="22"/>
  <c r="N314" i="22"/>
  <c r="M314" i="22"/>
  <c r="L314" i="22"/>
  <c r="K314" i="22"/>
  <c r="O313" i="22"/>
  <c r="N313" i="22"/>
  <c r="M313" i="22"/>
  <c r="L313" i="22"/>
  <c r="K313" i="22"/>
  <c r="O312" i="22"/>
  <c r="N312" i="22"/>
  <c r="M312" i="22"/>
  <c r="L312" i="22"/>
  <c r="K312" i="22"/>
  <c r="O311" i="22"/>
  <c r="N311" i="22"/>
  <c r="M311" i="22"/>
  <c r="L311" i="22"/>
  <c r="K311" i="22"/>
  <c r="O310" i="22"/>
  <c r="N310" i="22"/>
  <c r="M310" i="22"/>
  <c r="L310" i="22"/>
  <c r="K310" i="22"/>
  <c r="O309" i="22"/>
  <c r="N309" i="22"/>
  <c r="M309" i="22"/>
  <c r="L309" i="22"/>
  <c r="K309" i="22"/>
  <c r="O308" i="22"/>
  <c r="N308" i="22"/>
  <c r="M308" i="22"/>
  <c r="L308" i="22"/>
  <c r="K308" i="22"/>
  <c r="O307" i="22"/>
  <c r="N307" i="22"/>
  <c r="M307" i="22"/>
  <c r="L307" i="22"/>
  <c r="K307" i="22"/>
  <c r="O306" i="22"/>
  <c r="N306" i="22"/>
  <c r="M306" i="22"/>
  <c r="L306" i="22"/>
  <c r="K306" i="22"/>
  <c r="O305" i="22"/>
  <c r="N305" i="22"/>
  <c r="M305" i="22"/>
  <c r="L305" i="22"/>
  <c r="K305" i="22"/>
  <c r="O304" i="22"/>
  <c r="N304" i="22"/>
  <c r="M304" i="22"/>
  <c r="L304" i="22"/>
  <c r="K304" i="22"/>
  <c r="O303" i="22"/>
  <c r="N303" i="22"/>
  <c r="M303" i="22"/>
  <c r="L303" i="22"/>
  <c r="K303" i="22"/>
  <c r="O302" i="22"/>
  <c r="N302" i="22"/>
  <c r="M302" i="22"/>
  <c r="L302" i="22"/>
  <c r="K302" i="22"/>
  <c r="O301" i="22"/>
  <c r="N301" i="22"/>
  <c r="M301" i="22"/>
  <c r="L301" i="22"/>
  <c r="K301" i="22"/>
  <c r="O300" i="22"/>
  <c r="N300" i="22"/>
  <c r="M300" i="22"/>
  <c r="L300" i="22"/>
  <c r="K300" i="22"/>
  <c r="O299" i="22"/>
  <c r="N299" i="22"/>
  <c r="M299" i="22"/>
  <c r="L299" i="22"/>
  <c r="K299" i="22"/>
  <c r="O298" i="22"/>
  <c r="N298" i="22"/>
  <c r="M298" i="22"/>
  <c r="L298" i="22"/>
  <c r="K298" i="22"/>
  <c r="O297" i="22"/>
  <c r="N297" i="22"/>
  <c r="M297" i="22"/>
  <c r="L297" i="22"/>
  <c r="K297" i="22"/>
  <c r="O296" i="22"/>
  <c r="N296" i="22"/>
  <c r="M296" i="22"/>
  <c r="L296" i="22"/>
  <c r="K296" i="22"/>
  <c r="O295" i="22"/>
  <c r="N295" i="22"/>
  <c r="M295" i="22"/>
  <c r="L295" i="22"/>
  <c r="K295" i="22"/>
  <c r="O294" i="22"/>
  <c r="N294" i="22"/>
  <c r="M294" i="22"/>
  <c r="L294" i="22"/>
  <c r="K294" i="22"/>
  <c r="O293" i="22"/>
  <c r="N293" i="22"/>
  <c r="M293" i="22"/>
  <c r="L293" i="22"/>
  <c r="K293" i="22"/>
  <c r="O292" i="22"/>
  <c r="N292" i="22"/>
  <c r="M292" i="22"/>
  <c r="L292" i="22"/>
  <c r="K292" i="22"/>
  <c r="O291" i="22"/>
  <c r="N291" i="22"/>
  <c r="M291" i="22"/>
  <c r="L291" i="22"/>
  <c r="K291" i="22"/>
  <c r="O290" i="22"/>
  <c r="N290" i="22"/>
  <c r="M290" i="22"/>
  <c r="L290" i="22"/>
  <c r="K290" i="22"/>
  <c r="O289" i="22"/>
  <c r="N289" i="22"/>
  <c r="M289" i="22"/>
  <c r="L289" i="22"/>
  <c r="K289" i="22"/>
  <c r="O288" i="22"/>
  <c r="N288" i="22"/>
  <c r="M288" i="22"/>
  <c r="L288" i="22"/>
  <c r="K288" i="22"/>
  <c r="O287" i="22"/>
  <c r="N287" i="22"/>
  <c r="M287" i="22"/>
  <c r="L287" i="22"/>
  <c r="K287" i="22"/>
  <c r="O286" i="22"/>
  <c r="N286" i="22"/>
  <c r="M286" i="22"/>
  <c r="L286" i="22"/>
  <c r="K286" i="22"/>
  <c r="O285" i="22"/>
  <c r="N285" i="22"/>
  <c r="M285" i="22"/>
  <c r="L285" i="22"/>
  <c r="K285" i="22"/>
  <c r="O284" i="22"/>
  <c r="N284" i="22"/>
  <c r="M284" i="22"/>
  <c r="L284" i="22"/>
  <c r="K284" i="22"/>
  <c r="O283" i="22"/>
  <c r="N283" i="22"/>
  <c r="M283" i="22"/>
  <c r="L283" i="22"/>
  <c r="K283" i="22"/>
  <c r="O282" i="22"/>
  <c r="N282" i="22"/>
  <c r="M282" i="22"/>
  <c r="L282" i="22"/>
  <c r="K282" i="22"/>
  <c r="O281" i="22"/>
  <c r="N281" i="22"/>
  <c r="M281" i="22"/>
  <c r="L281" i="22"/>
  <c r="K281" i="22"/>
  <c r="O280" i="22"/>
  <c r="N280" i="22"/>
  <c r="M280" i="22"/>
  <c r="L280" i="22"/>
  <c r="K280" i="22"/>
  <c r="O279" i="22"/>
  <c r="N279" i="22"/>
  <c r="M279" i="22"/>
  <c r="L279" i="22"/>
  <c r="K279" i="22"/>
  <c r="O278" i="22"/>
  <c r="N278" i="22"/>
  <c r="M278" i="22"/>
  <c r="L278" i="22"/>
  <c r="K278" i="22"/>
  <c r="O277" i="22"/>
  <c r="N277" i="22"/>
  <c r="M277" i="22"/>
  <c r="L277" i="22"/>
  <c r="K277" i="22"/>
  <c r="O276" i="22"/>
  <c r="N276" i="22"/>
  <c r="M276" i="22"/>
  <c r="L276" i="22"/>
  <c r="K276" i="22"/>
  <c r="O275" i="22"/>
  <c r="N275" i="22"/>
  <c r="M275" i="22"/>
  <c r="L275" i="22"/>
  <c r="K275" i="22"/>
  <c r="O274" i="22"/>
  <c r="N274" i="22"/>
  <c r="M274" i="22"/>
  <c r="L274" i="22"/>
  <c r="K274" i="22"/>
  <c r="O273" i="22"/>
  <c r="N273" i="22"/>
  <c r="M273" i="22"/>
  <c r="L273" i="22"/>
  <c r="K273" i="22"/>
  <c r="O272" i="22"/>
  <c r="N272" i="22"/>
  <c r="M272" i="22"/>
  <c r="L272" i="22"/>
  <c r="K272" i="22"/>
  <c r="O271" i="22"/>
  <c r="N271" i="22"/>
  <c r="M271" i="22"/>
  <c r="L271" i="22"/>
  <c r="K271" i="22"/>
  <c r="O270" i="22"/>
  <c r="N270" i="22"/>
  <c r="M270" i="22"/>
  <c r="L270" i="22"/>
  <c r="K270" i="22"/>
  <c r="O269" i="22"/>
  <c r="N269" i="22"/>
  <c r="M269" i="22"/>
  <c r="L269" i="22"/>
  <c r="K269" i="22"/>
  <c r="O268" i="22"/>
  <c r="N268" i="22"/>
  <c r="M268" i="22"/>
  <c r="L268" i="22"/>
  <c r="K268" i="22"/>
  <c r="O267" i="22"/>
  <c r="N267" i="22"/>
  <c r="M267" i="22"/>
  <c r="L267" i="22"/>
  <c r="K267" i="22"/>
  <c r="O266" i="22"/>
  <c r="N266" i="22"/>
  <c r="M266" i="22"/>
  <c r="L266" i="22"/>
  <c r="K266" i="22"/>
  <c r="O265" i="22"/>
  <c r="N265" i="22"/>
  <c r="M265" i="22"/>
  <c r="L265" i="22"/>
  <c r="K265" i="22"/>
  <c r="O264" i="22"/>
  <c r="N264" i="22"/>
  <c r="M264" i="22"/>
  <c r="L264" i="22"/>
  <c r="K264" i="22"/>
  <c r="O263" i="22"/>
  <c r="N263" i="22"/>
  <c r="M263" i="22"/>
  <c r="L263" i="22"/>
  <c r="K263" i="22"/>
  <c r="O262" i="22"/>
  <c r="N262" i="22"/>
  <c r="M262" i="22"/>
  <c r="L262" i="22"/>
  <c r="K262" i="22"/>
  <c r="O261" i="22"/>
  <c r="N261" i="22"/>
  <c r="M261" i="22"/>
  <c r="L261" i="22"/>
  <c r="K261" i="22"/>
  <c r="O260" i="22"/>
  <c r="N260" i="22"/>
  <c r="M260" i="22"/>
  <c r="L260" i="22"/>
  <c r="K260" i="22"/>
  <c r="O259" i="22"/>
  <c r="N259" i="22"/>
  <c r="M259" i="22"/>
  <c r="L259" i="22"/>
  <c r="K259" i="22"/>
  <c r="O258" i="22"/>
  <c r="N258" i="22"/>
  <c r="M258" i="22"/>
  <c r="L258" i="22"/>
  <c r="K258" i="22"/>
  <c r="O257" i="22"/>
  <c r="N257" i="22"/>
  <c r="M257" i="22"/>
  <c r="L257" i="22"/>
  <c r="K257" i="22"/>
  <c r="O256" i="22"/>
  <c r="N256" i="22"/>
  <c r="M256" i="22"/>
  <c r="L256" i="22"/>
  <c r="K256" i="22"/>
  <c r="O255" i="22"/>
  <c r="N255" i="22"/>
  <c r="M255" i="22"/>
  <c r="L255" i="22"/>
  <c r="K255" i="22"/>
  <c r="O254" i="22"/>
  <c r="N254" i="22"/>
  <c r="M254" i="22"/>
  <c r="L254" i="22"/>
  <c r="K254" i="22"/>
  <c r="O253" i="22"/>
  <c r="N253" i="22"/>
  <c r="M253" i="22"/>
  <c r="L253" i="22"/>
  <c r="K253" i="22"/>
  <c r="O252" i="22"/>
  <c r="N252" i="22"/>
  <c r="M252" i="22"/>
  <c r="L252" i="22"/>
  <c r="K252" i="22"/>
  <c r="O251" i="22"/>
  <c r="N251" i="22"/>
  <c r="M251" i="22"/>
  <c r="L251" i="22"/>
  <c r="K251" i="22"/>
  <c r="O250" i="22"/>
  <c r="N250" i="22"/>
  <c r="M250" i="22"/>
  <c r="L250" i="22"/>
  <c r="K250" i="22"/>
  <c r="O249" i="22"/>
  <c r="N249" i="22"/>
  <c r="M249" i="22"/>
  <c r="L249" i="22"/>
  <c r="K249" i="22"/>
  <c r="O248" i="22"/>
  <c r="N248" i="22"/>
  <c r="M248" i="22"/>
  <c r="L248" i="22"/>
  <c r="K248" i="22"/>
  <c r="O247" i="22"/>
  <c r="N247" i="22"/>
  <c r="M247" i="22"/>
  <c r="L247" i="22"/>
  <c r="K247" i="22"/>
  <c r="O246" i="22"/>
  <c r="N246" i="22"/>
  <c r="M246" i="22"/>
  <c r="L246" i="22"/>
  <c r="K246" i="22"/>
  <c r="O245" i="22"/>
  <c r="N245" i="22"/>
  <c r="M245" i="22"/>
  <c r="L245" i="22"/>
  <c r="K245" i="22"/>
  <c r="O244" i="22"/>
  <c r="N244" i="22"/>
  <c r="M244" i="22"/>
  <c r="L244" i="22"/>
  <c r="K244" i="22"/>
  <c r="O243" i="22"/>
  <c r="N243" i="22"/>
  <c r="M243" i="22"/>
  <c r="L243" i="22"/>
  <c r="K243" i="22"/>
  <c r="O242" i="22"/>
  <c r="N242" i="22"/>
  <c r="M242" i="22"/>
  <c r="L242" i="22"/>
  <c r="K242" i="22"/>
  <c r="O241" i="22"/>
  <c r="N241" i="22"/>
  <c r="M241" i="22"/>
  <c r="L241" i="22"/>
  <c r="K241" i="22"/>
  <c r="O240" i="22"/>
  <c r="N240" i="22"/>
  <c r="M240" i="22"/>
  <c r="L240" i="22"/>
  <c r="K240" i="22"/>
  <c r="O239" i="22"/>
  <c r="N239" i="22"/>
  <c r="M239" i="22"/>
  <c r="L239" i="22"/>
  <c r="K239" i="22"/>
  <c r="O238" i="22"/>
  <c r="N238" i="22"/>
  <c r="M238" i="22"/>
  <c r="L238" i="22"/>
  <c r="K238" i="22"/>
  <c r="O237" i="22"/>
  <c r="N237" i="22"/>
  <c r="M237" i="22"/>
  <c r="L237" i="22"/>
  <c r="K237" i="22"/>
  <c r="O236" i="22"/>
  <c r="N236" i="22"/>
  <c r="M236" i="22"/>
  <c r="L236" i="22"/>
  <c r="K236" i="22"/>
  <c r="O235" i="22"/>
  <c r="N235" i="22"/>
  <c r="M235" i="22"/>
  <c r="L235" i="22"/>
  <c r="K235" i="22"/>
  <c r="O234" i="22"/>
  <c r="N234" i="22"/>
  <c r="M234" i="22"/>
  <c r="L234" i="22"/>
  <c r="K234" i="22"/>
  <c r="O233" i="22"/>
  <c r="N233" i="22"/>
  <c r="M233" i="22"/>
  <c r="L233" i="22"/>
  <c r="K233" i="22"/>
  <c r="O232" i="22"/>
  <c r="N232" i="22"/>
  <c r="M232" i="22"/>
  <c r="L232" i="22"/>
  <c r="K232" i="22"/>
  <c r="O231" i="22"/>
  <c r="N231" i="22"/>
  <c r="M231" i="22"/>
  <c r="L231" i="22"/>
  <c r="K231" i="22"/>
  <c r="O230" i="22"/>
  <c r="N230" i="22"/>
  <c r="M230" i="22"/>
  <c r="L230" i="22"/>
  <c r="K230" i="22"/>
  <c r="O229" i="22"/>
  <c r="N229" i="22"/>
  <c r="M229" i="22"/>
  <c r="L229" i="22"/>
  <c r="K229" i="22"/>
  <c r="O228" i="22"/>
  <c r="N228" i="22"/>
  <c r="M228" i="22"/>
  <c r="L228" i="22"/>
  <c r="K228" i="22"/>
  <c r="O227" i="22"/>
  <c r="N227" i="22"/>
  <c r="M227" i="22"/>
  <c r="L227" i="22"/>
  <c r="K227" i="22"/>
  <c r="O226" i="22"/>
  <c r="N226" i="22"/>
  <c r="M226" i="22"/>
  <c r="L226" i="22"/>
  <c r="K226" i="22"/>
  <c r="O225" i="22"/>
  <c r="N225" i="22"/>
  <c r="M225" i="22"/>
  <c r="L225" i="22"/>
  <c r="K225" i="22"/>
  <c r="O224" i="22"/>
  <c r="N224" i="22"/>
  <c r="M224" i="22"/>
  <c r="L224" i="22"/>
  <c r="K224" i="22"/>
  <c r="O223" i="22"/>
  <c r="N223" i="22"/>
  <c r="M223" i="22"/>
  <c r="L223" i="22"/>
  <c r="K223" i="22"/>
  <c r="O222" i="22"/>
  <c r="N222" i="22"/>
  <c r="M222" i="22"/>
  <c r="L222" i="22"/>
  <c r="K222" i="22"/>
  <c r="O221" i="22"/>
  <c r="N221" i="22"/>
  <c r="M221" i="22"/>
  <c r="L221" i="22"/>
  <c r="K221" i="22"/>
  <c r="O220" i="22"/>
  <c r="N220" i="22"/>
  <c r="M220" i="22"/>
  <c r="L220" i="22"/>
  <c r="K220" i="22"/>
  <c r="O219" i="22"/>
  <c r="N219" i="22"/>
  <c r="M219" i="22"/>
  <c r="L219" i="22"/>
  <c r="K219" i="22"/>
  <c r="O218" i="22"/>
  <c r="N218" i="22"/>
  <c r="M218" i="22"/>
  <c r="L218" i="22"/>
  <c r="K218" i="22"/>
  <c r="O217" i="22"/>
  <c r="N217" i="22"/>
  <c r="M217" i="22"/>
  <c r="L217" i="22"/>
  <c r="K217" i="22"/>
  <c r="O216" i="22"/>
  <c r="N216" i="22"/>
  <c r="M216" i="22"/>
  <c r="L216" i="22"/>
  <c r="K216" i="22"/>
  <c r="O215" i="22"/>
  <c r="N215" i="22"/>
  <c r="M215" i="22"/>
  <c r="L215" i="22"/>
  <c r="K215" i="22"/>
  <c r="O214" i="22"/>
  <c r="N214" i="22"/>
  <c r="M214" i="22"/>
  <c r="L214" i="22"/>
  <c r="K214" i="22"/>
  <c r="O213" i="22"/>
  <c r="N213" i="22"/>
  <c r="M213" i="22"/>
  <c r="L213" i="22"/>
  <c r="K213" i="22"/>
  <c r="O212" i="22"/>
  <c r="N212" i="22"/>
  <c r="M212" i="22"/>
  <c r="L212" i="22"/>
  <c r="K212" i="22"/>
  <c r="O211" i="22"/>
  <c r="N211" i="22"/>
  <c r="M211" i="22"/>
  <c r="L211" i="22"/>
  <c r="K211" i="22"/>
  <c r="O210" i="22"/>
  <c r="N210" i="22"/>
  <c r="M210" i="22"/>
  <c r="L210" i="22"/>
  <c r="K210" i="22"/>
  <c r="O209" i="22"/>
  <c r="N209" i="22"/>
  <c r="M209" i="22"/>
  <c r="L209" i="22"/>
  <c r="K209" i="22"/>
  <c r="O208" i="22"/>
  <c r="N208" i="22"/>
  <c r="M208" i="22"/>
  <c r="L208" i="22"/>
  <c r="K208" i="22"/>
  <c r="O207" i="22"/>
  <c r="N207" i="22"/>
  <c r="M207" i="22"/>
  <c r="L207" i="22"/>
  <c r="K207" i="22"/>
  <c r="O206" i="22"/>
  <c r="N206" i="22"/>
  <c r="M206" i="22"/>
  <c r="L206" i="22"/>
  <c r="K206" i="22"/>
  <c r="O205" i="22"/>
  <c r="N205" i="22"/>
  <c r="M205" i="22"/>
  <c r="L205" i="22"/>
  <c r="K205" i="22"/>
  <c r="O204" i="22"/>
  <c r="N204" i="22"/>
  <c r="M204" i="22"/>
  <c r="L204" i="22"/>
  <c r="K204" i="22"/>
  <c r="O203" i="22"/>
  <c r="N203" i="22"/>
  <c r="M203" i="22"/>
  <c r="L203" i="22"/>
  <c r="K203" i="22"/>
  <c r="O202" i="22"/>
  <c r="N202" i="22"/>
  <c r="M202" i="22"/>
  <c r="L202" i="22"/>
  <c r="K202" i="22"/>
  <c r="O201" i="22"/>
  <c r="N201" i="22"/>
  <c r="M201" i="22"/>
  <c r="L201" i="22"/>
  <c r="K201" i="22"/>
  <c r="O200" i="22"/>
  <c r="N200" i="22"/>
  <c r="M200" i="22"/>
  <c r="L200" i="22"/>
  <c r="K200" i="22"/>
  <c r="O199" i="22"/>
  <c r="N199" i="22"/>
  <c r="M199" i="22"/>
  <c r="L199" i="22"/>
  <c r="K199" i="22"/>
  <c r="O198" i="22"/>
  <c r="N198" i="22"/>
  <c r="M198" i="22"/>
  <c r="L198" i="22"/>
  <c r="K198" i="22"/>
  <c r="O197" i="22"/>
  <c r="N197" i="22"/>
  <c r="M197" i="22"/>
  <c r="L197" i="22"/>
  <c r="K197" i="22"/>
  <c r="O196" i="22"/>
  <c r="N196" i="22"/>
  <c r="M196" i="22"/>
  <c r="L196" i="22"/>
  <c r="K196" i="22"/>
  <c r="O195" i="22"/>
  <c r="N195" i="22"/>
  <c r="M195" i="22"/>
  <c r="L195" i="22"/>
  <c r="K195" i="22"/>
  <c r="O194" i="22"/>
  <c r="N194" i="22"/>
  <c r="M194" i="22"/>
  <c r="L194" i="22"/>
  <c r="K194" i="22"/>
  <c r="O193" i="22"/>
  <c r="N193" i="22"/>
  <c r="M193" i="22"/>
  <c r="L193" i="22"/>
  <c r="K193" i="22"/>
  <c r="O192" i="22"/>
  <c r="N192" i="22"/>
  <c r="M192" i="22"/>
  <c r="L192" i="22"/>
  <c r="K192" i="22"/>
  <c r="O191" i="22"/>
  <c r="N191" i="22"/>
  <c r="M191" i="22"/>
  <c r="L191" i="22"/>
  <c r="K191" i="22"/>
  <c r="O190" i="22"/>
  <c r="N190" i="22"/>
  <c r="M190" i="22"/>
  <c r="L190" i="22"/>
  <c r="K190" i="22"/>
  <c r="O189" i="22"/>
  <c r="N189" i="22"/>
  <c r="M189" i="22"/>
  <c r="L189" i="22"/>
  <c r="K189" i="22"/>
  <c r="O188" i="22"/>
  <c r="N188" i="22"/>
  <c r="M188" i="22"/>
  <c r="L188" i="22"/>
  <c r="K188" i="22"/>
  <c r="O187" i="22"/>
  <c r="N187" i="22"/>
  <c r="M187" i="22"/>
  <c r="L187" i="22"/>
  <c r="K187" i="22"/>
  <c r="O186" i="22"/>
  <c r="N186" i="22"/>
  <c r="M186" i="22"/>
  <c r="L186" i="22"/>
  <c r="K186" i="22"/>
  <c r="O185" i="22"/>
  <c r="N185" i="22"/>
  <c r="M185" i="22"/>
  <c r="L185" i="22"/>
  <c r="K185" i="22"/>
  <c r="O184" i="22"/>
  <c r="N184" i="22"/>
  <c r="M184" i="22"/>
  <c r="L184" i="22"/>
  <c r="K184" i="22"/>
  <c r="O183" i="22"/>
  <c r="N183" i="22"/>
  <c r="M183" i="22"/>
  <c r="L183" i="22"/>
  <c r="K183" i="22"/>
  <c r="O182" i="22"/>
  <c r="N182" i="22"/>
  <c r="M182" i="22"/>
  <c r="L182" i="22"/>
  <c r="K182" i="22"/>
  <c r="O181" i="22"/>
  <c r="N181" i="22"/>
  <c r="M181" i="22"/>
  <c r="L181" i="22"/>
  <c r="K181" i="22"/>
  <c r="O180" i="22"/>
  <c r="N180" i="22"/>
  <c r="M180" i="22"/>
  <c r="L180" i="22"/>
  <c r="K180" i="22"/>
  <c r="O179" i="22"/>
  <c r="N179" i="22"/>
  <c r="M179" i="22"/>
  <c r="L179" i="22"/>
  <c r="K179" i="22"/>
  <c r="O178" i="22"/>
  <c r="N178" i="22"/>
  <c r="M178" i="22"/>
  <c r="L178" i="22"/>
  <c r="K178" i="22"/>
  <c r="O177" i="22"/>
  <c r="N177" i="22"/>
  <c r="M177" i="22"/>
  <c r="L177" i="22"/>
  <c r="K177" i="22"/>
  <c r="O176" i="22"/>
  <c r="N176" i="22"/>
  <c r="M176" i="22"/>
  <c r="L176" i="22"/>
  <c r="K176" i="22"/>
  <c r="O175" i="22"/>
  <c r="N175" i="22"/>
  <c r="M175" i="22"/>
  <c r="L175" i="22"/>
  <c r="K175" i="22"/>
  <c r="O174" i="22"/>
  <c r="N174" i="22"/>
  <c r="M174" i="22"/>
  <c r="L174" i="22"/>
  <c r="K174" i="22"/>
  <c r="O173" i="22"/>
  <c r="N173" i="22"/>
  <c r="M173" i="22"/>
  <c r="L173" i="22"/>
  <c r="K173" i="22"/>
  <c r="O172" i="22"/>
  <c r="N172" i="22"/>
  <c r="M172" i="22"/>
  <c r="L172" i="22"/>
  <c r="K172" i="22"/>
  <c r="O171" i="22"/>
  <c r="N171" i="22"/>
  <c r="M171" i="22"/>
  <c r="L171" i="22"/>
  <c r="K171" i="22"/>
  <c r="O170" i="22"/>
  <c r="N170" i="22"/>
  <c r="M170" i="22"/>
  <c r="L170" i="22"/>
  <c r="K170" i="22"/>
  <c r="O169" i="22"/>
  <c r="N169" i="22"/>
  <c r="M169" i="22"/>
  <c r="L169" i="22"/>
  <c r="K169" i="22"/>
  <c r="O168" i="22"/>
  <c r="N168" i="22"/>
  <c r="M168" i="22"/>
  <c r="L168" i="22"/>
  <c r="K168" i="22"/>
  <c r="O167" i="22"/>
  <c r="N167" i="22"/>
  <c r="M167" i="22"/>
  <c r="L167" i="22"/>
  <c r="K167" i="22"/>
  <c r="O166" i="22"/>
  <c r="N166" i="22"/>
  <c r="M166" i="22"/>
  <c r="L166" i="22"/>
  <c r="K166" i="22"/>
  <c r="O165" i="22"/>
  <c r="N165" i="22"/>
  <c r="M165" i="22"/>
  <c r="L165" i="22"/>
  <c r="K165" i="22"/>
  <c r="O164" i="22"/>
  <c r="N164" i="22"/>
  <c r="M164" i="22"/>
  <c r="L164" i="22"/>
  <c r="K164" i="22"/>
  <c r="O163" i="22"/>
  <c r="N163" i="22"/>
  <c r="M163" i="22"/>
  <c r="L163" i="22"/>
  <c r="K163" i="22"/>
  <c r="O162" i="22"/>
  <c r="N162" i="22"/>
  <c r="M162" i="22"/>
  <c r="L162" i="22"/>
  <c r="K162" i="22"/>
  <c r="O161" i="22"/>
  <c r="N161" i="22"/>
  <c r="M161" i="22"/>
  <c r="L161" i="22"/>
  <c r="K161" i="22"/>
  <c r="O160" i="22"/>
  <c r="N160" i="22"/>
  <c r="M160" i="22"/>
  <c r="L160" i="22"/>
  <c r="K160" i="22"/>
  <c r="O159" i="22"/>
  <c r="N159" i="22"/>
  <c r="M159" i="22"/>
  <c r="L159" i="22"/>
  <c r="K159" i="22"/>
  <c r="O158" i="22"/>
  <c r="N158" i="22"/>
  <c r="M158" i="22"/>
  <c r="L158" i="22"/>
  <c r="K158" i="22"/>
  <c r="O157" i="22"/>
  <c r="N157" i="22"/>
  <c r="M157" i="22"/>
  <c r="L157" i="22"/>
  <c r="K157" i="22"/>
  <c r="O156" i="22"/>
  <c r="N156" i="22"/>
  <c r="M156" i="22"/>
  <c r="L156" i="22"/>
  <c r="K156" i="22"/>
  <c r="O155" i="22"/>
  <c r="N155" i="22"/>
  <c r="M155" i="22"/>
  <c r="L155" i="22"/>
  <c r="K155" i="22"/>
  <c r="O154" i="22"/>
  <c r="N154" i="22"/>
  <c r="M154" i="22"/>
  <c r="L154" i="22"/>
  <c r="K154" i="22"/>
  <c r="O153" i="22"/>
  <c r="N153" i="22"/>
  <c r="M153" i="22"/>
  <c r="L153" i="22"/>
  <c r="K153" i="22"/>
  <c r="O152" i="22"/>
  <c r="N152" i="22"/>
  <c r="M152" i="22"/>
  <c r="L152" i="22"/>
  <c r="K152" i="22"/>
  <c r="O151" i="22"/>
  <c r="N151" i="22"/>
  <c r="M151" i="22"/>
  <c r="L151" i="22"/>
  <c r="K151" i="22"/>
  <c r="O150" i="22"/>
  <c r="N150" i="22"/>
  <c r="M150" i="22"/>
  <c r="L150" i="22"/>
  <c r="K150" i="22"/>
  <c r="O149" i="22"/>
  <c r="N149" i="22"/>
  <c r="M149" i="22"/>
  <c r="L149" i="22"/>
  <c r="K149" i="22"/>
  <c r="O148" i="22"/>
  <c r="N148" i="22"/>
  <c r="M148" i="22"/>
  <c r="L148" i="22"/>
  <c r="K148" i="22"/>
  <c r="O147" i="22"/>
  <c r="N147" i="22"/>
  <c r="M147" i="22"/>
  <c r="L147" i="22"/>
  <c r="K147" i="22"/>
  <c r="O146" i="22"/>
  <c r="N146" i="22"/>
  <c r="M146" i="22"/>
  <c r="L146" i="22"/>
  <c r="K146" i="22"/>
  <c r="O145" i="22"/>
  <c r="N145" i="22"/>
  <c r="M145" i="22"/>
  <c r="L145" i="22"/>
  <c r="K145" i="22"/>
  <c r="O144" i="22"/>
  <c r="N144" i="22"/>
  <c r="M144" i="22"/>
  <c r="L144" i="22"/>
  <c r="K144" i="22"/>
  <c r="O143" i="22"/>
  <c r="N143" i="22"/>
  <c r="M143" i="22"/>
  <c r="L143" i="22"/>
  <c r="K143" i="22"/>
  <c r="O142" i="22"/>
  <c r="N142" i="22"/>
  <c r="M142" i="22"/>
  <c r="L142" i="22"/>
  <c r="K142" i="22"/>
  <c r="O141" i="22"/>
  <c r="N141" i="22"/>
  <c r="M141" i="22"/>
  <c r="L141" i="22"/>
  <c r="K141" i="22"/>
  <c r="O140" i="22"/>
  <c r="N140" i="22"/>
  <c r="M140" i="22"/>
  <c r="L140" i="22"/>
  <c r="K140" i="22"/>
  <c r="O139" i="22"/>
  <c r="N139" i="22"/>
  <c r="M139" i="22"/>
  <c r="L139" i="22"/>
  <c r="K139" i="22"/>
  <c r="O138" i="22"/>
  <c r="N138" i="22"/>
  <c r="M138" i="22"/>
  <c r="L138" i="22"/>
  <c r="K138" i="22"/>
  <c r="O137" i="22"/>
  <c r="N137" i="22"/>
  <c r="M137" i="22"/>
  <c r="L137" i="22"/>
  <c r="K137" i="22"/>
  <c r="O136" i="22"/>
  <c r="N136" i="22"/>
  <c r="M136" i="22"/>
  <c r="L136" i="22"/>
  <c r="K136" i="22"/>
  <c r="O135" i="22"/>
  <c r="N135" i="22"/>
  <c r="M135" i="22"/>
  <c r="L135" i="22"/>
  <c r="K135" i="22"/>
  <c r="O134" i="22"/>
  <c r="N134" i="22"/>
  <c r="M134" i="22"/>
  <c r="L134" i="22"/>
  <c r="K134" i="22"/>
  <c r="O133" i="22"/>
  <c r="N133" i="22"/>
  <c r="M133" i="22"/>
  <c r="L133" i="22"/>
  <c r="K133" i="22"/>
  <c r="O132" i="22"/>
  <c r="N132" i="22"/>
  <c r="M132" i="22"/>
  <c r="L132" i="22"/>
  <c r="K132" i="22"/>
  <c r="O131" i="22"/>
  <c r="N131" i="22"/>
  <c r="M131" i="22"/>
  <c r="L131" i="22"/>
  <c r="K131" i="22"/>
  <c r="O130" i="22"/>
  <c r="N130" i="22"/>
  <c r="M130" i="22"/>
  <c r="L130" i="22"/>
  <c r="K130" i="22"/>
  <c r="O129" i="22"/>
  <c r="N129" i="22"/>
  <c r="M129" i="22"/>
  <c r="L129" i="22"/>
  <c r="K129" i="22"/>
  <c r="O128" i="22"/>
  <c r="N128" i="22"/>
  <c r="M128" i="22"/>
  <c r="L128" i="22"/>
  <c r="K128" i="22"/>
  <c r="O127" i="22"/>
  <c r="N127" i="22"/>
  <c r="M127" i="22"/>
  <c r="L127" i="22"/>
  <c r="K127" i="22"/>
  <c r="O126" i="22"/>
  <c r="N126" i="22"/>
  <c r="M126" i="22"/>
  <c r="L126" i="22"/>
  <c r="K126" i="22"/>
  <c r="O125" i="22"/>
  <c r="N125" i="22"/>
  <c r="M125" i="22"/>
  <c r="L125" i="22"/>
  <c r="K125" i="22"/>
  <c r="O124" i="22"/>
  <c r="N124" i="22"/>
  <c r="M124" i="22"/>
  <c r="L124" i="22"/>
  <c r="K124" i="22"/>
  <c r="O123" i="22"/>
  <c r="N123" i="22"/>
  <c r="M123" i="22"/>
  <c r="L123" i="22"/>
  <c r="K123" i="22"/>
  <c r="O122" i="22"/>
  <c r="N122" i="22"/>
  <c r="M122" i="22"/>
  <c r="L122" i="22"/>
  <c r="K122" i="22"/>
  <c r="O121" i="22"/>
  <c r="N121" i="22"/>
  <c r="M121" i="22"/>
  <c r="L121" i="22"/>
  <c r="K121" i="22"/>
  <c r="O120" i="22"/>
  <c r="N120" i="22"/>
  <c r="M120" i="22"/>
  <c r="L120" i="22"/>
  <c r="K120" i="22"/>
  <c r="O119" i="22"/>
  <c r="N119" i="22"/>
  <c r="M119" i="22"/>
  <c r="L119" i="22"/>
  <c r="K119" i="22"/>
  <c r="O118" i="22"/>
  <c r="N118" i="22"/>
  <c r="M118" i="22"/>
  <c r="L118" i="22"/>
  <c r="K118" i="22"/>
  <c r="O117" i="22"/>
  <c r="N117" i="22"/>
  <c r="M117" i="22"/>
  <c r="L117" i="22"/>
  <c r="K117" i="22"/>
  <c r="O116" i="22"/>
  <c r="N116" i="22"/>
  <c r="M116" i="22"/>
  <c r="L116" i="22"/>
  <c r="K116" i="22"/>
  <c r="O115" i="22"/>
  <c r="N115" i="22"/>
  <c r="M115" i="22"/>
  <c r="L115" i="22"/>
  <c r="K115" i="22"/>
  <c r="O114" i="22"/>
  <c r="N114" i="22"/>
  <c r="M114" i="22"/>
  <c r="L114" i="22"/>
  <c r="K114" i="22"/>
  <c r="O113" i="22"/>
  <c r="N113" i="22"/>
  <c r="M113" i="22"/>
  <c r="L113" i="22"/>
  <c r="K113" i="22"/>
  <c r="O112" i="22"/>
  <c r="N112" i="22"/>
  <c r="M112" i="22"/>
  <c r="L112" i="22"/>
  <c r="K112" i="22"/>
  <c r="O111" i="22"/>
  <c r="N111" i="22"/>
  <c r="M111" i="22"/>
  <c r="L111" i="22"/>
  <c r="K111" i="22"/>
  <c r="O110" i="22"/>
  <c r="N110" i="22"/>
  <c r="M110" i="22"/>
  <c r="L110" i="22"/>
  <c r="K110" i="22"/>
  <c r="O109" i="22"/>
  <c r="N109" i="22"/>
  <c r="M109" i="22"/>
  <c r="L109" i="22"/>
  <c r="K109" i="22"/>
  <c r="O108" i="22"/>
  <c r="N108" i="22"/>
  <c r="M108" i="22"/>
  <c r="L108" i="22"/>
  <c r="K108" i="22"/>
  <c r="O107" i="22"/>
  <c r="N107" i="22"/>
  <c r="M107" i="22"/>
  <c r="L107" i="22"/>
  <c r="K107" i="22"/>
  <c r="O106" i="22"/>
  <c r="N106" i="22"/>
  <c r="M106" i="22"/>
  <c r="L106" i="22"/>
  <c r="K106" i="22"/>
  <c r="O105" i="22"/>
  <c r="N105" i="22"/>
  <c r="M105" i="22"/>
  <c r="L105" i="22"/>
  <c r="K105" i="22"/>
  <c r="O104" i="22"/>
  <c r="N104" i="22"/>
  <c r="M104" i="22"/>
  <c r="L104" i="22"/>
  <c r="K104" i="22"/>
  <c r="O103" i="22"/>
  <c r="N103" i="22"/>
  <c r="M103" i="22"/>
  <c r="L103" i="22"/>
  <c r="K103" i="22"/>
  <c r="O102" i="22"/>
  <c r="N102" i="22"/>
  <c r="M102" i="22"/>
  <c r="L102" i="22"/>
  <c r="K102" i="22"/>
  <c r="O101" i="22"/>
  <c r="N101" i="22"/>
  <c r="M101" i="22"/>
  <c r="L101" i="22"/>
  <c r="K101" i="22"/>
  <c r="O100" i="22"/>
  <c r="N100" i="22"/>
  <c r="M100" i="22"/>
  <c r="L100" i="22"/>
  <c r="K100" i="22"/>
  <c r="O99" i="22"/>
  <c r="N99" i="22"/>
  <c r="M99" i="22"/>
  <c r="L99" i="22"/>
  <c r="K99" i="22"/>
  <c r="O98" i="22"/>
  <c r="N98" i="22"/>
  <c r="M98" i="22"/>
  <c r="L98" i="22"/>
  <c r="K98" i="22"/>
  <c r="O97" i="22"/>
  <c r="N97" i="22"/>
  <c r="M97" i="22"/>
  <c r="L97" i="22"/>
  <c r="K97" i="22"/>
  <c r="O96" i="22"/>
  <c r="N96" i="22"/>
  <c r="M96" i="22"/>
  <c r="L96" i="22"/>
  <c r="K96" i="22"/>
  <c r="O95" i="22"/>
  <c r="N95" i="22"/>
  <c r="M95" i="22"/>
  <c r="L95" i="22"/>
  <c r="K95" i="22"/>
  <c r="O94" i="22"/>
  <c r="N94" i="22"/>
  <c r="M94" i="22"/>
  <c r="L94" i="22"/>
  <c r="K94" i="22"/>
  <c r="O93" i="22"/>
  <c r="N93" i="22"/>
  <c r="M93" i="22"/>
  <c r="L93" i="22"/>
  <c r="K93" i="22"/>
  <c r="O92" i="22"/>
  <c r="N92" i="22"/>
  <c r="M92" i="22"/>
  <c r="L92" i="22"/>
  <c r="K92" i="22"/>
  <c r="O91" i="22"/>
  <c r="N91" i="22"/>
  <c r="M91" i="22"/>
  <c r="L91" i="22"/>
  <c r="K91" i="22"/>
  <c r="O90" i="22"/>
  <c r="N90" i="22"/>
  <c r="M90" i="22"/>
  <c r="L90" i="22"/>
  <c r="K90" i="22"/>
  <c r="O89" i="22"/>
  <c r="N89" i="22"/>
  <c r="M89" i="22"/>
  <c r="L89" i="22"/>
  <c r="K89" i="22"/>
  <c r="O88" i="22"/>
  <c r="N88" i="22"/>
  <c r="M88" i="22"/>
  <c r="L88" i="22"/>
  <c r="K88" i="22"/>
  <c r="O87" i="22"/>
  <c r="N87" i="22"/>
  <c r="M87" i="22"/>
  <c r="L87" i="22"/>
  <c r="K87" i="22"/>
  <c r="O86" i="22"/>
  <c r="N86" i="22"/>
  <c r="M86" i="22"/>
  <c r="L86" i="22"/>
  <c r="K86" i="22"/>
  <c r="O85" i="22"/>
  <c r="N85" i="22"/>
  <c r="M85" i="22"/>
  <c r="L85" i="22"/>
  <c r="K85" i="22"/>
  <c r="O84" i="22"/>
  <c r="N84" i="22"/>
  <c r="M84" i="22"/>
  <c r="L84" i="22"/>
  <c r="K84" i="22"/>
  <c r="O83" i="22"/>
  <c r="N83" i="22"/>
  <c r="M83" i="22"/>
  <c r="L83" i="22"/>
  <c r="K83" i="22"/>
  <c r="O82" i="22"/>
  <c r="N82" i="22"/>
  <c r="M82" i="22"/>
  <c r="L82" i="22"/>
  <c r="K82" i="22"/>
  <c r="O81" i="22"/>
  <c r="N81" i="22"/>
  <c r="M81" i="22"/>
  <c r="L81" i="22"/>
  <c r="K81" i="22"/>
  <c r="O80" i="22"/>
  <c r="N80" i="22"/>
  <c r="M80" i="22"/>
  <c r="L80" i="22"/>
  <c r="K80" i="22"/>
  <c r="O79" i="22"/>
  <c r="N79" i="22"/>
  <c r="M79" i="22"/>
  <c r="L79" i="22"/>
  <c r="K79" i="22"/>
  <c r="O78" i="22"/>
  <c r="N78" i="22"/>
  <c r="M78" i="22"/>
  <c r="L78" i="22"/>
  <c r="K78" i="22"/>
  <c r="O77" i="22"/>
  <c r="N77" i="22"/>
  <c r="M77" i="22"/>
  <c r="L77" i="22"/>
  <c r="K77" i="22"/>
  <c r="O76" i="22"/>
  <c r="N76" i="22"/>
  <c r="M76" i="22"/>
  <c r="L76" i="22"/>
  <c r="K76" i="22"/>
  <c r="O75" i="22"/>
  <c r="N75" i="22"/>
  <c r="M75" i="22"/>
  <c r="L75" i="22"/>
  <c r="K75" i="22"/>
  <c r="O74" i="22"/>
  <c r="N74" i="22"/>
  <c r="M74" i="22"/>
  <c r="L74" i="22"/>
  <c r="K74" i="22"/>
  <c r="O73" i="22"/>
  <c r="N73" i="22"/>
  <c r="M73" i="22"/>
  <c r="L73" i="22"/>
  <c r="K73" i="22"/>
  <c r="O72" i="22"/>
  <c r="N72" i="22"/>
  <c r="M72" i="22"/>
  <c r="L72" i="22"/>
  <c r="K72" i="22"/>
  <c r="O71" i="22"/>
  <c r="N71" i="22"/>
  <c r="M71" i="22"/>
  <c r="L71" i="22"/>
  <c r="K71" i="22"/>
  <c r="O70" i="22"/>
  <c r="N70" i="22"/>
  <c r="M70" i="22"/>
  <c r="L70" i="22"/>
  <c r="K70" i="22"/>
  <c r="O69" i="22"/>
  <c r="N69" i="22"/>
  <c r="M69" i="22"/>
  <c r="L69" i="22"/>
  <c r="K69" i="22"/>
  <c r="O68" i="22"/>
  <c r="N68" i="22"/>
  <c r="M68" i="22"/>
  <c r="L68" i="22"/>
  <c r="K68" i="22"/>
  <c r="O67" i="22"/>
  <c r="N67" i="22"/>
  <c r="M67" i="22"/>
  <c r="L67" i="22"/>
  <c r="K67" i="22"/>
  <c r="O66" i="22"/>
  <c r="N66" i="22"/>
  <c r="M66" i="22"/>
  <c r="L66" i="22"/>
  <c r="K66" i="22"/>
  <c r="O65" i="22"/>
  <c r="N65" i="22"/>
  <c r="M65" i="22"/>
  <c r="L65" i="22"/>
  <c r="K65" i="22"/>
  <c r="O64" i="22"/>
  <c r="N64" i="22"/>
  <c r="M64" i="22"/>
  <c r="L64" i="22"/>
  <c r="K64" i="22"/>
  <c r="O63" i="22"/>
  <c r="N63" i="22"/>
  <c r="M63" i="22"/>
  <c r="L63" i="22"/>
  <c r="K63" i="22"/>
  <c r="O62" i="22"/>
  <c r="N62" i="22"/>
  <c r="M62" i="22"/>
  <c r="L62" i="22"/>
  <c r="K62" i="22"/>
  <c r="O61" i="22"/>
  <c r="N61" i="22"/>
  <c r="M61" i="22"/>
  <c r="L61" i="22"/>
  <c r="K61" i="22"/>
  <c r="O60" i="22"/>
  <c r="N60" i="22"/>
  <c r="M60" i="22"/>
  <c r="L60" i="22"/>
  <c r="K60" i="22"/>
  <c r="O59" i="22"/>
  <c r="N59" i="22"/>
  <c r="M59" i="22"/>
  <c r="L59" i="22"/>
  <c r="K59" i="22"/>
  <c r="O58" i="22"/>
  <c r="N58" i="22"/>
  <c r="M58" i="22"/>
  <c r="L58" i="22"/>
  <c r="K58" i="22"/>
  <c r="O57" i="22"/>
  <c r="N57" i="22"/>
  <c r="M57" i="22"/>
  <c r="L57" i="22"/>
  <c r="K57" i="22"/>
  <c r="O56" i="22"/>
  <c r="N56" i="22"/>
  <c r="M56" i="22"/>
  <c r="L56" i="22"/>
  <c r="K56" i="22"/>
  <c r="O55" i="22"/>
  <c r="N55" i="22"/>
  <c r="M55" i="22"/>
  <c r="L55" i="22"/>
  <c r="K55" i="22"/>
  <c r="O54" i="22"/>
  <c r="N54" i="22"/>
  <c r="M54" i="22"/>
  <c r="L54" i="22"/>
  <c r="K54" i="22"/>
  <c r="O53" i="22"/>
  <c r="N53" i="22"/>
  <c r="M53" i="22"/>
  <c r="L53" i="22"/>
  <c r="K53" i="22"/>
  <c r="O52" i="22"/>
  <c r="N52" i="22"/>
  <c r="M52" i="22"/>
  <c r="L52" i="22"/>
  <c r="K52" i="22"/>
  <c r="O51" i="22"/>
  <c r="N51" i="22"/>
  <c r="M51" i="22"/>
  <c r="L51" i="22"/>
  <c r="K51" i="22"/>
  <c r="O50" i="22"/>
  <c r="N50" i="22"/>
  <c r="M50" i="22"/>
  <c r="L50" i="22"/>
  <c r="K50" i="22"/>
  <c r="O49" i="22"/>
  <c r="N49" i="22"/>
  <c r="M49" i="22"/>
  <c r="L49" i="22"/>
  <c r="K49" i="22"/>
  <c r="O48" i="22"/>
  <c r="N48" i="22"/>
  <c r="M48" i="22"/>
  <c r="L48" i="22"/>
  <c r="K48" i="22"/>
  <c r="O47" i="22"/>
  <c r="N47" i="22"/>
  <c r="M47" i="22"/>
  <c r="L47" i="22"/>
  <c r="K47" i="22"/>
  <c r="O46" i="22"/>
  <c r="N46" i="22"/>
  <c r="M46" i="22"/>
  <c r="L46" i="22"/>
  <c r="K46" i="22"/>
  <c r="O45" i="22"/>
  <c r="N45" i="22"/>
  <c r="M45" i="22"/>
  <c r="L45" i="22"/>
  <c r="K45" i="22"/>
  <c r="O44" i="22"/>
  <c r="N44" i="22"/>
  <c r="M44" i="22"/>
  <c r="L44" i="22"/>
  <c r="K44" i="22"/>
  <c r="O43" i="22"/>
  <c r="N43" i="22"/>
  <c r="M43" i="22"/>
  <c r="L43" i="22"/>
  <c r="K43" i="22"/>
  <c r="O42" i="22"/>
  <c r="N42" i="22"/>
  <c r="M42" i="22"/>
  <c r="L42" i="22"/>
  <c r="K42" i="22"/>
  <c r="O41" i="22"/>
  <c r="N41" i="22"/>
  <c r="M41" i="22"/>
  <c r="L41" i="22"/>
  <c r="K41" i="22"/>
  <c r="O40" i="22"/>
  <c r="N40" i="22"/>
  <c r="M40" i="22"/>
  <c r="L40" i="22"/>
  <c r="K40" i="22"/>
  <c r="O39" i="22"/>
  <c r="N39" i="22"/>
  <c r="M39" i="22"/>
  <c r="L39" i="22"/>
  <c r="K39" i="22"/>
  <c r="O38" i="22"/>
  <c r="N38" i="22"/>
  <c r="M38" i="22"/>
  <c r="L38" i="22"/>
  <c r="K38" i="22"/>
  <c r="O37" i="22"/>
  <c r="N37" i="22"/>
  <c r="M37" i="22"/>
  <c r="L37" i="22"/>
  <c r="K37" i="22"/>
  <c r="O36" i="22"/>
  <c r="N36" i="22"/>
  <c r="M36" i="22"/>
  <c r="L36" i="22"/>
  <c r="K36" i="22"/>
  <c r="O35" i="22"/>
  <c r="N35" i="22"/>
  <c r="M35" i="22"/>
  <c r="L35" i="22"/>
  <c r="K35" i="22"/>
  <c r="O34" i="22"/>
  <c r="N34" i="22"/>
  <c r="M34" i="22"/>
  <c r="L34" i="22"/>
  <c r="K34" i="22"/>
  <c r="O33" i="22"/>
  <c r="N33" i="22"/>
  <c r="M33" i="22"/>
  <c r="L33" i="22"/>
  <c r="K33" i="22"/>
  <c r="O32" i="22"/>
  <c r="N32" i="22"/>
  <c r="M32" i="22"/>
  <c r="L32" i="22"/>
  <c r="K32" i="22"/>
  <c r="O31" i="22"/>
  <c r="N31" i="22"/>
  <c r="M31" i="22"/>
  <c r="L31" i="22"/>
  <c r="K31" i="22"/>
  <c r="O30" i="22"/>
  <c r="N30" i="22"/>
  <c r="M30" i="22"/>
  <c r="L30" i="22"/>
  <c r="K30" i="22"/>
  <c r="O29" i="22"/>
  <c r="N29" i="22"/>
  <c r="M29" i="22"/>
  <c r="L29" i="22"/>
  <c r="K29" i="22"/>
  <c r="O28" i="22"/>
  <c r="N28" i="22"/>
  <c r="M28" i="22"/>
  <c r="L28" i="22"/>
  <c r="K28" i="22"/>
  <c r="O27" i="22"/>
  <c r="N27" i="22"/>
  <c r="M27" i="22"/>
  <c r="L27" i="22"/>
  <c r="K27" i="22"/>
  <c r="O26" i="22"/>
  <c r="N26" i="22"/>
  <c r="M26" i="22"/>
  <c r="L26" i="22"/>
  <c r="K26" i="22"/>
  <c r="O25" i="22"/>
  <c r="N25" i="22"/>
  <c r="M25" i="22"/>
  <c r="L25" i="22"/>
  <c r="K25" i="22"/>
  <c r="O24" i="22"/>
  <c r="N24" i="22"/>
  <c r="M24" i="22"/>
  <c r="L24" i="22"/>
  <c r="K24" i="22"/>
  <c r="O23" i="22"/>
  <c r="N23" i="22"/>
  <c r="M23" i="22"/>
  <c r="L23" i="22"/>
  <c r="K23" i="22"/>
  <c r="O22" i="22"/>
  <c r="N22" i="22"/>
  <c r="M22" i="22"/>
  <c r="L22" i="22"/>
  <c r="K22" i="22"/>
  <c r="O21" i="22"/>
  <c r="N21" i="22"/>
  <c r="M21" i="22"/>
  <c r="L21" i="22"/>
  <c r="K21" i="22"/>
  <c r="O20" i="22"/>
  <c r="N20" i="22"/>
  <c r="M20" i="22"/>
  <c r="L20" i="22"/>
  <c r="K20" i="22"/>
  <c r="O19" i="22"/>
  <c r="N19" i="22"/>
  <c r="M19" i="22"/>
  <c r="L19" i="22"/>
  <c r="K19" i="22"/>
  <c r="O18" i="22"/>
  <c r="N18" i="22"/>
  <c r="M18" i="22"/>
  <c r="L18" i="22"/>
  <c r="K18" i="22"/>
  <c r="O17" i="22"/>
  <c r="N17" i="22"/>
  <c r="M17" i="22"/>
  <c r="L17" i="22"/>
  <c r="K17" i="22"/>
  <c r="O16" i="22"/>
  <c r="N16" i="22"/>
  <c r="M16" i="22"/>
  <c r="L16" i="22"/>
  <c r="K16" i="22"/>
  <c r="O15" i="22"/>
  <c r="N15" i="22"/>
  <c r="M15" i="22"/>
  <c r="L15" i="22"/>
  <c r="K15" i="22"/>
  <c r="O14" i="22"/>
  <c r="N14" i="22"/>
  <c r="M14" i="22"/>
  <c r="L14" i="22"/>
  <c r="K14" i="22"/>
  <c r="O13" i="22"/>
  <c r="N13" i="22"/>
  <c r="M13" i="22"/>
  <c r="L13" i="22"/>
  <c r="K13" i="22"/>
  <c r="O12" i="22"/>
  <c r="N12" i="22"/>
  <c r="M12" i="22"/>
  <c r="L12" i="22"/>
  <c r="K12" i="22"/>
  <c r="O11" i="22"/>
  <c r="N11" i="22"/>
  <c r="M11" i="22"/>
  <c r="L11" i="22"/>
  <c r="K11" i="22"/>
  <c r="O10" i="22"/>
  <c r="N10" i="22"/>
  <c r="M10" i="22"/>
  <c r="L10" i="22"/>
  <c r="K10" i="22"/>
  <c r="O9" i="22"/>
  <c r="N9" i="22"/>
  <c r="M9" i="22"/>
  <c r="L9" i="22"/>
  <c r="K9" i="22"/>
  <c r="O8" i="22"/>
  <c r="N8" i="22"/>
  <c r="M8" i="22"/>
  <c r="L8" i="22"/>
  <c r="K8" i="22"/>
  <c r="O7" i="22"/>
  <c r="N7" i="22"/>
  <c r="M7" i="22"/>
  <c r="L7" i="22"/>
  <c r="K7" i="22"/>
  <c r="O6" i="22"/>
  <c r="N6" i="22"/>
  <c r="M6" i="22"/>
  <c r="L6" i="22"/>
  <c r="K6" i="22"/>
  <c r="O5" i="22"/>
  <c r="N5" i="22"/>
  <c r="M5" i="22"/>
  <c r="L5" i="22"/>
  <c r="K5" i="22"/>
  <c r="O4" i="22"/>
  <c r="N4" i="22"/>
  <c r="M4" i="22"/>
  <c r="L4" i="22"/>
  <c r="K4" i="22"/>
  <c r="I891" i="21"/>
  <c r="O1084" i="20"/>
  <c r="N1084" i="20"/>
  <c r="M1084" i="20"/>
  <c r="L1084" i="20"/>
  <c r="O1083" i="20"/>
  <c r="N1083" i="20"/>
  <c r="M1083" i="20"/>
  <c r="L1083" i="20"/>
  <c r="O1082" i="20"/>
  <c r="N1082" i="20"/>
  <c r="M1082" i="20"/>
  <c r="L1082" i="20"/>
  <c r="O1081" i="20"/>
  <c r="N1081" i="20"/>
  <c r="M1081" i="20"/>
  <c r="L1081" i="20"/>
  <c r="O1080" i="20"/>
  <c r="N1080" i="20"/>
  <c r="M1080" i="20"/>
  <c r="L1080" i="20"/>
  <c r="O1079" i="20"/>
  <c r="N1079" i="20"/>
  <c r="M1079" i="20"/>
  <c r="L1079" i="20"/>
  <c r="O1078" i="20"/>
  <c r="N1078" i="20"/>
  <c r="M1078" i="20"/>
  <c r="L1078" i="20"/>
  <c r="O1077" i="20"/>
  <c r="N1077" i="20"/>
  <c r="M1077" i="20"/>
  <c r="L1077" i="20"/>
  <c r="O1076" i="20"/>
  <c r="N1076" i="20"/>
  <c r="M1076" i="20"/>
  <c r="L1076" i="20"/>
  <c r="O1075" i="20"/>
  <c r="N1075" i="20"/>
  <c r="M1075" i="20"/>
  <c r="L1075" i="20"/>
  <c r="O1074" i="20"/>
  <c r="N1074" i="20"/>
  <c r="M1074" i="20"/>
  <c r="L1074" i="20"/>
  <c r="O1073" i="20"/>
  <c r="N1073" i="20"/>
  <c r="M1073" i="20"/>
  <c r="L1073" i="20"/>
  <c r="O1072" i="20"/>
  <c r="N1072" i="20"/>
  <c r="M1072" i="20"/>
  <c r="L1072" i="20"/>
  <c r="O1071" i="20"/>
  <c r="N1071" i="20"/>
  <c r="M1071" i="20"/>
  <c r="L1071" i="20"/>
  <c r="O1070" i="20"/>
  <c r="N1070" i="20"/>
  <c r="M1070" i="20"/>
  <c r="L1070" i="20"/>
  <c r="O1069" i="20"/>
  <c r="N1069" i="20"/>
  <c r="M1069" i="20"/>
  <c r="L1069" i="20"/>
  <c r="O1068" i="20"/>
  <c r="N1068" i="20"/>
  <c r="M1068" i="20"/>
  <c r="L1068" i="20"/>
  <c r="O1067" i="20"/>
  <c r="N1067" i="20"/>
  <c r="M1067" i="20"/>
  <c r="L1067" i="20"/>
  <c r="O1066" i="20"/>
  <c r="N1066" i="20"/>
  <c r="M1066" i="20"/>
  <c r="L1066" i="20"/>
  <c r="O1065" i="20"/>
  <c r="N1065" i="20"/>
  <c r="M1065" i="20"/>
  <c r="L1065" i="20"/>
  <c r="O1064" i="20"/>
  <c r="N1064" i="20"/>
  <c r="M1064" i="20"/>
  <c r="L1064" i="20"/>
  <c r="O1063" i="20"/>
  <c r="N1063" i="20"/>
  <c r="M1063" i="20"/>
  <c r="L1063" i="20"/>
  <c r="O1062" i="20"/>
  <c r="N1062" i="20"/>
  <c r="M1062" i="20"/>
  <c r="L1062" i="20"/>
  <c r="O1061" i="20"/>
  <c r="N1061" i="20"/>
  <c r="M1061" i="20"/>
  <c r="L1061" i="20"/>
  <c r="K1061" i="20"/>
  <c r="O1060" i="20"/>
  <c r="N1060" i="20"/>
  <c r="M1060" i="20"/>
  <c r="L1060" i="20"/>
  <c r="K1060" i="20"/>
  <c r="O1059" i="20"/>
  <c r="N1059" i="20"/>
  <c r="M1059" i="20"/>
  <c r="L1059" i="20"/>
  <c r="K1059" i="20"/>
  <c r="O1058" i="20"/>
  <c r="N1058" i="20"/>
  <c r="M1058" i="20"/>
  <c r="L1058" i="20"/>
  <c r="K1058" i="20"/>
  <c r="O1057" i="20"/>
  <c r="N1057" i="20"/>
  <c r="M1057" i="20"/>
  <c r="L1057" i="20"/>
  <c r="K1057" i="20"/>
  <c r="O1056" i="20"/>
  <c r="N1056" i="20"/>
  <c r="M1056" i="20"/>
  <c r="L1056" i="20"/>
  <c r="K1056" i="20"/>
  <c r="O1055" i="20"/>
  <c r="N1055" i="20"/>
  <c r="M1055" i="20"/>
  <c r="L1055" i="20"/>
  <c r="K1055" i="20"/>
  <c r="O1054" i="20"/>
  <c r="N1054" i="20"/>
  <c r="M1054" i="20"/>
  <c r="L1054" i="20"/>
  <c r="K1054" i="20"/>
  <c r="O1053" i="20"/>
  <c r="N1053" i="20"/>
  <c r="M1053" i="20"/>
  <c r="L1053" i="20"/>
  <c r="K1053" i="20"/>
  <c r="O1052" i="20"/>
  <c r="N1052" i="20"/>
  <c r="M1052" i="20"/>
  <c r="L1052" i="20"/>
  <c r="K1052" i="20"/>
  <c r="O1051" i="20"/>
  <c r="N1051" i="20"/>
  <c r="M1051" i="20"/>
  <c r="L1051" i="20"/>
  <c r="K1051" i="20"/>
  <c r="O1050" i="20"/>
  <c r="N1050" i="20"/>
  <c r="M1050" i="20"/>
  <c r="L1050" i="20"/>
  <c r="K1050" i="20"/>
  <c r="O1049" i="20"/>
  <c r="N1049" i="20"/>
  <c r="M1049" i="20"/>
  <c r="L1049" i="20"/>
  <c r="K1049" i="20"/>
  <c r="O1048" i="20"/>
  <c r="N1048" i="20"/>
  <c r="M1048" i="20"/>
  <c r="L1048" i="20"/>
  <c r="K1048" i="20"/>
  <c r="O1047" i="20"/>
  <c r="N1047" i="20"/>
  <c r="M1047" i="20"/>
  <c r="L1047" i="20"/>
  <c r="K1047" i="20"/>
  <c r="O1046" i="20"/>
  <c r="N1046" i="20"/>
  <c r="M1046" i="20"/>
  <c r="L1046" i="20"/>
  <c r="K1046" i="20"/>
  <c r="O1045" i="20"/>
  <c r="N1045" i="20"/>
  <c r="M1045" i="20"/>
  <c r="L1045" i="20"/>
  <c r="K1045" i="20"/>
  <c r="O1044" i="20"/>
  <c r="N1044" i="20"/>
  <c r="M1044" i="20"/>
  <c r="L1044" i="20"/>
  <c r="K1044" i="20"/>
  <c r="O1043" i="20"/>
  <c r="N1043" i="20"/>
  <c r="M1043" i="20"/>
  <c r="L1043" i="20"/>
  <c r="K1043" i="20"/>
  <c r="O1042" i="20"/>
  <c r="N1042" i="20"/>
  <c r="M1042" i="20"/>
  <c r="L1042" i="20"/>
  <c r="K1042" i="20"/>
  <c r="O1041" i="20"/>
  <c r="N1041" i="20"/>
  <c r="M1041" i="20"/>
  <c r="L1041" i="20"/>
  <c r="K1041" i="20"/>
  <c r="O1040" i="20"/>
  <c r="N1040" i="20"/>
  <c r="M1040" i="20"/>
  <c r="L1040" i="20"/>
  <c r="K1040" i="20"/>
  <c r="O1039" i="20"/>
  <c r="N1039" i="20"/>
  <c r="M1039" i="20"/>
  <c r="L1039" i="20"/>
  <c r="K1039" i="20"/>
  <c r="O1038" i="20"/>
  <c r="N1038" i="20"/>
  <c r="M1038" i="20"/>
  <c r="L1038" i="20"/>
  <c r="K1038" i="20"/>
  <c r="O1037" i="20"/>
  <c r="N1037" i="20"/>
  <c r="M1037" i="20"/>
  <c r="L1037" i="20"/>
  <c r="K1037" i="20"/>
  <c r="O1036" i="20"/>
  <c r="N1036" i="20"/>
  <c r="M1036" i="20"/>
  <c r="L1036" i="20"/>
  <c r="K1036" i="20"/>
  <c r="O1035" i="20"/>
  <c r="N1035" i="20"/>
  <c r="M1035" i="20"/>
  <c r="L1035" i="20"/>
  <c r="K1035" i="20"/>
  <c r="O1034" i="20"/>
  <c r="N1034" i="20"/>
  <c r="M1034" i="20"/>
  <c r="L1034" i="20"/>
  <c r="K1034" i="20"/>
  <c r="O1033" i="20"/>
  <c r="N1033" i="20"/>
  <c r="M1033" i="20"/>
  <c r="L1033" i="20"/>
  <c r="K1033" i="20"/>
  <c r="O1032" i="20"/>
  <c r="N1032" i="20"/>
  <c r="M1032" i="20"/>
  <c r="L1032" i="20"/>
  <c r="K1032" i="20"/>
  <c r="O1031" i="20"/>
  <c r="N1031" i="20"/>
  <c r="M1031" i="20"/>
  <c r="L1031" i="20"/>
  <c r="K1031" i="20"/>
  <c r="O1030" i="20"/>
  <c r="N1030" i="20"/>
  <c r="M1030" i="20"/>
  <c r="L1030" i="20"/>
  <c r="K1030" i="20"/>
  <c r="O1029" i="20"/>
  <c r="N1029" i="20"/>
  <c r="M1029" i="20"/>
  <c r="L1029" i="20"/>
  <c r="K1029" i="20"/>
  <c r="O1028" i="20"/>
  <c r="N1028" i="20"/>
  <c r="M1028" i="20"/>
  <c r="L1028" i="20"/>
  <c r="K1028" i="20"/>
  <c r="O1027" i="20"/>
  <c r="N1027" i="20"/>
  <c r="M1027" i="20"/>
  <c r="L1027" i="20"/>
  <c r="K1027" i="20"/>
  <c r="O1026" i="20"/>
  <c r="N1026" i="20"/>
  <c r="M1026" i="20"/>
  <c r="L1026" i="20"/>
  <c r="K1026" i="20"/>
  <c r="O1025" i="20"/>
  <c r="N1025" i="20"/>
  <c r="M1025" i="20"/>
  <c r="L1025" i="20"/>
  <c r="K1025" i="20"/>
  <c r="O1024" i="20"/>
  <c r="N1024" i="20"/>
  <c r="M1024" i="20"/>
  <c r="L1024" i="20"/>
  <c r="K1024" i="20"/>
  <c r="O1023" i="20"/>
  <c r="N1023" i="20"/>
  <c r="M1023" i="20"/>
  <c r="L1023" i="20"/>
  <c r="K1023" i="20"/>
  <c r="O1022" i="20"/>
  <c r="N1022" i="20"/>
  <c r="M1022" i="20"/>
  <c r="L1022" i="20"/>
  <c r="K1022" i="20"/>
  <c r="O1021" i="20"/>
  <c r="N1021" i="20"/>
  <c r="M1021" i="20"/>
  <c r="L1021" i="20"/>
  <c r="K1021" i="20"/>
  <c r="O1020" i="20"/>
  <c r="N1020" i="20"/>
  <c r="M1020" i="20"/>
  <c r="L1020" i="20"/>
  <c r="K1020" i="20"/>
  <c r="O1019" i="20"/>
  <c r="N1019" i="20"/>
  <c r="M1019" i="20"/>
  <c r="L1019" i="20"/>
  <c r="K1019" i="20"/>
  <c r="O1018" i="20"/>
  <c r="N1018" i="20"/>
  <c r="M1018" i="20"/>
  <c r="L1018" i="20"/>
  <c r="K1018" i="20"/>
  <c r="O1017" i="20"/>
  <c r="N1017" i="20"/>
  <c r="M1017" i="20"/>
  <c r="L1017" i="20"/>
  <c r="K1017" i="20"/>
  <c r="O1016" i="20"/>
  <c r="N1016" i="20"/>
  <c r="M1016" i="20"/>
  <c r="L1016" i="20"/>
  <c r="K1016" i="20"/>
  <c r="O1015" i="20"/>
  <c r="N1015" i="20"/>
  <c r="M1015" i="20"/>
  <c r="L1015" i="20"/>
  <c r="K1015" i="20"/>
  <c r="O1014" i="20"/>
  <c r="N1014" i="20"/>
  <c r="M1014" i="20"/>
  <c r="L1014" i="20"/>
  <c r="K1014" i="20"/>
  <c r="O1013" i="20"/>
  <c r="N1013" i="20"/>
  <c r="M1013" i="20"/>
  <c r="L1013" i="20"/>
  <c r="K1013" i="20"/>
  <c r="O1012" i="20"/>
  <c r="N1012" i="20"/>
  <c r="M1012" i="20"/>
  <c r="L1012" i="20"/>
  <c r="K1012" i="20"/>
  <c r="O1011" i="20"/>
  <c r="N1011" i="20"/>
  <c r="M1011" i="20"/>
  <c r="L1011" i="20"/>
  <c r="K1011" i="20"/>
  <c r="O1010" i="20"/>
  <c r="N1010" i="20"/>
  <c r="M1010" i="20"/>
  <c r="L1010" i="20"/>
  <c r="K1010" i="20"/>
  <c r="O1009" i="20"/>
  <c r="N1009" i="20"/>
  <c r="M1009" i="20"/>
  <c r="L1009" i="20"/>
  <c r="K1009" i="20"/>
  <c r="O1008" i="20"/>
  <c r="N1008" i="20"/>
  <c r="M1008" i="20"/>
  <c r="L1008" i="20"/>
  <c r="K1008" i="20"/>
  <c r="O1007" i="20"/>
  <c r="N1007" i="20"/>
  <c r="M1007" i="20"/>
  <c r="L1007" i="20"/>
  <c r="K1007" i="20"/>
  <c r="O1006" i="20"/>
  <c r="N1006" i="20"/>
  <c r="M1006" i="20"/>
  <c r="L1006" i="20"/>
  <c r="K1006" i="20"/>
  <c r="O1005" i="20"/>
  <c r="N1005" i="20"/>
  <c r="M1005" i="20"/>
  <c r="L1005" i="20"/>
  <c r="K1005" i="20"/>
  <c r="O1004" i="20"/>
  <c r="N1004" i="20"/>
  <c r="M1004" i="20"/>
  <c r="L1004" i="20"/>
  <c r="K1004" i="20"/>
  <c r="O1003" i="20"/>
  <c r="N1003" i="20"/>
  <c r="M1003" i="20"/>
  <c r="L1003" i="20"/>
  <c r="K1003" i="20"/>
  <c r="O1002" i="20"/>
  <c r="N1002" i="20"/>
  <c r="M1002" i="20"/>
  <c r="L1002" i="20"/>
  <c r="K1002" i="20"/>
  <c r="O1001" i="20"/>
  <c r="N1001" i="20"/>
  <c r="M1001" i="20"/>
  <c r="L1001" i="20"/>
  <c r="K1001" i="20"/>
  <c r="O1000" i="20"/>
  <c r="N1000" i="20"/>
  <c r="M1000" i="20"/>
  <c r="L1000" i="20"/>
  <c r="K1000" i="20"/>
  <c r="O999" i="20"/>
  <c r="N999" i="20"/>
  <c r="M999" i="20"/>
  <c r="L999" i="20"/>
  <c r="K999" i="20"/>
  <c r="O998" i="20"/>
  <c r="N998" i="20"/>
  <c r="M998" i="20"/>
  <c r="L998" i="20"/>
  <c r="K998" i="20"/>
  <c r="O997" i="20"/>
  <c r="N997" i="20"/>
  <c r="M997" i="20"/>
  <c r="L997" i="20"/>
  <c r="K997" i="20"/>
  <c r="O996" i="20"/>
  <c r="N996" i="20"/>
  <c r="M996" i="20"/>
  <c r="L996" i="20"/>
  <c r="K996" i="20"/>
  <c r="O995" i="20"/>
  <c r="N995" i="20"/>
  <c r="M995" i="20"/>
  <c r="L995" i="20"/>
  <c r="K995" i="20"/>
  <c r="O994" i="20"/>
  <c r="N994" i="20"/>
  <c r="M994" i="20"/>
  <c r="L994" i="20"/>
  <c r="K994" i="20"/>
  <c r="O993" i="20"/>
  <c r="N993" i="20"/>
  <c r="M993" i="20"/>
  <c r="L993" i="20"/>
  <c r="K993" i="20"/>
  <c r="O992" i="20"/>
  <c r="N992" i="20"/>
  <c r="M992" i="20"/>
  <c r="L992" i="20"/>
  <c r="K992" i="20"/>
  <c r="O991" i="20"/>
  <c r="N991" i="20"/>
  <c r="M991" i="20"/>
  <c r="L991" i="20"/>
  <c r="K991" i="20"/>
  <c r="O990" i="20"/>
  <c r="N990" i="20"/>
  <c r="M990" i="20"/>
  <c r="L990" i="20"/>
  <c r="K990" i="20"/>
  <c r="O989" i="20"/>
  <c r="N989" i="20"/>
  <c r="M989" i="20"/>
  <c r="L989" i="20"/>
  <c r="K989" i="20"/>
  <c r="O988" i="20"/>
  <c r="N988" i="20"/>
  <c r="M988" i="20"/>
  <c r="L988" i="20"/>
  <c r="K988" i="20"/>
  <c r="O987" i="20"/>
  <c r="N987" i="20"/>
  <c r="M987" i="20"/>
  <c r="L987" i="20"/>
  <c r="K987" i="20"/>
  <c r="O986" i="20"/>
  <c r="N986" i="20"/>
  <c r="M986" i="20"/>
  <c r="L986" i="20"/>
  <c r="K986" i="20"/>
  <c r="O985" i="20"/>
  <c r="N985" i="20"/>
  <c r="M985" i="20"/>
  <c r="L985" i="20"/>
  <c r="K985" i="20"/>
  <c r="O984" i="20"/>
  <c r="N984" i="20"/>
  <c r="M984" i="20"/>
  <c r="L984" i="20"/>
  <c r="K984" i="20"/>
  <c r="O983" i="20"/>
  <c r="N983" i="20"/>
  <c r="M983" i="20"/>
  <c r="L983" i="20"/>
  <c r="K983" i="20"/>
  <c r="O982" i="20"/>
  <c r="N982" i="20"/>
  <c r="M982" i="20"/>
  <c r="L982" i="20"/>
  <c r="K982" i="20"/>
  <c r="O981" i="20"/>
  <c r="N981" i="20"/>
  <c r="M981" i="20"/>
  <c r="L981" i="20"/>
  <c r="K981" i="20"/>
  <c r="O980" i="20"/>
  <c r="N980" i="20"/>
  <c r="M980" i="20"/>
  <c r="L980" i="20"/>
  <c r="K980" i="20"/>
  <c r="O979" i="20"/>
  <c r="N979" i="20"/>
  <c r="M979" i="20"/>
  <c r="L979" i="20"/>
  <c r="K979" i="20"/>
  <c r="O978" i="20"/>
  <c r="N978" i="20"/>
  <c r="M978" i="20"/>
  <c r="L978" i="20"/>
  <c r="K978" i="20"/>
  <c r="O977" i="20"/>
  <c r="N977" i="20"/>
  <c r="M977" i="20"/>
  <c r="L977" i="20"/>
  <c r="K977" i="20"/>
  <c r="O976" i="20"/>
  <c r="N976" i="20"/>
  <c r="M976" i="20"/>
  <c r="L976" i="20"/>
  <c r="K976" i="20"/>
  <c r="O975" i="20"/>
  <c r="N975" i="20"/>
  <c r="M975" i="20"/>
  <c r="L975" i="20"/>
  <c r="K975" i="20"/>
  <c r="O974" i="20"/>
  <c r="N974" i="20"/>
  <c r="M974" i="20"/>
  <c r="L974" i="20"/>
  <c r="K974" i="20"/>
  <c r="O973" i="20"/>
  <c r="N973" i="20"/>
  <c r="M973" i="20"/>
  <c r="L973" i="20"/>
  <c r="K973" i="20"/>
  <c r="O972" i="20"/>
  <c r="N972" i="20"/>
  <c r="M972" i="20"/>
  <c r="L972" i="20"/>
  <c r="K972" i="20"/>
  <c r="O971" i="20"/>
  <c r="N971" i="20"/>
  <c r="M971" i="20"/>
  <c r="L971" i="20"/>
  <c r="K971" i="20"/>
  <c r="O970" i="20"/>
  <c r="N970" i="20"/>
  <c r="M970" i="20"/>
  <c r="L970" i="20"/>
  <c r="K970" i="20"/>
  <c r="O969" i="20"/>
  <c r="N969" i="20"/>
  <c r="M969" i="20"/>
  <c r="L969" i="20"/>
  <c r="K969" i="20"/>
  <c r="O968" i="20"/>
  <c r="N968" i="20"/>
  <c r="M968" i="20"/>
  <c r="L968" i="20"/>
  <c r="K968" i="20"/>
  <c r="O967" i="20"/>
  <c r="N967" i="20"/>
  <c r="M967" i="20"/>
  <c r="L967" i="20"/>
  <c r="K967" i="20"/>
  <c r="O966" i="20"/>
  <c r="N966" i="20"/>
  <c r="M966" i="20"/>
  <c r="L966" i="20"/>
  <c r="K966" i="20"/>
  <c r="O965" i="20"/>
  <c r="N965" i="20"/>
  <c r="M965" i="20"/>
  <c r="L965" i="20"/>
  <c r="K965" i="20"/>
  <c r="O964" i="20"/>
  <c r="N964" i="20"/>
  <c r="M964" i="20"/>
  <c r="L964" i="20"/>
  <c r="K964" i="20"/>
  <c r="O963" i="20"/>
  <c r="N963" i="20"/>
  <c r="M963" i="20"/>
  <c r="L963" i="20"/>
  <c r="K963" i="20"/>
  <c r="O962" i="20"/>
  <c r="N962" i="20"/>
  <c r="M962" i="20"/>
  <c r="L962" i="20"/>
  <c r="K962" i="20"/>
  <c r="O961" i="20"/>
  <c r="N961" i="20"/>
  <c r="M961" i="20"/>
  <c r="L961" i="20"/>
  <c r="K961" i="20"/>
  <c r="O960" i="20"/>
  <c r="N960" i="20"/>
  <c r="M960" i="20"/>
  <c r="L960" i="20"/>
  <c r="K960" i="20"/>
  <c r="O959" i="20"/>
  <c r="N959" i="20"/>
  <c r="M959" i="20"/>
  <c r="L959" i="20"/>
  <c r="K959" i="20"/>
  <c r="O958" i="20"/>
  <c r="N958" i="20"/>
  <c r="M958" i="20"/>
  <c r="L958" i="20"/>
  <c r="K958" i="20"/>
  <c r="O957" i="20"/>
  <c r="N957" i="20"/>
  <c r="M957" i="20"/>
  <c r="L957" i="20"/>
  <c r="K957" i="20"/>
  <c r="O956" i="20"/>
  <c r="N956" i="20"/>
  <c r="M956" i="20"/>
  <c r="L956" i="20"/>
  <c r="K956" i="20"/>
  <c r="O955" i="20"/>
  <c r="N955" i="20"/>
  <c r="M955" i="20"/>
  <c r="L955" i="20"/>
  <c r="K955" i="20"/>
  <c r="O954" i="20"/>
  <c r="N954" i="20"/>
  <c r="M954" i="20"/>
  <c r="L954" i="20"/>
  <c r="K954" i="20"/>
  <c r="O953" i="20"/>
  <c r="N953" i="20"/>
  <c r="M953" i="20"/>
  <c r="L953" i="20"/>
  <c r="K953" i="20"/>
  <c r="O952" i="20"/>
  <c r="N952" i="20"/>
  <c r="M952" i="20"/>
  <c r="L952" i="20"/>
  <c r="K952" i="20"/>
  <c r="O951" i="20"/>
  <c r="N951" i="20"/>
  <c r="M951" i="20"/>
  <c r="L951" i="20"/>
  <c r="K951" i="20"/>
  <c r="O950" i="20"/>
  <c r="N950" i="20"/>
  <c r="M950" i="20"/>
  <c r="L950" i="20"/>
  <c r="K950" i="20"/>
  <c r="O949" i="20"/>
  <c r="N949" i="20"/>
  <c r="M949" i="20"/>
  <c r="L949" i="20"/>
  <c r="K949" i="20"/>
  <c r="O948" i="20"/>
  <c r="N948" i="20"/>
  <c r="M948" i="20"/>
  <c r="L948" i="20"/>
  <c r="K948" i="20"/>
  <c r="O947" i="20"/>
  <c r="N947" i="20"/>
  <c r="M947" i="20"/>
  <c r="L947" i="20"/>
  <c r="K947" i="20"/>
  <c r="O946" i="20"/>
  <c r="N946" i="20"/>
  <c r="M946" i="20"/>
  <c r="L946" i="20"/>
  <c r="K946" i="20"/>
  <c r="O945" i="20"/>
  <c r="N945" i="20"/>
  <c r="M945" i="20"/>
  <c r="L945" i="20"/>
  <c r="K945" i="20"/>
  <c r="O944" i="20"/>
  <c r="N944" i="20"/>
  <c r="M944" i="20"/>
  <c r="L944" i="20"/>
  <c r="K944" i="20"/>
  <c r="O943" i="20"/>
  <c r="N943" i="20"/>
  <c r="M943" i="20"/>
  <c r="L943" i="20"/>
  <c r="K943" i="20"/>
  <c r="O942" i="20"/>
  <c r="N942" i="20"/>
  <c r="M942" i="20"/>
  <c r="L942" i="20"/>
  <c r="K942" i="20"/>
  <c r="O941" i="20"/>
  <c r="N941" i="20"/>
  <c r="M941" i="20"/>
  <c r="L941" i="20"/>
  <c r="K941" i="20"/>
  <c r="O940" i="20"/>
  <c r="N940" i="20"/>
  <c r="M940" i="20"/>
  <c r="L940" i="20"/>
  <c r="K940" i="20"/>
  <c r="O939" i="20"/>
  <c r="N939" i="20"/>
  <c r="M939" i="20"/>
  <c r="L939" i="20"/>
  <c r="K939" i="20"/>
  <c r="O938" i="20"/>
  <c r="N938" i="20"/>
  <c r="M938" i="20"/>
  <c r="L938" i="20"/>
  <c r="K938" i="20"/>
  <c r="O937" i="20"/>
  <c r="N937" i="20"/>
  <c r="M937" i="20"/>
  <c r="L937" i="20"/>
  <c r="K937" i="20"/>
  <c r="O936" i="20"/>
  <c r="N936" i="20"/>
  <c r="M936" i="20"/>
  <c r="L936" i="20"/>
  <c r="K936" i="20"/>
  <c r="O935" i="20"/>
  <c r="N935" i="20"/>
  <c r="M935" i="20"/>
  <c r="L935" i="20"/>
  <c r="K935" i="20"/>
  <c r="O934" i="20"/>
  <c r="N934" i="20"/>
  <c r="M934" i="20"/>
  <c r="L934" i="20"/>
  <c r="K934" i="20"/>
  <c r="O933" i="20"/>
  <c r="N933" i="20"/>
  <c r="M933" i="20"/>
  <c r="L933" i="20"/>
  <c r="K933" i="20"/>
  <c r="O932" i="20"/>
  <c r="N932" i="20"/>
  <c r="M932" i="20"/>
  <c r="L932" i="20"/>
  <c r="K932" i="20"/>
  <c r="O931" i="20"/>
  <c r="N931" i="20"/>
  <c r="M931" i="20"/>
  <c r="L931" i="20"/>
  <c r="K931" i="20"/>
  <c r="O930" i="20"/>
  <c r="N930" i="20"/>
  <c r="M930" i="20"/>
  <c r="L930" i="20"/>
  <c r="K930" i="20"/>
  <c r="O929" i="20"/>
  <c r="N929" i="20"/>
  <c r="M929" i="20"/>
  <c r="L929" i="20"/>
  <c r="K929" i="20"/>
  <c r="O928" i="20"/>
  <c r="N928" i="20"/>
  <c r="M928" i="20"/>
  <c r="L928" i="20"/>
  <c r="K928" i="20"/>
  <c r="O927" i="20"/>
  <c r="N927" i="20"/>
  <c r="M927" i="20"/>
  <c r="L927" i="20"/>
  <c r="K927" i="20"/>
  <c r="O926" i="20"/>
  <c r="N926" i="20"/>
  <c r="M926" i="20"/>
  <c r="L926" i="20"/>
  <c r="K926" i="20"/>
  <c r="O925" i="20"/>
  <c r="N925" i="20"/>
  <c r="M925" i="20"/>
  <c r="L925" i="20"/>
  <c r="K925" i="20"/>
  <c r="O924" i="20"/>
  <c r="N924" i="20"/>
  <c r="M924" i="20"/>
  <c r="L924" i="20"/>
  <c r="K924" i="20"/>
  <c r="O923" i="20"/>
  <c r="N923" i="20"/>
  <c r="M923" i="20"/>
  <c r="L923" i="20"/>
  <c r="K923" i="20"/>
  <c r="O922" i="20"/>
  <c r="N922" i="20"/>
  <c r="M922" i="20"/>
  <c r="L922" i="20"/>
  <c r="K922" i="20"/>
  <c r="O921" i="20"/>
  <c r="N921" i="20"/>
  <c r="M921" i="20"/>
  <c r="L921" i="20"/>
  <c r="K921" i="20"/>
  <c r="O920" i="20"/>
  <c r="N920" i="20"/>
  <c r="M920" i="20"/>
  <c r="L920" i="20"/>
  <c r="K920" i="20"/>
  <c r="O919" i="20"/>
  <c r="N919" i="20"/>
  <c r="M919" i="20"/>
  <c r="L919" i="20"/>
  <c r="K919" i="20"/>
  <c r="O918" i="20"/>
  <c r="N918" i="20"/>
  <c r="M918" i="20"/>
  <c r="L918" i="20"/>
  <c r="K918" i="20"/>
  <c r="O917" i="20"/>
  <c r="N917" i="20"/>
  <c r="M917" i="20"/>
  <c r="L917" i="20"/>
  <c r="K917" i="20"/>
  <c r="O916" i="20"/>
  <c r="N916" i="20"/>
  <c r="M916" i="20"/>
  <c r="L916" i="20"/>
  <c r="K916" i="20"/>
  <c r="O915" i="20"/>
  <c r="N915" i="20"/>
  <c r="M915" i="20"/>
  <c r="L915" i="20"/>
  <c r="K915" i="20"/>
  <c r="O914" i="20"/>
  <c r="N914" i="20"/>
  <c r="M914" i="20"/>
  <c r="L914" i="20"/>
  <c r="K914" i="20"/>
  <c r="O913" i="20"/>
  <c r="N913" i="20"/>
  <c r="M913" i="20"/>
  <c r="L913" i="20"/>
  <c r="K913" i="20"/>
  <c r="O912" i="20"/>
  <c r="N912" i="20"/>
  <c r="M912" i="20"/>
  <c r="L912" i="20"/>
  <c r="K912" i="20"/>
  <c r="O911" i="20"/>
  <c r="N911" i="20"/>
  <c r="M911" i="20"/>
  <c r="L911" i="20"/>
  <c r="K911" i="20"/>
  <c r="O910" i="20"/>
  <c r="N910" i="20"/>
  <c r="M910" i="20"/>
  <c r="L910" i="20"/>
  <c r="K910" i="20"/>
  <c r="O909" i="20"/>
  <c r="N909" i="20"/>
  <c r="M909" i="20"/>
  <c r="L909" i="20"/>
  <c r="K909" i="20"/>
  <c r="O908" i="20"/>
  <c r="N908" i="20"/>
  <c r="M908" i="20"/>
  <c r="L908" i="20"/>
  <c r="K908" i="20"/>
  <c r="O907" i="20"/>
  <c r="N907" i="20"/>
  <c r="M907" i="20"/>
  <c r="L907" i="20"/>
  <c r="K907" i="20"/>
  <c r="O906" i="20"/>
  <c r="N906" i="20"/>
  <c r="M906" i="20"/>
  <c r="L906" i="20"/>
  <c r="K906" i="20"/>
  <c r="O905" i="20"/>
  <c r="N905" i="20"/>
  <c r="M905" i="20"/>
  <c r="L905" i="20"/>
  <c r="K905" i="20"/>
  <c r="O904" i="20"/>
  <c r="N904" i="20"/>
  <c r="M904" i="20"/>
  <c r="L904" i="20"/>
  <c r="K904" i="20"/>
  <c r="O903" i="20"/>
  <c r="N903" i="20"/>
  <c r="M903" i="20"/>
  <c r="L903" i="20"/>
  <c r="K903" i="20"/>
  <c r="O902" i="20"/>
  <c r="N902" i="20"/>
  <c r="M902" i="20"/>
  <c r="L902" i="20"/>
  <c r="K902" i="20"/>
  <c r="O901" i="20"/>
  <c r="N901" i="20"/>
  <c r="M901" i="20"/>
  <c r="L901" i="20"/>
  <c r="K901" i="20"/>
  <c r="O900" i="20"/>
  <c r="N900" i="20"/>
  <c r="M900" i="20"/>
  <c r="L900" i="20"/>
  <c r="K900" i="20"/>
  <c r="O899" i="20"/>
  <c r="N899" i="20"/>
  <c r="M899" i="20"/>
  <c r="L899" i="20"/>
  <c r="K899" i="20"/>
  <c r="O898" i="20"/>
  <c r="N898" i="20"/>
  <c r="M898" i="20"/>
  <c r="L898" i="20"/>
  <c r="K898" i="20"/>
  <c r="O897" i="20"/>
  <c r="N897" i="20"/>
  <c r="M897" i="20"/>
  <c r="L897" i="20"/>
  <c r="K897" i="20"/>
  <c r="O896" i="20"/>
  <c r="N896" i="20"/>
  <c r="M896" i="20"/>
  <c r="L896" i="20"/>
  <c r="K896" i="20"/>
  <c r="O895" i="20"/>
  <c r="N895" i="20"/>
  <c r="M895" i="20"/>
  <c r="L895" i="20"/>
  <c r="K895" i="20"/>
  <c r="O894" i="20"/>
  <c r="N894" i="20"/>
  <c r="M894" i="20"/>
  <c r="L894" i="20"/>
  <c r="K894" i="20"/>
  <c r="O893" i="20"/>
  <c r="N893" i="20"/>
  <c r="M893" i="20"/>
  <c r="L893" i="20"/>
  <c r="K893" i="20"/>
  <c r="O892" i="20"/>
  <c r="N892" i="20"/>
  <c r="M892" i="20"/>
  <c r="L892" i="20"/>
  <c r="K892" i="20"/>
  <c r="O891" i="20"/>
  <c r="N891" i="20"/>
  <c r="M891" i="20"/>
  <c r="L891" i="20"/>
  <c r="K891" i="20"/>
  <c r="O890" i="20"/>
  <c r="N890" i="20"/>
  <c r="M890" i="20"/>
  <c r="L890" i="20"/>
  <c r="K890" i="20"/>
  <c r="O889" i="20"/>
  <c r="N889" i="20"/>
  <c r="M889" i="20"/>
  <c r="L889" i="20"/>
  <c r="K889" i="20"/>
  <c r="O888" i="20"/>
  <c r="N888" i="20"/>
  <c r="M888" i="20"/>
  <c r="L888" i="20"/>
  <c r="K888" i="20"/>
  <c r="O887" i="20"/>
  <c r="N887" i="20"/>
  <c r="M887" i="20"/>
  <c r="L887" i="20"/>
  <c r="K887" i="20"/>
  <c r="O886" i="20"/>
  <c r="N886" i="20"/>
  <c r="M886" i="20"/>
  <c r="L886" i="20"/>
  <c r="K886" i="20"/>
  <c r="O885" i="20"/>
  <c r="N885" i="20"/>
  <c r="M885" i="20"/>
  <c r="L885" i="20"/>
  <c r="K885" i="20"/>
  <c r="O884" i="20"/>
  <c r="N884" i="20"/>
  <c r="M884" i="20"/>
  <c r="L884" i="20"/>
  <c r="K884" i="20"/>
  <c r="O883" i="20"/>
  <c r="N883" i="20"/>
  <c r="M883" i="20"/>
  <c r="L883" i="20"/>
  <c r="K883" i="20"/>
  <c r="O882" i="20"/>
  <c r="N882" i="20"/>
  <c r="M882" i="20"/>
  <c r="L882" i="20"/>
  <c r="K882" i="20"/>
  <c r="O881" i="20"/>
  <c r="N881" i="20"/>
  <c r="M881" i="20"/>
  <c r="L881" i="20"/>
  <c r="K881" i="20"/>
  <c r="O880" i="20"/>
  <c r="N880" i="20"/>
  <c r="M880" i="20"/>
  <c r="L880" i="20"/>
  <c r="K880" i="20"/>
  <c r="O879" i="20"/>
  <c r="N879" i="20"/>
  <c r="M879" i="20"/>
  <c r="L879" i="20"/>
  <c r="K879" i="20"/>
  <c r="O878" i="20"/>
  <c r="N878" i="20"/>
  <c r="M878" i="20"/>
  <c r="L878" i="20"/>
  <c r="K878" i="20"/>
  <c r="O877" i="20"/>
  <c r="N877" i="20"/>
  <c r="M877" i="20"/>
  <c r="L877" i="20"/>
  <c r="K877" i="20"/>
  <c r="O876" i="20"/>
  <c r="N876" i="20"/>
  <c r="M876" i="20"/>
  <c r="L876" i="20"/>
  <c r="K876" i="20"/>
  <c r="O875" i="20"/>
  <c r="N875" i="20"/>
  <c r="M875" i="20"/>
  <c r="L875" i="20"/>
  <c r="K875" i="20"/>
  <c r="O874" i="20"/>
  <c r="N874" i="20"/>
  <c r="M874" i="20"/>
  <c r="L874" i="20"/>
  <c r="K874" i="20"/>
  <c r="O873" i="20"/>
  <c r="N873" i="20"/>
  <c r="M873" i="20"/>
  <c r="L873" i="20"/>
  <c r="K873" i="20"/>
  <c r="O872" i="20"/>
  <c r="N872" i="20"/>
  <c r="M872" i="20"/>
  <c r="L872" i="20"/>
  <c r="K872" i="20"/>
  <c r="O871" i="20"/>
  <c r="N871" i="20"/>
  <c r="M871" i="20"/>
  <c r="L871" i="20"/>
  <c r="K871" i="20"/>
  <c r="O870" i="20"/>
  <c r="N870" i="20"/>
  <c r="M870" i="20"/>
  <c r="L870" i="20"/>
  <c r="K870" i="20"/>
  <c r="O869" i="20"/>
  <c r="N869" i="20"/>
  <c r="M869" i="20"/>
  <c r="L869" i="20"/>
  <c r="K869" i="20"/>
  <c r="O868" i="20"/>
  <c r="N868" i="20"/>
  <c r="M868" i="20"/>
  <c r="L868" i="20"/>
  <c r="K868" i="20"/>
  <c r="O867" i="20"/>
  <c r="N867" i="20"/>
  <c r="M867" i="20"/>
  <c r="L867" i="20"/>
  <c r="K867" i="20"/>
  <c r="O866" i="20"/>
  <c r="N866" i="20"/>
  <c r="M866" i="20"/>
  <c r="L866" i="20"/>
  <c r="K866" i="20"/>
  <c r="O865" i="20"/>
  <c r="N865" i="20"/>
  <c r="M865" i="20"/>
  <c r="L865" i="20"/>
  <c r="K865" i="20"/>
  <c r="O864" i="20"/>
  <c r="N864" i="20"/>
  <c r="M864" i="20"/>
  <c r="L864" i="20"/>
  <c r="K864" i="20"/>
  <c r="O863" i="20"/>
  <c r="N863" i="20"/>
  <c r="M863" i="20"/>
  <c r="L863" i="20"/>
  <c r="K863" i="20"/>
  <c r="O862" i="20"/>
  <c r="N862" i="20"/>
  <c r="M862" i="20"/>
  <c r="L862" i="20"/>
  <c r="K862" i="20"/>
  <c r="O861" i="20"/>
  <c r="N861" i="20"/>
  <c r="M861" i="20"/>
  <c r="L861" i="20"/>
  <c r="K861" i="20"/>
  <c r="O860" i="20"/>
  <c r="N860" i="20"/>
  <c r="M860" i="20"/>
  <c r="L860" i="20"/>
  <c r="K860" i="20"/>
  <c r="O859" i="20"/>
  <c r="N859" i="20"/>
  <c r="M859" i="20"/>
  <c r="L859" i="20"/>
  <c r="K859" i="20"/>
  <c r="O858" i="20"/>
  <c r="N858" i="20"/>
  <c r="M858" i="20"/>
  <c r="L858" i="20"/>
  <c r="K858" i="20"/>
  <c r="O857" i="20"/>
  <c r="N857" i="20"/>
  <c r="M857" i="20"/>
  <c r="L857" i="20"/>
  <c r="K857" i="20"/>
  <c r="O856" i="20"/>
  <c r="N856" i="20"/>
  <c r="M856" i="20"/>
  <c r="L856" i="20"/>
  <c r="K856" i="20"/>
  <c r="O855" i="20"/>
  <c r="N855" i="20"/>
  <c r="M855" i="20"/>
  <c r="L855" i="20"/>
  <c r="K855" i="20"/>
  <c r="O854" i="20"/>
  <c r="N854" i="20"/>
  <c r="M854" i="20"/>
  <c r="L854" i="20"/>
  <c r="K854" i="20"/>
  <c r="O853" i="20"/>
  <c r="N853" i="20"/>
  <c r="M853" i="20"/>
  <c r="L853" i="20"/>
  <c r="K853" i="20"/>
  <c r="O852" i="20"/>
  <c r="N852" i="20"/>
  <c r="M852" i="20"/>
  <c r="L852" i="20"/>
  <c r="K852" i="20"/>
  <c r="O851" i="20"/>
  <c r="N851" i="20"/>
  <c r="M851" i="20"/>
  <c r="L851" i="20"/>
  <c r="K851" i="20"/>
  <c r="O850" i="20"/>
  <c r="N850" i="20"/>
  <c r="M850" i="20"/>
  <c r="L850" i="20"/>
  <c r="K850" i="20"/>
  <c r="O849" i="20"/>
  <c r="N849" i="20"/>
  <c r="M849" i="20"/>
  <c r="L849" i="20"/>
  <c r="K849" i="20"/>
  <c r="O848" i="20"/>
  <c r="N848" i="20"/>
  <c r="M848" i="20"/>
  <c r="L848" i="20"/>
  <c r="K848" i="20"/>
  <c r="O847" i="20"/>
  <c r="N847" i="20"/>
  <c r="M847" i="20"/>
  <c r="L847" i="20"/>
  <c r="K847" i="20"/>
  <c r="O846" i="20"/>
  <c r="N846" i="20"/>
  <c r="M846" i="20"/>
  <c r="L846" i="20"/>
  <c r="K846" i="20"/>
  <c r="O845" i="20"/>
  <c r="N845" i="20"/>
  <c r="M845" i="20"/>
  <c r="L845" i="20"/>
  <c r="K845" i="20"/>
  <c r="O844" i="20"/>
  <c r="N844" i="20"/>
  <c r="M844" i="20"/>
  <c r="L844" i="20"/>
  <c r="K844" i="20"/>
  <c r="O843" i="20"/>
  <c r="N843" i="20"/>
  <c r="M843" i="20"/>
  <c r="L843" i="20"/>
  <c r="K843" i="20"/>
  <c r="O842" i="20"/>
  <c r="N842" i="20"/>
  <c r="M842" i="20"/>
  <c r="L842" i="20"/>
  <c r="K842" i="20"/>
  <c r="O841" i="20"/>
  <c r="N841" i="20"/>
  <c r="M841" i="20"/>
  <c r="L841" i="20"/>
  <c r="K841" i="20"/>
  <c r="O840" i="20"/>
  <c r="N840" i="20"/>
  <c r="M840" i="20"/>
  <c r="L840" i="20"/>
  <c r="K840" i="20"/>
  <c r="O839" i="20"/>
  <c r="N839" i="20"/>
  <c r="M839" i="20"/>
  <c r="L839" i="20"/>
  <c r="K839" i="20"/>
  <c r="O838" i="20"/>
  <c r="N838" i="20"/>
  <c r="M838" i="20"/>
  <c r="L838" i="20"/>
  <c r="K838" i="20"/>
  <c r="O837" i="20"/>
  <c r="N837" i="20"/>
  <c r="M837" i="20"/>
  <c r="L837" i="20"/>
  <c r="K837" i="20"/>
  <c r="O836" i="20"/>
  <c r="N836" i="20"/>
  <c r="M836" i="20"/>
  <c r="L836" i="20"/>
  <c r="K836" i="20"/>
  <c r="O835" i="20"/>
  <c r="N835" i="20"/>
  <c r="M835" i="20"/>
  <c r="L835" i="20"/>
  <c r="K835" i="20"/>
  <c r="O834" i="20"/>
  <c r="N834" i="20"/>
  <c r="M834" i="20"/>
  <c r="L834" i="20"/>
  <c r="K834" i="20"/>
  <c r="O833" i="20"/>
  <c r="N833" i="20"/>
  <c r="M833" i="20"/>
  <c r="L833" i="20"/>
  <c r="K833" i="20"/>
  <c r="O832" i="20"/>
  <c r="N832" i="20"/>
  <c r="M832" i="20"/>
  <c r="L832" i="20"/>
  <c r="K832" i="20"/>
  <c r="O831" i="20"/>
  <c r="N831" i="20"/>
  <c r="M831" i="20"/>
  <c r="L831" i="20"/>
  <c r="K831" i="20"/>
  <c r="O830" i="20"/>
  <c r="N830" i="20"/>
  <c r="M830" i="20"/>
  <c r="L830" i="20"/>
  <c r="K830" i="20"/>
  <c r="O829" i="20"/>
  <c r="N829" i="20"/>
  <c r="M829" i="20"/>
  <c r="L829" i="20"/>
  <c r="K829" i="20"/>
  <c r="O828" i="20"/>
  <c r="N828" i="20"/>
  <c r="M828" i="20"/>
  <c r="L828" i="20"/>
  <c r="K828" i="20"/>
  <c r="O827" i="20"/>
  <c r="N827" i="20"/>
  <c r="M827" i="20"/>
  <c r="L827" i="20"/>
  <c r="K827" i="20"/>
  <c r="O826" i="20"/>
  <c r="N826" i="20"/>
  <c r="M826" i="20"/>
  <c r="L826" i="20"/>
  <c r="K826" i="20"/>
  <c r="O825" i="20"/>
  <c r="N825" i="20"/>
  <c r="M825" i="20"/>
  <c r="L825" i="20"/>
  <c r="K825" i="20"/>
  <c r="O824" i="20"/>
  <c r="N824" i="20"/>
  <c r="M824" i="20"/>
  <c r="L824" i="20"/>
  <c r="K824" i="20"/>
  <c r="O823" i="20"/>
  <c r="N823" i="20"/>
  <c r="M823" i="20"/>
  <c r="L823" i="20"/>
  <c r="K823" i="20"/>
  <c r="O822" i="20"/>
  <c r="N822" i="20"/>
  <c r="M822" i="20"/>
  <c r="L822" i="20"/>
  <c r="K822" i="20"/>
  <c r="O821" i="20"/>
  <c r="N821" i="20"/>
  <c r="M821" i="20"/>
  <c r="L821" i="20"/>
  <c r="K821" i="20"/>
  <c r="O820" i="20"/>
  <c r="N820" i="20"/>
  <c r="M820" i="20"/>
  <c r="L820" i="20"/>
  <c r="K820" i="20"/>
  <c r="O819" i="20"/>
  <c r="N819" i="20"/>
  <c r="M819" i="20"/>
  <c r="L819" i="20"/>
  <c r="K819" i="20"/>
  <c r="O818" i="20"/>
  <c r="N818" i="20"/>
  <c r="M818" i="20"/>
  <c r="L818" i="20"/>
  <c r="K818" i="20"/>
  <c r="O817" i="20"/>
  <c r="N817" i="20"/>
  <c r="M817" i="20"/>
  <c r="L817" i="20"/>
  <c r="K817" i="20"/>
  <c r="O816" i="20"/>
  <c r="N816" i="20"/>
  <c r="M816" i="20"/>
  <c r="L816" i="20"/>
  <c r="K816" i="20"/>
  <c r="O815" i="20"/>
  <c r="N815" i="20"/>
  <c r="M815" i="20"/>
  <c r="L815" i="20"/>
  <c r="K815" i="20"/>
  <c r="O814" i="20"/>
  <c r="N814" i="20"/>
  <c r="M814" i="20"/>
  <c r="L814" i="20"/>
  <c r="K814" i="20"/>
  <c r="O813" i="20"/>
  <c r="N813" i="20"/>
  <c r="M813" i="20"/>
  <c r="L813" i="20"/>
  <c r="K813" i="20"/>
  <c r="O812" i="20"/>
  <c r="N812" i="20"/>
  <c r="M812" i="20"/>
  <c r="L812" i="20"/>
  <c r="K812" i="20"/>
  <c r="O811" i="20"/>
  <c r="N811" i="20"/>
  <c r="M811" i="20"/>
  <c r="L811" i="20"/>
  <c r="K811" i="20"/>
  <c r="O810" i="20"/>
  <c r="N810" i="20"/>
  <c r="M810" i="20"/>
  <c r="L810" i="20"/>
  <c r="K810" i="20"/>
  <c r="O809" i="20"/>
  <c r="N809" i="20"/>
  <c r="M809" i="20"/>
  <c r="L809" i="20"/>
  <c r="K809" i="20"/>
  <c r="O808" i="20"/>
  <c r="N808" i="20"/>
  <c r="M808" i="20"/>
  <c r="L808" i="20"/>
  <c r="K808" i="20"/>
  <c r="O807" i="20"/>
  <c r="N807" i="20"/>
  <c r="M807" i="20"/>
  <c r="L807" i="20"/>
  <c r="K807" i="20"/>
  <c r="O806" i="20"/>
  <c r="N806" i="20"/>
  <c r="M806" i="20"/>
  <c r="L806" i="20"/>
  <c r="K806" i="20"/>
  <c r="O805" i="20"/>
  <c r="N805" i="20"/>
  <c r="M805" i="20"/>
  <c r="L805" i="20"/>
  <c r="K805" i="20"/>
  <c r="O804" i="20"/>
  <c r="N804" i="20"/>
  <c r="M804" i="20"/>
  <c r="L804" i="20"/>
  <c r="K804" i="20"/>
  <c r="O803" i="20"/>
  <c r="N803" i="20"/>
  <c r="M803" i="20"/>
  <c r="L803" i="20"/>
  <c r="K803" i="20"/>
  <c r="O802" i="20"/>
  <c r="N802" i="20"/>
  <c r="M802" i="20"/>
  <c r="L802" i="20"/>
  <c r="K802" i="20"/>
  <c r="O801" i="20"/>
  <c r="N801" i="20"/>
  <c r="M801" i="20"/>
  <c r="L801" i="20"/>
  <c r="K801" i="20"/>
  <c r="O800" i="20"/>
  <c r="N800" i="20"/>
  <c r="M800" i="20"/>
  <c r="L800" i="20"/>
  <c r="K800" i="20"/>
  <c r="O799" i="20"/>
  <c r="N799" i="20"/>
  <c r="M799" i="20"/>
  <c r="L799" i="20"/>
  <c r="K799" i="20"/>
  <c r="O798" i="20"/>
  <c r="N798" i="20"/>
  <c r="M798" i="20"/>
  <c r="L798" i="20"/>
  <c r="K798" i="20"/>
  <c r="O797" i="20"/>
  <c r="N797" i="20"/>
  <c r="M797" i="20"/>
  <c r="L797" i="20"/>
  <c r="K797" i="20"/>
  <c r="O796" i="20"/>
  <c r="N796" i="20"/>
  <c r="M796" i="20"/>
  <c r="L796" i="20"/>
  <c r="K796" i="20"/>
  <c r="O795" i="20"/>
  <c r="N795" i="20"/>
  <c r="M795" i="20"/>
  <c r="L795" i="20"/>
  <c r="K795" i="20"/>
  <c r="O794" i="20"/>
  <c r="N794" i="20"/>
  <c r="M794" i="20"/>
  <c r="L794" i="20"/>
  <c r="K794" i="20"/>
  <c r="O793" i="20"/>
  <c r="N793" i="20"/>
  <c r="M793" i="20"/>
  <c r="L793" i="20"/>
  <c r="K793" i="20"/>
  <c r="O792" i="20"/>
  <c r="N792" i="20"/>
  <c r="M792" i="20"/>
  <c r="L792" i="20"/>
  <c r="K792" i="20"/>
  <c r="O791" i="20"/>
  <c r="N791" i="20"/>
  <c r="M791" i="20"/>
  <c r="L791" i="20"/>
  <c r="K791" i="20"/>
  <c r="O790" i="20"/>
  <c r="N790" i="20"/>
  <c r="M790" i="20"/>
  <c r="L790" i="20"/>
  <c r="K790" i="20"/>
  <c r="O789" i="20"/>
  <c r="N789" i="20"/>
  <c r="M789" i="20"/>
  <c r="L789" i="20"/>
  <c r="K789" i="20"/>
  <c r="O788" i="20"/>
  <c r="N788" i="20"/>
  <c r="M788" i="20"/>
  <c r="L788" i="20"/>
  <c r="K788" i="20"/>
  <c r="O787" i="20"/>
  <c r="N787" i="20"/>
  <c r="M787" i="20"/>
  <c r="L787" i="20"/>
  <c r="K787" i="20"/>
  <c r="O786" i="20"/>
  <c r="N786" i="20"/>
  <c r="M786" i="20"/>
  <c r="L786" i="20"/>
  <c r="K786" i="20"/>
  <c r="O785" i="20"/>
  <c r="N785" i="20"/>
  <c r="M785" i="20"/>
  <c r="L785" i="20"/>
  <c r="K785" i="20"/>
  <c r="O784" i="20"/>
  <c r="N784" i="20"/>
  <c r="M784" i="20"/>
  <c r="L784" i="20"/>
  <c r="K784" i="20"/>
  <c r="O783" i="20"/>
  <c r="N783" i="20"/>
  <c r="M783" i="20"/>
  <c r="L783" i="20"/>
  <c r="K783" i="20"/>
  <c r="O782" i="20"/>
  <c r="N782" i="20"/>
  <c r="M782" i="20"/>
  <c r="L782" i="20"/>
  <c r="K782" i="20"/>
  <c r="O781" i="20"/>
  <c r="N781" i="20"/>
  <c r="M781" i="20"/>
  <c r="L781" i="20"/>
  <c r="K781" i="20"/>
  <c r="O780" i="20"/>
  <c r="N780" i="20"/>
  <c r="M780" i="20"/>
  <c r="L780" i="20"/>
  <c r="K780" i="20"/>
  <c r="O779" i="20"/>
  <c r="N779" i="20"/>
  <c r="M779" i="20"/>
  <c r="L779" i="20"/>
  <c r="K779" i="20"/>
  <c r="O778" i="20"/>
  <c r="N778" i="20"/>
  <c r="M778" i="20"/>
  <c r="L778" i="20"/>
  <c r="K778" i="20"/>
  <c r="O777" i="20"/>
  <c r="N777" i="20"/>
  <c r="M777" i="20"/>
  <c r="L777" i="20"/>
  <c r="K777" i="20"/>
  <c r="O776" i="20"/>
  <c r="N776" i="20"/>
  <c r="M776" i="20"/>
  <c r="L776" i="20"/>
  <c r="K776" i="20"/>
  <c r="O775" i="20"/>
  <c r="N775" i="20"/>
  <c r="M775" i="20"/>
  <c r="L775" i="20"/>
  <c r="K775" i="20"/>
  <c r="O774" i="20"/>
  <c r="N774" i="20"/>
  <c r="M774" i="20"/>
  <c r="L774" i="20"/>
  <c r="K774" i="20"/>
  <c r="O773" i="20"/>
  <c r="N773" i="20"/>
  <c r="M773" i="20"/>
  <c r="L773" i="20"/>
  <c r="K773" i="20"/>
  <c r="O772" i="20"/>
  <c r="N772" i="20"/>
  <c r="M772" i="20"/>
  <c r="L772" i="20"/>
  <c r="K772" i="20"/>
  <c r="O771" i="20"/>
  <c r="N771" i="20"/>
  <c r="M771" i="20"/>
  <c r="L771" i="20"/>
  <c r="K771" i="20"/>
  <c r="O770" i="20"/>
  <c r="N770" i="20"/>
  <c r="M770" i="20"/>
  <c r="L770" i="20"/>
  <c r="K770" i="20"/>
  <c r="O769" i="20"/>
  <c r="N769" i="20"/>
  <c r="M769" i="20"/>
  <c r="L769" i="20"/>
  <c r="K769" i="20"/>
  <c r="O768" i="20"/>
  <c r="N768" i="20"/>
  <c r="M768" i="20"/>
  <c r="L768" i="20"/>
  <c r="K768" i="20"/>
  <c r="O767" i="20"/>
  <c r="N767" i="20"/>
  <c r="M767" i="20"/>
  <c r="L767" i="20"/>
  <c r="K767" i="20"/>
  <c r="O766" i="20"/>
  <c r="N766" i="20"/>
  <c r="M766" i="20"/>
  <c r="L766" i="20"/>
  <c r="K766" i="20"/>
  <c r="O765" i="20"/>
  <c r="N765" i="20"/>
  <c r="M765" i="20"/>
  <c r="L765" i="20"/>
  <c r="K765" i="20"/>
  <c r="O764" i="20"/>
  <c r="N764" i="20"/>
  <c r="M764" i="20"/>
  <c r="L764" i="20"/>
  <c r="K764" i="20"/>
  <c r="O763" i="20"/>
  <c r="N763" i="20"/>
  <c r="M763" i="20"/>
  <c r="L763" i="20"/>
  <c r="K763" i="20"/>
  <c r="O762" i="20"/>
  <c r="N762" i="20"/>
  <c r="M762" i="20"/>
  <c r="L762" i="20"/>
  <c r="K762" i="20"/>
  <c r="O761" i="20"/>
  <c r="N761" i="20"/>
  <c r="M761" i="20"/>
  <c r="L761" i="20"/>
  <c r="K761" i="20"/>
  <c r="O760" i="20"/>
  <c r="N760" i="20"/>
  <c r="M760" i="20"/>
  <c r="L760" i="20"/>
  <c r="K760" i="20"/>
  <c r="O759" i="20"/>
  <c r="N759" i="20"/>
  <c r="M759" i="20"/>
  <c r="L759" i="20"/>
  <c r="K759" i="20"/>
  <c r="O758" i="20"/>
  <c r="N758" i="20"/>
  <c r="M758" i="20"/>
  <c r="L758" i="20"/>
  <c r="K758" i="20"/>
  <c r="O757" i="20"/>
  <c r="N757" i="20"/>
  <c r="M757" i="20"/>
  <c r="L757" i="20"/>
  <c r="K757" i="20"/>
  <c r="O756" i="20"/>
  <c r="N756" i="20"/>
  <c r="M756" i="20"/>
  <c r="L756" i="20"/>
  <c r="K756" i="20"/>
  <c r="O755" i="20"/>
  <c r="N755" i="20"/>
  <c r="M755" i="20"/>
  <c r="L755" i="20"/>
  <c r="K755" i="20"/>
  <c r="O754" i="20"/>
  <c r="N754" i="20"/>
  <c r="M754" i="20"/>
  <c r="L754" i="20"/>
  <c r="K754" i="20"/>
  <c r="O753" i="20"/>
  <c r="N753" i="20"/>
  <c r="M753" i="20"/>
  <c r="L753" i="20"/>
  <c r="K753" i="20"/>
  <c r="O752" i="20"/>
  <c r="N752" i="20"/>
  <c r="M752" i="20"/>
  <c r="L752" i="20"/>
  <c r="K752" i="20"/>
  <c r="O751" i="20"/>
  <c r="N751" i="20"/>
  <c r="M751" i="20"/>
  <c r="L751" i="20"/>
  <c r="K751" i="20"/>
  <c r="O750" i="20"/>
  <c r="N750" i="20"/>
  <c r="M750" i="20"/>
  <c r="L750" i="20"/>
  <c r="K750" i="20"/>
  <c r="O749" i="20"/>
  <c r="N749" i="20"/>
  <c r="M749" i="20"/>
  <c r="L749" i="20"/>
  <c r="K749" i="20"/>
  <c r="O748" i="20"/>
  <c r="N748" i="20"/>
  <c r="M748" i="20"/>
  <c r="L748" i="20"/>
  <c r="K748" i="20"/>
  <c r="O747" i="20"/>
  <c r="N747" i="20"/>
  <c r="M747" i="20"/>
  <c r="L747" i="20"/>
  <c r="K747" i="20"/>
  <c r="O746" i="20"/>
  <c r="N746" i="20"/>
  <c r="M746" i="20"/>
  <c r="L746" i="20"/>
  <c r="K746" i="20"/>
  <c r="O745" i="20"/>
  <c r="N745" i="20"/>
  <c r="M745" i="20"/>
  <c r="L745" i="20"/>
  <c r="K745" i="20"/>
  <c r="O744" i="20"/>
  <c r="N744" i="20"/>
  <c r="M744" i="20"/>
  <c r="L744" i="20"/>
  <c r="K744" i="20"/>
  <c r="O743" i="20"/>
  <c r="N743" i="20"/>
  <c r="M743" i="20"/>
  <c r="L743" i="20"/>
  <c r="K743" i="20"/>
  <c r="O742" i="20"/>
  <c r="N742" i="20"/>
  <c r="M742" i="20"/>
  <c r="L742" i="20"/>
  <c r="K742" i="20"/>
  <c r="O741" i="20"/>
  <c r="N741" i="20"/>
  <c r="M741" i="20"/>
  <c r="L741" i="20"/>
  <c r="K741" i="20"/>
  <c r="O740" i="20"/>
  <c r="N740" i="20"/>
  <c r="M740" i="20"/>
  <c r="L740" i="20"/>
  <c r="K740" i="20"/>
  <c r="O739" i="20"/>
  <c r="N739" i="20"/>
  <c r="M739" i="20"/>
  <c r="L739" i="20"/>
  <c r="K739" i="20"/>
  <c r="O738" i="20"/>
  <c r="N738" i="20"/>
  <c r="M738" i="20"/>
  <c r="L738" i="20"/>
  <c r="K738" i="20"/>
  <c r="O737" i="20"/>
  <c r="N737" i="20"/>
  <c r="M737" i="20"/>
  <c r="L737" i="20"/>
  <c r="K737" i="20"/>
  <c r="O736" i="20"/>
  <c r="N736" i="20"/>
  <c r="M736" i="20"/>
  <c r="L736" i="20"/>
  <c r="K736" i="20"/>
  <c r="O735" i="20"/>
  <c r="N735" i="20"/>
  <c r="M735" i="20"/>
  <c r="L735" i="20"/>
  <c r="K735" i="20"/>
  <c r="O734" i="20"/>
  <c r="N734" i="20"/>
  <c r="M734" i="20"/>
  <c r="L734" i="20"/>
  <c r="K734" i="20"/>
  <c r="O733" i="20"/>
  <c r="N733" i="20"/>
  <c r="M733" i="20"/>
  <c r="L733" i="20"/>
  <c r="K733" i="20"/>
  <c r="O732" i="20"/>
  <c r="N732" i="20"/>
  <c r="M732" i="20"/>
  <c r="L732" i="20"/>
  <c r="K732" i="20"/>
  <c r="O731" i="20"/>
  <c r="N731" i="20"/>
  <c r="M731" i="20"/>
  <c r="L731" i="20"/>
  <c r="K731" i="20"/>
  <c r="O730" i="20"/>
  <c r="N730" i="20"/>
  <c r="M730" i="20"/>
  <c r="L730" i="20"/>
  <c r="K730" i="20"/>
  <c r="O729" i="20"/>
  <c r="N729" i="20"/>
  <c r="M729" i="20"/>
  <c r="L729" i="20"/>
  <c r="K729" i="20"/>
  <c r="O728" i="20"/>
  <c r="N728" i="20"/>
  <c r="M728" i="20"/>
  <c r="L728" i="20"/>
  <c r="K728" i="20"/>
  <c r="O727" i="20"/>
  <c r="N727" i="20"/>
  <c r="M727" i="20"/>
  <c r="L727" i="20"/>
  <c r="K727" i="20"/>
  <c r="O726" i="20"/>
  <c r="N726" i="20"/>
  <c r="M726" i="20"/>
  <c r="L726" i="20"/>
  <c r="K726" i="20"/>
  <c r="O725" i="20"/>
  <c r="N725" i="20"/>
  <c r="M725" i="20"/>
  <c r="L725" i="20"/>
  <c r="K725" i="20"/>
  <c r="O724" i="20"/>
  <c r="N724" i="20"/>
  <c r="M724" i="20"/>
  <c r="L724" i="20"/>
  <c r="K724" i="20"/>
  <c r="O723" i="20"/>
  <c r="N723" i="20"/>
  <c r="M723" i="20"/>
  <c r="L723" i="20"/>
  <c r="K723" i="20"/>
  <c r="O722" i="20"/>
  <c r="N722" i="20"/>
  <c r="M722" i="20"/>
  <c r="L722" i="20"/>
  <c r="K722" i="20"/>
  <c r="O721" i="20"/>
  <c r="N721" i="20"/>
  <c r="M721" i="20"/>
  <c r="L721" i="20"/>
  <c r="K721" i="20"/>
  <c r="O720" i="20"/>
  <c r="N720" i="20"/>
  <c r="M720" i="20"/>
  <c r="L720" i="20"/>
  <c r="K720" i="20"/>
  <c r="O719" i="20"/>
  <c r="N719" i="20"/>
  <c r="M719" i="20"/>
  <c r="L719" i="20"/>
  <c r="K719" i="20"/>
  <c r="O718" i="20"/>
  <c r="N718" i="20"/>
  <c r="M718" i="20"/>
  <c r="L718" i="20"/>
  <c r="K718" i="20"/>
  <c r="O717" i="20"/>
  <c r="N717" i="20"/>
  <c r="M717" i="20"/>
  <c r="L717" i="20"/>
  <c r="K717" i="20"/>
  <c r="O716" i="20"/>
  <c r="N716" i="20"/>
  <c r="M716" i="20"/>
  <c r="L716" i="20"/>
  <c r="K716" i="20"/>
  <c r="O715" i="20"/>
  <c r="N715" i="20"/>
  <c r="M715" i="20"/>
  <c r="L715" i="20"/>
  <c r="K715" i="20"/>
  <c r="O714" i="20"/>
  <c r="N714" i="20"/>
  <c r="M714" i="20"/>
  <c r="L714" i="20"/>
  <c r="K714" i="20"/>
  <c r="O713" i="20"/>
  <c r="N713" i="20"/>
  <c r="M713" i="20"/>
  <c r="L713" i="20"/>
  <c r="K713" i="20"/>
  <c r="O712" i="20"/>
  <c r="N712" i="20"/>
  <c r="M712" i="20"/>
  <c r="L712" i="20"/>
  <c r="K712" i="20"/>
  <c r="O711" i="20"/>
  <c r="N711" i="20"/>
  <c r="M711" i="20"/>
  <c r="L711" i="20"/>
  <c r="K711" i="20"/>
  <c r="O710" i="20"/>
  <c r="N710" i="20"/>
  <c r="M710" i="20"/>
  <c r="L710" i="20"/>
  <c r="K710" i="20"/>
  <c r="O709" i="20"/>
  <c r="N709" i="20"/>
  <c r="M709" i="20"/>
  <c r="L709" i="20"/>
  <c r="K709" i="20"/>
  <c r="O708" i="20"/>
  <c r="N708" i="20"/>
  <c r="M708" i="20"/>
  <c r="L708" i="20"/>
  <c r="K708" i="20"/>
  <c r="O707" i="20"/>
  <c r="N707" i="20"/>
  <c r="M707" i="20"/>
  <c r="L707" i="20"/>
  <c r="K707" i="20"/>
  <c r="O706" i="20"/>
  <c r="N706" i="20"/>
  <c r="M706" i="20"/>
  <c r="L706" i="20"/>
  <c r="K706" i="20"/>
  <c r="O705" i="20"/>
  <c r="N705" i="20"/>
  <c r="M705" i="20"/>
  <c r="L705" i="20"/>
  <c r="K705" i="20"/>
  <c r="O704" i="20"/>
  <c r="N704" i="20"/>
  <c r="M704" i="20"/>
  <c r="L704" i="20"/>
  <c r="K704" i="20"/>
  <c r="O703" i="20"/>
  <c r="N703" i="20"/>
  <c r="M703" i="20"/>
  <c r="L703" i="20"/>
  <c r="K703" i="20"/>
  <c r="O702" i="20"/>
  <c r="N702" i="20"/>
  <c r="M702" i="20"/>
  <c r="L702" i="20"/>
  <c r="K702" i="20"/>
  <c r="O701" i="20"/>
  <c r="N701" i="20"/>
  <c r="M701" i="20"/>
  <c r="L701" i="20"/>
  <c r="K701" i="20"/>
  <c r="O700" i="20"/>
  <c r="N700" i="20"/>
  <c r="M700" i="20"/>
  <c r="L700" i="20"/>
  <c r="K700" i="20"/>
  <c r="O699" i="20"/>
  <c r="N699" i="20"/>
  <c r="M699" i="20"/>
  <c r="L699" i="20"/>
  <c r="K699" i="20"/>
  <c r="O698" i="20"/>
  <c r="N698" i="20"/>
  <c r="M698" i="20"/>
  <c r="L698" i="20"/>
  <c r="K698" i="20"/>
  <c r="O697" i="20"/>
  <c r="N697" i="20"/>
  <c r="M697" i="20"/>
  <c r="L697" i="20"/>
  <c r="K697" i="20"/>
  <c r="O696" i="20"/>
  <c r="N696" i="20"/>
  <c r="M696" i="20"/>
  <c r="L696" i="20"/>
  <c r="K696" i="20"/>
  <c r="O695" i="20"/>
  <c r="N695" i="20"/>
  <c r="M695" i="20"/>
  <c r="L695" i="20"/>
  <c r="K695" i="20"/>
  <c r="O694" i="20"/>
  <c r="N694" i="20"/>
  <c r="M694" i="20"/>
  <c r="L694" i="20"/>
  <c r="K694" i="20"/>
  <c r="O693" i="20"/>
  <c r="N693" i="20"/>
  <c r="M693" i="20"/>
  <c r="L693" i="20"/>
  <c r="K693" i="20"/>
  <c r="O692" i="20"/>
  <c r="N692" i="20"/>
  <c r="M692" i="20"/>
  <c r="L692" i="20"/>
  <c r="K692" i="20"/>
  <c r="O691" i="20"/>
  <c r="N691" i="20"/>
  <c r="M691" i="20"/>
  <c r="L691" i="20"/>
  <c r="K691" i="20"/>
  <c r="O690" i="20"/>
  <c r="N690" i="20"/>
  <c r="M690" i="20"/>
  <c r="L690" i="20"/>
  <c r="K690" i="20"/>
  <c r="O689" i="20"/>
  <c r="N689" i="20"/>
  <c r="M689" i="20"/>
  <c r="L689" i="20"/>
  <c r="K689" i="20"/>
  <c r="O688" i="20"/>
  <c r="N688" i="20"/>
  <c r="M688" i="20"/>
  <c r="L688" i="20"/>
  <c r="K688" i="20"/>
  <c r="O687" i="20"/>
  <c r="N687" i="20"/>
  <c r="M687" i="20"/>
  <c r="L687" i="20"/>
  <c r="K687" i="20"/>
  <c r="O686" i="20"/>
  <c r="N686" i="20"/>
  <c r="M686" i="20"/>
  <c r="L686" i="20"/>
  <c r="K686" i="20"/>
  <c r="O685" i="20"/>
  <c r="N685" i="20"/>
  <c r="M685" i="20"/>
  <c r="L685" i="20"/>
  <c r="K685" i="20"/>
  <c r="O684" i="20"/>
  <c r="N684" i="20"/>
  <c r="M684" i="20"/>
  <c r="L684" i="20"/>
  <c r="K684" i="20"/>
  <c r="O683" i="20"/>
  <c r="N683" i="20"/>
  <c r="M683" i="20"/>
  <c r="L683" i="20"/>
  <c r="K683" i="20"/>
  <c r="O682" i="20"/>
  <c r="N682" i="20"/>
  <c r="M682" i="20"/>
  <c r="L682" i="20"/>
  <c r="K682" i="20"/>
  <c r="O681" i="20"/>
  <c r="N681" i="20"/>
  <c r="M681" i="20"/>
  <c r="L681" i="20"/>
  <c r="K681" i="20"/>
  <c r="O680" i="20"/>
  <c r="N680" i="20"/>
  <c r="M680" i="20"/>
  <c r="L680" i="20"/>
  <c r="K680" i="20"/>
  <c r="O679" i="20"/>
  <c r="N679" i="20"/>
  <c r="M679" i="20"/>
  <c r="L679" i="20"/>
  <c r="K679" i="20"/>
  <c r="O678" i="20"/>
  <c r="N678" i="20"/>
  <c r="M678" i="20"/>
  <c r="L678" i="20"/>
  <c r="K678" i="20"/>
  <c r="O677" i="20"/>
  <c r="N677" i="20"/>
  <c r="M677" i="20"/>
  <c r="L677" i="20"/>
  <c r="K677" i="20"/>
  <c r="O676" i="20"/>
  <c r="N676" i="20"/>
  <c r="M676" i="20"/>
  <c r="L676" i="20"/>
  <c r="K676" i="20"/>
  <c r="O675" i="20"/>
  <c r="N675" i="20"/>
  <c r="M675" i="20"/>
  <c r="L675" i="20"/>
  <c r="K675" i="20"/>
  <c r="O674" i="20"/>
  <c r="N674" i="20"/>
  <c r="M674" i="20"/>
  <c r="L674" i="20"/>
  <c r="K674" i="20"/>
  <c r="O673" i="20"/>
  <c r="N673" i="20"/>
  <c r="M673" i="20"/>
  <c r="L673" i="20"/>
  <c r="K673" i="20"/>
  <c r="O672" i="20"/>
  <c r="N672" i="20"/>
  <c r="M672" i="20"/>
  <c r="L672" i="20"/>
  <c r="K672" i="20"/>
  <c r="O671" i="20"/>
  <c r="N671" i="20"/>
  <c r="M671" i="20"/>
  <c r="L671" i="20"/>
  <c r="K671" i="20"/>
  <c r="O670" i="20"/>
  <c r="N670" i="20"/>
  <c r="M670" i="20"/>
  <c r="L670" i="20"/>
  <c r="K670" i="20"/>
  <c r="O669" i="20"/>
  <c r="N669" i="20"/>
  <c r="M669" i="20"/>
  <c r="L669" i="20"/>
  <c r="K669" i="20"/>
  <c r="O668" i="20"/>
  <c r="N668" i="20"/>
  <c r="M668" i="20"/>
  <c r="L668" i="20"/>
  <c r="K668" i="20"/>
  <c r="O667" i="20"/>
  <c r="N667" i="20"/>
  <c r="M667" i="20"/>
  <c r="L667" i="20"/>
  <c r="K667" i="20"/>
  <c r="O666" i="20"/>
  <c r="N666" i="20"/>
  <c r="M666" i="20"/>
  <c r="L666" i="20"/>
  <c r="K666" i="20"/>
  <c r="O665" i="20"/>
  <c r="N665" i="20"/>
  <c r="M665" i="20"/>
  <c r="L665" i="20"/>
  <c r="K665" i="20"/>
  <c r="O664" i="20"/>
  <c r="N664" i="20"/>
  <c r="M664" i="20"/>
  <c r="L664" i="20"/>
  <c r="K664" i="20"/>
  <c r="O663" i="20"/>
  <c r="N663" i="20"/>
  <c r="M663" i="20"/>
  <c r="L663" i="20"/>
  <c r="K663" i="20"/>
  <c r="O662" i="20"/>
  <c r="N662" i="20"/>
  <c r="M662" i="20"/>
  <c r="L662" i="20"/>
  <c r="K662" i="20"/>
  <c r="O661" i="20"/>
  <c r="N661" i="20"/>
  <c r="M661" i="20"/>
  <c r="L661" i="20"/>
  <c r="K661" i="20"/>
  <c r="O660" i="20"/>
  <c r="N660" i="20"/>
  <c r="M660" i="20"/>
  <c r="L660" i="20"/>
  <c r="K660" i="20"/>
  <c r="O659" i="20"/>
  <c r="N659" i="20"/>
  <c r="M659" i="20"/>
  <c r="L659" i="20"/>
  <c r="K659" i="20"/>
  <c r="O658" i="20"/>
  <c r="N658" i="20"/>
  <c r="M658" i="20"/>
  <c r="L658" i="20"/>
  <c r="K658" i="20"/>
  <c r="O657" i="20"/>
  <c r="N657" i="20"/>
  <c r="M657" i="20"/>
  <c r="L657" i="20"/>
  <c r="K657" i="20"/>
  <c r="O656" i="20"/>
  <c r="N656" i="20"/>
  <c r="M656" i="20"/>
  <c r="L656" i="20"/>
  <c r="K656" i="20"/>
  <c r="O655" i="20"/>
  <c r="N655" i="20"/>
  <c r="M655" i="20"/>
  <c r="L655" i="20"/>
  <c r="K655" i="20"/>
  <c r="O654" i="20"/>
  <c r="N654" i="20"/>
  <c r="M654" i="20"/>
  <c r="L654" i="20"/>
  <c r="K654" i="20"/>
  <c r="O653" i="20"/>
  <c r="N653" i="20"/>
  <c r="M653" i="20"/>
  <c r="L653" i="20"/>
  <c r="K653" i="20"/>
  <c r="O652" i="20"/>
  <c r="N652" i="20"/>
  <c r="M652" i="20"/>
  <c r="L652" i="20"/>
  <c r="K652" i="20"/>
  <c r="O651" i="20"/>
  <c r="N651" i="20"/>
  <c r="M651" i="20"/>
  <c r="L651" i="20"/>
  <c r="K651" i="20"/>
  <c r="O650" i="20"/>
  <c r="N650" i="20"/>
  <c r="M650" i="20"/>
  <c r="L650" i="20"/>
  <c r="K650" i="20"/>
  <c r="O649" i="20"/>
  <c r="N649" i="20"/>
  <c r="M649" i="20"/>
  <c r="L649" i="20"/>
  <c r="K649" i="20"/>
  <c r="O648" i="20"/>
  <c r="N648" i="20"/>
  <c r="M648" i="20"/>
  <c r="L648" i="20"/>
  <c r="K648" i="20"/>
  <c r="O647" i="20"/>
  <c r="N647" i="20"/>
  <c r="M647" i="20"/>
  <c r="L647" i="20"/>
  <c r="K647" i="20"/>
  <c r="O646" i="20"/>
  <c r="N646" i="20"/>
  <c r="M646" i="20"/>
  <c r="L646" i="20"/>
  <c r="K646" i="20"/>
  <c r="O645" i="20"/>
  <c r="N645" i="20"/>
  <c r="M645" i="20"/>
  <c r="L645" i="20"/>
  <c r="K645" i="20"/>
  <c r="O644" i="20"/>
  <c r="N644" i="20"/>
  <c r="M644" i="20"/>
  <c r="L644" i="20"/>
  <c r="K644" i="20"/>
  <c r="O643" i="20"/>
  <c r="N643" i="20"/>
  <c r="M643" i="20"/>
  <c r="L643" i="20"/>
  <c r="K643" i="20"/>
  <c r="O642" i="20"/>
  <c r="N642" i="20"/>
  <c r="M642" i="20"/>
  <c r="L642" i="20"/>
  <c r="K642" i="20"/>
  <c r="O641" i="20"/>
  <c r="N641" i="20"/>
  <c r="M641" i="20"/>
  <c r="L641" i="20"/>
  <c r="K641" i="20"/>
  <c r="O640" i="20"/>
  <c r="N640" i="20"/>
  <c r="M640" i="20"/>
  <c r="L640" i="20"/>
  <c r="K640" i="20"/>
  <c r="O639" i="20"/>
  <c r="N639" i="20"/>
  <c r="M639" i="20"/>
  <c r="L639" i="20"/>
  <c r="K639" i="20"/>
  <c r="O638" i="20"/>
  <c r="N638" i="20"/>
  <c r="M638" i="20"/>
  <c r="L638" i="20"/>
  <c r="K638" i="20"/>
  <c r="O637" i="20"/>
  <c r="N637" i="20"/>
  <c r="M637" i="20"/>
  <c r="L637" i="20"/>
  <c r="K637" i="20"/>
  <c r="O636" i="20"/>
  <c r="N636" i="20"/>
  <c r="M636" i="20"/>
  <c r="L636" i="20"/>
  <c r="K636" i="20"/>
  <c r="O635" i="20"/>
  <c r="N635" i="20"/>
  <c r="M635" i="20"/>
  <c r="L635" i="20"/>
  <c r="K635" i="20"/>
  <c r="O634" i="20"/>
  <c r="N634" i="20"/>
  <c r="M634" i="20"/>
  <c r="L634" i="20"/>
  <c r="K634" i="20"/>
  <c r="O633" i="20"/>
  <c r="N633" i="20"/>
  <c r="M633" i="20"/>
  <c r="L633" i="20"/>
  <c r="K633" i="20"/>
  <c r="O632" i="20"/>
  <c r="N632" i="20"/>
  <c r="M632" i="20"/>
  <c r="L632" i="20"/>
  <c r="K632" i="20"/>
  <c r="O631" i="20"/>
  <c r="N631" i="20"/>
  <c r="M631" i="20"/>
  <c r="L631" i="20"/>
  <c r="K631" i="20"/>
  <c r="O630" i="20"/>
  <c r="N630" i="20"/>
  <c r="M630" i="20"/>
  <c r="L630" i="20"/>
  <c r="K630" i="20"/>
  <c r="O629" i="20"/>
  <c r="N629" i="20"/>
  <c r="M629" i="20"/>
  <c r="L629" i="20"/>
  <c r="K629" i="20"/>
  <c r="O628" i="20"/>
  <c r="N628" i="20"/>
  <c r="M628" i="20"/>
  <c r="L628" i="20"/>
  <c r="K628" i="20"/>
  <c r="O627" i="20"/>
  <c r="N627" i="20"/>
  <c r="M627" i="20"/>
  <c r="L627" i="20"/>
  <c r="K627" i="20"/>
  <c r="O626" i="20"/>
  <c r="N626" i="20"/>
  <c r="M626" i="20"/>
  <c r="L626" i="20"/>
  <c r="K626" i="20"/>
  <c r="O625" i="20"/>
  <c r="N625" i="20"/>
  <c r="M625" i="20"/>
  <c r="L625" i="20"/>
  <c r="K625" i="20"/>
  <c r="O624" i="20"/>
  <c r="N624" i="20"/>
  <c r="M624" i="20"/>
  <c r="L624" i="20"/>
  <c r="K624" i="20"/>
  <c r="O623" i="20"/>
  <c r="N623" i="20"/>
  <c r="M623" i="20"/>
  <c r="L623" i="20"/>
  <c r="K623" i="20"/>
  <c r="O622" i="20"/>
  <c r="N622" i="20"/>
  <c r="M622" i="20"/>
  <c r="L622" i="20"/>
  <c r="K622" i="20"/>
  <c r="O621" i="20"/>
  <c r="N621" i="20"/>
  <c r="M621" i="20"/>
  <c r="L621" i="20"/>
  <c r="K621" i="20"/>
  <c r="O620" i="20"/>
  <c r="N620" i="20"/>
  <c r="M620" i="20"/>
  <c r="L620" i="20"/>
  <c r="K620" i="20"/>
  <c r="O619" i="20"/>
  <c r="N619" i="20"/>
  <c r="M619" i="20"/>
  <c r="L619" i="20"/>
  <c r="K619" i="20"/>
  <c r="O618" i="20"/>
  <c r="N618" i="20"/>
  <c r="M618" i="20"/>
  <c r="L618" i="20"/>
  <c r="K618" i="20"/>
  <c r="O617" i="20"/>
  <c r="N617" i="20"/>
  <c r="M617" i="20"/>
  <c r="L617" i="20"/>
  <c r="K617" i="20"/>
  <c r="O616" i="20"/>
  <c r="N616" i="20"/>
  <c r="M616" i="20"/>
  <c r="L616" i="20"/>
  <c r="K616" i="20"/>
  <c r="O615" i="20"/>
  <c r="N615" i="20"/>
  <c r="M615" i="20"/>
  <c r="L615" i="20"/>
  <c r="K615" i="20"/>
  <c r="O614" i="20"/>
  <c r="N614" i="20"/>
  <c r="M614" i="20"/>
  <c r="L614" i="20"/>
  <c r="K614" i="20"/>
  <c r="O613" i="20"/>
  <c r="N613" i="20"/>
  <c r="M613" i="20"/>
  <c r="L613" i="20"/>
  <c r="K613" i="20"/>
  <c r="O612" i="20"/>
  <c r="N612" i="20"/>
  <c r="M612" i="20"/>
  <c r="L612" i="20"/>
  <c r="K612" i="20"/>
  <c r="O611" i="20"/>
  <c r="N611" i="20"/>
  <c r="M611" i="20"/>
  <c r="L611" i="20"/>
  <c r="K611" i="20"/>
  <c r="O610" i="20"/>
  <c r="N610" i="20"/>
  <c r="M610" i="20"/>
  <c r="L610" i="20"/>
  <c r="K610" i="20"/>
  <c r="O609" i="20"/>
  <c r="N609" i="20"/>
  <c r="M609" i="20"/>
  <c r="L609" i="20"/>
  <c r="K609" i="20"/>
  <c r="O608" i="20"/>
  <c r="N608" i="20"/>
  <c r="M608" i="20"/>
  <c r="L608" i="20"/>
  <c r="K608" i="20"/>
  <c r="O607" i="20"/>
  <c r="N607" i="20"/>
  <c r="M607" i="20"/>
  <c r="L607" i="20"/>
  <c r="K607" i="20"/>
  <c r="O606" i="20"/>
  <c r="N606" i="20"/>
  <c r="M606" i="20"/>
  <c r="L606" i="20"/>
  <c r="K606" i="20"/>
  <c r="O605" i="20"/>
  <c r="N605" i="20"/>
  <c r="M605" i="20"/>
  <c r="L605" i="20"/>
  <c r="K605" i="20"/>
  <c r="O604" i="20"/>
  <c r="N604" i="20"/>
  <c r="M604" i="20"/>
  <c r="L604" i="20"/>
  <c r="K604" i="20"/>
  <c r="O603" i="20"/>
  <c r="N603" i="20"/>
  <c r="M603" i="20"/>
  <c r="L603" i="20"/>
  <c r="K603" i="20"/>
  <c r="O602" i="20"/>
  <c r="N602" i="20"/>
  <c r="M602" i="20"/>
  <c r="L602" i="20"/>
  <c r="K602" i="20"/>
  <c r="O601" i="20"/>
  <c r="N601" i="20"/>
  <c r="M601" i="20"/>
  <c r="L601" i="20"/>
  <c r="K601" i="20"/>
  <c r="O600" i="20"/>
  <c r="N600" i="20"/>
  <c r="M600" i="20"/>
  <c r="L600" i="20"/>
  <c r="K600" i="20"/>
  <c r="O599" i="20"/>
  <c r="N599" i="20"/>
  <c r="M599" i="20"/>
  <c r="L599" i="20"/>
  <c r="K599" i="20"/>
  <c r="O598" i="20"/>
  <c r="N598" i="20"/>
  <c r="M598" i="20"/>
  <c r="L598" i="20"/>
  <c r="K598" i="20"/>
  <c r="O597" i="20"/>
  <c r="N597" i="20"/>
  <c r="M597" i="20"/>
  <c r="L597" i="20"/>
  <c r="K597" i="20"/>
  <c r="O596" i="20"/>
  <c r="N596" i="20"/>
  <c r="M596" i="20"/>
  <c r="L596" i="20"/>
  <c r="K596" i="20"/>
  <c r="O595" i="20"/>
  <c r="N595" i="20"/>
  <c r="M595" i="20"/>
  <c r="L595" i="20"/>
  <c r="K595" i="20"/>
  <c r="O594" i="20"/>
  <c r="N594" i="20"/>
  <c r="M594" i="20"/>
  <c r="L594" i="20"/>
  <c r="K594" i="20"/>
  <c r="O593" i="20"/>
  <c r="N593" i="20"/>
  <c r="M593" i="20"/>
  <c r="L593" i="20"/>
  <c r="K593" i="20"/>
  <c r="O592" i="20"/>
  <c r="N592" i="20"/>
  <c r="M592" i="20"/>
  <c r="L592" i="20"/>
  <c r="K592" i="20"/>
  <c r="O591" i="20"/>
  <c r="N591" i="20"/>
  <c r="M591" i="20"/>
  <c r="L591" i="20"/>
  <c r="K591" i="20"/>
  <c r="O590" i="20"/>
  <c r="N590" i="20"/>
  <c r="M590" i="20"/>
  <c r="L590" i="20"/>
  <c r="K590" i="20"/>
  <c r="O589" i="20"/>
  <c r="N589" i="20"/>
  <c r="M589" i="20"/>
  <c r="L589" i="20"/>
  <c r="K589" i="20"/>
  <c r="O588" i="20"/>
  <c r="N588" i="20"/>
  <c r="M588" i="20"/>
  <c r="L588" i="20"/>
  <c r="K588" i="20"/>
  <c r="O587" i="20"/>
  <c r="N587" i="20"/>
  <c r="M587" i="20"/>
  <c r="L587" i="20"/>
  <c r="K587" i="20"/>
  <c r="O586" i="20"/>
  <c r="N586" i="20"/>
  <c r="M586" i="20"/>
  <c r="L586" i="20"/>
  <c r="K586" i="20"/>
  <c r="O585" i="20"/>
  <c r="N585" i="20"/>
  <c r="M585" i="20"/>
  <c r="L585" i="20"/>
  <c r="K585" i="20"/>
  <c r="O584" i="20"/>
  <c r="N584" i="20"/>
  <c r="M584" i="20"/>
  <c r="L584" i="20"/>
  <c r="K584" i="20"/>
  <c r="O583" i="20"/>
  <c r="N583" i="20"/>
  <c r="M583" i="20"/>
  <c r="L583" i="20"/>
  <c r="K583" i="20"/>
  <c r="O582" i="20"/>
  <c r="N582" i="20"/>
  <c r="M582" i="20"/>
  <c r="L582" i="20"/>
  <c r="K582" i="20"/>
  <c r="O581" i="20"/>
  <c r="N581" i="20"/>
  <c r="M581" i="20"/>
  <c r="L581" i="20"/>
  <c r="K581" i="20"/>
  <c r="O580" i="20"/>
  <c r="N580" i="20"/>
  <c r="M580" i="20"/>
  <c r="L580" i="20"/>
  <c r="K580" i="20"/>
  <c r="O579" i="20"/>
  <c r="N579" i="20"/>
  <c r="M579" i="20"/>
  <c r="L579" i="20"/>
  <c r="K579" i="20"/>
  <c r="O578" i="20"/>
  <c r="N578" i="20"/>
  <c r="M578" i="20"/>
  <c r="L578" i="20"/>
  <c r="K578" i="20"/>
  <c r="O577" i="20"/>
  <c r="N577" i="20"/>
  <c r="M577" i="20"/>
  <c r="L577" i="20"/>
  <c r="K577" i="20"/>
  <c r="O576" i="20"/>
  <c r="N576" i="20"/>
  <c r="M576" i="20"/>
  <c r="L576" i="20"/>
  <c r="K576" i="20"/>
  <c r="O575" i="20"/>
  <c r="N575" i="20"/>
  <c r="M575" i="20"/>
  <c r="L575" i="20"/>
  <c r="K575" i="20"/>
  <c r="O574" i="20"/>
  <c r="N574" i="20"/>
  <c r="M574" i="20"/>
  <c r="L574" i="20"/>
  <c r="K574" i="20"/>
  <c r="O573" i="20"/>
  <c r="N573" i="20"/>
  <c r="M573" i="20"/>
  <c r="L573" i="20"/>
  <c r="K573" i="20"/>
  <c r="O572" i="20"/>
  <c r="N572" i="20"/>
  <c r="M572" i="20"/>
  <c r="L572" i="20"/>
  <c r="K572" i="20"/>
  <c r="O571" i="20"/>
  <c r="N571" i="20"/>
  <c r="M571" i="20"/>
  <c r="L571" i="20"/>
  <c r="K571" i="20"/>
  <c r="O570" i="20"/>
  <c r="N570" i="20"/>
  <c r="M570" i="20"/>
  <c r="L570" i="20"/>
  <c r="K570" i="20"/>
  <c r="O569" i="20"/>
  <c r="N569" i="20"/>
  <c r="M569" i="20"/>
  <c r="L569" i="20"/>
  <c r="K569" i="20"/>
  <c r="O568" i="20"/>
  <c r="N568" i="20"/>
  <c r="M568" i="20"/>
  <c r="L568" i="20"/>
  <c r="K568" i="20"/>
  <c r="O567" i="20"/>
  <c r="N567" i="20"/>
  <c r="M567" i="20"/>
  <c r="L567" i="20"/>
  <c r="K567" i="20"/>
  <c r="O566" i="20"/>
  <c r="N566" i="20"/>
  <c r="M566" i="20"/>
  <c r="L566" i="20"/>
  <c r="K566" i="20"/>
  <c r="O565" i="20"/>
  <c r="N565" i="20"/>
  <c r="M565" i="20"/>
  <c r="L565" i="20"/>
  <c r="K565" i="20"/>
  <c r="O564" i="20"/>
  <c r="N564" i="20"/>
  <c r="M564" i="20"/>
  <c r="L564" i="20"/>
  <c r="K564" i="20"/>
  <c r="O563" i="20"/>
  <c r="N563" i="20"/>
  <c r="M563" i="20"/>
  <c r="L563" i="20"/>
  <c r="K563" i="20"/>
  <c r="O562" i="20"/>
  <c r="N562" i="20"/>
  <c r="M562" i="20"/>
  <c r="L562" i="20"/>
  <c r="K562" i="20"/>
  <c r="O561" i="20"/>
  <c r="N561" i="20"/>
  <c r="M561" i="20"/>
  <c r="L561" i="20"/>
  <c r="K561" i="20"/>
  <c r="O560" i="20"/>
  <c r="N560" i="20"/>
  <c r="M560" i="20"/>
  <c r="L560" i="20"/>
  <c r="K560" i="20"/>
  <c r="O559" i="20"/>
  <c r="N559" i="20"/>
  <c r="M559" i="20"/>
  <c r="L559" i="20"/>
  <c r="K559" i="20"/>
  <c r="O558" i="20"/>
  <c r="N558" i="20"/>
  <c r="M558" i="20"/>
  <c r="L558" i="20"/>
  <c r="K558" i="20"/>
  <c r="O557" i="20"/>
  <c r="N557" i="20"/>
  <c r="M557" i="20"/>
  <c r="L557" i="20"/>
  <c r="K557" i="20"/>
  <c r="O556" i="20"/>
  <c r="N556" i="20"/>
  <c r="M556" i="20"/>
  <c r="L556" i="20"/>
  <c r="K556" i="20"/>
  <c r="O555" i="20"/>
  <c r="N555" i="20"/>
  <c r="M555" i="20"/>
  <c r="L555" i="20"/>
  <c r="K555" i="20"/>
  <c r="O554" i="20"/>
  <c r="N554" i="20"/>
  <c r="M554" i="20"/>
  <c r="L554" i="20"/>
  <c r="K554" i="20"/>
  <c r="O553" i="20"/>
  <c r="N553" i="20"/>
  <c r="M553" i="20"/>
  <c r="L553" i="20"/>
  <c r="K553" i="20"/>
  <c r="O552" i="20"/>
  <c r="N552" i="20"/>
  <c r="M552" i="20"/>
  <c r="L552" i="20"/>
  <c r="K552" i="20"/>
  <c r="O551" i="20"/>
  <c r="N551" i="20"/>
  <c r="M551" i="20"/>
  <c r="L551" i="20"/>
  <c r="K551" i="20"/>
  <c r="O550" i="20"/>
  <c r="N550" i="20"/>
  <c r="M550" i="20"/>
  <c r="L550" i="20"/>
  <c r="K550" i="20"/>
  <c r="O549" i="20"/>
  <c r="N549" i="20"/>
  <c r="M549" i="20"/>
  <c r="L549" i="20"/>
  <c r="K549" i="20"/>
  <c r="O548" i="20"/>
  <c r="N548" i="20"/>
  <c r="M548" i="20"/>
  <c r="L548" i="20"/>
  <c r="K548" i="20"/>
  <c r="O547" i="20"/>
  <c r="N547" i="20"/>
  <c r="M547" i="20"/>
  <c r="L547" i="20"/>
  <c r="K547" i="20"/>
  <c r="O546" i="20"/>
  <c r="N546" i="20"/>
  <c r="M546" i="20"/>
  <c r="L546" i="20"/>
  <c r="K546" i="20"/>
  <c r="O545" i="20"/>
  <c r="N545" i="20"/>
  <c r="M545" i="20"/>
  <c r="L545" i="20"/>
  <c r="K545" i="20"/>
  <c r="O544" i="20"/>
  <c r="N544" i="20"/>
  <c r="M544" i="20"/>
  <c r="L544" i="20"/>
  <c r="K544" i="20"/>
  <c r="O543" i="20"/>
  <c r="N543" i="20"/>
  <c r="M543" i="20"/>
  <c r="L543" i="20"/>
  <c r="K543" i="20"/>
  <c r="O542" i="20"/>
  <c r="N542" i="20"/>
  <c r="M542" i="20"/>
  <c r="L542" i="20"/>
  <c r="K542" i="20"/>
  <c r="O541" i="20"/>
  <c r="N541" i="20"/>
  <c r="M541" i="20"/>
  <c r="L541" i="20"/>
  <c r="K541" i="20"/>
  <c r="O540" i="20"/>
  <c r="N540" i="20"/>
  <c r="M540" i="20"/>
  <c r="L540" i="20"/>
  <c r="K540" i="20"/>
  <c r="O539" i="20"/>
  <c r="N539" i="20"/>
  <c r="M539" i="20"/>
  <c r="L539" i="20"/>
  <c r="K539" i="20"/>
  <c r="O538" i="20"/>
  <c r="N538" i="20"/>
  <c r="M538" i="20"/>
  <c r="L538" i="20"/>
  <c r="K538" i="20"/>
  <c r="O537" i="20"/>
  <c r="N537" i="20"/>
  <c r="M537" i="20"/>
  <c r="L537" i="20"/>
  <c r="K537" i="20"/>
  <c r="O536" i="20"/>
  <c r="N536" i="20"/>
  <c r="M536" i="20"/>
  <c r="L536" i="20"/>
  <c r="K536" i="20"/>
  <c r="O535" i="20"/>
  <c r="N535" i="20"/>
  <c r="M535" i="20"/>
  <c r="L535" i="20"/>
  <c r="K535" i="20"/>
  <c r="O534" i="20"/>
  <c r="N534" i="20"/>
  <c r="M534" i="20"/>
  <c r="L534" i="20"/>
  <c r="K534" i="20"/>
  <c r="O533" i="20"/>
  <c r="N533" i="20"/>
  <c r="M533" i="20"/>
  <c r="L533" i="20"/>
  <c r="K533" i="20"/>
  <c r="O532" i="20"/>
  <c r="N532" i="20"/>
  <c r="M532" i="20"/>
  <c r="L532" i="20"/>
  <c r="K532" i="20"/>
  <c r="O531" i="20"/>
  <c r="N531" i="20"/>
  <c r="M531" i="20"/>
  <c r="L531" i="20"/>
  <c r="K531" i="20"/>
  <c r="O530" i="20"/>
  <c r="N530" i="20"/>
  <c r="M530" i="20"/>
  <c r="L530" i="20"/>
  <c r="K530" i="20"/>
  <c r="O529" i="20"/>
  <c r="N529" i="20"/>
  <c r="M529" i="20"/>
  <c r="L529" i="20"/>
  <c r="K529" i="20"/>
  <c r="O528" i="20"/>
  <c r="N528" i="20"/>
  <c r="M528" i="20"/>
  <c r="L528" i="20"/>
  <c r="K528" i="20"/>
  <c r="O527" i="20"/>
  <c r="N527" i="20"/>
  <c r="M527" i="20"/>
  <c r="L527" i="20"/>
  <c r="K527" i="20"/>
  <c r="O526" i="20"/>
  <c r="N526" i="20"/>
  <c r="M526" i="20"/>
  <c r="L526" i="20"/>
  <c r="K526" i="20"/>
  <c r="O525" i="20"/>
  <c r="N525" i="20"/>
  <c r="M525" i="20"/>
  <c r="L525" i="20"/>
  <c r="K525" i="20"/>
  <c r="O524" i="20"/>
  <c r="N524" i="20"/>
  <c r="M524" i="20"/>
  <c r="L524" i="20"/>
  <c r="K524" i="20"/>
  <c r="O523" i="20"/>
  <c r="N523" i="20"/>
  <c r="M523" i="20"/>
  <c r="L523" i="20"/>
  <c r="K523" i="20"/>
  <c r="O522" i="20"/>
  <c r="N522" i="20"/>
  <c r="M522" i="20"/>
  <c r="L522" i="20"/>
  <c r="K522" i="20"/>
  <c r="O521" i="20"/>
  <c r="N521" i="20"/>
  <c r="M521" i="20"/>
  <c r="L521" i="20"/>
  <c r="K521" i="20"/>
  <c r="O520" i="20"/>
  <c r="N520" i="20"/>
  <c r="M520" i="20"/>
  <c r="L520" i="20"/>
  <c r="K520" i="20"/>
  <c r="O519" i="20"/>
  <c r="N519" i="20"/>
  <c r="M519" i="20"/>
  <c r="L519" i="20"/>
  <c r="K519" i="20"/>
  <c r="O518" i="20"/>
  <c r="N518" i="20"/>
  <c r="M518" i="20"/>
  <c r="L518" i="20"/>
  <c r="K518" i="20"/>
  <c r="O517" i="20"/>
  <c r="N517" i="20"/>
  <c r="M517" i="20"/>
  <c r="L517" i="20"/>
  <c r="K517" i="20"/>
  <c r="O516" i="20"/>
  <c r="N516" i="20"/>
  <c r="M516" i="20"/>
  <c r="L516" i="20"/>
  <c r="K516" i="20"/>
  <c r="O515" i="20"/>
  <c r="N515" i="20"/>
  <c r="M515" i="20"/>
  <c r="L515" i="20"/>
  <c r="K515" i="20"/>
  <c r="O514" i="20"/>
  <c r="N514" i="20"/>
  <c r="M514" i="20"/>
  <c r="L514" i="20"/>
  <c r="K514" i="20"/>
  <c r="O513" i="20"/>
  <c r="N513" i="20"/>
  <c r="M513" i="20"/>
  <c r="L513" i="20"/>
  <c r="K513" i="20"/>
  <c r="O512" i="20"/>
  <c r="N512" i="20"/>
  <c r="M512" i="20"/>
  <c r="L512" i="20"/>
  <c r="K512" i="20"/>
  <c r="O511" i="20"/>
  <c r="N511" i="20"/>
  <c r="M511" i="20"/>
  <c r="L511" i="20"/>
  <c r="K511" i="20"/>
  <c r="O510" i="20"/>
  <c r="N510" i="20"/>
  <c r="M510" i="20"/>
  <c r="L510" i="20"/>
  <c r="K510" i="20"/>
  <c r="O509" i="20"/>
  <c r="N509" i="20"/>
  <c r="M509" i="20"/>
  <c r="L509" i="20"/>
  <c r="K509" i="20"/>
  <c r="O508" i="20"/>
  <c r="N508" i="20"/>
  <c r="M508" i="20"/>
  <c r="L508" i="20"/>
  <c r="K508" i="20"/>
  <c r="O507" i="20"/>
  <c r="N507" i="20"/>
  <c r="M507" i="20"/>
  <c r="L507" i="20"/>
  <c r="K507" i="20"/>
  <c r="O506" i="20"/>
  <c r="N506" i="20"/>
  <c r="M506" i="20"/>
  <c r="L506" i="20"/>
  <c r="K506" i="20"/>
  <c r="O505" i="20"/>
  <c r="N505" i="20"/>
  <c r="M505" i="20"/>
  <c r="L505" i="20"/>
  <c r="K505" i="20"/>
  <c r="O504" i="20"/>
  <c r="N504" i="20"/>
  <c r="M504" i="20"/>
  <c r="L504" i="20"/>
  <c r="K504" i="20"/>
  <c r="O503" i="20"/>
  <c r="N503" i="20"/>
  <c r="M503" i="20"/>
  <c r="L503" i="20"/>
  <c r="K503" i="20"/>
  <c r="O502" i="20"/>
  <c r="N502" i="20"/>
  <c r="M502" i="20"/>
  <c r="L502" i="20"/>
  <c r="K502" i="20"/>
  <c r="O501" i="20"/>
  <c r="N501" i="20"/>
  <c r="M501" i="20"/>
  <c r="L501" i="20"/>
  <c r="K501" i="20"/>
  <c r="O500" i="20"/>
  <c r="N500" i="20"/>
  <c r="M500" i="20"/>
  <c r="L500" i="20"/>
  <c r="K500" i="20"/>
  <c r="O499" i="20"/>
  <c r="N499" i="20"/>
  <c r="M499" i="20"/>
  <c r="L499" i="20"/>
  <c r="K499" i="20"/>
  <c r="O498" i="20"/>
  <c r="N498" i="20"/>
  <c r="M498" i="20"/>
  <c r="L498" i="20"/>
  <c r="K498" i="20"/>
  <c r="O497" i="20"/>
  <c r="N497" i="20"/>
  <c r="M497" i="20"/>
  <c r="L497" i="20"/>
  <c r="K497" i="20"/>
  <c r="O496" i="20"/>
  <c r="N496" i="20"/>
  <c r="M496" i="20"/>
  <c r="L496" i="20"/>
  <c r="K496" i="20"/>
  <c r="O495" i="20"/>
  <c r="N495" i="20"/>
  <c r="M495" i="20"/>
  <c r="L495" i="20"/>
  <c r="K495" i="20"/>
  <c r="O494" i="20"/>
  <c r="N494" i="20"/>
  <c r="M494" i="20"/>
  <c r="L494" i="20"/>
  <c r="K494" i="20"/>
  <c r="O493" i="20"/>
  <c r="N493" i="20"/>
  <c r="M493" i="20"/>
  <c r="L493" i="20"/>
  <c r="K493" i="20"/>
  <c r="O492" i="20"/>
  <c r="N492" i="20"/>
  <c r="M492" i="20"/>
  <c r="L492" i="20"/>
  <c r="K492" i="20"/>
  <c r="O491" i="20"/>
  <c r="N491" i="20"/>
  <c r="M491" i="20"/>
  <c r="L491" i="20"/>
  <c r="K491" i="20"/>
  <c r="O490" i="20"/>
  <c r="N490" i="20"/>
  <c r="M490" i="20"/>
  <c r="L490" i="20"/>
  <c r="K490" i="20"/>
  <c r="O489" i="20"/>
  <c r="N489" i="20"/>
  <c r="M489" i="20"/>
  <c r="L489" i="20"/>
  <c r="K489" i="20"/>
  <c r="O488" i="20"/>
  <c r="N488" i="20"/>
  <c r="M488" i="20"/>
  <c r="L488" i="20"/>
  <c r="K488" i="20"/>
  <c r="O487" i="20"/>
  <c r="N487" i="20"/>
  <c r="M487" i="20"/>
  <c r="L487" i="20"/>
  <c r="K487" i="20"/>
  <c r="O486" i="20"/>
  <c r="N486" i="20"/>
  <c r="M486" i="20"/>
  <c r="L486" i="20"/>
  <c r="K486" i="20"/>
  <c r="O485" i="20"/>
  <c r="N485" i="20"/>
  <c r="M485" i="20"/>
  <c r="L485" i="20"/>
  <c r="K485" i="20"/>
  <c r="O484" i="20"/>
  <c r="N484" i="20"/>
  <c r="M484" i="20"/>
  <c r="L484" i="20"/>
  <c r="K484" i="20"/>
  <c r="O483" i="20"/>
  <c r="N483" i="20"/>
  <c r="M483" i="20"/>
  <c r="L483" i="20"/>
  <c r="K483" i="20"/>
  <c r="O482" i="20"/>
  <c r="N482" i="20"/>
  <c r="M482" i="20"/>
  <c r="L482" i="20"/>
  <c r="K482" i="20"/>
  <c r="O481" i="20"/>
  <c r="N481" i="20"/>
  <c r="M481" i="20"/>
  <c r="L481" i="20"/>
  <c r="K481" i="20"/>
  <c r="O480" i="20"/>
  <c r="N480" i="20"/>
  <c r="M480" i="20"/>
  <c r="L480" i="20"/>
  <c r="K480" i="20"/>
  <c r="O479" i="20"/>
  <c r="N479" i="20"/>
  <c r="M479" i="20"/>
  <c r="L479" i="20"/>
  <c r="K479" i="20"/>
  <c r="O478" i="20"/>
  <c r="N478" i="20"/>
  <c r="M478" i="20"/>
  <c r="L478" i="20"/>
  <c r="K478" i="20"/>
  <c r="O477" i="20"/>
  <c r="N477" i="20"/>
  <c r="M477" i="20"/>
  <c r="L477" i="20"/>
  <c r="K477" i="20"/>
  <c r="O476" i="20"/>
  <c r="N476" i="20"/>
  <c r="M476" i="20"/>
  <c r="L476" i="20"/>
  <c r="K476" i="20"/>
  <c r="O475" i="20"/>
  <c r="N475" i="20"/>
  <c r="M475" i="20"/>
  <c r="L475" i="20"/>
  <c r="K475" i="20"/>
  <c r="O474" i="20"/>
  <c r="N474" i="20"/>
  <c r="M474" i="20"/>
  <c r="L474" i="20"/>
  <c r="K474" i="20"/>
  <c r="O473" i="20"/>
  <c r="N473" i="20"/>
  <c r="M473" i="20"/>
  <c r="L473" i="20"/>
  <c r="K473" i="20"/>
  <c r="O472" i="20"/>
  <c r="N472" i="20"/>
  <c r="M472" i="20"/>
  <c r="L472" i="20"/>
  <c r="K472" i="20"/>
  <c r="O471" i="20"/>
  <c r="N471" i="20"/>
  <c r="M471" i="20"/>
  <c r="L471" i="20"/>
  <c r="K471" i="20"/>
  <c r="O470" i="20"/>
  <c r="N470" i="20"/>
  <c r="M470" i="20"/>
  <c r="L470" i="20"/>
  <c r="K470" i="20"/>
  <c r="O469" i="20"/>
  <c r="N469" i="20"/>
  <c r="M469" i="20"/>
  <c r="L469" i="20"/>
  <c r="K469" i="20"/>
  <c r="O468" i="20"/>
  <c r="N468" i="20"/>
  <c r="M468" i="20"/>
  <c r="L468" i="20"/>
  <c r="K468" i="20"/>
  <c r="O467" i="20"/>
  <c r="N467" i="20"/>
  <c r="M467" i="20"/>
  <c r="L467" i="20"/>
  <c r="K467" i="20"/>
  <c r="O466" i="20"/>
  <c r="N466" i="20"/>
  <c r="M466" i="20"/>
  <c r="L466" i="20"/>
  <c r="K466" i="20"/>
  <c r="O465" i="20"/>
  <c r="N465" i="20"/>
  <c r="M465" i="20"/>
  <c r="L465" i="20"/>
  <c r="K465" i="20"/>
  <c r="O464" i="20"/>
  <c r="N464" i="20"/>
  <c r="M464" i="20"/>
  <c r="L464" i="20"/>
  <c r="K464" i="20"/>
  <c r="O463" i="20"/>
  <c r="N463" i="20"/>
  <c r="M463" i="20"/>
  <c r="L463" i="20"/>
  <c r="K463" i="20"/>
  <c r="O462" i="20"/>
  <c r="N462" i="20"/>
  <c r="M462" i="20"/>
  <c r="L462" i="20"/>
  <c r="K462" i="20"/>
  <c r="O461" i="20"/>
  <c r="N461" i="20"/>
  <c r="M461" i="20"/>
  <c r="L461" i="20"/>
  <c r="K461" i="20"/>
  <c r="O460" i="20"/>
  <c r="N460" i="20"/>
  <c r="M460" i="20"/>
  <c r="L460" i="20"/>
  <c r="K460" i="20"/>
  <c r="O459" i="20"/>
  <c r="N459" i="20"/>
  <c r="M459" i="20"/>
  <c r="L459" i="20"/>
  <c r="K459" i="20"/>
  <c r="O458" i="20"/>
  <c r="N458" i="20"/>
  <c r="M458" i="20"/>
  <c r="L458" i="20"/>
  <c r="K458" i="20"/>
  <c r="O457" i="20"/>
  <c r="N457" i="20"/>
  <c r="M457" i="20"/>
  <c r="L457" i="20"/>
  <c r="K457" i="20"/>
  <c r="O456" i="20"/>
  <c r="N456" i="20"/>
  <c r="M456" i="20"/>
  <c r="L456" i="20"/>
  <c r="K456" i="20"/>
  <c r="O455" i="20"/>
  <c r="N455" i="20"/>
  <c r="M455" i="20"/>
  <c r="L455" i="20"/>
  <c r="K455" i="20"/>
  <c r="O454" i="20"/>
  <c r="N454" i="20"/>
  <c r="M454" i="20"/>
  <c r="L454" i="20"/>
  <c r="K454" i="20"/>
  <c r="O453" i="20"/>
  <c r="N453" i="20"/>
  <c r="M453" i="20"/>
  <c r="L453" i="20"/>
  <c r="K453" i="20"/>
  <c r="O452" i="20"/>
  <c r="N452" i="20"/>
  <c r="M452" i="20"/>
  <c r="L452" i="20"/>
  <c r="K452" i="20"/>
  <c r="O451" i="20"/>
  <c r="N451" i="20"/>
  <c r="M451" i="20"/>
  <c r="L451" i="20"/>
  <c r="K451" i="20"/>
  <c r="O450" i="20"/>
  <c r="N450" i="20"/>
  <c r="M450" i="20"/>
  <c r="L450" i="20"/>
  <c r="K450" i="20"/>
  <c r="O449" i="20"/>
  <c r="N449" i="20"/>
  <c r="M449" i="20"/>
  <c r="L449" i="20"/>
  <c r="K449" i="20"/>
  <c r="O448" i="20"/>
  <c r="N448" i="20"/>
  <c r="M448" i="20"/>
  <c r="L448" i="20"/>
  <c r="K448" i="20"/>
  <c r="O447" i="20"/>
  <c r="N447" i="20"/>
  <c r="M447" i="20"/>
  <c r="L447" i="20"/>
  <c r="K447" i="20"/>
  <c r="O446" i="20"/>
  <c r="N446" i="20"/>
  <c r="M446" i="20"/>
  <c r="L446" i="20"/>
  <c r="K446" i="20"/>
  <c r="O445" i="20"/>
  <c r="N445" i="20"/>
  <c r="M445" i="20"/>
  <c r="L445" i="20"/>
  <c r="K445" i="20"/>
  <c r="O444" i="20"/>
  <c r="N444" i="20"/>
  <c r="M444" i="20"/>
  <c r="L444" i="20"/>
  <c r="K444" i="20"/>
  <c r="O443" i="20"/>
  <c r="N443" i="20"/>
  <c r="M443" i="20"/>
  <c r="L443" i="20"/>
  <c r="K443" i="20"/>
  <c r="O442" i="20"/>
  <c r="N442" i="20"/>
  <c r="M442" i="20"/>
  <c r="L442" i="20"/>
  <c r="K442" i="20"/>
  <c r="O441" i="20"/>
  <c r="N441" i="20"/>
  <c r="M441" i="20"/>
  <c r="L441" i="20"/>
  <c r="K441" i="20"/>
  <c r="O440" i="20"/>
  <c r="N440" i="20"/>
  <c r="M440" i="20"/>
  <c r="L440" i="20"/>
  <c r="K440" i="20"/>
  <c r="O439" i="20"/>
  <c r="N439" i="20"/>
  <c r="M439" i="20"/>
  <c r="L439" i="20"/>
  <c r="K439" i="20"/>
  <c r="O438" i="20"/>
  <c r="N438" i="20"/>
  <c r="M438" i="20"/>
  <c r="L438" i="20"/>
  <c r="K438" i="20"/>
  <c r="O437" i="20"/>
  <c r="N437" i="20"/>
  <c r="M437" i="20"/>
  <c r="L437" i="20"/>
  <c r="K437" i="20"/>
  <c r="O436" i="20"/>
  <c r="N436" i="20"/>
  <c r="M436" i="20"/>
  <c r="L436" i="20"/>
  <c r="K436" i="20"/>
  <c r="O435" i="20"/>
  <c r="N435" i="20"/>
  <c r="M435" i="20"/>
  <c r="L435" i="20"/>
  <c r="K435" i="20"/>
  <c r="O434" i="20"/>
  <c r="N434" i="20"/>
  <c r="M434" i="20"/>
  <c r="L434" i="20"/>
  <c r="K434" i="20"/>
  <c r="O433" i="20"/>
  <c r="N433" i="20"/>
  <c r="M433" i="20"/>
  <c r="L433" i="20"/>
  <c r="K433" i="20"/>
  <c r="O432" i="20"/>
  <c r="N432" i="20"/>
  <c r="M432" i="20"/>
  <c r="L432" i="20"/>
  <c r="K432" i="20"/>
  <c r="O431" i="20"/>
  <c r="N431" i="20"/>
  <c r="M431" i="20"/>
  <c r="L431" i="20"/>
  <c r="K431" i="20"/>
  <c r="O430" i="20"/>
  <c r="N430" i="20"/>
  <c r="M430" i="20"/>
  <c r="L430" i="20"/>
  <c r="K430" i="20"/>
  <c r="O429" i="20"/>
  <c r="N429" i="20"/>
  <c r="M429" i="20"/>
  <c r="L429" i="20"/>
  <c r="K429" i="20"/>
  <c r="O428" i="20"/>
  <c r="N428" i="20"/>
  <c r="M428" i="20"/>
  <c r="L428" i="20"/>
  <c r="K428" i="20"/>
  <c r="O427" i="20"/>
  <c r="N427" i="20"/>
  <c r="M427" i="20"/>
  <c r="L427" i="20"/>
  <c r="K427" i="20"/>
  <c r="O426" i="20"/>
  <c r="N426" i="20"/>
  <c r="M426" i="20"/>
  <c r="L426" i="20"/>
  <c r="K426" i="20"/>
  <c r="O425" i="20"/>
  <c r="N425" i="20"/>
  <c r="M425" i="20"/>
  <c r="L425" i="20"/>
  <c r="K425" i="20"/>
  <c r="O424" i="20"/>
  <c r="N424" i="20"/>
  <c r="M424" i="20"/>
  <c r="L424" i="20"/>
  <c r="K424" i="20"/>
  <c r="O423" i="20"/>
  <c r="N423" i="20"/>
  <c r="M423" i="20"/>
  <c r="L423" i="20"/>
  <c r="K423" i="20"/>
  <c r="O422" i="20"/>
  <c r="N422" i="20"/>
  <c r="M422" i="20"/>
  <c r="L422" i="20"/>
  <c r="K422" i="20"/>
  <c r="O421" i="20"/>
  <c r="N421" i="20"/>
  <c r="M421" i="20"/>
  <c r="L421" i="20"/>
  <c r="K421" i="20"/>
  <c r="O420" i="20"/>
  <c r="N420" i="20"/>
  <c r="M420" i="20"/>
  <c r="L420" i="20"/>
  <c r="K420" i="20"/>
  <c r="O419" i="20"/>
  <c r="N419" i="20"/>
  <c r="M419" i="20"/>
  <c r="L419" i="20"/>
  <c r="K419" i="20"/>
  <c r="O418" i="20"/>
  <c r="N418" i="20"/>
  <c r="M418" i="20"/>
  <c r="L418" i="20"/>
  <c r="K418" i="20"/>
  <c r="O417" i="20"/>
  <c r="N417" i="20"/>
  <c r="M417" i="20"/>
  <c r="L417" i="20"/>
  <c r="K417" i="20"/>
  <c r="O416" i="20"/>
  <c r="N416" i="20"/>
  <c r="M416" i="20"/>
  <c r="L416" i="20"/>
  <c r="K416" i="20"/>
  <c r="O415" i="20"/>
  <c r="N415" i="20"/>
  <c r="M415" i="20"/>
  <c r="L415" i="20"/>
  <c r="K415" i="20"/>
  <c r="O414" i="20"/>
  <c r="N414" i="20"/>
  <c r="M414" i="20"/>
  <c r="L414" i="20"/>
  <c r="K414" i="20"/>
  <c r="O413" i="20"/>
  <c r="N413" i="20"/>
  <c r="M413" i="20"/>
  <c r="L413" i="20"/>
  <c r="K413" i="20"/>
  <c r="O412" i="20"/>
  <c r="N412" i="20"/>
  <c r="M412" i="20"/>
  <c r="L412" i="20"/>
  <c r="K412" i="20"/>
  <c r="O411" i="20"/>
  <c r="N411" i="20"/>
  <c r="M411" i="20"/>
  <c r="L411" i="20"/>
  <c r="K411" i="20"/>
  <c r="O410" i="20"/>
  <c r="N410" i="20"/>
  <c r="M410" i="20"/>
  <c r="L410" i="20"/>
  <c r="K410" i="20"/>
  <c r="O409" i="20"/>
  <c r="N409" i="20"/>
  <c r="M409" i="20"/>
  <c r="L409" i="20"/>
  <c r="K409" i="20"/>
  <c r="O408" i="20"/>
  <c r="N408" i="20"/>
  <c r="M408" i="20"/>
  <c r="L408" i="20"/>
  <c r="K408" i="20"/>
  <c r="O407" i="20"/>
  <c r="N407" i="20"/>
  <c r="M407" i="20"/>
  <c r="L407" i="20"/>
  <c r="K407" i="20"/>
  <c r="O406" i="20"/>
  <c r="N406" i="20"/>
  <c r="M406" i="20"/>
  <c r="L406" i="20"/>
  <c r="K406" i="20"/>
  <c r="O405" i="20"/>
  <c r="N405" i="20"/>
  <c r="M405" i="20"/>
  <c r="L405" i="20"/>
  <c r="K405" i="20"/>
  <c r="O404" i="20"/>
  <c r="N404" i="20"/>
  <c r="M404" i="20"/>
  <c r="L404" i="20"/>
  <c r="K404" i="20"/>
  <c r="O403" i="20"/>
  <c r="N403" i="20"/>
  <c r="M403" i="20"/>
  <c r="L403" i="20"/>
  <c r="K403" i="20"/>
  <c r="O402" i="20"/>
  <c r="N402" i="20"/>
  <c r="M402" i="20"/>
  <c r="L402" i="20"/>
  <c r="K402" i="20"/>
  <c r="O401" i="20"/>
  <c r="N401" i="20"/>
  <c r="M401" i="20"/>
  <c r="L401" i="20"/>
  <c r="K401" i="20"/>
  <c r="O400" i="20"/>
  <c r="N400" i="20"/>
  <c r="M400" i="20"/>
  <c r="L400" i="20"/>
  <c r="K400" i="20"/>
  <c r="O399" i="20"/>
  <c r="N399" i="20"/>
  <c r="M399" i="20"/>
  <c r="L399" i="20"/>
  <c r="K399" i="20"/>
  <c r="O398" i="20"/>
  <c r="N398" i="20"/>
  <c r="M398" i="20"/>
  <c r="L398" i="20"/>
  <c r="K398" i="20"/>
  <c r="O397" i="20"/>
  <c r="N397" i="20"/>
  <c r="M397" i="20"/>
  <c r="L397" i="20"/>
  <c r="K397" i="20"/>
  <c r="O396" i="20"/>
  <c r="N396" i="20"/>
  <c r="M396" i="20"/>
  <c r="L396" i="20"/>
  <c r="K396" i="20"/>
  <c r="O395" i="20"/>
  <c r="N395" i="20"/>
  <c r="M395" i="20"/>
  <c r="L395" i="20"/>
  <c r="K395" i="20"/>
  <c r="O394" i="20"/>
  <c r="N394" i="20"/>
  <c r="M394" i="20"/>
  <c r="L394" i="20"/>
  <c r="K394" i="20"/>
  <c r="O393" i="20"/>
  <c r="N393" i="20"/>
  <c r="M393" i="20"/>
  <c r="L393" i="20"/>
  <c r="K393" i="20"/>
  <c r="O392" i="20"/>
  <c r="N392" i="20"/>
  <c r="M392" i="20"/>
  <c r="L392" i="20"/>
  <c r="K392" i="20"/>
  <c r="O391" i="20"/>
  <c r="N391" i="20"/>
  <c r="M391" i="20"/>
  <c r="L391" i="20"/>
  <c r="K391" i="20"/>
  <c r="O390" i="20"/>
  <c r="N390" i="20"/>
  <c r="M390" i="20"/>
  <c r="L390" i="20"/>
  <c r="K390" i="20"/>
  <c r="O389" i="20"/>
  <c r="N389" i="20"/>
  <c r="M389" i="20"/>
  <c r="L389" i="20"/>
  <c r="K389" i="20"/>
  <c r="O388" i="20"/>
  <c r="N388" i="20"/>
  <c r="M388" i="20"/>
  <c r="L388" i="20"/>
  <c r="K388" i="20"/>
  <c r="O387" i="20"/>
  <c r="N387" i="20"/>
  <c r="M387" i="20"/>
  <c r="L387" i="20"/>
  <c r="K387" i="20"/>
  <c r="O386" i="20"/>
  <c r="N386" i="20"/>
  <c r="M386" i="20"/>
  <c r="L386" i="20"/>
  <c r="K386" i="20"/>
  <c r="O385" i="20"/>
  <c r="N385" i="20"/>
  <c r="M385" i="20"/>
  <c r="L385" i="20"/>
  <c r="K385" i="20"/>
  <c r="O384" i="20"/>
  <c r="N384" i="20"/>
  <c r="M384" i="20"/>
  <c r="L384" i="20"/>
  <c r="K384" i="20"/>
  <c r="O383" i="20"/>
  <c r="N383" i="20"/>
  <c r="M383" i="20"/>
  <c r="L383" i="20"/>
  <c r="K383" i="20"/>
  <c r="O382" i="20"/>
  <c r="N382" i="20"/>
  <c r="M382" i="20"/>
  <c r="L382" i="20"/>
  <c r="K382" i="20"/>
  <c r="O381" i="20"/>
  <c r="N381" i="20"/>
  <c r="M381" i="20"/>
  <c r="L381" i="20"/>
  <c r="K381" i="20"/>
  <c r="O380" i="20"/>
  <c r="N380" i="20"/>
  <c r="M380" i="20"/>
  <c r="L380" i="20"/>
  <c r="K380" i="20"/>
  <c r="O379" i="20"/>
  <c r="N379" i="20"/>
  <c r="M379" i="20"/>
  <c r="L379" i="20"/>
  <c r="K379" i="20"/>
  <c r="O378" i="20"/>
  <c r="N378" i="20"/>
  <c r="M378" i="20"/>
  <c r="L378" i="20"/>
  <c r="K378" i="20"/>
  <c r="O377" i="20"/>
  <c r="N377" i="20"/>
  <c r="M377" i="20"/>
  <c r="L377" i="20"/>
  <c r="K377" i="20"/>
  <c r="O376" i="20"/>
  <c r="N376" i="20"/>
  <c r="M376" i="20"/>
  <c r="L376" i="20"/>
  <c r="K376" i="20"/>
  <c r="O375" i="20"/>
  <c r="N375" i="20"/>
  <c r="M375" i="20"/>
  <c r="L375" i="20"/>
  <c r="K375" i="20"/>
  <c r="O374" i="20"/>
  <c r="N374" i="20"/>
  <c r="M374" i="20"/>
  <c r="L374" i="20"/>
  <c r="K374" i="20"/>
  <c r="O373" i="20"/>
  <c r="N373" i="20"/>
  <c r="M373" i="20"/>
  <c r="L373" i="20"/>
  <c r="K373" i="20"/>
  <c r="O372" i="20"/>
  <c r="N372" i="20"/>
  <c r="M372" i="20"/>
  <c r="L372" i="20"/>
  <c r="K372" i="20"/>
  <c r="O371" i="20"/>
  <c r="N371" i="20"/>
  <c r="M371" i="20"/>
  <c r="L371" i="20"/>
  <c r="K371" i="20"/>
  <c r="O370" i="20"/>
  <c r="N370" i="20"/>
  <c r="M370" i="20"/>
  <c r="L370" i="20"/>
  <c r="K370" i="20"/>
  <c r="O369" i="20"/>
  <c r="N369" i="20"/>
  <c r="M369" i="20"/>
  <c r="L369" i="20"/>
  <c r="K369" i="20"/>
  <c r="O368" i="20"/>
  <c r="N368" i="20"/>
  <c r="M368" i="20"/>
  <c r="L368" i="20"/>
  <c r="K368" i="20"/>
  <c r="O367" i="20"/>
  <c r="N367" i="20"/>
  <c r="M367" i="20"/>
  <c r="L367" i="20"/>
  <c r="K367" i="20"/>
  <c r="O366" i="20"/>
  <c r="N366" i="20"/>
  <c r="M366" i="20"/>
  <c r="L366" i="20"/>
  <c r="K366" i="20"/>
  <c r="O365" i="20"/>
  <c r="N365" i="20"/>
  <c r="M365" i="20"/>
  <c r="L365" i="20"/>
  <c r="K365" i="20"/>
  <c r="O364" i="20"/>
  <c r="N364" i="20"/>
  <c r="M364" i="20"/>
  <c r="L364" i="20"/>
  <c r="K364" i="20"/>
  <c r="O363" i="20"/>
  <c r="N363" i="20"/>
  <c r="M363" i="20"/>
  <c r="L363" i="20"/>
  <c r="K363" i="20"/>
  <c r="O362" i="20"/>
  <c r="N362" i="20"/>
  <c r="M362" i="20"/>
  <c r="L362" i="20"/>
  <c r="K362" i="20"/>
  <c r="O361" i="20"/>
  <c r="N361" i="20"/>
  <c r="M361" i="20"/>
  <c r="L361" i="20"/>
  <c r="K361" i="20"/>
  <c r="O360" i="20"/>
  <c r="N360" i="20"/>
  <c r="M360" i="20"/>
  <c r="L360" i="20"/>
  <c r="K360" i="20"/>
  <c r="O359" i="20"/>
  <c r="N359" i="20"/>
  <c r="M359" i="20"/>
  <c r="L359" i="20"/>
  <c r="K359" i="20"/>
  <c r="O358" i="20"/>
  <c r="N358" i="20"/>
  <c r="M358" i="20"/>
  <c r="L358" i="20"/>
  <c r="K358" i="20"/>
  <c r="O357" i="20"/>
  <c r="N357" i="20"/>
  <c r="M357" i="20"/>
  <c r="L357" i="20"/>
  <c r="K357" i="20"/>
  <c r="O356" i="20"/>
  <c r="N356" i="20"/>
  <c r="M356" i="20"/>
  <c r="L356" i="20"/>
  <c r="K356" i="20"/>
  <c r="O355" i="20"/>
  <c r="N355" i="20"/>
  <c r="M355" i="20"/>
  <c r="L355" i="20"/>
  <c r="K355" i="20"/>
  <c r="O354" i="20"/>
  <c r="N354" i="20"/>
  <c r="M354" i="20"/>
  <c r="L354" i="20"/>
  <c r="K354" i="20"/>
  <c r="O353" i="20"/>
  <c r="N353" i="20"/>
  <c r="M353" i="20"/>
  <c r="L353" i="20"/>
  <c r="K353" i="20"/>
  <c r="O352" i="20"/>
  <c r="N352" i="20"/>
  <c r="M352" i="20"/>
  <c r="L352" i="20"/>
  <c r="K352" i="20"/>
  <c r="O351" i="20"/>
  <c r="N351" i="20"/>
  <c r="M351" i="20"/>
  <c r="L351" i="20"/>
  <c r="K351" i="20"/>
  <c r="O350" i="20"/>
  <c r="N350" i="20"/>
  <c r="M350" i="20"/>
  <c r="L350" i="20"/>
  <c r="K350" i="20"/>
  <c r="O349" i="20"/>
  <c r="N349" i="20"/>
  <c r="M349" i="20"/>
  <c r="L349" i="20"/>
  <c r="K349" i="20"/>
  <c r="O348" i="20"/>
  <c r="N348" i="20"/>
  <c r="M348" i="20"/>
  <c r="L348" i="20"/>
  <c r="K348" i="20"/>
  <c r="O347" i="20"/>
  <c r="N347" i="20"/>
  <c r="M347" i="20"/>
  <c r="L347" i="20"/>
  <c r="K347" i="20"/>
  <c r="O346" i="20"/>
  <c r="N346" i="20"/>
  <c r="M346" i="20"/>
  <c r="L346" i="20"/>
  <c r="K346" i="20"/>
  <c r="O345" i="20"/>
  <c r="N345" i="20"/>
  <c r="M345" i="20"/>
  <c r="L345" i="20"/>
  <c r="K345" i="20"/>
  <c r="O344" i="20"/>
  <c r="N344" i="20"/>
  <c r="M344" i="20"/>
  <c r="L344" i="20"/>
  <c r="K344" i="20"/>
  <c r="O343" i="20"/>
  <c r="N343" i="20"/>
  <c r="M343" i="20"/>
  <c r="L343" i="20"/>
  <c r="K343" i="20"/>
  <c r="O342" i="20"/>
  <c r="N342" i="20"/>
  <c r="M342" i="20"/>
  <c r="L342" i="20"/>
  <c r="K342" i="20"/>
  <c r="O341" i="20"/>
  <c r="N341" i="20"/>
  <c r="M341" i="20"/>
  <c r="L341" i="20"/>
  <c r="K341" i="20"/>
  <c r="O340" i="20"/>
  <c r="N340" i="20"/>
  <c r="M340" i="20"/>
  <c r="L340" i="20"/>
  <c r="K340" i="20"/>
  <c r="O339" i="20"/>
  <c r="N339" i="20"/>
  <c r="M339" i="20"/>
  <c r="L339" i="20"/>
  <c r="K339" i="20"/>
  <c r="O338" i="20"/>
  <c r="N338" i="20"/>
  <c r="M338" i="20"/>
  <c r="L338" i="20"/>
  <c r="K338" i="20"/>
  <c r="O337" i="20"/>
  <c r="N337" i="20"/>
  <c r="M337" i="20"/>
  <c r="L337" i="20"/>
  <c r="K337" i="20"/>
  <c r="O336" i="20"/>
  <c r="N336" i="20"/>
  <c r="M336" i="20"/>
  <c r="L336" i="20"/>
  <c r="K336" i="20"/>
  <c r="O335" i="20"/>
  <c r="N335" i="20"/>
  <c r="M335" i="20"/>
  <c r="L335" i="20"/>
  <c r="K335" i="20"/>
  <c r="O334" i="20"/>
  <c r="N334" i="20"/>
  <c r="M334" i="20"/>
  <c r="L334" i="20"/>
  <c r="K334" i="20"/>
  <c r="O333" i="20"/>
  <c r="N333" i="20"/>
  <c r="M333" i="20"/>
  <c r="L333" i="20"/>
  <c r="K333" i="20"/>
  <c r="O332" i="20"/>
  <c r="N332" i="20"/>
  <c r="M332" i="20"/>
  <c r="L332" i="20"/>
  <c r="K332" i="20"/>
  <c r="O331" i="20"/>
  <c r="N331" i="20"/>
  <c r="M331" i="20"/>
  <c r="L331" i="20"/>
  <c r="K331" i="20"/>
  <c r="O330" i="20"/>
  <c r="N330" i="20"/>
  <c r="M330" i="20"/>
  <c r="L330" i="20"/>
  <c r="K330" i="20"/>
  <c r="O329" i="20"/>
  <c r="N329" i="20"/>
  <c r="M329" i="20"/>
  <c r="L329" i="20"/>
  <c r="K329" i="20"/>
  <c r="O328" i="20"/>
  <c r="N328" i="20"/>
  <c r="M328" i="20"/>
  <c r="L328" i="20"/>
  <c r="K328" i="20"/>
  <c r="O327" i="20"/>
  <c r="N327" i="20"/>
  <c r="M327" i="20"/>
  <c r="L327" i="20"/>
  <c r="K327" i="20"/>
  <c r="O326" i="20"/>
  <c r="N326" i="20"/>
  <c r="M326" i="20"/>
  <c r="L326" i="20"/>
  <c r="K326" i="20"/>
  <c r="O325" i="20"/>
  <c r="N325" i="20"/>
  <c r="M325" i="20"/>
  <c r="L325" i="20"/>
  <c r="K325" i="20"/>
  <c r="O324" i="20"/>
  <c r="N324" i="20"/>
  <c r="M324" i="20"/>
  <c r="L324" i="20"/>
  <c r="K324" i="20"/>
  <c r="O323" i="20"/>
  <c r="N323" i="20"/>
  <c r="M323" i="20"/>
  <c r="L323" i="20"/>
  <c r="K323" i="20"/>
  <c r="O322" i="20"/>
  <c r="N322" i="20"/>
  <c r="M322" i="20"/>
  <c r="L322" i="20"/>
  <c r="K322" i="20"/>
  <c r="O321" i="20"/>
  <c r="N321" i="20"/>
  <c r="M321" i="20"/>
  <c r="L321" i="20"/>
  <c r="K321" i="20"/>
  <c r="O320" i="20"/>
  <c r="N320" i="20"/>
  <c r="M320" i="20"/>
  <c r="L320" i="20"/>
  <c r="K320" i="20"/>
  <c r="O319" i="20"/>
  <c r="N319" i="20"/>
  <c r="M319" i="20"/>
  <c r="L319" i="20"/>
  <c r="K319" i="20"/>
  <c r="O318" i="20"/>
  <c r="N318" i="20"/>
  <c r="M318" i="20"/>
  <c r="L318" i="20"/>
  <c r="K318" i="20"/>
  <c r="O317" i="20"/>
  <c r="N317" i="20"/>
  <c r="M317" i="20"/>
  <c r="L317" i="20"/>
  <c r="K317" i="20"/>
  <c r="O316" i="20"/>
  <c r="N316" i="20"/>
  <c r="M316" i="20"/>
  <c r="L316" i="20"/>
  <c r="K316" i="20"/>
  <c r="O315" i="20"/>
  <c r="N315" i="20"/>
  <c r="M315" i="20"/>
  <c r="L315" i="20"/>
  <c r="K315" i="20"/>
  <c r="O314" i="20"/>
  <c r="N314" i="20"/>
  <c r="M314" i="20"/>
  <c r="L314" i="20"/>
  <c r="K314" i="20"/>
  <c r="O313" i="20"/>
  <c r="N313" i="20"/>
  <c r="M313" i="20"/>
  <c r="L313" i="20"/>
  <c r="K313" i="20"/>
  <c r="O312" i="20"/>
  <c r="N312" i="20"/>
  <c r="M312" i="20"/>
  <c r="L312" i="20"/>
  <c r="K312" i="20"/>
  <c r="O311" i="20"/>
  <c r="N311" i="20"/>
  <c r="M311" i="20"/>
  <c r="L311" i="20"/>
  <c r="K311" i="20"/>
  <c r="O310" i="20"/>
  <c r="N310" i="20"/>
  <c r="M310" i="20"/>
  <c r="L310" i="20"/>
  <c r="K310" i="20"/>
  <c r="O309" i="20"/>
  <c r="N309" i="20"/>
  <c r="M309" i="20"/>
  <c r="L309" i="20"/>
  <c r="K309" i="20"/>
  <c r="O308" i="20"/>
  <c r="N308" i="20"/>
  <c r="M308" i="20"/>
  <c r="L308" i="20"/>
  <c r="K308" i="20"/>
  <c r="O307" i="20"/>
  <c r="N307" i="20"/>
  <c r="M307" i="20"/>
  <c r="L307" i="20"/>
  <c r="K307" i="20"/>
  <c r="O306" i="20"/>
  <c r="N306" i="20"/>
  <c r="M306" i="20"/>
  <c r="L306" i="20"/>
  <c r="K306" i="20"/>
  <c r="O305" i="20"/>
  <c r="N305" i="20"/>
  <c r="M305" i="20"/>
  <c r="L305" i="20"/>
  <c r="K305" i="20"/>
  <c r="O304" i="20"/>
  <c r="N304" i="20"/>
  <c r="M304" i="20"/>
  <c r="L304" i="20"/>
  <c r="K304" i="20"/>
  <c r="O303" i="20"/>
  <c r="N303" i="20"/>
  <c r="M303" i="20"/>
  <c r="L303" i="20"/>
  <c r="K303" i="20"/>
  <c r="O302" i="20"/>
  <c r="N302" i="20"/>
  <c r="M302" i="20"/>
  <c r="L302" i="20"/>
  <c r="K302" i="20"/>
  <c r="O301" i="20"/>
  <c r="N301" i="20"/>
  <c r="M301" i="20"/>
  <c r="L301" i="20"/>
  <c r="K301" i="20"/>
  <c r="O300" i="20"/>
  <c r="N300" i="20"/>
  <c r="M300" i="20"/>
  <c r="L300" i="20"/>
  <c r="K300" i="20"/>
  <c r="O299" i="20"/>
  <c r="N299" i="20"/>
  <c r="M299" i="20"/>
  <c r="L299" i="20"/>
  <c r="K299" i="20"/>
  <c r="O298" i="20"/>
  <c r="N298" i="20"/>
  <c r="M298" i="20"/>
  <c r="L298" i="20"/>
  <c r="K298" i="20"/>
  <c r="O297" i="20"/>
  <c r="N297" i="20"/>
  <c r="M297" i="20"/>
  <c r="L297" i="20"/>
  <c r="K297" i="20"/>
  <c r="O296" i="20"/>
  <c r="N296" i="20"/>
  <c r="M296" i="20"/>
  <c r="L296" i="20"/>
  <c r="K296" i="20"/>
  <c r="O295" i="20"/>
  <c r="N295" i="20"/>
  <c r="M295" i="20"/>
  <c r="L295" i="20"/>
  <c r="K295" i="20"/>
  <c r="O294" i="20"/>
  <c r="N294" i="20"/>
  <c r="M294" i="20"/>
  <c r="L294" i="20"/>
  <c r="K294" i="20"/>
  <c r="O293" i="20"/>
  <c r="N293" i="20"/>
  <c r="M293" i="20"/>
  <c r="L293" i="20"/>
  <c r="K293" i="20"/>
  <c r="O292" i="20"/>
  <c r="N292" i="20"/>
  <c r="M292" i="20"/>
  <c r="L292" i="20"/>
  <c r="K292" i="20"/>
  <c r="O291" i="20"/>
  <c r="N291" i="20"/>
  <c r="M291" i="20"/>
  <c r="L291" i="20"/>
  <c r="K291" i="20"/>
  <c r="O290" i="20"/>
  <c r="N290" i="20"/>
  <c r="M290" i="20"/>
  <c r="L290" i="20"/>
  <c r="K290" i="20"/>
  <c r="O289" i="20"/>
  <c r="N289" i="20"/>
  <c r="M289" i="20"/>
  <c r="L289" i="20"/>
  <c r="K289" i="20"/>
  <c r="O288" i="20"/>
  <c r="N288" i="20"/>
  <c r="M288" i="20"/>
  <c r="L288" i="20"/>
  <c r="K288" i="20"/>
  <c r="O287" i="20"/>
  <c r="N287" i="20"/>
  <c r="M287" i="20"/>
  <c r="L287" i="20"/>
  <c r="K287" i="20"/>
  <c r="O286" i="20"/>
  <c r="N286" i="20"/>
  <c r="M286" i="20"/>
  <c r="L286" i="20"/>
  <c r="K286" i="20"/>
  <c r="O285" i="20"/>
  <c r="N285" i="20"/>
  <c r="M285" i="20"/>
  <c r="L285" i="20"/>
  <c r="K285" i="20"/>
  <c r="O284" i="20"/>
  <c r="N284" i="20"/>
  <c r="M284" i="20"/>
  <c r="L284" i="20"/>
  <c r="K284" i="20"/>
  <c r="O283" i="20"/>
  <c r="N283" i="20"/>
  <c r="M283" i="20"/>
  <c r="L283" i="20"/>
  <c r="K283" i="20"/>
  <c r="O282" i="20"/>
  <c r="N282" i="20"/>
  <c r="M282" i="20"/>
  <c r="L282" i="20"/>
  <c r="K282" i="20"/>
  <c r="O281" i="20"/>
  <c r="N281" i="20"/>
  <c r="M281" i="20"/>
  <c r="L281" i="20"/>
  <c r="K281" i="20"/>
  <c r="O280" i="20"/>
  <c r="N280" i="20"/>
  <c r="M280" i="20"/>
  <c r="L280" i="20"/>
  <c r="K280" i="20"/>
  <c r="O279" i="20"/>
  <c r="N279" i="20"/>
  <c r="M279" i="20"/>
  <c r="L279" i="20"/>
  <c r="K279" i="20"/>
  <c r="O278" i="20"/>
  <c r="N278" i="20"/>
  <c r="M278" i="20"/>
  <c r="L278" i="20"/>
  <c r="K278" i="20"/>
  <c r="O277" i="20"/>
  <c r="N277" i="20"/>
  <c r="M277" i="20"/>
  <c r="L277" i="20"/>
  <c r="K277" i="20"/>
  <c r="O276" i="20"/>
  <c r="N276" i="20"/>
  <c r="M276" i="20"/>
  <c r="L276" i="20"/>
  <c r="K276" i="20"/>
  <c r="O275" i="20"/>
  <c r="N275" i="20"/>
  <c r="M275" i="20"/>
  <c r="L275" i="20"/>
  <c r="K275" i="20"/>
  <c r="O274" i="20"/>
  <c r="N274" i="20"/>
  <c r="M274" i="20"/>
  <c r="L274" i="20"/>
  <c r="K274" i="20"/>
  <c r="O273" i="20"/>
  <c r="N273" i="20"/>
  <c r="M273" i="20"/>
  <c r="L273" i="20"/>
  <c r="K273" i="20"/>
  <c r="O272" i="20"/>
  <c r="N272" i="20"/>
  <c r="M272" i="20"/>
  <c r="L272" i="20"/>
  <c r="K272" i="20"/>
  <c r="O271" i="20"/>
  <c r="N271" i="20"/>
  <c r="M271" i="20"/>
  <c r="L271" i="20"/>
  <c r="K271" i="20"/>
  <c r="O270" i="20"/>
  <c r="N270" i="20"/>
  <c r="M270" i="20"/>
  <c r="L270" i="20"/>
  <c r="K270" i="20"/>
  <c r="O269" i="20"/>
  <c r="N269" i="20"/>
  <c r="M269" i="20"/>
  <c r="L269" i="20"/>
  <c r="K269" i="20"/>
  <c r="O268" i="20"/>
  <c r="N268" i="20"/>
  <c r="M268" i="20"/>
  <c r="L268" i="20"/>
  <c r="K268" i="20"/>
  <c r="O267" i="20"/>
  <c r="N267" i="20"/>
  <c r="M267" i="20"/>
  <c r="L267" i="20"/>
  <c r="K267" i="20"/>
  <c r="O266" i="20"/>
  <c r="N266" i="20"/>
  <c r="M266" i="20"/>
  <c r="L266" i="20"/>
  <c r="K266" i="20"/>
  <c r="O265" i="20"/>
  <c r="N265" i="20"/>
  <c r="M265" i="20"/>
  <c r="L265" i="20"/>
  <c r="K265" i="20"/>
  <c r="O264" i="20"/>
  <c r="N264" i="20"/>
  <c r="M264" i="20"/>
  <c r="L264" i="20"/>
  <c r="K264" i="20"/>
  <c r="O263" i="20"/>
  <c r="N263" i="20"/>
  <c r="M263" i="20"/>
  <c r="L263" i="20"/>
  <c r="K263" i="20"/>
  <c r="O262" i="20"/>
  <c r="N262" i="20"/>
  <c r="M262" i="20"/>
  <c r="L262" i="20"/>
  <c r="K262" i="20"/>
  <c r="O261" i="20"/>
  <c r="N261" i="20"/>
  <c r="M261" i="20"/>
  <c r="L261" i="20"/>
  <c r="K261" i="20"/>
  <c r="O260" i="20"/>
  <c r="N260" i="20"/>
  <c r="M260" i="20"/>
  <c r="L260" i="20"/>
  <c r="K260" i="20"/>
  <c r="O259" i="20"/>
  <c r="N259" i="20"/>
  <c r="M259" i="20"/>
  <c r="L259" i="20"/>
  <c r="K259" i="20"/>
  <c r="O258" i="20"/>
  <c r="N258" i="20"/>
  <c r="M258" i="20"/>
  <c r="L258" i="20"/>
  <c r="K258" i="20"/>
  <c r="O257" i="20"/>
  <c r="N257" i="20"/>
  <c r="M257" i="20"/>
  <c r="L257" i="20"/>
  <c r="K257" i="20"/>
  <c r="O256" i="20"/>
  <c r="N256" i="20"/>
  <c r="M256" i="20"/>
  <c r="L256" i="20"/>
  <c r="K256" i="20"/>
  <c r="O255" i="20"/>
  <c r="N255" i="20"/>
  <c r="M255" i="20"/>
  <c r="L255" i="20"/>
  <c r="K255" i="20"/>
  <c r="O254" i="20"/>
  <c r="N254" i="20"/>
  <c r="M254" i="20"/>
  <c r="L254" i="20"/>
  <c r="K254" i="20"/>
  <c r="O253" i="20"/>
  <c r="N253" i="20"/>
  <c r="M253" i="20"/>
  <c r="L253" i="20"/>
  <c r="K253" i="20"/>
  <c r="O252" i="20"/>
  <c r="N252" i="20"/>
  <c r="M252" i="20"/>
  <c r="L252" i="20"/>
  <c r="K252" i="20"/>
  <c r="O251" i="20"/>
  <c r="N251" i="20"/>
  <c r="M251" i="20"/>
  <c r="L251" i="20"/>
  <c r="K251" i="20"/>
  <c r="O250" i="20"/>
  <c r="N250" i="20"/>
  <c r="M250" i="20"/>
  <c r="L250" i="20"/>
  <c r="K250" i="20"/>
  <c r="O249" i="20"/>
  <c r="N249" i="20"/>
  <c r="M249" i="20"/>
  <c r="L249" i="20"/>
  <c r="K249" i="20"/>
  <c r="O248" i="20"/>
  <c r="N248" i="20"/>
  <c r="M248" i="20"/>
  <c r="L248" i="20"/>
  <c r="K248" i="20"/>
  <c r="O247" i="20"/>
  <c r="N247" i="20"/>
  <c r="M247" i="20"/>
  <c r="L247" i="20"/>
  <c r="K247" i="20"/>
  <c r="O246" i="20"/>
  <c r="N246" i="20"/>
  <c r="M246" i="20"/>
  <c r="L246" i="20"/>
  <c r="K246" i="20"/>
  <c r="O245" i="20"/>
  <c r="N245" i="20"/>
  <c r="M245" i="20"/>
  <c r="L245" i="20"/>
  <c r="K245" i="20"/>
  <c r="O244" i="20"/>
  <c r="N244" i="20"/>
  <c r="M244" i="20"/>
  <c r="L244" i="20"/>
  <c r="K244" i="20"/>
  <c r="O243" i="20"/>
  <c r="N243" i="20"/>
  <c r="M243" i="20"/>
  <c r="L243" i="20"/>
  <c r="K243" i="20"/>
  <c r="O242" i="20"/>
  <c r="N242" i="20"/>
  <c r="M242" i="20"/>
  <c r="L242" i="20"/>
  <c r="K242" i="20"/>
  <c r="O241" i="20"/>
  <c r="N241" i="20"/>
  <c r="M241" i="20"/>
  <c r="L241" i="20"/>
  <c r="K241" i="20"/>
  <c r="O240" i="20"/>
  <c r="N240" i="20"/>
  <c r="M240" i="20"/>
  <c r="L240" i="20"/>
  <c r="K240" i="20"/>
  <c r="O239" i="20"/>
  <c r="N239" i="20"/>
  <c r="M239" i="20"/>
  <c r="L239" i="20"/>
  <c r="K239" i="20"/>
  <c r="O238" i="20"/>
  <c r="N238" i="20"/>
  <c r="M238" i="20"/>
  <c r="L238" i="20"/>
  <c r="K238" i="20"/>
  <c r="O237" i="20"/>
  <c r="N237" i="20"/>
  <c r="M237" i="20"/>
  <c r="L237" i="20"/>
  <c r="K237" i="20"/>
  <c r="O236" i="20"/>
  <c r="N236" i="20"/>
  <c r="M236" i="20"/>
  <c r="L236" i="20"/>
  <c r="K236" i="20"/>
  <c r="O235" i="20"/>
  <c r="N235" i="20"/>
  <c r="M235" i="20"/>
  <c r="L235" i="20"/>
  <c r="K235" i="20"/>
  <c r="O234" i="20"/>
  <c r="N234" i="20"/>
  <c r="M234" i="20"/>
  <c r="L234" i="20"/>
  <c r="K234" i="20"/>
  <c r="O233" i="20"/>
  <c r="N233" i="20"/>
  <c r="M233" i="20"/>
  <c r="L233" i="20"/>
  <c r="K233" i="20"/>
  <c r="O232" i="20"/>
  <c r="N232" i="20"/>
  <c r="M232" i="20"/>
  <c r="L232" i="20"/>
  <c r="K232" i="20"/>
  <c r="O231" i="20"/>
  <c r="N231" i="20"/>
  <c r="M231" i="20"/>
  <c r="L231" i="20"/>
  <c r="K231" i="20"/>
  <c r="O230" i="20"/>
  <c r="N230" i="20"/>
  <c r="M230" i="20"/>
  <c r="L230" i="20"/>
  <c r="K230" i="20"/>
  <c r="O229" i="20"/>
  <c r="N229" i="20"/>
  <c r="M229" i="20"/>
  <c r="L229" i="20"/>
  <c r="K229" i="20"/>
  <c r="O228" i="20"/>
  <c r="N228" i="20"/>
  <c r="M228" i="20"/>
  <c r="L228" i="20"/>
  <c r="K228" i="20"/>
  <c r="O227" i="20"/>
  <c r="N227" i="20"/>
  <c r="M227" i="20"/>
  <c r="L227" i="20"/>
  <c r="K227" i="20"/>
  <c r="O226" i="20"/>
  <c r="N226" i="20"/>
  <c r="M226" i="20"/>
  <c r="L226" i="20"/>
  <c r="K226" i="20"/>
  <c r="O225" i="20"/>
  <c r="N225" i="20"/>
  <c r="M225" i="20"/>
  <c r="L225" i="20"/>
  <c r="K225" i="20"/>
  <c r="O224" i="20"/>
  <c r="N224" i="20"/>
  <c r="M224" i="20"/>
  <c r="L224" i="20"/>
  <c r="K224" i="20"/>
  <c r="O223" i="20"/>
  <c r="N223" i="20"/>
  <c r="M223" i="20"/>
  <c r="L223" i="20"/>
  <c r="K223" i="20"/>
  <c r="O222" i="20"/>
  <c r="N222" i="20"/>
  <c r="M222" i="20"/>
  <c r="L222" i="20"/>
  <c r="K222" i="20"/>
  <c r="O221" i="20"/>
  <c r="N221" i="20"/>
  <c r="M221" i="20"/>
  <c r="L221" i="20"/>
  <c r="K221" i="20"/>
  <c r="O220" i="20"/>
  <c r="N220" i="20"/>
  <c r="M220" i="20"/>
  <c r="L220" i="20"/>
  <c r="K220" i="20"/>
  <c r="O219" i="20"/>
  <c r="N219" i="20"/>
  <c r="M219" i="20"/>
  <c r="L219" i="20"/>
  <c r="K219" i="20"/>
  <c r="O218" i="20"/>
  <c r="N218" i="20"/>
  <c r="M218" i="20"/>
  <c r="L218" i="20"/>
  <c r="K218" i="20"/>
  <c r="O217" i="20"/>
  <c r="N217" i="20"/>
  <c r="M217" i="20"/>
  <c r="L217" i="20"/>
  <c r="K217" i="20"/>
  <c r="O216" i="20"/>
  <c r="N216" i="20"/>
  <c r="M216" i="20"/>
  <c r="L216" i="20"/>
  <c r="K216" i="20"/>
  <c r="O215" i="20"/>
  <c r="N215" i="20"/>
  <c r="M215" i="20"/>
  <c r="L215" i="20"/>
  <c r="K215" i="20"/>
  <c r="O214" i="20"/>
  <c r="N214" i="20"/>
  <c r="M214" i="20"/>
  <c r="L214" i="20"/>
  <c r="K214" i="20"/>
  <c r="O213" i="20"/>
  <c r="N213" i="20"/>
  <c r="M213" i="20"/>
  <c r="L213" i="20"/>
  <c r="K213" i="20"/>
  <c r="O212" i="20"/>
  <c r="N212" i="20"/>
  <c r="M212" i="20"/>
  <c r="L212" i="20"/>
  <c r="K212" i="20"/>
  <c r="O211" i="20"/>
  <c r="N211" i="20"/>
  <c r="M211" i="20"/>
  <c r="L211" i="20"/>
  <c r="K211" i="20"/>
  <c r="O210" i="20"/>
  <c r="N210" i="20"/>
  <c r="M210" i="20"/>
  <c r="L210" i="20"/>
  <c r="K210" i="20"/>
  <c r="O209" i="20"/>
  <c r="N209" i="20"/>
  <c r="M209" i="20"/>
  <c r="L209" i="20"/>
  <c r="K209" i="20"/>
  <c r="O208" i="20"/>
  <c r="N208" i="20"/>
  <c r="M208" i="20"/>
  <c r="L208" i="20"/>
  <c r="K208" i="20"/>
  <c r="O207" i="20"/>
  <c r="N207" i="20"/>
  <c r="M207" i="20"/>
  <c r="L207" i="20"/>
  <c r="K207" i="20"/>
  <c r="O206" i="20"/>
  <c r="N206" i="20"/>
  <c r="M206" i="20"/>
  <c r="L206" i="20"/>
  <c r="K206" i="20"/>
  <c r="O205" i="20"/>
  <c r="N205" i="20"/>
  <c r="M205" i="20"/>
  <c r="L205" i="20"/>
  <c r="K205" i="20"/>
  <c r="O204" i="20"/>
  <c r="N204" i="20"/>
  <c r="M204" i="20"/>
  <c r="L204" i="20"/>
  <c r="K204" i="20"/>
  <c r="O203" i="20"/>
  <c r="N203" i="20"/>
  <c r="M203" i="20"/>
  <c r="L203" i="20"/>
  <c r="K203" i="20"/>
  <c r="O202" i="20"/>
  <c r="N202" i="20"/>
  <c r="M202" i="20"/>
  <c r="L202" i="20"/>
  <c r="K202" i="20"/>
  <c r="O201" i="20"/>
  <c r="N201" i="20"/>
  <c r="M201" i="20"/>
  <c r="L201" i="20"/>
  <c r="K201" i="20"/>
  <c r="O200" i="20"/>
  <c r="N200" i="20"/>
  <c r="M200" i="20"/>
  <c r="L200" i="20"/>
  <c r="K200" i="20"/>
  <c r="O199" i="20"/>
  <c r="N199" i="20"/>
  <c r="M199" i="20"/>
  <c r="L199" i="20"/>
  <c r="K199" i="20"/>
  <c r="O198" i="20"/>
  <c r="N198" i="20"/>
  <c r="M198" i="20"/>
  <c r="L198" i="20"/>
  <c r="K198" i="20"/>
  <c r="O197" i="20"/>
  <c r="N197" i="20"/>
  <c r="M197" i="20"/>
  <c r="L197" i="20"/>
  <c r="K197" i="20"/>
  <c r="O196" i="20"/>
  <c r="N196" i="20"/>
  <c r="M196" i="20"/>
  <c r="L196" i="20"/>
  <c r="K196" i="20"/>
  <c r="O195" i="20"/>
  <c r="N195" i="20"/>
  <c r="M195" i="20"/>
  <c r="L195" i="20"/>
  <c r="K195" i="20"/>
  <c r="O194" i="20"/>
  <c r="N194" i="20"/>
  <c r="M194" i="20"/>
  <c r="L194" i="20"/>
  <c r="K194" i="20"/>
  <c r="O193" i="20"/>
  <c r="N193" i="20"/>
  <c r="M193" i="20"/>
  <c r="L193" i="20"/>
  <c r="K193" i="20"/>
  <c r="O192" i="20"/>
  <c r="N192" i="20"/>
  <c r="M192" i="20"/>
  <c r="L192" i="20"/>
  <c r="K192" i="20"/>
  <c r="O191" i="20"/>
  <c r="N191" i="20"/>
  <c r="M191" i="20"/>
  <c r="L191" i="20"/>
  <c r="K191" i="20"/>
  <c r="O190" i="20"/>
  <c r="N190" i="20"/>
  <c r="M190" i="20"/>
  <c r="L190" i="20"/>
  <c r="K190" i="20"/>
  <c r="O189" i="20"/>
  <c r="N189" i="20"/>
  <c r="M189" i="20"/>
  <c r="L189" i="20"/>
  <c r="K189" i="20"/>
  <c r="O188" i="20"/>
  <c r="N188" i="20"/>
  <c r="M188" i="20"/>
  <c r="L188" i="20"/>
  <c r="K188" i="20"/>
  <c r="O187" i="20"/>
  <c r="N187" i="20"/>
  <c r="M187" i="20"/>
  <c r="L187" i="20"/>
  <c r="K187" i="20"/>
  <c r="O186" i="20"/>
  <c r="N186" i="20"/>
  <c r="M186" i="20"/>
  <c r="L186" i="20"/>
  <c r="K186" i="20"/>
  <c r="O185" i="20"/>
  <c r="N185" i="20"/>
  <c r="M185" i="20"/>
  <c r="L185" i="20"/>
  <c r="K185" i="20"/>
  <c r="O184" i="20"/>
  <c r="N184" i="20"/>
  <c r="M184" i="20"/>
  <c r="L184" i="20"/>
  <c r="K184" i="20"/>
  <c r="O183" i="20"/>
  <c r="N183" i="20"/>
  <c r="M183" i="20"/>
  <c r="L183" i="20"/>
  <c r="K183" i="20"/>
  <c r="O182" i="20"/>
  <c r="N182" i="20"/>
  <c r="M182" i="20"/>
  <c r="L182" i="20"/>
  <c r="K182" i="20"/>
  <c r="O181" i="20"/>
  <c r="N181" i="20"/>
  <c r="M181" i="20"/>
  <c r="L181" i="20"/>
  <c r="K181" i="20"/>
  <c r="O180" i="20"/>
  <c r="N180" i="20"/>
  <c r="M180" i="20"/>
  <c r="L180" i="20"/>
  <c r="K180" i="20"/>
  <c r="O179" i="20"/>
  <c r="N179" i="20"/>
  <c r="M179" i="20"/>
  <c r="L179" i="20"/>
  <c r="K179" i="20"/>
  <c r="O178" i="20"/>
  <c r="N178" i="20"/>
  <c r="M178" i="20"/>
  <c r="L178" i="20"/>
  <c r="K178" i="20"/>
  <c r="O177" i="20"/>
  <c r="N177" i="20"/>
  <c r="M177" i="20"/>
  <c r="L177" i="20"/>
  <c r="K177" i="20"/>
  <c r="O176" i="20"/>
  <c r="N176" i="20"/>
  <c r="M176" i="20"/>
  <c r="L176" i="20"/>
  <c r="K176" i="20"/>
  <c r="O175" i="20"/>
  <c r="N175" i="20"/>
  <c r="M175" i="20"/>
  <c r="L175" i="20"/>
  <c r="K175" i="20"/>
  <c r="O174" i="20"/>
  <c r="N174" i="20"/>
  <c r="M174" i="20"/>
  <c r="L174" i="20"/>
  <c r="K174" i="20"/>
  <c r="O173" i="20"/>
  <c r="N173" i="20"/>
  <c r="M173" i="20"/>
  <c r="L173" i="20"/>
  <c r="K173" i="20"/>
  <c r="O172" i="20"/>
  <c r="N172" i="20"/>
  <c r="M172" i="20"/>
  <c r="L172" i="20"/>
  <c r="K172" i="20"/>
  <c r="O171" i="20"/>
  <c r="N171" i="20"/>
  <c r="M171" i="20"/>
  <c r="L171" i="20"/>
  <c r="K171" i="20"/>
  <c r="O170" i="20"/>
  <c r="N170" i="20"/>
  <c r="M170" i="20"/>
  <c r="L170" i="20"/>
  <c r="K170" i="20"/>
  <c r="O169" i="20"/>
  <c r="N169" i="20"/>
  <c r="M169" i="20"/>
  <c r="L169" i="20"/>
  <c r="K169" i="20"/>
  <c r="O168" i="20"/>
  <c r="N168" i="20"/>
  <c r="M168" i="20"/>
  <c r="L168" i="20"/>
  <c r="K168" i="20"/>
  <c r="O167" i="20"/>
  <c r="N167" i="20"/>
  <c r="M167" i="20"/>
  <c r="L167" i="20"/>
  <c r="K167" i="20"/>
  <c r="O166" i="20"/>
  <c r="N166" i="20"/>
  <c r="M166" i="20"/>
  <c r="L166" i="20"/>
  <c r="K166" i="20"/>
  <c r="O165" i="20"/>
  <c r="N165" i="20"/>
  <c r="M165" i="20"/>
  <c r="L165" i="20"/>
  <c r="K165" i="20"/>
  <c r="O164" i="20"/>
  <c r="N164" i="20"/>
  <c r="M164" i="20"/>
  <c r="L164" i="20"/>
  <c r="K164" i="20"/>
  <c r="O163" i="20"/>
  <c r="N163" i="20"/>
  <c r="M163" i="20"/>
  <c r="L163" i="20"/>
  <c r="K163" i="20"/>
  <c r="O162" i="20"/>
  <c r="N162" i="20"/>
  <c r="M162" i="20"/>
  <c r="L162" i="20"/>
  <c r="K162" i="20"/>
  <c r="O161" i="20"/>
  <c r="N161" i="20"/>
  <c r="M161" i="20"/>
  <c r="L161" i="20"/>
  <c r="K161" i="20"/>
  <c r="O160" i="20"/>
  <c r="N160" i="20"/>
  <c r="M160" i="20"/>
  <c r="L160" i="20"/>
  <c r="K160" i="20"/>
  <c r="O159" i="20"/>
  <c r="N159" i="20"/>
  <c r="M159" i="20"/>
  <c r="L159" i="20"/>
  <c r="K159" i="20"/>
  <c r="O158" i="20"/>
  <c r="N158" i="20"/>
  <c r="M158" i="20"/>
  <c r="L158" i="20"/>
  <c r="K158" i="20"/>
  <c r="O157" i="20"/>
  <c r="N157" i="20"/>
  <c r="M157" i="20"/>
  <c r="L157" i="20"/>
  <c r="K157" i="20"/>
  <c r="O156" i="20"/>
  <c r="N156" i="20"/>
  <c r="M156" i="20"/>
  <c r="L156" i="20"/>
  <c r="K156" i="20"/>
  <c r="O155" i="20"/>
  <c r="N155" i="20"/>
  <c r="M155" i="20"/>
  <c r="L155" i="20"/>
  <c r="K155" i="20"/>
  <c r="O154" i="20"/>
  <c r="N154" i="20"/>
  <c r="M154" i="20"/>
  <c r="L154" i="20"/>
  <c r="K154" i="20"/>
  <c r="O153" i="20"/>
  <c r="N153" i="20"/>
  <c r="M153" i="20"/>
  <c r="L153" i="20"/>
  <c r="K153" i="20"/>
  <c r="O152" i="20"/>
  <c r="N152" i="20"/>
  <c r="M152" i="20"/>
  <c r="L152" i="20"/>
  <c r="K152" i="20"/>
  <c r="O151" i="20"/>
  <c r="N151" i="20"/>
  <c r="M151" i="20"/>
  <c r="L151" i="20"/>
  <c r="K151" i="20"/>
  <c r="O150" i="20"/>
  <c r="N150" i="20"/>
  <c r="M150" i="20"/>
  <c r="L150" i="20"/>
  <c r="K150" i="20"/>
  <c r="O149" i="20"/>
  <c r="N149" i="20"/>
  <c r="M149" i="20"/>
  <c r="L149" i="20"/>
  <c r="K149" i="20"/>
  <c r="O148" i="20"/>
  <c r="N148" i="20"/>
  <c r="M148" i="20"/>
  <c r="L148" i="20"/>
  <c r="K148" i="20"/>
  <c r="O147" i="20"/>
  <c r="N147" i="20"/>
  <c r="M147" i="20"/>
  <c r="L147" i="20"/>
  <c r="K147" i="20"/>
  <c r="O146" i="20"/>
  <c r="N146" i="20"/>
  <c r="M146" i="20"/>
  <c r="L146" i="20"/>
  <c r="K146" i="20"/>
  <c r="O145" i="20"/>
  <c r="N145" i="20"/>
  <c r="M145" i="20"/>
  <c r="L145" i="20"/>
  <c r="K145" i="20"/>
  <c r="O144" i="20"/>
  <c r="N144" i="20"/>
  <c r="M144" i="20"/>
  <c r="L144" i="20"/>
  <c r="K144" i="20"/>
  <c r="O143" i="20"/>
  <c r="N143" i="20"/>
  <c r="M143" i="20"/>
  <c r="L143" i="20"/>
  <c r="K143" i="20"/>
  <c r="O142" i="20"/>
  <c r="N142" i="20"/>
  <c r="M142" i="20"/>
  <c r="L142" i="20"/>
  <c r="K142" i="20"/>
  <c r="O141" i="20"/>
  <c r="N141" i="20"/>
  <c r="M141" i="20"/>
  <c r="L141" i="20"/>
  <c r="K141" i="20"/>
  <c r="O140" i="20"/>
  <c r="N140" i="20"/>
  <c r="M140" i="20"/>
  <c r="L140" i="20"/>
  <c r="K140" i="20"/>
  <c r="O139" i="20"/>
  <c r="N139" i="20"/>
  <c r="M139" i="20"/>
  <c r="L139" i="20"/>
  <c r="K139" i="20"/>
  <c r="O138" i="20"/>
  <c r="N138" i="20"/>
  <c r="M138" i="20"/>
  <c r="L138" i="20"/>
  <c r="K138" i="20"/>
  <c r="O137" i="20"/>
  <c r="N137" i="20"/>
  <c r="M137" i="20"/>
  <c r="L137" i="20"/>
  <c r="K137" i="20"/>
  <c r="O136" i="20"/>
  <c r="N136" i="20"/>
  <c r="M136" i="20"/>
  <c r="L136" i="20"/>
  <c r="K136" i="20"/>
  <c r="O135" i="20"/>
  <c r="N135" i="20"/>
  <c r="M135" i="20"/>
  <c r="L135" i="20"/>
  <c r="K135" i="20"/>
  <c r="O134" i="20"/>
  <c r="N134" i="20"/>
  <c r="M134" i="20"/>
  <c r="L134" i="20"/>
  <c r="K134" i="20"/>
  <c r="O133" i="20"/>
  <c r="N133" i="20"/>
  <c r="M133" i="20"/>
  <c r="L133" i="20"/>
  <c r="K133" i="20"/>
  <c r="O132" i="20"/>
  <c r="N132" i="20"/>
  <c r="M132" i="20"/>
  <c r="L132" i="20"/>
  <c r="K132" i="20"/>
  <c r="O131" i="20"/>
  <c r="N131" i="20"/>
  <c r="M131" i="20"/>
  <c r="L131" i="20"/>
  <c r="K131" i="20"/>
  <c r="O130" i="20"/>
  <c r="N130" i="20"/>
  <c r="M130" i="20"/>
  <c r="L130" i="20"/>
  <c r="K130" i="20"/>
  <c r="O129" i="20"/>
  <c r="N129" i="20"/>
  <c r="M129" i="20"/>
  <c r="L129" i="20"/>
  <c r="K129" i="20"/>
  <c r="O128" i="20"/>
  <c r="N128" i="20"/>
  <c r="M128" i="20"/>
  <c r="L128" i="20"/>
  <c r="K128" i="20"/>
  <c r="O127" i="20"/>
  <c r="N127" i="20"/>
  <c r="M127" i="20"/>
  <c r="L127" i="20"/>
  <c r="K127" i="20"/>
  <c r="O126" i="20"/>
  <c r="N126" i="20"/>
  <c r="M126" i="20"/>
  <c r="L126" i="20"/>
  <c r="K126" i="20"/>
  <c r="O125" i="20"/>
  <c r="N125" i="20"/>
  <c r="M125" i="20"/>
  <c r="L125" i="20"/>
  <c r="K125" i="20"/>
  <c r="O124" i="20"/>
  <c r="N124" i="20"/>
  <c r="M124" i="20"/>
  <c r="L124" i="20"/>
  <c r="K124" i="20"/>
  <c r="O123" i="20"/>
  <c r="N123" i="20"/>
  <c r="M123" i="20"/>
  <c r="L123" i="20"/>
  <c r="K123" i="20"/>
  <c r="O122" i="20"/>
  <c r="N122" i="20"/>
  <c r="M122" i="20"/>
  <c r="L122" i="20"/>
  <c r="K122" i="20"/>
  <c r="O121" i="20"/>
  <c r="N121" i="20"/>
  <c r="M121" i="20"/>
  <c r="L121" i="20"/>
  <c r="K121" i="20"/>
  <c r="O120" i="20"/>
  <c r="N120" i="20"/>
  <c r="M120" i="20"/>
  <c r="L120" i="20"/>
  <c r="K120" i="20"/>
  <c r="O119" i="20"/>
  <c r="N119" i="20"/>
  <c r="M119" i="20"/>
  <c r="L119" i="20"/>
  <c r="K119" i="20"/>
  <c r="O118" i="20"/>
  <c r="N118" i="20"/>
  <c r="M118" i="20"/>
  <c r="L118" i="20"/>
  <c r="K118" i="20"/>
  <c r="O117" i="20"/>
  <c r="N117" i="20"/>
  <c r="M117" i="20"/>
  <c r="L117" i="20"/>
  <c r="K117" i="20"/>
  <c r="O116" i="20"/>
  <c r="N116" i="20"/>
  <c r="M116" i="20"/>
  <c r="L116" i="20"/>
  <c r="K116" i="20"/>
  <c r="O115" i="20"/>
  <c r="N115" i="20"/>
  <c r="M115" i="20"/>
  <c r="L115" i="20"/>
  <c r="K115" i="20"/>
  <c r="O114" i="20"/>
  <c r="N114" i="20"/>
  <c r="M114" i="20"/>
  <c r="L114" i="20"/>
  <c r="K114" i="20"/>
  <c r="O113" i="20"/>
  <c r="N113" i="20"/>
  <c r="M113" i="20"/>
  <c r="L113" i="20"/>
  <c r="K113" i="20"/>
  <c r="O112" i="20"/>
  <c r="N112" i="20"/>
  <c r="M112" i="20"/>
  <c r="L112" i="20"/>
  <c r="K112" i="20"/>
  <c r="O111" i="20"/>
  <c r="N111" i="20"/>
  <c r="M111" i="20"/>
  <c r="L111" i="20"/>
  <c r="K111" i="20"/>
  <c r="O110" i="20"/>
  <c r="N110" i="20"/>
  <c r="M110" i="20"/>
  <c r="L110" i="20"/>
  <c r="K110" i="20"/>
  <c r="O109" i="20"/>
  <c r="N109" i="20"/>
  <c r="M109" i="20"/>
  <c r="L109" i="20"/>
  <c r="K109" i="20"/>
  <c r="O108" i="20"/>
  <c r="N108" i="20"/>
  <c r="M108" i="20"/>
  <c r="L108" i="20"/>
  <c r="K108" i="20"/>
  <c r="O107" i="20"/>
  <c r="N107" i="20"/>
  <c r="M107" i="20"/>
  <c r="L107" i="20"/>
  <c r="K107" i="20"/>
  <c r="O106" i="20"/>
  <c r="N106" i="20"/>
  <c r="M106" i="20"/>
  <c r="L106" i="20"/>
  <c r="K106" i="20"/>
  <c r="O105" i="20"/>
  <c r="N105" i="20"/>
  <c r="M105" i="20"/>
  <c r="L105" i="20"/>
  <c r="K105" i="20"/>
  <c r="O104" i="20"/>
  <c r="N104" i="20"/>
  <c r="M104" i="20"/>
  <c r="L104" i="20"/>
  <c r="K104" i="20"/>
  <c r="O103" i="20"/>
  <c r="N103" i="20"/>
  <c r="M103" i="20"/>
  <c r="L103" i="20"/>
  <c r="K103" i="20"/>
  <c r="O102" i="20"/>
  <c r="N102" i="20"/>
  <c r="M102" i="20"/>
  <c r="L102" i="20"/>
  <c r="K102" i="20"/>
  <c r="O101" i="20"/>
  <c r="N101" i="20"/>
  <c r="M101" i="20"/>
  <c r="L101" i="20"/>
  <c r="K101" i="20"/>
  <c r="O100" i="20"/>
  <c r="N100" i="20"/>
  <c r="M100" i="20"/>
  <c r="L100" i="20"/>
  <c r="K100" i="20"/>
  <c r="O99" i="20"/>
  <c r="N99" i="20"/>
  <c r="M99" i="20"/>
  <c r="L99" i="20"/>
  <c r="K99" i="20"/>
  <c r="O98" i="20"/>
  <c r="N98" i="20"/>
  <c r="M98" i="20"/>
  <c r="L98" i="20"/>
  <c r="K98" i="20"/>
  <c r="O97" i="20"/>
  <c r="N97" i="20"/>
  <c r="M97" i="20"/>
  <c r="L97" i="20"/>
  <c r="K97" i="20"/>
  <c r="O96" i="20"/>
  <c r="N96" i="20"/>
  <c r="M96" i="20"/>
  <c r="L96" i="20"/>
  <c r="K96" i="20"/>
  <c r="O95" i="20"/>
  <c r="N95" i="20"/>
  <c r="M95" i="20"/>
  <c r="L95" i="20"/>
  <c r="K95" i="20"/>
  <c r="O94" i="20"/>
  <c r="N94" i="20"/>
  <c r="M94" i="20"/>
  <c r="L94" i="20"/>
  <c r="K94" i="20"/>
  <c r="O93" i="20"/>
  <c r="N93" i="20"/>
  <c r="M93" i="20"/>
  <c r="L93" i="20"/>
  <c r="K93" i="20"/>
  <c r="O92" i="20"/>
  <c r="N92" i="20"/>
  <c r="M92" i="20"/>
  <c r="L92" i="20"/>
  <c r="K92" i="20"/>
  <c r="O91" i="20"/>
  <c r="N91" i="20"/>
  <c r="M91" i="20"/>
  <c r="L91" i="20"/>
  <c r="K91" i="20"/>
  <c r="O90" i="20"/>
  <c r="N90" i="20"/>
  <c r="M90" i="20"/>
  <c r="L90" i="20"/>
  <c r="K90" i="20"/>
  <c r="O89" i="20"/>
  <c r="N89" i="20"/>
  <c r="M89" i="20"/>
  <c r="L89" i="20"/>
  <c r="K89" i="20"/>
  <c r="O88" i="20"/>
  <c r="N88" i="20"/>
  <c r="M88" i="20"/>
  <c r="L88" i="20"/>
  <c r="K88" i="20"/>
  <c r="O87" i="20"/>
  <c r="N87" i="20"/>
  <c r="M87" i="20"/>
  <c r="L87" i="20"/>
  <c r="K87" i="20"/>
  <c r="O86" i="20"/>
  <c r="N86" i="20"/>
  <c r="M86" i="20"/>
  <c r="L86" i="20"/>
  <c r="K86" i="20"/>
  <c r="O85" i="20"/>
  <c r="N85" i="20"/>
  <c r="M85" i="20"/>
  <c r="L85" i="20"/>
  <c r="K85" i="20"/>
  <c r="O84" i="20"/>
  <c r="N84" i="20"/>
  <c r="M84" i="20"/>
  <c r="L84" i="20"/>
  <c r="K84" i="20"/>
  <c r="O83" i="20"/>
  <c r="N83" i="20"/>
  <c r="M83" i="20"/>
  <c r="L83" i="20"/>
  <c r="K83" i="20"/>
  <c r="O82" i="20"/>
  <c r="N82" i="20"/>
  <c r="M82" i="20"/>
  <c r="L82" i="20"/>
  <c r="K82" i="20"/>
  <c r="O81" i="20"/>
  <c r="N81" i="20"/>
  <c r="M81" i="20"/>
  <c r="L81" i="20"/>
  <c r="K81" i="20"/>
  <c r="O80" i="20"/>
  <c r="N80" i="20"/>
  <c r="M80" i="20"/>
  <c r="L80" i="20"/>
  <c r="K80" i="20"/>
  <c r="O79" i="20"/>
  <c r="N79" i="20"/>
  <c r="M79" i="20"/>
  <c r="L79" i="20"/>
  <c r="K79" i="20"/>
  <c r="O78" i="20"/>
  <c r="N78" i="20"/>
  <c r="M78" i="20"/>
  <c r="L78" i="20"/>
  <c r="K78" i="20"/>
  <c r="O77" i="20"/>
  <c r="N77" i="20"/>
  <c r="M77" i="20"/>
  <c r="L77" i="20"/>
  <c r="K77" i="20"/>
  <c r="O76" i="20"/>
  <c r="N76" i="20"/>
  <c r="M76" i="20"/>
  <c r="L76" i="20"/>
  <c r="K76" i="20"/>
  <c r="O75" i="20"/>
  <c r="N75" i="20"/>
  <c r="M75" i="20"/>
  <c r="L75" i="20"/>
  <c r="K75" i="20"/>
  <c r="O74" i="20"/>
  <c r="N74" i="20"/>
  <c r="M74" i="20"/>
  <c r="L74" i="20"/>
  <c r="K74" i="20"/>
  <c r="O73" i="20"/>
  <c r="N73" i="20"/>
  <c r="M73" i="20"/>
  <c r="L73" i="20"/>
  <c r="K73" i="20"/>
  <c r="O72" i="20"/>
  <c r="N72" i="20"/>
  <c r="M72" i="20"/>
  <c r="L72" i="20"/>
  <c r="K72" i="20"/>
  <c r="O71" i="20"/>
  <c r="N71" i="20"/>
  <c r="M71" i="20"/>
  <c r="L71" i="20"/>
  <c r="K71" i="20"/>
  <c r="O70" i="20"/>
  <c r="N70" i="20"/>
  <c r="M70" i="20"/>
  <c r="L70" i="20"/>
  <c r="K70" i="20"/>
  <c r="O69" i="20"/>
  <c r="N69" i="20"/>
  <c r="M69" i="20"/>
  <c r="L69" i="20"/>
  <c r="K69" i="20"/>
  <c r="O68" i="20"/>
  <c r="N68" i="20"/>
  <c r="M68" i="20"/>
  <c r="L68" i="20"/>
  <c r="K68" i="20"/>
  <c r="O67" i="20"/>
  <c r="N67" i="20"/>
  <c r="M67" i="20"/>
  <c r="L67" i="20"/>
  <c r="K67" i="20"/>
  <c r="O66" i="20"/>
  <c r="N66" i="20"/>
  <c r="M66" i="20"/>
  <c r="L66" i="20"/>
  <c r="K66" i="20"/>
  <c r="O65" i="20"/>
  <c r="N65" i="20"/>
  <c r="M65" i="20"/>
  <c r="L65" i="20"/>
  <c r="K65" i="20"/>
  <c r="O64" i="20"/>
  <c r="N64" i="20"/>
  <c r="M64" i="20"/>
  <c r="L64" i="20"/>
  <c r="K64" i="20"/>
  <c r="O63" i="20"/>
  <c r="N63" i="20"/>
  <c r="M63" i="20"/>
  <c r="L63" i="20"/>
  <c r="K63" i="20"/>
  <c r="O62" i="20"/>
  <c r="N62" i="20"/>
  <c r="M62" i="20"/>
  <c r="L62" i="20"/>
  <c r="K62" i="20"/>
  <c r="O61" i="20"/>
  <c r="N61" i="20"/>
  <c r="M61" i="20"/>
  <c r="L61" i="20"/>
  <c r="K61" i="20"/>
  <c r="O60" i="20"/>
  <c r="N60" i="20"/>
  <c r="M60" i="20"/>
  <c r="L60" i="20"/>
  <c r="K60" i="20"/>
  <c r="O59" i="20"/>
  <c r="N59" i="20"/>
  <c r="M59" i="20"/>
  <c r="L59" i="20"/>
  <c r="K59" i="20"/>
  <c r="O58" i="20"/>
  <c r="N58" i="20"/>
  <c r="M58" i="20"/>
  <c r="L58" i="20"/>
  <c r="K58" i="20"/>
  <c r="O57" i="20"/>
  <c r="N57" i="20"/>
  <c r="M57" i="20"/>
  <c r="L57" i="20"/>
  <c r="K57" i="20"/>
  <c r="O56" i="20"/>
  <c r="N56" i="20"/>
  <c r="M56" i="20"/>
  <c r="L56" i="20"/>
  <c r="K56" i="20"/>
  <c r="O55" i="20"/>
  <c r="N55" i="20"/>
  <c r="M55" i="20"/>
  <c r="L55" i="20"/>
  <c r="K55" i="20"/>
  <c r="O54" i="20"/>
  <c r="N54" i="20"/>
  <c r="M54" i="20"/>
  <c r="L54" i="20"/>
  <c r="K54" i="20"/>
  <c r="O53" i="20"/>
  <c r="N53" i="20"/>
  <c r="M53" i="20"/>
  <c r="L53" i="20"/>
  <c r="K53" i="20"/>
  <c r="O52" i="20"/>
  <c r="N52" i="20"/>
  <c r="M52" i="20"/>
  <c r="L52" i="20"/>
  <c r="K52" i="20"/>
  <c r="O51" i="20"/>
  <c r="N51" i="20"/>
  <c r="M51" i="20"/>
  <c r="L51" i="20"/>
  <c r="K51" i="20"/>
  <c r="O50" i="20"/>
  <c r="N50" i="20"/>
  <c r="M50" i="20"/>
  <c r="L50" i="20"/>
  <c r="K50" i="20"/>
  <c r="O49" i="20"/>
  <c r="N49" i="20"/>
  <c r="M49" i="20"/>
  <c r="L49" i="20"/>
  <c r="K49" i="20"/>
  <c r="O48" i="20"/>
  <c r="N48" i="20"/>
  <c r="M48" i="20"/>
  <c r="L48" i="20"/>
  <c r="K48" i="20"/>
  <c r="O47" i="20"/>
  <c r="N47" i="20"/>
  <c r="M47" i="20"/>
  <c r="L47" i="20"/>
  <c r="K47" i="20"/>
  <c r="O46" i="20"/>
  <c r="N46" i="20"/>
  <c r="M46" i="20"/>
  <c r="L46" i="20"/>
  <c r="K46" i="20"/>
  <c r="O45" i="20"/>
  <c r="N45" i="20"/>
  <c r="M45" i="20"/>
  <c r="L45" i="20"/>
  <c r="K45" i="20"/>
  <c r="O44" i="20"/>
  <c r="N44" i="20"/>
  <c r="M44" i="20"/>
  <c r="L44" i="20"/>
  <c r="K44" i="20"/>
  <c r="O43" i="20"/>
  <c r="N43" i="20"/>
  <c r="M43" i="20"/>
  <c r="L43" i="20"/>
  <c r="K43" i="20"/>
  <c r="O42" i="20"/>
  <c r="N42" i="20"/>
  <c r="M42" i="20"/>
  <c r="L42" i="20"/>
  <c r="K42" i="20"/>
  <c r="O41" i="20"/>
  <c r="N41" i="20"/>
  <c r="M41" i="20"/>
  <c r="L41" i="20"/>
  <c r="K41" i="20"/>
  <c r="O40" i="20"/>
  <c r="N40" i="20"/>
  <c r="M40" i="20"/>
  <c r="L40" i="20"/>
  <c r="K40" i="20"/>
  <c r="O39" i="20"/>
  <c r="N39" i="20"/>
  <c r="M39" i="20"/>
  <c r="L39" i="20"/>
  <c r="K39" i="20"/>
  <c r="O38" i="20"/>
  <c r="N38" i="20"/>
  <c r="M38" i="20"/>
  <c r="L38" i="20"/>
  <c r="K38" i="20"/>
  <c r="O37" i="20"/>
  <c r="N37" i="20"/>
  <c r="M37" i="20"/>
  <c r="L37" i="20"/>
  <c r="K37" i="20"/>
  <c r="O36" i="20"/>
  <c r="N36" i="20"/>
  <c r="M36" i="20"/>
  <c r="L36" i="20"/>
  <c r="K36" i="20"/>
  <c r="O35" i="20"/>
  <c r="N35" i="20"/>
  <c r="M35" i="20"/>
  <c r="L35" i="20"/>
  <c r="K35" i="20"/>
  <c r="O34" i="20"/>
  <c r="N34" i="20"/>
  <c r="M34" i="20"/>
  <c r="L34" i="20"/>
  <c r="K34" i="20"/>
  <c r="O33" i="20"/>
  <c r="N33" i="20"/>
  <c r="M33" i="20"/>
  <c r="L33" i="20"/>
  <c r="K33" i="20"/>
  <c r="O32" i="20"/>
  <c r="N32" i="20"/>
  <c r="M32" i="20"/>
  <c r="L32" i="20"/>
  <c r="K32" i="20"/>
  <c r="O31" i="20"/>
  <c r="N31" i="20"/>
  <c r="M31" i="20"/>
  <c r="L31" i="20"/>
  <c r="K31" i="20"/>
  <c r="O30" i="20"/>
  <c r="N30" i="20"/>
  <c r="M30" i="20"/>
  <c r="L30" i="20"/>
  <c r="K30" i="20"/>
  <c r="O29" i="20"/>
  <c r="N29" i="20"/>
  <c r="M29" i="20"/>
  <c r="L29" i="20"/>
  <c r="K29" i="20"/>
  <c r="O28" i="20"/>
  <c r="N28" i="20"/>
  <c r="M28" i="20"/>
  <c r="L28" i="20"/>
  <c r="K28" i="20"/>
  <c r="O27" i="20"/>
  <c r="N27" i="20"/>
  <c r="M27" i="20"/>
  <c r="L27" i="20"/>
  <c r="K27" i="20"/>
  <c r="O26" i="20"/>
  <c r="N26" i="20"/>
  <c r="M26" i="20"/>
  <c r="L26" i="20"/>
  <c r="K26" i="20"/>
  <c r="O25" i="20"/>
  <c r="N25" i="20"/>
  <c r="M25" i="20"/>
  <c r="L25" i="20"/>
  <c r="K25" i="20"/>
  <c r="O24" i="20"/>
  <c r="N24" i="20"/>
  <c r="M24" i="20"/>
  <c r="L24" i="20"/>
  <c r="K24" i="20"/>
  <c r="O23" i="20"/>
  <c r="N23" i="20"/>
  <c r="M23" i="20"/>
  <c r="L23" i="20"/>
  <c r="K23" i="20"/>
  <c r="O22" i="20"/>
  <c r="N22" i="20"/>
  <c r="M22" i="20"/>
  <c r="L22" i="20"/>
  <c r="K22" i="20"/>
  <c r="O21" i="20"/>
  <c r="N21" i="20"/>
  <c r="M21" i="20"/>
  <c r="L21" i="20"/>
  <c r="K21" i="20"/>
  <c r="O20" i="20"/>
  <c r="N20" i="20"/>
  <c r="M20" i="20"/>
  <c r="L20" i="20"/>
  <c r="K20" i="20"/>
  <c r="O19" i="20"/>
  <c r="N19" i="20"/>
  <c r="M19" i="20"/>
  <c r="L19" i="20"/>
  <c r="K19" i="20"/>
  <c r="O18" i="20"/>
  <c r="N18" i="20"/>
  <c r="M18" i="20"/>
  <c r="L18" i="20"/>
  <c r="K18" i="20"/>
  <c r="O17" i="20"/>
  <c r="N17" i="20"/>
  <c r="M17" i="20"/>
  <c r="L17" i="20"/>
  <c r="K17" i="20"/>
  <c r="O16" i="20"/>
  <c r="N16" i="20"/>
  <c r="M16" i="20"/>
  <c r="L16" i="20"/>
  <c r="K16" i="20"/>
  <c r="O15" i="20"/>
  <c r="N15" i="20"/>
  <c r="M15" i="20"/>
  <c r="L15" i="20"/>
  <c r="K15" i="20"/>
  <c r="O14" i="20"/>
  <c r="N14" i="20"/>
  <c r="M14" i="20"/>
  <c r="L14" i="20"/>
  <c r="K14" i="20"/>
  <c r="O13" i="20"/>
  <c r="N13" i="20"/>
  <c r="M13" i="20"/>
  <c r="L13" i="20"/>
  <c r="K13" i="20"/>
  <c r="O12" i="20"/>
  <c r="N12" i="20"/>
  <c r="M12" i="20"/>
  <c r="L12" i="20"/>
  <c r="K12" i="20"/>
  <c r="O11" i="20"/>
  <c r="N11" i="20"/>
  <c r="M11" i="20"/>
  <c r="L11" i="20"/>
  <c r="K11" i="20"/>
  <c r="O10" i="20"/>
  <c r="N10" i="20"/>
  <c r="M10" i="20"/>
  <c r="L10" i="20"/>
  <c r="K10" i="20"/>
  <c r="O9" i="20"/>
  <c r="N9" i="20"/>
  <c r="M9" i="20"/>
  <c r="L9" i="20"/>
  <c r="K9" i="20"/>
  <c r="O8" i="20"/>
  <c r="N8" i="20"/>
  <c r="M8" i="20"/>
  <c r="L8" i="20"/>
  <c r="K8" i="20"/>
  <c r="O7" i="20"/>
  <c r="N7" i="20"/>
  <c r="M7" i="20"/>
  <c r="L7" i="20"/>
  <c r="K7" i="20"/>
  <c r="O6" i="20"/>
  <c r="N6" i="20"/>
  <c r="M6" i="20"/>
  <c r="L6" i="20"/>
  <c r="K6" i="20"/>
  <c r="O5" i="20"/>
  <c r="N5" i="20"/>
  <c r="M5" i="20"/>
  <c r="L5" i="20"/>
  <c r="K5" i="20"/>
  <c r="O4" i="20"/>
  <c r="N4" i="20"/>
  <c r="M4" i="20"/>
  <c r="L4" i="20"/>
  <c r="K4" i="20"/>
  <c r="O1084" i="19"/>
  <c r="N1084" i="19"/>
  <c r="M1084" i="19"/>
  <c r="L1084" i="19"/>
  <c r="O1083" i="19"/>
  <c r="N1083" i="19"/>
  <c r="M1083" i="19"/>
  <c r="L1083" i="19"/>
  <c r="O1082" i="19"/>
  <c r="N1082" i="19"/>
  <c r="M1082" i="19"/>
  <c r="L1082" i="19"/>
  <c r="O1081" i="19"/>
  <c r="N1081" i="19"/>
  <c r="M1081" i="19"/>
  <c r="L1081" i="19"/>
  <c r="O1080" i="19"/>
  <c r="N1080" i="19"/>
  <c r="M1080" i="19"/>
  <c r="L1080" i="19"/>
  <c r="O1079" i="19"/>
  <c r="N1079" i="19"/>
  <c r="M1079" i="19"/>
  <c r="L1079" i="19"/>
  <c r="O1078" i="19"/>
  <c r="N1078" i="19"/>
  <c r="M1078" i="19"/>
  <c r="L1078" i="19"/>
  <c r="O1077" i="19"/>
  <c r="N1077" i="19"/>
  <c r="M1077" i="19"/>
  <c r="L1077" i="19"/>
  <c r="O1076" i="19"/>
  <c r="N1076" i="19"/>
  <c r="M1076" i="19"/>
  <c r="L1076" i="19"/>
  <c r="O1075" i="19"/>
  <c r="N1075" i="19"/>
  <c r="M1075" i="19"/>
  <c r="L1075" i="19"/>
  <c r="O1074" i="19"/>
  <c r="N1074" i="19"/>
  <c r="M1074" i="19"/>
  <c r="L1074" i="19"/>
  <c r="O1073" i="19"/>
  <c r="N1073" i="19"/>
  <c r="M1073" i="19"/>
  <c r="L1073" i="19"/>
  <c r="O1072" i="19"/>
  <c r="N1072" i="19"/>
  <c r="M1072" i="19"/>
  <c r="L1072" i="19"/>
  <c r="O1071" i="19"/>
  <c r="N1071" i="19"/>
  <c r="M1071" i="19"/>
  <c r="L1071" i="19"/>
  <c r="O1070" i="19"/>
  <c r="N1070" i="19"/>
  <c r="M1070" i="19"/>
  <c r="L1070" i="19"/>
  <c r="O1069" i="19"/>
  <c r="N1069" i="19"/>
  <c r="M1069" i="19"/>
  <c r="L1069" i="19"/>
  <c r="O1068" i="19"/>
  <c r="N1068" i="19"/>
  <c r="M1068" i="19"/>
  <c r="L1068" i="19"/>
  <c r="O1067" i="19"/>
  <c r="N1067" i="19"/>
  <c r="M1067" i="19"/>
  <c r="L1067" i="19"/>
  <c r="O1066" i="19"/>
  <c r="N1066" i="19"/>
  <c r="M1066" i="19"/>
  <c r="L1066" i="19"/>
  <c r="O1065" i="19"/>
  <c r="N1065" i="19"/>
  <c r="M1065" i="19"/>
  <c r="L1065" i="19"/>
  <c r="O1064" i="19"/>
  <c r="N1064" i="19"/>
  <c r="M1064" i="19"/>
  <c r="L1064" i="19"/>
  <c r="O1063" i="19"/>
  <c r="N1063" i="19"/>
  <c r="M1063" i="19"/>
  <c r="L1063" i="19"/>
  <c r="O1062" i="19"/>
  <c r="N1062" i="19"/>
  <c r="M1062" i="19"/>
  <c r="L1062" i="19"/>
  <c r="O1061" i="19"/>
  <c r="N1061" i="19"/>
  <c r="M1061" i="19"/>
  <c r="L1061" i="19"/>
  <c r="K1061" i="19"/>
  <c r="O1060" i="19"/>
  <c r="N1060" i="19"/>
  <c r="M1060" i="19"/>
  <c r="L1060" i="19"/>
  <c r="K1060" i="19"/>
  <c r="O1059" i="19"/>
  <c r="N1059" i="19"/>
  <c r="M1059" i="19"/>
  <c r="L1059" i="19"/>
  <c r="K1059" i="19"/>
  <c r="O1058" i="19"/>
  <c r="N1058" i="19"/>
  <c r="M1058" i="19"/>
  <c r="L1058" i="19"/>
  <c r="K1058" i="19"/>
  <c r="O1057" i="19"/>
  <c r="N1057" i="19"/>
  <c r="M1057" i="19"/>
  <c r="L1057" i="19"/>
  <c r="K1057" i="19"/>
  <c r="O1056" i="19"/>
  <c r="N1056" i="19"/>
  <c r="M1056" i="19"/>
  <c r="L1056" i="19"/>
  <c r="K1056" i="19"/>
  <c r="O1055" i="19"/>
  <c r="N1055" i="19"/>
  <c r="M1055" i="19"/>
  <c r="L1055" i="19"/>
  <c r="K1055" i="19"/>
  <c r="O1054" i="19"/>
  <c r="N1054" i="19"/>
  <c r="M1054" i="19"/>
  <c r="L1054" i="19"/>
  <c r="K1054" i="19"/>
  <c r="O1053" i="19"/>
  <c r="N1053" i="19"/>
  <c r="M1053" i="19"/>
  <c r="L1053" i="19"/>
  <c r="K1053" i="19"/>
  <c r="O1052" i="19"/>
  <c r="N1052" i="19"/>
  <c r="M1052" i="19"/>
  <c r="L1052" i="19"/>
  <c r="K1052" i="19"/>
  <c r="O1051" i="19"/>
  <c r="N1051" i="19"/>
  <c r="M1051" i="19"/>
  <c r="L1051" i="19"/>
  <c r="K1051" i="19"/>
  <c r="O1050" i="19"/>
  <c r="N1050" i="19"/>
  <c r="M1050" i="19"/>
  <c r="L1050" i="19"/>
  <c r="K1050" i="19"/>
  <c r="O1049" i="19"/>
  <c r="N1049" i="19"/>
  <c r="M1049" i="19"/>
  <c r="L1049" i="19"/>
  <c r="K1049" i="19"/>
  <c r="O1048" i="19"/>
  <c r="N1048" i="19"/>
  <c r="M1048" i="19"/>
  <c r="L1048" i="19"/>
  <c r="K1048" i="19"/>
  <c r="O1047" i="19"/>
  <c r="N1047" i="19"/>
  <c r="M1047" i="19"/>
  <c r="L1047" i="19"/>
  <c r="K1047" i="19"/>
  <c r="O1046" i="19"/>
  <c r="N1046" i="19"/>
  <c r="M1046" i="19"/>
  <c r="L1046" i="19"/>
  <c r="K1046" i="19"/>
  <c r="O1045" i="19"/>
  <c r="N1045" i="19"/>
  <c r="M1045" i="19"/>
  <c r="L1045" i="19"/>
  <c r="K1045" i="19"/>
  <c r="O1044" i="19"/>
  <c r="N1044" i="19"/>
  <c r="M1044" i="19"/>
  <c r="L1044" i="19"/>
  <c r="K1044" i="19"/>
  <c r="O1043" i="19"/>
  <c r="N1043" i="19"/>
  <c r="M1043" i="19"/>
  <c r="L1043" i="19"/>
  <c r="K1043" i="19"/>
  <c r="O1042" i="19"/>
  <c r="N1042" i="19"/>
  <c r="M1042" i="19"/>
  <c r="L1042" i="19"/>
  <c r="K1042" i="19"/>
  <c r="O1041" i="19"/>
  <c r="N1041" i="19"/>
  <c r="M1041" i="19"/>
  <c r="L1041" i="19"/>
  <c r="K1041" i="19"/>
  <c r="O1040" i="19"/>
  <c r="N1040" i="19"/>
  <c r="M1040" i="19"/>
  <c r="L1040" i="19"/>
  <c r="K1040" i="19"/>
  <c r="O1039" i="19"/>
  <c r="N1039" i="19"/>
  <c r="M1039" i="19"/>
  <c r="L1039" i="19"/>
  <c r="K1039" i="19"/>
  <c r="O1038" i="19"/>
  <c r="N1038" i="19"/>
  <c r="M1038" i="19"/>
  <c r="L1038" i="19"/>
  <c r="K1038" i="19"/>
  <c r="O1037" i="19"/>
  <c r="N1037" i="19"/>
  <c r="M1037" i="19"/>
  <c r="L1037" i="19"/>
  <c r="K1037" i="19"/>
  <c r="O1036" i="19"/>
  <c r="N1036" i="19"/>
  <c r="M1036" i="19"/>
  <c r="L1036" i="19"/>
  <c r="K1036" i="19"/>
  <c r="O1035" i="19"/>
  <c r="N1035" i="19"/>
  <c r="M1035" i="19"/>
  <c r="L1035" i="19"/>
  <c r="K1035" i="19"/>
  <c r="O1034" i="19"/>
  <c r="N1034" i="19"/>
  <c r="M1034" i="19"/>
  <c r="L1034" i="19"/>
  <c r="K1034" i="19"/>
  <c r="O1033" i="19"/>
  <c r="N1033" i="19"/>
  <c r="M1033" i="19"/>
  <c r="L1033" i="19"/>
  <c r="K1033" i="19"/>
  <c r="O1032" i="19"/>
  <c r="N1032" i="19"/>
  <c r="M1032" i="19"/>
  <c r="L1032" i="19"/>
  <c r="K1032" i="19"/>
  <c r="O1031" i="19"/>
  <c r="N1031" i="19"/>
  <c r="M1031" i="19"/>
  <c r="L1031" i="19"/>
  <c r="K1031" i="19"/>
  <c r="O1030" i="19"/>
  <c r="N1030" i="19"/>
  <c r="M1030" i="19"/>
  <c r="L1030" i="19"/>
  <c r="K1030" i="19"/>
  <c r="O1029" i="19"/>
  <c r="N1029" i="19"/>
  <c r="M1029" i="19"/>
  <c r="L1029" i="19"/>
  <c r="K1029" i="19"/>
  <c r="O1028" i="19"/>
  <c r="N1028" i="19"/>
  <c r="M1028" i="19"/>
  <c r="L1028" i="19"/>
  <c r="K1028" i="19"/>
  <c r="O1027" i="19"/>
  <c r="N1027" i="19"/>
  <c r="M1027" i="19"/>
  <c r="L1027" i="19"/>
  <c r="K1027" i="19"/>
  <c r="O1026" i="19"/>
  <c r="N1026" i="19"/>
  <c r="M1026" i="19"/>
  <c r="L1026" i="19"/>
  <c r="K1026" i="19"/>
  <c r="O1025" i="19"/>
  <c r="N1025" i="19"/>
  <c r="M1025" i="19"/>
  <c r="L1025" i="19"/>
  <c r="K1025" i="19"/>
  <c r="O1024" i="19"/>
  <c r="N1024" i="19"/>
  <c r="M1024" i="19"/>
  <c r="L1024" i="19"/>
  <c r="K1024" i="19"/>
  <c r="O1023" i="19"/>
  <c r="N1023" i="19"/>
  <c r="M1023" i="19"/>
  <c r="L1023" i="19"/>
  <c r="K1023" i="19"/>
  <c r="O1022" i="19"/>
  <c r="N1022" i="19"/>
  <c r="M1022" i="19"/>
  <c r="L1022" i="19"/>
  <c r="K1022" i="19"/>
  <c r="O1021" i="19"/>
  <c r="N1021" i="19"/>
  <c r="M1021" i="19"/>
  <c r="L1021" i="19"/>
  <c r="K1021" i="19"/>
  <c r="O1020" i="19"/>
  <c r="N1020" i="19"/>
  <c r="M1020" i="19"/>
  <c r="L1020" i="19"/>
  <c r="K1020" i="19"/>
  <c r="O1019" i="19"/>
  <c r="N1019" i="19"/>
  <c r="M1019" i="19"/>
  <c r="L1019" i="19"/>
  <c r="K1019" i="19"/>
  <c r="O1018" i="19"/>
  <c r="N1018" i="19"/>
  <c r="M1018" i="19"/>
  <c r="L1018" i="19"/>
  <c r="K1018" i="19"/>
  <c r="O1017" i="19"/>
  <c r="N1017" i="19"/>
  <c r="M1017" i="19"/>
  <c r="L1017" i="19"/>
  <c r="K1017" i="19"/>
  <c r="O1016" i="19"/>
  <c r="N1016" i="19"/>
  <c r="M1016" i="19"/>
  <c r="L1016" i="19"/>
  <c r="K1016" i="19"/>
  <c r="O1015" i="19"/>
  <c r="N1015" i="19"/>
  <c r="M1015" i="19"/>
  <c r="L1015" i="19"/>
  <c r="K1015" i="19"/>
  <c r="O1014" i="19"/>
  <c r="N1014" i="19"/>
  <c r="M1014" i="19"/>
  <c r="L1014" i="19"/>
  <c r="K1014" i="19"/>
  <c r="O1013" i="19"/>
  <c r="N1013" i="19"/>
  <c r="M1013" i="19"/>
  <c r="L1013" i="19"/>
  <c r="K1013" i="19"/>
  <c r="O1012" i="19"/>
  <c r="N1012" i="19"/>
  <c r="M1012" i="19"/>
  <c r="L1012" i="19"/>
  <c r="K1012" i="19"/>
  <c r="O1011" i="19"/>
  <c r="N1011" i="19"/>
  <c r="M1011" i="19"/>
  <c r="L1011" i="19"/>
  <c r="K1011" i="19"/>
  <c r="O1010" i="19"/>
  <c r="N1010" i="19"/>
  <c r="M1010" i="19"/>
  <c r="L1010" i="19"/>
  <c r="K1010" i="19"/>
  <c r="O1009" i="19"/>
  <c r="N1009" i="19"/>
  <c r="M1009" i="19"/>
  <c r="L1009" i="19"/>
  <c r="K1009" i="19"/>
  <c r="O1008" i="19"/>
  <c r="N1008" i="19"/>
  <c r="M1008" i="19"/>
  <c r="L1008" i="19"/>
  <c r="K1008" i="19"/>
  <c r="O1007" i="19"/>
  <c r="N1007" i="19"/>
  <c r="M1007" i="19"/>
  <c r="L1007" i="19"/>
  <c r="K1007" i="19"/>
  <c r="O1006" i="19"/>
  <c r="N1006" i="19"/>
  <c r="M1006" i="19"/>
  <c r="L1006" i="19"/>
  <c r="K1006" i="19"/>
  <c r="O1005" i="19"/>
  <c r="N1005" i="19"/>
  <c r="M1005" i="19"/>
  <c r="L1005" i="19"/>
  <c r="K1005" i="19"/>
  <c r="O1004" i="19"/>
  <c r="N1004" i="19"/>
  <c r="M1004" i="19"/>
  <c r="L1004" i="19"/>
  <c r="K1004" i="19"/>
  <c r="O1003" i="19"/>
  <c r="N1003" i="19"/>
  <c r="M1003" i="19"/>
  <c r="L1003" i="19"/>
  <c r="K1003" i="19"/>
  <c r="O1002" i="19"/>
  <c r="N1002" i="19"/>
  <c r="M1002" i="19"/>
  <c r="L1002" i="19"/>
  <c r="K1002" i="19"/>
  <c r="O1001" i="19"/>
  <c r="N1001" i="19"/>
  <c r="M1001" i="19"/>
  <c r="L1001" i="19"/>
  <c r="K1001" i="19"/>
  <c r="O1000" i="19"/>
  <c r="N1000" i="19"/>
  <c r="M1000" i="19"/>
  <c r="L1000" i="19"/>
  <c r="K1000" i="19"/>
  <c r="O999" i="19"/>
  <c r="N999" i="19"/>
  <c r="M999" i="19"/>
  <c r="L999" i="19"/>
  <c r="K999" i="19"/>
  <c r="O998" i="19"/>
  <c r="N998" i="19"/>
  <c r="M998" i="19"/>
  <c r="L998" i="19"/>
  <c r="K998" i="19"/>
  <c r="O997" i="19"/>
  <c r="N997" i="19"/>
  <c r="M997" i="19"/>
  <c r="L997" i="19"/>
  <c r="K997" i="19"/>
  <c r="O996" i="19"/>
  <c r="N996" i="19"/>
  <c r="M996" i="19"/>
  <c r="L996" i="19"/>
  <c r="K996" i="19"/>
  <c r="O995" i="19"/>
  <c r="N995" i="19"/>
  <c r="M995" i="19"/>
  <c r="L995" i="19"/>
  <c r="K995" i="19"/>
  <c r="O994" i="19"/>
  <c r="N994" i="19"/>
  <c r="M994" i="19"/>
  <c r="L994" i="19"/>
  <c r="K994" i="19"/>
  <c r="O993" i="19"/>
  <c r="N993" i="19"/>
  <c r="M993" i="19"/>
  <c r="L993" i="19"/>
  <c r="K993" i="19"/>
  <c r="O992" i="19"/>
  <c r="N992" i="19"/>
  <c r="M992" i="19"/>
  <c r="L992" i="19"/>
  <c r="K992" i="19"/>
  <c r="O991" i="19"/>
  <c r="N991" i="19"/>
  <c r="M991" i="19"/>
  <c r="L991" i="19"/>
  <c r="K991" i="19"/>
  <c r="O990" i="19"/>
  <c r="N990" i="19"/>
  <c r="M990" i="19"/>
  <c r="L990" i="19"/>
  <c r="K990" i="19"/>
  <c r="O989" i="19"/>
  <c r="N989" i="19"/>
  <c r="M989" i="19"/>
  <c r="L989" i="19"/>
  <c r="K989" i="19"/>
  <c r="O988" i="19"/>
  <c r="N988" i="19"/>
  <c r="M988" i="19"/>
  <c r="L988" i="19"/>
  <c r="K988" i="19"/>
  <c r="O987" i="19"/>
  <c r="N987" i="19"/>
  <c r="M987" i="19"/>
  <c r="L987" i="19"/>
  <c r="K987" i="19"/>
  <c r="O986" i="19"/>
  <c r="N986" i="19"/>
  <c r="M986" i="19"/>
  <c r="L986" i="19"/>
  <c r="K986" i="19"/>
  <c r="O985" i="19"/>
  <c r="N985" i="19"/>
  <c r="M985" i="19"/>
  <c r="L985" i="19"/>
  <c r="K985" i="19"/>
  <c r="O984" i="19"/>
  <c r="N984" i="19"/>
  <c r="M984" i="19"/>
  <c r="L984" i="19"/>
  <c r="K984" i="19"/>
  <c r="O983" i="19"/>
  <c r="N983" i="19"/>
  <c r="M983" i="19"/>
  <c r="L983" i="19"/>
  <c r="K983" i="19"/>
  <c r="O982" i="19"/>
  <c r="N982" i="19"/>
  <c r="M982" i="19"/>
  <c r="L982" i="19"/>
  <c r="K982" i="19"/>
  <c r="O981" i="19"/>
  <c r="N981" i="19"/>
  <c r="M981" i="19"/>
  <c r="L981" i="19"/>
  <c r="K981" i="19"/>
  <c r="O980" i="19"/>
  <c r="N980" i="19"/>
  <c r="M980" i="19"/>
  <c r="L980" i="19"/>
  <c r="K980" i="19"/>
  <c r="O979" i="19"/>
  <c r="N979" i="19"/>
  <c r="M979" i="19"/>
  <c r="L979" i="19"/>
  <c r="K979" i="19"/>
  <c r="O978" i="19"/>
  <c r="N978" i="19"/>
  <c r="M978" i="19"/>
  <c r="L978" i="19"/>
  <c r="K978" i="19"/>
  <c r="O977" i="19"/>
  <c r="N977" i="19"/>
  <c r="M977" i="19"/>
  <c r="L977" i="19"/>
  <c r="K977" i="19"/>
  <c r="O976" i="19"/>
  <c r="N976" i="19"/>
  <c r="M976" i="19"/>
  <c r="L976" i="19"/>
  <c r="K976" i="19"/>
  <c r="O975" i="19"/>
  <c r="N975" i="19"/>
  <c r="M975" i="19"/>
  <c r="L975" i="19"/>
  <c r="K975" i="19"/>
  <c r="O974" i="19"/>
  <c r="N974" i="19"/>
  <c r="M974" i="19"/>
  <c r="L974" i="19"/>
  <c r="K974" i="19"/>
  <c r="O973" i="19"/>
  <c r="N973" i="19"/>
  <c r="M973" i="19"/>
  <c r="L973" i="19"/>
  <c r="K973" i="19"/>
  <c r="O972" i="19"/>
  <c r="N972" i="19"/>
  <c r="M972" i="19"/>
  <c r="L972" i="19"/>
  <c r="K972" i="19"/>
  <c r="O971" i="19"/>
  <c r="N971" i="19"/>
  <c r="M971" i="19"/>
  <c r="L971" i="19"/>
  <c r="K971" i="19"/>
  <c r="O970" i="19"/>
  <c r="N970" i="19"/>
  <c r="M970" i="19"/>
  <c r="L970" i="19"/>
  <c r="K970" i="19"/>
  <c r="O969" i="19"/>
  <c r="N969" i="19"/>
  <c r="M969" i="19"/>
  <c r="L969" i="19"/>
  <c r="K969" i="19"/>
  <c r="O968" i="19"/>
  <c r="N968" i="19"/>
  <c r="M968" i="19"/>
  <c r="L968" i="19"/>
  <c r="K968" i="19"/>
  <c r="O967" i="19"/>
  <c r="N967" i="19"/>
  <c r="M967" i="19"/>
  <c r="L967" i="19"/>
  <c r="K967" i="19"/>
  <c r="O966" i="19"/>
  <c r="N966" i="19"/>
  <c r="M966" i="19"/>
  <c r="L966" i="19"/>
  <c r="K966" i="19"/>
  <c r="O965" i="19"/>
  <c r="N965" i="19"/>
  <c r="M965" i="19"/>
  <c r="L965" i="19"/>
  <c r="K965" i="19"/>
  <c r="O964" i="19"/>
  <c r="N964" i="19"/>
  <c r="M964" i="19"/>
  <c r="L964" i="19"/>
  <c r="K964" i="19"/>
  <c r="O963" i="19"/>
  <c r="N963" i="19"/>
  <c r="M963" i="19"/>
  <c r="L963" i="19"/>
  <c r="K963" i="19"/>
  <c r="O962" i="19"/>
  <c r="N962" i="19"/>
  <c r="M962" i="19"/>
  <c r="L962" i="19"/>
  <c r="K962" i="19"/>
  <c r="O961" i="19"/>
  <c r="N961" i="19"/>
  <c r="M961" i="19"/>
  <c r="L961" i="19"/>
  <c r="K961" i="19"/>
  <c r="O960" i="19"/>
  <c r="N960" i="19"/>
  <c r="M960" i="19"/>
  <c r="L960" i="19"/>
  <c r="K960" i="19"/>
  <c r="O959" i="19"/>
  <c r="N959" i="19"/>
  <c r="M959" i="19"/>
  <c r="L959" i="19"/>
  <c r="K959" i="19"/>
  <c r="O958" i="19"/>
  <c r="N958" i="19"/>
  <c r="M958" i="19"/>
  <c r="L958" i="19"/>
  <c r="K958" i="19"/>
  <c r="O957" i="19"/>
  <c r="N957" i="19"/>
  <c r="M957" i="19"/>
  <c r="L957" i="19"/>
  <c r="K957" i="19"/>
  <c r="O956" i="19"/>
  <c r="N956" i="19"/>
  <c r="M956" i="19"/>
  <c r="L956" i="19"/>
  <c r="K956" i="19"/>
  <c r="O955" i="19"/>
  <c r="N955" i="19"/>
  <c r="M955" i="19"/>
  <c r="L955" i="19"/>
  <c r="K955" i="19"/>
  <c r="O954" i="19"/>
  <c r="N954" i="19"/>
  <c r="M954" i="19"/>
  <c r="L954" i="19"/>
  <c r="K954" i="19"/>
  <c r="O953" i="19"/>
  <c r="N953" i="19"/>
  <c r="M953" i="19"/>
  <c r="L953" i="19"/>
  <c r="K953" i="19"/>
  <c r="O952" i="19"/>
  <c r="N952" i="19"/>
  <c r="M952" i="19"/>
  <c r="L952" i="19"/>
  <c r="K952" i="19"/>
  <c r="O951" i="19"/>
  <c r="N951" i="19"/>
  <c r="M951" i="19"/>
  <c r="L951" i="19"/>
  <c r="K951" i="19"/>
  <c r="O950" i="19"/>
  <c r="N950" i="19"/>
  <c r="M950" i="19"/>
  <c r="L950" i="19"/>
  <c r="K950" i="19"/>
  <c r="O949" i="19"/>
  <c r="N949" i="19"/>
  <c r="M949" i="19"/>
  <c r="L949" i="19"/>
  <c r="K949" i="19"/>
  <c r="O948" i="19"/>
  <c r="N948" i="19"/>
  <c r="M948" i="19"/>
  <c r="L948" i="19"/>
  <c r="K948" i="19"/>
  <c r="O947" i="19"/>
  <c r="N947" i="19"/>
  <c r="M947" i="19"/>
  <c r="L947" i="19"/>
  <c r="K947" i="19"/>
  <c r="O946" i="19"/>
  <c r="N946" i="19"/>
  <c r="M946" i="19"/>
  <c r="L946" i="19"/>
  <c r="K946" i="19"/>
  <c r="O945" i="19"/>
  <c r="N945" i="19"/>
  <c r="M945" i="19"/>
  <c r="L945" i="19"/>
  <c r="K945" i="19"/>
  <c r="O944" i="19"/>
  <c r="N944" i="19"/>
  <c r="M944" i="19"/>
  <c r="L944" i="19"/>
  <c r="K944" i="19"/>
  <c r="O943" i="19"/>
  <c r="N943" i="19"/>
  <c r="M943" i="19"/>
  <c r="L943" i="19"/>
  <c r="K943" i="19"/>
  <c r="O942" i="19"/>
  <c r="N942" i="19"/>
  <c r="M942" i="19"/>
  <c r="L942" i="19"/>
  <c r="K942" i="19"/>
  <c r="O941" i="19"/>
  <c r="N941" i="19"/>
  <c r="M941" i="19"/>
  <c r="L941" i="19"/>
  <c r="K941" i="19"/>
  <c r="O940" i="19"/>
  <c r="N940" i="19"/>
  <c r="M940" i="19"/>
  <c r="L940" i="19"/>
  <c r="K940" i="19"/>
  <c r="O939" i="19"/>
  <c r="N939" i="19"/>
  <c r="M939" i="19"/>
  <c r="L939" i="19"/>
  <c r="K939" i="19"/>
  <c r="O938" i="19"/>
  <c r="N938" i="19"/>
  <c r="M938" i="19"/>
  <c r="L938" i="19"/>
  <c r="K938" i="19"/>
  <c r="O937" i="19"/>
  <c r="N937" i="19"/>
  <c r="M937" i="19"/>
  <c r="L937" i="19"/>
  <c r="K937" i="19"/>
  <c r="O936" i="19"/>
  <c r="N936" i="19"/>
  <c r="M936" i="19"/>
  <c r="L936" i="19"/>
  <c r="K936" i="19"/>
  <c r="O935" i="19"/>
  <c r="N935" i="19"/>
  <c r="M935" i="19"/>
  <c r="L935" i="19"/>
  <c r="K935" i="19"/>
  <c r="O934" i="19"/>
  <c r="N934" i="19"/>
  <c r="M934" i="19"/>
  <c r="L934" i="19"/>
  <c r="K934" i="19"/>
  <c r="O933" i="19"/>
  <c r="N933" i="19"/>
  <c r="M933" i="19"/>
  <c r="L933" i="19"/>
  <c r="K933" i="19"/>
  <c r="O932" i="19"/>
  <c r="N932" i="19"/>
  <c r="M932" i="19"/>
  <c r="L932" i="19"/>
  <c r="K932" i="19"/>
  <c r="O931" i="19"/>
  <c r="N931" i="19"/>
  <c r="M931" i="19"/>
  <c r="L931" i="19"/>
  <c r="K931" i="19"/>
  <c r="O930" i="19"/>
  <c r="N930" i="19"/>
  <c r="M930" i="19"/>
  <c r="L930" i="19"/>
  <c r="K930" i="19"/>
  <c r="O929" i="19"/>
  <c r="N929" i="19"/>
  <c r="M929" i="19"/>
  <c r="L929" i="19"/>
  <c r="K929" i="19"/>
  <c r="O928" i="19"/>
  <c r="N928" i="19"/>
  <c r="M928" i="19"/>
  <c r="L928" i="19"/>
  <c r="K928" i="19"/>
  <c r="O927" i="19"/>
  <c r="N927" i="19"/>
  <c r="M927" i="19"/>
  <c r="L927" i="19"/>
  <c r="K927" i="19"/>
  <c r="O926" i="19"/>
  <c r="N926" i="19"/>
  <c r="M926" i="19"/>
  <c r="L926" i="19"/>
  <c r="K926" i="19"/>
  <c r="O925" i="19"/>
  <c r="N925" i="19"/>
  <c r="M925" i="19"/>
  <c r="L925" i="19"/>
  <c r="K925" i="19"/>
  <c r="O924" i="19"/>
  <c r="N924" i="19"/>
  <c r="M924" i="19"/>
  <c r="L924" i="19"/>
  <c r="K924" i="19"/>
  <c r="O923" i="19"/>
  <c r="N923" i="19"/>
  <c r="M923" i="19"/>
  <c r="L923" i="19"/>
  <c r="K923" i="19"/>
  <c r="O922" i="19"/>
  <c r="N922" i="19"/>
  <c r="M922" i="19"/>
  <c r="L922" i="19"/>
  <c r="K922" i="19"/>
  <c r="O921" i="19"/>
  <c r="N921" i="19"/>
  <c r="M921" i="19"/>
  <c r="L921" i="19"/>
  <c r="K921" i="19"/>
  <c r="O920" i="19"/>
  <c r="N920" i="19"/>
  <c r="M920" i="19"/>
  <c r="L920" i="19"/>
  <c r="K920" i="19"/>
  <c r="O919" i="19"/>
  <c r="N919" i="19"/>
  <c r="M919" i="19"/>
  <c r="L919" i="19"/>
  <c r="K919" i="19"/>
  <c r="O918" i="19"/>
  <c r="N918" i="19"/>
  <c r="M918" i="19"/>
  <c r="L918" i="19"/>
  <c r="K918" i="19"/>
  <c r="O917" i="19"/>
  <c r="N917" i="19"/>
  <c r="M917" i="19"/>
  <c r="L917" i="19"/>
  <c r="K917" i="19"/>
  <c r="O916" i="19"/>
  <c r="N916" i="19"/>
  <c r="M916" i="19"/>
  <c r="L916" i="19"/>
  <c r="K916" i="19"/>
  <c r="O915" i="19"/>
  <c r="N915" i="19"/>
  <c r="M915" i="19"/>
  <c r="L915" i="19"/>
  <c r="K915" i="19"/>
  <c r="O914" i="19"/>
  <c r="N914" i="19"/>
  <c r="M914" i="19"/>
  <c r="L914" i="19"/>
  <c r="K914" i="19"/>
  <c r="O913" i="19"/>
  <c r="N913" i="19"/>
  <c r="M913" i="19"/>
  <c r="L913" i="19"/>
  <c r="K913" i="19"/>
  <c r="O912" i="19"/>
  <c r="N912" i="19"/>
  <c r="M912" i="19"/>
  <c r="L912" i="19"/>
  <c r="K912" i="19"/>
  <c r="O911" i="19"/>
  <c r="N911" i="19"/>
  <c r="M911" i="19"/>
  <c r="L911" i="19"/>
  <c r="K911" i="19"/>
  <c r="O910" i="19"/>
  <c r="N910" i="19"/>
  <c r="M910" i="19"/>
  <c r="L910" i="19"/>
  <c r="K910" i="19"/>
  <c r="O909" i="19"/>
  <c r="N909" i="19"/>
  <c r="M909" i="19"/>
  <c r="L909" i="19"/>
  <c r="K909" i="19"/>
  <c r="O908" i="19"/>
  <c r="N908" i="19"/>
  <c r="M908" i="19"/>
  <c r="L908" i="19"/>
  <c r="K908" i="19"/>
  <c r="O907" i="19"/>
  <c r="N907" i="19"/>
  <c r="M907" i="19"/>
  <c r="L907" i="19"/>
  <c r="K907" i="19"/>
  <c r="O906" i="19"/>
  <c r="N906" i="19"/>
  <c r="M906" i="19"/>
  <c r="L906" i="19"/>
  <c r="K906" i="19"/>
  <c r="O905" i="19"/>
  <c r="N905" i="19"/>
  <c r="M905" i="19"/>
  <c r="L905" i="19"/>
  <c r="K905" i="19"/>
  <c r="O904" i="19"/>
  <c r="N904" i="19"/>
  <c r="M904" i="19"/>
  <c r="L904" i="19"/>
  <c r="K904" i="19"/>
  <c r="O903" i="19"/>
  <c r="N903" i="19"/>
  <c r="M903" i="19"/>
  <c r="L903" i="19"/>
  <c r="K903" i="19"/>
  <c r="O902" i="19"/>
  <c r="N902" i="19"/>
  <c r="M902" i="19"/>
  <c r="L902" i="19"/>
  <c r="K902" i="19"/>
  <c r="O901" i="19"/>
  <c r="N901" i="19"/>
  <c r="M901" i="19"/>
  <c r="L901" i="19"/>
  <c r="K901" i="19"/>
  <c r="O900" i="19"/>
  <c r="N900" i="19"/>
  <c r="M900" i="19"/>
  <c r="L900" i="19"/>
  <c r="K900" i="19"/>
  <c r="O899" i="19"/>
  <c r="N899" i="19"/>
  <c r="M899" i="19"/>
  <c r="L899" i="19"/>
  <c r="K899" i="19"/>
  <c r="O898" i="19"/>
  <c r="N898" i="19"/>
  <c r="M898" i="19"/>
  <c r="L898" i="19"/>
  <c r="K898" i="19"/>
  <c r="O897" i="19"/>
  <c r="N897" i="19"/>
  <c r="M897" i="19"/>
  <c r="L897" i="19"/>
  <c r="K897" i="19"/>
  <c r="O896" i="19"/>
  <c r="N896" i="19"/>
  <c r="M896" i="19"/>
  <c r="L896" i="19"/>
  <c r="K896" i="19"/>
  <c r="O895" i="19"/>
  <c r="N895" i="19"/>
  <c r="M895" i="19"/>
  <c r="L895" i="19"/>
  <c r="K895" i="19"/>
  <c r="O894" i="19"/>
  <c r="N894" i="19"/>
  <c r="M894" i="19"/>
  <c r="L894" i="19"/>
  <c r="K894" i="19"/>
  <c r="O893" i="19"/>
  <c r="N893" i="19"/>
  <c r="M893" i="19"/>
  <c r="L893" i="19"/>
  <c r="K893" i="19"/>
  <c r="O892" i="19"/>
  <c r="N892" i="19"/>
  <c r="M892" i="19"/>
  <c r="L892" i="19"/>
  <c r="K892" i="19"/>
  <c r="O891" i="19"/>
  <c r="N891" i="19"/>
  <c r="M891" i="19"/>
  <c r="L891" i="19"/>
  <c r="K891" i="19"/>
  <c r="O890" i="19"/>
  <c r="N890" i="19"/>
  <c r="M890" i="19"/>
  <c r="L890" i="19"/>
  <c r="K890" i="19"/>
  <c r="O889" i="19"/>
  <c r="N889" i="19"/>
  <c r="M889" i="19"/>
  <c r="L889" i="19"/>
  <c r="K889" i="19"/>
  <c r="O888" i="19"/>
  <c r="N888" i="19"/>
  <c r="M888" i="19"/>
  <c r="L888" i="19"/>
  <c r="K888" i="19"/>
  <c r="O887" i="19"/>
  <c r="N887" i="19"/>
  <c r="M887" i="19"/>
  <c r="L887" i="19"/>
  <c r="K887" i="19"/>
  <c r="O886" i="19"/>
  <c r="N886" i="19"/>
  <c r="M886" i="19"/>
  <c r="L886" i="19"/>
  <c r="K886" i="19"/>
  <c r="O885" i="19"/>
  <c r="N885" i="19"/>
  <c r="M885" i="19"/>
  <c r="L885" i="19"/>
  <c r="K885" i="19"/>
  <c r="O884" i="19"/>
  <c r="N884" i="19"/>
  <c r="M884" i="19"/>
  <c r="L884" i="19"/>
  <c r="K884" i="19"/>
  <c r="O883" i="19"/>
  <c r="N883" i="19"/>
  <c r="M883" i="19"/>
  <c r="L883" i="19"/>
  <c r="K883" i="19"/>
  <c r="O882" i="19"/>
  <c r="N882" i="19"/>
  <c r="M882" i="19"/>
  <c r="L882" i="19"/>
  <c r="K882" i="19"/>
  <c r="O881" i="19"/>
  <c r="N881" i="19"/>
  <c r="M881" i="19"/>
  <c r="L881" i="19"/>
  <c r="K881" i="19"/>
  <c r="O880" i="19"/>
  <c r="N880" i="19"/>
  <c r="M880" i="19"/>
  <c r="L880" i="19"/>
  <c r="K880" i="19"/>
  <c r="O879" i="19"/>
  <c r="N879" i="19"/>
  <c r="M879" i="19"/>
  <c r="L879" i="19"/>
  <c r="K879" i="19"/>
  <c r="O878" i="19"/>
  <c r="N878" i="19"/>
  <c r="M878" i="19"/>
  <c r="L878" i="19"/>
  <c r="K878" i="19"/>
  <c r="O877" i="19"/>
  <c r="N877" i="19"/>
  <c r="M877" i="19"/>
  <c r="L877" i="19"/>
  <c r="K877" i="19"/>
  <c r="O876" i="19"/>
  <c r="N876" i="19"/>
  <c r="M876" i="19"/>
  <c r="L876" i="19"/>
  <c r="K876" i="19"/>
  <c r="O875" i="19"/>
  <c r="N875" i="19"/>
  <c r="M875" i="19"/>
  <c r="L875" i="19"/>
  <c r="K875" i="19"/>
  <c r="O874" i="19"/>
  <c r="N874" i="19"/>
  <c r="M874" i="19"/>
  <c r="L874" i="19"/>
  <c r="K874" i="19"/>
  <c r="O873" i="19"/>
  <c r="N873" i="19"/>
  <c r="M873" i="19"/>
  <c r="L873" i="19"/>
  <c r="K873" i="19"/>
  <c r="O872" i="19"/>
  <c r="N872" i="19"/>
  <c r="M872" i="19"/>
  <c r="L872" i="19"/>
  <c r="K872" i="19"/>
  <c r="O871" i="19"/>
  <c r="N871" i="19"/>
  <c r="M871" i="19"/>
  <c r="L871" i="19"/>
  <c r="K871" i="19"/>
  <c r="O870" i="19"/>
  <c r="N870" i="19"/>
  <c r="M870" i="19"/>
  <c r="L870" i="19"/>
  <c r="K870" i="19"/>
  <c r="O869" i="19"/>
  <c r="N869" i="19"/>
  <c r="M869" i="19"/>
  <c r="L869" i="19"/>
  <c r="K869" i="19"/>
  <c r="O868" i="19"/>
  <c r="N868" i="19"/>
  <c r="M868" i="19"/>
  <c r="L868" i="19"/>
  <c r="K868" i="19"/>
  <c r="O867" i="19"/>
  <c r="N867" i="19"/>
  <c r="M867" i="19"/>
  <c r="L867" i="19"/>
  <c r="K867" i="19"/>
  <c r="O866" i="19"/>
  <c r="N866" i="19"/>
  <c r="M866" i="19"/>
  <c r="L866" i="19"/>
  <c r="K866" i="19"/>
  <c r="O865" i="19"/>
  <c r="N865" i="19"/>
  <c r="M865" i="19"/>
  <c r="L865" i="19"/>
  <c r="K865" i="19"/>
  <c r="O864" i="19"/>
  <c r="N864" i="19"/>
  <c r="M864" i="19"/>
  <c r="L864" i="19"/>
  <c r="K864" i="19"/>
  <c r="O863" i="19"/>
  <c r="N863" i="19"/>
  <c r="M863" i="19"/>
  <c r="L863" i="19"/>
  <c r="K863" i="19"/>
  <c r="O862" i="19"/>
  <c r="N862" i="19"/>
  <c r="M862" i="19"/>
  <c r="L862" i="19"/>
  <c r="K862" i="19"/>
  <c r="O861" i="19"/>
  <c r="N861" i="19"/>
  <c r="M861" i="19"/>
  <c r="L861" i="19"/>
  <c r="K861" i="19"/>
  <c r="O860" i="19"/>
  <c r="N860" i="19"/>
  <c r="M860" i="19"/>
  <c r="L860" i="19"/>
  <c r="K860" i="19"/>
  <c r="O859" i="19"/>
  <c r="N859" i="19"/>
  <c r="M859" i="19"/>
  <c r="L859" i="19"/>
  <c r="K859" i="19"/>
  <c r="O858" i="19"/>
  <c r="N858" i="19"/>
  <c r="M858" i="19"/>
  <c r="L858" i="19"/>
  <c r="K858" i="19"/>
  <c r="O857" i="19"/>
  <c r="N857" i="19"/>
  <c r="M857" i="19"/>
  <c r="L857" i="19"/>
  <c r="K857" i="19"/>
  <c r="O856" i="19"/>
  <c r="N856" i="19"/>
  <c r="M856" i="19"/>
  <c r="L856" i="19"/>
  <c r="K856" i="19"/>
  <c r="O855" i="19"/>
  <c r="N855" i="19"/>
  <c r="M855" i="19"/>
  <c r="L855" i="19"/>
  <c r="K855" i="19"/>
  <c r="O854" i="19"/>
  <c r="N854" i="19"/>
  <c r="M854" i="19"/>
  <c r="L854" i="19"/>
  <c r="K854" i="19"/>
  <c r="O853" i="19"/>
  <c r="N853" i="19"/>
  <c r="M853" i="19"/>
  <c r="L853" i="19"/>
  <c r="K853" i="19"/>
  <c r="O852" i="19"/>
  <c r="N852" i="19"/>
  <c r="M852" i="19"/>
  <c r="L852" i="19"/>
  <c r="K852" i="19"/>
  <c r="O851" i="19"/>
  <c r="N851" i="19"/>
  <c r="M851" i="19"/>
  <c r="L851" i="19"/>
  <c r="K851" i="19"/>
  <c r="O850" i="19"/>
  <c r="N850" i="19"/>
  <c r="M850" i="19"/>
  <c r="L850" i="19"/>
  <c r="K850" i="19"/>
  <c r="O849" i="19"/>
  <c r="N849" i="19"/>
  <c r="M849" i="19"/>
  <c r="L849" i="19"/>
  <c r="K849" i="19"/>
  <c r="O848" i="19"/>
  <c r="N848" i="19"/>
  <c r="M848" i="19"/>
  <c r="L848" i="19"/>
  <c r="K848" i="19"/>
  <c r="O847" i="19"/>
  <c r="N847" i="19"/>
  <c r="M847" i="19"/>
  <c r="L847" i="19"/>
  <c r="K847" i="19"/>
  <c r="O846" i="19"/>
  <c r="N846" i="19"/>
  <c r="M846" i="19"/>
  <c r="L846" i="19"/>
  <c r="K846" i="19"/>
  <c r="O845" i="19"/>
  <c r="N845" i="19"/>
  <c r="M845" i="19"/>
  <c r="L845" i="19"/>
  <c r="K845" i="19"/>
  <c r="O844" i="19"/>
  <c r="N844" i="19"/>
  <c r="M844" i="19"/>
  <c r="L844" i="19"/>
  <c r="K844" i="19"/>
  <c r="O843" i="19"/>
  <c r="N843" i="19"/>
  <c r="M843" i="19"/>
  <c r="L843" i="19"/>
  <c r="K843" i="19"/>
  <c r="O842" i="19"/>
  <c r="N842" i="19"/>
  <c r="M842" i="19"/>
  <c r="L842" i="19"/>
  <c r="K842" i="19"/>
  <c r="O841" i="19"/>
  <c r="N841" i="19"/>
  <c r="M841" i="19"/>
  <c r="L841" i="19"/>
  <c r="K841" i="19"/>
  <c r="O840" i="19"/>
  <c r="N840" i="19"/>
  <c r="M840" i="19"/>
  <c r="L840" i="19"/>
  <c r="K840" i="19"/>
  <c r="O839" i="19"/>
  <c r="N839" i="19"/>
  <c r="M839" i="19"/>
  <c r="L839" i="19"/>
  <c r="K839" i="19"/>
  <c r="O838" i="19"/>
  <c r="N838" i="19"/>
  <c r="M838" i="19"/>
  <c r="L838" i="19"/>
  <c r="K838" i="19"/>
  <c r="O837" i="19"/>
  <c r="N837" i="19"/>
  <c r="M837" i="19"/>
  <c r="L837" i="19"/>
  <c r="K837" i="19"/>
  <c r="O836" i="19"/>
  <c r="N836" i="19"/>
  <c r="M836" i="19"/>
  <c r="L836" i="19"/>
  <c r="K836" i="19"/>
  <c r="O835" i="19"/>
  <c r="N835" i="19"/>
  <c r="M835" i="19"/>
  <c r="L835" i="19"/>
  <c r="K835" i="19"/>
  <c r="O834" i="19"/>
  <c r="N834" i="19"/>
  <c r="M834" i="19"/>
  <c r="L834" i="19"/>
  <c r="K834" i="19"/>
  <c r="O833" i="19"/>
  <c r="N833" i="19"/>
  <c r="M833" i="19"/>
  <c r="L833" i="19"/>
  <c r="K833" i="19"/>
  <c r="O832" i="19"/>
  <c r="N832" i="19"/>
  <c r="M832" i="19"/>
  <c r="L832" i="19"/>
  <c r="K832" i="19"/>
  <c r="O831" i="19"/>
  <c r="N831" i="19"/>
  <c r="M831" i="19"/>
  <c r="L831" i="19"/>
  <c r="K831" i="19"/>
  <c r="O830" i="19"/>
  <c r="N830" i="19"/>
  <c r="M830" i="19"/>
  <c r="L830" i="19"/>
  <c r="K830" i="19"/>
  <c r="O829" i="19"/>
  <c r="N829" i="19"/>
  <c r="M829" i="19"/>
  <c r="L829" i="19"/>
  <c r="K829" i="19"/>
  <c r="O828" i="19"/>
  <c r="N828" i="19"/>
  <c r="M828" i="19"/>
  <c r="L828" i="19"/>
  <c r="K828" i="19"/>
  <c r="O827" i="19"/>
  <c r="N827" i="19"/>
  <c r="M827" i="19"/>
  <c r="L827" i="19"/>
  <c r="K827" i="19"/>
  <c r="O826" i="19"/>
  <c r="N826" i="19"/>
  <c r="M826" i="19"/>
  <c r="L826" i="19"/>
  <c r="K826" i="19"/>
  <c r="O825" i="19"/>
  <c r="N825" i="19"/>
  <c r="M825" i="19"/>
  <c r="L825" i="19"/>
  <c r="K825" i="19"/>
  <c r="O824" i="19"/>
  <c r="N824" i="19"/>
  <c r="M824" i="19"/>
  <c r="L824" i="19"/>
  <c r="K824" i="19"/>
  <c r="O823" i="19"/>
  <c r="N823" i="19"/>
  <c r="M823" i="19"/>
  <c r="L823" i="19"/>
  <c r="K823" i="19"/>
  <c r="O822" i="19"/>
  <c r="N822" i="19"/>
  <c r="M822" i="19"/>
  <c r="L822" i="19"/>
  <c r="K822" i="19"/>
  <c r="O821" i="19"/>
  <c r="N821" i="19"/>
  <c r="M821" i="19"/>
  <c r="L821" i="19"/>
  <c r="K821" i="19"/>
  <c r="O820" i="19"/>
  <c r="N820" i="19"/>
  <c r="M820" i="19"/>
  <c r="L820" i="19"/>
  <c r="K820" i="19"/>
  <c r="O819" i="19"/>
  <c r="N819" i="19"/>
  <c r="M819" i="19"/>
  <c r="L819" i="19"/>
  <c r="K819" i="19"/>
  <c r="O818" i="19"/>
  <c r="N818" i="19"/>
  <c r="M818" i="19"/>
  <c r="L818" i="19"/>
  <c r="K818" i="19"/>
  <c r="O817" i="19"/>
  <c r="N817" i="19"/>
  <c r="M817" i="19"/>
  <c r="L817" i="19"/>
  <c r="K817" i="19"/>
  <c r="O816" i="19"/>
  <c r="N816" i="19"/>
  <c r="M816" i="19"/>
  <c r="L816" i="19"/>
  <c r="K816" i="19"/>
  <c r="O815" i="19"/>
  <c r="N815" i="19"/>
  <c r="M815" i="19"/>
  <c r="L815" i="19"/>
  <c r="K815" i="19"/>
  <c r="O814" i="19"/>
  <c r="N814" i="19"/>
  <c r="M814" i="19"/>
  <c r="L814" i="19"/>
  <c r="K814" i="19"/>
  <c r="O813" i="19"/>
  <c r="N813" i="19"/>
  <c r="M813" i="19"/>
  <c r="L813" i="19"/>
  <c r="K813" i="19"/>
  <c r="O812" i="19"/>
  <c r="N812" i="19"/>
  <c r="M812" i="19"/>
  <c r="L812" i="19"/>
  <c r="K812" i="19"/>
  <c r="O811" i="19"/>
  <c r="N811" i="19"/>
  <c r="M811" i="19"/>
  <c r="L811" i="19"/>
  <c r="K811" i="19"/>
  <c r="O810" i="19"/>
  <c r="N810" i="19"/>
  <c r="M810" i="19"/>
  <c r="L810" i="19"/>
  <c r="K810" i="19"/>
  <c r="O809" i="19"/>
  <c r="N809" i="19"/>
  <c r="M809" i="19"/>
  <c r="L809" i="19"/>
  <c r="K809" i="19"/>
  <c r="O808" i="19"/>
  <c r="N808" i="19"/>
  <c r="M808" i="19"/>
  <c r="L808" i="19"/>
  <c r="K808" i="19"/>
  <c r="O807" i="19"/>
  <c r="N807" i="19"/>
  <c r="M807" i="19"/>
  <c r="L807" i="19"/>
  <c r="K807" i="19"/>
  <c r="O806" i="19"/>
  <c r="N806" i="19"/>
  <c r="M806" i="19"/>
  <c r="L806" i="19"/>
  <c r="K806" i="19"/>
  <c r="O805" i="19"/>
  <c r="N805" i="19"/>
  <c r="M805" i="19"/>
  <c r="L805" i="19"/>
  <c r="K805" i="19"/>
  <c r="O804" i="19"/>
  <c r="N804" i="19"/>
  <c r="M804" i="19"/>
  <c r="L804" i="19"/>
  <c r="K804" i="19"/>
  <c r="O803" i="19"/>
  <c r="N803" i="19"/>
  <c r="M803" i="19"/>
  <c r="L803" i="19"/>
  <c r="K803" i="19"/>
  <c r="O802" i="19"/>
  <c r="N802" i="19"/>
  <c r="M802" i="19"/>
  <c r="L802" i="19"/>
  <c r="K802" i="19"/>
  <c r="O801" i="19"/>
  <c r="N801" i="19"/>
  <c r="M801" i="19"/>
  <c r="L801" i="19"/>
  <c r="K801" i="19"/>
  <c r="O800" i="19"/>
  <c r="N800" i="19"/>
  <c r="M800" i="19"/>
  <c r="L800" i="19"/>
  <c r="K800" i="19"/>
  <c r="O799" i="19"/>
  <c r="N799" i="19"/>
  <c r="M799" i="19"/>
  <c r="L799" i="19"/>
  <c r="K799" i="19"/>
  <c r="O798" i="19"/>
  <c r="N798" i="19"/>
  <c r="M798" i="19"/>
  <c r="L798" i="19"/>
  <c r="K798" i="19"/>
  <c r="O797" i="19"/>
  <c r="N797" i="19"/>
  <c r="M797" i="19"/>
  <c r="L797" i="19"/>
  <c r="K797" i="19"/>
  <c r="O796" i="19"/>
  <c r="N796" i="19"/>
  <c r="M796" i="19"/>
  <c r="L796" i="19"/>
  <c r="K796" i="19"/>
  <c r="O795" i="19"/>
  <c r="N795" i="19"/>
  <c r="M795" i="19"/>
  <c r="L795" i="19"/>
  <c r="K795" i="19"/>
  <c r="O794" i="19"/>
  <c r="N794" i="19"/>
  <c r="M794" i="19"/>
  <c r="L794" i="19"/>
  <c r="K794" i="19"/>
  <c r="O793" i="19"/>
  <c r="N793" i="19"/>
  <c r="M793" i="19"/>
  <c r="L793" i="19"/>
  <c r="K793" i="19"/>
  <c r="O792" i="19"/>
  <c r="N792" i="19"/>
  <c r="M792" i="19"/>
  <c r="L792" i="19"/>
  <c r="K792" i="19"/>
  <c r="O791" i="19"/>
  <c r="N791" i="19"/>
  <c r="M791" i="19"/>
  <c r="L791" i="19"/>
  <c r="K791" i="19"/>
  <c r="O790" i="19"/>
  <c r="N790" i="19"/>
  <c r="M790" i="19"/>
  <c r="L790" i="19"/>
  <c r="K790" i="19"/>
  <c r="O789" i="19"/>
  <c r="N789" i="19"/>
  <c r="M789" i="19"/>
  <c r="L789" i="19"/>
  <c r="K789" i="19"/>
  <c r="O788" i="19"/>
  <c r="N788" i="19"/>
  <c r="M788" i="19"/>
  <c r="L788" i="19"/>
  <c r="K788" i="19"/>
  <c r="O787" i="19"/>
  <c r="N787" i="19"/>
  <c r="M787" i="19"/>
  <c r="L787" i="19"/>
  <c r="K787" i="19"/>
  <c r="O786" i="19"/>
  <c r="N786" i="19"/>
  <c r="M786" i="19"/>
  <c r="L786" i="19"/>
  <c r="K786" i="19"/>
  <c r="O785" i="19"/>
  <c r="N785" i="19"/>
  <c r="M785" i="19"/>
  <c r="L785" i="19"/>
  <c r="K785" i="19"/>
  <c r="O784" i="19"/>
  <c r="N784" i="19"/>
  <c r="M784" i="19"/>
  <c r="L784" i="19"/>
  <c r="K784" i="19"/>
  <c r="O783" i="19"/>
  <c r="N783" i="19"/>
  <c r="M783" i="19"/>
  <c r="L783" i="19"/>
  <c r="K783" i="19"/>
  <c r="O782" i="19"/>
  <c r="N782" i="19"/>
  <c r="M782" i="19"/>
  <c r="L782" i="19"/>
  <c r="K782" i="19"/>
  <c r="O781" i="19"/>
  <c r="N781" i="19"/>
  <c r="M781" i="19"/>
  <c r="L781" i="19"/>
  <c r="K781" i="19"/>
  <c r="O780" i="19"/>
  <c r="N780" i="19"/>
  <c r="M780" i="19"/>
  <c r="L780" i="19"/>
  <c r="K780" i="19"/>
  <c r="O779" i="19"/>
  <c r="N779" i="19"/>
  <c r="M779" i="19"/>
  <c r="L779" i="19"/>
  <c r="K779" i="19"/>
  <c r="O778" i="19"/>
  <c r="N778" i="19"/>
  <c r="M778" i="19"/>
  <c r="L778" i="19"/>
  <c r="K778" i="19"/>
  <c r="O777" i="19"/>
  <c r="N777" i="19"/>
  <c r="M777" i="19"/>
  <c r="L777" i="19"/>
  <c r="K777" i="19"/>
  <c r="O776" i="19"/>
  <c r="N776" i="19"/>
  <c r="M776" i="19"/>
  <c r="L776" i="19"/>
  <c r="K776" i="19"/>
  <c r="O775" i="19"/>
  <c r="N775" i="19"/>
  <c r="M775" i="19"/>
  <c r="L775" i="19"/>
  <c r="K775" i="19"/>
  <c r="O774" i="19"/>
  <c r="N774" i="19"/>
  <c r="M774" i="19"/>
  <c r="L774" i="19"/>
  <c r="K774" i="19"/>
  <c r="O773" i="19"/>
  <c r="N773" i="19"/>
  <c r="M773" i="19"/>
  <c r="L773" i="19"/>
  <c r="K773" i="19"/>
  <c r="O772" i="19"/>
  <c r="N772" i="19"/>
  <c r="M772" i="19"/>
  <c r="L772" i="19"/>
  <c r="K772" i="19"/>
  <c r="O771" i="19"/>
  <c r="N771" i="19"/>
  <c r="M771" i="19"/>
  <c r="L771" i="19"/>
  <c r="K771" i="19"/>
  <c r="O770" i="19"/>
  <c r="N770" i="19"/>
  <c r="M770" i="19"/>
  <c r="L770" i="19"/>
  <c r="K770" i="19"/>
  <c r="O769" i="19"/>
  <c r="N769" i="19"/>
  <c r="M769" i="19"/>
  <c r="L769" i="19"/>
  <c r="K769" i="19"/>
  <c r="O768" i="19"/>
  <c r="N768" i="19"/>
  <c r="M768" i="19"/>
  <c r="L768" i="19"/>
  <c r="K768" i="19"/>
  <c r="O767" i="19"/>
  <c r="N767" i="19"/>
  <c r="M767" i="19"/>
  <c r="L767" i="19"/>
  <c r="K767" i="19"/>
  <c r="O766" i="19"/>
  <c r="N766" i="19"/>
  <c r="M766" i="19"/>
  <c r="L766" i="19"/>
  <c r="K766" i="19"/>
  <c r="O765" i="19"/>
  <c r="N765" i="19"/>
  <c r="M765" i="19"/>
  <c r="L765" i="19"/>
  <c r="K765" i="19"/>
  <c r="O764" i="19"/>
  <c r="N764" i="19"/>
  <c r="M764" i="19"/>
  <c r="L764" i="19"/>
  <c r="K764" i="19"/>
  <c r="O763" i="19"/>
  <c r="N763" i="19"/>
  <c r="M763" i="19"/>
  <c r="L763" i="19"/>
  <c r="K763" i="19"/>
  <c r="O762" i="19"/>
  <c r="N762" i="19"/>
  <c r="M762" i="19"/>
  <c r="L762" i="19"/>
  <c r="K762" i="19"/>
  <c r="O761" i="19"/>
  <c r="N761" i="19"/>
  <c r="M761" i="19"/>
  <c r="L761" i="19"/>
  <c r="K761" i="19"/>
  <c r="O760" i="19"/>
  <c r="N760" i="19"/>
  <c r="M760" i="19"/>
  <c r="L760" i="19"/>
  <c r="K760" i="19"/>
  <c r="O759" i="19"/>
  <c r="N759" i="19"/>
  <c r="M759" i="19"/>
  <c r="L759" i="19"/>
  <c r="K759" i="19"/>
  <c r="O758" i="19"/>
  <c r="N758" i="19"/>
  <c r="M758" i="19"/>
  <c r="L758" i="19"/>
  <c r="K758" i="19"/>
  <c r="O757" i="19"/>
  <c r="N757" i="19"/>
  <c r="M757" i="19"/>
  <c r="L757" i="19"/>
  <c r="K757" i="19"/>
  <c r="O756" i="19"/>
  <c r="N756" i="19"/>
  <c r="M756" i="19"/>
  <c r="L756" i="19"/>
  <c r="K756" i="19"/>
  <c r="O755" i="19"/>
  <c r="N755" i="19"/>
  <c r="M755" i="19"/>
  <c r="L755" i="19"/>
  <c r="K755" i="19"/>
  <c r="O754" i="19"/>
  <c r="N754" i="19"/>
  <c r="M754" i="19"/>
  <c r="L754" i="19"/>
  <c r="K754" i="19"/>
  <c r="O753" i="19"/>
  <c r="N753" i="19"/>
  <c r="M753" i="19"/>
  <c r="L753" i="19"/>
  <c r="K753" i="19"/>
  <c r="O752" i="19"/>
  <c r="N752" i="19"/>
  <c r="M752" i="19"/>
  <c r="L752" i="19"/>
  <c r="K752" i="19"/>
  <c r="O751" i="19"/>
  <c r="N751" i="19"/>
  <c r="M751" i="19"/>
  <c r="L751" i="19"/>
  <c r="K751" i="19"/>
  <c r="O750" i="19"/>
  <c r="N750" i="19"/>
  <c r="M750" i="19"/>
  <c r="L750" i="19"/>
  <c r="K750" i="19"/>
  <c r="O749" i="19"/>
  <c r="N749" i="19"/>
  <c r="M749" i="19"/>
  <c r="L749" i="19"/>
  <c r="K749" i="19"/>
  <c r="O748" i="19"/>
  <c r="N748" i="19"/>
  <c r="M748" i="19"/>
  <c r="L748" i="19"/>
  <c r="K748" i="19"/>
  <c r="O747" i="19"/>
  <c r="N747" i="19"/>
  <c r="M747" i="19"/>
  <c r="L747" i="19"/>
  <c r="K747" i="19"/>
  <c r="O746" i="19"/>
  <c r="N746" i="19"/>
  <c r="M746" i="19"/>
  <c r="L746" i="19"/>
  <c r="K746" i="19"/>
  <c r="O745" i="19"/>
  <c r="N745" i="19"/>
  <c r="M745" i="19"/>
  <c r="L745" i="19"/>
  <c r="K745" i="19"/>
  <c r="O744" i="19"/>
  <c r="N744" i="19"/>
  <c r="M744" i="19"/>
  <c r="L744" i="19"/>
  <c r="K744" i="19"/>
  <c r="O743" i="19"/>
  <c r="N743" i="19"/>
  <c r="M743" i="19"/>
  <c r="L743" i="19"/>
  <c r="K743" i="19"/>
  <c r="O742" i="19"/>
  <c r="N742" i="19"/>
  <c r="M742" i="19"/>
  <c r="L742" i="19"/>
  <c r="K742" i="19"/>
  <c r="O741" i="19"/>
  <c r="N741" i="19"/>
  <c r="M741" i="19"/>
  <c r="L741" i="19"/>
  <c r="K741" i="19"/>
  <c r="O740" i="19"/>
  <c r="N740" i="19"/>
  <c r="M740" i="19"/>
  <c r="L740" i="19"/>
  <c r="K740" i="19"/>
  <c r="O739" i="19"/>
  <c r="N739" i="19"/>
  <c r="M739" i="19"/>
  <c r="L739" i="19"/>
  <c r="K739" i="19"/>
  <c r="O738" i="19"/>
  <c r="N738" i="19"/>
  <c r="M738" i="19"/>
  <c r="L738" i="19"/>
  <c r="K738" i="19"/>
  <c r="O737" i="19"/>
  <c r="N737" i="19"/>
  <c r="M737" i="19"/>
  <c r="L737" i="19"/>
  <c r="K737" i="19"/>
  <c r="O736" i="19"/>
  <c r="N736" i="19"/>
  <c r="M736" i="19"/>
  <c r="L736" i="19"/>
  <c r="K736" i="19"/>
  <c r="O735" i="19"/>
  <c r="N735" i="19"/>
  <c r="M735" i="19"/>
  <c r="L735" i="19"/>
  <c r="K735" i="19"/>
  <c r="O734" i="19"/>
  <c r="N734" i="19"/>
  <c r="M734" i="19"/>
  <c r="L734" i="19"/>
  <c r="K734" i="19"/>
  <c r="O733" i="19"/>
  <c r="N733" i="19"/>
  <c r="M733" i="19"/>
  <c r="L733" i="19"/>
  <c r="K733" i="19"/>
  <c r="O732" i="19"/>
  <c r="N732" i="19"/>
  <c r="M732" i="19"/>
  <c r="L732" i="19"/>
  <c r="K732" i="19"/>
  <c r="O731" i="19"/>
  <c r="N731" i="19"/>
  <c r="M731" i="19"/>
  <c r="L731" i="19"/>
  <c r="K731" i="19"/>
  <c r="O730" i="19"/>
  <c r="N730" i="19"/>
  <c r="M730" i="19"/>
  <c r="L730" i="19"/>
  <c r="K730" i="19"/>
  <c r="O729" i="19"/>
  <c r="N729" i="19"/>
  <c r="M729" i="19"/>
  <c r="L729" i="19"/>
  <c r="K729" i="19"/>
  <c r="O728" i="19"/>
  <c r="N728" i="19"/>
  <c r="M728" i="19"/>
  <c r="L728" i="19"/>
  <c r="K728" i="19"/>
  <c r="O727" i="19"/>
  <c r="N727" i="19"/>
  <c r="M727" i="19"/>
  <c r="L727" i="19"/>
  <c r="K727" i="19"/>
  <c r="O726" i="19"/>
  <c r="N726" i="19"/>
  <c r="M726" i="19"/>
  <c r="L726" i="19"/>
  <c r="K726" i="19"/>
  <c r="O725" i="19"/>
  <c r="N725" i="19"/>
  <c r="M725" i="19"/>
  <c r="L725" i="19"/>
  <c r="K725" i="19"/>
  <c r="O724" i="19"/>
  <c r="N724" i="19"/>
  <c r="M724" i="19"/>
  <c r="L724" i="19"/>
  <c r="K724" i="19"/>
  <c r="O723" i="19"/>
  <c r="N723" i="19"/>
  <c r="M723" i="19"/>
  <c r="L723" i="19"/>
  <c r="K723" i="19"/>
  <c r="O722" i="19"/>
  <c r="N722" i="19"/>
  <c r="M722" i="19"/>
  <c r="L722" i="19"/>
  <c r="K722" i="19"/>
  <c r="O721" i="19"/>
  <c r="N721" i="19"/>
  <c r="M721" i="19"/>
  <c r="L721" i="19"/>
  <c r="K721" i="19"/>
  <c r="O720" i="19"/>
  <c r="N720" i="19"/>
  <c r="M720" i="19"/>
  <c r="L720" i="19"/>
  <c r="K720" i="19"/>
  <c r="O719" i="19"/>
  <c r="N719" i="19"/>
  <c r="M719" i="19"/>
  <c r="L719" i="19"/>
  <c r="K719" i="19"/>
  <c r="O718" i="19"/>
  <c r="N718" i="19"/>
  <c r="M718" i="19"/>
  <c r="L718" i="19"/>
  <c r="K718" i="19"/>
  <c r="O717" i="19"/>
  <c r="N717" i="19"/>
  <c r="M717" i="19"/>
  <c r="L717" i="19"/>
  <c r="K717" i="19"/>
  <c r="O716" i="19"/>
  <c r="N716" i="19"/>
  <c r="M716" i="19"/>
  <c r="L716" i="19"/>
  <c r="K716" i="19"/>
  <c r="O715" i="19"/>
  <c r="N715" i="19"/>
  <c r="M715" i="19"/>
  <c r="L715" i="19"/>
  <c r="K715" i="19"/>
  <c r="O714" i="19"/>
  <c r="N714" i="19"/>
  <c r="M714" i="19"/>
  <c r="L714" i="19"/>
  <c r="K714" i="19"/>
  <c r="O713" i="19"/>
  <c r="N713" i="19"/>
  <c r="M713" i="19"/>
  <c r="L713" i="19"/>
  <c r="K713" i="19"/>
  <c r="O712" i="19"/>
  <c r="N712" i="19"/>
  <c r="M712" i="19"/>
  <c r="L712" i="19"/>
  <c r="K712" i="19"/>
  <c r="O711" i="19"/>
  <c r="N711" i="19"/>
  <c r="M711" i="19"/>
  <c r="L711" i="19"/>
  <c r="K711" i="19"/>
  <c r="O710" i="19"/>
  <c r="N710" i="19"/>
  <c r="M710" i="19"/>
  <c r="L710" i="19"/>
  <c r="K710" i="19"/>
  <c r="O709" i="19"/>
  <c r="N709" i="19"/>
  <c r="M709" i="19"/>
  <c r="L709" i="19"/>
  <c r="K709" i="19"/>
  <c r="O708" i="19"/>
  <c r="N708" i="19"/>
  <c r="M708" i="19"/>
  <c r="L708" i="19"/>
  <c r="K708" i="19"/>
  <c r="O707" i="19"/>
  <c r="N707" i="19"/>
  <c r="M707" i="19"/>
  <c r="L707" i="19"/>
  <c r="K707" i="19"/>
  <c r="O706" i="19"/>
  <c r="N706" i="19"/>
  <c r="M706" i="19"/>
  <c r="L706" i="19"/>
  <c r="K706" i="19"/>
  <c r="O705" i="19"/>
  <c r="N705" i="19"/>
  <c r="M705" i="19"/>
  <c r="L705" i="19"/>
  <c r="K705" i="19"/>
  <c r="O704" i="19"/>
  <c r="N704" i="19"/>
  <c r="M704" i="19"/>
  <c r="L704" i="19"/>
  <c r="K704" i="19"/>
  <c r="O703" i="19"/>
  <c r="N703" i="19"/>
  <c r="M703" i="19"/>
  <c r="L703" i="19"/>
  <c r="K703" i="19"/>
  <c r="O702" i="19"/>
  <c r="N702" i="19"/>
  <c r="M702" i="19"/>
  <c r="L702" i="19"/>
  <c r="K702" i="19"/>
  <c r="O701" i="19"/>
  <c r="N701" i="19"/>
  <c r="M701" i="19"/>
  <c r="L701" i="19"/>
  <c r="K701" i="19"/>
  <c r="O700" i="19"/>
  <c r="N700" i="19"/>
  <c r="M700" i="19"/>
  <c r="L700" i="19"/>
  <c r="K700" i="19"/>
  <c r="O699" i="19"/>
  <c r="N699" i="19"/>
  <c r="M699" i="19"/>
  <c r="L699" i="19"/>
  <c r="K699" i="19"/>
  <c r="O698" i="19"/>
  <c r="N698" i="19"/>
  <c r="M698" i="19"/>
  <c r="L698" i="19"/>
  <c r="K698" i="19"/>
  <c r="O697" i="19"/>
  <c r="N697" i="19"/>
  <c r="M697" i="19"/>
  <c r="L697" i="19"/>
  <c r="K697" i="19"/>
  <c r="O696" i="19"/>
  <c r="N696" i="19"/>
  <c r="M696" i="19"/>
  <c r="L696" i="19"/>
  <c r="K696" i="19"/>
  <c r="O695" i="19"/>
  <c r="N695" i="19"/>
  <c r="M695" i="19"/>
  <c r="L695" i="19"/>
  <c r="K695" i="19"/>
  <c r="O694" i="19"/>
  <c r="N694" i="19"/>
  <c r="M694" i="19"/>
  <c r="L694" i="19"/>
  <c r="K694" i="19"/>
  <c r="O693" i="19"/>
  <c r="N693" i="19"/>
  <c r="M693" i="19"/>
  <c r="L693" i="19"/>
  <c r="K693" i="19"/>
  <c r="O692" i="19"/>
  <c r="N692" i="19"/>
  <c r="M692" i="19"/>
  <c r="L692" i="19"/>
  <c r="K692" i="19"/>
  <c r="O691" i="19"/>
  <c r="N691" i="19"/>
  <c r="M691" i="19"/>
  <c r="L691" i="19"/>
  <c r="K691" i="19"/>
  <c r="O690" i="19"/>
  <c r="N690" i="19"/>
  <c r="M690" i="19"/>
  <c r="L690" i="19"/>
  <c r="K690" i="19"/>
  <c r="O689" i="19"/>
  <c r="N689" i="19"/>
  <c r="M689" i="19"/>
  <c r="L689" i="19"/>
  <c r="K689" i="19"/>
  <c r="O688" i="19"/>
  <c r="N688" i="19"/>
  <c r="M688" i="19"/>
  <c r="L688" i="19"/>
  <c r="K688" i="19"/>
  <c r="O687" i="19"/>
  <c r="N687" i="19"/>
  <c r="M687" i="19"/>
  <c r="L687" i="19"/>
  <c r="K687" i="19"/>
  <c r="O686" i="19"/>
  <c r="N686" i="19"/>
  <c r="M686" i="19"/>
  <c r="L686" i="19"/>
  <c r="K686" i="19"/>
  <c r="O685" i="19"/>
  <c r="N685" i="19"/>
  <c r="M685" i="19"/>
  <c r="L685" i="19"/>
  <c r="K685" i="19"/>
  <c r="O684" i="19"/>
  <c r="N684" i="19"/>
  <c r="M684" i="19"/>
  <c r="L684" i="19"/>
  <c r="K684" i="19"/>
  <c r="O683" i="19"/>
  <c r="N683" i="19"/>
  <c r="M683" i="19"/>
  <c r="L683" i="19"/>
  <c r="K683" i="19"/>
  <c r="O682" i="19"/>
  <c r="N682" i="19"/>
  <c r="M682" i="19"/>
  <c r="L682" i="19"/>
  <c r="K682" i="19"/>
  <c r="O681" i="19"/>
  <c r="N681" i="19"/>
  <c r="M681" i="19"/>
  <c r="L681" i="19"/>
  <c r="K681" i="19"/>
  <c r="O680" i="19"/>
  <c r="N680" i="19"/>
  <c r="M680" i="19"/>
  <c r="L680" i="19"/>
  <c r="K680" i="19"/>
  <c r="O679" i="19"/>
  <c r="N679" i="19"/>
  <c r="M679" i="19"/>
  <c r="L679" i="19"/>
  <c r="K679" i="19"/>
  <c r="O678" i="19"/>
  <c r="N678" i="19"/>
  <c r="M678" i="19"/>
  <c r="L678" i="19"/>
  <c r="K678" i="19"/>
  <c r="O677" i="19"/>
  <c r="N677" i="19"/>
  <c r="M677" i="19"/>
  <c r="L677" i="19"/>
  <c r="K677" i="19"/>
  <c r="O676" i="19"/>
  <c r="N676" i="19"/>
  <c r="M676" i="19"/>
  <c r="L676" i="19"/>
  <c r="K676" i="19"/>
  <c r="O675" i="19"/>
  <c r="N675" i="19"/>
  <c r="M675" i="19"/>
  <c r="L675" i="19"/>
  <c r="K675" i="19"/>
  <c r="O674" i="19"/>
  <c r="N674" i="19"/>
  <c r="M674" i="19"/>
  <c r="L674" i="19"/>
  <c r="K674" i="19"/>
  <c r="O673" i="19"/>
  <c r="N673" i="19"/>
  <c r="M673" i="19"/>
  <c r="L673" i="19"/>
  <c r="K673" i="19"/>
  <c r="O672" i="19"/>
  <c r="N672" i="19"/>
  <c r="M672" i="19"/>
  <c r="L672" i="19"/>
  <c r="K672" i="19"/>
  <c r="O671" i="19"/>
  <c r="N671" i="19"/>
  <c r="M671" i="19"/>
  <c r="L671" i="19"/>
  <c r="K671" i="19"/>
  <c r="O670" i="19"/>
  <c r="N670" i="19"/>
  <c r="M670" i="19"/>
  <c r="L670" i="19"/>
  <c r="K670" i="19"/>
  <c r="O669" i="19"/>
  <c r="N669" i="19"/>
  <c r="M669" i="19"/>
  <c r="L669" i="19"/>
  <c r="K669" i="19"/>
  <c r="O668" i="19"/>
  <c r="N668" i="19"/>
  <c r="M668" i="19"/>
  <c r="L668" i="19"/>
  <c r="K668" i="19"/>
  <c r="O667" i="19"/>
  <c r="N667" i="19"/>
  <c r="M667" i="19"/>
  <c r="L667" i="19"/>
  <c r="K667" i="19"/>
  <c r="O666" i="19"/>
  <c r="N666" i="19"/>
  <c r="M666" i="19"/>
  <c r="L666" i="19"/>
  <c r="K666" i="19"/>
  <c r="O665" i="19"/>
  <c r="N665" i="19"/>
  <c r="M665" i="19"/>
  <c r="L665" i="19"/>
  <c r="K665" i="19"/>
  <c r="O664" i="19"/>
  <c r="N664" i="19"/>
  <c r="M664" i="19"/>
  <c r="L664" i="19"/>
  <c r="K664" i="19"/>
  <c r="O663" i="19"/>
  <c r="N663" i="19"/>
  <c r="M663" i="19"/>
  <c r="L663" i="19"/>
  <c r="K663" i="19"/>
  <c r="O662" i="19"/>
  <c r="N662" i="19"/>
  <c r="M662" i="19"/>
  <c r="L662" i="19"/>
  <c r="K662" i="19"/>
  <c r="O661" i="19"/>
  <c r="N661" i="19"/>
  <c r="M661" i="19"/>
  <c r="L661" i="19"/>
  <c r="K661" i="19"/>
  <c r="O660" i="19"/>
  <c r="N660" i="19"/>
  <c r="M660" i="19"/>
  <c r="L660" i="19"/>
  <c r="K660" i="19"/>
  <c r="O659" i="19"/>
  <c r="N659" i="19"/>
  <c r="M659" i="19"/>
  <c r="L659" i="19"/>
  <c r="K659" i="19"/>
  <c r="O658" i="19"/>
  <c r="N658" i="19"/>
  <c r="M658" i="19"/>
  <c r="L658" i="19"/>
  <c r="K658" i="19"/>
  <c r="O657" i="19"/>
  <c r="N657" i="19"/>
  <c r="M657" i="19"/>
  <c r="L657" i="19"/>
  <c r="K657" i="19"/>
  <c r="O656" i="19"/>
  <c r="N656" i="19"/>
  <c r="M656" i="19"/>
  <c r="L656" i="19"/>
  <c r="K656" i="19"/>
  <c r="O655" i="19"/>
  <c r="N655" i="19"/>
  <c r="M655" i="19"/>
  <c r="L655" i="19"/>
  <c r="K655" i="19"/>
  <c r="O654" i="19"/>
  <c r="N654" i="19"/>
  <c r="M654" i="19"/>
  <c r="L654" i="19"/>
  <c r="K654" i="19"/>
  <c r="O653" i="19"/>
  <c r="N653" i="19"/>
  <c r="M653" i="19"/>
  <c r="L653" i="19"/>
  <c r="K653" i="19"/>
  <c r="O652" i="19"/>
  <c r="N652" i="19"/>
  <c r="M652" i="19"/>
  <c r="L652" i="19"/>
  <c r="K652" i="19"/>
  <c r="O651" i="19"/>
  <c r="N651" i="19"/>
  <c r="M651" i="19"/>
  <c r="L651" i="19"/>
  <c r="K651" i="19"/>
  <c r="O650" i="19"/>
  <c r="N650" i="19"/>
  <c r="M650" i="19"/>
  <c r="L650" i="19"/>
  <c r="K650" i="19"/>
  <c r="O649" i="19"/>
  <c r="N649" i="19"/>
  <c r="M649" i="19"/>
  <c r="L649" i="19"/>
  <c r="K649" i="19"/>
  <c r="O648" i="19"/>
  <c r="N648" i="19"/>
  <c r="M648" i="19"/>
  <c r="L648" i="19"/>
  <c r="K648" i="19"/>
  <c r="O647" i="19"/>
  <c r="N647" i="19"/>
  <c r="M647" i="19"/>
  <c r="L647" i="19"/>
  <c r="K647" i="19"/>
  <c r="O646" i="19"/>
  <c r="N646" i="19"/>
  <c r="M646" i="19"/>
  <c r="L646" i="19"/>
  <c r="K646" i="19"/>
  <c r="O645" i="19"/>
  <c r="N645" i="19"/>
  <c r="M645" i="19"/>
  <c r="L645" i="19"/>
  <c r="K645" i="19"/>
  <c r="O644" i="19"/>
  <c r="N644" i="19"/>
  <c r="M644" i="19"/>
  <c r="L644" i="19"/>
  <c r="K644" i="19"/>
  <c r="O643" i="19"/>
  <c r="N643" i="19"/>
  <c r="M643" i="19"/>
  <c r="L643" i="19"/>
  <c r="K643" i="19"/>
  <c r="O642" i="19"/>
  <c r="N642" i="19"/>
  <c r="M642" i="19"/>
  <c r="L642" i="19"/>
  <c r="K642" i="19"/>
  <c r="O641" i="19"/>
  <c r="N641" i="19"/>
  <c r="M641" i="19"/>
  <c r="L641" i="19"/>
  <c r="K641" i="19"/>
  <c r="O640" i="19"/>
  <c r="N640" i="19"/>
  <c r="M640" i="19"/>
  <c r="L640" i="19"/>
  <c r="K640" i="19"/>
  <c r="O639" i="19"/>
  <c r="N639" i="19"/>
  <c r="M639" i="19"/>
  <c r="L639" i="19"/>
  <c r="K639" i="19"/>
  <c r="O638" i="19"/>
  <c r="N638" i="19"/>
  <c r="M638" i="19"/>
  <c r="L638" i="19"/>
  <c r="K638" i="19"/>
  <c r="O637" i="19"/>
  <c r="N637" i="19"/>
  <c r="M637" i="19"/>
  <c r="L637" i="19"/>
  <c r="K637" i="19"/>
  <c r="O636" i="19"/>
  <c r="N636" i="19"/>
  <c r="M636" i="19"/>
  <c r="L636" i="19"/>
  <c r="K636" i="19"/>
  <c r="O635" i="19"/>
  <c r="N635" i="19"/>
  <c r="M635" i="19"/>
  <c r="L635" i="19"/>
  <c r="K635" i="19"/>
  <c r="O634" i="19"/>
  <c r="N634" i="19"/>
  <c r="M634" i="19"/>
  <c r="L634" i="19"/>
  <c r="K634" i="19"/>
  <c r="O633" i="19"/>
  <c r="N633" i="19"/>
  <c r="M633" i="19"/>
  <c r="L633" i="19"/>
  <c r="K633" i="19"/>
  <c r="O632" i="19"/>
  <c r="N632" i="19"/>
  <c r="M632" i="19"/>
  <c r="L632" i="19"/>
  <c r="K632" i="19"/>
  <c r="O631" i="19"/>
  <c r="N631" i="19"/>
  <c r="M631" i="19"/>
  <c r="L631" i="19"/>
  <c r="K631" i="19"/>
  <c r="O630" i="19"/>
  <c r="N630" i="19"/>
  <c r="M630" i="19"/>
  <c r="L630" i="19"/>
  <c r="K630" i="19"/>
  <c r="O629" i="19"/>
  <c r="N629" i="19"/>
  <c r="M629" i="19"/>
  <c r="L629" i="19"/>
  <c r="K629" i="19"/>
  <c r="O628" i="19"/>
  <c r="N628" i="19"/>
  <c r="M628" i="19"/>
  <c r="L628" i="19"/>
  <c r="K628" i="19"/>
  <c r="O627" i="19"/>
  <c r="N627" i="19"/>
  <c r="M627" i="19"/>
  <c r="L627" i="19"/>
  <c r="K627" i="19"/>
  <c r="O626" i="19"/>
  <c r="N626" i="19"/>
  <c r="M626" i="19"/>
  <c r="L626" i="19"/>
  <c r="K626" i="19"/>
  <c r="O625" i="19"/>
  <c r="N625" i="19"/>
  <c r="M625" i="19"/>
  <c r="L625" i="19"/>
  <c r="K625" i="19"/>
  <c r="O624" i="19"/>
  <c r="N624" i="19"/>
  <c r="M624" i="19"/>
  <c r="L624" i="19"/>
  <c r="K624" i="19"/>
  <c r="O623" i="19"/>
  <c r="N623" i="19"/>
  <c r="M623" i="19"/>
  <c r="L623" i="19"/>
  <c r="K623" i="19"/>
  <c r="O622" i="19"/>
  <c r="N622" i="19"/>
  <c r="M622" i="19"/>
  <c r="L622" i="19"/>
  <c r="K622" i="19"/>
  <c r="O621" i="19"/>
  <c r="N621" i="19"/>
  <c r="M621" i="19"/>
  <c r="L621" i="19"/>
  <c r="K621" i="19"/>
  <c r="O620" i="19"/>
  <c r="N620" i="19"/>
  <c r="M620" i="19"/>
  <c r="L620" i="19"/>
  <c r="K620" i="19"/>
  <c r="O619" i="19"/>
  <c r="N619" i="19"/>
  <c r="M619" i="19"/>
  <c r="L619" i="19"/>
  <c r="K619" i="19"/>
  <c r="O618" i="19"/>
  <c r="N618" i="19"/>
  <c r="M618" i="19"/>
  <c r="L618" i="19"/>
  <c r="K618" i="19"/>
  <c r="O617" i="19"/>
  <c r="N617" i="19"/>
  <c r="M617" i="19"/>
  <c r="L617" i="19"/>
  <c r="K617" i="19"/>
  <c r="O616" i="19"/>
  <c r="N616" i="19"/>
  <c r="M616" i="19"/>
  <c r="L616" i="19"/>
  <c r="K616" i="19"/>
  <c r="O615" i="19"/>
  <c r="N615" i="19"/>
  <c r="M615" i="19"/>
  <c r="L615" i="19"/>
  <c r="K615" i="19"/>
  <c r="O614" i="19"/>
  <c r="N614" i="19"/>
  <c r="M614" i="19"/>
  <c r="L614" i="19"/>
  <c r="K614" i="19"/>
  <c r="O613" i="19"/>
  <c r="N613" i="19"/>
  <c r="M613" i="19"/>
  <c r="L613" i="19"/>
  <c r="K613" i="19"/>
  <c r="O612" i="19"/>
  <c r="N612" i="19"/>
  <c r="M612" i="19"/>
  <c r="L612" i="19"/>
  <c r="K612" i="19"/>
  <c r="O611" i="19"/>
  <c r="N611" i="19"/>
  <c r="M611" i="19"/>
  <c r="L611" i="19"/>
  <c r="K611" i="19"/>
  <c r="O610" i="19"/>
  <c r="N610" i="19"/>
  <c r="M610" i="19"/>
  <c r="L610" i="19"/>
  <c r="K610" i="19"/>
  <c r="O609" i="19"/>
  <c r="N609" i="19"/>
  <c r="M609" i="19"/>
  <c r="L609" i="19"/>
  <c r="K609" i="19"/>
  <c r="O608" i="19"/>
  <c r="N608" i="19"/>
  <c r="M608" i="19"/>
  <c r="L608" i="19"/>
  <c r="K608" i="19"/>
  <c r="O607" i="19"/>
  <c r="N607" i="19"/>
  <c r="M607" i="19"/>
  <c r="L607" i="19"/>
  <c r="K607" i="19"/>
  <c r="O606" i="19"/>
  <c r="N606" i="19"/>
  <c r="M606" i="19"/>
  <c r="L606" i="19"/>
  <c r="K606" i="19"/>
  <c r="O605" i="19"/>
  <c r="N605" i="19"/>
  <c r="M605" i="19"/>
  <c r="L605" i="19"/>
  <c r="K605" i="19"/>
  <c r="O604" i="19"/>
  <c r="N604" i="19"/>
  <c r="M604" i="19"/>
  <c r="L604" i="19"/>
  <c r="K604" i="19"/>
  <c r="O603" i="19"/>
  <c r="N603" i="19"/>
  <c r="M603" i="19"/>
  <c r="L603" i="19"/>
  <c r="K603" i="19"/>
  <c r="O602" i="19"/>
  <c r="N602" i="19"/>
  <c r="M602" i="19"/>
  <c r="L602" i="19"/>
  <c r="K602" i="19"/>
  <c r="O601" i="19"/>
  <c r="N601" i="19"/>
  <c r="M601" i="19"/>
  <c r="L601" i="19"/>
  <c r="K601" i="19"/>
  <c r="O600" i="19"/>
  <c r="N600" i="19"/>
  <c r="M600" i="19"/>
  <c r="L600" i="19"/>
  <c r="K600" i="19"/>
  <c r="O599" i="19"/>
  <c r="N599" i="19"/>
  <c r="M599" i="19"/>
  <c r="L599" i="19"/>
  <c r="K599" i="19"/>
  <c r="O598" i="19"/>
  <c r="N598" i="19"/>
  <c r="M598" i="19"/>
  <c r="L598" i="19"/>
  <c r="K598" i="19"/>
  <c r="O597" i="19"/>
  <c r="N597" i="19"/>
  <c r="M597" i="19"/>
  <c r="L597" i="19"/>
  <c r="K597" i="19"/>
  <c r="O596" i="19"/>
  <c r="N596" i="19"/>
  <c r="M596" i="19"/>
  <c r="L596" i="19"/>
  <c r="K596" i="19"/>
  <c r="O595" i="19"/>
  <c r="N595" i="19"/>
  <c r="M595" i="19"/>
  <c r="L595" i="19"/>
  <c r="K595" i="19"/>
  <c r="O594" i="19"/>
  <c r="N594" i="19"/>
  <c r="M594" i="19"/>
  <c r="L594" i="19"/>
  <c r="K594" i="19"/>
  <c r="O593" i="19"/>
  <c r="N593" i="19"/>
  <c r="M593" i="19"/>
  <c r="L593" i="19"/>
  <c r="K593" i="19"/>
  <c r="O592" i="19"/>
  <c r="N592" i="19"/>
  <c r="M592" i="19"/>
  <c r="L592" i="19"/>
  <c r="K592" i="19"/>
  <c r="O591" i="19"/>
  <c r="N591" i="19"/>
  <c r="M591" i="19"/>
  <c r="L591" i="19"/>
  <c r="K591" i="19"/>
  <c r="O590" i="19"/>
  <c r="N590" i="19"/>
  <c r="M590" i="19"/>
  <c r="L590" i="19"/>
  <c r="K590" i="19"/>
  <c r="O589" i="19"/>
  <c r="N589" i="19"/>
  <c r="M589" i="19"/>
  <c r="L589" i="19"/>
  <c r="K589" i="19"/>
  <c r="O588" i="19"/>
  <c r="N588" i="19"/>
  <c r="M588" i="19"/>
  <c r="L588" i="19"/>
  <c r="K588" i="19"/>
  <c r="O587" i="19"/>
  <c r="N587" i="19"/>
  <c r="M587" i="19"/>
  <c r="L587" i="19"/>
  <c r="K587" i="19"/>
  <c r="O586" i="19"/>
  <c r="N586" i="19"/>
  <c r="M586" i="19"/>
  <c r="L586" i="19"/>
  <c r="K586" i="19"/>
  <c r="O585" i="19"/>
  <c r="N585" i="19"/>
  <c r="M585" i="19"/>
  <c r="L585" i="19"/>
  <c r="K585" i="19"/>
  <c r="O584" i="19"/>
  <c r="N584" i="19"/>
  <c r="M584" i="19"/>
  <c r="L584" i="19"/>
  <c r="K584" i="19"/>
  <c r="O583" i="19"/>
  <c r="N583" i="19"/>
  <c r="M583" i="19"/>
  <c r="L583" i="19"/>
  <c r="K583" i="19"/>
  <c r="O582" i="19"/>
  <c r="N582" i="19"/>
  <c r="M582" i="19"/>
  <c r="L582" i="19"/>
  <c r="K582" i="19"/>
  <c r="O581" i="19"/>
  <c r="N581" i="19"/>
  <c r="M581" i="19"/>
  <c r="L581" i="19"/>
  <c r="K581" i="19"/>
  <c r="O580" i="19"/>
  <c r="N580" i="19"/>
  <c r="M580" i="19"/>
  <c r="L580" i="19"/>
  <c r="K580" i="19"/>
  <c r="O579" i="19"/>
  <c r="N579" i="19"/>
  <c r="M579" i="19"/>
  <c r="L579" i="19"/>
  <c r="K579" i="19"/>
  <c r="O578" i="19"/>
  <c r="N578" i="19"/>
  <c r="M578" i="19"/>
  <c r="L578" i="19"/>
  <c r="K578" i="19"/>
  <c r="O577" i="19"/>
  <c r="N577" i="19"/>
  <c r="M577" i="19"/>
  <c r="L577" i="19"/>
  <c r="K577" i="19"/>
  <c r="O576" i="19"/>
  <c r="N576" i="19"/>
  <c r="M576" i="19"/>
  <c r="L576" i="19"/>
  <c r="K576" i="19"/>
  <c r="O575" i="19"/>
  <c r="N575" i="19"/>
  <c r="M575" i="19"/>
  <c r="L575" i="19"/>
  <c r="K575" i="19"/>
  <c r="O574" i="19"/>
  <c r="N574" i="19"/>
  <c r="M574" i="19"/>
  <c r="L574" i="19"/>
  <c r="K574" i="19"/>
  <c r="O573" i="19"/>
  <c r="N573" i="19"/>
  <c r="M573" i="19"/>
  <c r="L573" i="19"/>
  <c r="K573" i="19"/>
  <c r="O572" i="19"/>
  <c r="N572" i="19"/>
  <c r="M572" i="19"/>
  <c r="L572" i="19"/>
  <c r="K572" i="19"/>
  <c r="O571" i="19"/>
  <c r="N571" i="19"/>
  <c r="M571" i="19"/>
  <c r="L571" i="19"/>
  <c r="K571" i="19"/>
  <c r="O570" i="19"/>
  <c r="N570" i="19"/>
  <c r="M570" i="19"/>
  <c r="L570" i="19"/>
  <c r="K570" i="19"/>
  <c r="O569" i="19"/>
  <c r="N569" i="19"/>
  <c r="M569" i="19"/>
  <c r="L569" i="19"/>
  <c r="K569" i="19"/>
  <c r="O568" i="19"/>
  <c r="N568" i="19"/>
  <c r="M568" i="19"/>
  <c r="L568" i="19"/>
  <c r="K568" i="19"/>
  <c r="O567" i="19"/>
  <c r="N567" i="19"/>
  <c r="M567" i="19"/>
  <c r="L567" i="19"/>
  <c r="K567" i="19"/>
  <c r="O566" i="19"/>
  <c r="N566" i="19"/>
  <c r="M566" i="19"/>
  <c r="L566" i="19"/>
  <c r="K566" i="19"/>
  <c r="O565" i="19"/>
  <c r="N565" i="19"/>
  <c r="M565" i="19"/>
  <c r="L565" i="19"/>
  <c r="K565" i="19"/>
  <c r="O564" i="19"/>
  <c r="N564" i="19"/>
  <c r="M564" i="19"/>
  <c r="L564" i="19"/>
  <c r="K564" i="19"/>
  <c r="O563" i="19"/>
  <c r="N563" i="19"/>
  <c r="M563" i="19"/>
  <c r="L563" i="19"/>
  <c r="K563" i="19"/>
  <c r="O562" i="19"/>
  <c r="N562" i="19"/>
  <c r="M562" i="19"/>
  <c r="L562" i="19"/>
  <c r="K562" i="19"/>
  <c r="O561" i="19"/>
  <c r="N561" i="19"/>
  <c r="M561" i="19"/>
  <c r="L561" i="19"/>
  <c r="K561" i="19"/>
  <c r="O560" i="19"/>
  <c r="N560" i="19"/>
  <c r="M560" i="19"/>
  <c r="L560" i="19"/>
  <c r="K560" i="19"/>
  <c r="O559" i="19"/>
  <c r="N559" i="19"/>
  <c r="M559" i="19"/>
  <c r="L559" i="19"/>
  <c r="K559" i="19"/>
  <c r="O558" i="19"/>
  <c r="N558" i="19"/>
  <c r="M558" i="19"/>
  <c r="L558" i="19"/>
  <c r="K558" i="19"/>
  <c r="O557" i="19"/>
  <c r="N557" i="19"/>
  <c r="M557" i="19"/>
  <c r="L557" i="19"/>
  <c r="K557" i="19"/>
  <c r="O556" i="19"/>
  <c r="N556" i="19"/>
  <c r="M556" i="19"/>
  <c r="L556" i="19"/>
  <c r="K556" i="19"/>
  <c r="O555" i="19"/>
  <c r="N555" i="19"/>
  <c r="M555" i="19"/>
  <c r="L555" i="19"/>
  <c r="K555" i="19"/>
  <c r="O554" i="19"/>
  <c r="N554" i="19"/>
  <c r="M554" i="19"/>
  <c r="L554" i="19"/>
  <c r="K554" i="19"/>
  <c r="O553" i="19"/>
  <c r="N553" i="19"/>
  <c r="M553" i="19"/>
  <c r="L553" i="19"/>
  <c r="K553" i="19"/>
  <c r="O552" i="19"/>
  <c r="N552" i="19"/>
  <c r="M552" i="19"/>
  <c r="L552" i="19"/>
  <c r="K552" i="19"/>
  <c r="O551" i="19"/>
  <c r="N551" i="19"/>
  <c r="M551" i="19"/>
  <c r="L551" i="19"/>
  <c r="K551" i="19"/>
  <c r="O550" i="19"/>
  <c r="N550" i="19"/>
  <c r="M550" i="19"/>
  <c r="L550" i="19"/>
  <c r="K550" i="19"/>
  <c r="O549" i="19"/>
  <c r="N549" i="19"/>
  <c r="M549" i="19"/>
  <c r="L549" i="19"/>
  <c r="K549" i="19"/>
  <c r="O548" i="19"/>
  <c r="N548" i="19"/>
  <c r="M548" i="19"/>
  <c r="L548" i="19"/>
  <c r="K548" i="19"/>
  <c r="O547" i="19"/>
  <c r="N547" i="19"/>
  <c r="M547" i="19"/>
  <c r="L547" i="19"/>
  <c r="K547" i="19"/>
  <c r="O546" i="19"/>
  <c r="N546" i="19"/>
  <c r="M546" i="19"/>
  <c r="L546" i="19"/>
  <c r="K546" i="19"/>
  <c r="O545" i="19"/>
  <c r="N545" i="19"/>
  <c r="M545" i="19"/>
  <c r="L545" i="19"/>
  <c r="K545" i="19"/>
  <c r="O544" i="19"/>
  <c r="N544" i="19"/>
  <c r="M544" i="19"/>
  <c r="L544" i="19"/>
  <c r="K544" i="19"/>
  <c r="O543" i="19"/>
  <c r="N543" i="19"/>
  <c r="M543" i="19"/>
  <c r="L543" i="19"/>
  <c r="K543" i="19"/>
  <c r="O542" i="19"/>
  <c r="N542" i="19"/>
  <c r="M542" i="19"/>
  <c r="L542" i="19"/>
  <c r="K542" i="19"/>
  <c r="O541" i="19"/>
  <c r="N541" i="19"/>
  <c r="M541" i="19"/>
  <c r="L541" i="19"/>
  <c r="K541" i="19"/>
  <c r="O540" i="19"/>
  <c r="N540" i="19"/>
  <c r="M540" i="19"/>
  <c r="L540" i="19"/>
  <c r="K540" i="19"/>
  <c r="O539" i="19"/>
  <c r="N539" i="19"/>
  <c r="M539" i="19"/>
  <c r="L539" i="19"/>
  <c r="K539" i="19"/>
  <c r="O538" i="19"/>
  <c r="N538" i="19"/>
  <c r="M538" i="19"/>
  <c r="L538" i="19"/>
  <c r="K538" i="19"/>
  <c r="O537" i="19"/>
  <c r="N537" i="19"/>
  <c r="M537" i="19"/>
  <c r="L537" i="19"/>
  <c r="K537" i="19"/>
  <c r="O536" i="19"/>
  <c r="N536" i="19"/>
  <c r="M536" i="19"/>
  <c r="L536" i="19"/>
  <c r="K536" i="19"/>
  <c r="O535" i="19"/>
  <c r="N535" i="19"/>
  <c r="M535" i="19"/>
  <c r="L535" i="19"/>
  <c r="K535" i="19"/>
  <c r="O534" i="19"/>
  <c r="N534" i="19"/>
  <c r="M534" i="19"/>
  <c r="L534" i="19"/>
  <c r="K534" i="19"/>
  <c r="O533" i="19"/>
  <c r="N533" i="19"/>
  <c r="M533" i="19"/>
  <c r="L533" i="19"/>
  <c r="K533" i="19"/>
  <c r="O532" i="19"/>
  <c r="N532" i="19"/>
  <c r="M532" i="19"/>
  <c r="L532" i="19"/>
  <c r="K532" i="19"/>
  <c r="O531" i="19"/>
  <c r="N531" i="19"/>
  <c r="M531" i="19"/>
  <c r="L531" i="19"/>
  <c r="K531" i="19"/>
  <c r="O530" i="19"/>
  <c r="N530" i="19"/>
  <c r="M530" i="19"/>
  <c r="L530" i="19"/>
  <c r="K530" i="19"/>
  <c r="O529" i="19"/>
  <c r="N529" i="19"/>
  <c r="M529" i="19"/>
  <c r="L529" i="19"/>
  <c r="K529" i="19"/>
  <c r="O528" i="19"/>
  <c r="N528" i="19"/>
  <c r="M528" i="19"/>
  <c r="L528" i="19"/>
  <c r="K528" i="19"/>
  <c r="O527" i="19"/>
  <c r="N527" i="19"/>
  <c r="M527" i="19"/>
  <c r="L527" i="19"/>
  <c r="K527" i="19"/>
  <c r="O526" i="19"/>
  <c r="N526" i="19"/>
  <c r="M526" i="19"/>
  <c r="L526" i="19"/>
  <c r="K526" i="19"/>
  <c r="O525" i="19"/>
  <c r="N525" i="19"/>
  <c r="M525" i="19"/>
  <c r="L525" i="19"/>
  <c r="K525" i="19"/>
  <c r="O524" i="19"/>
  <c r="N524" i="19"/>
  <c r="M524" i="19"/>
  <c r="L524" i="19"/>
  <c r="K524" i="19"/>
  <c r="O523" i="19"/>
  <c r="N523" i="19"/>
  <c r="M523" i="19"/>
  <c r="L523" i="19"/>
  <c r="K523" i="19"/>
  <c r="O522" i="19"/>
  <c r="N522" i="19"/>
  <c r="M522" i="19"/>
  <c r="L522" i="19"/>
  <c r="K522" i="19"/>
  <c r="O521" i="19"/>
  <c r="N521" i="19"/>
  <c r="M521" i="19"/>
  <c r="L521" i="19"/>
  <c r="K521" i="19"/>
  <c r="O520" i="19"/>
  <c r="N520" i="19"/>
  <c r="M520" i="19"/>
  <c r="L520" i="19"/>
  <c r="K520" i="19"/>
  <c r="O519" i="19"/>
  <c r="N519" i="19"/>
  <c r="M519" i="19"/>
  <c r="L519" i="19"/>
  <c r="K519" i="19"/>
  <c r="O518" i="19"/>
  <c r="N518" i="19"/>
  <c r="M518" i="19"/>
  <c r="L518" i="19"/>
  <c r="K518" i="19"/>
  <c r="O517" i="19"/>
  <c r="N517" i="19"/>
  <c r="M517" i="19"/>
  <c r="L517" i="19"/>
  <c r="K517" i="19"/>
  <c r="O516" i="19"/>
  <c r="N516" i="19"/>
  <c r="M516" i="19"/>
  <c r="L516" i="19"/>
  <c r="K516" i="19"/>
  <c r="O515" i="19"/>
  <c r="N515" i="19"/>
  <c r="M515" i="19"/>
  <c r="L515" i="19"/>
  <c r="K515" i="19"/>
  <c r="O514" i="19"/>
  <c r="N514" i="19"/>
  <c r="M514" i="19"/>
  <c r="L514" i="19"/>
  <c r="K514" i="19"/>
  <c r="O513" i="19"/>
  <c r="N513" i="19"/>
  <c r="M513" i="19"/>
  <c r="L513" i="19"/>
  <c r="K513" i="19"/>
  <c r="O512" i="19"/>
  <c r="N512" i="19"/>
  <c r="M512" i="19"/>
  <c r="L512" i="19"/>
  <c r="K512" i="19"/>
  <c r="O511" i="19"/>
  <c r="N511" i="19"/>
  <c r="M511" i="19"/>
  <c r="L511" i="19"/>
  <c r="K511" i="19"/>
  <c r="O510" i="19"/>
  <c r="N510" i="19"/>
  <c r="M510" i="19"/>
  <c r="L510" i="19"/>
  <c r="K510" i="19"/>
  <c r="O509" i="19"/>
  <c r="N509" i="19"/>
  <c r="M509" i="19"/>
  <c r="L509" i="19"/>
  <c r="K509" i="19"/>
  <c r="O508" i="19"/>
  <c r="N508" i="19"/>
  <c r="M508" i="19"/>
  <c r="L508" i="19"/>
  <c r="K508" i="19"/>
  <c r="O507" i="19"/>
  <c r="N507" i="19"/>
  <c r="M507" i="19"/>
  <c r="L507" i="19"/>
  <c r="K507" i="19"/>
  <c r="O506" i="19"/>
  <c r="N506" i="19"/>
  <c r="M506" i="19"/>
  <c r="L506" i="19"/>
  <c r="K506" i="19"/>
  <c r="O505" i="19"/>
  <c r="N505" i="19"/>
  <c r="M505" i="19"/>
  <c r="L505" i="19"/>
  <c r="K505" i="19"/>
  <c r="O504" i="19"/>
  <c r="N504" i="19"/>
  <c r="M504" i="19"/>
  <c r="L504" i="19"/>
  <c r="K504" i="19"/>
  <c r="O503" i="19"/>
  <c r="N503" i="19"/>
  <c r="M503" i="19"/>
  <c r="L503" i="19"/>
  <c r="K503" i="19"/>
  <c r="O502" i="19"/>
  <c r="N502" i="19"/>
  <c r="M502" i="19"/>
  <c r="L502" i="19"/>
  <c r="K502" i="19"/>
  <c r="O501" i="19"/>
  <c r="N501" i="19"/>
  <c r="M501" i="19"/>
  <c r="L501" i="19"/>
  <c r="K501" i="19"/>
  <c r="O500" i="19"/>
  <c r="N500" i="19"/>
  <c r="M500" i="19"/>
  <c r="L500" i="19"/>
  <c r="K500" i="19"/>
  <c r="O499" i="19"/>
  <c r="N499" i="19"/>
  <c r="M499" i="19"/>
  <c r="L499" i="19"/>
  <c r="K499" i="19"/>
  <c r="O498" i="19"/>
  <c r="N498" i="19"/>
  <c r="M498" i="19"/>
  <c r="L498" i="19"/>
  <c r="K498" i="19"/>
  <c r="O497" i="19"/>
  <c r="N497" i="19"/>
  <c r="M497" i="19"/>
  <c r="L497" i="19"/>
  <c r="K497" i="19"/>
  <c r="O496" i="19"/>
  <c r="N496" i="19"/>
  <c r="M496" i="19"/>
  <c r="L496" i="19"/>
  <c r="K496" i="19"/>
  <c r="O495" i="19"/>
  <c r="N495" i="19"/>
  <c r="M495" i="19"/>
  <c r="L495" i="19"/>
  <c r="K495" i="19"/>
  <c r="O494" i="19"/>
  <c r="N494" i="19"/>
  <c r="M494" i="19"/>
  <c r="L494" i="19"/>
  <c r="K494" i="19"/>
  <c r="O493" i="19"/>
  <c r="N493" i="19"/>
  <c r="M493" i="19"/>
  <c r="L493" i="19"/>
  <c r="K493" i="19"/>
  <c r="O492" i="19"/>
  <c r="N492" i="19"/>
  <c r="M492" i="19"/>
  <c r="L492" i="19"/>
  <c r="K492" i="19"/>
  <c r="O491" i="19"/>
  <c r="N491" i="19"/>
  <c r="M491" i="19"/>
  <c r="L491" i="19"/>
  <c r="K491" i="19"/>
  <c r="O490" i="19"/>
  <c r="N490" i="19"/>
  <c r="M490" i="19"/>
  <c r="L490" i="19"/>
  <c r="K490" i="19"/>
  <c r="O489" i="19"/>
  <c r="N489" i="19"/>
  <c r="M489" i="19"/>
  <c r="L489" i="19"/>
  <c r="K489" i="19"/>
  <c r="O488" i="19"/>
  <c r="N488" i="19"/>
  <c r="M488" i="19"/>
  <c r="L488" i="19"/>
  <c r="K488" i="19"/>
  <c r="O487" i="19"/>
  <c r="N487" i="19"/>
  <c r="M487" i="19"/>
  <c r="L487" i="19"/>
  <c r="K487" i="19"/>
  <c r="O486" i="19"/>
  <c r="N486" i="19"/>
  <c r="M486" i="19"/>
  <c r="L486" i="19"/>
  <c r="K486" i="19"/>
  <c r="O485" i="19"/>
  <c r="N485" i="19"/>
  <c r="M485" i="19"/>
  <c r="L485" i="19"/>
  <c r="K485" i="19"/>
  <c r="O484" i="19"/>
  <c r="N484" i="19"/>
  <c r="M484" i="19"/>
  <c r="L484" i="19"/>
  <c r="K484" i="19"/>
  <c r="O483" i="19"/>
  <c r="N483" i="19"/>
  <c r="M483" i="19"/>
  <c r="L483" i="19"/>
  <c r="K483" i="19"/>
  <c r="O482" i="19"/>
  <c r="N482" i="19"/>
  <c r="M482" i="19"/>
  <c r="L482" i="19"/>
  <c r="K482" i="19"/>
  <c r="O481" i="19"/>
  <c r="N481" i="19"/>
  <c r="M481" i="19"/>
  <c r="L481" i="19"/>
  <c r="K481" i="19"/>
  <c r="O480" i="19"/>
  <c r="N480" i="19"/>
  <c r="M480" i="19"/>
  <c r="L480" i="19"/>
  <c r="K480" i="19"/>
  <c r="O479" i="19"/>
  <c r="N479" i="19"/>
  <c r="M479" i="19"/>
  <c r="L479" i="19"/>
  <c r="K479" i="19"/>
  <c r="O478" i="19"/>
  <c r="N478" i="19"/>
  <c r="M478" i="19"/>
  <c r="L478" i="19"/>
  <c r="K478" i="19"/>
  <c r="O477" i="19"/>
  <c r="N477" i="19"/>
  <c r="M477" i="19"/>
  <c r="L477" i="19"/>
  <c r="K477" i="19"/>
  <c r="O476" i="19"/>
  <c r="N476" i="19"/>
  <c r="M476" i="19"/>
  <c r="L476" i="19"/>
  <c r="K476" i="19"/>
  <c r="O475" i="19"/>
  <c r="N475" i="19"/>
  <c r="M475" i="19"/>
  <c r="L475" i="19"/>
  <c r="K475" i="19"/>
  <c r="O474" i="19"/>
  <c r="N474" i="19"/>
  <c r="M474" i="19"/>
  <c r="L474" i="19"/>
  <c r="K474" i="19"/>
  <c r="O473" i="19"/>
  <c r="N473" i="19"/>
  <c r="M473" i="19"/>
  <c r="L473" i="19"/>
  <c r="K473" i="19"/>
  <c r="O472" i="19"/>
  <c r="N472" i="19"/>
  <c r="M472" i="19"/>
  <c r="L472" i="19"/>
  <c r="K472" i="19"/>
  <c r="O471" i="19"/>
  <c r="N471" i="19"/>
  <c r="M471" i="19"/>
  <c r="L471" i="19"/>
  <c r="K471" i="19"/>
  <c r="O470" i="19"/>
  <c r="N470" i="19"/>
  <c r="M470" i="19"/>
  <c r="L470" i="19"/>
  <c r="K470" i="19"/>
  <c r="O469" i="19"/>
  <c r="N469" i="19"/>
  <c r="M469" i="19"/>
  <c r="L469" i="19"/>
  <c r="K469" i="19"/>
  <c r="O468" i="19"/>
  <c r="N468" i="19"/>
  <c r="M468" i="19"/>
  <c r="L468" i="19"/>
  <c r="K468" i="19"/>
  <c r="O467" i="19"/>
  <c r="N467" i="19"/>
  <c r="M467" i="19"/>
  <c r="L467" i="19"/>
  <c r="K467" i="19"/>
  <c r="O466" i="19"/>
  <c r="N466" i="19"/>
  <c r="M466" i="19"/>
  <c r="L466" i="19"/>
  <c r="K466" i="19"/>
  <c r="O465" i="19"/>
  <c r="N465" i="19"/>
  <c r="M465" i="19"/>
  <c r="L465" i="19"/>
  <c r="K465" i="19"/>
  <c r="O464" i="19"/>
  <c r="N464" i="19"/>
  <c r="M464" i="19"/>
  <c r="L464" i="19"/>
  <c r="K464" i="19"/>
  <c r="O463" i="19"/>
  <c r="N463" i="19"/>
  <c r="M463" i="19"/>
  <c r="L463" i="19"/>
  <c r="K463" i="19"/>
  <c r="O462" i="19"/>
  <c r="N462" i="19"/>
  <c r="M462" i="19"/>
  <c r="L462" i="19"/>
  <c r="K462" i="19"/>
  <c r="O461" i="19"/>
  <c r="N461" i="19"/>
  <c r="M461" i="19"/>
  <c r="L461" i="19"/>
  <c r="K461" i="19"/>
  <c r="O460" i="19"/>
  <c r="N460" i="19"/>
  <c r="M460" i="19"/>
  <c r="L460" i="19"/>
  <c r="K460" i="19"/>
  <c r="O459" i="19"/>
  <c r="N459" i="19"/>
  <c r="M459" i="19"/>
  <c r="L459" i="19"/>
  <c r="K459" i="19"/>
  <c r="O458" i="19"/>
  <c r="N458" i="19"/>
  <c r="M458" i="19"/>
  <c r="L458" i="19"/>
  <c r="K458" i="19"/>
  <c r="O457" i="19"/>
  <c r="N457" i="19"/>
  <c r="M457" i="19"/>
  <c r="L457" i="19"/>
  <c r="K457" i="19"/>
  <c r="O456" i="19"/>
  <c r="N456" i="19"/>
  <c r="M456" i="19"/>
  <c r="L456" i="19"/>
  <c r="K456" i="19"/>
  <c r="O455" i="19"/>
  <c r="N455" i="19"/>
  <c r="M455" i="19"/>
  <c r="L455" i="19"/>
  <c r="K455" i="19"/>
  <c r="O454" i="19"/>
  <c r="N454" i="19"/>
  <c r="M454" i="19"/>
  <c r="L454" i="19"/>
  <c r="K454" i="19"/>
  <c r="O453" i="19"/>
  <c r="N453" i="19"/>
  <c r="M453" i="19"/>
  <c r="L453" i="19"/>
  <c r="K453" i="19"/>
  <c r="O452" i="19"/>
  <c r="N452" i="19"/>
  <c r="M452" i="19"/>
  <c r="L452" i="19"/>
  <c r="K452" i="19"/>
  <c r="O451" i="19"/>
  <c r="N451" i="19"/>
  <c r="M451" i="19"/>
  <c r="L451" i="19"/>
  <c r="K451" i="19"/>
  <c r="O450" i="19"/>
  <c r="N450" i="19"/>
  <c r="M450" i="19"/>
  <c r="L450" i="19"/>
  <c r="K450" i="19"/>
  <c r="O449" i="19"/>
  <c r="N449" i="19"/>
  <c r="M449" i="19"/>
  <c r="L449" i="19"/>
  <c r="K449" i="19"/>
  <c r="O448" i="19"/>
  <c r="N448" i="19"/>
  <c r="M448" i="19"/>
  <c r="L448" i="19"/>
  <c r="K448" i="19"/>
  <c r="O447" i="19"/>
  <c r="N447" i="19"/>
  <c r="M447" i="19"/>
  <c r="L447" i="19"/>
  <c r="K447" i="19"/>
  <c r="O446" i="19"/>
  <c r="N446" i="19"/>
  <c r="M446" i="19"/>
  <c r="L446" i="19"/>
  <c r="K446" i="19"/>
  <c r="O445" i="19"/>
  <c r="N445" i="19"/>
  <c r="M445" i="19"/>
  <c r="L445" i="19"/>
  <c r="K445" i="19"/>
  <c r="O444" i="19"/>
  <c r="N444" i="19"/>
  <c r="M444" i="19"/>
  <c r="L444" i="19"/>
  <c r="K444" i="19"/>
  <c r="O443" i="19"/>
  <c r="N443" i="19"/>
  <c r="M443" i="19"/>
  <c r="L443" i="19"/>
  <c r="K443" i="19"/>
  <c r="O442" i="19"/>
  <c r="N442" i="19"/>
  <c r="M442" i="19"/>
  <c r="L442" i="19"/>
  <c r="K442" i="19"/>
  <c r="O441" i="19"/>
  <c r="N441" i="19"/>
  <c r="M441" i="19"/>
  <c r="L441" i="19"/>
  <c r="K441" i="19"/>
  <c r="O440" i="19"/>
  <c r="N440" i="19"/>
  <c r="M440" i="19"/>
  <c r="L440" i="19"/>
  <c r="K440" i="19"/>
  <c r="O439" i="19"/>
  <c r="N439" i="19"/>
  <c r="M439" i="19"/>
  <c r="L439" i="19"/>
  <c r="K439" i="19"/>
  <c r="O438" i="19"/>
  <c r="N438" i="19"/>
  <c r="M438" i="19"/>
  <c r="L438" i="19"/>
  <c r="K438" i="19"/>
  <c r="O437" i="19"/>
  <c r="N437" i="19"/>
  <c r="M437" i="19"/>
  <c r="L437" i="19"/>
  <c r="K437" i="19"/>
  <c r="O436" i="19"/>
  <c r="N436" i="19"/>
  <c r="M436" i="19"/>
  <c r="L436" i="19"/>
  <c r="K436" i="19"/>
  <c r="O435" i="19"/>
  <c r="N435" i="19"/>
  <c r="M435" i="19"/>
  <c r="L435" i="19"/>
  <c r="K435" i="19"/>
  <c r="O434" i="19"/>
  <c r="N434" i="19"/>
  <c r="M434" i="19"/>
  <c r="L434" i="19"/>
  <c r="K434" i="19"/>
  <c r="O433" i="19"/>
  <c r="N433" i="19"/>
  <c r="M433" i="19"/>
  <c r="L433" i="19"/>
  <c r="K433" i="19"/>
  <c r="O432" i="19"/>
  <c r="N432" i="19"/>
  <c r="M432" i="19"/>
  <c r="L432" i="19"/>
  <c r="K432" i="19"/>
  <c r="O431" i="19"/>
  <c r="N431" i="19"/>
  <c r="M431" i="19"/>
  <c r="L431" i="19"/>
  <c r="K431" i="19"/>
  <c r="O430" i="19"/>
  <c r="N430" i="19"/>
  <c r="M430" i="19"/>
  <c r="L430" i="19"/>
  <c r="K430" i="19"/>
  <c r="O429" i="19"/>
  <c r="N429" i="19"/>
  <c r="M429" i="19"/>
  <c r="L429" i="19"/>
  <c r="K429" i="19"/>
  <c r="O428" i="19"/>
  <c r="N428" i="19"/>
  <c r="M428" i="19"/>
  <c r="L428" i="19"/>
  <c r="K428" i="19"/>
  <c r="O427" i="19"/>
  <c r="N427" i="19"/>
  <c r="M427" i="19"/>
  <c r="L427" i="19"/>
  <c r="K427" i="19"/>
  <c r="O426" i="19"/>
  <c r="N426" i="19"/>
  <c r="M426" i="19"/>
  <c r="L426" i="19"/>
  <c r="K426" i="19"/>
  <c r="O425" i="19"/>
  <c r="N425" i="19"/>
  <c r="M425" i="19"/>
  <c r="L425" i="19"/>
  <c r="K425" i="19"/>
  <c r="O424" i="19"/>
  <c r="N424" i="19"/>
  <c r="M424" i="19"/>
  <c r="L424" i="19"/>
  <c r="K424" i="19"/>
  <c r="O423" i="19"/>
  <c r="N423" i="19"/>
  <c r="M423" i="19"/>
  <c r="L423" i="19"/>
  <c r="K423" i="19"/>
  <c r="O422" i="19"/>
  <c r="N422" i="19"/>
  <c r="M422" i="19"/>
  <c r="L422" i="19"/>
  <c r="K422" i="19"/>
  <c r="O421" i="19"/>
  <c r="N421" i="19"/>
  <c r="M421" i="19"/>
  <c r="L421" i="19"/>
  <c r="K421" i="19"/>
  <c r="O420" i="19"/>
  <c r="N420" i="19"/>
  <c r="M420" i="19"/>
  <c r="L420" i="19"/>
  <c r="K420" i="19"/>
  <c r="O419" i="19"/>
  <c r="N419" i="19"/>
  <c r="M419" i="19"/>
  <c r="L419" i="19"/>
  <c r="K419" i="19"/>
  <c r="O418" i="19"/>
  <c r="N418" i="19"/>
  <c r="M418" i="19"/>
  <c r="L418" i="19"/>
  <c r="K418" i="19"/>
  <c r="O417" i="19"/>
  <c r="N417" i="19"/>
  <c r="M417" i="19"/>
  <c r="L417" i="19"/>
  <c r="K417" i="19"/>
  <c r="O416" i="19"/>
  <c r="N416" i="19"/>
  <c r="M416" i="19"/>
  <c r="L416" i="19"/>
  <c r="K416" i="19"/>
  <c r="O415" i="19"/>
  <c r="N415" i="19"/>
  <c r="M415" i="19"/>
  <c r="L415" i="19"/>
  <c r="K415" i="19"/>
  <c r="O414" i="19"/>
  <c r="N414" i="19"/>
  <c r="M414" i="19"/>
  <c r="L414" i="19"/>
  <c r="K414" i="19"/>
  <c r="O413" i="19"/>
  <c r="N413" i="19"/>
  <c r="M413" i="19"/>
  <c r="L413" i="19"/>
  <c r="K413" i="19"/>
  <c r="O412" i="19"/>
  <c r="N412" i="19"/>
  <c r="M412" i="19"/>
  <c r="L412" i="19"/>
  <c r="K412" i="19"/>
  <c r="O411" i="19"/>
  <c r="N411" i="19"/>
  <c r="M411" i="19"/>
  <c r="L411" i="19"/>
  <c r="K411" i="19"/>
  <c r="O410" i="19"/>
  <c r="N410" i="19"/>
  <c r="M410" i="19"/>
  <c r="L410" i="19"/>
  <c r="K410" i="19"/>
  <c r="O409" i="19"/>
  <c r="N409" i="19"/>
  <c r="M409" i="19"/>
  <c r="L409" i="19"/>
  <c r="K409" i="19"/>
  <c r="O408" i="19"/>
  <c r="N408" i="19"/>
  <c r="M408" i="19"/>
  <c r="L408" i="19"/>
  <c r="K408" i="19"/>
  <c r="O407" i="19"/>
  <c r="N407" i="19"/>
  <c r="M407" i="19"/>
  <c r="L407" i="19"/>
  <c r="K407" i="19"/>
  <c r="O406" i="19"/>
  <c r="N406" i="19"/>
  <c r="M406" i="19"/>
  <c r="L406" i="19"/>
  <c r="K406" i="19"/>
  <c r="O405" i="19"/>
  <c r="N405" i="19"/>
  <c r="M405" i="19"/>
  <c r="L405" i="19"/>
  <c r="K405" i="19"/>
  <c r="O404" i="19"/>
  <c r="N404" i="19"/>
  <c r="M404" i="19"/>
  <c r="L404" i="19"/>
  <c r="K404" i="19"/>
  <c r="O403" i="19"/>
  <c r="N403" i="19"/>
  <c r="M403" i="19"/>
  <c r="L403" i="19"/>
  <c r="K403" i="19"/>
  <c r="O402" i="19"/>
  <c r="N402" i="19"/>
  <c r="M402" i="19"/>
  <c r="L402" i="19"/>
  <c r="K402" i="19"/>
  <c r="O401" i="19"/>
  <c r="N401" i="19"/>
  <c r="M401" i="19"/>
  <c r="L401" i="19"/>
  <c r="K401" i="19"/>
  <c r="O400" i="19"/>
  <c r="N400" i="19"/>
  <c r="M400" i="19"/>
  <c r="L400" i="19"/>
  <c r="K400" i="19"/>
  <c r="O399" i="19"/>
  <c r="N399" i="19"/>
  <c r="M399" i="19"/>
  <c r="L399" i="19"/>
  <c r="K399" i="19"/>
  <c r="O398" i="19"/>
  <c r="N398" i="19"/>
  <c r="M398" i="19"/>
  <c r="L398" i="19"/>
  <c r="K398" i="19"/>
  <c r="O397" i="19"/>
  <c r="N397" i="19"/>
  <c r="M397" i="19"/>
  <c r="L397" i="19"/>
  <c r="K397" i="19"/>
  <c r="O396" i="19"/>
  <c r="N396" i="19"/>
  <c r="M396" i="19"/>
  <c r="L396" i="19"/>
  <c r="K396" i="19"/>
  <c r="O395" i="19"/>
  <c r="N395" i="19"/>
  <c r="M395" i="19"/>
  <c r="L395" i="19"/>
  <c r="K395" i="19"/>
  <c r="O394" i="19"/>
  <c r="N394" i="19"/>
  <c r="M394" i="19"/>
  <c r="L394" i="19"/>
  <c r="K394" i="19"/>
  <c r="O393" i="19"/>
  <c r="N393" i="19"/>
  <c r="M393" i="19"/>
  <c r="L393" i="19"/>
  <c r="K393" i="19"/>
  <c r="O392" i="19"/>
  <c r="N392" i="19"/>
  <c r="M392" i="19"/>
  <c r="L392" i="19"/>
  <c r="K392" i="19"/>
  <c r="O391" i="19"/>
  <c r="N391" i="19"/>
  <c r="M391" i="19"/>
  <c r="L391" i="19"/>
  <c r="K391" i="19"/>
  <c r="O390" i="19"/>
  <c r="N390" i="19"/>
  <c r="M390" i="19"/>
  <c r="L390" i="19"/>
  <c r="K390" i="19"/>
  <c r="O389" i="19"/>
  <c r="N389" i="19"/>
  <c r="M389" i="19"/>
  <c r="L389" i="19"/>
  <c r="K389" i="19"/>
  <c r="O388" i="19"/>
  <c r="N388" i="19"/>
  <c r="M388" i="19"/>
  <c r="L388" i="19"/>
  <c r="K388" i="19"/>
  <c r="O387" i="19"/>
  <c r="N387" i="19"/>
  <c r="M387" i="19"/>
  <c r="L387" i="19"/>
  <c r="K387" i="19"/>
  <c r="O386" i="19"/>
  <c r="N386" i="19"/>
  <c r="M386" i="19"/>
  <c r="L386" i="19"/>
  <c r="K386" i="19"/>
  <c r="O385" i="19"/>
  <c r="N385" i="19"/>
  <c r="M385" i="19"/>
  <c r="L385" i="19"/>
  <c r="K385" i="19"/>
  <c r="O384" i="19"/>
  <c r="N384" i="19"/>
  <c r="M384" i="19"/>
  <c r="L384" i="19"/>
  <c r="K384" i="19"/>
  <c r="O383" i="19"/>
  <c r="N383" i="19"/>
  <c r="M383" i="19"/>
  <c r="L383" i="19"/>
  <c r="K383" i="19"/>
  <c r="O382" i="19"/>
  <c r="N382" i="19"/>
  <c r="M382" i="19"/>
  <c r="L382" i="19"/>
  <c r="K382" i="19"/>
  <c r="O381" i="19"/>
  <c r="N381" i="19"/>
  <c r="M381" i="19"/>
  <c r="L381" i="19"/>
  <c r="K381" i="19"/>
  <c r="O380" i="19"/>
  <c r="N380" i="19"/>
  <c r="M380" i="19"/>
  <c r="L380" i="19"/>
  <c r="K380" i="19"/>
  <c r="O379" i="19"/>
  <c r="N379" i="19"/>
  <c r="M379" i="19"/>
  <c r="L379" i="19"/>
  <c r="K379" i="19"/>
  <c r="O378" i="19"/>
  <c r="N378" i="19"/>
  <c r="M378" i="19"/>
  <c r="L378" i="19"/>
  <c r="K378" i="19"/>
  <c r="O377" i="19"/>
  <c r="N377" i="19"/>
  <c r="M377" i="19"/>
  <c r="L377" i="19"/>
  <c r="K377" i="19"/>
  <c r="O376" i="19"/>
  <c r="N376" i="19"/>
  <c r="M376" i="19"/>
  <c r="L376" i="19"/>
  <c r="K376" i="19"/>
  <c r="O375" i="19"/>
  <c r="N375" i="19"/>
  <c r="M375" i="19"/>
  <c r="L375" i="19"/>
  <c r="K375" i="19"/>
  <c r="O374" i="19"/>
  <c r="N374" i="19"/>
  <c r="M374" i="19"/>
  <c r="L374" i="19"/>
  <c r="K374" i="19"/>
  <c r="O373" i="19"/>
  <c r="N373" i="19"/>
  <c r="M373" i="19"/>
  <c r="L373" i="19"/>
  <c r="K373" i="19"/>
  <c r="O372" i="19"/>
  <c r="N372" i="19"/>
  <c r="M372" i="19"/>
  <c r="L372" i="19"/>
  <c r="K372" i="19"/>
  <c r="O371" i="19"/>
  <c r="N371" i="19"/>
  <c r="M371" i="19"/>
  <c r="L371" i="19"/>
  <c r="K371" i="19"/>
  <c r="O370" i="19"/>
  <c r="N370" i="19"/>
  <c r="M370" i="19"/>
  <c r="L370" i="19"/>
  <c r="K370" i="19"/>
  <c r="O369" i="19"/>
  <c r="N369" i="19"/>
  <c r="M369" i="19"/>
  <c r="L369" i="19"/>
  <c r="K369" i="19"/>
  <c r="O368" i="19"/>
  <c r="N368" i="19"/>
  <c r="M368" i="19"/>
  <c r="L368" i="19"/>
  <c r="K368" i="19"/>
  <c r="O367" i="19"/>
  <c r="N367" i="19"/>
  <c r="M367" i="19"/>
  <c r="L367" i="19"/>
  <c r="K367" i="19"/>
  <c r="O366" i="19"/>
  <c r="N366" i="19"/>
  <c r="M366" i="19"/>
  <c r="L366" i="19"/>
  <c r="K366" i="19"/>
  <c r="O365" i="19"/>
  <c r="N365" i="19"/>
  <c r="M365" i="19"/>
  <c r="L365" i="19"/>
  <c r="K365" i="19"/>
  <c r="O364" i="19"/>
  <c r="N364" i="19"/>
  <c r="M364" i="19"/>
  <c r="L364" i="19"/>
  <c r="K364" i="19"/>
  <c r="O363" i="19"/>
  <c r="N363" i="19"/>
  <c r="M363" i="19"/>
  <c r="L363" i="19"/>
  <c r="K363" i="19"/>
  <c r="O362" i="19"/>
  <c r="N362" i="19"/>
  <c r="M362" i="19"/>
  <c r="L362" i="19"/>
  <c r="K362" i="19"/>
  <c r="O361" i="19"/>
  <c r="N361" i="19"/>
  <c r="M361" i="19"/>
  <c r="L361" i="19"/>
  <c r="K361" i="19"/>
  <c r="O360" i="19"/>
  <c r="N360" i="19"/>
  <c r="M360" i="19"/>
  <c r="L360" i="19"/>
  <c r="K360" i="19"/>
  <c r="O359" i="19"/>
  <c r="N359" i="19"/>
  <c r="M359" i="19"/>
  <c r="L359" i="19"/>
  <c r="K359" i="19"/>
  <c r="O358" i="19"/>
  <c r="N358" i="19"/>
  <c r="M358" i="19"/>
  <c r="L358" i="19"/>
  <c r="K358" i="19"/>
  <c r="O357" i="19"/>
  <c r="N357" i="19"/>
  <c r="M357" i="19"/>
  <c r="L357" i="19"/>
  <c r="K357" i="19"/>
  <c r="O356" i="19"/>
  <c r="N356" i="19"/>
  <c r="M356" i="19"/>
  <c r="L356" i="19"/>
  <c r="K356" i="19"/>
  <c r="O355" i="19"/>
  <c r="N355" i="19"/>
  <c r="M355" i="19"/>
  <c r="L355" i="19"/>
  <c r="K355" i="19"/>
  <c r="O354" i="19"/>
  <c r="N354" i="19"/>
  <c r="M354" i="19"/>
  <c r="L354" i="19"/>
  <c r="K354" i="19"/>
  <c r="O353" i="19"/>
  <c r="N353" i="19"/>
  <c r="M353" i="19"/>
  <c r="L353" i="19"/>
  <c r="K353" i="19"/>
  <c r="O352" i="19"/>
  <c r="N352" i="19"/>
  <c r="M352" i="19"/>
  <c r="L352" i="19"/>
  <c r="K352" i="19"/>
  <c r="O351" i="19"/>
  <c r="N351" i="19"/>
  <c r="M351" i="19"/>
  <c r="L351" i="19"/>
  <c r="K351" i="19"/>
  <c r="O350" i="19"/>
  <c r="N350" i="19"/>
  <c r="M350" i="19"/>
  <c r="L350" i="19"/>
  <c r="K350" i="19"/>
  <c r="O349" i="19"/>
  <c r="N349" i="19"/>
  <c r="M349" i="19"/>
  <c r="L349" i="19"/>
  <c r="K349" i="19"/>
  <c r="O348" i="19"/>
  <c r="N348" i="19"/>
  <c r="M348" i="19"/>
  <c r="L348" i="19"/>
  <c r="K348" i="19"/>
  <c r="O347" i="19"/>
  <c r="N347" i="19"/>
  <c r="M347" i="19"/>
  <c r="L347" i="19"/>
  <c r="K347" i="19"/>
  <c r="O346" i="19"/>
  <c r="N346" i="19"/>
  <c r="M346" i="19"/>
  <c r="L346" i="19"/>
  <c r="K346" i="19"/>
  <c r="O345" i="19"/>
  <c r="N345" i="19"/>
  <c r="M345" i="19"/>
  <c r="L345" i="19"/>
  <c r="K345" i="19"/>
  <c r="O344" i="19"/>
  <c r="N344" i="19"/>
  <c r="M344" i="19"/>
  <c r="L344" i="19"/>
  <c r="K344" i="19"/>
  <c r="O343" i="19"/>
  <c r="N343" i="19"/>
  <c r="M343" i="19"/>
  <c r="L343" i="19"/>
  <c r="K343" i="19"/>
  <c r="O342" i="19"/>
  <c r="N342" i="19"/>
  <c r="M342" i="19"/>
  <c r="L342" i="19"/>
  <c r="K342" i="19"/>
  <c r="O341" i="19"/>
  <c r="N341" i="19"/>
  <c r="M341" i="19"/>
  <c r="L341" i="19"/>
  <c r="K341" i="19"/>
  <c r="O340" i="19"/>
  <c r="N340" i="19"/>
  <c r="M340" i="19"/>
  <c r="L340" i="19"/>
  <c r="K340" i="19"/>
  <c r="O339" i="19"/>
  <c r="N339" i="19"/>
  <c r="M339" i="19"/>
  <c r="L339" i="19"/>
  <c r="K339" i="19"/>
  <c r="O338" i="19"/>
  <c r="N338" i="19"/>
  <c r="M338" i="19"/>
  <c r="L338" i="19"/>
  <c r="K338" i="19"/>
  <c r="O337" i="19"/>
  <c r="N337" i="19"/>
  <c r="M337" i="19"/>
  <c r="L337" i="19"/>
  <c r="K337" i="19"/>
  <c r="O336" i="19"/>
  <c r="N336" i="19"/>
  <c r="M336" i="19"/>
  <c r="L336" i="19"/>
  <c r="K336" i="19"/>
  <c r="O335" i="19"/>
  <c r="N335" i="19"/>
  <c r="M335" i="19"/>
  <c r="L335" i="19"/>
  <c r="K335" i="19"/>
  <c r="O334" i="19"/>
  <c r="N334" i="19"/>
  <c r="M334" i="19"/>
  <c r="L334" i="19"/>
  <c r="K334" i="19"/>
  <c r="O333" i="19"/>
  <c r="N333" i="19"/>
  <c r="M333" i="19"/>
  <c r="L333" i="19"/>
  <c r="K333" i="19"/>
  <c r="O332" i="19"/>
  <c r="N332" i="19"/>
  <c r="M332" i="19"/>
  <c r="L332" i="19"/>
  <c r="K332" i="19"/>
  <c r="O331" i="19"/>
  <c r="N331" i="19"/>
  <c r="M331" i="19"/>
  <c r="L331" i="19"/>
  <c r="K331" i="19"/>
  <c r="O330" i="19"/>
  <c r="N330" i="19"/>
  <c r="M330" i="19"/>
  <c r="L330" i="19"/>
  <c r="K330" i="19"/>
  <c r="O329" i="19"/>
  <c r="N329" i="19"/>
  <c r="M329" i="19"/>
  <c r="L329" i="19"/>
  <c r="K329" i="19"/>
  <c r="O328" i="19"/>
  <c r="N328" i="19"/>
  <c r="M328" i="19"/>
  <c r="L328" i="19"/>
  <c r="K328" i="19"/>
  <c r="O327" i="19"/>
  <c r="N327" i="19"/>
  <c r="M327" i="19"/>
  <c r="L327" i="19"/>
  <c r="K327" i="19"/>
  <c r="O326" i="19"/>
  <c r="N326" i="19"/>
  <c r="M326" i="19"/>
  <c r="L326" i="19"/>
  <c r="K326" i="19"/>
  <c r="O325" i="19"/>
  <c r="N325" i="19"/>
  <c r="M325" i="19"/>
  <c r="L325" i="19"/>
  <c r="K325" i="19"/>
  <c r="O324" i="19"/>
  <c r="N324" i="19"/>
  <c r="M324" i="19"/>
  <c r="L324" i="19"/>
  <c r="K324" i="19"/>
  <c r="O323" i="19"/>
  <c r="N323" i="19"/>
  <c r="M323" i="19"/>
  <c r="L323" i="19"/>
  <c r="K323" i="19"/>
  <c r="O322" i="19"/>
  <c r="N322" i="19"/>
  <c r="M322" i="19"/>
  <c r="L322" i="19"/>
  <c r="K322" i="19"/>
  <c r="O321" i="19"/>
  <c r="N321" i="19"/>
  <c r="M321" i="19"/>
  <c r="L321" i="19"/>
  <c r="K321" i="19"/>
  <c r="O320" i="19"/>
  <c r="N320" i="19"/>
  <c r="M320" i="19"/>
  <c r="L320" i="19"/>
  <c r="K320" i="19"/>
  <c r="O319" i="19"/>
  <c r="N319" i="19"/>
  <c r="M319" i="19"/>
  <c r="L319" i="19"/>
  <c r="K319" i="19"/>
  <c r="O318" i="19"/>
  <c r="N318" i="19"/>
  <c r="M318" i="19"/>
  <c r="L318" i="19"/>
  <c r="K318" i="19"/>
  <c r="O317" i="19"/>
  <c r="N317" i="19"/>
  <c r="M317" i="19"/>
  <c r="L317" i="19"/>
  <c r="K317" i="19"/>
  <c r="O316" i="19"/>
  <c r="N316" i="19"/>
  <c r="M316" i="19"/>
  <c r="L316" i="19"/>
  <c r="K316" i="19"/>
  <c r="O315" i="19"/>
  <c r="N315" i="19"/>
  <c r="M315" i="19"/>
  <c r="L315" i="19"/>
  <c r="K315" i="19"/>
  <c r="O314" i="19"/>
  <c r="N314" i="19"/>
  <c r="M314" i="19"/>
  <c r="L314" i="19"/>
  <c r="K314" i="19"/>
  <c r="O313" i="19"/>
  <c r="N313" i="19"/>
  <c r="M313" i="19"/>
  <c r="L313" i="19"/>
  <c r="K313" i="19"/>
  <c r="O312" i="19"/>
  <c r="N312" i="19"/>
  <c r="M312" i="19"/>
  <c r="L312" i="19"/>
  <c r="K312" i="19"/>
  <c r="O311" i="19"/>
  <c r="N311" i="19"/>
  <c r="M311" i="19"/>
  <c r="L311" i="19"/>
  <c r="K311" i="19"/>
  <c r="O310" i="19"/>
  <c r="N310" i="19"/>
  <c r="M310" i="19"/>
  <c r="L310" i="19"/>
  <c r="K310" i="19"/>
  <c r="O309" i="19"/>
  <c r="N309" i="19"/>
  <c r="M309" i="19"/>
  <c r="L309" i="19"/>
  <c r="K309" i="19"/>
  <c r="O308" i="19"/>
  <c r="N308" i="19"/>
  <c r="M308" i="19"/>
  <c r="L308" i="19"/>
  <c r="K308" i="19"/>
  <c r="O307" i="19"/>
  <c r="N307" i="19"/>
  <c r="M307" i="19"/>
  <c r="L307" i="19"/>
  <c r="K307" i="19"/>
  <c r="O306" i="19"/>
  <c r="N306" i="19"/>
  <c r="M306" i="19"/>
  <c r="L306" i="19"/>
  <c r="K306" i="19"/>
  <c r="O305" i="19"/>
  <c r="N305" i="19"/>
  <c r="M305" i="19"/>
  <c r="L305" i="19"/>
  <c r="K305" i="19"/>
  <c r="O304" i="19"/>
  <c r="N304" i="19"/>
  <c r="M304" i="19"/>
  <c r="L304" i="19"/>
  <c r="K304" i="19"/>
  <c r="O303" i="19"/>
  <c r="N303" i="19"/>
  <c r="M303" i="19"/>
  <c r="L303" i="19"/>
  <c r="K303" i="19"/>
  <c r="O302" i="19"/>
  <c r="N302" i="19"/>
  <c r="M302" i="19"/>
  <c r="L302" i="19"/>
  <c r="K302" i="19"/>
  <c r="O301" i="19"/>
  <c r="N301" i="19"/>
  <c r="M301" i="19"/>
  <c r="L301" i="19"/>
  <c r="K301" i="19"/>
  <c r="O300" i="19"/>
  <c r="N300" i="19"/>
  <c r="M300" i="19"/>
  <c r="L300" i="19"/>
  <c r="K300" i="19"/>
  <c r="O299" i="19"/>
  <c r="N299" i="19"/>
  <c r="M299" i="19"/>
  <c r="L299" i="19"/>
  <c r="K299" i="19"/>
  <c r="O298" i="19"/>
  <c r="N298" i="19"/>
  <c r="M298" i="19"/>
  <c r="L298" i="19"/>
  <c r="K298" i="19"/>
  <c r="O297" i="19"/>
  <c r="N297" i="19"/>
  <c r="M297" i="19"/>
  <c r="L297" i="19"/>
  <c r="K297" i="19"/>
  <c r="O296" i="19"/>
  <c r="N296" i="19"/>
  <c r="M296" i="19"/>
  <c r="L296" i="19"/>
  <c r="K296" i="19"/>
  <c r="O295" i="19"/>
  <c r="N295" i="19"/>
  <c r="M295" i="19"/>
  <c r="L295" i="19"/>
  <c r="K295" i="19"/>
  <c r="O294" i="19"/>
  <c r="N294" i="19"/>
  <c r="M294" i="19"/>
  <c r="L294" i="19"/>
  <c r="K294" i="19"/>
  <c r="O293" i="19"/>
  <c r="N293" i="19"/>
  <c r="M293" i="19"/>
  <c r="L293" i="19"/>
  <c r="K293" i="19"/>
  <c r="O292" i="19"/>
  <c r="N292" i="19"/>
  <c r="M292" i="19"/>
  <c r="L292" i="19"/>
  <c r="K292" i="19"/>
  <c r="O291" i="19"/>
  <c r="N291" i="19"/>
  <c r="M291" i="19"/>
  <c r="L291" i="19"/>
  <c r="K291" i="19"/>
  <c r="O290" i="19"/>
  <c r="N290" i="19"/>
  <c r="M290" i="19"/>
  <c r="L290" i="19"/>
  <c r="K290" i="19"/>
  <c r="O289" i="19"/>
  <c r="N289" i="19"/>
  <c r="M289" i="19"/>
  <c r="L289" i="19"/>
  <c r="K289" i="19"/>
  <c r="O288" i="19"/>
  <c r="N288" i="19"/>
  <c r="M288" i="19"/>
  <c r="L288" i="19"/>
  <c r="K288" i="19"/>
  <c r="O287" i="19"/>
  <c r="N287" i="19"/>
  <c r="M287" i="19"/>
  <c r="L287" i="19"/>
  <c r="K287" i="19"/>
  <c r="O286" i="19"/>
  <c r="N286" i="19"/>
  <c r="M286" i="19"/>
  <c r="L286" i="19"/>
  <c r="K286" i="19"/>
  <c r="O285" i="19"/>
  <c r="N285" i="19"/>
  <c r="M285" i="19"/>
  <c r="L285" i="19"/>
  <c r="K285" i="19"/>
  <c r="O284" i="19"/>
  <c r="N284" i="19"/>
  <c r="M284" i="19"/>
  <c r="L284" i="19"/>
  <c r="K284" i="19"/>
  <c r="O283" i="19"/>
  <c r="N283" i="19"/>
  <c r="M283" i="19"/>
  <c r="L283" i="19"/>
  <c r="K283" i="19"/>
  <c r="O282" i="19"/>
  <c r="N282" i="19"/>
  <c r="M282" i="19"/>
  <c r="L282" i="19"/>
  <c r="K282" i="19"/>
  <c r="O281" i="19"/>
  <c r="N281" i="19"/>
  <c r="M281" i="19"/>
  <c r="L281" i="19"/>
  <c r="K281" i="19"/>
  <c r="O280" i="19"/>
  <c r="N280" i="19"/>
  <c r="M280" i="19"/>
  <c r="L280" i="19"/>
  <c r="K280" i="19"/>
  <c r="O279" i="19"/>
  <c r="N279" i="19"/>
  <c r="M279" i="19"/>
  <c r="L279" i="19"/>
  <c r="K279" i="19"/>
  <c r="O278" i="19"/>
  <c r="N278" i="19"/>
  <c r="M278" i="19"/>
  <c r="L278" i="19"/>
  <c r="K278" i="19"/>
  <c r="O277" i="19"/>
  <c r="N277" i="19"/>
  <c r="M277" i="19"/>
  <c r="L277" i="19"/>
  <c r="K277" i="19"/>
  <c r="O276" i="19"/>
  <c r="N276" i="19"/>
  <c r="M276" i="19"/>
  <c r="L276" i="19"/>
  <c r="K276" i="19"/>
  <c r="O275" i="19"/>
  <c r="N275" i="19"/>
  <c r="M275" i="19"/>
  <c r="L275" i="19"/>
  <c r="K275" i="19"/>
  <c r="O274" i="19"/>
  <c r="N274" i="19"/>
  <c r="M274" i="19"/>
  <c r="L274" i="19"/>
  <c r="K274" i="19"/>
  <c r="O273" i="19"/>
  <c r="N273" i="19"/>
  <c r="M273" i="19"/>
  <c r="L273" i="19"/>
  <c r="K273" i="19"/>
  <c r="O272" i="19"/>
  <c r="N272" i="19"/>
  <c r="M272" i="19"/>
  <c r="L272" i="19"/>
  <c r="K272" i="19"/>
  <c r="O271" i="19"/>
  <c r="N271" i="19"/>
  <c r="M271" i="19"/>
  <c r="L271" i="19"/>
  <c r="K271" i="19"/>
  <c r="O270" i="19"/>
  <c r="N270" i="19"/>
  <c r="M270" i="19"/>
  <c r="L270" i="19"/>
  <c r="K270" i="19"/>
  <c r="O269" i="19"/>
  <c r="N269" i="19"/>
  <c r="M269" i="19"/>
  <c r="L269" i="19"/>
  <c r="K269" i="19"/>
  <c r="O268" i="19"/>
  <c r="N268" i="19"/>
  <c r="M268" i="19"/>
  <c r="L268" i="19"/>
  <c r="K268" i="19"/>
  <c r="O267" i="19"/>
  <c r="N267" i="19"/>
  <c r="M267" i="19"/>
  <c r="L267" i="19"/>
  <c r="K267" i="19"/>
  <c r="O266" i="19"/>
  <c r="N266" i="19"/>
  <c r="M266" i="19"/>
  <c r="L266" i="19"/>
  <c r="K266" i="19"/>
  <c r="O265" i="19"/>
  <c r="N265" i="19"/>
  <c r="M265" i="19"/>
  <c r="L265" i="19"/>
  <c r="K265" i="19"/>
  <c r="O264" i="19"/>
  <c r="N264" i="19"/>
  <c r="M264" i="19"/>
  <c r="L264" i="19"/>
  <c r="K264" i="19"/>
  <c r="O263" i="19"/>
  <c r="N263" i="19"/>
  <c r="M263" i="19"/>
  <c r="L263" i="19"/>
  <c r="K263" i="19"/>
  <c r="O262" i="19"/>
  <c r="N262" i="19"/>
  <c r="M262" i="19"/>
  <c r="L262" i="19"/>
  <c r="K262" i="19"/>
  <c r="O261" i="19"/>
  <c r="N261" i="19"/>
  <c r="M261" i="19"/>
  <c r="L261" i="19"/>
  <c r="K261" i="19"/>
  <c r="O260" i="19"/>
  <c r="N260" i="19"/>
  <c r="M260" i="19"/>
  <c r="L260" i="19"/>
  <c r="K260" i="19"/>
  <c r="O259" i="19"/>
  <c r="N259" i="19"/>
  <c r="M259" i="19"/>
  <c r="L259" i="19"/>
  <c r="K259" i="19"/>
  <c r="O258" i="19"/>
  <c r="N258" i="19"/>
  <c r="M258" i="19"/>
  <c r="L258" i="19"/>
  <c r="K258" i="19"/>
  <c r="O257" i="19"/>
  <c r="N257" i="19"/>
  <c r="M257" i="19"/>
  <c r="L257" i="19"/>
  <c r="K257" i="19"/>
  <c r="O256" i="19"/>
  <c r="N256" i="19"/>
  <c r="M256" i="19"/>
  <c r="L256" i="19"/>
  <c r="K256" i="19"/>
  <c r="O255" i="19"/>
  <c r="N255" i="19"/>
  <c r="M255" i="19"/>
  <c r="L255" i="19"/>
  <c r="K255" i="19"/>
  <c r="O254" i="19"/>
  <c r="N254" i="19"/>
  <c r="M254" i="19"/>
  <c r="L254" i="19"/>
  <c r="K254" i="19"/>
  <c r="O253" i="19"/>
  <c r="N253" i="19"/>
  <c r="M253" i="19"/>
  <c r="L253" i="19"/>
  <c r="K253" i="19"/>
  <c r="O252" i="19"/>
  <c r="N252" i="19"/>
  <c r="M252" i="19"/>
  <c r="L252" i="19"/>
  <c r="K252" i="19"/>
  <c r="O251" i="19"/>
  <c r="N251" i="19"/>
  <c r="M251" i="19"/>
  <c r="L251" i="19"/>
  <c r="K251" i="19"/>
  <c r="O250" i="19"/>
  <c r="N250" i="19"/>
  <c r="M250" i="19"/>
  <c r="L250" i="19"/>
  <c r="K250" i="19"/>
  <c r="O249" i="19"/>
  <c r="N249" i="19"/>
  <c r="M249" i="19"/>
  <c r="L249" i="19"/>
  <c r="K249" i="19"/>
  <c r="O248" i="19"/>
  <c r="N248" i="19"/>
  <c r="M248" i="19"/>
  <c r="L248" i="19"/>
  <c r="K248" i="19"/>
  <c r="O247" i="19"/>
  <c r="N247" i="19"/>
  <c r="M247" i="19"/>
  <c r="L247" i="19"/>
  <c r="K247" i="19"/>
  <c r="O246" i="19"/>
  <c r="N246" i="19"/>
  <c r="M246" i="19"/>
  <c r="L246" i="19"/>
  <c r="K246" i="19"/>
  <c r="O245" i="19"/>
  <c r="N245" i="19"/>
  <c r="M245" i="19"/>
  <c r="L245" i="19"/>
  <c r="K245" i="19"/>
  <c r="O244" i="19"/>
  <c r="N244" i="19"/>
  <c r="M244" i="19"/>
  <c r="L244" i="19"/>
  <c r="K244" i="19"/>
  <c r="O243" i="19"/>
  <c r="N243" i="19"/>
  <c r="M243" i="19"/>
  <c r="L243" i="19"/>
  <c r="K243" i="19"/>
  <c r="O242" i="19"/>
  <c r="N242" i="19"/>
  <c r="M242" i="19"/>
  <c r="L242" i="19"/>
  <c r="K242" i="19"/>
  <c r="O241" i="19"/>
  <c r="N241" i="19"/>
  <c r="M241" i="19"/>
  <c r="L241" i="19"/>
  <c r="K241" i="19"/>
  <c r="O240" i="19"/>
  <c r="N240" i="19"/>
  <c r="M240" i="19"/>
  <c r="L240" i="19"/>
  <c r="K240" i="19"/>
  <c r="O239" i="19"/>
  <c r="N239" i="19"/>
  <c r="M239" i="19"/>
  <c r="L239" i="19"/>
  <c r="K239" i="19"/>
  <c r="O238" i="19"/>
  <c r="N238" i="19"/>
  <c r="M238" i="19"/>
  <c r="L238" i="19"/>
  <c r="K238" i="19"/>
  <c r="O237" i="19"/>
  <c r="N237" i="19"/>
  <c r="M237" i="19"/>
  <c r="L237" i="19"/>
  <c r="K237" i="19"/>
  <c r="O236" i="19"/>
  <c r="N236" i="19"/>
  <c r="M236" i="19"/>
  <c r="L236" i="19"/>
  <c r="K236" i="19"/>
  <c r="O235" i="19"/>
  <c r="N235" i="19"/>
  <c r="M235" i="19"/>
  <c r="L235" i="19"/>
  <c r="K235" i="19"/>
  <c r="O234" i="19"/>
  <c r="N234" i="19"/>
  <c r="M234" i="19"/>
  <c r="L234" i="19"/>
  <c r="K234" i="19"/>
  <c r="O233" i="19"/>
  <c r="N233" i="19"/>
  <c r="M233" i="19"/>
  <c r="L233" i="19"/>
  <c r="K233" i="19"/>
  <c r="O232" i="19"/>
  <c r="N232" i="19"/>
  <c r="M232" i="19"/>
  <c r="L232" i="19"/>
  <c r="K232" i="19"/>
  <c r="O231" i="19"/>
  <c r="N231" i="19"/>
  <c r="M231" i="19"/>
  <c r="L231" i="19"/>
  <c r="K231" i="19"/>
  <c r="O230" i="19"/>
  <c r="N230" i="19"/>
  <c r="M230" i="19"/>
  <c r="L230" i="19"/>
  <c r="K230" i="19"/>
  <c r="O229" i="19"/>
  <c r="N229" i="19"/>
  <c r="M229" i="19"/>
  <c r="L229" i="19"/>
  <c r="K229" i="19"/>
  <c r="O228" i="19"/>
  <c r="N228" i="19"/>
  <c r="M228" i="19"/>
  <c r="L228" i="19"/>
  <c r="K228" i="19"/>
  <c r="O227" i="19"/>
  <c r="N227" i="19"/>
  <c r="M227" i="19"/>
  <c r="L227" i="19"/>
  <c r="K227" i="19"/>
  <c r="O226" i="19"/>
  <c r="N226" i="19"/>
  <c r="M226" i="19"/>
  <c r="L226" i="19"/>
  <c r="K226" i="19"/>
  <c r="O225" i="19"/>
  <c r="N225" i="19"/>
  <c r="M225" i="19"/>
  <c r="L225" i="19"/>
  <c r="K225" i="19"/>
  <c r="O224" i="19"/>
  <c r="N224" i="19"/>
  <c r="M224" i="19"/>
  <c r="L224" i="19"/>
  <c r="K224" i="19"/>
  <c r="O223" i="19"/>
  <c r="N223" i="19"/>
  <c r="M223" i="19"/>
  <c r="L223" i="19"/>
  <c r="K223" i="19"/>
  <c r="O222" i="19"/>
  <c r="N222" i="19"/>
  <c r="M222" i="19"/>
  <c r="L222" i="19"/>
  <c r="K222" i="19"/>
  <c r="O221" i="19"/>
  <c r="N221" i="19"/>
  <c r="M221" i="19"/>
  <c r="L221" i="19"/>
  <c r="K221" i="19"/>
  <c r="O220" i="19"/>
  <c r="N220" i="19"/>
  <c r="M220" i="19"/>
  <c r="L220" i="19"/>
  <c r="K220" i="19"/>
  <c r="O219" i="19"/>
  <c r="N219" i="19"/>
  <c r="M219" i="19"/>
  <c r="L219" i="19"/>
  <c r="K219" i="19"/>
  <c r="O218" i="19"/>
  <c r="N218" i="19"/>
  <c r="M218" i="19"/>
  <c r="L218" i="19"/>
  <c r="K218" i="19"/>
  <c r="O217" i="19"/>
  <c r="N217" i="19"/>
  <c r="M217" i="19"/>
  <c r="L217" i="19"/>
  <c r="K217" i="19"/>
  <c r="O216" i="19"/>
  <c r="N216" i="19"/>
  <c r="M216" i="19"/>
  <c r="L216" i="19"/>
  <c r="K216" i="19"/>
  <c r="O215" i="19"/>
  <c r="N215" i="19"/>
  <c r="M215" i="19"/>
  <c r="L215" i="19"/>
  <c r="K215" i="19"/>
  <c r="O214" i="19"/>
  <c r="N214" i="19"/>
  <c r="M214" i="19"/>
  <c r="L214" i="19"/>
  <c r="K214" i="19"/>
  <c r="O213" i="19"/>
  <c r="N213" i="19"/>
  <c r="M213" i="19"/>
  <c r="L213" i="19"/>
  <c r="K213" i="19"/>
  <c r="O212" i="19"/>
  <c r="N212" i="19"/>
  <c r="M212" i="19"/>
  <c r="L212" i="19"/>
  <c r="K212" i="19"/>
  <c r="O211" i="19"/>
  <c r="N211" i="19"/>
  <c r="M211" i="19"/>
  <c r="L211" i="19"/>
  <c r="K211" i="19"/>
  <c r="O210" i="19"/>
  <c r="N210" i="19"/>
  <c r="M210" i="19"/>
  <c r="L210" i="19"/>
  <c r="K210" i="19"/>
  <c r="O209" i="19"/>
  <c r="N209" i="19"/>
  <c r="M209" i="19"/>
  <c r="L209" i="19"/>
  <c r="K209" i="19"/>
  <c r="O208" i="19"/>
  <c r="N208" i="19"/>
  <c r="M208" i="19"/>
  <c r="L208" i="19"/>
  <c r="K208" i="19"/>
  <c r="O207" i="19"/>
  <c r="N207" i="19"/>
  <c r="M207" i="19"/>
  <c r="L207" i="19"/>
  <c r="K207" i="19"/>
  <c r="O206" i="19"/>
  <c r="N206" i="19"/>
  <c r="M206" i="19"/>
  <c r="L206" i="19"/>
  <c r="K206" i="19"/>
  <c r="O205" i="19"/>
  <c r="N205" i="19"/>
  <c r="M205" i="19"/>
  <c r="L205" i="19"/>
  <c r="K205" i="19"/>
  <c r="O204" i="19"/>
  <c r="N204" i="19"/>
  <c r="M204" i="19"/>
  <c r="L204" i="19"/>
  <c r="K204" i="19"/>
  <c r="O203" i="19"/>
  <c r="N203" i="19"/>
  <c r="M203" i="19"/>
  <c r="L203" i="19"/>
  <c r="K203" i="19"/>
  <c r="O202" i="19"/>
  <c r="N202" i="19"/>
  <c r="M202" i="19"/>
  <c r="L202" i="19"/>
  <c r="K202" i="19"/>
  <c r="O201" i="19"/>
  <c r="N201" i="19"/>
  <c r="M201" i="19"/>
  <c r="L201" i="19"/>
  <c r="K201" i="19"/>
  <c r="O200" i="19"/>
  <c r="N200" i="19"/>
  <c r="M200" i="19"/>
  <c r="L200" i="19"/>
  <c r="K200" i="19"/>
  <c r="O199" i="19"/>
  <c r="N199" i="19"/>
  <c r="M199" i="19"/>
  <c r="L199" i="19"/>
  <c r="K199" i="19"/>
  <c r="O198" i="19"/>
  <c r="N198" i="19"/>
  <c r="M198" i="19"/>
  <c r="L198" i="19"/>
  <c r="K198" i="19"/>
  <c r="O197" i="19"/>
  <c r="N197" i="19"/>
  <c r="M197" i="19"/>
  <c r="L197" i="19"/>
  <c r="K197" i="19"/>
  <c r="O196" i="19"/>
  <c r="N196" i="19"/>
  <c r="M196" i="19"/>
  <c r="L196" i="19"/>
  <c r="K196" i="19"/>
  <c r="O195" i="19"/>
  <c r="N195" i="19"/>
  <c r="M195" i="19"/>
  <c r="L195" i="19"/>
  <c r="K195" i="19"/>
  <c r="O194" i="19"/>
  <c r="N194" i="19"/>
  <c r="M194" i="19"/>
  <c r="L194" i="19"/>
  <c r="K194" i="19"/>
  <c r="O193" i="19"/>
  <c r="N193" i="19"/>
  <c r="M193" i="19"/>
  <c r="L193" i="19"/>
  <c r="K193" i="19"/>
  <c r="O192" i="19"/>
  <c r="N192" i="19"/>
  <c r="M192" i="19"/>
  <c r="L192" i="19"/>
  <c r="K192" i="19"/>
  <c r="O191" i="19"/>
  <c r="N191" i="19"/>
  <c r="M191" i="19"/>
  <c r="L191" i="19"/>
  <c r="K191" i="19"/>
  <c r="O190" i="19"/>
  <c r="N190" i="19"/>
  <c r="M190" i="19"/>
  <c r="L190" i="19"/>
  <c r="K190" i="19"/>
  <c r="O189" i="19"/>
  <c r="N189" i="19"/>
  <c r="M189" i="19"/>
  <c r="L189" i="19"/>
  <c r="K189" i="19"/>
  <c r="O188" i="19"/>
  <c r="N188" i="19"/>
  <c r="M188" i="19"/>
  <c r="L188" i="19"/>
  <c r="K188" i="19"/>
  <c r="O187" i="19"/>
  <c r="N187" i="19"/>
  <c r="M187" i="19"/>
  <c r="L187" i="19"/>
  <c r="K187" i="19"/>
  <c r="O186" i="19"/>
  <c r="N186" i="19"/>
  <c r="M186" i="19"/>
  <c r="L186" i="19"/>
  <c r="K186" i="19"/>
  <c r="O185" i="19"/>
  <c r="N185" i="19"/>
  <c r="M185" i="19"/>
  <c r="L185" i="19"/>
  <c r="K185" i="19"/>
  <c r="O184" i="19"/>
  <c r="N184" i="19"/>
  <c r="M184" i="19"/>
  <c r="L184" i="19"/>
  <c r="K184" i="19"/>
  <c r="O183" i="19"/>
  <c r="N183" i="19"/>
  <c r="M183" i="19"/>
  <c r="L183" i="19"/>
  <c r="K183" i="19"/>
  <c r="O182" i="19"/>
  <c r="N182" i="19"/>
  <c r="M182" i="19"/>
  <c r="L182" i="19"/>
  <c r="K182" i="19"/>
  <c r="O181" i="19"/>
  <c r="N181" i="19"/>
  <c r="M181" i="19"/>
  <c r="L181" i="19"/>
  <c r="K181" i="19"/>
  <c r="O180" i="19"/>
  <c r="N180" i="19"/>
  <c r="M180" i="19"/>
  <c r="L180" i="19"/>
  <c r="K180" i="19"/>
  <c r="O179" i="19"/>
  <c r="N179" i="19"/>
  <c r="M179" i="19"/>
  <c r="L179" i="19"/>
  <c r="K179" i="19"/>
  <c r="O178" i="19"/>
  <c r="N178" i="19"/>
  <c r="M178" i="19"/>
  <c r="L178" i="19"/>
  <c r="K178" i="19"/>
  <c r="O177" i="19"/>
  <c r="N177" i="19"/>
  <c r="M177" i="19"/>
  <c r="L177" i="19"/>
  <c r="K177" i="19"/>
  <c r="O176" i="19"/>
  <c r="N176" i="19"/>
  <c r="M176" i="19"/>
  <c r="L176" i="19"/>
  <c r="K176" i="19"/>
  <c r="O175" i="19"/>
  <c r="N175" i="19"/>
  <c r="M175" i="19"/>
  <c r="L175" i="19"/>
  <c r="K175" i="19"/>
  <c r="O174" i="19"/>
  <c r="N174" i="19"/>
  <c r="M174" i="19"/>
  <c r="L174" i="19"/>
  <c r="K174" i="19"/>
  <c r="O173" i="19"/>
  <c r="N173" i="19"/>
  <c r="M173" i="19"/>
  <c r="L173" i="19"/>
  <c r="K173" i="19"/>
  <c r="O172" i="19"/>
  <c r="N172" i="19"/>
  <c r="M172" i="19"/>
  <c r="L172" i="19"/>
  <c r="K172" i="19"/>
  <c r="O171" i="19"/>
  <c r="N171" i="19"/>
  <c r="M171" i="19"/>
  <c r="L171" i="19"/>
  <c r="K171" i="19"/>
  <c r="O170" i="19"/>
  <c r="N170" i="19"/>
  <c r="M170" i="19"/>
  <c r="L170" i="19"/>
  <c r="K170" i="19"/>
  <c r="O169" i="19"/>
  <c r="N169" i="19"/>
  <c r="M169" i="19"/>
  <c r="L169" i="19"/>
  <c r="K169" i="19"/>
  <c r="O168" i="19"/>
  <c r="N168" i="19"/>
  <c r="M168" i="19"/>
  <c r="L168" i="19"/>
  <c r="K168" i="19"/>
  <c r="O167" i="19"/>
  <c r="N167" i="19"/>
  <c r="M167" i="19"/>
  <c r="L167" i="19"/>
  <c r="K167" i="19"/>
  <c r="O166" i="19"/>
  <c r="N166" i="19"/>
  <c r="M166" i="19"/>
  <c r="L166" i="19"/>
  <c r="K166" i="19"/>
  <c r="O165" i="19"/>
  <c r="N165" i="19"/>
  <c r="M165" i="19"/>
  <c r="L165" i="19"/>
  <c r="K165" i="19"/>
  <c r="O164" i="19"/>
  <c r="N164" i="19"/>
  <c r="M164" i="19"/>
  <c r="L164" i="19"/>
  <c r="K164" i="19"/>
  <c r="O163" i="19"/>
  <c r="N163" i="19"/>
  <c r="M163" i="19"/>
  <c r="L163" i="19"/>
  <c r="K163" i="19"/>
  <c r="O162" i="19"/>
  <c r="N162" i="19"/>
  <c r="M162" i="19"/>
  <c r="L162" i="19"/>
  <c r="K162" i="19"/>
  <c r="O161" i="19"/>
  <c r="N161" i="19"/>
  <c r="M161" i="19"/>
  <c r="L161" i="19"/>
  <c r="K161" i="19"/>
  <c r="O160" i="19"/>
  <c r="N160" i="19"/>
  <c r="M160" i="19"/>
  <c r="L160" i="19"/>
  <c r="K160" i="19"/>
  <c r="O159" i="19"/>
  <c r="N159" i="19"/>
  <c r="M159" i="19"/>
  <c r="L159" i="19"/>
  <c r="K159" i="19"/>
  <c r="O158" i="19"/>
  <c r="N158" i="19"/>
  <c r="M158" i="19"/>
  <c r="L158" i="19"/>
  <c r="K158" i="19"/>
  <c r="O157" i="19"/>
  <c r="N157" i="19"/>
  <c r="M157" i="19"/>
  <c r="L157" i="19"/>
  <c r="K157" i="19"/>
  <c r="O156" i="19"/>
  <c r="N156" i="19"/>
  <c r="M156" i="19"/>
  <c r="L156" i="19"/>
  <c r="K156" i="19"/>
  <c r="O155" i="19"/>
  <c r="N155" i="19"/>
  <c r="M155" i="19"/>
  <c r="L155" i="19"/>
  <c r="K155" i="19"/>
  <c r="O154" i="19"/>
  <c r="N154" i="19"/>
  <c r="M154" i="19"/>
  <c r="L154" i="19"/>
  <c r="K154" i="19"/>
  <c r="O153" i="19"/>
  <c r="N153" i="19"/>
  <c r="M153" i="19"/>
  <c r="L153" i="19"/>
  <c r="K153" i="19"/>
  <c r="O152" i="19"/>
  <c r="N152" i="19"/>
  <c r="M152" i="19"/>
  <c r="L152" i="19"/>
  <c r="K152" i="19"/>
  <c r="O151" i="19"/>
  <c r="N151" i="19"/>
  <c r="M151" i="19"/>
  <c r="L151" i="19"/>
  <c r="K151" i="19"/>
  <c r="O150" i="19"/>
  <c r="N150" i="19"/>
  <c r="M150" i="19"/>
  <c r="L150" i="19"/>
  <c r="K150" i="19"/>
  <c r="O149" i="19"/>
  <c r="N149" i="19"/>
  <c r="M149" i="19"/>
  <c r="L149" i="19"/>
  <c r="K149" i="19"/>
  <c r="O148" i="19"/>
  <c r="N148" i="19"/>
  <c r="M148" i="19"/>
  <c r="L148" i="19"/>
  <c r="K148" i="19"/>
  <c r="O147" i="19"/>
  <c r="N147" i="19"/>
  <c r="M147" i="19"/>
  <c r="L147" i="19"/>
  <c r="K147" i="19"/>
  <c r="O146" i="19"/>
  <c r="N146" i="19"/>
  <c r="M146" i="19"/>
  <c r="L146" i="19"/>
  <c r="K146" i="19"/>
  <c r="O145" i="19"/>
  <c r="N145" i="19"/>
  <c r="M145" i="19"/>
  <c r="L145" i="19"/>
  <c r="K145" i="19"/>
  <c r="O144" i="19"/>
  <c r="N144" i="19"/>
  <c r="M144" i="19"/>
  <c r="L144" i="19"/>
  <c r="K144" i="19"/>
  <c r="O143" i="19"/>
  <c r="N143" i="19"/>
  <c r="M143" i="19"/>
  <c r="L143" i="19"/>
  <c r="K143" i="19"/>
  <c r="O142" i="19"/>
  <c r="N142" i="19"/>
  <c r="M142" i="19"/>
  <c r="L142" i="19"/>
  <c r="K142" i="19"/>
  <c r="O141" i="19"/>
  <c r="N141" i="19"/>
  <c r="M141" i="19"/>
  <c r="L141" i="19"/>
  <c r="K141" i="19"/>
  <c r="O140" i="19"/>
  <c r="N140" i="19"/>
  <c r="M140" i="19"/>
  <c r="L140" i="19"/>
  <c r="K140" i="19"/>
  <c r="O139" i="19"/>
  <c r="N139" i="19"/>
  <c r="M139" i="19"/>
  <c r="L139" i="19"/>
  <c r="K139" i="19"/>
  <c r="O138" i="19"/>
  <c r="N138" i="19"/>
  <c r="M138" i="19"/>
  <c r="L138" i="19"/>
  <c r="K138" i="19"/>
  <c r="O137" i="19"/>
  <c r="N137" i="19"/>
  <c r="M137" i="19"/>
  <c r="L137" i="19"/>
  <c r="K137" i="19"/>
  <c r="O136" i="19"/>
  <c r="N136" i="19"/>
  <c r="M136" i="19"/>
  <c r="L136" i="19"/>
  <c r="K136" i="19"/>
  <c r="O135" i="19"/>
  <c r="N135" i="19"/>
  <c r="M135" i="19"/>
  <c r="L135" i="19"/>
  <c r="K135" i="19"/>
  <c r="O134" i="19"/>
  <c r="N134" i="19"/>
  <c r="M134" i="19"/>
  <c r="L134" i="19"/>
  <c r="K134" i="19"/>
  <c r="O133" i="19"/>
  <c r="N133" i="19"/>
  <c r="M133" i="19"/>
  <c r="L133" i="19"/>
  <c r="K133" i="19"/>
  <c r="O132" i="19"/>
  <c r="N132" i="19"/>
  <c r="M132" i="19"/>
  <c r="L132" i="19"/>
  <c r="K132" i="19"/>
  <c r="O131" i="19"/>
  <c r="N131" i="19"/>
  <c r="M131" i="19"/>
  <c r="L131" i="19"/>
  <c r="K131" i="19"/>
  <c r="O130" i="19"/>
  <c r="N130" i="19"/>
  <c r="M130" i="19"/>
  <c r="L130" i="19"/>
  <c r="K130" i="19"/>
  <c r="O129" i="19"/>
  <c r="N129" i="19"/>
  <c r="M129" i="19"/>
  <c r="L129" i="19"/>
  <c r="K129" i="19"/>
  <c r="O128" i="19"/>
  <c r="N128" i="19"/>
  <c r="M128" i="19"/>
  <c r="L128" i="19"/>
  <c r="K128" i="19"/>
  <c r="O127" i="19"/>
  <c r="N127" i="19"/>
  <c r="M127" i="19"/>
  <c r="L127" i="19"/>
  <c r="K127" i="19"/>
  <c r="O126" i="19"/>
  <c r="N126" i="19"/>
  <c r="M126" i="19"/>
  <c r="L126" i="19"/>
  <c r="K126" i="19"/>
  <c r="O125" i="19"/>
  <c r="N125" i="19"/>
  <c r="M125" i="19"/>
  <c r="L125" i="19"/>
  <c r="K125" i="19"/>
  <c r="O124" i="19"/>
  <c r="N124" i="19"/>
  <c r="M124" i="19"/>
  <c r="L124" i="19"/>
  <c r="K124" i="19"/>
  <c r="O123" i="19"/>
  <c r="N123" i="19"/>
  <c r="M123" i="19"/>
  <c r="L123" i="19"/>
  <c r="K123" i="19"/>
  <c r="O122" i="19"/>
  <c r="N122" i="19"/>
  <c r="M122" i="19"/>
  <c r="L122" i="19"/>
  <c r="K122" i="19"/>
  <c r="O121" i="19"/>
  <c r="N121" i="19"/>
  <c r="M121" i="19"/>
  <c r="L121" i="19"/>
  <c r="K121" i="19"/>
  <c r="O120" i="19"/>
  <c r="N120" i="19"/>
  <c r="M120" i="19"/>
  <c r="L120" i="19"/>
  <c r="K120" i="19"/>
  <c r="O119" i="19"/>
  <c r="N119" i="19"/>
  <c r="M119" i="19"/>
  <c r="L119" i="19"/>
  <c r="K119" i="19"/>
  <c r="O118" i="19"/>
  <c r="N118" i="19"/>
  <c r="M118" i="19"/>
  <c r="L118" i="19"/>
  <c r="K118" i="19"/>
  <c r="O117" i="19"/>
  <c r="N117" i="19"/>
  <c r="M117" i="19"/>
  <c r="L117" i="19"/>
  <c r="K117" i="19"/>
  <c r="O116" i="19"/>
  <c r="N116" i="19"/>
  <c r="M116" i="19"/>
  <c r="L116" i="19"/>
  <c r="K116" i="19"/>
  <c r="O115" i="19"/>
  <c r="N115" i="19"/>
  <c r="M115" i="19"/>
  <c r="L115" i="19"/>
  <c r="K115" i="19"/>
  <c r="O114" i="19"/>
  <c r="N114" i="19"/>
  <c r="M114" i="19"/>
  <c r="L114" i="19"/>
  <c r="K114" i="19"/>
  <c r="O113" i="19"/>
  <c r="N113" i="19"/>
  <c r="M113" i="19"/>
  <c r="L113" i="19"/>
  <c r="K113" i="19"/>
  <c r="O112" i="19"/>
  <c r="N112" i="19"/>
  <c r="M112" i="19"/>
  <c r="L112" i="19"/>
  <c r="K112" i="19"/>
  <c r="O111" i="19"/>
  <c r="N111" i="19"/>
  <c r="M111" i="19"/>
  <c r="L111" i="19"/>
  <c r="K111" i="19"/>
  <c r="O110" i="19"/>
  <c r="N110" i="19"/>
  <c r="M110" i="19"/>
  <c r="L110" i="19"/>
  <c r="K110" i="19"/>
  <c r="O109" i="19"/>
  <c r="N109" i="19"/>
  <c r="M109" i="19"/>
  <c r="L109" i="19"/>
  <c r="K109" i="19"/>
  <c r="O108" i="19"/>
  <c r="N108" i="19"/>
  <c r="M108" i="19"/>
  <c r="L108" i="19"/>
  <c r="K108" i="19"/>
  <c r="O107" i="19"/>
  <c r="N107" i="19"/>
  <c r="M107" i="19"/>
  <c r="L107" i="19"/>
  <c r="K107" i="19"/>
  <c r="O106" i="19"/>
  <c r="N106" i="19"/>
  <c r="M106" i="19"/>
  <c r="L106" i="19"/>
  <c r="K106" i="19"/>
  <c r="O105" i="19"/>
  <c r="N105" i="19"/>
  <c r="M105" i="19"/>
  <c r="L105" i="19"/>
  <c r="K105" i="19"/>
  <c r="O104" i="19"/>
  <c r="N104" i="19"/>
  <c r="M104" i="19"/>
  <c r="L104" i="19"/>
  <c r="K104" i="19"/>
  <c r="O103" i="19"/>
  <c r="N103" i="19"/>
  <c r="M103" i="19"/>
  <c r="L103" i="19"/>
  <c r="K103" i="19"/>
  <c r="O102" i="19"/>
  <c r="N102" i="19"/>
  <c r="M102" i="19"/>
  <c r="L102" i="19"/>
  <c r="K102" i="19"/>
  <c r="O101" i="19"/>
  <c r="N101" i="19"/>
  <c r="M101" i="19"/>
  <c r="L101" i="19"/>
  <c r="K101" i="19"/>
  <c r="O100" i="19"/>
  <c r="N100" i="19"/>
  <c r="M100" i="19"/>
  <c r="L100" i="19"/>
  <c r="K100" i="19"/>
  <c r="O99" i="19"/>
  <c r="N99" i="19"/>
  <c r="M99" i="19"/>
  <c r="L99" i="19"/>
  <c r="K99" i="19"/>
  <c r="O98" i="19"/>
  <c r="N98" i="19"/>
  <c r="M98" i="19"/>
  <c r="L98" i="19"/>
  <c r="K98" i="19"/>
  <c r="O97" i="19"/>
  <c r="N97" i="19"/>
  <c r="M97" i="19"/>
  <c r="L97" i="19"/>
  <c r="K97" i="19"/>
  <c r="O96" i="19"/>
  <c r="N96" i="19"/>
  <c r="M96" i="19"/>
  <c r="L96" i="19"/>
  <c r="K96" i="19"/>
  <c r="O95" i="19"/>
  <c r="N95" i="19"/>
  <c r="M95" i="19"/>
  <c r="L95" i="19"/>
  <c r="K95" i="19"/>
  <c r="O94" i="19"/>
  <c r="N94" i="19"/>
  <c r="M94" i="19"/>
  <c r="L94" i="19"/>
  <c r="K94" i="19"/>
  <c r="O93" i="19"/>
  <c r="N93" i="19"/>
  <c r="M93" i="19"/>
  <c r="L93" i="19"/>
  <c r="K93" i="19"/>
  <c r="O92" i="19"/>
  <c r="N92" i="19"/>
  <c r="M92" i="19"/>
  <c r="L92" i="19"/>
  <c r="K92" i="19"/>
  <c r="O91" i="19"/>
  <c r="N91" i="19"/>
  <c r="M91" i="19"/>
  <c r="L91" i="19"/>
  <c r="K91" i="19"/>
  <c r="O90" i="19"/>
  <c r="N90" i="19"/>
  <c r="M90" i="19"/>
  <c r="L90" i="19"/>
  <c r="K90" i="19"/>
  <c r="O89" i="19"/>
  <c r="N89" i="19"/>
  <c r="M89" i="19"/>
  <c r="L89" i="19"/>
  <c r="K89" i="19"/>
  <c r="O88" i="19"/>
  <c r="N88" i="19"/>
  <c r="M88" i="19"/>
  <c r="L88" i="19"/>
  <c r="K88" i="19"/>
  <c r="O87" i="19"/>
  <c r="N87" i="19"/>
  <c r="M87" i="19"/>
  <c r="L87" i="19"/>
  <c r="K87" i="19"/>
  <c r="O86" i="19"/>
  <c r="N86" i="19"/>
  <c r="M86" i="19"/>
  <c r="L86" i="19"/>
  <c r="K86" i="19"/>
  <c r="O85" i="19"/>
  <c r="N85" i="19"/>
  <c r="M85" i="19"/>
  <c r="L85" i="19"/>
  <c r="K85" i="19"/>
  <c r="O84" i="19"/>
  <c r="N84" i="19"/>
  <c r="M84" i="19"/>
  <c r="L84" i="19"/>
  <c r="K84" i="19"/>
  <c r="O83" i="19"/>
  <c r="N83" i="19"/>
  <c r="M83" i="19"/>
  <c r="L83" i="19"/>
  <c r="K83" i="19"/>
  <c r="O82" i="19"/>
  <c r="N82" i="19"/>
  <c r="M82" i="19"/>
  <c r="L82" i="19"/>
  <c r="K82" i="19"/>
  <c r="O81" i="19"/>
  <c r="N81" i="19"/>
  <c r="M81" i="19"/>
  <c r="L81" i="19"/>
  <c r="K81" i="19"/>
  <c r="O80" i="19"/>
  <c r="N80" i="19"/>
  <c r="M80" i="19"/>
  <c r="L80" i="19"/>
  <c r="K80" i="19"/>
  <c r="O79" i="19"/>
  <c r="N79" i="19"/>
  <c r="M79" i="19"/>
  <c r="L79" i="19"/>
  <c r="K79" i="19"/>
  <c r="O78" i="19"/>
  <c r="N78" i="19"/>
  <c r="M78" i="19"/>
  <c r="L78" i="19"/>
  <c r="K78" i="19"/>
  <c r="O77" i="19"/>
  <c r="N77" i="19"/>
  <c r="M77" i="19"/>
  <c r="L77" i="19"/>
  <c r="K77" i="19"/>
  <c r="O76" i="19"/>
  <c r="N76" i="19"/>
  <c r="M76" i="19"/>
  <c r="L76" i="19"/>
  <c r="K76" i="19"/>
  <c r="O75" i="19"/>
  <c r="N75" i="19"/>
  <c r="M75" i="19"/>
  <c r="L75" i="19"/>
  <c r="K75" i="19"/>
  <c r="O74" i="19"/>
  <c r="N74" i="19"/>
  <c r="M74" i="19"/>
  <c r="L74" i="19"/>
  <c r="K74" i="19"/>
  <c r="O73" i="19"/>
  <c r="N73" i="19"/>
  <c r="M73" i="19"/>
  <c r="L73" i="19"/>
  <c r="K73" i="19"/>
  <c r="O72" i="19"/>
  <c r="N72" i="19"/>
  <c r="M72" i="19"/>
  <c r="L72" i="19"/>
  <c r="K72" i="19"/>
  <c r="O71" i="19"/>
  <c r="N71" i="19"/>
  <c r="M71" i="19"/>
  <c r="L71" i="19"/>
  <c r="K71" i="19"/>
  <c r="O70" i="19"/>
  <c r="N70" i="19"/>
  <c r="M70" i="19"/>
  <c r="L70" i="19"/>
  <c r="K70" i="19"/>
  <c r="O69" i="19"/>
  <c r="N69" i="19"/>
  <c r="M69" i="19"/>
  <c r="L69" i="19"/>
  <c r="K69" i="19"/>
  <c r="O68" i="19"/>
  <c r="N68" i="19"/>
  <c r="M68" i="19"/>
  <c r="L68" i="19"/>
  <c r="K68" i="19"/>
  <c r="O67" i="19"/>
  <c r="N67" i="19"/>
  <c r="M67" i="19"/>
  <c r="L67" i="19"/>
  <c r="K67" i="19"/>
  <c r="O66" i="19"/>
  <c r="N66" i="19"/>
  <c r="M66" i="19"/>
  <c r="L66" i="19"/>
  <c r="K66" i="19"/>
  <c r="O65" i="19"/>
  <c r="N65" i="19"/>
  <c r="M65" i="19"/>
  <c r="L65" i="19"/>
  <c r="K65" i="19"/>
  <c r="O64" i="19"/>
  <c r="N64" i="19"/>
  <c r="M64" i="19"/>
  <c r="L64" i="19"/>
  <c r="K64" i="19"/>
  <c r="O63" i="19"/>
  <c r="N63" i="19"/>
  <c r="M63" i="19"/>
  <c r="L63" i="19"/>
  <c r="K63" i="19"/>
  <c r="O62" i="19"/>
  <c r="N62" i="19"/>
  <c r="M62" i="19"/>
  <c r="L62" i="19"/>
  <c r="K62" i="19"/>
  <c r="O61" i="19"/>
  <c r="N61" i="19"/>
  <c r="M61" i="19"/>
  <c r="L61" i="19"/>
  <c r="K61" i="19"/>
  <c r="O60" i="19"/>
  <c r="N60" i="19"/>
  <c r="M60" i="19"/>
  <c r="L60" i="19"/>
  <c r="K60" i="19"/>
  <c r="O59" i="19"/>
  <c r="N59" i="19"/>
  <c r="M59" i="19"/>
  <c r="L59" i="19"/>
  <c r="K59" i="19"/>
  <c r="O58" i="19"/>
  <c r="N58" i="19"/>
  <c r="M58" i="19"/>
  <c r="L58" i="19"/>
  <c r="K58" i="19"/>
  <c r="O57" i="19"/>
  <c r="N57" i="19"/>
  <c r="M57" i="19"/>
  <c r="L57" i="19"/>
  <c r="K57" i="19"/>
  <c r="O56" i="19"/>
  <c r="N56" i="19"/>
  <c r="M56" i="19"/>
  <c r="L56" i="19"/>
  <c r="K56" i="19"/>
  <c r="O55" i="19"/>
  <c r="N55" i="19"/>
  <c r="M55" i="19"/>
  <c r="L55" i="19"/>
  <c r="K55" i="19"/>
  <c r="O54" i="19"/>
  <c r="N54" i="19"/>
  <c r="M54" i="19"/>
  <c r="L54" i="19"/>
  <c r="K54" i="19"/>
  <c r="O53" i="19"/>
  <c r="N53" i="19"/>
  <c r="M53" i="19"/>
  <c r="L53" i="19"/>
  <c r="K53" i="19"/>
  <c r="O52" i="19"/>
  <c r="N52" i="19"/>
  <c r="M52" i="19"/>
  <c r="L52" i="19"/>
  <c r="K52" i="19"/>
  <c r="O51" i="19"/>
  <c r="N51" i="19"/>
  <c r="M51" i="19"/>
  <c r="L51" i="19"/>
  <c r="K51" i="19"/>
  <c r="O50" i="19"/>
  <c r="N50" i="19"/>
  <c r="M50" i="19"/>
  <c r="L50" i="19"/>
  <c r="K50" i="19"/>
  <c r="O49" i="19"/>
  <c r="N49" i="19"/>
  <c r="M49" i="19"/>
  <c r="L49" i="19"/>
  <c r="K49" i="19"/>
  <c r="O48" i="19"/>
  <c r="N48" i="19"/>
  <c r="M48" i="19"/>
  <c r="L48" i="19"/>
  <c r="K48" i="19"/>
  <c r="O47" i="19"/>
  <c r="N47" i="19"/>
  <c r="M47" i="19"/>
  <c r="L47" i="19"/>
  <c r="K47" i="19"/>
  <c r="O46" i="19"/>
  <c r="N46" i="19"/>
  <c r="M46" i="19"/>
  <c r="L46" i="19"/>
  <c r="K46" i="19"/>
  <c r="O45" i="19"/>
  <c r="N45" i="19"/>
  <c r="M45" i="19"/>
  <c r="L45" i="19"/>
  <c r="K45" i="19"/>
  <c r="O44" i="19"/>
  <c r="N44" i="19"/>
  <c r="M44" i="19"/>
  <c r="L44" i="19"/>
  <c r="K44" i="19"/>
  <c r="O43" i="19"/>
  <c r="N43" i="19"/>
  <c r="M43" i="19"/>
  <c r="L43" i="19"/>
  <c r="K43" i="19"/>
  <c r="O42" i="19"/>
  <c r="N42" i="19"/>
  <c r="M42" i="19"/>
  <c r="L42" i="19"/>
  <c r="K42" i="19"/>
  <c r="O41" i="19"/>
  <c r="N41" i="19"/>
  <c r="M41" i="19"/>
  <c r="L41" i="19"/>
  <c r="K41" i="19"/>
  <c r="O40" i="19"/>
  <c r="N40" i="19"/>
  <c r="M40" i="19"/>
  <c r="L40" i="19"/>
  <c r="K40" i="19"/>
  <c r="O39" i="19"/>
  <c r="N39" i="19"/>
  <c r="M39" i="19"/>
  <c r="L39" i="19"/>
  <c r="K39" i="19"/>
  <c r="O38" i="19"/>
  <c r="N38" i="19"/>
  <c r="M38" i="19"/>
  <c r="L38" i="19"/>
  <c r="K38" i="19"/>
  <c r="O37" i="19"/>
  <c r="N37" i="19"/>
  <c r="M37" i="19"/>
  <c r="L37" i="19"/>
  <c r="K37" i="19"/>
  <c r="O36" i="19"/>
  <c r="N36" i="19"/>
  <c r="M36" i="19"/>
  <c r="L36" i="19"/>
  <c r="K36" i="19"/>
  <c r="O35" i="19"/>
  <c r="N35" i="19"/>
  <c r="M35" i="19"/>
  <c r="L35" i="19"/>
  <c r="K35" i="19"/>
  <c r="O34" i="19"/>
  <c r="N34" i="19"/>
  <c r="M34" i="19"/>
  <c r="L34" i="19"/>
  <c r="K34" i="19"/>
  <c r="O33" i="19"/>
  <c r="N33" i="19"/>
  <c r="M33" i="19"/>
  <c r="L33" i="19"/>
  <c r="K33" i="19"/>
  <c r="O32" i="19"/>
  <c r="N32" i="19"/>
  <c r="M32" i="19"/>
  <c r="L32" i="19"/>
  <c r="K32" i="19"/>
  <c r="O31" i="19"/>
  <c r="N31" i="19"/>
  <c r="M31" i="19"/>
  <c r="L31" i="19"/>
  <c r="K31" i="19"/>
  <c r="O30" i="19"/>
  <c r="N30" i="19"/>
  <c r="M30" i="19"/>
  <c r="L30" i="19"/>
  <c r="K30" i="19"/>
  <c r="O29" i="19"/>
  <c r="N29" i="19"/>
  <c r="M29" i="19"/>
  <c r="L29" i="19"/>
  <c r="K29" i="19"/>
  <c r="O28" i="19"/>
  <c r="N28" i="19"/>
  <c r="M28" i="19"/>
  <c r="L28" i="19"/>
  <c r="K28" i="19"/>
  <c r="O27" i="19"/>
  <c r="N27" i="19"/>
  <c r="M27" i="19"/>
  <c r="L27" i="19"/>
  <c r="K27" i="19"/>
  <c r="O26" i="19"/>
  <c r="N26" i="19"/>
  <c r="M26" i="19"/>
  <c r="L26" i="19"/>
  <c r="O25" i="19"/>
  <c r="N25" i="19"/>
  <c r="M25" i="19"/>
  <c r="L25" i="19"/>
  <c r="O24" i="19"/>
  <c r="N24" i="19"/>
  <c r="M24" i="19"/>
  <c r="L24" i="19"/>
  <c r="O23" i="19"/>
  <c r="N23" i="19"/>
  <c r="M23" i="19"/>
  <c r="L23" i="19"/>
  <c r="O22" i="19"/>
  <c r="N22" i="19"/>
  <c r="M22" i="19"/>
  <c r="L22" i="19"/>
  <c r="O21" i="19"/>
  <c r="N21" i="19"/>
  <c r="M21" i="19"/>
  <c r="L21" i="19"/>
  <c r="O20" i="19"/>
  <c r="N20" i="19"/>
  <c r="M20" i="19"/>
  <c r="L20" i="19"/>
  <c r="O19" i="19"/>
  <c r="N19" i="19"/>
  <c r="M19" i="19"/>
  <c r="L19" i="19"/>
  <c r="O18" i="19"/>
  <c r="N18" i="19"/>
  <c r="M18" i="19"/>
  <c r="L18" i="19"/>
  <c r="O17" i="19"/>
  <c r="N17" i="19"/>
  <c r="M17" i="19"/>
  <c r="L17" i="19"/>
  <c r="O16" i="19"/>
  <c r="N16" i="19"/>
  <c r="M16" i="19"/>
  <c r="L16" i="19"/>
  <c r="O15" i="19"/>
  <c r="N15" i="19"/>
  <c r="M15" i="19"/>
  <c r="L15" i="19"/>
  <c r="O14" i="19"/>
  <c r="N14" i="19"/>
  <c r="M14" i="19"/>
  <c r="L14" i="19"/>
  <c r="O13" i="19"/>
  <c r="N13" i="19"/>
  <c r="M13" i="19"/>
  <c r="L13" i="19"/>
  <c r="O12" i="19"/>
  <c r="N12" i="19"/>
  <c r="M12" i="19"/>
  <c r="L12" i="19"/>
  <c r="O11" i="19"/>
  <c r="N11" i="19"/>
  <c r="M11" i="19"/>
  <c r="L11" i="19"/>
  <c r="O10" i="19"/>
  <c r="N10" i="19"/>
  <c r="M10" i="19"/>
  <c r="L10" i="19"/>
  <c r="O9" i="19"/>
  <c r="N9" i="19"/>
  <c r="M9" i="19"/>
  <c r="L9" i="19"/>
  <c r="O8" i="19"/>
  <c r="N8" i="19"/>
  <c r="M8" i="19"/>
  <c r="L8" i="19"/>
  <c r="O7" i="19"/>
  <c r="N7" i="19"/>
  <c r="M7" i="19"/>
  <c r="L7" i="19"/>
  <c r="O6" i="19"/>
  <c r="N6" i="19"/>
  <c r="M6" i="19"/>
  <c r="L6" i="19"/>
  <c r="O5" i="19"/>
  <c r="N5" i="19"/>
  <c r="M5" i="19"/>
  <c r="L5" i="19"/>
  <c r="O4" i="19"/>
  <c r="N4" i="19"/>
  <c r="M4" i="19"/>
  <c r="L4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E4" i="37"/>
  <c r="O1084" i="15"/>
  <c r="N1084" i="15"/>
  <c r="M1084" i="15"/>
  <c r="L1084" i="15"/>
  <c r="O1083" i="15"/>
  <c r="N1083" i="15"/>
  <c r="M1083" i="15"/>
  <c r="L1083" i="15"/>
  <c r="O1082" i="15"/>
  <c r="N1082" i="15"/>
  <c r="M1082" i="15"/>
  <c r="L1082" i="15"/>
  <c r="O1081" i="15"/>
  <c r="N1081" i="15"/>
  <c r="M1081" i="15"/>
  <c r="L1081" i="15"/>
  <c r="O1080" i="15"/>
  <c r="N1080" i="15"/>
  <c r="M1080" i="15"/>
  <c r="L1080" i="15"/>
  <c r="O1079" i="15"/>
  <c r="N1079" i="15"/>
  <c r="M1079" i="15"/>
  <c r="L1079" i="15"/>
  <c r="O1078" i="15"/>
  <c r="N1078" i="15"/>
  <c r="M1078" i="15"/>
  <c r="L1078" i="15"/>
  <c r="O1077" i="15"/>
  <c r="N1077" i="15"/>
  <c r="M1077" i="15"/>
  <c r="L1077" i="15"/>
  <c r="O1076" i="15"/>
  <c r="N1076" i="15"/>
  <c r="M1076" i="15"/>
  <c r="L1076" i="15"/>
  <c r="O1075" i="15"/>
  <c r="N1075" i="15"/>
  <c r="M1075" i="15"/>
  <c r="L1075" i="15"/>
  <c r="O1074" i="15"/>
  <c r="N1074" i="15"/>
  <c r="M1074" i="15"/>
  <c r="L1074" i="15"/>
  <c r="O1073" i="15"/>
  <c r="N1073" i="15"/>
  <c r="M1073" i="15"/>
  <c r="L1073" i="15"/>
  <c r="O1072" i="15"/>
  <c r="N1072" i="15"/>
  <c r="M1072" i="15"/>
  <c r="L1072" i="15"/>
  <c r="O1071" i="15"/>
  <c r="N1071" i="15"/>
  <c r="M1071" i="15"/>
  <c r="L1071" i="15"/>
  <c r="O1070" i="15"/>
  <c r="N1070" i="15"/>
  <c r="M1070" i="15"/>
  <c r="L1070" i="15"/>
  <c r="O1069" i="15"/>
  <c r="N1069" i="15"/>
  <c r="M1069" i="15"/>
  <c r="L1069" i="15"/>
  <c r="O1068" i="15"/>
  <c r="N1068" i="15"/>
  <c r="M1068" i="15"/>
  <c r="L1068" i="15"/>
  <c r="O1067" i="15"/>
  <c r="N1067" i="15"/>
  <c r="M1067" i="15"/>
  <c r="L1067" i="15"/>
  <c r="O1066" i="15"/>
  <c r="N1066" i="15"/>
  <c r="M1066" i="15"/>
  <c r="L1066" i="15"/>
  <c r="O1065" i="15"/>
  <c r="N1065" i="15"/>
  <c r="M1065" i="15"/>
  <c r="L1065" i="15"/>
  <c r="O1064" i="15"/>
  <c r="N1064" i="15"/>
  <c r="M1064" i="15"/>
  <c r="L1064" i="15"/>
  <c r="O1063" i="15"/>
  <c r="N1063" i="15"/>
  <c r="M1063" i="15"/>
  <c r="L1063" i="15"/>
  <c r="O1062" i="15"/>
  <c r="N1062" i="15"/>
  <c r="M1062" i="15"/>
  <c r="L1062" i="15"/>
  <c r="O1061" i="15"/>
  <c r="N1061" i="15"/>
  <c r="M1061" i="15"/>
  <c r="L1061" i="15"/>
  <c r="K1061" i="15"/>
  <c r="O1060" i="15"/>
  <c r="N1060" i="15"/>
  <c r="M1060" i="15"/>
  <c r="L1060" i="15"/>
  <c r="K1060" i="15"/>
  <c r="O1059" i="15"/>
  <c r="N1059" i="15"/>
  <c r="M1059" i="15"/>
  <c r="L1059" i="15"/>
  <c r="K1059" i="15"/>
  <c r="O1058" i="15"/>
  <c r="N1058" i="15"/>
  <c r="M1058" i="15"/>
  <c r="L1058" i="15"/>
  <c r="K1058" i="15"/>
  <c r="O1057" i="15"/>
  <c r="N1057" i="15"/>
  <c r="M1057" i="15"/>
  <c r="L1057" i="15"/>
  <c r="K1057" i="15"/>
  <c r="O1056" i="15"/>
  <c r="N1056" i="15"/>
  <c r="M1056" i="15"/>
  <c r="L1056" i="15"/>
  <c r="K1056" i="15"/>
  <c r="O1055" i="15"/>
  <c r="N1055" i="15"/>
  <c r="M1055" i="15"/>
  <c r="L1055" i="15"/>
  <c r="K1055" i="15"/>
  <c r="O1054" i="15"/>
  <c r="N1054" i="15"/>
  <c r="M1054" i="15"/>
  <c r="L1054" i="15"/>
  <c r="K1054" i="15"/>
  <c r="O1053" i="15"/>
  <c r="N1053" i="15"/>
  <c r="M1053" i="15"/>
  <c r="L1053" i="15"/>
  <c r="K1053" i="15"/>
  <c r="O1052" i="15"/>
  <c r="N1052" i="15"/>
  <c r="M1052" i="15"/>
  <c r="L1052" i="15"/>
  <c r="K1052" i="15"/>
  <c r="O1051" i="15"/>
  <c r="N1051" i="15"/>
  <c r="M1051" i="15"/>
  <c r="L1051" i="15"/>
  <c r="K1051" i="15"/>
  <c r="O1050" i="15"/>
  <c r="N1050" i="15"/>
  <c r="M1050" i="15"/>
  <c r="L1050" i="15"/>
  <c r="K1050" i="15"/>
  <c r="O1049" i="15"/>
  <c r="N1049" i="15"/>
  <c r="M1049" i="15"/>
  <c r="L1049" i="15"/>
  <c r="K1049" i="15"/>
  <c r="O1048" i="15"/>
  <c r="N1048" i="15"/>
  <c r="M1048" i="15"/>
  <c r="L1048" i="15"/>
  <c r="K1048" i="15"/>
  <c r="O1047" i="15"/>
  <c r="N1047" i="15"/>
  <c r="M1047" i="15"/>
  <c r="L1047" i="15"/>
  <c r="K1047" i="15"/>
  <c r="O1046" i="15"/>
  <c r="N1046" i="15"/>
  <c r="M1046" i="15"/>
  <c r="L1046" i="15"/>
  <c r="K1046" i="15"/>
  <c r="O1045" i="15"/>
  <c r="N1045" i="15"/>
  <c r="M1045" i="15"/>
  <c r="L1045" i="15"/>
  <c r="K1045" i="15"/>
  <c r="O1044" i="15"/>
  <c r="N1044" i="15"/>
  <c r="M1044" i="15"/>
  <c r="L1044" i="15"/>
  <c r="K1044" i="15"/>
  <c r="O1043" i="15"/>
  <c r="N1043" i="15"/>
  <c r="M1043" i="15"/>
  <c r="L1043" i="15"/>
  <c r="K1043" i="15"/>
  <c r="O1042" i="15"/>
  <c r="N1042" i="15"/>
  <c r="M1042" i="15"/>
  <c r="L1042" i="15"/>
  <c r="K1042" i="15"/>
  <c r="O1041" i="15"/>
  <c r="N1041" i="15"/>
  <c r="M1041" i="15"/>
  <c r="L1041" i="15"/>
  <c r="K1041" i="15"/>
  <c r="O1040" i="15"/>
  <c r="N1040" i="15"/>
  <c r="M1040" i="15"/>
  <c r="L1040" i="15"/>
  <c r="K1040" i="15"/>
  <c r="O1039" i="15"/>
  <c r="N1039" i="15"/>
  <c r="M1039" i="15"/>
  <c r="L1039" i="15"/>
  <c r="K1039" i="15"/>
  <c r="O1038" i="15"/>
  <c r="N1038" i="15"/>
  <c r="M1038" i="15"/>
  <c r="L1038" i="15"/>
  <c r="K1038" i="15"/>
  <c r="O1037" i="15"/>
  <c r="N1037" i="15"/>
  <c r="M1037" i="15"/>
  <c r="L1037" i="15"/>
  <c r="K1037" i="15"/>
  <c r="O1036" i="15"/>
  <c r="N1036" i="15"/>
  <c r="M1036" i="15"/>
  <c r="L1036" i="15"/>
  <c r="K1036" i="15"/>
  <c r="O1035" i="15"/>
  <c r="N1035" i="15"/>
  <c r="M1035" i="15"/>
  <c r="L1035" i="15"/>
  <c r="K1035" i="15"/>
  <c r="O1034" i="15"/>
  <c r="N1034" i="15"/>
  <c r="M1034" i="15"/>
  <c r="L1034" i="15"/>
  <c r="K1034" i="15"/>
  <c r="O1033" i="15"/>
  <c r="N1033" i="15"/>
  <c r="M1033" i="15"/>
  <c r="L1033" i="15"/>
  <c r="K1033" i="15"/>
  <c r="O1032" i="15"/>
  <c r="N1032" i="15"/>
  <c r="M1032" i="15"/>
  <c r="L1032" i="15"/>
  <c r="K1032" i="15"/>
  <c r="O1031" i="15"/>
  <c r="N1031" i="15"/>
  <c r="M1031" i="15"/>
  <c r="L1031" i="15"/>
  <c r="K1031" i="15"/>
  <c r="O1030" i="15"/>
  <c r="N1030" i="15"/>
  <c r="M1030" i="15"/>
  <c r="L1030" i="15"/>
  <c r="K1030" i="15"/>
  <c r="O1029" i="15"/>
  <c r="N1029" i="15"/>
  <c r="M1029" i="15"/>
  <c r="L1029" i="15"/>
  <c r="K1029" i="15"/>
  <c r="O1028" i="15"/>
  <c r="N1028" i="15"/>
  <c r="M1028" i="15"/>
  <c r="L1028" i="15"/>
  <c r="K1028" i="15"/>
  <c r="O1027" i="15"/>
  <c r="N1027" i="15"/>
  <c r="M1027" i="15"/>
  <c r="L1027" i="15"/>
  <c r="K1027" i="15"/>
  <c r="O1026" i="15"/>
  <c r="N1026" i="15"/>
  <c r="M1026" i="15"/>
  <c r="L1026" i="15"/>
  <c r="K1026" i="15"/>
  <c r="O1025" i="15"/>
  <c r="N1025" i="15"/>
  <c r="M1025" i="15"/>
  <c r="L1025" i="15"/>
  <c r="K1025" i="15"/>
  <c r="O1024" i="15"/>
  <c r="N1024" i="15"/>
  <c r="M1024" i="15"/>
  <c r="L1024" i="15"/>
  <c r="K1024" i="15"/>
  <c r="O1023" i="15"/>
  <c r="N1023" i="15"/>
  <c r="M1023" i="15"/>
  <c r="L1023" i="15"/>
  <c r="K1023" i="15"/>
  <c r="O1022" i="15"/>
  <c r="N1022" i="15"/>
  <c r="M1022" i="15"/>
  <c r="L1022" i="15"/>
  <c r="K1022" i="15"/>
  <c r="O1021" i="15"/>
  <c r="N1021" i="15"/>
  <c r="M1021" i="15"/>
  <c r="L1021" i="15"/>
  <c r="K1021" i="15"/>
  <c r="O1020" i="15"/>
  <c r="N1020" i="15"/>
  <c r="M1020" i="15"/>
  <c r="L1020" i="15"/>
  <c r="K1020" i="15"/>
  <c r="O1019" i="15"/>
  <c r="N1019" i="15"/>
  <c r="M1019" i="15"/>
  <c r="L1019" i="15"/>
  <c r="K1019" i="15"/>
  <c r="O1018" i="15"/>
  <c r="N1018" i="15"/>
  <c r="M1018" i="15"/>
  <c r="L1018" i="15"/>
  <c r="K1018" i="15"/>
  <c r="O1017" i="15"/>
  <c r="N1017" i="15"/>
  <c r="M1017" i="15"/>
  <c r="L1017" i="15"/>
  <c r="K1017" i="15"/>
  <c r="O1016" i="15"/>
  <c r="N1016" i="15"/>
  <c r="M1016" i="15"/>
  <c r="L1016" i="15"/>
  <c r="K1016" i="15"/>
  <c r="O1015" i="15"/>
  <c r="N1015" i="15"/>
  <c r="M1015" i="15"/>
  <c r="L1015" i="15"/>
  <c r="K1015" i="15"/>
  <c r="O1014" i="15"/>
  <c r="N1014" i="15"/>
  <c r="M1014" i="15"/>
  <c r="L1014" i="15"/>
  <c r="K1014" i="15"/>
  <c r="O1013" i="15"/>
  <c r="N1013" i="15"/>
  <c r="M1013" i="15"/>
  <c r="L1013" i="15"/>
  <c r="K1013" i="15"/>
  <c r="O1012" i="15"/>
  <c r="N1012" i="15"/>
  <c r="M1012" i="15"/>
  <c r="L1012" i="15"/>
  <c r="K1012" i="15"/>
  <c r="O1011" i="15"/>
  <c r="N1011" i="15"/>
  <c r="M1011" i="15"/>
  <c r="L1011" i="15"/>
  <c r="K1011" i="15"/>
  <c r="O1010" i="15"/>
  <c r="N1010" i="15"/>
  <c r="M1010" i="15"/>
  <c r="L1010" i="15"/>
  <c r="K1010" i="15"/>
  <c r="O1009" i="15"/>
  <c r="N1009" i="15"/>
  <c r="M1009" i="15"/>
  <c r="L1009" i="15"/>
  <c r="K1009" i="15"/>
  <c r="O1008" i="15"/>
  <c r="N1008" i="15"/>
  <c r="M1008" i="15"/>
  <c r="L1008" i="15"/>
  <c r="K1008" i="15"/>
  <c r="O1007" i="15"/>
  <c r="N1007" i="15"/>
  <c r="M1007" i="15"/>
  <c r="L1007" i="15"/>
  <c r="K1007" i="15"/>
  <c r="O1006" i="15"/>
  <c r="N1006" i="15"/>
  <c r="M1006" i="15"/>
  <c r="L1006" i="15"/>
  <c r="K1006" i="15"/>
  <c r="O1005" i="15"/>
  <c r="N1005" i="15"/>
  <c r="M1005" i="15"/>
  <c r="L1005" i="15"/>
  <c r="K1005" i="15"/>
  <c r="O1004" i="15"/>
  <c r="N1004" i="15"/>
  <c r="M1004" i="15"/>
  <c r="L1004" i="15"/>
  <c r="K1004" i="15"/>
  <c r="O1003" i="15"/>
  <c r="N1003" i="15"/>
  <c r="M1003" i="15"/>
  <c r="L1003" i="15"/>
  <c r="K1003" i="15"/>
  <c r="O1002" i="15"/>
  <c r="N1002" i="15"/>
  <c r="M1002" i="15"/>
  <c r="L1002" i="15"/>
  <c r="K1002" i="15"/>
  <c r="O1001" i="15"/>
  <c r="N1001" i="15"/>
  <c r="M1001" i="15"/>
  <c r="L1001" i="15"/>
  <c r="K1001" i="15"/>
  <c r="O1000" i="15"/>
  <c r="N1000" i="15"/>
  <c r="M1000" i="15"/>
  <c r="L1000" i="15"/>
  <c r="K1000" i="15"/>
  <c r="O999" i="15"/>
  <c r="N999" i="15"/>
  <c r="M999" i="15"/>
  <c r="L999" i="15"/>
  <c r="K999" i="15"/>
  <c r="O998" i="15"/>
  <c r="N998" i="15"/>
  <c r="M998" i="15"/>
  <c r="L998" i="15"/>
  <c r="K998" i="15"/>
  <c r="O997" i="15"/>
  <c r="N997" i="15"/>
  <c r="M997" i="15"/>
  <c r="L997" i="15"/>
  <c r="K997" i="15"/>
  <c r="O996" i="15"/>
  <c r="N996" i="15"/>
  <c r="M996" i="15"/>
  <c r="L996" i="15"/>
  <c r="K996" i="15"/>
  <c r="O995" i="15"/>
  <c r="N995" i="15"/>
  <c r="M995" i="15"/>
  <c r="L995" i="15"/>
  <c r="K995" i="15"/>
  <c r="O994" i="15"/>
  <c r="N994" i="15"/>
  <c r="M994" i="15"/>
  <c r="L994" i="15"/>
  <c r="K994" i="15"/>
  <c r="O993" i="15"/>
  <c r="N993" i="15"/>
  <c r="M993" i="15"/>
  <c r="L993" i="15"/>
  <c r="K993" i="15"/>
  <c r="O992" i="15"/>
  <c r="N992" i="15"/>
  <c r="M992" i="15"/>
  <c r="L992" i="15"/>
  <c r="K992" i="15"/>
  <c r="O991" i="15"/>
  <c r="N991" i="15"/>
  <c r="M991" i="15"/>
  <c r="L991" i="15"/>
  <c r="K991" i="15"/>
  <c r="O990" i="15"/>
  <c r="N990" i="15"/>
  <c r="M990" i="15"/>
  <c r="L990" i="15"/>
  <c r="K990" i="15"/>
  <c r="O989" i="15"/>
  <c r="N989" i="15"/>
  <c r="M989" i="15"/>
  <c r="L989" i="15"/>
  <c r="K989" i="15"/>
  <c r="O988" i="15"/>
  <c r="N988" i="15"/>
  <c r="M988" i="15"/>
  <c r="L988" i="15"/>
  <c r="K988" i="15"/>
  <c r="O987" i="15"/>
  <c r="N987" i="15"/>
  <c r="M987" i="15"/>
  <c r="L987" i="15"/>
  <c r="K987" i="15"/>
  <c r="O986" i="15"/>
  <c r="N986" i="15"/>
  <c r="M986" i="15"/>
  <c r="L986" i="15"/>
  <c r="K986" i="15"/>
  <c r="O985" i="15"/>
  <c r="N985" i="15"/>
  <c r="M985" i="15"/>
  <c r="L985" i="15"/>
  <c r="K985" i="15"/>
  <c r="O984" i="15"/>
  <c r="N984" i="15"/>
  <c r="M984" i="15"/>
  <c r="L984" i="15"/>
  <c r="K984" i="15"/>
  <c r="O983" i="15"/>
  <c r="N983" i="15"/>
  <c r="M983" i="15"/>
  <c r="L983" i="15"/>
  <c r="K983" i="15"/>
  <c r="O982" i="15"/>
  <c r="N982" i="15"/>
  <c r="M982" i="15"/>
  <c r="L982" i="15"/>
  <c r="K982" i="15"/>
  <c r="O981" i="15"/>
  <c r="N981" i="15"/>
  <c r="M981" i="15"/>
  <c r="L981" i="15"/>
  <c r="K981" i="15"/>
  <c r="O980" i="15"/>
  <c r="N980" i="15"/>
  <c r="M980" i="15"/>
  <c r="L980" i="15"/>
  <c r="K980" i="15"/>
  <c r="O979" i="15"/>
  <c r="N979" i="15"/>
  <c r="M979" i="15"/>
  <c r="L979" i="15"/>
  <c r="K979" i="15"/>
  <c r="O978" i="15"/>
  <c r="N978" i="15"/>
  <c r="M978" i="15"/>
  <c r="L978" i="15"/>
  <c r="K978" i="15"/>
  <c r="O977" i="15"/>
  <c r="N977" i="15"/>
  <c r="M977" i="15"/>
  <c r="L977" i="15"/>
  <c r="K977" i="15"/>
  <c r="O976" i="15"/>
  <c r="N976" i="15"/>
  <c r="M976" i="15"/>
  <c r="L976" i="15"/>
  <c r="K976" i="15"/>
  <c r="O975" i="15"/>
  <c r="N975" i="15"/>
  <c r="M975" i="15"/>
  <c r="L975" i="15"/>
  <c r="K975" i="15"/>
  <c r="O974" i="15"/>
  <c r="N974" i="15"/>
  <c r="M974" i="15"/>
  <c r="L974" i="15"/>
  <c r="K974" i="15"/>
  <c r="O973" i="15"/>
  <c r="N973" i="15"/>
  <c r="M973" i="15"/>
  <c r="L973" i="15"/>
  <c r="K973" i="15"/>
  <c r="O972" i="15"/>
  <c r="N972" i="15"/>
  <c r="M972" i="15"/>
  <c r="L972" i="15"/>
  <c r="K972" i="15"/>
  <c r="O971" i="15"/>
  <c r="N971" i="15"/>
  <c r="M971" i="15"/>
  <c r="L971" i="15"/>
  <c r="K971" i="15"/>
  <c r="O970" i="15"/>
  <c r="N970" i="15"/>
  <c r="M970" i="15"/>
  <c r="L970" i="15"/>
  <c r="K970" i="15"/>
  <c r="O969" i="15"/>
  <c r="N969" i="15"/>
  <c r="M969" i="15"/>
  <c r="L969" i="15"/>
  <c r="K969" i="15"/>
  <c r="O968" i="15"/>
  <c r="N968" i="15"/>
  <c r="M968" i="15"/>
  <c r="L968" i="15"/>
  <c r="K968" i="15"/>
  <c r="O967" i="15"/>
  <c r="N967" i="15"/>
  <c r="M967" i="15"/>
  <c r="L967" i="15"/>
  <c r="K967" i="15"/>
  <c r="O966" i="15"/>
  <c r="N966" i="15"/>
  <c r="M966" i="15"/>
  <c r="L966" i="15"/>
  <c r="K966" i="15"/>
  <c r="O965" i="15"/>
  <c r="N965" i="15"/>
  <c r="M965" i="15"/>
  <c r="L965" i="15"/>
  <c r="K965" i="15"/>
  <c r="O964" i="15"/>
  <c r="N964" i="15"/>
  <c r="M964" i="15"/>
  <c r="L964" i="15"/>
  <c r="K964" i="15"/>
  <c r="O963" i="15"/>
  <c r="N963" i="15"/>
  <c r="M963" i="15"/>
  <c r="L963" i="15"/>
  <c r="K963" i="15"/>
  <c r="O962" i="15"/>
  <c r="N962" i="15"/>
  <c r="M962" i="15"/>
  <c r="L962" i="15"/>
  <c r="K962" i="15"/>
  <c r="O961" i="15"/>
  <c r="N961" i="15"/>
  <c r="M961" i="15"/>
  <c r="L961" i="15"/>
  <c r="K961" i="15"/>
  <c r="O960" i="15"/>
  <c r="N960" i="15"/>
  <c r="M960" i="15"/>
  <c r="L960" i="15"/>
  <c r="K960" i="15"/>
  <c r="O959" i="15"/>
  <c r="N959" i="15"/>
  <c r="M959" i="15"/>
  <c r="L959" i="15"/>
  <c r="K959" i="15"/>
  <c r="O958" i="15"/>
  <c r="N958" i="15"/>
  <c r="M958" i="15"/>
  <c r="L958" i="15"/>
  <c r="K958" i="15"/>
  <c r="O957" i="15"/>
  <c r="N957" i="15"/>
  <c r="M957" i="15"/>
  <c r="L957" i="15"/>
  <c r="K957" i="15"/>
  <c r="O956" i="15"/>
  <c r="N956" i="15"/>
  <c r="M956" i="15"/>
  <c r="L956" i="15"/>
  <c r="K956" i="15"/>
  <c r="O955" i="15"/>
  <c r="N955" i="15"/>
  <c r="M955" i="15"/>
  <c r="L955" i="15"/>
  <c r="K955" i="15"/>
  <c r="O954" i="15"/>
  <c r="N954" i="15"/>
  <c r="M954" i="15"/>
  <c r="L954" i="15"/>
  <c r="K954" i="15"/>
  <c r="O953" i="15"/>
  <c r="N953" i="15"/>
  <c r="M953" i="15"/>
  <c r="L953" i="15"/>
  <c r="K953" i="15"/>
  <c r="O952" i="15"/>
  <c r="N952" i="15"/>
  <c r="M952" i="15"/>
  <c r="L952" i="15"/>
  <c r="K952" i="15"/>
  <c r="O951" i="15"/>
  <c r="N951" i="15"/>
  <c r="M951" i="15"/>
  <c r="L951" i="15"/>
  <c r="K951" i="15"/>
  <c r="O950" i="15"/>
  <c r="N950" i="15"/>
  <c r="M950" i="15"/>
  <c r="L950" i="15"/>
  <c r="K950" i="15"/>
  <c r="O949" i="15"/>
  <c r="N949" i="15"/>
  <c r="M949" i="15"/>
  <c r="L949" i="15"/>
  <c r="K949" i="15"/>
  <c r="O948" i="15"/>
  <c r="N948" i="15"/>
  <c r="M948" i="15"/>
  <c r="L948" i="15"/>
  <c r="K948" i="15"/>
  <c r="O947" i="15"/>
  <c r="N947" i="15"/>
  <c r="M947" i="15"/>
  <c r="L947" i="15"/>
  <c r="K947" i="15"/>
  <c r="O946" i="15"/>
  <c r="N946" i="15"/>
  <c r="M946" i="15"/>
  <c r="L946" i="15"/>
  <c r="K946" i="15"/>
  <c r="O945" i="15"/>
  <c r="N945" i="15"/>
  <c r="M945" i="15"/>
  <c r="L945" i="15"/>
  <c r="K945" i="15"/>
  <c r="O944" i="15"/>
  <c r="N944" i="15"/>
  <c r="M944" i="15"/>
  <c r="L944" i="15"/>
  <c r="K944" i="15"/>
  <c r="O943" i="15"/>
  <c r="N943" i="15"/>
  <c r="M943" i="15"/>
  <c r="L943" i="15"/>
  <c r="K943" i="15"/>
  <c r="O942" i="15"/>
  <c r="N942" i="15"/>
  <c r="M942" i="15"/>
  <c r="L942" i="15"/>
  <c r="K942" i="15"/>
  <c r="O941" i="15"/>
  <c r="N941" i="15"/>
  <c r="M941" i="15"/>
  <c r="L941" i="15"/>
  <c r="K941" i="15"/>
  <c r="O940" i="15"/>
  <c r="N940" i="15"/>
  <c r="M940" i="15"/>
  <c r="L940" i="15"/>
  <c r="K940" i="15"/>
  <c r="O939" i="15"/>
  <c r="N939" i="15"/>
  <c r="M939" i="15"/>
  <c r="L939" i="15"/>
  <c r="K939" i="15"/>
  <c r="O938" i="15"/>
  <c r="N938" i="15"/>
  <c r="M938" i="15"/>
  <c r="L938" i="15"/>
  <c r="K938" i="15"/>
  <c r="O937" i="15"/>
  <c r="N937" i="15"/>
  <c r="M937" i="15"/>
  <c r="L937" i="15"/>
  <c r="K937" i="15"/>
  <c r="O936" i="15"/>
  <c r="N936" i="15"/>
  <c r="M936" i="15"/>
  <c r="L936" i="15"/>
  <c r="K936" i="15"/>
  <c r="O935" i="15"/>
  <c r="N935" i="15"/>
  <c r="M935" i="15"/>
  <c r="L935" i="15"/>
  <c r="K935" i="15"/>
  <c r="O934" i="15"/>
  <c r="N934" i="15"/>
  <c r="M934" i="15"/>
  <c r="L934" i="15"/>
  <c r="K934" i="15"/>
  <c r="O933" i="15"/>
  <c r="N933" i="15"/>
  <c r="M933" i="15"/>
  <c r="L933" i="15"/>
  <c r="K933" i="15"/>
  <c r="O932" i="15"/>
  <c r="N932" i="15"/>
  <c r="M932" i="15"/>
  <c r="L932" i="15"/>
  <c r="K932" i="15"/>
  <c r="O931" i="15"/>
  <c r="N931" i="15"/>
  <c r="M931" i="15"/>
  <c r="L931" i="15"/>
  <c r="K931" i="15"/>
  <c r="O930" i="15"/>
  <c r="N930" i="15"/>
  <c r="M930" i="15"/>
  <c r="L930" i="15"/>
  <c r="K930" i="15"/>
  <c r="O929" i="15"/>
  <c r="N929" i="15"/>
  <c r="M929" i="15"/>
  <c r="L929" i="15"/>
  <c r="K929" i="15"/>
  <c r="O928" i="15"/>
  <c r="N928" i="15"/>
  <c r="M928" i="15"/>
  <c r="L928" i="15"/>
  <c r="K928" i="15"/>
  <c r="O927" i="15"/>
  <c r="N927" i="15"/>
  <c r="M927" i="15"/>
  <c r="L927" i="15"/>
  <c r="K927" i="15"/>
  <c r="O926" i="15"/>
  <c r="N926" i="15"/>
  <c r="M926" i="15"/>
  <c r="L926" i="15"/>
  <c r="K926" i="15"/>
  <c r="O925" i="15"/>
  <c r="N925" i="15"/>
  <c r="M925" i="15"/>
  <c r="L925" i="15"/>
  <c r="K925" i="15"/>
  <c r="O924" i="15"/>
  <c r="N924" i="15"/>
  <c r="M924" i="15"/>
  <c r="L924" i="15"/>
  <c r="K924" i="15"/>
  <c r="O923" i="15"/>
  <c r="N923" i="15"/>
  <c r="M923" i="15"/>
  <c r="L923" i="15"/>
  <c r="K923" i="15"/>
  <c r="O922" i="15"/>
  <c r="N922" i="15"/>
  <c r="M922" i="15"/>
  <c r="L922" i="15"/>
  <c r="K922" i="15"/>
  <c r="O921" i="15"/>
  <c r="N921" i="15"/>
  <c r="M921" i="15"/>
  <c r="L921" i="15"/>
  <c r="K921" i="15"/>
  <c r="O920" i="15"/>
  <c r="N920" i="15"/>
  <c r="M920" i="15"/>
  <c r="L920" i="15"/>
  <c r="K920" i="15"/>
  <c r="O919" i="15"/>
  <c r="N919" i="15"/>
  <c r="M919" i="15"/>
  <c r="L919" i="15"/>
  <c r="K919" i="15"/>
  <c r="O918" i="15"/>
  <c r="N918" i="15"/>
  <c r="M918" i="15"/>
  <c r="L918" i="15"/>
  <c r="K918" i="15"/>
  <c r="O917" i="15"/>
  <c r="N917" i="15"/>
  <c r="M917" i="15"/>
  <c r="L917" i="15"/>
  <c r="K917" i="15"/>
  <c r="O916" i="15"/>
  <c r="N916" i="15"/>
  <c r="M916" i="15"/>
  <c r="L916" i="15"/>
  <c r="K916" i="15"/>
  <c r="O915" i="15"/>
  <c r="N915" i="15"/>
  <c r="M915" i="15"/>
  <c r="L915" i="15"/>
  <c r="K915" i="15"/>
  <c r="O914" i="15"/>
  <c r="N914" i="15"/>
  <c r="M914" i="15"/>
  <c r="L914" i="15"/>
  <c r="K914" i="15"/>
  <c r="O913" i="15"/>
  <c r="N913" i="15"/>
  <c r="M913" i="15"/>
  <c r="L913" i="15"/>
  <c r="K913" i="15"/>
  <c r="O912" i="15"/>
  <c r="N912" i="15"/>
  <c r="M912" i="15"/>
  <c r="L912" i="15"/>
  <c r="K912" i="15"/>
  <c r="O911" i="15"/>
  <c r="N911" i="15"/>
  <c r="M911" i="15"/>
  <c r="L911" i="15"/>
  <c r="K911" i="15"/>
  <c r="O910" i="15"/>
  <c r="N910" i="15"/>
  <c r="M910" i="15"/>
  <c r="L910" i="15"/>
  <c r="K910" i="15"/>
  <c r="O909" i="15"/>
  <c r="N909" i="15"/>
  <c r="M909" i="15"/>
  <c r="L909" i="15"/>
  <c r="K909" i="15"/>
  <c r="O908" i="15"/>
  <c r="N908" i="15"/>
  <c r="M908" i="15"/>
  <c r="L908" i="15"/>
  <c r="K908" i="15"/>
  <c r="O907" i="15"/>
  <c r="N907" i="15"/>
  <c r="M907" i="15"/>
  <c r="L907" i="15"/>
  <c r="K907" i="15"/>
  <c r="O906" i="15"/>
  <c r="N906" i="15"/>
  <c r="M906" i="15"/>
  <c r="L906" i="15"/>
  <c r="K906" i="15"/>
  <c r="O905" i="15"/>
  <c r="N905" i="15"/>
  <c r="M905" i="15"/>
  <c r="L905" i="15"/>
  <c r="K905" i="15"/>
  <c r="O904" i="15"/>
  <c r="N904" i="15"/>
  <c r="M904" i="15"/>
  <c r="L904" i="15"/>
  <c r="K904" i="15"/>
  <c r="O903" i="15"/>
  <c r="N903" i="15"/>
  <c r="M903" i="15"/>
  <c r="L903" i="15"/>
  <c r="K903" i="15"/>
  <c r="O902" i="15"/>
  <c r="N902" i="15"/>
  <c r="M902" i="15"/>
  <c r="L902" i="15"/>
  <c r="K902" i="15"/>
  <c r="O901" i="15"/>
  <c r="N901" i="15"/>
  <c r="M901" i="15"/>
  <c r="L901" i="15"/>
  <c r="K901" i="15"/>
  <c r="O900" i="15"/>
  <c r="N900" i="15"/>
  <c r="M900" i="15"/>
  <c r="L900" i="15"/>
  <c r="K900" i="15"/>
  <c r="O899" i="15"/>
  <c r="N899" i="15"/>
  <c r="M899" i="15"/>
  <c r="L899" i="15"/>
  <c r="K899" i="15"/>
  <c r="O898" i="15"/>
  <c r="N898" i="15"/>
  <c r="M898" i="15"/>
  <c r="L898" i="15"/>
  <c r="K898" i="15"/>
  <c r="O897" i="15"/>
  <c r="N897" i="15"/>
  <c r="M897" i="15"/>
  <c r="L897" i="15"/>
  <c r="K897" i="15"/>
  <c r="O896" i="15"/>
  <c r="N896" i="15"/>
  <c r="M896" i="15"/>
  <c r="L896" i="15"/>
  <c r="K896" i="15"/>
  <c r="O895" i="15"/>
  <c r="N895" i="15"/>
  <c r="M895" i="15"/>
  <c r="L895" i="15"/>
  <c r="K895" i="15"/>
  <c r="O894" i="15"/>
  <c r="N894" i="15"/>
  <c r="M894" i="15"/>
  <c r="L894" i="15"/>
  <c r="K894" i="15"/>
  <c r="O893" i="15"/>
  <c r="N893" i="15"/>
  <c r="M893" i="15"/>
  <c r="L893" i="15"/>
  <c r="K893" i="15"/>
  <c r="O892" i="15"/>
  <c r="N892" i="15"/>
  <c r="M892" i="15"/>
  <c r="L892" i="15"/>
  <c r="K892" i="15"/>
  <c r="O891" i="15"/>
  <c r="N891" i="15"/>
  <c r="M891" i="15"/>
  <c r="L891" i="15"/>
  <c r="K891" i="15"/>
  <c r="O890" i="15"/>
  <c r="N890" i="15"/>
  <c r="M890" i="15"/>
  <c r="L890" i="15"/>
  <c r="K890" i="15"/>
  <c r="O889" i="15"/>
  <c r="N889" i="15"/>
  <c r="M889" i="15"/>
  <c r="L889" i="15"/>
  <c r="K889" i="15"/>
  <c r="O888" i="15"/>
  <c r="N888" i="15"/>
  <c r="M888" i="15"/>
  <c r="L888" i="15"/>
  <c r="K888" i="15"/>
  <c r="O887" i="15"/>
  <c r="N887" i="15"/>
  <c r="M887" i="15"/>
  <c r="L887" i="15"/>
  <c r="K887" i="15"/>
  <c r="O886" i="15"/>
  <c r="N886" i="15"/>
  <c r="M886" i="15"/>
  <c r="L886" i="15"/>
  <c r="K886" i="15"/>
  <c r="O885" i="15"/>
  <c r="N885" i="15"/>
  <c r="M885" i="15"/>
  <c r="L885" i="15"/>
  <c r="K885" i="15"/>
  <c r="O884" i="15"/>
  <c r="N884" i="15"/>
  <c r="M884" i="15"/>
  <c r="L884" i="15"/>
  <c r="K884" i="15"/>
  <c r="O883" i="15"/>
  <c r="N883" i="15"/>
  <c r="M883" i="15"/>
  <c r="L883" i="15"/>
  <c r="K883" i="15"/>
  <c r="O882" i="15"/>
  <c r="N882" i="15"/>
  <c r="M882" i="15"/>
  <c r="L882" i="15"/>
  <c r="K882" i="15"/>
  <c r="O881" i="15"/>
  <c r="N881" i="15"/>
  <c r="M881" i="15"/>
  <c r="L881" i="15"/>
  <c r="K881" i="15"/>
  <c r="O880" i="15"/>
  <c r="N880" i="15"/>
  <c r="M880" i="15"/>
  <c r="L880" i="15"/>
  <c r="K880" i="15"/>
  <c r="O879" i="15"/>
  <c r="N879" i="15"/>
  <c r="M879" i="15"/>
  <c r="L879" i="15"/>
  <c r="K879" i="15"/>
  <c r="O878" i="15"/>
  <c r="N878" i="15"/>
  <c r="M878" i="15"/>
  <c r="L878" i="15"/>
  <c r="K878" i="15"/>
  <c r="O877" i="15"/>
  <c r="N877" i="15"/>
  <c r="M877" i="15"/>
  <c r="L877" i="15"/>
  <c r="K877" i="15"/>
  <c r="O876" i="15"/>
  <c r="N876" i="15"/>
  <c r="M876" i="15"/>
  <c r="L876" i="15"/>
  <c r="K876" i="15"/>
  <c r="O875" i="15"/>
  <c r="N875" i="15"/>
  <c r="M875" i="15"/>
  <c r="L875" i="15"/>
  <c r="K875" i="15"/>
  <c r="O874" i="15"/>
  <c r="N874" i="15"/>
  <c r="M874" i="15"/>
  <c r="L874" i="15"/>
  <c r="K874" i="15"/>
  <c r="O873" i="15"/>
  <c r="N873" i="15"/>
  <c r="M873" i="15"/>
  <c r="L873" i="15"/>
  <c r="K873" i="15"/>
  <c r="O872" i="15"/>
  <c r="N872" i="15"/>
  <c r="M872" i="15"/>
  <c r="L872" i="15"/>
  <c r="K872" i="15"/>
  <c r="O871" i="15"/>
  <c r="N871" i="15"/>
  <c r="M871" i="15"/>
  <c r="L871" i="15"/>
  <c r="K871" i="15"/>
  <c r="O870" i="15"/>
  <c r="N870" i="15"/>
  <c r="M870" i="15"/>
  <c r="L870" i="15"/>
  <c r="K870" i="15"/>
  <c r="O869" i="15"/>
  <c r="N869" i="15"/>
  <c r="M869" i="15"/>
  <c r="L869" i="15"/>
  <c r="K869" i="15"/>
  <c r="O868" i="15"/>
  <c r="N868" i="15"/>
  <c r="M868" i="15"/>
  <c r="L868" i="15"/>
  <c r="K868" i="15"/>
  <c r="O867" i="15"/>
  <c r="N867" i="15"/>
  <c r="M867" i="15"/>
  <c r="L867" i="15"/>
  <c r="K867" i="15"/>
  <c r="O866" i="15"/>
  <c r="N866" i="15"/>
  <c r="M866" i="15"/>
  <c r="L866" i="15"/>
  <c r="K866" i="15"/>
  <c r="O865" i="15"/>
  <c r="N865" i="15"/>
  <c r="M865" i="15"/>
  <c r="L865" i="15"/>
  <c r="K865" i="15"/>
  <c r="O864" i="15"/>
  <c r="N864" i="15"/>
  <c r="M864" i="15"/>
  <c r="L864" i="15"/>
  <c r="K864" i="15"/>
  <c r="O863" i="15"/>
  <c r="N863" i="15"/>
  <c r="M863" i="15"/>
  <c r="L863" i="15"/>
  <c r="K863" i="15"/>
  <c r="O862" i="15"/>
  <c r="N862" i="15"/>
  <c r="M862" i="15"/>
  <c r="L862" i="15"/>
  <c r="K862" i="15"/>
  <c r="O861" i="15"/>
  <c r="N861" i="15"/>
  <c r="M861" i="15"/>
  <c r="L861" i="15"/>
  <c r="K861" i="15"/>
  <c r="O860" i="15"/>
  <c r="N860" i="15"/>
  <c r="M860" i="15"/>
  <c r="L860" i="15"/>
  <c r="K860" i="15"/>
  <c r="O859" i="15"/>
  <c r="N859" i="15"/>
  <c r="M859" i="15"/>
  <c r="L859" i="15"/>
  <c r="K859" i="15"/>
  <c r="O858" i="15"/>
  <c r="N858" i="15"/>
  <c r="M858" i="15"/>
  <c r="L858" i="15"/>
  <c r="K858" i="15"/>
  <c r="O857" i="15"/>
  <c r="N857" i="15"/>
  <c r="M857" i="15"/>
  <c r="L857" i="15"/>
  <c r="K857" i="15"/>
  <c r="O856" i="15"/>
  <c r="N856" i="15"/>
  <c r="M856" i="15"/>
  <c r="L856" i="15"/>
  <c r="K856" i="15"/>
  <c r="O855" i="15"/>
  <c r="N855" i="15"/>
  <c r="M855" i="15"/>
  <c r="L855" i="15"/>
  <c r="K855" i="15"/>
  <c r="O854" i="15"/>
  <c r="N854" i="15"/>
  <c r="M854" i="15"/>
  <c r="L854" i="15"/>
  <c r="K854" i="15"/>
  <c r="O853" i="15"/>
  <c r="N853" i="15"/>
  <c r="M853" i="15"/>
  <c r="L853" i="15"/>
  <c r="K853" i="15"/>
  <c r="O852" i="15"/>
  <c r="N852" i="15"/>
  <c r="M852" i="15"/>
  <c r="L852" i="15"/>
  <c r="K852" i="15"/>
  <c r="O851" i="15"/>
  <c r="N851" i="15"/>
  <c r="M851" i="15"/>
  <c r="L851" i="15"/>
  <c r="K851" i="15"/>
  <c r="O850" i="15"/>
  <c r="N850" i="15"/>
  <c r="M850" i="15"/>
  <c r="L850" i="15"/>
  <c r="K850" i="15"/>
  <c r="O849" i="15"/>
  <c r="N849" i="15"/>
  <c r="M849" i="15"/>
  <c r="L849" i="15"/>
  <c r="K849" i="15"/>
  <c r="O848" i="15"/>
  <c r="N848" i="15"/>
  <c r="M848" i="15"/>
  <c r="L848" i="15"/>
  <c r="K848" i="15"/>
  <c r="O847" i="15"/>
  <c r="N847" i="15"/>
  <c r="M847" i="15"/>
  <c r="L847" i="15"/>
  <c r="K847" i="15"/>
  <c r="O846" i="15"/>
  <c r="N846" i="15"/>
  <c r="M846" i="15"/>
  <c r="L846" i="15"/>
  <c r="K846" i="15"/>
  <c r="O845" i="15"/>
  <c r="N845" i="15"/>
  <c r="M845" i="15"/>
  <c r="L845" i="15"/>
  <c r="K845" i="15"/>
  <c r="O844" i="15"/>
  <c r="N844" i="15"/>
  <c r="M844" i="15"/>
  <c r="L844" i="15"/>
  <c r="K844" i="15"/>
  <c r="O843" i="15"/>
  <c r="N843" i="15"/>
  <c r="M843" i="15"/>
  <c r="L843" i="15"/>
  <c r="K843" i="15"/>
  <c r="O842" i="15"/>
  <c r="N842" i="15"/>
  <c r="M842" i="15"/>
  <c r="L842" i="15"/>
  <c r="K842" i="15"/>
  <c r="O841" i="15"/>
  <c r="N841" i="15"/>
  <c r="M841" i="15"/>
  <c r="L841" i="15"/>
  <c r="K841" i="15"/>
  <c r="O840" i="15"/>
  <c r="N840" i="15"/>
  <c r="M840" i="15"/>
  <c r="L840" i="15"/>
  <c r="K840" i="15"/>
  <c r="O839" i="15"/>
  <c r="N839" i="15"/>
  <c r="M839" i="15"/>
  <c r="L839" i="15"/>
  <c r="K839" i="15"/>
  <c r="O838" i="15"/>
  <c r="N838" i="15"/>
  <c r="M838" i="15"/>
  <c r="L838" i="15"/>
  <c r="K838" i="15"/>
  <c r="O837" i="15"/>
  <c r="N837" i="15"/>
  <c r="M837" i="15"/>
  <c r="L837" i="15"/>
  <c r="K837" i="15"/>
  <c r="O836" i="15"/>
  <c r="N836" i="15"/>
  <c r="M836" i="15"/>
  <c r="L836" i="15"/>
  <c r="K836" i="15"/>
  <c r="O835" i="15"/>
  <c r="N835" i="15"/>
  <c r="M835" i="15"/>
  <c r="L835" i="15"/>
  <c r="K835" i="15"/>
  <c r="O834" i="15"/>
  <c r="N834" i="15"/>
  <c r="M834" i="15"/>
  <c r="L834" i="15"/>
  <c r="K834" i="15"/>
  <c r="O833" i="15"/>
  <c r="N833" i="15"/>
  <c r="M833" i="15"/>
  <c r="L833" i="15"/>
  <c r="K833" i="15"/>
  <c r="O832" i="15"/>
  <c r="N832" i="15"/>
  <c r="M832" i="15"/>
  <c r="L832" i="15"/>
  <c r="K832" i="15"/>
  <c r="O831" i="15"/>
  <c r="N831" i="15"/>
  <c r="M831" i="15"/>
  <c r="L831" i="15"/>
  <c r="K831" i="15"/>
  <c r="O830" i="15"/>
  <c r="N830" i="15"/>
  <c r="M830" i="15"/>
  <c r="L830" i="15"/>
  <c r="K830" i="15"/>
  <c r="O829" i="15"/>
  <c r="N829" i="15"/>
  <c r="M829" i="15"/>
  <c r="L829" i="15"/>
  <c r="K829" i="15"/>
  <c r="O828" i="15"/>
  <c r="N828" i="15"/>
  <c r="M828" i="15"/>
  <c r="L828" i="15"/>
  <c r="K828" i="15"/>
  <c r="O827" i="15"/>
  <c r="N827" i="15"/>
  <c r="M827" i="15"/>
  <c r="L827" i="15"/>
  <c r="K827" i="15"/>
  <c r="O826" i="15"/>
  <c r="N826" i="15"/>
  <c r="M826" i="15"/>
  <c r="L826" i="15"/>
  <c r="K826" i="15"/>
  <c r="O825" i="15"/>
  <c r="N825" i="15"/>
  <c r="M825" i="15"/>
  <c r="L825" i="15"/>
  <c r="K825" i="15"/>
  <c r="O824" i="15"/>
  <c r="N824" i="15"/>
  <c r="M824" i="15"/>
  <c r="L824" i="15"/>
  <c r="K824" i="15"/>
  <c r="O823" i="15"/>
  <c r="N823" i="15"/>
  <c r="M823" i="15"/>
  <c r="L823" i="15"/>
  <c r="K823" i="15"/>
  <c r="O822" i="15"/>
  <c r="N822" i="15"/>
  <c r="M822" i="15"/>
  <c r="L822" i="15"/>
  <c r="K822" i="15"/>
  <c r="O821" i="15"/>
  <c r="N821" i="15"/>
  <c r="M821" i="15"/>
  <c r="L821" i="15"/>
  <c r="K821" i="15"/>
  <c r="O820" i="15"/>
  <c r="N820" i="15"/>
  <c r="M820" i="15"/>
  <c r="L820" i="15"/>
  <c r="K820" i="15"/>
  <c r="O819" i="15"/>
  <c r="N819" i="15"/>
  <c r="M819" i="15"/>
  <c r="L819" i="15"/>
  <c r="K819" i="15"/>
  <c r="O818" i="15"/>
  <c r="N818" i="15"/>
  <c r="M818" i="15"/>
  <c r="L818" i="15"/>
  <c r="K818" i="15"/>
  <c r="O817" i="15"/>
  <c r="N817" i="15"/>
  <c r="M817" i="15"/>
  <c r="L817" i="15"/>
  <c r="K817" i="15"/>
  <c r="O816" i="15"/>
  <c r="N816" i="15"/>
  <c r="M816" i="15"/>
  <c r="L816" i="15"/>
  <c r="K816" i="15"/>
  <c r="O815" i="15"/>
  <c r="N815" i="15"/>
  <c r="M815" i="15"/>
  <c r="L815" i="15"/>
  <c r="K815" i="15"/>
  <c r="O814" i="15"/>
  <c r="N814" i="15"/>
  <c r="M814" i="15"/>
  <c r="L814" i="15"/>
  <c r="K814" i="15"/>
  <c r="O813" i="15"/>
  <c r="N813" i="15"/>
  <c r="M813" i="15"/>
  <c r="L813" i="15"/>
  <c r="K813" i="15"/>
  <c r="O812" i="15"/>
  <c r="N812" i="15"/>
  <c r="M812" i="15"/>
  <c r="L812" i="15"/>
  <c r="K812" i="15"/>
  <c r="O811" i="15"/>
  <c r="N811" i="15"/>
  <c r="M811" i="15"/>
  <c r="L811" i="15"/>
  <c r="K811" i="15"/>
  <c r="O810" i="15"/>
  <c r="N810" i="15"/>
  <c r="M810" i="15"/>
  <c r="L810" i="15"/>
  <c r="K810" i="15"/>
  <c r="O809" i="15"/>
  <c r="N809" i="15"/>
  <c r="M809" i="15"/>
  <c r="L809" i="15"/>
  <c r="K809" i="15"/>
  <c r="O808" i="15"/>
  <c r="N808" i="15"/>
  <c r="M808" i="15"/>
  <c r="L808" i="15"/>
  <c r="K808" i="15"/>
  <c r="O807" i="15"/>
  <c r="N807" i="15"/>
  <c r="M807" i="15"/>
  <c r="L807" i="15"/>
  <c r="K807" i="15"/>
  <c r="O806" i="15"/>
  <c r="N806" i="15"/>
  <c r="M806" i="15"/>
  <c r="L806" i="15"/>
  <c r="K806" i="15"/>
  <c r="O805" i="15"/>
  <c r="N805" i="15"/>
  <c r="M805" i="15"/>
  <c r="L805" i="15"/>
  <c r="K805" i="15"/>
  <c r="O804" i="15"/>
  <c r="N804" i="15"/>
  <c r="M804" i="15"/>
  <c r="L804" i="15"/>
  <c r="K804" i="15"/>
  <c r="O803" i="15"/>
  <c r="N803" i="15"/>
  <c r="M803" i="15"/>
  <c r="L803" i="15"/>
  <c r="K803" i="15"/>
  <c r="O802" i="15"/>
  <c r="N802" i="15"/>
  <c r="M802" i="15"/>
  <c r="L802" i="15"/>
  <c r="K802" i="15"/>
  <c r="O801" i="15"/>
  <c r="N801" i="15"/>
  <c r="M801" i="15"/>
  <c r="L801" i="15"/>
  <c r="K801" i="15"/>
  <c r="O800" i="15"/>
  <c r="N800" i="15"/>
  <c r="M800" i="15"/>
  <c r="L800" i="15"/>
  <c r="K800" i="15"/>
  <c r="O799" i="15"/>
  <c r="N799" i="15"/>
  <c r="M799" i="15"/>
  <c r="L799" i="15"/>
  <c r="K799" i="15"/>
  <c r="O798" i="15"/>
  <c r="N798" i="15"/>
  <c r="M798" i="15"/>
  <c r="L798" i="15"/>
  <c r="K798" i="15"/>
  <c r="O797" i="15"/>
  <c r="N797" i="15"/>
  <c r="M797" i="15"/>
  <c r="L797" i="15"/>
  <c r="K797" i="15"/>
  <c r="O796" i="15"/>
  <c r="N796" i="15"/>
  <c r="M796" i="15"/>
  <c r="L796" i="15"/>
  <c r="K796" i="15"/>
  <c r="O795" i="15"/>
  <c r="N795" i="15"/>
  <c r="M795" i="15"/>
  <c r="L795" i="15"/>
  <c r="K795" i="15"/>
  <c r="O794" i="15"/>
  <c r="N794" i="15"/>
  <c r="M794" i="15"/>
  <c r="L794" i="15"/>
  <c r="K794" i="15"/>
  <c r="O793" i="15"/>
  <c r="N793" i="15"/>
  <c r="M793" i="15"/>
  <c r="L793" i="15"/>
  <c r="K793" i="15"/>
  <c r="O792" i="15"/>
  <c r="N792" i="15"/>
  <c r="M792" i="15"/>
  <c r="L792" i="15"/>
  <c r="K792" i="15"/>
  <c r="O791" i="15"/>
  <c r="N791" i="15"/>
  <c r="M791" i="15"/>
  <c r="L791" i="15"/>
  <c r="K791" i="15"/>
  <c r="O790" i="15"/>
  <c r="N790" i="15"/>
  <c r="M790" i="15"/>
  <c r="L790" i="15"/>
  <c r="K790" i="15"/>
  <c r="O789" i="15"/>
  <c r="N789" i="15"/>
  <c r="M789" i="15"/>
  <c r="L789" i="15"/>
  <c r="K789" i="15"/>
  <c r="O788" i="15"/>
  <c r="N788" i="15"/>
  <c r="M788" i="15"/>
  <c r="L788" i="15"/>
  <c r="K788" i="15"/>
  <c r="O787" i="15"/>
  <c r="N787" i="15"/>
  <c r="M787" i="15"/>
  <c r="L787" i="15"/>
  <c r="K787" i="15"/>
  <c r="O786" i="15"/>
  <c r="N786" i="15"/>
  <c r="M786" i="15"/>
  <c r="L786" i="15"/>
  <c r="K786" i="15"/>
  <c r="O785" i="15"/>
  <c r="N785" i="15"/>
  <c r="M785" i="15"/>
  <c r="L785" i="15"/>
  <c r="K785" i="15"/>
  <c r="O784" i="15"/>
  <c r="N784" i="15"/>
  <c r="M784" i="15"/>
  <c r="L784" i="15"/>
  <c r="K784" i="15"/>
  <c r="O783" i="15"/>
  <c r="N783" i="15"/>
  <c r="M783" i="15"/>
  <c r="L783" i="15"/>
  <c r="K783" i="15"/>
  <c r="O782" i="15"/>
  <c r="N782" i="15"/>
  <c r="M782" i="15"/>
  <c r="L782" i="15"/>
  <c r="K782" i="15"/>
  <c r="O781" i="15"/>
  <c r="N781" i="15"/>
  <c r="M781" i="15"/>
  <c r="L781" i="15"/>
  <c r="K781" i="15"/>
  <c r="O780" i="15"/>
  <c r="N780" i="15"/>
  <c r="M780" i="15"/>
  <c r="L780" i="15"/>
  <c r="K780" i="15"/>
  <c r="O779" i="15"/>
  <c r="N779" i="15"/>
  <c r="M779" i="15"/>
  <c r="L779" i="15"/>
  <c r="K779" i="15"/>
  <c r="O778" i="15"/>
  <c r="N778" i="15"/>
  <c r="M778" i="15"/>
  <c r="L778" i="15"/>
  <c r="K778" i="15"/>
  <c r="O777" i="15"/>
  <c r="N777" i="15"/>
  <c r="M777" i="15"/>
  <c r="L777" i="15"/>
  <c r="K777" i="15"/>
  <c r="O776" i="15"/>
  <c r="N776" i="15"/>
  <c r="M776" i="15"/>
  <c r="L776" i="15"/>
  <c r="K776" i="15"/>
  <c r="O775" i="15"/>
  <c r="N775" i="15"/>
  <c r="M775" i="15"/>
  <c r="L775" i="15"/>
  <c r="K775" i="15"/>
  <c r="O774" i="15"/>
  <c r="N774" i="15"/>
  <c r="M774" i="15"/>
  <c r="L774" i="15"/>
  <c r="K774" i="15"/>
  <c r="O773" i="15"/>
  <c r="N773" i="15"/>
  <c r="M773" i="15"/>
  <c r="L773" i="15"/>
  <c r="K773" i="15"/>
  <c r="O772" i="15"/>
  <c r="N772" i="15"/>
  <c r="M772" i="15"/>
  <c r="L772" i="15"/>
  <c r="K772" i="15"/>
  <c r="O771" i="15"/>
  <c r="N771" i="15"/>
  <c r="M771" i="15"/>
  <c r="L771" i="15"/>
  <c r="K771" i="15"/>
  <c r="O770" i="15"/>
  <c r="N770" i="15"/>
  <c r="M770" i="15"/>
  <c r="L770" i="15"/>
  <c r="K770" i="15"/>
  <c r="O769" i="15"/>
  <c r="N769" i="15"/>
  <c r="M769" i="15"/>
  <c r="L769" i="15"/>
  <c r="K769" i="15"/>
  <c r="O768" i="15"/>
  <c r="N768" i="15"/>
  <c r="M768" i="15"/>
  <c r="L768" i="15"/>
  <c r="K768" i="15"/>
  <c r="O767" i="15"/>
  <c r="N767" i="15"/>
  <c r="M767" i="15"/>
  <c r="L767" i="15"/>
  <c r="K767" i="15"/>
  <c r="O766" i="15"/>
  <c r="N766" i="15"/>
  <c r="M766" i="15"/>
  <c r="L766" i="15"/>
  <c r="K766" i="15"/>
  <c r="O765" i="15"/>
  <c r="N765" i="15"/>
  <c r="M765" i="15"/>
  <c r="L765" i="15"/>
  <c r="K765" i="15"/>
  <c r="O764" i="15"/>
  <c r="N764" i="15"/>
  <c r="M764" i="15"/>
  <c r="L764" i="15"/>
  <c r="K764" i="15"/>
  <c r="O763" i="15"/>
  <c r="N763" i="15"/>
  <c r="M763" i="15"/>
  <c r="L763" i="15"/>
  <c r="K763" i="15"/>
  <c r="O762" i="15"/>
  <c r="N762" i="15"/>
  <c r="M762" i="15"/>
  <c r="L762" i="15"/>
  <c r="K762" i="15"/>
  <c r="O761" i="15"/>
  <c r="N761" i="15"/>
  <c r="M761" i="15"/>
  <c r="L761" i="15"/>
  <c r="K761" i="15"/>
  <c r="O760" i="15"/>
  <c r="N760" i="15"/>
  <c r="M760" i="15"/>
  <c r="L760" i="15"/>
  <c r="K760" i="15"/>
  <c r="O759" i="15"/>
  <c r="N759" i="15"/>
  <c r="M759" i="15"/>
  <c r="L759" i="15"/>
  <c r="K759" i="15"/>
  <c r="O758" i="15"/>
  <c r="N758" i="15"/>
  <c r="M758" i="15"/>
  <c r="L758" i="15"/>
  <c r="K758" i="15"/>
  <c r="O757" i="15"/>
  <c r="N757" i="15"/>
  <c r="M757" i="15"/>
  <c r="L757" i="15"/>
  <c r="K757" i="15"/>
  <c r="O756" i="15"/>
  <c r="N756" i="15"/>
  <c r="M756" i="15"/>
  <c r="L756" i="15"/>
  <c r="K756" i="15"/>
  <c r="O755" i="15"/>
  <c r="N755" i="15"/>
  <c r="M755" i="15"/>
  <c r="L755" i="15"/>
  <c r="K755" i="15"/>
  <c r="O754" i="15"/>
  <c r="N754" i="15"/>
  <c r="M754" i="15"/>
  <c r="L754" i="15"/>
  <c r="K754" i="15"/>
  <c r="O753" i="15"/>
  <c r="N753" i="15"/>
  <c r="M753" i="15"/>
  <c r="L753" i="15"/>
  <c r="K753" i="15"/>
  <c r="O752" i="15"/>
  <c r="N752" i="15"/>
  <c r="M752" i="15"/>
  <c r="L752" i="15"/>
  <c r="K752" i="15"/>
  <c r="O751" i="15"/>
  <c r="N751" i="15"/>
  <c r="M751" i="15"/>
  <c r="L751" i="15"/>
  <c r="K751" i="15"/>
  <c r="O750" i="15"/>
  <c r="N750" i="15"/>
  <c r="M750" i="15"/>
  <c r="L750" i="15"/>
  <c r="K750" i="15"/>
  <c r="O749" i="15"/>
  <c r="N749" i="15"/>
  <c r="M749" i="15"/>
  <c r="L749" i="15"/>
  <c r="K749" i="15"/>
  <c r="O748" i="15"/>
  <c r="N748" i="15"/>
  <c r="M748" i="15"/>
  <c r="L748" i="15"/>
  <c r="K748" i="15"/>
  <c r="O747" i="15"/>
  <c r="N747" i="15"/>
  <c r="M747" i="15"/>
  <c r="L747" i="15"/>
  <c r="K747" i="15"/>
  <c r="O746" i="15"/>
  <c r="N746" i="15"/>
  <c r="M746" i="15"/>
  <c r="L746" i="15"/>
  <c r="K746" i="15"/>
  <c r="O745" i="15"/>
  <c r="N745" i="15"/>
  <c r="M745" i="15"/>
  <c r="L745" i="15"/>
  <c r="K745" i="15"/>
  <c r="O744" i="15"/>
  <c r="N744" i="15"/>
  <c r="M744" i="15"/>
  <c r="L744" i="15"/>
  <c r="K744" i="15"/>
  <c r="O743" i="15"/>
  <c r="N743" i="15"/>
  <c r="M743" i="15"/>
  <c r="L743" i="15"/>
  <c r="K743" i="15"/>
  <c r="O742" i="15"/>
  <c r="N742" i="15"/>
  <c r="M742" i="15"/>
  <c r="L742" i="15"/>
  <c r="K742" i="15"/>
  <c r="O741" i="15"/>
  <c r="N741" i="15"/>
  <c r="M741" i="15"/>
  <c r="L741" i="15"/>
  <c r="K741" i="15"/>
  <c r="O740" i="15"/>
  <c r="N740" i="15"/>
  <c r="M740" i="15"/>
  <c r="L740" i="15"/>
  <c r="K740" i="15"/>
  <c r="O739" i="15"/>
  <c r="N739" i="15"/>
  <c r="M739" i="15"/>
  <c r="L739" i="15"/>
  <c r="K739" i="15"/>
  <c r="O738" i="15"/>
  <c r="N738" i="15"/>
  <c r="M738" i="15"/>
  <c r="L738" i="15"/>
  <c r="K738" i="15"/>
  <c r="O737" i="15"/>
  <c r="N737" i="15"/>
  <c r="M737" i="15"/>
  <c r="L737" i="15"/>
  <c r="K737" i="15"/>
  <c r="O736" i="15"/>
  <c r="N736" i="15"/>
  <c r="M736" i="15"/>
  <c r="L736" i="15"/>
  <c r="K736" i="15"/>
  <c r="O735" i="15"/>
  <c r="N735" i="15"/>
  <c r="M735" i="15"/>
  <c r="L735" i="15"/>
  <c r="K735" i="15"/>
  <c r="O734" i="15"/>
  <c r="N734" i="15"/>
  <c r="M734" i="15"/>
  <c r="L734" i="15"/>
  <c r="K734" i="15"/>
  <c r="O733" i="15"/>
  <c r="N733" i="15"/>
  <c r="M733" i="15"/>
  <c r="L733" i="15"/>
  <c r="K733" i="15"/>
  <c r="O732" i="15"/>
  <c r="N732" i="15"/>
  <c r="M732" i="15"/>
  <c r="L732" i="15"/>
  <c r="K732" i="15"/>
  <c r="O731" i="15"/>
  <c r="N731" i="15"/>
  <c r="M731" i="15"/>
  <c r="L731" i="15"/>
  <c r="K731" i="15"/>
  <c r="O730" i="15"/>
  <c r="N730" i="15"/>
  <c r="M730" i="15"/>
  <c r="L730" i="15"/>
  <c r="K730" i="15"/>
  <c r="O729" i="15"/>
  <c r="N729" i="15"/>
  <c r="M729" i="15"/>
  <c r="L729" i="15"/>
  <c r="K729" i="15"/>
  <c r="O728" i="15"/>
  <c r="N728" i="15"/>
  <c r="M728" i="15"/>
  <c r="L728" i="15"/>
  <c r="K728" i="15"/>
  <c r="O727" i="15"/>
  <c r="N727" i="15"/>
  <c r="M727" i="15"/>
  <c r="L727" i="15"/>
  <c r="K727" i="15"/>
  <c r="O726" i="15"/>
  <c r="N726" i="15"/>
  <c r="M726" i="15"/>
  <c r="L726" i="15"/>
  <c r="K726" i="15"/>
  <c r="O725" i="15"/>
  <c r="N725" i="15"/>
  <c r="M725" i="15"/>
  <c r="L725" i="15"/>
  <c r="K725" i="15"/>
  <c r="O724" i="15"/>
  <c r="N724" i="15"/>
  <c r="M724" i="15"/>
  <c r="L724" i="15"/>
  <c r="K724" i="15"/>
  <c r="O723" i="15"/>
  <c r="N723" i="15"/>
  <c r="M723" i="15"/>
  <c r="L723" i="15"/>
  <c r="K723" i="15"/>
  <c r="O722" i="15"/>
  <c r="N722" i="15"/>
  <c r="M722" i="15"/>
  <c r="L722" i="15"/>
  <c r="K722" i="15"/>
  <c r="O721" i="15"/>
  <c r="N721" i="15"/>
  <c r="M721" i="15"/>
  <c r="L721" i="15"/>
  <c r="K721" i="15"/>
  <c r="O720" i="15"/>
  <c r="N720" i="15"/>
  <c r="M720" i="15"/>
  <c r="L720" i="15"/>
  <c r="K720" i="15"/>
  <c r="O719" i="15"/>
  <c r="N719" i="15"/>
  <c r="M719" i="15"/>
  <c r="L719" i="15"/>
  <c r="K719" i="15"/>
  <c r="O718" i="15"/>
  <c r="N718" i="15"/>
  <c r="M718" i="15"/>
  <c r="L718" i="15"/>
  <c r="K718" i="15"/>
  <c r="O717" i="15"/>
  <c r="N717" i="15"/>
  <c r="M717" i="15"/>
  <c r="L717" i="15"/>
  <c r="K717" i="15"/>
  <c r="O716" i="15"/>
  <c r="N716" i="15"/>
  <c r="M716" i="15"/>
  <c r="L716" i="15"/>
  <c r="K716" i="15"/>
  <c r="O715" i="15"/>
  <c r="N715" i="15"/>
  <c r="M715" i="15"/>
  <c r="L715" i="15"/>
  <c r="K715" i="15"/>
  <c r="O714" i="15"/>
  <c r="N714" i="15"/>
  <c r="M714" i="15"/>
  <c r="L714" i="15"/>
  <c r="K714" i="15"/>
  <c r="O713" i="15"/>
  <c r="N713" i="15"/>
  <c r="M713" i="15"/>
  <c r="L713" i="15"/>
  <c r="K713" i="15"/>
  <c r="O712" i="15"/>
  <c r="N712" i="15"/>
  <c r="M712" i="15"/>
  <c r="L712" i="15"/>
  <c r="K712" i="15"/>
  <c r="O711" i="15"/>
  <c r="N711" i="15"/>
  <c r="M711" i="15"/>
  <c r="L711" i="15"/>
  <c r="K711" i="15"/>
  <c r="O710" i="15"/>
  <c r="N710" i="15"/>
  <c r="M710" i="15"/>
  <c r="L710" i="15"/>
  <c r="K710" i="15"/>
  <c r="O709" i="15"/>
  <c r="N709" i="15"/>
  <c r="M709" i="15"/>
  <c r="L709" i="15"/>
  <c r="K709" i="15"/>
  <c r="O708" i="15"/>
  <c r="N708" i="15"/>
  <c r="M708" i="15"/>
  <c r="L708" i="15"/>
  <c r="K708" i="15"/>
  <c r="O707" i="15"/>
  <c r="N707" i="15"/>
  <c r="M707" i="15"/>
  <c r="L707" i="15"/>
  <c r="K707" i="15"/>
  <c r="O706" i="15"/>
  <c r="N706" i="15"/>
  <c r="M706" i="15"/>
  <c r="L706" i="15"/>
  <c r="K706" i="15"/>
  <c r="O705" i="15"/>
  <c r="N705" i="15"/>
  <c r="M705" i="15"/>
  <c r="L705" i="15"/>
  <c r="K705" i="15"/>
  <c r="O704" i="15"/>
  <c r="N704" i="15"/>
  <c r="M704" i="15"/>
  <c r="L704" i="15"/>
  <c r="K704" i="15"/>
  <c r="O703" i="15"/>
  <c r="N703" i="15"/>
  <c r="M703" i="15"/>
  <c r="L703" i="15"/>
  <c r="K703" i="15"/>
  <c r="O702" i="15"/>
  <c r="N702" i="15"/>
  <c r="M702" i="15"/>
  <c r="L702" i="15"/>
  <c r="K702" i="15"/>
  <c r="O701" i="15"/>
  <c r="N701" i="15"/>
  <c r="M701" i="15"/>
  <c r="L701" i="15"/>
  <c r="K701" i="15"/>
  <c r="O700" i="15"/>
  <c r="N700" i="15"/>
  <c r="M700" i="15"/>
  <c r="L700" i="15"/>
  <c r="K700" i="15"/>
  <c r="O699" i="15"/>
  <c r="N699" i="15"/>
  <c r="M699" i="15"/>
  <c r="L699" i="15"/>
  <c r="K699" i="15"/>
  <c r="O698" i="15"/>
  <c r="N698" i="15"/>
  <c r="M698" i="15"/>
  <c r="L698" i="15"/>
  <c r="K698" i="15"/>
  <c r="O697" i="15"/>
  <c r="N697" i="15"/>
  <c r="M697" i="15"/>
  <c r="L697" i="15"/>
  <c r="K697" i="15"/>
  <c r="O696" i="15"/>
  <c r="N696" i="15"/>
  <c r="M696" i="15"/>
  <c r="L696" i="15"/>
  <c r="K696" i="15"/>
  <c r="O695" i="15"/>
  <c r="N695" i="15"/>
  <c r="M695" i="15"/>
  <c r="L695" i="15"/>
  <c r="K695" i="15"/>
  <c r="O694" i="15"/>
  <c r="N694" i="15"/>
  <c r="M694" i="15"/>
  <c r="L694" i="15"/>
  <c r="K694" i="15"/>
  <c r="O693" i="15"/>
  <c r="N693" i="15"/>
  <c r="M693" i="15"/>
  <c r="L693" i="15"/>
  <c r="K693" i="15"/>
  <c r="O692" i="15"/>
  <c r="N692" i="15"/>
  <c r="M692" i="15"/>
  <c r="L692" i="15"/>
  <c r="K692" i="15"/>
  <c r="O691" i="15"/>
  <c r="N691" i="15"/>
  <c r="M691" i="15"/>
  <c r="L691" i="15"/>
  <c r="K691" i="15"/>
  <c r="O690" i="15"/>
  <c r="N690" i="15"/>
  <c r="M690" i="15"/>
  <c r="L690" i="15"/>
  <c r="K690" i="15"/>
  <c r="O689" i="15"/>
  <c r="N689" i="15"/>
  <c r="M689" i="15"/>
  <c r="L689" i="15"/>
  <c r="K689" i="15"/>
  <c r="O688" i="15"/>
  <c r="N688" i="15"/>
  <c r="M688" i="15"/>
  <c r="L688" i="15"/>
  <c r="K688" i="15"/>
  <c r="O687" i="15"/>
  <c r="N687" i="15"/>
  <c r="M687" i="15"/>
  <c r="L687" i="15"/>
  <c r="K687" i="15"/>
  <c r="O686" i="15"/>
  <c r="N686" i="15"/>
  <c r="M686" i="15"/>
  <c r="L686" i="15"/>
  <c r="K686" i="15"/>
  <c r="O685" i="15"/>
  <c r="N685" i="15"/>
  <c r="M685" i="15"/>
  <c r="L685" i="15"/>
  <c r="K685" i="15"/>
  <c r="O684" i="15"/>
  <c r="N684" i="15"/>
  <c r="M684" i="15"/>
  <c r="L684" i="15"/>
  <c r="K684" i="15"/>
  <c r="O683" i="15"/>
  <c r="N683" i="15"/>
  <c r="M683" i="15"/>
  <c r="L683" i="15"/>
  <c r="K683" i="15"/>
  <c r="O682" i="15"/>
  <c r="N682" i="15"/>
  <c r="M682" i="15"/>
  <c r="L682" i="15"/>
  <c r="K682" i="15"/>
  <c r="O681" i="15"/>
  <c r="N681" i="15"/>
  <c r="M681" i="15"/>
  <c r="L681" i="15"/>
  <c r="K681" i="15"/>
  <c r="O680" i="15"/>
  <c r="N680" i="15"/>
  <c r="M680" i="15"/>
  <c r="L680" i="15"/>
  <c r="K680" i="15"/>
  <c r="O679" i="15"/>
  <c r="N679" i="15"/>
  <c r="M679" i="15"/>
  <c r="L679" i="15"/>
  <c r="K679" i="15"/>
  <c r="O678" i="15"/>
  <c r="N678" i="15"/>
  <c r="M678" i="15"/>
  <c r="L678" i="15"/>
  <c r="K678" i="15"/>
  <c r="O677" i="15"/>
  <c r="N677" i="15"/>
  <c r="M677" i="15"/>
  <c r="L677" i="15"/>
  <c r="K677" i="15"/>
  <c r="O676" i="15"/>
  <c r="N676" i="15"/>
  <c r="M676" i="15"/>
  <c r="L676" i="15"/>
  <c r="K676" i="15"/>
  <c r="O675" i="15"/>
  <c r="N675" i="15"/>
  <c r="M675" i="15"/>
  <c r="L675" i="15"/>
  <c r="K675" i="15"/>
  <c r="O674" i="15"/>
  <c r="N674" i="15"/>
  <c r="M674" i="15"/>
  <c r="L674" i="15"/>
  <c r="K674" i="15"/>
  <c r="O673" i="15"/>
  <c r="N673" i="15"/>
  <c r="M673" i="15"/>
  <c r="L673" i="15"/>
  <c r="K673" i="15"/>
  <c r="O672" i="15"/>
  <c r="N672" i="15"/>
  <c r="M672" i="15"/>
  <c r="L672" i="15"/>
  <c r="K672" i="15"/>
  <c r="O671" i="15"/>
  <c r="N671" i="15"/>
  <c r="M671" i="15"/>
  <c r="L671" i="15"/>
  <c r="K671" i="15"/>
  <c r="O670" i="15"/>
  <c r="N670" i="15"/>
  <c r="M670" i="15"/>
  <c r="L670" i="15"/>
  <c r="K670" i="15"/>
  <c r="O669" i="15"/>
  <c r="N669" i="15"/>
  <c r="M669" i="15"/>
  <c r="L669" i="15"/>
  <c r="K669" i="15"/>
  <c r="O668" i="15"/>
  <c r="N668" i="15"/>
  <c r="M668" i="15"/>
  <c r="L668" i="15"/>
  <c r="K668" i="15"/>
  <c r="O667" i="15"/>
  <c r="N667" i="15"/>
  <c r="M667" i="15"/>
  <c r="L667" i="15"/>
  <c r="K667" i="15"/>
  <c r="O666" i="15"/>
  <c r="N666" i="15"/>
  <c r="M666" i="15"/>
  <c r="L666" i="15"/>
  <c r="K666" i="15"/>
  <c r="O665" i="15"/>
  <c r="N665" i="15"/>
  <c r="M665" i="15"/>
  <c r="L665" i="15"/>
  <c r="K665" i="15"/>
  <c r="O664" i="15"/>
  <c r="N664" i="15"/>
  <c r="M664" i="15"/>
  <c r="L664" i="15"/>
  <c r="K664" i="15"/>
  <c r="O663" i="15"/>
  <c r="N663" i="15"/>
  <c r="M663" i="15"/>
  <c r="L663" i="15"/>
  <c r="K663" i="15"/>
  <c r="O662" i="15"/>
  <c r="N662" i="15"/>
  <c r="M662" i="15"/>
  <c r="L662" i="15"/>
  <c r="K662" i="15"/>
  <c r="O661" i="15"/>
  <c r="N661" i="15"/>
  <c r="M661" i="15"/>
  <c r="L661" i="15"/>
  <c r="K661" i="15"/>
  <c r="O660" i="15"/>
  <c r="N660" i="15"/>
  <c r="M660" i="15"/>
  <c r="L660" i="15"/>
  <c r="K660" i="15"/>
  <c r="O659" i="15"/>
  <c r="N659" i="15"/>
  <c r="M659" i="15"/>
  <c r="L659" i="15"/>
  <c r="K659" i="15"/>
  <c r="O658" i="15"/>
  <c r="N658" i="15"/>
  <c r="M658" i="15"/>
  <c r="L658" i="15"/>
  <c r="K658" i="15"/>
  <c r="O657" i="15"/>
  <c r="N657" i="15"/>
  <c r="M657" i="15"/>
  <c r="L657" i="15"/>
  <c r="K657" i="15"/>
  <c r="O656" i="15"/>
  <c r="N656" i="15"/>
  <c r="M656" i="15"/>
  <c r="L656" i="15"/>
  <c r="K656" i="15"/>
  <c r="O655" i="15"/>
  <c r="N655" i="15"/>
  <c r="M655" i="15"/>
  <c r="L655" i="15"/>
  <c r="K655" i="15"/>
  <c r="O654" i="15"/>
  <c r="N654" i="15"/>
  <c r="M654" i="15"/>
  <c r="L654" i="15"/>
  <c r="K654" i="15"/>
  <c r="O653" i="15"/>
  <c r="N653" i="15"/>
  <c r="M653" i="15"/>
  <c r="L653" i="15"/>
  <c r="K653" i="15"/>
  <c r="O652" i="15"/>
  <c r="N652" i="15"/>
  <c r="M652" i="15"/>
  <c r="L652" i="15"/>
  <c r="K652" i="15"/>
  <c r="O651" i="15"/>
  <c r="N651" i="15"/>
  <c r="M651" i="15"/>
  <c r="L651" i="15"/>
  <c r="K651" i="15"/>
  <c r="O650" i="15"/>
  <c r="N650" i="15"/>
  <c r="M650" i="15"/>
  <c r="L650" i="15"/>
  <c r="K650" i="15"/>
  <c r="O649" i="15"/>
  <c r="N649" i="15"/>
  <c r="M649" i="15"/>
  <c r="L649" i="15"/>
  <c r="K649" i="15"/>
  <c r="O648" i="15"/>
  <c r="N648" i="15"/>
  <c r="M648" i="15"/>
  <c r="L648" i="15"/>
  <c r="K648" i="15"/>
  <c r="O647" i="15"/>
  <c r="N647" i="15"/>
  <c r="M647" i="15"/>
  <c r="L647" i="15"/>
  <c r="K647" i="15"/>
  <c r="O646" i="15"/>
  <c r="N646" i="15"/>
  <c r="M646" i="15"/>
  <c r="L646" i="15"/>
  <c r="K646" i="15"/>
  <c r="O645" i="15"/>
  <c r="N645" i="15"/>
  <c r="M645" i="15"/>
  <c r="L645" i="15"/>
  <c r="K645" i="15"/>
  <c r="O644" i="15"/>
  <c r="N644" i="15"/>
  <c r="M644" i="15"/>
  <c r="L644" i="15"/>
  <c r="K644" i="15"/>
  <c r="O643" i="15"/>
  <c r="N643" i="15"/>
  <c r="M643" i="15"/>
  <c r="L643" i="15"/>
  <c r="K643" i="15"/>
  <c r="O642" i="15"/>
  <c r="N642" i="15"/>
  <c r="M642" i="15"/>
  <c r="L642" i="15"/>
  <c r="K642" i="15"/>
  <c r="O641" i="15"/>
  <c r="N641" i="15"/>
  <c r="M641" i="15"/>
  <c r="L641" i="15"/>
  <c r="K641" i="15"/>
  <c r="O640" i="15"/>
  <c r="N640" i="15"/>
  <c r="M640" i="15"/>
  <c r="L640" i="15"/>
  <c r="K640" i="15"/>
  <c r="O639" i="15"/>
  <c r="N639" i="15"/>
  <c r="M639" i="15"/>
  <c r="L639" i="15"/>
  <c r="K639" i="15"/>
  <c r="O638" i="15"/>
  <c r="N638" i="15"/>
  <c r="M638" i="15"/>
  <c r="L638" i="15"/>
  <c r="K638" i="15"/>
  <c r="O637" i="15"/>
  <c r="N637" i="15"/>
  <c r="M637" i="15"/>
  <c r="L637" i="15"/>
  <c r="K637" i="15"/>
  <c r="O636" i="15"/>
  <c r="N636" i="15"/>
  <c r="M636" i="15"/>
  <c r="L636" i="15"/>
  <c r="K636" i="15"/>
  <c r="O635" i="15"/>
  <c r="N635" i="15"/>
  <c r="M635" i="15"/>
  <c r="L635" i="15"/>
  <c r="K635" i="15"/>
  <c r="O634" i="15"/>
  <c r="N634" i="15"/>
  <c r="M634" i="15"/>
  <c r="L634" i="15"/>
  <c r="K634" i="15"/>
  <c r="O633" i="15"/>
  <c r="N633" i="15"/>
  <c r="M633" i="15"/>
  <c r="L633" i="15"/>
  <c r="K633" i="15"/>
  <c r="O632" i="15"/>
  <c r="N632" i="15"/>
  <c r="M632" i="15"/>
  <c r="L632" i="15"/>
  <c r="K632" i="15"/>
  <c r="O631" i="15"/>
  <c r="N631" i="15"/>
  <c r="M631" i="15"/>
  <c r="L631" i="15"/>
  <c r="K631" i="15"/>
  <c r="O630" i="15"/>
  <c r="N630" i="15"/>
  <c r="M630" i="15"/>
  <c r="L630" i="15"/>
  <c r="K630" i="15"/>
  <c r="O629" i="15"/>
  <c r="N629" i="15"/>
  <c r="M629" i="15"/>
  <c r="L629" i="15"/>
  <c r="K629" i="15"/>
  <c r="O628" i="15"/>
  <c r="N628" i="15"/>
  <c r="M628" i="15"/>
  <c r="L628" i="15"/>
  <c r="K628" i="15"/>
  <c r="O627" i="15"/>
  <c r="N627" i="15"/>
  <c r="M627" i="15"/>
  <c r="L627" i="15"/>
  <c r="K627" i="15"/>
  <c r="O626" i="15"/>
  <c r="N626" i="15"/>
  <c r="M626" i="15"/>
  <c r="L626" i="15"/>
  <c r="K626" i="15"/>
  <c r="O625" i="15"/>
  <c r="N625" i="15"/>
  <c r="M625" i="15"/>
  <c r="L625" i="15"/>
  <c r="K625" i="15"/>
  <c r="O624" i="15"/>
  <c r="N624" i="15"/>
  <c r="M624" i="15"/>
  <c r="L624" i="15"/>
  <c r="K624" i="15"/>
  <c r="O623" i="15"/>
  <c r="N623" i="15"/>
  <c r="M623" i="15"/>
  <c r="L623" i="15"/>
  <c r="K623" i="15"/>
  <c r="O622" i="15"/>
  <c r="N622" i="15"/>
  <c r="M622" i="15"/>
  <c r="L622" i="15"/>
  <c r="K622" i="15"/>
  <c r="O621" i="15"/>
  <c r="N621" i="15"/>
  <c r="M621" i="15"/>
  <c r="L621" i="15"/>
  <c r="K621" i="15"/>
  <c r="O620" i="15"/>
  <c r="N620" i="15"/>
  <c r="M620" i="15"/>
  <c r="L620" i="15"/>
  <c r="K620" i="15"/>
  <c r="O619" i="15"/>
  <c r="N619" i="15"/>
  <c r="M619" i="15"/>
  <c r="L619" i="15"/>
  <c r="K619" i="15"/>
  <c r="O618" i="15"/>
  <c r="N618" i="15"/>
  <c r="M618" i="15"/>
  <c r="L618" i="15"/>
  <c r="K618" i="15"/>
  <c r="O617" i="15"/>
  <c r="N617" i="15"/>
  <c r="M617" i="15"/>
  <c r="L617" i="15"/>
  <c r="K617" i="15"/>
  <c r="O616" i="15"/>
  <c r="N616" i="15"/>
  <c r="M616" i="15"/>
  <c r="L616" i="15"/>
  <c r="K616" i="15"/>
  <c r="O615" i="15"/>
  <c r="N615" i="15"/>
  <c r="M615" i="15"/>
  <c r="L615" i="15"/>
  <c r="K615" i="15"/>
  <c r="O614" i="15"/>
  <c r="N614" i="15"/>
  <c r="M614" i="15"/>
  <c r="L614" i="15"/>
  <c r="K614" i="15"/>
  <c r="O613" i="15"/>
  <c r="N613" i="15"/>
  <c r="M613" i="15"/>
  <c r="L613" i="15"/>
  <c r="K613" i="15"/>
  <c r="O612" i="15"/>
  <c r="N612" i="15"/>
  <c r="M612" i="15"/>
  <c r="L612" i="15"/>
  <c r="K612" i="15"/>
  <c r="O611" i="15"/>
  <c r="N611" i="15"/>
  <c r="M611" i="15"/>
  <c r="L611" i="15"/>
  <c r="K611" i="15"/>
  <c r="O610" i="15"/>
  <c r="N610" i="15"/>
  <c r="M610" i="15"/>
  <c r="L610" i="15"/>
  <c r="K610" i="15"/>
  <c r="O609" i="15"/>
  <c r="N609" i="15"/>
  <c r="M609" i="15"/>
  <c r="L609" i="15"/>
  <c r="K609" i="15"/>
  <c r="O608" i="15"/>
  <c r="N608" i="15"/>
  <c r="M608" i="15"/>
  <c r="L608" i="15"/>
  <c r="K608" i="15"/>
  <c r="O607" i="15"/>
  <c r="N607" i="15"/>
  <c r="M607" i="15"/>
  <c r="L607" i="15"/>
  <c r="K607" i="15"/>
  <c r="O606" i="15"/>
  <c r="N606" i="15"/>
  <c r="M606" i="15"/>
  <c r="L606" i="15"/>
  <c r="K606" i="15"/>
  <c r="O605" i="15"/>
  <c r="N605" i="15"/>
  <c r="M605" i="15"/>
  <c r="L605" i="15"/>
  <c r="K605" i="15"/>
  <c r="O604" i="15"/>
  <c r="N604" i="15"/>
  <c r="M604" i="15"/>
  <c r="L604" i="15"/>
  <c r="K604" i="15"/>
  <c r="O603" i="15"/>
  <c r="N603" i="15"/>
  <c r="M603" i="15"/>
  <c r="L603" i="15"/>
  <c r="K603" i="15"/>
  <c r="O602" i="15"/>
  <c r="N602" i="15"/>
  <c r="M602" i="15"/>
  <c r="L602" i="15"/>
  <c r="K602" i="15"/>
  <c r="O601" i="15"/>
  <c r="N601" i="15"/>
  <c r="M601" i="15"/>
  <c r="L601" i="15"/>
  <c r="K601" i="15"/>
  <c r="O600" i="15"/>
  <c r="N600" i="15"/>
  <c r="M600" i="15"/>
  <c r="L600" i="15"/>
  <c r="K600" i="15"/>
  <c r="O599" i="15"/>
  <c r="N599" i="15"/>
  <c r="M599" i="15"/>
  <c r="L599" i="15"/>
  <c r="K599" i="15"/>
  <c r="O598" i="15"/>
  <c r="N598" i="15"/>
  <c r="M598" i="15"/>
  <c r="L598" i="15"/>
  <c r="K598" i="15"/>
  <c r="O597" i="15"/>
  <c r="N597" i="15"/>
  <c r="M597" i="15"/>
  <c r="L597" i="15"/>
  <c r="K597" i="15"/>
  <c r="O596" i="15"/>
  <c r="N596" i="15"/>
  <c r="M596" i="15"/>
  <c r="L596" i="15"/>
  <c r="K596" i="15"/>
  <c r="O595" i="15"/>
  <c r="N595" i="15"/>
  <c r="M595" i="15"/>
  <c r="L595" i="15"/>
  <c r="K595" i="15"/>
  <c r="O594" i="15"/>
  <c r="N594" i="15"/>
  <c r="M594" i="15"/>
  <c r="L594" i="15"/>
  <c r="K594" i="15"/>
  <c r="O593" i="15"/>
  <c r="N593" i="15"/>
  <c r="M593" i="15"/>
  <c r="L593" i="15"/>
  <c r="K593" i="15"/>
  <c r="O592" i="15"/>
  <c r="N592" i="15"/>
  <c r="M592" i="15"/>
  <c r="L592" i="15"/>
  <c r="K592" i="15"/>
  <c r="O591" i="15"/>
  <c r="N591" i="15"/>
  <c r="M591" i="15"/>
  <c r="L591" i="15"/>
  <c r="K591" i="15"/>
  <c r="O590" i="15"/>
  <c r="N590" i="15"/>
  <c r="M590" i="15"/>
  <c r="L590" i="15"/>
  <c r="K590" i="15"/>
  <c r="O589" i="15"/>
  <c r="N589" i="15"/>
  <c r="M589" i="15"/>
  <c r="L589" i="15"/>
  <c r="K589" i="15"/>
  <c r="O588" i="15"/>
  <c r="N588" i="15"/>
  <c r="M588" i="15"/>
  <c r="L588" i="15"/>
  <c r="K588" i="15"/>
  <c r="O587" i="15"/>
  <c r="N587" i="15"/>
  <c r="M587" i="15"/>
  <c r="L587" i="15"/>
  <c r="K587" i="15"/>
  <c r="O586" i="15"/>
  <c r="N586" i="15"/>
  <c r="M586" i="15"/>
  <c r="L586" i="15"/>
  <c r="K586" i="15"/>
  <c r="O585" i="15"/>
  <c r="N585" i="15"/>
  <c r="M585" i="15"/>
  <c r="L585" i="15"/>
  <c r="K585" i="15"/>
  <c r="O584" i="15"/>
  <c r="N584" i="15"/>
  <c r="M584" i="15"/>
  <c r="L584" i="15"/>
  <c r="K584" i="15"/>
  <c r="O583" i="15"/>
  <c r="N583" i="15"/>
  <c r="M583" i="15"/>
  <c r="L583" i="15"/>
  <c r="K583" i="15"/>
  <c r="O582" i="15"/>
  <c r="N582" i="15"/>
  <c r="M582" i="15"/>
  <c r="L582" i="15"/>
  <c r="K582" i="15"/>
  <c r="O581" i="15"/>
  <c r="N581" i="15"/>
  <c r="M581" i="15"/>
  <c r="L581" i="15"/>
  <c r="K581" i="15"/>
  <c r="O580" i="15"/>
  <c r="N580" i="15"/>
  <c r="M580" i="15"/>
  <c r="L580" i="15"/>
  <c r="K580" i="15"/>
  <c r="O579" i="15"/>
  <c r="N579" i="15"/>
  <c r="M579" i="15"/>
  <c r="L579" i="15"/>
  <c r="K579" i="15"/>
  <c r="O578" i="15"/>
  <c r="N578" i="15"/>
  <c r="M578" i="15"/>
  <c r="L578" i="15"/>
  <c r="K578" i="15"/>
  <c r="O577" i="15"/>
  <c r="N577" i="15"/>
  <c r="M577" i="15"/>
  <c r="L577" i="15"/>
  <c r="K577" i="15"/>
  <c r="O576" i="15"/>
  <c r="N576" i="15"/>
  <c r="M576" i="15"/>
  <c r="L576" i="15"/>
  <c r="K576" i="15"/>
  <c r="O575" i="15"/>
  <c r="N575" i="15"/>
  <c r="M575" i="15"/>
  <c r="L575" i="15"/>
  <c r="K575" i="15"/>
  <c r="O574" i="15"/>
  <c r="N574" i="15"/>
  <c r="M574" i="15"/>
  <c r="L574" i="15"/>
  <c r="K574" i="15"/>
  <c r="O573" i="15"/>
  <c r="N573" i="15"/>
  <c r="M573" i="15"/>
  <c r="L573" i="15"/>
  <c r="K573" i="15"/>
  <c r="O572" i="15"/>
  <c r="N572" i="15"/>
  <c r="M572" i="15"/>
  <c r="L572" i="15"/>
  <c r="K572" i="15"/>
  <c r="O571" i="15"/>
  <c r="N571" i="15"/>
  <c r="M571" i="15"/>
  <c r="L571" i="15"/>
  <c r="K571" i="15"/>
  <c r="O570" i="15"/>
  <c r="N570" i="15"/>
  <c r="M570" i="15"/>
  <c r="L570" i="15"/>
  <c r="K570" i="15"/>
  <c r="O569" i="15"/>
  <c r="N569" i="15"/>
  <c r="M569" i="15"/>
  <c r="L569" i="15"/>
  <c r="K569" i="15"/>
  <c r="O568" i="15"/>
  <c r="N568" i="15"/>
  <c r="M568" i="15"/>
  <c r="L568" i="15"/>
  <c r="K568" i="15"/>
  <c r="O567" i="15"/>
  <c r="N567" i="15"/>
  <c r="M567" i="15"/>
  <c r="L567" i="15"/>
  <c r="K567" i="15"/>
  <c r="O566" i="15"/>
  <c r="N566" i="15"/>
  <c r="M566" i="15"/>
  <c r="L566" i="15"/>
  <c r="K566" i="15"/>
  <c r="O565" i="15"/>
  <c r="N565" i="15"/>
  <c r="M565" i="15"/>
  <c r="L565" i="15"/>
  <c r="K565" i="15"/>
  <c r="O564" i="15"/>
  <c r="N564" i="15"/>
  <c r="M564" i="15"/>
  <c r="L564" i="15"/>
  <c r="K564" i="15"/>
  <c r="O563" i="15"/>
  <c r="N563" i="15"/>
  <c r="M563" i="15"/>
  <c r="L563" i="15"/>
  <c r="K563" i="15"/>
  <c r="O562" i="15"/>
  <c r="N562" i="15"/>
  <c r="M562" i="15"/>
  <c r="L562" i="15"/>
  <c r="K562" i="15"/>
  <c r="O561" i="15"/>
  <c r="N561" i="15"/>
  <c r="M561" i="15"/>
  <c r="L561" i="15"/>
  <c r="K561" i="15"/>
  <c r="O560" i="15"/>
  <c r="N560" i="15"/>
  <c r="M560" i="15"/>
  <c r="L560" i="15"/>
  <c r="K560" i="15"/>
  <c r="O559" i="15"/>
  <c r="N559" i="15"/>
  <c r="M559" i="15"/>
  <c r="L559" i="15"/>
  <c r="K559" i="15"/>
  <c r="O558" i="15"/>
  <c r="N558" i="15"/>
  <c r="M558" i="15"/>
  <c r="L558" i="15"/>
  <c r="K558" i="15"/>
  <c r="O557" i="15"/>
  <c r="N557" i="15"/>
  <c r="M557" i="15"/>
  <c r="L557" i="15"/>
  <c r="K557" i="15"/>
  <c r="O556" i="15"/>
  <c r="N556" i="15"/>
  <c r="M556" i="15"/>
  <c r="L556" i="15"/>
  <c r="K556" i="15"/>
  <c r="O555" i="15"/>
  <c r="N555" i="15"/>
  <c r="M555" i="15"/>
  <c r="L555" i="15"/>
  <c r="K555" i="15"/>
  <c r="O554" i="15"/>
  <c r="N554" i="15"/>
  <c r="M554" i="15"/>
  <c r="L554" i="15"/>
  <c r="K554" i="15"/>
  <c r="O553" i="15"/>
  <c r="N553" i="15"/>
  <c r="M553" i="15"/>
  <c r="L553" i="15"/>
  <c r="K553" i="15"/>
  <c r="O552" i="15"/>
  <c r="N552" i="15"/>
  <c r="M552" i="15"/>
  <c r="L552" i="15"/>
  <c r="K552" i="15"/>
  <c r="O551" i="15"/>
  <c r="N551" i="15"/>
  <c r="M551" i="15"/>
  <c r="L551" i="15"/>
  <c r="K551" i="15"/>
  <c r="O550" i="15"/>
  <c r="N550" i="15"/>
  <c r="M550" i="15"/>
  <c r="L550" i="15"/>
  <c r="K550" i="15"/>
  <c r="O549" i="15"/>
  <c r="N549" i="15"/>
  <c r="M549" i="15"/>
  <c r="L549" i="15"/>
  <c r="K549" i="15"/>
  <c r="O548" i="15"/>
  <c r="N548" i="15"/>
  <c r="M548" i="15"/>
  <c r="L548" i="15"/>
  <c r="K548" i="15"/>
  <c r="O547" i="15"/>
  <c r="N547" i="15"/>
  <c r="M547" i="15"/>
  <c r="L547" i="15"/>
  <c r="K547" i="15"/>
  <c r="O546" i="15"/>
  <c r="N546" i="15"/>
  <c r="M546" i="15"/>
  <c r="L546" i="15"/>
  <c r="K546" i="15"/>
  <c r="O545" i="15"/>
  <c r="N545" i="15"/>
  <c r="M545" i="15"/>
  <c r="L545" i="15"/>
  <c r="K545" i="15"/>
  <c r="O544" i="15"/>
  <c r="N544" i="15"/>
  <c r="M544" i="15"/>
  <c r="L544" i="15"/>
  <c r="K544" i="15"/>
  <c r="O543" i="15"/>
  <c r="N543" i="15"/>
  <c r="M543" i="15"/>
  <c r="L543" i="15"/>
  <c r="K543" i="15"/>
  <c r="O542" i="15"/>
  <c r="N542" i="15"/>
  <c r="M542" i="15"/>
  <c r="L542" i="15"/>
  <c r="K542" i="15"/>
  <c r="O541" i="15"/>
  <c r="N541" i="15"/>
  <c r="M541" i="15"/>
  <c r="L541" i="15"/>
  <c r="K541" i="15"/>
  <c r="O540" i="15"/>
  <c r="N540" i="15"/>
  <c r="M540" i="15"/>
  <c r="L540" i="15"/>
  <c r="K540" i="15"/>
  <c r="O539" i="15"/>
  <c r="N539" i="15"/>
  <c r="M539" i="15"/>
  <c r="L539" i="15"/>
  <c r="K539" i="15"/>
  <c r="O538" i="15"/>
  <c r="N538" i="15"/>
  <c r="M538" i="15"/>
  <c r="L538" i="15"/>
  <c r="K538" i="15"/>
  <c r="O537" i="15"/>
  <c r="N537" i="15"/>
  <c r="M537" i="15"/>
  <c r="L537" i="15"/>
  <c r="K537" i="15"/>
  <c r="O536" i="15"/>
  <c r="N536" i="15"/>
  <c r="M536" i="15"/>
  <c r="L536" i="15"/>
  <c r="K536" i="15"/>
  <c r="O535" i="15"/>
  <c r="N535" i="15"/>
  <c r="M535" i="15"/>
  <c r="L535" i="15"/>
  <c r="K535" i="15"/>
  <c r="O534" i="15"/>
  <c r="N534" i="15"/>
  <c r="M534" i="15"/>
  <c r="L534" i="15"/>
  <c r="K534" i="15"/>
  <c r="O533" i="15"/>
  <c r="N533" i="15"/>
  <c r="M533" i="15"/>
  <c r="L533" i="15"/>
  <c r="K533" i="15"/>
  <c r="O532" i="15"/>
  <c r="N532" i="15"/>
  <c r="M532" i="15"/>
  <c r="L532" i="15"/>
  <c r="K532" i="15"/>
  <c r="O531" i="15"/>
  <c r="N531" i="15"/>
  <c r="M531" i="15"/>
  <c r="L531" i="15"/>
  <c r="K531" i="15"/>
  <c r="O530" i="15"/>
  <c r="N530" i="15"/>
  <c r="M530" i="15"/>
  <c r="L530" i="15"/>
  <c r="K530" i="15"/>
  <c r="O529" i="15"/>
  <c r="N529" i="15"/>
  <c r="M529" i="15"/>
  <c r="L529" i="15"/>
  <c r="K529" i="15"/>
  <c r="O528" i="15"/>
  <c r="N528" i="15"/>
  <c r="M528" i="15"/>
  <c r="L528" i="15"/>
  <c r="K528" i="15"/>
  <c r="O527" i="15"/>
  <c r="N527" i="15"/>
  <c r="M527" i="15"/>
  <c r="L527" i="15"/>
  <c r="K527" i="15"/>
  <c r="O526" i="15"/>
  <c r="N526" i="15"/>
  <c r="M526" i="15"/>
  <c r="L526" i="15"/>
  <c r="K526" i="15"/>
  <c r="O525" i="15"/>
  <c r="N525" i="15"/>
  <c r="M525" i="15"/>
  <c r="L525" i="15"/>
  <c r="K525" i="15"/>
  <c r="O524" i="15"/>
  <c r="N524" i="15"/>
  <c r="M524" i="15"/>
  <c r="L524" i="15"/>
  <c r="K524" i="15"/>
  <c r="O523" i="15"/>
  <c r="N523" i="15"/>
  <c r="M523" i="15"/>
  <c r="L523" i="15"/>
  <c r="K523" i="15"/>
  <c r="O522" i="15"/>
  <c r="N522" i="15"/>
  <c r="M522" i="15"/>
  <c r="L522" i="15"/>
  <c r="K522" i="15"/>
  <c r="O521" i="15"/>
  <c r="N521" i="15"/>
  <c r="M521" i="15"/>
  <c r="L521" i="15"/>
  <c r="K521" i="15"/>
  <c r="O520" i="15"/>
  <c r="N520" i="15"/>
  <c r="M520" i="15"/>
  <c r="L520" i="15"/>
  <c r="K520" i="15"/>
  <c r="O519" i="15"/>
  <c r="N519" i="15"/>
  <c r="M519" i="15"/>
  <c r="L519" i="15"/>
  <c r="K519" i="15"/>
  <c r="O518" i="15"/>
  <c r="N518" i="15"/>
  <c r="M518" i="15"/>
  <c r="L518" i="15"/>
  <c r="K518" i="15"/>
  <c r="O517" i="15"/>
  <c r="N517" i="15"/>
  <c r="M517" i="15"/>
  <c r="L517" i="15"/>
  <c r="K517" i="15"/>
  <c r="O516" i="15"/>
  <c r="N516" i="15"/>
  <c r="M516" i="15"/>
  <c r="L516" i="15"/>
  <c r="K516" i="15"/>
  <c r="O515" i="15"/>
  <c r="N515" i="15"/>
  <c r="M515" i="15"/>
  <c r="L515" i="15"/>
  <c r="K515" i="15"/>
  <c r="O514" i="15"/>
  <c r="N514" i="15"/>
  <c r="M514" i="15"/>
  <c r="L514" i="15"/>
  <c r="K514" i="15"/>
  <c r="O513" i="15"/>
  <c r="N513" i="15"/>
  <c r="M513" i="15"/>
  <c r="L513" i="15"/>
  <c r="K513" i="15"/>
  <c r="O512" i="15"/>
  <c r="N512" i="15"/>
  <c r="M512" i="15"/>
  <c r="L512" i="15"/>
  <c r="K512" i="15"/>
  <c r="O511" i="15"/>
  <c r="N511" i="15"/>
  <c r="M511" i="15"/>
  <c r="L511" i="15"/>
  <c r="K511" i="15"/>
  <c r="O510" i="15"/>
  <c r="N510" i="15"/>
  <c r="M510" i="15"/>
  <c r="L510" i="15"/>
  <c r="K510" i="15"/>
  <c r="O509" i="15"/>
  <c r="N509" i="15"/>
  <c r="M509" i="15"/>
  <c r="L509" i="15"/>
  <c r="K509" i="15"/>
  <c r="O508" i="15"/>
  <c r="N508" i="15"/>
  <c r="M508" i="15"/>
  <c r="L508" i="15"/>
  <c r="K508" i="15"/>
  <c r="O507" i="15"/>
  <c r="N507" i="15"/>
  <c r="M507" i="15"/>
  <c r="L507" i="15"/>
  <c r="K507" i="15"/>
  <c r="O506" i="15"/>
  <c r="N506" i="15"/>
  <c r="M506" i="15"/>
  <c r="L506" i="15"/>
  <c r="K506" i="15"/>
  <c r="O505" i="15"/>
  <c r="N505" i="15"/>
  <c r="M505" i="15"/>
  <c r="L505" i="15"/>
  <c r="K505" i="15"/>
  <c r="O504" i="15"/>
  <c r="N504" i="15"/>
  <c r="M504" i="15"/>
  <c r="L504" i="15"/>
  <c r="K504" i="15"/>
  <c r="O503" i="15"/>
  <c r="N503" i="15"/>
  <c r="M503" i="15"/>
  <c r="L503" i="15"/>
  <c r="K503" i="15"/>
  <c r="O502" i="15"/>
  <c r="N502" i="15"/>
  <c r="M502" i="15"/>
  <c r="L502" i="15"/>
  <c r="K502" i="15"/>
  <c r="O501" i="15"/>
  <c r="N501" i="15"/>
  <c r="M501" i="15"/>
  <c r="L501" i="15"/>
  <c r="K501" i="15"/>
  <c r="O500" i="15"/>
  <c r="N500" i="15"/>
  <c r="M500" i="15"/>
  <c r="L500" i="15"/>
  <c r="K500" i="15"/>
  <c r="O499" i="15"/>
  <c r="N499" i="15"/>
  <c r="M499" i="15"/>
  <c r="L499" i="15"/>
  <c r="K499" i="15"/>
  <c r="O498" i="15"/>
  <c r="N498" i="15"/>
  <c r="M498" i="15"/>
  <c r="L498" i="15"/>
  <c r="K498" i="15"/>
  <c r="O497" i="15"/>
  <c r="N497" i="15"/>
  <c r="M497" i="15"/>
  <c r="L497" i="15"/>
  <c r="K497" i="15"/>
  <c r="O496" i="15"/>
  <c r="N496" i="15"/>
  <c r="M496" i="15"/>
  <c r="L496" i="15"/>
  <c r="K496" i="15"/>
  <c r="O495" i="15"/>
  <c r="N495" i="15"/>
  <c r="M495" i="15"/>
  <c r="L495" i="15"/>
  <c r="K495" i="15"/>
  <c r="O494" i="15"/>
  <c r="N494" i="15"/>
  <c r="M494" i="15"/>
  <c r="L494" i="15"/>
  <c r="K494" i="15"/>
  <c r="O493" i="15"/>
  <c r="N493" i="15"/>
  <c r="M493" i="15"/>
  <c r="L493" i="15"/>
  <c r="K493" i="15"/>
  <c r="O492" i="15"/>
  <c r="N492" i="15"/>
  <c r="M492" i="15"/>
  <c r="L492" i="15"/>
  <c r="K492" i="15"/>
  <c r="O491" i="15"/>
  <c r="N491" i="15"/>
  <c r="M491" i="15"/>
  <c r="L491" i="15"/>
  <c r="K491" i="15"/>
  <c r="O490" i="15"/>
  <c r="N490" i="15"/>
  <c r="M490" i="15"/>
  <c r="L490" i="15"/>
  <c r="K490" i="15"/>
  <c r="O489" i="15"/>
  <c r="N489" i="15"/>
  <c r="M489" i="15"/>
  <c r="L489" i="15"/>
  <c r="K489" i="15"/>
  <c r="O488" i="15"/>
  <c r="N488" i="15"/>
  <c r="M488" i="15"/>
  <c r="L488" i="15"/>
  <c r="K488" i="15"/>
  <c r="O487" i="15"/>
  <c r="N487" i="15"/>
  <c r="M487" i="15"/>
  <c r="L487" i="15"/>
  <c r="K487" i="15"/>
  <c r="O486" i="15"/>
  <c r="N486" i="15"/>
  <c r="M486" i="15"/>
  <c r="L486" i="15"/>
  <c r="K486" i="15"/>
  <c r="O485" i="15"/>
  <c r="N485" i="15"/>
  <c r="M485" i="15"/>
  <c r="L485" i="15"/>
  <c r="K485" i="15"/>
  <c r="O484" i="15"/>
  <c r="N484" i="15"/>
  <c r="M484" i="15"/>
  <c r="L484" i="15"/>
  <c r="K484" i="15"/>
  <c r="O483" i="15"/>
  <c r="N483" i="15"/>
  <c r="M483" i="15"/>
  <c r="L483" i="15"/>
  <c r="K483" i="15"/>
  <c r="O482" i="15"/>
  <c r="N482" i="15"/>
  <c r="M482" i="15"/>
  <c r="L482" i="15"/>
  <c r="K482" i="15"/>
  <c r="O481" i="15"/>
  <c r="N481" i="15"/>
  <c r="M481" i="15"/>
  <c r="L481" i="15"/>
  <c r="K481" i="15"/>
  <c r="O480" i="15"/>
  <c r="N480" i="15"/>
  <c r="M480" i="15"/>
  <c r="L480" i="15"/>
  <c r="K480" i="15"/>
  <c r="O479" i="15"/>
  <c r="N479" i="15"/>
  <c r="M479" i="15"/>
  <c r="L479" i="15"/>
  <c r="K479" i="15"/>
  <c r="O478" i="15"/>
  <c r="N478" i="15"/>
  <c r="M478" i="15"/>
  <c r="L478" i="15"/>
  <c r="K478" i="15"/>
  <c r="O477" i="15"/>
  <c r="N477" i="15"/>
  <c r="M477" i="15"/>
  <c r="L477" i="15"/>
  <c r="K477" i="15"/>
  <c r="O476" i="15"/>
  <c r="N476" i="15"/>
  <c r="M476" i="15"/>
  <c r="L476" i="15"/>
  <c r="K476" i="15"/>
  <c r="O475" i="15"/>
  <c r="N475" i="15"/>
  <c r="M475" i="15"/>
  <c r="L475" i="15"/>
  <c r="K475" i="15"/>
  <c r="O474" i="15"/>
  <c r="N474" i="15"/>
  <c r="M474" i="15"/>
  <c r="L474" i="15"/>
  <c r="K474" i="15"/>
  <c r="O473" i="15"/>
  <c r="N473" i="15"/>
  <c r="M473" i="15"/>
  <c r="L473" i="15"/>
  <c r="K473" i="15"/>
  <c r="O472" i="15"/>
  <c r="N472" i="15"/>
  <c r="M472" i="15"/>
  <c r="L472" i="15"/>
  <c r="K472" i="15"/>
  <c r="O471" i="15"/>
  <c r="N471" i="15"/>
  <c r="M471" i="15"/>
  <c r="L471" i="15"/>
  <c r="K471" i="15"/>
  <c r="O470" i="15"/>
  <c r="N470" i="15"/>
  <c r="M470" i="15"/>
  <c r="L470" i="15"/>
  <c r="K470" i="15"/>
  <c r="O469" i="15"/>
  <c r="N469" i="15"/>
  <c r="M469" i="15"/>
  <c r="L469" i="15"/>
  <c r="K469" i="15"/>
  <c r="O468" i="15"/>
  <c r="N468" i="15"/>
  <c r="M468" i="15"/>
  <c r="L468" i="15"/>
  <c r="K468" i="15"/>
  <c r="O467" i="15"/>
  <c r="N467" i="15"/>
  <c r="M467" i="15"/>
  <c r="L467" i="15"/>
  <c r="K467" i="15"/>
  <c r="O466" i="15"/>
  <c r="N466" i="15"/>
  <c r="M466" i="15"/>
  <c r="L466" i="15"/>
  <c r="K466" i="15"/>
  <c r="O465" i="15"/>
  <c r="N465" i="15"/>
  <c r="M465" i="15"/>
  <c r="L465" i="15"/>
  <c r="K465" i="15"/>
  <c r="O464" i="15"/>
  <c r="N464" i="15"/>
  <c r="M464" i="15"/>
  <c r="L464" i="15"/>
  <c r="K464" i="15"/>
  <c r="O463" i="15"/>
  <c r="N463" i="15"/>
  <c r="M463" i="15"/>
  <c r="L463" i="15"/>
  <c r="K463" i="15"/>
  <c r="O462" i="15"/>
  <c r="N462" i="15"/>
  <c r="M462" i="15"/>
  <c r="L462" i="15"/>
  <c r="K462" i="15"/>
  <c r="O461" i="15"/>
  <c r="N461" i="15"/>
  <c r="M461" i="15"/>
  <c r="L461" i="15"/>
  <c r="K461" i="15"/>
  <c r="O460" i="15"/>
  <c r="N460" i="15"/>
  <c r="M460" i="15"/>
  <c r="L460" i="15"/>
  <c r="K460" i="15"/>
  <c r="O459" i="15"/>
  <c r="N459" i="15"/>
  <c r="M459" i="15"/>
  <c r="L459" i="15"/>
  <c r="K459" i="15"/>
  <c r="O458" i="15"/>
  <c r="N458" i="15"/>
  <c r="M458" i="15"/>
  <c r="L458" i="15"/>
  <c r="K458" i="15"/>
  <c r="O457" i="15"/>
  <c r="N457" i="15"/>
  <c r="M457" i="15"/>
  <c r="L457" i="15"/>
  <c r="K457" i="15"/>
  <c r="O456" i="15"/>
  <c r="N456" i="15"/>
  <c r="M456" i="15"/>
  <c r="L456" i="15"/>
  <c r="K456" i="15"/>
  <c r="O455" i="15"/>
  <c r="N455" i="15"/>
  <c r="M455" i="15"/>
  <c r="L455" i="15"/>
  <c r="K455" i="15"/>
  <c r="O454" i="15"/>
  <c r="N454" i="15"/>
  <c r="M454" i="15"/>
  <c r="L454" i="15"/>
  <c r="K454" i="15"/>
  <c r="O453" i="15"/>
  <c r="N453" i="15"/>
  <c r="M453" i="15"/>
  <c r="L453" i="15"/>
  <c r="K453" i="15"/>
  <c r="O452" i="15"/>
  <c r="N452" i="15"/>
  <c r="M452" i="15"/>
  <c r="L452" i="15"/>
  <c r="K452" i="15"/>
  <c r="O451" i="15"/>
  <c r="N451" i="15"/>
  <c r="M451" i="15"/>
  <c r="L451" i="15"/>
  <c r="K451" i="15"/>
  <c r="O450" i="15"/>
  <c r="N450" i="15"/>
  <c r="M450" i="15"/>
  <c r="L450" i="15"/>
  <c r="K450" i="15"/>
  <c r="O449" i="15"/>
  <c r="N449" i="15"/>
  <c r="M449" i="15"/>
  <c r="L449" i="15"/>
  <c r="K449" i="15"/>
  <c r="O448" i="15"/>
  <c r="N448" i="15"/>
  <c r="M448" i="15"/>
  <c r="L448" i="15"/>
  <c r="K448" i="15"/>
  <c r="O447" i="15"/>
  <c r="N447" i="15"/>
  <c r="M447" i="15"/>
  <c r="L447" i="15"/>
  <c r="K447" i="15"/>
  <c r="O446" i="15"/>
  <c r="N446" i="15"/>
  <c r="M446" i="15"/>
  <c r="L446" i="15"/>
  <c r="K446" i="15"/>
  <c r="O445" i="15"/>
  <c r="N445" i="15"/>
  <c r="M445" i="15"/>
  <c r="L445" i="15"/>
  <c r="K445" i="15"/>
  <c r="O444" i="15"/>
  <c r="N444" i="15"/>
  <c r="M444" i="15"/>
  <c r="L444" i="15"/>
  <c r="K444" i="15"/>
  <c r="O443" i="15"/>
  <c r="N443" i="15"/>
  <c r="M443" i="15"/>
  <c r="L443" i="15"/>
  <c r="K443" i="15"/>
  <c r="O442" i="15"/>
  <c r="N442" i="15"/>
  <c r="M442" i="15"/>
  <c r="L442" i="15"/>
  <c r="K442" i="15"/>
  <c r="O441" i="15"/>
  <c r="N441" i="15"/>
  <c r="M441" i="15"/>
  <c r="L441" i="15"/>
  <c r="K441" i="15"/>
  <c r="O440" i="15"/>
  <c r="N440" i="15"/>
  <c r="M440" i="15"/>
  <c r="L440" i="15"/>
  <c r="K440" i="15"/>
  <c r="O439" i="15"/>
  <c r="N439" i="15"/>
  <c r="M439" i="15"/>
  <c r="L439" i="15"/>
  <c r="K439" i="15"/>
  <c r="O438" i="15"/>
  <c r="N438" i="15"/>
  <c r="M438" i="15"/>
  <c r="L438" i="15"/>
  <c r="K438" i="15"/>
  <c r="O437" i="15"/>
  <c r="N437" i="15"/>
  <c r="M437" i="15"/>
  <c r="L437" i="15"/>
  <c r="K437" i="15"/>
  <c r="O436" i="15"/>
  <c r="N436" i="15"/>
  <c r="M436" i="15"/>
  <c r="L436" i="15"/>
  <c r="K436" i="15"/>
  <c r="O435" i="15"/>
  <c r="N435" i="15"/>
  <c r="M435" i="15"/>
  <c r="L435" i="15"/>
  <c r="K435" i="15"/>
  <c r="O434" i="15"/>
  <c r="N434" i="15"/>
  <c r="M434" i="15"/>
  <c r="L434" i="15"/>
  <c r="K434" i="15"/>
  <c r="O433" i="15"/>
  <c r="N433" i="15"/>
  <c r="M433" i="15"/>
  <c r="L433" i="15"/>
  <c r="K433" i="15"/>
  <c r="O432" i="15"/>
  <c r="N432" i="15"/>
  <c r="M432" i="15"/>
  <c r="L432" i="15"/>
  <c r="K432" i="15"/>
  <c r="O431" i="15"/>
  <c r="N431" i="15"/>
  <c r="M431" i="15"/>
  <c r="L431" i="15"/>
  <c r="K431" i="15"/>
  <c r="O430" i="15"/>
  <c r="N430" i="15"/>
  <c r="M430" i="15"/>
  <c r="L430" i="15"/>
  <c r="K430" i="15"/>
  <c r="O429" i="15"/>
  <c r="N429" i="15"/>
  <c r="M429" i="15"/>
  <c r="L429" i="15"/>
  <c r="K429" i="15"/>
  <c r="O428" i="15"/>
  <c r="N428" i="15"/>
  <c r="M428" i="15"/>
  <c r="L428" i="15"/>
  <c r="K428" i="15"/>
  <c r="O427" i="15"/>
  <c r="N427" i="15"/>
  <c r="M427" i="15"/>
  <c r="L427" i="15"/>
  <c r="K427" i="15"/>
  <c r="O426" i="15"/>
  <c r="N426" i="15"/>
  <c r="M426" i="15"/>
  <c r="L426" i="15"/>
  <c r="K426" i="15"/>
  <c r="O425" i="15"/>
  <c r="N425" i="15"/>
  <c r="M425" i="15"/>
  <c r="L425" i="15"/>
  <c r="K425" i="15"/>
  <c r="O424" i="15"/>
  <c r="N424" i="15"/>
  <c r="M424" i="15"/>
  <c r="L424" i="15"/>
  <c r="K424" i="15"/>
  <c r="O423" i="15"/>
  <c r="N423" i="15"/>
  <c r="M423" i="15"/>
  <c r="L423" i="15"/>
  <c r="K423" i="15"/>
  <c r="O422" i="15"/>
  <c r="N422" i="15"/>
  <c r="M422" i="15"/>
  <c r="L422" i="15"/>
  <c r="K422" i="15"/>
  <c r="O421" i="15"/>
  <c r="N421" i="15"/>
  <c r="M421" i="15"/>
  <c r="L421" i="15"/>
  <c r="K421" i="15"/>
  <c r="O420" i="15"/>
  <c r="N420" i="15"/>
  <c r="M420" i="15"/>
  <c r="L420" i="15"/>
  <c r="K420" i="15"/>
  <c r="O419" i="15"/>
  <c r="N419" i="15"/>
  <c r="M419" i="15"/>
  <c r="L419" i="15"/>
  <c r="K419" i="15"/>
  <c r="O418" i="15"/>
  <c r="N418" i="15"/>
  <c r="M418" i="15"/>
  <c r="L418" i="15"/>
  <c r="K418" i="15"/>
  <c r="O417" i="15"/>
  <c r="N417" i="15"/>
  <c r="M417" i="15"/>
  <c r="L417" i="15"/>
  <c r="K417" i="15"/>
  <c r="O416" i="15"/>
  <c r="N416" i="15"/>
  <c r="M416" i="15"/>
  <c r="L416" i="15"/>
  <c r="K416" i="15"/>
  <c r="O415" i="15"/>
  <c r="N415" i="15"/>
  <c r="M415" i="15"/>
  <c r="L415" i="15"/>
  <c r="K415" i="15"/>
  <c r="O414" i="15"/>
  <c r="N414" i="15"/>
  <c r="M414" i="15"/>
  <c r="L414" i="15"/>
  <c r="K414" i="15"/>
  <c r="O413" i="15"/>
  <c r="N413" i="15"/>
  <c r="M413" i="15"/>
  <c r="L413" i="15"/>
  <c r="K413" i="15"/>
  <c r="O412" i="15"/>
  <c r="N412" i="15"/>
  <c r="M412" i="15"/>
  <c r="L412" i="15"/>
  <c r="K412" i="15"/>
  <c r="O411" i="15"/>
  <c r="N411" i="15"/>
  <c r="M411" i="15"/>
  <c r="L411" i="15"/>
  <c r="K411" i="15"/>
  <c r="O410" i="15"/>
  <c r="N410" i="15"/>
  <c r="M410" i="15"/>
  <c r="L410" i="15"/>
  <c r="K410" i="15"/>
  <c r="O409" i="15"/>
  <c r="N409" i="15"/>
  <c r="M409" i="15"/>
  <c r="L409" i="15"/>
  <c r="K409" i="15"/>
  <c r="O408" i="15"/>
  <c r="N408" i="15"/>
  <c r="M408" i="15"/>
  <c r="L408" i="15"/>
  <c r="K408" i="15"/>
  <c r="O407" i="15"/>
  <c r="N407" i="15"/>
  <c r="M407" i="15"/>
  <c r="L407" i="15"/>
  <c r="K407" i="15"/>
  <c r="O406" i="15"/>
  <c r="N406" i="15"/>
  <c r="M406" i="15"/>
  <c r="L406" i="15"/>
  <c r="K406" i="15"/>
  <c r="O405" i="15"/>
  <c r="N405" i="15"/>
  <c r="M405" i="15"/>
  <c r="L405" i="15"/>
  <c r="K405" i="15"/>
  <c r="O404" i="15"/>
  <c r="N404" i="15"/>
  <c r="M404" i="15"/>
  <c r="L404" i="15"/>
  <c r="K404" i="15"/>
  <c r="O403" i="15"/>
  <c r="N403" i="15"/>
  <c r="M403" i="15"/>
  <c r="L403" i="15"/>
  <c r="K403" i="15"/>
  <c r="O402" i="15"/>
  <c r="N402" i="15"/>
  <c r="M402" i="15"/>
  <c r="L402" i="15"/>
  <c r="K402" i="15"/>
  <c r="O401" i="15"/>
  <c r="N401" i="15"/>
  <c r="M401" i="15"/>
  <c r="L401" i="15"/>
  <c r="K401" i="15"/>
  <c r="O400" i="15"/>
  <c r="N400" i="15"/>
  <c r="M400" i="15"/>
  <c r="L400" i="15"/>
  <c r="K400" i="15"/>
  <c r="O399" i="15"/>
  <c r="N399" i="15"/>
  <c r="M399" i="15"/>
  <c r="L399" i="15"/>
  <c r="K399" i="15"/>
  <c r="O398" i="15"/>
  <c r="N398" i="15"/>
  <c r="M398" i="15"/>
  <c r="L398" i="15"/>
  <c r="K398" i="15"/>
  <c r="O397" i="15"/>
  <c r="N397" i="15"/>
  <c r="M397" i="15"/>
  <c r="L397" i="15"/>
  <c r="K397" i="15"/>
  <c r="O396" i="15"/>
  <c r="N396" i="15"/>
  <c r="M396" i="15"/>
  <c r="L396" i="15"/>
  <c r="K396" i="15"/>
  <c r="O395" i="15"/>
  <c r="N395" i="15"/>
  <c r="M395" i="15"/>
  <c r="L395" i="15"/>
  <c r="K395" i="15"/>
  <c r="O394" i="15"/>
  <c r="N394" i="15"/>
  <c r="M394" i="15"/>
  <c r="L394" i="15"/>
  <c r="K394" i="15"/>
  <c r="O393" i="15"/>
  <c r="N393" i="15"/>
  <c r="M393" i="15"/>
  <c r="L393" i="15"/>
  <c r="K393" i="15"/>
  <c r="O392" i="15"/>
  <c r="N392" i="15"/>
  <c r="M392" i="15"/>
  <c r="L392" i="15"/>
  <c r="K392" i="15"/>
  <c r="O391" i="15"/>
  <c r="N391" i="15"/>
  <c r="M391" i="15"/>
  <c r="L391" i="15"/>
  <c r="K391" i="15"/>
  <c r="O390" i="15"/>
  <c r="N390" i="15"/>
  <c r="M390" i="15"/>
  <c r="L390" i="15"/>
  <c r="K390" i="15"/>
  <c r="O389" i="15"/>
  <c r="N389" i="15"/>
  <c r="M389" i="15"/>
  <c r="L389" i="15"/>
  <c r="K389" i="15"/>
  <c r="O388" i="15"/>
  <c r="N388" i="15"/>
  <c r="M388" i="15"/>
  <c r="L388" i="15"/>
  <c r="K388" i="15"/>
  <c r="O387" i="15"/>
  <c r="N387" i="15"/>
  <c r="M387" i="15"/>
  <c r="L387" i="15"/>
  <c r="K387" i="15"/>
  <c r="O386" i="15"/>
  <c r="N386" i="15"/>
  <c r="M386" i="15"/>
  <c r="L386" i="15"/>
  <c r="K386" i="15"/>
  <c r="O385" i="15"/>
  <c r="N385" i="15"/>
  <c r="M385" i="15"/>
  <c r="L385" i="15"/>
  <c r="K385" i="15"/>
  <c r="O384" i="15"/>
  <c r="N384" i="15"/>
  <c r="M384" i="15"/>
  <c r="L384" i="15"/>
  <c r="K384" i="15"/>
  <c r="O383" i="15"/>
  <c r="N383" i="15"/>
  <c r="M383" i="15"/>
  <c r="L383" i="15"/>
  <c r="K383" i="15"/>
  <c r="O382" i="15"/>
  <c r="N382" i="15"/>
  <c r="M382" i="15"/>
  <c r="L382" i="15"/>
  <c r="K382" i="15"/>
  <c r="O381" i="15"/>
  <c r="N381" i="15"/>
  <c r="M381" i="15"/>
  <c r="L381" i="15"/>
  <c r="K381" i="15"/>
  <c r="O380" i="15"/>
  <c r="N380" i="15"/>
  <c r="M380" i="15"/>
  <c r="L380" i="15"/>
  <c r="K380" i="15"/>
  <c r="O379" i="15"/>
  <c r="N379" i="15"/>
  <c r="M379" i="15"/>
  <c r="L379" i="15"/>
  <c r="K379" i="15"/>
  <c r="O378" i="15"/>
  <c r="N378" i="15"/>
  <c r="M378" i="15"/>
  <c r="L378" i="15"/>
  <c r="K378" i="15"/>
  <c r="O377" i="15"/>
  <c r="N377" i="15"/>
  <c r="M377" i="15"/>
  <c r="L377" i="15"/>
  <c r="K377" i="15"/>
  <c r="O376" i="15"/>
  <c r="N376" i="15"/>
  <c r="M376" i="15"/>
  <c r="L376" i="15"/>
  <c r="K376" i="15"/>
  <c r="O375" i="15"/>
  <c r="N375" i="15"/>
  <c r="M375" i="15"/>
  <c r="L375" i="15"/>
  <c r="K375" i="15"/>
  <c r="O374" i="15"/>
  <c r="N374" i="15"/>
  <c r="M374" i="15"/>
  <c r="L374" i="15"/>
  <c r="K374" i="15"/>
  <c r="O373" i="15"/>
  <c r="N373" i="15"/>
  <c r="M373" i="15"/>
  <c r="L373" i="15"/>
  <c r="K373" i="15"/>
  <c r="O372" i="15"/>
  <c r="N372" i="15"/>
  <c r="M372" i="15"/>
  <c r="L372" i="15"/>
  <c r="K372" i="15"/>
  <c r="O371" i="15"/>
  <c r="N371" i="15"/>
  <c r="M371" i="15"/>
  <c r="L371" i="15"/>
  <c r="K371" i="15"/>
  <c r="O370" i="15"/>
  <c r="N370" i="15"/>
  <c r="M370" i="15"/>
  <c r="L370" i="15"/>
  <c r="K370" i="15"/>
  <c r="O369" i="15"/>
  <c r="N369" i="15"/>
  <c r="M369" i="15"/>
  <c r="L369" i="15"/>
  <c r="K369" i="15"/>
  <c r="O368" i="15"/>
  <c r="N368" i="15"/>
  <c r="M368" i="15"/>
  <c r="L368" i="15"/>
  <c r="K368" i="15"/>
  <c r="O367" i="15"/>
  <c r="N367" i="15"/>
  <c r="M367" i="15"/>
  <c r="L367" i="15"/>
  <c r="K367" i="15"/>
  <c r="O366" i="15"/>
  <c r="N366" i="15"/>
  <c r="M366" i="15"/>
  <c r="L366" i="15"/>
  <c r="K366" i="15"/>
  <c r="O365" i="15"/>
  <c r="N365" i="15"/>
  <c r="M365" i="15"/>
  <c r="L365" i="15"/>
  <c r="K365" i="15"/>
  <c r="O364" i="15"/>
  <c r="N364" i="15"/>
  <c r="M364" i="15"/>
  <c r="L364" i="15"/>
  <c r="K364" i="15"/>
  <c r="O363" i="15"/>
  <c r="N363" i="15"/>
  <c r="M363" i="15"/>
  <c r="L363" i="15"/>
  <c r="K363" i="15"/>
  <c r="O362" i="15"/>
  <c r="N362" i="15"/>
  <c r="M362" i="15"/>
  <c r="L362" i="15"/>
  <c r="K362" i="15"/>
  <c r="O361" i="15"/>
  <c r="N361" i="15"/>
  <c r="M361" i="15"/>
  <c r="L361" i="15"/>
  <c r="K361" i="15"/>
  <c r="O360" i="15"/>
  <c r="N360" i="15"/>
  <c r="M360" i="15"/>
  <c r="L360" i="15"/>
  <c r="K360" i="15"/>
  <c r="O359" i="15"/>
  <c r="N359" i="15"/>
  <c r="M359" i="15"/>
  <c r="L359" i="15"/>
  <c r="K359" i="15"/>
  <c r="O358" i="15"/>
  <c r="N358" i="15"/>
  <c r="M358" i="15"/>
  <c r="L358" i="15"/>
  <c r="K358" i="15"/>
  <c r="O357" i="15"/>
  <c r="N357" i="15"/>
  <c r="M357" i="15"/>
  <c r="L357" i="15"/>
  <c r="K357" i="15"/>
  <c r="O356" i="15"/>
  <c r="N356" i="15"/>
  <c r="M356" i="15"/>
  <c r="L356" i="15"/>
  <c r="K356" i="15"/>
  <c r="O355" i="15"/>
  <c r="N355" i="15"/>
  <c r="M355" i="15"/>
  <c r="L355" i="15"/>
  <c r="K355" i="15"/>
  <c r="O354" i="15"/>
  <c r="N354" i="15"/>
  <c r="M354" i="15"/>
  <c r="L354" i="15"/>
  <c r="K354" i="15"/>
  <c r="O353" i="15"/>
  <c r="N353" i="15"/>
  <c r="M353" i="15"/>
  <c r="L353" i="15"/>
  <c r="K353" i="15"/>
  <c r="O352" i="15"/>
  <c r="N352" i="15"/>
  <c r="M352" i="15"/>
  <c r="L352" i="15"/>
  <c r="K352" i="15"/>
  <c r="O351" i="15"/>
  <c r="N351" i="15"/>
  <c r="M351" i="15"/>
  <c r="L351" i="15"/>
  <c r="K351" i="15"/>
  <c r="O350" i="15"/>
  <c r="N350" i="15"/>
  <c r="M350" i="15"/>
  <c r="L350" i="15"/>
  <c r="K350" i="15"/>
  <c r="O349" i="15"/>
  <c r="N349" i="15"/>
  <c r="M349" i="15"/>
  <c r="L349" i="15"/>
  <c r="K349" i="15"/>
  <c r="O348" i="15"/>
  <c r="N348" i="15"/>
  <c r="M348" i="15"/>
  <c r="L348" i="15"/>
  <c r="K348" i="15"/>
  <c r="O347" i="15"/>
  <c r="N347" i="15"/>
  <c r="M347" i="15"/>
  <c r="L347" i="15"/>
  <c r="K347" i="15"/>
  <c r="O346" i="15"/>
  <c r="N346" i="15"/>
  <c r="M346" i="15"/>
  <c r="L346" i="15"/>
  <c r="K346" i="15"/>
  <c r="O345" i="15"/>
  <c r="N345" i="15"/>
  <c r="M345" i="15"/>
  <c r="L345" i="15"/>
  <c r="K345" i="15"/>
  <c r="O344" i="15"/>
  <c r="N344" i="15"/>
  <c r="M344" i="15"/>
  <c r="L344" i="15"/>
  <c r="K344" i="15"/>
  <c r="O343" i="15"/>
  <c r="N343" i="15"/>
  <c r="M343" i="15"/>
  <c r="L343" i="15"/>
  <c r="K343" i="15"/>
  <c r="O342" i="15"/>
  <c r="N342" i="15"/>
  <c r="M342" i="15"/>
  <c r="L342" i="15"/>
  <c r="K342" i="15"/>
  <c r="O341" i="15"/>
  <c r="N341" i="15"/>
  <c r="M341" i="15"/>
  <c r="L341" i="15"/>
  <c r="K341" i="15"/>
  <c r="O340" i="15"/>
  <c r="N340" i="15"/>
  <c r="M340" i="15"/>
  <c r="L340" i="15"/>
  <c r="K340" i="15"/>
  <c r="O339" i="15"/>
  <c r="N339" i="15"/>
  <c r="M339" i="15"/>
  <c r="L339" i="15"/>
  <c r="K339" i="15"/>
  <c r="O338" i="15"/>
  <c r="N338" i="15"/>
  <c r="M338" i="15"/>
  <c r="L338" i="15"/>
  <c r="K338" i="15"/>
  <c r="O337" i="15"/>
  <c r="N337" i="15"/>
  <c r="M337" i="15"/>
  <c r="L337" i="15"/>
  <c r="K337" i="15"/>
  <c r="O336" i="15"/>
  <c r="N336" i="15"/>
  <c r="M336" i="15"/>
  <c r="L336" i="15"/>
  <c r="K336" i="15"/>
  <c r="O335" i="15"/>
  <c r="N335" i="15"/>
  <c r="M335" i="15"/>
  <c r="L335" i="15"/>
  <c r="K335" i="15"/>
  <c r="O334" i="15"/>
  <c r="N334" i="15"/>
  <c r="M334" i="15"/>
  <c r="L334" i="15"/>
  <c r="K334" i="15"/>
  <c r="O333" i="15"/>
  <c r="N333" i="15"/>
  <c r="M333" i="15"/>
  <c r="L333" i="15"/>
  <c r="K333" i="15"/>
  <c r="O332" i="15"/>
  <c r="N332" i="15"/>
  <c r="M332" i="15"/>
  <c r="L332" i="15"/>
  <c r="K332" i="15"/>
  <c r="O331" i="15"/>
  <c r="N331" i="15"/>
  <c r="M331" i="15"/>
  <c r="L331" i="15"/>
  <c r="K331" i="15"/>
  <c r="O330" i="15"/>
  <c r="N330" i="15"/>
  <c r="M330" i="15"/>
  <c r="L330" i="15"/>
  <c r="K330" i="15"/>
  <c r="O329" i="15"/>
  <c r="N329" i="15"/>
  <c r="M329" i="15"/>
  <c r="L329" i="15"/>
  <c r="K329" i="15"/>
  <c r="O328" i="15"/>
  <c r="N328" i="15"/>
  <c r="M328" i="15"/>
  <c r="L328" i="15"/>
  <c r="K328" i="15"/>
  <c r="O327" i="15"/>
  <c r="N327" i="15"/>
  <c r="M327" i="15"/>
  <c r="L327" i="15"/>
  <c r="K327" i="15"/>
  <c r="O326" i="15"/>
  <c r="N326" i="15"/>
  <c r="M326" i="15"/>
  <c r="L326" i="15"/>
  <c r="K326" i="15"/>
  <c r="O325" i="15"/>
  <c r="N325" i="15"/>
  <c r="M325" i="15"/>
  <c r="L325" i="15"/>
  <c r="K325" i="15"/>
  <c r="O324" i="15"/>
  <c r="N324" i="15"/>
  <c r="M324" i="15"/>
  <c r="L324" i="15"/>
  <c r="K324" i="15"/>
  <c r="O323" i="15"/>
  <c r="N323" i="15"/>
  <c r="M323" i="15"/>
  <c r="L323" i="15"/>
  <c r="K323" i="15"/>
  <c r="O322" i="15"/>
  <c r="N322" i="15"/>
  <c r="M322" i="15"/>
  <c r="L322" i="15"/>
  <c r="K322" i="15"/>
  <c r="O321" i="15"/>
  <c r="N321" i="15"/>
  <c r="M321" i="15"/>
  <c r="L321" i="15"/>
  <c r="K321" i="15"/>
  <c r="O320" i="15"/>
  <c r="N320" i="15"/>
  <c r="M320" i="15"/>
  <c r="L320" i="15"/>
  <c r="K320" i="15"/>
  <c r="O319" i="15"/>
  <c r="N319" i="15"/>
  <c r="M319" i="15"/>
  <c r="L319" i="15"/>
  <c r="K319" i="15"/>
  <c r="O318" i="15"/>
  <c r="N318" i="15"/>
  <c r="M318" i="15"/>
  <c r="L318" i="15"/>
  <c r="K318" i="15"/>
  <c r="O317" i="15"/>
  <c r="N317" i="15"/>
  <c r="M317" i="15"/>
  <c r="L317" i="15"/>
  <c r="K317" i="15"/>
  <c r="O316" i="15"/>
  <c r="N316" i="15"/>
  <c r="M316" i="15"/>
  <c r="L316" i="15"/>
  <c r="K316" i="15"/>
  <c r="O315" i="15"/>
  <c r="N315" i="15"/>
  <c r="M315" i="15"/>
  <c r="L315" i="15"/>
  <c r="K315" i="15"/>
  <c r="O314" i="15"/>
  <c r="N314" i="15"/>
  <c r="M314" i="15"/>
  <c r="L314" i="15"/>
  <c r="K314" i="15"/>
  <c r="O313" i="15"/>
  <c r="N313" i="15"/>
  <c r="M313" i="15"/>
  <c r="L313" i="15"/>
  <c r="K313" i="15"/>
  <c r="O312" i="15"/>
  <c r="N312" i="15"/>
  <c r="M312" i="15"/>
  <c r="L312" i="15"/>
  <c r="K312" i="15"/>
  <c r="O311" i="15"/>
  <c r="N311" i="15"/>
  <c r="M311" i="15"/>
  <c r="L311" i="15"/>
  <c r="K311" i="15"/>
  <c r="O310" i="15"/>
  <c r="N310" i="15"/>
  <c r="M310" i="15"/>
  <c r="L310" i="15"/>
  <c r="K310" i="15"/>
  <c r="O309" i="15"/>
  <c r="N309" i="15"/>
  <c r="M309" i="15"/>
  <c r="L309" i="15"/>
  <c r="K309" i="15"/>
  <c r="O308" i="15"/>
  <c r="N308" i="15"/>
  <c r="M308" i="15"/>
  <c r="L308" i="15"/>
  <c r="K308" i="15"/>
  <c r="O307" i="15"/>
  <c r="N307" i="15"/>
  <c r="M307" i="15"/>
  <c r="L307" i="15"/>
  <c r="K307" i="15"/>
  <c r="O306" i="15"/>
  <c r="N306" i="15"/>
  <c r="M306" i="15"/>
  <c r="L306" i="15"/>
  <c r="K306" i="15"/>
  <c r="O305" i="15"/>
  <c r="N305" i="15"/>
  <c r="M305" i="15"/>
  <c r="L305" i="15"/>
  <c r="K305" i="15"/>
  <c r="O304" i="15"/>
  <c r="N304" i="15"/>
  <c r="M304" i="15"/>
  <c r="L304" i="15"/>
  <c r="K304" i="15"/>
  <c r="O303" i="15"/>
  <c r="N303" i="15"/>
  <c r="M303" i="15"/>
  <c r="L303" i="15"/>
  <c r="K303" i="15"/>
  <c r="O302" i="15"/>
  <c r="N302" i="15"/>
  <c r="M302" i="15"/>
  <c r="L302" i="15"/>
  <c r="K302" i="15"/>
  <c r="O301" i="15"/>
  <c r="N301" i="15"/>
  <c r="M301" i="15"/>
  <c r="L301" i="15"/>
  <c r="K301" i="15"/>
  <c r="O300" i="15"/>
  <c r="N300" i="15"/>
  <c r="M300" i="15"/>
  <c r="L300" i="15"/>
  <c r="K300" i="15"/>
  <c r="O299" i="15"/>
  <c r="N299" i="15"/>
  <c r="M299" i="15"/>
  <c r="L299" i="15"/>
  <c r="K299" i="15"/>
  <c r="O298" i="15"/>
  <c r="N298" i="15"/>
  <c r="M298" i="15"/>
  <c r="L298" i="15"/>
  <c r="K298" i="15"/>
  <c r="O297" i="15"/>
  <c r="N297" i="15"/>
  <c r="M297" i="15"/>
  <c r="L297" i="15"/>
  <c r="K297" i="15"/>
  <c r="O296" i="15"/>
  <c r="N296" i="15"/>
  <c r="M296" i="15"/>
  <c r="L296" i="15"/>
  <c r="K296" i="15"/>
  <c r="O295" i="15"/>
  <c r="N295" i="15"/>
  <c r="M295" i="15"/>
  <c r="L295" i="15"/>
  <c r="K295" i="15"/>
  <c r="O294" i="15"/>
  <c r="N294" i="15"/>
  <c r="M294" i="15"/>
  <c r="L294" i="15"/>
  <c r="K294" i="15"/>
  <c r="O293" i="15"/>
  <c r="N293" i="15"/>
  <c r="M293" i="15"/>
  <c r="L293" i="15"/>
  <c r="K293" i="15"/>
  <c r="O292" i="15"/>
  <c r="N292" i="15"/>
  <c r="M292" i="15"/>
  <c r="L292" i="15"/>
  <c r="K292" i="15"/>
  <c r="O291" i="15"/>
  <c r="N291" i="15"/>
  <c r="M291" i="15"/>
  <c r="L291" i="15"/>
  <c r="K291" i="15"/>
  <c r="O290" i="15"/>
  <c r="N290" i="15"/>
  <c r="M290" i="15"/>
  <c r="L290" i="15"/>
  <c r="K290" i="15"/>
  <c r="O289" i="15"/>
  <c r="N289" i="15"/>
  <c r="M289" i="15"/>
  <c r="L289" i="15"/>
  <c r="K289" i="15"/>
  <c r="O288" i="15"/>
  <c r="N288" i="15"/>
  <c r="M288" i="15"/>
  <c r="L288" i="15"/>
  <c r="K288" i="15"/>
  <c r="O287" i="15"/>
  <c r="N287" i="15"/>
  <c r="M287" i="15"/>
  <c r="L287" i="15"/>
  <c r="K287" i="15"/>
  <c r="O286" i="15"/>
  <c r="N286" i="15"/>
  <c r="M286" i="15"/>
  <c r="L286" i="15"/>
  <c r="K286" i="15"/>
  <c r="O285" i="15"/>
  <c r="N285" i="15"/>
  <c r="M285" i="15"/>
  <c r="L285" i="15"/>
  <c r="K285" i="15"/>
  <c r="O284" i="15"/>
  <c r="N284" i="15"/>
  <c r="M284" i="15"/>
  <c r="L284" i="15"/>
  <c r="K284" i="15"/>
  <c r="O283" i="15"/>
  <c r="N283" i="15"/>
  <c r="M283" i="15"/>
  <c r="L283" i="15"/>
  <c r="K283" i="15"/>
  <c r="O282" i="15"/>
  <c r="N282" i="15"/>
  <c r="M282" i="15"/>
  <c r="L282" i="15"/>
  <c r="K282" i="15"/>
  <c r="O281" i="15"/>
  <c r="N281" i="15"/>
  <c r="M281" i="15"/>
  <c r="L281" i="15"/>
  <c r="K281" i="15"/>
  <c r="O280" i="15"/>
  <c r="N280" i="15"/>
  <c r="M280" i="15"/>
  <c r="L280" i="15"/>
  <c r="K280" i="15"/>
  <c r="O279" i="15"/>
  <c r="N279" i="15"/>
  <c r="M279" i="15"/>
  <c r="L279" i="15"/>
  <c r="K279" i="15"/>
  <c r="O278" i="15"/>
  <c r="N278" i="15"/>
  <c r="M278" i="15"/>
  <c r="L278" i="15"/>
  <c r="K278" i="15"/>
  <c r="O277" i="15"/>
  <c r="N277" i="15"/>
  <c r="M277" i="15"/>
  <c r="L277" i="15"/>
  <c r="K277" i="15"/>
  <c r="O276" i="15"/>
  <c r="N276" i="15"/>
  <c r="M276" i="15"/>
  <c r="L276" i="15"/>
  <c r="K276" i="15"/>
  <c r="O275" i="15"/>
  <c r="N275" i="15"/>
  <c r="M275" i="15"/>
  <c r="L275" i="15"/>
  <c r="K275" i="15"/>
  <c r="O274" i="15"/>
  <c r="N274" i="15"/>
  <c r="M274" i="15"/>
  <c r="L274" i="15"/>
  <c r="K274" i="15"/>
  <c r="O273" i="15"/>
  <c r="N273" i="15"/>
  <c r="M273" i="15"/>
  <c r="L273" i="15"/>
  <c r="K273" i="15"/>
  <c r="O272" i="15"/>
  <c r="N272" i="15"/>
  <c r="M272" i="15"/>
  <c r="L272" i="15"/>
  <c r="K272" i="15"/>
  <c r="O271" i="15"/>
  <c r="N271" i="15"/>
  <c r="M271" i="15"/>
  <c r="L271" i="15"/>
  <c r="K271" i="15"/>
  <c r="O270" i="15"/>
  <c r="N270" i="15"/>
  <c r="M270" i="15"/>
  <c r="L270" i="15"/>
  <c r="K270" i="15"/>
  <c r="O269" i="15"/>
  <c r="N269" i="15"/>
  <c r="M269" i="15"/>
  <c r="L269" i="15"/>
  <c r="K269" i="15"/>
  <c r="O268" i="15"/>
  <c r="N268" i="15"/>
  <c r="M268" i="15"/>
  <c r="L268" i="15"/>
  <c r="K268" i="15"/>
  <c r="O267" i="15"/>
  <c r="N267" i="15"/>
  <c r="M267" i="15"/>
  <c r="L267" i="15"/>
  <c r="K267" i="15"/>
  <c r="O266" i="15"/>
  <c r="N266" i="15"/>
  <c r="M266" i="15"/>
  <c r="L266" i="15"/>
  <c r="K266" i="15"/>
  <c r="O265" i="15"/>
  <c r="N265" i="15"/>
  <c r="M265" i="15"/>
  <c r="L265" i="15"/>
  <c r="K265" i="15"/>
  <c r="O264" i="15"/>
  <c r="N264" i="15"/>
  <c r="M264" i="15"/>
  <c r="L264" i="15"/>
  <c r="K264" i="15"/>
  <c r="O263" i="15"/>
  <c r="N263" i="15"/>
  <c r="M263" i="15"/>
  <c r="L263" i="15"/>
  <c r="K263" i="15"/>
  <c r="O262" i="15"/>
  <c r="N262" i="15"/>
  <c r="M262" i="15"/>
  <c r="L262" i="15"/>
  <c r="K262" i="15"/>
  <c r="O261" i="15"/>
  <c r="N261" i="15"/>
  <c r="M261" i="15"/>
  <c r="L261" i="15"/>
  <c r="K261" i="15"/>
  <c r="O260" i="15"/>
  <c r="N260" i="15"/>
  <c r="M260" i="15"/>
  <c r="L260" i="15"/>
  <c r="K260" i="15"/>
  <c r="O259" i="15"/>
  <c r="N259" i="15"/>
  <c r="M259" i="15"/>
  <c r="L259" i="15"/>
  <c r="K259" i="15"/>
  <c r="O258" i="15"/>
  <c r="N258" i="15"/>
  <c r="M258" i="15"/>
  <c r="L258" i="15"/>
  <c r="K258" i="15"/>
  <c r="O257" i="15"/>
  <c r="N257" i="15"/>
  <c r="M257" i="15"/>
  <c r="L257" i="15"/>
  <c r="K257" i="15"/>
  <c r="O256" i="15"/>
  <c r="N256" i="15"/>
  <c r="M256" i="15"/>
  <c r="L256" i="15"/>
  <c r="K256" i="15"/>
  <c r="O255" i="15"/>
  <c r="N255" i="15"/>
  <c r="M255" i="15"/>
  <c r="L255" i="15"/>
  <c r="K255" i="15"/>
  <c r="O254" i="15"/>
  <c r="N254" i="15"/>
  <c r="M254" i="15"/>
  <c r="L254" i="15"/>
  <c r="K254" i="15"/>
  <c r="O253" i="15"/>
  <c r="N253" i="15"/>
  <c r="M253" i="15"/>
  <c r="L253" i="15"/>
  <c r="K253" i="15"/>
  <c r="O252" i="15"/>
  <c r="N252" i="15"/>
  <c r="M252" i="15"/>
  <c r="L252" i="15"/>
  <c r="K252" i="15"/>
  <c r="O251" i="15"/>
  <c r="N251" i="15"/>
  <c r="M251" i="15"/>
  <c r="L251" i="15"/>
  <c r="K251" i="15"/>
  <c r="O250" i="15"/>
  <c r="N250" i="15"/>
  <c r="M250" i="15"/>
  <c r="L250" i="15"/>
  <c r="K250" i="15"/>
  <c r="O249" i="15"/>
  <c r="N249" i="15"/>
  <c r="M249" i="15"/>
  <c r="L249" i="15"/>
  <c r="K249" i="15"/>
  <c r="O248" i="15"/>
  <c r="N248" i="15"/>
  <c r="M248" i="15"/>
  <c r="L248" i="15"/>
  <c r="K248" i="15"/>
  <c r="O247" i="15"/>
  <c r="N247" i="15"/>
  <c r="M247" i="15"/>
  <c r="L247" i="15"/>
  <c r="K247" i="15"/>
  <c r="O246" i="15"/>
  <c r="N246" i="15"/>
  <c r="M246" i="15"/>
  <c r="L246" i="15"/>
  <c r="K246" i="15"/>
  <c r="O245" i="15"/>
  <c r="N245" i="15"/>
  <c r="M245" i="15"/>
  <c r="L245" i="15"/>
  <c r="K245" i="15"/>
  <c r="O244" i="15"/>
  <c r="N244" i="15"/>
  <c r="M244" i="15"/>
  <c r="L244" i="15"/>
  <c r="K244" i="15"/>
  <c r="O243" i="15"/>
  <c r="N243" i="15"/>
  <c r="M243" i="15"/>
  <c r="L243" i="15"/>
  <c r="K243" i="15"/>
  <c r="O242" i="15"/>
  <c r="N242" i="15"/>
  <c r="M242" i="15"/>
  <c r="L242" i="15"/>
  <c r="K242" i="15"/>
  <c r="O241" i="15"/>
  <c r="N241" i="15"/>
  <c r="M241" i="15"/>
  <c r="L241" i="15"/>
  <c r="K241" i="15"/>
  <c r="O240" i="15"/>
  <c r="N240" i="15"/>
  <c r="M240" i="15"/>
  <c r="L240" i="15"/>
  <c r="K240" i="15"/>
  <c r="O239" i="15"/>
  <c r="N239" i="15"/>
  <c r="M239" i="15"/>
  <c r="L239" i="15"/>
  <c r="K239" i="15"/>
  <c r="O238" i="15"/>
  <c r="N238" i="15"/>
  <c r="M238" i="15"/>
  <c r="L238" i="15"/>
  <c r="K238" i="15"/>
  <c r="O237" i="15"/>
  <c r="N237" i="15"/>
  <c r="M237" i="15"/>
  <c r="L237" i="15"/>
  <c r="K237" i="15"/>
  <c r="O236" i="15"/>
  <c r="N236" i="15"/>
  <c r="M236" i="15"/>
  <c r="L236" i="15"/>
  <c r="K236" i="15"/>
  <c r="O235" i="15"/>
  <c r="N235" i="15"/>
  <c r="M235" i="15"/>
  <c r="L235" i="15"/>
  <c r="K235" i="15"/>
  <c r="O234" i="15"/>
  <c r="N234" i="15"/>
  <c r="M234" i="15"/>
  <c r="L234" i="15"/>
  <c r="K234" i="15"/>
  <c r="O233" i="15"/>
  <c r="N233" i="15"/>
  <c r="M233" i="15"/>
  <c r="L233" i="15"/>
  <c r="K233" i="15"/>
  <c r="O232" i="15"/>
  <c r="N232" i="15"/>
  <c r="M232" i="15"/>
  <c r="L232" i="15"/>
  <c r="K232" i="15"/>
  <c r="O231" i="15"/>
  <c r="N231" i="15"/>
  <c r="M231" i="15"/>
  <c r="L231" i="15"/>
  <c r="K231" i="15"/>
  <c r="O230" i="15"/>
  <c r="N230" i="15"/>
  <c r="M230" i="15"/>
  <c r="L230" i="15"/>
  <c r="K230" i="15"/>
  <c r="O229" i="15"/>
  <c r="N229" i="15"/>
  <c r="M229" i="15"/>
  <c r="L229" i="15"/>
  <c r="K229" i="15"/>
  <c r="O228" i="15"/>
  <c r="N228" i="15"/>
  <c r="M228" i="15"/>
  <c r="L228" i="15"/>
  <c r="K228" i="15"/>
  <c r="O227" i="15"/>
  <c r="N227" i="15"/>
  <c r="M227" i="15"/>
  <c r="L227" i="15"/>
  <c r="K227" i="15"/>
  <c r="O226" i="15"/>
  <c r="N226" i="15"/>
  <c r="M226" i="15"/>
  <c r="L226" i="15"/>
  <c r="K226" i="15"/>
  <c r="O225" i="15"/>
  <c r="N225" i="15"/>
  <c r="M225" i="15"/>
  <c r="L225" i="15"/>
  <c r="K225" i="15"/>
  <c r="O224" i="15"/>
  <c r="N224" i="15"/>
  <c r="M224" i="15"/>
  <c r="L224" i="15"/>
  <c r="K224" i="15"/>
  <c r="O223" i="15"/>
  <c r="N223" i="15"/>
  <c r="M223" i="15"/>
  <c r="L223" i="15"/>
  <c r="K223" i="15"/>
  <c r="O222" i="15"/>
  <c r="N222" i="15"/>
  <c r="M222" i="15"/>
  <c r="L222" i="15"/>
  <c r="K222" i="15"/>
  <c r="O221" i="15"/>
  <c r="N221" i="15"/>
  <c r="M221" i="15"/>
  <c r="L221" i="15"/>
  <c r="K221" i="15"/>
  <c r="O220" i="15"/>
  <c r="N220" i="15"/>
  <c r="M220" i="15"/>
  <c r="L220" i="15"/>
  <c r="K220" i="15"/>
  <c r="O219" i="15"/>
  <c r="N219" i="15"/>
  <c r="M219" i="15"/>
  <c r="L219" i="15"/>
  <c r="K219" i="15"/>
  <c r="O218" i="15"/>
  <c r="N218" i="15"/>
  <c r="M218" i="15"/>
  <c r="L218" i="15"/>
  <c r="K218" i="15"/>
  <c r="O217" i="15"/>
  <c r="N217" i="15"/>
  <c r="M217" i="15"/>
  <c r="L217" i="15"/>
  <c r="K217" i="15"/>
  <c r="O216" i="15"/>
  <c r="N216" i="15"/>
  <c r="M216" i="15"/>
  <c r="L216" i="15"/>
  <c r="K216" i="15"/>
  <c r="O215" i="15"/>
  <c r="N215" i="15"/>
  <c r="M215" i="15"/>
  <c r="L215" i="15"/>
  <c r="K215" i="15"/>
  <c r="O214" i="15"/>
  <c r="N214" i="15"/>
  <c r="M214" i="15"/>
  <c r="L214" i="15"/>
  <c r="K214" i="15"/>
  <c r="O213" i="15"/>
  <c r="N213" i="15"/>
  <c r="M213" i="15"/>
  <c r="L213" i="15"/>
  <c r="K213" i="15"/>
  <c r="O212" i="15"/>
  <c r="N212" i="15"/>
  <c r="M212" i="15"/>
  <c r="L212" i="15"/>
  <c r="K212" i="15"/>
  <c r="O211" i="15"/>
  <c r="N211" i="15"/>
  <c r="M211" i="15"/>
  <c r="L211" i="15"/>
  <c r="K211" i="15"/>
  <c r="O210" i="15"/>
  <c r="N210" i="15"/>
  <c r="M210" i="15"/>
  <c r="L210" i="15"/>
  <c r="K210" i="15"/>
  <c r="O209" i="15"/>
  <c r="N209" i="15"/>
  <c r="M209" i="15"/>
  <c r="L209" i="15"/>
  <c r="K209" i="15"/>
  <c r="O208" i="15"/>
  <c r="N208" i="15"/>
  <c r="M208" i="15"/>
  <c r="L208" i="15"/>
  <c r="K208" i="15"/>
  <c r="O207" i="15"/>
  <c r="N207" i="15"/>
  <c r="M207" i="15"/>
  <c r="L207" i="15"/>
  <c r="K207" i="15"/>
  <c r="O206" i="15"/>
  <c r="N206" i="15"/>
  <c r="M206" i="15"/>
  <c r="L206" i="15"/>
  <c r="K206" i="15"/>
  <c r="O205" i="15"/>
  <c r="N205" i="15"/>
  <c r="M205" i="15"/>
  <c r="L205" i="15"/>
  <c r="K205" i="15"/>
  <c r="O204" i="15"/>
  <c r="N204" i="15"/>
  <c r="M204" i="15"/>
  <c r="L204" i="15"/>
  <c r="K204" i="15"/>
  <c r="O203" i="15"/>
  <c r="N203" i="15"/>
  <c r="M203" i="15"/>
  <c r="L203" i="15"/>
  <c r="K203" i="15"/>
  <c r="O202" i="15"/>
  <c r="N202" i="15"/>
  <c r="M202" i="15"/>
  <c r="L202" i="15"/>
  <c r="K202" i="15"/>
  <c r="O201" i="15"/>
  <c r="N201" i="15"/>
  <c r="M201" i="15"/>
  <c r="L201" i="15"/>
  <c r="K201" i="15"/>
  <c r="O200" i="15"/>
  <c r="N200" i="15"/>
  <c r="M200" i="15"/>
  <c r="L200" i="15"/>
  <c r="K200" i="15"/>
  <c r="O199" i="15"/>
  <c r="N199" i="15"/>
  <c r="M199" i="15"/>
  <c r="L199" i="15"/>
  <c r="K199" i="15"/>
  <c r="O198" i="15"/>
  <c r="N198" i="15"/>
  <c r="M198" i="15"/>
  <c r="L198" i="15"/>
  <c r="K198" i="15"/>
  <c r="O197" i="15"/>
  <c r="N197" i="15"/>
  <c r="M197" i="15"/>
  <c r="L197" i="15"/>
  <c r="K197" i="15"/>
  <c r="O196" i="15"/>
  <c r="N196" i="15"/>
  <c r="M196" i="15"/>
  <c r="L196" i="15"/>
  <c r="K196" i="15"/>
  <c r="O195" i="15"/>
  <c r="N195" i="15"/>
  <c r="M195" i="15"/>
  <c r="L195" i="15"/>
  <c r="K195" i="15"/>
  <c r="O194" i="15"/>
  <c r="N194" i="15"/>
  <c r="M194" i="15"/>
  <c r="L194" i="15"/>
  <c r="K194" i="15"/>
  <c r="O193" i="15"/>
  <c r="N193" i="15"/>
  <c r="M193" i="15"/>
  <c r="L193" i="15"/>
  <c r="K193" i="15"/>
  <c r="O192" i="15"/>
  <c r="N192" i="15"/>
  <c r="M192" i="15"/>
  <c r="L192" i="15"/>
  <c r="K192" i="15"/>
  <c r="O191" i="15"/>
  <c r="N191" i="15"/>
  <c r="M191" i="15"/>
  <c r="L191" i="15"/>
  <c r="K191" i="15"/>
  <c r="O190" i="15"/>
  <c r="N190" i="15"/>
  <c r="M190" i="15"/>
  <c r="L190" i="15"/>
  <c r="K190" i="15"/>
  <c r="O189" i="15"/>
  <c r="N189" i="15"/>
  <c r="M189" i="15"/>
  <c r="L189" i="15"/>
  <c r="K189" i="15"/>
  <c r="O188" i="15"/>
  <c r="N188" i="15"/>
  <c r="M188" i="15"/>
  <c r="L188" i="15"/>
  <c r="K188" i="15"/>
  <c r="O187" i="15"/>
  <c r="N187" i="15"/>
  <c r="M187" i="15"/>
  <c r="L187" i="15"/>
  <c r="K187" i="15"/>
  <c r="O186" i="15"/>
  <c r="N186" i="15"/>
  <c r="M186" i="15"/>
  <c r="L186" i="15"/>
  <c r="K186" i="15"/>
  <c r="O185" i="15"/>
  <c r="N185" i="15"/>
  <c r="M185" i="15"/>
  <c r="L185" i="15"/>
  <c r="K185" i="15"/>
  <c r="O184" i="15"/>
  <c r="N184" i="15"/>
  <c r="M184" i="15"/>
  <c r="L184" i="15"/>
  <c r="K184" i="15"/>
  <c r="O183" i="15"/>
  <c r="N183" i="15"/>
  <c r="M183" i="15"/>
  <c r="L183" i="15"/>
  <c r="K183" i="15"/>
  <c r="O182" i="15"/>
  <c r="N182" i="15"/>
  <c r="M182" i="15"/>
  <c r="L182" i="15"/>
  <c r="K182" i="15"/>
  <c r="O181" i="15"/>
  <c r="N181" i="15"/>
  <c r="M181" i="15"/>
  <c r="L181" i="15"/>
  <c r="K181" i="15"/>
  <c r="O180" i="15"/>
  <c r="N180" i="15"/>
  <c r="M180" i="15"/>
  <c r="L180" i="15"/>
  <c r="K180" i="15"/>
  <c r="O179" i="15"/>
  <c r="N179" i="15"/>
  <c r="M179" i="15"/>
  <c r="L179" i="15"/>
  <c r="K179" i="15"/>
  <c r="O178" i="15"/>
  <c r="N178" i="15"/>
  <c r="M178" i="15"/>
  <c r="L178" i="15"/>
  <c r="K178" i="15"/>
  <c r="O177" i="15"/>
  <c r="N177" i="15"/>
  <c r="M177" i="15"/>
  <c r="L177" i="15"/>
  <c r="K177" i="15"/>
  <c r="O176" i="15"/>
  <c r="N176" i="15"/>
  <c r="M176" i="15"/>
  <c r="L176" i="15"/>
  <c r="K176" i="15"/>
  <c r="O175" i="15"/>
  <c r="N175" i="15"/>
  <c r="M175" i="15"/>
  <c r="L175" i="15"/>
  <c r="K175" i="15"/>
  <c r="O174" i="15"/>
  <c r="N174" i="15"/>
  <c r="M174" i="15"/>
  <c r="L174" i="15"/>
  <c r="K174" i="15"/>
  <c r="O173" i="15"/>
  <c r="N173" i="15"/>
  <c r="M173" i="15"/>
  <c r="L173" i="15"/>
  <c r="K173" i="15"/>
  <c r="O172" i="15"/>
  <c r="N172" i="15"/>
  <c r="M172" i="15"/>
  <c r="L172" i="15"/>
  <c r="K172" i="15"/>
  <c r="O171" i="15"/>
  <c r="N171" i="15"/>
  <c r="M171" i="15"/>
  <c r="L171" i="15"/>
  <c r="K171" i="15"/>
  <c r="O170" i="15"/>
  <c r="N170" i="15"/>
  <c r="M170" i="15"/>
  <c r="L170" i="15"/>
  <c r="K170" i="15"/>
  <c r="O169" i="15"/>
  <c r="N169" i="15"/>
  <c r="M169" i="15"/>
  <c r="L169" i="15"/>
  <c r="K169" i="15"/>
  <c r="O168" i="15"/>
  <c r="N168" i="15"/>
  <c r="M168" i="15"/>
  <c r="L168" i="15"/>
  <c r="K168" i="15"/>
  <c r="O167" i="15"/>
  <c r="N167" i="15"/>
  <c r="M167" i="15"/>
  <c r="L167" i="15"/>
  <c r="K167" i="15"/>
  <c r="O166" i="15"/>
  <c r="N166" i="15"/>
  <c r="M166" i="15"/>
  <c r="L166" i="15"/>
  <c r="K166" i="15"/>
  <c r="O165" i="15"/>
  <c r="N165" i="15"/>
  <c r="M165" i="15"/>
  <c r="L165" i="15"/>
  <c r="K165" i="15"/>
  <c r="O164" i="15"/>
  <c r="N164" i="15"/>
  <c r="M164" i="15"/>
  <c r="L164" i="15"/>
  <c r="K164" i="15"/>
  <c r="O163" i="15"/>
  <c r="N163" i="15"/>
  <c r="M163" i="15"/>
  <c r="L163" i="15"/>
  <c r="K163" i="15"/>
  <c r="O162" i="15"/>
  <c r="N162" i="15"/>
  <c r="M162" i="15"/>
  <c r="L162" i="15"/>
  <c r="K162" i="15"/>
  <c r="O161" i="15"/>
  <c r="N161" i="15"/>
  <c r="M161" i="15"/>
  <c r="L161" i="15"/>
  <c r="K161" i="15"/>
  <c r="O160" i="15"/>
  <c r="N160" i="15"/>
  <c r="M160" i="15"/>
  <c r="L160" i="15"/>
  <c r="K160" i="15"/>
  <c r="O159" i="15"/>
  <c r="N159" i="15"/>
  <c r="M159" i="15"/>
  <c r="L159" i="15"/>
  <c r="K159" i="15"/>
  <c r="O158" i="15"/>
  <c r="N158" i="15"/>
  <c r="M158" i="15"/>
  <c r="L158" i="15"/>
  <c r="K158" i="15"/>
  <c r="O157" i="15"/>
  <c r="N157" i="15"/>
  <c r="M157" i="15"/>
  <c r="L157" i="15"/>
  <c r="K157" i="15"/>
  <c r="O156" i="15"/>
  <c r="N156" i="15"/>
  <c r="M156" i="15"/>
  <c r="L156" i="15"/>
  <c r="K156" i="15"/>
  <c r="O155" i="15"/>
  <c r="N155" i="15"/>
  <c r="M155" i="15"/>
  <c r="L155" i="15"/>
  <c r="K155" i="15"/>
  <c r="O154" i="15"/>
  <c r="N154" i="15"/>
  <c r="M154" i="15"/>
  <c r="L154" i="15"/>
  <c r="K154" i="15"/>
  <c r="O153" i="15"/>
  <c r="N153" i="15"/>
  <c r="M153" i="15"/>
  <c r="L153" i="15"/>
  <c r="K153" i="15"/>
  <c r="O152" i="15"/>
  <c r="N152" i="15"/>
  <c r="M152" i="15"/>
  <c r="L152" i="15"/>
  <c r="K152" i="15"/>
  <c r="O151" i="15"/>
  <c r="N151" i="15"/>
  <c r="M151" i="15"/>
  <c r="L151" i="15"/>
  <c r="K151" i="15"/>
  <c r="O150" i="15"/>
  <c r="N150" i="15"/>
  <c r="M150" i="15"/>
  <c r="L150" i="15"/>
  <c r="K150" i="15"/>
  <c r="O149" i="15"/>
  <c r="N149" i="15"/>
  <c r="M149" i="15"/>
  <c r="L149" i="15"/>
  <c r="K149" i="15"/>
  <c r="O148" i="15"/>
  <c r="N148" i="15"/>
  <c r="M148" i="15"/>
  <c r="L148" i="15"/>
  <c r="K148" i="15"/>
  <c r="O147" i="15"/>
  <c r="N147" i="15"/>
  <c r="M147" i="15"/>
  <c r="L147" i="15"/>
  <c r="K147" i="15"/>
  <c r="O146" i="15"/>
  <c r="N146" i="15"/>
  <c r="M146" i="15"/>
  <c r="L146" i="15"/>
  <c r="K146" i="15"/>
  <c r="O145" i="15"/>
  <c r="N145" i="15"/>
  <c r="M145" i="15"/>
  <c r="L145" i="15"/>
  <c r="K145" i="15"/>
  <c r="O144" i="15"/>
  <c r="N144" i="15"/>
  <c r="M144" i="15"/>
  <c r="L144" i="15"/>
  <c r="K144" i="15"/>
  <c r="O143" i="15"/>
  <c r="N143" i="15"/>
  <c r="M143" i="15"/>
  <c r="L143" i="15"/>
  <c r="K143" i="15"/>
  <c r="O142" i="15"/>
  <c r="N142" i="15"/>
  <c r="M142" i="15"/>
  <c r="L142" i="15"/>
  <c r="K142" i="15"/>
  <c r="O141" i="15"/>
  <c r="N141" i="15"/>
  <c r="M141" i="15"/>
  <c r="L141" i="15"/>
  <c r="K141" i="15"/>
  <c r="O140" i="15"/>
  <c r="N140" i="15"/>
  <c r="M140" i="15"/>
  <c r="L140" i="15"/>
  <c r="K140" i="15"/>
  <c r="O139" i="15"/>
  <c r="N139" i="15"/>
  <c r="M139" i="15"/>
  <c r="L139" i="15"/>
  <c r="K139" i="15"/>
  <c r="O138" i="15"/>
  <c r="N138" i="15"/>
  <c r="M138" i="15"/>
  <c r="L138" i="15"/>
  <c r="K138" i="15"/>
  <c r="O137" i="15"/>
  <c r="N137" i="15"/>
  <c r="M137" i="15"/>
  <c r="L137" i="15"/>
  <c r="K137" i="15"/>
  <c r="O136" i="15"/>
  <c r="N136" i="15"/>
  <c r="M136" i="15"/>
  <c r="L136" i="15"/>
  <c r="K136" i="15"/>
  <c r="O135" i="15"/>
  <c r="N135" i="15"/>
  <c r="M135" i="15"/>
  <c r="L135" i="15"/>
  <c r="K135" i="15"/>
  <c r="O134" i="15"/>
  <c r="N134" i="15"/>
  <c r="M134" i="15"/>
  <c r="L134" i="15"/>
  <c r="K134" i="15"/>
  <c r="O133" i="15"/>
  <c r="N133" i="15"/>
  <c r="M133" i="15"/>
  <c r="L133" i="15"/>
  <c r="K133" i="15"/>
  <c r="O132" i="15"/>
  <c r="N132" i="15"/>
  <c r="M132" i="15"/>
  <c r="L132" i="15"/>
  <c r="K132" i="15"/>
  <c r="O131" i="15"/>
  <c r="N131" i="15"/>
  <c r="M131" i="15"/>
  <c r="L131" i="15"/>
  <c r="K131" i="15"/>
  <c r="O130" i="15"/>
  <c r="N130" i="15"/>
  <c r="M130" i="15"/>
  <c r="L130" i="15"/>
  <c r="K130" i="15"/>
  <c r="O129" i="15"/>
  <c r="N129" i="15"/>
  <c r="M129" i="15"/>
  <c r="L129" i="15"/>
  <c r="K129" i="15"/>
  <c r="O128" i="15"/>
  <c r="N128" i="15"/>
  <c r="M128" i="15"/>
  <c r="L128" i="15"/>
  <c r="K128" i="15"/>
  <c r="O127" i="15"/>
  <c r="N127" i="15"/>
  <c r="M127" i="15"/>
  <c r="L127" i="15"/>
  <c r="K127" i="15"/>
  <c r="O126" i="15"/>
  <c r="N126" i="15"/>
  <c r="M126" i="15"/>
  <c r="L126" i="15"/>
  <c r="K126" i="15"/>
  <c r="O125" i="15"/>
  <c r="N125" i="15"/>
  <c r="M125" i="15"/>
  <c r="L125" i="15"/>
  <c r="K125" i="15"/>
  <c r="O124" i="15"/>
  <c r="N124" i="15"/>
  <c r="M124" i="15"/>
  <c r="L124" i="15"/>
  <c r="K124" i="15"/>
  <c r="O123" i="15"/>
  <c r="N123" i="15"/>
  <c r="M123" i="15"/>
  <c r="L123" i="15"/>
  <c r="K123" i="15"/>
  <c r="O122" i="15"/>
  <c r="N122" i="15"/>
  <c r="M122" i="15"/>
  <c r="L122" i="15"/>
  <c r="K122" i="15"/>
  <c r="O121" i="15"/>
  <c r="N121" i="15"/>
  <c r="M121" i="15"/>
  <c r="L121" i="15"/>
  <c r="K121" i="15"/>
  <c r="O120" i="15"/>
  <c r="N120" i="15"/>
  <c r="M120" i="15"/>
  <c r="L120" i="15"/>
  <c r="K120" i="15"/>
  <c r="O119" i="15"/>
  <c r="N119" i="15"/>
  <c r="M119" i="15"/>
  <c r="L119" i="15"/>
  <c r="K119" i="15"/>
  <c r="O118" i="15"/>
  <c r="N118" i="15"/>
  <c r="M118" i="15"/>
  <c r="L118" i="15"/>
  <c r="K118" i="15"/>
  <c r="O117" i="15"/>
  <c r="N117" i="15"/>
  <c r="M117" i="15"/>
  <c r="L117" i="15"/>
  <c r="K117" i="15"/>
  <c r="O116" i="15"/>
  <c r="N116" i="15"/>
  <c r="M116" i="15"/>
  <c r="L116" i="15"/>
  <c r="K116" i="15"/>
  <c r="O115" i="15"/>
  <c r="N115" i="15"/>
  <c r="M115" i="15"/>
  <c r="L115" i="15"/>
  <c r="K115" i="15"/>
  <c r="O114" i="15"/>
  <c r="N114" i="15"/>
  <c r="M114" i="15"/>
  <c r="L114" i="15"/>
  <c r="K114" i="15"/>
  <c r="O113" i="15"/>
  <c r="N113" i="15"/>
  <c r="M113" i="15"/>
  <c r="L113" i="15"/>
  <c r="K113" i="15"/>
  <c r="O112" i="15"/>
  <c r="N112" i="15"/>
  <c r="M112" i="15"/>
  <c r="L112" i="15"/>
  <c r="K112" i="15"/>
  <c r="O111" i="15"/>
  <c r="N111" i="15"/>
  <c r="M111" i="15"/>
  <c r="L111" i="15"/>
  <c r="K111" i="15"/>
  <c r="O110" i="15"/>
  <c r="N110" i="15"/>
  <c r="M110" i="15"/>
  <c r="L110" i="15"/>
  <c r="K110" i="15"/>
  <c r="O109" i="15"/>
  <c r="N109" i="15"/>
  <c r="M109" i="15"/>
  <c r="L109" i="15"/>
  <c r="K109" i="15"/>
  <c r="O108" i="15"/>
  <c r="N108" i="15"/>
  <c r="M108" i="15"/>
  <c r="L108" i="15"/>
  <c r="K108" i="15"/>
  <c r="O107" i="15"/>
  <c r="N107" i="15"/>
  <c r="M107" i="15"/>
  <c r="L107" i="15"/>
  <c r="K107" i="15"/>
  <c r="O106" i="15"/>
  <c r="N106" i="15"/>
  <c r="M106" i="15"/>
  <c r="L106" i="15"/>
  <c r="K106" i="15"/>
  <c r="O105" i="15"/>
  <c r="N105" i="15"/>
  <c r="M105" i="15"/>
  <c r="L105" i="15"/>
  <c r="K105" i="15"/>
  <c r="O104" i="15"/>
  <c r="N104" i="15"/>
  <c r="M104" i="15"/>
  <c r="L104" i="15"/>
  <c r="K104" i="15"/>
  <c r="O103" i="15"/>
  <c r="N103" i="15"/>
  <c r="M103" i="15"/>
  <c r="L103" i="15"/>
  <c r="K103" i="15"/>
  <c r="O102" i="15"/>
  <c r="N102" i="15"/>
  <c r="M102" i="15"/>
  <c r="L102" i="15"/>
  <c r="K102" i="15"/>
  <c r="O101" i="15"/>
  <c r="N101" i="15"/>
  <c r="M101" i="15"/>
  <c r="L101" i="15"/>
  <c r="K101" i="15"/>
  <c r="O100" i="15"/>
  <c r="N100" i="15"/>
  <c r="M100" i="15"/>
  <c r="L100" i="15"/>
  <c r="K100" i="15"/>
  <c r="O99" i="15"/>
  <c r="N99" i="15"/>
  <c r="M99" i="15"/>
  <c r="L99" i="15"/>
  <c r="K99" i="15"/>
  <c r="O98" i="15"/>
  <c r="N98" i="15"/>
  <c r="M98" i="15"/>
  <c r="L98" i="15"/>
  <c r="K98" i="15"/>
  <c r="O97" i="15"/>
  <c r="N97" i="15"/>
  <c r="M97" i="15"/>
  <c r="L97" i="15"/>
  <c r="K97" i="15"/>
  <c r="O96" i="15"/>
  <c r="N96" i="15"/>
  <c r="M96" i="15"/>
  <c r="L96" i="15"/>
  <c r="K96" i="15"/>
  <c r="O95" i="15"/>
  <c r="N95" i="15"/>
  <c r="M95" i="15"/>
  <c r="L95" i="15"/>
  <c r="K95" i="15"/>
  <c r="O94" i="15"/>
  <c r="N94" i="15"/>
  <c r="M94" i="15"/>
  <c r="L94" i="15"/>
  <c r="K94" i="15"/>
  <c r="O93" i="15"/>
  <c r="N93" i="15"/>
  <c r="M93" i="15"/>
  <c r="L93" i="15"/>
  <c r="K93" i="15"/>
  <c r="O92" i="15"/>
  <c r="N92" i="15"/>
  <c r="M92" i="15"/>
  <c r="L92" i="15"/>
  <c r="K92" i="15"/>
  <c r="O91" i="15"/>
  <c r="N91" i="15"/>
  <c r="M91" i="15"/>
  <c r="L91" i="15"/>
  <c r="K91" i="15"/>
  <c r="O90" i="15"/>
  <c r="N90" i="15"/>
  <c r="M90" i="15"/>
  <c r="L90" i="15"/>
  <c r="K90" i="15"/>
  <c r="O89" i="15"/>
  <c r="N89" i="15"/>
  <c r="M89" i="15"/>
  <c r="L89" i="15"/>
  <c r="K89" i="15"/>
  <c r="O88" i="15"/>
  <c r="N88" i="15"/>
  <c r="M88" i="15"/>
  <c r="L88" i="15"/>
  <c r="K88" i="15"/>
  <c r="O87" i="15"/>
  <c r="N87" i="15"/>
  <c r="M87" i="15"/>
  <c r="L87" i="15"/>
  <c r="K87" i="15"/>
  <c r="O86" i="15"/>
  <c r="N86" i="15"/>
  <c r="M86" i="15"/>
  <c r="L86" i="15"/>
  <c r="K86" i="15"/>
  <c r="O85" i="15"/>
  <c r="N85" i="15"/>
  <c r="M85" i="15"/>
  <c r="L85" i="15"/>
  <c r="K85" i="15"/>
  <c r="O84" i="15"/>
  <c r="N84" i="15"/>
  <c r="M84" i="15"/>
  <c r="L84" i="15"/>
  <c r="K84" i="15"/>
  <c r="O83" i="15"/>
  <c r="N83" i="15"/>
  <c r="M83" i="15"/>
  <c r="L83" i="15"/>
  <c r="K83" i="15"/>
  <c r="O82" i="15"/>
  <c r="N82" i="15"/>
  <c r="M82" i="15"/>
  <c r="L82" i="15"/>
  <c r="K82" i="15"/>
  <c r="O81" i="15"/>
  <c r="N81" i="15"/>
  <c r="M81" i="15"/>
  <c r="L81" i="15"/>
  <c r="K81" i="15"/>
  <c r="O80" i="15"/>
  <c r="N80" i="15"/>
  <c r="M80" i="15"/>
  <c r="L80" i="15"/>
  <c r="K80" i="15"/>
  <c r="O79" i="15"/>
  <c r="N79" i="15"/>
  <c r="M79" i="15"/>
  <c r="L79" i="15"/>
  <c r="K79" i="15"/>
  <c r="O78" i="15"/>
  <c r="N78" i="15"/>
  <c r="M78" i="15"/>
  <c r="L78" i="15"/>
  <c r="K78" i="15"/>
  <c r="O77" i="15"/>
  <c r="N77" i="15"/>
  <c r="M77" i="15"/>
  <c r="L77" i="15"/>
  <c r="K77" i="15"/>
  <c r="O76" i="15"/>
  <c r="N76" i="15"/>
  <c r="M76" i="15"/>
  <c r="L76" i="15"/>
  <c r="K76" i="15"/>
  <c r="O75" i="15"/>
  <c r="N75" i="15"/>
  <c r="M75" i="15"/>
  <c r="L75" i="15"/>
  <c r="K75" i="15"/>
  <c r="O74" i="15"/>
  <c r="N74" i="15"/>
  <c r="M74" i="15"/>
  <c r="L74" i="15"/>
  <c r="K74" i="15"/>
  <c r="O73" i="15"/>
  <c r="N73" i="15"/>
  <c r="M73" i="15"/>
  <c r="L73" i="15"/>
  <c r="K73" i="15"/>
  <c r="O72" i="15"/>
  <c r="N72" i="15"/>
  <c r="M72" i="15"/>
  <c r="L72" i="15"/>
  <c r="K72" i="15"/>
  <c r="O71" i="15"/>
  <c r="N71" i="15"/>
  <c r="M71" i="15"/>
  <c r="L71" i="15"/>
  <c r="K71" i="15"/>
  <c r="O70" i="15"/>
  <c r="N70" i="15"/>
  <c r="M70" i="15"/>
  <c r="L70" i="15"/>
  <c r="K70" i="15"/>
  <c r="O69" i="15"/>
  <c r="N69" i="15"/>
  <c r="M69" i="15"/>
  <c r="L69" i="15"/>
  <c r="K69" i="15"/>
  <c r="O68" i="15"/>
  <c r="N68" i="15"/>
  <c r="M68" i="15"/>
  <c r="L68" i="15"/>
  <c r="K68" i="15"/>
  <c r="O67" i="15"/>
  <c r="N67" i="15"/>
  <c r="M67" i="15"/>
  <c r="L67" i="15"/>
  <c r="K67" i="15"/>
  <c r="O66" i="15"/>
  <c r="N66" i="15"/>
  <c r="M66" i="15"/>
  <c r="L66" i="15"/>
  <c r="K66" i="15"/>
  <c r="O65" i="15"/>
  <c r="N65" i="15"/>
  <c r="M65" i="15"/>
  <c r="L65" i="15"/>
  <c r="K65" i="15"/>
  <c r="O64" i="15"/>
  <c r="N64" i="15"/>
  <c r="M64" i="15"/>
  <c r="L64" i="15"/>
  <c r="K64" i="15"/>
  <c r="O63" i="15"/>
  <c r="N63" i="15"/>
  <c r="M63" i="15"/>
  <c r="L63" i="15"/>
  <c r="K63" i="15"/>
  <c r="O62" i="15"/>
  <c r="N62" i="15"/>
  <c r="M62" i="15"/>
  <c r="L62" i="15"/>
  <c r="K62" i="15"/>
  <c r="O61" i="15"/>
  <c r="N61" i="15"/>
  <c r="M61" i="15"/>
  <c r="L61" i="15"/>
  <c r="K61" i="15"/>
  <c r="O60" i="15"/>
  <c r="N60" i="15"/>
  <c r="M60" i="15"/>
  <c r="L60" i="15"/>
  <c r="K60" i="15"/>
  <c r="O59" i="15"/>
  <c r="N59" i="15"/>
  <c r="M59" i="15"/>
  <c r="L59" i="15"/>
  <c r="K59" i="15"/>
  <c r="O58" i="15"/>
  <c r="N58" i="15"/>
  <c r="M58" i="15"/>
  <c r="L58" i="15"/>
  <c r="K58" i="15"/>
  <c r="O57" i="15"/>
  <c r="N57" i="15"/>
  <c r="M57" i="15"/>
  <c r="L57" i="15"/>
  <c r="K57" i="15"/>
  <c r="O56" i="15"/>
  <c r="N56" i="15"/>
  <c r="M56" i="15"/>
  <c r="L56" i="15"/>
  <c r="K56" i="15"/>
  <c r="O55" i="15"/>
  <c r="N55" i="15"/>
  <c r="M55" i="15"/>
  <c r="L55" i="15"/>
  <c r="K55" i="15"/>
  <c r="O54" i="15"/>
  <c r="N54" i="15"/>
  <c r="M54" i="15"/>
  <c r="L54" i="15"/>
  <c r="K54" i="15"/>
  <c r="O53" i="15"/>
  <c r="N53" i="15"/>
  <c r="M53" i="15"/>
  <c r="L53" i="15"/>
  <c r="K53" i="15"/>
  <c r="O52" i="15"/>
  <c r="N52" i="15"/>
  <c r="M52" i="15"/>
  <c r="L52" i="15"/>
  <c r="K52" i="15"/>
  <c r="O51" i="15"/>
  <c r="N51" i="15"/>
  <c r="M51" i="15"/>
  <c r="L51" i="15"/>
  <c r="K51" i="15"/>
  <c r="O50" i="15"/>
  <c r="N50" i="15"/>
  <c r="M50" i="15"/>
  <c r="L50" i="15"/>
  <c r="K50" i="15"/>
  <c r="O49" i="15"/>
  <c r="N49" i="15"/>
  <c r="M49" i="15"/>
  <c r="L49" i="15"/>
  <c r="K49" i="15"/>
  <c r="O48" i="15"/>
  <c r="N48" i="15"/>
  <c r="M48" i="15"/>
  <c r="L48" i="15"/>
  <c r="K48" i="15"/>
  <c r="O47" i="15"/>
  <c r="N47" i="15"/>
  <c r="M47" i="15"/>
  <c r="L47" i="15"/>
  <c r="K47" i="15"/>
  <c r="O46" i="15"/>
  <c r="N46" i="15"/>
  <c r="M46" i="15"/>
  <c r="L46" i="15"/>
  <c r="K46" i="15"/>
  <c r="O45" i="15"/>
  <c r="N45" i="15"/>
  <c r="M45" i="15"/>
  <c r="L45" i="15"/>
  <c r="K45" i="15"/>
  <c r="O44" i="15"/>
  <c r="N44" i="15"/>
  <c r="M44" i="15"/>
  <c r="L44" i="15"/>
  <c r="K44" i="15"/>
  <c r="O43" i="15"/>
  <c r="N43" i="15"/>
  <c r="M43" i="15"/>
  <c r="L43" i="15"/>
  <c r="K43" i="15"/>
  <c r="O42" i="15"/>
  <c r="N42" i="15"/>
  <c r="M42" i="15"/>
  <c r="L42" i="15"/>
  <c r="K42" i="15"/>
  <c r="O41" i="15"/>
  <c r="N41" i="15"/>
  <c r="M41" i="15"/>
  <c r="L41" i="15"/>
  <c r="K41" i="15"/>
  <c r="O40" i="15"/>
  <c r="N40" i="15"/>
  <c r="M40" i="15"/>
  <c r="L40" i="15"/>
  <c r="K40" i="15"/>
  <c r="O39" i="15"/>
  <c r="N39" i="15"/>
  <c r="M39" i="15"/>
  <c r="L39" i="15"/>
  <c r="K39" i="15"/>
  <c r="O38" i="15"/>
  <c r="N38" i="15"/>
  <c r="M38" i="15"/>
  <c r="L38" i="15"/>
  <c r="K38" i="15"/>
  <c r="O37" i="15"/>
  <c r="N37" i="15"/>
  <c r="M37" i="15"/>
  <c r="L37" i="15"/>
  <c r="K37" i="15"/>
  <c r="O36" i="15"/>
  <c r="N36" i="15"/>
  <c r="M36" i="15"/>
  <c r="L36" i="15"/>
  <c r="K36" i="15"/>
  <c r="O35" i="15"/>
  <c r="N35" i="15"/>
  <c r="M35" i="15"/>
  <c r="L35" i="15"/>
  <c r="K35" i="15"/>
  <c r="O34" i="15"/>
  <c r="N34" i="15"/>
  <c r="M34" i="15"/>
  <c r="L34" i="15"/>
  <c r="K34" i="15"/>
  <c r="O33" i="15"/>
  <c r="N33" i="15"/>
  <c r="M33" i="15"/>
  <c r="L33" i="15"/>
  <c r="K33" i="15"/>
  <c r="O32" i="15"/>
  <c r="N32" i="15"/>
  <c r="M32" i="15"/>
  <c r="L32" i="15"/>
  <c r="K32" i="15"/>
  <c r="O31" i="15"/>
  <c r="N31" i="15"/>
  <c r="M31" i="15"/>
  <c r="L31" i="15"/>
  <c r="K31" i="15"/>
  <c r="O30" i="15"/>
  <c r="N30" i="15"/>
  <c r="M30" i="15"/>
  <c r="L30" i="15"/>
  <c r="K30" i="15"/>
  <c r="O29" i="15"/>
  <c r="N29" i="15"/>
  <c r="M29" i="15"/>
  <c r="L29" i="15"/>
  <c r="K29" i="15"/>
  <c r="O28" i="15"/>
  <c r="N28" i="15"/>
  <c r="M28" i="15"/>
  <c r="L28" i="15"/>
  <c r="K28" i="15"/>
  <c r="O27" i="15"/>
  <c r="N27" i="15"/>
  <c r="M27" i="15"/>
  <c r="L27" i="15"/>
  <c r="K27" i="15"/>
  <c r="O26" i="15"/>
  <c r="N26" i="15"/>
  <c r="M26" i="15"/>
  <c r="L26" i="15"/>
  <c r="K26" i="15"/>
  <c r="O25" i="15"/>
  <c r="N25" i="15"/>
  <c r="M25" i="15"/>
  <c r="L25" i="15"/>
  <c r="K25" i="15"/>
  <c r="O24" i="15"/>
  <c r="N24" i="15"/>
  <c r="M24" i="15"/>
  <c r="L24" i="15"/>
  <c r="K24" i="15"/>
  <c r="O23" i="15"/>
  <c r="N23" i="15"/>
  <c r="M23" i="15"/>
  <c r="L23" i="15"/>
  <c r="K23" i="15"/>
  <c r="O22" i="15"/>
  <c r="N22" i="15"/>
  <c r="M22" i="15"/>
  <c r="L22" i="15"/>
  <c r="K22" i="15"/>
  <c r="O21" i="15"/>
  <c r="N21" i="15"/>
  <c r="M21" i="15"/>
  <c r="L21" i="15"/>
  <c r="K21" i="15"/>
  <c r="O20" i="15"/>
  <c r="N20" i="15"/>
  <c r="M20" i="15"/>
  <c r="L20" i="15"/>
  <c r="K20" i="15"/>
  <c r="O19" i="15"/>
  <c r="N19" i="15"/>
  <c r="M19" i="15"/>
  <c r="L19" i="15"/>
  <c r="K19" i="15"/>
  <c r="O18" i="15"/>
  <c r="N18" i="15"/>
  <c r="M18" i="15"/>
  <c r="L18" i="15"/>
  <c r="K18" i="15"/>
  <c r="O17" i="15"/>
  <c r="N17" i="15"/>
  <c r="M17" i="15"/>
  <c r="L17" i="15"/>
  <c r="K17" i="15"/>
  <c r="O16" i="15"/>
  <c r="N16" i="15"/>
  <c r="M16" i="15"/>
  <c r="L16" i="15"/>
  <c r="K16" i="15"/>
  <c r="O15" i="15"/>
  <c r="N15" i="15"/>
  <c r="M15" i="15"/>
  <c r="L15" i="15"/>
  <c r="K15" i="15"/>
  <c r="O14" i="15"/>
  <c r="N14" i="15"/>
  <c r="M14" i="15"/>
  <c r="L14" i="15"/>
  <c r="K14" i="15"/>
  <c r="O13" i="15"/>
  <c r="N13" i="15"/>
  <c r="M13" i="15"/>
  <c r="L13" i="15"/>
  <c r="K13" i="15"/>
  <c r="O12" i="15"/>
  <c r="N12" i="15"/>
  <c r="M12" i="15"/>
  <c r="L12" i="15"/>
  <c r="K12" i="15"/>
  <c r="O11" i="15"/>
  <c r="N11" i="15"/>
  <c r="M11" i="15"/>
  <c r="L11" i="15"/>
  <c r="K11" i="15"/>
  <c r="O10" i="15"/>
  <c r="N10" i="15"/>
  <c r="M10" i="15"/>
  <c r="L10" i="15"/>
  <c r="K10" i="15"/>
  <c r="O9" i="15"/>
  <c r="N9" i="15"/>
  <c r="M9" i="15"/>
  <c r="L9" i="15"/>
  <c r="K9" i="15"/>
  <c r="O8" i="15"/>
  <c r="N8" i="15"/>
  <c r="M8" i="15"/>
  <c r="L8" i="15"/>
  <c r="K8" i="15"/>
  <c r="O7" i="15"/>
  <c r="N7" i="15"/>
  <c r="M7" i="15"/>
  <c r="L7" i="15"/>
  <c r="K7" i="15"/>
  <c r="O6" i="15"/>
  <c r="N6" i="15"/>
  <c r="M6" i="15"/>
  <c r="L6" i="15"/>
  <c r="K6" i="15"/>
  <c r="O5" i="15"/>
  <c r="N5" i="15"/>
  <c r="M5" i="15"/>
  <c r="L5" i="15"/>
  <c r="K5" i="15"/>
  <c r="O4" i="15"/>
  <c r="N4" i="15"/>
  <c r="M4" i="15"/>
  <c r="L4" i="15"/>
  <c r="K4" i="15"/>
  <c r="F28" i="36" l="1"/>
  <c r="F25" i="35"/>
  <c r="F49" i="35"/>
  <c r="F41" i="35"/>
  <c r="F46" i="35"/>
  <c r="F22" i="35"/>
  <c r="F14" i="35"/>
  <c r="F35" i="35"/>
  <c r="F4" i="35"/>
  <c r="F34" i="35"/>
  <c r="F16" i="35"/>
  <c r="F40" i="35"/>
  <c r="F36" i="35"/>
  <c r="F35" i="34"/>
  <c r="F42" i="34"/>
  <c r="F39" i="34"/>
  <c r="F43" i="34"/>
  <c r="F15" i="34"/>
  <c r="F20" i="34"/>
  <c r="F8" i="34"/>
  <c r="F6" i="34"/>
  <c r="F28" i="33"/>
  <c r="F36" i="33"/>
  <c r="F9" i="33"/>
  <c r="F24" i="36"/>
  <c r="F47" i="33"/>
  <c r="F33" i="33"/>
  <c r="F43" i="33"/>
  <c r="F18" i="33"/>
  <c r="F21" i="33"/>
  <c r="F50" i="33"/>
  <c r="F43" i="23"/>
  <c r="F41" i="23"/>
  <c r="F22" i="23"/>
  <c r="F28" i="23"/>
  <c r="F5" i="23"/>
  <c r="F21" i="23"/>
  <c r="F35" i="23"/>
  <c r="F30" i="23"/>
  <c r="F17" i="23"/>
  <c r="F16" i="23"/>
  <c r="F34" i="23"/>
  <c r="F47" i="23"/>
  <c r="F25" i="23"/>
  <c r="F33" i="23"/>
  <c r="F48" i="23"/>
  <c r="F26" i="23"/>
  <c r="F15" i="23"/>
  <c r="F49" i="23"/>
  <c r="F9" i="23"/>
  <c r="F13" i="23"/>
  <c r="F11" i="23"/>
  <c r="F4" i="23"/>
  <c r="F42" i="23"/>
  <c r="F31" i="23"/>
  <c r="F37" i="23"/>
  <c r="F18" i="23"/>
  <c r="F19" i="23"/>
  <c r="F7" i="23"/>
  <c r="F36" i="23"/>
  <c r="F24" i="23"/>
  <c r="F40" i="23"/>
  <c r="F23" i="23"/>
  <c r="F14" i="23"/>
  <c r="F8" i="23"/>
  <c r="F6" i="23"/>
  <c r="F12" i="23"/>
  <c r="F39" i="23"/>
  <c r="F20" i="23"/>
  <c r="F10" i="23"/>
  <c r="F29" i="23"/>
  <c r="F44" i="23"/>
  <c r="F38" i="23"/>
  <c r="F45" i="23"/>
  <c r="F46" i="23"/>
  <c r="I1084" i="18"/>
  <c r="H1084" i="18"/>
  <c r="G1084" i="18"/>
  <c r="F1084" i="18"/>
  <c r="I1083" i="18"/>
  <c r="H1083" i="18"/>
  <c r="G1083" i="18"/>
  <c r="F1083" i="18"/>
  <c r="I1082" i="18"/>
  <c r="H1082" i="18"/>
  <c r="G1082" i="18"/>
  <c r="F1082" i="18"/>
  <c r="I1081" i="18"/>
  <c r="H1081" i="18"/>
  <c r="G1081" i="18"/>
  <c r="F1081" i="18"/>
  <c r="I1080" i="18"/>
  <c r="H1080" i="18"/>
  <c r="G1080" i="18"/>
  <c r="F1080" i="18"/>
  <c r="I1079" i="18"/>
  <c r="H1079" i="18"/>
  <c r="G1079" i="18"/>
  <c r="F1079" i="18"/>
  <c r="I1078" i="18"/>
  <c r="H1078" i="18"/>
  <c r="G1078" i="18"/>
  <c r="F1078" i="18"/>
  <c r="I1077" i="18"/>
  <c r="H1077" i="18"/>
  <c r="G1077" i="18"/>
  <c r="F1077" i="18"/>
  <c r="I1076" i="18"/>
  <c r="H1076" i="18"/>
  <c r="G1076" i="18"/>
  <c r="F1076" i="18"/>
  <c r="I1075" i="18"/>
  <c r="H1075" i="18"/>
  <c r="G1075" i="18"/>
  <c r="F1075" i="18"/>
  <c r="I1074" i="18"/>
  <c r="H1074" i="18"/>
  <c r="G1074" i="18"/>
  <c r="F1074" i="18"/>
  <c r="I1073" i="18"/>
  <c r="H1073" i="18"/>
  <c r="G1073" i="18"/>
  <c r="F1073" i="18"/>
  <c r="I1072" i="18"/>
  <c r="H1072" i="18"/>
  <c r="G1072" i="18"/>
  <c r="F1072" i="18"/>
  <c r="I1071" i="18"/>
  <c r="H1071" i="18"/>
  <c r="G1071" i="18"/>
  <c r="F1071" i="18"/>
  <c r="I1070" i="18"/>
  <c r="H1070" i="18"/>
  <c r="G1070" i="18"/>
  <c r="F1070" i="18"/>
  <c r="I1069" i="18"/>
  <c r="H1069" i="18"/>
  <c r="G1069" i="18"/>
  <c r="F1069" i="18"/>
  <c r="I1068" i="18"/>
  <c r="H1068" i="18"/>
  <c r="G1068" i="18"/>
  <c r="F1068" i="18"/>
  <c r="I1067" i="18"/>
  <c r="H1067" i="18"/>
  <c r="G1067" i="18"/>
  <c r="F1067" i="18"/>
  <c r="I1066" i="18"/>
  <c r="H1066" i="18"/>
  <c r="G1066" i="18"/>
  <c r="F1066" i="18"/>
  <c r="I1065" i="18"/>
  <c r="H1065" i="18"/>
  <c r="G1065" i="18"/>
  <c r="F1065" i="18"/>
  <c r="I1064" i="18"/>
  <c r="H1064" i="18"/>
  <c r="G1064" i="18"/>
  <c r="F1064" i="18"/>
  <c r="I1063" i="18"/>
  <c r="H1063" i="18"/>
  <c r="G1063" i="18"/>
  <c r="F1063" i="18"/>
  <c r="I1062" i="18"/>
  <c r="H1062" i="18"/>
  <c r="G1062" i="18"/>
  <c r="F1062" i="18"/>
  <c r="I1061" i="18"/>
  <c r="H1061" i="18"/>
  <c r="G1061" i="18"/>
  <c r="F1061" i="18"/>
  <c r="E1061" i="18"/>
  <c r="I1060" i="18"/>
  <c r="H1060" i="18"/>
  <c r="G1060" i="18"/>
  <c r="F1060" i="18"/>
  <c r="E1060" i="18"/>
  <c r="I1059" i="18"/>
  <c r="H1059" i="18"/>
  <c r="G1059" i="18"/>
  <c r="F1059" i="18"/>
  <c r="E1059" i="18"/>
  <c r="I1058" i="18"/>
  <c r="H1058" i="18"/>
  <c r="G1058" i="18"/>
  <c r="F1058" i="18"/>
  <c r="E1058" i="18"/>
  <c r="I1057" i="18"/>
  <c r="H1057" i="18"/>
  <c r="G1057" i="18"/>
  <c r="F1057" i="18"/>
  <c r="E1057" i="18"/>
  <c r="I1056" i="18"/>
  <c r="H1056" i="18"/>
  <c r="G1056" i="18"/>
  <c r="F1056" i="18"/>
  <c r="E1056" i="18"/>
  <c r="I1055" i="18"/>
  <c r="H1055" i="18"/>
  <c r="G1055" i="18"/>
  <c r="F1055" i="18"/>
  <c r="E1055" i="18"/>
  <c r="I1054" i="18"/>
  <c r="H1054" i="18"/>
  <c r="G1054" i="18"/>
  <c r="F1054" i="18"/>
  <c r="E1054" i="18"/>
  <c r="I1053" i="18"/>
  <c r="H1053" i="18"/>
  <c r="G1053" i="18"/>
  <c r="F1053" i="18"/>
  <c r="E1053" i="18"/>
  <c r="I1052" i="18"/>
  <c r="H1052" i="18"/>
  <c r="G1052" i="18"/>
  <c r="F1052" i="18"/>
  <c r="E1052" i="18"/>
  <c r="I1051" i="18"/>
  <c r="H1051" i="18"/>
  <c r="G1051" i="18"/>
  <c r="F1051" i="18"/>
  <c r="E1051" i="18"/>
  <c r="I1050" i="18"/>
  <c r="H1050" i="18"/>
  <c r="G1050" i="18"/>
  <c r="F1050" i="18"/>
  <c r="E1050" i="18"/>
  <c r="I1049" i="18"/>
  <c r="H1049" i="18"/>
  <c r="G1049" i="18"/>
  <c r="F1049" i="18"/>
  <c r="E1049" i="18"/>
  <c r="I1048" i="18"/>
  <c r="H1048" i="18"/>
  <c r="G1048" i="18"/>
  <c r="F1048" i="18"/>
  <c r="E1048" i="18"/>
  <c r="I1047" i="18"/>
  <c r="H1047" i="18"/>
  <c r="G1047" i="18"/>
  <c r="F1047" i="18"/>
  <c r="E1047" i="18"/>
  <c r="I1046" i="18"/>
  <c r="H1046" i="18"/>
  <c r="G1046" i="18"/>
  <c r="F1046" i="18"/>
  <c r="E1046" i="18"/>
  <c r="I1045" i="18"/>
  <c r="H1045" i="18"/>
  <c r="G1045" i="18"/>
  <c r="F1045" i="18"/>
  <c r="E1045" i="18"/>
  <c r="I1044" i="18"/>
  <c r="H1044" i="18"/>
  <c r="G1044" i="18"/>
  <c r="F1044" i="18"/>
  <c r="E1044" i="18"/>
  <c r="I1043" i="18"/>
  <c r="H1043" i="18"/>
  <c r="G1043" i="18"/>
  <c r="F1043" i="18"/>
  <c r="E1043" i="18"/>
  <c r="I1042" i="18"/>
  <c r="H1042" i="18"/>
  <c r="G1042" i="18"/>
  <c r="F1042" i="18"/>
  <c r="E1042" i="18"/>
  <c r="I1041" i="18"/>
  <c r="H1041" i="18"/>
  <c r="G1041" i="18"/>
  <c r="F1041" i="18"/>
  <c r="E1041" i="18"/>
  <c r="I1040" i="18"/>
  <c r="H1040" i="18"/>
  <c r="G1040" i="18"/>
  <c r="F1040" i="18"/>
  <c r="E1040" i="18"/>
  <c r="I1039" i="18"/>
  <c r="H1039" i="18"/>
  <c r="G1039" i="18"/>
  <c r="F1039" i="18"/>
  <c r="E1039" i="18"/>
  <c r="I1038" i="18"/>
  <c r="H1038" i="18"/>
  <c r="G1038" i="18"/>
  <c r="F1038" i="18"/>
  <c r="E1038" i="18"/>
  <c r="I1037" i="18"/>
  <c r="H1037" i="18"/>
  <c r="G1037" i="18"/>
  <c r="F1037" i="18"/>
  <c r="E1037" i="18"/>
  <c r="I1036" i="18"/>
  <c r="H1036" i="18"/>
  <c r="G1036" i="18"/>
  <c r="F1036" i="18"/>
  <c r="E1036" i="18"/>
  <c r="I1035" i="18"/>
  <c r="H1035" i="18"/>
  <c r="G1035" i="18"/>
  <c r="F1035" i="18"/>
  <c r="E1035" i="18"/>
  <c r="I1034" i="18"/>
  <c r="H1034" i="18"/>
  <c r="G1034" i="18"/>
  <c r="F1034" i="18"/>
  <c r="E1034" i="18"/>
  <c r="I1033" i="18"/>
  <c r="H1033" i="18"/>
  <c r="G1033" i="18"/>
  <c r="F1033" i="18"/>
  <c r="E1033" i="18"/>
  <c r="I1032" i="18"/>
  <c r="H1032" i="18"/>
  <c r="G1032" i="18"/>
  <c r="F1032" i="18"/>
  <c r="E1032" i="18"/>
  <c r="I1031" i="18"/>
  <c r="H1031" i="18"/>
  <c r="G1031" i="18"/>
  <c r="F1031" i="18"/>
  <c r="E1031" i="18"/>
  <c r="I1030" i="18"/>
  <c r="H1030" i="18"/>
  <c r="G1030" i="18"/>
  <c r="F1030" i="18"/>
  <c r="E1030" i="18"/>
  <c r="I1029" i="18"/>
  <c r="H1029" i="18"/>
  <c r="G1029" i="18"/>
  <c r="F1029" i="18"/>
  <c r="E1029" i="18"/>
  <c r="I1028" i="18"/>
  <c r="H1028" i="18"/>
  <c r="G1028" i="18"/>
  <c r="F1028" i="18"/>
  <c r="E1028" i="18"/>
  <c r="I1027" i="18"/>
  <c r="H1027" i="18"/>
  <c r="G1027" i="18"/>
  <c r="F1027" i="18"/>
  <c r="E1027" i="18"/>
  <c r="I1026" i="18"/>
  <c r="H1026" i="18"/>
  <c r="G1026" i="18"/>
  <c r="F1026" i="18"/>
  <c r="E1026" i="18"/>
  <c r="I1025" i="18"/>
  <c r="H1025" i="18"/>
  <c r="G1025" i="18"/>
  <c r="F1025" i="18"/>
  <c r="E1025" i="18"/>
  <c r="I1024" i="18"/>
  <c r="H1024" i="18"/>
  <c r="G1024" i="18"/>
  <c r="F1024" i="18"/>
  <c r="E1024" i="18"/>
  <c r="I1023" i="18"/>
  <c r="H1023" i="18"/>
  <c r="G1023" i="18"/>
  <c r="F1023" i="18"/>
  <c r="E1023" i="18"/>
  <c r="I1022" i="18"/>
  <c r="H1022" i="18"/>
  <c r="G1022" i="18"/>
  <c r="F1022" i="18"/>
  <c r="E1022" i="18"/>
  <c r="I1021" i="18"/>
  <c r="H1021" i="18"/>
  <c r="G1021" i="18"/>
  <c r="F1021" i="18"/>
  <c r="E1021" i="18"/>
  <c r="I1020" i="18"/>
  <c r="H1020" i="18"/>
  <c r="G1020" i="18"/>
  <c r="F1020" i="18"/>
  <c r="E1020" i="18"/>
  <c r="I1019" i="18"/>
  <c r="H1019" i="18"/>
  <c r="G1019" i="18"/>
  <c r="F1019" i="18"/>
  <c r="E1019" i="18"/>
  <c r="I1018" i="18"/>
  <c r="H1018" i="18"/>
  <c r="G1018" i="18"/>
  <c r="F1018" i="18"/>
  <c r="E1018" i="18"/>
  <c r="I1017" i="18"/>
  <c r="H1017" i="18"/>
  <c r="G1017" i="18"/>
  <c r="F1017" i="18"/>
  <c r="E1017" i="18"/>
  <c r="I1016" i="18"/>
  <c r="H1016" i="18"/>
  <c r="G1016" i="18"/>
  <c r="F1016" i="18"/>
  <c r="E1016" i="18"/>
  <c r="I1015" i="18"/>
  <c r="H1015" i="18"/>
  <c r="G1015" i="18"/>
  <c r="F1015" i="18"/>
  <c r="E1015" i="18"/>
  <c r="I1014" i="18"/>
  <c r="H1014" i="18"/>
  <c r="G1014" i="18"/>
  <c r="F1014" i="18"/>
  <c r="E1014" i="18"/>
  <c r="I1013" i="18"/>
  <c r="H1013" i="18"/>
  <c r="G1013" i="18"/>
  <c r="F1013" i="18"/>
  <c r="E1013" i="18"/>
  <c r="I1012" i="18"/>
  <c r="H1012" i="18"/>
  <c r="G1012" i="18"/>
  <c r="F1012" i="18"/>
  <c r="E1012" i="18"/>
  <c r="I1011" i="18"/>
  <c r="H1011" i="18"/>
  <c r="G1011" i="18"/>
  <c r="F1011" i="18"/>
  <c r="E1011" i="18"/>
  <c r="I1010" i="18"/>
  <c r="H1010" i="18"/>
  <c r="G1010" i="18"/>
  <c r="F1010" i="18"/>
  <c r="E1010" i="18"/>
  <c r="I1009" i="18"/>
  <c r="H1009" i="18"/>
  <c r="G1009" i="18"/>
  <c r="F1009" i="18"/>
  <c r="E1009" i="18"/>
  <c r="I1008" i="18"/>
  <c r="H1008" i="18"/>
  <c r="G1008" i="18"/>
  <c r="F1008" i="18"/>
  <c r="E1008" i="18"/>
  <c r="I1007" i="18"/>
  <c r="H1007" i="18"/>
  <c r="G1007" i="18"/>
  <c r="F1007" i="18"/>
  <c r="E1007" i="18"/>
  <c r="I1006" i="18"/>
  <c r="H1006" i="18"/>
  <c r="G1006" i="18"/>
  <c r="F1006" i="18"/>
  <c r="E1006" i="18"/>
  <c r="I1005" i="18"/>
  <c r="H1005" i="18"/>
  <c r="G1005" i="18"/>
  <c r="F1005" i="18"/>
  <c r="E1005" i="18"/>
  <c r="I1004" i="18"/>
  <c r="H1004" i="18"/>
  <c r="G1004" i="18"/>
  <c r="F1004" i="18"/>
  <c r="E1004" i="18"/>
  <c r="I1003" i="18"/>
  <c r="H1003" i="18"/>
  <c r="G1003" i="18"/>
  <c r="F1003" i="18"/>
  <c r="E1003" i="18"/>
  <c r="I1002" i="18"/>
  <c r="H1002" i="18"/>
  <c r="G1002" i="18"/>
  <c r="F1002" i="18"/>
  <c r="E1002" i="18"/>
  <c r="I1001" i="18"/>
  <c r="H1001" i="18"/>
  <c r="G1001" i="18"/>
  <c r="F1001" i="18"/>
  <c r="E1001" i="18"/>
  <c r="I1000" i="18"/>
  <c r="H1000" i="18"/>
  <c r="G1000" i="18"/>
  <c r="F1000" i="18"/>
  <c r="E1000" i="18"/>
  <c r="I999" i="18"/>
  <c r="H999" i="18"/>
  <c r="G999" i="18"/>
  <c r="F999" i="18"/>
  <c r="E999" i="18"/>
  <c r="I998" i="18"/>
  <c r="H998" i="18"/>
  <c r="G998" i="18"/>
  <c r="F998" i="18"/>
  <c r="E998" i="18"/>
  <c r="I997" i="18"/>
  <c r="H997" i="18"/>
  <c r="G997" i="18"/>
  <c r="F997" i="18"/>
  <c r="E997" i="18"/>
  <c r="I996" i="18"/>
  <c r="H996" i="18"/>
  <c r="G996" i="18"/>
  <c r="F996" i="18"/>
  <c r="E996" i="18"/>
  <c r="I995" i="18"/>
  <c r="H995" i="18"/>
  <c r="G995" i="18"/>
  <c r="F995" i="18"/>
  <c r="E995" i="18"/>
  <c r="I994" i="18"/>
  <c r="H994" i="18"/>
  <c r="G994" i="18"/>
  <c r="F994" i="18"/>
  <c r="E994" i="18"/>
  <c r="I993" i="18"/>
  <c r="H993" i="18"/>
  <c r="G993" i="18"/>
  <c r="F993" i="18"/>
  <c r="E993" i="18"/>
  <c r="I992" i="18"/>
  <c r="H992" i="18"/>
  <c r="G992" i="18"/>
  <c r="F992" i="18"/>
  <c r="E992" i="18"/>
  <c r="I991" i="18"/>
  <c r="H991" i="18"/>
  <c r="G991" i="18"/>
  <c r="F991" i="18"/>
  <c r="E991" i="18"/>
  <c r="I990" i="18"/>
  <c r="H990" i="18"/>
  <c r="G990" i="18"/>
  <c r="F990" i="18"/>
  <c r="E990" i="18"/>
  <c r="I989" i="18"/>
  <c r="H989" i="18"/>
  <c r="G989" i="18"/>
  <c r="F989" i="18"/>
  <c r="E989" i="18"/>
  <c r="I988" i="18"/>
  <c r="H988" i="18"/>
  <c r="G988" i="18"/>
  <c r="F988" i="18"/>
  <c r="E988" i="18"/>
  <c r="I987" i="18"/>
  <c r="H987" i="18"/>
  <c r="G987" i="18"/>
  <c r="F987" i="18"/>
  <c r="E987" i="18"/>
  <c r="I986" i="18"/>
  <c r="H986" i="18"/>
  <c r="G986" i="18"/>
  <c r="F986" i="18"/>
  <c r="E986" i="18"/>
  <c r="I985" i="18"/>
  <c r="H985" i="18"/>
  <c r="G985" i="18"/>
  <c r="F985" i="18"/>
  <c r="E985" i="18"/>
  <c r="I984" i="18"/>
  <c r="H984" i="18"/>
  <c r="G984" i="18"/>
  <c r="F984" i="18"/>
  <c r="E984" i="18"/>
  <c r="I983" i="18"/>
  <c r="H983" i="18"/>
  <c r="G983" i="18"/>
  <c r="F983" i="18"/>
  <c r="E983" i="18"/>
  <c r="I982" i="18"/>
  <c r="H982" i="18"/>
  <c r="G982" i="18"/>
  <c r="F982" i="18"/>
  <c r="E982" i="18"/>
  <c r="I981" i="18"/>
  <c r="H981" i="18"/>
  <c r="G981" i="18"/>
  <c r="F981" i="18"/>
  <c r="E981" i="18"/>
  <c r="I980" i="18"/>
  <c r="H980" i="18"/>
  <c r="G980" i="18"/>
  <c r="F980" i="18"/>
  <c r="E980" i="18"/>
  <c r="I979" i="18"/>
  <c r="H979" i="18"/>
  <c r="G979" i="18"/>
  <c r="F979" i="18"/>
  <c r="E979" i="18"/>
  <c r="I978" i="18"/>
  <c r="H978" i="18"/>
  <c r="G978" i="18"/>
  <c r="F978" i="18"/>
  <c r="E978" i="18"/>
  <c r="I977" i="18"/>
  <c r="H977" i="18"/>
  <c r="G977" i="18"/>
  <c r="F977" i="18"/>
  <c r="E977" i="18"/>
  <c r="I976" i="18"/>
  <c r="H976" i="18"/>
  <c r="G976" i="18"/>
  <c r="F976" i="18"/>
  <c r="E976" i="18"/>
  <c r="I975" i="18"/>
  <c r="H975" i="18"/>
  <c r="G975" i="18"/>
  <c r="F975" i="18"/>
  <c r="E975" i="18"/>
  <c r="I974" i="18"/>
  <c r="H974" i="18"/>
  <c r="G974" i="18"/>
  <c r="F974" i="18"/>
  <c r="E974" i="18"/>
  <c r="I973" i="18"/>
  <c r="H973" i="18"/>
  <c r="G973" i="18"/>
  <c r="F973" i="18"/>
  <c r="E973" i="18"/>
  <c r="I972" i="18"/>
  <c r="H972" i="18"/>
  <c r="G972" i="18"/>
  <c r="F972" i="18"/>
  <c r="E972" i="18"/>
  <c r="I971" i="18"/>
  <c r="H971" i="18"/>
  <c r="G971" i="18"/>
  <c r="F971" i="18"/>
  <c r="E971" i="18"/>
  <c r="I970" i="18"/>
  <c r="H970" i="18"/>
  <c r="G970" i="18"/>
  <c r="F970" i="18"/>
  <c r="E970" i="18"/>
  <c r="I969" i="18"/>
  <c r="H969" i="18"/>
  <c r="G969" i="18"/>
  <c r="F969" i="18"/>
  <c r="E969" i="18"/>
  <c r="I968" i="18"/>
  <c r="H968" i="18"/>
  <c r="G968" i="18"/>
  <c r="F968" i="18"/>
  <c r="E968" i="18"/>
  <c r="I967" i="18"/>
  <c r="H967" i="18"/>
  <c r="G967" i="18"/>
  <c r="F967" i="18"/>
  <c r="E967" i="18"/>
  <c r="I966" i="18"/>
  <c r="H966" i="18"/>
  <c r="G966" i="18"/>
  <c r="F966" i="18"/>
  <c r="E966" i="18"/>
  <c r="I965" i="18"/>
  <c r="H965" i="18"/>
  <c r="G965" i="18"/>
  <c r="F965" i="18"/>
  <c r="E965" i="18"/>
  <c r="I964" i="18"/>
  <c r="H964" i="18"/>
  <c r="G964" i="18"/>
  <c r="F964" i="18"/>
  <c r="E964" i="18"/>
  <c r="I963" i="18"/>
  <c r="H963" i="18"/>
  <c r="G963" i="18"/>
  <c r="F963" i="18"/>
  <c r="E963" i="18"/>
  <c r="I962" i="18"/>
  <c r="H962" i="18"/>
  <c r="G962" i="18"/>
  <c r="F962" i="18"/>
  <c r="E962" i="18"/>
  <c r="I961" i="18"/>
  <c r="H961" i="18"/>
  <c r="G961" i="18"/>
  <c r="F961" i="18"/>
  <c r="E961" i="18"/>
  <c r="I960" i="18"/>
  <c r="H960" i="18"/>
  <c r="G960" i="18"/>
  <c r="F960" i="18"/>
  <c r="E960" i="18"/>
  <c r="I959" i="18"/>
  <c r="H959" i="18"/>
  <c r="G959" i="18"/>
  <c r="F959" i="18"/>
  <c r="E959" i="18"/>
  <c r="I958" i="18"/>
  <c r="H958" i="18"/>
  <c r="G958" i="18"/>
  <c r="F958" i="18"/>
  <c r="E958" i="18"/>
  <c r="I957" i="18"/>
  <c r="H957" i="18"/>
  <c r="G957" i="18"/>
  <c r="F957" i="18"/>
  <c r="E957" i="18"/>
  <c r="I956" i="18"/>
  <c r="H956" i="18"/>
  <c r="G956" i="18"/>
  <c r="F956" i="18"/>
  <c r="E956" i="18"/>
  <c r="I955" i="18"/>
  <c r="H955" i="18"/>
  <c r="G955" i="18"/>
  <c r="F955" i="18"/>
  <c r="E955" i="18"/>
  <c r="I954" i="18"/>
  <c r="H954" i="18"/>
  <c r="G954" i="18"/>
  <c r="F954" i="18"/>
  <c r="E954" i="18"/>
  <c r="I953" i="18"/>
  <c r="H953" i="18"/>
  <c r="G953" i="18"/>
  <c r="F953" i="18"/>
  <c r="E953" i="18"/>
  <c r="I952" i="18"/>
  <c r="H952" i="18"/>
  <c r="G952" i="18"/>
  <c r="F952" i="18"/>
  <c r="E952" i="18"/>
  <c r="I951" i="18"/>
  <c r="H951" i="18"/>
  <c r="G951" i="18"/>
  <c r="F951" i="18"/>
  <c r="E951" i="18"/>
  <c r="I950" i="18"/>
  <c r="H950" i="18"/>
  <c r="G950" i="18"/>
  <c r="F950" i="18"/>
  <c r="E950" i="18"/>
  <c r="I949" i="18"/>
  <c r="H949" i="18"/>
  <c r="G949" i="18"/>
  <c r="F949" i="18"/>
  <c r="E949" i="18"/>
  <c r="I948" i="18"/>
  <c r="H948" i="18"/>
  <c r="G948" i="18"/>
  <c r="F948" i="18"/>
  <c r="E948" i="18"/>
  <c r="I947" i="18"/>
  <c r="H947" i="18"/>
  <c r="G947" i="18"/>
  <c r="F947" i="18"/>
  <c r="E947" i="18"/>
  <c r="I946" i="18"/>
  <c r="H946" i="18"/>
  <c r="G946" i="18"/>
  <c r="F946" i="18"/>
  <c r="E946" i="18"/>
  <c r="I945" i="18"/>
  <c r="H945" i="18"/>
  <c r="G945" i="18"/>
  <c r="F945" i="18"/>
  <c r="E945" i="18"/>
  <c r="I944" i="18"/>
  <c r="H944" i="18"/>
  <c r="G944" i="18"/>
  <c r="F944" i="18"/>
  <c r="E944" i="18"/>
  <c r="I943" i="18"/>
  <c r="H943" i="18"/>
  <c r="G943" i="18"/>
  <c r="F943" i="18"/>
  <c r="E943" i="18"/>
  <c r="I942" i="18"/>
  <c r="H942" i="18"/>
  <c r="G942" i="18"/>
  <c r="F942" i="18"/>
  <c r="E942" i="18"/>
  <c r="I941" i="18"/>
  <c r="H941" i="18"/>
  <c r="G941" i="18"/>
  <c r="F941" i="18"/>
  <c r="E941" i="18"/>
  <c r="I940" i="18"/>
  <c r="H940" i="18"/>
  <c r="G940" i="18"/>
  <c r="F940" i="18"/>
  <c r="E940" i="18"/>
  <c r="I939" i="18"/>
  <c r="H939" i="18"/>
  <c r="G939" i="18"/>
  <c r="F939" i="18"/>
  <c r="E939" i="18"/>
  <c r="I938" i="18"/>
  <c r="H938" i="18"/>
  <c r="G938" i="18"/>
  <c r="F938" i="18"/>
  <c r="E938" i="18"/>
  <c r="I937" i="18"/>
  <c r="H937" i="18"/>
  <c r="G937" i="18"/>
  <c r="F937" i="18"/>
  <c r="E937" i="18"/>
  <c r="I936" i="18"/>
  <c r="H936" i="18"/>
  <c r="G936" i="18"/>
  <c r="F936" i="18"/>
  <c r="E936" i="18"/>
  <c r="I935" i="18"/>
  <c r="H935" i="18"/>
  <c r="G935" i="18"/>
  <c r="F935" i="18"/>
  <c r="E935" i="18"/>
  <c r="I934" i="18"/>
  <c r="H934" i="18"/>
  <c r="G934" i="18"/>
  <c r="F934" i="18"/>
  <c r="E934" i="18"/>
  <c r="I933" i="18"/>
  <c r="H933" i="18"/>
  <c r="G933" i="18"/>
  <c r="F933" i="18"/>
  <c r="E933" i="18"/>
  <c r="I932" i="18"/>
  <c r="H932" i="18"/>
  <c r="G932" i="18"/>
  <c r="F932" i="18"/>
  <c r="E932" i="18"/>
  <c r="I931" i="18"/>
  <c r="H931" i="18"/>
  <c r="G931" i="18"/>
  <c r="F931" i="18"/>
  <c r="E931" i="18"/>
  <c r="I930" i="18"/>
  <c r="H930" i="18"/>
  <c r="G930" i="18"/>
  <c r="F930" i="18"/>
  <c r="E930" i="18"/>
  <c r="I929" i="18"/>
  <c r="H929" i="18"/>
  <c r="G929" i="18"/>
  <c r="F929" i="18"/>
  <c r="E929" i="18"/>
  <c r="I928" i="18"/>
  <c r="H928" i="18"/>
  <c r="G928" i="18"/>
  <c r="F928" i="18"/>
  <c r="E928" i="18"/>
  <c r="I927" i="18"/>
  <c r="H927" i="18"/>
  <c r="G927" i="18"/>
  <c r="F927" i="18"/>
  <c r="E927" i="18"/>
  <c r="I926" i="18"/>
  <c r="H926" i="18"/>
  <c r="G926" i="18"/>
  <c r="F926" i="18"/>
  <c r="E926" i="18"/>
  <c r="I925" i="18"/>
  <c r="H925" i="18"/>
  <c r="G925" i="18"/>
  <c r="F925" i="18"/>
  <c r="E925" i="18"/>
  <c r="I924" i="18"/>
  <c r="H924" i="18"/>
  <c r="G924" i="18"/>
  <c r="F924" i="18"/>
  <c r="E924" i="18"/>
  <c r="I923" i="18"/>
  <c r="H923" i="18"/>
  <c r="G923" i="18"/>
  <c r="F923" i="18"/>
  <c r="E923" i="18"/>
  <c r="I922" i="18"/>
  <c r="H922" i="18"/>
  <c r="G922" i="18"/>
  <c r="F922" i="18"/>
  <c r="E922" i="18"/>
  <c r="I921" i="18"/>
  <c r="H921" i="18"/>
  <c r="G921" i="18"/>
  <c r="F921" i="18"/>
  <c r="E921" i="18"/>
  <c r="I920" i="18"/>
  <c r="H920" i="18"/>
  <c r="G920" i="18"/>
  <c r="F920" i="18"/>
  <c r="E920" i="18"/>
  <c r="I919" i="18"/>
  <c r="H919" i="18"/>
  <c r="G919" i="18"/>
  <c r="F919" i="18"/>
  <c r="E919" i="18"/>
  <c r="I918" i="18"/>
  <c r="H918" i="18"/>
  <c r="G918" i="18"/>
  <c r="F918" i="18"/>
  <c r="E918" i="18"/>
  <c r="I917" i="18"/>
  <c r="H917" i="18"/>
  <c r="G917" i="18"/>
  <c r="F917" i="18"/>
  <c r="E917" i="18"/>
  <c r="I916" i="18"/>
  <c r="H916" i="18"/>
  <c r="G916" i="18"/>
  <c r="F916" i="18"/>
  <c r="E916" i="18"/>
  <c r="I915" i="18"/>
  <c r="H915" i="18"/>
  <c r="G915" i="18"/>
  <c r="F915" i="18"/>
  <c r="E915" i="18"/>
  <c r="I914" i="18"/>
  <c r="H914" i="18"/>
  <c r="G914" i="18"/>
  <c r="F914" i="18"/>
  <c r="E914" i="18"/>
  <c r="I913" i="18"/>
  <c r="H913" i="18"/>
  <c r="G913" i="18"/>
  <c r="F913" i="18"/>
  <c r="E913" i="18"/>
  <c r="I912" i="18"/>
  <c r="H912" i="18"/>
  <c r="G912" i="18"/>
  <c r="F912" i="18"/>
  <c r="E912" i="18"/>
  <c r="I911" i="18"/>
  <c r="H911" i="18"/>
  <c r="G911" i="18"/>
  <c r="F911" i="18"/>
  <c r="E911" i="18"/>
  <c r="I910" i="18"/>
  <c r="H910" i="18"/>
  <c r="G910" i="18"/>
  <c r="F910" i="18"/>
  <c r="E910" i="18"/>
  <c r="I909" i="18"/>
  <c r="H909" i="18"/>
  <c r="G909" i="18"/>
  <c r="F909" i="18"/>
  <c r="E909" i="18"/>
  <c r="I908" i="18"/>
  <c r="H908" i="18"/>
  <c r="G908" i="18"/>
  <c r="F908" i="18"/>
  <c r="E908" i="18"/>
  <c r="I907" i="18"/>
  <c r="H907" i="18"/>
  <c r="G907" i="18"/>
  <c r="F907" i="18"/>
  <c r="E907" i="18"/>
  <c r="I906" i="18"/>
  <c r="H906" i="18"/>
  <c r="G906" i="18"/>
  <c r="F906" i="18"/>
  <c r="E906" i="18"/>
  <c r="I905" i="18"/>
  <c r="H905" i="18"/>
  <c r="G905" i="18"/>
  <c r="F905" i="18"/>
  <c r="E905" i="18"/>
  <c r="I904" i="18"/>
  <c r="H904" i="18"/>
  <c r="G904" i="18"/>
  <c r="F904" i="18"/>
  <c r="E904" i="18"/>
  <c r="I903" i="18"/>
  <c r="H903" i="18"/>
  <c r="G903" i="18"/>
  <c r="F903" i="18"/>
  <c r="E903" i="18"/>
  <c r="I902" i="18"/>
  <c r="H902" i="18"/>
  <c r="G902" i="18"/>
  <c r="F902" i="18"/>
  <c r="E902" i="18"/>
  <c r="I901" i="18"/>
  <c r="H901" i="18"/>
  <c r="G901" i="18"/>
  <c r="F901" i="18"/>
  <c r="E901" i="18"/>
  <c r="I900" i="18"/>
  <c r="H900" i="18"/>
  <c r="G900" i="18"/>
  <c r="F900" i="18"/>
  <c r="E900" i="18"/>
  <c r="I899" i="18"/>
  <c r="H899" i="18"/>
  <c r="G899" i="18"/>
  <c r="F899" i="18"/>
  <c r="E899" i="18"/>
  <c r="I898" i="18"/>
  <c r="H898" i="18"/>
  <c r="G898" i="18"/>
  <c r="F898" i="18"/>
  <c r="E898" i="18"/>
  <c r="I897" i="18"/>
  <c r="H897" i="18"/>
  <c r="G897" i="18"/>
  <c r="F897" i="18"/>
  <c r="E897" i="18"/>
  <c r="I896" i="18"/>
  <c r="H896" i="18"/>
  <c r="G896" i="18"/>
  <c r="F896" i="18"/>
  <c r="E896" i="18"/>
  <c r="I895" i="18"/>
  <c r="H895" i="18"/>
  <c r="G895" i="18"/>
  <c r="F895" i="18"/>
  <c r="E895" i="18"/>
  <c r="I894" i="18"/>
  <c r="H894" i="18"/>
  <c r="G894" i="18"/>
  <c r="F894" i="18"/>
  <c r="E894" i="18"/>
  <c r="I893" i="18"/>
  <c r="H893" i="18"/>
  <c r="G893" i="18"/>
  <c r="F893" i="18"/>
  <c r="E893" i="18"/>
  <c r="I892" i="18"/>
  <c r="H892" i="18"/>
  <c r="G892" i="18"/>
  <c r="F892" i="18"/>
  <c r="E892" i="18"/>
  <c r="I891" i="18"/>
  <c r="H891" i="18"/>
  <c r="G891" i="18"/>
  <c r="F891" i="18"/>
  <c r="E891" i="18"/>
  <c r="I890" i="18"/>
  <c r="H890" i="18"/>
  <c r="G890" i="18"/>
  <c r="F890" i="18"/>
  <c r="E890" i="18"/>
  <c r="I889" i="18"/>
  <c r="H889" i="18"/>
  <c r="G889" i="18"/>
  <c r="F889" i="18"/>
  <c r="E889" i="18"/>
  <c r="I888" i="18"/>
  <c r="H888" i="18"/>
  <c r="G888" i="18"/>
  <c r="F888" i="18"/>
  <c r="E888" i="18"/>
  <c r="I887" i="18"/>
  <c r="H887" i="18"/>
  <c r="G887" i="18"/>
  <c r="F887" i="18"/>
  <c r="E887" i="18"/>
  <c r="I886" i="18"/>
  <c r="H886" i="18"/>
  <c r="G886" i="18"/>
  <c r="F886" i="18"/>
  <c r="E886" i="18"/>
  <c r="I885" i="18"/>
  <c r="H885" i="18"/>
  <c r="G885" i="18"/>
  <c r="F885" i="18"/>
  <c r="E885" i="18"/>
  <c r="I884" i="18"/>
  <c r="H884" i="18"/>
  <c r="G884" i="18"/>
  <c r="F884" i="18"/>
  <c r="E884" i="18"/>
  <c r="I883" i="18"/>
  <c r="H883" i="18"/>
  <c r="G883" i="18"/>
  <c r="F883" i="18"/>
  <c r="E883" i="18"/>
  <c r="I882" i="18"/>
  <c r="H882" i="18"/>
  <c r="G882" i="18"/>
  <c r="F882" i="18"/>
  <c r="E882" i="18"/>
  <c r="I881" i="18"/>
  <c r="H881" i="18"/>
  <c r="G881" i="18"/>
  <c r="F881" i="18"/>
  <c r="E881" i="18"/>
  <c r="I880" i="18"/>
  <c r="H880" i="18"/>
  <c r="G880" i="18"/>
  <c r="F880" i="18"/>
  <c r="E880" i="18"/>
  <c r="I879" i="18"/>
  <c r="H879" i="18"/>
  <c r="G879" i="18"/>
  <c r="F879" i="18"/>
  <c r="E879" i="18"/>
  <c r="I878" i="18"/>
  <c r="H878" i="18"/>
  <c r="G878" i="18"/>
  <c r="F878" i="18"/>
  <c r="E878" i="18"/>
  <c r="I877" i="18"/>
  <c r="H877" i="18"/>
  <c r="G877" i="18"/>
  <c r="F877" i="18"/>
  <c r="E877" i="18"/>
  <c r="I876" i="18"/>
  <c r="H876" i="18"/>
  <c r="G876" i="18"/>
  <c r="F876" i="18"/>
  <c r="E876" i="18"/>
  <c r="I875" i="18"/>
  <c r="H875" i="18"/>
  <c r="G875" i="18"/>
  <c r="F875" i="18"/>
  <c r="E875" i="18"/>
  <c r="I874" i="18"/>
  <c r="H874" i="18"/>
  <c r="G874" i="18"/>
  <c r="F874" i="18"/>
  <c r="E874" i="18"/>
  <c r="I873" i="18"/>
  <c r="H873" i="18"/>
  <c r="G873" i="18"/>
  <c r="F873" i="18"/>
  <c r="E873" i="18"/>
  <c r="I872" i="18"/>
  <c r="H872" i="18"/>
  <c r="G872" i="18"/>
  <c r="F872" i="18"/>
  <c r="E872" i="18"/>
  <c r="I871" i="18"/>
  <c r="H871" i="18"/>
  <c r="G871" i="18"/>
  <c r="F871" i="18"/>
  <c r="E871" i="18"/>
  <c r="I870" i="18"/>
  <c r="H870" i="18"/>
  <c r="G870" i="18"/>
  <c r="F870" i="18"/>
  <c r="E870" i="18"/>
  <c r="I869" i="18"/>
  <c r="H869" i="18"/>
  <c r="G869" i="18"/>
  <c r="F869" i="18"/>
  <c r="E869" i="18"/>
  <c r="I868" i="18"/>
  <c r="H868" i="18"/>
  <c r="G868" i="18"/>
  <c r="F868" i="18"/>
  <c r="E868" i="18"/>
  <c r="I867" i="18"/>
  <c r="H867" i="18"/>
  <c r="G867" i="18"/>
  <c r="F867" i="18"/>
  <c r="E867" i="18"/>
  <c r="I866" i="18"/>
  <c r="H866" i="18"/>
  <c r="G866" i="18"/>
  <c r="F866" i="18"/>
  <c r="E866" i="18"/>
  <c r="I865" i="18"/>
  <c r="H865" i="18"/>
  <c r="G865" i="18"/>
  <c r="F865" i="18"/>
  <c r="E865" i="18"/>
  <c r="I864" i="18"/>
  <c r="H864" i="18"/>
  <c r="G864" i="18"/>
  <c r="F864" i="18"/>
  <c r="E864" i="18"/>
  <c r="I863" i="18"/>
  <c r="H863" i="18"/>
  <c r="G863" i="18"/>
  <c r="F863" i="18"/>
  <c r="E863" i="18"/>
  <c r="I862" i="18"/>
  <c r="H862" i="18"/>
  <c r="G862" i="18"/>
  <c r="F862" i="18"/>
  <c r="E862" i="18"/>
  <c r="I861" i="18"/>
  <c r="H861" i="18"/>
  <c r="G861" i="18"/>
  <c r="F861" i="18"/>
  <c r="E861" i="18"/>
  <c r="I860" i="18"/>
  <c r="H860" i="18"/>
  <c r="G860" i="18"/>
  <c r="F860" i="18"/>
  <c r="E860" i="18"/>
  <c r="I859" i="18"/>
  <c r="H859" i="18"/>
  <c r="G859" i="18"/>
  <c r="F859" i="18"/>
  <c r="E859" i="18"/>
  <c r="I858" i="18"/>
  <c r="H858" i="18"/>
  <c r="G858" i="18"/>
  <c r="F858" i="18"/>
  <c r="E858" i="18"/>
  <c r="I857" i="18"/>
  <c r="H857" i="18"/>
  <c r="G857" i="18"/>
  <c r="F857" i="18"/>
  <c r="E857" i="18"/>
  <c r="I856" i="18"/>
  <c r="H856" i="18"/>
  <c r="G856" i="18"/>
  <c r="F856" i="18"/>
  <c r="E856" i="18"/>
  <c r="I855" i="18"/>
  <c r="H855" i="18"/>
  <c r="G855" i="18"/>
  <c r="F855" i="18"/>
  <c r="E855" i="18"/>
  <c r="I854" i="18"/>
  <c r="H854" i="18"/>
  <c r="G854" i="18"/>
  <c r="F854" i="18"/>
  <c r="E854" i="18"/>
  <c r="I853" i="18"/>
  <c r="H853" i="18"/>
  <c r="G853" i="18"/>
  <c r="F853" i="18"/>
  <c r="E853" i="18"/>
  <c r="I852" i="18"/>
  <c r="H852" i="18"/>
  <c r="G852" i="18"/>
  <c r="F852" i="18"/>
  <c r="E852" i="18"/>
  <c r="I851" i="18"/>
  <c r="H851" i="18"/>
  <c r="G851" i="18"/>
  <c r="F851" i="18"/>
  <c r="E851" i="18"/>
  <c r="I850" i="18"/>
  <c r="H850" i="18"/>
  <c r="G850" i="18"/>
  <c r="F850" i="18"/>
  <c r="E850" i="18"/>
  <c r="I849" i="18"/>
  <c r="H849" i="18"/>
  <c r="G849" i="18"/>
  <c r="F849" i="18"/>
  <c r="E849" i="18"/>
  <c r="I848" i="18"/>
  <c r="H848" i="18"/>
  <c r="G848" i="18"/>
  <c r="F848" i="18"/>
  <c r="E848" i="18"/>
  <c r="I847" i="18"/>
  <c r="H847" i="18"/>
  <c r="G847" i="18"/>
  <c r="F847" i="18"/>
  <c r="E847" i="18"/>
  <c r="I846" i="18"/>
  <c r="H846" i="18"/>
  <c r="G846" i="18"/>
  <c r="F846" i="18"/>
  <c r="E846" i="18"/>
  <c r="I845" i="18"/>
  <c r="H845" i="18"/>
  <c r="G845" i="18"/>
  <c r="F845" i="18"/>
  <c r="E845" i="18"/>
  <c r="I844" i="18"/>
  <c r="H844" i="18"/>
  <c r="G844" i="18"/>
  <c r="F844" i="18"/>
  <c r="E844" i="18"/>
  <c r="I843" i="18"/>
  <c r="H843" i="18"/>
  <c r="G843" i="18"/>
  <c r="F843" i="18"/>
  <c r="E843" i="18"/>
  <c r="I842" i="18"/>
  <c r="H842" i="18"/>
  <c r="G842" i="18"/>
  <c r="F842" i="18"/>
  <c r="E842" i="18"/>
  <c r="I841" i="18"/>
  <c r="H841" i="18"/>
  <c r="G841" i="18"/>
  <c r="F841" i="18"/>
  <c r="E841" i="18"/>
  <c r="I840" i="18"/>
  <c r="H840" i="18"/>
  <c r="G840" i="18"/>
  <c r="F840" i="18"/>
  <c r="E840" i="18"/>
  <c r="I839" i="18"/>
  <c r="H839" i="18"/>
  <c r="G839" i="18"/>
  <c r="F839" i="18"/>
  <c r="E839" i="18"/>
  <c r="I838" i="18"/>
  <c r="H838" i="18"/>
  <c r="G838" i="18"/>
  <c r="F838" i="18"/>
  <c r="E838" i="18"/>
  <c r="I837" i="18"/>
  <c r="H837" i="18"/>
  <c r="G837" i="18"/>
  <c r="F837" i="18"/>
  <c r="E837" i="18"/>
  <c r="I836" i="18"/>
  <c r="H836" i="18"/>
  <c r="G836" i="18"/>
  <c r="F836" i="18"/>
  <c r="E836" i="18"/>
  <c r="I835" i="18"/>
  <c r="H835" i="18"/>
  <c r="G835" i="18"/>
  <c r="F835" i="18"/>
  <c r="E835" i="18"/>
  <c r="I834" i="18"/>
  <c r="H834" i="18"/>
  <c r="G834" i="18"/>
  <c r="F834" i="18"/>
  <c r="E834" i="18"/>
  <c r="I833" i="18"/>
  <c r="H833" i="18"/>
  <c r="G833" i="18"/>
  <c r="F833" i="18"/>
  <c r="E833" i="18"/>
  <c r="I832" i="18"/>
  <c r="H832" i="18"/>
  <c r="G832" i="18"/>
  <c r="F832" i="18"/>
  <c r="E832" i="18"/>
  <c r="I831" i="18"/>
  <c r="H831" i="18"/>
  <c r="G831" i="18"/>
  <c r="F831" i="18"/>
  <c r="E831" i="18"/>
  <c r="I830" i="18"/>
  <c r="H830" i="18"/>
  <c r="G830" i="18"/>
  <c r="F830" i="18"/>
  <c r="E830" i="18"/>
  <c r="I829" i="18"/>
  <c r="H829" i="18"/>
  <c r="G829" i="18"/>
  <c r="F829" i="18"/>
  <c r="E829" i="18"/>
  <c r="I828" i="18"/>
  <c r="H828" i="18"/>
  <c r="G828" i="18"/>
  <c r="F828" i="18"/>
  <c r="E828" i="18"/>
  <c r="I827" i="18"/>
  <c r="H827" i="18"/>
  <c r="G827" i="18"/>
  <c r="F827" i="18"/>
  <c r="E827" i="18"/>
  <c r="I826" i="18"/>
  <c r="H826" i="18"/>
  <c r="G826" i="18"/>
  <c r="F826" i="18"/>
  <c r="E826" i="18"/>
  <c r="I825" i="18"/>
  <c r="H825" i="18"/>
  <c r="G825" i="18"/>
  <c r="F825" i="18"/>
  <c r="E825" i="18"/>
  <c r="I824" i="18"/>
  <c r="H824" i="18"/>
  <c r="G824" i="18"/>
  <c r="F824" i="18"/>
  <c r="E824" i="18"/>
  <c r="I823" i="18"/>
  <c r="H823" i="18"/>
  <c r="G823" i="18"/>
  <c r="F823" i="18"/>
  <c r="E823" i="18"/>
  <c r="I822" i="18"/>
  <c r="H822" i="18"/>
  <c r="G822" i="18"/>
  <c r="F822" i="18"/>
  <c r="E822" i="18"/>
  <c r="I821" i="18"/>
  <c r="H821" i="18"/>
  <c r="G821" i="18"/>
  <c r="F821" i="18"/>
  <c r="E821" i="18"/>
  <c r="I820" i="18"/>
  <c r="H820" i="18"/>
  <c r="G820" i="18"/>
  <c r="F820" i="18"/>
  <c r="E820" i="18"/>
  <c r="I819" i="18"/>
  <c r="H819" i="18"/>
  <c r="G819" i="18"/>
  <c r="F819" i="18"/>
  <c r="E819" i="18"/>
  <c r="I818" i="18"/>
  <c r="H818" i="18"/>
  <c r="G818" i="18"/>
  <c r="F818" i="18"/>
  <c r="E818" i="18"/>
  <c r="I817" i="18"/>
  <c r="H817" i="18"/>
  <c r="G817" i="18"/>
  <c r="F817" i="18"/>
  <c r="E817" i="18"/>
  <c r="I816" i="18"/>
  <c r="H816" i="18"/>
  <c r="G816" i="18"/>
  <c r="F816" i="18"/>
  <c r="E816" i="18"/>
  <c r="I815" i="18"/>
  <c r="H815" i="18"/>
  <c r="G815" i="18"/>
  <c r="F815" i="18"/>
  <c r="E815" i="18"/>
  <c r="I814" i="18"/>
  <c r="H814" i="18"/>
  <c r="G814" i="18"/>
  <c r="F814" i="18"/>
  <c r="E814" i="18"/>
  <c r="I813" i="18"/>
  <c r="H813" i="18"/>
  <c r="G813" i="18"/>
  <c r="F813" i="18"/>
  <c r="E813" i="18"/>
  <c r="I812" i="18"/>
  <c r="H812" i="18"/>
  <c r="G812" i="18"/>
  <c r="F812" i="18"/>
  <c r="E812" i="18"/>
  <c r="I811" i="18"/>
  <c r="H811" i="18"/>
  <c r="G811" i="18"/>
  <c r="F811" i="18"/>
  <c r="E811" i="18"/>
  <c r="I810" i="18"/>
  <c r="H810" i="18"/>
  <c r="G810" i="18"/>
  <c r="F810" i="18"/>
  <c r="E810" i="18"/>
  <c r="I809" i="18"/>
  <c r="H809" i="18"/>
  <c r="G809" i="18"/>
  <c r="F809" i="18"/>
  <c r="E809" i="18"/>
  <c r="I808" i="18"/>
  <c r="H808" i="18"/>
  <c r="G808" i="18"/>
  <c r="F808" i="18"/>
  <c r="E808" i="18"/>
  <c r="I807" i="18"/>
  <c r="H807" i="18"/>
  <c r="G807" i="18"/>
  <c r="F807" i="18"/>
  <c r="E807" i="18"/>
  <c r="I806" i="18"/>
  <c r="H806" i="18"/>
  <c r="G806" i="18"/>
  <c r="F806" i="18"/>
  <c r="E806" i="18"/>
  <c r="I805" i="18"/>
  <c r="H805" i="18"/>
  <c r="G805" i="18"/>
  <c r="F805" i="18"/>
  <c r="E805" i="18"/>
  <c r="I804" i="18"/>
  <c r="H804" i="18"/>
  <c r="G804" i="18"/>
  <c r="F804" i="18"/>
  <c r="E804" i="18"/>
  <c r="I803" i="18"/>
  <c r="H803" i="18"/>
  <c r="G803" i="18"/>
  <c r="F803" i="18"/>
  <c r="E803" i="18"/>
  <c r="I802" i="18"/>
  <c r="H802" i="18"/>
  <c r="G802" i="18"/>
  <c r="F802" i="18"/>
  <c r="E802" i="18"/>
  <c r="I801" i="18"/>
  <c r="H801" i="18"/>
  <c r="G801" i="18"/>
  <c r="F801" i="18"/>
  <c r="E801" i="18"/>
  <c r="I800" i="18"/>
  <c r="H800" i="18"/>
  <c r="G800" i="18"/>
  <c r="F800" i="18"/>
  <c r="E800" i="18"/>
  <c r="I799" i="18"/>
  <c r="H799" i="18"/>
  <c r="G799" i="18"/>
  <c r="F799" i="18"/>
  <c r="E799" i="18"/>
  <c r="I798" i="18"/>
  <c r="H798" i="18"/>
  <c r="G798" i="18"/>
  <c r="F798" i="18"/>
  <c r="E798" i="18"/>
  <c r="I797" i="18"/>
  <c r="H797" i="18"/>
  <c r="G797" i="18"/>
  <c r="F797" i="18"/>
  <c r="E797" i="18"/>
  <c r="I796" i="18"/>
  <c r="H796" i="18"/>
  <c r="G796" i="18"/>
  <c r="F796" i="18"/>
  <c r="E796" i="18"/>
  <c r="I795" i="18"/>
  <c r="H795" i="18"/>
  <c r="G795" i="18"/>
  <c r="F795" i="18"/>
  <c r="E795" i="18"/>
  <c r="I794" i="18"/>
  <c r="H794" i="18"/>
  <c r="G794" i="18"/>
  <c r="F794" i="18"/>
  <c r="E794" i="18"/>
  <c r="I793" i="18"/>
  <c r="H793" i="18"/>
  <c r="G793" i="18"/>
  <c r="F793" i="18"/>
  <c r="E793" i="18"/>
  <c r="I792" i="18"/>
  <c r="H792" i="18"/>
  <c r="G792" i="18"/>
  <c r="F792" i="18"/>
  <c r="E792" i="18"/>
  <c r="I791" i="18"/>
  <c r="H791" i="18"/>
  <c r="G791" i="18"/>
  <c r="F791" i="18"/>
  <c r="E791" i="18"/>
  <c r="I790" i="18"/>
  <c r="H790" i="18"/>
  <c r="G790" i="18"/>
  <c r="F790" i="18"/>
  <c r="E790" i="18"/>
  <c r="I789" i="18"/>
  <c r="H789" i="18"/>
  <c r="G789" i="18"/>
  <c r="F789" i="18"/>
  <c r="E789" i="18"/>
  <c r="I788" i="18"/>
  <c r="H788" i="18"/>
  <c r="G788" i="18"/>
  <c r="F788" i="18"/>
  <c r="E788" i="18"/>
  <c r="I787" i="18"/>
  <c r="H787" i="18"/>
  <c r="G787" i="18"/>
  <c r="F787" i="18"/>
  <c r="E787" i="18"/>
  <c r="I786" i="18"/>
  <c r="H786" i="18"/>
  <c r="G786" i="18"/>
  <c r="F786" i="18"/>
  <c r="E786" i="18"/>
  <c r="I785" i="18"/>
  <c r="H785" i="18"/>
  <c r="G785" i="18"/>
  <c r="F785" i="18"/>
  <c r="E785" i="18"/>
  <c r="I784" i="18"/>
  <c r="H784" i="18"/>
  <c r="G784" i="18"/>
  <c r="F784" i="18"/>
  <c r="E784" i="18"/>
  <c r="I783" i="18"/>
  <c r="H783" i="18"/>
  <c r="G783" i="18"/>
  <c r="F783" i="18"/>
  <c r="E783" i="18"/>
  <c r="I782" i="18"/>
  <c r="H782" i="18"/>
  <c r="G782" i="18"/>
  <c r="F782" i="18"/>
  <c r="E782" i="18"/>
  <c r="I781" i="18"/>
  <c r="H781" i="18"/>
  <c r="G781" i="18"/>
  <c r="F781" i="18"/>
  <c r="E781" i="18"/>
  <c r="I780" i="18"/>
  <c r="H780" i="18"/>
  <c r="G780" i="18"/>
  <c r="F780" i="18"/>
  <c r="E780" i="18"/>
  <c r="I779" i="18"/>
  <c r="H779" i="18"/>
  <c r="G779" i="18"/>
  <c r="F779" i="18"/>
  <c r="E779" i="18"/>
  <c r="I778" i="18"/>
  <c r="H778" i="18"/>
  <c r="G778" i="18"/>
  <c r="F778" i="18"/>
  <c r="E778" i="18"/>
  <c r="I777" i="18"/>
  <c r="H777" i="18"/>
  <c r="G777" i="18"/>
  <c r="F777" i="18"/>
  <c r="E777" i="18"/>
  <c r="I776" i="18"/>
  <c r="H776" i="18"/>
  <c r="G776" i="18"/>
  <c r="F776" i="18"/>
  <c r="E776" i="18"/>
  <c r="I775" i="18"/>
  <c r="H775" i="18"/>
  <c r="G775" i="18"/>
  <c r="F775" i="18"/>
  <c r="E775" i="18"/>
  <c r="I774" i="18"/>
  <c r="H774" i="18"/>
  <c r="G774" i="18"/>
  <c r="F774" i="18"/>
  <c r="E774" i="18"/>
  <c r="I773" i="18"/>
  <c r="H773" i="18"/>
  <c r="G773" i="18"/>
  <c r="F773" i="18"/>
  <c r="E773" i="18"/>
  <c r="I772" i="18"/>
  <c r="H772" i="18"/>
  <c r="G772" i="18"/>
  <c r="F772" i="18"/>
  <c r="E772" i="18"/>
  <c r="I771" i="18"/>
  <c r="H771" i="18"/>
  <c r="G771" i="18"/>
  <c r="F771" i="18"/>
  <c r="E771" i="18"/>
  <c r="I770" i="18"/>
  <c r="H770" i="18"/>
  <c r="G770" i="18"/>
  <c r="F770" i="18"/>
  <c r="E770" i="18"/>
  <c r="I769" i="18"/>
  <c r="H769" i="18"/>
  <c r="G769" i="18"/>
  <c r="F769" i="18"/>
  <c r="E769" i="18"/>
  <c r="I768" i="18"/>
  <c r="H768" i="18"/>
  <c r="G768" i="18"/>
  <c r="F768" i="18"/>
  <c r="E768" i="18"/>
  <c r="I767" i="18"/>
  <c r="H767" i="18"/>
  <c r="G767" i="18"/>
  <c r="F767" i="18"/>
  <c r="E767" i="18"/>
  <c r="I766" i="18"/>
  <c r="H766" i="18"/>
  <c r="G766" i="18"/>
  <c r="F766" i="18"/>
  <c r="E766" i="18"/>
  <c r="I765" i="18"/>
  <c r="H765" i="18"/>
  <c r="G765" i="18"/>
  <c r="F765" i="18"/>
  <c r="E765" i="18"/>
  <c r="I764" i="18"/>
  <c r="H764" i="18"/>
  <c r="G764" i="18"/>
  <c r="F764" i="18"/>
  <c r="E764" i="18"/>
  <c r="I763" i="18"/>
  <c r="H763" i="18"/>
  <c r="G763" i="18"/>
  <c r="F763" i="18"/>
  <c r="E763" i="18"/>
  <c r="I762" i="18"/>
  <c r="H762" i="18"/>
  <c r="G762" i="18"/>
  <c r="F762" i="18"/>
  <c r="E762" i="18"/>
  <c r="I761" i="18"/>
  <c r="H761" i="18"/>
  <c r="G761" i="18"/>
  <c r="F761" i="18"/>
  <c r="E761" i="18"/>
  <c r="I760" i="18"/>
  <c r="H760" i="18"/>
  <c r="G760" i="18"/>
  <c r="F760" i="18"/>
  <c r="E760" i="18"/>
  <c r="I759" i="18"/>
  <c r="H759" i="18"/>
  <c r="G759" i="18"/>
  <c r="F759" i="18"/>
  <c r="E759" i="18"/>
  <c r="I758" i="18"/>
  <c r="H758" i="18"/>
  <c r="G758" i="18"/>
  <c r="F758" i="18"/>
  <c r="E758" i="18"/>
  <c r="I757" i="18"/>
  <c r="H757" i="18"/>
  <c r="G757" i="18"/>
  <c r="F757" i="18"/>
  <c r="E757" i="18"/>
  <c r="I756" i="18"/>
  <c r="H756" i="18"/>
  <c r="G756" i="18"/>
  <c r="F756" i="18"/>
  <c r="E756" i="18"/>
  <c r="I755" i="18"/>
  <c r="H755" i="18"/>
  <c r="G755" i="18"/>
  <c r="F755" i="18"/>
  <c r="E755" i="18"/>
  <c r="I754" i="18"/>
  <c r="H754" i="18"/>
  <c r="G754" i="18"/>
  <c r="F754" i="18"/>
  <c r="E754" i="18"/>
  <c r="I753" i="18"/>
  <c r="H753" i="18"/>
  <c r="G753" i="18"/>
  <c r="F753" i="18"/>
  <c r="E753" i="18"/>
  <c r="I752" i="18"/>
  <c r="H752" i="18"/>
  <c r="G752" i="18"/>
  <c r="F752" i="18"/>
  <c r="E752" i="18"/>
  <c r="I751" i="18"/>
  <c r="H751" i="18"/>
  <c r="G751" i="18"/>
  <c r="F751" i="18"/>
  <c r="E751" i="18"/>
  <c r="I750" i="18"/>
  <c r="H750" i="18"/>
  <c r="G750" i="18"/>
  <c r="F750" i="18"/>
  <c r="E750" i="18"/>
  <c r="I749" i="18"/>
  <c r="H749" i="18"/>
  <c r="G749" i="18"/>
  <c r="F749" i="18"/>
  <c r="E749" i="18"/>
  <c r="I748" i="18"/>
  <c r="H748" i="18"/>
  <c r="G748" i="18"/>
  <c r="F748" i="18"/>
  <c r="E748" i="18"/>
  <c r="I747" i="18"/>
  <c r="H747" i="18"/>
  <c r="G747" i="18"/>
  <c r="F747" i="18"/>
  <c r="E747" i="18"/>
  <c r="I746" i="18"/>
  <c r="H746" i="18"/>
  <c r="G746" i="18"/>
  <c r="F746" i="18"/>
  <c r="E746" i="18"/>
  <c r="I745" i="18"/>
  <c r="H745" i="18"/>
  <c r="G745" i="18"/>
  <c r="F745" i="18"/>
  <c r="E745" i="18"/>
  <c r="I744" i="18"/>
  <c r="H744" i="18"/>
  <c r="G744" i="18"/>
  <c r="F744" i="18"/>
  <c r="E744" i="18"/>
  <c r="I743" i="18"/>
  <c r="H743" i="18"/>
  <c r="G743" i="18"/>
  <c r="F743" i="18"/>
  <c r="E743" i="18"/>
  <c r="I742" i="18"/>
  <c r="H742" i="18"/>
  <c r="G742" i="18"/>
  <c r="F742" i="18"/>
  <c r="E742" i="18"/>
  <c r="I741" i="18"/>
  <c r="H741" i="18"/>
  <c r="G741" i="18"/>
  <c r="F741" i="18"/>
  <c r="E741" i="18"/>
  <c r="I740" i="18"/>
  <c r="H740" i="18"/>
  <c r="G740" i="18"/>
  <c r="F740" i="18"/>
  <c r="E740" i="18"/>
  <c r="I739" i="18"/>
  <c r="H739" i="18"/>
  <c r="G739" i="18"/>
  <c r="F739" i="18"/>
  <c r="E739" i="18"/>
  <c r="I738" i="18"/>
  <c r="H738" i="18"/>
  <c r="G738" i="18"/>
  <c r="F738" i="18"/>
  <c r="E738" i="18"/>
  <c r="I737" i="18"/>
  <c r="H737" i="18"/>
  <c r="G737" i="18"/>
  <c r="F737" i="18"/>
  <c r="E737" i="18"/>
  <c r="I736" i="18"/>
  <c r="H736" i="18"/>
  <c r="G736" i="18"/>
  <c r="F736" i="18"/>
  <c r="E736" i="18"/>
  <c r="I735" i="18"/>
  <c r="H735" i="18"/>
  <c r="G735" i="18"/>
  <c r="F735" i="18"/>
  <c r="E735" i="18"/>
  <c r="I734" i="18"/>
  <c r="H734" i="18"/>
  <c r="G734" i="18"/>
  <c r="F734" i="18"/>
  <c r="E734" i="18"/>
  <c r="I733" i="18"/>
  <c r="H733" i="18"/>
  <c r="G733" i="18"/>
  <c r="F733" i="18"/>
  <c r="E733" i="18"/>
  <c r="I732" i="18"/>
  <c r="H732" i="18"/>
  <c r="G732" i="18"/>
  <c r="F732" i="18"/>
  <c r="E732" i="18"/>
  <c r="I731" i="18"/>
  <c r="H731" i="18"/>
  <c r="G731" i="18"/>
  <c r="F731" i="18"/>
  <c r="E731" i="18"/>
  <c r="I730" i="18"/>
  <c r="H730" i="18"/>
  <c r="G730" i="18"/>
  <c r="F730" i="18"/>
  <c r="E730" i="18"/>
  <c r="I729" i="18"/>
  <c r="H729" i="18"/>
  <c r="G729" i="18"/>
  <c r="F729" i="18"/>
  <c r="E729" i="18"/>
  <c r="I728" i="18"/>
  <c r="H728" i="18"/>
  <c r="G728" i="18"/>
  <c r="F728" i="18"/>
  <c r="E728" i="18"/>
  <c r="I727" i="18"/>
  <c r="H727" i="18"/>
  <c r="G727" i="18"/>
  <c r="F727" i="18"/>
  <c r="E727" i="18"/>
  <c r="I726" i="18"/>
  <c r="H726" i="18"/>
  <c r="G726" i="18"/>
  <c r="F726" i="18"/>
  <c r="E726" i="18"/>
  <c r="I725" i="18"/>
  <c r="H725" i="18"/>
  <c r="G725" i="18"/>
  <c r="F725" i="18"/>
  <c r="E725" i="18"/>
  <c r="I724" i="18"/>
  <c r="H724" i="18"/>
  <c r="G724" i="18"/>
  <c r="F724" i="18"/>
  <c r="E724" i="18"/>
  <c r="I723" i="18"/>
  <c r="H723" i="18"/>
  <c r="G723" i="18"/>
  <c r="F723" i="18"/>
  <c r="E723" i="18"/>
  <c r="I722" i="18"/>
  <c r="H722" i="18"/>
  <c r="G722" i="18"/>
  <c r="F722" i="18"/>
  <c r="E722" i="18"/>
  <c r="I721" i="18"/>
  <c r="H721" i="18"/>
  <c r="G721" i="18"/>
  <c r="F721" i="18"/>
  <c r="E721" i="18"/>
  <c r="I720" i="18"/>
  <c r="H720" i="18"/>
  <c r="G720" i="18"/>
  <c r="F720" i="18"/>
  <c r="E720" i="18"/>
  <c r="I719" i="18"/>
  <c r="H719" i="18"/>
  <c r="G719" i="18"/>
  <c r="F719" i="18"/>
  <c r="E719" i="18"/>
  <c r="I718" i="18"/>
  <c r="H718" i="18"/>
  <c r="G718" i="18"/>
  <c r="F718" i="18"/>
  <c r="E718" i="18"/>
  <c r="I717" i="18"/>
  <c r="H717" i="18"/>
  <c r="G717" i="18"/>
  <c r="F717" i="18"/>
  <c r="E717" i="18"/>
  <c r="I716" i="18"/>
  <c r="H716" i="18"/>
  <c r="G716" i="18"/>
  <c r="F716" i="18"/>
  <c r="E716" i="18"/>
  <c r="I715" i="18"/>
  <c r="H715" i="18"/>
  <c r="G715" i="18"/>
  <c r="F715" i="18"/>
  <c r="E715" i="18"/>
  <c r="I714" i="18"/>
  <c r="H714" i="18"/>
  <c r="G714" i="18"/>
  <c r="F714" i="18"/>
  <c r="E714" i="18"/>
  <c r="I713" i="18"/>
  <c r="H713" i="18"/>
  <c r="G713" i="18"/>
  <c r="F713" i="18"/>
  <c r="E713" i="18"/>
  <c r="I712" i="18"/>
  <c r="H712" i="18"/>
  <c r="G712" i="18"/>
  <c r="F712" i="18"/>
  <c r="E712" i="18"/>
  <c r="I711" i="18"/>
  <c r="H711" i="18"/>
  <c r="G711" i="18"/>
  <c r="F711" i="18"/>
  <c r="E711" i="18"/>
  <c r="I710" i="18"/>
  <c r="H710" i="18"/>
  <c r="G710" i="18"/>
  <c r="F710" i="18"/>
  <c r="E710" i="18"/>
  <c r="I709" i="18"/>
  <c r="H709" i="18"/>
  <c r="G709" i="18"/>
  <c r="F709" i="18"/>
  <c r="E709" i="18"/>
  <c r="I708" i="18"/>
  <c r="H708" i="18"/>
  <c r="G708" i="18"/>
  <c r="F708" i="18"/>
  <c r="E708" i="18"/>
  <c r="I707" i="18"/>
  <c r="H707" i="18"/>
  <c r="G707" i="18"/>
  <c r="F707" i="18"/>
  <c r="E707" i="18"/>
  <c r="I706" i="18"/>
  <c r="H706" i="18"/>
  <c r="G706" i="18"/>
  <c r="F706" i="18"/>
  <c r="E706" i="18"/>
  <c r="I705" i="18"/>
  <c r="H705" i="18"/>
  <c r="G705" i="18"/>
  <c r="F705" i="18"/>
  <c r="E705" i="18"/>
  <c r="I704" i="18"/>
  <c r="H704" i="18"/>
  <c r="G704" i="18"/>
  <c r="F704" i="18"/>
  <c r="E704" i="18"/>
  <c r="I703" i="18"/>
  <c r="H703" i="18"/>
  <c r="G703" i="18"/>
  <c r="F703" i="18"/>
  <c r="E703" i="18"/>
  <c r="I702" i="18"/>
  <c r="H702" i="18"/>
  <c r="G702" i="18"/>
  <c r="F702" i="18"/>
  <c r="E702" i="18"/>
  <c r="I701" i="18"/>
  <c r="H701" i="18"/>
  <c r="G701" i="18"/>
  <c r="F701" i="18"/>
  <c r="E701" i="18"/>
  <c r="I700" i="18"/>
  <c r="H700" i="18"/>
  <c r="G700" i="18"/>
  <c r="F700" i="18"/>
  <c r="E700" i="18"/>
  <c r="I699" i="18"/>
  <c r="H699" i="18"/>
  <c r="G699" i="18"/>
  <c r="F699" i="18"/>
  <c r="E699" i="18"/>
  <c r="I698" i="18"/>
  <c r="H698" i="18"/>
  <c r="G698" i="18"/>
  <c r="F698" i="18"/>
  <c r="E698" i="18"/>
  <c r="I697" i="18"/>
  <c r="H697" i="18"/>
  <c r="G697" i="18"/>
  <c r="F697" i="18"/>
  <c r="E697" i="18"/>
  <c r="I696" i="18"/>
  <c r="H696" i="18"/>
  <c r="G696" i="18"/>
  <c r="F696" i="18"/>
  <c r="E696" i="18"/>
  <c r="I695" i="18"/>
  <c r="H695" i="18"/>
  <c r="G695" i="18"/>
  <c r="F695" i="18"/>
  <c r="E695" i="18"/>
  <c r="I694" i="18"/>
  <c r="H694" i="18"/>
  <c r="G694" i="18"/>
  <c r="F694" i="18"/>
  <c r="E694" i="18"/>
  <c r="I693" i="18"/>
  <c r="H693" i="18"/>
  <c r="G693" i="18"/>
  <c r="F693" i="18"/>
  <c r="E693" i="18"/>
  <c r="I692" i="18"/>
  <c r="H692" i="18"/>
  <c r="G692" i="18"/>
  <c r="F692" i="18"/>
  <c r="E692" i="18"/>
  <c r="I691" i="18"/>
  <c r="H691" i="18"/>
  <c r="G691" i="18"/>
  <c r="F691" i="18"/>
  <c r="E691" i="18"/>
  <c r="I690" i="18"/>
  <c r="H690" i="18"/>
  <c r="G690" i="18"/>
  <c r="F690" i="18"/>
  <c r="E690" i="18"/>
  <c r="I689" i="18"/>
  <c r="H689" i="18"/>
  <c r="G689" i="18"/>
  <c r="F689" i="18"/>
  <c r="E689" i="18"/>
  <c r="I688" i="18"/>
  <c r="H688" i="18"/>
  <c r="G688" i="18"/>
  <c r="F688" i="18"/>
  <c r="E688" i="18"/>
  <c r="I687" i="18"/>
  <c r="H687" i="18"/>
  <c r="G687" i="18"/>
  <c r="F687" i="18"/>
  <c r="E687" i="18"/>
  <c r="I686" i="18"/>
  <c r="H686" i="18"/>
  <c r="G686" i="18"/>
  <c r="F686" i="18"/>
  <c r="E686" i="18"/>
  <c r="I685" i="18"/>
  <c r="H685" i="18"/>
  <c r="G685" i="18"/>
  <c r="F685" i="18"/>
  <c r="E685" i="18"/>
  <c r="I684" i="18"/>
  <c r="H684" i="18"/>
  <c r="G684" i="18"/>
  <c r="F684" i="18"/>
  <c r="E684" i="18"/>
  <c r="I683" i="18"/>
  <c r="H683" i="18"/>
  <c r="G683" i="18"/>
  <c r="F683" i="18"/>
  <c r="E683" i="18"/>
  <c r="I682" i="18"/>
  <c r="H682" i="18"/>
  <c r="G682" i="18"/>
  <c r="F682" i="18"/>
  <c r="E682" i="18"/>
  <c r="I681" i="18"/>
  <c r="H681" i="18"/>
  <c r="G681" i="18"/>
  <c r="F681" i="18"/>
  <c r="E681" i="18"/>
  <c r="I680" i="18"/>
  <c r="H680" i="18"/>
  <c r="G680" i="18"/>
  <c r="F680" i="18"/>
  <c r="E680" i="18"/>
  <c r="I679" i="18"/>
  <c r="H679" i="18"/>
  <c r="G679" i="18"/>
  <c r="F679" i="18"/>
  <c r="E679" i="18"/>
  <c r="I678" i="18"/>
  <c r="H678" i="18"/>
  <c r="G678" i="18"/>
  <c r="F678" i="18"/>
  <c r="E678" i="18"/>
  <c r="I677" i="18"/>
  <c r="H677" i="18"/>
  <c r="G677" i="18"/>
  <c r="F677" i="18"/>
  <c r="E677" i="18"/>
  <c r="I676" i="18"/>
  <c r="H676" i="18"/>
  <c r="G676" i="18"/>
  <c r="F676" i="18"/>
  <c r="E676" i="18"/>
  <c r="I675" i="18"/>
  <c r="H675" i="18"/>
  <c r="G675" i="18"/>
  <c r="F675" i="18"/>
  <c r="E675" i="18"/>
  <c r="I674" i="18"/>
  <c r="H674" i="18"/>
  <c r="G674" i="18"/>
  <c r="F674" i="18"/>
  <c r="E674" i="18"/>
  <c r="I673" i="18"/>
  <c r="H673" i="18"/>
  <c r="G673" i="18"/>
  <c r="F673" i="18"/>
  <c r="E673" i="18"/>
  <c r="I672" i="18"/>
  <c r="H672" i="18"/>
  <c r="G672" i="18"/>
  <c r="F672" i="18"/>
  <c r="E672" i="18"/>
  <c r="I671" i="18"/>
  <c r="H671" i="18"/>
  <c r="G671" i="18"/>
  <c r="F671" i="18"/>
  <c r="E671" i="18"/>
  <c r="I670" i="18"/>
  <c r="H670" i="18"/>
  <c r="G670" i="18"/>
  <c r="F670" i="18"/>
  <c r="E670" i="18"/>
  <c r="I669" i="18"/>
  <c r="H669" i="18"/>
  <c r="G669" i="18"/>
  <c r="F669" i="18"/>
  <c r="E669" i="18"/>
  <c r="I668" i="18"/>
  <c r="H668" i="18"/>
  <c r="G668" i="18"/>
  <c r="F668" i="18"/>
  <c r="E668" i="18"/>
  <c r="I667" i="18"/>
  <c r="H667" i="18"/>
  <c r="G667" i="18"/>
  <c r="F667" i="18"/>
  <c r="E667" i="18"/>
  <c r="I666" i="18"/>
  <c r="H666" i="18"/>
  <c r="G666" i="18"/>
  <c r="F666" i="18"/>
  <c r="E666" i="18"/>
  <c r="I665" i="18"/>
  <c r="H665" i="18"/>
  <c r="G665" i="18"/>
  <c r="F665" i="18"/>
  <c r="E665" i="18"/>
  <c r="I664" i="18"/>
  <c r="H664" i="18"/>
  <c r="G664" i="18"/>
  <c r="F664" i="18"/>
  <c r="E664" i="18"/>
  <c r="I663" i="18"/>
  <c r="H663" i="18"/>
  <c r="G663" i="18"/>
  <c r="F663" i="18"/>
  <c r="E663" i="18"/>
  <c r="I662" i="18"/>
  <c r="H662" i="18"/>
  <c r="G662" i="18"/>
  <c r="F662" i="18"/>
  <c r="E662" i="18"/>
  <c r="I661" i="18"/>
  <c r="H661" i="18"/>
  <c r="G661" i="18"/>
  <c r="F661" i="18"/>
  <c r="E661" i="18"/>
  <c r="I660" i="18"/>
  <c r="H660" i="18"/>
  <c r="G660" i="18"/>
  <c r="F660" i="18"/>
  <c r="E660" i="18"/>
  <c r="I659" i="18"/>
  <c r="H659" i="18"/>
  <c r="G659" i="18"/>
  <c r="F659" i="18"/>
  <c r="E659" i="18"/>
  <c r="I658" i="18"/>
  <c r="H658" i="18"/>
  <c r="G658" i="18"/>
  <c r="F658" i="18"/>
  <c r="E658" i="18"/>
  <c r="I657" i="18"/>
  <c r="H657" i="18"/>
  <c r="G657" i="18"/>
  <c r="F657" i="18"/>
  <c r="E657" i="18"/>
  <c r="I656" i="18"/>
  <c r="H656" i="18"/>
  <c r="G656" i="18"/>
  <c r="F656" i="18"/>
  <c r="E656" i="18"/>
  <c r="I655" i="18"/>
  <c r="H655" i="18"/>
  <c r="G655" i="18"/>
  <c r="F655" i="18"/>
  <c r="E655" i="18"/>
  <c r="I654" i="18"/>
  <c r="H654" i="18"/>
  <c r="G654" i="18"/>
  <c r="F654" i="18"/>
  <c r="E654" i="18"/>
  <c r="I653" i="18"/>
  <c r="H653" i="18"/>
  <c r="G653" i="18"/>
  <c r="F653" i="18"/>
  <c r="E653" i="18"/>
  <c r="I652" i="18"/>
  <c r="H652" i="18"/>
  <c r="G652" i="18"/>
  <c r="F652" i="18"/>
  <c r="E652" i="18"/>
  <c r="I651" i="18"/>
  <c r="H651" i="18"/>
  <c r="G651" i="18"/>
  <c r="F651" i="18"/>
  <c r="E651" i="18"/>
  <c r="I650" i="18"/>
  <c r="H650" i="18"/>
  <c r="G650" i="18"/>
  <c r="F650" i="18"/>
  <c r="E650" i="18"/>
  <c r="I649" i="18"/>
  <c r="H649" i="18"/>
  <c r="G649" i="18"/>
  <c r="F649" i="18"/>
  <c r="E649" i="18"/>
  <c r="I648" i="18"/>
  <c r="H648" i="18"/>
  <c r="G648" i="18"/>
  <c r="F648" i="18"/>
  <c r="E648" i="18"/>
  <c r="I647" i="18"/>
  <c r="H647" i="18"/>
  <c r="G647" i="18"/>
  <c r="F647" i="18"/>
  <c r="E647" i="18"/>
  <c r="I646" i="18"/>
  <c r="H646" i="18"/>
  <c r="G646" i="18"/>
  <c r="F646" i="18"/>
  <c r="E646" i="18"/>
  <c r="I645" i="18"/>
  <c r="H645" i="18"/>
  <c r="G645" i="18"/>
  <c r="F645" i="18"/>
  <c r="E645" i="18"/>
  <c r="I644" i="18"/>
  <c r="H644" i="18"/>
  <c r="G644" i="18"/>
  <c r="F644" i="18"/>
  <c r="E644" i="18"/>
  <c r="I643" i="18"/>
  <c r="H643" i="18"/>
  <c r="G643" i="18"/>
  <c r="F643" i="18"/>
  <c r="E643" i="18"/>
  <c r="I642" i="18"/>
  <c r="H642" i="18"/>
  <c r="G642" i="18"/>
  <c r="F642" i="18"/>
  <c r="E642" i="18"/>
  <c r="I641" i="18"/>
  <c r="H641" i="18"/>
  <c r="G641" i="18"/>
  <c r="F641" i="18"/>
  <c r="E641" i="18"/>
  <c r="I640" i="18"/>
  <c r="H640" i="18"/>
  <c r="G640" i="18"/>
  <c r="F640" i="18"/>
  <c r="E640" i="18"/>
  <c r="I639" i="18"/>
  <c r="H639" i="18"/>
  <c r="G639" i="18"/>
  <c r="F639" i="18"/>
  <c r="E639" i="18"/>
  <c r="I638" i="18"/>
  <c r="H638" i="18"/>
  <c r="G638" i="18"/>
  <c r="F638" i="18"/>
  <c r="E638" i="18"/>
  <c r="I637" i="18"/>
  <c r="H637" i="18"/>
  <c r="G637" i="18"/>
  <c r="F637" i="18"/>
  <c r="E637" i="18"/>
  <c r="I636" i="18"/>
  <c r="H636" i="18"/>
  <c r="G636" i="18"/>
  <c r="F636" i="18"/>
  <c r="E636" i="18"/>
  <c r="I635" i="18"/>
  <c r="H635" i="18"/>
  <c r="G635" i="18"/>
  <c r="F635" i="18"/>
  <c r="E635" i="18"/>
  <c r="I634" i="18"/>
  <c r="H634" i="18"/>
  <c r="G634" i="18"/>
  <c r="F634" i="18"/>
  <c r="E634" i="18"/>
  <c r="I633" i="18"/>
  <c r="H633" i="18"/>
  <c r="G633" i="18"/>
  <c r="F633" i="18"/>
  <c r="E633" i="18"/>
  <c r="I632" i="18"/>
  <c r="H632" i="18"/>
  <c r="G632" i="18"/>
  <c r="F632" i="18"/>
  <c r="E632" i="18"/>
  <c r="I631" i="18"/>
  <c r="H631" i="18"/>
  <c r="G631" i="18"/>
  <c r="F631" i="18"/>
  <c r="E631" i="18"/>
  <c r="I630" i="18"/>
  <c r="H630" i="18"/>
  <c r="G630" i="18"/>
  <c r="F630" i="18"/>
  <c r="E630" i="18"/>
  <c r="I629" i="18"/>
  <c r="H629" i="18"/>
  <c r="G629" i="18"/>
  <c r="F629" i="18"/>
  <c r="E629" i="18"/>
  <c r="I628" i="18"/>
  <c r="H628" i="18"/>
  <c r="G628" i="18"/>
  <c r="F628" i="18"/>
  <c r="E628" i="18"/>
  <c r="I627" i="18"/>
  <c r="H627" i="18"/>
  <c r="G627" i="18"/>
  <c r="F627" i="18"/>
  <c r="E627" i="18"/>
  <c r="I626" i="18"/>
  <c r="H626" i="18"/>
  <c r="G626" i="18"/>
  <c r="F626" i="18"/>
  <c r="E626" i="18"/>
  <c r="I625" i="18"/>
  <c r="H625" i="18"/>
  <c r="G625" i="18"/>
  <c r="F625" i="18"/>
  <c r="E625" i="18"/>
  <c r="I624" i="18"/>
  <c r="H624" i="18"/>
  <c r="G624" i="18"/>
  <c r="F624" i="18"/>
  <c r="E624" i="18"/>
  <c r="I623" i="18"/>
  <c r="H623" i="18"/>
  <c r="G623" i="18"/>
  <c r="F623" i="18"/>
  <c r="E623" i="18"/>
  <c r="I622" i="18"/>
  <c r="H622" i="18"/>
  <c r="G622" i="18"/>
  <c r="F622" i="18"/>
  <c r="E622" i="18"/>
  <c r="I621" i="18"/>
  <c r="H621" i="18"/>
  <c r="G621" i="18"/>
  <c r="F621" i="18"/>
  <c r="E621" i="18"/>
  <c r="I620" i="18"/>
  <c r="H620" i="18"/>
  <c r="G620" i="18"/>
  <c r="F620" i="18"/>
  <c r="E620" i="18"/>
  <c r="I619" i="18"/>
  <c r="H619" i="18"/>
  <c r="G619" i="18"/>
  <c r="F619" i="18"/>
  <c r="E619" i="18"/>
  <c r="I618" i="18"/>
  <c r="H618" i="18"/>
  <c r="G618" i="18"/>
  <c r="F618" i="18"/>
  <c r="E618" i="18"/>
  <c r="I617" i="18"/>
  <c r="H617" i="18"/>
  <c r="G617" i="18"/>
  <c r="F617" i="18"/>
  <c r="E617" i="18"/>
  <c r="I616" i="18"/>
  <c r="H616" i="18"/>
  <c r="G616" i="18"/>
  <c r="F616" i="18"/>
  <c r="E616" i="18"/>
  <c r="I615" i="18"/>
  <c r="H615" i="18"/>
  <c r="G615" i="18"/>
  <c r="F615" i="18"/>
  <c r="E615" i="18"/>
  <c r="I614" i="18"/>
  <c r="H614" i="18"/>
  <c r="G614" i="18"/>
  <c r="F614" i="18"/>
  <c r="E614" i="18"/>
  <c r="I613" i="18"/>
  <c r="H613" i="18"/>
  <c r="G613" i="18"/>
  <c r="F613" i="18"/>
  <c r="E613" i="18"/>
  <c r="I612" i="18"/>
  <c r="H612" i="18"/>
  <c r="G612" i="18"/>
  <c r="F612" i="18"/>
  <c r="E612" i="18"/>
  <c r="I611" i="18"/>
  <c r="H611" i="18"/>
  <c r="G611" i="18"/>
  <c r="F611" i="18"/>
  <c r="E611" i="18"/>
  <c r="I610" i="18"/>
  <c r="H610" i="18"/>
  <c r="G610" i="18"/>
  <c r="F610" i="18"/>
  <c r="E610" i="18"/>
  <c r="I609" i="18"/>
  <c r="H609" i="18"/>
  <c r="G609" i="18"/>
  <c r="F609" i="18"/>
  <c r="E609" i="18"/>
  <c r="I608" i="18"/>
  <c r="H608" i="18"/>
  <c r="G608" i="18"/>
  <c r="F608" i="18"/>
  <c r="E608" i="18"/>
  <c r="I607" i="18"/>
  <c r="H607" i="18"/>
  <c r="G607" i="18"/>
  <c r="F607" i="18"/>
  <c r="E607" i="18"/>
  <c r="I606" i="18"/>
  <c r="H606" i="18"/>
  <c r="G606" i="18"/>
  <c r="F606" i="18"/>
  <c r="E606" i="18"/>
  <c r="I605" i="18"/>
  <c r="H605" i="18"/>
  <c r="G605" i="18"/>
  <c r="F605" i="18"/>
  <c r="E605" i="18"/>
  <c r="I604" i="18"/>
  <c r="H604" i="18"/>
  <c r="G604" i="18"/>
  <c r="F604" i="18"/>
  <c r="E604" i="18"/>
  <c r="I603" i="18"/>
  <c r="H603" i="18"/>
  <c r="G603" i="18"/>
  <c r="F603" i="18"/>
  <c r="E603" i="18"/>
  <c r="I602" i="18"/>
  <c r="H602" i="18"/>
  <c r="G602" i="18"/>
  <c r="F602" i="18"/>
  <c r="E602" i="18"/>
  <c r="I601" i="18"/>
  <c r="H601" i="18"/>
  <c r="G601" i="18"/>
  <c r="F601" i="18"/>
  <c r="E601" i="18"/>
  <c r="I600" i="18"/>
  <c r="H600" i="18"/>
  <c r="G600" i="18"/>
  <c r="F600" i="18"/>
  <c r="E600" i="18"/>
  <c r="I599" i="18"/>
  <c r="H599" i="18"/>
  <c r="G599" i="18"/>
  <c r="F599" i="18"/>
  <c r="E599" i="18"/>
  <c r="I598" i="18"/>
  <c r="H598" i="18"/>
  <c r="G598" i="18"/>
  <c r="F598" i="18"/>
  <c r="E598" i="18"/>
  <c r="I597" i="18"/>
  <c r="H597" i="18"/>
  <c r="G597" i="18"/>
  <c r="F597" i="18"/>
  <c r="E597" i="18"/>
  <c r="I596" i="18"/>
  <c r="H596" i="18"/>
  <c r="G596" i="18"/>
  <c r="F596" i="18"/>
  <c r="E596" i="18"/>
  <c r="I595" i="18"/>
  <c r="H595" i="18"/>
  <c r="G595" i="18"/>
  <c r="F595" i="18"/>
  <c r="E595" i="18"/>
  <c r="I594" i="18"/>
  <c r="H594" i="18"/>
  <c r="G594" i="18"/>
  <c r="F594" i="18"/>
  <c r="E594" i="18"/>
  <c r="I593" i="18"/>
  <c r="H593" i="18"/>
  <c r="G593" i="18"/>
  <c r="F593" i="18"/>
  <c r="E593" i="18"/>
  <c r="I592" i="18"/>
  <c r="H592" i="18"/>
  <c r="G592" i="18"/>
  <c r="F592" i="18"/>
  <c r="E592" i="18"/>
  <c r="I591" i="18"/>
  <c r="H591" i="18"/>
  <c r="G591" i="18"/>
  <c r="F591" i="18"/>
  <c r="E591" i="18"/>
  <c r="I590" i="18"/>
  <c r="H590" i="18"/>
  <c r="G590" i="18"/>
  <c r="F590" i="18"/>
  <c r="E590" i="18"/>
  <c r="I589" i="18"/>
  <c r="H589" i="18"/>
  <c r="G589" i="18"/>
  <c r="F589" i="18"/>
  <c r="E589" i="18"/>
  <c r="I588" i="18"/>
  <c r="H588" i="18"/>
  <c r="G588" i="18"/>
  <c r="F588" i="18"/>
  <c r="E588" i="18"/>
  <c r="I587" i="18"/>
  <c r="H587" i="18"/>
  <c r="G587" i="18"/>
  <c r="F587" i="18"/>
  <c r="E587" i="18"/>
  <c r="I586" i="18"/>
  <c r="H586" i="18"/>
  <c r="G586" i="18"/>
  <c r="F586" i="18"/>
  <c r="E586" i="18"/>
  <c r="I585" i="18"/>
  <c r="H585" i="18"/>
  <c r="G585" i="18"/>
  <c r="F585" i="18"/>
  <c r="E585" i="18"/>
  <c r="I584" i="18"/>
  <c r="H584" i="18"/>
  <c r="G584" i="18"/>
  <c r="F584" i="18"/>
  <c r="E584" i="18"/>
  <c r="I583" i="18"/>
  <c r="H583" i="18"/>
  <c r="G583" i="18"/>
  <c r="F583" i="18"/>
  <c r="E583" i="18"/>
  <c r="I582" i="18"/>
  <c r="H582" i="18"/>
  <c r="G582" i="18"/>
  <c r="F582" i="18"/>
  <c r="E582" i="18"/>
  <c r="I581" i="18"/>
  <c r="H581" i="18"/>
  <c r="G581" i="18"/>
  <c r="F581" i="18"/>
  <c r="E581" i="18"/>
  <c r="I580" i="18"/>
  <c r="H580" i="18"/>
  <c r="G580" i="18"/>
  <c r="F580" i="18"/>
  <c r="E580" i="18"/>
  <c r="I579" i="18"/>
  <c r="H579" i="18"/>
  <c r="G579" i="18"/>
  <c r="F579" i="18"/>
  <c r="E579" i="18"/>
  <c r="I578" i="18"/>
  <c r="H578" i="18"/>
  <c r="G578" i="18"/>
  <c r="F578" i="18"/>
  <c r="E578" i="18"/>
  <c r="I577" i="18"/>
  <c r="H577" i="18"/>
  <c r="G577" i="18"/>
  <c r="F577" i="18"/>
  <c r="E577" i="18"/>
  <c r="I576" i="18"/>
  <c r="H576" i="18"/>
  <c r="G576" i="18"/>
  <c r="F576" i="18"/>
  <c r="E576" i="18"/>
  <c r="I575" i="18"/>
  <c r="H575" i="18"/>
  <c r="G575" i="18"/>
  <c r="F575" i="18"/>
  <c r="E575" i="18"/>
  <c r="I574" i="18"/>
  <c r="H574" i="18"/>
  <c r="G574" i="18"/>
  <c r="F574" i="18"/>
  <c r="E574" i="18"/>
  <c r="I573" i="18"/>
  <c r="H573" i="18"/>
  <c r="G573" i="18"/>
  <c r="F573" i="18"/>
  <c r="E573" i="18"/>
  <c r="I572" i="18"/>
  <c r="H572" i="18"/>
  <c r="G572" i="18"/>
  <c r="F572" i="18"/>
  <c r="E572" i="18"/>
  <c r="I571" i="18"/>
  <c r="H571" i="18"/>
  <c r="G571" i="18"/>
  <c r="F571" i="18"/>
  <c r="E571" i="18"/>
  <c r="I570" i="18"/>
  <c r="H570" i="18"/>
  <c r="G570" i="18"/>
  <c r="F570" i="18"/>
  <c r="E570" i="18"/>
  <c r="I569" i="18"/>
  <c r="H569" i="18"/>
  <c r="G569" i="18"/>
  <c r="F569" i="18"/>
  <c r="E569" i="18"/>
  <c r="I568" i="18"/>
  <c r="H568" i="18"/>
  <c r="G568" i="18"/>
  <c r="F568" i="18"/>
  <c r="E568" i="18"/>
  <c r="I567" i="18"/>
  <c r="H567" i="18"/>
  <c r="G567" i="18"/>
  <c r="F567" i="18"/>
  <c r="E567" i="18"/>
  <c r="I566" i="18"/>
  <c r="H566" i="18"/>
  <c r="G566" i="18"/>
  <c r="F566" i="18"/>
  <c r="E566" i="18"/>
  <c r="I565" i="18"/>
  <c r="H565" i="18"/>
  <c r="G565" i="18"/>
  <c r="F565" i="18"/>
  <c r="E565" i="18"/>
  <c r="I564" i="18"/>
  <c r="H564" i="18"/>
  <c r="G564" i="18"/>
  <c r="F564" i="18"/>
  <c r="E564" i="18"/>
  <c r="I563" i="18"/>
  <c r="H563" i="18"/>
  <c r="G563" i="18"/>
  <c r="F563" i="18"/>
  <c r="E563" i="18"/>
  <c r="I562" i="18"/>
  <c r="H562" i="18"/>
  <c r="G562" i="18"/>
  <c r="F562" i="18"/>
  <c r="E562" i="18"/>
  <c r="I561" i="18"/>
  <c r="H561" i="18"/>
  <c r="G561" i="18"/>
  <c r="F561" i="18"/>
  <c r="E561" i="18"/>
  <c r="I560" i="18"/>
  <c r="H560" i="18"/>
  <c r="G560" i="18"/>
  <c r="F560" i="18"/>
  <c r="E560" i="18"/>
  <c r="I559" i="18"/>
  <c r="H559" i="18"/>
  <c r="G559" i="18"/>
  <c r="F559" i="18"/>
  <c r="E559" i="18"/>
  <c r="I558" i="18"/>
  <c r="H558" i="18"/>
  <c r="G558" i="18"/>
  <c r="F558" i="18"/>
  <c r="E558" i="18"/>
  <c r="I557" i="18"/>
  <c r="H557" i="18"/>
  <c r="G557" i="18"/>
  <c r="F557" i="18"/>
  <c r="E557" i="18"/>
  <c r="I556" i="18"/>
  <c r="H556" i="18"/>
  <c r="G556" i="18"/>
  <c r="F556" i="18"/>
  <c r="E556" i="18"/>
  <c r="I555" i="18"/>
  <c r="H555" i="18"/>
  <c r="G555" i="18"/>
  <c r="F555" i="18"/>
  <c r="E555" i="18"/>
  <c r="I554" i="18"/>
  <c r="H554" i="18"/>
  <c r="G554" i="18"/>
  <c r="F554" i="18"/>
  <c r="E554" i="18"/>
  <c r="I553" i="18"/>
  <c r="H553" i="18"/>
  <c r="G553" i="18"/>
  <c r="F553" i="18"/>
  <c r="E553" i="18"/>
  <c r="I552" i="18"/>
  <c r="H552" i="18"/>
  <c r="G552" i="18"/>
  <c r="F552" i="18"/>
  <c r="E552" i="18"/>
  <c r="I551" i="18"/>
  <c r="H551" i="18"/>
  <c r="G551" i="18"/>
  <c r="F551" i="18"/>
  <c r="E551" i="18"/>
  <c r="I550" i="18"/>
  <c r="H550" i="18"/>
  <c r="G550" i="18"/>
  <c r="F550" i="18"/>
  <c r="E550" i="18"/>
  <c r="I549" i="18"/>
  <c r="H549" i="18"/>
  <c r="G549" i="18"/>
  <c r="F549" i="18"/>
  <c r="E549" i="18"/>
  <c r="I548" i="18"/>
  <c r="H548" i="18"/>
  <c r="G548" i="18"/>
  <c r="F548" i="18"/>
  <c r="E548" i="18"/>
  <c r="I547" i="18"/>
  <c r="H547" i="18"/>
  <c r="G547" i="18"/>
  <c r="F547" i="18"/>
  <c r="E547" i="18"/>
  <c r="I546" i="18"/>
  <c r="H546" i="18"/>
  <c r="G546" i="18"/>
  <c r="F546" i="18"/>
  <c r="E546" i="18"/>
  <c r="I545" i="18"/>
  <c r="H545" i="18"/>
  <c r="G545" i="18"/>
  <c r="F545" i="18"/>
  <c r="E545" i="18"/>
  <c r="I544" i="18"/>
  <c r="H544" i="18"/>
  <c r="G544" i="18"/>
  <c r="F544" i="18"/>
  <c r="E544" i="18"/>
  <c r="I543" i="18"/>
  <c r="H543" i="18"/>
  <c r="G543" i="18"/>
  <c r="F543" i="18"/>
  <c r="E543" i="18"/>
  <c r="I542" i="18"/>
  <c r="H542" i="18"/>
  <c r="G542" i="18"/>
  <c r="F542" i="18"/>
  <c r="E542" i="18"/>
  <c r="I541" i="18"/>
  <c r="H541" i="18"/>
  <c r="G541" i="18"/>
  <c r="F541" i="18"/>
  <c r="E541" i="18"/>
  <c r="I540" i="18"/>
  <c r="H540" i="18"/>
  <c r="G540" i="18"/>
  <c r="F540" i="18"/>
  <c r="E540" i="18"/>
  <c r="I539" i="18"/>
  <c r="H539" i="18"/>
  <c r="G539" i="18"/>
  <c r="F539" i="18"/>
  <c r="E539" i="18"/>
  <c r="I538" i="18"/>
  <c r="H538" i="18"/>
  <c r="G538" i="18"/>
  <c r="F538" i="18"/>
  <c r="E538" i="18"/>
  <c r="I537" i="18"/>
  <c r="H537" i="18"/>
  <c r="G537" i="18"/>
  <c r="F537" i="18"/>
  <c r="E537" i="18"/>
  <c r="I536" i="18"/>
  <c r="H536" i="18"/>
  <c r="G536" i="18"/>
  <c r="F536" i="18"/>
  <c r="E536" i="18"/>
  <c r="I535" i="18"/>
  <c r="H535" i="18"/>
  <c r="G535" i="18"/>
  <c r="F535" i="18"/>
  <c r="E535" i="18"/>
  <c r="I534" i="18"/>
  <c r="H534" i="18"/>
  <c r="G534" i="18"/>
  <c r="F534" i="18"/>
  <c r="E534" i="18"/>
  <c r="I533" i="18"/>
  <c r="H533" i="18"/>
  <c r="G533" i="18"/>
  <c r="F533" i="18"/>
  <c r="E533" i="18"/>
  <c r="I532" i="18"/>
  <c r="H532" i="18"/>
  <c r="G532" i="18"/>
  <c r="F532" i="18"/>
  <c r="E532" i="18"/>
  <c r="I531" i="18"/>
  <c r="H531" i="18"/>
  <c r="G531" i="18"/>
  <c r="F531" i="18"/>
  <c r="E531" i="18"/>
  <c r="I530" i="18"/>
  <c r="H530" i="18"/>
  <c r="G530" i="18"/>
  <c r="F530" i="18"/>
  <c r="E530" i="18"/>
  <c r="I529" i="18"/>
  <c r="H529" i="18"/>
  <c r="G529" i="18"/>
  <c r="F529" i="18"/>
  <c r="E529" i="18"/>
  <c r="I528" i="18"/>
  <c r="H528" i="18"/>
  <c r="G528" i="18"/>
  <c r="F528" i="18"/>
  <c r="E528" i="18"/>
  <c r="I527" i="18"/>
  <c r="H527" i="18"/>
  <c r="G527" i="18"/>
  <c r="F527" i="18"/>
  <c r="E527" i="18"/>
  <c r="I526" i="18"/>
  <c r="H526" i="18"/>
  <c r="G526" i="18"/>
  <c r="F526" i="18"/>
  <c r="E526" i="18"/>
  <c r="I525" i="18"/>
  <c r="H525" i="18"/>
  <c r="G525" i="18"/>
  <c r="F525" i="18"/>
  <c r="E525" i="18"/>
  <c r="I524" i="18"/>
  <c r="H524" i="18"/>
  <c r="G524" i="18"/>
  <c r="F524" i="18"/>
  <c r="E524" i="18"/>
  <c r="I523" i="18"/>
  <c r="H523" i="18"/>
  <c r="G523" i="18"/>
  <c r="F523" i="18"/>
  <c r="E523" i="18"/>
  <c r="I522" i="18"/>
  <c r="H522" i="18"/>
  <c r="G522" i="18"/>
  <c r="F522" i="18"/>
  <c r="E522" i="18"/>
  <c r="I521" i="18"/>
  <c r="H521" i="18"/>
  <c r="G521" i="18"/>
  <c r="F521" i="18"/>
  <c r="E521" i="18"/>
  <c r="I520" i="18"/>
  <c r="H520" i="18"/>
  <c r="G520" i="18"/>
  <c r="F520" i="18"/>
  <c r="E520" i="18"/>
  <c r="I519" i="18"/>
  <c r="H519" i="18"/>
  <c r="G519" i="18"/>
  <c r="F519" i="18"/>
  <c r="E519" i="18"/>
  <c r="I518" i="18"/>
  <c r="H518" i="18"/>
  <c r="G518" i="18"/>
  <c r="F518" i="18"/>
  <c r="E518" i="18"/>
  <c r="I517" i="18"/>
  <c r="H517" i="18"/>
  <c r="G517" i="18"/>
  <c r="F517" i="18"/>
  <c r="E517" i="18"/>
  <c r="I516" i="18"/>
  <c r="H516" i="18"/>
  <c r="G516" i="18"/>
  <c r="F516" i="18"/>
  <c r="E516" i="18"/>
  <c r="I515" i="18"/>
  <c r="H515" i="18"/>
  <c r="G515" i="18"/>
  <c r="F515" i="18"/>
  <c r="E515" i="18"/>
  <c r="I514" i="18"/>
  <c r="H514" i="18"/>
  <c r="G514" i="18"/>
  <c r="F514" i="18"/>
  <c r="E514" i="18"/>
  <c r="I513" i="18"/>
  <c r="H513" i="18"/>
  <c r="G513" i="18"/>
  <c r="F513" i="18"/>
  <c r="E513" i="18"/>
  <c r="I512" i="18"/>
  <c r="H512" i="18"/>
  <c r="G512" i="18"/>
  <c r="F512" i="18"/>
  <c r="E512" i="18"/>
  <c r="I511" i="18"/>
  <c r="H511" i="18"/>
  <c r="G511" i="18"/>
  <c r="F511" i="18"/>
  <c r="E511" i="18"/>
  <c r="I510" i="18"/>
  <c r="H510" i="18"/>
  <c r="G510" i="18"/>
  <c r="F510" i="18"/>
  <c r="E510" i="18"/>
  <c r="I509" i="18"/>
  <c r="H509" i="18"/>
  <c r="G509" i="18"/>
  <c r="F509" i="18"/>
  <c r="E509" i="18"/>
  <c r="I508" i="18"/>
  <c r="H508" i="18"/>
  <c r="G508" i="18"/>
  <c r="F508" i="18"/>
  <c r="E508" i="18"/>
  <c r="I507" i="18"/>
  <c r="H507" i="18"/>
  <c r="G507" i="18"/>
  <c r="F507" i="18"/>
  <c r="E507" i="18"/>
  <c r="I506" i="18"/>
  <c r="H506" i="18"/>
  <c r="G506" i="18"/>
  <c r="F506" i="18"/>
  <c r="E506" i="18"/>
  <c r="I505" i="18"/>
  <c r="H505" i="18"/>
  <c r="G505" i="18"/>
  <c r="F505" i="18"/>
  <c r="E505" i="18"/>
  <c r="I504" i="18"/>
  <c r="H504" i="18"/>
  <c r="G504" i="18"/>
  <c r="F504" i="18"/>
  <c r="E504" i="18"/>
  <c r="I503" i="18"/>
  <c r="H503" i="18"/>
  <c r="G503" i="18"/>
  <c r="F503" i="18"/>
  <c r="E503" i="18"/>
  <c r="I502" i="18"/>
  <c r="H502" i="18"/>
  <c r="G502" i="18"/>
  <c r="F502" i="18"/>
  <c r="E502" i="18"/>
  <c r="I501" i="18"/>
  <c r="H501" i="18"/>
  <c r="G501" i="18"/>
  <c r="F501" i="18"/>
  <c r="E501" i="18"/>
  <c r="I500" i="18"/>
  <c r="H500" i="18"/>
  <c r="G500" i="18"/>
  <c r="F500" i="18"/>
  <c r="E500" i="18"/>
  <c r="I499" i="18"/>
  <c r="H499" i="18"/>
  <c r="G499" i="18"/>
  <c r="F499" i="18"/>
  <c r="E499" i="18"/>
  <c r="I498" i="18"/>
  <c r="H498" i="18"/>
  <c r="G498" i="18"/>
  <c r="F498" i="18"/>
  <c r="E498" i="18"/>
  <c r="I497" i="18"/>
  <c r="H497" i="18"/>
  <c r="G497" i="18"/>
  <c r="F497" i="18"/>
  <c r="E497" i="18"/>
  <c r="I496" i="18"/>
  <c r="H496" i="18"/>
  <c r="G496" i="18"/>
  <c r="F496" i="18"/>
  <c r="E496" i="18"/>
  <c r="I495" i="18"/>
  <c r="H495" i="18"/>
  <c r="G495" i="18"/>
  <c r="F495" i="18"/>
  <c r="E495" i="18"/>
  <c r="I494" i="18"/>
  <c r="H494" i="18"/>
  <c r="G494" i="18"/>
  <c r="F494" i="18"/>
  <c r="E494" i="18"/>
  <c r="I493" i="18"/>
  <c r="H493" i="18"/>
  <c r="G493" i="18"/>
  <c r="F493" i="18"/>
  <c r="E493" i="18"/>
  <c r="I492" i="18"/>
  <c r="H492" i="18"/>
  <c r="G492" i="18"/>
  <c r="F492" i="18"/>
  <c r="E492" i="18"/>
  <c r="I491" i="18"/>
  <c r="H491" i="18"/>
  <c r="G491" i="18"/>
  <c r="F491" i="18"/>
  <c r="E491" i="18"/>
  <c r="I490" i="18"/>
  <c r="H490" i="18"/>
  <c r="G490" i="18"/>
  <c r="F490" i="18"/>
  <c r="E490" i="18"/>
  <c r="I489" i="18"/>
  <c r="H489" i="18"/>
  <c r="G489" i="18"/>
  <c r="F489" i="18"/>
  <c r="E489" i="18"/>
  <c r="I488" i="18"/>
  <c r="H488" i="18"/>
  <c r="G488" i="18"/>
  <c r="F488" i="18"/>
  <c r="E488" i="18"/>
  <c r="I487" i="18"/>
  <c r="H487" i="18"/>
  <c r="G487" i="18"/>
  <c r="F487" i="18"/>
  <c r="E487" i="18"/>
  <c r="I486" i="18"/>
  <c r="H486" i="18"/>
  <c r="G486" i="18"/>
  <c r="F486" i="18"/>
  <c r="E486" i="18"/>
  <c r="I485" i="18"/>
  <c r="H485" i="18"/>
  <c r="G485" i="18"/>
  <c r="F485" i="18"/>
  <c r="E485" i="18"/>
  <c r="I484" i="18"/>
  <c r="H484" i="18"/>
  <c r="G484" i="18"/>
  <c r="F484" i="18"/>
  <c r="E484" i="18"/>
  <c r="I483" i="18"/>
  <c r="H483" i="18"/>
  <c r="G483" i="18"/>
  <c r="F483" i="18"/>
  <c r="E483" i="18"/>
  <c r="I482" i="18"/>
  <c r="H482" i="18"/>
  <c r="G482" i="18"/>
  <c r="F482" i="18"/>
  <c r="E482" i="18"/>
  <c r="I481" i="18"/>
  <c r="H481" i="18"/>
  <c r="G481" i="18"/>
  <c r="F481" i="18"/>
  <c r="E481" i="18"/>
  <c r="I480" i="18"/>
  <c r="H480" i="18"/>
  <c r="G480" i="18"/>
  <c r="F480" i="18"/>
  <c r="E480" i="18"/>
  <c r="I479" i="18"/>
  <c r="H479" i="18"/>
  <c r="G479" i="18"/>
  <c r="F479" i="18"/>
  <c r="E479" i="18"/>
  <c r="I478" i="18"/>
  <c r="H478" i="18"/>
  <c r="G478" i="18"/>
  <c r="F478" i="18"/>
  <c r="E478" i="18"/>
  <c r="I477" i="18"/>
  <c r="H477" i="18"/>
  <c r="G477" i="18"/>
  <c r="F477" i="18"/>
  <c r="E477" i="18"/>
  <c r="I476" i="18"/>
  <c r="H476" i="18"/>
  <c r="G476" i="18"/>
  <c r="F476" i="18"/>
  <c r="E476" i="18"/>
  <c r="I475" i="18"/>
  <c r="H475" i="18"/>
  <c r="G475" i="18"/>
  <c r="F475" i="18"/>
  <c r="E475" i="18"/>
  <c r="I474" i="18"/>
  <c r="H474" i="18"/>
  <c r="G474" i="18"/>
  <c r="F474" i="18"/>
  <c r="E474" i="18"/>
  <c r="I473" i="18"/>
  <c r="H473" i="18"/>
  <c r="G473" i="18"/>
  <c r="F473" i="18"/>
  <c r="E473" i="18"/>
  <c r="I472" i="18"/>
  <c r="H472" i="18"/>
  <c r="G472" i="18"/>
  <c r="F472" i="18"/>
  <c r="E472" i="18"/>
  <c r="I471" i="18"/>
  <c r="H471" i="18"/>
  <c r="G471" i="18"/>
  <c r="F471" i="18"/>
  <c r="E471" i="18"/>
  <c r="I470" i="18"/>
  <c r="H470" i="18"/>
  <c r="G470" i="18"/>
  <c r="F470" i="18"/>
  <c r="E470" i="18"/>
  <c r="I469" i="18"/>
  <c r="H469" i="18"/>
  <c r="G469" i="18"/>
  <c r="F469" i="18"/>
  <c r="E469" i="18"/>
  <c r="I468" i="18"/>
  <c r="H468" i="18"/>
  <c r="G468" i="18"/>
  <c r="F468" i="18"/>
  <c r="E468" i="18"/>
  <c r="I467" i="18"/>
  <c r="H467" i="18"/>
  <c r="G467" i="18"/>
  <c r="F467" i="18"/>
  <c r="E467" i="18"/>
  <c r="I466" i="18"/>
  <c r="H466" i="18"/>
  <c r="G466" i="18"/>
  <c r="F466" i="18"/>
  <c r="E466" i="18"/>
  <c r="I465" i="18"/>
  <c r="H465" i="18"/>
  <c r="G465" i="18"/>
  <c r="F465" i="18"/>
  <c r="E465" i="18"/>
  <c r="I464" i="18"/>
  <c r="H464" i="18"/>
  <c r="G464" i="18"/>
  <c r="F464" i="18"/>
  <c r="E464" i="18"/>
  <c r="I463" i="18"/>
  <c r="H463" i="18"/>
  <c r="G463" i="18"/>
  <c r="F463" i="18"/>
  <c r="E463" i="18"/>
  <c r="I462" i="18"/>
  <c r="H462" i="18"/>
  <c r="G462" i="18"/>
  <c r="F462" i="18"/>
  <c r="E462" i="18"/>
  <c r="I461" i="18"/>
  <c r="H461" i="18"/>
  <c r="G461" i="18"/>
  <c r="F461" i="18"/>
  <c r="E461" i="18"/>
  <c r="I460" i="18"/>
  <c r="H460" i="18"/>
  <c r="G460" i="18"/>
  <c r="F460" i="18"/>
  <c r="E460" i="18"/>
  <c r="I459" i="18"/>
  <c r="H459" i="18"/>
  <c r="G459" i="18"/>
  <c r="F459" i="18"/>
  <c r="E459" i="18"/>
  <c r="I458" i="18"/>
  <c r="H458" i="18"/>
  <c r="G458" i="18"/>
  <c r="F458" i="18"/>
  <c r="E458" i="18"/>
  <c r="I457" i="18"/>
  <c r="H457" i="18"/>
  <c r="G457" i="18"/>
  <c r="F457" i="18"/>
  <c r="E457" i="18"/>
  <c r="I456" i="18"/>
  <c r="H456" i="18"/>
  <c r="G456" i="18"/>
  <c r="F456" i="18"/>
  <c r="E456" i="18"/>
  <c r="I455" i="18"/>
  <c r="H455" i="18"/>
  <c r="G455" i="18"/>
  <c r="F455" i="18"/>
  <c r="E455" i="18"/>
  <c r="I454" i="18"/>
  <c r="H454" i="18"/>
  <c r="G454" i="18"/>
  <c r="F454" i="18"/>
  <c r="E454" i="18"/>
  <c r="I453" i="18"/>
  <c r="H453" i="18"/>
  <c r="G453" i="18"/>
  <c r="F453" i="18"/>
  <c r="E453" i="18"/>
  <c r="I452" i="18"/>
  <c r="H452" i="18"/>
  <c r="G452" i="18"/>
  <c r="F452" i="18"/>
  <c r="E452" i="18"/>
  <c r="I451" i="18"/>
  <c r="H451" i="18"/>
  <c r="G451" i="18"/>
  <c r="F451" i="18"/>
  <c r="E451" i="18"/>
  <c r="I450" i="18"/>
  <c r="H450" i="18"/>
  <c r="G450" i="18"/>
  <c r="F450" i="18"/>
  <c r="E450" i="18"/>
  <c r="I449" i="18"/>
  <c r="H449" i="18"/>
  <c r="G449" i="18"/>
  <c r="F449" i="18"/>
  <c r="E449" i="18"/>
  <c r="I448" i="18"/>
  <c r="H448" i="18"/>
  <c r="G448" i="18"/>
  <c r="F448" i="18"/>
  <c r="E448" i="18"/>
  <c r="I447" i="18"/>
  <c r="H447" i="18"/>
  <c r="G447" i="18"/>
  <c r="F447" i="18"/>
  <c r="E447" i="18"/>
  <c r="I446" i="18"/>
  <c r="H446" i="18"/>
  <c r="G446" i="18"/>
  <c r="F446" i="18"/>
  <c r="E446" i="18"/>
  <c r="I445" i="18"/>
  <c r="H445" i="18"/>
  <c r="G445" i="18"/>
  <c r="F445" i="18"/>
  <c r="E445" i="18"/>
  <c r="I444" i="18"/>
  <c r="H444" i="18"/>
  <c r="G444" i="18"/>
  <c r="F444" i="18"/>
  <c r="E444" i="18"/>
  <c r="I443" i="18"/>
  <c r="H443" i="18"/>
  <c r="G443" i="18"/>
  <c r="F443" i="18"/>
  <c r="E443" i="18"/>
  <c r="I442" i="18"/>
  <c r="H442" i="18"/>
  <c r="G442" i="18"/>
  <c r="F442" i="18"/>
  <c r="E442" i="18"/>
  <c r="I441" i="18"/>
  <c r="H441" i="18"/>
  <c r="G441" i="18"/>
  <c r="F441" i="18"/>
  <c r="E441" i="18"/>
  <c r="I440" i="18"/>
  <c r="H440" i="18"/>
  <c r="G440" i="18"/>
  <c r="F440" i="18"/>
  <c r="E440" i="18"/>
  <c r="I439" i="18"/>
  <c r="H439" i="18"/>
  <c r="G439" i="18"/>
  <c r="F439" i="18"/>
  <c r="E439" i="18"/>
  <c r="I438" i="18"/>
  <c r="H438" i="18"/>
  <c r="G438" i="18"/>
  <c r="F438" i="18"/>
  <c r="E438" i="18"/>
  <c r="I437" i="18"/>
  <c r="H437" i="18"/>
  <c r="G437" i="18"/>
  <c r="F437" i="18"/>
  <c r="E437" i="18"/>
  <c r="I436" i="18"/>
  <c r="H436" i="18"/>
  <c r="G436" i="18"/>
  <c r="F436" i="18"/>
  <c r="E436" i="18"/>
  <c r="I435" i="18"/>
  <c r="H435" i="18"/>
  <c r="G435" i="18"/>
  <c r="F435" i="18"/>
  <c r="E435" i="18"/>
  <c r="I434" i="18"/>
  <c r="H434" i="18"/>
  <c r="G434" i="18"/>
  <c r="F434" i="18"/>
  <c r="E434" i="18"/>
  <c r="I433" i="18"/>
  <c r="H433" i="18"/>
  <c r="G433" i="18"/>
  <c r="F433" i="18"/>
  <c r="E433" i="18"/>
  <c r="I432" i="18"/>
  <c r="H432" i="18"/>
  <c r="G432" i="18"/>
  <c r="F432" i="18"/>
  <c r="E432" i="18"/>
  <c r="I431" i="18"/>
  <c r="H431" i="18"/>
  <c r="G431" i="18"/>
  <c r="F431" i="18"/>
  <c r="E431" i="18"/>
  <c r="I430" i="18"/>
  <c r="H430" i="18"/>
  <c r="G430" i="18"/>
  <c r="F430" i="18"/>
  <c r="E430" i="18"/>
  <c r="I429" i="18"/>
  <c r="H429" i="18"/>
  <c r="G429" i="18"/>
  <c r="F429" i="18"/>
  <c r="E429" i="18"/>
  <c r="I428" i="18"/>
  <c r="H428" i="18"/>
  <c r="G428" i="18"/>
  <c r="F428" i="18"/>
  <c r="E428" i="18"/>
  <c r="I427" i="18"/>
  <c r="H427" i="18"/>
  <c r="G427" i="18"/>
  <c r="F427" i="18"/>
  <c r="E427" i="18"/>
  <c r="I426" i="18"/>
  <c r="H426" i="18"/>
  <c r="G426" i="18"/>
  <c r="F426" i="18"/>
  <c r="E426" i="18"/>
  <c r="I425" i="18"/>
  <c r="H425" i="18"/>
  <c r="G425" i="18"/>
  <c r="F425" i="18"/>
  <c r="E425" i="18"/>
  <c r="I424" i="18"/>
  <c r="H424" i="18"/>
  <c r="G424" i="18"/>
  <c r="F424" i="18"/>
  <c r="E424" i="18"/>
  <c r="I423" i="18"/>
  <c r="H423" i="18"/>
  <c r="G423" i="18"/>
  <c r="F423" i="18"/>
  <c r="E423" i="18"/>
  <c r="I422" i="18"/>
  <c r="H422" i="18"/>
  <c r="G422" i="18"/>
  <c r="F422" i="18"/>
  <c r="E422" i="18"/>
  <c r="I421" i="18"/>
  <c r="H421" i="18"/>
  <c r="G421" i="18"/>
  <c r="F421" i="18"/>
  <c r="E421" i="18"/>
  <c r="I420" i="18"/>
  <c r="H420" i="18"/>
  <c r="G420" i="18"/>
  <c r="F420" i="18"/>
  <c r="E420" i="18"/>
  <c r="I419" i="18"/>
  <c r="H419" i="18"/>
  <c r="G419" i="18"/>
  <c r="F419" i="18"/>
  <c r="E419" i="18"/>
  <c r="I418" i="18"/>
  <c r="H418" i="18"/>
  <c r="G418" i="18"/>
  <c r="F418" i="18"/>
  <c r="E418" i="18"/>
  <c r="I417" i="18"/>
  <c r="H417" i="18"/>
  <c r="G417" i="18"/>
  <c r="F417" i="18"/>
  <c r="E417" i="18"/>
  <c r="I416" i="18"/>
  <c r="H416" i="18"/>
  <c r="G416" i="18"/>
  <c r="F416" i="18"/>
  <c r="E416" i="18"/>
  <c r="I415" i="18"/>
  <c r="H415" i="18"/>
  <c r="G415" i="18"/>
  <c r="F415" i="18"/>
  <c r="E415" i="18"/>
  <c r="I414" i="18"/>
  <c r="H414" i="18"/>
  <c r="G414" i="18"/>
  <c r="F414" i="18"/>
  <c r="E414" i="18"/>
  <c r="I413" i="18"/>
  <c r="H413" i="18"/>
  <c r="G413" i="18"/>
  <c r="F413" i="18"/>
  <c r="E413" i="18"/>
  <c r="I412" i="18"/>
  <c r="H412" i="18"/>
  <c r="G412" i="18"/>
  <c r="F412" i="18"/>
  <c r="E412" i="18"/>
  <c r="I411" i="18"/>
  <c r="H411" i="18"/>
  <c r="G411" i="18"/>
  <c r="F411" i="18"/>
  <c r="E411" i="18"/>
  <c r="I410" i="18"/>
  <c r="H410" i="18"/>
  <c r="G410" i="18"/>
  <c r="F410" i="18"/>
  <c r="E410" i="18"/>
  <c r="I409" i="18"/>
  <c r="H409" i="18"/>
  <c r="G409" i="18"/>
  <c r="F409" i="18"/>
  <c r="E409" i="18"/>
  <c r="I408" i="18"/>
  <c r="H408" i="18"/>
  <c r="G408" i="18"/>
  <c r="F408" i="18"/>
  <c r="E408" i="18"/>
  <c r="I407" i="18"/>
  <c r="H407" i="18"/>
  <c r="G407" i="18"/>
  <c r="F407" i="18"/>
  <c r="E407" i="18"/>
  <c r="I406" i="18"/>
  <c r="H406" i="18"/>
  <c r="G406" i="18"/>
  <c r="F406" i="18"/>
  <c r="E406" i="18"/>
  <c r="I405" i="18"/>
  <c r="H405" i="18"/>
  <c r="G405" i="18"/>
  <c r="F405" i="18"/>
  <c r="E405" i="18"/>
  <c r="I404" i="18"/>
  <c r="H404" i="18"/>
  <c r="G404" i="18"/>
  <c r="F404" i="18"/>
  <c r="E404" i="18"/>
  <c r="I403" i="18"/>
  <c r="H403" i="18"/>
  <c r="G403" i="18"/>
  <c r="F403" i="18"/>
  <c r="E403" i="18"/>
  <c r="I402" i="18"/>
  <c r="H402" i="18"/>
  <c r="G402" i="18"/>
  <c r="F402" i="18"/>
  <c r="E402" i="18"/>
  <c r="I401" i="18"/>
  <c r="H401" i="18"/>
  <c r="G401" i="18"/>
  <c r="F401" i="18"/>
  <c r="E401" i="18"/>
  <c r="I400" i="18"/>
  <c r="H400" i="18"/>
  <c r="G400" i="18"/>
  <c r="F400" i="18"/>
  <c r="E400" i="18"/>
  <c r="I399" i="18"/>
  <c r="H399" i="18"/>
  <c r="G399" i="18"/>
  <c r="F399" i="18"/>
  <c r="E399" i="18"/>
  <c r="I398" i="18"/>
  <c r="H398" i="18"/>
  <c r="G398" i="18"/>
  <c r="F398" i="18"/>
  <c r="E398" i="18"/>
  <c r="I397" i="18"/>
  <c r="H397" i="18"/>
  <c r="G397" i="18"/>
  <c r="F397" i="18"/>
  <c r="E397" i="18"/>
  <c r="I396" i="18"/>
  <c r="H396" i="18"/>
  <c r="G396" i="18"/>
  <c r="F396" i="18"/>
  <c r="E396" i="18"/>
  <c r="I395" i="18"/>
  <c r="H395" i="18"/>
  <c r="G395" i="18"/>
  <c r="F395" i="18"/>
  <c r="E395" i="18"/>
  <c r="I394" i="18"/>
  <c r="H394" i="18"/>
  <c r="G394" i="18"/>
  <c r="F394" i="18"/>
  <c r="E394" i="18"/>
  <c r="I393" i="18"/>
  <c r="H393" i="18"/>
  <c r="G393" i="18"/>
  <c r="F393" i="18"/>
  <c r="E393" i="18"/>
  <c r="I392" i="18"/>
  <c r="H392" i="18"/>
  <c r="G392" i="18"/>
  <c r="F392" i="18"/>
  <c r="E392" i="18"/>
  <c r="I391" i="18"/>
  <c r="H391" i="18"/>
  <c r="G391" i="18"/>
  <c r="F391" i="18"/>
  <c r="E391" i="18"/>
  <c r="I390" i="18"/>
  <c r="H390" i="18"/>
  <c r="G390" i="18"/>
  <c r="F390" i="18"/>
  <c r="E390" i="18"/>
  <c r="I389" i="18"/>
  <c r="H389" i="18"/>
  <c r="G389" i="18"/>
  <c r="F389" i="18"/>
  <c r="E389" i="18"/>
  <c r="I388" i="18"/>
  <c r="H388" i="18"/>
  <c r="G388" i="18"/>
  <c r="F388" i="18"/>
  <c r="E388" i="18"/>
  <c r="I387" i="18"/>
  <c r="H387" i="18"/>
  <c r="G387" i="18"/>
  <c r="F387" i="18"/>
  <c r="E387" i="18"/>
  <c r="I386" i="18"/>
  <c r="H386" i="18"/>
  <c r="G386" i="18"/>
  <c r="F386" i="18"/>
  <c r="E386" i="18"/>
  <c r="I385" i="18"/>
  <c r="H385" i="18"/>
  <c r="G385" i="18"/>
  <c r="F385" i="18"/>
  <c r="E385" i="18"/>
  <c r="I384" i="18"/>
  <c r="H384" i="18"/>
  <c r="G384" i="18"/>
  <c r="F384" i="18"/>
  <c r="E384" i="18"/>
  <c r="I383" i="18"/>
  <c r="H383" i="18"/>
  <c r="G383" i="18"/>
  <c r="F383" i="18"/>
  <c r="E383" i="18"/>
  <c r="I382" i="18"/>
  <c r="H382" i="18"/>
  <c r="G382" i="18"/>
  <c r="F382" i="18"/>
  <c r="E382" i="18"/>
  <c r="I381" i="18"/>
  <c r="H381" i="18"/>
  <c r="G381" i="18"/>
  <c r="F381" i="18"/>
  <c r="E381" i="18"/>
  <c r="I380" i="18"/>
  <c r="H380" i="18"/>
  <c r="G380" i="18"/>
  <c r="F380" i="18"/>
  <c r="E380" i="18"/>
  <c r="I379" i="18"/>
  <c r="H379" i="18"/>
  <c r="G379" i="18"/>
  <c r="F379" i="18"/>
  <c r="E379" i="18"/>
  <c r="I378" i="18"/>
  <c r="H378" i="18"/>
  <c r="G378" i="18"/>
  <c r="F378" i="18"/>
  <c r="E378" i="18"/>
  <c r="I377" i="18"/>
  <c r="H377" i="18"/>
  <c r="G377" i="18"/>
  <c r="F377" i="18"/>
  <c r="E377" i="18"/>
  <c r="I376" i="18"/>
  <c r="H376" i="18"/>
  <c r="G376" i="18"/>
  <c r="F376" i="18"/>
  <c r="E376" i="18"/>
  <c r="I375" i="18"/>
  <c r="H375" i="18"/>
  <c r="G375" i="18"/>
  <c r="F375" i="18"/>
  <c r="E375" i="18"/>
  <c r="I374" i="18"/>
  <c r="H374" i="18"/>
  <c r="G374" i="18"/>
  <c r="F374" i="18"/>
  <c r="E374" i="18"/>
  <c r="I373" i="18"/>
  <c r="H373" i="18"/>
  <c r="G373" i="18"/>
  <c r="F373" i="18"/>
  <c r="E373" i="18"/>
  <c r="I372" i="18"/>
  <c r="H372" i="18"/>
  <c r="G372" i="18"/>
  <c r="F372" i="18"/>
  <c r="E372" i="18"/>
  <c r="I371" i="18"/>
  <c r="H371" i="18"/>
  <c r="G371" i="18"/>
  <c r="F371" i="18"/>
  <c r="E371" i="18"/>
  <c r="I370" i="18"/>
  <c r="H370" i="18"/>
  <c r="G370" i="18"/>
  <c r="F370" i="18"/>
  <c r="E370" i="18"/>
  <c r="I369" i="18"/>
  <c r="H369" i="18"/>
  <c r="G369" i="18"/>
  <c r="F369" i="18"/>
  <c r="E369" i="18"/>
  <c r="I368" i="18"/>
  <c r="H368" i="18"/>
  <c r="G368" i="18"/>
  <c r="F368" i="18"/>
  <c r="E368" i="18"/>
  <c r="I367" i="18"/>
  <c r="H367" i="18"/>
  <c r="G367" i="18"/>
  <c r="F367" i="18"/>
  <c r="E367" i="18"/>
  <c r="I366" i="18"/>
  <c r="H366" i="18"/>
  <c r="G366" i="18"/>
  <c r="F366" i="18"/>
  <c r="E366" i="18"/>
  <c r="I365" i="18"/>
  <c r="H365" i="18"/>
  <c r="G365" i="18"/>
  <c r="F365" i="18"/>
  <c r="E365" i="18"/>
  <c r="I364" i="18"/>
  <c r="H364" i="18"/>
  <c r="G364" i="18"/>
  <c r="F364" i="18"/>
  <c r="E364" i="18"/>
  <c r="I363" i="18"/>
  <c r="H363" i="18"/>
  <c r="G363" i="18"/>
  <c r="F363" i="18"/>
  <c r="E363" i="18"/>
  <c r="I362" i="18"/>
  <c r="H362" i="18"/>
  <c r="G362" i="18"/>
  <c r="F362" i="18"/>
  <c r="E362" i="18"/>
  <c r="I361" i="18"/>
  <c r="H361" i="18"/>
  <c r="G361" i="18"/>
  <c r="F361" i="18"/>
  <c r="E361" i="18"/>
  <c r="I360" i="18"/>
  <c r="H360" i="18"/>
  <c r="G360" i="18"/>
  <c r="F360" i="18"/>
  <c r="E360" i="18"/>
  <c r="I359" i="18"/>
  <c r="H359" i="18"/>
  <c r="G359" i="18"/>
  <c r="F359" i="18"/>
  <c r="E359" i="18"/>
  <c r="I358" i="18"/>
  <c r="H358" i="18"/>
  <c r="G358" i="18"/>
  <c r="F358" i="18"/>
  <c r="E358" i="18"/>
  <c r="I357" i="18"/>
  <c r="H357" i="18"/>
  <c r="G357" i="18"/>
  <c r="F357" i="18"/>
  <c r="E357" i="18"/>
  <c r="I356" i="18"/>
  <c r="H356" i="18"/>
  <c r="G356" i="18"/>
  <c r="F356" i="18"/>
  <c r="E356" i="18"/>
  <c r="I355" i="18"/>
  <c r="H355" i="18"/>
  <c r="G355" i="18"/>
  <c r="F355" i="18"/>
  <c r="E355" i="18"/>
  <c r="I354" i="18"/>
  <c r="H354" i="18"/>
  <c r="G354" i="18"/>
  <c r="F354" i="18"/>
  <c r="E354" i="18"/>
  <c r="I353" i="18"/>
  <c r="H353" i="18"/>
  <c r="G353" i="18"/>
  <c r="F353" i="18"/>
  <c r="E353" i="18"/>
  <c r="I352" i="18"/>
  <c r="H352" i="18"/>
  <c r="G352" i="18"/>
  <c r="F352" i="18"/>
  <c r="E352" i="18"/>
  <c r="I351" i="18"/>
  <c r="H351" i="18"/>
  <c r="G351" i="18"/>
  <c r="F351" i="18"/>
  <c r="E351" i="18"/>
  <c r="I350" i="18"/>
  <c r="H350" i="18"/>
  <c r="G350" i="18"/>
  <c r="F350" i="18"/>
  <c r="E350" i="18"/>
  <c r="I349" i="18"/>
  <c r="H349" i="18"/>
  <c r="G349" i="18"/>
  <c r="F349" i="18"/>
  <c r="E349" i="18"/>
  <c r="I348" i="18"/>
  <c r="H348" i="18"/>
  <c r="G348" i="18"/>
  <c r="F348" i="18"/>
  <c r="E348" i="18"/>
  <c r="I347" i="18"/>
  <c r="H347" i="18"/>
  <c r="G347" i="18"/>
  <c r="F347" i="18"/>
  <c r="E347" i="18"/>
  <c r="I346" i="18"/>
  <c r="H346" i="18"/>
  <c r="G346" i="18"/>
  <c r="F346" i="18"/>
  <c r="E346" i="18"/>
  <c r="I345" i="18"/>
  <c r="H345" i="18"/>
  <c r="G345" i="18"/>
  <c r="F345" i="18"/>
  <c r="E345" i="18"/>
  <c r="I344" i="18"/>
  <c r="H344" i="18"/>
  <c r="G344" i="18"/>
  <c r="F344" i="18"/>
  <c r="E344" i="18"/>
  <c r="I343" i="18"/>
  <c r="H343" i="18"/>
  <c r="G343" i="18"/>
  <c r="F343" i="18"/>
  <c r="E343" i="18"/>
  <c r="I342" i="18"/>
  <c r="H342" i="18"/>
  <c r="G342" i="18"/>
  <c r="F342" i="18"/>
  <c r="E342" i="18"/>
  <c r="I341" i="18"/>
  <c r="H341" i="18"/>
  <c r="G341" i="18"/>
  <c r="F341" i="18"/>
  <c r="E341" i="18"/>
  <c r="I340" i="18"/>
  <c r="H340" i="18"/>
  <c r="G340" i="18"/>
  <c r="F340" i="18"/>
  <c r="E340" i="18"/>
  <c r="I339" i="18"/>
  <c r="H339" i="18"/>
  <c r="G339" i="18"/>
  <c r="F339" i="18"/>
  <c r="E339" i="18"/>
  <c r="I338" i="18"/>
  <c r="H338" i="18"/>
  <c r="G338" i="18"/>
  <c r="F338" i="18"/>
  <c r="E338" i="18"/>
  <c r="I337" i="18"/>
  <c r="H337" i="18"/>
  <c r="G337" i="18"/>
  <c r="F337" i="18"/>
  <c r="E337" i="18"/>
  <c r="I336" i="18"/>
  <c r="H336" i="18"/>
  <c r="G336" i="18"/>
  <c r="F336" i="18"/>
  <c r="E336" i="18"/>
  <c r="I335" i="18"/>
  <c r="H335" i="18"/>
  <c r="G335" i="18"/>
  <c r="F335" i="18"/>
  <c r="E335" i="18"/>
  <c r="I334" i="18"/>
  <c r="H334" i="18"/>
  <c r="G334" i="18"/>
  <c r="F334" i="18"/>
  <c r="E334" i="18"/>
  <c r="I333" i="18"/>
  <c r="H333" i="18"/>
  <c r="G333" i="18"/>
  <c r="F333" i="18"/>
  <c r="E333" i="18"/>
  <c r="I332" i="18"/>
  <c r="H332" i="18"/>
  <c r="G332" i="18"/>
  <c r="F332" i="18"/>
  <c r="E332" i="18"/>
  <c r="I331" i="18"/>
  <c r="H331" i="18"/>
  <c r="G331" i="18"/>
  <c r="F331" i="18"/>
  <c r="E331" i="18"/>
  <c r="I330" i="18"/>
  <c r="H330" i="18"/>
  <c r="G330" i="18"/>
  <c r="F330" i="18"/>
  <c r="E330" i="18"/>
  <c r="I329" i="18"/>
  <c r="H329" i="18"/>
  <c r="G329" i="18"/>
  <c r="F329" i="18"/>
  <c r="E329" i="18"/>
  <c r="I328" i="18"/>
  <c r="H328" i="18"/>
  <c r="G328" i="18"/>
  <c r="F328" i="18"/>
  <c r="E328" i="18"/>
  <c r="I327" i="18"/>
  <c r="H327" i="18"/>
  <c r="G327" i="18"/>
  <c r="F327" i="18"/>
  <c r="E327" i="18"/>
  <c r="I326" i="18"/>
  <c r="H326" i="18"/>
  <c r="G326" i="18"/>
  <c r="F326" i="18"/>
  <c r="E326" i="18"/>
  <c r="I325" i="18"/>
  <c r="H325" i="18"/>
  <c r="G325" i="18"/>
  <c r="F325" i="18"/>
  <c r="E325" i="18"/>
  <c r="I324" i="18"/>
  <c r="H324" i="18"/>
  <c r="G324" i="18"/>
  <c r="F324" i="18"/>
  <c r="E324" i="18"/>
  <c r="I323" i="18"/>
  <c r="H323" i="18"/>
  <c r="G323" i="18"/>
  <c r="F323" i="18"/>
  <c r="E323" i="18"/>
  <c r="I322" i="18"/>
  <c r="H322" i="18"/>
  <c r="G322" i="18"/>
  <c r="F322" i="18"/>
  <c r="E322" i="18"/>
  <c r="I321" i="18"/>
  <c r="H321" i="18"/>
  <c r="G321" i="18"/>
  <c r="F321" i="18"/>
  <c r="E321" i="18"/>
  <c r="I320" i="18"/>
  <c r="H320" i="18"/>
  <c r="G320" i="18"/>
  <c r="F320" i="18"/>
  <c r="E320" i="18"/>
  <c r="I319" i="18"/>
  <c r="H319" i="18"/>
  <c r="G319" i="18"/>
  <c r="F319" i="18"/>
  <c r="E319" i="18"/>
  <c r="I318" i="18"/>
  <c r="H318" i="18"/>
  <c r="G318" i="18"/>
  <c r="F318" i="18"/>
  <c r="E318" i="18"/>
  <c r="I317" i="18"/>
  <c r="H317" i="18"/>
  <c r="G317" i="18"/>
  <c r="F317" i="18"/>
  <c r="E317" i="18"/>
  <c r="I316" i="18"/>
  <c r="H316" i="18"/>
  <c r="G316" i="18"/>
  <c r="F316" i="18"/>
  <c r="E316" i="18"/>
  <c r="I315" i="18"/>
  <c r="H315" i="18"/>
  <c r="G315" i="18"/>
  <c r="F315" i="18"/>
  <c r="E315" i="18"/>
  <c r="I314" i="18"/>
  <c r="H314" i="18"/>
  <c r="G314" i="18"/>
  <c r="F314" i="18"/>
  <c r="E314" i="18"/>
  <c r="I313" i="18"/>
  <c r="H313" i="18"/>
  <c r="G313" i="18"/>
  <c r="F313" i="18"/>
  <c r="E313" i="18"/>
  <c r="I312" i="18"/>
  <c r="H312" i="18"/>
  <c r="G312" i="18"/>
  <c r="F312" i="18"/>
  <c r="E312" i="18"/>
  <c r="I311" i="18"/>
  <c r="H311" i="18"/>
  <c r="G311" i="18"/>
  <c r="F311" i="18"/>
  <c r="E311" i="18"/>
  <c r="I310" i="18"/>
  <c r="H310" i="18"/>
  <c r="G310" i="18"/>
  <c r="F310" i="18"/>
  <c r="E310" i="18"/>
  <c r="I309" i="18"/>
  <c r="H309" i="18"/>
  <c r="G309" i="18"/>
  <c r="F309" i="18"/>
  <c r="E309" i="18"/>
  <c r="I308" i="18"/>
  <c r="H308" i="18"/>
  <c r="G308" i="18"/>
  <c r="F308" i="18"/>
  <c r="E308" i="18"/>
  <c r="I307" i="18"/>
  <c r="H307" i="18"/>
  <c r="G307" i="18"/>
  <c r="F307" i="18"/>
  <c r="E307" i="18"/>
  <c r="I306" i="18"/>
  <c r="H306" i="18"/>
  <c r="G306" i="18"/>
  <c r="F306" i="18"/>
  <c r="E306" i="18"/>
  <c r="I305" i="18"/>
  <c r="H305" i="18"/>
  <c r="G305" i="18"/>
  <c r="F305" i="18"/>
  <c r="E305" i="18"/>
  <c r="I304" i="18"/>
  <c r="H304" i="18"/>
  <c r="G304" i="18"/>
  <c r="F304" i="18"/>
  <c r="E304" i="18"/>
  <c r="I303" i="18"/>
  <c r="H303" i="18"/>
  <c r="G303" i="18"/>
  <c r="F303" i="18"/>
  <c r="E303" i="18"/>
  <c r="I302" i="18"/>
  <c r="H302" i="18"/>
  <c r="G302" i="18"/>
  <c r="F302" i="18"/>
  <c r="E302" i="18"/>
  <c r="I301" i="18"/>
  <c r="H301" i="18"/>
  <c r="G301" i="18"/>
  <c r="F301" i="18"/>
  <c r="E301" i="18"/>
  <c r="I300" i="18"/>
  <c r="H300" i="18"/>
  <c r="G300" i="18"/>
  <c r="F300" i="18"/>
  <c r="E300" i="18"/>
  <c r="I299" i="18"/>
  <c r="H299" i="18"/>
  <c r="G299" i="18"/>
  <c r="F299" i="18"/>
  <c r="E299" i="18"/>
  <c r="I298" i="18"/>
  <c r="H298" i="18"/>
  <c r="G298" i="18"/>
  <c r="F298" i="18"/>
  <c r="E298" i="18"/>
  <c r="I297" i="18"/>
  <c r="H297" i="18"/>
  <c r="G297" i="18"/>
  <c r="F297" i="18"/>
  <c r="E297" i="18"/>
  <c r="I296" i="18"/>
  <c r="H296" i="18"/>
  <c r="G296" i="18"/>
  <c r="F296" i="18"/>
  <c r="E296" i="18"/>
  <c r="I295" i="18"/>
  <c r="H295" i="18"/>
  <c r="G295" i="18"/>
  <c r="F295" i="18"/>
  <c r="E295" i="18"/>
  <c r="I294" i="18"/>
  <c r="H294" i="18"/>
  <c r="G294" i="18"/>
  <c r="F294" i="18"/>
  <c r="E294" i="18"/>
  <c r="I293" i="18"/>
  <c r="H293" i="18"/>
  <c r="G293" i="18"/>
  <c r="F293" i="18"/>
  <c r="E293" i="18"/>
  <c r="I292" i="18"/>
  <c r="H292" i="18"/>
  <c r="G292" i="18"/>
  <c r="F292" i="18"/>
  <c r="E292" i="18"/>
  <c r="I291" i="18"/>
  <c r="H291" i="18"/>
  <c r="G291" i="18"/>
  <c r="F291" i="18"/>
  <c r="E291" i="18"/>
  <c r="I290" i="18"/>
  <c r="H290" i="18"/>
  <c r="G290" i="18"/>
  <c r="F290" i="18"/>
  <c r="E290" i="18"/>
  <c r="I289" i="18"/>
  <c r="H289" i="18"/>
  <c r="G289" i="18"/>
  <c r="F289" i="18"/>
  <c r="E289" i="18"/>
  <c r="I288" i="18"/>
  <c r="H288" i="18"/>
  <c r="G288" i="18"/>
  <c r="F288" i="18"/>
  <c r="E288" i="18"/>
  <c r="I287" i="18"/>
  <c r="H287" i="18"/>
  <c r="G287" i="18"/>
  <c r="F287" i="18"/>
  <c r="E287" i="18"/>
  <c r="I286" i="18"/>
  <c r="H286" i="18"/>
  <c r="G286" i="18"/>
  <c r="F286" i="18"/>
  <c r="E286" i="18"/>
  <c r="I285" i="18"/>
  <c r="H285" i="18"/>
  <c r="G285" i="18"/>
  <c r="F285" i="18"/>
  <c r="E285" i="18"/>
  <c r="I284" i="18"/>
  <c r="H284" i="18"/>
  <c r="G284" i="18"/>
  <c r="F284" i="18"/>
  <c r="E284" i="18"/>
  <c r="I283" i="18"/>
  <c r="H283" i="18"/>
  <c r="G283" i="18"/>
  <c r="F283" i="18"/>
  <c r="E283" i="18"/>
  <c r="I282" i="18"/>
  <c r="H282" i="18"/>
  <c r="G282" i="18"/>
  <c r="F282" i="18"/>
  <c r="E282" i="18"/>
  <c r="I281" i="18"/>
  <c r="H281" i="18"/>
  <c r="G281" i="18"/>
  <c r="F281" i="18"/>
  <c r="E281" i="18"/>
  <c r="I280" i="18"/>
  <c r="H280" i="18"/>
  <c r="G280" i="18"/>
  <c r="F280" i="18"/>
  <c r="E280" i="18"/>
  <c r="I279" i="18"/>
  <c r="H279" i="18"/>
  <c r="G279" i="18"/>
  <c r="F279" i="18"/>
  <c r="E279" i="18"/>
  <c r="I278" i="18"/>
  <c r="H278" i="18"/>
  <c r="G278" i="18"/>
  <c r="F278" i="18"/>
  <c r="E278" i="18"/>
  <c r="I277" i="18"/>
  <c r="H277" i="18"/>
  <c r="G277" i="18"/>
  <c r="F277" i="18"/>
  <c r="E277" i="18"/>
  <c r="I276" i="18"/>
  <c r="H276" i="18"/>
  <c r="G276" i="18"/>
  <c r="F276" i="18"/>
  <c r="E276" i="18"/>
  <c r="I275" i="18"/>
  <c r="H275" i="18"/>
  <c r="G275" i="18"/>
  <c r="F275" i="18"/>
  <c r="E275" i="18"/>
  <c r="I274" i="18"/>
  <c r="H274" i="18"/>
  <c r="G274" i="18"/>
  <c r="F274" i="18"/>
  <c r="E274" i="18"/>
  <c r="I273" i="18"/>
  <c r="H273" i="18"/>
  <c r="G273" i="18"/>
  <c r="F273" i="18"/>
  <c r="E273" i="18"/>
  <c r="I272" i="18"/>
  <c r="H272" i="18"/>
  <c r="G272" i="18"/>
  <c r="F272" i="18"/>
  <c r="E272" i="18"/>
  <c r="I271" i="18"/>
  <c r="H271" i="18"/>
  <c r="G271" i="18"/>
  <c r="F271" i="18"/>
  <c r="E271" i="18"/>
  <c r="I270" i="18"/>
  <c r="H270" i="18"/>
  <c r="G270" i="18"/>
  <c r="F270" i="18"/>
  <c r="E270" i="18"/>
  <c r="I269" i="18"/>
  <c r="H269" i="18"/>
  <c r="G269" i="18"/>
  <c r="F269" i="18"/>
  <c r="E269" i="18"/>
  <c r="I268" i="18"/>
  <c r="H268" i="18"/>
  <c r="G268" i="18"/>
  <c r="F268" i="18"/>
  <c r="E268" i="18"/>
  <c r="I267" i="18"/>
  <c r="H267" i="18"/>
  <c r="G267" i="18"/>
  <c r="F267" i="18"/>
  <c r="E267" i="18"/>
  <c r="I266" i="18"/>
  <c r="H266" i="18"/>
  <c r="G266" i="18"/>
  <c r="F266" i="18"/>
  <c r="E266" i="18"/>
  <c r="I265" i="18"/>
  <c r="H265" i="18"/>
  <c r="G265" i="18"/>
  <c r="F265" i="18"/>
  <c r="E265" i="18"/>
  <c r="I264" i="18"/>
  <c r="H264" i="18"/>
  <c r="G264" i="18"/>
  <c r="F264" i="18"/>
  <c r="E264" i="18"/>
  <c r="I263" i="18"/>
  <c r="H263" i="18"/>
  <c r="G263" i="18"/>
  <c r="F263" i="18"/>
  <c r="E263" i="18"/>
  <c r="I262" i="18"/>
  <c r="H262" i="18"/>
  <c r="G262" i="18"/>
  <c r="F262" i="18"/>
  <c r="E262" i="18"/>
  <c r="I261" i="18"/>
  <c r="H261" i="18"/>
  <c r="G261" i="18"/>
  <c r="F261" i="18"/>
  <c r="E261" i="18"/>
  <c r="I260" i="18"/>
  <c r="H260" i="18"/>
  <c r="G260" i="18"/>
  <c r="F260" i="18"/>
  <c r="E260" i="18"/>
  <c r="I259" i="18"/>
  <c r="H259" i="18"/>
  <c r="G259" i="18"/>
  <c r="F259" i="18"/>
  <c r="E259" i="18"/>
  <c r="I258" i="18"/>
  <c r="H258" i="18"/>
  <c r="G258" i="18"/>
  <c r="F258" i="18"/>
  <c r="E258" i="18"/>
  <c r="I257" i="18"/>
  <c r="H257" i="18"/>
  <c r="G257" i="18"/>
  <c r="F257" i="18"/>
  <c r="E257" i="18"/>
  <c r="I256" i="18"/>
  <c r="H256" i="18"/>
  <c r="G256" i="18"/>
  <c r="F256" i="18"/>
  <c r="E256" i="18"/>
  <c r="I255" i="18"/>
  <c r="H255" i="18"/>
  <c r="G255" i="18"/>
  <c r="F255" i="18"/>
  <c r="E255" i="18"/>
  <c r="I254" i="18"/>
  <c r="H254" i="18"/>
  <c r="G254" i="18"/>
  <c r="F254" i="18"/>
  <c r="E254" i="18"/>
  <c r="I253" i="18"/>
  <c r="H253" i="18"/>
  <c r="G253" i="18"/>
  <c r="F253" i="18"/>
  <c r="E253" i="18"/>
  <c r="I252" i="18"/>
  <c r="H252" i="18"/>
  <c r="G252" i="18"/>
  <c r="F252" i="18"/>
  <c r="E252" i="18"/>
  <c r="I251" i="18"/>
  <c r="H251" i="18"/>
  <c r="G251" i="18"/>
  <c r="F251" i="18"/>
  <c r="E251" i="18"/>
  <c r="I250" i="18"/>
  <c r="H250" i="18"/>
  <c r="G250" i="18"/>
  <c r="F250" i="18"/>
  <c r="E250" i="18"/>
  <c r="I249" i="18"/>
  <c r="H249" i="18"/>
  <c r="G249" i="18"/>
  <c r="F249" i="18"/>
  <c r="E249" i="18"/>
  <c r="I248" i="18"/>
  <c r="H248" i="18"/>
  <c r="G248" i="18"/>
  <c r="F248" i="18"/>
  <c r="E248" i="18"/>
  <c r="I247" i="18"/>
  <c r="H247" i="18"/>
  <c r="G247" i="18"/>
  <c r="F247" i="18"/>
  <c r="E247" i="18"/>
  <c r="I246" i="18"/>
  <c r="H246" i="18"/>
  <c r="G246" i="18"/>
  <c r="F246" i="18"/>
  <c r="E246" i="18"/>
  <c r="I245" i="18"/>
  <c r="H245" i="18"/>
  <c r="G245" i="18"/>
  <c r="F245" i="18"/>
  <c r="E245" i="18"/>
  <c r="I244" i="18"/>
  <c r="H244" i="18"/>
  <c r="G244" i="18"/>
  <c r="F244" i="18"/>
  <c r="E244" i="18"/>
  <c r="I243" i="18"/>
  <c r="H243" i="18"/>
  <c r="G243" i="18"/>
  <c r="F243" i="18"/>
  <c r="E243" i="18"/>
  <c r="I242" i="18"/>
  <c r="H242" i="18"/>
  <c r="G242" i="18"/>
  <c r="F242" i="18"/>
  <c r="E242" i="18"/>
  <c r="I241" i="18"/>
  <c r="H241" i="18"/>
  <c r="G241" i="18"/>
  <c r="F241" i="18"/>
  <c r="E241" i="18"/>
  <c r="I240" i="18"/>
  <c r="H240" i="18"/>
  <c r="G240" i="18"/>
  <c r="F240" i="18"/>
  <c r="E240" i="18"/>
  <c r="I239" i="18"/>
  <c r="H239" i="18"/>
  <c r="G239" i="18"/>
  <c r="F239" i="18"/>
  <c r="E239" i="18"/>
  <c r="I238" i="18"/>
  <c r="H238" i="18"/>
  <c r="G238" i="18"/>
  <c r="F238" i="18"/>
  <c r="E238" i="18"/>
  <c r="I237" i="18"/>
  <c r="H237" i="18"/>
  <c r="G237" i="18"/>
  <c r="F237" i="18"/>
  <c r="E237" i="18"/>
  <c r="I236" i="18"/>
  <c r="H236" i="18"/>
  <c r="G236" i="18"/>
  <c r="F236" i="18"/>
  <c r="E236" i="18"/>
  <c r="I235" i="18"/>
  <c r="H235" i="18"/>
  <c r="G235" i="18"/>
  <c r="F235" i="18"/>
  <c r="E235" i="18"/>
  <c r="I234" i="18"/>
  <c r="H234" i="18"/>
  <c r="G234" i="18"/>
  <c r="F234" i="18"/>
  <c r="E234" i="18"/>
  <c r="I233" i="18"/>
  <c r="H233" i="18"/>
  <c r="G233" i="18"/>
  <c r="F233" i="18"/>
  <c r="E233" i="18"/>
  <c r="I232" i="18"/>
  <c r="H232" i="18"/>
  <c r="G232" i="18"/>
  <c r="F232" i="18"/>
  <c r="E232" i="18"/>
  <c r="I231" i="18"/>
  <c r="H231" i="18"/>
  <c r="G231" i="18"/>
  <c r="F231" i="18"/>
  <c r="E231" i="18"/>
  <c r="I230" i="18"/>
  <c r="H230" i="18"/>
  <c r="G230" i="18"/>
  <c r="F230" i="18"/>
  <c r="E230" i="18"/>
  <c r="I229" i="18"/>
  <c r="H229" i="18"/>
  <c r="G229" i="18"/>
  <c r="F229" i="18"/>
  <c r="E229" i="18"/>
  <c r="I228" i="18"/>
  <c r="H228" i="18"/>
  <c r="G228" i="18"/>
  <c r="F228" i="18"/>
  <c r="E228" i="18"/>
  <c r="I227" i="18"/>
  <c r="H227" i="18"/>
  <c r="G227" i="18"/>
  <c r="F227" i="18"/>
  <c r="E227" i="18"/>
  <c r="I226" i="18"/>
  <c r="H226" i="18"/>
  <c r="G226" i="18"/>
  <c r="F226" i="18"/>
  <c r="E226" i="18"/>
  <c r="I225" i="18"/>
  <c r="H225" i="18"/>
  <c r="G225" i="18"/>
  <c r="F225" i="18"/>
  <c r="E225" i="18"/>
  <c r="I224" i="18"/>
  <c r="H224" i="18"/>
  <c r="G224" i="18"/>
  <c r="F224" i="18"/>
  <c r="E224" i="18"/>
  <c r="I223" i="18"/>
  <c r="H223" i="18"/>
  <c r="G223" i="18"/>
  <c r="F223" i="18"/>
  <c r="E223" i="18"/>
  <c r="I222" i="18"/>
  <c r="H222" i="18"/>
  <c r="G222" i="18"/>
  <c r="F222" i="18"/>
  <c r="E222" i="18"/>
  <c r="I221" i="18"/>
  <c r="H221" i="18"/>
  <c r="G221" i="18"/>
  <c r="F221" i="18"/>
  <c r="E221" i="18"/>
  <c r="I220" i="18"/>
  <c r="H220" i="18"/>
  <c r="G220" i="18"/>
  <c r="F220" i="18"/>
  <c r="E220" i="18"/>
  <c r="I219" i="18"/>
  <c r="H219" i="18"/>
  <c r="G219" i="18"/>
  <c r="F219" i="18"/>
  <c r="E219" i="18"/>
  <c r="I218" i="18"/>
  <c r="H218" i="18"/>
  <c r="G218" i="18"/>
  <c r="F218" i="18"/>
  <c r="E218" i="18"/>
  <c r="I217" i="18"/>
  <c r="H217" i="18"/>
  <c r="G217" i="18"/>
  <c r="F217" i="18"/>
  <c r="E217" i="18"/>
  <c r="I216" i="18"/>
  <c r="H216" i="18"/>
  <c r="G216" i="18"/>
  <c r="F216" i="18"/>
  <c r="E216" i="18"/>
  <c r="I215" i="18"/>
  <c r="H215" i="18"/>
  <c r="G215" i="18"/>
  <c r="F215" i="18"/>
  <c r="E215" i="18"/>
  <c r="I214" i="18"/>
  <c r="H214" i="18"/>
  <c r="G214" i="18"/>
  <c r="F214" i="18"/>
  <c r="E214" i="18"/>
  <c r="I213" i="18"/>
  <c r="H213" i="18"/>
  <c r="G213" i="18"/>
  <c r="F213" i="18"/>
  <c r="E213" i="18"/>
  <c r="I212" i="18"/>
  <c r="H212" i="18"/>
  <c r="G212" i="18"/>
  <c r="F212" i="18"/>
  <c r="E212" i="18"/>
  <c r="I211" i="18"/>
  <c r="H211" i="18"/>
  <c r="G211" i="18"/>
  <c r="F211" i="18"/>
  <c r="E211" i="18"/>
  <c r="I210" i="18"/>
  <c r="H210" i="18"/>
  <c r="G210" i="18"/>
  <c r="F210" i="18"/>
  <c r="E210" i="18"/>
  <c r="I209" i="18"/>
  <c r="H209" i="18"/>
  <c r="G209" i="18"/>
  <c r="F209" i="18"/>
  <c r="E209" i="18"/>
  <c r="I208" i="18"/>
  <c r="H208" i="18"/>
  <c r="G208" i="18"/>
  <c r="F208" i="18"/>
  <c r="E208" i="18"/>
  <c r="I207" i="18"/>
  <c r="H207" i="18"/>
  <c r="G207" i="18"/>
  <c r="F207" i="18"/>
  <c r="E207" i="18"/>
  <c r="I206" i="18"/>
  <c r="H206" i="18"/>
  <c r="G206" i="18"/>
  <c r="F206" i="18"/>
  <c r="E206" i="18"/>
  <c r="I205" i="18"/>
  <c r="H205" i="18"/>
  <c r="G205" i="18"/>
  <c r="F205" i="18"/>
  <c r="E205" i="18"/>
  <c r="I204" i="18"/>
  <c r="H204" i="18"/>
  <c r="G204" i="18"/>
  <c r="F204" i="18"/>
  <c r="E204" i="18"/>
  <c r="I203" i="18"/>
  <c r="H203" i="18"/>
  <c r="G203" i="18"/>
  <c r="F203" i="18"/>
  <c r="E203" i="18"/>
  <c r="I202" i="18"/>
  <c r="H202" i="18"/>
  <c r="G202" i="18"/>
  <c r="F202" i="18"/>
  <c r="E202" i="18"/>
  <c r="I201" i="18"/>
  <c r="H201" i="18"/>
  <c r="G201" i="18"/>
  <c r="F201" i="18"/>
  <c r="E201" i="18"/>
  <c r="I200" i="18"/>
  <c r="H200" i="18"/>
  <c r="G200" i="18"/>
  <c r="F200" i="18"/>
  <c r="E200" i="18"/>
  <c r="I199" i="18"/>
  <c r="H199" i="18"/>
  <c r="G199" i="18"/>
  <c r="F199" i="18"/>
  <c r="E199" i="18"/>
  <c r="I198" i="18"/>
  <c r="H198" i="18"/>
  <c r="G198" i="18"/>
  <c r="F198" i="18"/>
  <c r="E198" i="18"/>
  <c r="I197" i="18"/>
  <c r="H197" i="18"/>
  <c r="G197" i="18"/>
  <c r="F197" i="18"/>
  <c r="E197" i="18"/>
  <c r="I196" i="18"/>
  <c r="H196" i="18"/>
  <c r="G196" i="18"/>
  <c r="F196" i="18"/>
  <c r="E196" i="18"/>
  <c r="I195" i="18"/>
  <c r="H195" i="18"/>
  <c r="G195" i="18"/>
  <c r="F195" i="18"/>
  <c r="E195" i="18"/>
  <c r="I194" i="18"/>
  <c r="H194" i="18"/>
  <c r="G194" i="18"/>
  <c r="F194" i="18"/>
  <c r="E194" i="18"/>
  <c r="I193" i="18"/>
  <c r="H193" i="18"/>
  <c r="G193" i="18"/>
  <c r="F193" i="18"/>
  <c r="E193" i="18"/>
  <c r="I192" i="18"/>
  <c r="H192" i="18"/>
  <c r="G192" i="18"/>
  <c r="F192" i="18"/>
  <c r="E192" i="18"/>
  <c r="I191" i="18"/>
  <c r="H191" i="18"/>
  <c r="G191" i="18"/>
  <c r="F191" i="18"/>
  <c r="E191" i="18"/>
  <c r="I190" i="18"/>
  <c r="H190" i="18"/>
  <c r="G190" i="18"/>
  <c r="F190" i="18"/>
  <c r="E190" i="18"/>
  <c r="I189" i="18"/>
  <c r="H189" i="18"/>
  <c r="G189" i="18"/>
  <c r="F189" i="18"/>
  <c r="E189" i="18"/>
  <c r="I188" i="18"/>
  <c r="H188" i="18"/>
  <c r="G188" i="18"/>
  <c r="F188" i="18"/>
  <c r="E188" i="18"/>
  <c r="I187" i="18"/>
  <c r="H187" i="18"/>
  <c r="G187" i="18"/>
  <c r="F187" i="18"/>
  <c r="E187" i="18"/>
  <c r="I186" i="18"/>
  <c r="H186" i="18"/>
  <c r="G186" i="18"/>
  <c r="F186" i="18"/>
  <c r="E186" i="18"/>
  <c r="I185" i="18"/>
  <c r="H185" i="18"/>
  <c r="G185" i="18"/>
  <c r="F185" i="18"/>
  <c r="E185" i="18"/>
  <c r="I184" i="18"/>
  <c r="H184" i="18"/>
  <c r="G184" i="18"/>
  <c r="F184" i="18"/>
  <c r="E184" i="18"/>
  <c r="I183" i="18"/>
  <c r="H183" i="18"/>
  <c r="G183" i="18"/>
  <c r="F183" i="18"/>
  <c r="E183" i="18"/>
  <c r="I182" i="18"/>
  <c r="H182" i="18"/>
  <c r="G182" i="18"/>
  <c r="F182" i="18"/>
  <c r="E182" i="18"/>
  <c r="I181" i="18"/>
  <c r="H181" i="18"/>
  <c r="G181" i="18"/>
  <c r="F181" i="18"/>
  <c r="E181" i="18"/>
  <c r="I180" i="18"/>
  <c r="H180" i="18"/>
  <c r="G180" i="18"/>
  <c r="F180" i="18"/>
  <c r="E180" i="18"/>
  <c r="I179" i="18"/>
  <c r="H179" i="18"/>
  <c r="G179" i="18"/>
  <c r="F179" i="18"/>
  <c r="E179" i="18"/>
  <c r="I178" i="18"/>
  <c r="H178" i="18"/>
  <c r="G178" i="18"/>
  <c r="F178" i="18"/>
  <c r="E178" i="18"/>
  <c r="I177" i="18"/>
  <c r="H177" i="18"/>
  <c r="G177" i="18"/>
  <c r="F177" i="18"/>
  <c r="E177" i="18"/>
  <c r="I176" i="18"/>
  <c r="H176" i="18"/>
  <c r="G176" i="18"/>
  <c r="F176" i="18"/>
  <c r="E176" i="18"/>
  <c r="I175" i="18"/>
  <c r="H175" i="18"/>
  <c r="G175" i="18"/>
  <c r="F175" i="18"/>
  <c r="E175" i="18"/>
  <c r="I174" i="18"/>
  <c r="H174" i="18"/>
  <c r="G174" i="18"/>
  <c r="F174" i="18"/>
  <c r="E174" i="18"/>
  <c r="I173" i="18"/>
  <c r="H173" i="18"/>
  <c r="G173" i="18"/>
  <c r="F173" i="18"/>
  <c r="E173" i="18"/>
  <c r="I172" i="18"/>
  <c r="H172" i="18"/>
  <c r="G172" i="18"/>
  <c r="F172" i="18"/>
  <c r="E172" i="18"/>
  <c r="I171" i="18"/>
  <c r="H171" i="18"/>
  <c r="G171" i="18"/>
  <c r="F171" i="18"/>
  <c r="E171" i="18"/>
  <c r="I170" i="18"/>
  <c r="H170" i="18"/>
  <c r="G170" i="18"/>
  <c r="F170" i="18"/>
  <c r="E170" i="18"/>
  <c r="I169" i="18"/>
  <c r="H169" i="18"/>
  <c r="G169" i="18"/>
  <c r="F169" i="18"/>
  <c r="E169" i="18"/>
  <c r="I168" i="18"/>
  <c r="H168" i="18"/>
  <c r="G168" i="18"/>
  <c r="F168" i="18"/>
  <c r="E168" i="18"/>
  <c r="I167" i="18"/>
  <c r="H167" i="18"/>
  <c r="G167" i="18"/>
  <c r="F167" i="18"/>
  <c r="E167" i="18"/>
  <c r="I166" i="18"/>
  <c r="H166" i="18"/>
  <c r="G166" i="18"/>
  <c r="F166" i="18"/>
  <c r="E166" i="18"/>
  <c r="I165" i="18"/>
  <c r="H165" i="18"/>
  <c r="G165" i="18"/>
  <c r="F165" i="18"/>
  <c r="E165" i="18"/>
  <c r="I164" i="18"/>
  <c r="H164" i="18"/>
  <c r="G164" i="18"/>
  <c r="F164" i="18"/>
  <c r="E164" i="18"/>
  <c r="I163" i="18"/>
  <c r="H163" i="18"/>
  <c r="G163" i="18"/>
  <c r="F163" i="18"/>
  <c r="E163" i="18"/>
  <c r="I162" i="18"/>
  <c r="H162" i="18"/>
  <c r="G162" i="18"/>
  <c r="F162" i="18"/>
  <c r="E162" i="18"/>
  <c r="I161" i="18"/>
  <c r="H161" i="18"/>
  <c r="G161" i="18"/>
  <c r="F161" i="18"/>
  <c r="E161" i="18"/>
  <c r="I160" i="18"/>
  <c r="H160" i="18"/>
  <c r="G160" i="18"/>
  <c r="F160" i="18"/>
  <c r="E160" i="18"/>
  <c r="I159" i="18"/>
  <c r="H159" i="18"/>
  <c r="G159" i="18"/>
  <c r="F159" i="18"/>
  <c r="E159" i="18"/>
  <c r="I158" i="18"/>
  <c r="H158" i="18"/>
  <c r="G158" i="18"/>
  <c r="F158" i="18"/>
  <c r="E158" i="18"/>
  <c r="I157" i="18"/>
  <c r="H157" i="18"/>
  <c r="G157" i="18"/>
  <c r="F157" i="18"/>
  <c r="E157" i="18"/>
  <c r="I156" i="18"/>
  <c r="H156" i="18"/>
  <c r="G156" i="18"/>
  <c r="F156" i="18"/>
  <c r="E156" i="18"/>
  <c r="I155" i="18"/>
  <c r="H155" i="18"/>
  <c r="G155" i="18"/>
  <c r="F155" i="18"/>
  <c r="E155" i="18"/>
  <c r="I154" i="18"/>
  <c r="H154" i="18"/>
  <c r="G154" i="18"/>
  <c r="F154" i="18"/>
  <c r="E154" i="18"/>
  <c r="I153" i="18"/>
  <c r="H153" i="18"/>
  <c r="G153" i="18"/>
  <c r="F153" i="18"/>
  <c r="E153" i="18"/>
  <c r="I152" i="18"/>
  <c r="H152" i="18"/>
  <c r="G152" i="18"/>
  <c r="F152" i="18"/>
  <c r="E152" i="18"/>
  <c r="I151" i="18"/>
  <c r="H151" i="18"/>
  <c r="G151" i="18"/>
  <c r="F151" i="18"/>
  <c r="E151" i="18"/>
  <c r="I150" i="18"/>
  <c r="H150" i="18"/>
  <c r="G150" i="18"/>
  <c r="F150" i="18"/>
  <c r="E150" i="18"/>
  <c r="I149" i="18"/>
  <c r="H149" i="18"/>
  <c r="G149" i="18"/>
  <c r="F149" i="18"/>
  <c r="E149" i="18"/>
  <c r="I148" i="18"/>
  <c r="H148" i="18"/>
  <c r="G148" i="18"/>
  <c r="F148" i="18"/>
  <c r="E148" i="18"/>
  <c r="I147" i="18"/>
  <c r="H147" i="18"/>
  <c r="G147" i="18"/>
  <c r="F147" i="18"/>
  <c r="E147" i="18"/>
  <c r="I146" i="18"/>
  <c r="H146" i="18"/>
  <c r="G146" i="18"/>
  <c r="F146" i="18"/>
  <c r="E146" i="18"/>
  <c r="I145" i="18"/>
  <c r="H145" i="18"/>
  <c r="G145" i="18"/>
  <c r="F145" i="18"/>
  <c r="E145" i="18"/>
  <c r="I144" i="18"/>
  <c r="H144" i="18"/>
  <c r="G144" i="18"/>
  <c r="F144" i="18"/>
  <c r="E144" i="18"/>
  <c r="I143" i="18"/>
  <c r="H143" i="18"/>
  <c r="G143" i="18"/>
  <c r="F143" i="18"/>
  <c r="E143" i="18"/>
  <c r="I142" i="18"/>
  <c r="H142" i="18"/>
  <c r="G142" i="18"/>
  <c r="F142" i="18"/>
  <c r="E142" i="18"/>
  <c r="I141" i="18"/>
  <c r="H141" i="18"/>
  <c r="G141" i="18"/>
  <c r="F141" i="18"/>
  <c r="E141" i="18"/>
  <c r="I140" i="18"/>
  <c r="H140" i="18"/>
  <c r="G140" i="18"/>
  <c r="F140" i="18"/>
  <c r="E140" i="18"/>
  <c r="I139" i="18"/>
  <c r="H139" i="18"/>
  <c r="G139" i="18"/>
  <c r="F139" i="18"/>
  <c r="E139" i="18"/>
  <c r="I138" i="18"/>
  <c r="H138" i="18"/>
  <c r="G138" i="18"/>
  <c r="F138" i="18"/>
  <c r="E138" i="18"/>
  <c r="I137" i="18"/>
  <c r="H137" i="18"/>
  <c r="G137" i="18"/>
  <c r="F137" i="18"/>
  <c r="E137" i="18"/>
  <c r="I136" i="18"/>
  <c r="H136" i="18"/>
  <c r="G136" i="18"/>
  <c r="F136" i="18"/>
  <c r="E136" i="18"/>
  <c r="I135" i="18"/>
  <c r="H135" i="18"/>
  <c r="G135" i="18"/>
  <c r="F135" i="18"/>
  <c r="E135" i="18"/>
  <c r="I134" i="18"/>
  <c r="H134" i="18"/>
  <c r="G134" i="18"/>
  <c r="F134" i="18"/>
  <c r="E134" i="18"/>
  <c r="I133" i="18"/>
  <c r="H133" i="18"/>
  <c r="G133" i="18"/>
  <c r="F133" i="18"/>
  <c r="E133" i="18"/>
  <c r="I132" i="18"/>
  <c r="H132" i="18"/>
  <c r="G132" i="18"/>
  <c r="F132" i="18"/>
  <c r="E132" i="18"/>
  <c r="I131" i="18"/>
  <c r="H131" i="18"/>
  <c r="G131" i="18"/>
  <c r="F131" i="18"/>
  <c r="E131" i="18"/>
  <c r="I130" i="18"/>
  <c r="H130" i="18"/>
  <c r="G130" i="18"/>
  <c r="F130" i="18"/>
  <c r="E130" i="18"/>
  <c r="I129" i="18"/>
  <c r="H129" i="18"/>
  <c r="G129" i="18"/>
  <c r="F129" i="18"/>
  <c r="E129" i="18"/>
  <c r="I128" i="18"/>
  <c r="H128" i="18"/>
  <c r="G128" i="18"/>
  <c r="F128" i="18"/>
  <c r="E128" i="18"/>
  <c r="I127" i="18"/>
  <c r="H127" i="18"/>
  <c r="G127" i="18"/>
  <c r="F127" i="18"/>
  <c r="E127" i="18"/>
  <c r="I126" i="18"/>
  <c r="H126" i="18"/>
  <c r="G126" i="18"/>
  <c r="F126" i="18"/>
  <c r="E126" i="18"/>
  <c r="I125" i="18"/>
  <c r="H125" i="18"/>
  <c r="G125" i="18"/>
  <c r="F125" i="18"/>
  <c r="E125" i="18"/>
  <c r="I124" i="18"/>
  <c r="H124" i="18"/>
  <c r="G124" i="18"/>
  <c r="F124" i="18"/>
  <c r="E124" i="18"/>
  <c r="I123" i="18"/>
  <c r="H123" i="18"/>
  <c r="G123" i="18"/>
  <c r="F123" i="18"/>
  <c r="E123" i="18"/>
  <c r="I122" i="18"/>
  <c r="H122" i="18"/>
  <c r="G122" i="18"/>
  <c r="F122" i="18"/>
  <c r="E122" i="18"/>
  <c r="I121" i="18"/>
  <c r="H121" i="18"/>
  <c r="G121" i="18"/>
  <c r="F121" i="18"/>
  <c r="E121" i="18"/>
  <c r="I120" i="18"/>
  <c r="H120" i="18"/>
  <c r="G120" i="18"/>
  <c r="F120" i="18"/>
  <c r="E120" i="18"/>
  <c r="I119" i="18"/>
  <c r="H119" i="18"/>
  <c r="G119" i="18"/>
  <c r="F119" i="18"/>
  <c r="E119" i="18"/>
  <c r="I118" i="18"/>
  <c r="H118" i="18"/>
  <c r="G118" i="18"/>
  <c r="F118" i="18"/>
  <c r="E118" i="18"/>
  <c r="I117" i="18"/>
  <c r="H117" i="18"/>
  <c r="G117" i="18"/>
  <c r="F117" i="18"/>
  <c r="E117" i="18"/>
  <c r="I116" i="18"/>
  <c r="H116" i="18"/>
  <c r="G116" i="18"/>
  <c r="F116" i="18"/>
  <c r="E116" i="18"/>
  <c r="I115" i="18"/>
  <c r="H115" i="18"/>
  <c r="G115" i="18"/>
  <c r="F115" i="18"/>
  <c r="E115" i="18"/>
  <c r="I114" i="18"/>
  <c r="H114" i="18"/>
  <c r="G114" i="18"/>
  <c r="F114" i="18"/>
  <c r="E114" i="18"/>
  <c r="I113" i="18"/>
  <c r="H113" i="18"/>
  <c r="G113" i="18"/>
  <c r="F113" i="18"/>
  <c r="E113" i="18"/>
  <c r="I112" i="18"/>
  <c r="H112" i="18"/>
  <c r="G112" i="18"/>
  <c r="F112" i="18"/>
  <c r="E112" i="18"/>
  <c r="I111" i="18"/>
  <c r="H111" i="18"/>
  <c r="G111" i="18"/>
  <c r="F111" i="18"/>
  <c r="E111" i="18"/>
  <c r="I110" i="18"/>
  <c r="H110" i="18"/>
  <c r="G110" i="18"/>
  <c r="F110" i="18"/>
  <c r="E110" i="18"/>
  <c r="I109" i="18"/>
  <c r="H109" i="18"/>
  <c r="G109" i="18"/>
  <c r="F109" i="18"/>
  <c r="E109" i="18"/>
  <c r="I108" i="18"/>
  <c r="H108" i="18"/>
  <c r="G108" i="18"/>
  <c r="F108" i="18"/>
  <c r="E108" i="18"/>
  <c r="I107" i="18"/>
  <c r="H107" i="18"/>
  <c r="G107" i="18"/>
  <c r="F107" i="18"/>
  <c r="E107" i="18"/>
  <c r="I106" i="18"/>
  <c r="H106" i="18"/>
  <c r="G106" i="18"/>
  <c r="F106" i="18"/>
  <c r="E106" i="18"/>
  <c r="I105" i="18"/>
  <c r="H105" i="18"/>
  <c r="G105" i="18"/>
  <c r="F105" i="18"/>
  <c r="E105" i="18"/>
  <c r="I104" i="18"/>
  <c r="H104" i="18"/>
  <c r="G104" i="18"/>
  <c r="F104" i="18"/>
  <c r="E104" i="18"/>
  <c r="I103" i="18"/>
  <c r="H103" i="18"/>
  <c r="G103" i="18"/>
  <c r="F103" i="18"/>
  <c r="E103" i="18"/>
  <c r="I102" i="18"/>
  <c r="H102" i="18"/>
  <c r="G102" i="18"/>
  <c r="F102" i="18"/>
  <c r="E102" i="18"/>
  <c r="I101" i="18"/>
  <c r="H101" i="18"/>
  <c r="G101" i="18"/>
  <c r="F101" i="18"/>
  <c r="E101" i="18"/>
  <c r="I100" i="18"/>
  <c r="H100" i="18"/>
  <c r="G100" i="18"/>
  <c r="F100" i="18"/>
  <c r="E100" i="18"/>
  <c r="I99" i="18"/>
  <c r="H99" i="18"/>
  <c r="G99" i="18"/>
  <c r="F99" i="18"/>
  <c r="E99" i="18"/>
  <c r="I98" i="18"/>
  <c r="H98" i="18"/>
  <c r="G98" i="18"/>
  <c r="F98" i="18"/>
  <c r="E98" i="18"/>
  <c r="I97" i="18"/>
  <c r="H97" i="18"/>
  <c r="G97" i="18"/>
  <c r="F97" i="18"/>
  <c r="E97" i="18"/>
  <c r="I96" i="18"/>
  <c r="H96" i="18"/>
  <c r="G96" i="18"/>
  <c r="F96" i="18"/>
  <c r="E96" i="18"/>
  <c r="I95" i="18"/>
  <c r="H95" i="18"/>
  <c r="G95" i="18"/>
  <c r="F95" i="18"/>
  <c r="E95" i="18"/>
  <c r="I94" i="18"/>
  <c r="H94" i="18"/>
  <c r="G94" i="18"/>
  <c r="F94" i="18"/>
  <c r="E94" i="18"/>
  <c r="I93" i="18"/>
  <c r="H93" i="18"/>
  <c r="G93" i="18"/>
  <c r="F93" i="18"/>
  <c r="E93" i="18"/>
  <c r="I92" i="18"/>
  <c r="H92" i="18"/>
  <c r="G92" i="18"/>
  <c r="F92" i="18"/>
  <c r="E92" i="18"/>
  <c r="I91" i="18"/>
  <c r="H91" i="18"/>
  <c r="G91" i="18"/>
  <c r="F91" i="18"/>
  <c r="E91" i="18"/>
  <c r="I90" i="18"/>
  <c r="H90" i="18"/>
  <c r="G90" i="18"/>
  <c r="F90" i="18"/>
  <c r="E90" i="18"/>
  <c r="I89" i="18"/>
  <c r="H89" i="18"/>
  <c r="G89" i="18"/>
  <c r="F89" i="18"/>
  <c r="E89" i="18"/>
  <c r="I88" i="18"/>
  <c r="H88" i="18"/>
  <c r="G88" i="18"/>
  <c r="F88" i="18"/>
  <c r="E88" i="18"/>
  <c r="I87" i="18"/>
  <c r="H87" i="18"/>
  <c r="G87" i="18"/>
  <c r="F87" i="18"/>
  <c r="E87" i="18"/>
  <c r="I86" i="18"/>
  <c r="H86" i="18"/>
  <c r="G86" i="18"/>
  <c r="F86" i="18"/>
  <c r="E86" i="18"/>
  <c r="I85" i="18"/>
  <c r="H85" i="18"/>
  <c r="G85" i="18"/>
  <c r="F85" i="18"/>
  <c r="E85" i="18"/>
  <c r="I84" i="18"/>
  <c r="H84" i="18"/>
  <c r="G84" i="18"/>
  <c r="F84" i="18"/>
  <c r="E84" i="18"/>
  <c r="I83" i="18"/>
  <c r="H83" i="18"/>
  <c r="G83" i="18"/>
  <c r="F83" i="18"/>
  <c r="E83" i="18"/>
  <c r="I82" i="18"/>
  <c r="H82" i="18"/>
  <c r="G82" i="18"/>
  <c r="F82" i="18"/>
  <c r="E82" i="18"/>
  <c r="I81" i="18"/>
  <c r="H81" i="18"/>
  <c r="G81" i="18"/>
  <c r="F81" i="18"/>
  <c r="E81" i="18"/>
  <c r="I80" i="18"/>
  <c r="H80" i="18"/>
  <c r="G80" i="18"/>
  <c r="F80" i="18"/>
  <c r="E80" i="18"/>
  <c r="I79" i="18"/>
  <c r="H79" i="18"/>
  <c r="G79" i="18"/>
  <c r="F79" i="18"/>
  <c r="E79" i="18"/>
  <c r="I78" i="18"/>
  <c r="H78" i="18"/>
  <c r="G78" i="18"/>
  <c r="F78" i="18"/>
  <c r="E78" i="18"/>
  <c r="I77" i="18"/>
  <c r="H77" i="18"/>
  <c r="G77" i="18"/>
  <c r="F77" i="18"/>
  <c r="E77" i="18"/>
  <c r="I76" i="18"/>
  <c r="H76" i="18"/>
  <c r="G76" i="18"/>
  <c r="F76" i="18"/>
  <c r="E76" i="18"/>
  <c r="I75" i="18"/>
  <c r="H75" i="18"/>
  <c r="G75" i="18"/>
  <c r="F75" i="18"/>
  <c r="E75" i="18"/>
  <c r="I74" i="18"/>
  <c r="H74" i="18"/>
  <c r="G74" i="18"/>
  <c r="F74" i="18"/>
  <c r="E74" i="18"/>
  <c r="I73" i="18"/>
  <c r="H73" i="18"/>
  <c r="G73" i="18"/>
  <c r="F73" i="18"/>
  <c r="E73" i="18"/>
  <c r="I72" i="18"/>
  <c r="H72" i="18"/>
  <c r="G72" i="18"/>
  <c r="F72" i="18"/>
  <c r="E72" i="18"/>
  <c r="I71" i="18"/>
  <c r="H71" i="18"/>
  <c r="G71" i="18"/>
  <c r="F71" i="18"/>
  <c r="E71" i="18"/>
  <c r="I70" i="18"/>
  <c r="H70" i="18"/>
  <c r="G70" i="18"/>
  <c r="F70" i="18"/>
  <c r="E70" i="18"/>
  <c r="I69" i="18"/>
  <c r="H69" i="18"/>
  <c r="G69" i="18"/>
  <c r="F69" i="18"/>
  <c r="E69" i="18"/>
  <c r="I68" i="18"/>
  <c r="H68" i="18"/>
  <c r="G68" i="18"/>
  <c r="F68" i="18"/>
  <c r="E68" i="18"/>
  <c r="I67" i="18"/>
  <c r="H67" i="18"/>
  <c r="G67" i="18"/>
  <c r="F67" i="18"/>
  <c r="E67" i="18"/>
  <c r="I66" i="18"/>
  <c r="H66" i="18"/>
  <c r="G66" i="18"/>
  <c r="F66" i="18"/>
  <c r="E66" i="18"/>
  <c r="I65" i="18"/>
  <c r="H65" i="18"/>
  <c r="G65" i="18"/>
  <c r="F65" i="18"/>
  <c r="E65" i="18"/>
  <c r="I64" i="18"/>
  <c r="H64" i="18"/>
  <c r="G64" i="18"/>
  <c r="F64" i="18"/>
  <c r="E64" i="18"/>
  <c r="I63" i="18"/>
  <c r="H63" i="18"/>
  <c r="G63" i="18"/>
  <c r="F63" i="18"/>
  <c r="E63" i="18"/>
  <c r="I62" i="18"/>
  <c r="H62" i="18"/>
  <c r="G62" i="18"/>
  <c r="F62" i="18"/>
  <c r="E62" i="18"/>
  <c r="I61" i="18"/>
  <c r="H61" i="18"/>
  <c r="G61" i="18"/>
  <c r="F61" i="18"/>
  <c r="E61" i="18"/>
  <c r="I60" i="18"/>
  <c r="H60" i="18"/>
  <c r="G60" i="18"/>
  <c r="F60" i="18"/>
  <c r="E60" i="18"/>
  <c r="I59" i="18"/>
  <c r="H59" i="18"/>
  <c r="G59" i="18"/>
  <c r="F59" i="18"/>
  <c r="E59" i="18"/>
  <c r="I58" i="18"/>
  <c r="H58" i="18"/>
  <c r="G58" i="18"/>
  <c r="F58" i="18"/>
  <c r="E58" i="18"/>
  <c r="I57" i="18"/>
  <c r="H57" i="18"/>
  <c r="G57" i="18"/>
  <c r="F57" i="18"/>
  <c r="E57" i="18"/>
  <c r="I56" i="18"/>
  <c r="H56" i="18"/>
  <c r="G56" i="18"/>
  <c r="F56" i="18"/>
  <c r="E56" i="18"/>
  <c r="I55" i="18"/>
  <c r="H55" i="18"/>
  <c r="G55" i="18"/>
  <c r="F55" i="18"/>
  <c r="E55" i="18"/>
  <c r="I54" i="18"/>
  <c r="H54" i="18"/>
  <c r="G54" i="18"/>
  <c r="F54" i="18"/>
  <c r="E54" i="18"/>
  <c r="I53" i="18"/>
  <c r="H53" i="18"/>
  <c r="G53" i="18"/>
  <c r="F53" i="18"/>
  <c r="E53" i="18"/>
  <c r="I52" i="18"/>
  <c r="H52" i="18"/>
  <c r="G52" i="18"/>
  <c r="F52" i="18"/>
  <c r="E52" i="18"/>
  <c r="I51" i="18"/>
  <c r="H51" i="18"/>
  <c r="G51" i="18"/>
  <c r="F51" i="18"/>
  <c r="E51" i="18"/>
  <c r="I50" i="18"/>
  <c r="H50" i="18"/>
  <c r="G50" i="18"/>
  <c r="F50" i="18"/>
  <c r="E50" i="18"/>
  <c r="I49" i="18"/>
  <c r="H49" i="18"/>
  <c r="G49" i="18"/>
  <c r="F49" i="18"/>
  <c r="E49" i="18"/>
  <c r="I48" i="18"/>
  <c r="H48" i="18"/>
  <c r="G48" i="18"/>
  <c r="F48" i="18"/>
  <c r="E48" i="18"/>
  <c r="I47" i="18"/>
  <c r="H47" i="18"/>
  <c r="G47" i="18"/>
  <c r="F47" i="18"/>
  <c r="E47" i="18"/>
  <c r="I46" i="18"/>
  <c r="H46" i="18"/>
  <c r="G46" i="18"/>
  <c r="F46" i="18"/>
  <c r="E46" i="18"/>
  <c r="I45" i="18"/>
  <c r="H45" i="18"/>
  <c r="G45" i="18"/>
  <c r="F45" i="18"/>
  <c r="E45" i="18"/>
  <c r="I44" i="18"/>
  <c r="H44" i="18"/>
  <c r="G44" i="18"/>
  <c r="F44" i="18"/>
  <c r="E44" i="18"/>
  <c r="I43" i="18"/>
  <c r="H43" i="18"/>
  <c r="G43" i="18"/>
  <c r="F43" i="18"/>
  <c r="E43" i="18"/>
  <c r="I42" i="18"/>
  <c r="H42" i="18"/>
  <c r="G42" i="18"/>
  <c r="F42" i="18"/>
  <c r="E42" i="18"/>
  <c r="I41" i="18"/>
  <c r="H41" i="18"/>
  <c r="G41" i="18"/>
  <c r="F41" i="18"/>
  <c r="E41" i="18"/>
  <c r="I40" i="18"/>
  <c r="H40" i="18"/>
  <c r="G40" i="18"/>
  <c r="F40" i="18"/>
  <c r="E40" i="18"/>
  <c r="I39" i="18"/>
  <c r="H39" i="18"/>
  <c r="G39" i="18"/>
  <c r="F39" i="18"/>
  <c r="E39" i="18"/>
  <c r="I38" i="18"/>
  <c r="H38" i="18"/>
  <c r="G38" i="18"/>
  <c r="F38" i="18"/>
  <c r="E38" i="18"/>
  <c r="I37" i="18"/>
  <c r="H37" i="18"/>
  <c r="G37" i="18"/>
  <c r="F37" i="18"/>
  <c r="E37" i="18"/>
  <c r="I36" i="18"/>
  <c r="H36" i="18"/>
  <c r="G36" i="18"/>
  <c r="F36" i="18"/>
  <c r="E36" i="18"/>
  <c r="I35" i="18"/>
  <c r="H35" i="18"/>
  <c r="G35" i="18"/>
  <c r="F35" i="18"/>
  <c r="E35" i="18"/>
  <c r="I34" i="18"/>
  <c r="H34" i="18"/>
  <c r="G34" i="18"/>
  <c r="F34" i="18"/>
  <c r="E34" i="18"/>
  <c r="I33" i="18"/>
  <c r="H33" i="18"/>
  <c r="G33" i="18"/>
  <c r="F33" i="18"/>
  <c r="E33" i="18"/>
  <c r="I32" i="18"/>
  <c r="H32" i="18"/>
  <c r="G32" i="18"/>
  <c r="F32" i="18"/>
  <c r="E32" i="18"/>
  <c r="I31" i="18"/>
  <c r="H31" i="18"/>
  <c r="G31" i="18"/>
  <c r="F31" i="18"/>
  <c r="E31" i="18"/>
  <c r="I30" i="18"/>
  <c r="H30" i="18"/>
  <c r="G30" i="18"/>
  <c r="F30" i="18"/>
  <c r="E30" i="18"/>
  <c r="I29" i="18"/>
  <c r="H29" i="18"/>
  <c r="G29" i="18"/>
  <c r="F29" i="18"/>
  <c r="E29" i="18"/>
  <c r="I28" i="18"/>
  <c r="H28" i="18"/>
  <c r="G28" i="18"/>
  <c r="F28" i="18"/>
  <c r="E28" i="18"/>
  <c r="I27" i="18"/>
  <c r="H27" i="18"/>
  <c r="G27" i="18"/>
  <c r="F27" i="18"/>
  <c r="E27" i="18"/>
  <c r="I26" i="18"/>
  <c r="H26" i="18"/>
  <c r="G26" i="18"/>
  <c r="F26" i="18"/>
  <c r="E26" i="18"/>
  <c r="I25" i="18"/>
  <c r="H25" i="18"/>
  <c r="G25" i="18"/>
  <c r="F25" i="18"/>
  <c r="E25" i="18"/>
  <c r="I24" i="18"/>
  <c r="H24" i="18"/>
  <c r="G24" i="18"/>
  <c r="F24" i="18"/>
  <c r="E24" i="18"/>
  <c r="I23" i="18"/>
  <c r="H23" i="18"/>
  <c r="G23" i="18"/>
  <c r="F23" i="18"/>
  <c r="E23" i="18"/>
  <c r="I22" i="18"/>
  <c r="H22" i="18"/>
  <c r="G22" i="18"/>
  <c r="F22" i="18"/>
  <c r="E22" i="18"/>
  <c r="I21" i="18"/>
  <c r="H21" i="18"/>
  <c r="G21" i="18"/>
  <c r="F21" i="18"/>
  <c r="E21" i="18"/>
  <c r="I20" i="18"/>
  <c r="H20" i="18"/>
  <c r="G20" i="18"/>
  <c r="F20" i="18"/>
  <c r="E20" i="18"/>
  <c r="I19" i="18"/>
  <c r="H19" i="18"/>
  <c r="G19" i="18"/>
  <c r="F19" i="18"/>
  <c r="E19" i="18"/>
  <c r="I18" i="18"/>
  <c r="H18" i="18"/>
  <c r="G18" i="18"/>
  <c r="F18" i="18"/>
  <c r="E18" i="18"/>
  <c r="I17" i="18"/>
  <c r="H17" i="18"/>
  <c r="G17" i="18"/>
  <c r="F17" i="18"/>
  <c r="E17" i="18"/>
  <c r="I16" i="18"/>
  <c r="H16" i="18"/>
  <c r="G16" i="18"/>
  <c r="F16" i="18"/>
  <c r="E16" i="18"/>
  <c r="I15" i="18"/>
  <c r="H15" i="18"/>
  <c r="G15" i="18"/>
  <c r="F15" i="18"/>
  <c r="E15" i="18"/>
  <c r="I14" i="18"/>
  <c r="H14" i="18"/>
  <c r="G14" i="18"/>
  <c r="F14" i="18"/>
  <c r="E14" i="18"/>
  <c r="I13" i="18"/>
  <c r="H13" i="18"/>
  <c r="G13" i="18"/>
  <c r="F13" i="18"/>
  <c r="E13" i="18"/>
  <c r="I12" i="18"/>
  <c r="H12" i="18"/>
  <c r="G12" i="18"/>
  <c r="F12" i="18"/>
  <c r="E12" i="18"/>
  <c r="I11" i="18"/>
  <c r="H11" i="18"/>
  <c r="G11" i="18"/>
  <c r="F11" i="18"/>
  <c r="E11" i="18"/>
  <c r="I10" i="18"/>
  <c r="H10" i="18"/>
  <c r="G10" i="18"/>
  <c r="F10" i="18"/>
  <c r="E10" i="18"/>
  <c r="I9" i="18"/>
  <c r="H9" i="18"/>
  <c r="G9" i="18"/>
  <c r="F9" i="18"/>
  <c r="E9" i="18"/>
  <c r="I8" i="18"/>
  <c r="H8" i="18"/>
  <c r="G8" i="18"/>
  <c r="F8" i="18"/>
  <c r="E8" i="18"/>
  <c r="I7" i="18"/>
  <c r="H7" i="18"/>
  <c r="G7" i="18"/>
  <c r="F7" i="18"/>
  <c r="E7" i="18"/>
  <c r="I6" i="18"/>
  <c r="H6" i="18"/>
  <c r="G6" i="18"/>
  <c r="F6" i="18"/>
  <c r="E6" i="18"/>
  <c r="I5" i="18"/>
  <c r="H5" i="18"/>
  <c r="G5" i="18"/>
  <c r="F5" i="18"/>
  <c r="E5" i="18"/>
  <c r="I4" i="18"/>
  <c r="H4" i="18"/>
  <c r="G4" i="18"/>
  <c r="F4" i="18"/>
  <c r="E4" i="18"/>
  <c r="F1062" i="22" l="1"/>
  <c r="F4" i="22"/>
  <c r="F27" i="22"/>
  <c r="F50" i="22"/>
  <c r="F73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F104" i="22"/>
  <c r="F105" i="22"/>
  <c r="F106" i="22"/>
  <c r="F107" i="22"/>
  <c r="F108" i="22"/>
  <c r="F109" i="22"/>
  <c r="F110" i="22"/>
  <c r="F111" i="22"/>
  <c r="F112" i="22"/>
  <c r="F113" i="22"/>
  <c r="F114" i="22"/>
  <c r="F115" i="22"/>
  <c r="F116" i="22"/>
  <c r="F117" i="22"/>
  <c r="F118" i="22"/>
  <c r="F119" i="22"/>
  <c r="F120" i="22"/>
  <c r="F121" i="22"/>
  <c r="F122" i="22"/>
  <c r="F123" i="22"/>
  <c r="F124" i="22"/>
  <c r="F125" i="22"/>
  <c r="F126" i="22"/>
  <c r="F127" i="22"/>
  <c r="F128" i="22"/>
  <c r="F129" i="22"/>
  <c r="F130" i="22"/>
  <c r="F131" i="22"/>
  <c r="F132" i="22"/>
  <c r="F133" i="22"/>
  <c r="F134" i="22"/>
  <c r="F135" i="22"/>
  <c r="F136" i="22"/>
  <c r="F137" i="22"/>
  <c r="F138" i="22"/>
  <c r="F139" i="22"/>
  <c r="F140" i="22"/>
  <c r="F141" i="22"/>
  <c r="F142" i="22"/>
  <c r="F143" i="22"/>
  <c r="F144" i="22"/>
  <c r="F145" i="22"/>
  <c r="F146" i="22"/>
  <c r="F147" i="22"/>
  <c r="F148" i="22"/>
  <c r="F149" i="22"/>
  <c r="F150" i="22"/>
  <c r="F151" i="22"/>
  <c r="F152" i="22"/>
  <c r="F153" i="22"/>
  <c r="F154" i="22"/>
  <c r="F155" i="22"/>
  <c r="F156" i="22"/>
  <c r="F157" i="22"/>
  <c r="F158" i="22"/>
  <c r="F159" i="22"/>
  <c r="F160" i="22"/>
  <c r="F161" i="22"/>
  <c r="F162" i="22"/>
  <c r="F163" i="22"/>
  <c r="F164" i="22"/>
  <c r="F165" i="22"/>
  <c r="F166" i="22"/>
  <c r="F167" i="22"/>
  <c r="F168" i="22"/>
  <c r="F169" i="22"/>
  <c r="F170" i="22"/>
  <c r="F171" i="22"/>
  <c r="F172" i="22"/>
  <c r="F173" i="22"/>
  <c r="F174" i="22"/>
  <c r="F175" i="22"/>
  <c r="F176" i="22"/>
  <c r="F177" i="22"/>
  <c r="F178" i="22"/>
  <c r="F179" i="22"/>
  <c r="F180" i="22"/>
  <c r="F181" i="22"/>
  <c r="F182" i="22"/>
  <c r="F183" i="22"/>
  <c r="F184" i="22"/>
  <c r="F185" i="22"/>
  <c r="F186" i="22"/>
  <c r="F187" i="22"/>
  <c r="F188" i="22"/>
  <c r="F189" i="22"/>
  <c r="F190" i="22"/>
  <c r="F191" i="22"/>
  <c r="F192" i="22"/>
  <c r="F193" i="22"/>
  <c r="F194" i="22"/>
  <c r="F195" i="22"/>
  <c r="F196" i="22"/>
  <c r="F197" i="22"/>
  <c r="F198" i="22"/>
  <c r="F199" i="22"/>
  <c r="F200" i="22"/>
  <c r="F201" i="22"/>
  <c r="F202" i="22"/>
  <c r="F203" i="22"/>
  <c r="F204" i="22"/>
  <c r="F205" i="22"/>
  <c r="F206" i="22"/>
  <c r="F207" i="22"/>
  <c r="F208" i="22"/>
  <c r="F209" i="22"/>
  <c r="F210" i="22"/>
  <c r="F211" i="22"/>
  <c r="F212" i="22"/>
  <c r="F213" i="22"/>
  <c r="F214" i="22"/>
  <c r="F215" i="22"/>
  <c r="F216" i="22"/>
  <c r="F217" i="22"/>
  <c r="F218" i="22"/>
  <c r="F219" i="22"/>
  <c r="F220" i="22"/>
  <c r="F221" i="22"/>
  <c r="F222" i="22"/>
  <c r="F223" i="22"/>
  <c r="F224" i="22"/>
  <c r="F225" i="22"/>
  <c r="F226" i="22"/>
  <c r="F227" i="22"/>
  <c r="F228" i="22"/>
  <c r="F229" i="22"/>
  <c r="F230" i="22"/>
  <c r="F231" i="22"/>
  <c r="F232" i="22"/>
  <c r="F233" i="22"/>
  <c r="F234" i="22"/>
  <c r="F235" i="22"/>
  <c r="F236" i="22"/>
  <c r="F237" i="22"/>
  <c r="F238" i="22"/>
  <c r="F239" i="22"/>
  <c r="F240" i="22"/>
  <c r="F241" i="22"/>
  <c r="F242" i="22"/>
  <c r="F243" i="22"/>
  <c r="F244" i="22"/>
  <c r="F245" i="22"/>
  <c r="F246" i="22"/>
  <c r="F247" i="22"/>
  <c r="F248" i="22"/>
  <c r="F249" i="22"/>
  <c r="F250" i="22"/>
  <c r="F251" i="22"/>
  <c r="F252" i="22"/>
  <c r="F253" i="22"/>
  <c r="F254" i="22"/>
  <c r="F255" i="22"/>
  <c r="F256" i="22"/>
  <c r="F257" i="22"/>
  <c r="F258" i="22"/>
  <c r="F259" i="22"/>
  <c r="F260" i="22"/>
  <c r="F261" i="22"/>
  <c r="F262" i="22"/>
  <c r="F263" i="22"/>
  <c r="F264" i="22"/>
  <c r="F265" i="22"/>
  <c r="F266" i="22"/>
  <c r="F267" i="22"/>
  <c r="F268" i="22"/>
  <c r="F269" i="22"/>
  <c r="F270" i="22"/>
  <c r="F271" i="22"/>
  <c r="F272" i="22"/>
  <c r="F273" i="22"/>
  <c r="F274" i="22"/>
  <c r="F275" i="22"/>
  <c r="F276" i="22"/>
  <c r="F277" i="22"/>
  <c r="F278" i="22"/>
  <c r="F279" i="22"/>
  <c r="F280" i="22"/>
  <c r="F281" i="22"/>
  <c r="F282" i="22"/>
  <c r="F283" i="22"/>
  <c r="F284" i="22"/>
  <c r="F285" i="22"/>
  <c r="F286" i="22"/>
  <c r="F287" i="22"/>
  <c r="F288" i="22"/>
  <c r="F289" i="22"/>
  <c r="F290" i="22"/>
  <c r="F291" i="22"/>
  <c r="F292" i="22"/>
  <c r="F293" i="22"/>
  <c r="F294" i="22"/>
  <c r="F295" i="22"/>
  <c r="F296" i="22"/>
  <c r="F297" i="22"/>
  <c r="F298" i="22"/>
  <c r="F299" i="22"/>
  <c r="F300" i="22"/>
  <c r="F301" i="22"/>
  <c r="F302" i="22"/>
  <c r="F303" i="22"/>
  <c r="F304" i="22"/>
  <c r="F305" i="22"/>
  <c r="F306" i="22"/>
  <c r="F307" i="22"/>
  <c r="F308" i="22"/>
  <c r="F309" i="22"/>
  <c r="F310" i="22"/>
  <c r="F311" i="22"/>
  <c r="F312" i="22"/>
  <c r="F313" i="22"/>
  <c r="F314" i="22"/>
  <c r="F315" i="22"/>
  <c r="F316" i="22"/>
  <c r="F317" i="22"/>
  <c r="F318" i="22"/>
  <c r="F319" i="22"/>
  <c r="F320" i="22"/>
  <c r="F321" i="22"/>
  <c r="F322" i="22"/>
  <c r="F323" i="22"/>
  <c r="F324" i="22"/>
  <c r="F325" i="22"/>
  <c r="F326" i="22"/>
  <c r="F327" i="22"/>
  <c r="F328" i="22"/>
  <c r="F329" i="22"/>
  <c r="F330" i="22"/>
  <c r="F331" i="22"/>
  <c r="F332" i="22"/>
  <c r="F333" i="22"/>
  <c r="F334" i="22"/>
  <c r="F335" i="22"/>
  <c r="F336" i="22"/>
  <c r="F337" i="22"/>
  <c r="F338" i="22"/>
  <c r="F339" i="22"/>
  <c r="F340" i="22"/>
  <c r="F341" i="22"/>
  <c r="F342" i="22"/>
  <c r="F343" i="22"/>
  <c r="F344" i="22"/>
  <c r="F345" i="22"/>
  <c r="F346" i="22"/>
  <c r="F347" i="22"/>
  <c r="F348" i="22"/>
  <c r="F349" i="22"/>
  <c r="F350" i="22"/>
  <c r="F351" i="22"/>
  <c r="F352" i="22"/>
  <c r="F353" i="22"/>
  <c r="F354" i="22"/>
  <c r="F355" i="22"/>
  <c r="F356" i="22"/>
  <c r="F357" i="22"/>
  <c r="F358" i="22"/>
  <c r="F359" i="22"/>
  <c r="F360" i="22"/>
  <c r="F361" i="22"/>
  <c r="F362" i="22"/>
  <c r="F363" i="22"/>
  <c r="F364" i="22"/>
  <c r="F365" i="22"/>
  <c r="F366" i="22"/>
  <c r="F367" i="22"/>
  <c r="F368" i="22"/>
  <c r="F369" i="22"/>
  <c r="F370" i="22"/>
  <c r="F371" i="22"/>
  <c r="F372" i="22"/>
  <c r="F373" i="22"/>
  <c r="F374" i="22"/>
  <c r="F375" i="22"/>
  <c r="F376" i="22"/>
  <c r="F377" i="22"/>
  <c r="F378" i="22"/>
  <c r="F379" i="22"/>
  <c r="F380" i="22"/>
  <c r="F381" i="22"/>
  <c r="F382" i="22"/>
  <c r="F383" i="22"/>
  <c r="F384" i="22"/>
  <c r="F385" i="22"/>
  <c r="F386" i="22"/>
  <c r="F387" i="22"/>
  <c r="F388" i="22"/>
  <c r="F389" i="22"/>
  <c r="F390" i="22"/>
  <c r="F391" i="22"/>
  <c r="F392" i="22"/>
  <c r="F393" i="22"/>
  <c r="F394" i="22"/>
  <c r="F395" i="22"/>
  <c r="F396" i="22"/>
  <c r="F397" i="22"/>
  <c r="F398" i="22"/>
  <c r="F399" i="22"/>
  <c r="F400" i="22"/>
  <c r="F401" i="22"/>
  <c r="F402" i="22"/>
  <c r="F403" i="22"/>
  <c r="F404" i="22"/>
  <c r="F405" i="22"/>
  <c r="F406" i="22"/>
  <c r="F407" i="22"/>
  <c r="F408" i="22"/>
  <c r="F409" i="22"/>
  <c r="F410" i="22"/>
  <c r="F411" i="22"/>
  <c r="F412" i="22"/>
  <c r="F413" i="22"/>
  <c r="F414" i="22"/>
  <c r="F415" i="22"/>
  <c r="F416" i="22"/>
  <c r="F417" i="22"/>
  <c r="F418" i="22"/>
  <c r="F419" i="22"/>
  <c r="F420" i="22"/>
  <c r="F421" i="22"/>
  <c r="F422" i="22"/>
  <c r="F423" i="22"/>
  <c r="F424" i="22"/>
  <c r="F425" i="22"/>
  <c r="F426" i="22"/>
  <c r="F427" i="22"/>
  <c r="F428" i="22"/>
  <c r="F429" i="22"/>
  <c r="F430" i="22"/>
  <c r="F431" i="22"/>
  <c r="F432" i="22"/>
  <c r="F433" i="22"/>
  <c r="F434" i="22"/>
  <c r="F435" i="22"/>
  <c r="F436" i="22"/>
  <c r="F437" i="22"/>
  <c r="F438" i="22"/>
  <c r="F439" i="22"/>
  <c r="F440" i="22"/>
  <c r="F441" i="22"/>
  <c r="F442" i="22"/>
  <c r="F443" i="22"/>
  <c r="F444" i="22"/>
  <c r="F445" i="22"/>
  <c r="F446" i="22"/>
  <c r="F447" i="22"/>
  <c r="F448" i="22"/>
  <c r="F449" i="22"/>
  <c r="F450" i="22"/>
  <c r="F451" i="22"/>
  <c r="F452" i="22"/>
  <c r="F453" i="22"/>
  <c r="F454" i="22"/>
  <c r="F455" i="22"/>
  <c r="F456" i="22"/>
  <c r="F457" i="22"/>
  <c r="F458" i="22"/>
  <c r="F459" i="22"/>
  <c r="F460" i="22"/>
  <c r="F461" i="22"/>
  <c r="F462" i="22"/>
  <c r="F463" i="22"/>
  <c r="F464" i="22"/>
  <c r="F465" i="22"/>
  <c r="F466" i="22"/>
  <c r="F467" i="22"/>
  <c r="F468" i="22"/>
  <c r="F469" i="22"/>
  <c r="F470" i="22"/>
  <c r="F471" i="22"/>
  <c r="F472" i="22"/>
  <c r="F473" i="22"/>
  <c r="F474" i="22"/>
  <c r="F475" i="22"/>
  <c r="F476" i="22"/>
  <c r="F477" i="22"/>
  <c r="F478" i="22"/>
  <c r="F479" i="22"/>
  <c r="F480" i="22"/>
  <c r="F481" i="22"/>
  <c r="F482" i="22"/>
  <c r="F483" i="22"/>
  <c r="F484" i="22"/>
  <c r="F485" i="22"/>
  <c r="F486" i="22"/>
  <c r="F487" i="22"/>
  <c r="F488" i="22"/>
  <c r="F489" i="22"/>
  <c r="F490" i="22"/>
  <c r="F491" i="22"/>
  <c r="F492" i="22"/>
  <c r="F493" i="22"/>
  <c r="F494" i="22"/>
  <c r="F495" i="22"/>
  <c r="F496" i="22"/>
  <c r="F497" i="22"/>
  <c r="F498" i="22"/>
  <c r="F499" i="22"/>
  <c r="F500" i="22"/>
  <c r="F501" i="22"/>
  <c r="F502" i="22"/>
  <c r="F503" i="22"/>
  <c r="F504" i="22"/>
  <c r="F505" i="22"/>
  <c r="F506" i="22"/>
  <c r="F507" i="22"/>
  <c r="F508" i="22"/>
  <c r="F509" i="22"/>
  <c r="F510" i="22"/>
  <c r="F511" i="22"/>
  <c r="F512" i="22"/>
  <c r="F513" i="22"/>
  <c r="F514" i="22"/>
  <c r="F515" i="22"/>
  <c r="F516" i="22"/>
  <c r="F517" i="22"/>
  <c r="F518" i="22"/>
  <c r="F519" i="22"/>
  <c r="F520" i="22"/>
  <c r="F521" i="22"/>
  <c r="F522" i="22"/>
  <c r="F523" i="22"/>
  <c r="F524" i="22"/>
  <c r="F525" i="22"/>
  <c r="F526" i="22"/>
  <c r="F527" i="22"/>
  <c r="F528" i="22"/>
  <c r="F529" i="22"/>
  <c r="F530" i="22"/>
  <c r="F531" i="22"/>
  <c r="F532" i="22"/>
  <c r="F533" i="22"/>
  <c r="F534" i="22"/>
  <c r="F535" i="22"/>
  <c r="F536" i="22"/>
  <c r="F537" i="22"/>
  <c r="F538" i="22"/>
  <c r="F539" i="22"/>
  <c r="F540" i="22"/>
  <c r="F541" i="22"/>
  <c r="F542" i="22"/>
  <c r="F543" i="22"/>
  <c r="F544" i="22"/>
  <c r="F545" i="22"/>
  <c r="F546" i="22"/>
  <c r="F547" i="22"/>
  <c r="F548" i="22"/>
  <c r="F549" i="22"/>
  <c r="F550" i="22"/>
  <c r="F551" i="22"/>
  <c r="F552" i="22"/>
  <c r="F553" i="22"/>
  <c r="F554" i="22"/>
  <c r="F555" i="22"/>
  <c r="F556" i="22"/>
  <c r="F557" i="22"/>
  <c r="F558" i="22"/>
  <c r="F559" i="22"/>
  <c r="F560" i="22"/>
  <c r="F561" i="22"/>
  <c r="F562" i="22"/>
  <c r="F563" i="22"/>
  <c r="F564" i="22"/>
  <c r="F565" i="22"/>
  <c r="F566" i="22"/>
  <c r="F567" i="22"/>
  <c r="F568" i="22"/>
  <c r="F569" i="22"/>
  <c r="F570" i="22"/>
  <c r="F571" i="22"/>
  <c r="F572" i="22"/>
  <c r="F573" i="22"/>
  <c r="F574" i="22"/>
  <c r="F575" i="22"/>
  <c r="F576" i="22"/>
  <c r="F577" i="22"/>
  <c r="F578" i="22"/>
  <c r="F579" i="22"/>
  <c r="F580" i="22"/>
  <c r="F581" i="22"/>
  <c r="F582" i="22"/>
  <c r="F583" i="22"/>
  <c r="F584" i="22"/>
  <c r="F585" i="22"/>
  <c r="F586" i="22"/>
  <c r="F587" i="22"/>
  <c r="F588" i="22"/>
  <c r="F589" i="22"/>
  <c r="F590" i="22"/>
  <c r="F591" i="22"/>
  <c r="F592" i="22"/>
  <c r="F593" i="22"/>
  <c r="F594" i="22"/>
  <c r="F595" i="22"/>
  <c r="F596" i="22"/>
  <c r="F597" i="22"/>
  <c r="F598" i="22"/>
  <c r="F599" i="22"/>
  <c r="F600" i="22"/>
  <c r="F601" i="22"/>
  <c r="F602" i="22"/>
  <c r="F603" i="22"/>
  <c r="F604" i="22"/>
  <c r="F605" i="22"/>
  <c r="F606" i="22"/>
  <c r="F607" i="22"/>
  <c r="F608" i="22"/>
  <c r="F609" i="22"/>
  <c r="F610" i="22"/>
  <c r="F611" i="22"/>
  <c r="F612" i="22"/>
  <c r="F613" i="22"/>
  <c r="F614" i="22"/>
  <c r="F615" i="22"/>
  <c r="F616" i="22"/>
  <c r="F617" i="22"/>
  <c r="F618" i="22"/>
  <c r="F619" i="22"/>
  <c r="F620" i="22"/>
  <c r="F621" i="22"/>
  <c r="F622" i="22"/>
  <c r="F623" i="22"/>
  <c r="F624" i="22"/>
  <c r="F625" i="22"/>
  <c r="F626" i="22"/>
  <c r="F627" i="22"/>
  <c r="F628" i="22"/>
  <c r="F629" i="22"/>
  <c r="F630" i="22"/>
  <c r="F631" i="22"/>
  <c r="F632" i="22"/>
  <c r="F633" i="22"/>
  <c r="F634" i="22"/>
  <c r="F635" i="22"/>
  <c r="F636" i="22"/>
  <c r="F637" i="22"/>
  <c r="F638" i="22"/>
  <c r="F639" i="22"/>
  <c r="F640" i="22"/>
  <c r="F641" i="22"/>
  <c r="F642" i="22"/>
  <c r="F643" i="22"/>
  <c r="F644" i="22"/>
  <c r="F645" i="22"/>
  <c r="F646" i="22"/>
  <c r="F647" i="22"/>
  <c r="F648" i="22"/>
  <c r="F649" i="22"/>
  <c r="F650" i="22"/>
  <c r="F651" i="22"/>
  <c r="F652" i="22"/>
  <c r="F653" i="22"/>
  <c r="F654" i="22"/>
  <c r="F655" i="22"/>
  <c r="F656" i="22"/>
  <c r="F657" i="22"/>
  <c r="F658" i="22"/>
  <c r="F659" i="22"/>
  <c r="F660" i="22"/>
  <c r="F661" i="22"/>
  <c r="F662" i="22"/>
  <c r="F663" i="22"/>
  <c r="F664" i="22"/>
  <c r="F665" i="22"/>
  <c r="F666" i="22"/>
  <c r="F667" i="22"/>
  <c r="F668" i="22"/>
  <c r="F669" i="22"/>
  <c r="F670" i="22"/>
  <c r="F671" i="22"/>
  <c r="F672" i="22"/>
  <c r="F673" i="22"/>
  <c r="F674" i="22"/>
  <c r="F675" i="22"/>
  <c r="F676" i="22"/>
  <c r="F677" i="22"/>
  <c r="F678" i="22"/>
  <c r="F679" i="22"/>
  <c r="F680" i="22"/>
  <c r="F681" i="22"/>
  <c r="F682" i="22"/>
  <c r="F683" i="22"/>
  <c r="F684" i="22"/>
  <c r="F685" i="22"/>
  <c r="F686" i="22"/>
  <c r="F687" i="22"/>
  <c r="F688" i="22"/>
  <c r="F689" i="22"/>
  <c r="F690" i="22"/>
  <c r="F691" i="22"/>
  <c r="F692" i="22"/>
  <c r="F693" i="22"/>
  <c r="F694" i="22"/>
  <c r="F695" i="22"/>
  <c r="F696" i="22"/>
  <c r="F697" i="22"/>
  <c r="F698" i="22"/>
  <c r="F699" i="22"/>
  <c r="F700" i="22"/>
  <c r="F701" i="22"/>
  <c r="F702" i="22"/>
  <c r="F703" i="22"/>
  <c r="F704" i="22"/>
  <c r="F705" i="22"/>
  <c r="F706" i="22"/>
  <c r="F707" i="22"/>
  <c r="F708" i="22"/>
  <c r="F709" i="22"/>
  <c r="F710" i="22"/>
  <c r="F711" i="22"/>
  <c r="F712" i="22"/>
  <c r="F713" i="22"/>
  <c r="F714" i="22"/>
  <c r="F715" i="22"/>
  <c r="F716" i="22"/>
  <c r="F717" i="22"/>
  <c r="F718" i="22"/>
  <c r="F719" i="22"/>
  <c r="F720" i="22"/>
  <c r="F721" i="22"/>
  <c r="F722" i="22"/>
  <c r="F723" i="22"/>
  <c r="F724" i="22"/>
  <c r="F725" i="22"/>
  <c r="F726" i="22"/>
  <c r="F727" i="22"/>
  <c r="F728" i="22"/>
  <c r="F729" i="22"/>
  <c r="F730" i="22"/>
  <c r="F731" i="22"/>
  <c r="F732" i="22"/>
  <c r="F733" i="22"/>
  <c r="F734" i="22"/>
  <c r="F735" i="22"/>
  <c r="F736" i="22"/>
  <c r="F737" i="22"/>
  <c r="F738" i="22"/>
  <c r="F739" i="22"/>
  <c r="F740" i="22"/>
  <c r="F741" i="22"/>
  <c r="F742" i="22"/>
  <c r="F743" i="22"/>
  <c r="F744" i="22"/>
  <c r="F745" i="22"/>
  <c r="F746" i="22"/>
  <c r="F747" i="22"/>
  <c r="F748" i="22"/>
  <c r="F749" i="22"/>
  <c r="F750" i="22"/>
  <c r="F751" i="22"/>
  <c r="F752" i="22"/>
  <c r="F753" i="22"/>
  <c r="F754" i="22"/>
  <c r="F755" i="22"/>
  <c r="F756" i="22"/>
  <c r="F757" i="22"/>
  <c r="F758" i="22"/>
  <c r="F759" i="22"/>
  <c r="F760" i="22"/>
  <c r="F761" i="22"/>
  <c r="F762" i="22"/>
  <c r="F763" i="22"/>
  <c r="F764" i="22"/>
  <c r="F765" i="22"/>
  <c r="F766" i="22"/>
  <c r="F767" i="22"/>
  <c r="F768" i="22"/>
  <c r="F769" i="22"/>
  <c r="F770" i="22"/>
  <c r="F771" i="22"/>
  <c r="F772" i="22"/>
  <c r="F773" i="22"/>
  <c r="F774" i="22"/>
  <c r="F775" i="22"/>
  <c r="F776" i="22"/>
  <c r="F777" i="22"/>
  <c r="F778" i="22"/>
  <c r="F779" i="22"/>
  <c r="F780" i="22"/>
  <c r="F781" i="22"/>
  <c r="F782" i="22"/>
  <c r="F783" i="22"/>
  <c r="F784" i="22"/>
  <c r="F785" i="22"/>
  <c r="F786" i="22"/>
  <c r="F787" i="22"/>
  <c r="F788" i="22"/>
  <c r="F789" i="22"/>
  <c r="F790" i="22"/>
  <c r="F791" i="22"/>
  <c r="F792" i="22"/>
  <c r="F793" i="22"/>
  <c r="F794" i="22"/>
  <c r="F795" i="22"/>
  <c r="F796" i="22"/>
  <c r="F797" i="22"/>
  <c r="F798" i="22"/>
  <c r="F799" i="22"/>
  <c r="F800" i="22"/>
  <c r="F801" i="22"/>
  <c r="F802" i="22"/>
  <c r="F803" i="22"/>
  <c r="F804" i="22"/>
  <c r="F805" i="22"/>
  <c r="F806" i="22"/>
  <c r="F807" i="22"/>
  <c r="F808" i="22"/>
  <c r="F809" i="22"/>
  <c r="F810" i="22"/>
  <c r="F811" i="22"/>
  <c r="F812" i="22"/>
  <c r="F813" i="22"/>
  <c r="F814" i="22"/>
  <c r="F815" i="22"/>
  <c r="F816" i="22"/>
  <c r="F817" i="22"/>
  <c r="F818" i="22"/>
  <c r="F819" i="22"/>
  <c r="F820" i="22"/>
  <c r="F821" i="22"/>
  <c r="F822" i="22"/>
  <c r="F823" i="22"/>
  <c r="F824" i="22"/>
  <c r="F825" i="22"/>
  <c r="F826" i="22"/>
  <c r="F827" i="22"/>
  <c r="F828" i="22"/>
  <c r="F829" i="22"/>
  <c r="F830" i="22"/>
  <c r="F831" i="22"/>
  <c r="F832" i="22"/>
  <c r="F833" i="22"/>
  <c r="F834" i="22"/>
  <c r="F835" i="22"/>
  <c r="F836" i="22"/>
  <c r="F837" i="22"/>
  <c r="F838" i="22"/>
  <c r="F839" i="22"/>
  <c r="F840" i="22"/>
  <c r="F841" i="22"/>
  <c r="F842" i="22"/>
  <c r="F843" i="22"/>
  <c r="F844" i="22"/>
  <c r="F845" i="22"/>
  <c r="F846" i="22"/>
  <c r="F847" i="22"/>
  <c r="F848" i="22"/>
  <c r="F849" i="22"/>
  <c r="F850" i="22"/>
  <c r="F851" i="22"/>
  <c r="F852" i="22"/>
  <c r="F853" i="22"/>
  <c r="F854" i="22"/>
  <c r="F855" i="22"/>
  <c r="F856" i="22"/>
  <c r="F857" i="22"/>
  <c r="F858" i="22"/>
  <c r="F859" i="22"/>
  <c r="F860" i="22"/>
  <c r="F861" i="22"/>
  <c r="F862" i="22"/>
  <c r="F863" i="22"/>
  <c r="F864" i="22"/>
  <c r="F865" i="22"/>
  <c r="F866" i="22"/>
  <c r="F867" i="22"/>
  <c r="F868" i="22"/>
  <c r="F869" i="22"/>
  <c r="F870" i="22"/>
  <c r="F871" i="22"/>
  <c r="F872" i="22"/>
  <c r="F873" i="22"/>
  <c r="F874" i="22"/>
  <c r="F875" i="22"/>
  <c r="F876" i="22"/>
  <c r="F877" i="22"/>
  <c r="F878" i="22"/>
  <c r="F879" i="22"/>
  <c r="F880" i="22"/>
  <c r="F881" i="22"/>
  <c r="F882" i="22"/>
  <c r="F883" i="22"/>
  <c r="F884" i="22"/>
  <c r="F885" i="22"/>
  <c r="F886" i="22"/>
  <c r="F887" i="22"/>
  <c r="F888" i="22"/>
  <c r="F889" i="22"/>
  <c r="F890" i="22"/>
  <c r="F891" i="22"/>
  <c r="F892" i="22"/>
  <c r="F893" i="22"/>
  <c r="F894" i="22"/>
  <c r="F895" i="22"/>
  <c r="F896" i="22"/>
  <c r="F897" i="22"/>
  <c r="F898" i="22"/>
  <c r="F899" i="22"/>
  <c r="F900" i="22"/>
  <c r="F901" i="22"/>
  <c r="F902" i="22"/>
  <c r="F903" i="22"/>
  <c r="F904" i="22"/>
  <c r="F905" i="22"/>
  <c r="F906" i="22"/>
  <c r="F907" i="22"/>
  <c r="F908" i="22"/>
  <c r="F909" i="22"/>
  <c r="F910" i="22"/>
  <c r="F911" i="22"/>
  <c r="F912" i="22"/>
  <c r="F913" i="22"/>
  <c r="F914" i="22"/>
  <c r="F915" i="22"/>
  <c r="F916" i="22"/>
  <c r="F917" i="22"/>
  <c r="F918" i="22"/>
  <c r="F919" i="22"/>
  <c r="F920" i="22"/>
  <c r="F921" i="22"/>
  <c r="F922" i="22"/>
  <c r="F923" i="22"/>
  <c r="F924" i="22"/>
  <c r="F925" i="22"/>
  <c r="F926" i="22"/>
  <c r="F927" i="22"/>
  <c r="F928" i="22"/>
  <c r="F929" i="22"/>
  <c r="F930" i="22"/>
  <c r="F931" i="22"/>
  <c r="F932" i="22"/>
  <c r="F933" i="22"/>
  <c r="F934" i="22"/>
  <c r="F935" i="22"/>
  <c r="F936" i="22"/>
  <c r="F937" i="22"/>
  <c r="F938" i="22"/>
  <c r="F939" i="22"/>
  <c r="F940" i="22"/>
  <c r="F941" i="22"/>
  <c r="F942" i="22"/>
  <c r="F943" i="22"/>
  <c r="F944" i="22"/>
  <c r="F945" i="22"/>
  <c r="F946" i="22"/>
  <c r="F947" i="22"/>
  <c r="F948" i="22"/>
  <c r="F949" i="22"/>
  <c r="F950" i="22"/>
  <c r="F951" i="22"/>
  <c r="F952" i="22"/>
  <c r="F953" i="22"/>
  <c r="F954" i="22"/>
  <c r="F955" i="22"/>
  <c r="F956" i="22"/>
  <c r="F957" i="22"/>
  <c r="F958" i="22"/>
  <c r="F959" i="22"/>
  <c r="F960" i="22"/>
  <c r="F961" i="22"/>
  <c r="F962" i="22"/>
  <c r="F963" i="22"/>
  <c r="F964" i="22"/>
  <c r="F965" i="22"/>
  <c r="F966" i="22"/>
  <c r="F967" i="22"/>
  <c r="F968" i="22"/>
  <c r="F969" i="22"/>
  <c r="F970" i="22"/>
  <c r="F971" i="22"/>
  <c r="F972" i="22"/>
  <c r="F973" i="22"/>
  <c r="F974" i="22"/>
  <c r="F975" i="22"/>
  <c r="F976" i="22"/>
  <c r="F977" i="22"/>
  <c r="F978" i="22"/>
  <c r="F979" i="22"/>
  <c r="F980" i="22"/>
  <c r="F981" i="22"/>
  <c r="F982" i="22"/>
  <c r="F983" i="22"/>
  <c r="F984" i="22"/>
  <c r="F985" i="22"/>
  <c r="F986" i="22"/>
  <c r="F987" i="22"/>
  <c r="F988" i="22"/>
  <c r="F989" i="22"/>
  <c r="F990" i="22"/>
  <c r="F991" i="22"/>
  <c r="F992" i="22"/>
  <c r="F993" i="22"/>
  <c r="F994" i="22"/>
  <c r="F995" i="22"/>
  <c r="F996" i="22"/>
  <c r="F997" i="22"/>
  <c r="F998" i="22"/>
  <c r="F999" i="22"/>
  <c r="F1000" i="22"/>
  <c r="F1001" i="22"/>
  <c r="F1002" i="22"/>
  <c r="F1003" i="22"/>
  <c r="F1004" i="22"/>
  <c r="F1005" i="22"/>
  <c r="F1006" i="22"/>
  <c r="F1007" i="22"/>
  <c r="F1008" i="22"/>
  <c r="F1009" i="22"/>
  <c r="F1010" i="22"/>
  <c r="F1011" i="22"/>
  <c r="F1012" i="22"/>
  <c r="F1013" i="22"/>
  <c r="F1014" i="22"/>
  <c r="F1015" i="22"/>
  <c r="F1016" i="22"/>
  <c r="F1017" i="22"/>
  <c r="F1018" i="22"/>
  <c r="F1019" i="22"/>
  <c r="F1020" i="22"/>
  <c r="F1021" i="22"/>
  <c r="F1022" i="22"/>
  <c r="F1023" i="22"/>
  <c r="F1024" i="22"/>
  <c r="F1025" i="22"/>
  <c r="F1026" i="22"/>
  <c r="F1027" i="22"/>
  <c r="F1028" i="22"/>
  <c r="F1029" i="22"/>
  <c r="F1030" i="22"/>
  <c r="F1031" i="22"/>
  <c r="F1032" i="22"/>
  <c r="F1033" i="22"/>
  <c r="F1034" i="22"/>
  <c r="F1035" i="22"/>
  <c r="F1036" i="22"/>
  <c r="F1037" i="22"/>
  <c r="F1038" i="22"/>
  <c r="F1039" i="22"/>
  <c r="F1040" i="22"/>
  <c r="F1041" i="22"/>
  <c r="F1042" i="22"/>
  <c r="F1043" i="22"/>
  <c r="F1044" i="22"/>
  <c r="F1045" i="22"/>
  <c r="F1046" i="22"/>
  <c r="F1047" i="22"/>
  <c r="F1048" i="22"/>
  <c r="F1049" i="22"/>
  <c r="F1050" i="22"/>
  <c r="F1051" i="22"/>
  <c r="F1052" i="22"/>
  <c r="F1053" i="22"/>
  <c r="F1054" i="22"/>
  <c r="F1055" i="22"/>
  <c r="F1056" i="22"/>
  <c r="F1057" i="22"/>
  <c r="F1058" i="22"/>
  <c r="F1059" i="22"/>
  <c r="F1060" i="22"/>
  <c r="F1061" i="22"/>
  <c r="F1063" i="22"/>
  <c r="F1064" i="22"/>
  <c r="F1065" i="22"/>
  <c r="F1066" i="22"/>
  <c r="F1067" i="22"/>
  <c r="F1068" i="22"/>
  <c r="F1069" i="22"/>
  <c r="F1070" i="22"/>
  <c r="F1071" i="22"/>
  <c r="F1072" i="22"/>
  <c r="F1073" i="22"/>
  <c r="F1074" i="22"/>
  <c r="F1075" i="22"/>
  <c r="F1076" i="22"/>
  <c r="F1077" i="22"/>
  <c r="F1078" i="22"/>
  <c r="F1079" i="22"/>
  <c r="F1080" i="22"/>
  <c r="F1081" i="22"/>
  <c r="F1082" i="22"/>
  <c r="F1083" i="22"/>
  <c r="F1084" i="22"/>
  <c r="F1062" i="20"/>
  <c r="F4" i="20"/>
  <c r="F27" i="20"/>
  <c r="F50" i="20"/>
  <c r="F73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06" i="20" s="1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05" i="20"/>
  <c r="F1006" i="20"/>
  <c r="F1007" i="20"/>
  <c r="F1008" i="20"/>
  <c r="F1009" i="20"/>
  <c r="F1010" i="20"/>
  <c r="F1011" i="20"/>
  <c r="F1012" i="20"/>
  <c r="F1013" i="20"/>
  <c r="F1014" i="20"/>
  <c r="F1015" i="20"/>
  <c r="F1016" i="20"/>
  <c r="F1017" i="20"/>
  <c r="F1018" i="20"/>
  <c r="F1019" i="20"/>
  <c r="F1020" i="20"/>
  <c r="F1021" i="20"/>
  <c r="F1022" i="20"/>
  <c r="F1023" i="20"/>
  <c r="F1024" i="20"/>
  <c r="F1025" i="20"/>
  <c r="F1026" i="20"/>
  <c r="F1027" i="20"/>
  <c r="F1028" i="20"/>
  <c r="F1029" i="20"/>
  <c r="F1030" i="20"/>
  <c r="F1031" i="20"/>
  <c r="F1032" i="20"/>
  <c r="F1033" i="20"/>
  <c r="F1034" i="20"/>
  <c r="F1035" i="20"/>
  <c r="F1036" i="20"/>
  <c r="F1037" i="20"/>
  <c r="F1038" i="20"/>
  <c r="F1039" i="20"/>
  <c r="F1040" i="20"/>
  <c r="F1041" i="20"/>
  <c r="F1042" i="20"/>
  <c r="F1043" i="20"/>
  <c r="F1044" i="20"/>
  <c r="F1045" i="20"/>
  <c r="F1046" i="20"/>
  <c r="F1047" i="20"/>
  <c r="F1048" i="20"/>
  <c r="F1049" i="20"/>
  <c r="F1050" i="20"/>
  <c r="F1051" i="20"/>
  <c r="F1052" i="20"/>
  <c r="F1053" i="20"/>
  <c r="F1054" i="20"/>
  <c r="F1055" i="20"/>
  <c r="F1056" i="20"/>
  <c r="F1057" i="20"/>
  <c r="F1058" i="20"/>
  <c r="F1059" i="20"/>
  <c r="F1060" i="20"/>
  <c r="F1061" i="20"/>
  <c r="F1063" i="20"/>
  <c r="F1064" i="20"/>
  <c r="F1065" i="20"/>
  <c r="F1066" i="20"/>
  <c r="F1067" i="20"/>
  <c r="F1068" i="20"/>
  <c r="F1069" i="20"/>
  <c r="F1070" i="20"/>
  <c r="F1071" i="20"/>
  <c r="F1072" i="20"/>
  <c r="F1073" i="20"/>
  <c r="F1074" i="20"/>
  <c r="F1075" i="20"/>
  <c r="F1076" i="20"/>
  <c r="F1077" i="20"/>
  <c r="F1078" i="20"/>
  <c r="F1079" i="20"/>
  <c r="F1080" i="20"/>
  <c r="F1081" i="20"/>
  <c r="F1082" i="20"/>
  <c r="F1083" i="20"/>
  <c r="F1084" i="20"/>
  <c r="I26" i="20"/>
  <c r="I49" i="20"/>
  <c r="I72" i="20"/>
  <c r="I95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512" i="20"/>
  <c r="I513" i="20"/>
  <c r="I514" i="20"/>
  <c r="I515" i="20"/>
  <c r="I516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2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780" i="20"/>
  <c r="I781" i="20"/>
  <c r="I782" i="20"/>
  <c r="I783" i="20"/>
  <c r="I784" i="20"/>
  <c r="I785" i="20"/>
  <c r="I786" i="20"/>
  <c r="I787" i="20"/>
  <c r="I788" i="20"/>
  <c r="I789" i="20"/>
  <c r="I790" i="20"/>
  <c r="I791" i="20"/>
  <c r="I792" i="20"/>
  <c r="I793" i="20"/>
  <c r="I794" i="20"/>
  <c r="I795" i="20"/>
  <c r="I796" i="20"/>
  <c r="I797" i="20"/>
  <c r="I798" i="20"/>
  <c r="I799" i="20"/>
  <c r="I800" i="20"/>
  <c r="I801" i="20"/>
  <c r="I802" i="20"/>
  <c r="I803" i="20"/>
  <c r="I804" i="20"/>
  <c r="I805" i="20"/>
  <c r="I806" i="20"/>
  <c r="I807" i="20"/>
  <c r="I808" i="20"/>
  <c r="I809" i="20"/>
  <c r="I810" i="20"/>
  <c r="I811" i="20"/>
  <c r="I812" i="20"/>
  <c r="I813" i="20"/>
  <c r="I814" i="20"/>
  <c r="I815" i="20"/>
  <c r="I816" i="20"/>
  <c r="I817" i="20"/>
  <c r="I818" i="20"/>
  <c r="I819" i="20"/>
  <c r="I820" i="20"/>
  <c r="I821" i="20"/>
  <c r="I822" i="20"/>
  <c r="I823" i="20"/>
  <c r="I824" i="20"/>
  <c r="I825" i="20"/>
  <c r="I826" i="20"/>
  <c r="I827" i="20"/>
  <c r="I828" i="20"/>
  <c r="I829" i="20"/>
  <c r="I830" i="20"/>
  <c r="I831" i="20"/>
  <c r="I832" i="20"/>
  <c r="I833" i="20"/>
  <c r="I834" i="20"/>
  <c r="I835" i="20"/>
  <c r="I836" i="20"/>
  <c r="I837" i="20"/>
  <c r="I838" i="20"/>
  <c r="I839" i="20"/>
  <c r="I840" i="20"/>
  <c r="I841" i="20"/>
  <c r="I842" i="20"/>
  <c r="I843" i="20"/>
  <c r="I844" i="20"/>
  <c r="I845" i="20"/>
  <c r="I846" i="20"/>
  <c r="I847" i="20"/>
  <c r="I848" i="20"/>
  <c r="I849" i="20"/>
  <c r="I850" i="20"/>
  <c r="I851" i="20"/>
  <c r="I852" i="20"/>
  <c r="I853" i="20"/>
  <c r="I854" i="20"/>
  <c r="I855" i="20"/>
  <c r="I856" i="20"/>
  <c r="I857" i="20"/>
  <c r="I858" i="20"/>
  <c r="I859" i="20"/>
  <c r="I860" i="20"/>
  <c r="I861" i="20"/>
  <c r="I862" i="20"/>
  <c r="I863" i="20"/>
  <c r="I864" i="20"/>
  <c r="I865" i="20"/>
  <c r="I866" i="20"/>
  <c r="I867" i="20"/>
  <c r="I868" i="20"/>
  <c r="I869" i="20"/>
  <c r="I870" i="20"/>
  <c r="I871" i="20"/>
  <c r="I872" i="20"/>
  <c r="I873" i="20"/>
  <c r="I874" i="20"/>
  <c r="I875" i="20"/>
  <c r="I876" i="20"/>
  <c r="I877" i="20"/>
  <c r="I878" i="20"/>
  <c r="I879" i="20"/>
  <c r="I880" i="20"/>
  <c r="I881" i="20"/>
  <c r="I882" i="20"/>
  <c r="I883" i="20"/>
  <c r="I884" i="20"/>
  <c r="I885" i="20"/>
  <c r="I886" i="20"/>
  <c r="I887" i="20"/>
  <c r="I888" i="20"/>
  <c r="I889" i="20"/>
  <c r="I890" i="20"/>
  <c r="I891" i="20"/>
  <c r="I892" i="20"/>
  <c r="I893" i="20"/>
  <c r="I894" i="20"/>
  <c r="I895" i="20"/>
  <c r="I896" i="20"/>
  <c r="I897" i="20"/>
  <c r="I898" i="20"/>
  <c r="I899" i="20"/>
  <c r="I900" i="20"/>
  <c r="I901" i="20"/>
  <c r="I902" i="20"/>
  <c r="I903" i="20"/>
  <c r="I904" i="20"/>
  <c r="I905" i="20"/>
  <c r="I906" i="20"/>
  <c r="I907" i="20"/>
  <c r="I908" i="20"/>
  <c r="I909" i="20"/>
  <c r="I910" i="20"/>
  <c r="I911" i="20"/>
  <c r="I912" i="20"/>
  <c r="I913" i="20"/>
  <c r="I914" i="20"/>
  <c r="I915" i="20"/>
  <c r="I916" i="20"/>
  <c r="I917" i="20"/>
  <c r="I918" i="20"/>
  <c r="I919" i="20"/>
  <c r="I920" i="20"/>
  <c r="I921" i="20"/>
  <c r="I922" i="20"/>
  <c r="I923" i="20"/>
  <c r="I924" i="20"/>
  <c r="I925" i="20"/>
  <c r="I926" i="20"/>
  <c r="I927" i="20"/>
  <c r="I928" i="20"/>
  <c r="I929" i="20"/>
  <c r="I930" i="20"/>
  <c r="I931" i="20"/>
  <c r="I932" i="20"/>
  <c r="I933" i="20"/>
  <c r="I934" i="20"/>
  <c r="I935" i="20"/>
  <c r="I936" i="20"/>
  <c r="I937" i="20"/>
  <c r="I938" i="20"/>
  <c r="I939" i="20"/>
  <c r="I940" i="20"/>
  <c r="I941" i="20"/>
  <c r="I942" i="20"/>
  <c r="I943" i="20"/>
  <c r="I944" i="20"/>
  <c r="I945" i="20"/>
  <c r="I946" i="20"/>
  <c r="I947" i="20"/>
  <c r="I948" i="20"/>
  <c r="I949" i="20"/>
  <c r="I950" i="20"/>
  <c r="I951" i="20"/>
  <c r="I952" i="20"/>
  <c r="I953" i="20"/>
  <c r="I954" i="20"/>
  <c r="I955" i="20"/>
  <c r="I956" i="20"/>
  <c r="I957" i="20"/>
  <c r="I958" i="20"/>
  <c r="I959" i="20"/>
  <c r="I960" i="20"/>
  <c r="I961" i="20"/>
  <c r="I962" i="20"/>
  <c r="I963" i="20"/>
  <c r="I964" i="20"/>
  <c r="I965" i="20"/>
  <c r="I966" i="20"/>
  <c r="I967" i="20"/>
  <c r="I968" i="20"/>
  <c r="I969" i="20"/>
  <c r="I970" i="20"/>
  <c r="I971" i="20"/>
  <c r="I972" i="20"/>
  <c r="I973" i="20"/>
  <c r="I974" i="20"/>
  <c r="I975" i="20"/>
  <c r="I976" i="20"/>
  <c r="I977" i="20"/>
  <c r="I978" i="20"/>
  <c r="I979" i="20"/>
  <c r="I980" i="20"/>
  <c r="I981" i="20"/>
  <c r="I982" i="20"/>
  <c r="I983" i="20"/>
  <c r="I984" i="20"/>
  <c r="I985" i="20"/>
  <c r="I986" i="20"/>
  <c r="I987" i="20"/>
  <c r="I988" i="20"/>
  <c r="I989" i="20"/>
  <c r="I990" i="20"/>
  <c r="I991" i="20"/>
  <c r="I992" i="20"/>
  <c r="I993" i="20"/>
  <c r="I994" i="20"/>
  <c r="I995" i="20"/>
  <c r="I996" i="20"/>
  <c r="I997" i="20"/>
  <c r="I998" i="20"/>
  <c r="I999" i="20"/>
  <c r="I1000" i="20"/>
  <c r="I1001" i="20"/>
  <c r="I1002" i="20"/>
  <c r="I1003" i="20"/>
  <c r="I1004" i="20"/>
  <c r="I1005" i="20"/>
  <c r="I1006" i="20"/>
  <c r="I1007" i="20"/>
  <c r="I1008" i="20"/>
  <c r="I1009" i="20"/>
  <c r="I1010" i="20"/>
  <c r="I1011" i="20"/>
  <c r="I1012" i="20"/>
  <c r="I1013" i="20"/>
  <c r="I1014" i="20"/>
  <c r="I1015" i="20"/>
  <c r="I1016" i="20"/>
  <c r="I1017" i="20"/>
  <c r="I1018" i="20"/>
  <c r="I1019" i="20"/>
  <c r="I1020" i="20"/>
  <c r="I1021" i="20"/>
  <c r="I1022" i="20"/>
  <c r="I1023" i="20"/>
  <c r="I1024" i="20"/>
  <c r="I1025" i="20"/>
  <c r="I1026" i="20"/>
  <c r="I1027" i="20"/>
  <c r="I1028" i="20"/>
  <c r="I1029" i="20"/>
  <c r="I1030" i="20"/>
  <c r="I1031" i="20"/>
  <c r="I1032" i="20"/>
  <c r="I1033" i="20"/>
  <c r="I1034" i="20"/>
  <c r="I1035" i="20"/>
  <c r="I1036" i="20"/>
  <c r="I1037" i="20"/>
  <c r="I1038" i="20"/>
  <c r="I1039" i="20"/>
  <c r="I1040" i="20"/>
  <c r="I1041" i="20"/>
  <c r="I1042" i="20"/>
  <c r="I1043" i="20"/>
  <c r="I1044" i="20"/>
  <c r="I1045" i="20"/>
  <c r="I1046" i="20"/>
  <c r="I1047" i="20"/>
  <c r="I1048" i="20"/>
  <c r="I1049" i="20"/>
  <c r="I1050" i="20"/>
  <c r="I1051" i="20"/>
  <c r="I1052" i="20"/>
  <c r="I1053" i="20"/>
  <c r="I1054" i="20"/>
  <c r="I1055" i="20"/>
  <c r="I1056" i="20"/>
  <c r="I1057" i="20"/>
  <c r="I1058" i="20"/>
  <c r="I1059" i="20"/>
  <c r="I1060" i="20"/>
  <c r="I1061" i="20"/>
  <c r="I1062" i="20"/>
  <c r="I1063" i="20"/>
  <c r="I1064" i="20"/>
  <c r="I1065" i="20"/>
  <c r="I1066" i="20"/>
  <c r="I1067" i="20"/>
  <c r="I1068" i="20"/>
  <c r="I1069" i="20"/>
  <c r="I1070" i="20"/>
  <c r="I1071" i="20"/>
  <c r="I1072" i="20"/>
  <c r="I1073" i="20"/>
  <c r="I1074" i="20"/>
  <c r="I1075" i="20"/>
  <c r="I1076" i="20"/>
  <c r="I1077" i="20"/>
  <c r="I1078" i="20"/>
  <c r="I1079" i="20"/>
  <c r="I1080" i="20"/>
  <c r="I1081" i="20"/>
  <c r="I1082" i="20"/>
  <c r="I1083" i="20"/>
  <c r="I1084" i="20"/>
  <c r="I1084" i="15"/>
  <c r="I26" i="15"/>
  <c r="I49" i="15"/>
  <c r="I72" i="15"/>
  <c r="I95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6"/>
  <c r="I26" i="16"/>
  <c r="I49" i="16"/>
  <c r="I72" i="16"/>
  <c r="I95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I965" i="16"/>
  <c r="I966" i="16"/>
  <c r="I967" i="16"/>
  <c r="I968" i="16"/>
  <c r="I969" i="16"/>
  <c r="I970" i="16"/>
  <c r="I971" i="16"/>
  <c r="I972" i="16"/>
  <c r="I973" i="16"/>
  <c r="I974" i="16"/>
  <c r="I975" i="16"/>
  <c r="I976" i="16"/>
  <c r="I977" i="16"/>
  <c r="I978" i="16"/>
  <c r="I979" i="16"/>
  <c r="I980" i="16"/>
  <c r="I981" i="16"/>
  <c r="I982" i="16"/>
  <c r="I983" i="16"/>
  <c r="I984" i="16"/>
  <c r="I985" i="16"/>
  <c r="I986" i="16"/>
  <c r="I987" i="16"/>
  <c r="I988" i="16"/>
  <c r="I989" i="16"/>
  <c r="I990" i="16"/>
  <c r="I991" i="16"/>
  <c r="I992" i="16"/>
  <c r="I993" i="16"/>
  <c r="I994" i="16"/>
  <c r="I995" i="16"/>
  <c r="I996" i="16"/>
  <c r="I997" i="16"/>
  <c r="I998" i="16"/>
  <c r="I999" i="16"/>
  <c r="I1000" i="16"/>
  <c r="I1001" i="16"/>
  <c r="I1002" i="16"/>
  <c r="I1003" i="16"/>
  <c r="I1004" i="16"/>
  <c r="I1005" i="16"/>
  <c r="I1006" i="16"/>
  <c r="I1007" i="16"/>
  <c r="I1008" i="16"/>
  <c r="I1009" i="16"/>
  <c r="I1010" i="16"/>
  <c r="I1011" i="16"/>
  <c r="I1012" i="16"/>
  <c r="I1013" i="16"/>
  <c r="I1014" i="16"/>
  <c r="I1015" i="16"/>
  <c r="I1016" i="16"/>
  <c r="I1017" i="16"/>
  <c r="I1018" i="16"/>
  <c r="I1019" i="16"/>
  <c r="I1020" i="16"/>
  <c r="I1021" i="16"/>
  <c r="I1022" i="16"/>
  <c r="I1023" i="16"/>
  <c r="I1024" i="16"/>
  <c r="I1025" i="16"/>
  <c r="I1026" i="16"/>
  <c r="I1027" i="16"/>
  <c r="I1028" i="16"/>
  <c r="I1029" i="16"/>
  <c r="I1030" i="16"/>
  <c r="I1031" i="16"/>
  <c r="I1032" i="16"/>
  <c r="I1033" i="16"/>
  <c r="I1034" i="16"/>
  <c r="I1035" i="16"/>
  <c r="I1036" i="16"/>
  <c r="I1037" i="16"/>
  <c r="I1038" i="16"/>
  <c r="I1039" i="16"/>
  <c r="I1040" i="16"/>
  <c r="I1041" i="16"/>
  <c r="I1042" i="16"/>
  <c r="I1043" i="16"/>
  <c r="I1044" i="16"/>
  <c r="I1045" i="16"/>
  <c r="I1046" i="16"/>
  <c r="I1047" i="16"/>
  <c r="I1048" i="16"/>
  <c r="I1049" i="16"/>
  <c r="I1050" i="16"/>
  <c r="I1051" i="16"/>
  <c r="I1052" i="16"/>
  <c r="I1053" i="16"/>
  <c r="I1054" i="16"/>
  <c r="I1055" i="16"/>
  <c r="I1056" i="16"/>
  <c r="I1057" i="16"/>
  <c r="I1058" i="16"/>
  <c r="I1059" i="16"/>
  <c r="I1060" i="16"/>
  <c r="I1061" i="16"/>
  <c r="I1062" i="16"/>
  <c r="I1063" i="16"/>
  <c r="I1064" i="16"/>
  <c r="I1065" i="16"/>
  <c r="I1066" i="16"/>
  <c r="I1067" i="16"/>
  <c r="I1068" i="16"/>
  <c r="I1069" i="16"/>
  <c r="I1070" i="16"/>
  <c r="I1071" i="16"/>
  <c r="I1072" i="16"/>
  <c r="I1073" i="16"/>
  <c r="I1074" i="16"/>
  <c r="I1075" i="16"/>
  <c r="I1076" i="16"/>
  <c r="I1077" i="16"/>
  <c r="I1078" i="16"/>
  <c r="I1079" i="16"/>
  <c r="I1080" i="16"/>
  <c r="I1081" i="16"/>
  <c r="I1082" i="16"/>
  <c r="I1083" i="16"/>
  <c r="I1084" i="19"/>
  <c r="I26" i="19"/>
  <c r="I49" i="19"/>
  <c r="I72" i="19"/>
  <c r="I95" i="19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258" i="19"/>
  <c r="I259" i="19"/>
  <c r="I260" i="19"/>
  <c r="I261" i="19"/>
  <c r="I262" i="19"/>
  <c r="I263" i="19"/>
  <c r="I264" i="19"/>
  <c r="I265" i="19"/>
  <c r="I266" i="19"/>
  <c r="I267" i="19"/>
  <c r="I268" i="19"/>
  <c r="I269" i="19"/>
  <c r="I270" i="19"/>
  <c r="I271" i="19"/>
  <c r="I272" i="19"/>
  <c r="I273" i="19"/>
  <c r="I274" i="19"/>
  <c r="I275" i="19"/>
  <c r="I276" i="19"/>
  <c r="I277" i="19"/>
  <c r="I278" i="19"/>
  <c r="I279" i="19"/>
  <c r="I280" i="19"/>
  <c r="I281" i="19"/>
  <c r="I282" i="19"/>
  <c r="I283" i="19"/>
  <c r="I284" i="19"/>
  <c r="I285" i="19"/>
  <c r="I286" i="19"/>
  <c r="I287" i="19"/>
  <c r="I288" i="19"/>
  <c r="I289" i="19"/>
  <c r="I290" i="19"/>
  <c r="I291" i="19"/>
  <c r="I292" i="19"/>
  <c r="I293" i="19"/>
  <c r="I294" i="19"/>
  <c r="I295" i="19"/>
  <c r="I296" i="19"/>
  <c r="I297" i="19"/>
  <c r="I298" i="19"/>
  <c r="I299" i="19"/>
  <c r="I300" i="19"/>
  <c r="I301" i="19"/>
  <c r="I302" i="19"/>
  <c r="I303" i="19"/>
  <c r="I304" i="19"/>
  <c r="I305" i="19"/>
  <c r="I306" i="19"/>
  <c r="I307" i="19"/>
  <c r="I308" i="19"/>
  <c r="I309" i="19"/>
  <c r="I310" i="19"/>
  <c r="I311" i="19"/>
  <c r="I312" i="19"/>
  <c r="I313" i="19"/>
  <c r="I314" i="19"/>
  <c r="I315" i="19"/>
  <c r="I316" i="19"/>
  <c r="I317" i="19"/>
  <c r="I318" i="19"/>
  <c r="I319" i="19"/>
  <c r="I320" i="19"/>
  <c r="I321" i="19"/>
  <c r="I322" i="19"/>
  <c r="I323" i="19"/>
  <c r="I324" i="19"/>
  <c r="I325" i="19"/>
  <c r="I326" i="19"/>
  <c r="I327" i="19"/>
  <c r="I328" i="19"/>
  <c r="I329" i="19"/>
  <c r="I330" i="19"/>
  <c r="I331" i="19"/>
  <c r="I332" i="19"/>
  <c r="I333" i="19"/>
  <c r="I334" i="19"/>
  <c r="I335" i="19"/>
  <c r="I336" i="19"/>
  <c r="I337" i="19"/>
  <c r="I338" i="19"/>
  <c r="I339" i="19"/>
  <c r="I340" i="19"/>
  <c r="I341" i="19"/>
  <c r="I342" i="19"/>
  <c r="I343" i="19"/>
  <c r="I344" i="19"/>
  <c r="I345" i="19"/>
  <c r="I346" i="19"/>
  <c r="I347" i="19"/>
  <c r="I348" i="19"/>
  <c r="I349" i="19"/>
  <c r="I350" i="19"/>
  <c r="I351" i="19"/>
  <c r="I352" i="19"/>
  <c r="I353" i="19"/>
  <c r="I354" i="19"/>
  <c r="I355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3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2" i="19"/>
  <c r="I403" i="19"/>
  <c r="I404" i="19"/>
  <c r="I405" i="19"/>
  <c r="I406" i="19"/>
  <c r="I407" i="19"/>
  <c r="I408" i="19"/>
  <c r="I409" i="19"/>
  <c r="I410" i="19"/>
  <c r="I411" i="19"/>
  <c r="I412" i="19"/>
  <c r="I413" i="19"/>
  <c r="I414" i="19"/>
  <c r="I415" i="19"/>
  <c r="I416" i="19"/>
  <c r="I417" i="19"/>
  <c r="I418" i="19"/>
  <c r="I419" i="19"/>
  <c r="I420" i="19"/>
  <c r="I421" i="19"/>
  <c r="I422" i="19"/>
  <c r="I423" i="19"/>
  <c r="I424" i="19"/>
  <c r="I425" i="19"/>
  <c r="I426" i="19"/>
  <c r="I427" i="19"/>
  <c r="I428" i="19"/>
  <c r="I429" i="19"/>
  <c r="I430" i="19"/>
  <c r="I431" i="19"/>
  <c r="I432" i="19"/>
  <c r="I433" i="19"/>
  <c r="I434" i="19"/>
  <c r="I435" i="19"/>
  <c r="I436" i="19"/>
  <c r="I437" i="19"/>
  <c r="I438" i="19"/>
  <c r="I439" i="19"/>
  <c r="I440" i="19"/>
  <c r="I441" i="19"/>
  <c r="I442" i="19"/>
  <c r="I443" i="19"/>
  <c r="I444" i="19"/>
  <c r="I445" i="19"/>
  <c r="I446" i="19"/>
  <c r="I447" i="19"/>
  <c r="I448" i="19"/>
  <c r="I449" i="19"/>
  <c r="I450" i="19"/>
  <c r="I451" i="19"/>
  <c r="I452" i="19"/>
  <c r="I453" i="19"/>
  <c r="I454" i="19"/>
  <c r="I455" i="19"/>
  <c r="I456" i="19"/>
  <c r="I457" i="19"/>
  <c r="I458" i="19"/>
  <c r="I459" i="19"/>
  <c r="I460" i="19"/>
  <c r="I461" i="19"/>
  <c r="I462" i="19"/>
  <c r="I463" i="19"/>
  <c r="I464" i="19"/>
  <c r="I465" i="19"/>
  <c r="I466" i="19"/>
  <c r="I467" i="19"/>
  <c r="I468" i="19"/>
  <c r="I469" i="19"/>
  <c r="I470" i="19"/>
  <c r="I471" i="19"/>
  <c r="I472" i="19"/>
  <c r="I473" i="19"/>
  <c r="I474" i="19"/>
  <c r="I475" i="19"/>
  <c r="I476" i="19"/>
  <c r="I477" i="19"/>
  <c r="I478" i="19"/>
  <c r="I479" i="19"/>
  <c r="I480" i="19"/>
  <c r="I481" i="19"/>
  <c r="I482" i="19"/>
  <c r="I483" i="19"/>
  <c r="I484" i="19"/>
  <c r="I485" i="19"/>
  <c r="I486" i="19"/>
  <c r="I487" i="19"/>
  <c r="I488" i="19"/>
  <c r="I489" i="19"/>
  <c r="I490" i="19"/>
  <c r="I491" i="19"/>
  <c r="I492" i="19"/>
  <c r="I493" i="19"/>
  <c r="I494" i="19"/>
  <c r="I495" i="19"/>
  <c r="I496" i="19"/>
  <c r="I497" i="19"/>
  <c r="I498" i="19"/>
  <c r="I499" i="19"/>
  <c r="I500" i="19"/>
  <c r="I501" i="19"/>
  <c r="I502" i="19"/>
  <c r="I503" i="19"/>
  <c r="I504" i="19"/>
  <c r="I505" i="19"/>
  <c r="I506" i="19"/>
  <c r="I507" i="19"/>
  <c r="I508" i="19"/>
  <c r="I509" i="19"/>
  <c r="I510" i="19"/>
  <c r="I511" i="19"/>
  <c r="I512" i="19"/>
  <c r="I513" i="19"/>
  <c r="I514" i="19"/>
  <c r="I515" i="19"/>
  <c r="I516" i="19"/>
  <c r="I517" i="19"/>
  <c r="I518" i="19"/>
  <c r="I519" i="19"/>
  <c r="I520" i="19"/>
  <c r="I521" i="19"/>
  <c r="I522" i="19"/>
  <c r="I523" i="19"/>
  <c r="I524" i="19"/>
  <c r="I525" i="19"/>
  <c r="I526" i="19"/>
  <c r="I527" i="19"/>
  <c r="I528" i="19"/>
  <c r="I529" i="19"/>
  <c r="I530" i="19"/>
  <c r="I531" i="19"/>
  <c r="I532" i="19"/>
  <c r="I533" i="19"/>
  <c r="I534" i="19"/>
  <c r="I535" i="19"/>
  <c r="I536" i="19"/>
  <c r="I537" i="19"/>
  <c r="I538" i="19"/>
  <c r="I539" i="19"/>
  <c r="I540" i="19"/>
  <c r="I541" i="19"/>
  <c r="I542" i="19"/>
  <c r="I543" i="19"/>
  <c r="I544" i="19"/>
  <c r="I545" i="19"/>
  <c r="I546" i="19"/>
  <c r="I547" i="19"/>
  <c r="I548" i="19"/>
  <c r="I549" i="19"/>
  <c r="I550" i="19"/>
  <c r="I551" i="19"/>
  <c r="I552" i="19"/>
  <c r="I553" i="19"/>
  <c r="I554" i="19"/>
  <c r="I555" i="19"/>
  <c r="I556" i="19"/>
  <c r="I557" i="19"/>
  <c r="I558" i="19"/>
  <c r="I559" i="19"/>
  <c r="I560" i="19"/>
  <c r="I561" i="19"/>
  <c r="I562" i="19"/>
  <c r="I563" i="19"/>
  <c r="I564" i="19"/>
  <c r="I565" i="19"/>
  <c r="I566" i="19"/>
  <c r="I567" i="19"/>
  <c r="I568" i="19"/>
  <c r="I569" i="19"/>
  <c r="I570" i="19"/>
  <c r="I571" i="19"/>
  <c r="I572" i="19"/>
  <c r="I573" i="19"/>
  <c r="I574" i="19"/>
  <c r="I575" i="19"/>
  <c r="I576" i="19"/>
  <c r="I577" i="19"/>
  <c r="I578" i="19"/>
  <c r="I579" i="19"/>
  <c r="I580" i="19"/>
  <c r="I581" i="19"/>
  <c r="I582" i="19"/>
  <c r="I583" i="19"/>
  <c r="I584" i="19"/>
  <c r="I585" i="19"/>
  <c r="I586" i="19"/>
  <c r="I587" i="19"/>
  <c r="I588" i="19"/>
  <c r="I589" i="19"/>
  <c r="I590" i="19"/>
  <c r="I591" i="19"/>
  <c r="I592" i="19"/>
  <c r="I593" i="19"/>
  <c r="I594" i="19"/>
  <c r="I595" i="19"/>
  <c r="I596" i="19"/>
  <c r="I597" i="19"/>
  <c r="I598" i="19"/>
  <c r="I599" i="19"/>
  <c r="I600" i="19"/>
  <c r="I601" i="19"/>
  <c r="I602" i="19"/>
  <c r="I603" i="19"/>
  <c r="I604" i="19"/>
  <c r="I605" i="19"/>
  <c r="I606" i="19"/>
  <c r="I607" i="19"/>
  <c r="I608" i="19"/>
  <c r="I609" i="19"/>
  <c r="I610" i="19"/>
  <c r="I611" i="19"/>
  <c r="I612" i="19"/>
  <c r="I613" i="19"/>
  <c r="I614" i="19"/>
  <c r="I615" i="19"/>
  <c r="I616" i="19"/>
  <c r="I617" i="19"/>
  <c r="I618" i="19"/>
  <c r="I619" i="19"/>
  <c r="I620" i="19"/>
  <c r="I621" i="19"/>
  <c r="I622" i="19"/>
  <c r="I623" i="19"/>
  <c r="I624" i="19"/>
  <c r="I625" i="19"/>
  <c r="I626" i="19"/>
  <c r="I627" i="19"/>
  <c r="I628" i="19"/>
  <c r="I629" i="19"/>
  <c r="I630" i="19"/>
  <c r="I631" i="19"/>
  <c r="I632" i="19"/>
  <c r="I633" i="19"/>
  <c r="I634" i="19"/>
  <c r="I635" i="19"/>
  <c r="I636" i="19"/>
  <c r="I637" i="19"/>
  <c r="I638" i="19"/>
  <c r="I639" i="19"/>
  <c r="I640" i="19"/>
  <c r="I641" i="19"/>
  <c r="I642" i="19"/>
  <c r="I643" i="19"/>
  <c r="I644" i="19"/>
  <c r="I645" i="19"/>
  <c r="I646" i="19"/>
  <c r="I647" i="19"/>
  <c r="I648" i="19"/>
  <c r="I649" i="19"/>
  <c r="I650" i="19"/>
  <c r="I651" i="19"/>
  <c r="I652" i="19"/>
  <c r="I653" i="19"/>
  <c r="I654" i="19"/>
  <c r="I655" i="19"/>
  <c r="I656" i="19"/>
  <c r="I657" i="19"/>
  <c r="I658" i="19"/>
  <c r="I659" i="19"/>
  <c r="I660" i="19"/>
  <c r="I661" i="19"/>
  <c r="I662" i="19"/>
  <c r="I663" i="19"/>
  <c r="I664" i="19"/>
  <c r="I665" i="19"/>
  <c r="I666" i="19"/>
  <c r="I667" i="19"/>
  <c r="I668" i="19"/>
  <c r="I669" i="19"/>
  <c r="I670" i="19"/>
  <c r="I671" i="19"/>
  <c r="I672" i="19"/>
  <c r="I673" i="19"/>
  <c r="I674" i="19"/>
  <c r="I675" i="19"/>
  <c r="I676" i="19"/>
  <c r="I677" i="19"/>
  <c r="I678" i="19"/>
  <c r="I679" i="19"/>
  <c r="I680" i="19"/>
  <c r="I681" i="19"/>
  <c r="I682" i="19"/>
  <c r="I683" i="19"/>
  <c r="I684" i="19"/>
  <c r="I685" i="19"/>
  <c r="I686" i="19"/>
  <c r="I687" i="19"/>
  <c r="I688" i="19"/>
  <c r="I689" i="19"/>
  <c r="I690" i="19"/>
  <c r="I691" i="19"/>
  <c r="I692" i="19"/>
  <c r="I693" i="19"/>
  <c r="I694" i="19"/>
  <c r="I695" i="19"/>
  <c r="I696" i="19"/>
  <c r="I697" i="19"/>
  <c r="I698" i="19"/>
  <c r="I699" i="19"/>
  <c r="I700" i="19"/>
  <c r="I701" i="19"/>
  <c r="I702" i="19"/>
  <c r="I703" i="19"/>
  <c r="I704" i="19"/>
  <c r="I705" i="19"/>
  <c r="I706" i="19"/>
  <c r="I707" i="19"/>
  <c r="I708" i="19"/>
  <c r="I709" i="19"/>
  <c r="I710" i="19"/>
  <c r="I711" i="19"/>
  <c r="I712" i="19"/>
  <c r="I713" i="19"/>
  <c r="I714" i="19"/>
  <c r="I715" i="19"/>
  <c r="I716" i="19"/>
  <c r="I717" i="19"/>
  <c r="I718" i="19"/>
  <c r="I719" i="19"/>
  <c r="I720" i="19"/>
  <c r="I721" i="19"/>
  <c r="I722" i="19"/>
  <c r="I723" i="19"/>
  <c r="I724" i="19"/>
  <c r="I725" i="19"/>
  <c r="I726" i="19"/>
  <c r="I727" i="19"/>
  <c r="I728" i="19"/>
  <c r="I729" i="19"/>
  <c r="I730" i="19"/>
  <c r="I731" i="19"/>
  <c r="I732" i="19"/>
  <c r="I733" i="19"/>
  <c r="I734" i="19"/>
  <c r="I735" i="19"/>
  <c r="I736" i="19"/>
  <c r="I737" i="19"/>
  <c r="I738" i="19"/>
  <c r="I739" i="19"/>
  <c r="I740" i="19"/>
  <c r="I741" i="19"/>
  <c r="I742" i="19"/>
  <c r="I743" i="19"/>
  <c r="I744" i="19"/>
  <c r="I745" i="19"/>
  <c r="I746" i="19"/>
  <c r="I747" i="19"/>
  <c r="I748" i="19"/>
  <c r="I749" i="19"/>
  <c r="I750" i="19"/>
  <c r="I751" i="19"/>
  <c r="I752" i="19"/>
  <c r="I753" i="19"/>
  <c r="I754" i="19"/>
  <c r="I755" i="19"/>
  <c r="I756" i="19"/>
  <c r="I757" i="19"/>
  <c r="I758" i="19"/>
  <c r="I759" i="19"/>
  <c r="I760" i="19"/>
  <c r="I761" i="19"/>
  <c r="I762" i="19"/>
  <c r="I763" i="19"/>
  <c r="I764" i="19"/>
  <c r="I765" i="19"/>
  <c r="I766" i="19"/>
  <c r="I767" i="19"/>
  <c r="I768" i="19"/>
  <c r="I769" i="19"/>
  <c r="I770" i="19"/>
  <c r="I771" i="19"/>
  <c r="I772" i="19"/>
  <c r="I773" i="19"/>
  <c r="I774" i="19"/>
  <c r="I775" i="19"/>
  <c r="I776" i="19"/>
  <c r="I777" i="19"/>
  <c r="I778" i="19"/>
  <c r="I779" i="19"/>
  <c r="I780" i="19"/>
  <c r="I781" i="19"/>
  <c r="I782" i="19"/>
  <c r="I783" i="19"/>
  <c r="I784" i="19"/>
  <c r="I785" i="19"/>
  <c r="I786" i="19"/>
  <c r="I787" i="19"/>
  <c r="I788" i="19"/>
  <c r="I789" i="19"/>
  <c r="I790" i="19"/>
  <c r="I791" i="19"/>
  <c r="I792" i="19"/>
  <c r="I793" i="19"/>
  <c r="I794" i="19"/>
  <c r="I795" i="19"/>
  <c r="I796" i="19"/>
  <c r="I797" i="19"/>
  <c r="I798" i="19"/>
  <c r="I799" i="19"/>
  <c r="I800" i="19"/>
  <c r="I801" i="19"/>
  <c r="I802" i="19"/>
  <c r="I803" i="19"/>
  <c r="I804" i="19"/>
  <c r="I805" i="19"/>
  <c r="I806" i="19"/>
  <c r="I807" i="19"/>
  <c r="I808" i="19"/>
  <c r="I809" i="19"/>
  <c r="I810" i="19"/>
  <c r="I811" i="19"/>
  <c r="I812" i="19"/>
  <c r="I813" i="19"/>
  <c r="I814" i="19"/>
  <c r="I815" i="19"/>
  <c r="I816" i="19"/>
  <c r="I817" i="19"/>
  <c r="I818" i="19"/>
  <c r="I819" i="19"/>
  <c r="I820" i="19"/>
  <c r="I821" i="19"/>
  <c r="I822" i="19"/>
  <c r="I823" i="19"/>
  <c r="I824" i="19"/>
  <c r="I825" i="19"/>
  <c r="I826" i="19"/>
  <c r="I827" i="19"/>
  <c r="I828" i="19"/>
  <c r="I829" i="19"/>
  <c r="I830" i="19"/>
  <c r="I831" i="19"/>
  <c r="I832" i="19"/>
  <c r="I833" i="19"/>
  <c r="I834" i="19"/>
  <c r="I835" i="19"/>
  <c r="I836" i="19"/>
  <c r="I837" i="19"/>
  <c r="I838" i="19"/>
  <c r="I839" i="19"/>
  <c r="I840" i="19"/>
  <c r="I841" i="19"/>
  <c r="I842" i="19"/>
  <c r="I843" i="19"/>
  <c r="I844" i="19"/>
  <c r="I845" i="19"/>
  <c r="I846" i="19"/>
  <c r="I847" i="19"/>
  <c r="I848" i="19"/>
  <c r="I849" i="19"/>
  <c r="I850" i="19"/>
  <c r="I851" i="19"/>
  <c r="I852" i="19"/>
  <c r="I853" i="19"/>
  <c r="I854" i="19"/>
  <c r="I855" i="19"/>
  <c r="I856" i="19"/>
  <c r="I857" i="19"/>
  <c r="I858" i="19"/>
  <c r="I859" i="19"/>
  <c r="I860" i="19"/>
  <c r="I861" i="19"/>
  <c r="I862" i="19"/>
  <c r="I863" i="19"/>
  <c r="I864" i="19"/>
  <c r="I865" i="19"/>
  <c r="I866" i="19"/>
  <c r="I867" i="19"/>
  <c r="I868" i="19"/>
  <c r="I869" i="19"/>
  <c r="I870" i="19"/>
  <c r="I871" i="19"/>
  <c r="I872" i="19"/>
  <c r="I873" i="19"/>
  <c r="I874" i="19"/>
  <c r="I875" i="19"/>
  <c r="I876" i="19"/>
  <c r="I877" i="19"/>
  <c r="I878" i="19"/>
  <c r="I879" i="19"/>
  <c r="I880" i="19"/>
  <c r="I881" i="19"/>
  <c r="I882" i="19"/>
  <c r="I883" i="19"/>
  <c r="I884" i="19"/>
  <c r="I885" i="19"/>
  <c r="I886" i="19"/>
  <c r="I887" i="19"/>
  <c r="I888" i="19"/>
  <c r="I889" i="19"/>
  <c r="I890" i="19"/>
  <c r="I891" i="19"/>
  <c r="I892" i="19"/>
  <c r="I893" i="19"/>
  <c r="I894" i="19"/>
  <c r="I895" i="19"/>
  <c r="I896" i="19"/>
  <c r="I897" i="19"/>
  <c r="I898" i="19"/>
  <c r="I899" i="19"/>
  <c r="I900" i="19"/>
  <c r="I901" i="19"/>
  <c r="I902" i="19"/>
  <c r="I903" i="19"/>
  <c r="I904" i="19"/>
  <c r="I905" i="19"/>
  <c r="I906" i="19"/>
  <c r="I907" i="19"/>
  <c r="I908" i="19"/>
  <c r="I909" i="19"/>
  <c r="I910" i="19"/>
  <c r="I911" i="19"/>
  <c r="I912" i="19"/>
  <c r="I913" i="19"/>
  <c r="I914" i="19"/>
  <c r="I915" i="19"/>
  <c r="I916" i="19"/>
  <c r="I917" i="19"/>
  <c r="I918" i="19"/>
  <c r="I919" i="19"/>
  <c r="I920" i="19"/>
  <c r="I921" i="19"/>
  <c r="I922" i="19"/>
  <c r="I923" i="19"/>
  <c r="I924" i="19"/>
  <c r="I925" i="19"/>
  <c r="I926" i="19"/>
  <c r="I927" i="19"/>
  <c r="I928" i="19"/>
  <c r="I929" i="19"/>
  <c r="I930" i="19"/>
  <c r="I931" i="19"/>
  <c r="I932" i="19"/>
  <c r="I933" i="19"/>
  <c r="I934" i="19"/>
  <c r="I935" i="19"/>
  <c r="I936" i="19"/>
  <c r="I937" i="19"/>
  <c r="I938" i="19"/>
  <c r="I939" i="19"/>
  <c r="I940" i="19"/>
  <c r="I941" i="19"/>
  <c r="I942" i="19"/>
  <c r="I943" i="19"/>
  <c r="I944" i="19"/>
  <c r="I945" i="19"/>
  <c r="I946" i="19"/>
  <c r="I947" i="19"/>
  <c r="I948" i="19"/>
  <c r="I949" i="19"/>
  <c r="I950" i="19"/>
  <c r="I951" i="19"/>
  <c r="I952" i="19"/>
  <c r="I953" i="19"/>
  <c r="I954" i="19"/>
  <c r="I955" i="19"/>
  <c r="I956" i="19"/>
  <c r="I957" i="19"/>
  <c r="I958" i="19"/>
  <c r="I959" i="19"/>
  <c r="I960" i="19"/>
  <c r="I961" i="19"/>
  <c r="I962" i="19"/>
  <c r="I963" i="19"/>
  <c r="I964" i="19"/>
  <c r="I965" i="19"/>
  <c r="I966" i="19"/>
  <c r="I967" i="19"/>
  <c r="I968" i="19"/>
  <c r="I969" i="19"/>
  <c r="I970" i="19"/>
  <c r="I971" i="19"/>
  <c r="I972" i="19"/>
  <c r="I973" i="19"/>
  <c r="I974" i="19"/>
  <c r="I975" i="19"/>
  <c r="I976" i="19"/>
  <c r="I977" i="19"/>
  <c r="I978" i="19"/>
  <c r="I979" i="19"/>
  <c r="I980" i="19"/>
  <c r="I981" i="19"/>
  <c r="I982" i="19"/>
  <c r="I983" i="19"/>
  <c r="I984" i="19"/>
  <c r="I985" i="19"/>
  <c r="I986" i="19"/>
  <c r="I987" i="19"/>
  <c r="I988" i="19"/>
  <c r="I989" i="19"/>
  <c r="I990" i="19"/>
  <c r="I991" i="19"/>
  <c r="I992" i="19"/>
  <c r="I993" i="19"/>
  <c r="I994" i="19"/>
  <c r="I995" i="19"/>
  <c r="I996" i="19"/>
  <c r="I997" i="19"/>
  <c r="I998" i="19"/>
  <c r="I999" i="19"/>
  <c r="I1000" i="19"/>
  <c r="I1001" i="19"/>
  <c r="I1002" i="19"/>
  <c r="I1003" i="19"/>
  <c r="I1004" i="19"/>
  <c r="I1005" i="19"/>
  <c r="I1006" i="19"/>
  <c r="I1007" i="19"/>
  <c r="I1008" i="19"/>
  <c r="I1009" i="19"/>
  <c r="I1010" i="19"/>
  <c r="I1011" i="19"/>
  <c r="I1012" i="19"/>
  <c r="I1013" i="19"/>
  <c r="I1014" i="19"/>
  <c r="I1015" i="19"/>
  <c r="I1016" i="19"/>
  <c r="I1017" i="19"/>
  <c r="I1018" i="19"/>
  <c r="I1019" i="19"/>
  <c r="I1020" i="19"/>
  <c r="I1021" i="19"/>
  <c r="I1022" i="19"/>
  <c r="I1023" i="19"/>
  <c r="I1024" i="19"/>
  <c r="I1025" i="19"/>
  <c r="I1026" i="19"/>
  <c r="I1027" i="19"/>
  <c r="I1028" i="19"/>
  <c r="I1029" i="19"/>
  <c r="I1030" i="19"/>
  <c r="I1031" i="19"/>
  <c r="I1032" i="19"/>
  <c r="I1033" i="19"/>
  <c r="I1034" i="19"/>
  <c r="I1035" i="19"/>
  <c r="I1036" i="19"/>
  <c r="I1037" i="19"/>
  <c r="I1038" i="19"/>
  <c r="I1039" i="19"/>
  <c r="I1040" i="19"/>
  <c r="I1041" i="19"/>
  <c r="I1042" i="19"/>
  <c r="I1043" i="19"/>
  <c r="I1044" i="19"/>
  <c r="I1045" i="19"/>
  <c r="I1046" i="19"/>
  <c r="I1047" i="19"/>
  <c r="I1048" i="19"/>
  <c r="I1049" i="19"/>
  <c r="I1050" i="19"/>
  <c r="I1051" i="19"/>
  <c r="I1052" i="19"/>
  <c r="I1053" i="19"/>
  <c r="I1054" i="19"/>
  <c r="I1055" i="19"/>
  <c r="I1056" i="19"/>
  <c r="I1057" i="19"/>
  <c r="I1058" i="19"/>
  <c r="I1059" i="19"/>
  <c r="I1060" i="19"/>
  <c r="I1061" i="19"/>
  <c r="I1062" i="19"/>
  <c r="I1063" i="19"/>
  <c r="I1064" i="19"/>
  <c r="I1065" i="19"/>
  <c r="I1066" i="19"/>
  <c r="I1067" i="19"/>
  <c r="I1068" i="19"/>
  <c r="I1069" i="19"/>
  <c r="I1070" i="19"/>
  <c r="I1071" i="19"/>
  <c r="I1072" i="19"/>
  <c r="I1073" i="19"/>
  <c r="I1074" i="19"/>
  <c r="I1075" i="19"/>
  <c r="I1076" i="19"/>
  <c r="I1077" i="19"/>
  <c r="I1078" i="19"/>
  <c r="I1079" i="19"/>
  <c r="I1080" i="19"/>
  <c r="I1081" i="19"/>
  <c r="I1082" i="19"/>
  <c r="I1083" i="19"/>
  <c r="I1084" i="17"/>
  <c r="I26" i="17"/>
  <c r="I49" i="17"/>
  <c r="I72" i="17"/>
  <c r="I95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095" i="17" s="1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304" i="17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502" i="17"/>
  <c r="I503" i="17"/>
  <c r="I504" i="17"/>
  <c r="I505" i="17"/>
  <c r="I506" i="17"/>
  <c r="I507" i="17"/>
  <c r="I508" i="17"/>
  <c r="I509" i="17"/>
  <c r="I510" i="17"/>
  <c r="I511" i="17"/>
  <c r="I512" i="17"/>
  <c r="I513" i="17"/>
  <c r="I514" i="17"/>
  <c r="I515" i="17"/>
  <c r="I516" i="17"/>
  <c r="I517" i="17"/>
  <c r="I518" i="17"/>
  <c r="I519" i="17"/>
  <c r="I520" i="17"/>
  <c r="I521" i="17"/>
  <c r="I522" i="17"/>
  <c r="I523" i="17"/>
  <c r="I524" i="17"/>
  <c r="I525" i="17"/>
  <c r="I526" i="17"/>
  <c r="I527" i="17"/>
  <c r="I528" i="17"/>
  <c r="I529" i="17"/>
  <c r="I530" i="17"/>
  <c r="I531" i="17"/>
  <c r="I532" i="17"/>
  <c r="I533" i="17"/>
  <c r="I534" i="17"/>
  <c r="I535" i="17"/>
  <c r="I536" i="17"/>
  <c r="I537" i="17"/>
  <c r="I538" i="17"/>
  <c r="I539" i="17"/>
  <c r="I540" i="17"/>
  <c r="I541" i="17"/>
  <c r="I542" i="17"/>
  <c r="I543" i="17"/>
  <c r="I544" i="17"/>
  <c r="I545" i="17"/>
  <c r="I546" i="17"/>
  <c r="I547" i="17"/>
  <c r="I548" i="17"/>
  <c r="I549" i="17"/>
  <c r="I550" i="17"/>
  <c r="I551" i="17"/>
  <c r="I552" i="17"/>
  <c r="I553" i="17"/>
  <c r="I554" i="17"/>
  <c r="I555" i="17"/>
  <c r="I556" i="17"/>
  <c r="I557" i="17"/>
  <c r="I558" i="17"/>
  <c r="I559" i="17"/>
  <c r="I560" i="17"/>
  <c r="I561" i="17"/>
  <c r="I562" i="17"/>
  <c r="I563" i="17"/>
  <c r="I564" i="17"/>
  <c r="I565" i="17"/>
  <c r="I566" i="17"/>
  <c r="I567" i="17"/>
  <c r="I568" i="17"/>
  <c r="I569" i="17"/>
  <c r="I570" i="17"/>
  <c r="I571" i="17"/>
  <c r="I572" i="17"/>
  <c r="I573" i="17"/>
  <c r="I574" i="17"/>
  <c r="I575" i="17"/>
  <c r="I576" i="17"/>
  <c r="I577" i="17"/>
  <c r="I578" i="17"/>
  <c r="I579" i="17"/>
  <c r="I580" i="17"/>
  <c r="I581" i="17"/>
  <c r="I582" i="17"/>
  <c r="I583" i="17"/>
  <c r="I584" i="17"/>
  <c r="I585" i="17"/>
  <c r="I586" i="17"/>
  <c r="I587" i="17"/>
  <c r="I588" i="17"/>
  <c r="I589" i="17"/>
  <c r="I590" i="17"/>
  <c r="I591" i="17"/>
  <c r="I592" i="17"/>
  <c r="I593" i="17"/>
  <c r="I594" i="17"/>
  <c r="I595" i="17"/>
  <c r="I596" i="17"/>
  <c r="I597" i="17"/>
  <c r="I598" i="17"/>
  <c r="I599" i="17"/>
  <c r="I600" i="17"/>
  <c r="I601" i="17"/>
  <c r="I602" i="17"/>
  <c r="I603" i="17"/>
  <c r="I604" i="17"/>
  <c r="I605" i="17"/>
  <c r="I606" i="17"/>
  <c r="I607" i="17"/>
  <c r="I608" i="17"/>
  <c r="I609" i="17"/>
  <c r="I610" i="17"/>
  <c r="I611" i="17"/>
  <c r="I612" i="17"/>
  <c r="I613" i="17"/>
  <c r="I614" i="17"/>
  <c r="I615" i="17"/>
  <c r="I616" i="17"/>
  <c r="I617" i="17"/>
  <c r="I618" i="17"/>
  <c r="I619" i="17"/>
  <c r="I620" i="17"/>
  <c r="I621" i="17"/>
  <c r="I622" i="17"/>
  <c r="I623" i="17"/>
  <c r="I624" i="17"/>
  <c r="I625" i="17"/>
  <c r="I626" i="17"/>
  <c r="I627" i="17"/>
  <c r="I628" i="17"/>
  <c r="I629" i="17"/>
  <c r="I630" i="17"/>
  <c r="I631" i="17"/>
  <c r="I632" i="17"/>
  <c r="I633" i="17"/>
  <c r="I634" i="17"/>
  <c r="I635" i="17"/>
  <c r="I636" i="17"/>
  <c r="I637" i="17"/>
  <c r="I638" i="17"/>
  <c r="I639" i="17"/>
  <c r="I640" i="17"/>
  <c r="I641" i="17"/>
  <c r="I642" i="17"/>
  <c r="I643" i="17"/>
  <c r="I644" i="17"/>
  <c r="I645" i="17"/>
  <c r="I646" i="17"/>
  <c r="I647" i="17"/>
  <c r="I648" i="17"/>
  <c r="I649" i="17"/>
  <c r="I650" i="17"/>
  <c r="I651" i="17"/>
  <c r="I652" i="17"/>
  <c r="I653" i="17"/>
  <c r="I654" i="17"/>
  <c r="I655" i="17"/>
  <c r="I656" i="17"/>
  <c r="I657" i="17"/>
  <c r="I658" i="17"/>
  <c r="I659" i="17"/>
  <c r="I660" i="17"/>
  <c r="I661" i="17"/>
  <c r="I662" i="17"/>
  <c r="I663" i="17"/>
  <c r="I664" i="17"/>
  <c r="I665" i="17"/>
  <c r="I666" i="17"/>
  <c r="I667" i="17"/>
  <c r="I668" i="17"/>
  <c r="I669" i="17"/>
  <c r="I670" i="17"/>
  <c r="I671" i="17"/>
  <c r="I672" i="17"/>
  <c r="I673" i="17"/>
  <c r="I674" i="17"/>
  <c r="I675" i="17"/>
  <c r="I676" i="17"/>
  <c r="I677" i="17"/>
  <c r="I678" i="17"/>
  <c r="I679" i="17"/>
  <c r="I680" i="17"/>
  <c r="I681" i="17"/>
  <c r="I682" i="17"/>
  <c r="I683" i="17"/>
  <c r="I684" i="17"/>
  <c r="I685" i="17"/>
  <c r="I686" i="17"/>
  <c r="I687" i="17"/>
  <c r="I688" i="17"/>
  <c r="I689" i="17"/>
  <c r="I690" i="17"/>
  <c r="I691" i="17"/>
  <c r="I692" i="17"/>
  <c r="I693" i="17"/>
  <c r="I694" i="17"/>
  <c r="I695" i="17"/>
  <c r="I696" i="17"/>
  <c r="I697" i="17"/>
  <c r="I698" i="17"/>
  <c r="I699" i="17"/>
  <c r="I700" i="17"/>
  <c r="I701" i="17"/>
  <c r="I702" i="17"/>
  <c r="I703" i="17"/>
  <c r="I704" i="17"/>
  <c r="I705" i="17"/>
  <c r="I706" i="17"/>
  <c r="I707" i="17"/>
  <c r="I708" i="17"/>
  <c r="I709" i="17"/>
  <c r="I710" i="17"/>
  <c r="I711" i="17"/>
  <c r="I712" i="17"/>
  <c r="I713" i="17"/>
  <c r="I714" i="17"/>
  <c r="I715" i="17"/>
  <c r="I716" i="17"/>
  <c r="I717" i="17"/>
  <c r="I718" i="17"/>
  <c r="I719" i="17"/>
  <c r="I720" i="17"/>
  <c r="I721" i="17"/>
  <c r="I722" i="17"/>
  <c r="I723" i="17"/>
  <c r="I724" i="17"/>
  <c r="I725" i="17"/>
  <c r="I726" i="17"/>
  <c r="I727" i="17"/>
  <c r="I728" i="17"/>
  <c r="I729" i="17"/>
  <c r="I730" i="17"/>
  <c r="I731" i="17"/>
  <c r="I732" i="17"/>
  <c r="I733" i="17"/>
  <c r="I734" i="17"/>
  <c r="I735" i="17"/>
  <c r="I736" i="17"/>
  <c r="I737" i="17"/>
  <c r="I738" i="17"/>
  <c r="I739" i="17"/>
  <c r="I740" i="17"/>
  <c r="I741" i="17"/>
  <c r="I742" i="17"/>
  <c r="I743" i="17"/>
  <c r="I744" i="17"/>
  <c r="I745" i="17"/>
  <c r="I746" i="17"/>
  <c r="I747" i="17"/>
  <c r="I748" i="17"/>
  <c r="I749" i="17"/>
  <c r="I750" i="17"/>
  <c r="I751" i="17"/>
  <c r="I752" i="17"/>
  <c r="I753" i="17"/>
  <c r="I754" i="17"/>
  <c r="I755" i="17"/>
  <c r="I756" i="17"/>
  <c r="I757" i="17"/>
  <c r="I758" i="17"/>
  <c r="I759" i="17"/>
  <c r="I760" i="17"/>
  <c r="I761" i="17"/>
  <c r="I762" i="17"/>
  <c r="I763" i="17"/>
  <c r="I764" i="17"/>
  <c r="I765" i="17"/>
  <c r="I766" i="17"/>
  <c r="I767" i="17"/>
  <c r="I768" i="17"/>
  <c r="I769" i="17"/>
  <c r="I770" i="17"/>
  <c r="I771" i="17"/>
  <c r="I772" i="17"/>
  <c r="I773" i="17"/>
  <c r="I774" i="17"/>
  <c r="I775" i="17"/>
  <c r="I776" i="17"/>
  <c r="I777" i="17"/>
  <c r="I778" i="17"/>
  <c r="I779" i="17"/>
  <c r="I780" i="17"/>
  <c r="I781" i="17"/>
  <c r="I782" i="17"/>
  <c r="I783" i="17"/>
  <c r="I784" i="17"/>
  <c r="I785" i="17"/>
  <c r="I786" i="17"/>
  <c r="I787" i="17"/>
  <c r="I788" i="17"/>
  <c r="I789" i="17"/>
  <c r="I790" i="17"/>
  <c r="I791" i="17"/>
  <c r="I792" i="17"/>
  <c r="I793" i="17"/>
  <c r="I794" i="17"/>
  <c r="I795" i="17"/>
  <c r="I796" i="17"/>
  <c r="I797" i="17"/>
  <c r="I798" i="17"/>
  <c r="I799" i="17"/>
  <c r="I800" i="17"/>
  <c r="I801" i="17"/>
  <c r="I802" i="17"/>
  <c r="I803" i="17"/>
  <c r="I804" i="17"/>
  <c r="I805" i="17"/>
  <c r="I806" i="17"/>
  <c r="I807" i="17"/>
  <c r="I808" i="17"/>
  <c r="I809" i="17"/>
  <c r="I810" i="17"/>
  <c r="I811" i="17"/>
  <c r="I812" i="17"/>
  <c r="I813" i="17"/>
  <c r="I814" i="17"/>
  <c r="I815" i="17"/>
  <c r="I816" i="17"/>
  <c r="I817" i="17"/>
  <c r="I818" i="17"/>
  <c r="I819" i="17"/>
  <c r="I820" i="17"/>
  <c r="I821" i="17"/>
  <c r="I822" i="17"/>
  <c r="I823" i="17"/>
  <c r="I824" i="17"/>
  <c r="I825" i="17"/>
  <c r="I826" i="17"/>
  <c r="I827" i="17"/>
  <c r="I828" i="17"/>
  <c r="I829" i="17"/>
  <c r="I830" i="17"/>
  <c r="I831" i="17"/>
  <c r="I832" i="17"/>
  <c r="I833" i="17"/>
  <c r="I834" i="17"/>
  <c r="I835" i="17"/>
  <c r="I836" i="17"/>
  <c r="I837" i="17"/>
  <c r="I838" i="17"/>
  <c r="I839" i="17"/>
  <c r="I840" i="17"/>
  <c r="I841" i="17"/>
  <c r="I842" i="17"/>
  <c r="I843" i="17"/>
  <c r="I844" i="17"/>
  <c r="I845" i="17"/>
  <c r="I846" i="17"/>
  <c r="I847" i="17"/>
  <c r="I848" i="17"/>
  <c r="I849" i="17"/>
  <c r="I850" i="17"/>
  <c r="I851" i="17"/>
  <c r="I852" i="17"/>
  <c r="I853" i="17"/>
  <c r="I854" i="17"/>
  <c r="I855" i="17"/>
  <c r="I856" i="17"/>
  <c r="I857" i="17"/>
  <c r="I858" i="17"/>
  <c r="I859" i="17"/>
  <c r="I860" i="17"/>
  <c r="I861" i="17"/>
  <c r="I862" i="17"/>
  <c r="I863" i="17"/>
  <c r="I864" i="17"/>
  <c r="I865" i="17"/>
  <c r="I866" i="17"/>
  <c r="I867" i="17"/>
  <c r="I868" i="17"/>
  <c r="I869" i="17"/>
  <c r="I870" i="17"/>
  <c r="I871" i="17"/>
  <c r="I872" i="17"/>
  <c r="I873" i="17"/>
  <c r="I874" i="17"/>
  <c r="I875" i="17"/>
  <c r="I876" i="17"/>
  <c r="I877" i="17"/>
  <c r="I878" i="17"/>
  <c r="I879" i="17"/>
  <c r="I880" i="17"/>
  <c r="I881" i="17"/>
  <c r="I882" i="17"/>
  <c r="I883" i="17"/>
  <c r="I884" i="17"/>
  <c r="I885" i="17"/>
  <c r="I886" i="17"/>
  <c r="I887" i="17"/>
  <c r="I888" i="17"/>
  <c r="I889" i="17"/>
  <c r="I890" i="17"/>
  <c r="I891" i="17"/>
  <c r="I892" i="17"/>
  <c r="I893" i="17"/>
  <c r="I894" i="17"/>
  <c r="I895" i="17"/>
  <c r="I896" i="17"/>
  <c r="I897" i="17"/>
  <c r="I898" i="17"/>
  <c r="I899" i="17"/>
  <c r="I900" i="17"/>
  <c r="I901" i="17"/>
  <c r="I902" i="17"/>
  <c r="I903" i="17"/>
  <c r="I904" i="17"/>
  <c r="I905" i="17"/>
  <c r="I906" i="17"/>
  <c r="I907" i="17"/>
  <c r="I908" i="17"/>
  <c r="I909" i="17"/>
  <c r="I910" i="17"/>
  <c r="I911" i="17"/>
  <c r="I912" i="17"/>
  <c r="I913" i="17"/>
  <c r="I914" i="17"/>
  <c r="I915" i="17"/>
  <c r="I916" i="17"/>
  <c r="I917" i="17"/>
  <c r="I918" i="17"/>
  <c r="I919" i="17"/>
  <c r="I920" i="17"/>
  <c r="I921" i="17"/>
  <c r="I922" i="17"/>
  <c r="I923" i="17"/>
  <c r="I924" i="17"/>
  <c r="I925" i="17"/>
  <c r="I926" i="17"/>
  <c r="I927" i="17"/>
  <c r="I928" i="17"/>
  <c r="I929" i="17"/>
  <c r="I930" i="17"/>
  <c r="I931" i="17"/>
  <c r="I932" i="17"/>
  <c r="I933" i="17"/>
  <c r="I934" i="17"/>
  <c r="I935" i="17"/>
  <c r="I936" i="17"/>
  <c r="I937" i="17"/>
  <c r="I938" i="17"/>
  <c r="I939" i="17"/>
  <c r="I940" i="17"/>
  <c r="I941" i="17"/>
  <c r="I942" i="17"/>
  <c r="I943" i="17"/>
  <c r="I944" i="17"/>
  <c r="I945" i="17"/>
  <c r="I946" i="17"/>
  <c r="I947" i="17"/>
  <c r="I948" i="17"/>
  <c r="I949" i="17"/>
  <c r="I950" i="17"/>
  <c r="I951" i="17"/>
  <c r="I952" i="17"/>
  <c r="I953" i="17"/>
  <c r="I954" i="17"/>
  <c r="I955" i="17"/>
  <c r="I956" i="17"/>
  <c r="I957" i="17"/>
  <c r="I958" i="17"/>
  <c r="I959" i="17"/>
  <c r="I960" i="17"/>
  <c r="I961" i="17"/>
  <c r="I962" i="17"/>
  <c r="I963" i="17"/>
  <c r="I964" i="17"/>
  <c r="I965" i="17"/>
  <c r="I966" i="17"/>
  <c r="I967" i="17"/>
  <c r="I968" i="17"/>
  <c r="I969" i="17"/>
  <c r="I970" i="17"/>
  <c r="I971" i="17"/>
  <c r="I972" i="17"/>
  <c r="I973" i="17"/>
  <c r="I974" i="17"/>
  <c r="I975" i="17"/>
  <c r="I976" i="17"/>
  <c r="I977" i="17"/>
  <c r="I978" i="17"/>
  <c r="I979" i="17"/>
  <c r="I980" i="17"/>
  <c r="I981" i="17"/>
  <c r="I982" i="17"/>
  <c r="I983" i="17"/>
  <c r="I984" i="17"/>
  <c r="I985" i="17"/>
  <c r="I986" i="17"/>
  <c r="I987" i="17"/>
  <c r="I988" i="17"/>
  <c r="I989" i="17"/>
  <c r="I990" i="17"/>
  <c r="I991" i="17"/>
  <c r="I992" i="17"/>
  <c r="I993" i="17"/>
  <c r="I994" i="17"/>
  <c r="I995" i="17"/>
  <c r="I996" i="17"/>
  <c r="I997" i="17"/>
  <c r="I998" i="17"/>
  <c r="I999" i="17"/>
  <c r="I1000" i="17"/>
  <c r="I1001" i="17"/>
  <c r="I1002" i="17"/>
  <c r="I1003" i="17"/>
  <c r="I1004" i="17"/>
  <c r="I1005" i="17"/>
  <c r="I1006" i="17"/>
  <c r="I1007" i="17"/>
  <c r="I1008" i="17"/>
  <c r="I1009" i="17"/>
  <c r="I1010" i="17"/>
  <c r="I1011" i="17"/>
  <c r="I1012" i="17"/>
  <c r="I1013" i="17"/>
  <c r="I1014" i="17"/>
  <c r="I1015" i="17"/>
  <c r="I1016" i="17"/>
  <c r="I1017" i="17"/>
  <c r="I1018" i="17"/>
  <c r="I1019" i="17"/>
  <c r="I1020" i="17"/>
  <c r="I1021" i="17"/>
  <c r="I1022" i="17"/>
  <c r="I1023" i="17"/>
  <c r="I1024" i="17"/>
  <c r="I1025" i="17"/>
  <c r="I1026" i="17"/>
  <c r="I1027" i="17"/>
  <c r="I1028" i="17"/>
  <c r="I1029" i="17"/>
  <c r="I1030" i="17"/>
  <c r="I1031" i="17"/>
  <c r="I1032" i="17"/>
  <c r="I1033" i="17"/>
  <c r="I1034" i="17"/>
  <c r="I1035" i="17"/>
  <c r="I1036" i="17"/>
  <c r="I1037" i="17"/>
  <c r="I1038" i="17"/>
  <c r="I1039" i="17"/>
  <c r="I1040" i="17"/>
  <c r="I1041" i="17"/>
  <c r="I1042" i="17"/>
  <c r="I1043" i="17"/>
  <c r="I1044" i="17"/>
  <c r="I1045" i="17"/>
  <c r="I1046" i="17"/>
  <c r="I1047" i="17"/>
  <c r="I1048" i="17"/>
  <c r="I1049" i="17"/>
  <c r="I1050" i="17"/>
  <c r="I1051" i="17"/>
  <c r="I1052" i="17"/>
  <c r="I1053" i="17"/>
  <c r="I1054" i="17"/>
  <c r="I1055" i="17"/>
  <c r="I1056" i="17"/>
  <c r="I1057" i="17"/>
  <c r="I1058" i="17"/>
  <c r="I1059" i="17"/>
  <c r="I1060" i="17"/>
  <c r="I1061" i="17"/>
  <c r="I1062" i="17"/>
  <c r="I1063" i="17"/>
  <c r="I1064" i="17"/>
  <c r="I1065" i="17"/>
  <c r="I1066" i="17"/>
  <c r="I1067" i="17"/>
  <c r="I1068" i="17"/>
  <c r="I1069" i="17"/>
  <c r="I1070" i="17"/>
  <c r="I1071" i="17"/>
  <c r="I1072" i="17"/>
  <c r="I1073" i="17"/>
  <c r="I1074" i="17"/>
  <c r="I1075" i="17"/>
  <c r="I1076" i="17"/>
  <c r="I1077" i="17"/>
  <c r="I1078" i="17"/>
  <c r="I1079" i="17"/>
  <c r="I1080" i="17"/>
  <c r="I1081" i="17"/>
  <c r="I1082" i="17"/>
  <c r="I1083" i="17"/>
  <c r="H26" i="20"/>
  <c r="H49" i="20"/>
  <c r="H72" i="20"/>
  <c r="H95" i="20"/>
  <c r="H4" i="20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1005" i="20"/>
  <c r="H1006" i="20"/>
  <c r="H1007" i="20"/>
  <c r="H1008" i="20"/>
  <c r="H1009" i="20"/>
  <c r="H1010" i="20"/>
  <c r="H1011" i="20"/>
  <c r="H1012" i="20"/>
  <c r="H1013" i="20"/>
  <c r="H1014" i="20"/>
  <c r="H1015" i="20"/>
  <c r="H1016" i="20"/>
  <c r="H1017" i="20"/>
  <c r="H1018" i="20"/>
  <c r="H1019" i="20"/>
  <c r="H1020" i="20"/>
  <c r="H1021" i="20"/>
  <c r="H1022" i="20"/>
  <c r="H1023" i="20"/>
  <c r="H1024" i="20"/>
  <c r="H1025" i="20"/>
  <c r="H1026" i="20"/>
  <c r="H1027" i="20"/>
  <c r="H1028" i="20"/>
  <c r="H1029" i="20"/>
  <c r="H1030" i="20"/>
  <c r="H1031" i="20"/>
  <c r="H1032" i="20"/>
  <c r="H1033" i="20"/>
  <c r="H1034" i="20"/>
  <c r="H1035" i="20"/>
  <c r="H1036" i="20"/>
  <c r="H1037" i="20"/>
  <c r="H1038" i="20"/>
  <c r="H1039" i="20"/>
  <c r="H1040" i="20"/>
  <c r="H1041" i="20"/>
  <c r="H1042" i="20"/>
  <c r="H1043" i="20"/>
  <c r="H1044" i="20"/>
  <c r="H1045" i="20"/>
  <c r="H1046" i="20"/>
  <c r="H1047" i="20"/>
  <c r="H1048" i="20"/>
  <c r="H1049" i="20"/>
  <c r="H1050" i="20"/>
  <c r="H1051" i="20"/>
  <c r="H1052" i="20"/>
  <c r="H1053" i="20"/>
  <c r="H1054" i="20"/>
  <c r="H1055" i="20"/>
  <c r="H1056" i="20"/>
  <c r="H1057" i="20"/>
  <c r="H1058" i="20"/>
  <c r="H1059" i="20"/>
  <c r="H1060" i="20"/>
  <c r="H1061" i="20"/>
  <c r="H1062" i="20"/>
  <c r="H1063" i="20"/>
  <c r="H1064" i="20"/>
  <c r="H1065" i="20"/>
  <c r="H1066" i="20"/>
  <c r="H1067" i="20"/>
  <c r="H1068" i="20"/>
  <c r="H1069" i="20"/>
  <c r="H1070" i="20"/>
  <c r="H1071" i="20"/>
  <c r="H1072" i="20"/>
  <c r="H1073" i="20"/>
  <c r="H1074" i="20"/>
  <c r="H1075" i="20"/>
  <c r="H1076" i="20"/>
  <c r="H1077" i="20"/>
  <c r="H1078" i="20"/>
  <c r="H1079" i="20"/>
  <c r="H1080" i="20"/>
  <c r="H1081" i="20"/>
  <c r="H1082" i="20"/>
  <c r="H1083" i="20"/>
  <c r="H1084" i="20"/>
  <c r="H1084" i="15"/>
  <c r="H26" i="15"/>
  <c r="H49" i="15"/>
  <c r="H72" i="15"/>
  <c r="H95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57" i="15"/>
  <c r="H358" i="15"/>
  <c r="H359" i="15"/>
  <c r="H360" i="15"/>
  <c r="H361" i="15"/>
  <c r="H362" i="15"/>
  <c r="H363" i="15"/>
  <c r="H364" i="15"/>
  <c r="H365" i="15"/>
  <c r="H366" i="15"/>
  <c r="H367" i="15"/>
  <c r="H368" i="15"/>
  <c r="H369" i="15"/>
  <c r="H370" i="15"/>
  <c r="H371" i="15"/>
  <c r="H372" i="15"/>
  <c r="H373" i="15"/>
  <c r="H374" i="15"/>
  <c r="H375" i="15"/>
  <c r="H376" i="15"/>
  <c r="H377" i="15"/>
  <c r="H378" i="15"/>
  <c r="H379" i="15"/>
  <c r="H380" i="15"/>
  <c r="H381" i="15"/>
  <c r="H382" i="15"/>
  <c r="H383" i="15"/>
  <c r="H384" i="15"/>
  <c r="H385" i="15"/>
  <c r="H386" i="15"/>
  <c r="H387" i="15"/>
  <c r="H388" i="15"/>
  <c r="H389" i="15"/>
  <c r="H390" i="15"/>
  <c r="H391" i="15"/>
  <c r="H392" i="15"/>
  <c r="H393" i="15"/>
  <c r="H394" i="15"/>
  <c r="H395" i="15"/>
  <c r="H396" i="15"/>
  <c r="H397" i="15"/>
  <c r="H398" i="15"/>
  <c r="H399" i="15"/>
  <c r="H400" i="15"/>
  <c r="H401" i="15"/>
  <c r="H402" i="15"/>
  <c r="H403" i="15"/>
  <c r="H404" i="15"/>
  <c r="H405" i="15"/>
  <c r="H406" i="15"/>
  <c r="H407" i="15"/>
  <c r="H408" i="15"/>
  <c r="H409" i="15"/>
  <c r="H410" i="15"/>
  <c r="H411" i="15"/>
  <c r="H412" i="15"/>
  <c r="H413" i="15"/>
  <c r="H414" i="15"/>
  <c r="H415" i="15"/>
  <c r="H416" i="15"/>
  <c r="H417" i="15"/>
  <c r="H418" i="15"/>
  <c r="H419" i="15"/>
  <c r="H420" i="15"/>
  <c r="H421" i="15"/>
  <c r="H422" i="15"/>
  <c r="H423" i="15"/>
  <c r="H424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37" i="15"/>
  <c r="H438" i="15"/>
  <c r="H439" i="15"/>
  <c r="H440" i="15"/>
  <c r="H441" i="15"/>
  <c r="H442" i="15"/>
  <c r="H443" i="15"/>
  <c r="H444" i="15"/>
  <c r="H445" i="15"/>
  <c r="H446" i="15"/>
  <c r="H447" i="15"/>
  <c r="H448" i="15"/>
  <c r="H449" i="15"/>
  <c r="H450" i="15"/>
  <c r="H451" i="15"/>
  <c r="H452" i="15"/>
  <c r="H453" i="15"/>
  <c r="H454" i="15"/>
  <c r="H455" i="15"/>
  <c r="H456" i="15"/>
  <c r="H457" i="15"/>
  <c r="H458" i="15"/>
  <c r="H459" i="15"/>
  <c r="H460" i="15"/>
  <c r="H461" i="15"/>
  <c r="H462" i="15"/>
  <c r="H463" i="15"/>
  <c r="H464" i="15"/>
  <c r="H465" i="15"/>
  <c r="H466" i="15"/>
  <c r="H467" i="15"/>
  <c r="H468" i="15"/>
  <c r="H469" i="15"/>
  <c r="H470" i="15"/>
  <c r="H471" i="15"/>
  <c r="H472" i="15"/>
  <c r="H473" i="15"/>
  <c r="H474" i="15"/>
  <c r="H475" i="15"/>
  <c r="H476" i="15"/>
  <c r="H477" i="15"/>
  <c r="H478" i="15"/>
  <c r="H479" i="15"/>
  <c r="H480" i="15"/>
  <c r="H481" i="15"/>
  <c r="H482" i="15"/>
  <c r="H483" i="15"/>
  <c r="H484" i="15"/>
  <c r="H485" i="15"/>
  <c r="H486" i="15"/>
  <c r="H487" i="15"/>
  <c r="H488" i="15"/>
  <c r="H489" i="15"/>
  <c r="H490" i="15"/>
  <c r="H491" i="15"/>
  <c r="H492" i="15"/>
  <c r="H493" i="15"/>
  <c r="H494" i="15"/>
  <c r="H495" i="15"/>
  <c r="H496" i="15"/>
  <c r="H497" i="15"/>
  <c r="H498" i="15"/>
  <c r="H499" i="15"/>
  <c r="H500" i="15"/>
  <c r="H501" i="15"/>
  <c r="H502" i="15"/>
  <c r="H503" i="15"/>
  <c r="H504" i="15"/>
  <c r="H505" i="15"/>
  <c r="H506" i="15"/>
  <c r="H507" i="15"/>
  <c r="H508" i="15"/>
  <c r="H509" i="15"/>
  <c r="H510" i="15"/>
  <c r="H511" i="15"/>
  <c r="H512" i="15"/>
  <c r="H513" i="15"/>
  <c r="H514" i="15"/>
  <c r="H515" i="15"/>
  <c r="H516" i="15"/>
  <c r="H517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2" i="15"/>
  <c r="H533" i="15"/>
  <c r="H534" i="15"/>
  <c r="H535" i="15"/>
  <c r="H536" i="15"/>
  <c r="H537" i="15"/>
  <c r="H538" i="15"/>
  <c r="H539" i="15"/>
  <c r="H540" i="15"/>
  <c r="H541" i="15"/>
  <c r="H542" i="15"/>
  <c r="H543" i="15"/>
  <c r="H544" i="15"/>
  <c r="H545" i="15"/>
  <c r="H546" i="15"/>
  <c r="H547" i="15"/>
  <c r="H548" i="15"/>
  <c r="H549" i="15"/>
  <c r="H550" i="15"/>
  <c r="H551" i="15"/>
  <c r="H552" i="15"/>
  <c r="H553" i="15"/>
  <c r="H554" i="15"/>
  <c r="H555" i="15"/>
  <c r="H556" i="15"/>
  <c r="H557" i="15"/>
  <c r="H558" i="15"/>
  <c r="H559" i="15"/>
  <c r="H560" i="15"/>
  <c r="H561" i="15"/>
  <c r="H562" i="15"/>
  <c r="H563" i="15"/>
  <c r="H564" i="15"/>
  <c r="H565" i="15"/>
  <c r="H566" i="15"/>
  <c r="H567" i="15"/>
  <c r="H568" i="15"/>
  <c r="H569" i="15"/>
  <c r="H570" i="15"/>
  <c r="H571" i="15"/>
  <c r="H572" i="15"/>
  <c r="H573" i="15"/>
  <c r="H574" i="15"/>
  <c r="H575" i="15"/>
  <c r="H576" i="15"/>
  <c r="H577" i="15"/>
  <c r="H578" i="15"/>
  <c r="H579" i="15"/>
  <c r="H580" i="15"/>
  <c r="H581" i="15"/>
  <c r="H582" i="15"/>
  <c r="H583" i="15"/>
  <c r="H584" i="15"/>
  <c r="H585" i="15"/>
  <c r="H586" i="15"/>
  <c r="H587" i="15"/>
  <c r="H588" i="15"/>
  <c r="H589" i="15"/>
  <c r="H590" i="15"/>
  <c r="H591" i="15"/>
  <c r="H592" i="15"/>
  <c r="H593" i="15"/>
  <c r="H594" i="15"/>
  <c r="H595" i="15"/>
  <c r="H596" i="15"/>
  <c r="H597" i="15"/>
  <c r="H598" i="15"/>
  <c r="H599" i="15"/>
  <c r="H600" i="15"/>
  <c r="H601" i="15"/>
  <c r="H602" i="15"/>
  <c r="H603" i="15"/>
  <c r="H604" i="15"/>
  <c r="H605" i="15"/>
  <c r="H606" i="15"/>
  <c r="H607" i="15"/>
  <c r="H608" i="15"/>
  <c r="H609" i="15"/>
  <c r="H610" i="15"/>
  <c r="H611" i="15"/>
  <c r="H612" i="15"/>
  <c r="H613" i="15"/>
  <c r="H614" i="15"/>
  <c r="H615" i="15"/>
  <c r="H616" i="15"/>
  <c r="H617" i="15"/>
  <c r="H618" i="15"/>
  <c r="H619" i="15"/>
  <c r="H620" i="15"/>
  <c r="H621" i="15"/>
  <c r="H622" i="15"/>
  <c r="H623" i="15"/>
  <c r="H624" i="15"/>
  <c r="H625" i="15"/>
  <c r="H626" i="15"/>
  <c r="H627" i="15"/>
  <c r="H628" i="15"/>
  <c r="H629" i="15"/>
  <c r="H630" i="15"/>
  <c r="H631" i="15"/>
  <c r="H632" i="15"/>
  <c r="H633" i="15"/>
  <c r="H634" i="15"/>
  <c r="H635" i="15"/>
  <c r="H636" i="15"/>
  <c r="H637" i="15"/>
  <c r="H638" i="15"/>
  <c r="H639" i="15"/>
  <c r="H640" i="15"/>
  <c r="H641" i="15"/>
  <c r="H642" i="15"/>
  <c r="H643" i="15"/>
  <c r="H644" i="15"/>
  <c r="H645" i="15"/>
  <c r="H646" i="15"/>
  <c r="H647" i="15"/>
  <c r="H648" i="15"/>
  <c r="H649" i="15"/>
  <c r="H650" i="15"/>
  <c r="H651" i="15"/>
  <c r="H652" i="15"/>
  <c r="H653" i="15"/>
  <c r="H654" i="15"/>
  <c r="H655" i="15"/>
  <c r="H656" i="15"/>
  <c r="H657" i="15"/>
  <c r="H658" i="15"/>
  <c r="H659" i="15"/>
  <c r="H660" i="15"/>
  <c r="H661" i="15"/>
  <c r="H662" i="15"/>
  <c r="H663" i="15"/>
  <c r="H664" i="15"/>
  <c r="H665" i="15"/>
  <c r="H666" i="15"/>
  <c r="H667" i="15"/>
  <c r="H668" i="15"/>
  <c r="H669" i="15"/>
  <c r="H670" i="15"/>
  <c r="H671" i="15"/>
  <c r="H672" i="15"/>
  <c r="H673" i="15"/>
  <c r="H674" i="15"/>
  <c r="H675" i="15"/>
  <c r="H676" i="15"/>
  <c r="H677" i="15"/>
  <c r="H678" i="15"/>
  <c r="H679" i="15"/>
  <c r="H680" i="15"/>
  <c r="H681" i="15"/>
  <c r="H682" i="15"/>
  <c r="H683" i="15"/>
  <c r="H684" i="15"/>
  <c r="H685" i="15"/>
  <c r="H686" i="15"/>
  <c r="H687" i="15"/>
  <c r="H688" i="15"/>
  <c r="H689" i="15"/>
  <c r="H690" i="15"/>
  <c r="H691" i="15"/>
  <c r="H692" i="15"/>
  <c r="H693" i="15"/>
  <c r="H694" i="15"/>
  <c r="H695" i="15"/>
  <c r="H696" i="15"/>
  <c r="H697" i="15"/>
  <c r="H698" i="15"/>
  <c r="H699" i="15"/>
  <c r="H700" i="15"/>
  <c r="H701" i="15"/>
  <c r="H702" i="15"/>
  <c r="H703" i="15"/>
  <c r="H704" i="15"/>
  <c r="H705" i="15"/>
  <c r="H706" i="15"/>
  <c r="H707" i="15"/>
  <c r="H708" i="15"/>
  <c r="H709" i="15"/>
  <c r="H710" i="15"/>
  <c r="H711" i="15"/>
  <c r="H712" i="15"/>
  <c r="H713" i="15"/>
  <c r="H714" i="15"/>
  <c r="H715" i="15"/>
  <c r="H716" i="15"/>
  <c r="H717" i="15"/>
  <c r="H718" i="15"/>
  <c r="H719" i="15"/>
  <c r="H720" i="15"/>
  <c r="H721" i="15"/>
  <c r="H722" i="15"/>
  <c r="H723" i="15"/>
  <c r="H724" i="15"/>
  <c r="H725" i="15"/>
  <c r="H726" i="15"/>
  <c r="H727" i="15"/>
  <c r="H728" i="15"/>
  <c r="H729" i="15"/>
  <c r="H730" i="15"/>
  <c r="H731" i="15"/>
  <c r="H732" i="15"/>
  <c r="H733" i="15"/>
  <c r="H734" i="15"/>
  <c r="H735" i="15"/>
  <c r="H736" i="15"/>
  <c r="H737" i="15"/>
  <c r="H738" i="15"/>
  <c r="H739" i="15"/>
  <c r="H740" i="15"/>
  <c r="H741" i="15"/>
  <c r="H742" i="15"/>
  <c r="H743" i="15"/>
  <c r="H744" i="15"/>
  <c r="H745" i="15"/>
  <c r="H746" i="15"/>
  <c r="H747" i="15"/>
  <c r="H748" i="15"/>
  <c r="H749" i="15"/>
  <c r="H750" i="15"/>
  <c r="H751" i="15"/>
  <c r="H752" i="15"/>
  <c r="H753" i="15"/>
  <c r="H754" i="15"/>
  <c r="H755" i="15"/>
  <c r="H756" i="15"/>
  <c r="H757" i="15"/>
  <c r="H758" i="15"/>
  <c r="H759" i="15"/>
  <c r="H760" i="15"/>
  <c r="H761" i="15"/>
  <c r="H762" i="15"/>
  <c r="H763" i="15"/>
  <c r="H764" i="15"/>
  <c r="H765" i="15"/>
  <c r="H766" i="15"/>
  <c r="H767" i="15"/>
  <c r="H768" i="15"/>
  <c r="H769" i="15"/>
  <c r="H770" i="15"/>
  <c r="H771" i="15"/>
  <c r="H772" i="15"/>
  <c r="H773" i="15"/>
  <c r="H774" i="15"/>
  <c r="H775" i="15"/>
  <c r="H776" i="15"/>
  <c r="H777" i="15"/>
  <c r="H778" i="15"/>
  <c r="H779" i="15"/>
  <c r="H780" i="15"/>
  <c r="H781" i="15"/>
  <c r="H782" i="15"/>
  <c r="H783" i="15"/>
  <c r="H784" i="15"/>
  <c r="H785" i="15"/>
  <c r="H786" i="15"/>
  <c r="H787" i="15"/>
  <c r="H788" i="15"/>
  <c r="H789" i="15"/>
  <c r="H790" i="15"/>
  <c r="H791" i="15"/>
  <c r="H792" i="15"/>
  <c r="H793" i="15"/>
  <c r="H794" i="15"/>
  <c r="H795" i="15"/>
  <c r="H796" i="15"/>
  <c r="H797" i="15"/>
  <c r="H798" i="15"/>
  <c r="H799" i="15"/>
  <c r="H800" i="15"/>
  <c r="H801" i="15"/>
  <c r="H802" i="15"/>
  <c r="H803" i="15"/>
  <c r="H804" i="15"/>
  <c r="H805" i="15"/>
  <c r="H806" i="15"/>
  <c r="H807" i="15"/>
  <c r="H808" i="15"/>
  <c r="H809" i="15"/>
  <c r="H810" i="15"/>
  <c r="H811" i="15"/>
  <c r="H812" i="15"/>
  <c r="H813" i="15"/>
  <c r="H814" i="15"/>
  <c r="H815" i="15"/>
  <c r="H816" i="15"/>
  <c r="H817" i="15"/>
  <c r="H818" i="15"/>
  <c r="H819" i="15"/>
  <c r="H820" i="15"/>
  <c r="H821" i="15"/>
  <c r="H822" i="15"/>
  <c r="H823" i="15"/>
  <c r="H824" i="15"/>
  <c r="H825" i="15"/>
  <c r="H826" i="15"/>
  <c r="H827" i="15"/>
  <c r="H828" i="15"/>
  <c r="H829" i="15"/>
  <c r="H830" i="15"/>
  <c r="H831" i="15"/>
  <c r="H832" i="15"/>
  <c r="H833" i="15"/>
  <c r="H834" i="15"/>
  <c r="H835" i="15"/>
  <c r="H836" i="15"/>
  <c r="H837" i="15"/>
  <c r="H838" i="15"/>
  <c r="H839" i="15"/>
  <c r="H840" i="15"/>
  <c r="H841" i="15"/>
  <c r="H842" i="15"/>
  <c r="H843" i="15"/>
  <c r="H844" i="15"/>
  <c r="H845" i="15"/>
  <c r="H846" i="15"/>
  <c r="H847" i="15"/>
  <c r="H848" i="15"/>
  <c r="H849" i="15"/>
  <c r="H850" i="15"/>
  <c r="H851" i="15"/>
  <c r="H852" i="15"/>
  <c r="H853" i="15"/>
  <c r="H854" i="15"/>
  <c r="H855" i="15"/>
  <c r="H856" i="15"/>
  <c r="H857" i="15"/>
  <c r="H858" i="15"/>
  <c r="H859" i="15"/>
  <c r="H860" i="15"/>
  <c r="H861" i="15"/>
  <c r="H862" i="15"/>
  <c r="H863" i="15"/>
  <c r="H864" i="15"/>
  <c r="H865" i="15"/>
  <c r="H866" i="15"/>
  <c r="H867" i="15"/>
  <c r="H868" i="15"/>
  <c r="H869" i="15"/>
  <c r="H870" i="15"/>
  <c r="H871" i="15"/>
  <c r="H872" i="15"/>
  <c r="H873" i="15"/>
  <c r="H874" i="15"/>
  <c r="H875" i="15"/>
  <c r="H876" i="15"/>
  <c r="H877" i="15"/>
  <c r="H878" i="15"/>
  <c r="H879" i="15"/>
  <c r="H880" i="15"/>
  <c r="H881" i="15"/>
  <c r="H882" i="15"/>
  <c r="H883" i="15"/>
  <c r="H884" i="15"/>
  <c r="H885" i="15"/>
  <c r="H886" i="15"/>
  <c r="H887" i="15"/>
  <c r="H888" i="15"/>
  <c r="H889" i="15"/>
  <c r="H890" i="15"/>
  <c r="H891" i="15"/>
  <c r="H892" i="15"/>
  <c r="H893" i="15"/>
  <c r="H894" i="15"/>
  <c r="H895" i="15"/>
  <c r="H896" i="15"/>
  <c r="H897" i="15"/>
  <c r="H898" i="15"/>
  <c r="H899" i="15"/>
  <c r="H900" i="15"/>
  <c r="H901" i="15"/>
  <c r="H902" i="15"/>
  <c r="H903" i="15"/>
  <c r="H904" i="15"/>
  <c r="H905" i="15"/>
  <c r="H906" i="15"/>
  <c r="H907" i="15"/>
  <c r="H908" i="15"/>
  <c r="H909" i="15"/>
  <c r="H910" i="15"/>
  <c r="H911" i="15"/>
  <c r="H912" i="15"/>
  <c r="H913" i="15"/>
  <c r="H914" i="15"/>
  <c r="H915" i="15"/>
  <c r="H916" i="15"/>
  <c r="H917" i="15"/>
  <c r="H918" i="15"/>
  <c r="H919" i="15"/>
  <c r="H920" i="15"/>
  <c r="H921" i="15"/>
  <c r="H922" i="15"/>
  <c r="H923" i="15"/>
  <c r="H924" i="15"/>
  <c r="H925" i="15"/>
  <c r="H926" i="15"/>
  <c r="H927" i="15"/>
  <c r="H928" i="15"/>
  <c r="H929" i="15"/>
  <c r="H930" i="15"/>
  <c r="H931" i="15"/>
  <c r="H932" i="15"/>
  <c r="H933" i="15"/>
  <c r="H934" i="15"/>
  <c r="H935" i="15"/>
  <c r="H936" i="15"/>
  <c r="H937" i="15"/>
  <c r="H938" i="15"/>
  <c r="H939" i="15"/>
  <c r="H940" i="15"/>
  <c r="H941" i="15"/>
  <c r="H942" i="15"/>
  <c r="H943" i="15"/>
  <c r="H944" i="15"/>
  <c r="H945" i="15"/>
  <c r="H946" i="15"/>
  <c r="H947" i="15"/>
  <c r="H948" i="15"/>
  <c r="H949" i="15"/>
  <c r="H950" i="15"/>
  <c r="H951" i="15"/>
  <c r="H952" i="15"/>
  <c r="H953" i="15"/>
  <c r="H954" i="15"/>
  <c r="H955" i="15"/>
  <c r="H956" i="15"/>
  <c r="H957" i="15"/>
  <c r="H958" i="15"/>
  <c r="H959" i="15"/>
  <c r="H960" i="15"/>
  <c r="H961" i="15"/>
  <c r="H962" i="15"/>
  <c r="H963" i="15"/>
  <c r="H964" i="15"/>
  <c r="H965" i="15"/>
  <c r="H966" i="15"/>
  <c r="H967" i="15"/>
  <c r="H968" i="15"/>
  <c r="H969" i="15"/>
  <c r="H970" i="15"/>
  <c r="H971" i="15"/>
  <c r="H972" i="15"/>
  <c r="H973" i="15"/>
  <c r="H974" i="15"/>
  <c r="H975" i="15"/>
  <c r="H976" i="15"/>
  <c r="H977" i="15"/>
  <c r="H978" i="15"/>
  <c r="H979" i="15"/>
  <c r="H980" i="15"/>
  <c r="H981" i="15"/>
  <c r="H982" i="15"/>
  <c r="H983" i="15"/>
  <c r="H984" i="15"/>
  <c r="H985" i="15"/>
  <c r="H986" i="15"/>
  <c r="H987" i="15"/>
  <c r="H988" i="15"/>
  <c r="H989" i="15"/>
  <c r="H990" i="15"/>
  <c r="H991" i="15"/>
  <c r="H992" i="15"/>
  <c r="H993" i="15"/>
  <c r="H994" i="15"/>
  <c r="H995" i="15"/>
  <c r="H996" i="15"/>
  <c r="H997" i="15"/>
  <c r="H998" i="15"/>
  <c r="H999" i="15"/>
  <c r="H1000" i="15"/>
  <c r="H1001" i="15"/>
  <c r="H1002" i="15"/>
  <c r="H1003" i="15"/>
  <c r="H1004" i="15"/>
  <c r="H1005" i="15"/>
  <c r="H1006" i="15"/>
  <c r="H1007" i="15"/>
  <c r="H1008" i="15"/>
  <c r="H1009" i="15"/>
  <c r="H1010" i="15"/>
  <c r="H1011" i="15"/>
  <c r="H1012" i="15"/>
  <c r="H1013" i="15"/>
  <c r="H1014" i="15"/>
  <c r="H1015" i="15"/>
  <c r="H1016" i="15"/>
  <c r="H1017" i="15"/>
  <c r="H1018" i="15"/>
  <c r="H1019" i="15"/>
  <c r="H1020" i="15"/>
  <c r="H1021" i="15"/>
  <c r="H1022" i="15"/>
  <c r="H1023" i="15"/>
  <c r="H1024" i="15"/>
  <c r="H1025" i="15"/>
  <c r="H1026" i="15"/>
  <c r="H1027" i="15"/>
  <c r="H1028" i="15"/>
  <c r="H1029" i="15"/>
  <c r="H1030" i="15"/>
  <c r="H1031" i="15"/>
  <c r="H1032" i="15"/>
  <c r="H1033" i="15"/>
  <c r="H1034" i="15"/>
  <c r="H1035" i="15"/>
  <c r="H1036" i="15"/>
  <c r="H1037" i="15"/>
  <c r="H1038" i="15"/>
  <c r="H1039" i="15"/>
  <c r="H1040" i="15"/>
  <c r="H1041" i="15"/>
  <c r="H1042" i="15"/>
  <c r="H1043" i="15"/>
  <c r="H1044" i="15"/>
  <c r="H1045" i="15"/>
  <c r="H1046" i="15"/>
  <c r="H1047" i="15"/>
  <c r="H1048" i="15"/>
  <c r="H1049" i="15"/>
  <c r="H1050" i="15"/>
  <c r="H1051" i="15"/>
  <c r="H1052" i="15"/>
  <c r="H1053" i="15"/>
  <c r="H1054" i="15"/>
  <c r="H1055" i="15"/>
  <c r="H1056" i="15"/>
  <c r="H1057" i="15"/>
  <c r="H1058" i="15"/>
  <c r="H1059" i="15"/>
  <c r="H1060" i="15"/>
  <c r="H1061" i="15"/>
  <c r="H1062" i="15"/>
  <c r="H1063" i="15"/>
  <c r="H1064" i="15"/>
  <c r="H1065" i="15"/>
  <c r="H1066" i="15"/>
  <c r="H1067" i="15"/>
  <c r="H1068" i="15"/>
  <c r="H1069" i="15"/>
  <c r="H1070" i="15"/>
  <c r="H1071" i="15"/>
  <c r="H1072" i="15"/>
  <c r="H1073" i="15"/>
  <c r="H1074" i="15"/>
  <c r="H1075" i="15"/>
  <c r="H1076" i="15"/>
  <c r="H1077" i="15"/>
  <c r="H1078" i="15"/>
  <c r="H1079" i="15"/>
  <c r="H1080" i="15"/>
  <c r="H1081" i="15"/>
  <c r="H1082" i="15"/>
  <c r="H1083" i="15"/>
  <c r="H1084" i="16"/>
  <c r="H26" i="16"/>
  <c r="H49" i="16"/>
  <c r="H72" i="16"/>
  <c r="H95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1003" i="16"/>
  <c r="H1004" i="16"/>
  <c r="H1005" i="16"/>
  <c r="H1006" i="16"/>
  <c r="H1007" i="16"/>
  <c r="H1008" i="16"/>
  <c r="H1009" i="16"/>
  <c r="H1010" i="16"/>
  <c r="H1011" i="16"/>
  <c r="H1012" i="16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084" i="19"/>
  <c r="H26" i="19"/>
  <c r="H49" i="19"/>
  <c r="H72" i="19"/>
  <c r="H95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106" i="19" s="1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084" i="17"/>
  <c r="H26" i="17"/>
  <c r="H49" i="17"/>
  <c r="H72" i="17"/>
  <c r="H95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856" i="17"/>
  <c r="H857" i="17"/>
  <c r="H858" i="17"/>
  <c r="H859" i="17"/>
  <c r="H860" i="17"/>
  <c r="H861" i="17"/>
  <c r="H862" i="17"/>
  <c r="H863" i="17"/>
  <c r="H864" i="17"/>
  <c r="H865" i="17"/>
  <c r="H866" i="17"/>
  <c r="H867" i="17"/>
  <c r="H868" i="17"/>
  <c r="H869" i="17"/>
  <c r="H870" i="17"/>
  <c r="H871" i="17"/>
  <c r="H872" i="17"/>
  <c r="H873" i="17"/>
  <c r="H874" i="17"/>
  <c r="H875" i="17"/>
  <c r="H876" i="17"/>
  <c r="H877" i="17"/>
  <c r="H878" i="17"/>
  <c r="H879" i="17"/>
  <c r="H880" i="17"/>
  <c r="H881" i="17"/>
  <c r="H882" i="17"/>
  <c r="H883" i="17"/>
  <c r="H884" i="17"/>
  <c r="H885" i="17"/>
  <c r="H886" i="17"/>
  <c r="H887" i="17"/>
  <c r="H888" i="17"/>
  <c r="H889" i="17"/>
  <c r="H890" i="17"/>
  <c r="H891" i="17"/>
  <c r="H892" i="17"/>
  <c r="H893" i="17"/>
  <c r="H894" i="17"/>
  <c r="H895" i="17"/>
  <c r="H896" i="17"/>
  <c r="H897" i="17"/>
  <c r="H898" i="17"/>
  <c r="H899" i="17"/>
  <c r="H900" i="17"/>
  <c r="H901" i="17"/>
  <c r="H902" i="17"/>
  <c r="H903" i="17"/>
  <c r="H904" i="17"/>
  <c r="H905" i="17"/>
  <c r="H906" i="17"/>
  <c r="H907" i="17"/>
  <c r="H908" i="17"/>
  <c r="H909" i="17"/>
  <c r="H910" i="17"/>
  <c r="H911" i="17"/>
  <c r="H912" i="17"/>
  <c r="H913" i="17"/>
  <c r="H914" i="17"/>
  <c r="H915" i="17"/>
  <c r="H916" i="17"/>
  <c r="H917" i="17"/>
  <c r="H918" i="17"/>
  <c r="H919" i="17"/>
  <c r="H920" i="17"/>
  <c r="H921" i="17"/>
  <c r="H922" i="17"/>
  <c r="H923" i="17"/>
  <c r="H924" i="17"/>
  <c r="H925" i="17"/>
  <c r="H926" i="17"/>
  <c r="H927" i="17"/>
  <c r="H928" i="17"/>
  <c r="H929" i="17"/>
  <c r="H930" i="17"/>
  <c r="H931" i="17"/>
  <c r="H932" i="17"/>
  <c r="H933" i="17"/>
  <c r="H934" i="17"/>
  <c r="H935" i="17"/>
  <c r="H936" i="17"/>
  <c r="H937" i="17"/>
  <c r="H938" i="17"/>
  <c r="H939" i="17"/>
  <c r="H940" i="17"/>
  <c r="H941" i="17"/>
  <c r="H942" i="17"/>
  <c r="H943" i="17"/>
  <c r="H944" i="17"/>
  <c r="H945" i="17"/>
  <c r="H946" i="17"/>
  <c r="H947" i="17"/>
  <c r="H948" i="17"/>
  <c r="H949" i="17"/>
  <c r="H950" i="17"/>
  <c r="H951" i="17"/>
  <c r="H952" i="17"/>
  <c r="H953" i="17"/>
  <c r="H954" i="17"/>
  <c r="H955" i="17"/>
  <c r="H956" i="17"/>
  <c r="H957" i="17"/>
  <c r="H958" i="17"/>
  <c r="H959" i="17"/>
  <c r="H960" i="17"/>
  <c r="H961" i="17"/>
  <c r="H962" i="17"/>
  <c r="H963" i="17"/>
  <c r="H964" i="17"/>
  <c r="H965" i="17"/>
  <c r="H966" i="17"/>
  <c r="H967" i="17"/>
  <c r="H968" i="17"/>
  <c r="H969" i="17"/>
  <c r="H970" i="17"/>
  <c r="H971" i="17"/>
  <c r="H972" i="17"/>
  <c r="H973" i="17"/>
  <c r="H974" i="17"/>
  <c r="H975" i="17"/>
  <c r="H976" i="17"/>
  <c r="H977" i="17"/>
  <c r="H978" i="17"/>
  <c r="H979" i="17"/>
  <c r="H980" i="17"/>
  <c r="H981" i="17"/>
  <c r="H982" i="17"/>
  <c r="H983" i="17"/>
  <c r="H984" i="17"/>
  <c r="H985" i="17"/>
  <c r="H986" i="17"/>
  <c r="H987" i="17"/>
  <c r="H988" i="17"/>
  <c r="H989" i="17"/>
  <c r="H990" i="17"/>
  <c r="H991" i="17"/>
  <c r="H992" i="17"/>
  <c r="H993" i="17"/>
  <c r="H994" i="17"/>
  <c r="H995" i="17"/>
  <c r="H996" i="17"/>
  <c r="H997" i="17"/>
  <c r="H998" i="17"/>
  <c r="H999" i="17"/>
  <c r="H1000" i="17"/>
  <c r="H1001" i="17"/>
  <c r="H1002" i="17"/>
  <c r="H1003" i="17"/>
  <c r="H1004" i="17"/>
  <c r="H1005" i="17"/>
  <c r="H1006" i="17"/>
  <c r="H1007" i="17"/>
  <c r="H1008" i="17"/>
  <c r="H1009" i="17"/>
  <c r="H1010" i="17"/>
  <c r="H1011" i="17"/>
  <c r="H1012" i="17"/>
  <c r="H1013" i="17"/>
  <c r="H1014" i="17"/>
  <c r="H1015" i="17"/>
  <c r="H1016" i="17"/>
  <c r="H1017" i="17"/>
  <c r="H1018" i="17"/>
  <c r="H1019" i="17"/>
  <c r="H1020" i="17"/>
  <c r="H1021" i="17"/>
  <c r="H1022" i="17"/>
  <c r="H1023" i="17"/>
  <c r="H1024" i="17"/>
  <c r="H1025" i="17"/>
  <c r="H1026" i="17"/>
  <c r="H1027" i="17"/>
  <c r="H1028" i="17"/>
  <c r="H1029" i="17"/>
  <c r="H1030" i="17"/>
  <c r="H1031" i="17"/>
  <c r="H1032" i="17"/>
  <c r="H1033" i="17"/>
  <c r="H1034" i="17"/>
  <c r="H1035" i="17"/>
  <c r="H1036" i="17"/>
  <c r="H1037" i="17"/>
  <c r="H1038" i="17"/>
  <c r="H1039" i="17"/>
  <c r="H1040" i="17"/>
  <c r="H1041" i="17"/>
  <c r="H1042" i="17"/>
  <c r="H1043" i="17"/>
  <c r="H1044" i="17"/>
  <c r="H1045" i="17"/>
  <c r="H1046" i="17"/>
  <c r="H1047" i="17"/>
  <c r="H1048" i="17"/>
  <c r="H1049" i="17"/>
  <c r="H1050" i="17"/>
  <c r="H1051" i="17"/>
  <c r="H1052" i="17"/>
  <c r="H1053" i="17"/>
  <c r="H1054" i="17"/>
  <c r="H1055" i="17"/>
  <c r="H1056" i="17"/>
  <c r="H1057" i="17"/>
  <c r="H1058" i="17"/>
  <c r="H1059" i="17"/>
  <c r="H1060" i="17"/>
  <c r="H1061" i="17"/>
  <c r="H1062" i="17"/>
  <c r="H1063" i="17"/>
  <c r="H1064" i="17"/>
  <c r="H1065" i="17"/>
  <c r="H1066" i="17"/>
  <c r="H1067" i="17"/>
  <c r="H1068" i="17"/>
  <c r="H1069" i="17"/>
  <c r="H1070" i="17"/>
  <c r="H1071" i="17"/>
  <c r="H1072" i="17"/>
  <c r="H1073" i="17"/>
  <c r="H1074" i="17"/>
  <c r="H1075" i="17"/>
  <c r="H1076" i="17"/>
  <c r="H1077" i="17"/>
  <c r="H1078" i="17"/>
  <c r="H1079" i="17"/>
  <c r="H1080" i="17"/>
  <c r="H1081" i="17"/>
  <c r="H1082" i="17"/>
  <c r="H1083" i="17"/>
  <c r="G26" i="20"/>
  <c r="G49" i="20"/>
  <c r="G72" i="20"/>
  <c r="G95" i="20"/>
  <c r="G4" i="20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G1005" i="20"/>
  <c r="G1006" i="20"/>
  <c r="G1007" i="20"/>
  <c r="G1008" i="20"/>
  <c r="G1009" i="20"/>
  <c r="G1010" i="20"/>
  <c r="G1011" i="20"/>
  <c r="G1012" i="20"/>
  <c r="G1013" i="20"/>
  <c r="G1014" i="20"/>
  <c r="G1015" i="20"/>
  <c r="G1016" i="20"/>
  <c r="G1017" i="20"/>
  <c r="G1018" i="20"/>
  <c r="G1019" i="20"/>
  <c r="G1020" i="20"/>
  <c r="G1021" i="20"/>
  <c r="G1022" i="20"/>
  <c r="G1023" i="20"/>
  <c r="G1024" i="20"/>
  <c r="G1025" i="20"/>
  <c r="G1026" i="20"/>
  <c r="G1027" i="20"/>
  <c r="G1028" i="20"/>
  <c r="G1029" i="20"/>
  <c r="G1030" i="20"/>
  <c r="G1031" i="20"/>
  <c r="G1032" i="20"/>
  <c r="G1033" i="20"/>
  <c r="G1034" i="20"/>
  <c r="G1035" i="20"/>
  <c r="G1036" i="20"/>
  <c r="G1037" i="20"/>
  <c r="G1038" i="20"/>
  <c r="G1039" i="20"/>
  <c r="G1040" i="20"/>
  <c r="G1041" i="20"/>
  <c r="G1042" i="20"/>
  <c r="G1043" i="20"/>
  <c r="G1044" i="20"/>
  <c r="G1045" i="20"/>
  <c r="G1046" i="20"/>
  <c r="G1047" i="20"/>
  <c r="G1048" i="20"/>
  <c r="G1049" i="20"/>
  <c r="G1050" i="20"/>
  <c r="G1051" i="20"/>
  <c r="G1052" i="20"/>
  <c r="G1053" i="20"/>
  <c r="G1054" i="20"/>
  <c r="G1055" i="20"/>
  <c r="G1056" i="20"/>
  <c r="G1057" i="20"/>
  <c r="G1058" i="20"/>
  <c r="G1059" i="20"/>
  <c r="G1060" i="20"/>
  <c r="G1061" i="20"/>
  <c r="G1062" i="20"/>
  <c r="G1063" i="20"/>
  <c r="G1064" i="20"/>
  <c r="G1065" i="20"/>
  <c r="G1066" i="20"/>
  <c r="G1067" i="20"/>
  <c r="G1068" i="20"/>
  <c r="G1069" i="20"/>
  <c r="G1070" i="20"/>
  <c r="G1071" i="20"/>
  <c r="G1072" i="20"/>
  <c r="G1073" i="20"/>
  <c r="G1074" i="20"/>
  <c r="G1075" i="20"/>
  <c r="G1076" i="20"/>
  <c r="G1077" i="20"/>
  <c r="G1078" i="20"/>
  <c r="G1079" i="20"/>
  <c r="G1080" i="20"/>
  <c r="G1081" i="20"/>
  <c r="G1082" i="20"/>
  <c r="G1083" i="20"/>
  <c r="G1084" i="20"/>
  <c r="G1084" i="15"/>
  <c r="G26" i="15"/>
  <c r="G49" i="15"/>
  <c r="G72" i="15"/>
  <c r="G95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6"/>
  <c r="G26" i="16"/>
  <c r="G49" i="16"/>
  <c r="G72" i="16"/>
  <c r="G95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97" i="16"/>
  <c r="G598" i="16"/>
  <c r="G599" i="16"/>
  <c r="G600" i="16"/>
  <c r="G601" i="16"/>
  <c r="G602" i="16"/>
  <c r="G603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618" i="16"/>
  <c r="G619" i="16"/>
  <c r="G620" i="16"/>
  <c r="G621" i="16"/>
  <c r="G622" i="16"/>
  <c r="G623" i="16"/>
  <c r="G624" i="16"/>
  <c r="G625" i="16"/>
  <c r="G626" i="16"/>
  <c r="G627" i="16"/>
  <c r="G628" i="16"/>
  <c r="G629" i="16"/>
  <c r="G630" i="16"/>
  <c r="G631" i="16"/>
  <c r="G632" i="16"/>
  <c r="G633" i="16"/>
  <c r="G634" i="16"/>
  <c r="G635" i="16"/>
  <c r="G636" i="16"/>
  <c r="G637" i="16"/>
  <c r="G638" i="16"/>
  <c r="G639" i="16"/>
  <c r="G640" i="16"/>
  <c r="G641" i="16"/>
  <c r="G642" i="16"/>
  <c r="G643" i="16"/>
  <c r="G644" i="16"/>
  <c r="G645" i="16"/>
  <c r="G646" i="16"/>
  <c r="G647" i="16"/>
  <c r="G648" i="16"/>
  <c r="G649" i="16"/>
  <c r="G650" i="16"/>
  <c r="G651" i="16"/>
  <c r="G652" i="16"/>
  <c r="G653" i="16"/>
  <c r="G654" i="16"/>
  <c r="G655" i="16"/>
  <c r="G656" i="16"/>
  <c r="G657" i="16"/>
  <c r="G658" i="16"/>
  <c r="G659" i="16"/>
  <c r="G660" i="16"/>
  <c r="G661" i="16"/>
  <c r="G662" i="16"/>
  <c r="G663" i="16"/>
  <c r="G664" i="16"/>
  <c r="G665" i="16"/>
  <c r="G666" i="16"/>
  <c r="G667" i="16"/>
  <c r="G668" i="16"/>
  <c r="G669" i="16"/>
  <c r="G670" i="16"/>
  <c r="G671" i="16"/>
  <c r="G672" i="16"/>
  <c r="G673" i="16"/>
  <c r="G674" i="16"/>
  <c r="G675" i="16"/>
  <c r="G676" i="16"/>
  <c r="G677" i="16"/>
  <c r="G678" i="16"/>
  <c r="G679" i="16"/>
  <c r="G680" i="16"/>
  <c r="G681" i="16"/>
  <c r="G682" i="16"/>
  <c r="G683" i="16"/>
  <c r="G684" i="16"/>
  <c r="G685" i="16"/>
  <c r="G686" i="16"/>
  <c r="G687" i="16"/>
  <c r="G688" i="16"/>
  <c r="G689" i="16"/>
  <c r="G690" i="16"/>
  <c r="G691" i="16"/>
  <c r="G692" i="16"/>
  <c r="G693" i="16"/>
  <c r="G694" i="16"/>
  <c r="G695" i="16"/>
  <c r="G696" i="16"/>
  <c r="G697" i="16"/>
  <c r="G698" i="16"/>
  <c r="G699" i="16"/>
  <c r="G700" i="16"/>
  <c r="G701" i="16"/>
  <c r="G702" i="16"/>
  <c r="G703" i="16"/>
  <c r="G704" i="16"/>
  <c r="G705" i="16"/>
  <c r="G706" i="16"/>
  <c r="G707" i="16"/>
  <c r="G708" i="16"/>
  <c r="G709" i="16"/>
  <c r="G710" i="16"/>
  <c r="G711" i="16"/>
  <c r="G712" i="16"/>
  <c r="G713" i="16"/>
  <c r="G714" i="16"/>
  <c r="G715" i="16"/>
  <c r="G716" i="16"/>
  <c r="G717" i="16"/>
  <c r="G718" i="16"/>
  <c r="G719" i="16"/>
  <c r="G720" i="16"/>
  <c r="G721" i="16"/>
  <c r="G722" i="16"/>
  <c r="G723" i="16"/>
  <c r="G724" i="16"/>
  <c r="G725" i="16"/>
  <c r="G726" i="16"/>
  <c r="G727" i="16"/>
  <c r="G728" i="16"/>
  <c r="G729" i="16"/>
  <c r="G730" i="16"/>
  <c r="G731" i="16"/>
  <c r="G732" i="16"/>
  <c r="G733" i="16"/>
  <c r="G734" i="16"/>
  <c r="G735" i="16"/>
  <c r="G736" i="16"/>
  <c r="G737" i="16"/>
  <c r="G738" i="16"/>
  <c r="G739" i="16"/>
  <c r="G740" i="16"/>
  <c r="G741" i="16"/>
  <c r="G742" i="16"/>
  <c r="G743" i="16"/>
  <c r="G744" i="16"/>
  <c r="G745" i="16"/>
  <c r="G746" i="16"/>
  <c r="G747" i="16"/>
  <c r="G748" i="16"/>
  <c r="G749" i="16"/>
  <c r="G750" i="16"/>
  <c r="G751" i="16"/>
  <c r="G752" i="16"/>
  <c r="G753" i="16"/>
  <c r="G754" i="16"/>
  <c r="G755" i="16"/>
  <c r="G756" i="16"/>
  <c r="G757" i="16"/>
  <c r="G758" i="16"/>
  <c r="G759" i="16"/>
  <c r="G760" i="16"/>
  <c r="G761" i="16"/>
  <c r="G762" i="16"/>
  <c r="G763" i="16"/>
  <c r="G764" i="16"/>
  <c r="G765" i="16"/>
  <c r="G766" i="16"/>
  <c r="G767" i="16"/>
  <c r="G768" i="16"/>
  <c r="G769" i="16"/>
  <c r="G770" i="16"/>
  <c r="G771" i="16"/>
  <c r="G772" i="16"/>
  <c r="G773" i="16"/>
  <c r="G774" i="16"/>
  <c r="G775" i="16"/>
  <c r="G776" i="16"/>
  <c r="G777" i="16"/>
  <c r="G778" i="16"/>
  <c r="G779" i="16"/>
  <c r="G780" i="16"/>
  <c r="G781" i="16"/>
  <c r="G782" i="16"/>
  <c r="G783" i="16"/>
  <c r="G784" i="16"/>
  <c r="G785" i="16"/>
  <c r="G786" i="16"/>
  <c r="G787" i="16"/>
  <c r="G788" i="16"/>
  <c r="G789" i="16"/>
  <c r="G790" i="16"/>
  <c r="G791" i="16"/>
  <c r="G792" i="16"/>
  <c r="G793" i="16"/>
  <c r="G794" i="16"/>
  <c r="G795" i="16"/>
  <c r="G796" i="16"/>
  <c r="G797" i="16"/>
  <c r="G798" i="16"/>
  <c r="G799" i="16"/>
  <c r="G800" i="16"/>
  <c r="G801" i="16"/>
  <c r="G802" i="16"/>
  <c r="G803" i="16"/>
  <c r="G804" i="16"/>
  <c r="G805" i="16"/>
  <c r="G806" i="16"/>
  <c r="G807" i="16"/>
  <c r="G808" i="16"/>
  <c r="G809" i="16"/>
  <c r="G810" i="16"/>
  <c r="G811" i="16"/>
  <c r="G812" i="16"/>
  <c r="G813" i="16"/>
  <c r="G814" i="16"/>
  <c r="G815" i="16"/>
  <c r="G816" i="16"/>
  <c r="G817" i="16"/>
  <c r="G818" i="16"/>
  <c r="G819" i="16"/>
  <c r="G820" i="16"/>
  <c r="G821" i="16"/>
  <c r="G822" i="16"/>
  <c r="G823" i="16"/>
  <c r="G824" i="16"/>
  <c r="G825" i="16"/>
  <c r="G826" i="16"/>
  <c r="G827" i="16"/>
  <c r="G828" i="16"/>
  <c r="G829" i="16"/>
  <c r="G830" i="16"/>
  <c r="G831" i="16"/>
  <c r="G832" i="16"/>
  <c r="G833" i="16"/>
  <c r="G834" i="16"/>
  <c r="G835" i="16"/>
  <c r="G836" i="16"/>
  <c r="G837" i="16"/>
  <c r="G838" i="16"/>
  <c r="G839" i="16"/>
  <c r="G840" i="16"/>
  <c r="G841" i="16"/>
  <c r="G842" i="16"/>
  <c r="G843" i="16"/>
  <c r="G844" i="16"/>
  <c r="G845" i="16"/>
  <c r="G846" i="16"/>
  <c r="G847" i="16"/>
  <c r="G848" i="16"/>
  <c r="G849" i="16"/>
  <c r="G850" i="16"/>
  <c r="G851" i="16"/>
  <c r="G852" i="16"/>
  <c r="G853" i="16"/>
  <c r="G854" i="16"/>
  <c r="G855" i="16"/>
  <c r="G856" i="16"/>
  <c r="G857" i="16"/>
  <c r="G858" i="16"/>
  <c r="G859" i="16"/>
  <c r="G860" i="16"/>
  <c r="G861" i="16"/>
  <c r="G862" i="16"/>
  <c r="G863" i="16"/>
  <c r="G864" i="16"/>
  <c r="G865" i="16"/>
  <c r="G866" i="16"/>
  <c r="G867" i="16"/>
  <c r="G868" i="16"/>
  <c r="G869" i="16"/>
  <c r="G870" i="16"/>
  <c r="G871" i="16"/>
  <c r="G872" i="16"/>
  <c r="G873" i="16"/>
  <c r="G874" i="16"/>
  <c r="G875" i="16"/>
  <c r="G876" i="16"/>
  <c r="G877" i="16"/>
  <c r="G878" i="16"/>
  <c r="G879" i="16"/>
  <c r="G880" i="16"/>
  <c r="G881" i="16"/>
  <c r="G882" i="16"/>
  <c r="G883" i="16"/>
  <c r="G884" i="16"/>
  <c r="G885" i="16"/>
  <c r="G886" i="16"/>
  <c r="G887" i="16"/>
  <c r="G888" i="16"/>
  <c r="G889" i="16"/>
  <c r="G890" i="16"/>
  <c r="G891" i="16"/>
  <c r="G892" i="16"/>
  <c r="G893" i="16"/>
  <c r="G894" i="16"/>
  <c r="G895" i="16"/>
  <c r="G896" i="16"/>
  <c r="G897" i="16"/>
  <c r="G898" i="16"/>
  <c r="G899" i="16"/>
  <c r="G900" i="16"/>
  <c r="G901" i="16"/>
  <c r="G902" i="16"/>
  <c r="G903" i="16"/>
  <c r="G904" i="16"/>
  <c r="G905" i="16"/>
  <c r="G906" i="16"/>
  <c r="G907" i="16"/>
  <c r="G908" i="16"/>
  <c r="G909" i="16"/>
  <c r="G910" i="16"/>
  <c r="G911" i="16"/>
  <c r="G912" i="16"/>
  <c r="G913" i="16"/>
  <c r="G914" i="16"/>
  <c r="G915" i="16"/>
  <c r="G916" i="16"/>
  <c r="G917" i="16"/>
  <c r="G918" i="16"/>
  <c r="G919" i="16"/>
  <c r="G920" i="16"/>
  <c r="G921" i="16"/>
  <c r="G922" i="16"/>
  <c r="G923" i="16"/>
  <c r="G924" i="16"/>
  <c r="G925" i="16"/>
  <c r="G926" i="16"/>
  <c r="G927" i="16"/>
  <c r="G928" i="16"/>
  <c r="G929" i="16"/>
  <c r="G930" i="16"/>
  <c r="G931" i="16"/>
  <c r="G932" i="16"/>
  <c r="G933" i="16"/>
  <c r="G934" i="16"/>
  <c r="G935" i="16"/>
  <c r="G936" i="16"/>
  <c r="G937" i="16"/>
  <c r="G938" i="16"/>
  <c r="G939" i="16"/>
  <c r="G940" i="16"/>
  <c r="G941" i="16"/>
  <c r="G942" i="16"/>
  <c r="G943" i="16"/>
  <c r="G944" i="16"/>
  <c r="G945" i="16"/>
  <c r="G946" i="16"/>
  <c r="G947" i="16"/>
  <c r="G948" i="16"/>
  <c r="G949" i="16"/>
  <c r="G950" i="16"/>
  <c r="G951" i="16"/>
  <c r="G952" i="16"/>
  <c r="G953" i="16"/>
  <c r="G954" i="16"/>
  <c r="G955" i="16"/>
  <c r="G956" i="16"/>
  <c r="G957" i="16"/>
  <c r="G958" i="16"/>
  <c r="G959" i="16"/>
  <c r="G960" i="16"/>
  <c r="G961" i="16"/>
  <c r="G962" i="16"/>
  <c r="G963" i="16"/>
  <c r="G964" i="16"/>
  <c r="G965" i="16"/>
  <c r="G966" i="16"/>
  <c r="G967" i="16"/>
  <c r="G968" i="16"/>
  <c r="G969" i="16"/>
  <c r="G970" i="16"/>
  <c r="G971" i="16"/>
  <c r="G972" i="16"/>
  <c r="G973" i="16"/>
  <c r="G974" i="16"/>
  <c r="G975" i="16"/>
  <c r="G976" i="16"/>
  <c r="G977" i="16"/>
  <c r="G978" i="16"/>
  <c r="G979" i="16"/>
  <c r="G980" i="16"/>
  <c r="G981" i="16"/>
  <c r="G982" i="16"/>
  <c r="G983" i="16"/>
  <c r="G984" i="16"/>
  <c r="G985" i="16"/>
  <c r="G986" i="16"/>
  <c r="G987" i="16"/>
  <c r="G988" i="16"/>
  <c r="G989" i="16"/>
  <c r="G990" i="16"/>
  <c r="G991" i="16"/>
  <c r="G992" i="16"/>
  <c r="G993" i="16"/>
  <c r="G994" i="16"/>
  <c r="G995" i="16"/>
  <c r="G996" i="16"/>
  <c r="G997" i="16"/>
  <c r="G998" i="16"/>
  <c r="G999" i="16"/>
  <c r="G1000" i="16"/>
  <c r="G1001" i="16"/>
  <c r="G1002" i="16"/>
  <c r="G1003" i="16"/>
  <c r="G1004" i="16"/>
  <c r="G1005" i="16"/>
  <c r="G1006" i="16"/>
  <c r="G1007" i="16"/>
  <c r="G1008" i="16"/>
  <c r="G1009" i="16"/>
  <c r="G1010" i="16"/>
  <c r="G1011" i="16"/>
  <c r="G1012" i="16"/>
  <c r="G1013" i="16"/>
  <c r="G1014" i="16"/>
  <c r="G1015" i="16"/>
  <c r="G1016" i="16"/>
  <c r="G1017" i="16"/>
  <c r="G1018" i="16"/>
  <c r="G1019" i="16"/>
  <c r="G1020" i="16"/>
  <c r="G1021" i="16"/>
  <c r="G1022" i="16"/>
  <c r="G1023" i="16"/>
  <c r="G1024" i="16"/>
  <c r="G1025" i="16"/>
  <c r="G1026" i="16"/>
  <c r="G1027" i="16"/>
  <c r="G1028" i="16"/>
  <c r="G1029" i="16"/>
  <c r="G1030" i="16"/>
  <c r="G1031" i="16"/>
  <c r="G1032" i="16"/>
  <c r="G1033" i="16"/>
  <c r="G1034" i="16"/>
  <c r="G1035" i="16"/>
  <c r="G1036" i="16"/>
  <c r="G1037" i="16"/>
  <c r="G1038" i="16"/>
  <c r="G1039" i="16"/>
  <c r="G1040" i="16"/>
  <c r="G1041" i="16"/>
  <c r="G1042" i="16"/>
  <c r="G1043" i="16"/>
  <c r="G1044" i="16"/>
  <c r="G1045" i="16"/>
  <c r="G1046" i="16"/>
  <c r="G1047" i="16"/>
  <c r="G1048" i="16"/>
  <c r="G1049" i="16"/>
  <c r="G1050" i="16"/>
  <c r="G1051" i="16"/>
  <c r="G1052" i="16"/>
  <c r="G1053" i="16"/>
  <c r="G1054" i="16"/>
  <c r="G1055" i="16"/>
  <c r="G1056" i="16"/>
  <c r="G1057" i="16"/>
  <c r="G1058" i="16"/>
  <c r="G1059" i="16"/>
  <c r="G1060" i="16"/>
  <c r="G1061" i="16"/>
  <c r="G1062" i="16"/>
  <c r="G1063" i="16"/>
  <c r="G1064" i="16"/>
  <c r="G1065" i="16"/>
  <c r="G1066" i="16"/>
  <c r="G1067" i="16"/>
  <c r="G1068" i="16"/>
  <c r="G1069" i="16"/>
  <c r="G1070" i="16"/>
  <c r="G1071" i="16"/>
  <c r="G1072" i="16"/>
  <c r="G1073" i="16"/>
  <c r="G1074" i="16"/>
  <c r="G1075" i="16"/>
  <c r="G1076" i="16"/>
  <c r="G1077" i="16"/>
  <c r="G1078" i="16"/>
  <c r="G1079" i="16"/>
  <c r="G1080" i="16"/>
  <c r="G1081" i="16"/>
  <c r="G1082" i="16"/>
  <c r="G1083" i="16"/>
  <c r="G1084" i="19"/>
  <c r="G26" i="19"/>
  <c r="G49" i="19"/>
  <c r="G72" i="19"/>
  <c r="G95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084" i="17"/>
  <c r="G26" i="17"/>
  <c r="G49" i="17"/>
  <c r="G72" i="17"/>
  <c r="G95" i="17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091" i="17" s="1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565" i="17"/>
  <c r="G566" i="17"/>
  <c r="G567" i="17"/>
  <c r="G568" i="17"/>
  <c r="G569" i="17"/>
  <c r="G570" i="17"/>
  <c r="G571" i="17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97" i="17"/>
  <c r="G598" i="17"/>
  <c r="G599" i="17"/>
  <c r="G600" i="17"/>
  <c r="G601" i="17"/>
  <c r="G602" i="17"/>
  <c r="G603" i="17"/>
  <c r="G604" i="17"/>
  <c r="G605" i="17"/>
  <c r="G606" i="17"/>
  <c r="G607" i="17"/>
  <c r="G608" i="17"/>
  <c r="G609" i="17"/>
  <c r="G610" i="17"/>
  <c r="G611" i="17"/>
  <c r="G612" i="17"/>
  <c r="G613" i="17"/>
  <c r="G614" i="17"/>
  <c r="G615" i="17"/>
  <c r="G616" i="17"/>
  <c r="G617" i="17"/>
  <c r="G618" i="17"/>
  <c r="G619" i="17"/>
  <c r="G620" i="17"/>
  <c r="G621" i="17"/>
  <c r="G622" i="17"/>
  <c r="G623" i="17"/>
  <c r="G624" i="17"/>
  <c r="G625" i="17"/>
  <c r="G626" i="17"/>
  <c r="G627" i="17"/>
  <c r="G628" i="17"/>
  <c r="G629" i="17"/>
  <c r="G630" i="17"/>
  <c r="G631" i="17"/>
  <c r="G632" i="17"/>
  <c r="G633" i="17"/>
  <c r="G634" i="17"/>
  <c r="G635" i="17"/>
  <c r="G636" i="17"/>
  <c r="G637" i="17"/>
  <c r="G638" i="17"/>
  <c r="G639" i="17"/>
  <c r="G640" i="17"/>
  <c r="G641" i="17"/>
  <c r="G642" i="17"/>
  <c r="G643" i="17"/>
  <c r="G644" i="17"/>
  <c r="G645" i="17"/>
  <c r="G646" i="17"/>
  <c r="G647" i="17"/>
  <c r="G648" i="17"/>
  <c r="G649" i="17"/>
  <c r="G650" i="17"/>
  <c r="G651" i="17"/>
  <c r="G652" i="17"/>
  <c r="G653" i="17"/>
  <c r="G654" i="17"/>
  <c r="G655" i="17"/>
  <c r="G656" i="17"/>
  <c r="G657" i="17"/>
  <c r="G658" i="17"/>
  <c r="G659" i="17"/>
  <c r="G660" i="17"/>
  <c r="G661" i="17"/>
  <c r="G662" i="17"/>
  <c r="G663" i="17"/>
  <c r="G664" i="17"/>
  <c r="G665" i="17"/>
  <c r="G666" i="17"/>
  <c r="G667" i="17"/>
  <c r="G668" i="17"/>
  <c r="G669" i="17"/>
  <c r="G670" i="17"/>
  <c r="G671" i="17"/>
  <c r="G672" i="17"/>
  <c r="G673" i="17"/>
  <c r="G674" i="17"/>
  <c r="G675" i="17"/>
  <c r="G676" i="17"/>
  <c r="G677" i="17"/>
  <c r="G678" i="17"/>
  <c r="G679" i="17"/>
  <c r="G680" i="17"/>
  <c r="G681" i="17"/>
  <c r="G682" i="17"/>
  <c r="G683" i="17"/>
  <c r="G684" i="17"/>
  <c r="G685" i="17"/>
  <c r="G686" i="17"/>
  <c r="G687" i="17"/>
  <c r="G688" i="17"/>
  <c r="G689" i="17"/>
  <c r="G690" i="17"/>
  <c r="G691" i="17"/>
  <c r="G692" i="17"/>
  <c r="G693" i="17"/>
  <c r="G694" i="17"/>
  <c r="G695" i="17"/>
  <c r="G696" i="17"/>
  <c r="G697" i="17"/>
  <c r="G698" i="17"/>
  <c r="G699" i="17"/>
  <c r="G700" i="17"/>
  <c r="G701" i="17"/>
  <c r="G702" i="17"/>
  <c r="G703" i="17"/>
  <c r="G704" i="17"/>
  <c r="G705" i="17"/>
  <c r="G706" i="17"/>
  <c r="G707" i="17"/>
  <c r="G708" i="17"/>
  <c r="G709" i="17"/>
  <c r="G710" i="17"/>
  <c r="G711" i="17"/>
  <c r="G712" i="17"/>
  <c r="G713" i="17"/>
  <c r="G714" i="17"/>
  <c r="G715" i="17"/>
  <c r="G716" i="17"/>
  <c r="G717" i="17"/>
  <c r="G718" i="17"/>
  <c r="G719" i="17"/>
  <c r="G720" i="17"/>
  <c r="G721" i="17"/>
  <c r="G722" i="17"/>
  <c r="G723" i="17"/>
  <c r="G724" i="17"/>
  <c r="G725" i="17"/>
  <c r="G726" i="17"/>
  <c r="G727" i="17"/>
  <c r="G728" i="17"/>
  <c r="G729" i="17"/>
  <c r="G730" i="17"/>
  <c r="G731" i="17"/>
  <c r="G732" i="17"/>
  <c r="G733" i="17"/>
  <c r="G734" i="17"/>
  <c r="G735" i="17"/>
  <c r="G736" i="17"/>
  <c r="G737" i="17"/>
  <c r="G738" i="17"/>
  <c r="G739" i="17"/>
  <c r="G740" i="17"/>
  <c r="G741" i="17"/>
  <c r="G742" i="17"/>
  <c r="G743" i="17"/>
  <c r="G744" i="17"/>
  <c r="G745" i="17"/>
  <c r="G746" i="17"/>
  <c r="G747" i="17"/>
  <c r="G748" i="17"/>
  <c r="G749" i="17"/>
  <c r="G750" i="17"/>
  <c r="G751" i="17"/>
  <c r="G752" i="17"/>
  <c r="G753" i="17"/>
  <c r="G754" i="17"/>
  <c r="G755" i="17"/>
  <c r="G756" i="17"/>
  <c r="G757" i="17"/>
  <c r="G758" i="17"/>
  <c r="G759" i="17"/>
  <c r="G760" i="17"/>
  <c r="G761" i="17"/>
  <c r="G762" i="17"/>
  <c r="G763" i="17"/>
  <c r="G764" i="17"/>
  <c r="G765" i="17"/>
  <c r="G766" i="17"/>
  <c r="G767" i="17"/>
  <c r="G768" i="17"/>
  <c r="G769" i="17"/>
  <c r="G770" i="17"/>
  <c r="G771" i="17"/>
  <c r="G772" i="17"/>
  <c r="G773" i="17"/>
  <c r="G774" i="17"/>
  <c r="G775" i="17"/>
  <c r="G776" i="17"/>
  <c r="G777" i="17"/>
  <c r="G778" i="17"/>
  <c r="G779" i="17"/>
  <c r="G780" i="17"/>
  <c r="G781" i="17"/>
  <c r="G782" i="17"/>
  <c r="G783" i="17"/>
  <c r="G784" i="17"/>
  <c r="G785" i="17"/>
  <c r="G786" i="17"/>
  <c r="G787" i="17"/>
  <c r="G788" i="17"/>
  <c r="G789" i="17"/>
  <c r="G790" i="17"/>
  <c r="G791" i="17"/>
  <c r="G792" i="17"/>
  <c r="G793" i="17"/>
  <c r="G794" i="17"/>
  <c r="G795" i="17"/>
  <c r="G796" i="17"/>
  <c r="G797" i="17"/>
  <c r="G798" i="17"/>
  <c r="G799" i="17"/>
  <c r="G800" i="17"/>
  <c r="G801" i="17"/>
  <c r="G802" i="17"/>
  <c r="G803" i="17"/>
  <c r="G804" i="17"/>
  <c r="G805" i="17"/>
  <c r="G806" i="17"/>
  <c r="G807" i="17"/>
  <c r="G808" i="17"/>
  <c r="G809" i="17"/>
  <c r="G810" i="17"/>
  <c r="G811" i="17"/>
  <c r="G812" i="17"/>
  <c r="G813" i="17"/>
  <c r="G814" i="17"/>
  <c r="G815" i="17"/>
  <c r="G816" i="17"/>
  <c r="G817" i="17"/>
  <c r="G818" i="17"/>
  <c r="G819" i="17"/>
  <c r="G820" i="17"/>
  <c r="G821" i="17"/>
  <c r="G822" i="17"/>
  <c r="G823" i="17"/>
  <c r="G824" i="17"/>
  <c r="G825" i="17"/>
  <c r="G826" i="17"/>
  <c r="G827" i="17"/>
  <c r="G828" i="17"/>
  <c r="G829" i="17"/>
  <c r="G830" i="17"/>
  <c r="G831" i="17"/>
  <c r="G832" i="17"/>
  <c r="G833" i="17"/>
  <c r="G834" i="17"/>
  <c r="G835" i="17"/>
  <c r="G836" i="17"/>
  <c r="G837" i="17"/>
  <c r="G838" i="17"/>
  <c r="G839" i="17"/>
  <c r="G840" i="17"/>
  <c r="G841" i="17"/>
  <c r="G842" i="17"/>
  <c r="G843" i="17"/>
  <c r="G844" i="17"/>
  <c r="G845" i="17"/>
  <c r="G846" i="17"/>
  <c r="G847" i="17"/>
  <c r="G848" i="17"/>
  <c r="G849" i="17"/>
  <c r="G850" i="17"/>
  <c r="G851" i="17"/>
  <c r="G852" i="17"/>
  <c r="G853" i="17"/>
  <c r="G854" i="17"/>
  <c r="G855" i="17"/>
  <c r="G856" i="17"/>
  <c r="G857" i="17"/>
  <c r="G858" i="17"/>
  <c r="G859" i="17"/>
  <c r="G860" i="17"/>
  <c r="G861" i="17"/>
  <c r="G862" i="17"/>
  <c r="G863" i="17"/>
  <c r="G864" i="17"/>
  <c r="G865" i="17"/>
  <c r="G866" i="17"/>
  <c r="G867" i="17"/>
  <c r="G868" i="17"/>
  <c r="G869" i="17"/>
  <c r="G870" i="17"/>
  <c r="G871" i="17"/>
  <c r="G872" i="17"/>
  <c r="G873" i="17"/>
  <c r="G874" i="17"/>
  <c r="G875" i="17"/>
  <c r="G876" i="17"/>
  <c r="G877" i="17"/>
  <c r="G878" i="17"/>
  <c r="G879" i="17"/>
  <c r="G880" i="17"/>
  <c r="G881" i="17"/>
  <c r="G882" i="17"/>
  <c r="G883" i="17"/>
  <c r="G884" i="17"/>
  <c r="G885" i="17"/>
  <c r="G886" i="17"/>
  <c r="G887" i="17"/>
  <c r="G888" i="17"/>
  <c r="G889" i="17"/>
  <c r="G890" i="17"/>
  <c r="G891" i="17"/>
  <c r="G892" i="17"/>
  <c r="G893" i="17"/>
  <c r="G894" i="17"/>
  <c r="G895" i="17"/>
  <c r="G896" i="17"/>
  <c r="G897" i="17"/>
  <c r="G898" i="17"/>
  <c r="G899" i="17"/>
  <c r="G900" i="17"/>
  <c r="G901" i="17"/>
  <c r="G902" i="17"/>
  <c r="G903" i="17"/>
  <c r="G904" i="17"/>
  <c r="G905" i="17"/>
  <c r="G906" i="17"/>
  <c r="G907" i="17"/>
  <c r="G908" i="17"/>
  <c r="G909" i="17"/>
  <c r="G910" i="17"/>
  <c r="G911" i="17"/>
  <c r="G912" i="17"/>
  <c r="G913" i="17"/>
  <c r="G914" i="17"/>
  <c r="G915" i="17"/>
  <c r="G916" i="17"/>
  <c r="G917" i="17"/>
  <c r="G918" i="17"/>
  <c r="G919" i="17"/>
  <c r="G920" i="17"/>
  <c r="G921" i="17"/>
  <c r="G922" i="17"/>
  <c r="G923" i="17"/>
  <c r="G924" i="17"/>
  <c r="G925" i="17"/>
  <c r="G926" i="17"/>
  <c r="G927" i="17"/>
  <c r="G928" i="17"/>
  <c r="G929" i="17"/>
  <c r="G930" i="17"/>
  <c r="G931" i="17"/>
  <c r="G932" i="17"/>
  <c r="G933" i="17"/>
  <c r="G934" i="17"/>
  <c r="G935" i="17"/>
  <c r="G936" i="17"/>
  <c r="G937" i="17"/>
  <c r="G938" i="17"/>
  <c r="G939" i="17"/>
  <c r="G940" i="17"/>
  <c r="G941" i="17"/>
  <c r="G942" i="17"/>
  <c r="G943" i="17"/>
  <c r="G944" i="17"/>
  <c r="G945" i="17"/>
  <c r="G946" i="17"/>
  <c r="G947" i="17"/>
  <c r="G948" i="17"/>
  <c r="G949" i="17"/>
  <c r="G950" i="17"/>
  <c r="G951" i="17"/>
  <c r="G952" i="17"/>
  <c r="G953" i="17"/>
  <c r="G954" i="17"/>
  <c r="G955" i="17"/>
  <c r="G956" i="17"/>
  <c r="G957" i="17"/>
  <c r="G958" i="17"/>
  <c r="G959" i="17"/>
  <c r="G960" i="17"/>
  <c r="G961" i="17"/>
  <c r="G962" i="17"/>
  <c r="G963" i="17"/>
  <c r="G964" i="17"/>
  <c r="G965" i="17"/>
  <c r="G966" i="17"/>
  <c r="G967" i="17"/>
  <c r="G968" i="17"/>
  <c r="G969" i="17"/>
  <c r="G970" i="17"/>
  <c r="G971" i="17"/>
  <c r="G972" i="17"/>
  <c r="G973" i="17"/>
  <c r="G974" i="17"/>
  <c r="G975" i="17"/>
  <c r="G976" i="17"/>
  <c r="G977" i="17"/>
  <c r="G978" i="17"/>
  <c r="G979" i="17"/>
  <c r="G980" i="17"/>
  <c r="G981" i="17"/>
  <c r="G982" i="17"/>
  <c r="G983" i="17"/>
  <c r="G984" i="17"/>
  <c r="G985" i="17"/>
  <c r="G986" i="17"/>
  <c r="G987" i="17"/>
  <c r="G988" i="17"/>
  <c r="G989" i="17"/>
  <c r="G990" i="17"/>
  <c r="G991" i="17"/>
  <c r="G992" i="17"/>
  <c r="G993" i="17"/>
  <c r="G994" i="17"/>
  <c r="G995" i="17"/>
  <c r="G996" i="17"/>
  <c r="G997" i="17"/>
  <c r="G998" i="17"/>
  <c r="G999" i="17"/>
  <c r="G1000" i="17"/>
  <c r="G1001" i="17"/>
  <c r="G1002" i="17"/>
  <c r="G1003" i="17"/>
  <c r="G1004" i="17"/>
  <c r="G1005" i="17"/>
  <c r="G1006" i="17"/>
  <c r="G1007" i="17"/>
  <c r="G1008" i="17"/>
  <c r="G1009" i="17"/>
  <c r="G1010" i="17"/>
  <c r="G1011" i="17"/>
  <c r="G1012" i="17"/>
  <c r="G1013" i="17"/>
  <c r="G1014" i="17"/>
  <c r="G1015" i="17"/>
  <c r="G1016" i="17"/>
  <c r="G1017" i="17"/>
  <c r="G1018" i="17"/>
  <c r="G1019" i="17"/>
  <c r="G1020" i="17"/>
  <c r="G1021" i="17"/>
  <c r="G1022" i="17"/>
  <c r="G1023" i="17"/>
  <c r="G1024" i="17"/>
  <c r="G1025" i="17"/>
  <c r="G1026" i="17"/>
  <c r="G1027" i="17"/>
  <c r="G1028" i="17"/>
  <c r="G1029" i="17"/>
  <c r="G1030" i="17"/>
  <c r="G1031" i="17"/>
  <c r="G1032" i="17"/>
  <c r="G1033" i="17"/>
  <c r="G1034" i="17"/>
  <c r="G1035" i="17"/>
  <c r="G1036" i="17"/>
  <c r="G1037" i="17"/>
  <c r="G1038" i="17"/>
  <c r="G1039" i="17"/>
  <c r="G1040" i="17"/>
  <c r="G1041" i="17"/>
  <c r="G1042" i="17"/>
  <c r="G1043" i="17"/>
  <c r="G1044" i="17"/>
  <c r="G1045" i="17"/>
  <c r="G1046" i="17"/>
  <c r="G1047" i="17"/>
  <c r="G1048" i="17"/>
  <c r="G1049" i="17"/>
  <c r="G1050" i="17"/>
  <c r="G1051" i="17"/>
  <c r="G1052" i="17"/>
  <c r="G1053" i="17"/>
  <c r="G1054" i="17"/>
  <c r="G1055" i="17"/>
  <c r="G1056" i="17"/>
  <c r="G1057" i="17"/>
  <c r="G1058" i="17"/>
  <c r="G1059" i="17"/>
  <c r="G1060" i="17"/>
  <c r="G1061" i="17"/>
  <c r="G1062" i="17"/>
  <c r="G1063" i="17"/>
  <c r="G1064" i="17"/>
  <c r="G1065" i="17"/>
  <c r="G1066" i="17"/>
  <c r="G1067" i="17"/>
  <c r="G1068" i="17"/>
  <c r="G1069" i="17"/>
  <c r="G1070" i="17"/>
  <c r="G1071" i="17"/>
  <c r="G1072" i="17"/>
  <c r="G1073" i="17"/>
  <c r="G1074" i="17"/>
  <c r="G1075" i="17"/>
  <c r="G1076" i="17"/>
  <c r="G1077" i="17"/>
  <c r="G1078" i="17"/>
  <c r="G1079" i="17"/>
  <c r="G1080" i="17"/>
  <c r="G1081" i="17"/>
  <c r="G1082" i="17"/>
  <c r="G1083" i="17"/>
  <c r="F1084" i="15"/>
  <c r="F26" i="15"/>
  <c r="F49" i="15"/>
  <c r="F72" i="15"/>
  <c r="F95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7" i="15"/>
  <c r="F28" i="15"/>
  <c r="F29" i="15"/>
  <c r="F30" i="15"/>
  <c r="F31" i="15"/>
  <c r="F1089" i="15" s="1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6"/>
  <c r="F26" i="16"/>
  <c r="F49" i="16"/>
  <c r="F72" i="16"/>
  <c r="F95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083" i="16"/>
  <c r="F1084" i="19"/>
  <c r="F26" i="19"/>
  <c r="F49" i="19"/>
  <c r="F72" i="19"/>
  <c r="F95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1103" i="19" s="1"/>
  <c r="F23" i="19"/>
  <c r="F24" i="19"/>
  <c r="F25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084" i="17"/>
  <c r="F26" i="17"/>
  <c r="F49" i="17"/>
  <c r="F72" i="17"/>
  <c r="F95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105" i="15"/>
  <c r="E26" i="20"/>
  <c r="E49" i="20"/>
  <c r="E72" i="20"/>
  <c r="E95" i="20"/>
  <c r="E4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100" i="20" s="1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2" i="20"/>
  <c r="E343" i="20"/>
  <c r="E344" i="20"/>
  <c r="E345" i="20"/>
  <c r="E346" i="20"/>
  <c r="E347" i="20"/>
  <c r="E348" i="20"/>
  <c r="E349" i="20"/>
  <c r="E350" i="20"/>
  <c r="E351" i="20"/>
  <c r="E352" i="20"/>
  <c r="E353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E384" i="20"/>
  <c r="E385" i="20"/>
  <c r="E386" i="20"/>
  <c r="E387" i="20"/>
  <c r="E388" i="20"/>
  <c r="E389" i="20"/>
  <c r="E390" i="20"/>
  <c r="E391" i="20"/>
  <c r="E392" i="20"/>
  <c r="E393" i="20"/>
  <c r="E394" i="20"/>
  <c r="E395" i="20"/>
  <c r="E396" i="20"/>
  <c r="E397" i="20"/>
  <c r="E398" i="20"/>
  <c r="E399" i="20"/>
  <c r="E400" i="20"/>
  <c r="E401" i="20"/>
  <c r="E402" i="20"/>
  <c r="E403" i="20"/>
  <c r="E404" i="20"/>
  <c r="E405" i="20"/>
  <c r="E406" i="20"/>
  <c r="E407" i="20"/>
  <c r="E408" i="20"/>
  <c r="E409" i="20"/>
  <c r="E410" i="20"/>
  <c r="E411" i="20"/>
  <c r="E412" i="20"/>
  <c r="E413" i="20"/>
  <c r="E414" i="20"/>
  <c r="E415" i="20"/>
  <c r="E416" i="20"/>
  <c r="E417" i="20"/>
  <c r="E418" i="20"/>
  <c r="E419" i="20"/>
  <c r="E420" i="20"/>
  <c r="E421" i="20"/>
  <c r="E422" i="20"/>
  <c r="E423" i="20"/>
  <c r="E424" i="20"/>
  <c r="E425" i="20"/>
  <c r="E426" i="20"/>
  <c r="E427" i="20"/>
  <c r="E428" i="20"/>
  <c r="E429" i="20"/>
  <c r="E430" i="20"/>
  <c r="E431" i="20"/>
  <c r="E432" i="20"/>
  <c r="E433" i="20"/>
  <c r="E434" i="20"/>
  <c r="E435" i="20"/>
  <c r="E436" i="20"/>
  <c r="E437" i="20"/>
  <c r="E438" i="20"/>
  <c r="E439" i="20"/>
  <c r="E440" i="20"/>
  <c r="E441" i="20"/>
  <c r="E442" i="20"/>
  <c r="E443" i="20"/>
  <c r="E444" i="20"/>
  <c r="E445" i="20"/>
  <c r="E446" i="20"/>
  <c r="E447" i="20"/>
  <c r="E448" i="20"/>
  <c r="E449" i="20"/>
  <c r="E450" i="20"/>
  <c r="E451" i="20"/>
  <c r="E452" i="20"/>
  <c r="E453" i="20"/>
  <c r="E454" i="20"/>
  <c r="E455" i="20"/>
  <c r="E456" i="20"/>
  <c r="E457" i="20"/>
  <c r="E458" i="20"/>
  <c r="E459" i="20"/>
  <c r="E460" i="20"/>
  <c r="E461" i="20"/>
  <c r="E462" i="20"/>
  <c r="E463" i="20"/>
  <c r="E464" i="20"/>
  <c r="E465" i="20"/>
  <c r="E466" i="20"/>
  <c r="E467" i="20"/>
  <c r="E468" i="20"/>
  <c r="E469" i="20"/>
  <c r="E470" i="20"/>
  <c r="E471" i="20"/>
  <c r="E472" i="20"/>
  <c r="E473" i="20"/>
  <c r="E474" i="20"/>
  <c r="E475" i="20"/>
  <c r="E476" i="20"/>
  <c r="E477" i="20"/>
  <c r="E478" i="20"/>
  <c r="E479" i="20"/>
  <c r="E480" i="20"/>
  <c r="E481" i="20"/>
  <c r="E482" i="20"/>
  <c r="E483" i="20"/>
  <c r="E484" i="20"/>
  <c r="E485" i="20"/>
  <c r="E486" i="20"/>
  <c r="E487" i="20"/>
  <c r="E488" i="20"/>
  <c r="E489" i="20"/>
  <c r="E490" i="20"/>
  <c r="E491" i="20"/>
  <c r="E492" i="20"/>
  <c r="E493" i="20"/>
  <c r="E494" i="20"/>
  <c r="E495" i="20"/>
  <c r="E496" i="20"/>
  <c r="E497" i="20"/>
  <c r="E498" i="20"/>
  <c r="E499" i="20"/>
  <c r="E500" i="20"/>
  <c r="E501" i="20"/>
  <c r="E502" i="20"/>
  <c r="E503" i="20"/>
  <c r="E504" i="20"/>
  <c r="E505" i="20"/>
  <c r="E506" i="20"/>
  <c r="E507" i="20"/>
  <c r="E508" i="20"/>
  <c r="E509" i="20"/>
  <c r="E510" i="20"/>
  <c r="E511" i="20"/>
  <c r="E512" i="20"/>
  <c r="E513" i="20"/>
  <c r="E514" i="20"/>
  <c r="E515" i="20"/>
  <c r="E516" i="20"/>
  <c r="E517" i="20"/>
  <c r="E518" i="20"/>
  <c r="E519" i="20"/>
  <c r="E520" i="20"/>
  <c r="E521" i="20"/>
  <c r="E522" i="20"/>
  <c r="E523" i="20"/>
  <c r="E524" i="20"/>
  <c r="E525" i="20"/>
  <c r="E526" i="20"/>
  <c r="E527" i="20"/>
  <c r="E528" i="20"/>
  <c r="E529" i="20"/>
  <c r="E530" i="20"/>
  <c r="E531" i="20"/>
  <c r="E532" i="20"/>
  <c r="E533" i="20"/>
  <c r="E534" i="20"/>
  <c r="E535" i="20"/>
  <c r="E536" i="20"/>
  <c r="E537" i="20"/>
  <c r="E538" i="20"/>
  <c r="E539" i="20"/>
  <c r="E540" i="20"/>
  <c r="E541" i="20"/>
  <c r="E542" i="20"/>
  <c r="E543" i="20"/>
  <c r="E544" i="20"/>
  <c r="E545" i="20"/>
  <c r="E546" i="20"/>
  <c r="E547" i="20"/>
  <c r="E548" i="20"/>
  <c r="E549" i="20"/>
  <c r="E550" i="20"/>
  <c r="E551" i="20"/>
  <c r="E552" i="20"/>
  <c r="E553" i="20"/>
  <c r="E554" i="20"/>
  <c r="E555" i="20"/>
  <c r="E556" i="20"/>
  <c r="E557" i="20"/>
  <c r="E558" i="20"/>
  <c r="E559" i="20"/>
  <c r="E560" i="20"/>
  <c r="E561" i="20"/>
  <c r="E562" i="20"/>
  <c r="E563" i="20"/>
  <c r="E564" i="20"/>
  <c r="E565" i="20"/>
  <c r="E566" i="20"/>
  <c r="E567" i="20"/>
  <c r="E568" i="20"/>
  <c r="E569" i="20"/>
  <c r="E570" i="20"/>
  <c r="E571" i="20"/>
  <c r="E572" i="20"/>
  <c r="E573" i="20"/>
  <c r="E574" i="20"/>
  <c r="E575" i="20"/>
  <c r="E576" i="20"/>
  <c r="E577" i="20"/>
  <c r="E578" i="20"/>
  <c r="E579" i="20"/>
  <c r="E580" i="20"/>
  <c r="E581" i="20"/>
  <c r="E582" i="20"/>
  <c r="E583" i="20"/>
  <c r="E584" i="20"/>
  <c r="E585" i="20"/>
  <c r="E586" i="20"/>
  <c r="E587" i="20"/>
  <c r="E588" i="20"/>
  <c r="E589" i="20"/>
  <c r="E590" i="20"/>
  <c r="E591" i="20"/>
  <c r="E592" i="20"/>
  <c r="E593" i="20"/>
  <c r="E594" i="20"/>
  <c r="E595" i="20"/>
  <c r="E596" i="20"/>
  <c r="E597" i="20"/>
  <c r="E598" i="20"/>
  <c r="E599" i="20"/>
  <c r="E600" i="20"/>
  <c r="E601" i="20"/>
  <c r="E602" i="20"/>
  <c r="E603" i="20"/>
  <c r="E604" i="20"/>
  <c r="E605" i="20"/>
  <c r="E606" i="20"/>
  <c r="E607" i="20"/>
  <c r="E608" i="20"/>
  <c r="E609" i="20"/>
  <c r="E610" i="20"/>
  <c r="E611" i="20"/>
  <c r="E612" i="20"/>
  <c r="E613" i="20"/>
  <c r="E614" i="20"/>
  <c r="E615" i="20"/>
  <c r="E616" i="20"/>
  <c r="E617" i="20"/>
  <c r="E618" i="20"/>
  <c r="E619" i="20"/>
  <c r="E620" i="20"/>
  <c r="E621" i="20"/>
  <c r="E622" i="20"/>
  <c r="E623" i="20"/>
  <c r="E624" i="20"/>
  <c r="E625" i="20"/>
  <c r="E626" i="20"/>
  <c r="E627" i="20"/>
  <c r="E628" i="20"/>
  <c r="E629" i="20"/>
  <c r="E630" i="20"/>
  <c r="E631" i="20"/>
  <c r="E632" i="20"/>
  <c r="E633" i="20"/>
  <c r="E634" i="20"/>
  <c r="E635" i="20"/>
  <c r="E636" i="20"/>
  <c r="E637" i="20"/>
  <c r="E638" i="20"/>
  <c r="E639" i="20"/>
  <c r="E640" i="20"/>
  <c r="E641" i="20"/>
  <c r="E642" i="20"/>
  <c r="E643" i="20"/>
  <c r="E644" i="20"/>
  <c r="E645" i="20"/>
  <c r="E646" i="20"/>
  <c r="E647" i="20"/>
  <c r="E648" i="20"/>
  <c r="E649" i="20"/>
  <c r="E650" i="20"/>
  <c r="E651" i="20"/>
  <c r="E652" i="20"/>
  <c r="E653" i="20"/>
  <c r="E654" i="20"/>
  <c r="E655" i="20"/>
  <c r="E656" i="20"/>
  <c r="E657" i="20"/>
  <c r="E658" i="20"/>
  <c r="E659" i="20"/>
  <c r="E660" i="20"/>
  <c r="E661" i="20"/>
  <c r="E662" i="20"/>
  <c r="E663" i="20"/>
  <c r="E664" i="20"/>
  <c r="E665" i="20"/>
  <c r="E666" i="20"/>
  <c r="E667" i="20"/>
  <c r="E668" i="20"/>
  <c r="E669" i="20"/>
  <c r="E670" i="20"/>
  <c r="E671" i="20"/>
  <c r="E672" i="20"/>
  <c r="E673" i="20"/>
  <c r="E674" i="20"/>
  <c r="E675" i="20"/>
  <c r="E676" i="20"/>
  <c r="E677" i="20"/>
  <c r="E678" i="20"/>
  <c r="E679" i="20"/>
  <c r="E680" i="20"/>
  <c r="E681" i="20"/>
  <c r="E682" i="20"/>
  <c r="E683" i="20"/>
  <c r="E684" i="20"/>
  <c r="E685" i="20"/>
  <c r="E686" i="20"/>
  <c r="E687" i="20"/>
  <c r="E688" i="20"/>
  <c r="E689" i="20"/>
  <c r="E690" i="20"/>
  <c r="E691" i="20"/>
  <c r="E692" i="20"/>
  <c r="E693" i="20"/>
  <c r="E694" i="20"/>
  <c r="E695" i="20"/>
  <c r="E696" i="20"/>
  <c r="E697" i="20"/>
  <c r="E698" i="20"/>
  <c r="E699" i="20"/>
  <c r="E700" i="20"/>
  <c r="E701" i="20"/>
  <c r="E702" i="20"/>
  <c r="E703" i="20"/>
  <c r="E704" i="20"/>
  <c r="E705" i="20"/>
  <c r="E706" i="20"/>
  <c r="E707" i="20"/>
  <c r="E708" i="20"/>
  <c r="E709" i="20"/>
  <c r="E710" i="20"/>
  <c r="E711" i="20"/>
  <c r="E712" i="20"/>
  <c r="E713" i="20"/>
  <c r="E714" i="20"/>
  <c r="E715" i="20"/>
  <c r="E716" i="20"/>
  <c r="E717" i="20"/>
  <c r="E718" i="20"/>
  <c r="E719" i="20"/>
  <c r="E720" i="20"/>
  <c r="E721" i="20"/>
  <c r="E722" i="20"/>
  <c r="E723" i="20"/>
  <c r="E724" i="20"/>
  <c r="E725" i="20"/>
  <c r="E726" i="20"/>
  <c r="E727" i="20"/>
  <c r="E728" i="20"/>
  <c r="E729" i="20"/>
  <c r="E730" i="20"/>
  <c r="E731" i="20"/>
  <c r="E732" i="20"/>
  <c r="E733" i="20"/>
  <c r="E734" i="20"/>
  <c r="E735" i="20"/>
  <c r="E736" i="20"/>
  <c r="E737" i="20"/>
  <c r="E738" i="20"/>
  <c r="E739" i="20"/>
  <c r="E740" i="20"/>
  <c r="E741" i="20"/>
  <c r="E742" i="20"/>
  <c r="E743" i="20"/>
  <c r="E744" i="20"/>
  <c r="E745" i="20"/>
  <c r="E746" i="20"/>
  <c r="E747" i="20"/>
  <c r="E748" i="20"/>
  <c r="E749" i="20"/>
  <c r="E750" i="20"/>
  <c r="E751" i="20"/>
  <c r="E752" i="20"/>
  <c r="E753" i="20"/>
  <c r="E754" i="20"/>
  <c r="E755" i="20"/>
  <c r="E756" i="20"/>
  <c r="E757" i="20"/>
  <c r="E758" i="20"/>
  <c r="E759" i="20"/>
  <c r="E760" i="20"/>
  <c r="E761" i="20"/>
  <c r="E762" i="20"/>
  <c r="E763" i="20"/>
  <c r="E764" i="20"/>
  <c r="E765" i="20"/>
  <c r="E766" i="20"/>
  <c r="E767" i="20"/>
  <c r="E768" i="20"/>
  <c r="E769" i="20"/>
  <c r="E770" i="20"/>
  <c r="E771" i="20"/>
  <c r="E772" i="20"/>
  <c r="E773" i="20"/>
  <c r="E774" i="20"/>
  <c r="E775" i="20"/>
  <c r="E776" i="20"/>
  <c r="E777" i="20"/>
  <c r="E778" i="20"/>
  <c r="E779" i="20"/>
  <c r="E780" i="20"/>
  <c r="E781" i="20"/>
  <c r="E782" i="20"/>
  <c r="E783" i="20"/>
  <c r="E784" i="20"/>
  <c r="E785" i="20"/>
  <c r="E786" i="20"/>
  <c r="E787" i="20"/>
  <c r="E788" i="20"/>
  <c r="E789" i="20"/>
  <c r="E790" i="20"/>
  <c r="E791" i="20"/>
  <c r="E792" i="20"/>
  <c r="E793" i="20"/>
  <c r="E794" i="20"/>
  <c r="E795" i="20"/>
  <c r="E796" i="20"/>
  <c r="E797" i="20"/>
  <c r="E798" i="20"/>
  <c r="E799" i="20"/>
  <c r="E800" i="20"/>
  <c r="E801" i="20"/>
  <c r="E802" i="20"/>
  <c r="E803" i="20"/>
  <c r="E804" i="20"/>
  <c r="E805" i="20"/>
  <c r="E806" i="20"/>
  <c r="E807" i="20"/>
  <c r="E808" i="20"/>
  <c r="E809" i="20"/>
  <c r="E810" i="20"/>
  <c r="E811" i="20"/>
  <c r="E812" i="20"/>
  <c r="E813" i="20"/>
  <c r="E814" i="20"/>
  <c r="E815" i="20"/>
  <c r="E816" i="20"/>
  <c r="E817" i="20"/>
  <c r="E818" i="20"/>
  <c r="E819" i="20"/>
  <c r="E820" i="20"/>
  <c r="E821" i="20"/>
  <c r="E822" i="20"/>
  <c r="E823" i="20"/>
  <c r="E824" i="20"/>
  <c r="E825" i="20"/>
  <c r="E826" i="20"/>
  <c r="E827" i="20"/>
  <c r="E828" i="20"/>
  <c r="E829" i="20"/>
  <c r="E830" i="20"/>
  <c r="E831" i="20"/>
  <c r="E832" i="20"/>
  <c r="E833" i="20"/>
  <c r="E834" i="20"/>
  <c r="E835" i="20"/>
  <c r="E836" i="20"/>
  <c r="E837" i="20"/>
  <c r="E838" i="20"/>
  <c r="E839" i="20"/>
  <c r="E840" i="20"/>
  <c r="E841" i="20"/>
  <c r="E842" i="20"/>
  <c r="E843" i="20"/>
  <c r="E844" i="20"/>
  <c r="E845" i="20"/>
  <c r="E846" i="20"/>
  <c r="E847" i="20"/>
  <c r="E848" i="20"/>
  <c r="E849" i="20"/>
  <c r="E850" i="20"/>
  <c r="E851" i="20"/>
  <c r="E852" i="20"/>
  <c r="E853" i="20"/>
  <c r="E854" i="20"/>
  <c r="E855" i="20"/>
  <c r="E856" i="20"/>
  <c r="E857" i="20"/>
  <c r="E858" i="20"/>
  <c r="E859" i="20"/>
  <c r="E860" i="20"/>
  <c r="E861" i="20"/>
  <c r="E862" i="20"/>
  <c r="E863" i="20"/>
  <c r="E864" i="20"/>
  <c r="E865" i="20"/>
  <c r="E866" i="20"/>
  <c r="E867" i="20"/>
  <c r="E868" i="20"/>
  <c r="E869" i="20"/>
  <c r="E870" i="20"/>
  <c r="E871" i="20"/>
  <c r="E872" i="20"/>
  <c r="E873" i="20"/>
  <c r="E874" i="20"/>
  <c r="E875" i="20"/>
  <c r="E876" i="20"/>
  <c r="E877" i="20"/>
  <c r="E878" i="20"/>
  <c r="E879" i="20"/>
  <c r="E880" i="20"/>
  <c r="E881" i="20"/>
  <c r="E882" i="20"/>
  <c r="E883" i="20"/>
  <c r="E884" i="20"/>
  <c r="E885" i="20"/>
  <c r="E886" i="20"/>
  <c r="E887" i="20"/>
  <c r="E888" i="20"/>
  <c r="E889" i="20"/>
  <c r="E890" i="20"/>
  <c r="E891" i="20"/>
  <c r="E892" i="20"/>
  <c r="E893" i="20"/>
  <c r="E894" i="20"/>
  <c r="E895" i="20"/>
  <c r="E896" i="20"/>
  <c r="E897" i="20"/>
  <c r="E898" i="20"/>
  <c r="E899" i="20"/>
  <c r="E900" i="20"/>
  <c r="E901" i="20"/>
  <c r="E902" i="20"/>
  <c r="E903" i="20"/>
  <c r="E904" i="20"/>
  <c r="E905" i="20"/>
  <c r="E906" i="20"/>
  <c r="E907" i="20"/>
  <c r="E908" i="20"/>
  <c r="E909" i="20"/>
  <c r="E910" i="20"/>
  <c r="E911" i="20"/>
  <c r="E912" i="20"/>
  <c r="E913" i="20"/>
  <c r="E914" i="20"/>
  <c r="E915" i="20"/>
  <c r="E916" i="20"/>
  <c r="E917" i="20"/>
  <c r="E918" i="20"/>
  <c r="E919" i="20"/>
  <c r="E920" i="20"/>
  <c r="E921" i="20"/>
  <c r="E922" i="20"/>
  <c r="E923" i="20"/>
  <c r="E924" i="20"/>
  <c r="E925" i="20"/>
  <c r="E926" i="20"/>
  <c r="E927" i="20"/>
  <c r="E928" i="20"/>
  <c r="E929" i="20"/>
  <c r="E930" i="20"/>
  <c r="E931" i="20"/>
  <c r="E932" i="20"/>
  <c r="E933" i="20"/>
  <c r="E934" i="20"/>
  <c r="E935" i="20"/>
  <c r="E936" i="20"/>
  <c r="E937" i="20"/>
  <c r="E938" i="20"/>
  <c r="E939" i="20"/>
  <c r="E940" i="20"/>
  <c r="E941" i="20"/>
  <c r="E942" i="20"/>
  <c r="E943" i="20"/>
  <c r="E944" i="20"/>
  <c r="E945" i="20"/>
  <c r="E946" i="20"/>
  <c r="E947" i="20"/>
  <c r="E948" i="20"/>
  <c r="E949" i="20"/>
  <c r="E950" i="20"/>
  <c r="E951" i="20"/>
  <c r="E952" i="20"/>
  <c r="E953" i="20"/>
  <c r="E954" i="20"/>
  <c r="E955" i="20"/>
  <c r="E956" i="20"/>
  <c r="E957" i="20"/>
  <c r="E958" i="20"/>
  <c r="E959" i="20"/>
  <c r="E960" i="20"/>
  <c r="E961" i="20"/>
  <c r="E962" i="20"/>
  <c r="E963" i="20"/>
  <c r="E964" i="20"/>
  <c r="E965" i="20"/>
  <c r="E966" i="20"/>
  <c r="E967" i="20"/>
  <c r="E968" i="20"/>
  <c r="E969" i="20"/>
  <c r="E970" i="20"/>
  <c r="E971" i="20"/>
  <c r="E972" i="20"/>
  <c r="E973" i="20"/>
  <c r="E974" i="20"/>
  <c r="E975" i="20"/>
  <c r="E976" i="20"/>
  <c r="E977" i="20"/>
  <c r="E978" i="20"/>
  <c r="E979" i="20"/>
  <c r="E980" i="20"/>
  <c r="E981" i="20"/>
  <c r="E982" i="20"/>
  <c r="E983" i="20"/>
  <c r="E984" i="20"/>
  <c r="E985" i="20"/>
  <c r="E986" i="20"/>
  <c r="E987" i="20"/>
  <c r="E988" i="20"/>
  <c r="E989" i="20"/>
  <c r="E990" i="20"/>
  <c r="E991" i="20"/>
  <c r="E992" i="20"/>
  <c r="E993" i="20"/>
  <c r="E994" i="20"/>
  <c r="E995" i="20"/>
  <c r="E996" i="20"/>
  <c r="E997" i="20"/>
  <c r="E998" i="20"/>
  <c r="E999" i="20"/>
  <c r="E1000" i="20"/>
  <c r="E1001" i="20"/>
  <c r="E1002" i="20"/>
  <c r="E1003" i="20"/>
  <c r="E1004" i="20"/>
  <c r="E1005" i="20"/>
  <c r="E1006" i="20"/>
  <c r="E1007" i="20"/>
  <c r="E1008" i="20"/>
  <c r="E1009" i="20"/>
  <c r="E1010" i="20"/>
  <c r="E1011" i="20"/>
  <c r="E1012" i="20"/>
  <c r="E1013" i="20"/>
  <c r="E1014" i="20"/>
  <c r="E1015" i="20"/>
  <c r="E1016" i="20"/>
  <c r="E1017" i="20"/>
  <c r="E1018" i="20"/>
  <c r="E1019" i="20"/>
  <c r="E1020" i="20"/>
  <c r="E1021" i="20"/>
  <c r="E1022" i="20"/>
  <c r="E1023" i="20"/>
  <c r="E1024" i="20"/>
  <c r="E1025" i="20"/>
  <c r="E1026" i="20"/>
  <c r="E1027" i="20"/>
  <c r="E1028" i="20"/>
  <c r="E1029" i="20"/>
  <c r="E1030" i="20"/>
  <c r="E1031" i="20"/>
  <c r="E1032" i="20"/>
  <c r="E1033" i="20"/>
  <c r="E1034" i="20"/>
  <c r="E1035" i="20"/>
  <c r="E1036" i="20"/>
  <c r="E1037" i="20"/>
  <c r="E1038" i="20"/>
  <c r="E1039" i="20"/>
  <c r="E1040" i="20"/>
  <c r="E1041" i="20"/>
  <c r="E1042" i="20"/>
  <c r="E1043" i="20"/>
  <c r="E1044" i="20"/>
  <c r="E1045" i="20"/>
  <c r="E1046" i="20"/>
  <c r="E1047" i="20"/>
  <c r="E1048" i="20"/>
  <c r="E1049" i="20"/>
  <c r="E1050" i="20"/>
  <c r="E1051" i="20"/>
  <c r="E1052" i="20"/>
  <c r="E1053" i="20"/>
  <c r="E1054" i="20"/>
  <c r="E1055" i="20"/>
  <c r="E1056" i="20"/>
  <c r="E1057" i="20"/>
  <c r="E1058" i="20"/>
  <c r="E1059" i="20"/>
  <c r="E1060" i="20"/>
  <c r="E1061" i="20"/>
  <c r="E1061" i="15"/>
  <c r="E26" i="15"/>
  <c r="E49" i="15"/>
  <c r="E72" i="15"/>
  <c r="E95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96" i="15"/>
  <c r="E697" i="15"/>
  <c r="E698" i="15"/>
  <c r="E699" i="15"/>
  <c r="E700" i="15"/>
  <c r="E701" i="15"/>
  <c r="E702" i="15"/>
  <c r="E703" i="15"/>
  <c r="E704" i="15"/>
  <c r="E705" i="15"/>
  <c r="E706" i="15"/>
  <c r="E707" i="15"/>
  <c r="E708" i="15"/>
  <c r="E709" i="15"/>
  <c r="E710" i="15"/>
  <c r="E711" i="15"/>
  <c r="E712" i="15"/>
  <c r="E713" i="15"/>
  <c r="E714" i="15"/>
  <c r="E715" i="15"/>
  <c r="E716" i="15"/>
  <c r="E717" i="15"/>
  <c r="E718" i="15"/>
  <c r="E719" i="15"/>
  <c r="E720" i="15"/>
  <c r="E721" i="15"/>
  <c r="E722" i="15"/>
  <c r="E723" i="15"/>
  <c r="E724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84" i="15"/>
  <c r="E785" i="15"/>
  <c r="E786" i="15"/>
  <c r="E787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3" i="15"/>
  <c r="E804" i="15"/>
  <c r="E805" i="15"/>
  <c r="E806" i="15"/>
  <c r="E807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4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7" i="15"/>
  <c r="E978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061" i="16"/>
  <c r="E26" i="16"/>
  <c r="E49" i="16"/>
  <c r="E72" i="16"/>
  <c r="E9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9"/>
  <c r="E26" i="19"/>
  <c r="E49" i="19"/>
  <c r="E72" i="19"/>
  <c r="E95" i="19"/>
  <c r="E4" i="19"/>
  <c r="E5" i="19"/>
  <c r="E6" i="19"/>
  <c r="E7" i="19"/>
  <c r="E1088" i="19" s="1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69" i="19"/>
  <c r="E270" i="19"/>
  <c r="E271" i="19"/>
  <c r="E272" i="19"/>
  <c r="E273" i="19"/>
  <c r="E274" i="19"/>
  <c r="E275" i="19"/>
  <c r="E276" i="19"/>
  <c r="E277" i="19"/>
  <c r="E278" i="19"/>
  <c r="E279" i="19"/>
  <c r="E280" i="19"/>
  <c r="E281" i="19"/>
  <c r="E282" i="19"/>
  <c r="E283" i="19"/>
  <c r="E284" i="19"/>
  <c r="E285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57" i="19"/>
  <c r="E458" i="19"/>
  <c r="E459" i="19"/>
  <c r="E460" i="19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77" i="19"/>
  <c r="E478" i="19"/>
  <c r="E479" i="19"/>
  <c r="E480" i="19"/>
  <c r="E481" i="19"/>
  <c r="E482" i="19"/>
  <c r="E483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498" i="19"/>
  <c r="E499" i="19"/>
  <c r="E500" i="19"/>
  <c r="E501" i="19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516" i="19"/>
  <c r="E517" i="19"/>
  <c r="E518" i="19"/>
  <c r="E519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534" i="19"/>
  <c r="E535" i="19"/>
  <c r="E536" i="19"/>
  <c r="E537" i="19"/>
  <c r="E538" i="19"/>
  <c r="E539" i="19"/>
  <c r="E540" i="19"/>
  <c r="E541" i="19"/>
  <c r="E542" i="19"/>
  <c r="E543" i="19"/>
  <c r="E544" i="19"/>
  <c r="E545" i="19"/>
  <c r="E546" i="19"/>
  <c r="E547" i="19"/>
  <c r="E548" i="19"/>
  <c r="E549" i="19"/>
  <c r="E550" i="19"/>
  <c r="E551" i="19"/>
  <c r="E552" i="19"/>
  <c r="E553" i="19"/>
  <c r="E554" i="19"/>
  <c r="E555" i="19"/>
  <c r="E556" i="19"/>
  <c r="E557" i="19"/>
  <c r="E558" i="19"/>
  <c r="E559" i="19"/>
  <c r="E560" i="19"/>
  <c r="E561" i="19"/>
  <c r="E562" i="19"/>
  <c r="E563" i="19"/>
  <c r="E564" i="19"/>
  <c r="E565" i="19"/>
  <c r="E566" i="19"/>
  <c r="E567" i="19"/>
  <c r="E568" i="19"/>
  <c r="E569" i="19"/>
  <c r="E570" i="19"/>
  <c r="E571" i="19"/>
  <c r="E572" i="19"/>
  <c r="E573" i="19"/>
  <c r="E574" i="19"/>
  <c r="E575" i="19"/>
  <c r="E576" i="19"/>
  <c r="E577" i="19"/>
  <c r="E578" i="19"/>
  <c r="E579" i="19"/>
  <c r="E580" i="19"/>
  <c r="E581" i="19"/>
  <c r="E582" i="19"/>
  <c r="E583" i="19"/>
  <c r="E584" i="19"/>
  <c r="E585" i="19"/>
  <c r="E586" i="19"/>
  <c r="E587" i="19"/>
  <c r="E588" i="19"/>
  <c r="E589" i="19"/>
  <c r="E590" i="19"/>
  <c r="E591" i="19"/>
  <c r="E592" i="19"/>
  <c r="E593" i="19"/>
  <c r="E594" i="19"/>
  <c r="E595" i="19"/>
  <c r="E596" i="19"/>
  <c r="E597" i="19"/>
  <c r="E598" i="19"/>
  <c r="E599" i="19"/>
  <c r="E600" i="19"/>
  <c r="E601" i="19"/>
  <c r="E602" i="19"/>
  <c r="E603" i="19"/>
  <c r="E604" i="19"/>
  <c r="E605" i="19"/>
  <c r="E606" i="19"/>
  <c r="E607" i="19"/>
  <c r="E608" i="19"/>
  <c r="E609" i="19"/>
  <c r="E610" i="19"/>
  <c r="E611" i="19"/>
  <c r="E612" i="19"/>
  <c r="E613" i="19"/>
  <c r="E614" i="19"/>
  <c r="E615" i="19"/>
  <c r="E616" i="19"/>
  <c r="E617" i="19"/>
  <c r="E618" i="19"/>
  <c r="E619" i="19"/>
  <c r="E620" i="19"/>
  <c r="E621" i="19"/>
  <c r="E622" i="19"/>
  <c r="E623" i="19"/>
  <c r="E624" i="19"/>
  <c r="E625" i="19"/>
  <c r="E626" i="19"/>
  <c r="E627" i="19"/>
  <c r="E628" i="19"/>
  <c r="E629" i="19"/>
  <c r="E630" i="19"/>
  <c r="E631" i="19"/>
  <c r="E632" i="19"/>
  <c r="E633" i="19"/>
  <c r="E634" i="19"/>
  <c r="E635" i="19"/>
  <c r="E636" i="19"/>
  <c r="E637" i="19"/>
  <c r="E638" i="19"/>
  <c r="E639" i="19"/>
  <c r="E640" i="19"/>
  <c r="E641" i="19"/>
  <c r="E642" i="19"/>
  <c r="E643" i="19"/>
  <c r="E644" i="19"/>
  <c r="E645" i="19"/>
  <c r="E646" i="19"/>
  <c r="E647" i="19"/>
  <c r="E648" i="19"/>
  <c r="E649" i="19"/>
  <c r="E650" i="19"/>
  <c r="E651" i="19"/>
  <c r="E652" i="19"/>
  <c r="E653" i="19"/>
  <c r="E654" i="19"/>
  <c r="E655" i="19"/>
  <c r="E656" i="19"/>
  <c r="E657" i="19"/>
  <c r="E658" i="19"/>
  <c r="E659" i="19"/>
  <c r="E660" i="19"/>
  <c r="E661" i="19"/>
  <c r="E662" i="19"/>
  <c r="E663" i="19"/>
  <c r="E664" i="19"/>
  <c r="E665" i="19"/>
  <c r="E666" i="19"/>
  <c r="E667" i="19"/>
  <c r="E668" i="19"/>
  <c r="E669" i="19"/>
  <c r="E670" i="19"/>
  <c r="E671" i="19"/>
  <c r="E672" i="19"/>
  <c r="E673" i="19"/>
  <c r="E674" i="19"/>
  <c r="E675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692" i="19"/>
  <c r="E693" i="19"/>
  <c r="E694" i="19"/>
  <c r="E695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712" i="19"/>
  <c r="E713" i="19"/>
  <c r="E714" i="19"/>
  <c r="E715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732" i="19"/>
  <c r="E733" i="19"/>
  <c r="E734" i="19"/>
  <c r="E735" i="19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52" i="19"/>
  <c r="E753" i="19"/>
  <c r="E754" i="19"/>
  <c r="E755" i="19"/>
  <c r="E756" i="19"/>
  <c r="E757" i="19"/>
  <c r="E758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773" i="19"/>
  <c r="E774" i="19"/>
  <c r="E775" i="19"/>
  <c r="E776" i="19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91" i="19"/>
  <c r="E792" i="19"/>
  <c r="E793" i="19"/>
  <c r="E794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809" i="19"/>
  <c r="E810" i="19"/>
  <c r="E811" i="19"/>
  <c r="E812" i="19"/>
  <c r="E813" i="19"/>
  <c r="E814" i="19"/>
  <c r="E815" i="19"/>
  <c r="E816" i="19"/>
  <c r="E817" i="19"/>
  <c r="E818" i="19"/>
  <c r="E819" i="19"/>
  <c r="E820" i="19"/>
  <c r="E821" i="19"/>
  <c r="E822" i="19"/>
  <c r="E823" i="19"/>
  <c r="E824" i="19"/>
  <c r="E825" i="19"/>
  <c r="E826" i="19"/>
  <c r="E827" i="19"/>
  <c r="E828" i="19"/>
  <c r="E829" i="19"/>
  <c r="E830" i="19"/>
  <c r="E831" i="19"/>
  <c r="E832" i="19"/>
  <c r="E833" i="19"/>
  <c r="E834" i="19"/>
  <c r="E835" i="19"/>
  <c r="E836" i="19"/>
  <c r="E837" i="19"/>
  <c r="E838" i="19"/>
  <c r="E839" i="19"/>
  <c r="E840" i="19"/>
  <c r="E841" i="19"/>
  <c r="E842" i="19"/>
  <c r="E843" i="19"/>
  <c r="E844" i="19"/>
  <c r="E845" i="19"/>
  <c r="E846" i="19"/>
  <c r="E847" i="19"/>
  <c r="E848" i="19"/>
  <c r="E849" i="19"/>
  <c r="E850" i="19"/>
  <c r="E851" i="19"/>
  <c r="E852" i="19"/>
  <c r="E853" i="19"/>
  <c r="E854" i="19"/>
  <c r="E855" i="19"/>
  <c r="E856" i="19"/>
  <c r="E857" i="19"/>
  <c r="E858" i="19"/>
  <c r="E859" i="19"/>
  <c r="E860" i="19"/>
  <c r="E861" i="19"/>
  <c r="E862" i="19"/>
  <c r="E863" i="19"/>
  <c r="E864" i="19"/>
  <c r="E865" i="19"/>
  <c r="E866" i="19"/>
  <c r="E867" i="19"/>
  <c r="E868" i="19"/>
  <c r="E869" i="19"/>
  <c r="E870" i="19"/>
  <c r="E871" i="19"/>
  <c r="E872" i="19"/>
  <c r="E873" i="19"/>
  <c r="E874" i="19"/>
  <c r="E875" i="19"/>
  <c r="E876" i="19"/>
  <c r="E877" i="19"/>
  <c r="E878" i="19"/>
  <c r="E879" i="19"/>
  <c r="E880" i="19"/>
  <c r="E881" i="19"/>
  <c r="E882" i="19"/>
  <c r="E883" i="19"/>
  <c r="E884" i="19"/>
  <c r="E885" i="19"/>
  <c r="E886" i="19"/>
  <c r="E887" i="19"/>
  <c r="E888" i="19"/>
  <c r="E889" i="19"/>
  <c r="E890" i="19"/>
  <c r="E891" i="19"/>
  <c r="E892" i="19"/>
  <c r="E893" i="19"/>
  <c r="E894" i="19"/>
  <c r="E895" i="19"/>
  <c r="E896" i="19"/>
  <c r="E897" i="19"/>
  <c r="E898" i="19"/>
  <c r="E899" i="19"/>
  <c r="E900" i="19"/>
  <c r="E901" i="19"/>
  <c r="E902" i="19"/>
  <c r="E903" i="19"/>
  <c r="E904" i="19"/>
  <c r="E905" i="19"/>
  <c r="E906" i="19"/>
  <c r="E907" i="19"/>
  <c r="E908" i="19"/>
  <c r="E909" i="19"/>
  <c r="E910" i="19"/>
  <c r="E911" i="19"/>
  <c r="E912" i="19"/>
  <c r="E913" i="19"/>
  <c r="E914" i="19"/>
  <c r="E915" i="19"/>
  <c r="E916" i="19"/>
  <c r="E917" i="19"/>
  <c r="E918" i="19"/>
  <c r="E919" i="19"/>
  <c r="E920" i="19"/>
  <c r="E921" i="19"/>
  <c r="E922" i="19"/>
  <c r="E923" i="19"/>
  <c r="E924" i="19"/>
  <c r="E925" i="19"/>
  <c r="E926" i="19"/>
  <c r="E927" i="19"/>
  <c r="E928" i="19"/>
  <c r="E929" i="19"/>
  <c r="E930" i="19"/>
  <c r="E931" i="19"/>
  <c r="E932" i="19"/>
  <c r="E933" i="19"/>
  <c r="E934" i="19"/>
  <c r="E935" i="19"/>
  <c r="E936" i="19"/>
  <c r="E937" i="19"/>
  <c r="E938" i="19"/>
  <c r="E939" i="19"/>
  <c r="E940" i="19"/>
  <c r="E941" i="19"/>
  <c r="E942" i="19"/>
  <c r="E943" i="19"/>
  <c r="E944" i="19"/>
  <c r="E945" i="19"/>
  <c r="E946" i="19"/>
  <c r="E947" i="19"/>
  <c r="E948" i="19"/>
  <c r="E949" i="19"/>
  <c r="E950" i="19"/>
  <c r="E951" i="19"/>
  <c r="E952" i="19"/>
  <c r="E953" i="19"/>
  <c r="E954" i="19"/>
  <c r="E955" i="19"/>
  <c r="E956" i="19"/>
  <c r="E957" i="19"/>
  <c r="E958" i="19"/>
  <c r="E959" i="19"/>
  <c r="E960" i="19"/>
  <c r="E961" i="19"/>
  <c r="E962" i="19"/>
  <c r="E963" i="19"/>
  <c r="E964" i="19"/>
  <c r="E965" i="19"/>
  <c r="E966" i="19"/>
  <c r="E967" i="19"/>
  <c r="E968" i="19"/>
  <c r="E969" i="19"/>
  <c r="E970" i="19"/>
  <c r="E971" i="19"/>
  <c r="E972" i="19"/>
  <c r="E973" i="19"/>
  <c r="E974" i="19"/>
  <c r="E975" i="19"/>
  <c r="E976" i="19"/>
  <c r="E977" i="19"/>
  <c r="E978" i="19"/>
  <c r="E979" i="19"/>
  <c r="E980" i="19"/>
  <c r="E981" i="19"/>
  <c r="E982" i="19"/>
  <c r="E983" i="19"/>
  <c r="E984" i="19"/>
  <c r="E985" i="19"/>
  <c r="E986" i="19"/>
  <c r="E987" i="19"/>
  <c r="E988" i="19"/>
  <c r="E989" i="19"/>
  <c r="E990" i="19"/>
  <c r="E991" i="19"/>
  <c r="E992" i="19"/>
  <c r="E993" i="19"/>
  <c r="E994" i="19"/>
  <c r="E995" i="19"/>
  <c r="E996" i="19"/>
  <c r="E997" i="19"/>
  <c r="E998" i="19"/>
  <c r="E999" i="19"/>
  <c r="E1000" i="19"/>
  <c r="E1001" i="19"/>
  <c r="E1002" i="19"/>
  <c r="E1003" i="19"/>
  <c r="E1004" i="19"/>
  <c r="E1005" i="19"/>
  <c r="E1006" i="19"/>
  <c r="E1007" i="19"/>
  <c r="E1008" i="19"/>
  <c r="E1009" i="19"/>
  <c r="E1010" i="19"/>
  <c r="E1011" i="19"/>
  <c r="E1012" i="19"/>
  <c r="E1013" i="19"/>
  <c r="E1014" i="19"/>
  <c r="E1015" i="19"/>
  <c r="E1016" i="19"/>
  <c r="E1017" i="19"/>
  <c r="E1018" i="19"/>
  <c r="E1019" i="19"/>
  <c r="E1020" i="19"/>
  <c r="E1021" i="19"/>
  <c r="E1022" i="19"/>
  <c r="E1023" i="19"/>
  <c r="E1024" i="19"/>
  <c r="E1025" i="19"/>
  <c r="E1026" i="19"/>
  <c r="E1027" i="19"/>
  <c r="E1028" i="19"/>
  <c r="E1029" i="19"/>
  <c r="E1030" i="19"/>
  <c r="E1031" i="19"/>
  <c r="E1032" i="19"/>
  <c r="E1033" i="19"/>
  <c r="E1034" i="19"/>
  <c r="E1035" i="19"/>
  <c r="E1036" i="19"/>
  <c r="E1037" i="19"/>
  <c r="E1038" i="19"/>
  <c r="E1039" i="19"/>
  <c r="E1040" i="19"/>
  <c r="E1041" i="19"/>
  <c r="E1042" i="19"/>
  <c r="E1043" i="19"/>
  <c r="E1044" i="19"/>
  <c r="E1045" i="19"/>
  <c r="E1046" i="19"/>
  <c r="E1047" i="19"/>
  <c r="E1048" i="19"/>
  <c r="E1049" i="19"/>
  <c r="E1050" i="19"/>
  <c r="E1051" i="19"/>
  <c r="E1052" i="19"/>
  <c r="E1053" i="19"/>
  <c r="E1054" i="19"/>
  <c r="E1055" i="19"/>
  <c r="E1056" i="19"/>
  <c r="E1057" i="19"/>
  <c r="E1058" i="19"/>
  <c r="E1059" i="19"/>
  <c r="E1060" i="19"/>
  <c r="E1061" i="17"/>
  <c r="E26" i="17"/>
  <c r="E49" i="17"/>
  <c r="E72" i="17"/>
  <c r="E95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E518" i="17"/>
  <c r="E519" i="17"/>
  <c r="E520" i="17"/>
  <c r="E521" i="17"/>
  <c r="E522" i="17"/>
  <c r="E523" i="17"/>
  <c r="E524" i="17"/>
  <c r="E525" i="17"/>
  <c r="E526" i="17"/>
  <c r="E527" i="17"/>
  <c r="E528" i="17"/>
  <c r="E529" i="17"/>
  <c r="E530" i="17"/>
  <c r="E531" i="17"/>
  <c r="E532" i="17"/>
  <c r="E533" i="17"/>
  <c r="E534" i="17"/>
  <c r="E535" i="17"/>
  <c r="E536" i="17"/>
  <c r="E537" i="17"/>
  <c r="E538" i="17"/>
  <c r="E539" i="17"/>
  <c r="E540" i="17"/>
  <c r="E541" i="17"/>
  <c r="E542" i="17"/>
  <c r="E543" i="17"/>
  <c r="E544" i="17"/>
  <c r="E545" i="17"/>
  <c r="E546" i="17"/>
  <c r="E547" i="17"/>
  <c r="E548" i="17"/>
  <c r="E549" i="17"/>
  <c r="E550" i="17"/>
  <c r="E551" i="17"/>
  <c r="E552" i="17"/>
  <c r="E553" i="17"/>
  <c r="E554" i="17"/>
  <c r="E555" i="17"/>
  <c r="E556" i="17"/>
  <c r="E557" i="17"/>
  <c r="E558" i="17"/>
  <c r="E559" i="17"/>
  <c r="E560" i="17"/>
  <c r="E561" i="17"/>
  <c r="E562" i="17"/>
  <c r="E563" i="17"/>
  <c r="E564" i="17"/>
  <c r="E565" i="17"/>
  <c r="E566" i="17"/>
  <c r="E567" i="17"/>
  <c r="E568" i="17"/>
  <c r="E569" i="17"/>
  <c r="E570" i="17"/>
  <c r="E571" i="17"/>
  <c r="E572" i="17"/>
  <c r="E573" i="17"/>
  <c r="E574" i="17"/>
  <c r="E575" i="17"/>
  <c r="E576" i="17"/>
  <c r="E577" i="17"/>
  <c r="E578" i="17"/>
  <c r="E579" i="17"/>
  <c r="E580" i="17"/>
  <c r="E581" i="17"/>
  <c r="E582" i="17"/>
  <c r="E583" i="17"/>
  <c r="E584" i="17"/>
  <c r="E585" i="17"/>
  <c r="E586" i="17"/>
  <c r="E587" i="17"/>
  <c r="E588" i="17"/>
  <c r="E589" i="17"/>
  <c r="E590" i="17"/>
  <c r="E591" i="17"/>
  <c r="E592" i="17"/>
  <c r="E593" i="17"/>
  <c r="E594" i="17"/>
  <c r="E595" i="17"/>
  <c r="E596" i="17"/>
  <c r="E597" i="17"/>
  <c r="E598" i="17"/>
  <c r="E599" i="17"/>
  <c r="E600" i="17"/>
  <c r="E601" i="17"/>
  <c r="E602" i="17"/>
  <c r="E603" i="17"/>
  <c r="E604" i="17"/>
  <c r="E605" i="17"/>
  <c r="E606" i="17"/>
  <c r="E607" i="17"/>
  <c r="E608" i="17"/>
  <c r="E609" i="17"/>
  <c r="E610" i="17"/>
  <c r="E611" i="17"/>
  <c r="E612" i="17"/>
  <c r="E613" i="17"/>
  <c r="E614" i="17"/>
  <c r="E615" i="17"/>
  <c r="E616" i="17"/>
  <c r="E617" i="17"/>
  <c r="E618" i="17"/>
  <c r="E619" i="17"/>
  <c r="E620" i="17"/>
  <c r="E621" i="17"/>
  <c r="E622" i="17"/>
  <c r="E623" i="17"/>
  <c r="E624" i="17"/>
  <c r="E625" i="17"/>
  <c r="E626" i="17"/>
  <c r="E627" i="17"/>
  <c r="E628" i="17"/>
  <c r="E629" i="17"/>
  <c r="E630" i="17"/>
  <c r="E631" i="17"/>
  <c r="E632" i="17"/>
  <c r="E633" i="17"/>
  <c r="E634" i="17"/>
  <c r="E635" i="17"/>
  <c r="E636" i="17"/>
  <c r="E637" i="17"/>
  <c r="E638" i="17"/>
  <c r="E639" i="17"/>
  <c r="E640" i="17"/>
  <c r="E641" i="17"/>
  <c r="E642" i="17"/>
  <c r="E643" i="17"/>
  <c r="E644" i="17"/>
  <c r="E645" i="17"/>
  <c r="E646" i="17"/>
  <c r="E647" i="17"/>
  <c r="E648" i="17"/>
  <c r="E649" i="17"/>
  <c r="E650" i="17"/>
  <c r="E651" i="17"/>
  <c r="E652" i="17"/>
  <c r="E653" i="17"/>
  <c r="E654" i="17"/>
  <c r="E655" i="17"/>
  <c r="E656" i="17"/>
  <c r="E657" i="17"/>
  <c r="E658" i="17"/>
  <c r="E659" i="17"/>
  <c r="E660" i="17"/>
  <c r="E661" i="17"/>
  <c r="E662" i="17"/>
  <c r="E663" i="17"/>
  <c r="E664" i="17"/>
  <c r="E665" i="17"/>
  <c r="E666" i="17"/>
  <c r="E667" i="17"/>
  <c r="E668" i="17"/>
  <c r="E669" i="17"/>
  <c r="E670" i="17"/>
  <c r="E671" i="17"/>
  <c r="E672" i="17"/>
  <c r="E673" i="17"/>
  <c r="E674" i="17"/>
  <c r="E675" i="17"/>
  <c r="E676" i="17"/>
  <c r="E677" i="17"/>
  <c r="E678" i="17"/>
  <c r="E679" i="17"/>
  <c r="E680" i="17"/>
  <c r="E681" i="17"/>
  <c r="E682" i="17"/>
  <c r="E683" i="17"/>
  <c r="E684" i="17"/>
  <c r="E685" i="17"/>
  <c r="E686" i="17"/>
  <c r="E687" i="17"/>
  <c r="E688" i="17"/>
  <c r="E689" i="17"/>
  <c r="E690" i="17"/>
  <c r="E691" i="17"/>
  <c r="E692" i="17"/>
  <c r="E693" i="17"/>
  <c r="E694" i="17"/>
  <c r="E695" i="17"/>
  <c r="E696" i="17"/>
  <c r="E697" i="17"/>
  <c r="E698" i="17"/>
  <c r="E699" i="17"/>
  <c r="E700" i="17"/>
  <c r="E701" i="17"/>
  <c r="E702" i="17"/>
  <c r="E703" i="17"/>
  <c r="E704" i="17"/>
  <c r="E705" i="17"/>
  <c r="E706" i="17"/>
  <c r="E707" i="17"/>
  <c r="E708" i="17"/>
  <c r="E709" i="17"/>
  <c r="E710" i="17"/>
  <c r="E711" i="17"/>
  <c r="E712" i="17"/>
  <c r="E713" i="17"/>
  <c r="E714" i="17"/>
  <c r="E715" i="17"/>
  <c r="E716" i="17"/>
  <c r="E717" i="17"/>
  <c r="E718" i="17"/>
  <c r="E719" i="17"/>
  <c r="E720" i="17"/>
  <c r="E721" i="17"/>
  <c r="E722" i="17"/>
  <c r="E723" i="17"/>
  <c r="E724" i="17"/>
  <c r="E725" i="17"/>
  <c r="E726" i="17"/>
  <c r="E727" i="17"/>
  <c r="E728" i="17"/>
  <c r="E729" i="17"/>
  <c r="E730" i="17"/>
  <c r="E731" i="17"/>
  <c r="E732" i="17"/>
  <c r="E733" i="17"/>
  <c r="E734" i="17"/>
  <c r="E735" i="17"/>
  <c r="E736" i="17"/>
  <c r="E737" i="17"/>
  <c r="E738" i="17"/>
  <c r="E739" i="17"/>
  <c r="E740" i="17"/>
  <c r="E741" i="17"/>
  <c r="E742" i="17"/>
  <c r="E743" i="17"/>
  <c r="E744" i="17"/>
  <c r="E745" i="17"/>
  <c r="E746" i="17"/>
  <c r="E747" i="17"/>
  <c r="E748" i="17"/>
  <c r="E749" i="17"/>
  <c r="E750" i="17"/>
  <c r="E751" i="17"/>
  <c r="E752" i="17"/>
  <c r="E753" i="17"/>
  <c r="E754" i="17"/>
  <c r="E755" i="17"/>
  <c r="E756" i="17"/>
  <c r="E757" i="17"/>
  <c r="E758" i="17"/>
  <c r="E759" i="17"/>
  <c r="E760" i="17"/>
  <c r="E761" i="17"/>
  <c r="E762" i="17"/>
  <c r="E763" i="17"/>
  <c r="E764" i="17"/>
  <c r="E765" i="17"/>
  <c r="E766" i="17"/>
  <c r="E767" i="17"/>
  <c r="E768" i="17"/>
  <c r="E769" i="17"/>
  <c r="E770" i="17"/>
  <c r="E771" i="17"/>
  <c r="E772" i="17"/>
  <c r="E773" i="17"/>
  <c r="E774" i="17"/>
  <c r="E775" i="17"/>
  <c r="E776" i="17"/>
  <c r="E777" i="17"/>
  <c r="E778" i="17"/>
  <c r="E779" i="17"/>
  <c r="E780" i="17"/>
  <c r="E781" i="17"/>
  <c r="E782" i="17"/>
  <c r="E783" i="17"/>
  <c r="E784" i="17"/>
  <c r="E785" i="17"/>
  <c r="E786" i="17"/>
  <c r="E787" i="17"/>
  <c r="E788" i="17"/>
  <c r="E789" i="17"/>
  <c r="E790" i="17"/>
  <c r="E791" i="17"/>
  <c r="E792" i="17"/>
  <c r="E793" i="17"/>
  <c r="E794" i="17"/>
  <c r="E795" i="17"/>
  <c r="E796" i="17"/>
  <c r="E797" i="17"/>
  <c r="E798" i="17"/>
  <c r="E799" i="17"/>
  <c r="E800" i="17"/>
  <c r="E801" i="17"/>
  <c r="E802" i="17"/>
  <c r="E803" i="17"/>
  <c r="E804" i="17"/>
  <c r="E805" i="17"/>
  <c r="E806" i="17"/>
  <c r="E807" i="17"/>
  <c r="E808" i="17"/>
  <c r="E809" i="17"/>
  <c r="E810" i="17"/>
  <c r="E811" i="17"/>
  <c r="E812" i="17"/>
  <c r="E813" i="17"/>
  <c r="E814" i="17"/>
  <c r="E815" i="17"/>
  <c r="E816" i="17"/>
  <c r="E817" i="17"/>
  <c r="E818" i="17"/>
  <c r="E819" i="17"/>
  <c r="E820" i="17"/>
  <c r="E821" i="17"/>
  <c r="E822" i="17"/>
  <c r="E823" i="17"/>
  <c r="E824" i="17"/>
  <c r="E825" i="17"/>
  <c r="E826" i="17"/>
  <c r="E827" i="17"/>
  <c r="E828" i="17"/>
  <c r="E829" i="17"/>
  <c r="E830" i="17"/>
  <c r="E831" i="17"/>
  <c r="E832" i="17"/>
  <c r="E833" i="17"/>
  <c r="E834" i="17"/>
  <c r="E835" i="17"/>
  <c r="E836" i="17"/>
  <c r="E837" i="17"/>
  <c r="E838" i="17"/>
  <c r="E839" i="17"/>
  <c r="E840" i="17"/>
  <c r="E841" i="17"/>
  <c r="E842" i="17"/>
  <c r="E843" i="17"/>
  <c r="E844" i="17"/>
  <c r="E845" i="17"/>
  <c r="E846" i="17"/>
  <c r="E847" i="17"/>
  <c r="E848" i="17"/>
  <c r="E849" i="17"/>
  <c r="E850" i="17"/>
  <c r="E851" i="17"/>
  <c r="E852" i="17"/>
  <c r="E853" i="17"/>
  <c r="E854" i="17"/>
  <c r="E855" i="17"/>
  <c r="E856" i="17"/>
  <c r="E857" i="17"/>
  <c r="E858" i="17"/>
  <c r="E859" i="17"/>
  <c r="E860" i="17"/>
  <c r="E861" i="17"/>
  <c r="E862" i="17"/>
  <c r="E863" i="17"/>
  <c r="E864" i="17"/>
  <c r="E865" i="17"/>
  <c r="E866" i="17"/>
  <c r="E867" i="17"/>
  <c r="E868" i="17"/>
  <c r="E869" i="17"/>
  <c r="E870" i="17"/>
  <c r="E871" i="17"/>
  <c r="E872" i="17"/>
  <c r="E873" i="17"/>
  <c r="E874" i="17"/>
  <c r="E875" i="17"/>
  <c r="E876" i="17"/>
  <c r="E877" i="17"/>
  <c r="E878" i="17"/>
  <c r="E879" i="17"/>
  <c r="E880" i="17"/>
  <c r="E881" i="17"/>
  <c r="E882" i="17"/>
  <c r="E883" i="17"/>
  <c r="E884" i="17"/>
  <c r="E885" i="17"/>
  <c r="E886" i="17"/>
  <c r="E887" i="17"/>
  <c r="E888" i="17"/>
  <c r="E889" i="17"/>
  <c r="E890" i="17"/>
  <c r="E891" i="17"/>
  <c r="E892" i="17"/>
  <c r="E893" i="17"/>
  <c r="E894" i="17"/>
  <c r="E895" i="17"/>
  <c r="E896" i="17"/>
  <c r="E897" i="17"/>
  <c r="E898" i="17"/>
  <c r="E899" i="17"/>
  <c r="E900" i="17"/>
  <c r="E901" i="17"/>
  <c r="E902" i="17"/>
  <c r="E903" i="17"/>
  <c r="E904" i="17"/>
  <c r="E905" i="17"/>
  <c r="E906" i="17"/>
  <c r="E907" i="17"/>
  <c r="E908" i="17"/>
  <c r="E909" i="17"/>
  <c r="E910" i="17"/>
  <c r="E911" i="17"/>
  <c r="E912" i="17"/>
  <c r="E913" i="17"/>
  <c r="E914" i="17"/>
  <c r="E915" i="17"/>
  <c r="E916" i="17"/>
  <c r="E917" i="17"/>
  <c r="E918" i="17"/>
  <c r="E919" i="17"/>
  <c r="E920" i="17"/>
  <c r="E921" i="17"/>
  <c r="E922" i="17"/>
  <c r="E923" i="17"/>
  <c r="E924" i="17"/>
  <c r="E925" i="17"/>
  <c r="E926" i="17"/>
  <c r="E927" i="17"/>
  <c r="E928" i="17"/>
  <c r="E929" i="17"/>
  <c r="E930" i="17"/>
  <c r="E931" i="17"/>
  <c r="E932" i="17"/>
  <c r="E933" i="17"/>
  <c r="E934" i="17"/>
  <c r="E935" i="17"/>
  <c r="E936" i="17"/>
  <c r="E937" i="17"/>
  <c r="E938" i="17"/>
  <c r="E939" i="17"/>
  <c r="E940" i="17"/>
  <c r="E941" i="17"/>
  <c r="E942" i="17"/>
  <c r="E943" i="17"/>
  <c r="E944" i="17"/>
  <c r="E945" i="17"/>
  <c r="E946" i="17"/>
  <c r="E947" i="17"/>
  <c r="E948" i="17"/>
  <c r="E949" i="17"/>
  <c r="E950" i="17"/>
  <c r="E951" i="17"/>
  <c r="E952" i="17"/>
  <c r="E953" i="17"/>
  <c r="E954" i="17"/>
  <c r="E955" i="17"/>
  <c r="E956" i="17"/>
  <c r="E957" i="17"/>
  <c r="E958" i="17"/>
  <c r="E959" i="17"/>
  <c r="E960" i="17"/>
  <c r="E961" i="17"/>
  <c r="E962" i="17"/>
  <c r="E963" i="17"/>
  <c r="E964" i="17"/>
  <c r="E965" i="17"/>
  <c r="E966" i="17"/>
  <c r="E967" i="17"/>
  <c r="E968" i="17"/>
  <c r="E969" i="17"/>
  <c r="E970" i="17"/>
  <c r="E971" i="17"/>
  <c r="E972" i="17"/>
  <c r="E973" i="17"/>
  <c r="E974" i="17"/>
  <c r="E975" i="17"/>
  <c r="E976" i="17"/>
  <c r="E977" i="17"/>
  <c r="E978" i="17"/>
  <c r="E979" i="17"/>
  <c r="E980" i="17"/>
  <c r="E981" i="17"/>
  <c r="E982" i="17"/>
  <c r="E983" i="17"/>
  <c r="E984" i="17"/>
  <c r="E985" i="17"/>
  <c r="E986" i="17"/>
  <c r="E987" i="17"/>
  <c r="E988" i="17"/>
  <c r="E989" i="17"/>
  <c r="E990" i="17"/>
  <c r="E991" i="17"/>
  <c r="E992" i="17"/>
  <c r="E993" i="17"/>
  <c r="E994" i="17"/>
  <c r="E995" i="17"/>
  <c r="E996" i="17"/>
  <c r="E997" i="17"/>
  <c r="E998" i="17"/>
  <c r="E999" i="17"/>
  <c r="E1000" i="17"/>
  <c r="E1001" i="17"/>
  <c r="E1002" i="17"/>
  <c r="E1003" i="17"/>
  <c r="E1004" i="17"/>
  <c r="E1005" i="17"/>
  <c r="E1006" i="17"/>
  <c r="E1007" i="17"/>
  <c r="E1008" i="17"/>
  <c r="E1009" i="17"/>
  <c r="E1010" i="17"/>
  <c r="E1011" i="17"/>
  <c r="E1012" i="17"/>
  <c r="E1013" i="17"/>
  <c r="E1014" i="17"/>
  <c r="E1015" i="17"/>
  <c r="E1016" i="17"/>
  <c r="E1017" i="17"/>
  <c r="E1018" i="17"/>
  <c r="E1019" i="17"/>
  <c r="E1020" i="17"/>
  <c r="E1021" i="17"/>
  <c r="E1022" i="17"/>
  <c r="E1023" i="17"/>
  <c r="E1024" i="17"/>
  <c r="E1025" i="17"/>
  <c r="E1026" i="17"/>
  <c r="E1027" i="17"/>
  <c r="E1028" i="17"/>
  <c r="E1029" i="17"/>
  <c r="E1030" i="17"/>
  <c r="E1031" i="17"/>
  <c r="E1032" i="17"/>
  <c r="E1033" i="17"/>
  <c r="E1034" i="17"/>
  <c r="E1035" i="17"/>
  <c r="E1036" i="17"/>
  <c r="E1037" i="17"/>
  <c r="E1038" i="17"/>
  <c r="E1039" i="17"/>
  <c r="E1040" i="17"/>
  <c r="E1041" i="17"/>
  <c r="E1042" i="17"/>
  <c r="E1043" i="17"/>
  <c r="E1044" i="17"/>
  <c r="E1045" i="17"/>
  <c r="E1046" i="17"/>
  <c r="E1047" i="17"/>
  <c r="E1048" i="17"/>
  <c r="E1049" i="17"/>
  <c r="E1050" i="17"/>
  <c r="E1051" i="17"/>
  <c r="E1052" i="17"/>
  <c r="E1053" i="17"/>
  <c r="E1054" i="17"/>
  <c r="E1055" i="17"/>
  <c r="E1056" i="17"/>
  <c r="E1057" i="17"/>
  <c r="E1058" i="17"/>
  <c r="E1059" i="17"/>
  <c r="E1060" i="17"/>
  <c r="E1106" i="16"/>
  <c r="E1104" i="15"/>
  <c r="E1096" i="15"/>
  <c r="E1088" i="15"/>
  <c r="I1084" i="22"/>
  <c r="H1084" i="22"/>
  <c r="G1084" i="22"/>
  <c r="I1083" i="22"/>
  <c r="H1083" i="22"/>
  <c r="G1083" i="22"/>
  <c r="I1082" i="22"/>
  <c r="H1082" i="22"/>
  <c r="G1082" i="22"/>
  <c r="I1081" i="22"/>
  <c r="H1081" i="22"/>
  <c r="G1081" i="22"/>
  <c r="I1080" i="22"/>
  <c r="H1080" i="22"/>
  <c r="G1080" i="22"/>
  <c r="I1079" i="22"/>
  <c r="H1079" i="22"/>
  <c r="G1079" i="22"/>
  <c r="I1078" i="22"/>
  <c r="H1078" i="22"/>
  <c r="G1078" i="22"/>
  <c r="I1077" i="22"/>
  <c r="H1077" i="22"/>
  <c r="G1077" i="22"/>
  <c r="I1076" i="22"/>
  <c r="H1076" i="22"/>
  <c r="G1076" i="22"/>
  <c r="I1075" i="22"/>
  <c r="H1075" i="22"/>
  <c r="G1075" i="22"/>
  <c r="I1074" i="22"/>
  <c r="H1074" i="22"/>
  <c r="G1074" i="22"/>
  <c r="I1073" i="22"/>
  <c r="H1073" i="22"/>
  <c r="G1073" i="22"/>
  <c r="I1072" i="22"/>
  <c r="H1072" i="22"/>
  <c r="G1072" i="22"/>
  <c r="I1071" i="22"/>
  <c r="H1071" i="22"/>
  <c r="G1071" i="22"/>
  <c r="I1070" i="22"/>
  <c r="H1070" i="22"/>
  <c r="G1070" i="22"/>
  <c r="I1069" i="22"/>
  <c r="H1069" i="22"/>
  <c r="G1069" i="22"/>
  <c r="I1068" i="22"/>
  <c r="H1068" i="22"/>
  <c r="G1068" i="22"/>
  <c r="I1067" i="22"/>
  <c r="H1067" i="22"/>
  <c r="G1067" i="22"/>
  <c r="I1066" i="22"/>
  <c r="H1066" i="22"/>
  <c r="G1066" i="22"/>
  <c r="I1065" i="22"/>
  <c r="H1065" i="22"/>
  <c r="G1065" i="22"/>
  <c r="I1064" i="22"/>
  <c r="H1064" i="22"/>
  <c r="G1064" i="22"/>
  <c r="I1063" i="22"/>
  <c r="H1063" i="22"/>
  <c r="G1063" i="22"/>
  <c r="I1062" i="22"/>
  <c r="H1062" i="22"/>
  <c r="G1062" i="22"/>
  <c r="I1061" i="22"/>
  <c r="H1061" i="22"/>
  <c r="G1061" i="22"/>
  <c r="I1060" i="22"/>
  <c r="H1060" i="22"/>
  <c r="G1060" i="22"/>
  <c r="I1059" i="22"/>
  <c r="H1059" i="22"/>
  <c r="G1059" i="22"/>
  <c r="I1058" i="22"/>
  <c r="H1058" i="22"/>
  <c r="G1058" i="22"/>
  <c r="I1057" i="22"/>
  <c r="H1057" i="22"/>
  <c r="G1057" i="22"/>
  <c r="I1056" i="22"/>
  <c r="H1056" i="22"/>
  <c r="G1056" i="22"/>
  <c r="I1055" i="22"/>
  <c r="H1055" i="22"/>
  <c r="G1055" i="22"/>
  <c r="I1054" i="22"/>
  <c r="H1054" i="22"/>
  <c r="G1054" i="22"/>
  <c r="I1053" i="22"/>
  <c r="H1053" i="22"/>
  <c r="G1053" i="22"/>
  <c r="I1052" i="22"/>
  <c r="H1052" i="22"/>
  <c r="G1052" i="22"/>
  <c r="I1051" i="22"/>
  <c r="H1051" i="22"/>
  <c r="G1051" i="22"/>
  <c r="I1050" i="22"/>
  <c r="H1050" i="22"/>
  <c r="G1050" i="22"/>
  <c r="I1049" i="22"/>
  <c r="H1049" i="22"/>
  <c r="G1049" i="22"/>
  <c r="I1048" i="22"/>
  <c r="H1048" i="22"/>
  <c r="G1048" i="22"/>
  <c r="I1047" i="22"/>
  <c r="H1047" i="22"/>
  <c r="G1047" i="22"/>
  <c r="I1046" i="22"/>
  <c r="H1046" i="22"/>
  <c r="G1046" i="22"/>
  <c r="I1045" i="22"/>
  <c r="H1045" i="22"/>
  <c r="G1045" i="22"/>
  <c r="I1044" i="22"/>
  <c r="H1044" i="22"/>
  <c r="G1044" i="22"/>
  <c r="I1043" i="22"/>
  <c r="H1043" i="22"/>
  <c r="G1043" i="22"/>
  <c r="I1042" i="22"/>
  <c r="H1042" i="22"/>
  <c r="G1042" i="22"/>
  <c r="I1041" i="22"/>
  <c r="H1041" i="22"/>
  <c r="G1041" i="22"/>
  <c r="I1040" i="22"/>
  <c r="H1040" i="22"/>
  <c r="G1040" i="22"/>
  <c r="I1039" i="22"/>
  <c r="H1039" i="22"/>
  <c r="G1039" i="22"/>
  <c r="I1038" i="22"/>
  <c r="H1038" i="22"/>
  <c r="G1038" i="22"/>
  <c r="I1037" i="22"/>
  <c r="H1037" i="22"/>
  <c r="G1037" i="22"/>
  <c r="I1036" i="22"/>
  <c r="H1036" i="22"/>
  <c r="G1036" i="22"/>
  <c r="I1035" i="22"/>
  <c r="H1035" i="22"/>
  <c r="G1035" i="22"/>
  <c r="I1034" i="22"/>
  <c r="H1034" i="22"/>
  <c r="G1034" i="22"/>
  <c r="I1033" i="22"/>
  <c r="H1033" i="22"/>
  <c r="G1033" i="22"/>
  <c r="I1032" i="22"/>
  <c r="H1032" i="22"/>
  <c r="G1032" i="22"/>
  <c r="I1031" i="22"/>
  <c r="H1031" i="22"/>
  <c r="G1031" i="22"/>
  <c r="I1030" i="22"/>
  <c r="H1030" i="22"/>
  <c r="G1030" i="22"/>
  <c r="I1029" i="22"/>
  <c r="H1029" i="22"/>
  <c r="G1029" i="22"/>
  <c r="I1028" i="22"/>
  <c r="H1028" i="22"/>
  <c r="G1028" i="22"/>
  <c r="I1027" i="22"/>
  <c r="H1027" i="22"/>
  <c r="G1027" i="22"/>
  <c r="I1026" i="22"/>
  <c r="H1026" i="22"/>
  <c r="G1026" i="22"/>
  <c r="I1025" i="22"/>
  <c r="H1025" i="22"/>
  <c r="G1025" i="22"/>
  <c r="I1024" i="22"/>
  <c r="H1024" i="22"/>
  <c r="G1024" i="22"/>
  <c r="I1023" i="22"/>
  <c r="H1023" i="22"/>
  <c r="G1023" i="22"/>
  <c r="I1022" i="22"/>
  <c r="H1022" i="22"/>
  <c r="G1022" i="22"/>
  <c r="I1021" i="22"/>
  <c r="H1021" i="22"/>
  <c r="G1021" i="22"/>
  <c r="I1020" i="22"/>
  <c r="H1020" i="22"/>
  <c r="G1020" i="22"/>
  <c r="I1019" i="22"/>
  <c r="H1019" i="22"/>
  <c r="G1019" i="22"/>
  <c r="I1018" i="22"/>
  <c r="H1018" i="22"/>
  <c r="G1018" i="22"/>
  <c r="I1017" i="22"/>
  <c r="H1017" i="22"/>
  <c r="G1017" i="22"/>
  <c r="I1016" i="22"/>
  <c r="H1016" i="22"/>
  <c r="G1016" i="22"/>
  <c r="I1015" i="22"/>
  <c r="H1015" i="22"/>
  <c r="G1015" i="22"/>
  <c r="I1014" i="22"/>
  <c r="H1014" i="22"/>
  <c r="G1014" i="22"/>
  <c r="I1013" i="22"/>
  <c r="H1013" i="22"/>
  <c r="G1013" i="22"/>
  <c r="I1012" i="22"/>
  <c r="H1012" i="22"/>
  <c r="G1012" i="22"/>
  <c r="I1011" i="22"/>
  <c r="H1011" i="22"/>
  <c r="G1011" i="22"/>
  <c r="I1010" i="22"/>
  <c r="H1010" i="22"/>
  <c r="G1010" i="22"/>
  <c r="I1009" i="22"/>
  <c r="H1009" i="22"/>
  <c r="G1009" i="22"/>
  <c r="I1008" i="22"/>
  <c r="H1008" i="22"/>
  <c r="G1008" i="22"/>
  <c r="I1007" i="22"/>
  <c r="H1007" i="22"/>
  <c r="G1007" i="22"/>
  <c r="I1006" i="22"/>
  <c r="H1006" i="22"/>
  <c r="G1006" i="22"/>
  <c r="I1005" i="22"/>
  <c r="H1005" i="22"/>
  <c r="G1005" i="22"/>
  <c r="I1004" i="22"/>
  <c r="H1004" i="22"/>
  <c r="G1004" i="22"/>
  <c r="I1003" i="22"/>
  <c r="H1003" i="22"/>
  <c r="G1003" i="22"/>
  <c r="I1002" i="22"/>
  <c r="H1002" i="22"/>
  <c r="G1002" i="22"/>
  <c r="I1001" i="22"/>
  <c r="H1001" i="22"/>
  <c r="G1001" i="22"/>
  <c r="I1000" i="22"/>
  <c r="H1000" i="22"/>
  <c r="G1000" i="22"/>
  <c r="I999" i="22"/>
  <c r="H999" i="22"/>
  <c r="G999" i="22"/>
  <c r="I998" i="22"/>
  <c r="H998" i="22"/>
  <c r="G998" i="22"/>
  <c r="I997" i="22"/>
  <c r="H997" i="22"/>
  <c r="G997" i="22"/>
  <c r="I996" i="22"/>
  <c r="H996" i="22"/>
  <c r="G996" i="22"/>
  <c r="I995" i="22"/>
  <c r="H995" i="22"/>
  <c r="G995" i="22"/>
  <c r="I994" i="22"/>
  <c r="H994" i="22"/>
  <c r="G994" i="22"/>
  <c r="I993" i="22"/>
  <c r="H993" i="22"/>
  <c r="G993" i="22"/>
  <c r="I992" i="22"/>
  <c r="H992" i="22"/>
  <c r="G992" i="22"/>
  <c r="I991" i="22"/>
  <c r="H991" i="22"/>
  <c r="G991" i="22"/>
  <c r="I990" i="22"/>
  <c r="H990" i="22"/>
  <c r="G990" i="22"/>
  <c r="I989" i="22"/>
  <c r="H989" i="22"/>
  <c r="G989" i="22"/>
  <c r="I988" i="22"/>
  <c r="H988" i="22"/>
  <c r="G988" i="22"/>
  <c r="I987" i="22"/>
  <c r="H987" i="22"/>
  <c r="G987" i="22"/>
  <c r="I986" i="22"/>
  <c r="H986" i="22"/>
  <c r="G986" i="22"/>
  <c r="I985" i="22"/>
  <c r="H985" i="22"/>
  <c r="G985" i="22"/>
  <c r="I984" i="22"/>
  <c r="H984" i="22"/>
  <c r="G984" i="22"/>
  <c r="I983" i="22"/>
  <c r="H983" i="22"/>
  <c r="G983" i="22"/>
  <c r="I982" i="22"/>
  <c r="H982" i="22"/>
  <c r="G982" i="22"/>
  <c r="I981" i="22"/>
  <c r="H981" i="22"/>
  <c r="G981" i="22"/>
  <c r="I980" i="22"/>
  <c r="H980" i="22"/>
  <c r="G980" i="22"/>
  <c r="I979" i="22"/>
  <c r="H979" i="22"/>
  <c r="G979" i="22"/>
  <c r="I978" i="22"/>
  <c r="H978" i="22"/>
  <c r="G978" i="22"/>
  <c r="I977" i="22"/>
  <c r="H977" i="22"/>
  <c r="G977" i="22"/>
  <c r="I976" i="22"/>
  <c r="H976" i="22"/>
  <c r="G976" i="22"/>
  <c r="I975" i="22"/>
  <c r="H975" i="22"/>
  <c r="G975" i="22"/>
  <c r="I974" i="22"/>
  <c r="H974" i="22"/>
  <c r="G974" i="22"/>
  <c r="I973" i="22"/>
  <c r="H973" i="22"/>
  <c r="G973" i="22"/>
  <c r="I972" i="22"/>
  <c r="H972" i="22"/>
  <c r="G972" i="22"/>
  <c r="I971" i="22"/>
  <c r="H971" i="22"/>
  <c r="G971" i="22"/>
  <c r="I970" i="22"/>
  <c r="H970" i="22"/>
  <c r="G970" i="22"/>
  <c r="I969" i="22"/>
  <c r="H969" i="22"/>
  <c r="G969" i="22"/>
  <c r="I968" i="22"/>
  <c r="H968" i="22"/>
  <c r="G968" i="22"/>
  <c r="I967" i="22"/>
  <c r="H967" i="22"/>
  <c r="G967" i="22"/>
  <c r="I966" i="22"/>
  <c r="H966" i="22"/>
  <c r="G966" i="22"/>
  <c r="I965" i="22"/>
  <c r="H965" i="22"/>
  <c r="G965" i="22"/>
  <c r="I964" i="22"/>
  <c r="H964" i="22"/>
  <c r="G964" i="22"/>
  <c r="I963" i="22"/>
  <c r="H963" i="22"/>
  <c r="G963" i="22"/>
  <c r="I962" i="22"/>
  <c r="H962" i="22"/>
  <c r="G962" i="22"/>
  <c r="I961" i="22"/>
  <c r="H961" i="22"/>
  <c r="G961" i="22"/>
  <c r="I960" i="22"/>
  <c r="H960" i="22"/>
  <c r="G960" i="22"/>
  <c r="I959" i="22"/>
  <c r="H959" i="22"/>
  <c r="G959" i="22"/>
  <c r="I958" i="22"/>
  <c r="H958" i="22"/>
  <c r="G958" i="22"/>
  <c r="I957" i="22"/>
  <c r="H957" i="22"/>
  <c r="G957" i="22"/>
  <c r="I956" i="22"/>
  <c r="H956" i="22"/>
  <c r="G956" i="22"/>
  <c r="I955" i="22"/>
  <c r="H955" i="22"/>
  <c r="G955" i="22"/>
  <c r="I954" i="22"/>
  <c r="H954" i="22"/>
  <c r="G954" i="22"/>
  <c r="I953" i="22"/>
  <c r="H953" i="22"/>
  <c r="G953" i="22"/>
  <c r="I952" i="22"/>
  <c r="H952" i="22"/>
  <c r="G952" i="22"/>
  <c r="I951" i="22"/>
  <c r="H951" i="22"/>
  <c r="G951" i="22"/>
  <c r="I950" i="22"/>
  <c r="H950" i="22"/>
  <c r="G950" i="22"/>
  <c r="I949" i="22"/>
  <c r="H949" i="22"/>
  <c r="G949" i="22"/>
  <c r="I948" i="22"/>
  <c r="H948" i="22"/>
  <c r="G948" i="22"/>
  <c r="I947" i="22"/>
  <c r="H947" i="22"/>
  <c r="G947" i="22"/>
  <c r="I946" i="22"/>
  <c r="H946" i="22"/>
  <c r="G946" i="22"/>
  <c r="I945" i="22"/>
  <c r="H945" i="22"/>
  <c r="G945" i="22"/>
  <c r="I944" i="22"/>
  <c r="H944" i="22"/>
  <c r="G944" i="22"/>
  <c r="I943" i="22"/>
  <c r="H943" i="22"/>
  <c r="G943" i="22"/>
  <c r="I942" i="22"/>
  <c r="H942" i="22"/>
  <c r="G942" i="22"/>
  <c r="I941" i="22"/>
  <c r="H941" i="22"/>
  <c r="G941" i="22"/>
  <c r="I940" i="22"/>
  <c r="H940" i="22"/>
  <c r="G940" i="22"/>
  <c r="I939" i="22"/>
  <c r="H939" i="22"/>
  <c r="G939" i="22"/>
  <c r="I938" i="22"/>
  <c r="H938" i="22"/>
  <c r="G938" i="22"/>
  <c r="I937" i="22"/>
  <c r="H937" i="22"/>
  <c r="G937" i="22"/>
  <c r="I936" i="22"/>
  <c r="H936" i="22"/>
  <c r="G936" i="22"/>
  <c r="I935" i="22"/>
  <c r="H935" i="22"/>
  <c r="G935" i="22"/>
  <c r="I934" i="22"/>
  <c r="H934" i="22"/>
  <c r="G934" i="22"/>
  <c r="I933" i="22"/>
  <c r="H933" i="22"/>
  <c r="G933" i="22"/>
  <c r="I932" i="22"/>
  <c r="H932" i="22"/>
  <c r="G932" i="22"/>
  <c r="I931" i="22"/>
  <c r="H931" i="22"/>
  <c r="G931" i="22"/>
  <c r="I930" i="22"/>
  <c r="H930" i="22"/>
  <c r="G930" i="22"/>
  <c r="I929" i="22"/>
  <c r="H929" i="22"/>
  <c r="G929" i="22"/>
  <c r="I928" i="22"/>
  <c r="H928" i="22"/>
  <c r="G928" i="22"/>
  <c r="I927" i="22"/>
  <c r="H927" i="22"/>
  <c r="G927" i="22"/>
  <c r="I926" i="22"/>
  <c r="H926" i="22"/>
  <c r="G926" i="22"/>
  <c r="I925" i="22"/>
  <c r="H925" i="22"/>
  <c r="G925" i="22"/>
  <c r="I924" i="22"/>
  <c r="H924" i="22"/>
  <c r="G924" i="22"/>
  <c r="I923" i="22"/>
  <c r="H923" i="22"/>
  <c r="G923" i="22"/>
  <c r="I922" i="22"/>
  <c r="H922" i="22"/>
  <c r="G922" i="22"/>
  <c r="I921" i="22"/>
  <c r="H921" i="22"/>
  <c r="G921" i="22"/>
  <c r="I920" i="22"/>
  <c r="H920" i="22"/>
  <c r="G920" i="22"/>
  <c r="I919" i="22"/>
  <c r="H919" i="22"/>
  <c r="G919" i="22"/>
  <c r="I918" i="22"/>
  <c r="H918" i="22"/>
  <c r="G918" i="22"/>
  <c r="I917" i="22"/>
  <c r="H917" i="22"/>
  <c r="G917" i="22"/>
  <c r="I916" i="22"/>
  <c r="H916" i="22"/>
  <c r="G916" i="22"/>
  <c r="I915" i="22"/>
  <c r="H915" i="22"/>
  <c r="G915" i="22"/>
  <c r="I914" i="22"/>
  <c r="H914" i="22"/>
  <c r="G914" i="22"/>
  <c r="I913" i="22"/>
  <c r="H913" i="22"/>
  <c r="G913" i="22"/>
  <c r="I912" i="22"/>
  <c r="H912" i="22"/>
  <c r="G912" i="22"/>
  <c r="I911" i="22"/>
  <c r="H911" i="22"/>
  <c r="G911" i="22"/>
  <c r="I910" i="22"/>
  <c r="H910" i="22"/>
  <c r="G910" i="22"/>
  <c r="I909" i="22"/>
  <c r="H909" i="22"/>
  <c r="G909" i="22"/>
  <c r="I908" i="22"/>
  <c r="H908" i="22"/>
  <c r="G908" i="22"/>
  <c r="I907" i="22"/>
  <c r="H907" i="22"/>
  <c r="G907" i="22"/>
  <c r="I906" i="22"/>
  <c r="H906" i="22"/>
  <c r="G906" i="22"/>
  <c r="I905" i="22"/>
  <c r="H905" i="22"/>
  <c r="G905" i="22"/>
  <c r="I904" i="22"/>
  <c r="H904" i="22"/>
  <c r="G904" i="22"/>
  <c r="I903" i="22"/>
  <c r="H903" i="22"/>
  <c r="G903" i="22"/>
  <c r="I902" i="22"/>
  <c r="H902" i="22"/>
  <c r="G902" i="22"/>
  <c r="I901" i="22"/>
  <c r="H901" i="22"/>
  <c r="G901" i="22"/>
  <c r="I900" i="22"/>
  <c r="H900" i="22"/>
  <c r="G900" i="22"/>
  <c r="I899" i="22"/>
  <c r="H899" i="22"/>
  <c r="G899" i="22"/>
  <c r="I898" i="22"/>
  <c r="H898" i="22"/>
  <c r="G898" i="22"/>
  <c r="I897" i="22"/>
  <c r="H897" i="22"/>
  <c r="G897" i="22"/>
  <c r="I896" i="22"/>
  <c r="H896" i="22"/>
  <c r="G896" i="22"/>
  <c r="I895" i="22"/>
  <c r="H895" i="22"/>
  <c r="G895" i="22"/>
  <c r="I894" i="22"/>
  <c r="H894" i="22"/>
  <c r="G894" i="22"/>
  <c r="I893" i="22"/>
  <c r="H893" i="22"/>
  <c r="G893" i="22"/>
  <c r="I892" i="22"/>
  <c r="H892" i="22"/>
  <c r="G892" i="22"/>
  <c r="I891" i="22"/>
  <c r="H891" i="22"/>
  <c r="G891" i="22"/>
  <c r="I890" i="22"/>
  <c r="H890" i="22"/>
  <c r="G890" i="22"/>
  <c r="I889" i="22"/>
  <c r="H889" i="22"/>
  <c r="G889" i="22"/>
  <c r="I888" i="22"/>
  <c r="H888" i="22"/>
  <c r="G888" i="22"/>
  <c r="I887" i="22"/>
  <c r="H887" i="22"/>
  <c r="G887" i="22"/>
  <c r="I886" i="22"/>
  <c r="H886" i="22"/>
  <c r="G886" i="22"/>
  <c r="I885" i="22"/>
  <c r="H885" i="22"/>
  <c r="G885" i="22"/>
  <c r="I884" i="22"/>
  <c r="H884" i="22"/>
  <c r="G884" i="22"/>
  <c r="I883" i="22"/>
  <c r="H883" i="22"/>
  <c r="G883" i="22"/>
  <c r="I882" i="22"/>
  <c r="H882" i="22"/>
  <c r="G882" i="22"/>
  <c r="I881" i="22"/>
  <c r="H881" i="22"/>
  <c r="G881" i="22"/>
  <c r="I880" i="22"/>
  <c r="H880" i="22"/>
  <c r="G880" i="22"/>
  <c r="I879" i="22"/>
  <c r="H879" i="22"/>
  <c r="G879" i="22"/>
  <c r="I878" i="22"/>
  <c r="H878" i="22"/>
  <c r="G878" i="22"/>
  <c r="I877" i="22"/>
  <c r="H877" i="22"/>
  <c r="G877" i="22"/>
  <c r="I876" i="22"/>
  <c r="H876" i="22"/>
  <c r="G876" i="22"/>
  <c r="I875" i="22"/>
  <c r="H875" i="22"/>
  <c r="G875" i="22"/>
  <c r="I874" i="22"/>
  <c r="H874" i="22"/>
  <c r="G874" i="22"/>
  <c r="I873" i="22"/>
  <c r="H873" i="22"/>
  <c r="G873" i="22"/>
  <c r="I872" i="22"/>
  <c r="H872" i="22"/>
  <c r="G872" i="22"/>
  <c r="I871" i="22"/>
  <c r="H871" i="22"/>
  <c r="G871" i="22"/>
  <c r="I870" i="22"/>
  <c r="H870" i="22"/>
  <c r="G870" i="22"/>
  <c r="I869" i="22"/>
  <c r="H869" i="22"/>
  <c r="G869" i="22"/>
  <c r="I868" i="22"/>
  <c r="H868" i="22"/>
  <c r="G868" i="22"/>
  <c r="I867" i="22"/>
  <c r="H867" i="22"/>
  <c r="G867" i="22"/>
  <c r="I866" i="22"/>
  <c r="H866" i="22"/>
  <c r="G866" i="22"/>
  <c r="I865" i="22"/>
  <c r="H865" i="22"/>
  <c r="G865" i="22"/>
  <c r="I864" i="22"/>
  <c r="H864" i="22"/>
  <c r="G864" i="22"/>
  <c r="I863" i="22"/>
  <c r="H863" i="22"/>
  <c r="G863" i="22"/>
  <c r="I862" i="22"/>
  <c r="H862" i="22"/>
  <c r="G862" i="22"/>
  <c r="I861" i="22"/>
  <c r="H861" i="22"/>
  <c r="G861" i="22"/>
  <c r="I860" i="22"/>
  <c r="H860" i="22"/>
  <c r="G860" i="22"/>
  <c r="I859" i="22"/>
  <c r="H859" i="22"/>
  <c r="G859" i="22"/>
  <c r="I858" i="22"/>
  <c r="H858" i="22"/>
  <c r="G858" i="22"/>
  <c r="I857" i="22"/>
  <c r="H857" i="22"/>
  <c r="G857" i="22"/>
  <c r="I856" i="22"/>
  <c r="H856" i="22"/>
  <c r="G856" i="22"/>
  <c r="I855" i="22"/>
  <c r="H855" i="22"/>
  <c r="G855" i="22"/>
  <c r="I854" i="22"/>
  <c r="H854" i="22"/>
  <c r="G854" i="22"/>
  <c r="I853" i="22"/>
  <c r="H853" i="22"/>
  <c r="G853" i="22"/>
  <c r="I852" i="22"/>
  <c r="H852" i="22"/>
  <c r="G852" i="22"/>
  <c r="I851" i="22"/>
  <c r="H851" i="22"/>
  <c r="G851" i="22"/>
  <c r="I850" i="22"/>
  <c r="H850" i="22"/>
  <c r="G850" i="22"/>
  <c r="I849" i="22"/>
  <c r="H849" i="22"/>
  <c r="G849" i="22"/>
  <c r="I848" i="22"/>
  <c r="H848" i="22"/>
  <c r="G848" i="22"/>
  <c r="I847" i="22"/>
  <c r="H847" i="22"/>
  <c r="G847" i="22"/>
  <c r="I846" i="22"/>
  <c r="H846" i="22"/>
  <c r="G846" i="22"/>
  <c r="I845" i="22"/>
  <c r="H845" i="22"/>
  <c r="G845" i="22"/>
  <c r="I844" i="22"/>
  <c r="H844" i="22"/>
  <c r="G844" i="22"/>
  <c r="I843" i="22"/>
  <c r="H843" i="22"/>
  <c r="G843" i="22"/>
  <c r="I842" i="22"/>
  <c r="H842" i="22"/>
  <c r="G842" i="22"/>
  <c r="I841" i="22"/>
  <c r="H841" i="22"/>
  <c r="G841" i="22"/>
  <c r="I840" i="22"/>
  <c r="H840" i="22"/>
  <c r="G840" i="22"/>
  <c r="I839" i="22"/>
  <c r="H839" i="22"/>
  <c r="G839" i="22"/>
  <c r="I838" i="22"/>
  <c r="H838" i="22"/>
  <c r="G838" i="22"/>
  <c r="I837" i="22"/>
  <c r="H837" i="22"/>
  <c r="G837" i="22"/>
  <c r="I836" i="22"/>
  <c r="H836" i="22"/>
  <c r="G836" i="22"/>
  <c r="I835" i="22"/>
  <c r="H835" i="22"/>
  <c r="G835" i="22"/>
  <c r="I834" i="22"/>
  <c r="H834" i="22"/>
  <c r="G834" i="22"/>
  <c r="I833" i="22"/>
  <c r="H833" i="22"/>
  <c r="G833" i="22"/>
  <c r="I832" i="22"/>
  <c r="H832" i="22"/>
  <c r="G832" i="22"/>
  <c r="I831" i="22"/>
  <c r="H831" i="22"/>
  <c r="G831" i="22"/>
  <c r="I830" i="22"/>
  <c r="H830" i="22"/>
  <c r="G830" i="22"/>
  <c r="I829" i="22"/>
  <c r="H829" i="22"/>
  <c r="G829" i="22"/>
  <c r="I828" i="22"/>
  <c r="H828" i="22"/>
  <c r="G828" i="22"/>
  <c r="I827" i="22"/>
  <c r="H827" i="22"/>
  <c r="G827" i="22"/>
  <c r="I826" i="22"/>
  <c r="H826" i="22"/>
  <c r="G826" i="22"/>
  <c r="I825" i="22"/>
  <c r="H825" i="22"/>
  <c r="G825" i="22"/>
  <c r="I824" i="22"/>
  <c r="H824" i="22"/>
  <c r="G824" i="22"/>
  <c r="I823" i="22"/>
  <c r="H823" i="22"/>
  <c r="G823" i="22"/>
  <c r="I822" i="22"/>
  <c r="H822" i="22"/>
  <c r="G822" i="22"/>
  <c r="I821" i="22"/>
  <c r="H821" i="22"/>
  <c r="G821" i="22"/>
  <c r="I820" i="22"/>
  <c r="H820" i="22"/>
  <c r="G820" i="22"/>
  <c r="I819" i="22"/>
  <c r="H819" i="22"/>
  <c r="G819" i="22"/>
  <c r="I818" i="22"/>
  <c r="H818" i="22"/>
  <c r="G818" i="22"/>
  <c r="I817" i="22"/>
  <c r="H817" i="22"/>
  <c r="G817" i="22"/>
  <c r="I816" i="22"/>
  <c r="H816" i="22"/>
  <c r="G816" i="22"/>
  <c r="I815" i="22"/>
  <c r="H815" i="22"/>
  <c r="G815" i="22"/>
  <c r="I814" i="22"/>
  <c r="H814" i="22"/>
  <c r="G814" i="22"/>
  <c r="I813" i="22"/>
  <c r="H813" i="22"/>
  <c r="G813" i="22"/>
  <c r="I812" i="22"/>
  <c r="H812" i="22"/>
  <c r="G812" i="22"/>
  <c r="I811" i="22"/>
  <c r="H811" i="22"/>
  <c r="G811" i="22"/>
  <c r="I810" i="22"/>
  <c r="H810" i="22"/>
  <c r="G810" i="22"/>
  <c r="I809" i="22"/>
  <c r="H809" i="22"/>
  <c r="G809" i="22"/>
  <c r="I808" i="22"/>
  <c r="H808" i="22"/>
  <c r="G808" i="22"/>
  <c r="I807" i="22"/>
  <c r="H807" i="22"/>
  <c r="G807" i="22"/>
  <c r="I806" i="22"/>
  <c r="H806" i="22"/>
  <c r="G806" i="22"/>
  <c r="I805" i="22"/>
  <c r="H805" i="22"/>
  <c r="G805" i="22"/>
  <c r="I804" i="22"/>
  <c r="H804" i="22"/>
  <c r="G804" i="22"/>
  <c r="I803" i="22"/>
  <c r="H803" i="22"/>
  <c r="G803" i="22"/>
  <c r="I802" i="22"/>
  <c r="H802" i="22"/>
  <c r="G802" i="22"/>
  <c r="I801" i="22"/>
  <c r="H801" i="22"/>
  <c r="G801" i="22"/>
  <c r="I800" i="22"/>
  <c r="H800" i="22"/>
  <c r="G800" i="22"/>
  <c r="I799" i="22"/>
  <c r="H799" i="22"/>
  <c r="G799" i="22"/>
  <c r="I798" i="22"/>
  <c r="H798" i="22"/>
  <c r="G798" i="22"/>
  <c r="I797" i="22"/>
  <c r="H797" i="22"/>
  <c r="G797" i="22"/>
  <c r="I796" i="22"/>
  <c r="H796" i="22"/>
  <c r="G796" i="22"/>
  <c r="I795" i="22"/>
  <c r="H795" i="22"/>
  <c r="G795" i="22"/>
  <c r="I794" i="22"/>
  <c r="H794" i="22"/>
  <c r="G794" i="22"/>
  <c r="I793" i="22"/>
  <c r="H793" i="22"/>
  <c r="G793" i="22"/>
  <c r="I792" i="22"/>
  <c r="H792" i="22"/>
  <c r="G792" i="22"/>
  <c r="I791" i="22"/>
  <c r="H791" i="22"/>
  <c r="G791" i="22"/>
  <c r="I790" i="22"/>
  <c r="H790" i="22"/>
  <c r="G790" i="22"/>
  <c r="I789" i="22"/>
  <c r="H789" i="22"/>
  <c r="G789" i="22"/>
  <c r="I788" i="22"/>
  <c r="H788" i="22"/>
  <c r="G788" i="22"/>
  <c r="I787" i="22"/>
  <c r="H787" i="22"/>
  <c r="G787" i="22"/>
  <c r="I786" i="22"/>
  <c r="H786" i="22"/>
  <c r="G786" i="22"/>
  <c r="I785" i="22"/>
  <c r="H785" i="22"/>
  <c r="G785" i="22"/>
  <c r="I784" i="22"/>
  <c r="H784" i="22"/>
  <c r="G784" i="22"/>
  <c r="I783" i="22"/>
  <c r="H783" i="22"/>
  <c r="G783" i="22"/>
  <c r="I782" i="22"/>
  <c r="H782" i="22"/>
  <c r="G782" i="22"/>
  <c r="I781" i="22"/>
  <c r="H781" i="22"/>
  <c r="G781" i="22"/>
  <c r="I780" i="22"/>
  <c r="H780" i="22"/>
  <c r="G780" i="22"/>
  <c r="I779" i="22"/>
  <c r="H779" i="22"/>
  <c r="G779" i="22"/>
  <c r="I778" i="22"/>
  <c r="H778" i="22"/>
  <c r="G778" i="22"/>
  <c r="I777" i="22"/>
  <c r="H777" i="22"/>
  <c r="G777" i="22"/>
  <c r="I776" i="22"/>
  <c r="H776" i="22"/>
  <c r="G776" i="22"/>
  <c r="I775" i="22"/>
  <c r="H775" i="22"/>
  <c r="G775" i="22"/>
  <c r="I774" i="22"/>
  <c r="H774" i="22"/>
  <c r="G774" i="22"/>
  <c r="I773" i="22"/>
  <c r="H773" i="22"/>
  <c r="G773" i="22"/>
  <c r="I772" i="22"/>
  <c r="H772" i="22"/>
  <c r="G772" i="22"/>
  <c r="I771" i="22"/>
  <c r="H771" i="22"/>
  <c r="G771" i="22"/>
  <c r="I770" i="22"/>
  <c r="H770" i="22"/>
  <c r="G770" i="22"/>
  <c r="I769" i="22"/>
  <c r="H769" i="22"/>
  <c r="G769" i="22"/>
  <c r="I768" i="22"/>
  <c r="H768" i="22"/>
  <c r="G768" i="22"/>
  <c r="I767" i="22"/>
  <c r="H767" i="22"/>
  <c r="G767" i="22"/>
  <c r="I766" i="22"/>
  <c r="H766" i="22"/>
  <c r="G766" i="22"/>
  <c r="I765" i="22"/>
  <c r="H765" i="22"/>
  <c r="G765" i="22"/>
  <c r="I764" i="22"/>
  <c r="H764" i="22"/>
  <c r="G764" i="22"/>
  <c r="I763" i="22"/>
  <c r="H763" i="22"/>
  <c r="G763" i="22"/>
  <c r="I762" i="22"/>
  <c r="H762" i="22"/>
  <c r="G762" i="22"/>
  <c r="I761" i="22"/>
  <c r="H761" i="22"/>
  <c r="G761" i="22"/>
  <c r="I760" i="22"/>
  <c r="H760" i="22"/>
  <c r="G760" i="22"/>
  <c r="I759" i="22"/>
  <c r="H759" i="22"/>
  <c r="G759" i="22"/>
  <c r="I758" i="22"/>
  <c r="H758" i="22"/>
  <c r="G758" i="22"/>
  <c r="I757" i="22"/>
  <c r="H757" i="22"/>
  <c r="G757" i="22"/>
  <c r="I756" i="22"/>
  <c r="H756" i="22"/>
  <c r="G756" i="22"/>
  <c r="I755" i="22"/>
  <c r="H755" i="22"/>
  <c r="G755" i="22"/>
  <c r="I754" i="22"/>
  <c r="H754" i="22"/>
  <c r="G754" i="22"/>
  <c r="I753" i="22"/>
  <c r="H753" i="22"/>
  <c r="G753" i="22"/>
  <c r="I752" i="22"/>
  <c r="H752" i="22"/>
  <c r="G752" i="22"/>
  <c r="I751" i="22"/>
  <c r="H751" i="22"/>
  <c r="G751" i="22"/>
  <c r="I750" i="22"/>
  <c r="H750" i="22"/>
  <c r="G750" i="22"/>
  <c r="I749" i="22"/>
  <c r="H749" i="22"/>
  <c r="G749" i="22"/>
  <c r="I748" i="22"/>
  <c r="H748" i="22"/>
  <c r="G748" i="22"/>
  <c r="I747" i="22"/>
  <c r="H747" i="22"/>
  <c r="G747" i="22"/>
  <c r="I746" i="22"/>
  <c r="H746" i="22"/>
  <c r="G746" i="22"/>
  <c r="I745" i="22"/>
  <c r="H745" i="22"/>
  <c r="G745" i="22"/>
  <c r="I744" i="22"/>
  <c r="H744" i="22"/>
  <c r="G744" i="22"/>
  <c r="I743" i="22"/>
  <c r="H743" i="22"/>
  <c r="G743" i="22"/>
  <c r="I742" i="22"/>
  <c r="H742" i="22"/>
  <c r="G742" i="22"/>
  <c r="I741" i="22"/>
  <c r="H741" i="22"/>
  <c r="G741" i="22"/>
  <c r="I740" i="22"/>
  <c r="H740" i="22"/>
  <c r="G740" i="22"/>
  <c r="I739" i="22"/>
  <c r="H739" i="22"/>
  <c r="G739" i="22"/>
  <c r="I738" i="22"/>
  <c r="H738" i="22"/>
  <c r="G738" i="22"/>
  <c r="I737" i="22"/>
  <c r="H737" i="22"/>
  <c r="G737" i="22"/>
  <c r="I736" i="22"/>
  <c r="H736" i="22"/>
  <c r="G736" i="22"/>
  <c r="I735" i="22"/>
  <c r="H735" i="22"/>
  <c r="G735" i="22"/>
  <c r="I734" i="22"/>
  <c r="H734" i="22"/>
  <c r="G734" i="22"/>
  <c r="I733" i="22"/>
  <c r="H733" i="22"/>
  <c r="G733" i="22"/>
  <c r="I732" i="22"/>
  <c r="H732" i="22"/>
  <c r="G732" i="22"/>
  <c r="I731" i="22"/>
  <c r="H731" i="22"/>
  <c r="G731" i="22"/>
  <c r="I730" i="22"/>
  <c r="H730" i="22"/>
  <c r="G730" i="22"/>
  <c r="I729" i="22"/>
  <c r="H729" i="22"/>
  <c r="G729" i="22"/>
  <c r="I728" i="22"/>
  <c r="H728" i="22"/>
  <c r="G728" i="22"/>
  <c r="I727" i="22"/>
  <c r="H727" i="22"/>
  <c r="G727" i="22"/>
  <c r="I726" i="22"/>
  <c r="H726" i="22"/>
  <c r="G726" i="22"/>
  <c r="I725" i="22"/>
  <c r="H725" i="22"/>
  <c r="G725" i="22"/>
  <c r="I724" i="22"/>
  <c r="H724" i="22"/>
  <c r="G724" i="22"/>
  <c r="I723" i="22"/>
  <c r="H723" i="22"/>
  <c r="G723" i="22"/>
  <c r="I722" i="22"/>
  <c r="H722" i="22"/>
  <c r="G722" i="22"/>
  <c r="I721" i="22"/>
  <c r="H721" i="22"/>
  <c r="G721" i="22"/>
  <c r="I720" i="22"/>
  <c r="H720" i="22"/>
  <c r="G720" i="22"/>
  <c r="I719" i="22"/>
  <c r="H719" i="22"/>
  <c r="G719" i="22"/>
  <c r="I718" i="22"/>
  <c r="H718" i="22"/>
  <c r="G718" i="22"/>
  <c r="I717" i="22"/>
  <c r="H717" i="22"/>
  <c r="G717" i="22"/>
  <c r="I716" i="22"/>
  <c r="H716" i="22"/>
  <c r="G716" i="22"/>
  <c r="I715" i="22"/>
  <c r="H715" i="22"/>
  <c r="G715" i="22"/>
  <c r="I714" i="22"/>
  <c r="H714" i="22"/>
  <c r="G714" i="22"/>
  <c r="I713" i="22"/>
  <c r="H713" i="22"/>
  <c r="G713" i="22"/>
  <c r="I712" i="22"/>
  <c r="H712" i="22"/>
  <c r="G712" i="22"/>
  <c r="I711" i="22"/>
  <c r="H711" i="22"/>
  <c r="G711" i="22"/>
  <c r="I710" i="22"/>
  <c r="H710" i="22"/>
  <c r="G710" i="22"/>
  <c r="I709" i="22"/>
  <c r="H709" i="22"/>
  <c r="G709" i="22"/>
  <c r="I708" i="22"/>
  <c r="H708" i="22"/>
  <c r="G708" i="22"/>
  <c r="I707" i="22"/>
  <c r="H707" i="22"/>
  <c r="G707" i="22"/>
  <c r="I706" i="22"/>
  <c r="H706" i="22"/>
  <c r="G706" i="22"/>
  <c r="I705" i="22"/>
  <c r="H705" i="22"/>
  <c r="G705" i="22"/>
  <c r="I704" i="22"/>
  <c r="H704" i="22"/>
  <c r="G704" i="22"/>
  <c r="I703" i="22"/>
  <c r="H703" i="22"/>
  <c r="G703" i="22"/>
  <c r="I702" i="22"/>
  <c r="H702" i="22"/>
  <c r="G702" i="22"/>
  <c r="I701" i="22"/>
  <c r="H701" i="22"/>
  <c r="G701" i="22"/>
  <c r="I700" i="22"/>
  <c r="H700" i="22"/>
  <c r="G700" i="22"/>
  <c r="I699" i="22"/>
  <c r="H699" i="22"/>
  <c r="G699" i="22"/>
  <c r="I698" i="22"/>
  <c r="H698" i="22"/>
  <c r="G698" i="22"/>
  <c r="I697" i="22"/>
  <c r="H697" i="22"/>
  <c r="G697" i="22"/>
  <c r="I696" i="22"/>
  <c r="H696" i="22"/>
  <c r="G696" i="22"/>
  <c r="I695" i="22"/>
  <c r="H695" i="22"/>
  <c r="G695" i="22"/>
  <c r="I694" i="22"/>
  <c r="H694" i="22"/>
  <c r="G694" i="22"/>
  <c r="I693" i="22"/>
  <c r="H693" i="22"/>
  <c r="G693" i="22"/>
  <c r="I692" i="22"/>
  <c r="H692" i="22"/>
  <c r="G692" i="22"/>
  <c r="I691" i="22"/>
  <c r="H691" i="22"/>
  <c r="G691" i="22"/>
  <c r="I690" i="22"/>
  <c r="H690" i="22"/>
  <c r="G690" i="22"/>
  <c r="I689" i="22"/>
  <c r="H689" i="22"/>
  <c r="G689" i="22"/>
  <c r="I688" i="22"/>
  <c r="H688" i="22"/>
  <c r="G688" i="22"/>
  <c r="I687" i="22"/>
  <c r="H687" i="22"/>
  <c r="G687" i="22"/>
  <c r="I686" i="22"/>
  <c r="H686" i="22"/>
  <c r="G686" i="22"/>
  <c r="I685" i="22"/>
  <c r="H685" i="22"/>
  <c r="G685" i="22"/>
  <c r="I684" i="22"/>
  <c r="H684" i="22"/>
  <c r="G684" i="22"/>
  <c r="I683" i="22"/>
  <c r="H683" i="22"/>
  <c r="G683" i="22"/>
  <c r="I682" i="22"/>
  <c r="H682" i="22"/>
  <c r="G682" i="22"/>
  <c r="I681" i="22"/>
  <c r="H681" i="22"/>
  <c r="G681" i="22"/>
  <c r="I680" i="22"/>
  <c r="H680" i="22"/>
  <c r="G680" i="22"/>
  <c r="I679" i="22"/>
  <c r="H679" i="22"/>
  <c r="G679" i="22"/>
  <c r="I678" i="22"/>
  <c r="H678" i="22"/>
  <c r="G678" i="22"/>
  <c r="I677" i="22"/>
  <c r="H677" i="22"/>
  <c r="G677" i="22"/>
  <c r="I676" i="22"/>
  <c r="H676" i="22"/>
  <c r="G676" i="22"/>
  <c r="I675" i="22"/>
  <c r="H675" i="22"/>
  <c r="G675" i="22"/>
  <c r="I674" i="22"/>
  <c r="H674" i="22"/>
  <c r="G674" i="22"/>
  <c r="I673" i="22"/>
  <c r="H673" i="22"/>
  <c r="G673" i="22"/>
  <c r="I672" i="22"/>
  <c r="H672" i="22"/>
  <c r="G672" i="22"/>
  <c r="I671" i="22"/>
  <c r="H671" i="22"/>
  <c r="G671" i="22"/>
  <c r="I670" i="22"/>
  <c r="H670" i="22"/>
  <c r="G670" i="22"/>
  <c r="I669" i="22"/>
  <c r="H669" i="22"/>
  <c r="G669" i="22"/>
  <c r="I668" i="22"/>
  <c r="H668" i="22"/>
  <c r="G668" i="22"/>
  <c r="I667" i="22"/>
  <c r="H667" i="22"/>
  <c r="G667" i="22"/>
  <c r="I666" i="22"/>
  <c r="H666" i="22"/>
  <c r="G666" i="22"/>
  <c r="I665" i="22"/>
  <c r="H665" i="22"/>
  <c r="G665" i="22"/>
  <c r="I664" i="22"/>
  <c r="H664" i="22"/>
  <c r="G664" i="22"/>
  <c r="I663" i="22"/>
  <c r="H663" i="22"/>
  <c r="G663" i="22"/>
  <c r="I662" i="22"/>
  <c r="H662" i="22"/>
  <c r="G662" i="22"/>
  <c r="I661" i="22"/>
  <c r="H661" i="22"/>
  <c r="G661" i="22"/>
  <c r="I660" i="22"/>
  <c r="H660" i="22"/>
  <c r="G660" i="22"/>
  <c r="I659" i="22"/>
  <c r="H659" i="22"/>
  <c r="G659" i="22"/>
  <c r="I658" i="22"/>
  <c r="H658" i="22"/>
  <c r="G658" i="22"/>
  <c r="I657" i="22"/>
  <c r="H657" i="22"/>
  <c r="G657" i="22"/>
  <c r="I656" i="22"/>
  <c r="H656" i="22"/>
  <c r="G656" i="22"/>
  <c r="I655" i="22"/>
  <c r="H655" i="22"/>
  <c r="G655" i="22"/>
  <c r="I654" i="22"/>
  <c r="H654" i="22"/>
  <c r="G654" i="22"/>
  <c r="I653" i="22"/>
  <c r="H653" i="22"/>
  <c r="G653" i="22"/>
  <c r="I652" i="22"/>
  <c r="H652" i="22"/>
  <c r="G652" i="22"/>
  <c r="I651" i="22"/>
  <c r="H651" i="22"/>
  <c r="G651" i="22"/>
  <c r="I650" i="22"/>
  <c r="H650" i="22"/>
  <c r="G650" i="22"/>
  <c r="I649" i="22"/>
  <c r="H649" i="22"/>
  <c r="G649" i="22"/>
  <c r="I648" i="22"/>
  <c r="H648" i="22"/>
  <c r="G648" i="22"/>
  <c r="I647" i="22"/>
  <c r="H647" i="22"/>
  <c r="G647" i="22"/>
  <c r="I646" i="22"/>
  <c r="H646" i="22"/>
  <c r="G646" i="22"/>
  <c r="I645" i="22"/>
  <c r="H645" i="22"/>
  <c r="G645" i="22"/>
  <c r="I644" i="22"/>
  <c r="H644" i="22"/>
  <c r="G644" i="22"/>
  <c r="I643" i="22"/>
  <c r="H643" i="22"/>
  <c r="G643" i="22"/>
  <c r="I642" i="22"/>
  <c r="H642" i="22"/>
  <c r="G642" i="22"/>
  <c r="I641" i="22"/>
  <c r="H641" i="22"/>
  <c r="G641" i="22"/>
  <c r="I640" i="22"/>
  <c r="H640" i="22"/>
  <c r="G640" i="22"/>
  <c r="I639" i="22"/>
  <c r="H639" i="22"/>
  <c r="G639" i="22"/>
  <c r="I638" i="22"/>
  <c r="H638" i="22"/>
  <c r="G638" i="22"/>
  <c r="I637" i="22"/>
  <c r="H637" i="22"/>
  <c r="G637" i="22"/>
  <c r="I636" i="22"/>
  <c r="H636" i="22"/>
  <c r="G636" i="22"/>
  <c r="I635" i="22"/>
  <c r="H635" i="22"/>
  <c r="G635" i="22"/>
  <c r="I634" i="22"/>
  <c r="H634" i="22"/>
  <c r="G634" i="22"/>
  <c r="I633" i="22"/>
  <c r="H633" i="22"/>
  <c r="G633" i="22"/>
  <c r="I632" i="22"/>
  <c r="H632" i="22"/>
  <c r="G632" i="22"/>
  <c r="I631" i="22"/>
  <c r="H631" i="22"/>
  <c r="G631" i="22"/>
  <c r="I630" i="22"/>
  <c r="H630" i="22"/>
  <c r="G630" i="22"/>
  <c r="I629" i="22"/>
  <c r="H629" i="22"/>
  <c r="G629" i="22"/>
  <c r="I628" i="22"/>
  <c r="H628" i="22"/>
  <c r="G628" i="22"/>
  <c r="I627" i="22"/>
  <c r="H627" i="22"/>
  <c r="G627" i="22"/>
  <c r="I626" i="22"/>
  <c r="H626" i="22"/>
  <c r="G626" i="22"/>
  <c r="I625" i="22"/>
  <c r="H625" i="22"/>
  <c r="G625" i="22"/>
  <c r="I624" i="22"/>
  <c r="H624" i="22"/>
  <c r="G624" i="22"/>
  <c r="I623" i="22"/>
  <c r="H623" i="22"/>
  <c r="G623" i="22"/>
  <c r="I622" i="22"/>
  <c r="H622" i="22"/>
  <c r="G622" i="22"/>
  <c r="I621" i="22"/>
  <c r="H621" i="22"/>
  <c r="G621" i="22"/>
  <c r="I620" i="22"/>
  <c r="H620" i="22"/>
  <c r="G620" i="22"/>
  <c r="I619" i="22"/>
  <c r="H619" i="22"/>
  <c r="G619" i="22"/>
  <c r="I618" i="22"/>
  <c r="H618" i="22"/>
  <c r="G618" i="22"/>
  <c r="I617" i="22"/>
  <c r="H617" i="22"/>
  <c r="G617" i="22"/>
  <c r="I616" i="22"/>
  <c r="H616" i="22"/>
  <c r="G616" i="22"/>
  <c r="I615" i="22"/>
  <c r="H615" i="22"/>
  <c r="G615" i="22"/>
  <c r="I614" i="22"/>
  <c r="H614" i="22"/>
  <c r="G614" i="22"/>
  <c r="I613" i="22"/>
  <c r="H613" i="22"/>
  <c r="G613" i="22"/>
  <c r="I612" i="22"/>
  <c r="H612" i="22"/>
  <c r="G612" i="22"/>
  <c r="I611" i="22"/>
  <c r="H611" i="22"/>
  <c r="G611" i="22"/>
  <c r="I610" i="22"/>
  <c r="H610" i="22"/>
  <c r="G610" i="22"/>
  <c r="I609" i="22"/>
  <c r="H609" i="22"/>
  <c r="G609" i="22"/>
  <c r="I608" i="22"/>
  <c r="H608" i="22"/>
  <c r="G608" i="22"/>
  <c r="I607" i="22"/>
  <c r="H607" i="22"/>
  <c r="G607" i="22"/>
  <c r="I606" i="22"/>
  <c r="H606" i="22"/>
  <c r="G606" i="22"/>
  <c r="I605" i="22"/>
  <c r="H605" i="22"/>
  <c r="G605" i="22"/>
  <c r="I604" i="22"/>
  <c r="H604" i="22"/>
  <c r="G604" i="22"/>
  <c r="I603" i="22"/>
  <c r="H603" i="22"/>
  <c r="G603" i="22"/>
  <c r="I602" i="22"/>
  <c r="H602" i="22"/>
  <c r="G602" i="22"/>
  <c r="I601" i="22"/>
  <c r="H601" i="22"/>
  <c r="G601" i="22"/>
  <c r="I600" i="22"/>
  <c r="H600" i="22"/>
  <c r="G600" i="22"/>
  <c r="I599" i="22"/>
  <c r="H599" i="22"/>
  <c r="G599" i="22"/>
  <c r="I598" i="22"/>
  <c r="H598" i="22"/>
  <c r="G598" i="22"/>
  <c r="I597" i="22"/>
  <c r="H597" i="22"/>
  <c r="G597" i="22"/>
  <c r="I596" i="22"/>
  <c r="H596" i="22"/>
  <c r="G596" i="22"/>
  <c r="I595" i="22"/>
  <c r="H595" i="22"/>
  <c r="G595" i="22"/>
  <c r="I594" i="22"/>
  <c r="H594" i="22"/>
  <c r="G594" i="22"/>
  <c r="I593" i="22"/>
  <c r="H593" i="22"/>
  <c r="G593" i="22"/>
  <c r="I592" i="22"/>
  <c r="H592" i="22"/>
  <c r="G592" i="22"/>
  <c r="I591" i="22"/>
  <c r="H591" i="22"/>
  <c r="G591" i="22"/>
  <c r="I590" i="22"/>
  <c r="H590" i="22"/>
  <c r="G590" i="22"/>
  <c r="I589" i="22"/>
  <c r="H589" i="22"/>
  <c r="G589" i="22"/>
  <c r="I588" i="22"/>
  <c r="H588" i="22"/>
  <c r="G588" i="22"/>
  <c r="I587" i="22"/>
  <c r="H587" i="22"/>
  <c r="G587" i="22"/>
  <c r="I586" i="22"/>
  <c r="H586" i="22"/>
  <c r="G586" i="22"/>
  <c r="I585" i="22"/>
  <c r="H585" i="22"/>
  <c r="G585" i="22"/>
  <c r="I584" i="22"/>
  <c r="H584" i="22"/>
  <c r="G584" i="22"/>
  <c r="I583" i="22"/>
  <c r="H583" i="22"/>
  <c r="G583" i="22"/>
  <c r="I582" i="22"/>
  <c r="H582" i="22"/>
  <c r="G582" i="22"/>
  <c r="I581" i="22"/>
  <c r="H581" i="22"/>
  <c r="G581" i="22"/>
  <c r="I580" i="22"/>
  <c r="H580" i="22"/>
  <c r="G580" i="22"/>
  <c r="I579" i="22"/>
  <c r="H579" i="22"/>
  <c r="G579" i="22"/>
  <c r="I578" i="22"/>
  <c r="H578" i="22"/>
  <c r="G578" i="22"/>
  <c r="I577" i="22"/>
  <c r="H577" i="22"/>
  <c r="G577" i="22"/>
  <c r="I576" i="22"/>
  <c r="H576" i="22"/>
  <c r="G576" i="22"/>
  <c r="I575" i="22"/>
  <c r="H575" i="22"/>
  <c r="G575" i="22"/>
  <c r="I574" i="22"/>
  <c r="H574" i="22"/>
  <c r="G574" i="22"/>
  <c r="I573" i="22"/>
  <c r="H573" i="22"/>
  <c r="G573" i="22"/>
  <c r="I572" i="22"/>
  <c r="H572" i="22"/>
  <c r="G572" i="22"/>
  <c r="I571" i="22"/>
  <c r="H571" i="22"/>
  <c r="G571" i="22"/>
  <c r="I570" i="22"/>
  <c r="H570" i="22"/>
  <c r="G570" i="22"/>
  <c r="I569" i="22"/>
  <c r="H569" i="22"/>
  <c r="G569" i="22"/>
  <c r="I568" i="22"/>
  <c r="H568" i="22"/>
  <c r="G568" i="22"/>
  <c r="I567" i="22"/>
  <c r="H567" i="22"/>
  <c r="G567" i="22"/>
  <c r="I566" i="22"/>
  <c r="H566" i="22"/>
  <c r="G566" i="22"/>
  <c r="I565" i="22"/>
  <c r="H565" i="22"/>
  <c r="G565" i="22"/>
  <c r="I564" i="22"/>
  <c r="H564" i="22"/>
  <c r="G564" i="22"/>
  <c r="I563" i="22"/>
  <c r="H563" i="22"/>
  <c r="G563" i="22"/>
  <c r="I562" i="22"/>
  <c r="H562" i="22"/>
  <c r="G562" i="22"/>
  <c r="I561" i="22"/>
  <c r="H561" i="22"/>
  <c r="G561" i="22"/>
  <c r="I560" i="22"/>
  <c r="H560" i="22"/>
  <c r="G560" i="22"/>
  <c r="I559" i="22"/>
  <c r="H559" i="22"/>
  <c r="G559" i="22"/>
  <c r="I558" i="22"/>
  <c r="H558" i="22"/>
  <c r="G558" i="22"/>
  <c r="I557" i="22"/>
  <c r="H557" i="22"/>
  <c r="G557" i="22"/>
  <c r="I556" i="22"/>
  <c r="H556" i="22"/>
  <c r="G556" i="22"/>
  <c r="I555" i="22"/>
  <c r="H555" i="22"/>
  <c r="G555" i="22"/>
  <c r="I554" i="22"/>
  <c r="H554" i="22"/>
  <c r="G554" i="22"/>
  <c r="I553" i="22"/>
  <c r="H553" i="22"/>
  <c r="G553" i="22"/>
  <c r="I552" i="22"/>
  <c r="H552" i="22"/>
  <c r="G552" i="22"/>
  <c r="I551" i="22"/>
  <c r="H551" i="22"/>
  <c r="G551" i="22"/>
  <c r="I550" i="22"/>
  <c r="H550" i="22"/>
  <c r="G550" i="22"/>
  <c r="I549" i="22"/>
  <c r="H549" i="22"/>
  <c r="G549" i="22"/>
  <c r="I548" i="22"/>
  <c r="H548" i="22"/>
  <c r="G548" i="22"/>
  <c r="I547" i="22"/>
  <c r="H547" i="22"/>
  <c r="G547" i="22"/>
  <c r="I546" i="22"/>
  <c r="H546" i="22"/>
  <c r="G546" i="22"/>
  <c r="I545" i="22"/>
  <c r="H545" i="22"/>
  <c r="G545" i="22"/>
  <c r="I544" i="22"/>
  <c r="H544" i="22"/>
  <c r="G544" i="22"/>
  <c r="I543" i="22"/>
  <c r="H543" i="22"/>
  <c r="G543" i="22"/>
  <c r="I542" i="22"/>
  <c r="H542" i="22"/>
  <c r="G542" i="22"/>
  <c r="I541" i="22"/>
  <c r="H541" i="22"/>
  <c r="G541" i="22"/>
  <c r="I540" i="22"/>
  <c r="H540" i="22"/>
  <c r="G540" i="22"/>
  <c r="I539" i="22"/>
  <c r="H539" i="22"/>
  <c r="G539" i="22"/>
  <c r="I538" i="22"/>
  <c r="H538" i="22"/>
  <c r="G538" i="22"/>
  <c r="I537" i="22"/>
  <c r="H537" i="22"/>
  <c r="G537" i="22"/>
  <c r="I536" i="22"/>
  <c r="H536" i="22"/>
  <c r="G536" i="22"/>
  <c r="I535" i="22"/>
  <c r="H535" i="22"/>
  <c r="G535" i="22"/>
  <c r="I534" i="22"/>
  <c r="H534" i="22"/>
  <c r="G534" i="22"/>
  <c r="I533" i="22"/>
  <c r="H533" i="22"/>
  <c r="G533" i="22"/>
  <c r="I532" i="22"/>
  <c r="H532" i="22"/>
  <c r="G532" i="22"/>
  <c r="I531" i="22"/>
  <c r="H531" i="22"/>
  <c r="G531" i="22"/>
  <c r="I530" i="22"/>
  <c r="H530" i="22"/>
  <c r="G530" i="22"/>
  <c r="I529" i="22"/>
  <c r="H529" i="22"/>
  <c r="G529" i="22"/>
  <c r="I528" i="22"/>
  <c r="H528" i="22"/>
  <c r="G528" i="22"/>
  <c r="I527" i="22"/>
  <c r="H527" i="22"/>
  <c r="G527" i="22"/>
  <c r="I526" i="22"/>
  <c r="H526" i="22"/>
  <c r="G526" i="22"/>
  <c r="I525" i="22"/>
  <c r="H525" i="22"/>
  <c r="G525" i="22"/>
  <c r="I524" i="22"/>
  <c r="H524" i="22"/>
  <c r="G524" i="22"/>
  <c r="I523" i="22"/>
  <c r="H523" i="22"/>
  <c r="G523" i="22"/>
  <c r="I522" i="22"/>
  <c r="H522" i="22"/>
  <c r="G522" i="22"/>
  <c r="I521" i="22"/>
  <c r="H521" i="22"/>
  <c r="G521" i="22"/>
  <c r="I520" i="22"/>
  <c r="H520" i="22"/>
  <c r="G520" i="22"/>
  <c r="I519" i="22"/>
  <c r="H519" i="22"/>
  <c r="G519" i="22"/>
  <c r="I518" i="22"/>
  <c r="H518" i="22"/>
  <c r="G518" i="22"/>
  <c r="I517" i="22"/>
  <c r="H517" i="22"/>
  <c r="G517" i="22"/>
  <c r="I516" i="22"/>
  <c r="H516" i="22"/>
  <c r="G516" i="22"/>
  <c r="I515" i="22"/>
  <c r="H515" i="22"/>
  <c r="G515" i="22"/>
  <c r="I514" i="22"/>
  <c r="H514" i="22"/>
  <c r="G514" i="22"/>
  <c r="I513" i="22"/>
  <c r="H513" i="22"/>
  <c r="G513" i="22"/>
  <c r="I512" i="22"/>
  <c r="H512" i="22"/>
  <c r="G512" i="22"/>
  <c r="I511" i="22"/>
  <c r="H511" i="22"/>
  <c r="G511" i="22"/>
  <c r="I510" i="22"/>
  <c r="H510" i="22"/>
  <c r="G510" i="22"/>
  <c r="I509" i="22"/>
  <c r="H509" i="22"/>
  <c r="G509" i="22"/>
  <c r="I508" i="22"/>
  <c r="H508" i="22"/>
  <c r="G508" i="22"/>
  <c r="I507" i="22"/>
  <c r="H507" i="22"/>
  <c r="G507" i="22"/>
  <c r="I506" i="22"/>
  <c r="H506" i="22"/>
  <c r="G506" i="22"/>
  <c r="I505" i="22"/>
  <c r="H505" i="22"/>
  <c r="G505" i="22"/>
  <c r="I504" i="22"/>
  <c r="H504" i="22"/>
  <c r="G504" i="22"/>
  <c r="I503" i="22"/>
  <c r="H503" i="22"/>
  <c r="G503" i="22"/>
  <c r="I502" i="22"/>
  <c r="H502" i="22"/>
  <c r="G502" i="22"/>
  <c r="I501" i="22"/>
  <c r="H501" i="22"/>
  <c r="G501" i="22"/>
  <c r="I500" i="22"/>
  <c r="H500" i="22"/>
  <c r="G500" i="22"/>
  <c r="I499" i="22"/>
  <c r="H499" i="22"/>
  <c r="G499" i="22"/>
  <c r="I498" i="22"/>
  <c r="H498" i="22"/>
  <c r="G498" i="22"/>
  <c r="I497" i="22"/>
  <c r="H497" i="22"/>
  <c r="G497" i="22"/>
  <c r="I496" i="22"/>
  <c r="H496" i="22"/>
  <c r="G496" i="22"/>
  <c r="I495" i="22"/>
  <c r="H495" i="22"/>
  <c r="G495" i="22"/>
  <c r="I494" i="22"/>
  <c r="H494" i="22"/>
  <c r="G494" i="22"/>
  <c r="I493" i="22"/>
  <c r="H493" i="22"/>
  <c r="G493" i="22"/>
  <c r="I492" i="22"/>
  <c r="H492" i="22"/>
  <c r="G492" i="22"/>
  <c r="I491" i="22"/>
  <c r="H491" i="22"/>
  <c r="G491" i="22"/>
  <c r="I490" i="22"/>
  <c r="H490" i="22"/>
  <c r="G490" i="22"/>
  <c r="I489" i="22"/>
  <c r="H489" i="22"/>
  <c r="G489" i="22"/>
  <c r="I488" i="22"/>
  <c r="H488" i="22"/>
  <c r="G488" i="22"/>
  <c r="I487" i="22"/>
  <c r="H487" i="22"/>
  <c r="G487" i="22"/>
  <c r="I486" i="22"/>
  <c r="H486" i="22"/>
  <c r="G486" i="22"/>
  <c r="I485" i="22"/>
  <c r="H485" i="22"/>
  <c r="G485" i="22"/>
  <c r="I484" i="22"/>
  <c r="H484" i="22"/>
  <c r="G484" i="22"/>
  <c r="I483" i="22"/>
  <c r="H483" i="22"/>
  <c r="G483" i="22"/>
  <c r="I482" i="22"/>
  <c r="H482" i="22"/>
  <c r="G482" i="22"/>
  <c r="I481" i="22"/>
  <c r="H481" i="22"/>
  <c r="G481" i="22"/>
  <c r="I480" i="22"/>
  <c r="H480" i="22"/>
  <c r="G480" i="22"/>
  <c r="I479" i="22"/>
  <c r="H479" i="22"/>
  <c r="G479" i="22"/>
  <c r="I478" i="22"/>
  <c r="H478" i="22"/>
  <c r="G478" i="22"/>
  <c r="I477" i="22"/>
  <c r="H477" i="22"/>
  <c r="G477" i="22"/>
  <c r="I476" i="22"/>
  <c r="H476" i="22"/>
  <c r="G476" i="22"/>
  <c r="I475" i="22"/>
  <c r="H475" i="22"/>
  <c r="G475" i="22"/>
  <c r="I474" i="22"/>
  <c r="H474" i="22"/>
  <c r="G474" i="22"/>
  <c r="I473" i="22"/>
  <c r="H473" i="22"/>
  <c r="G473" i="22"/>
  <c r="I472" i="22"/>
  <c r="H472" i="22"/>
  <c r="G472" i="22"/>
  <c r="I471" i="22"/>
  <c r="H471" i="22"/>
  <c r="G471" i="22"/>
  <c r="I470" i="22"/>
  <c r="H470" i="22"/>
  <c r="G470" i="22"/>
  <c r="I469" i="22"/>
  <c r="H469" i="22"/>
  <c r="G469" i="22"/>
  <c r="I468" i="22"/>
  <c r="H468" i="22"/>
  <c r="G468" i="22"/>
  <c r="I467" i="22"/>
  <c r="H467" i="22"/>
  <c r="G467" i="22"/>
  <c r="I466" i="22"/>
  <c r="H466" i="22"/>
  <c r="G466" i="22"/>
  <c r="I465" i="22"/>
  <c r="H465" i="22"/>
  <c r="G465" i="22"/>
  <c r="I464" i="22"/>
  <c r="H464" i="22"/>
  <c r="G464" i="22"/>
  <c r="I463" i="22"/>
  <c r="H463" i="22"/>
  <c r="G463" i="22"/>
  <c r="I462" i="22"/>
  <c r="H462" i="22"/>
  <c r="G462" i="22"/>
  <c r="I461" i="22"/>
  <c r="H461" i="22"/>
  <c r="G461" i="22"/>
  <c r="I460" i="22"/>
  <c r="H460" i="22"/>
  <c r="G460" i="22"/>
  <c r="I459" i="22"/>
  <c r="H459" i="22"/>
  <c r="G459" i="22"/>
  <c r="I458" i="22"/>
  <c r="H458" i="22"/>
  <c r="G458" i="22"/>
  <c r="I457" i="22"/>
  <c r="H457" i="22"/>
  <c r="G457" i="22"/>
  <c r="I456" i="22"/>
  <c r="H456" i="22"/>
  <c r="G456" i="22"/>
  <c r="I455" i="22"/>
  <c r="H455" i="22"/>
  <c r="G455" i="22"/>
  <c r="I454" i="22"/>
  <c r="H454" i="22"/>
  <c r="G454" i="22"/>
  <c r="I453" i="22"/>
  <c r="H453" i="22"/>
  <c r="G453" i="22"/>
  <c r="I452" i="22"/>
  <c r="H452" i="22"/>
  <c r="G452" i="22"/>
  <c r="I451" i="22"/>
  <c r="H451" i="22"/>
  <c r="G451" i="22"/>
  <c r="I450" i="22"/>
  <c r="H450" i="22"/>
  <c r="G450" i="22"/>
  <c r="I449" i="22"/>
  <c r="H449" i="22"/>
  <c r="G449" i="22"/>
  <c r="I448" i="22"/>
  <c r="H448" i="22"/>
  <c r="G448" i="22"/>
  <c r="I447" i="22"/>
  <c r="H447" i="22"/>
  <c r="G447" i="22"/>
  <c r="I446" i="22"/>
  <c r="H446" i="22"/>
  <c r="G446" i="22"/>
  <c r="I445" i="22"/>
  <c r="H445" i="22"/>
  <c r="G445" i="22"/>
  <c r="I444" i="22"/>
  <c r="H444" i="22"/>
  <c r="G444" i="22"/>
  <c r="I443" i="22"/>
  <c r="H443" i="22"/>
  <c r="G443" i="22"/>
  <c r="I442" i="22"/>
  <c r="H442" i="22"/>
  <c r="G442" i="22"/>
  <c r="I441" i="22"/>
  <c r="H441" i="22"/>
  <c r="G441" i="22"/>
  <c r="I440" i="22"/>
  <c r="H440" i="22"/>
  <c r="G440" i="22"/>
  <c r="I439" i="22"/>
  <c r="H439" i="22"/>
  <c r="G439" i="22"/>
  <c r="I438" i="22"/>
  <c r="H438" i="22"/>
  <c r="G438" i="22"/>
  <c r="I437" i="22"/>
  <c r="H437" i="22"/>
  <c r="G437" i="22"/>
  <c r="I436" i="22"/>
  <c r="H436" i="22"/>
  <c r="G436" i="22"/>
  <c r="I435" i="22"/>
  <c r="H435" i="22"/>
  <c r="G435" i="22"/>
  <c r="I434" i="22"/>
  <c r="H434" i="22"/>
  <c r="G434" i="22"/>
  <c r="I433" i="22"/>
  <c r="H433" i="22"/>
  <c r="G433" i="22"/>
  <c r="I432" i="22"/>
  <c r="H432" i="22"/>
  <c r="G432" i="22"/>
  <c r="I431" i="22"/>
  <c r="H431" i="22"/>
  <c r="G431" i="22"/>
  <c r="I430" i="22"/>
  <c r="H430" i="22"/>
  <c r="G430" i="22"/>
  <c r="I429" i="22"/>
  <c r="H429" i="22"/>
  <c r="G429" i="22"/>
  <c r="I428" i="22"/>
  <c r="H428" i="22"/>
  <c r="G428" i="22"/>
  <c r="I427" i="22"/>
  <c r="H427" i="22"/>
  <c r="G427" i="22"/>
  <c r="I426" i="22"/>
  <c r="H426" i="22"/>
  <c r="G426" i="22"/>
  <c r="I425" i="22"/>
  <c r="H425" i="22"/>
  <c r="G425" i="22"/>
  <c r="I424" i="22"/>
  <c r="H424" i="22"/>
  <c r="G424" i="22"/>
  <c r="I423" i="22"/>
  <c r="H423" i="22"/>
  <c r="G423" i="22"/>
  <c r="I422" i="22"/>
  <c r="H422" i="22"/>
  <c r="G422" i="22"/>
  <c r="I421" i="22"/>
  <c r="H421" i="22"/>
  <c r="G421" i="22"/>
  <c r="I420" i="22"/>
  <c r="H420" i="22"/>
  <c r="G420" i="22"/>
  <c r="I419" i="22"/>
  <c r="H419" i="22"/>
  <c r="G419" i="22"/>
  <c r="I418" i="22"/>
  <c r="H418" i="22"/>
  <c r="G418" i="22"/>
  <c r="I417" i="22"/>
  <c r="H417" i="22"/>
  <c r="G417" i="22"/>
  <c r="I416" i="22"/>
  <c r="H416" i="22"/>
  <c r="G416" i="22"/>
  <c r="I415" i="22"/>
  <c r="H415" i="22"/>
  <c r="G415" i="22"/>
  <c r="I414" i="22"/>
  <c r="H414" i="22"/>
  <c r="G414" i="22"/>
  <c r="I413" i="22"/>
  <c r="H413" i="22"/>
  <c r="G413" i="22"/>
  <c r="I412" i="22"/>
  <c r="H412" i="22"/>
  <c r="G412" i="22"/>
  <c r="I411" i="22"/>
  <c r="H411" i="22"/>
  <c r="G411" i="22"/>
  <c r="I410" i="22"/>
  <c r="H410" i="22"/>
  <c r="G410" i="22"/>
  <c r="I409" i="22"/>
  <c r="H409" i="22"/>
  <c r="G409" i="22"/>
  <c r="I408" i="22"/>
  <c r="H408" i="22"/>
  <c r="G408" i="22"/>
  <c r="I407" i="22"/>
  <c r="H407" i="22"/>
  <c r="G407" i="22"/>
  <c r="I406" i="22"/>
  <c r="H406" i="22"/>
  <c r="G406" i="22"/>
  <c r="I405" i="22"/>
  <c r="H405" i="22"/>
  <c r="G405" i="22"/>
  <c r="I404" i="22"/>
  <c r="H404" i="22"/>
  <c r="G404" i="22"/>
  <c r="I403" i="22"/>
  <c r="H403" i="22"/>
  <c r="G403" i="22"/>
  <c r="I402" i="22"/>
  <c r="H402" i="22"/>
  <c r="G402" i="22"/>
  <c r="I401" i="22"/>
  <c r="H401" i="22"/>
  <c r="G401" i="22"/>
  <c r="I400" i="22"/>
  <c r="H400" i="22"/>
  <c r="G400" i="22"/>
  <c r="I399" i="22"/>
  <c r="H399" i="22"/>
  <c r="G399" i="22"/>
  <c r="I398" i="22"/>
  <c r="H398" i="22"/>
  <c r="G398" i="22"/>
  <c r="I397" i="22"/>
  <c r="H397" i="22"/>
  <c r="G397" i="22"/>
  <c r="I396" i="22"/>
  <c r="H396" i="22"/>
  <c r="G396" i="22"/>
  <c r="I395" i="22"/>
  <c r="H395" i="22"/>
  <c r="G395" i="22"/>
  <c r="I394" i="22"/>
  <c r="H394" i="22"/>
  <c r="G394" i="22"/>
  <c r="I393" i="22"/>
  <c r="H393" i="22"/>
  <c r="G393" i="22"/>
  <c r="I392" i="22"/>
  <c r="H392" i="22"/>
  <c r="G392" i="22"/>
  <c r="I391" i="22"/>
  <c r="H391" i="22"/>
  <c r="G391" i="22"/>
  <c r="I390" i="22"/>
  <c r="H390" i="22"/>
  <c r="G390" i="22"/>
  <c r="I389" i="22"/>
  <c r="H389" i="22"/>
  <c r="G389" i="22"/>
  <c r="I388" i="22"/>
  <c r="H388" i="22"/>
  <c r="G388" i="22"/>
  <c r="I387" i="22"/>
  <c r="H387" i="22"/>
  <c r="G387" i="22"/>
  <c r="I386" i="22"/>
  <c r="H386" i="22"/>
  <c r="G386" i="22"/>
  <c r="I385" i="22"/>
  <c r="H385" i="22"/>
  <c r="G385" i="22"/>
  <c r="I384" i="22"/>
  <c r="H384" i="22"/>
  <c r="G384" i="22"/>
  <c r="I383" i="22"/>
  <c r="H383" i="22"/>
  <c r="G383" i="22"/>
  <c r="I382" i="22"/>
  <c r="H382" i="22"/>
  <c r="G382" i="22"/>
  <c r="I381" i="22"/>
  <c r="H381" i="22"/>
  <c r="G381" i="22"/>
  <c r="I380" i="22"/>
  <c r="H380" i="22"/>
  <c r="G380" i="22"/>
  <c r="I379" i="22"/>
  <c r="H379" i="22"/>
  <c r="G379" i="22"/>
  <c r="I378" i="22"/>
  <c r="H378" i="22"/>
  <c r="G378" i="22"/>
  <c r="I377" i="22"/>
  <c r="H377" i="22"/>
  <c r="G377" i="22"/>
  <c r="I376" i="22"/>
  <c r="H376" i="22"/>
  <c r="G376" i="22"/>
  <c r="I375" i="22"/>
  <c r="H375" i="22"/>
  <c r="G375" i="22"/>
  <c r="I374" i="22"/>
  <c r="H374" i="22"/>
  <c r="G374" i="22"/>
  <c r="I373" i="22"/>
  <c r="H373" i="22"/>
  <c r="G373" i="22"/>
  <c r="I372" i="22"/>
  <c r="H372" i="22"/>
  <c r="G372" i="22"/>
  <c r="I371" i="22"/>
  <c r="H371" i="22"/>
  <c r="G371" i="22"/>
  <c r="I370" i="22"/>
  <c r="H370" i="22"/>
  <c r="G370" i="22"/>
  <c r="I369" i="22"/>
  <c r="H369" i="22"/>
  <c r="G369" i="22"/>
  <c r="I368" i="22"/>
  <c r="H368" i="22"/>
  <c r="G368" i="22"/>
  <c r="I367" i="22"/>
  <c r="H367" i="22"/>
  <c r="G367" i="22"/>
  <c r="I366" i="22"/>
  <c r="H366" i="22"/>
  <c r="G366" i="22"/>
  <c r="I365" i="22"/>
  <c r="H365" i="22"/>
  <c r="G365" i="22"/>
  <c r="I364" i="22"/>
  <c r="H364" i="22"/>
  <c r="G364" i="22"/>
  <c r="I363" i="22"/>
  <c r="H363" i="22"/>
  <c r="G363" i="22"/>
  <c r="I362" i="22"/>
  <c r="H362" i="22"/>
  <c r="G362" i="22"/>
  <c r="I361" i="22"/>
  <c r="H361" i="22"/>
  <c r="G361" i="22"/>
  <c r="I360" i="22"/>
  <c r="H360" i="22"/>
  <c r="G360" i="22"/>
  <c r="I359" i="22"/>
  <c r="H359" i="22"/>
  <c r="G359" i="22"/>
  <c r="I358" i="22"/>
  <c r="H358" i="22"/>
  <c r="G358" i="22"/>
  <c r="I357" i="22"/>
  <c r="H357" i="22"/>
  <c r="G357" i="22"/>
  <c r="I356" i="22"/>
  <c r="H356" i="22"/>
  <c r="G356" i="22"/>
  <c r="I355" i="22"/>
  <c r="H355" i="22"/>
  <c r="G355" i="22"/>
  <c r="I354" i="22"/>
  <c r="H354" i="22"/>
  <c r="G354" i="22"/>
  <c r="I353" i="22"/>
  <c r="H353" i="22"/>
  <c r="G353" i="22"/>
  <c r="I352" i="22"/>
  <c r="H352" i="22"/>
  <c r="G352" i="22"/>
  <c r="I351" i="22"/>
  <c r="H351" i="22"/>
  <c r="G351" i="22"/>
  <c r="I350" i="22"/>
  <c r="H350" i="22"/>
  <c r="G350" i="22"/>
  <c r="I349" i="22"/>
  <c r="H349" i="22"/>
  <c r="G349" i="22"/>
  <c r="I348" i="22"/>
  <c r="H348" i="22"/>
  <c r="G348" i="22"/>
  <c r="I347" i="22"/>
  <c r="H347" i="22"/>
  <c r="G347" i="22"/>
  <c r="I346" i="22"/>
  <c r="H346" i="22"/>
  <c r="G346" i="22"/>
  <c r="I345" i="22"/>
  <c r="H345" i="22"/>
  <c r="G345" i="22"/>
  <c r="I344" i="22"/>
  <c r="H344" i="22"/>
  <c r="G344" i="22"/>
  <c r="I343" i="22"/>
  <c r="H343" i="22"/>
  <c r="G343" i="22"/>
  <c r="I342" i="22"/>
  <c r="H342" i="22"/>
  <c r="G342" i="22"/>
  <c r="I341" i="22"/>
  <c r="H341" i="22"/>
  <c r="G341" i="22"/>
  <c r="I340" i="22"/>
  <c r="H340" i="22"/>
  <c r="G340" i="22"/>
  <c r="I339" i="22"/>
  <c r="H339" i="22"/>
  <c r="G339" i="22"/>
  <c r="I338" i="22"/>
  <c r="H338" i="22"/>
  <c r="G338" i="22"/>
  <c r="I337" i="22"/>
  <c r="H337" i="22"/>
  <c r="G337" i="22"/>
  <c r="I336" i="22"/>
  <c r="H336" i="22"/>
  <c r="G336" i="22"/>
  <c r="I335" i="22"/>
  <c r="H335" i="22"/>
  <c r="G335" i="22"/>
  <c r="I334" i="22"/>
  <c r="H334" i="22"/>
  <c r="G334" i="22"/>
  <c r="I333" i="22"/>
  <c r="H333" i="22"/>
  <c r="G333" i="22"/>
  <c r="I332" i="22"/>
  <c r="H332" i="22"/>
  <c r="G332" i="22"/>
  <c r="I331" i="22"/>
  <c r="H331" i="22"/>
  <c r="G331" i="22"/>
  <c r="I330" i="22"/>
  <c r="H330" i="22"/>
  <c r="G330" i="22"/>
  <c r="I329" i="22"/>
  <c r="H329" i="22"/>
  <c r="G329" i="22"/>
  <c r="I328" i="22"/>
  <c r="H328" i="22"/>
  <c r="G328" i="22"/>
  <c r="I327" i="22"/>
  <c r="H327" i="22"/>
  <c r="G327" i="22"/>
  <c r="I326" i="22"/>
  <c r="H326" i="22"/>
  <c r="G326" i="22"/>
  <c r="I325" i="22"/>
  <c r="H325" i="22"/>
  <c r="G325" i="22"/>
  <c r="I324" i="22"/>
  <c r="H324" i="22"/>
  <c r="G324" i="22"/>
  <c r="I323" i="22"/>
  <c r="H323" i="22"/>
  <c r="G323" i="22"/>
  <c r="I322" i="22"/>
  <c r="H322" i="22"/>
  <c r="G322" i="22"/>
  <c r="I321" i="22"/>
  <c r="H321" i="22"/>
  <c r="G321" i="22"/>
  <c r="I320" i="22"/>
  <c r="H320" i="22"/>
  <c r="G320" i="22"/>
  <c r="I319" i="22"/>
  <c r="H319" i="22"/>
  <c r="G319" i="22"/>
  <c r="I318" i="22"/>
  <c r="H318" i="22"/>
  <c r="G318" i="22"/>
  <c r="I317" i="22"/>
  <c r="H317" i="22"/>
  <c r="G317" i="22"/>
  <c r="I316" i="22"/>
  <c r="H316" i="22"/>
  <c r="G316" i="22"/>
  <c r="I315" i="22"/>
  <c r="H315" i="22"/>
  <c r="G315" i="22"/>
  <c r="I314" i="22"/>
  <c r="H314" i="22"/>
  <c r="G314" i="22"/>
  <c r="I313" i="22"/>
  <c r="H313" i="22"/>
  <c r="G313" i="22"/>
  <c r="I312" i="22"/>
  <c r="H312" i="22"/>
  <c r="G312" i="22"/>
  <c r="I311" i="22"/>
  <c r="H311" i="22"/>
  <c r="G311" i="22"/>
  <c r="I310" i="22"/>
  <c r="H310" i="22"/>
  <c r="G310" i="22"/>
  <c r="I309" i="22"/>
  <c r="H309" i="22"/>
  <c r="G309" i="22"/>
  <c r="I308" i="22"/>
  <c r="H308" i="22"/>
  <c r="G308" i="22"/>
  <c r="I307" i="22"/>
  <c r="H307" i="22"/>
  <c r="G307" i="22"/>
  <c r="I306" i="22"/>
  <c r="H306" i="22"/>
  <c r="G306" i="22"/>
  <c r="I305" i="22"/>
  <c r="H305" i="22"/>
  <c r="G305" i="22"/>
  <c r="I304" i="22"/>
  <c r="H304" i="22"/>
  <c r="G304" i="22"/>
  <c r="I303" i="22"/>
  <c r="H303" i="22"/>
  <c r="G303" i="22"/>
  <c r="I302" i="22"/>
  <c r="H302" i="22"/>
  <c r="G302" i="22"/>
  <c r="I301" i="22"/>
  <c r="H301" i="22"/>
  <c r="G301" i="22"/>
  <c r="I300" i="22"/>
  <c r="H300" i="22"/>
  <c r="G300" i="22"/>
  <c r="I299" i="22"/>
  <c r="H299" i="22"/>
  <c r="G299" i="22"/>
  <c r="I298" i="22"/>
  <c r="H298" i="22"/>
  <c r="G298" i="22"/>
  <c r="I297" i="22"/>
  <c r="H297" i="22"/>
  <c r="G297" i="22"/>
  <c r="I296" i="22"/>
  <c r="H296" i="22"/>
  <c r="G296" i="22"/>
  <c r="I295" i="22"/>
  <c r="H295" i="22"/>
  <c r="G295" i="22"/>
  <c r="I294" i="22"/>
  <c r="H294" i="22"/>
  <c r="G294" i="22"/>
  <c r="I293" i="22"/>
  <c r="H293" i="22"/>
  <c r="G293" i="22"/>
  <c r="I292" i="22"/>
  <c r="H292" i="22"/>
  <c r="G292" i="22"/>
  <c r="I291" i="22"/>
  <c r="H291" i="22"/>
  <c r="G291" i="22"/>
  <c r="I290" i="22"/>
  <c r="H290" i="22"/>
  <c r="G290" i="22"/>
  <c r="I289" i="22"/>
  <c r="H289" i="22"/>
  <c r="G289" i="22"/>
  <c r="I288" i="22"/>
  <c r="H288" i="22"/>
  <c r="G288" i="22"/>
  <c r="I287" i="22"/>
  <c r="H287" i="22"/>
  <c r="G287" i="22"/>
  <c r="I286" i="22"/>
  <c r="H286" i="22"/>
  <c r="G286" i="22"/>
  <c r="I285" i="22"/>
  <c r="H285" i="22"/>
  <c r="G285" i="22"/>
  <c r="I284" i="22"/>
  <c r="H284" i="22"/>
  <c r="G284" i="22"/>
  <c r="I283" i="22"/>
  <c r="H283" i="22"/>
  <c r="G283" i="22"/>
  <c r="I282" i="22"/>
  <c r="H282" i="22"/>
  <c r="G282" i="22"/>
  <c r="I281" i="22"/>
  <c r="H281" i="22"/>
  <c r="G281" i="22"/>
  <c r="I280" i="22"/>
  <c r="H280" i="22"/>
  <c r="G280" i="22"/>
  <c r="I279" i="22"/>
  <c r="H279" i="22"/>
  <c r="G279" i="22"/>
  <c r="I278" i="22"/>
  <c r="H278" i="22"/>
  <c r="G278" i="22"/>
  <c r="I277" i="22"/>
  <c r="H277" i="22"/>
  <c r="G277" i="22"/>
  <c r="I276" i="22"/>
  <c r="H276" i="22"/>
  <c r="G276" i="22"/>
  <c r="I275" i="22"/>
  <c r="H275" i="22"/>
  <c r="G275" i="22"/>
  <c r="I274" i="22"/>
  <c r="H274" i="22"/>
  <c r="G274" i="22"/>
  <c r="I273" i="22"/>
  <c r="H273" i="22"/>
  <c r="G273" i="22"/>
  <c r="I272" i="22"/>
  <c r="H272" i="22"/>
  <c r="G272" i="22"/>
  <c r="I271" i="22"/>
  <c r="H271" i="22"/>
  <c r="G271" i="22"/>
  <c r="I270" i="22"/>
  <c r="H270" i="22"/>
  <c r="G270" i="22"/>
  <c r="I269" i="22"/>
  <c r="H269" i="22"/>
  <c r="G269" i="22"/>
  <c r="I268" i="22"/>
  <c r="H268" i="22"/>
  <c r="G268" i="22"/>
  <c r="I267" i="22"/>
  <c r="H267" i="22"/>
  <c r="G267" i="22"/>
  <c r="I266" i="22"/>
  <c r="H266" i="22"/>
  <c r="G266" i="22"/>
  <c r="I265" i="22"/>
  <c r="H265" i="22"/>
  <c r="G265" i="22"/>
  <c r="I264" i="22"/>
  <c r="H264" i="22"/>
  <c r="G264" i="22"/>
  <c r="I263" i="22"/>
  <c r="H263" i="22"/>
  <c r="G263" i="22"/>
  <c r="I262" i="22"/>
  <c r="H262" i="22"/>
  <c r="G262" i="22"/>
  <c r="I261" i="22"/>
  <c r="H261" i="22"/>
  <c r="G261" i="22"/>
  <c r="I260" i="22"/>
  <c r="H260" i="22"/>
  <c r="G260" i="22"/>
  <c r="I259" i="22"/>
  <c r="H259" i="22"/>
  <c r="G259" i="22"/>
  <c r="I258" i="22"/>
  <c r="H258" i="22"/>
  <c r="G258" i="22"/>
  <c r="I257" i="22"/>
  <c r="H257" i="22"/>
  <c r="G257" i="22"/>
  <c r="I256" i="22"/>
  <c r="H256" i="22"/>
  <c r="G256" i="22"/>
  <c r="I255" i="22"/>
  <c r="H255" i="22"/>
  <c r="G255" i="22"/>
  <c r="I254" i="22"/>
  <c r="H254" i="22"/>
  <c r="G254" i="22"/>
  <c r="I253" i="22"/>
  <c r="H253" i="22"/>
  <c r="G253" i="22"/>
  <c r="I252" i="22"/>
  <c r="H252" i="22"/>
  <c r="G252" i="22"/>
  <c r="I251" i="22"/>
  <c r="H251" i="22"/>
  <c r="G251" i="22"/>
  <c r="I250" i="22"/>
  <c r="H250" i="22"/>
  <c r="G250" i="22"/>
  <c r="I249" i="22"/>
  <c r="H249" i="22"/>
  <c r="G249" i="22"/>
  <c r="I248" i="22"/>
  <c r="H248" i="22"/>
  <c r="G248" i="22"/>
  <c r="I247" i="22"/>
  <c r="H247" i="22"/>
  <c r="G247" i="22"/>
  <c r="I246" i="22"/>
  <c r="H246" i="22"/>
  <c r="G246" i="22"/>
  <c r="I245" i="22"/>
  <c r="H245" i="22"/>
  <c r="G245" i="22"/>
  <c r="I244" i="22"/>
  <c r="H244" i="22"/>
  <c r="G244" i="22"/>
  <c r="I243" i="22"/>
  <c r="H243" i="22"/>
  <c r="G243" i="22"/>
  <c r="I242" i="22"/>
  <c r="H242" i="22"/>
  <c r="G242" i="22"/>
  <c r="I241" i="22"/>
  <c r="H241" i="22"/>
  <c r="G241" i="22"/>
  <c r="I240" i="22"/>
  <c r="H240" i="22"/>
  <c r="G240" i="22"/>
  <c r="I239" i="22"/>
  <c r="H239" i="22"/>
  <c r="G239" i="22"/>
  <c r="I238" i="22"/>
  <c r="H238" i="22"/>
  <c r="G238" i="22"/>
  <c r="I237" i="22"/>
  <c r="H237" i="22"/>
  <c r="G237" i="22"/>
  <c r="I236" i="22"/>
  <c r="H236" i="22"/>
  <c r="G236" i="22"/>
  <c r="I235" i="22"/>
  <c r="H235" i="22"/>
  <c r="G235" i="22"/>
  <c r="I234" i="22"/>
  <c r="H234" i="22"/>
  <c r="G234" i="22"/>
  <c r="I233" i="22"/>
  <c r="H233" i="22"/>
  <c r="G233" i="22"/>
  <c r="I232" i="22"/>
  <c r="H232" i="22"/>
  <c r="G232" i="22"/>
  <c r="I231" i="22"/>
  <c r="H231" i="22"/>
  <c r="G231" i="22"/>
  <c r="I230" i="22"/>
  <c r="H230" i="22"/>
  <c r="G230" i="22"/>
  <c r="I229" i="22"/>
  <c r="H229" i="22"/>
  <c r="G229" i="22"/>
  <c r="I228" i="22"/>
  <c r="H228" i="22"/>
  <c r="G228" i="22"/>
  <c r="I227" i="22"/>
  <c r="H227" i="22"/>
  <c r="G227" i="22"/>
  <c r="I226" i="22"/>
  <c r="H226" i="22"/>
  <c r="G226" i="22"/>
  <c r="I225" i="22"/>
  <c r="H225" i="22"/>
  <c r="G225" i="22"/>
  <c r="I224" i="22"/>
  <c r="H224" i="22"/>
  <c r="G224" i="22"/>
  <c r="I223" i="22"/>
  <c r="H223" i="22"/>
  <c r="G223" i="22"/>
  <c r="I222" i="22"/>
  <c r="H222" i="22"/>
  <c r="G222" i="22"/>
  <c r="I221" i="22"/>
  <c r="H221" i="22"/>
  <c r="G221" i="22"/>
  <c r="I220" i="22"/>
  <c r="H220" i="22"/>
  <c r="G220" i="22"/>
  <c r="I219" i="22"/>
  <c r="H219" i="22"/>
  <c r="G219" i="22"/>
  <c r="I218" i="22"/>
  <c r="H218" i="22"/>
  <c r="G218" i="22"/>
  <c r="I217" i="22"/>
  <c r="H217" i="22"/>
  <c r="G217" i="22"/>
  <c r="I216" i="22"/>
  <c r="H216" i="22"/>
  <c r="G216" i="22"/>
  <c r="I215" i="22"/>
  <c r="H215" i="22"/>
  <c r="G215" i="22"/>
  <c r="I214" i="22"/>
  <c r="H214" i="22"/>
  <c r="G214" i="22"/>
  <c r="I213" i="22"/>
  <c r="H213" i="22"/>
  <c r="G213" i="22"/>
  <c r="I212" i="22"/>
  <c r="H212" i="22"/>
  <c r="G212" i="22"/>
  <c r="I211" i="22"/>
  <c r="H211" i="22"/>
  <c r="G211" i="22"/>
  <c r="I210" i="22"/>
  <c r="H210" i="22"/>
  <c r="G210" i="22"/>
  <c r="I209" i="22"/>
  <c r="H209" i="22"/>
  <c r="G209" i="22"/>
  <c r="I208" i="22"/>
  <c r="H208" i="22"/>
  <c r="G208" i="22"/>
  <c r="I207" i="22"/>
  <c r="H207" i="22"/>
  <c r="G207" i="22"/>
  <c r="I206" i="22"/>
  <c r="H206" i="22"/>
  <c r="G206" i="22"/>
  <c r="I205" i="22"/>
  <c r="H205" i="22"/>
  <c r="G205" i="22"/>
  <c r="I204" i="22"/>
  <c r="H204" i="22"/>
  <c r="G204" i="22"/>
  <c r="I203" i="22"/>
  <c r="H203" i="22"/>
  <c r="G203" i="22"/>
  <c r="I202" i="22"/>
  <c r="H202" i="22"/>
  <c r="G202" i="22"/>
  <c r="I201" i="22"/>
  <c r="H201" i="22"/>
  <c r="G201" i="22"/>
  <c r="I200" i="22"/>
  <c r="H200" i="22"/>
  <c r="G200" i="22"/>
  <c r="I199" i="22"/>
  <c r="H199" i="22"/>
  <c r="G199" i="22"/>
  <c r="I198" i="22"/>
  <c r="H198" i="22"/>
  <c r="G198" i="22"/>
  <c r="I197" i="22"/>
  <c r="H197" i="22"/>
  <c r="G197" i="22"/>
  <c r="I196" i="22"/>
  <c r="H196" i="22"/>
  <c r="G196" i="22"/>
  <c r="I195" i="22"/>
  <c r="H195" i="22"/>
  <c r="G195" i="22"/>
  <c r="I194" i="22"/>
  <c r="H194" i="22"/>
  <c r="G194" i="22"/>
  <c r="I193" i="22"/>
  <c r="H193" i="22"/>
  <c r="G193" i="22"/>
  <c r="I192" i="22"/>
  <c r="H192" i="22"/>
  <c r="G192" i="22"/>
  <c r="I191" i="22"/>
  <c r="H191" i="22"/>
  <c r="G191" i="22"/>
  <c r="I190" i="22"/>
  <c r="H190" i="22"/>
  <c r="G190" i="22"/>
  <c r="I189" i="22"/>
  <c r="H189" i="22"/>
  <c r="G189" i="22"/>
  <c r="I188" i="22"/>
  <c r="H188" i="22"/>
  <c r="G188" i="22"/>
  <c r="I187" i="22"/>
  <c r="H187" i="22"/>
  <c r="G187" i="22"/>
  <c r="I186" i="22"/>
  <c r="H186" i="22"/>
  <c r="G186" i="22"/>
  <c r="I185" i="22"/>
  <c r="H185" i="22"/>
  <c r="G185" i="22"/>
  <c r="I184" i="22"/>
  <c r="H184" i="22"/>
  <c r="G184" i="22"/>
  <c r="I183" i="22"/>
  <c r="H183" i="22"/>
  <c r="G183" i="22"/>
  <c r="I182" i="22"/>
  <c r="H182" i="22"/>
  <c r="G182" i="22"/>
  <c r="I181" i="22"/>
  <c r="H181" i="22"/>
  <c r="G181" i="22"/>
  <c r="I180" i="22"/>
  <c r="H180" i="22"/>
  <c r="G180" i="22"/>
  <c r="I179" i="22"/>
  <c r="H179" i="22"/>
  <c r="G179" i="22"/>
  <c r="I178" i="22"/>
  <c r="H178" i="22"/>
  <c r="G178" i="22"/>
  <c r="I177" i="22"/>
  <c r="H177" i="22"/>
  <c r="G177" i="22"/>
  <c r="I176" i="22"/>
  <c r="H176" i="22"/>
  <c r="G176" i="22"/>
  <c r="I175" i="22"/>
  <c r="H175" i="22"/>
  <c r="G175" i="22"/>
  <c r="I174" i="22"/>
  <c r="H174" i="22"/>
  <c r="G174" i="22"/>
  <c r="I173" i="22"/>
  <c r="H173" i="22"/>
  <c r="G173" i="22"/>
  <c r="I172" i="22"/>
  <c r="H172" i="22"/>
  <c r="G172" i="22"/>
  <c r="I171" i="22"/>
  <c r="H171" i="22"/>
  <c r="G171" i="22"/>
  <c r="I170" i="22"/>
  <c r="H170" i="22"/>
  <c r="G170" i="22"/>
  <c r="I169" i="22"/>
  <c r="H169" i="22"/>
  <c r="G169" i="22"/>
  <c r="I168" i="22"/>
  <c r="H168" i="22"/>
  <c r="G168" i="22"/>
  <c r="I167" i="22"/>
  <c r="H167" i="22"/>
  <c r="G167" i="22"/>
  <c r="I166" i="22"/>
  <c r="H166" i="22"/>
  <c r="G166" i="22"/>
  <c r="I165" i="22"/>
  <c r="H165" i="22"/>
  <c r="G165" i="22"/>
  <c r="I164" i="22"/>
  <c r="H164" i="22"/>
  <c r="G164" i="22"/>
  <c r="I163" i="22"/>
  <c r="H163" i="22"/>
  <c r="G163" i="22"/>
  <c r="I162" i="22"/>
  <c r="H162" i="22"/>
  <c r="G162" i="22"/>
  <c r="I161" i="22"/>
  <c r="H161" i="22"/>
  <c r="G161" i="22"/>
  <c r="I160" i="22"/>
  <c r="H160" i="22"/>
  <c r="G160" i="22"/>
  <c r="I159" i="22"/>
  <c r="H159" i="22"/>
  <c r="G159" i="22"/>
  <c r="I158" i="22"/>
  <c r="H158" i="22"/>
  <c r="G158" i="22"/>
  <c r="I157" i="22"/>
  <c r="H157" i="22"/>
  <c r="G157" i="22"/>
  <c r="I156" i="22"/>
  <c r="H156" i="22"/>
  <c r="G156" i="22"/>
  <c r="I155" i="22"/>
  <c r="H155" i="22"/>
  <c r="G155" i="22"/>
  <c r="I154" i="22"/>
  <c r="H154" i="22"/>
  <c r="G154" i="22"/>
  <c r="I153" i="22"/>
  <c r="H153" i="22"/>
  <c r="G153" i="22"/>
  <c r="I152" i="22"/>
  <c r="H152" i="22"/>
  <c r="G152" i="22"/>
  <c r="I151" i="22"/>
  <c r="H151" i="22"/>
  <c r="G151" i="22"/>
  <c r="I150" i="22"/>
  <c r="H150" i="22"/>
  <c r="G150" i="22"/>
  <c r="I149" i="22"/>
  <c r="H149" i="22"/>
  <c r="G149" i="22"/>
  <c r="I148" i="22"/>
  <c r="H148" i="22"/>
  <c r="G148" i="22"/>
  <c r="I147" i="22"/>
  <c r="H147" i="22"/>
  <c r="G147" i="22"/>
  <c r="I146" i="22"/>
  <c r="H146" i="22"/>
  <c r="G146" i="22"/>
  <c r="I145" i="22"/>
  <c r="H145" i="22"/>
  <c r="G145" i="22"/>
  <c r="I144" i="22"/>
  <c r="H144" i="22"/>
  <c r="G144" i="22"/>
  <c r="I143" i="22"/>
  <c r="H143" i="22"/>
  <c r="G143" i="22"/>
  <c r="I142" i="22"/>
  <c r="H142" i="22"/>
  <c r="G142" i="22"/>
  <c r="I141" i="22"/>
  <c r="H141" i="22"/>
  <c r="G141" i="22"/>
  <c r="I140" i="22"/>
  <c r="H140" i="22"/>
  <c r="G140" i="22"/>
  <c r="I139" i="22"/>
  <c r="H139" i="22"/>
  <c r="G139" i="22"/>
  <c r="I138" i="22"/>
  <c r="H138" i="22"/>
  <c r="G138" i="22"/>
  <c r="I137" i="22"/>
  <c r="H137" i="22"/>
  <c r="G137" i="22"/>
  <c r="I136" i="22"/>
  <c r="H136" i="22"/>
  <c r="G136" i="22"/>
  <c r="I135" i="22"/>
  <c r="H135" i="22"/>
  <c r="G135" i="22"/>
  <c r="I134" i="22"/>
  <c r="H134" i="22"/>
  <c r="G134" i="22"/>
  <c r="I133" i="22"/>
  <c r="H133" i="22"/>
  <c r="G133" i="22"/>
  <c r="I132" i="22"/>
  <c r="H132" i="22"/>
  <c r="G132" i="22"/>
  <c r="I131" i="22"/>
  <c r="H131" i="22"/>
  <c r="G131" i="22"/>
  <c r="I130" i="22"/>
  <c r="H130" i="22"/>
  <c r="G130" i="22"/>
  <c r="I129" i="22"/>
  <c r="H129" i="22"/>
  <c r="G129" i="22"/>
  <c r="I128" i="22"/>
  <c r="H128" i="22"/>
  <c r="G128" i="22"/>
  <c r="I127" i="22"/>
  <c r="H127" i="22"/>
  <c r="G127" i="22"/>
  <c r="I126" i="22"/>
  <c r="H126" i="22"/>
  <c r="G126" i="22"/>
  <c r="I125" i="22"/>
  <c r="H125" i="22"/>
  <c r="G125" i="22"/>
  <c r="I124" i="22"/>
  <c r="H124" i="22"/>
  <c r="G124" i="22"/>
  <c r="I123" i="22"/>
  <c r="H123" i="22"/>
  <c r="G123" i="22"/>
  <c r="I122" i="22"/>
  <c r="H122" i="22"/>
  <c r="G122" i="22"/>
  <c r="I121" i="22"/>
  <c r="H121" i="22"/>
  <c r="G121" i="22"/>
  <c r="I120" i="22"/>
  <c r="H120" i="22"/>
  <c r="G120" i="22"/>
  <c r="I119" i="22"/>
  <c r="H119" i="22"/>
  <c r="G119" i="22"/>
  <c r="I118" i="22"/>
  <c r="H118" i="22"/>
  <c r="G118" i="22"/>
  <c r="I117" i="22"/>
  <c r="H117" i="22"/>
  <c r="G117" i="22"/>
  <c r="I116" i="22"/>
  <c r="H116" i="22"/>
  <c r="G116" i="22"/>
  <c r="I115" i="22"/>
  <c r="H115" i="22"/>
  <c r="G115" i="22"/>
  <c r="I114" i="22"/>
  <c r="H114" i="22"/>
  <c r="G114" i="22"/>
  <c r="I113" i="22"/>
  <c r="H113" i="22"/>
  <c r="G113" i="22"/>
  <c r="I112" i="22"/>
  <c r="H112" i="22"/>
  <c r="G112" i="22"/>
  <c r="I111" i="22"/>
  <c r="H111" i="22"/>
  <c r="G111" i="22"/>
  <c r="I110" i="22"/>
  <c r="H110" i="22"/>
  <c r="G110" i="22"/>
  <c r="I109" i="22"/>
  <c r="H109" i="22"/>
  <c r="G109" i="22"/>
  <c r="I108" i="22"/>
  <c r="H108" i="22"/>
  <c r="G108" i="22"/>
  <c r="I107" i="22"/>
  <c r="H107" i="22"/>
  <c r="G107" i="22"/>
  <c r="I106" i="22"/>
  <c r="H106" i="22"/>
  <c r="G106" i="22"/>
  <c r="I105" i="22"/>
  <c r="H105" i="22"/>
  <c r="G105" i="22"/>
  <c r="I104" i="22"/>
  <c r="H104" i="22"/>
  <c r="G104" i="22"/>
  <c r="I103" i="22"/>
  <c r="H103" i="22"/>
  <c r="G103" i="22"/>
  <c r="I102" i="22"/>
  <c r="H102" i="22"/>
  <c r="G102" i="22"/>
  <c r="I101" i="22"/>
  <c r="H101" i="22"/>
  <c r="G101" i="22"/>
  <c r="I100" i="22"/>
  <c r="H100" i="22"/>
  <c r="G100" i="22"/>
  <c r="I99" i="22"/>
  <c r="H99" i="22"/>
  <c r="G99" i="22"/>
  <c r="I98" i="22"/>
  <c r="H98" i="22"/>
  <c r="G98" i="22"/>
  <c r="I97" i="22"/>
  <c r="H97" i="22"/>
  <c r="G97" i="22"/>
  <c r="I96" i="22"/>
  <c r="H96" i="22"/>
  <c r="G96" i="22"/>
  <c r="I95" i="22"/>
  <c r="I1107" i="22" s="1"/>
  <c r="H95" i="22"/>
  <c r="G95" i="22"/>
  <c r="I94" i="22"/>
  <c r="H94" i="22"/>
  <c r="G94" i="22"/>
  <c r="I93" i="22"/>
  <c r="H93" i="22"/>
  <c r="G93" i="22"/>
  <c r="I92" i="22"/>
  <c r="H92" i="22"/>
  <c r="G92" i="22"/>
  <c r="I91" i="22"/>
  <c r="H91" i="22"/>
  <c r="G91" i="22"/>
  <c r="I90" i="22"/>
  <c r="H90" i="22"/>
  <c r="G90" i="22"/>
  <c r="I89" i="22"/>
  <c r="H89" i="22"/>
  <c r="G89" i="22"/>
  <c r="I88" i="22"/>
  <c r="H88" i="22"/>
  <c r="G88" i="22"/>
  <c r="I87" i="22"/>
  <c r="H87" i="22"/>
  <c r="G87" i="22"/>
  <c r="I86" i="22"/>
  <c r="H86" i="22"/>
  <c r="H1098" i="22" s="1"/>
  <c r="G86" i="22"/>
  <c r="I85" i="22"/>
  <c r="H85" i="22"/>
  <c r="G85" i="22"/>
  <c r="I84" i="22"/>
  <c r="H84" i="22"/>
  <c r="G84" i="22"/>
  <c r="I83" i="22"/>
  <c r="H83" i="22"/>
  <c r="G83" i="22"/>
  <c r="I82" i="22"/>
  <c r="H82" i="22"/>
  <c r="G82" i="22"/>
  <c r="I81" i="22"/>
  <c r="H81" i="22"/>
  <c r="G81" i="22"/>
  <c r="I80" i="22"/>
  <c r="H80" i="22"/>
  <c r="G80" i="22"/>
  <c r="I79" i="22"/>
  <c r="H79" i="22"/>
  <c r="G79" i="22"/>
  <c r="I78" i="22"/>
  <c r="H78" i="22"/>
  <c r="G78" i="22"/>
  <c r="I77" i="22"/>
  <c r="H77" i="22"/>
  <c r="G77" i="22"/>
  <c r="I76" i="22"/>
  <c r="H76" i="22"/>
  <c r="G76" i="22"/>
  <c r="I75" i="22"/>
  <c r="H75" i="22"/>
  <c r="G75" i="22"/>
  <c r="I74" i="22"/>
  <c r="H74" i="22"/>
  <c r="G74" i="22"/>
  <c r="I73" i="22"/>
  <c r="H73" i="22"/>
  <c r="G73" i="22"/>
  <c r="I72" i="22"/>
  <c r="H72" i="22"/>
  <c r="G72" i="22"/>
  <c r="I71" i="22"/>
  <c r="H71" i="22"/>
  <c r="G71" i="22"/>
  <c r="I70" i="22"/>
  <c r="H70" i="22"/>
  <c r="G70" i="22"/>
  <c r="I69" i="22"/>
  <c r="H69" i="22"/>
  <c r="G69" i="22"/>
  <c r="I68" i="22"/>
  <c r="H68" i="22"/>
  <c r="G68" i="22"/>
  <c r="I67" i="22"/>
  <c r="H67" i="22"/>
  <c r="G67" i="22"/>
  <c r="I66" i="22"/>
  <c r="H66" i="22"/>
  <c r="G66" i="22"/>
  <c r="I65" i="22"/>
  <c r="H65" i="22"/>
  <c r="G65" i="22"/>
  <c r="I64" i="22"/>
  <c r="H64" i="22"/>
  <c r="G64" i="22"/>
  <c r="I63" i="22"/>
  <c r="H63" i="22"/>
  <c r="G63" i="22"/>
  <c r="I62" i="22"/>
  <c r="H62" i="22"/>
  <c r="G62" i="22"/>
  <c r="I61" i="22"/>
  <c r="H61" i="22"/>
  <c r="G61" i="22"/>
  <c r="G1096" i="22" s="1"/>
  <c r="I60" i="22"/>
  <c r="H60" i="22"/>
  <c r="G60" i="22"/>
  <c r="I59" i="22"/>
  <c r="H59" i="22"/>
  <c r="G59" i="22"/>
  <c r="I58" i="22"/>
  <c r="H58" i="22"/>
  <c r="G58" i="22"/>
  <c r="I57" i="22"/>
  <c r="H57" i="22"/>
  <c r="G57" i="22"/>
  <c r="I56" i="22"/>
  <c r="H56" i="22"/>
  <c r="G56" i="22"/>
  <c r="I55" i="22"/>
  <c r="H55" i="22"/>
  <c r="G55" i="22"/>
  <c r="I54" i="22"/>
  <c r="H54" i="22"/>
  <c r="G54" i="22"/>
  <c r="I53" i="22"/>
  <c r="H53" i="22"/>
  <c r="G53" i="22"/>
  <c r="I52" i="22"/>
  <c r="H52" i="22"/>
  <c r="G52" i="22"/>
  <c r="I51" i="22"/>
  <c r="H51" i="22"/>
  <c r="G51" i="22"/>
  <c r="I50" i="22"/>
  <c r="H50" i="22"/>
  <c r="G50" i="22"/>
  <c r="I49" i="22"/>
  <c r="H49" i="22"/>
  <c r="G49" i="22"/>
  <c r="I48" i="22"/>
  <c r="H48" i="22"/>
  <c r="G48" i="22"/>
  <c r="I47" i="22"/>
  <c r="H47" i="22"/>
  <c r="G47" i="22"/>
  <c r="I46" i="22"/>
  <c r="H46" i="22"/>
  <c r="G46" i="22"/>
  <c r="I45" i="22"/>
  <c r="H45" i="22"/>
  <c r="G45" i="22"/>
  <c r="I44" i="22"/>
  <c r="H44" i="22"/>
  <c r="G44" i="22"/>
  <c r="I43" i="22"/>
  <c r="H43" i="22"/>
  <c r="G43" i="22"/>
  <c r="I42" i="22"/>
  <c r="H42" i="22"/>
  <c r="H1100" i="22" s="1"/>
  <c r="G42" i="22"/>
  <c r="I41" i="22"/>
  <c r="H41" i="22"/>
  <c r="G41" i="22"/>
  <c r="I40" i="22"/>
  <c r="H40" i="22"/>
  <c r="G40" i="22"/>
  <c r="I39" i="22"/>
  <c r="H39" i="22"/>
  <c r="G39" i="22"/>
  <c r="I38" i="22"/>
  <c r="H38" i="22"/>
  <c r="G38" i="22"/>
  <c r="I37" i="22"/>
  <c r="H37" i="22"/>
  <c r="G37" i="22"/>
  <c r="I36" i="22"/>
  <c r="H36" i="22"/>
  <c r="G36" i="22"/>
  <c r="I35" i="22"/>
  <c r="H35" i="22"/>
  <c r="G35" i="22"/>
  <c r="I34" i="22"/>
  <c r="H34" i="22"/>
  <c r="G34" i="22"/>
  <c r="I33" i="22"/>
  <c r="H33" i="22"/>
  <c r="G33" i="22"/>
  <c r="I32" i="22"/>
  <c r="H32" i="22"/>
  <c r="G32" i="22"/>
  <c r="I31" i="22"/>
  <c r="H31" i="22"/>
  <c r="G31" i="22"/>
  <c r="I30" i="22"/>
  <c r="H30" i="22"/>
  <c r="G30" i="22"/>
  <c r="I29" i="22"/>
  <c r="H29" i="22"/>
  <c r="G29" i="22"/>
  <c r="I28" i="22"/>
  <c r="H28" i="22"/>
  <c r="G28" i="22"/>
  <c r="I27" i="22"/>
  <c r="H27" i="22"/>
  <c r="G27" i="22"/>
  <c r="I26" i="22"/>
  <c r="H26" i="22"/>
  <c r="G26" i="22"/>
  <c r="I25" i="22"/>
  <c r="H25" i="22"/>
  <c r="G25" i="22"/>
  <c r="I24" i="22"/>
  <c r="H24" i="22"/>
  <c r="G24" i="22"/>
  <c r="I23" i="22"/>
  <c r="H23" i="22"/>
  <c r="G23" i="22"/>
  <c r="I22" i="22"/>
  <c r="H22" i="22"/>
  <c r="G22" i="22"/>
  <c r="I21" i="22"/>
  <c r="H21" i="22"/>
  <c r="G21" i="22"/>
  <c r="I20" i="22"/>
  <c r="H20" i="22"/>
  <c r="G20" i="22"/>
  <c r="I19" i="22"/>
  <c r="I1100" i="22" s="1"/>
  <c r="H19" i="22"/>
  <c r="G19" i="22"/>
  <c r="I18" i="22"/>
  <c r="H18" i="22"/>
  <c r="G18" i="22"/>
  <c r="I17" i="22"/>
  <c r="H17" i="22"/>
  <c r="G17" i="22"/>
  <c r="I16" i="22"/>
  <c r="H16" i="22"/>
  <c r="G16" i="22"/>
  <c r="I15" i="22"/>
  <c r="H15" i="22"/>
  <c r="G15" i="22"/>
  <c r="I14" i="22"/>
  <c r="H14" i="22"/>
  <c r="G14" i="22"/>
  <c r="I13" i="22"/>
  <c r="H13" i="22"/>
  <c r="G13" i="22"/>
  <c r="I12" i="22"/>
  <c r="H12" i="22"/>
  <c r="G12" i="22"/>
  <c r="I11" i="22"/>
  <c r="I1092" i="22" s="1"/>
  <c r="H11" i="22"/>
  <c r="G11" i="22"/>
  <c r="I10" i="22"/>
  <c r="H10" i="22"/>
  <c r="G10" i="22"/>
  <c r="I9" i="22"/>
  <c r="H9" i="22"/>
  <c r="G9" i="22"/>
  <c r="I8" i="22"/>
  <c r="H8" i="22"/>
  <c r="G8" i="22"/>
  <c r="I7" i="22"/>
  <c r="H7" i="22"/>
  <c r="G7" i="22"/>
  <c r="I6" i="22"/>
  <c r="H6" i="22"/>
  <c r="G6" i="22"/>
  <c r="I5" i="22"/>
  <c r="H5" i="22"/>
  <c r="G5" i="22"/>
  <c r="I4" i="22"/>
  <c r="H4" i="22"/>
  <c r="G4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12" i="22"/>
  <c r="E35" i="22"/>
  <c r="E58" i="22"/>
  <c r="E81" i="22"/>
  <c r="E4" i="22"/>
  <c r="E5" i="22"/>
  <c r="E6" i="22"/>
  <c r="E7" i="22"/>
  <c r="E1088" i="22" s="1"/>
  <c r="E8" i="22"/>
  <c r="E9" i="22"/>
  <c r="E10" i="22"/>
  <c r="E11" i="22"/>
  <c r="E13" i="22"/>
  <c r="E14" i="22"/>
  <c r="E15" i="22"/>
  <c r="E16" i="22"/>
  <c r="E17" i="22"/>
  <c r="E18" i="22"/>
  <c r="E19" i="22"/>
  <c r="E20" i="22"/>
  <c r="E1101" i="22" s="1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96" i="22" s="1"/>
  <c r="E108" i="22"/>
  <c r="E109" i="22"/>
  <c r="E110" i="22"/>
  <c r="E111" i="22"/>
  <c r="E1100" i="22" s="1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098" i="22" s="1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386" i="22"/>
  <c r="E387" i="22"/>
  <c r="E388" i="22"/>
  <c r="E389" i="22"/>
  <c r="E390" i="22"/>
  <c r="E391" i="22"/>
  <c r="E392" i="22"/>
  <c r="E393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7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2" i="22"/>
  <c r="E423" i="22"/>
  <c r="E424" i="22"/>
  <c r="E425" i="22"/>
  <c r="E426" i="22"/>
  <c r="E427" i="22"/>
  <c r="E428" i="22"/>
  <c r="E429" i="22"/>
  <c r="E430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6" i="22"/>
  <c r="E447" i="22"/>
  <c r="E448" i="22"/>
  <c r="E449" i="22"/>
  <c r="E450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0" i="22"/>
  <c r="E511" i="22"/>
  <c r="E512" i="22"/>
  <c r="E513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4" i="22"/>
  <c r="E545" i="22"/>
  <c r="E546" i="22"/>
  <c r="E547" i="22"/>
  <c r="E548" i="22"/>
  <c r="E549" i="22"/>
  <c r="E550" i="22"/>
  <c r="E551" i="22"/>
  <c r="E552" i="22"/>
  <c r="E553" i="22"/>
  <c r="E554" i="22"/>
  <c r="E555" i="22"/>
  <c r="E556" i="22"/>
  <c r="E557" i="22"/>
  <c r="E558" i="22"/>
  <c r="E559" i="22"/>
  <c r="E560" i="22"/>
  <c r="E561" i="22"/>
  <c r="E562" i="22"/>
  <c r="E563" i="22"/>
  <c r="E564" i="22"/>
  <c r="E565" i="22"/>
  <c r="E566" i="22"/>
  <c r="E567" i="22"/>
  <c r="E568" i="22"/>
  <c r="E569" i="22"/>
  <c r="E570" i="22"/>
  <c r="E571" i="22"/>
  <c r="E572" i="22"/>
  <c r="E573" i="22"/>
  <c r="E574" i="22"/>
  <c r="E575" i="22"/>
  <c r="E576" i="22"/>
  <c r="E577" i="22"/>
  <c r="E578" i="22"/>
  <c r="E579" i="22"/>
  <c r="E580" i="22"/>
  <c r="E581" i="22"/>
  <c r="E582" i="22"/>
  <c r="E583" i="22"/>
  <c r="E584" i="22"/>
  <c r="E585" i="22"/>
  <c r="E586" i="22"/>
  <c r="E587" i="22"/>
  <c r="E588" i="22"/>
  <c r="E589" i="22"/>
  <c r="E590" i="22"/>
  <c r="E591" i="22"/>
  <c r="E592" i="22"/>
  <c r="E593" i="22"/>
  <c r="E594" i="22"/>
  <c r="E595" i="22"/>
  <c r="E596" i="22"/>
  <c r="E597" i="22"/>
  <c r="E598" i="22"/>
  <c r="E599" i="22"/>
  <c r="E600" i="22"/>
  <c r="E601" i="22"/>
  <c r="E602" i="22"/>
  <c r="E603" i="22"/>
  <c r="E604" i="22"/>
  <c r="E605" i="22"/>
  <c r="E606" i="22"/>
  <c r="E607" i="22"/>
  <c r="E608" i="22"/>
  <c r="E609" i="22"/>
  <c r="E610" i="22"/>
  <c r="E611" i="22"/>
  <c r="E612" i="22"/>
  <c r="E613" i="22"/>
  <c r="E614" i="22"/>
  <c r="E615" i="22"/>
  <c r="E616" i="22"/>
  <c r="E617" i="22"/>
  <c r="E618" i="22"/>
  <c r="E619" i="22"/>
  <c r="E620" i="22"/>
  <c r="E621" i="22"/>
  <c r="E622" i="22"/>
  <c r="E623" i="22"/>
  <c r="E624" i="22"/>
  <c r="E625" i="22"/>
  <c r="E626" i="22"/>
  <c r="E627" i="22"/>
  <c r="E628" i="22"/>
  <c r="E629" i="22"/>
  <c r="E630" i="22"/>
  <c r="E631" i="22"/>
  <c r="E632" i="22"/>
  <c r="E633" i="22"/>
  <c r="E634" i="22"/>
  <c r="E635" i="22"/>
  <c r="E636" i="22"/>
  <c r="E637" i="22"/>
  <c r="E638" i="22"/>
  <c r="E639" i="22"/>
  <c r="E640" i="22"/>
  <c r="E641" i="22"/>
  <c r="E642" i="22"/>
  <c r="E643" i="22"/>
  <c r="E644" i="22"/>
  <c r="E645" i="22"/>
  <c r="E646" i="22"/>
  <c r="E647" i="22"/>
  <c r="E648" i="22"/>
  <c r="E649" i="22"/>
  <c r="E650" i="22"/>
  <c r="E651" i="22"/>
  <c r="E652" i="22"/>
  <c r="E653" i="22"/>
  <c r="E654" i="22"/>
  <c r="E655" i="22"/>
  <c r="E656" i="22"/>
  <c r="E657" i="22"/>
  <c r="E658" i="22"/>
  <c r="E659" i="22"/>
  <c r="E660" i="22"/>
  <c r="E661" i="22"/>
  <c r="E662" i="22"/>
  <c r="E663" i="22"/>
  <c r="E664" i="22"/>
  <c r="E665" i="22"/>
  <c r="E666" i="22"/>
  <c r="E667" i="22"/>
  <c r="E668" i="22"/>
  <c r="E669" i="22"/>
  <c r="E670" i="22"/>
  <c r="E671" i="22"/>
  <c r="E672" i="22"/>
  <c r="E673" i="22"/>
  <c r="E674" i="22"/>
  <c r="E675" i="22"/>
  <c r="E676" i="22"/>
  <c r="E677" i="22"/>
  <c r="E678" i="22"/>
  <c r="E679" i="22"/>
  <c r="E680" i="22"/>
  <c r="E681" i="22"/>
  <c r="E682" i="22"/>
  <c r="E683" i="22"/>
  <c r="E684" i="22"/>
  <c r="E685" i="22"/>
  <c r="E686" i="22"/>
  <c r="E687" i="22"/>
  <c r="E688" i="22"/>
  <c r="E689" i="22"/>
  <c r="E690" i="22"/>
  <c r="E691" i="22"/>
  <c r="E692" i="22"/>
  <c r="E693" i="22"/>
  <c r="E694" i="22"/>
  <c r="E695" i="22"/>
  <c r="E696" i="22"/>
  <c r="E697" i="22"/>
  <c r="E698" i="22"/>
  <c r="E699" i="22"/>
  <c r="E700" i="22"/>
  <c r="E701" i="22"/>
  <c r="E702" i="22"/>
  <c r="E703" i="22"/>
  <c r="E704" i="22"/>
  <c r="E705" i="22"/>
  <c r="E706" i="22"/>
  <c r="E707" i="22"/>
  <c r="E708" i="22"/>
  <c r="E709" i="22"/>
  <c r="E710" i="22"/>
  <c r="E711" i="22"/>
  <c r="E712" i="22"/>
  <c r="E713" i="22"/>
  <c r="E714" i="22"/>
  <c r="E715" i="22"/>
  <c r="E716" i="22"/>
  <c r="E717" i="22"/>
  <c r="E718" i="22"/>
  <c r="E719" i="22"/>
  <c r="E720" i="22"/>
  <c r="E721" i="22"/>
  <c r="E722" i="22"/>
  <c r="E723" i="22"/>
  <c r="E724" i="22"/>
  <c r="E1095" i="22"/>
  <c r="I1103" i="22"/>
  <c r="H1096" i="22"/>
  <c r="I1088" i="22"/>
  <c r="K1060" i="16" l="1"/>
  <c r="E1060" i="21" s="1"/>
  <c r="K1014" i="16"/>
  <c r="E1014" i="21" s="1"/>
  <c r="K968" i="16"/>
  <c r="E968" i="21" s="1"/>
  <c r="K922" i="16"/>
  <c r="E922" i="21" s="1"/>
  <c r="K876" i="16"/>
  <c r="E876" i="21" s="1"/>
  <c r="K830" i="16"/>
  <c r="E830" i="21" s="1"/>
  <c r="K784" i="16"/>
  <c r="E784" i="21" s="1"/>
  <c r="K738" i="16"/>
  <c r="E738" i="21" s="1"/>
  <c r="K692" i="16"/>
  <c r="E692" i="21" s="1"/>
  <c r="K646" i="16"/>
  <c r="E646" i="21" s="1"/>
  <c r="K600" i="16"/>
  <c r="E600" i="21" s="1"/>
  <c r="K554" i="16"/>
  <c r="E554" i="21" s="1"/>
  <c r="K508" i="16"/>
  <c r="E508" i="21" s="1"/>
  <c r="K462" i="16"/>
  <c r="E462" i="21" s="1"/>
  <c r="K416" i="16"/>
  <c r="E416" i="21" s="1"/>
  <c r="K370" i="16"/>
  <c r="E370" i="21" s="1"/>
  <c r="K324" i="16"/>
  <c r="E324" i="21" s="1"/>
  <c r="K278" i="16"/>
  <c r="E278" i="21" s="1"/>
  <c r="K232" i="16"/>
  <c r="E232" i="21" s="1"/>
  <c r="K186" i="16"/>
  <c r="E186" i="21" s="1"/>
  <c r="K140" i="16"/>
  <c r="E140" i="21" s="1"/>
  <c r="K1037" i="16"/>
  <c r="E1037" i="21" s="1"/>
  <c r="K991" i="16"/>
  <c r="E991" i="21" s="1"/>
  <c r="K945" i="16"/>
  <c r="E945" i="21" s="1"/>
  <c r="K899" i="16"/>
  <c r="E899" i="21" s="1"/>
  <c r="K853" i="16"/>
  <c r="E853" i="21" s="1"/>
  <c r="K807" i="16"/>
  <c r="E807" i="21" s="1"/>
  <c r="K761" i="16"/>
  <c r="E761" i="21" s="1"/>
  <c r="K715" i="16"/>
  <c r="E715" i="21" s="1"/>
  <c r="K669" i="16"/>
  <c r="E669" i="21" s="1"/>
  <c r="K623" i="16"/>
  <c r="E623" i="21" s="1"/>
  <c r="K577" i="16"/>
  <c r="E577" i="21" s="1"/>
  <c r="K531" i="16"/>
  <c r="E531" i="21" s="1"/>
  <c r="K485" i="16"/>
  <c r="E485" i="21" s="1"/>
  <c r="K439" i="16"/>
  <c r="E439" i="21" s="1"/>
  <c r="K393" i="16"/>
  <c r="E393" i="21" s="1"/>
  <c r="K347" i="16"/>
  <c r="E347" i="21" s="1"/>
  <c r="K301" i="16"/>
  <c r="E301" i="21" s="1"/>
  <c r="K255" i="16"/>
  <c r="E255" i="21" s="1"/>
  <c r="K209" i="16"/>
  <c r="E209" i="21" s="1"/>
  <c r="K163" i="16"/>
  <c r="E163" i="21" s="1"/>
  <c r="K117" i="16"/>
  <c r="E117" i="21" s="1"/>
  <c r="K94" i="16"/>
  <c r="E94" i="21" s="1"/>
  <c r="K71" i="16"/>
  <c r="E71" i="21" s="1"/>
  <c r="K48" i="16"/>
  <c r="E48" i="21" s="1"/>
  <c r="E1100" i="16"/>
  <c r="K1008" i="16" s="1"/>
  <c r="E1008" i="21" s="1"/>
  <c r="K25" i="16"/>
  <c r="E25" i="21" s="1"/>
  <c r="K19" i="16"/>
  <c r="E19" i="21" s="1"/>
  <c r="H1107" i="19"/>
  <c r="G1105" i="19"/>
  <c r="F1090" i="20"/>
  <c r="F1090" i="19"/>
  <c r="F1099" i="19"/>
  <c r="F1105" i="19"/>
  <c r="F1101" i="19"/>
  <c r="F1097" i="19"/>
  <c r="E1094" i="16"/>
  <c r="K1048" i="16" s="1"/>
  <c r="E1048" i="21" s="1"/>
  <c r="E1089" i="16"/>
  <c r="K1020" i="16" s="1"/>
  <c r="E1020" i="21" s="1"/>
  <c r="E1086" i="19"/>
  <c r="E1102" i="20"/>
  <c r="I1095" i="20"/>
  <c r="I1087" i="19"/>
  <c r="H1087" i="20"/>
  <c r="H1104" i="19"/>
  <c r="H1086" i="19"/>
  <c r="G1087" i="19"/>
  <c r="G1085" i="20"/>
  <c r="G1107" i="20"/>
  <c r="F1086" i="20"/>
  <c r="F1098" i="20"/>
  <c r="F1094" i="20"/>
  <c r="F1102" i="20"/>
  <c r="F1102" i="19"/>
  <c r="F1098" i="19"/>
  <c r="F1094" i="19"/>
  <c r="F1104" i="19"/>
  <c r="F1100" i="19"/>
  <c r="F1096" i="19"/>
  <c r="F1092" i="19"/>
  <c r="F1093" i="19"/>
  <c r="F1095" i="19"/>
  <c r="F1091" i="19"/>
  <c r="E1092" i="20"/>
  <c r="E1090" i="20"/>
  <c r="E1103" i="20"/>
  <c r="E1091" i="20"/>
  <c r="E1101" i="20"/>
  <c r="E1093" i="20"/>
  <c r="E1089" i="20"/>
  <c r="E1100" i="19"/>
  <c r="E1098" i="19"/>
  <c r="E1099" i="19"/>
  <c r="E1087" i="19"/>
  <c r="E1097" i="19"/>
  <c r="E1085" i="19"/>
  <c r="E1106" i="19"/>
  <c r="F1089" i="16"/>
  <c r="L1066" i="16" s="1"/>
  <c r="F1066" i="21" s="1"/>
  <c r="F1103" i="16"/>
  <c r="L1034" i="16" s="1"/>
  <c r="F1034" i="21" s="1"/>
  <c r="F1096" i="16"/>
  <c r="L1050" i="16" s="1"/>
  <c r="F1050" i="21" s="1"/>
  <c r="F1088" i="16"/>
  <c r="L1042" i="16" s="1"/>
  <c r="F1042" i="21" s="1"/>
  <c r="F1102" i="16"/>
  <c r="L1010" i="16" s="1"/>
  <c r="F1010" i="21" s="1"/>
  <c r="F1098" i="16"/>
  <c r="L1006" i="16" s="1"/>
  <c r="F1006" i="21" s="1"/>
  <c r="F1094" i="16"/>
  <c r="L1002" i="16" s="1"/>
  <c r="F1002" i="21" s="1"/>
  <c r="F1107" i="16"/>
  <c r="L1038" i="16" s="1"/>
  <c r="F1038" i="21" s="1"/>
  <c r="F1097" i="16"/>
  <c r="L1074" i="16" s="1"/>
  <c r="F1074" i="21" s="1"/>
  <c r="F1095" i="16"/>
  <c r="L1026" i="16" s="1"/>
  <c r="F1026" i="21" s="1"/>
  <c r="F1100" i="16"/>
  <c r="L1054" i="16" s="1"/>
  <c r="F1054" i="21" s="1"/>
  <c r="F1090" i="16"/>
  <c r="L998" i="16" s="1"/>
  <c r="F998" i="21" s="1"/>
  <c r="F1105" i="16"/>
  <c r="L1082" i="16" s="1"/>
  <c r="F1082" i="21" s="1"/>
  <c r="F1085" i="16"/>
  <c r="L1062" i="16" s="1"/>
  <c r="F1062" i="21" s="1"/>
  <c r="F1104" i="16"/>
  <c r="L1058" i="16" s="1"/>
  <c r="F1058" i="21" s="1"/>
  <c r="F1092" i="16"/>
  <c r="L1046" i="16" s="1"/>
  <c r="F1046" i="21" s="1"/>
  <c r="F1106" i="16"/>
  <c r="L1014" i="16" s="1"/>
  <c r="F1014" i="21" s="1"/>
  <c r="F1086" i="16"/>
  <c r="L994" i="16" s="1"/>
  <c r="F994" i="21" s="1"/>
  <c r="F1101" i="16"/>
  <c r="L1078" i="16" s="1"/>
  <c r="F1078" i="21" s="1"/>
  <c r="F1093" i="16"/>
  <c r="L1070" i="16" s="1"/>
  <c r="F1070" i="21" s="1"/>
  <c r="F1099" i="16"/>
  <c r="L1030" i="16" s="1"/>
  <c r="F1030" i="21" s="1"/>
  <c r="F1091" i="16"/>
  <c r="L1022" i="16" s="1"/>
  <c r="F1022" i="21" s="1"/>
  <c r="F1087" i="16"/>
  <c r="L1018" i="16" s="1"/>
  <c r="F1018" i="21" s="1"/>
  <c r="E1105" i="16"/>
  <c r="K1036" i="16" s="1"/>
  <c r="E1036" i="21" s="1"/>
  <c r="E1099" i="16"/>
  <c r="K984" i="16" s="1"/>
  <c r="E984" i="21" s="1"/>
  <c r="E1090" i="16"/>
  <c r="K1044" i="16" s="1"/>
  <c r="E1044" i="21" s="1"/>
  <c r="E1093" i="16"/>
  <c r="K1024" i="16" s="1"/>
  <c r="E1024" i="21" s="1"/>
  <c r="E1096" i="16"/>
  <c r="K1004" i="16" s="1"/>
  <c r="E1004" i="21" s="1"/>
  <c r="E1103" i="16"/>
  <c r="K988" i="16" s="1"/>
  <c r="E988" i="21" s="1"/>
  <c r="E1087" i="16"/>
  <c r="K972" i="16" s="1"/>
  <c r="E972" i="21" s="1"/>
  <c r="I1087" i="22"/>
  <c r="I1091" i="22"/>
  <c r="I1096" i="22"/>
  <c r="I1104" i="22"/>
  <c r="I1085" i="22"/>
  <c r="I1089" i="22"/>
  <c r="I1093" i="22"/>
  <c r="I1097" i="22"/>
  <c r="I1101" i="22"/>
  <c r="I1105" i="22"/>
  <c r="I1086" i="22"/>
  <c r="I1090" i="22"/>
  <c r="I1094" i="22"/>
  <c r="I1098" i="22"/>
  <c r="I1102" i="22"/>
  <c r="I1106" i="22"/>
  <c r="I1095" i="22"/>
  <c r="I1099" i="22"/>
  <c r="H1086" i="22"/>
  <c r="H1094" i="22"/>
  <c r="H1106" i="22"/>
  <c r="H1087" i="22"/>
  <c r="H1091" i="22"/>
  <c r="H1095" i="22"/>
  <c r="H1099" i="22"/>
  <c r="H1103" i="22"/>
  <c r="H1107" i="22"/>
  <c r="H1088" i="22"/>
  <c r="H1092" i="22"/>
  <c r="H1104" i="22"/>
  <c r="H1085" i="22"/>
  <c r="H1089" i="22"/>
  <c r="H1093" i="22"/>
  <c r="H1097" i="22"/>
  <c r="H1101" i="22"/>
  <c r="H1105" i="22"/>
  <c r="H1090" i="22"/>
  <c r="H1102" i="22"/>
  <c r="G1085" i="22"/>
  <c r="G1105" i="22"/>
  <c r="G1094" i="22"/>
  <c r="G1102" i="22"/>
  <c r="G1087" i="22"/>
  <c r="G1091" i="22"/>
  <c r="G1095" i="22"/>
  <c r="G1099" i="22"/>
  <c r="G1103" i="22"/>
  <c r="G1107" i="22"/>
  <c r="G1088" i="22"/>
  <c r="G1092" i="22"/>
  <c r="G1100" i="22"/>
  <c r="G1104" i="22"/>
  <c r="G1089" i="22"/>
  <c r="G1101" i="22"/>
  <c r="G1090" i="22"/>
  <c r="G1106" i="22"/>
  <c r="G1093" i="22"/>
  <c r="G1097" i="22"/>
  <c r="G1086" i="22"/>
  <c r="G1098" i="22"/>
  <c r="F1105" i="22"/>
  <c r="F1089" i="22"/>
  <c r="F1107" i="22"/>
  <c r="F1103" i="22"/>
  <c r="F1099" i="22"/>
  <c r="F1095" i="22"/>
  <c r="F1091" i="22"/>
  <c r="F1087" i="22"/>
  <c r="F1106" i="22"/>
  <c r="F1102" i="22"/>
  <c r="F1098" i="22"/>
  <c r="F1094" i="22"/>
  <c r="F1090" i="22"/>
  <c r="F1086" i="22"/>
  <c r="F1104" i="22"/>
  <c r="F1100" i="22"/>
  <c r="F1096" i="22"/>
  <c r="F1092" i="22"/>
  <c r="F1088" i="22"/>
  <c r="F1085" i="22"/>
  <c r="F1093" i="22"/>
  <c r="F1101" i="22"/>
  <c r="F1097" i="22"/>
  <c r="E1087" i="22"/>
  <c r="E1085" i="22"/>
  <c r="E1107" i="22"/>
  <c r="E1092" i="22"/>
  <c r="E1102" i="22"/>
  <c r="E1099" i="22"/>
  <c r="E1105" i="22"/>
  <c r="E1106" i="22"/>
  <c r="E1094" i="22"/>
  <c r="E1104" i="22"/>
  <c r="E1091" i="22"/>
  <c r="E1093" i="22"/>
  <c r="E1090" i="22"/>
  <c r="E1097" i="22"/>
  <c r="E1089" i="22"/>
  <c r="E1103" i="22"/>
  <c r="E1086" i="22"/>
  <c r="I1098" i="15"/>
  <c r="I1090" i="15"/>
  <c r="I1105" i="19"/>
  <c r="I1101" i="19"/>
  <c r="I1097" i="19"/>
  <c r="I1093" i="19"/>
  <c r="I1089" i="19"/>
  <c r="I1085" i="19"/>
  <c r="I1103" i="19"/>
  <c r="I1099" i="19"/>
  <c r="I1095" i="19"/>
  <c r="I1091" i="19"/>
  <c r="I1104" i="19"/>
  <c r="I1100" i="19"/>
  <c r="I1096" i="19"/>
  <c r="I1092" i="19"/>
  <c r="I1088" i="19"/>
  <c r="I1106" i="19"/>
  <c r="I1102" i="19"/>
  <c r="I1098" i="19"/>
  <c r="I1094" i="19"/>
  <c r="I1090" i="19"/>
  <c r="I1086" i="19"/>
  <c r="I1107" i="19"/>
  <c r="I1103" i="20"/>
  <c r="I1099" i="20"/>
  <c r="I1091" i="20"/>
  <c r="I1087" i="20"/>
  <c r="I1105" i="20"/>
  <c r="I1101" i="20"/>
  <c r="I1097" i="20"/>
  <c r="I1093" i="20"/>
  <c r="I1089" i="20"/>
  <c r="I1085" i="20"/>
  <c r="I1106" i="20"/>
  <c r="I1102" i="20"/>
  <c r="I1098" i="20"/>
  <c r="I1094" i="20"/>
  <c r="I1090" i="20"/>
  <c r="I1086" i="20"/>
  <c r="I1104" i="20"/>
  <c r="I1100" i="20"/>
  <c r="I1054" i="37" s="1"/>
  <c r="I1096" i="20"/>
  <c r="I1092" i="20"/>
  <c r="I1088" i="20"/>
  <c r="I1107" i="20"/>
  <c r="I578" i="37" s="1"/>
  <c r="H1096" i="19"/>
  <c r="H1102" i="19"/>
  <c r="H1090" i="19"/>
  <c r="H1095" i="19"/>
  <c r="H1105" i="19"/>
  <c r="H1093" i="19"/>
  <c r="H1085" i="19"/>
  <c r="H1092" i="19"/>
  <c r="H1098" i="19"/>
  <c r="H1103" i="19"/>
  <c r="H1091" i="19"/>
  <c r="H1087" i="19"/>
  <c r="H1101" i="19"/>
  <c r="H1089" i="19"/>
  <c r="H1100" i="19"/>
  <c r="H1088" i="19"/>
  <c r="H1094" i="19"/>
  <c r="H1099" i="19"/>
  <c r="H1097" i="19"/>
  <c r="H1106" i="20"/>
  <c r="H1102" i="20"/>
  <c r="H1098" i="20"/>
  <c r="H1094" i="20"/>
  <c r="H1090" i="20"/>
  <c r="H1086" i="20"/>
  <c r="H1104" i="20"/>
  <c r="H1100" i="20"/>
  <c r="H1096" i="20"/>
  <c r="H1092" i="20"/>
  <c r="H1088" i="20"/>
  <c r="H1105" i="20"/>
  <c r="H1101" i="20"/>
  <c r="H1097" i="20"/>
  <c r="H1093" i="20"/>
  <c r="H1089" i="20"/>
  <c r="H1085" i="20"/>
  <c r="H1103" i="20"/>
  <c r="H1099" i="20"/>
  <c r="H1095" i="20"/>
  <c r="H1091" i="20"/>
  <c r="H1107" i="20"/>
  <c r="G1103" i="19"/>
  <c r="G1099" i="19"/>
  <c r="G1095" i="19"/>
  <c r="G1091" i="19"/>
  <c r="G1101" i="19"/>
  <c r="G1097" i="19"/>
  <c r="G1093" i="19"/>
  <c r="G1089" i="19"/>
  <c r="G1085" i="19"/>
  <c r="G1106" i="19"/>
  <c r="G1102" i="19"/>
  <c r="G1098" i="19"/>
  <c r="G1094" i="19"/>
  <c r="G1090" i="19"/>
  <c r="G1086" i="19"/>
  <c r="G1104" i="19"/>
  <c r="G1100" i="19"/>
  <c r="G1096" i="19"/>
  <c r="G1092" i="19"/>
  <c r="G1088" i="19"/>
  <c r="G1107" i="19"/>
  <c r="G1105" i="20"/>
  <c r="G1101" i="20"/>
  <c r="G1097" i="20"/>
  <c r="G1093" i="20"/>
  <c r="G1089" i="20"/>
  <c r="G1103" i="20"/>
  <c r="G1099" i="20"/>
  <c r="G1095" i="20"/>
  <c r="G1091" i="20"/>
  <c r="G1087" i="20"/>
  <c r="G1104" i="20"/>
  <c r="G1100" i="20"/>
  <c r="G1096" i="20"/>
  <c r="G1092" i="20"/>
  <c r="G1088" i="20"/>
  <c r="G1106" i="20"/>
  <c r="G1102" i="20"/>
  <c r="G941" i="37" s="1"/>
  <c r="G1098" i="20"/>
  <c r="G1094" i="20"/>
  <c r="G1090" i="20"/>
  <c r="G1086" i="20"/>
  <c r="G971" i="37" s="1"/>
  <c r="F1106" i="19"/>
  <c r="F1086" i="19"/>
  <c r="F1088" i="19"/>
  <c r="F1089" i="19"/>
  <c r="F1085" i="19"/>
  <c r="F1087" i="19"/>
  <c r="F1107" i="19"/>
  <c r="F1104" i="20"/>
  <c r="F1100" i="20"/>
  <c r="F1096" i="20"/>
  <c r="F1092" i="20"/>
  <c r="F1088" i="20"/>
  <c r="F1105" i="20"/>
  <c r="F1101" i="20"/>
  <c r="F1097" i="20"/>
  <c r="F1093" i="20"/>
  <c r="F1089" i="20"/>
  <c r="F1107" i="20"/>
  <c r="F1103" i="20"/>
  <c r="F1099" i="20"/>
  <c r="F1095" i="20"/>
  <c r="F1091" i="20"/>
  <c r="F1087" i="20"/>
  <c r="F1085" i="20"/>
  <c r="E1104" i="19"/>
  <c r="E1096" i="19"/>
  <c r="E1092" i="19"/>
  <c r="E1102" i="19"/>
  <c r="E1094" i="19"/>
  <c r="E1090" i="19"/>
  <c r="E1103" i="19"/>
  <c r="E1095" i="19"/>
  <c r="E1091" i="19"/>
  <c r="E1105" i="19"/>
  <c r="E1101" i="19"/>
  <c r="E1093" i="19"/>
  <c r="E1089" i="19"/>
  <c r="E1107" i="19"/>
  <c r="E1105" i="20"/>
  <c r="E1097" i="20"/>
  <c r="E1085" i="20"/>
  <c r="E1099" i="20"/>
  <c r="E1095" i="20"/>
  <c r="E1087" i="20"/>
  <c r="E1104" i="20"/>
  <c r="E1096" i="20"/>
  <c r="E1088" i="20"/>
  <c r="E1106" i="20"/>
  <c r="E968" i="37" s="1"/>
  <c r="E1098" i="20"/>
  <c r="E1094" i="20"/>
  <c r="E1086" i="20"/>
  <c r="E1107" i="20"/>
  <c r="E141" i="37" s="1"/>
  <c r="O1049" i="17"/>
  <c r="O957" i="17"/>
  <c r="O681" i="17"/>
  <c r="O1026" i="17"/>
  <c r="O934" i="17"/>
  <c r="O842" i="17"/>
  <c r="O1072" i="17"/>
  <c r="O980" i="17"/>
  <c r="O888" i="17"/>
  <c r="O796" i="17"/>
  <c r="O727" i="17"/>
  <c r="O635" i="17"/>
  <c r="O543" i="17"/>
  <c r="O911" i="17"/>
  <c r="O819" i="17"/>
  <c r="O750" i="17"/>
  <c r="O658" i="17"/>
  <c r="O566" i="17"/>
  <c r="O612" i="17"/>
  <c r="O1003" i="17"/>
  <c r="O520" i="17"/>
  <c r="O428" i="17"/>
  <c r="O336" i="17"/>
  <c r="O244" i="17"/>
  <c r="O152" i="17"/>
  <c r="O60" i="17"/>
  <c r="O474" i="17"/>
  <c r="O290" i="17"/>
  <c r="O106" i="17"/>
  <c r="O451" i="17"/>
  <c r="O14" i="17"/>
  <c r="O267" i="17"/>
  <c r="O37" i="17"/>
  <c r="O865" i="17"/>
  <c r="O773" i="17"/>
  <c r="O589" i="17"/>
  <c r="O497" i="17"/>
  <c r="O83" i="17"/>
  <c r="O359" i="17"/>
  <c r="O382" i="17"/>
  <c r="O175" i="17"/>
  <c r="O198" i="17"/>
  <c r="O704" i="17"/>
  <c r="I1088" i="17"/>
  <c r="O605" i="17" s="1"/>
  <c r="I1102" i="17"/>
  <c r="O757" i="17" s="1"/>
  <c r="I1094" i="17"/>
  <c r="I1086" i="17"/>
  <c r="O649" i="17" s="1"/>
  <c r="O5" i="17"/>
  <c r="O21" i="17"/>
  <c r="O465" i="17"/>
  <c r="O405" i="17"/>
  <c r="O373" i="17"/>
  <c r="O329" i="17"/>
  <c r="O313" i="17"/>
  <c r="O281" i="17"/>
  <c r="O237" i="17"/>
  <c r="O221" i="17"/>
  <c r="O189" i="17"/>
  <c r="I1105" i="17"/>
  <c r="I1101" i="17"/>
  <c r="O641" i="17" s="1"/>
  <c r="I1097" i="17"/>
  <c r="I1093" i="17"/>
  <c r="O1001" i="17" s="1"/>
  <c r="I1089" i="17"/>
  <c r="I1085" i="17"/>
  <c r="O993" i="17" s="1"/>
  <c r="O145" i="17"/>
  <c r="I1103" i="17"/>
  <c r="O1057" i="17" s="1"/>
  <c r="I1099" i="17"/>
  <c r="O129" i="17"/>
  <c r="I1091" i="17"/>
  <c r="O861" i="17" s="1"/>
  <c r="O125" i="17"/>
  <c r="I1087" i="17"/>
  <c r="O305" i="17" s="1"/>
  <c r="O113" i="17"/>
  <c r="O105" i="17"/>
  <c r="O97" i="17"/>
  <c r="O76" i="17"/>
  <c r="I1104" i="17"/>
  <c r="O897" i="17" s="1"/>
  <c r="I1100" i="17"/>
  <c r="O985" i="17" s="1"/>
  <c r="O42" i="17"/>
  <c r="I1096" i="17"/>
  <c r="O981" i="17" s="1"/>
  <c r="O38" i="17"/>
  <c r="I1092" i="17"/>
  <c r="O793" i="17" s="1"/>
  <c r="I1106" i="17"/>
  <c r="I1098" i="17"/>
  <c r="O845" i="17" s="1"/>
  <c r="I1090" i="17"/>
  <c r="O837" i="17" s="1"/>
  <c r="I1107" i="17"/>
  <c r="O1061" i="17" s="1"/>
  <c r="O30" i="17"/>
  <c r="O34" i="17"/>
  <c r="H1105" i="17"/>
  <c r="H1101" i="17"/>
  <c r="N1009" i="17" s="1"/>
  <c r="H1097" i="17"/>
  <c r="N1005" i="17" s="1"/>
  <c r="H1093" i="17"/>
  <c r="N817" i="17" s="1"/>
  <c r="H1089" i="17"/>
  <c r="N813" i="17" s="1"/>
  <c r="H1085" i="17"/>
  <c r="H1103" i="17"/>
  <c r="H1099" i="17"/>
  <c r="N777" i="17" s="1"/>
  <c r="H1095" i="17"/>
  <c r="N773" i="17" s="1"/>
  <c r="H1091" i="17"/>
  <c r="N953" i="17" s="1"/>
  <c r="H1087" i="17"/>
  <c r="N949" i="17" s="1"/>
  <c r="H1104" i="17"/>
  <c r="N1081" i="17" s="1"/>
  <c r="H1100" i="17"/>
  <c r="N801" i="17" s="1"/>
  <c r="H1096" i="17"/>
  <c r="N337" i="17" s="1"/>
  <c r="H1092" i="17"/>
  <c r="N1069" i="17" s="1"/>
  <c r="H1088" i="17"/>
  <c r="N973" i="17" s="1"/>
  <c r="H1106" i="17"/>
  <c r="N25" i="17"/>
  <c r="H1102" i="17"/>
  <c r="N1033" i="17" s="1"/>
  <c r="H1098" i="17"/>
  <c r="H1094" i="17"/>
  <c r="H1090" i="17"/>
  <c r="N1021" i="17" s="1"/>
  <c r="H1086" i="17"/>
  <c r="N465" i="17" s="1"/>
  <c r="H1107" i="17"/>
  <c r="N1061" i="17" s="1"/>
  <c r="M1022" i="17"/>
  <c r="M976" i="17"/>
  <c r="M907" i="17"/>
  <c r="M1068" i="17"/>
  <c r="M884" i="17"/>
  <c r="M815" i="17"/>
  <c r="M792" i="17"/>
  <c r="M999" i="17"/>
  <c r="M723" i="17"/>
  <c r="M700" i="17"/>
  <c r="M654" i="17"/>
  <c r="M631" i="17"/>
  <c r="M608" i="17"/>
  <c r="M562" i="17"/>
  <c r="M930" i="17"/>
  <c r="M746" i="17"/>
  <c r="M838" i="17"/>
  <c r="M539" i="17"/>
  <c r="M516" i="17"/>
  <c r="M470" i="17"/>
  <c r="M447" i="17"/>
  <c r="M424" i="17"/>
  <c r="M378" i="17"/>
  <c r="M355" i="17"/>
  <c r="M332" i="17"/>
  <c r="M286" i="17"/>
  <c r="M263" i="17"/>
  <c r="M240" i="17"/>
  <c r="M194" i="17"/>
  <c r="M171" i="17"/>
  <c r="M148" i="17"/>
  <c r="M102" i="17"/>
  <c r="M79" i="17"/>
  <c r="M56" i="17"/>
  <c r="M33" i="17"/>
  <c r="M10" i="17"/>
  <c r="M1045" i="17"/>
  <c r="M953" i="17"/>
  <c r="M861" i="17"/>
  <c r="M769" i="17"/>
  <c r="M217" i="17"/>
  <c r="M125" i="17"/>
  <c r="M677" i="17"/>
  <c r="M585" i="17"/>
  <c r="M493" i="17"/>
  <c r="M401" i="17"/>
  <c r="G1101" i="17"/>
  <c r="M1009" i="17" s="1"/>
  <c r="G1089" i="17"/>
  <c r="M997" i="17" s="1"/>
  <c r="G1099" i="17"/>
  <c r="G1104" i="17"/>
  <c r="M1081" i="17" s="1"/>
  <c r="G1092" i="17"/>
  <c r="M1069" i="17" s="1"/>
  <c r="G1106" i="17"/>
  <c r="M393" i="17" s="1"/>
  <c r="G1098" i="17"/>
  <c r="M293" i="17" s="1"/>
  <c r="G1090" i="17"/>
  <c r="M745" i="17" s="1"/>
  <c r="G1086" i="17"/>
  <c r="M97" i="17" s="1"/>
  <c r="M649" i="17"/>
  <c r="M641" i="17"/>
  <c r="M537" i="17"/>
  <c r="M529" i="17"/>
  <c r="M501" i="17"/>
  <c r="M477" i="17"/>
  <c r="M469" i="17"/>
  <c r="M377" i="17"/>
  <c r="M353" i="17"/>
  <c r="M345" i="17"/>
  <c r="M317" i="17"/>
  <c r="M309" i="17"/>
  <c r="M301" i="17"/>
  <c r="M261" i="17"/>
  <c r="G1097" i="17"/>
  <c r="M913" i="17" s="1"/>
  <c r="G1085" i="17"/>
  <c r="M441" i="17" s="1"/>
  <c r="G1095" i="17"/>
  <c r="M221" i="17" s="1"/>
  <c r="G1096" i="17"/>
  <c r="G1088" i="17"/>
  <c r="M421" i="17" s="1"/>
  <c r="G1102" i="17"/>
  <c r="M205" i="17" s="1"/>
  <c r="G1107" i="17"/>
  <c r="M1061" i="17" s="1"/>
  <c r="M34" i="17"/>
  <c r="M181" i="17"/>
  <c r="G1105" i="17"/>
  <c r="G1093" i="17"/>
  <c r="G978" i="37" s="1"/>
  <c r="G1103" i="17"/>
  <c r="M229" i="17" s="1"/>
  <c r="G1087" i="17"/>
  <c r="G1100" i="17"/>
  <c r="M709" i="17" s="1"/>
  <c r="G1094" i="17"/>
  <c r="M42" i="17"/>
  <c r="M133" i="17"/>
  <c r="F1106" i="17"/>
  <c r="F1102" i="17"/>
  <c r="L918" i="17" s="1"/>
  <c r="F1098" i="17"/>
  <c r="L914" i="17" s="1"/>
  <c r="F1094" i="17"/>
  <c r="L910" i="17" s="1"/>
  <c r="F1090" i="17"/>
  <c r="L1021" i="17" s="1"/>
  <c r="F1086" i="17"/>
  <c r="L902" i="17" s="1"/>
  <c r="F1104" i="17"/>
  <c r="L1058" i="17" s="1"/>
  <c r="F1100" i="17"/>
  <c r="L1054" i="17" s="1"/>
  <c r="F1096" i="17"/>
  <c r="F613" i="37" s="1"/>
  <c r="F1092" i="17"/>
  <c r="L1046" i="17" s="1"/>
  <c r="L182" i="17"/>
  <c r="L178" i="17"/>
  <c r="F1088" i="17"/>
  <c r="F1105" i="17"/>
  <c r="F1101" i="17"/>
  <c r="L1078" i="17" s="1"/>
  <c r="F1097" i="17"/>
  <c r="L1074" i="17" s="1"/>
  <c r="F1093" i="17"/>
  <c r="L1070" i="17" s="1"/>
  <c r="F1089" i="17"/>
  <c r="F1085" i="17"/>
  <c r="L1062" i="17" s="1"/>
  <c r="F1103" i="17"/>
  <c r="L850" i="17" s="1"/>
  <c r="F1099" i="17"/>
  <c r="L846" i="17" s="1"/>
  <c r="F1095" i="17"/>
  <c r="F1091" i="17"/>
  <c r="L838" i="17" s="1"/>
  <c r="F1087" i="17"/>
  <c r="L834" i="17" s="1"/>
  <c r="F1107" i="17"/>
  <c r="L1038" i="17" s="1"/>
  <c r="L1009" i="17"/>
  <c r="L965" i="17"/>
  <c r="L1048" i="17"/>
  <c r="L1028" i="17"/>
  <c r="E1100" i="17"/>
  <c r="K1008" i="17" s="1"/>
  <c r="E1088" i="17"/>
  <c r="K996" i="17" s="1"/>
  <c r="E1106" i="17"/>
  <c r="K968" i="17" s="1"/>
  <c r="E1103" i="17"/>
  <c r="K712" i="17" s="1"/>
  <c r="E1095" i="17"/>
  <c r="K704" i="17" s="1"/>
  <c r="E1087" i="17"/>
  <c r="K696" i="17" s="1"/>
  <c r="E1101" i="17"/>
  <c r="E1107" i="17"/>
  <c r="K808" i="17" s="1"/>
  <c r="E1104" i="17"/>
  <c r="K1012" i="17" s="1"/>
  <c r="E1092" i="17"/>
  <c r="K908" i="17" s="1"/>
  <c r="E1086" i="17"/>
  <c r="K1040" i="17" s="1"/>
  <c r="K112" i="17"/>
  <c r="K66" i="17"/>
  <c r="E1099" i="17"/>
  <c r="K248" i="17" s="1"/>
  <c r="E1091" i="17"/>
  <c r="K700" i="17" s="1"/>
  <c r="E1105" i="17"/>
  <c r="K852" i="17" s="1"/>
  <c r="E1097" i="17"/>
  <c r="K108" i="17" s="1"/>
  <c r="E1089" i="17"/>
  <c r="K100" i="17" s="1"/>
  <c r="E1085" i="17"/>
  <c r="K26" i="17"/>
  <c r="K37" i="17"/>
  <c r="K168" i="17"/>
  <c r="K172" i="17"/>
  <c r="K812" i="17"/>
  <c r="K804" i="17"/>
  <c r="K796" i="17"/>
  <c r="K788" i="17"/>
  <c r="K756" i="17"/>
  <c r="K740" i="17"/>
  <c r="K732" i="17"/>
  <c r="K724" i="17"/>
  <c r="K716" i="17"/>
  <c r="K708" i="17"/>
  <c r="K692" i="17"/>
  <c r="K672" i="17"/>
  <c r="K664" i="17"/>
  <c r="K628" i="17"/>
  <c r="K620" i="17"/>
  <c r="K612" i="17"/>
  <c r="K604" i="17"/>
  <c r="K580" i="17"/>
  <c r="K572" i="17"/>
  <c r="K556" i="17"/>
  <c r="K548" i="17"/>
  <c r="K540" i="17"/>
  <c r="K532" i="17"/>
  <c r="K524" i="17"/>
  <c r="K488" i="17"/>
  <c r="K480" i="17"/>
  <c r="K456" i="17"/>
  <c r="K448" i="17"/>
  <c r="K440" i="17"/>
  <c r="K428" i="17"/>
  <c r="K420" i="17"/>
  <c r="K396" i="17"/>
  <c r="K388" i="17"/>
  <c r="K372" i="17"/>
  <c r="K364" i="17"/>
  <c r="K356" i="17"/>
  <c r="K344" i="17"/>
  <c r="K336" i="17"/>
  <c r="K332" i="17"/>
  <c r="K260" i="17"/>
  <c r="K252" i="17"/>
  <c r="K244" i="17"/>
  <c r="K240" i="17"/>
  <c r="K200" i="17"/>
  <c r="E1096" i="17"/>
  <c r="K1004" i="17" s="1"/>
  <c r="E1102" i="17"/>
  <c r="K964" i="17" s="1"/>
  <c r="E1098" i="17"/>
  <c r="K684" i="17" s="1"/>
  <c r="E1094" i="17"/>
  <c r="K1048" i="17" s="1"/>
  <c r="E1090" i="17"/>
  <c r="K308" i="17" s="1"/>
  <c r="K96" i="17"/>
  <c r="K70" i="17"/>
  <c r="E1093" i="17"/>
  <c r="K4" i="17"/>
  <c r="K29" i="17"/>
  <c r="K33" i="17"/>
  <c r="K45" i="17"/>
  <c r="K180" i="17"/>
  <c r="I1106" i="16"/>
  <c r="O1060" i="16" s="1"/>
  <c r="I1060" i="21" s="1"/>
  <c r="I1085" i="16"/>
  <c r="O1016" i="16" s="1"/>
  <c r="I1016" i="21" s="1"/>
  <c r="I1103" i="16"/>
  <c r="O1080" i="16" s="1"/>
  <c r="I1080" i="21" s="1"/>
  <c r="I1099" i="16"/>
  <c r="O1076" i="16" s="1"/>
  <c r="I1076" i="21" s="1"/>
  <c r="I1095" i="16"/>
  <c r="O1072" i="16" s="1"/>
  <c r="I1072" i="21" s="1"/>
  <c r="I1091" i="16"/>
  <c r="O1068" i="16" s="1"/>
  <c r="I1068" i="21" s="1"/>
  <c r="I1104" i="16"/>
  <c r="O1012" i="16" s="1"/>
  <c r="I1012" i="21" s="1"/>
  <c r="I1100" i="16"/>
  <c r="O1008" i="16" s="1"/>
  <c r="I1008" i="21" s="1"/>
  <c r="I1096" i="16"/>
  <c r="O1004" i="16" s="1"/>
  <c r="I1004" i="21" s="1"/>
  <c r="I1092" i="16"/>
  <c r="O1000" i="16" s="1"/>
  <c r="I1000" i="21" s="1"/>
  <c r="I1088" i="16"/>
  <c r="O996" i="16" s="1"/>
  <c r="I996" i="21" s="1"/>
  <c r="I1102" i="16"/>
  <c r="O1056" i="16" s="1"/>
  <c r="I1056" i="21" s="1"/>
  <c r="I1098" i="16"/>
  <c r="O1052" i="16" s="1"/>
  <c r="I1052" i="21" s="1"/>
  <c r="I1094" i="16"/>
  <c r="O1048" i="16" s="1"/>
  <c r="I1048" i="21" s="1"/>
  <c r="I1090" i="16"/>
  <c r="O1044" i="16" s="1"/>
  <c r="I1044" i="21" s="1"/>
  <c r="I1086" i="16"/>
  <c r="O1040" i="16" s="1"/>
  <c r="I1040" i="21" s="1"/>
  <c r="I1107" i="16"/>
  <c r="O992" i="16" s="1"/>
  <c r="I992" i="21" s="1"/>
  <c r="I1087" i="16"/>
  <c r="O1064" i="16" s="1"/>
  <c r="I1064" i="21" s="1"/>
  <c r="I1105" i="16"/>
  <c r="O1036" i="16" s="1"/>
  <c r="I1036" i="21" s="1"/>
  <c r="I1101" i="16"/>
  <c r="O1032" i="16" s="1"/>
  <c r="I1032" i="21" s="1"/>
  <c r="I1097" i="16"/>
  <c r="O1028" i="16" s="1"/>
  <c r="I1028" i="21" s="1"/>
  <c r="I1093" i="16"/>
  <c r="O1024" i="16" s="1"/>
  <c r="I1024" i="21" s="1"/>
  <c r="I1089" i="16"/>
  <c r="O1020" i="16" s="1"/>
  <c r="I1020" i="21" s="1"/>
  <c r="H1105" i="16"/>
  <c r="N1059" i="16" s="1"/>
  <c r="H1059" i="21" s="1"/>
  <c r="H1089" i="16"/>
  <c r="N1043" i="16" s="1"/>
  <c r="H1043" i="21" s="1"/>
  <c r="H1106" i="16"/>
  <c r="N1083" i="16" s="1"/>
  <c r="H1083" i="21" s="1"/>
  <c r="H1098" i="16"/>
  <c r="N1075" i="16" s="1"/>
  <c r="H1075" i="21" s="1"/>
  <c r="H1090" i="16"/>
  <c r="N1067" i="16" s="1"/>
  <c r="H1067" i="21" s="1"/>
  <c r="H1104" i="16"/>
  <c r="N1035" i="16" s="1"/>
  <c r="H1035" i="21" s="1"/>
  <c r="H1107" i="16"/>
  <c r="N1015" i="16" s="1"/>
  <c r="H1015" i="21" s="1"/>
  <c r="H1103" i="16"/>
  <c r="N1011" i="16" s="1"/>
  <c r="H1011" i="21" s="1"/>
  <c r="H1101" i="16"/>
  <c r="N1055" i="16" s="1"/>
  <c r="H1055" i="21" s="1"/>
  <c r="H1097" i="16"/>
  <c r="N1051" i="16" s="1"/>
  <c r="H1051" i="21" s="1"/>
  <c r="H1093" i="16"/>
  <c r="N1047" i="16" s="1"/>
  <c r="H1047" i="21" s="1"/>
  <c r="H1085" i="16"/>
  <c r="N1039" i="16" s="1"/>
  <c r="H1039" i="21" s="1"/>
  <c r="H1102" i="16"/>
  <c r="N1079" i="16" s="1"/>
  <c r="H1079" i="21" s="1"/>
  <c r="H1094" i="16"/>
  <c r="N1071" i="16" s="1"/>
  <c r="H1071" i="21" s="1"/>
  <c r="H1086" i="16"/>
  <c r="N1063" i="16" s="1"/>
  <c r="H1063" i="21" s="1"/>
  <c r="H1100" i="16"/>
  <c r="N1031" i="16" s="1"/>
  <c r="H1031" i="21" s="1"/>
  <c r="H1088" i="16"/>
  <c r="N1019" i="16" s="1"/>
  <c r="H1019" i="21" s="1"/>
  <c r="H1091" i="16"/>
  <c r="H1087" i="16"/>
  <c r="N995" i="16" s="1"/>
  <c r="H995" i="21" s="1"/>
  <c r="H1096" i="16"/>
  <c r="N1027" i="16" s="1"/>
  <c r="H1027" i="21" s="1"/>
  <c r="H1099" i="16"/>
  <c r="N1007" i="16" s="1"/>
  <c r="H1007" i="21" s="1"/>
  <c r="H1095" i="16"/>
  <c r="N1003" i="16" s="1"/>
  <c r="H1003" i="21" s="1"/>
  <c r="H1092" i="16"/>
  <c r="N1023" i="16" s="1"/>
  <c r="H1023" i="21" s="1"/>
  <c r="G1105" i="16"/>
  <c r="M1082" i="16" s="1"/>
  <c r="G1082" i="21" s="1"/>
  <c r="G1101" i="16"/>
  <c r="M1078" i="16" s="1"/>
  <c r="G1078" i="21" s="1"/>
  <c r="G1097" i="16"/>
  <c r="M1074" i="16" s="1"/>
  <c r="G1074" i="21" s="1"/>
  <c r="G1093" i="16"/>
  <c r="M1070" i="16" s="1"/>
  <c r="G1070" i="21" s="1"/>
  <c r="G1089" i="16"/>
  <c r="M1066" i="16" s="1"/>
  <c r="G1066" i="21" s="1"/>
  <c r="G1085" i="16"/>
  <c r="M1062" i="16" s="1"/>
  <c r="G1062" i="21" s="1"/>
  <c r="G1103" i="16"/>
  <c r="M1034" i="16" s="1"/>
  <c r="G1034" i="21" s="1"/>
  <c r="G1099" i="16"/>
  <c r="M1030" i="16" s="1"/>
  <c r="G1030" i="21" s="1"/>
  <c r="G1091" i="16"/>
  <c r="M1022" i="16" s="1"/>
  <c r="G1022" i="21" s="1"/>
  <c r="G1087" i="16"/>
  <c r="M1018" i="16" s="1"/>
  <c r="G1018" i="21" s="1"/>
  <c r="G1096" i="16"/>
  <c r="M1050" i="16" s="1"/>
  <c r="G1050" i="21" s="1"/>
  <c r="G1095" i="16"/>
  <c r="M1026" i="16" s="1"/>
  <c r="G1026" i="21" s="1"/>
  <c r="G1104" i="16"/>
  <c r="M1058" i="16" s="1"/>
  <c r="G1058" i="21" s="1"/>
  <c r="G1100" i="16"/>
  <c r="M1054" i="16" s="1"/>
  <c r="G1054" i="21" s="1"/>
  <c r="G1092" i="16"/>
  <c r="M1046" i="16" s="1"/>
  <c r="G1046" i="21" s="1"/>
  <c r="G1088" i="16"/>
  <c r="M1042" i="16" s="1"/>
  <c r="G1042" i="21" s="1"/>
  <c r="G1106" i="16"/>
  <c r="M1014" i="16" s="1"/>
  <c r="G1014" i="21" s="1"/>
  <c r="G1102" i="16"/>
  <c r="M1010" i="16" s="1"/>
  <c r="G1010" i="21" s="1"/>
  <c r="G1098" i="16"/>
  <c r="M1006" i="16" s="1"/>
  <c r="G1006" i="21" s="1"/>
  <c r="G1094" i="16"/>
  <c r="M1002" i="16" s="1"/>
  <c r="G1002" i="21" s="1"/>
  <c r="G1090" i="16"/>
  <c r="M998" i="16" s="1"/>
  <c r="G998" i="21" s="1"/>
  <c r="G1086" i="16"/>
  <c r="M994" i="16" s="1"/>
  <c r="G994" i="21" s="1"/>
  <c r="G1107" i="16"/>
  <c r="M1038" i="16" s="1"/>
  <c r="G1038" i="21" s="1"/>
  <c r="E1102" i="16"/>
  <c r="K1056" i="16" s="1"/>
  <c r="E1056" i="21" s="1"/>
  <c r="E1098" i="16"/>
  <c r="K1052" i="16" s="1"/>
  <c r="E1052" i="21" s="1"/>
  <c r="E1086" i="16"/>
  <c r="K1040" i="16" s="1"/>
  <c r="E1040" i="21" s="1"/>
  <c r="E1104" i="16"/>
  <c r="K1012" i="16" s="1"/>
  <c r="E1012" i="21" s="1"/>
  <c r="E1092" i="16"/>
  <c r="K1000" i="16" s="1"/>
  <c r="E1000" i="21" s="1"/>
  <c r="E1088" i="16"/>
  <c r="E1101" i="16"/>
  <c r="K1032" i="16" s="1"/>
  <c r="E1032" i="21" s="1"/>
  <c r="E1097" i="16"/>
  <c r="K1028" i="16" s="1"/>
  <c r="E1028" i="21" s="1"/>
  <c r="E1085" i="16"/>
  <c r="K1016" i="16" s="1"/>
  <c r="E1016" i="21" s="1"/>
  <c r="E1095" i="16"/>
  <c r="E1091" i="16"/>
  <c r="K976" i="16" s="1"/>
  <c r="E976" i="21" s="1"/>
  <c r="E1107" i="16"/>
  <c r="K992" i="16" s="1"/>
  <c r="E992" i="21" s="1"/>
  <c r="I1099" i="15"/>
  <c r="I1089" i="15"/>
  <c r="I1088" i="15"/>
  <c r="I1087" i="15"/>
  <c r="I983" i="37"/>
  <c r="I891" i="37"/>
  <c r="I731" i="37"/>
  <c r="I363" i="37"/>
  <c r="I1095" i="15"/>
  <c r="I171" i="37"/>
  <c r="I1091" i="15"/>
  <c r="I631" i="37" s="1"/>
  <c r="I1097" i="15"/>
  <c r="I86" i="37"/>
  <c r="I1106" i="15"/>
  <c r="I163" i="37" s="1"/>
  <c r="I32" i="37"/>
  <c r="I1104" i="15"/>
  <c r="I15" i="37"/>
  <c r="I1096" i="15"/>
  <c r="I1092" i="15"/>
  <c r="I655" i="37" s="1"/>
  <c r="I1107" i="15"/>
  <c r="I1051" i="37"/>
  <c r="I959" i="37"/>
  <c r="I815" i="37"/>
  <c r="I767" i="37"/>
  <c r="I727" i="37"/>
  <c r="I615" i="37"/>
  <c r="I591" i="37"/>
  <c r="I535" i="37"/>
  <c r="I499" i="37"/>
  <c r="I399" i="37"/>
  <c r="I355" i="37"/>
  <c r="I331" i="37"/>
  <c r="I271" i="37"/>
  <c r="I239" i="37"/>
  <c r="I215" i="37"/>
  <c r="I1103" i="15"/>
  <c r="I206" i="37" s="1"/>
  <c r="I167" i="37"/>
  <c r="I155" i="37"/>
  <c r="I147" i="37"/>
  <c r="I1101" i="15"/>
  <c r="I1093" i="15"/>
  <c r="I1085" i="15"/>
  <c r="I69" i="37"/>
  <c r="I53" i="37"/>
  <c r="I1086" i="15"/>
  <c r="I1100" i="15"/>
  <c r="I1094" i="15"/>
  <c r="I1102" i="15"/>
  <c r="I435" i="37" s="1"/>
  <c r="I1105" i="15"/>
  <c r="I944" i="37" s="1"/>
  <c r="I1074" i="37"/>
  <c r="I1070" i="37"/>
  <c r="I1066" i="37"/>
  <c r="I1050" i="37"/>
  <c r="I1046" i="37"/>
  <c r="I1034" i="37"/>
  <c r="I1026" i="37"/>
  <c r="I1022" i="37"/>
  <c r="I1018" i="37"/>
  <c r="I1014" i="37"/>
  <c r="I1006" i="37"/>
  <c r="I998" i="37"/>
  <c r="I982" i="37"/>
  <c r="I974" i="37"/>
  <c r="I966" i="37"/>
  <c r="I958" i="37"/>
  <c r="I954" i="37"/>
  <c r="I950" i="37"/>
  <c r="I942" i="37"/>
  <c r="I934" i="37"/>
  <c r="I930" i="37"/>
  <c r="I926" i="37"/>
  <c r="I922" i="37"/>
  <c r="I914" i="37"/>
  <c r="I902" i="37"/>
  <c r="I890" i="37"/>
  <c r="I886" i="37"/>
  <c r="I882" i="37"/>
  <c r="I866" i="37"/>
  <c r="I862" i="37"/>
  <c r="I858" i="37"/>
  <c r="I846" i="37"/>
  <c r="I842" i="37"/>
  <c r="I838" i="37"/>
  <c r="I834" i="37"/>
  <c r="I830" i="37"/>
  <c r="I822" i="37"/>
  <c r="I814" i="37"/>
  <c r="I810" i="37"/>
  <c r="I798" i="37"/>
  <c r="I794" i="37"/>
  <c r="I790" i="37"/>
  <c r="I774" i="37"/>
  <c r="I770" i="37"/>
  <c r="I766" i="37"/>
  <c r="I758" i="37"/>
  <c r="I750" i="37"/>
  <c r="I746" i="37"/>
  <c r="I742" i="37"/>
  <c r="I738" i="37"/>
  <c r="I734" i="37"/>
  <c r="I722" i="37"/>
  <c r="I718" i="37"/>
  <c r="I706" i="37"/>
  <c r="I702" i="37"/>
  <c r="I698" i="37"/>
  <c r="I694" i="37"/>
  <c r="I690" i="37"/>
  <c r="I682" i="37"/>
  <c r="I678" i="37"/>
  <c r="I674" i="37"/>
  <c r="I1081" i="37"/>
  <c r="I1073" i="37"/>
  <c r="I1069" i="37"/>
  <c r="I1065" i="37"/>
  <c r="I1057" i="37"/>
  <c r="I1053" i="37"/>
  <c r="I1049" i="37"/>
  <c r="I1045" i="37"/>
  <c r="I1041" i="37"/>
  <c r="I1033" i="37"/>
  <c r="I1029" i="37"/>
  <c r="I1021" i="37"/>
  <c r="I1017" i="37"/>
  <c r="I1005" i="37"/>
  <c r="I997" i="37"/>
  <c r="I989" i="37"/>
  <c r="I981" i="37"/>
  <c r="I977" i="37"/>
  <c r="I973" i="37"/>
  <c r="I965" i="37"/>
  <c r="I957" i="37"/>
  <c r="I953" i="37"/>
  <c r="I949" i="37"/>
  <c r="I945" i="37"/>
  <c r="I941" i="37"/>
  <c r="I933" i="37"/>
  <c r="I929" i="37"/>
  <c r="I913" i="37"/>
  <c r="I905" i="37"/>
  <c r="I901" i="37"/>
  <c r="I889" i="37"/>
  <c r="I885" i="37"/>
  <c r="I881" i="37"/>
  <c r="I873" i="37"/>
  <c r="I865" i="37"/>
  <c r="I861" i="37"/>
  <c r="I857" i="37"/>
  <c r="I853" i="37"/>
  <c r="I849" i="37"/>
  <c r="I841" i="37"/>
  <c r="I837" i="37"/>
  <c r="I833" i="37"/>
  <c r="I821" i="37"/>
  <c r="I817" i="37"/>
  <c r="I813" i="37"/>
  <c r="I805" i="37"/>
  <c r="I797" i="37"/>
  <c r="I793" i="37"/>
  <c r="I789" i="37"/>
  <c r="I773" i="37"/>
  <c r="I769" i="37"/>
  <c r="I765" i="37"/>
  <c r="I761" i="37"/>
  <c r="I745" i="37"/>
  <c r="I741" i="37"/>
  <c r="I729" i="37"/>
  <c r="I725" i="37"/>
  <c r="I721" i="37"/>
  <c r="I705" i="37"/>
  <c r="I701" i="37"/>
  <c r="I697" i="37"/>
  <c r="I689" i="37"/>
  <c r="I685" i="37"/>
  <c r="I1080" i="37"/>
  <c r="I1072" i="37"/>
  <c r="I1068" i="37"/>
  <c r="I1064" i="37"/>
  <c r="I1056" i="37"/>
  <c r="I1048" i="37"/>
  <c r="I1044" i="37"/>
  <c r="I1040" i="37"/>
  <c r="I1028" i="37"/>
  <c r="I1020" i="37"/>
  <c r="I1012" i="37"/>
  <c r="I1004" i="37"/>
  <c r="I1000" i="37"/>
  <c r="I996" i="37"/>
  <c r="I980" i="37"/>
  <c r="I976" i="37"/>
  <c r="I968" i="37"/>
  <c r="I964" i="37"/>
  <c r="I960" i="37"/>
  <c r="I948" i="37"/>
  <c r="I936" i="37"/>
  <c r="I928" i="37"/>
  <c r="I920" i="37"/>
  <c r="I912" i="37"/>
  <c r="I908" i="37"/>
  <c r="I904" i="37"/>
  <c r="I900" i="37"/>
  <c r="I896" i="37"/>
  <c r="I888" i="37"/>
  <c r="I884" i="37"/>
  <c r="I880" i="37"/>
  <c r="I872" i="37"/>
  <c r="I868" i="37"/>
  <c r="I864" i="37"/>
  <c r="I856" i="37"/>
  <c r="I844" i="37"/>
  <c r="I840" i="37"/>
  <c r="I836" i="37"/>
  <c r="I824" i="37"/>
  <c r="I820" i="37"/>
  <c r="I816" i="37"/>
  <c r="I812" i="37"/>
  <c r="I808" i="37"/>
  <c r="I804" i="37"/>
  <c r="I796" i="37"/>
  <c r="I792" i="37"/>
  <c r="I788" i="37"/>
  <c r="I784" i="37"/>
  <c r="I776" i="37"/>
  <c r="I772" i="37"/>
  <c r="I752" i="37"/>
  <c r="I744" i="37"/>
  <c r="I740" i="37"/>
  <c r="I736" i="37"/>
  <c r="I728" i="37"/>
  <c r="I724" i="37"/>
  <c r="I720" i="37"/>
  <c r="I712" i="37"/>
  <c r="I704" i="37"/>
  <c r="I700" i="37"/>
  <c r="I696" i="37"/>
  <c r="I692" i="37"/>
  <c r="I670" i="37"/>
  <c r="I666" i="37"/>
  <c r="I658" i="37"/>
  <c r="I654" i="37"/>
  <c r="I650" i="37"/>
  <c r="I646" i="37"/>
  <c r="I638" i="37"/>
  <c r="I634" i="37"/>
  <c r="I630" i="37"/>
  <c r="I626" i="37"/>
  <c r="I614" i="37"/>
  <c r="I610" i="37"/>
  <c r="I606" i="37"/>
  <c r="I598" i="37"/>
  <c r="I590" i="37"/>
  <c r="I586" i="37"/>
  <c r="I582" i="37"/>
  <c r="I566" i="37"/>
  <c r="I562" i="37"/>
  <c r="I558" i="37"/>
  <c r="I554" i="37"/>
  <c r="I550" i="37"/>
  <c r="I546" i="37"/>
  <c r="I538" i="37"/>
  <c r="I534" i="37"/>
  <c r="I522" i="37"/>
  <c r="I518" i="37"/>
  <c r="I514" i="37"/>
  <c r="I506" i="37"/>
  <c r="I498" i="37"/>
  <c r="I494" i="37"/>
  <c r="I490" i="37"/>
  <c r="I482" i="37"/>
  <c r="I478" i="37"/>
  <c r="I474" i="37"/>
  <c r="I470" i="37"/>
  <c r="I466" i="37"/>
  <c r="I462" i="37"/>
  <c r="I458" i="37"/>
  <c r="I454" i="37"/>
  <c r="I446" i="37"/>
  <c r="I442" i="37"/>
  <c r="I438" i="37"/>
  <c r="I430" i="37"/>
  <c r="I426" i="37"/>
  <c r="I422" i="37"/>
  <c r="I410" i="37"/>
  <c r="I406" i="37"/>
  <c r="I402" i="37"/>
  <c r="I398" i="37"/>
  <c r="I394" i="37"/>
  <c r="I390" i="37"/>
  <c r="I382" i="37"/>
  <c r="I378" i="37"/>
  <c r="I374" i="37"/>
  <c r="I370" i="37"/>
  <c r="I362" i="37"/>
  <c r="I358" i="37"/>
  <c r="I354" i="37"/>
  <c r="I338" i="37"/>
  <c r="I330" i="37"/>
  <c r="I322" i="37"/>
  <c r="I314" i="37"/>
  <c r="I310" i="37"/>
  <c r="I306" i="37"/>
  <c r="I298" i="37"/>
  <c r="I294" i="37"/>
  <c r="I290" i="37"/>
  <c r="I286" i="37"/>
  <c r="I282" i="37"/>
  <c r="I278" i="37"/>
  <c r="I270" i="37"/>
  <c r="I262" i="37"/>
  <c r="I258" i="37"/>
  <c r="I246" i="37"/>
  <c r="I242" i="37"/>
  <c r="I238" i="37"/>
  <c r="I234" i="37"/>
  <c r="I230" i="37"/>
  <c r="I222" i="37"/>
  <c r="I218" i="37"/>
  <c r="I214" i="37"/>
  <c r="I198" i="37"/>
  <c r="I194" i="37"/>
  <c r="I190" i="37"/>
  <c r="I186" i="37"/>
  <c r="I182" i="37"/>
  <c r="I178" i="37"/>
  <c r="I170" i="37"/>
  <c r="I166" i="37"/>
  <c r="I154" i="37"/>
  <c r="I150" i="37"/>
  <c r="I146" i="37"/>
  <c r="I138" i="37"/>
  <c r="I134" i="37"/>
  <c r="I130" i="37"/>
  <c r="I126" i="37"/>
  <c r="I122" i="37"/>
  <c r="I118" i="37"/>
  <c r="I114" i="37"/>
  <c r="I106" i="37"/>
  <c r="I102" i="37"/>
  <c r="I98" i="37"/>
  <c r="I85" i="37"/>
  <c r="I81" i="37"/>
  <c r="I77" i="37"/>
  <c r="I68" i="37"/>
  <c r="I64" i="37"/>
  <c r="I60" i="37"/>
  <c r="I56" i="37"/>
  <c r="I52" i="37"/>
  <c r="I47" i="37"/>
  <c r="I39" i="37"/>
  <c r="I35" i="37"/>
  <c r="I31" i="37"/>
  <c r="I22" i="37"/>
  <c r="I14" i="37"/>
  <c r="I10" i="37"/>
  <c r="I6" i="37"/>
  <c r="I681" i="37"/>
  <c r="I677" i="37"/>
  <c r="I673" i="37"/>
  <c r="I669" i="37"/>
  <c r="I665" i="37"/>
  <c r="I661" i="37"/>
  <c r="I657" i="37"/>
  <c r="I653" i="37"/>
  <c r="I649" i="37"/>
  <c r="I637" i="37"/>
  <c r="I633" i="37"/>
  <c r="I629" i="37"/>
  <c r="I621" i="37"/>
  <c r="I613" i="37"/>
  <c r="I609" i="37"/>
  <c r="I605" i="37"/>
  <c r="I597" i="37"/>
  <c r="I589" i="37"/>
  <c r="I585" i="37"/>
  <c r="I581" i="37"/>
  <c r="I577" i="37"/>
  <c r="I573" i="37"/>
  <c r="I561" i="37"/>
  <c r="I557" i="37"/>
  <c r="I553" i="37"/>
  <c r="I545" i="37"/>
  <c r="I541" i="37"/>
  <c r="I537" i="37"/>
  <c r="I529" i="37"/>
  <c r="I521" i="37"/>
  <c r="I517" i="37"/>
  <c r="I513" i="37"/>
  <c r="I505" i="37"/>
  <c r="I497" i="37"/>
  <c r="I493" i="37"/>
  <c r="I489" i="37"/>
  <c r="I485" i="37"/>
  <c r="I481" i="37"/>
  <c r="I477" i="37"/>
  <c r="I469" i="37"/>
  <c r="I465" i="37"/>
  <c r="I461" i="37"/>
  <c r="I453" i="37"/>
  <c r="I449" i="37"/>
  <c r="I445" i="37"/>
  <c r="I437" i="37"/>
  <c r="I433" i="37"/>
  <c r="I429" i="37"/>
  <c r="I425" i="37"/>
  <c r="I421" i="37"/>
  <c r="I413" i="37"/>
  <c r="I405" i="37"/>
  <c r="I401" i="37"/>
  <c r="I397" i="37"/>
  <c r="I393" i="37"/>
  <c r="I389" i="37"/>
  <c r="I377" i="37"/>
  <c r="I369" i="37"/>
  <c r="I365" i="37"/>
  <c r="I361" i="37"/>
  <c r="I353" i="37"/>
  <c r="I345" i="37"/>
  <c r="I337" i="37"/>
  <c r="I333" i="37"/>
  <c r="I329" i="37"/>
  <c r="I321" i="37"/>
  <c r="I313" i="37"/>
  <c r="I309" i="37"/>
  <c r="I305" i="37"/>
  <c r="I301" i="37"/>
  <c r="I297" i="37"/>
  <c r="I293" i="37"/>
  <c r="I285" i="37"/>
  <c r="I281" i="37"/>
  <c r="I273" i="37"/>
  <c r="I269" i="37"/>
  <c r="I265" i="37"/>
  <c r="I261" i="37"/>
  <c r="I257" i="37"/>
  <c r="I253" i="37"/>
  <c r="I245" i="37"/>
  <c r="I241" i="37"/>
  <c r="I237" i="37"/>
  <c r="I229" i="37"/>
  <c r="I225" i="37"/>
  <c r="I221" i="37"/>
  <c r="I217" i="37"/>
  <c r="I213" i="37"/>
  <c r="I209" i="37"/>
  <c r="I205" i="37"/>
  <c r="I201" i="37"/>
  <c r="I193" i="37"/>
  <c r="I189" i="37"/>
  <c r="I185" i="37"/>
  <c r="I177" i="37"/>
  <c r="I173" i="37"/>
  <c r="I169" i="37"/>
  <c r="I161" i="37"/>
  <c r="I153" i="37"/>
  <c r="I149" i="37"/>
  <c r="I145" i="37"/>
  <c r="I137" i="37"/>
  <c r="I133" i="37"/>
  <c r="I129" i="37"/>
  <c r="I125" i="37"/>
  <c r="I121" i="37"/>
  <c r="I117" i="37"/>
  <c r="I113" i="37"/>
  <c r="I109" i="37"/>
  <c r="I101" i="37"/>
  <c r="I97" i="37"/>
  <c r="I92" i="37"/>
  <c r="I84" i="37"/>
  <c r="I80" i="37"/>
  <c r="I76" i="37"/>
  <c r="I71" i="37"/>
  <c r="I67" i="37"/>
  <c r="I63" i="37"/>
  <c r="I46" i="37"/>
  <c r="I38" i="37"/>
  <c r="I34" i="37"/>
  <c r="I30" i="37"/>
  <c r="I25" i="37"/>
  <c r="I21" i="37"/>
  <c r="I17" i="37"/>
  <c r="I13" i="37"/>
  <c r="I9" i="37"/>
  <c r="I5" i="37"/>
  <c r="I684" i="37"/>
  <c r="I676" i="37"/>
  <c r="I668" i="37"/>
  <c r="I664" i="37"/>
  <c r="I660" i="37"/>
  <c r="I652" i="37"/>
  <c r="I644" i="37"/>
  <c r="I636" i="37"/>
  <c r="I632" i="37"/>
  <c r="I628" i="37"/>
  <c r="I620" i="37"/>
  <c r="I612" i="37"/>
  <c r="I608" i="37"/>
  <c r="I604" i="37"/>
  <c r="I600" i="37"/>
  <c r="I596" i="37"/>
  <c r="I592" i="37"/>
  <c r="I584" i="37"/>
  <c r="I580" i="37"/>
  <c r="I572" i="37"/>
  <c r="I568" i="37"/>
  <c r="I564" i="37"/>
  <c r="I560" i="37"/>
  <c r="I556" i="37"/>
  <c r="I552" i="37"/>
  <c r="I544" i="37"/>
  <c r="I540" i="37"/>
  <c r="I536" i="37"/>
  <c r="I528" i="37"/>
  <c r="I524" i="37"/>
  <c r="I520" i="37"/>
  <c r="I516" i="37"/>
  <c r="I512" i="37"/>
  <c r="I508" i="37"/>
  <c r="I504" i="37"/>
  <c r="I500" i="37"/>
  <c r="I492" i="37"/>
  <c r="I488" i="37"/>
  <c r="I484" i="37"/>
  <c r="I476" i="37"/>
  <c r="I472" i="37"/>
  <c r="I468" i="37"/>
  <c r="I460" i="37"/>
  <c r="I452" i="37"/>
  <c r="I448" i="37"/>
  <c r="I444" i="37"/>
  <c r="I436" i="37"/>
  <c r="I428" i="37"/>
  <c r="I424" i="37"/>
  <c r="I420" i="37"/>
  <c r="I416" i="37"/>
  <c r="I412" i="37"/>
  <c r="I408" i="37"/>
  <c r="I404" i="37"/>
  <c r="I400" i="37"/>
  <c r="I396" i="37"/>
  <c r="I392" i="37"/>
  <c r="I388" i="37"/>
  <c r="I384" i="37"/>
  <c r="I380" i="37"/>
  <c r="I376" i="37"/>
  <c r="I372" i="37"/>
  <c r="I368" i="37"/>
  <c r="I360" i="37"/>
  <c r="I356" i="37"/>
  <c r="I352" i="37"/>
  <c r="I344" i="37"/>
  <c r="I340" i="37"/>
  <c r="I336" i="37"/>
  <c r="I332" i="37"/>
  <c r="I328" i="37"/>
  <c r="I324" i="37"/>
  <c r="I320" i="37"/>
  <c r="I316" i="37"/>
  <c r="I308" i="37"/>
  <c r="I300" i="37"/>
  <c r="I292" i="37"/>
  <c r="I288" i="37"/>
  <c r="I284" i="37"/>
  <c r="I276" i="37"/>
  <c r="I268" i="37"/>
  <c r="I264" i="37"/>
  <c r="I260" i="37"/>
  <c r="I252" i="37"/>
  <c r="I244" i="37"/>
  <c r="I240" i="37"/>
  <c r="I236" i="37"/>
  <c r="I232" i="37"/>
  <c r="I228" i="37"/>
  <c r="I224" i="37"/>
  <c r="I220" i="37"/>
  <c r="I216" i="37"/>
  <c r="I212" i="37"/>
  <c r="I200" i="37"/>
  <c r="I196" i="37"/>
  <c r="I192" i="37"/>
  <c r="I184" i="37"/>
  <c r="I176" i="37"/>
  <c r="I172" i="37"/>
  <c r="I168" i="37"/>
  <c r="I160" i="37"/>
  <c r="I152" i="37"/>
  <c r="I148" i="37"/>
  <c r="I144" i="37"/>
  <c r="I140" i="37"/>
  <c r="I136" i="37"/>
  <c r="I132" i="37"/>
  <c r="I124" i="37"/>
  <c r="I120" i="37"/>
  <c r="I116" i="37"/>
  <c r="I108" i="37"/>
  <c r="I104" i="37"/>
  <c r="I100" i="37"/>
  <c r="I91" i="37"/>
  <c r="I83" i="37"/>
  <c r="I79" i="37"/>
  <c r="I75" i="37"/>
  <c r="I70" i="37"/>
  <c r="I62" i="37"/>
  <c r="I58" i="37"/>
  <c r="I54" i="37"/>
  <c r="I45" i="37"/>
  <c r="I37" i="37"/>
  <c r="I33" i="37"/>
  <c r="I29" i="37"/>
  <c r="I24" i="37"/>
  <c r="I16" i="37"/>
  <c r="I12" i="37"/>
  <c r="I8" i="37"/>
  <c r="H1105" i="15"/>
  <c r="H967" i="37" s="1"/>
  <c r="H1101" i="15"/>
  <c r="H1097" i="15"/>
  <c r="H1093" i="15"/>
  <c r="H1089" i="15"/>
  <c r="H1106" i="15"/>
  <c r="H1100" i="15"/>
  <c r="H1088" i="15"/>
  <c r="H1019" i="37" s="1"/>
  <c r="H899" i="37"/>
  <c r="H783" i="37"/>
  <c r="H767" i="37"/>
  <c r="H687" i="37"/>
  <c r="H595" i="37"/>
  <c r="H531" i="37"/>
  <c r="H507" i="37"/>
  <c r="H491" i="37"/>
  <c r="H411" i="37"/>
  <c r="H1055" i="37"/>
  <c r="H963" i="37"/>
  <c r="H951" i="37"/>
  <c r="H875" i="37"/>
  <c r="H775" i="37"/>
  <c r="H691" i="37"/>
  <c r="H675" i="37"/>
  <c r="H599" i="37"/>
  <c r="H559" i="37"/>
  <c r="H499" i="37"/>
  <c r="H467" i="37"/>
  <c r="H1083" i="37"/>
  <c r="H1059" i="37"/>
  <c r="H1043" i="37"/>
  <c r="H871" i="37"/>
  <c r="H859" i="37"/>
  <c r="H807" i="37"/>
  <c r="H779" i="37"/>
  <c r="H683" i="37"/>
  <c r="H583" i="37"/>
  <c r="H407" i="37"/>
  <c r="H227" i="37"/>
  <c r="H219" i="37"/>
  <c r="H215" i="37"/>
  <c r="H191" i="37"/>
  <c r="H1103" i="15"/>
  <c r="H367" i="37" s="1"/>
  <c r="H1095" i="15"/>
  <c r="H135" i="37"/>
  <c r="H1085" i="15"/>
  <c r="H1098" i="15"/>
  <c r="H1090" i="15"/>
  <c r="H7" i="37"/>
  <c r="H1087" i="15"/>
  <c r="H1092" i="15"/>
  <c r="H1096" i="15"/>
  <c r="H1104" i="15"/>
  <c r="H1058" i="37" s="1"/>
  <c r="H231" i="37"/>
  <c r="H223" i="37"/>
  <c r="H203" i="37"/>
  <c r="H1099" i="15"/>
  <c r="H1091" i="15"/>
  <c r="H907" i="37" s="1"/>
  <c r="H163" i="37"/>
  <c r="H155" i="37"/>
  <c r="H139" i="37"/>
  <c r="H131" i="37"/>
  <c r="H123" i="37"/>
  <c r="H107" i="37"/>
  <c r="H99" i="37"/>
  <c r="H86" i="37"/>
  <c r="H53" i="37"/>
  <c r="H1102" i="15"/>
  <c r="H1056" i="37" s="1"/>
  <c r="H1094" i="15"/>
  <c r="H979" i="37" s="1"/>
  <c r="H1086" i="15"/>
  <c r="H19" i="37"/>
  <c r="H1107" i="15"/>
  <c r="H831" i="37" s="1"/>
  <c r="H1082" i="37"/>
  <c r="H1078" i="37"/>
  <c r="H1074" i="37"/>
  <c r="H1066" i="37"/>
  <c r="H1054" i="37"/>
  <c r="H1050" i="37"/>
  <c r="H1042" i="37"/>
  <c r="H1034" i="37"/>
  <c r="H1026" i="37"/>
  <c r="H1018" i="37"/>
  <c r="H1014" i="37"/>
  <c r="H1006" i="37"/>
  <c r="H1002" i="37"/>
  <c r="H998" i="37"/>
  <c r="H990" i="37"/>
  <c r="H986" i="37"/>
  <c r="H982" i="37"/>
  <c r="H978" i="37"/>
  <c r="H974" i="37"/>
  <c r="H970" i="37"/>
  <c r="H962" i="37"/>
  <c r="H958" i="37"/>
  <c r="H950" i="37"/>
  <c r="H942" i="37"/>
  <c r="H934" i="37"/>
  <c r="H930" i="37"/>
  <c r="H922" i="37"/>
  <c r="H914" i="37"/>
  <c r="H898" i="37"/>
  <c r="H894" i="37"/>
  <c r="H890" i="37"/>
  <c r="H882" i="37"/>
  <c r="H874" i="37"/>
  <c r="H870" i="37"/>
  <c r="H866" i="37"/>
  <c r="H858" i="37"/>
  <c r="H850" i="37"/>
  <c r="H842" i="37"/>
  <c r="H830" i="37"/>
  <c r="H822" i="37"/>
  <c r="H818" i="37"/>
  <c r="H806" i="37"/>
  <c r="H802" i="37"/>
  <c r="H798" i="37"/>
  <c r="H790" i="37"/>
  <c r="H786" i="37"/>
  <c r="H778" i="37"/>
  <c r="H774" i="37"/>
  <c r="H766" i="37"/>
  <c r="H758" i="37"/>
  <c r="H750" i="37"/>
  <c r="H746" i="37"/>
  <c r="H742" i="37"/>
  <c r="H738" i="37"/>
  <c r="H730" i="37"/>
  <c r="H714" i="37"/>
  <c r="H710" i="37"/>
  <c r="H706" i="37"/>
  <c r="H698" i="37"/>
  <c r="H690" i="37"/>
  <c r="H686" i="37"/>
  <c r="H1081" i="37"/>
  <c r="H1077" i="37"/>
  <c r="H1073" i="37"/>
  <c r="H1065" i="37"/>
  <c r="H1057" i="37"/>
  <c r="H1049" i="37"/>
  <c r="H1037" i="37"/>
  <c r="H1029" i="37"/>
  <c r="H1025" i="37"/>
  <c r="H1013" i="37"/>
  <c r="H1009" i="37"/>
  <c r="H1005" i="37"/>
  <c r="H997" i="37"/>
  <c r="H993" i="37"/>
  <c r="H985" i="37"/>
  <c r="H981" i="37"/>
  <c r="H973" i="37"/>
  <c r="H965" i="37"/>
  <c r="H957" i="37"/>
  <c r="H953" i="37"/>
  <c r="H945" i="37"/>
  <c r="H937" i="37"/>
  <c r="H929" i="37"/>
  <c r="H921" i="37"/>
  <c r="H917" i="37"/>
  <c r="H913" i="37"/>
  <c r="H909" i="37"/>
  <c r="H905" i="37"/>
  <c r="H897" i="37"/>
  <c r="H893" i="37"/>
  <c r="H889" i="37"/>
  <c r="H881" i="37"/>
  <c r="H873" i="37"/>
  <c r="H865" i="37"/>
  <c r="H853" i="37"/>
  <c r="H845" i="37"/>
  <c r="H841" i="37"/>
  <c r="H833" i="37"/>
  <c r="H829" i="37"/>
  <c r="H825" i="37"/>
  <c r="H821" i="37"/>
  <c r="H813" i="37"/>
  <c r="H809" i="37"/>
  <c r="H801" i="37"/>
  <c r="H797" i="37"/>
  <c r="H789" i="37"/>
  <c r="H781" i="37"/>
  <c r="H773" i="37"/>
  <c r="H769" i="37"/>
  <c r="H765" i="37"/>
  <c r="H761" i="37"/>
  <c r="H753" i="37"/>
  <c r="H737" i="37"/>
  <c r="H733" i="37"/>
  <c r="H729" i="37"/>
  <c r="H721" i="37"/>
  <c r="H713" i="37"/>
  <c r="H709" i="37"/>
  <c r="H705" i="37"/>
  <c r="H701" i="37"/>
  <c r="H697" i="37"/>
  <c r="H689" i="37"/>
  <c r="H1080" i="37"/>
  <c r="H1072" i="37"/>
  <c r="H1060" i="37"/>
  <c r="H1052" i="37"/>
  <c r="H1048" i="37"/>
  <c r="H1040" i="37"/>
  <c r="H1036" i="37"/>
  <c r="H1032" i="37"/>
  <c r="H1028" i="37"/>
  <c r="H1020" i="37"/>
  <c r="H1016" i="37"/>
  <c r="H1008" i="37"/>
  <c r="H1004" i="37"/>
  <c r="H996" i="37"/>
  <c r="H988" i="37"/>
  <c r="H980" i="37"/>
  <c r="H976" i="37"/>
  <c r="H972" i="37"/>
  <c r="H968" i="37"/>
  <c r="H960" i="37"/>
  <c r="H944" i="37"/>
  <c r="H940" i="37"/>
  <c r="H936" i="37"/>
  <c r="H928" i="37"/>
  <c r="H924" i="37"/>
  <c r="H920" i="37"/>
  <c r="H916" i="37"/>
  <c r="H912" i="37"/>
  <c r="H904" i="37"/>
  <c r="H896" i="37"/>
  <c r="H888" i="37"/>
  <c r="H876" i="37"/>
  <c r="H868" i="37"/>
  <c r="H864" i="37"/>
  <c r="H856" i="37"/>
  <c r="H852" i="37"/>
  <c r="H848" i="37"/>
  <c r="H844" i="37"/>
  <c r="H836" i="37"/>
  <c r="H832" i="37"/>
  <c r="H824" i="37"/>
  <c r="H820" i="37"/>
  <c r="H812" i="37"/>
  <c r="H804" i="37"/>
  <c r="H796" i="37"/>
  <c r="H792" i="37"/>
  <c r="H788" i="37"/>
  <c r="H784" i="37"/>
  <c r="H776" i="37"/>
  <c r="H760" i="37"/>
  <c r="H756" i="37"/>
  <c r="H752" i="37"/>
  <c r="H744" i="37"/>
  <c r="H740" i="37"/>
  <c r="H736" i="37"/>
  <c r="H732" i="37"/>
  <c r="H728" i="37"/>
  <c r="H720" i="37"/>
  <c r="H712" i="37"/>
  <c r="H704" i="37"/>
  <c r="H692" i="37"/>
  <c r="H684" i="37"/>
  <c r="H680" i="37"/>
  <c r="H682" i="37"/>
  <c r="H674" i="37"/>
  <c r="H666" i="37"/>
  <c r="H658" i="37"/>
  <c r="H646" i="37"/>
  <c r="H638" i="37"/>
  <c r="H634" i="37"/>
  <c r="H626" i="37"/>
  <c r="H622" i="37"/>
  <c r="H618" i="37"/>
  <c r="H614" i="37"/>
  <c r="H610" i="37"/>
  <c r="H606" i="37"/>
  <c r="H602" i="37"/>
  <c r="H594" i="37"/>
  <c r="H590" i="37"/>
  <c r="H582" i="37"/>
  <c r="H574" i="37"/>
  <c r="H566" i="37"/>
  <c r="H562" i="37"/>
  <c r="H554" i="37"/>
  <c r="H546" i="37"/>
  <c r="H530" i="37"/>
  <c r="H526" i="37"/>
  <c r="H522" i="37"/>
  <c r="H514" i="37"/>
  <c r="H510" i="37"/>
  <c r="H506" i="37"/>
  <c r="H502" i="37"/>
  <c r="H498" i="37"/>
  <c r="H490" i="37"/>
  <c r="H482" i="37"/>
  <c r="H474" i="37"/>
  <c r="H462" i="37"/>
  <c r="H454" i="37"/>
  <c r="H450" i="37"/>
  <c r="H442" i="37"/>
  <c r="H438" i="37"/>
  <c r="H434" i="37"/>
  <c r="H430" i="37"/>
  <c r="H426" i="37"/>
  <c r="H422" i="37"/>
  <c r="H418" i="37"/>
  <c r="H410" i="37"/>
  <c r="H406" i="37"/>
  <c r="H398" i="37"/>
  <c r="H390" i="37"/>
  <c r="H382" i="37"/>
  <c r="H378" i="37"/>
  <c r="H370" i="37"/>
  <c r="H362" i="37"/>
  <c r="H346" i="37"/>
  <c r="H342" i="37"/>
  <c r="H338" i="37"/>
  <c r="H330" i="37"/>
  <c r="H326" i="37"/>
  <c r="H322" i="37"/>
  <c r="H318" i="37"/>
  <c r="H314" i="37"/>
  <c r="H306" i="37"/>
  <c r="H298" i="37"/>
  <c r="H290" i="37"/>
  <c r="H286" i="37"/>
  <c r="H282" i="37"/>
  <c r="H278" i="37"/>
  <c r="H270" i="37"/>
  <c r="H266" i="37"/>
  <c r="H262" i="37"/>
  <c r="H258" i="37"/>
  <c r="H254" i="37"/>
  <c r="H250" i="37"/>
  <c r="H246" i="37"/>
  <c r="H238" i="37"/>
  <c r="H234" i="37"/>
  <c r="H226" i="37"/>
  <c r="H222" i="37"/>
  <c r="H214" i="37"/>
  <c r="H206" i="37"/>
  <c r="H198" i="37"/>
  <c r="H194" i="37"/>
  <c r="H186" i="37"/>
  <c r="H178" i="37"/>
  <c r="H162" i="37"/>
  <c r="H158" i="37"/>
  <c r="H154" i="37"/>
  <c r="H146" i="37"/>
  <c r="H142" i="37"/>
  <c r="H138" i="37"/>
  <c r="H134" i="37"/>
  <c r="H130" i="37"/>
  <c r="H126" i="37"/>
  <c r="H122" i="37"/>
  <c r="H114" i="37"/>
  <c r="H106" i="37"/>
  <c r="H102" i="37"/>
  <c r="H93" i="37"/>
  <c r="H89" i="37"/>
  <c r="H85" i="37"/>
  <c r="H77" i="37"/>
  <c r="H73" i="37"/>
  <c r="H68" i="37"/>
  <c r="H60" i="37"/>
  <c r="H56" i="37"/>
  <c r="H47" i="37"/>
  <c r="H43" i="37"/>
  <c r="H39" i="37"/>
  <c r="H31" i="37"/>
  <c r="H27" i="37"/>
  <c r="H22" i="37"/>
  <c r="H14" i="37"/>
  <c r="H10" i="37"/>
  <c r="H681" i="37"/>
  <c r="H677" i="37"/>
  <c r="H673" i="37"/>
  <c r="H669" i="37"/>
  <c r="H665" i="37"/>
  <c r="H661" i="37"/>
  <c r="H657" i="37"/>
  <c r="H649" i="37"/>
  <c r="H645" i="37"/>
  <c r="H641" i="37"/>
  <c r="H637" i="37"/>
  <c r="H629" i="37"/>
  <c r="H625" i="37"/>
  <c r="H617" i="37"/>
  <c r="H613" i="37"/>
  <c r="H605" i="37"/>
  <c r="H597" i="37"/>
  <c r="H589" i="37"/>
  <c r="H585" i="37"/>
  <c r="H581" i="37"/>
  <c r="H577" i="37"/>
  <c r="H569" i="37"/>
  <c r="H553" i="37"/>
  <c r="H549" i="37"/>
  <c r="H545" i="37"/>
  <c r="H537" i="37"/>
  <c r="H533" i="37"/>
  <c r="H529" i="37"/>
  <c r="H525" i="37"/>
  <c r="H521" i="37"/>
  <c r="H513" i="37"/>
  <c r="H505" i="37"/>
  <c r="H497" i="37"/>
  <c r="H493" i="37"/>
  <c r="H485" i="37"/>
  <c r="H477" i="37"/>
  <c r="H473" i="37"/>
  <c r="H465" i="37"/>
  <c r="H461" i="37"/>
  <c r="H457" i="37"/>
  <c r="H453" i="37"/>
  <c r="H445" i="37"/>
  <c r="H441" i="37"/>
  <c r="H433" i="37"/>
  <c r="H429" i="37"/>
  <c r="H425" i="37"/>
  <c r="H421" i="37"/>
  <c r="H413" i="37"/>
  <c r="H405" i="37"/>
  <c r="H401" i="37"/>
  <c r="H393" i="37"/>
  <c r="H385" i="37"/>
  <c r="H369" i="37"/>
  <c r="H365" i="37"/>
  <c r="H361" i="37"/>
  <c r="H353" i="37"/>
  <c r="H349" i="37"/>
  <c r="H345" i="37"/>
  <c r="H341" i="37"/>
  <c r="H337" i="37"/>
  <c r="H329" i="37"/>
  <c r="H321" i="37"/>
  <c r="H313" i="37"/>
  <c r="H309" i="37"/>
  <c r="H305" i="37"/>
  <c r="H301" i="37"/>
  <c r="H293" i="37"/>
  <c r="H289" i="37"/>
  <c r="H285" i="37"/>
  <c r="H281" i="37"/>
  <c r="H277" i="37"/>
  <c r="H273" i="37"/>
  <c r="H269" i="37"/>
  <c r="H261" i="37"/>
  <c r="H257" i="37"/>
  <c r="H249" i="37"/>
  <c r="H245" i="37"/>
  <c r="H237" i="37"/>
  <c r="H229" i="37"/>
  <c r="H221" i="37"/>
  <c r="H217" i="37"/>
  <c r="H213" i="37"/>
  <c r="H209" i="37"/>
  <c r="H201" i="37"/>
  <c r="H185" i="37"/>
  <c r="H181" i="37"/>
  <c r="H177" i="37"/>
  <c r="H169" i="37"/>
  <c r="H165" i="37"/>
  <c r="H161" i="37"/>
  <c r="H157" i="37"/>
  <c r="H153" i="37"/>
  <c r="H145" i="37"/>
  <c r="H137" i="37"/>
  <c r="H129" i="37"/>
  <c r="H125" i="37"/>
  <c r="H117" i="37"/>
  <c r="H109" i="37"/>
  <c r="H105" i="37"/>
  <c r="H97" i="37"/>
  <c r="H88" i="37"/>
  <c r="H84" i="37"/>
  <c r="H76" i="37"/>
  <c r="H71" i="37"/>
  <c r="H63" i="37"/>
  <c r="H46" i="37"/>
  <c r="H42" i="37"/>
  <c r="H38" i="37"/>
  <c r="H30" i="37"/>
  <c r="H25" i="37"/>
  <c r="H17" i="37"/>
  <c r="H13" i="37"/>
  <c r="H5" i="37"/>
  <c r="H672" i="37"/>
  <c r="H668" i="37"/>
  <c r="H664" i="37"/>
  <c r="H660" i="37"/>
  <c r="H652" i="37"/>
  <c r="H648" i="37"/>
  <c r="H644" i="37"/>
  <c r="H640" i="37"/>
  <c r="H636" i="37"/>
  <c r="H628" i="37"/>
  <c r="H620" i="37"/>
  <c r="H612" i="37"/>
  <c r="H608" i="37"/>
  <c r="H600" i="37"/>
  <c r="H592" i="37"/>
  <c r="H584" i="37"/>
  <c r="H576" i="37"/>
  <c r="H572" i="37"/>
  <c r="H568" i="37"/>
  <c r="H564" i="37"/>
  <c r="H560" i="37"/>
  <c r="H556" i="37"/>
  <c r="H552" i="37"/>
  <c r="H548" i="37"/>
  <c r="H544" i="37"/>
  <c r="H536" i="37"/>
  <c r="H528" i="37"/>
  <c r="H520" i="37"/>
  <c r="H516" i="37"/>
  <c r="H508" i="37"/>
  <c r="H500" i="37"/>
  <c r="H496" i="37"/>
  <c r="H488" i="37"/>
  <c r="H484" i="37"/>
  <c r="H480" i="37"/>
  <c r="H476" i="37"/>
  <c r="H472" i="37"/>
  <c r="H468" i="37"/>
  <c r="H464" i="37"/>
  <c r="H460" i="37"/>
  <c r="H456" i="37"/>
  <c r="H452" i="37"/>
  <c r="H444" i="37"/>
  <c r="H436" i="37"/>
  <c r="H428" i="37"/>
  <c r="H424" i="37"/>
  <c r="H420" i="37"/>
  <c r="H416" i="37"/>
  <c r="H408" i="37"/>
  <c r="H392" i="37"/>
  <c r="H388" i="37"/>
  <c r="H384" i="37"/>
  <c r="H376" i="37"/>
  <c r="H372" i="37"/>
  <c r="H368" i="37"/>
  <c r="H364" i="37"/>
  <c r="H360" i="37"/>
  <c r="H352" i="37"/>
  <c r="H344" i="37"/>
  <c r="H336" i="37"/>
  <c r="H332" i="37"/>
  <c r="H324" i="37"/>
  <c r="H316" i="37"/>
  <c r="H312" i="37"/>
  <c r="H304" i="37"/>
  <c r="H300" i="37"/>
  <c r="H296" i="37"/>
  <c r="H292" i="37"/>
  <c r="H284" i="37"/>
  <c r="H280" i="37"/>
  <c r="H276" i="37"/>
  <c r="H272" i="37"/>
  <c r="H268" i="37"/>
  <c r="H260" i="37"/>
  <c r="H252" i="37"/>
  <c r="H248" i="37"/>
  <c r="H244" i="37"/>
  <c r="H240" i="37"/>
  <c r="H232" i="37"/>
  <c r="H224" i="37"/>
  <c r="H208" i="37"/>
  <c r="H204" i="37"/>
  <c r="H200" i="37"/>
  <c r="H192" i="37"/>
  <c r="H188" i="37"/>
  <c r="H184" i="37"/>
  <c r="H180" i="37"/>
  <c r="H176" i="37"/>
  <c r="H172" i="37"/>
  <c r="H168" i="37"/>
  <c r="H160" i="37"/>
  <c r="H152" i="37"/>
  <c r="H148" i="37"/>
  <c r="H140" i="37"/>
  <c r="H132" i="37"/>
  <c r="H128" i="37"/>
  <c r="H120" i="37"/>
  <c r="H116" i="37"/>
  <c r="H112" i="37"/>
  <c r="H108" i="37"/>
  <c r="H100" i="37"/>
  <c r="H96" i="37"/>
  <c r="H91" i="37"/>
  <c r="H83" i="37"/>
  <c r="H79" i="37"/>
  <c r="H70" i="37"/>
  <c r="H66" i="37"/>
  <c r="H62" i="37"/>
  <c r="H54" i="37"/>
  <c r="H50" i="37"/>
  <c r="H45" i="37"/>
  <c r="H37" i="37"/>
  <c r="H33" i="37"/>
  <c r="H24" i="37"/>
  <c r="H20" i="37"/>
  <c r="H16" i="37"/>
  <c r="H8" i="37"/>
  <c r="H4" i="37"/>
  <c r="G1103" i="15"/>
  <c r="G1091" i="15"/>
  <c r="G815" i="37" s="1"/>
  <c r="G1102" i="15"/>
  <c r="G1086" i="15"/>
  <c r="G1092" i="15"/>
  <c r="G723" i="37"/>
  <c r="G551" i="37"/>
  <c r="G1101" i="15"/>
  <c r="G1106" i="15"/>
  <c r="G1090" i="15"/>
  <c r="G1104" i="15"/>
  <c r="G1107" i="15"/>
  <c r="G923" i="37" s="1"/>
  <c r="G1083" i="37"/>
  <c r="G1015" i="37"/>
  <c r="G987" i="37"/>
  <c r="G907" i="37"/>
  <c r="G711" i="37"/>
  <c r="G647" i="37"/>
  <c r="G631" i="37"/>
  <c r="G575" i="37"/>
  <c r="G539" i="37"/>
  <c r="G447" i="37"/>
  <c r="G355" i="37"/>
  <c r="G327" i="37"/>
  <c r="G279" i="37"/>
  <c r="G227" i="37"/>
  <c r="G1099" i="15"/>
  <c r="G1087" i="15"/>
  <c r="G1105" i="15"/>
  <c r="G1093" i="15"/>
  <c r="G1085" i="15"/>
  <c r="G1098" i="15"/>
  <c r="G1100" i="15"/>
  <c r="G870" i="37" s="1"/>
  <c r="G7" i="37"/>
  <c r="G1088" i="15"/>
  <c r="G1019" i="37"/>
  <c r="G999" i="37"/>
  <c r="G947" i="37"/>
  <c r="G915" i="37"/>
  <c r="G899" i="37"/>
  <c r="G883" i="37"/>
  <c r="G851" i="37"/>
  <c r="G835" i="37"/>
  <c r="G823" i="37"/>
  <c r="G787" i="37"/>
  <c r="G719" i="37"/>
  <c r="G623" i="37"/>
  <c r="G607" i="37"/>
  <c r="G555" i="37"/>
  <c r="G531" i="37"/>
  <c r="G515" i="37"/>
  <c r="G483" i="37"/>
  <c r="G467" i="37"/>
  <c r="G375" i="37"/>
  <c r="G363" i="37"/>
  <c r="G347" i="37"/>
  <c r="G331" i="37"/>
  <c r="G299" i="37"/>
  <c r="G283" i="37"/>
  <c r="G235" i="37"/>
  <c r="G187" i="37"/>
  <c r="G1095" i="15"/>
  <c r="G147" i="37"/>
  <c r="G131" i="37"/>
  <c r="G1097" i="15"/>
  <c r="G1089" i="15"/>
  <c r="G882" i="37" s="1"/>
  <c r="G99" i="37"/>
  <c r="G69" i="37"/>
  <c r="G53" i="37"/>
  <c r="G1094" i="15"/>
  <c r="G1096" i="15"/>
  <c r="G1082" i="37"/>
  <c r="G1074" i="37"/>
  <c r="G1070" i="37"/>
  <c r="G1062" i="37"/>
  <c r="G1058" i="37"/>
  <c r="G1054" i="37"/>
  <c r="G1042" i="37"/>
  <c r="G1034" i="37"/>
  <c r="G1030" i="37"/>
  <c r="G1022" i="37"/>
  <c r="G1014" i="37"/>
  <c r="G998" i="37"/>
  <c r="G994" i="37"/>
  <c r="G990" i="37"/>
  <c r="G970" i="37"/>
  <c r="G966" i="37"/>
  <c r="G962" i="37"/>
  <c r="G950" i="37"/>
  <c r="G946" i="37"/>
  <c r="G938" i="37"/>
  <c r="G934" i="37"/>
  <c r="G930" i="37"/>
  <c r="G922" i="37"/>
  <c r="G906" i="37"/>
  <c r="G898" i="37"/>
  <c r="G886" i="37"/>
  <c r="G878" i="37"/>
  <c r="G874" i="37"/>
  <c r="G858" i="37"/>
  <c r="G854" i="37"/>
  <c r="G846" i="37"/>
  <c r="G838" i="37"/>
  <c r="G830" i="37"/>
  <c r="G814" i="37"/>
  <c r="G806" i="37"/>
  <c r="G802" i="37"/>
  <c r="G798" i="37"/>
  <c r="G790" i="37"/>
  <c r="G786" i="37"/>
  <c r="G782" i="37"/>
  <c r="G766" i="37"/>
  <c r="G762" i="37"/>
  <c r="G758" i="37"/>
  <c r="G754" i="37"/>
  <c r="G746" i="37"/>
  <c r="G738" i="37"/>
  <c r="G722" i="37"/>
  <c r="G714" i="37"/>
  <c r="G710" i="37"/>
  <c r="G706" i="37"/>
  <c r="G694" i="37"/>
  <c r="G690" i="37"/>
  <c r="G686" i="37"/>
  <c r="G1081" i="37"/>
  <c r="G1077" i="37"/>
  <c r="G1069" i="37"/>
  <c r="G1065" i="37"/>
  <c r="G1053" i="37"/>
  <c r="G1049" i="37"/>
  <c r="G1045" i="37"/>
  <c r="G1037" i="37"/>
  <c r="G1021" i="37"/>
  <c r="G1017" i="37"/>
  <c r="G1013" i="37"/>
  <c r="G997" i="37"/>
  <c r="G993" i="37"/>
  <c r="G989" i="37"/>
  <c r="G985" i="37"/>
  <c r="G981" i="37"/>
  <c r="G977" i="37"/>
  <c r="G973" i="37"/>
  <c r="G969" i="37"/>
  <c r="G961" i="37"/>
  <c r="G953" i="37"/>
  <c r="G945" i="37"/>
  <c r="G937" i="37"/>
  <c r="G929" i="37"/>
  <c r="G925" i="37"/>
  <c r="G921" i="37"/>
  <c r="G917" i="37"/>
  <c r="G909" i="37"/>
  <c r="G905" i="37"/>
  <c r="G901" i="37"/>
  <c r="G897" i="37"/>
  <c r="G881" i="37"/>
  <c r="G873" i="37"/>
  <c r="G869" i="37"/>
  <c r="G861" i="37"/>
  <c r="G853" i="37"/>
  <c r="G849" i="37"/>
  <c r="G837" i="37"/>
  <c r="G829" i="37"/>
  <c r="G809" i="37"/>
  <c r="G805" i="37"/>
  <c r="G801" i="37"/>
  <c r="G793" i="37"/>
  <c r="G789" i="37"/>
  <c r="G777" i="37"/>
  <c r="G773" i="37"/>
  <c r="G769" i="37"/>
  <c r="G761" i="37"/>
  <c r="G745" i="37"/>
  <c r="G737" i="37"/>
  <c r="G729" i="37"/>
  <c r="G717" i="37"/>
  <c r="G713" i="37"/>
  <c r="G709" i="37"/>
  <c r="G697" i="37"/>
  <c r="G693" i="37"/>
  <c r="G685" i="37"/>
  <c r="G1080" i="37"/>
  <c r="G1076" i="37"/>
  <c r="G1068" i="37"/>
  <c r="G1060" i="37"/>
  <c r="G1056" i="37"/>
  <c r="G1044" i="37"/>
  <c r="G1036" i="37"/>
  <c r="G1016" i="37"/>
  <c r="G1012" i="37"/>
  <c r="G1008" i="37"/>
  <c r="G996" i="37"/>
  <c r="G992" i="37"/>
  <c r="G984" i="37"/>
  <c r="G980" i="37"/>
  <c r="G976" i="37"/>
  <c r="G968" i="37"/>
  <c r="G960" i="37"/>
  <c r="G952" i="37"/>
  <c r="G944" i="37"/>
  <c r="G940" i="37"/>
  <c r="G924" i="37"/>
  <c r="G920" i="37"/>
  <c r="G916" i="37"/>
  <c r="G904" i="37"/>
  <c r="G900" i="37"/>
  <c r="G896" i="37"/>
  <c r="G892" i="37"/>
  <c r="G888" i="37"/>
  <c r="G884" i="37"/>
  <c r="G880" i="37"/>
  <c r="G876" i="37"/>
  <c r="G860" i="37"/>
  <c r="G852" i="37"/>
  <c r="G844" i="37"/>
  <c r="G836" i="37"/>
  <c r="G832" i="37"/>
  <c r="G828" i="37"/>
  <c r="G824" i="37"/>
  <c r="G812" i="37"/>
  <c r="G808" i="37"/>
  <c r="G804" i="37"/>
  <c r="G800" i="37"/>
  <c r="G792" i="37"/>
  <c r="G784" i="37"/>
  <c r="G768" i="37"/>
  <c r="G760" i="37"/>
  <c r="G748" i="37"/>
  <c r="G744" i="37"/>
  <c r="G740" i="37"/>
  <c r="G736" i="37"/>
  <c r="G720" i="37"/>
  <c r="G716" i="37"/>
  <c r="G708" i="37"/>
  <c r="G704" i="37"/>
  <c r="G700" i="37"/>
  <c r="G692" i="37"/>
  <c r="G684" i="37"/>
  <c r="G676" i="37"/>
  <c r="G672" i="37"/>
  <c r="G668" i="37"/>
  <c r="G664" i="37"/>
  <c r="G674" i="37"/>
  <c r="G670" i="37"/>
  <c r="G666" i="37"/>
  <c r="G662" i="37"/>
  <c r="G654" i="37"/>
  <c r="G646" i="37"/>
  <c r="G630" i="37"/>
  <c r="G622" i="37"/>
  <c r="G614" i="37"/>
  <c r="G606" i="37"/>
  <c r="G602" i="37"/>
  <c r="G598" i="37"/>
  <c r="G586" i="37"/>
  <c r="G582" i="37"/>
  <c r="G578" i="37"/>
  <c r="G570" i="37"/>
  <c r="G566" i="37"/>
  <c r="G562" i="37"/>
  <c r="G554" i="37"/>
  <c r="G550" i="37"/>
  <c r="G538" i="37"/>
  <c r="G530" i="37"/>
  <c r="G510" i="37"/>
  <c r="G506" i="37"/>
  <c r="G502" i="37"/>
  <c r="G490" i="37"/>
  <c r="G486" i="37"/>
  <c r="G478" i="37"/>
  <c r="G474" i="37"/>
  <c r="G470" i="37"/>
  <c r="G462" i="37"/>
  <c r="G446" i="37"/>
  <c r="G438" i="37"/>
  <c r="G422" i="37"/>
  <c r="G418" i="37"/>
  <c r="G414" i="37"/>
  <c r="G410" i="37"/>
  <c r="G406" i="37"/>
  <c r="G402" i="37"/>
  <c r="G398" i="37"/>
  <c r="G394" i="37"/>
  <c r="G386" i="37"/>
  <c r="G378" i="37"/>
  <c r="G370" i="37"/>
  <c r="G366" i="37"/>
  <c r="G354" i="37"/>
  <c r="G346" i="37"/>
  <c r="G338" i="37"/>
  <c r="G326" i="37"/>
  <c r="G322" i="37"/>
  <c r="G318" i="37"/>
  <c r="G310" i="37"/>
  <c r="G306" i="37"/>
  <c r="G302" i="37"/>
  <c r="G294" i="37"/>
  <c r="G286" i="37"/>
  <c r="G278" i="37"/>
  <c r="G274" i="37"/>
  <c r="G262" i="37"/>
  <c r="G258" i="37"/>
  <c r="G254" i="37"/>
  <c r="G246" i="37"/>
  <c r="G242" i="37"/>
  <c r="G238" i="37"/>
  <c r="G234" i="37"/>
  <c r="G230" i="37"/>
  <c r="G226" i="37"/>
  <c r="G214" i="37"/>
  <c r="G210" i="37"/>
  <c r="G206" i="37"/>
  <c r="G202" i="37"/>
  <c r="G198" i="37"/>
  <c r="G194" i="37"/>
  <c r="G190" i="37"/>
  <c r="G186" i="37"/>
  <c r="G174" i="37"/>
  <c r="G170" i="37"/>
  <c r="G162" i="37"/>
  <c r="G154" i="37"/>
  <c r="G142" i="37"/>
  <c r="G138" i="37"/>
  <c r="G134" i="37"/>
  <c r="G122" i="37"/>
  <c r="G118" i="37"/>
  <c r="G114" i="37"/>
  <c r="G110" i="37"/>
  <c r="G106" i="37"/>
  <c r="G102" i="37"/>
  <c r="G98" i="37"/>
  <c r="G93" i="37"/>
  <c r="G73" i="37"/>
  <c r="G64" i="37"/>
  <c r="G60" i="37"/>
  <c r="G56" i="37"/>
  <c r="G47" i="37"/>
  <c r="G39" i="37"/>
  <c r="G35" i="37"/>
  <c r="G27" i="37"/>
  <c r="G18" i="37"/>
  <c r="G10" i="37"/>
  <c r="G72" i="37"/>
  <c r="G677" i="37"/>
  <c r="G669" i="37"/>
  <c r="G665" i="37"/>
  <c r="G661" i="37"/>
  <c r="G653" i="37"/>
  <c r="G649" i="37"/>
  <c r="G645" i="37"/>
  <c r="G629" i="37"/>
  <c r="G625" i="37"/>
  <c r="G621" i="37"/>
  <c r="G617" i="37"/>
  <c r="G613" i="37"/>
  <c r="G609" i="37"/>
  <c r="G605" i="37"/>
  <c r="G601" i="37"/>
  <c r="G593" i="37"/>
  <c r="G585" i="37"/>
  <c r="G577" i="37"/>
  <c r="G573" i="37"/>
  <c r="G569" i="37"/>
  <c r="G561" i="37"/>
  <c r="G557" i="37"/>
  <c r="G553" i="37"/>
  <c r="G545" i="37"/>
  <c r="G541" i="37"/>
  <c r="G533" i="37"/>
  <c r="G529" i="37"/>
  <c r="G525" i="37"/>
  <c r="G513" i="37"/>
  <c r="G509" i="37"/>
  <c r="G501" i="37"/>
  <c r="G493" i="37"/>
  <c r="G485" i="37"/>
  <c r="G481" i="37"/>
  <c r="G477" i="37"/>
  <c r="G469" i="37"/>
  <c r="G461" i="37"/>
  <c r="G457" i="37"/>
  <c r="G453" i="37"/>
  <c r="G449" i="37"/>
  <c r="G441" i="37"/>
  <c r="G437" i="37"/>
  <c r="G433" i="37"/>
  <c r="G421" i="37"/>
  <c r="G417" i="37"/>
  <c r="G409" i="37"/>
  <c r="G401" i="37"/>
  <c r="G397" i="37"/>
  <c r="G393" i="37"/>
  <c r="G389" i="37"/>
  <c r="G377" i="37"/>
  <c r="G369" i="37"/>
  <c r="G361" i="37"/>
  <c r="G357" i="37"/>
  <c r="G353" i="37"/>
  <c r="G349" i="37"/>
  <c r="G345" i="37"/>
  <c r="G341" i="37"/>
  <c r="G329" i="37"/>
  <c r="G325" i="37"/>
  <c r="G317" i="37"/>
  <c r="G309" i="37"/>
  <c r="G305" i="37"/>
  <c r="G301" i="37"/>
  <c r="G285" i="37"/>
  <c r="G277" i="37"/>
  <c r="G269" i="37"/>
  <c r="G265" i="37"/>
  <c r="G261" i="37"/>
  <c r="G257" i="37"/>
  <c r="G253" i="37"/>
  <c r="G249" i="37"/>
  <c r="G237" i="37"/>
  <c r="G233" i="37"/>
  <c r="G225" i="37"/>
  <c r="G221" i="37"/>
  <c r="G217" i="37"/>
  <c r="G209" i="37"/>
  <c r="G205" i="37"/>
  <c r="G201" i="37"/>
  <c r="G197" i="37"/>
  <c r="G193" i="37"/>
  <c r="G189" i="37"/>
  <c r="G185" i="37"/>
  <c r="G177" i="37"/>
  <c r="G165" i="37"/>
  <c r="G161" i="37"/>
  <c r="G157" i="37"/>
  <c r="G145" i="37"/>
  <c r="G141" i="37"/>
  <c r="G133" i="37"/>
  <c r="G125" i="37"/>
  <c r="G117" i="37"/>
  <c r="G101" i="37"/>
  <c r="G97" i="37"/>
  <c r="G92" i="37"/>
  <c r="G88" i="37"/>
  <c r="G80" i="37"/>
  <c r="G76" i="37"/>
  <c r="G71" i="37"/>
  <c r="G67" i="37"/>
  <c r="G63" i="37"/>
  <c r="G55" i="37"/>
  <c r="G46" i="37"/>
  <c r="G42" i="37"/>
  <c r="G30" i="37"/>
  <c r="G25" i="37"/>
  <c r="G21" i="37"/>
  <c r="G9" i="37"/>
  <c r="G5" i="37"/>
  <c r="G49" i="37"/>
  <c r="G656" i="37"/>
  <c r="G652" i="37"/>
  <c r="G648" i="37"/>
  <c r="G644" i="37"/>
  <c r="G640" i="37"/>
  <c r="G628" i="37"/>
  <c r="G624" i="37"/>
  <c r="G616" i="37"/>
  <c r="G612" i="37"/>
  <c r="G608" i="37"/>
  <c r="G600" i="37"/>
  <c r="G592" i="37"/>
  <c r="G584" i="37"/>
  <c r="G576" i="37"/>
  <c r="G568" i="37"/>
  <c r="G564" i="37"/>
  <c r="G560" i="37"/>
  <c r="G556" i="37"/>
  <c r="G552" i="37"/>
  <c r="G548" i="37"/>
  <c r="G544" i="37"/>
  <c r="G536" i="37"/>
  <c r="G532" i="37"/>
  <c r="G528" i="37"/>
  <c r="G524" i="37"/>
  <c r="G520" i="37"/>
  <c r="G516" i="37"/>
  <c r="G512" i="37"/>
  <c r="G508" i="37"/>
  <c r="G504" i="37"/>
  <c r="G492" i="37"/>
  <c r="G488" i="37"/>
  <c r="G484" i="37"/>
  <c r="G480" i="37"/>
  <c r="G476" i="37"/>
  <c r="G472" i="37"/>
  <c r="G468" i="37"/>
  <c r="G464" i="37"/>
  <c r="G460" i="37"/>
  <c r="G456" i="37"/>
  <c r="G452" i="37"/>
  <c r="G448" i="37"/>
  <c r="G444" i="37"/>
  <c r="G440" i="37"/>
  <c r="G432" i="37"/>
  <c r="G424" i="37"/>
  <c r="G416" i="37"/>
  <c r="G412" i="37"/>
  <c r="G408" i="37"/>
  <c r="G400" i="37"/>
  <c r="G392" i="37"/>
  <c r="G384" i="37"/>
  <c r="G380" i="37"/>
  <c r="G376" i="37"/>
  <c r="G372" i="37"/>
  <c r="G368" i="37"/>
  <c r="G364" i="37"/>
  <c r="G356" i="37"/>
  <c r="G352" i="37"/>
  <c r="G348" i="37"/>
  <c r="G340" i="37"/>
  <c r="G336" i="37"/>
  <c r="G332" i="37"/>
  <c r="G324" i="37"/>
  <c r="G308" i="37"/>
  <c r="G300" i="37"/>
  <c r="G292" i="37"/>
  <c r="G288" i="37"/>
  <c r="G284" i="37"/>
  <c r="G280" i="37"/>
  <c r="G276" i="37"/>
  <c r="G272" i="37"/>
  <c r="G264" i="37"/>
  <c r="G260" i="37"/>
  <c r="G256" i="37"/>
  <c r="G248" i="37"/>
  <c r="G244" i="37"/>
  <c r="G240" i="37"/>
  <c r="G232" i="37"/>
  <c r="G228" i="37"/>
  <c r="G220" i="37"/>
  <c r="G216" i="37"/>
  <c r="G212" i="37"/>
  <c r="G208" i="37"/>
  <c r="G200" i="37"/>
  <c r="G192" i="37"/>
  <c r="G188" i="37"/>
  <c r="G184" i="37"/>
  <c r="G180" i="37"/>
  <c r="G176" i="37"/>
  <c r="G168" i="37"/>
  <c r="G164" i="37"/>
  <c r="G156" i="37"/>
  <c r="G152" i="37"/>
  <c r="G148" i="37"/>
  <c r="G140" i="37"/>
  <c r="G136" i="37"/>
  <c r="G124" i="37"/>
  <c r="G120" i="37"/>
  <c r="G116" i="37"/>
  <c r="G108" i="37"/>
  <c r="G104" i="37"/>
  <c r="G100" i="37"/>
  <c r="G96" i="37"/>
  <c r="G87" i="37"/>
  <c r="G83" i="37"/>
  <c r="G79" i="37"/>
  <c r="G70" i="37"/>
  <c r="G62" i="37"/>
  <c r="G58" i="37"/>
  <c r="G54" i="37"/>
  <c r="G50" i="37"/>
  <c r="G41" i="37"/>
  <c r="G37" i="37"/>
  <c r="G33" i="37"/>
  <c r="G24" i="37"/>
  <c r="G20" i="37"/>
  <c r="G16" i="37"/>
  <c r="G12" i="37"/>
  <c r="G8" i="37"/>
  <c r="G4" i="37"/>
  <c r="G26" i="37"/>
  <c r="F1013" i="37"/>
  <c r="F997" i="37"/>
  <c r="F1097" i="15"/>
  <c r="F737" i="37"/>
  <c r="F645" i="37"/>
  <c r="F445" i="37"/>
  <c r="F1099" i="15"/>
  <c r="F1087" i="15"/>
  <c r="F1104" i="15"/>
  <c r="F1092" i="15"/>
  <c r="F1088" i="15"/>
  <c r="F1102" i="15"/>
  <c r="F941" i="37" s="1"/>
  <c r="F1090" i="15"/>
  <c r="F1086" i="15"/>
  <c r="F905" i="37"/>
  <c r="F829" i="37"/>
  <c r="F805" i="37"/>
  <c r="F721" i="37"/>
  <c r="F629" i="37"/>
  <c r="F593" i="37"/>
  <c r="F553" i="37"/>
  <c r="F461" i="37"/>
  <c r="F369" i="37"/>
  <c r="F333" i="37"/>
  <c r="F277" i="37"/>
  <c r="F241" i="37"/>
  <c r="F185" i="37"/>
  <c r="F177" i="37"/>
  <c r="F169" i="37"/>
  <c r="F161" i="37"/>
  <c r="F1103" i="15"/>
  <c r="F1095" i="15"/>
  <c r="F1091" i="15"/>
  <c r="F67" i="37"/>
  <c r="F51" i="37"/>
  <c r="F1100" i="15"/>
  <c r="F709" i="37" s="1"/>
  <c r="F1096" i="15"/>
  <c r="F1106" i="15"/>
  <c r="F1098" i="15"/>
  <c r="F1094" i="15"/>
  <c r="F381" i="37" s="1"/>
  <c r="F1107" i="15"/>
  <c r="F1085" i="15"/>
  <c r="F832" i="37" s="1"/>
  <c r="F1093" i="15"/>
  <c r="F1101" i="15"/>
  <c r="F940" i="37" s="1"/>
  <c r="F957" i="37"/>
  <c r="F945" i="37"/>
  <c r="F933" i="37"/>
  <c r="F921" i="37"/>
  <c r="F913" i="37"/>
  <c r="F893" i="37"/>
  <c r="F873" i="37"/>
  <c r="F861" i="37"/>
  <c r="F849" i="37"/>
  <c r="F837" i="37"/>
  <c r="F825" i="37"/>
  <c r="F813" i="37"/>
  <c r="F801" i="37"/>
  <c r="F789" i="37"/>
  <c r="F741" i="37"/>
  <c r="F729" i="37"/>
  <c r="F713" i="37"/>
  <c r="F701" i="37"/>
  <c r="F689" i="37"/>
  <c r="F677" i="37"/>
  <c r="F665" i="37"/>
  <c r="F649" i="37"/>
  <c r="F637" i="37"/>
  <c r="F625" i="37"/>
  <c r="F589" i="37"/>
  <c r="F561" i="37"/>
  <c r="F537" i="37"/>
  <c r="F525" i="37"/>
  <c r="F501" i="37"/>
  <c r="F489" i="37"/>
  <c r="F465" i="37"/>
  <c r="F453" i="37"/>
  <c r="F437" i="37"/>
  <c r="F425" i="37"/>
  <c r="F401" i="37"/>
  <c r="F389" i="37"/>
  <c r="F377" i="37"/>
  <c r="F353" i="37"/>
  <c r="F309" i="37"/>
  <c r="F297" i="37"/>
  <c r="F273" i="37"/>
  <c r="F261" i="37"/>
  <c r="F249" i="37"/>
  <c r="F213" i="37"/>
  <c r="F193" i="37"/>
  <c r="F1080" i="37"/>
  <c r="F1076" i="37"/>
  <c r="F1072" i="37"/>
  <c r="F1068" i="37"/>
  <c r="F1056" i="37"/>
  <c r="F1052" i="37"/>
  <c r="F1040" i="37"/>
  <c r="F1036" i="37"/>
  <c r="F1028" i="37"/>
  <c r="F1020" i="37"/>
  <c r="F1012" i="37"/>
  <c r="F1008" i="37"/>
  <c r="F1000" i="37"/>
  <c r="F988" i="37"/>
  <c r="F980" i="37"/>
  <c r="F976" i="37"/>
  <c r="F972" i="37"/>
  <c r="F964" i="37"/>
  <c r="F960" i="37"/>
  <c r="F956" i="37"/>
  <c r="F948" i="37"/>
  <c r="F944" i="37"/>
  <c r="F936" i="37"/>
  <c r="F928" i="37"/>
  <c r="F924" i="37"/>
  <c r="F920" i="37"/>
  <c r="F916" i="37"/>
  <c r="F908" i="37"/>
  <c r="F904" i="37"/>
  <c r="F896" i="37"/>
  <c r="F888" i="37"/>
  <c r="F884" i="37"/>
  <c r="F872" i="37"/>
  <c r="F868" i="37"/>
  <c r="F856" i="37"/>
  <c r="F852" i="37"/>
  <c r="F844" i="37"/>
  <c r="F836" i="37"/>
  <c r="F828" i="37"/>
  <c r="F824" i="37"/>
  <c r="F816" i="37"/>
  <c r="F804" i="37"/>
  <c r="F796" i="37"/>
  <c r="F792" i="37"/>
  <c r="F784" i="37"/>
  <c r="F780" i="37"/>
  <c r="F776" i="37"/>
  <c r="F772" i="37"/>
  <c r="F768" i="37"/>
  <c r="F764" i="37"/>
  <c r="F760" i="37"/>
  <c r="F756" i="37"/>
  <c r="F752" i="37"/>
  <c r="F744" i="37"/>
  <c r="F740" i="37"/>
  <c r="F736" i="37"/>
  <c r="F732" i="37"/>
  <c r="F724" i="37"/>
  <c r="F712" i="37"/>
  <c r="F704" i="37"/>
  <c r="F700" i="37"/>
  <c r="F692" i="37"/>
  <c r="F688" i="37"/>
  <c r="F684" i="37"/>
  <c r="F680" i="37"/>
  <c r="F676" i="37"/>
  <c r="F672" i="37"/>
  <c r="F668" i="37"/>
  <c r="F660" i="37"/>
  <c r="F656" i="37"/>
  <c r="F652" i="37"/>
  <c r="F648" i="37"/>
  <c r="F644" i="37"/>
  <c r="F640" i="37"/>
  <c r="F632" i="37"/>
  <c r="F1079" i="37"/>
  <c r="F1075" i="37"/>
  <c r="F1071" i="37"/>
  <c r="F1063" i="37"/>
  <c r="F1059" i="37"/>
  <c r="F1051" i="37"/>
  <c r="F1043" i="37"/>
  <c r="F1039" i="37"/>
  <c r="F1035" i="37"/>
  <c r="F1031" i="37"/>
  <c r="F1027" i="37"/>
  <c r="F1023" i="37"/>
  <c r="F1011" i="37"/>
  <c r="F1003" i="37"/>
  <c r="F999" i="37"/>
  <c r="F991" i="37"/>
  <c r="F987" i="37"/>
  <c r="F983" i="37"/>
  <c r="F971" i="37"/>
  <c r="F967" i="37"/>
  <c r="F959" i="37"/>
  <c r="F951" i="37"/>
  <c r="F943" i="37"/>
  <c r="F939" i="37"/>
  <c r="F931" i="37"/>
  <c r="F919" i="37"/>
  <c r="F915" i="37"/>
  <c r="F911" i="37"/>
  <c r="F907" i="37"/>
  <c r="F895" i="37"/>
  <c r="F891" i="37"/>
  <c r="F887" i="37"/>
  <c r="F879" i="37"/>
  <c r="F875" i="37"/>
  <c r="F871" i="37"/>
  <c r="F867" i="37"/>
  <c r="F859" i="37"/>
  <c r="F855" i="37"/>
  <c r="F851" i="37"/>
  <c r="F847" i="37"/>
  <c r="F843" i="37"/>
  <c r="F839" i="37"/>
  <c r="F827" i="37"/>
  <c r="F819" i="37"/>
  <c r="F815" i="37"/>
  <c r="F807" i="37"/>
  <c r="F803" i="37"/>
  <c r="F799" i="37"/>
  <c r="F795" i="37"/>
  <c r="F791" i="37"/>
  <c r="F787" i="37"/>
  <c r="F783" i="37"/>
  <c r="F779" i="37"/>
  <c r="F775" i="37"/>
  <c r="F767" i="37"/>
  <c r="F763" i="37"/>
  <c r="F759" i="37"/>
  <c r="F755" i="37"/>
  <c r="F747" i="37"/>
  <c r="F735" i="37"/>
  <c r="F727" i="37"/>
  <c r="F723" i="37"/>
  <c r="F719" i="37"/>
  <c r="F711" i="37"/>
  <c r="F707" i="37"/>
  <c r="F703" i="37"/>
  <c r="F695" i="37"/>
  <c r="F691" i="37"/>
  <c r="F683" i="37"/>
  <c r="F1082" i="37"/>
  <c r="F1074" i="37"/>
  <c r="F1066" i="37"/>
  <c r="F1062" i="37"/>
  <c r="F1058" i="37"/>
  <c r="F1054" i="37"/>
  <c r="F1050" i="37"/>
  <c r="F1046" i="37"/>
  <c r="F1034" i="37"/>
  <c r="F1026" i="37"/>
  <c r="F1022" i="37"/>
  <c r="F1018" i="37"/>
  <c r="F1010" i="37"/>
  <c r="F1006" i="37"/>
  <c r="F1002" i="37"/>
  <c r="F994" i="37"/>
  <c r="F990" i="37"/>
  <c r="F986" i="37"/>
  <c r="F982" i="37"/>
  <c r="F974" i="37"/>
  <c r="F970" i="37"/>
  <c r="F966" i="37"/>
  <c r="F962" i="37"/>
  <c r="F954" i="37"/>
  <c r="F950" i="37"/>
  <c r="F942" i="37"/>
  <c r="F934" i="37"/>
  <c r="F930" i="37"/>
  <c r="F926" i="37"/>
  <c r="F918" i="37"/>
  <c r="F914" i="37"/>
  <c r="F910" i="37"/>
  <c r="F902" i="37"/>
  <c r="F898" i="37"/>
  <c r="F894" i="37"/>
  <c r="F890" i="37"/>
  <c r="F882" i="37"/>
  <c r="F878" i="37"/>
  <c r="F874" i="37"/>
  <c r="F870" i="37"/>
  <c r="F866" i="37"/>
  <c r="F862" i="37"/>
  <c r="F850" i="37"/>
  <c r="F842" i="37"/>
  <c r="F838" i="37"/>
  <c r="F834" i="37"/>
  <c r="F826" i="37"/>
  <c r="F822" i="37"/>
  <c r="F818" i="37"/>
  <c r="F810" i="37"/>
  <c r="F806" i="37"/>
  <c r="F798" i="37"/>
  <c r="F790" i="37"/>
  <c r="F786" i="37"/>
  <c r="F782" i="37"/>
  <c r="F778" i="37"/>
  <c r="F770" i="37"/>
  <c r="F766" i="37"/>
  <c r="F758" i="37"/>
  <c r="F750" i="37"/>
  <c r="F746" i="37"/>
  <c r="F742" i="37"/>
  <c r="F734" i="37"/>
  <c r="F730" i="37"/>
  <c r="F718" i="37"/>
  <c r="F714" i="37"/>
  <c r="F706" i="37"/>
  <c r="F624" i="37"/>
  <c r="F620" i="37"/>
  <c r="F612" i="37"/>
  <c r="F608" i="37"/>
  <c r="F604" i="37"/>
  <c r="F596" i="37"/>
  <c r="F592" i="37"/>
  <c r="F588" i="37"/>
  <c r="F580" i="37"/>
  <c r="F576" i="37"/>
  <c r="F568" i="37"/>
  <c r="F560" i="37"/>
  <c r="F556" i="37"/>
  <c r="F552" i="37"/>
  <c r="F548" i="37"/>
  <c r="F540" i="37"/>
  <c r="F528" i="37"/>
  <c r="F524" i="37"/>
  <c r="F520" i="37"/>
  <c r="F516" i="37"/>
  <c r="F512" i="37"/>
  <c r="F508" i="37"/>
  <c r="F504" i="37"/>
  <c r="F500" i="37"/>
  <c r="F496" i="37"/>
  <c r="F492" i="37"/>
  <c r="F488" i="37"/>
  <c r="F484" i="37"/>
  <c r="F476" i="37"/>
  <c r="F472" i="37"/>
  <c r="F468" i="37"/>
  <c r="F464" i="37"/>
  <c r="F460" i="37"/>
  <c r="F456" i="37"/>
  <c r="F448" i="37"/>
  <c r="F440" i="37"/>
  <c r="F436" i="37"/>
  <c r="F428" i="37"/>
  <c r="F424" i="37"/>
  <c r="F420" i="37"/>
  <c r="F412" i="37"/>
  <c r="F408" i="37"/>
  <c r="F404" i="37"/>
  <c r="F396" i="37"/>
  <c r="F392" i="37"/>
  <c r="F388" i="37"/>
  <c r="F384" i="37"/>
  <c r="F376" i="37"/>
  <c r="F372" i="37"/>
  <c r="F368" i="37"/>
  <c r="F364" i="37"/>
  <c r="F356" i="37"/>
  <c r="F344" i="37"/>
  <c r="F340" i="37"/>
  <c r="F336" i="37"/>
  <c r="F332" i="37"/>
  <c r="F328" i="37"/>
  <c r="F324" i="37"/>
  <c r="F320" i="37"/>
  <c r="F316" i="37"/>
  <c r="F312" i="37"/>
  <c r="F308" i="37"/>
  <c r="F304" i="37"/>
  <c r="F300" i="37"/>
  <c r="F296" i="37"/>
  <c r="F292" i="37"/>
  <c r="F284" i="37"/>
  <c r="F280" i="37"/>
  <c r="F276" i="37"/>
  <c r="F272" i="37"/>
  <c r="F264" i="37"/>
  <c r="F256" i="37"/>
  <c r="F252" i="37"/>
  <c r="F244" i="37"/>
  <c r="F240" i="37"/>
  <c r="F236" i="37"/>
  <c r="F228" i="37"/>
  <c r="F224" i="37"/>
  <c r="F220" i="37"/>
  <c r="F212" i="37"/>
  <c r="F208" i="37"/>
  <c r="F204" i="37"/>
  <c r="F200" i="37"/>
  <c r="F192" i="37"/>
  <c r="F188" i="37"/>
  <c r="F184" i="37"/>
  <c r="F180" i="37"/>
  <c r="F176" i="37"/>
  <c r="F172" i="37"/>
  <c r="F160" i="37"/>
  <c r="F152" i="37"/>
  <c r="F148" i="37"/>
  <c r="F144" i="37"/>
  <c r="F136" i="37"/>
  <c r="F132" i="37"/>
  <c r="F128" i="37"/>
  <c r="F120" i="37"/>
  <c r="F116" i="37"/>
  <c r="F108" i="37"/>
  <c r="F100" i="37"/>
  <c r="F96" i="37"/>
  <c r="F91" i="37"/>
  <c r="F83" i="37"/>
  <c r="F79" i="37"/>
  <c r="F75" i="37"/>
  <c r="F70" i="37"/>
  <c r="F66" i="37"/>
  <c r="F62" i="37"/>
  <c r="F54" i="37"/>
  <c r="F50" i="37"/>
  <c r="F45" i="37"/>
  <c r="F37" i="37"/>
  <c r="F33" i="37"/>
  <c r="F29" i="37"/>
  <c r="F24" i="37"/>
  <c r="F20" i="37"/>
  <c r="F16" i="37"/>
  <c r="F8" i="37"/>
  <c r="F4" i="37"/>
  <c r="F26" i="37"/>
  <c r="F675" i="37"/>
  <c r="F671" i="37"/>
  <c r="F667" i="37"/>
  <c r="F663" i="37"/>
  <c r="F655" i="37"/>
  <c r="F647" i="37"/>
  <c r="F643" i="37"/>
  <c r="F635" i="37"/>
  <c r="F631" i="37"/>
  <c r="F627" i="37"/>
  <c r="F619" i="37"/>
  <c r="F615" i="37"/>
  <c r="F611" i="37"/>
  <c r="F603" i="37"/>
  <c r="F599" i="37"/>
  <c r="F595" i="37"/>
  <c r="F591" i="37"/>
  <c r="F583" i="37"/>
  <c r="F579" i="37"/>
  <c r="F575" i="37"/>
  <c r="F571" i="37"/>
  <c r="F567" i="37"/>
  <c r="F563" i="37"/>
  <c r="F551" i="37"/>
  <c r="F543" i="37"/>
  <c r="F539" i="37"/>
  <c r="F535" i="37"/>
  <c r="F527" i="37"/>
  <c r="F523" i="37"/>
  <c r="F519" i="37"/>
  <c r="F511" i="37"/>
  <c r="F507" i="37"/>
  <c r="F499" i="37"/>
  <c r="F491" i="37"/>
  <c r="F487" i="37"/>
  <c r="F483" i="37"/>
  <c r="F479" i="37"/>
  <c r="F471" i="37"/>
  <c r="F467" i="37"/>
  <c r="F459" i="37"/>
  <c r="F451" i="37"/>
  <c r="F447" i="37"/>
  <c r="F443" i="37"/>
  <c r="F435" i="37"/>
  <c r="F431" i="37"/>
  <c r="F427" i="37"/>
  <c r="F419" i="37"/>
  <c r="F415" i="37"/>
  <c r="F411" i="37"/>
  <c r="F407" i="37"/>
  <c r="F399" i="37"/>
  <c r="F395" i="37"/>
  <c r="F391" i="37"/>
  <c r="F387" i="37"/>
  <c r="F383" i="37"/>
  <c r="F379" i="37"/>
  <c r="F367" i="37"/>
  <c r="F359" i="37"/>
  <c r="F355" i="37"/>
  <c r="F351" i="37"/>
  <c r="F343" i="37"/>
  <c r="F339" i="37"/>
  <c r="F335" i="37"/>
  <c r="F327" i="37"/>
  <c r="F323" i="37"/>
  <c r="F319" i="37"/>
  <c r="F315" i="37"/>
  <c r="F307" i="37"/>
  <c r="F303" i="37"/>
  <c r="F299" i="37"/>
  <c r="F295" i="37"/>
  <c r="F287" i="37"/>
  <c r="F283" i="37"/>
  <c r="F275" i="37"/>
  <c r="F267" i="37"/>
  <c r="F263" i="37"/>
  <c r="F259" i="37"/>
  <c r="F251" i="37"/>
  <c r="F247" i="37"/>
  <c r="F243" i="37"/>
  <c r="F235" i="37"/>
  <c r="F231" i="37"/>
  <c r="F227" i="37"/>
  <c r="F223" i="37"/>
  <c r="F219" i="37"/>
  <c r="F215" i="37"/>
  <c r="F211" i="37"/>
  <c r="F207" i="37"/>
  <c r="F203" i="37"/>
  <c r="F195" i="37"/>
  <c r="F187" i="37"/>
  <c r="F183" i="37"/>
  <c r="F175" i="37"/>
  <c r="F171" i="37"/>
  <c r="F167" i="37"/>
  <c r="F159" i="37"/>
  <c r="F155" i="37"/>
  <c r="F151" i="37"/>
  <c r="F143" i="37"/>
  <c r="F139" i="37"/>
  <c r="F131" i="37"/>
  <c r="F123" i="37"/>
  <c r="F119" i="37"/>
  <c r="F115" i="37"/>
  <c r="F111" i="37"/>
  <c r="F103" i="37"/>
  <c r="F90" i="37"/>
  <c r="F86" i="37"/>
  <c r="F82" i="37"/>
  <c r="F74" i="37"/>
  <c r="F69" i="37"/>
  <c r="F65" i="37"/>
  <c r="F57" i="37"/>
  <c r="F53" i="37"/>
  <c r="F44" i="37"/>
  <c r="F40" i="37"/>
  <c r="F36" i="37"/>
  <c r="F28" i="37"/>
  <c r="F23" i="37"/>
  <c r="F19" i="37"/>
  <c r="F11" i="37"/>
  <c r="F95" i="37"/>
  <c r="F698" i="37"/>
  <c r="F694" i="37"/>
  <c r="F690" i="37"/>
  <c r="F686" i="37"/>
  <c r="F678" i="37"/>
  <c r="F674" i="37"/>
  <c r="F666" i="37"/>
  <c r="F658" i="37"/>
  <c r="F654" i="37"/>
  <c r="F650" i="37"/>
  <c r="F642" i="37"/>
  <c r="F638" i="37"/>
  <c r="F634" i="37"/>
  <c r="F626" i="37"/>
  <c r="F622" i="37"/>
  <c r="F618" i="37"/>
  <c r="F614" i="37"/>
  <c r="F606" i="37"/>
  <c r="F602" i="37"/>
  <c r="F598" i="37"/>
  <c r="F594" i="37"/>
  <c r="F590" i="37"/>
  <c r="F586" i="37"/>
  <c r="F574" i="37"/>
  <c r="F566" i="37"/>
  <c r="F562" i="37"/>
  <c r="F558" i="37"/>
  <c r="F550" i="37"/>
  <c r="F546" i="37"/>
  <c r="F542" i="37"/>
  <c r="F534" i="37"/>
  <c r="F530" i="37"/>
  <c r="F526" i="37"/>
  <c r="F522" i="37"/>
  <c r="F514" i="37"/>
  <c r="F510" i="37"/>
  <c r="F506" i="37"/>
  <c r="F502" i="37"/>
  <c r="F494" i="37"/>
  <c r="F482" i="37"/>
  <c r="F478" i="37"/>
  <c r="F474" i="37"/>
  <c r="F470" i="37"/>
  <c r="F466" i="37"/>
  <c r="F462" i="37"/>
  <c r="F458" i="37"/>
  <c r="F454" i="37"/>
  <c r="F450" i="37"/>
  <c r="F446" i="37"/>
  <c r="F442" i="37"/>
  <c r="F438" i="37"/>
  <c r="F434" i="37"/>
  <c r="F430" i="37"/>
  <c r="F422" i="37"/>
  <c r="F418" i="37"/>
  <c r="F414" i="37"/>
  <c r="F410" i="37"/>
  <c r="F402" i="37"/>
  <c r="F398" i="37"/>
  <c r="F390" i="37"/>
  <c r="F382" i="37"/>
  <c r="F378" i="37"/>
  <c r="F374" i="37"/>
  <c r="F366" i="37"/>
  <c r="F362" i="37"/>
  <c r="F358" i="37"/>
  <c r="F350" i="37"/>
  <c r="F346" i="37"/>
  <c r="F342" i="37"/>
  <c r="F338" i="37"/>
  <c r="F334" i="37"/>
  <c r="F330" i="37"/>
  <c r="F326" i="37"/>
  <c r="F322" i="37"/>
  <c r="F318" i="37"/>
  <c r="F310" i="37"/>
  <c r="F302" i="37"/>
  <c r="F298" i="37"/>
  <c r="F290" i="37"/>
  <c r="F286" i="37"/>
  <c r="F282" i="37"/>
  <c r="F274" i="37"/>
  <c r="F270" i="37"/>
  <c r="F266" i="37"/>
  <c r="F258" i="37"/>
  <c r="F254" i="37"/>
  <c r="F250" i="37"/>
  <c r="F246" i="37"/>
  <c r="F238" i="37"/>
  <c r="F234" i="37"/>
  <c r="F230" i="37"/>
  <c r="F226" i="37"/>
  <c r="F218" i="37"/>
  <c r="F206" i="37"/>
  <c r="F202" i="37"/>
  <c r="F198" i="37"/>
  <c r="F194" i="37"/>
  <c r="F190" i="37"/>
  <c r="F186" i="37"/>
  <c r="F182" i="37"/>
  <c r="F178" i="37"/>
  <c r="F174" i="37"/>
  <c r="F170" i="37"/>
  <c r="F166" i="37"/>
  <c r="F162" i="37"/>
  <c r="F158" i="37"/>
  <c r="F154" i="37"/>
  <c r="F146" i="37"/>
  <c r="F142" i="37"/>
  <c r="F138" i="37"/>
  <c r="F134" i="37"/>
  <c r="F126" i="37"/>
  <c r="F122" i="37"/>
  <c r="F114" i="37"/>
  <c r="F106" i="37"/>
  <c r="F102" i="37"/>
  <c r="F98" i="37"/>
  <c r="F93" i="37"/>
  <c r="F89" i="37"/>
  <c r="F85" i="37"/>
  <c r="F77" i="37"/>
  <c r="F73" i="37"/>
  <c r="F68" i="37"/>
  <c r="F60" i="37"/>
  <c r="F56" i="37"/>
  <c r="F52" i="37"/>
  <c r="F47" i="37"/>
  <c r="F43" i="37"/>
  <c r="F39" i="37"/>
  <c r="F35" i="37"/>
  <c r="F31" i="37"/>
  <c r="F27" i="37"/>
  <c r="F22" i="37"/>
  <c r="F18" i="37"/>
  <c r="F14" i="37"/>
  <c r="F10" i="37"/>
  <c r="F6" i="37"/>
  <c r="F72" i="37"/>
  <c r="E1050" i="37"/>
  <c r="E1042" i="37"/>
  <c r="E958" i="37"/>
  <c r="E950" i="37"/>
  <c r="E866" i="37"/>
  <c r="E858" i="37"/>
  <c r="E774" i="37"/>
  <c r="E766" i="37"/>
  <c r="E682" i="37"/>
  <c r="E674" i="37"/>
  <c r="E590" i="37"/>
  <c r="E582" i="37"/>
  <c r="E498" i="37"/>
  <c r="E490" i="37"/>
  <c r="E414" i="37"/>
  <c r="E406" i="37"/>
  <c r="E398" i="37"/>
  <c r="E314" i="37"/>
  <c r="E306" i="37"/>
  <c r="E230" i="37"/>
  <c r="E222" i="37"/>
  <c r="E214" i="37"/>
  <c r="E1106" i="15"/>
  <c r="E1102" i="15"/>
  <c r="E1098" i="15"/>
  <c r="E1094" i="15"/>
  <c r="E1090" i="15"/>
  <c r="E1086" i="15"/>
  <c r="E130" i="37"/>
  <c r="E122" i="37"/>
  <c r="E1105" i="15"/>
  <c r="E898" i="37" s="1"/>
  <c r="E1101" i="15"/>
  <c r="E1097" i="15"/>
  <c r="E1093" i="15"/>
  <c r="E886" i="37" s="1"/>
  <c r="E1089" i="15"/>
  <c r="E882" i="37" s="1"/>
  <c r="E1085" i="15"/>
  <c r="E1103" i="15"/>
  <c r="E1034" i="37" s="1"/>
  <c r="E1099" i="15"/>
  <c r="E1095" i="15"/>
  <c r="E1091" i="15"/>
  <c r="E1022" i="37" s="1"/>
  <c r="E1087" i="15"/>
  <c r="E1018" i="37" s="1"/>
  <c r="E1107" i="15"/>
  <c r="E1092" i="15"/>
  <c r="E862" i="37" s="1"/>
  <c r="E1100" i="15"/>
  <c r="E870" i="37" s="1"/>
  <c r="E1056" i="37"/>
  <c r="E1048" i="37"/>
  <c r="E1040" i="37"/>
  <c r="E1032" i="37"/>
  <c r="E1024" i="37"/>
  <c r="E1012" i="37"/>
  <c r="E1004" i="37"/>
  <c r="E996" i="37"/>
  <c r="E984" i="37"/>
  <c r="E952" i="37"/>
  <c r="E944" i="37"/>
  <c r="E936" i="37"/>
  <c r="E928" i="37"/>
  <c r="E1053" i="37"/>
  <c r="E1037" i="37"/>
  <c r="E1029" i="37"/>
  <c r="E1021" i="37"/>
  <c r="E1013" i="37"/>
  <c r="E1005" i="37"/>
  <c r="E997" i="37"/>
  <c r="E981" i="37"/>
  <c r="E977" i="37"/>
  <c r="E973" i="37"/>
  <c r="E965" i="37"/>
  <c r="E949" i="37"/>
  <c r="E945" i="37"/>
  <c r="E941" i="37"/>
  <c r="E933" i="37"/>
  <c r="E925" i="37"/>
  <c r="E917" i="37"/>
  <c r="E909" i="37"/>
  <c r="E889" i="37"/>
  <c r="E881" i="37"/>
  <c r="E869" i="37"/>
  <c r="E861" i="37"/>
  <c r="E853" i="37"/>
  <c r="E849" i="37"/>
  <c r="E837" i="37"/>
  <c r="E829" i="37"/>
  <c r="E821" i="37"/>
  <c r="E813" i="37"/>
  <c r="E797" i="37"/>
  <c r="E789" i="37"/>
  <c r="E781" i="37"/>
  <c r="E773" i="37"/>
  <c r="E757" i="37"/>
  <c r="E749" i="37"/>
  <c r="E741" i="37"/>
  <c r="E733" i="37"/>
  <c r="E725" i="37"/>
  <c r="E717" i="37"/>
  <c r="E705" i="37"/>
  <c r="E701" i="37"/>
  <c r="E697" i="37"/>
  <c r="E685" i="37"/>
  <c r="E912" i="37"/>
  <c r="E904" i="37"/>
  <c r="E896" i="37"/>
  <c r="E880" i="37"/>
  <c r="E872" i="37"/>
  <c r="E864" i="37"/>
  <c r="E856" i="37"/>
  <c r="E848" i="37"/>
  <c r="E840" i="37"/>
  <c r="E832" i="37"/>
  <c r="E820" i="37"/>
  <c r="E816" i="37"/>
  <c r="E812" i="37"/>
  <c r="E800" i="37"/>
  <c r="E792" i="37"/>
  <c r="E784" i="37"/>
  <c r="E776" i="37"/>
  <c r="E768" i="37"/>
  <c r="E760" i="37"/>
  <c r="E752" i="37"/>
  <c r="E744" i="37"/>
  <c r="E728" i="37"/>
  <c r="E724" i="37"/>
  <c r="E720" i="37"/>
  <c r="E712" i="37"/>
  <c r="E704" i="37"/>
  <c r="E696" i="37"/>
  <c r="E692" i="37"/>
  <c r="E688" i="37"/>
  <c r="E680" i="37"/>
  <c r="E672" i="37"/>
  <c r="E664" i="37"/>
  <c r="E656" i="37"/>
  <c r="E636" i="37"/>
  <c r="E628" i="37"/>
  <c r="E616" i="37"/>
  <c r="E608" i="37"/>
  <c r="E600" i="37"/>
  <c r="E596" i="37"/>
  <c r="E584" i="37"/>
  <c r="E576" i="37"/>
  <c r="E568" i="37"/>
  <c r="E560" i="37"/>
  <c r="E552" i="37"/>
  <c r="E544" i="37"/>
  <c r="E536" i="37"/>
  <c r="E528" i="37"/>
  <c r="E512" i="37"/>
  <c r="E504" i="37"/>
  <c r="E496" i="37"/>
  <c r="E488" i="37"/>
  <c r="E480" i="37"/>
  <c r="E472" i="37"/>
  <c r="E452" i="37"/>
  <c r="E448" i="37"/>
  <c r="E444" i="37"/>
  <c r="E432" i="37"/>
  <c r="E424" i="37"/>
  <c r="E416" i="37"/>
  <c r="E400" i="37"/>
  <c r="E392" i="37"/>
  <c r="E384" i="37"/>
  <c r="E376" i="37"/>
  <c r="E360" i="37"/>
  <c r="E356" i="37"/>
  <c r="E352" i="37"/>
  <c r="E344" i="37"/>
  <c r="E336" i="37"/>
  <c r="E328" i="37"/>
  <c r="E324" i="37"/>
  <c r="E320" i="37"/>
  <c r="E312" i="37"/>
  <c r="E304" i="37"/>
  <c r="E296" i="37"/>
  <c r="E288" i="37"/>
  <c r="E280" i="37"/>
  <c r="E268" i="37"/>
  <c r="E260" i="37"/>
  <c r="E248" i="37"/>
  <c r="E1055" i="37"/>
  <c r="E1047" i="37"/>
  <c r="E1039" i="37"/>
  <c r="E1027" i="37"/>
  <c r="E1023" i="37"/>
  <c r="E1019" i="37"/>
  <c r="E1007" i="37"/>
  <c r="E999" i="37"/>
  <c r="E991" i="37"/>
  <c r="E983" i="37"/>
  <c r="E975" i="37"/>
  <c r="E967" i="37"/>
  <c r="E959" i="37"/>
  <c r="E951" i="37"/>
  <c r="E935" i="37"/>
  <c r="E931" i="37"/>
  <c r="E927" i="37"/>
  <c r="E919" i="37"/>
  <c r="E911" i="37"/>
  <c r="E903" i="37"/>
  <c r="E899" i="37"/>
  <c r="E895" i="37"/>
  <c r="E887" i="37"/>
  <c r="E879" i="37"/>
  <c r="E871" i="37"/>
  <c r="E863" i="37"/>
  <c r="E843" i="37"/>
  <c r="E835" i="37"/>
  <c r="E823" i="37"/>
  <c r="E815" i="37"/>
  <c r="E807" i="37"/>
  <c r="E803" i="37"/>
  <c r="E791" i="37"/>
  <c r="E783" i="37"/>
  <c r="E775" i="37"/>
  <c r="E767" i="37"/>
  <c r="E759" i="37"/>
  <c r="E751" i="37"/>
  <c r="E743" i="37"/>
  <c r="E735" i="37"/>
  <c r="E727" i="37"/>
  <c r="E719" i="37"/>
  <c r="E711" i="37"/>
  <c r="E677" i="37"/>
  <c r="E669" i="37"/>
  <c r="E665" i="37"/>
  <c r="E653" i="37"/>
  <c r="E645" i="37"/>
  <c r="E637" i="37"/>
  <c r="E629" i="37"/>
  <c r="E613" i="37"/>
  <c r="E605" i="37"/>
  <c r="E597" i="37"/>
  <c r="E589" i="37"/>
  <c r="E581" i="37"/>
  <c r="E573" i="37"/>
  <c r="E565" i="37"/>
  <c r="E557" i="37"/>
  <c r="E549" i="37"/>
  <c r="E541" i="37"/>
  <c r="E521" i="37"/>
  <c r="E513" i="37"/>
  <c r="E501" i="37"/>
  <c r="E493" i="37"/>
  <c r="E485" i="37"/>
  <c r="E481" i="37"/>
  <c r="E469" i="37"/>
  <c r="E461" i="37"/>
  <c r="E453" i="37"/>
  <c r="E445" i="37"/>
  <c r="E437" i="37"/>
  <c r="E429" i="37"/>
  <c r="E425" i="37"/>
  <c r="E421" i="37"/>
  <c r="E413" i="37"/>
  <c r="E405" i="37"/>
  <c r="E397" i="37"/>
  <c r="E393" i="37"/>
  <c r="E389" i="37"/>
  <c r="E381" i="37"/>
  <c r="E373" i="37"/>
  <c r="E365" i="37"/>
  <c r="E357" i="37"/>
  <c r="E337" i="37"/>
  <c r="E333" i="37"/>
  <c r="E329" i="37"/>
  <c r="E317" i="37"/>
  <c r="E309" i="37"/>
  <c r="E301" i="37"/>
  <c r="E297" i="37"/>
  <c r="E285" i="37"/>
  <c r="E277" i="37"/>
  <c r="E269" i="37"/>
  <c r="E261" i="37"/>
  <c r="E253" i="37"/>
  <c r="E245" i="37"/>
  <c r="E237" i="37"/>
  <c r="E229" i="37"/>
  <c r="E221" i="37"/>
  <c r="E213" i="37"/>
  <c r="E209" i="37"/>
  <c r="E205" i="37"/>
  <c r="E197" i="37"/>
  <c r="E189" i="37"/>
  <c r="E181" i="37"/>
  <c r="E173" i="37"/>
  <c r="E165" i="37"/>
  <c r="E153" i="37"/>
  <c r="E145" i="37"/>
  <c r="E133" i="37"/>
  <c r="E125" i="37"/>
  <c r="E117" i="37"/>
  <c r="E113" i="37"/>
  <c r="E105" i="37"/>
  <c r="E101" i="37"/>
  <c r="E92" i="37"/>
  <c r="E84" i="37"/>
  <c r="E76" i="37"/>
  <c r="E71" i="37"/>
  <c r="E67" i="37"/>
  <c r="E59" i="37"/>
  <c r="E51" i="37"/>
  <c r="E38" i="37"/>
  <c r="E30" i="37"/>
  <c r="E25" i="37"/>
  <c r="E21" i="37"/>
  <c r="E17" i="37"/>
  <c r="E9" i="37"/>
  <c r="E240" i="37"/>
  <c r="E232" i="37"/>
  <c r="E228" i="37"/>
  <c r="E220" i="37"/>
  <c r="E216" i="37"/>
  <c r="E208" i="37"/>
  <c r="E200" i="37"/>
  <c r="E192" i="37"/>
  <c r="E184" i="37"/>
  <c r="E176" i="37"/>
  <c r="E172" i="37"/>
  <c r="E168" i="37"/>
  <c r="E160" i="37"/>
  <c r="E152" i="37"/>
  <c r="E144" i="37"/>
  <c r="E140" i="37"/>
  <c r="E136" i="37"/>
  <c r="E128" i="37"/>
  <c r="E120" i="37"/>
  <c r="E112" i="37"/>
  <c r="E104" i="37"/>
  <c r="E87" i="37"/>
  <c r="E79" i="37"/>
  <c r="E70" i="37"/>
  <c r="E62" i="37"/>
  <c r="E54" i="37"/>
  <c r="E45" i="37"/>
  <c r="E37" i="37"/>
  <c r="E29" i="37"/>
  <c r="E20" i="37"/>
  <c r="E12" i="37"/>
  <c r="E703" i="37"/>
  <c r="E699" i="37"/>
  <c r="E691" i="37"/>
  <c r="E683" i="37"/>
  <c r="E675" i="37"/>
  <c r="E659" i="37"/>
  <c r="E655" i="37"/>
  <c r="E651" i="37"/>
  <c r="E643" i="37"/>
  <c r="E635" i="37"/>
  <c r="E627" i="37"/>
  <c r="E623" i="37"/>
  <c r="E619" i="37"/>
  <c r="E611" i="37"/>
  <c r="E603" i="37"/>
  <c r="E595" i="37"/>
  <c r="E587" i="37"/>
  <c r="E579" i="37"/>
  <c r="E571" i="37"/>
  <c r="E567" i="37"/>
  <c r="E559" i="37"/>
  <c r="E547" i="37"/>
  <c r="E539" i="37"/>
  <c r="E531" i="37"/>
  <c r="E527" i="37"/>
  <c r="E515" i="37"/>
  <c r="E507" i="37"/>
  <c r="E499" i="37"/>
  <c r="E491" i="37"/>
  <c r="E475" i="37"/>
  <c r="E471" i="37"/>
  <c r="E467" i="37"/>
  <c r="E459" i="37"/>
  <c r="E451" i="37"/>
  <c r="E443" i="37"/>
  <c r="E439" i="37"/>
  <c r="E435" i="37"/>
  <c r="E431" i="37"/>
  <c r="E427" i="37"/>
  <c r="E419" i="37"/>
  <c r="E411" i="37"/>
  <c r="E403" i="37"/>
  <c r="E383" i="37"/>
  <c r="E379" i="37"/>
  <c r="E375" i="37"/>
  <c r="E371" i="37"/>
  <c r="E363" i="37"/>
  <c r="E355" i="37"/>
  <c r="E347" i="37"/>
  <c r="E343" i="37"/>
  <c r="E335" i="37"/>
  <c r="E331" i="37"/>
  <c r="E323" i="37"/>
  <c r="E315" i="37"/>
  <c r="E307" i="37"/>
  <c r="E291" i="37"/>
  <c r="E283" i="37"/>
  <c r="E275" i="37"/>
  <c r="E267" i="37"/>
  <c r="E259" i="37"/>
  <c r="E255" i="37"/>
  <c r="E251" i="37"/>
  <c r="E243" i="37"/>
  <c r="E235" i="37"/>
  <c r="E227" i="37"/>
  <c r="E219" i="37"/>
  <c r="E203" i="37"/>
  <c r="E199" i="37"/>
  <c r="E195" i="37"/>
  <c r="E191" i="37"/>
  <c r="E187" i="37"/>
  <c r="E179" i="37"/>
  <c r="E171" i="37"/>
  <c r="E163" i="37"/>
  <c r="E159" i="37"/>
  <c r="E155" i="37"/>
  <c r="E147" i="37"/>
  <c r="E139" i="37"/>
  <c r="E131" i="37"/>
  <c r="E123" i="37"/>
  <c r="E107" i="37"/>
  <c r="E103" i="37"/>
  <c r="E99" i="37"/>
  <c r="E94" i="37"/>
  <c r="E90" i="37"/>
  <c r="E82" i="37"/>
  <c r="E74" i="37"/>
  <c r="E61" i="37"/>
  <c r="E57" i="37"/>
  <c r="E53" i="37"/>
  <c r="E48" i="37"/>
  <c r="E44" i="37"/>
  <c r="E32" i="37"/>
  <c r="E15" i="37"/>
  <c r="E11" i="37"/>
  <c r="E7" i="37"/>
  <c r="O1084" i="16" l="1"/>
  <c r="I1084" i="21" s="1"/>
  <c r="O95" i="16"/>
  <c r="I95" i="21" s="1"/>
  <c r="O7" i="16"/>
  <c r="I7" i="21" s="1"/>
  <c r="O11" i="16"/>
  <c r="I11" i="21" s="1"/>
  <c r="O15" i="16"/>
  <c r="I15" i="21" s="1"/>
  <c r="O19" i="16"/>
  <c r="I19" i="21" s="1"/>
  <c r="O23" i="16"/>
  <c r="I23" i="21" s="1"/>
  <c r="O28" i="16"/>
  <c r="I28" i="21" s="1"/>
  <c r="O32" i="16"/>
  <c r="I32" i="21" s="1"/>
  <c r="O36" i="16"/>
  <c r="I36" i="21" s="1"/>
  <c r="O40" i="16"/>
  <c r="I40" i="21" s="1"/>
  <c r="O44" i="16"/>
  <c r="I44" i="21" s="1"/>
  <c r="O48" i="16"/>
  <c r="I48" i="21" s="1"/>
  <c r="O53" i="16"/>
  <c r="I53" i="21" s="1"/>
  <c r="O57" i="16"/>
  <c r="I57" i="21" s="1"/>
  <c r="O61" i="16"/>
  <c r="I61" i="21" s="1"/>
  <c r="O65" i="16"/>
  <c r="I65" i="21" s="1"/>
  <c r="O69" i="16"/>
  <c r="I69" i="21" s="1"/>
  <c r="O74" i="16"/>
  <c r="I74" i="21" s="1"/>
  <c r="O78" i="16"/>
  <c r="I78" i="21" s="1"/>
  <c r="O82" i="16"/>
  <c r="I82" i="21" s="1"/>
  <c r="O86" i="16"/>
  <c r="I86" i="21" s="1"/>
  <c r="O90" i="16"/>
  <c r="I90" i="21" s="1"/>
  <c r="O94" i="16"/>
  <c r="I94" i="21" s="1"/>
  <c r="O99" i="16"/>
  <c r="I99" i="21" s="1"/>
  <c r="O103" i="16"/>
  <c r="I103" i="21" s="1"/>
  <c r="O107" i="16"/>
  <c r="I107" i="21" s="1"/>
  <c r="O111" i="16"/>
  <c r="I111" i="21" s="1"/>
  <c r="O115" i="16"/>
  <c r="I115" i="21" s="1"/>
  <c r="O119" i="16"/>
  <c r="I119" i="21" s="1"/>
  <c r="O123" i="16"/>
  <c r="I123" i="21" s="1"/>
  <c r="O127" i="16"/>
  <c r="I127" i="21" s="1"/>
  <c r="O131" i="16"/>
  <c r="I131" i="21" s="1"/>
  <c r="O135" i="16"/>
  <c r="I135" i="21" s="1"/>
  <c r="O139" i="16"/>
  <c r="I139" i="21" s="1"/>
  <c r="O143" i="16"/>
  <c r="I143" i="21" s="1"/>
  <c r="O147" i="16"/>
  <c r="I147" i="21" s="1"/>
  <c r="O151" i="16"/>
  <c r="I151" i="21" s="1"/>
  <c r="O155" i="16"/>
  <c r="I155" i="21" s="1"/>
  <c r="O159" i="16"/>
  <c r="I159" i="21" s="1"/>
  <c r="O163" i="16"/>
  <c r="I163" i="21" s="1"/>
  <c r="O167" i="16"/>
  <c r="I167" i="21" s="1"/>
  <c r="O171" i="16"/>
  <c r="I171" i="21" s="1"/>
  <c r="O175" i="16"/>
  <c r="I175" i="21" s="1"/>
  <c r="O179" i="16"/>
  <c r="I179" i="21" s="1"/>
  <c r="O183" i="16"/>
  <c r="I183" i="21" s="1"/>
  <c r="O187" i="16"/>
  <c r="I187" i="21" s="1"/>
  <c r="O191" i="16"/>
  <c r="I191" i="21" s="1"/>
  <c r="O195" i="16"/>
  <c r="I195" i="21" s="1"/>
  <c r="O199" i="16"/>
  <c r="I199" i="21" s="1"/>
  <c r="O203" i="16"/>
  <c r="I203" i="21" s="1"/>
  <c r="O207" i="16"/>
  <c r="I207" i="21" s="1"/>
  <c r="O211" i="16"/>
  <c r="I211" i="21" s="1"/>
  <c r="O215" i="16"/>
  <c r="I215" i="21" s="1"/>
  <c r="O219" i="16"/>
  <c r="I219" i="21" s="1"/>
  <c r="O223" i="16"/>
  <c r="I223" i="21" s="1"/>
  <c r="O227" i="16"/>
  <c r="I227" i="21" s="1"/>
  <c r="O231" i="16"/>
  <c r="I231" i="21" s="1"/>
  <c r="O235" i="16"/>
  <c r="I235" i="21" s="1"/>
  <c r="O239" i="16"/>
  <c r="I239" i="21" s="1"/>
  <c r="O243" i="16"/>
  <c r="I243" i="21" s="1"/>
  <c r="O247" i="16"/>
  <c r="I247" i="21" s="1"/>
  <c r="O251" i="16"/>
  <c r="I251" i="21" s="1"/>
  <c r="O255" i="16"/>
  <c r="I255" i="21" s="1"/>
  <c r="O259" i="16"/>
  <c r="I259" i="21" s="1"/>
  <c r="O263" i="16"/>
  <c r="I263" i="21" s="1"/>
  <c r="O267" i="16"/>
  <c r="I267" i="21" s="1"/>
  <c r="O271" i="16"/>
  <c r="I271" i="21" s="1"/>
  <c r="O275" i="16"/>
  <c r="I275" i="21" s="1"/>
  <c r="O279" i="16"/>
  <c r="I279" i="21" s="1"/>
  <c r="O283" i="16"/>
  <c r="I283" i="21" s="1"/>
  <c r="O287" i="16"/>
  <c r="I287" i="21" s="1"/>
  <c r="O291" i="16"/>
  <c r="I291" i="21" s="1"/>
  <c r="O295" i="16"/>
  <c r="I295" i="21" s="1"/>
  <c r="O299" i="16"/>
  <c r="I299" i="21" s="1"/>
  <c r="O303" i="16"/>
  <c r="I303" i="21" s="1"/>
  <c r="O307" i="16"/>
  <c r="I307" i="21" s="1"/>
  <c r="O311" i="16"/>
  <c r="I311" i="21" s="1"/>
  <c r="O315" i="16"/>
  <c r="I315" i="21" s="1"/>
  <c r="O319" i="16"/>
  <c r="I319" i="21" s="1"/>
  <c r="O323" i="16"/>
  <c r="I323" i="21" s="1"/>
  <c r="O327" i="16"/>
  <c r="I327" i="21" s="1"/>
  <c r="O331" i="16"/>
  <c r="I331" i="21" s="1"/>
  <c r="O335" i="16"/>
  <c r="I335" i="21" s="1"/>
  <c r="O339" i="16"/>
  <c r="I339" i="21" s="1"/>
  <c r="O343" i="16"/>
  <c r="I343" i="21" s="1"/>
  <c r="O347" i="16"/>
  <c r="I347" i="21" s="1"/>
  <c r="O351" i="16"/>
  <c r="I351" i="21" s="1"/>
  <c r="O355" i="16"/>
  <c r="I355" i="21" s="1"/>
  <c r="O359" i="16"/>
  <c r="I359" i="21" s="1"/>
  <c r="O363" i="16"/>
  <c r="I363" i="21" s="1"/>
  <c r="O367" i="16"/>
  <c r="I367" i="21" s="1"/>
  <c r="O371" i="16"/>
  <c r="I371" i="21" s="1"/>
  <c r="O375" i="16"/>
  <c r="I375" i="21" s="1"/>
  <c r="O379" i="16"/>
  <c r="I379" i="21" s="1"/>
  <c r="O383" i="16"/>
  <c r="I383" i="21" s="1"/>
  <c r="O387" i="16"/>
  <c r="I387" i="21" s="1"/>
  <c r="O391" i="16"/>
  <c r="I391" i="21" s="1"/>
  <c r="O395" i="16"/>
  <c r="I395" i="21" s="1"/>
  <c r="O399" i="16"/>
  <c r="I399" i="21" s="1"/>
  <c r="O403" i="16"/>
  <c r="I403" i="21" s="1"/>
  <c r="O407" i="16"/>
  <c r="I407" i="21" s="1"/>
  <c r="O411" i="16"/>
  <c r="I411" i="21" s="1"/>
  <c r="O415" i="16"/>
  <c r="I415" i="21" s="1"/>
  <c r="O419" i="16"/>
  <c r="I419" i="21" s="1"/>
  <c r="O423" i="16"/>
  <c r="I423" i="21" s="1"/>
  <c r="O427" i="16"/>
  <c r="I427" i="21" s="1"/>
  <c r="O431" i="16"/>
  <c r="I431" i="21" s="1"/>
  <c r="O435" i="16"/>
  <c r="I435" i="21" s="1"/>
  <c r="O439" i="16"/>
  <c r="I439" i="21" s="1"/>
  <c r="O443" i="16"/>
  <c r="I443" i="21" s="1"/>
  <c r="O447" i="16"/>
  <c r="I447" i="21" s="1"/>
  <c r="O451" i="16"/>
  <c r="I451" i="21" s="1"/>
  <c r="O455" i="16"/>
  <c r="I455" i="21" s="1"/>
  <c r="O459" i="16"/>
  <c r="I459" i="21" s="1"/>
  <c r="O463" i="16"/>
  <c r="I463" i="21" s="1"/>
  <c r="O467" i="16"/>
  <c r="I467" i="21" s="1"/>
  <c r="O471" i="16"/>
  <c r="I471" i="21" s="1"/>
  <c r="O475" i="16"/>
  <c r="I475" i="21" s="1"/>
  <c r="O479" i="16"/>
  <c r="I479" i="21" s="1"/>
  <c r="O483" i="16"/>
  <c r="I483" i="21" s="1"/>
  <c r="O487" i="16"/>
  <c r="I487" i="21" s="1"/>
  <c r="O491" i="16"/>
  <c r="I491" i="21" s="1"/>
  <c r="O495" i="16"/>
  <c r="I495" i="21" s="1"/>
  <c r="O499" i="16"/>
  <c r="I499" i="21" s="1"/>
  <c r="O503" i="16"/>
  <c r="I503" i="21" s="1"/>
  <c r="O507" i="16"/>
  <c r="I507" i="21" s="1"/>
  <c r="O511" i="16"/>
  <c r="I511" i="21" s="1"/>
  <c r="O515" i="16"/>
  <c r="I515" i="21" s="1"/>
  <c r="O519" i="16"/>
  <c r="I519" i="21" s="1"/>
  <c r="O523" i="16"/>
  <c r="I523" i="21" s="1"/>
  <c r="O527" i="16"/>
  <c r="I527" i="21" s="1"/>
  <c r="O531" i="16"/>
  <c r="I531" i="21" s="1"/>
  <c r="O535" i="16"/>
  <c r="I535" i="21" s="1"/>
  <c r="O539" i="16"/>
  <c r="I539" i="21" s="1"/>
  <c r="O543" i="16"/>
  <c r="I543" i="21" s="1"/>
  <c r="O547" i="16"/>
  <c r="I547" i="21" s="1"/>
  <c r="O551" i="16"/>
  <c r="I551" i="21" s="1"/>
  <c r="O555" i="16"/>
  <c r="I555" i="21" s="1"/>
  <c r="O559" i="16"/>
  <c r="I559" i="21" s="1"/>
  <c r="O563" i="16"/>
  <c r="I563" i="21" s="1"/>
  <c r="O567" i="16"/>
  <c r="I567" i="21" s="1"/>
  <c r="O571" i="16"/>
  <c r="I571" i="21" s="1"/>
  <c r="O575" i="16"/>
  <c r="I575" i="21" s="1"/>
  <c r="O579" i="16"/>
  <c r="I579" i="21" s="1"/>
  <c r="O583" i="16"/>
  <c r="I583" i="21" s="1"/>
  <c r="O587" i="16"/>
  <c r="I587" i="21" s="1"/>
  <c r="O591" i="16"/>
  <c r="I591" i="21" s="1"/>
  <c r="O595" i="16"/>
  <c r="I595" i="21" s="1"/>
  <c r="O599" i="16"/>
  <c r="I599" i="21" s="1"/>
  <c r="O603" i="16"/>
  <c r="I603" i="21" s="1"/>
  <c r="O607" i="16"/>
  <c r="I607" i="21" s="1"/>
  <c r="O611" i="16"/>
  <c r="I611" i="21" s="1"/>
  <c r="O615" i="16"/>
  <c r="I615" i="21" s="1"/>
  <c r="O619" i="16"/>
  <c r="I619" i="21" s="1"/>
  <c r="O623" i="16"/>
  <c r="I623" i="21" s="1"/>
  <c r="O627" i="16"/>
  <c r="I627" i="21" s="1"/>
  <c r="O631" i="16"/>
  <c r="I631" i="21" s="1"/>
  <c r="O635" i="16"/>
  <c r="I635" i="21" s="1"/>
  <c r="O639" i="16"/>
  <c r="I639" i="21" s="1"/>
  <c r="O643" i="16"/>
  <c r="I643" i="21" s="1"/>
  <c r="O647" i="16"/>
  <c r="I647" i="21" s="1"/>
  <c r="O651" i="16"/>
  <c r="I651" i="21" s="1"/>
  <c r="O655" i="16"/>
  <c r="I655" i="21" s="1"/>
  <c r="O659" i="16"/>
  <c r="I659" i="21" s="1"/>
  <c r="O663" i="16"/>
  <c r="I663" i="21" s="1"/>
  <c r="O667" i="16"/>
  <c r="I667" i="21" s="1"/>
  <c r="O671" i="16"/>
  <c r="I671" i="21" s="1"/>
  <c r="O675" i="16"/>
  <c r="I675" i="21" s="1"/>
  <c r="O679" i="16"/>
  <c r="I679" i="21" s="1"/>
  <c r="O683" i="16"/>
  <c r="I683" i="21" s="1"/>
  <c r="O687" i="16"/>
  <c r="I687" i="21" s="1"/>
  <c r="O691" i="16"/>
  <c r="I691" i="21" s="1"/>
  <c r="O695" i="16"/>
  <c r="I695" i="21" s="1"/>
  <c r="O699" i="16"/>
  <c r="I699" i="21" s="1"/>
  <c r="O703" i="16"/>
  <c r="I703" i="21" s="1"/>
  <c r="O707" i="16"/>
  <c r="I707" i="21" s="1"/>
  <c r="O711" i="16"/>
  <c r="I711" i="21" s="1"/>
  <c r="O715" i="16"/>
  <c r="I715" i="21" s="1"/>
  <c r="O719" i="16"/>
  <c r="I719" i="21" s="1"/>
  <c r="O723" i="16"/>
  <c r="I723" i="21" s="1"/>
  <c r="O727" i="16"/>
  <c r="I727" i="21" s="1"/>
  <c r="O731" i="16"/>
  <c r="I731" i="21" s="1"/>
  <c r="O735" i="16"/>
  <c r="I735" i="21" s="1"/>
  <c r="O739" i="16"/>
  <c r="I739" i="21" s="1"/>
  <c r="O743" i="16"/>
  <c r="I743" i="21" s="1"/>
  <c r="O747" i="16"/>
  <c r="I747" i="21" s="1"/>
  <c r="O751" i="16"/>
  <c r="I751" i="21" s="1"/>
  <c r="O755" i="16"/>
  <c r="I755" i="21" s="1"/>
  <c r="O759" i="16"/>
  <c r="I759" i="21" s="1"/>
  <c r="O763" i="16"/>
  <c r="I763" i="21" s="1"/>
  <c r="O767" i="16"/>
  <c r="I767" i="21" s="1"/>
  <c r="O771" i="16"/>
  <c r="I771" i="21" s="1"/>
  <c r="O775" i="16"/>
  <c r="I775" i="21" s="1"/>
  <c r="O779" i="16"/>
  <c r="I779" i="21" s="1"/>
  <c r="O783" i="16"/>
  <c r="I783" i="21" s="1"/>
  <c r="O787" i="16"/>
  <c r="I787" i="21" s="1"/>
  <c r="O791" i="16"/>
  <c r="I791" i="21" s="1"/>
  <c r="O795" i="16"/>
  <c r="I795" i="21" s="1"/>
  <c r="O799" i="16"/>
  <c r="I799" i="21" s="1"/>
  <c r="O803" i="16"/>
  <c r="I803" i="21" s="1"/>
  <c r="O807" i="16"/>
  <c r="I807" i="21" s="1"/>
  <c r="O811" i="16"/>
  <c r="I811" i="21" s="1"/>
  <c r="O815" i="16"/>
  <c r="I815" i="21" s="1"/>
  <c r="O819" i="16"/>
  <c r="I819" i="21" s="1"/>
  <c r="O823" i="16"/>
  <c r="I823" i="21" s="1"/>
  <c r="O827" i="16"/>
  <c r="I827" i="21" s="1"/>
  <c r="O831" i="16"/>
  <c r="I831" i="21" s="1"/>
  <c r="O835" i="16"/>
  <c r="I835" i="21" s="1"/>
  <c r="O839" i="16"/>
  <c r="I839" i="21" s="1"/>
  <c r="O843" i="16"/>
  <c r="I843" i="21" s="1"/>
  <c r="O847" i="16"/>
  <c r="I847" i="21" s="1"/>
  <c r="O851" i="16"/>
  <c r="I851" i="21" s="1"/>
  <c r="O855" i="16"/>
  <c r="I855" i="21" s="1"/>
  <c r="O859" i="16"/>
  <c r="I859" i="21" s="1"/>
  <c r="O863" i="16"/>
  <c r="I863" i="21" s="1"/>
  <c r="O867" i="16"/>
  <c r="I867" i="21" s="1"/>
  <c r="O871" i="16"/>
  <c r="I871" i="21" s="1"/>
  <c r="O875" i="16"/>
  <c r="I875" i="21" s="1"/>
  <c r="O879" i="16"/>
  <c r="I879" i="21" s="1"/>
  <c r="O883" i="16"/>
  <c r="I883" i="21" s="1"/>
  <c r="O887" i="16"/>
  <c r="I887" i="21" s="1"/>
  <c r="O891" i="16"/>
  <c r="O895" i="16"/>
  <c r="I895" i="21" s="1"/>
  <c r="O899" i="16"/>
  <c r="I899" i="21" s="1"/>
  <c r="O903" i="16"/>
  <c r="I903" i="21" s="1"/>
  <c r="O907" i="16"/>
  <c r="I907" i="21" s="1"/>
  <c r="O911" i="16"/>
  <c r="I911" i="21" s="1"/>
  <c r="O915" i="16"/>
  <c r="I915" i="21" s="1"/>
  <c r="O919" i="16"/>
  <c r="I919" i="21" s="1"/>
  <c r="O923" i="16"/>
  <c r="I923" i="21" s="1"/>
  <c r="O927" i="16"/>
  <c r="I927" i="21" s="1"/>
  <c r="O931" i="16"/>
  <c r="I931" i="21" s="1"/>
  <c r="O935" i="16"/>
  <c r="I935" i="21" s="1"/>
  <c r="O939" i="16"/>
  <c r="I939" i="21" s="1"/>
  <c r="O943" i="16"/>
  <c r="I943" i="21" s="1"/>
  <c r="O947" i="16"/>
  <c r="I947" i="21" s="1"/>
  <c r="O951" i="16"/>
  <c r="I951" i="21" s="1"/>
  <c r="O955" i="16"/>
  <c r="I955" i="21" s="1"/>
  <c r="O959" i="16"/>
  <c r="I959" i="21" s="1"/>
  <c r="O963" i="16"/>
  <c r="I963" i="21" s="1"/>
  <c r="O967" i="16"/>
  <c r="I967" i="21" s="1"/>
  <c r="O971" i="16"/>
  <c r="I971" i="21" s="1"/>
  <c r="O975" i="16"/>
  <c r="I975" i="21" s="1"/>
  <c r="O979" i="16"/>
  <c r="I979" i="21" s="1"/>
  <c r="O983" i="16"/>
  <c r="I983" i="21" s="1"/>
  <c r="O987" i="16"/>
  <c r="I987" i="21" s="1"/>
  <c r="O991" i="16"/>
  <c r="I991" i="21" s="1"/>
  <c r="O995" i="16"/>
  <c r="I995" i="21" s="1"/>
  <c r="O999" i="16"/>
  <c r="I999" i="21" s="1"/>
  <c r="O1003" i="16"/>
  <c r="I1003" i="21" s="1"/>
  <c r="O1007" i="16"/>
  <c r="I1007" i="21" s="1"/>
  <c r="O1011" i="16"/>
  <c r="I1011" i="21" s="1"/>
  <c r="O1015" i="16"/>
  <c r="I1015" i="21" s="1"/>
  <c r="O1019" i="16"/>
  <c r="I1019" i="21" s="1"/>
  <c r="O1023" i="16"/>
  <c r="I1023" i="21" s="1"/>
  <c r="O1027" i="16"/>
  <c r="I1027" i="21" s="1"/>
  <c r="O1031" i="16"/>
  <c r="I1031" i="21" s="1"/>
  <c r="O1035" i="16"/>
  <c r="I1035" i="21" s="1"/>
  <c r="O1039" i="16"/>
  <c r="I1039" i="21" s="1"/>
  <c r="O1043" i="16"/>
  <c r="I1043" i="21" s="1"/>
  <c r="O1047" i="16"/>
  <c r="I1047" i="21" s="1"/>
  <c r="O1051" i="16"/>
  <c r="I1051" i="21" s="1"/>
  <c r="O1055" i="16"/>
  <c r="I1055" i="21" s="1"/>
  <c r="O1059" i="16"/>
  <c r="I1059" i="21" s="1"/>
  <c r="O1063" i="16"/>
  <c r="I1063" i="21" s="1"/>
  <c r="O1067" i="16"/>
  <c r="I1067" i="21" s="1"/>
  <c r="O1071" i="16"/>
  <c r="I1071" i="21" s="1"/>
  <c r="O1075" i="16"/>
  <c r="I1075" i="21" s="1"/>
  <c r="O1079" i="16"/>
  <c r="I1079" i="21" s="1"/>
  <c r="O1083" i="16"/>
  <c r="I1083" i="21" s="1"/>
  <c r="N72" i="16"/>
  <c r="H72" i="21" s="1"/>
  <c r="N6" i="16"/>
  <c r="H6" i="21" s="1"/>
  <c r="N10" i="16"/>
  <c r="H10" i="21" s="1"/>
  <c r="N14" i="16"/>
  <c r="H14" i="21" s="1"/>
  <c r="N18" i="16"/>
  <c r="H18" i="21" s="1"/>
  <c r="N22" i="16"/>
  <c r="H22" i="21" s="1"/>
  <c r="N27" i="16"/>
  <c r="H27" i="21" s="1"/>
  <c r="N31" i="16"/>
  <c r="H31" i="21" s="1"/>
  <c r="N35" i="16"/>
  <c r="H35" i="21" s="1"/>
  <c r="N39" i="16"/>
  <c r="H39" i="21" s="1"/>
  <c r="N43" i="16"/>
  <c r="H43" i="21" s="1"/>
  <c r="N47" i="16"/>
  <c r="H47" i="21" s="1"/>
  <c r="N52" i="16"/>
  <c r="H52" i="21" s="1"/>
  <c r="N56" i="16"/>
  <c r="H56" i="21" s="1"/>
  <c r="N60" i="16"/>
  <c r="H60" i="21" s="1"/>
  <c r="N64" i="16"/>
  <c r="H64" i="21" s="1"/>
  <c r="N68" i="16"/>
  <c r="H68" i="21" s="1"/>
  <c r="N73" i="16"/>
  <c r="H73" i="21" s="1"/>
  <c r="N77" i="16"/>
  <c r="H77" i="21" s="1"/>
  <c r="N81" i="16"/>
  <c r="H81" i="21" s="1"/>
  <c r="N85" i="16"/>
  <c r="H85" i="21" s="1"/>
  <c r="N89" i="16"/>
  <c r="H89" i="21" s="1"/>
  <c r="N93" i="16"/>
  <c r="H93" i="21" s="1"/>
  <c r="N98" i="16"/>
  <c r="H98" i="21" s="1"/>
  <c r="N102" i="16"/>
  <c r="H102" i="21" s="1"/>
  <c r="N106" i="16"/>
  <c r="H106" i="21" s="1"/>
  <c r="N110" i="16"/>
  <c r="H110" i="21" s="1"/>
  <c r="N114" i="16"/>
  <c r="H114" i="21" s="1"/>
  <c r="N118" i="16"/>
  <c r="H118" i="21" s="1"/>
  <c r="N122" i="16"/>
  <c r="H122" i="21" s="1"/>
  <c r="N126" i="16"/>
  <c r="H126" i="21" s="1"/>
  <c r="N130" i="16"/>
  <c r="H130" i="21" s="1"/>
  <c r="N134" i="16"/>
  <c r="H134" i="21" s="1"/>
  <c r="N138" i="16"/>
  <c r="H138" i="21" s="1"/>
  <c r="N142" i="16"/>
  <c r="H142" i="21" s="1"/>
  <c r="N146" i="16"/>
  <c r="H146" i="21" s="1"/>
  <c r="N150" i="16"/>
  <c r="H150" i="21" s="1"/>
  <c r="N154" i="16"/>
  <c r="H154" i="21" s="1"/>
  <c r="N158" i="16"/>
  <c r="H158" i="21" s="1"/>
  <c r="N162" i="16"/>
  <c r="H162" i="21" s="1"/>
  <c r="N166" i="16"/>
  <c r="H166" i="21" s="1"/>
  <c r="N170" i="16"/>
  <c r="H170" i="21" s="1"/>
  <c r="N174" i="16"/>
  <c r="H174" i="21" s="1"/>
  <c r="N178" i="16"/>
  <c r="H178" i="21" s="1"/>
  <c r="N182" i="16"/>
  <c r="H182" i="21" s="1"/>
  <c r="N186" i="16"/>
  <c r="H186" i="21" s="1"/>
  <c r="N190" i="16"/>
  <c r="H190" i="21" s="1"/>
  <c r="N194" i="16"/>
  <c r="H194" i="21" s="1"/>
  <c r="N198" i="16"/>
  <c r="H198" i="21" s="1"/>
  <c r="N202" i="16"/>
  <c r="H202" i="21" s="1"/>
  <c r="N206" i="16"/>
  <c r="H206" i="21" s="1"/>
  <c r="N210" i="16"/>
  <c r="H210" i="21" s="1"/>
  <c r="N214" i="16"/>
  <c r="H214" i="21" s="1"/>
  <c r="N218" i="16"/>
  <c r="H218" i="21" s="1"/>
  <c r="N222" i="16"/>
  <c r="H222" i="21" s="1"/>
  <c r="N226" i="16"/>
  <c r="H226" i="21" s="1"/>
  <c r="N230" i="16"/>
  <c r="H230" i="21" s="1"/>
  <c r="N234" i="16"/>
  <c r="H234" i="21" s="1"/>
  <c r="N238" i="16"/>
  <c r="H238" i="21" s="1"/>
  <c r="N242" i="16"/>
  <c r="H242" i="21" s="1"/>
  <c r="N246" i="16"/>
  <c r="H246" i="21" s="1"/>
  <c r="N250" i="16"/>
  <c r="H250" i="21" s="1"/>
  <c r="N254" i="16"/>
  <c r="H254" i="21" s="1"/>
  <c r="N258" i="16"/>
  <c r="H258" i="21" s="1"/>
  <c r="N262" i="16"/>
  <c r="H262" i="21" s="1"/>
  <c r="N266" i="16"/>
  <c r="H266" i="21" s="1"/>
  <c r="N270" i="16"/>
  <c r="H270" i="21" s="1"/>
  <c r="N274" i="16"/>
  <c r="H274" i="21" s="1"/>
  <c r="N278" i="16"/>
  <c r="H278" i="21" s="1"/>
  <c r="N282" i="16"/>
  <c r="H282" i="21" s="1"/>
  <c r="N286" i="16"/>
  <c r="H286" i="21" s="1"/>
  <c r="N290" i="16"/>
  <c r="H290" i="21" s="1"/>
  <c r="N294" i="16"/>
  <c r="H294" i="21" s="1"/>
  <c r="N298" i="16"/>
  <c r="H298" i="21" s="1"/>
  <c r="N302" i="16"/>
  <c r="H302" i="21" s="1"/>
  <c r="N306" i="16"/>
  <c r="H306" i="21" s="1"/>
  <c r="N310" i="16"/>
  <c r="H310" i="21" s="1"/>
  <c r="N314" i="16"/>
  <c r="H314" i="21" s="1"/>
  <c r="N318" i="16"/>
  <c r="H318" i="21" s="1"/>
  <c r="N322" i="16"/>
  <c r="H322" i="21" s="1"/>
  <c r="N326" i="16"/>
  <c r="H326" i="21" s="1"/>
  <c r="N330" i="16"/>
  <c r="H330" i="21" s="1"/>
  <c r="N334" i="16"/>
  <c r="H334" i="21" s="1"/>
  <c r="N338" i="16"/>
  <c r="H338" i="21" s="1"/>
  <c r="N342" i="16"/>
  <c r="H342" i="21" s="1"/>
  <c r="N346" i="16"/>
  <c r="H346" i="21" s="1"/>
  <c r="N350" i="16"/>
  <c r="H350" i="21" s="1"/>
  <c r="N354" i="16"/>
  <c r="H354" i="21" s="1"/>
  <c r="N358" i="16"/>
  <c r="H358" i="21" s="1"/>
  <c r="N362" i="16"/>
  <c r="H362" i="21" s="1"/>
  <c r="N366" i="16"/>
  <c r="H366" i="21" s="1"/>
  <c r="N370" i="16"/>
  <c r="H370" i="21" s="1"/>
  <c r="N374" i="16"/>
  <c r="H374" i="21" s="1"/>
  <c r="N378" i="16"/>
  <c r="H378" i="21" s="1"/>
  <c r="N382" i="16"/>
  <c r="H382" i="21" s="1"/>
  <c r="N386" i="16"/>
  <c r="H386" i="21" s="1"/>
  <c r="N390" i="16"/>
  <c r="H390" i="21" s="1"/>
  <c r="N394" i="16"/>
  <c r="H394" i="21" s="1"/>
  <c r="N398" i="16"/>
  <c r="H398" i="21" s="1"/>
  <c r="N402" i="16"/>
  <c r="H402" i="21" s="1"/>
  <c r="N406" i="16"/>
  <c r="H406" i="21" s="1"/>
  <c r="N410" i="16"/>
  <c r="H410" i="21" s="1"/>
  <c r="N414" i="16"/>
  <c r="H414" i="21" s="1"/>
  <c r="N418" i="16"/>
  <c r="H418" i="21" s="1"/>
  <c r="N422" i="16"/>
  <c r="H422" i="21" s="1"/>
  <c r="N426" i="16"/>
  <c r="H426" i="21" s="1"/>
  <c r="N430" i="16"/>
  <c r="H430" i="21" s="1"/>
  <c r="N434" i="16"/>
  <c r="H434" i="21" s="1"/>
  <c r="N438" i="16"/>
  <c r="H438" i="21" s="1"/>
  <c r="N442" i="16"/>
  <c r="H442" i="21" s="1"/>
  <c r="N446" i="16"/>
  <c r="H446" i="21" s="1"/>
  <c r="N450" i="16"/>
  <c r="H450" i="21" s="1"/>
  <c r="N454" i="16"/>
  <c r="H454" i="21" s="1"/>
  <c r="N458" i="16"/>
  <c r="H458" i="21" s="1"/>
  <c r="N462" i="16"/>
  <c r="H462" i="21" s="1"/>
  <c r="N466" i="16"/>
  <c r="H466" i="21" s="1"/>
  <c r="N470" i="16"/>
  <c r="H470" i="21" s="1"/>
  <c r="N474" i="16"/>
  <c r="H474" i="21" s="1"/>
  <c r="N478" i="16"/>
  <c r="H478" i="21" s="1"/>
  <c r="N482" i="16"/>
  <c r="H482" i="21" s="1"/>
  <c r="N486" i="16"/>
  <c r="H486" i="21" s="1"/>
  <c r="N490" i="16"/>
  <c r="H490" i="21" s="1"/>
  <c r="N494" i="16"/>
  <c r="H494" i="21" s="1"/>
  <c r="N498" i="16"/>
  <c r="H498" i="21" s="1"/>
  <c r="N502" i="16"/>
  <c r="H502" i="21" s="1"/>
  <c r="N506" i="16"/>
  <c r="H506" i="21" s="1"/>
  <c r="N510" i="16"/>
  <c r="H510" i="21" s="1"/>
  <c r="N514" i="16"/>
  <c r="H514" i="21" s="1"/>
  <c r="N518" i="16"/>
  <c r="H518" i="21" s="1"/>
  <c r="N522" i="16"/>
  <c r="H522" i="21" s="1"/>
  <c r="N526" i="16"/>
  <c r="H526" i="21" s="1"/>
  <c r="N530" i="16"/>
  <c r="H530" i="21" s="1"/>
  <c r="N534" i="16"/>
  <c r="H534" i="21" s="1"/>
  <c r="N538" i="16"/>
  <c r="H538" i="21" s="1"/>
  <c r="N542" i="16"/>
  <c r="H542" i="21" s="1"/>
  <c r="N546" i="16"/>
  <c r="H546" i="21" s="1"/>
  <c r="N550" i="16"/>
  <c r="H550" i="21" s="1"/>
  <c r="N554" i="16"/>
  <c r="H554" i="21" s="1"/>
  <c r="N558" i="16"/>
  <c r="H558" i="21" s="1"/>
  <c r="N562" i="16"/>
  <c r="H562" i="21" s="1"/>
  <c r="N566" i="16"/>
  <c r="H566" i="21" s="1"/>
  <c r="N570" i="16"/>
  <c r="H570" i="21" s="1"/>
  <c r="N574" i="16"/>
  <c r="H574" i="21" s="1"/>
  <c r="N578" i="16"/>
  <c r="H578" i="21" s="1"/>
  <c r="N582" i="16"/>
  <c r="H582" i="21" s="1"/>
  <c r="N586" i="16"/>
  <c r="H586" i="21" s="1"/>
  <c r="N590" i="16"/>
  <c r="H590" i="21" s="1"/>
  <c r="N594" i="16"/>
  <c r="H594" i="21" s="1"/>
  <c r="N598" i="16"/>
  <c r="H598" i="21" s="1"/>
  <c r="N602" i="16"/>
  <c r="H602" i="21" s="1"/>
  <c r="N606" i="16"/>
  <c r="H606" i="21" s="1"/>
  <c r="N610" i="16"/>
  <c r="H610" i="21" s="1"/>
  <c r="N614" i="16"/>
  <c r="H614" i="21" s="1"/>
  <c r="N618" i="16"/>
  <c r="H618" i="21" s="1"/>
  <c r="N622" i="16"/>
  <c r="H622" i="21" s="1"/>
  <c r="N626" i="16"/>
  <c r="H626" i="21" s="1"/>
  <c r="N630" i="16"/>
  <c r="H630" i="21" s="1"/>
  <c r="N634" i="16"/>
  <c r="H634" i="21" s="1"/>
  <c r="N638" i="16"/>
  <c r="H638" i="21" s="1"/>
  <c r="N642" i="16"/>
  <c r="H642" i="21" s="1"/>
  <c r="N646" i="16"/>
  <c r="H646" i="21" s="1"/>
  <c r="N650" i="16"/>
  <c r="H650" i="21" s="1"/>
  <c r="N654" i="16"/>
  <c r="H654" i="21" s="1"/>
  <c r="N658" i="16"/>
  <c r="H658" i="21" s="1"/>
  <c r="N662" i="16"/>
  <c r="H662" i="21" s="1"/>
  <c r="N666" i="16"/>
  <c r="H666" i="21" s="1"/>
  <c r="N670" i="16"/>
  <c r="H670" i="21" s="1"/>
  <c r="N674" i="16"/>
  <c r="H674" i="21" s="1"/>
  <c r="N678" i="16"/>
  <c r="H678" i="21" s="1"/>
  <c r="N682" i="16"/>
  <c r="H682" i="21" s="1"/>
  <c r="N686" i="16"/>
  <c r="H686" i="21" s="1"/>
  <c r="N690" i="16"/>
  <c r="H690" i="21" s="1"/>
  <c r="N694" i="16"/>
  <c r="H694" i="21" s="1"/>
  <c r="N698" i="16"/>
  <c r="H698" i="21" s="1"/>
  <c r="N702" i="16"/>
  <c r="H702" i="21" s="1"/>
  <c r="N706" i="16"/>
  <c r="H706" i="21" s="1"/>
  <c r="N710" i="16"/>
  <c r="H710" i="21" s="1"/>
  <c r="N714" i="16"/>
  <c r="H714" i="21" s="1"/>
  <c r="N718" i="16"/>
  <c r="H718" i="21" s="1"/>
  <c r="N722" i="16"/>
  <c r="H722" i="21" s="1"/>
  <c r="N726" i="16"/>
  <c r="H726" i="21" s="1"/>
  <c r="N730" i="16"/>
  <c r="H730" i="21" s="1"/>
  <c r="N734" i="16"/>
  <c r="H734" i="21" s="1"/>
  <c r="N738" i="16"/>
  <c r="H738" i="21" s="1"/>
  <c r="N742" i="16"/>
  <c r="H742" i="21" s="1"/>
  <c r="N746" i="16"/>
  <c r="H746" i="21" s="1"/>
  <c r="N750" i="16"/>
  <c r="H750" i="21" s="1"/>
  <c r="N754" i="16"/>
  <c r="H754" i="21" s="1"/>
  <c r="N758" i="16"/>
  <c r="H758" i="21" s="1"/>
  <c r="N762" i="16"/>
  <c r="H762" i="21" s="1"/>
  <c r="N766" i="16"/>
  <c r="H766" i="21" s="1"/>
  <c r="N770" i="16"/>
  <c r="H770" i="21" s="1"/>
  <c r="N774" i="16"/>
  <c r="H774" i="21" s="1"/>
  <c r="N778" i="16"/>
  <c r="H778" i="21" s="1"/>
  <c r="N782" i="16"/>
  <c r="H782" i="21" s="1"/>
  <c r="N786" i="16"/>
  <c r="H786" i="21" s="1"/>
  <c r="N790" i="16"/>
  <c r="H790" i="21" s="1"/>
  <c r="N794" i="16"/>
  <c r="H794" i="21" s="1"/>
  <c r="N798" i="16"/>
  <c r="H798" i="21" s="1"/>
  <c r="N802" i="16"/>
  <c r="H802" i="21" s="1"/>
  <c r="N806" i="16"/>
  <c r="H806" i="21" s="1"/>
  <c r="N810" i="16"/>
  <c r="H810" i="21" s="1"/>
  <c r="N814" i="16"/>
  <c r="H814" i="21" s="1"/>
  <c r="N818" i="16"/>
  <c r="H818" i="21" s="1"/>
  <c r="N822" i="16"/>
  <c r="H822" i="21" s="1"/>
  <c r="N826" i="16"/>
  <c r="H826" i="21" s="1"/>
  <c r="N830" i="16"/>
  <c r="H830" i="21" s="1"/>
  <c r="N834" i="16"/>
  <c r="H834" i="21" s="1"/>
  <c r="N838" i="16"/>
  <c r="H838" i="21" s="1"/>
  <c r="N842" i="16"/>
  <c r="H842" i="21" s="1"/>
  <c r="N846" i="16"/>
  <c r="H846" i="21" s="1"/>
  <c r="N850" i="16"/>
  <c r="H850" i="21" s="1"/>
  <c r="N854" i="16"/>
  <c r="H854" i="21" s="1"/>
  <c r="N858" i="16"/>
  <c r="H858" i="21" s="1"/>
  <c r="N862" i="16"/>
  <c r="H862" i="21" s="1"/>
  <c r="N866" i="16"/>
  <c r="H866" i="21" s="1"/>
  <c r="N870" i="16"/>
  <c r="H870" i="21" s="1"/>
  <c r="N874" i="16"/>
  <c r="H874" i="21" s="1"/>
  <c r="N878" i="16"/>
  <c r="H878" i="21" s="1"/>
  <c r="N882" i="16"/>
  <c r="H882" i="21" s="1"/>
  <c r="N886" i="16"/>
  <c r="H886" i="21" s="1"/>
  <c r="N890" i="16"/>
  <c r="H890" i="21" s="1"/>
  <c r="N894" i="16"/>
  <c r="H894" i="21" s="1"/>
  <c r="N898" i="16"/>
  <c r="H898" i="21" s="1"/>
  <c r="N902" i="16"/>
  <c r="H902" i="21" s="1"/>
  <c r="N906" i="16"/>
  <c r="H906" i="21" s="1"/>
  <c r="N910" i="16"/>
  <c r="H910" i="21" s="1"/>
  <c r="N914" i="16"/>
  <c r="H914" i="21" s="1"/>
  <c r="N918" i="16"/>
  <c r="H918" i="21" s="1"/>
  <c r="N922" i="16"/>
  <c r="H922" i="21" s="1"/>
  <c r="N926" i="16"/>
  <c r="H926" i="21" s="1"/>
  <c r="N930" i="16"/>
  <c r="H930" i="21" s="1"/>
  <c r="N934" i="16"/>
  <c r="H934" i="21" s="1"/>
  <c r="N938" i="16"/>
  <c r="H938" i="21" s="1"/>
  <c r="N942" i="16"/>
  <c r="H942" i="21" s="1"/>
  <c r="N946" i="16"/>
  <c r="H946" i="21" s="1"/>
  <c r="N950" i="16"/>
  <c r="H950" i="21" s="1"/>
  <c r="N954" i="16"/>
  <c r="H954" i="21" s="1"/>
  <c r="N958" i="16"/>
  <c r="H958" i="21" s="1"/>
  <c r="N962" i="16"/>
  <c r="H962" i="21" s="1"/>
  <c r="N966" i="16"/>
  <c r="H966" i="21" s="1"/>
  <c r="N970" i="16"/>
  <c r="H970" i="21" s="1"/>
  <c r="N974" i="16"/>
  <c r="H974" i="21" s="1"/>
  <c r="N978" i="16"/>
  <c r="H978" i="21" s="1"/>
  <c r="N982" i="16"/>
  <c r="H982" i="21" s="1"/>
  <c r="N986" i="16"/>
  <c r="H986" i="21" s="1"/>
  <c r="N990" i="16"/>
  <c r="H990" i="21" s="1"/>
  <c r="N994" i="16"/>
  <c r="H994" i="21" s="1"/>
  <c r="N998" i="16"/>
  <c r="H998" i="21" s="1"/>
  <c r="N1002" i="16"/>
  <c r="H1002" i="21" s="1"/>
  <c r="N1006" i="16"/>
  <c r="H1006" i="21" s="1"/>
  <c r="N1010" i="16"/>
  <c r="H1010" i="21" s="1"/>
  <c r="N1014" i="16"/>
  <c r="H1014" i="21" s="1"/>
  <c r="N1018" i="16"/>
  <c r="H1018" i="21" s="1"/>
  <c r="N1022" i="16"/>
  <c r="H1022" i="21" s="1"/>
  <c r="N1026" i="16"/>
  <c r="H1026" i="21" s="1"/>
  <c r="N1030" i="16"/>
  <c r="H1030" i="21" s="1"/>
  <c r="N1034" i="16"/>
  <c r="H1034" i="21" s="1"/>
  <c r="N1038" i="16"/>
  <c r="H1038" i="21" s="1"/>
  <c r="N1042" i="16"/>
  <c r="H1042" i="21" s="1"/>
  <c r="N1046" i="16"/>
  <c r="H1046" i="21" s="1"/>
  <c r="N1050" i="16"/>
  <c r="H1050" i="21" s="1"/>
  <c r="N1054" i="16"/>
  <c r="H1054" i="21" s="1"/>
  <c r="N1058" i="16"/>
  <c r="H1058" i="21" s="1"/>
  <c r="N1062" i="16"/>
  <c r="H1062" i="21" s="1"/>
  <c r="N1066" i="16"/>
  <c r="H1066" i="21" s="1"/>
  <c r="N1070" i="16"/>
  <c r="H1070" i="21" s="1"/>
  <c r="N1074" i="16"/>
  <c r="H1074" i="21" s="1"/>
  <c r="N1078" i="16"/>
  <c r="H1078" i="21" s="1"/>
  <c r="N1082" i="16"/>
  <c r="H1082" i="21" s="1"/>
  <c r="M49" i="16"/>
  <c r="G49" i="21" s="1"/>
  <c r="M5" i="16"/>
  <c r="G5" i="21" s="1"/>
  <c r="M9" i="16"/>
  <c r="G9" i="21" s="1"/>
  <c r="M13" i="16"/>
  <c r="G13" i="21" s="1"/>
  <c r="M17" i="16"/>
  <c r="G17" i="21" s="1"/>
  <c r="M21" i="16"/>
  <c r="G21" i="21" s="1"/>
  <c r="M25" i="16"/>
  <c r="G25" i="21" s="1"/>
  <c r="M30" i="16"/>
  <c r="G30" i="21" s="1"/>
  <c r="M34" i="16"/>
  <c r="G34" i="21" s="1"/>
  <c r="M38" i="16"/>
  <c r="G38" i="21" s="1"/>
  <c r="M42" i="16"/>
  <c r="G42" i="21" s="1"/>
  <c r="M46" i="16"/>
  <c r="G46" i="21" s="1"/>
  <c r="M51" i="16"/>
  <c r="G51" i="21" s="1"/>
  <c r="M55" i="16"/>
  <c r="G55" i="21" s="1"/>
  <c r="M59" i="16"/>
  <c r="G59" i="21" s="1"/>
  <c r="M63" i="16"/>
  <c r="G63" i="21" s="1"/>
  <c r="M67" i="16"/>
  <c r="G67" i="21" s="1"/>
  <c r="M71" i="16"/>
  <c r="G71" i="21" s="1"/>
  <c r="M76" i="16"/>
  <c r="G76" i="21" s="1"/>
  <c r="M80" i="16"/>
  <c r="G80" i="21" s="1"/>
  <c r="M84" i="16"/>
  <c r="G84" i="21" s="1"/>
  <c r="M88" i="16"/>
  <c r="G88" i="21" s="1"/>
  <c r="M92" i="16"/>
  <c r="G92" i="21" s="1"/>
  <c r="M97" i="16"/>
  <c r="G97" i="21" s="1"/>
  <c r="M101" i="16"/>
  <c r="G101" i="21" s="1"/>
  <c r="M105" i="16"/>
  <c r="G105" i="21" s="1"/>
  <c r="M109" i="16"/>
  <c r="G109" i="21" s="1"/>
  <c r="M113" i="16"/>
  <c r="G113" i="21" s="1"/>
  <c r="M117" i="16"/>
  <c r="G117" i="21" s="1"/>
  <c r="M121" i="16"/>
  <c r="G121" i="21" s="1"/>
  <c r="M125" i="16"/>
  <c r="G125" i="21" s="1"/>
  <c r="M129" i="16"/>
  <c r="G129" i="21" s="1"/>
  <c r="M133" i="16"/>
  <c r="G133" i="21" s="1"/>
  <c r="M137" i="16"/>
  <c r="G137" i="21" s="1"/>
  <c r="M141" i="16"/>
  <c r="G141" i="21" s="1"/>
  <c r="M145" i="16"/>
  <c r="G145" i="21" s="1"/>
  <c r="M149" i="16"/>
  <c r="G149" i="21" s="1"/>
  <c r="M153" i="16"/>
  <c r="G153" i="21" s="1"/>
  <c r="M157" i="16"/>
  <c r="G157" i="21" s="1"/>
  <c r="M161" i="16"/>
  <c r="G161" i="21" s="1"/>
  <c r="M165" i="16"/>
  <c r="G165" i="21" s="1"/>
  <c r="M169" i="16"/>
  <c r="G169" i="21" s="1"/>
  <c r="M173" i="16"/>
  <c r="G173" i="21" s="1"/>
  <c r="M177" i="16"/>
  <c r="G177" i="21" s="1"/>
  <c r="M181" i="16"/>
  <c r="G181" i="21" s="1"/>
  <c r="M185" i="16"/>
  <c r="G185" i="21" s="1"/>
  <c r="M189" i="16"/>
  <c r="G189" i="21" s="1"/>
  <c r="M193" i="16"/>
  <c r="G193" i="21" s="1"/>
  <c r="M197" i="16"/>
  <c r="G197" i="21" s="1"/>
  <c r="M201" i="16"/>
  <c r="G201" i="21" s="1"/>
  <c r="M205" i="16"/>
  <c r="G205" i="21" s="1"/>
  <c r="M209" i="16"/>
  <c r="G209" i="21" s="1"/>
  <c r="M213" i="16"/>
  <c r="G213" i="21" s="1"/>
  <c r="M217" i="16"/>
  <c r="G217" i="21" s="1"/>
  <c r="M221" i="16"/>
  <c r="G221" i="21" s="1"/>
  <c r="M225" i="16"/>
  <c r="G225" i="21" s="1"/>
  <c r="M229" i="16"/>
  <c r="G229" i="21" s="1"/>
  <c r="M233" i="16"/>
  <c r="G233" i="21" s="1"/>
  <c r="M237" i="16"/>
  <c r="G237" i="21" s="1"/>
  <c r="M241" i="16"/>
  <c r="G241" i="21" s="1"/>
  <c r="M245" i="16"/>
  <c r="G245" i="21" s="1"/>
  <c r="M249" i="16"/>
  <c r="G249" i="21" s="1"/>
  <c r="M253" i="16"/>
  <c r="G253" i="21" s="1"/>
  <c r="M257" i="16"/>
  <c r="G257" i="21" s="1"/>
  <c r="M261" i="16"/>
  <c r="G261" i="21" s="1"/>
  <c r="M265" i="16"/>
  <c r="G265" i="21" s="1"/>
  <c r="M269" i="16"/>
  <c r="G269" i="21" s="1"/>
  <c r="M273" i="16"/>
  <c r="G273" i="21" s="1"/>
  <c r="M277" i="16"/>
  <c r="G277" i="21" s="1"/>
  <c r="M281" i="16"/>
  <c r="G281" i="21" s="1"/>
  <c r="M285" i="16"/>
  <c r="G285" i="21" s="1"/>
  <c r="M289" i="16"/>
  <c r="G289" i="21" s="1"/>
  <c r="M293" i="16"/>
  <c r="G293" i="21" s="1"/>
  <c r="M297" i="16"/>
  <c r="G297" i="21" s="1"/>
  <c r="M301" i="16"/>
  <c r="G301" i="21" s="1"/>
  <c r="M305" i="16"/>
  <c r="G305" i="21" s="1"/>
  <c r="M309" i="16"/>
  <c r="G309" i="21" s="1"/>
  <c r="M313" i="16"/>
  <c r="G313" i="21" s="1"/>
  <c r="M317" i="16"/>
  <c r="G317" i="21" s="1"/>
  <c r="M321" i="16"/>
  <c r="G321" i="21" s="1"/>
  <c r="M325" i="16"/>
  <c r="G325" i="21" s="1"/>
  <c r="M329" i="16"/>
  <c r="G329" i="21" s="1"/>
  <c r="M333" i="16"/>
  <c r="G333" i="21" s="1"/>
  <c r="M337" i="16"/>
  <c r="G337" i="21" s="1"/>
  <c r="M341" i="16"/>
  <c r="G341" i="21" s="1"/>
  <c r="M345" i="16"/>
  <c r="G345" i="21" s="1"/>
  <c r="M349" i="16"/>
  <c r="G349" i="21" s="1"/>
  <c r="M353" i="16"/>
  <c r="G353" i="21" s="1"/>
  <c r="M357" i="16"/>
  <c r="G357" i="21" s="1"/>
  <c r="M361" i="16"/>
  <c r="G361" i="21" s="1"/>
  <c r="M365" i="16"/>
  <c r="G365" i="21" s="1"/>
  <c r="M369" i="16"/>
  <c r="G369" i="21" s="1"/>
  <c r="M373" i="16"/>
  <c r="G373" i="21" s="1"/>
  <c r="M377" i="16"/>
  <c r="G377" i="21" s="1"/>
  <c r="M381" i="16"/>
  <c r="G381" i="21" s="1"/>
  <c r="M385" i="16"/>
  <c r="G385" i="21" s="1"/>
  <c r="M389" i="16"/>
  <c r="G389" i="21" s="1"/>
  <c r="M393" i="16"/>
  <c r="G393" i="21" s="1"/>
  <c r="M397" i="16"/>
  <c r="G397" i="21" s="1"/>
  <c r="M401" i="16"/>
  <c r="G401" i="21" s="1"/>
  <c r="M405" i="16"/>
  <c r="G405" i="21" s="1"/>
  <c r="M409" i="16"/>
  <c r="G409" i="21" s="1"/>
  <c r="M413" i="16"/>
  <c r="G413" i="21" s="1"/>
  <c r="M417" i="16"/>
  <c r="G417" i="21" s="1"/>
  <c r="M421" i="16"/>
  <c r="G421" i="21" s="1"/>
  <c r="M425" i="16"/>
  <c r="G425" i="21" s="1"/>
  <c r="M429" i="16"/>
  <c r="G429" i="21" s="1"/>
  <c r="M433" i="16"/>
  <c r="G433" i="21" s="1"/>
  <c r="M437" i="16"/>
  <c r="G437" i="21" s="1"/>
  <c r="M441" i="16"/>
  <c r="G441" i="21" s="1"/>
  <c r="M445" i="16"/>
  <c r="G445" i="21" s="1"/>
  <c r="M449" i="16"/>
  <c r="G449" i="21" s="1"/>
  <c r="M453" i="16"/>
  <c r="G453" i="21" s="1"/>
  <c r="M457" i="16"/>
  <c r="G457" i="21" s="1"/>
  <c r="M461" i="16"/>
  <c r="G461" i="21" s="1"/>
  <c r="M465" i="16"/>
  <c r="G465" i="21" s="1"/>
  <c r="M469" i="16"/>
  <c r="G469" i="21" s="1"/>
  <c r="M473" i="16"/>
  <c r="G473" i="21" s="1"/>
  <c r="M477" i="16"/>
  <c r="G477" i="21" s="1"/>
  <c r="M481" i="16"/>
  <c r="G481" i="21" s="1"/>
  <c r="M485" i="16"/>
  <c r="G485" i="21" s="1"/>
  <c r="M489" i="16"/>
  <c r="G489" i="21" s="1"/>
  <c r="M493" i="16"/>
  <c r="G493" i="21" s="1"/>
  <c r="M497" i="16"/>
  <c r="G497" i="21" s="1"/>
  <c r="M501" i="16"/>
  <c r="G501" i="21" s="1"/>
  <c r="M505" i="16"/>
  <c r="G505" i="21" s="1"/>
  <c r="M509" i="16"/>
  <c r="G509" i="21" s="1"/>
  <c r="M513" i="16"/>
  <c r="G513" i="21" s="1"/>
  <c r="M517" i="16"/>
  <c r="G517" i="21" s="1"/>
  <c r="M521" i="16"/>
  <c r="G521" i="21" s="1"/>
  <c r="M525" i="16"/>
  <c r="G525" i="21" s="1"/>
  <c r="M529" i="16"/>
  <c r="G529" i="21" s="1"/>
  <c r="M533" i="16"/>
  <c r="G533" i="21" s="1"/>
  <c r="M537" i="16"/>
  <c r="G537" i="21" s="1"/>
  <c r="M541" i="16"/>
  <c r="G541" i="21" s="1"/>
  <c r="M545" i="16"/>
  <c r="G545" i="21" s="1"/>
  <c r="M549" i="16"/>
  <c r="G549" i="21" s="1"/>
  <c r="M553" i="16"/>
  <c r="G553" i="21" s="1"/>
  <c r="M557" i="16"/>
  <c r="G557" i="21" s="1"/>
  <c r="M561" i="16"/>
  <c r="G561" i="21" s="1"/>
  <c r="M565" i="16"/>
  <c r="G565" i="21" s="1"/>
  <c r="M569" i="16"/>
  <c r="G569" i="21" s="1"/>
  <c r="M573" i="16"/>
  <c r="G573" i="21" s="1"/>
  <c r="M577" i="16"/>
  <c r="G577" i="21" s="1"/>
  <c r="M581" i="16"/>
  <c r="G581" i="21" s="1"/>
  <c r="M585" i="16"/>
  <c r="G585" i="21" s="1"/>
  <c r="M589" i="16"/>
  <c r="G589" i="21" s="1"/>
  <c r="M593" i="16"/>
  <c r="G593" i="21" s="1"/>
  <c r="M597" i="16"/>
  <c r="G597" i="21" s="1"/>
  <c r="M601" i="16"/>
  <c r="G601" i="21" s="1"/>
  <c r="M605" i="16"/>
  <c r="G605" i="21" s="1"/>
  <c r="M609" i="16"/>
  <c r="G609" i="21" s="1"/>
  <c r="M613" i="16"/>
  <c r="G613" i="21" s="1"/>
  <c r="M617" i="16"/>
  <c r="G617" i="21" s="1"/>
  <c r="M621" i="16"/>
  <c r="G621" i="21" s="1"/>
  <c r="M625" i="16"/>
  <c r="G625" i="21" s="1"/>
  <c r="M629" i="16"/>
  <c r="G629" i="21" s="1"/>
  <c r="M633" i="16"/>
  <c r="G633" i="21" s="1"/>
  <c r="M637" i="16"/>
  <c r="G637" i="21" s="1"/>
  <c r="M641" i="16"/>
  <c r="G641" i="21" s="1"/>
  <c r="M645" i="16"/>
  <c r="G645" i="21" s="1"/>
  <c r="M649" i="16"/>
  <c r="G649" i="21" s="1"/>
  <c r="M653" i="16"/>
  <c r="G653" i="21" s="1"/>
  <c r="M657" i="16"/>
  <c r="G657" i="21" s="1"/>
  <c r="M661" i="16"/>
  <c r="G661" i="21" s="1"/>
  <c r="M665" i="16"/>
  <c r="G665" i="21" s="1"/>
  <c r="M669" i="16"/>
  <c r="G669" i="21" s="1"/>
  <c r="M673" i="16"/>
  <c r="G673" i="21" s="1"/>
  <c r="M677" i="16"/>
  <c r="G677" i="21" s="1"/>
  <c r="M681" i="16"/>
  <c r="G681" i="21" s="1"/>
  <c r="M685" i="16"/>
  <c r="G685" i="21" s="1"/>
  <c r="M689" i="16"/>
  <c r="G689" i="21" s="1"/>
  <c r="M693" i="16"/>
  <c r="G693" i="21" s="1"/>
  <c r="M697" i="16"/>
  <c r="G697" i="21" s="1"/>
  <c r="M701" i="16"/>
  <c r="G701" i="21" s="1"/>
  <c r="M705" i="16"/>
  <c r="G705" i="21" s="1"/>
  <c r="M709" i="16"/>
  <c r="G709" i="21" s="1"/>
  <c r="M713" i="16"/>
  <c r="G713" i="21" s="1"/>
  <c r="M717" i="16"/>
  <c r="G717" i="21" s="1"/>
  <c r="M721" i="16"/>
  <c r="G721" i="21" s="1"/>
  <c r="M725" i="16"/>
  <c r="G725" i="21" s="1"/>
  <c r="M729" i="16"/>
  <c r="G729" i="21" s="1"/>
  <c r="M733" i="16"/>
  <c r="G733" i="21" s="1"/>
  <c r="M737" i="16"/>
  <c r="G737" i="21" s="1"/>
  <c r="M741" i="16"/>
  <c r="G741" i="21" s="1"/>
  <c r="M745" i="16"/>
  <c r="G745" i="21" s="1"/>
  <c r="M749" i="16"/>
  <c r="G749" i="21" s="1"/>
  <c r="M753" i="16"/>
  <c r="G753" i="21" s="1"/>
  <c r="M757" i="16"/>
  <c r="G757" i="21" s="1"/>
  <c r="M761" i="16"/>
  <c r="G761" i="21" s="1"/>
  <c r="M765" i="16"/>
  <c r="G765" i="21" s="1"/>
  <c r="M769" i="16"/>
  <c r="G769" i="21" s="1"/>
  <c r="M773" i="16"/>
  <c r="G773" i="21" s="1"/>
  <c r="M777" i="16"/>
  <c r="G777" i="21" s="1"/>
  <c r="M781" i="16"/>
  <c r="G781" i="21" s="1"/>
  <c r="M785" i="16"/>
  <c r="G785" i="21" s="1"/>
  <c r="M789" i="16"/>
  <c r="G789" i="21" s="1"/>
  <c r="M793" i="16"/>
  <c r="G793" i="21" s="1"/>
  <c r="M797" i="16"/>
  <c r="G797" i="21" s="1"/>
  <c r="M801" i="16"/>
  <c r="G801" i="21" s="1"/>
  <c r="M805" i="16"/>
  <c r="G805" i="21" s="1"/>
  <c r="M809" i="16"/>
  <c r="G809" i="21" s="1"/>
  <c r="M813" i="16"/>
  <c r="G813" i="21" s="1"/>
  <c r="M817" i="16"/>
  <c r="G817" i="21" s="1"/>
  <c r="M821" i="16"/>
  <c r="G821" i="21" s="1"/>
  <c r="M825" i="16"/>
  <c r="G825" i="21" s="1"/>
  <c r="M829" i="16"/>
  <c r="G829" i="21" s="1"/>
  <c r="M833" i="16"/>
  <c r="G833" i="21" s="1"/>
  <c r="M837" i="16"/>
  <c r="G837" i="21" s="1"/>
  <c r="M841" i="16"/>
  <c r="G841" i="21" s="1"/>
  <c r="M845" i="16"/>
  <c r="G845" i="21" s="1"/>
  <c r="M849" i="16"/>
  <c r="G849" i="21" s="1"/>
  <c r="M853" i="16"/>
  <c r="G853" i="21" s="1"/>
  <c r="M857" i="16"/>
  <c r="G857" i="21" s="1"/>
  <c r="M861" i="16"/>
  <c r="G861" i="21" s="1"/>
  <c r="M865" i="16"/>
  <c r="G865" i="21" s="1"/>
  <c r="M869" i="16"/>
  <c r="G869" i="21" s="1"/>
  <c r="M873" i="16"/>
  <c r="G873" i="21" s="1"/>
  <c r="M877" i="16"/>
  <c r="G877" i="21" s="1"/>
  <c r="M881" i="16"/>
  <c r="G881" i="21" s="1"/>
  <c r="M885" i="16"/>
  <c r="G885" i="21" s="1"/>
  <c r="M889" i="16"/>
  <c r="G889" i="21" s="1"/>
  <c r="M893" i="16"/>
  <c r="G893" i="21" s="1"/>
  <c r="M897" i="16"/>
  <c r="G897" i="21" s="1"/>
  <c r="M901" i="16"/>
  <c r="G901" i="21" s="1"/>
  <c r="M905" i="16"/>
  <c r="G905" i="21" s="1"/>
  <c r="M909" i="16"/>
  <c r="G909" i="21" s="1"/>
  <c r="M913" i="16"/>
  <c r="G913" i="21" s="1"/>
  <c r="M917" i="16"/>
  <c r="G917" i="21" s="1"/>
  <c r="M921" i="16"/>
  <c r="G921" i="21" s="1"/>
  <c r="M925" i="16"/>
  <c r="G925" i="21" s="1"/>
  <c r="M929" i="16"/>
  <c r="G929" i="21" s="1"/>
  <c r="M933" i="16"/>
  <c r="G933" i="21" s="1"/>
  <c r="M937" i="16"/>
  <c r="G937" i="21" s="1"/>
  <c r="M941" i="16"/>
  <c r="G941" i="21" s="1"/>
  <c r="M945" i="16"/>
  <c r="G945" i="21" s="1"/>
  <c r="M949" i="16"/>
  <c r="G949" i="21" s="1"/>
  <c r="M953" i="16"/>
  <c r="G953" i="21" s="1"/>
  <c r="M957" i="16"/>
  <c r="G957" i="21" s="1"/>
  <c r="M961" i="16"/>
  <c r="G961" i="21" s="1"/>
  <c r="M965" i="16"/>
  <c r="G965" i="21" s="1"/>
  <c r="M969" i="16"/>
  <c r="G969" i="21" s="1"/>
  <c r="M973" i="16"/>
  <c r="G973" i="21" s="1"/>
  <c r="M977" i="16"/>
  <c r="G977" i="21" s="1"/>
  <c r="M981" i="16"/>
  <c r="G981" i="21" s="1"/>
  <c r="M985" i="16"/>
  <c r="G985" i="21" s="1"/>
  <c r="M989" i="16"/>
  <c r="G989" i="21" s="1"/>
  <c r="M993" i="16"/>
  <c r="G993" i="21" s="1"/>
  <c r="M997" i="16"/>
  <c r="G997" i="21" s="1"/>
  <c r="M1001" i="16"/>
  <c r="G1001" i="21" s="1"/>
  <c r="M1005" i="16"/>
  <c r="G1005" i="21" s="1"/>
  <c r="M1009" i="16"/>
  <c r="G1009" i="21" s="1"/>
  <c r="M1013" i="16"/>
  <c r="G1013" i="21" s="1"/>
  <c r="M1017" i="16"/>
  <c r="G1017" i="21" s="1"/>
  <c r="M1021" i="16"/>
  <c r="G1021" i="21" s="1"/>
  <c r="M1025" i="16"/>
  <c r="G1025" i="21" s="1"/>
  <c r="M1029" i="16"/>
  <c r="G1029" i="21" s="1"/>
  <c r="M1033" i="16"/>
  <c r="G1033" i="21" s="1"/>
  <c r="M1037" i="16"/>
  <c r="G1037" i="21" s="1"/>
  <c r="M1041" i="16"/>
  <c r="G1041" i="21" s="1"/>
  <c r="M1045" i="16"/>
  <c r="G1045" i="21" s="1"/>
  <c r="M1049" i="16"/>
  <c r="G1049" i="21" s="1"/>
  <c r="M1053" i="16"/>
  <c r="G1053" i="21" s="1"/>
  <c r="M1057" i="16"/>
  <c r="G1057" i="21" s="1"/>
  <c r="M1061" i="16"/>
  <c r="G1061" i="21" s="1"/>
  <c r="M1065" i="16"/>
  <c r="G1065" i="21" s="1"/>
  <c r="M1069" i="16"/>
  <c r="G1069" i="21" s="1"/>
  <c r="M1073" i="16"/>
  <c r="G1073" i="21" s="1"/>
  <c r="M1077" i="16"/>
  <c r="G1077" i="21" s="1"/>
  <c r="M1081" i="16"/>
  <c r="G1081" i="21" s="1"/>
  <c r="L1084" i="16"/>
  <c r="F1084" i="21" s="1"/>
  <c r="L95" i="16"/>
  <c r="F95" i="21" s="1"/>
  <c r="L7" i="16"/>
  <c r="F7" i="21" s="1"/>
  <c r="L11" i="16"/>
  <c r="F11" i="21" s="1"/>
  <c r="L15" i="16"/>
  <c r="F15" i="21" s="1"/>
  <c r="L19" i="16"/>
  <c r="F19" i="21" s="1"/>
  <c r="L23" i="16"/>
  <c r="F23" i="21" s="1"/>
  <c r="L28" i="16"/>
  <c r="F28" i="21" s="1"/>
  <c r="L32" i="16"/>
  <c r="F32" i="21" s="1"/>
  <c r="L36" i="16"/>
  <c r="F36" i="21" s="1"/>
  <c r="L40" i="16"/>
  <c r="F40" i="21" s="1"/>
  <c r="L44" i="16"/>
  <c r="F44" i="21" s="1"/>
  <c r="L48" i="16"/>
  <c r="F48" i="21" s="1"/>
  <c r="L53" i="16"/>
  <c r="F53" i="21" s="1"/>
  <c r="L57" i="16"/>
  <c r="F57" i="21" s="1"/>
  <c r="L61" i="16"/>
  <c r="F61" i="21" s="1"/>
  <c r="L65" i="16"/>
  <c r="F65" i="21" s="1"/>
  <c r="L69" i="16"/>
  <c r="F69" i="21" s="1"/>
  <c r="L74" i="16"/>
  <c r="F74" i="21" s="1"/>
  <c r="L78" i="16"/>
  <c r="F78" i="21" s="1"/>
  <c r="L82" i="16"/>
  <c r="F82" i="21" s="1"/>
  <c r="L86" i="16"/>
  <c r="F86" i="21" s="1"/>
  <c r="L90" i="16"/>
  <c r="F90" i="21" s="1"/>
  <c r="L94" i="16"/>
  <c r="F94" i="21" s="1"/>
  <c r="L99" i="16"/>
  <c r="F99" i="21" s="1"/>
  <c r="L103" i="16"/>
  <c r="F103" i="21" s="1"/>
  <c r="L107" i="16"/>
  <c r="F107" i="21" s="1"/>
  <c r="L111" i="16"/>
  <c r="F111" i="21" s="1"/>
  <c r="L115" i="16"/>
  <c r="F115" i="21" s="1"/>
  <c r="L119" i="16"/>
  <c r="F119" i="21" s="1"/>
  <c r="L123" i="16"/>
  <c r="F123" i="21" s="1"/>
  <c r="L127" i="16"/>
  <c r="F127" i="21" s="1"/>
  <c r="L131" i="16"/>
  <c r="F131" i="21" s="1"/>
  <c r="L135" i="16"/>
  <c r="F135" i="21" s="1"/>
  <c r="L139" i="16"/>
  <c r="F139" i="21" s="1"/>
  <c r="L143" i="16"/>
  <c r="F143" i="21" s="1"/>
  <c r="L147" i="16"/>
  <c r="F147" i="21" s="1"/>
  <c r="L151" i="16"/>
  <c r="F151" i="21" s="1"/>
  <c r="L155" i="16"/>
  <c r="F155" i="21" s="1"/>
  <c r="L159" i="16"/>
  <c r="F159" i="21" s="1"/>
  <c r="L163" i="16"/>
  <c r="F163" i="21" s="1"/>
  <c r="L167" i="16"/>
  <c r="F167" i="21" s="1"/>
  <c r="L171" i="16"/>
  <c r="F171" i="21" s="1"/>
  <c r="L175" i="16"/>
  <c r="F175" i="21" s="1"/>
  <c r="L179" i="16"/>
  <c r="F179" i="21" s="1"/>
  <c r="L183" i="16"/>
  <c r="F183" i="21" s="1"/>
  <c r="L187" i="16"/>
  <c r="F187" i="21" s="1"/>
  <c r="L191" i="16"/>
  <c r="F191" i="21" s="1"/>
  <c r="L195" i="16"/>
  <c r="F195" i="21" s="1"/>
  <c r="L199" i="16"/>
  <c r="F199" i="21" s="1"/>
  <c r="L203" i="16"/>
  <c r="F203" i="21" s="1"/>
  <c r="L207" i="16"/>
  <c r="F207" i="21" s="1"/>
  <c r="L211" i="16"/>
  <c r="F211" i="21" s="1"/>
  <c r="L215" i="16"/>
  <c r="F215" i="21" s="1"/>
  <c r="L219" i="16"/>
  <c r="F219" i="21" s="1"/>
  <c r="L223" i="16"/>
  <c r="F223" i="21" s="1"/>
  <c r="L227" i="16"/>
  <c r="F227" i="21" s="1"/>
  <c r="L231" i="16"/>
  <c r="F231" i="21" s="1"/>
  <c r="L235" i="16"/>
  <c r="F235" i="21" s="1"/>
  <c r="L239" i="16"/>
  <c r="F239" i="21" s="1"/>
  <c r="L243" i="16"/>
  <c r="F243" i="21" s="1"/>
  <c r="L247" i="16"/>
  <c r="F247" i="21" s="1"/>
  <c r="L251" i="16"/>
  <c r="F251" i="21" s="1"/>
  <c r="L255" i="16"/>
  <c r="F255" i="21" s="1"/>
  <c r="L259" i="16"/>
  <c r="F259" i="21" s="1"/>
  <c r="L263" i="16"/>
  <c r="F263" i="21" s="1"/>
  <c r="L267" i="16"/>
  <c r="F267" i="21" s="1"/>
  <c r="L271" i="16"/>
  <c r="F271" i="21" s="1"/>
  <c r="L275" i="16"/>
  <c r="F275" i="21" s="1"/>
  <c r="L279" i="16"/>
  <c r="F279" i="21" s="1"/>
  <c r="L283" i="16"/>
  <c r="F283" i="21" s="1"/>
  <c r="L287" i="16"/>
  <c r="F287" i="21" s="1"/>
  <c r="L291" i="16"/>
  <c r="F291" i="21" s="1"/>
  <c r="L295" i="16"/>
  <c r="F295" i="21" s="1"/>
  <c r="L299" i="16"/>
  <c r="F299" i="21" s="1"/>
  <c r="L303" i="16"/>
  <c r="F303" i="21" s="1"/>
  <c r="L307" i="16"/>
  <c r="F307" i="21" s="1"/>
  <c r="L311" i="16"/>
  <c r="F311" i="21" s="1"/>
  <c r="L315" i="16"/>
  <c r="F315" i="21" s="1"/>
  <c r="L319" i="16"/>
  <c r="F319" i="21" s="1"/>
  <c r="L323" i="16"/>
  <c r="F323" i="21" s="1"/>
  <c r="L327" i="16"/>
  <c r="F327" i="21" s="1"/>
  <c r="L331" i="16"/>
  <c r="F331" i="21" s="1"/>
  <c r="L335" i="16"/>
  <c r="F335" i="21" s="1"/>
  <c r="L339" i="16"/>
  <c r="F339" i="21" s="1"/>
  <c r="L343" i="16"/>
  <c r="F343" i="21" s="1"/>
  <c r="L347" i="16"/>
  <c r="F347" i="21" s="1"/>
  <c r="L351" i="16"/>
  <c r="F351" i="21" s="1"/>
  <c r="L355" i="16"/>
  <c r="F355" i="21" s="1"/>
  <c r="L359" i="16"/>
  <c r="F359" i="21" s="1"/>
  <c r="L363" i="16"/>
  <c r="F363" i="21" s="1"/>
  <c r="L367" i="16"/>
  <c r="F367" i="21" s="1"/>
  <c r="L371" i="16"/>
  <c r="F371" i="21" s="1"/>
  <c r="L375" i="16"/>
  <c r="F375" i="21" s="1"/>
  <c r="L379" i="16"/>
  <c r="F379" i="21" s="1"/>
  <c r="L383" i="16"/>
  <c r="F383" i="21" s="1"/>
  <c r="L387" i="16"/>
  <c r="F387" i="21" s="1"/>
  <c r="L391" i="16"/>
  <c r="F391" i="21" s="1"/>
  <c r="L395" i="16"/>
  <c r="F395" i="21" s="1"/>
  <c r="L399" i="16"/>
  <c r="F399" i="21" s="1"/>
  <c r="L403" i="16"/>
  <c r="F403" i="21" s="1"/>
  <c r="L407" i="16"/>
  <c r="F407" i="21" s="1"/>
  <c r="L411" i="16"/>
  <c r="F411" i="21" s="1"/>
  <c r="L415" i="16"/>
  <c r="F415" i="21" s="1"/>
  <c r="L419" i="16"/>
  <c r="F419" i="21" s="1"/>
  <c r="L423" i="16"/>
  <c r="F423" i="21" s="1"/>
  <c r="L427" i="16"/>
  <c r="F427" i="21" s="1"/>
  <c r="L431" i="16"/>
  <c r="F431" i="21" s="1"/>
  <c r="L435" i="16"/>
  <c r="F435" i="21" s="1"/>
  <c r="L439" i="16"/>
  <c r="F439" i="21" s="1"/>
  <c r="L443" i="16"/>
  <c r="F443" i="21" s="1"/>
  <c r="L447" i="16"/>
  <c r="F447" i="21" s="1"/>
  <c r="L451" i="16"/>
  <c r="F451" i="21" s="1"/>
  <c r="L455" i="16"/>
  <c r="F455" i="21" s="1"/>
  <c r="L459" i="16"/>
  <c r="F459" i="21" s="1"/>
  <c r="L463" i="16"/>
  <c r="F463" i="21" s="1"/>
  <c r="L467" i="16"/>
  <c r="F467" i="21" s="1"/>
  <c r="L471" i="16"/>
  <c r="F471" i="21" s="1"/>
  <c r="L475" i="16"/>
  <c r="F475" i="21" s="1"/>
  <c r="L479" i="16"/>
  <c r="F479" i="21" s="1"/>
  <c r="L483" i="16"/>
  <c r="F483" i="21" s="1"/>
  <c r="L487" i="16"/>
  <c r="F487" i="21" s="1"/>
  <c r="L491" i="16"/>
  <c r="F491" i="21" s="1"/>
  <c r="L495" i="16"/>
  <c r="F495" i="21" s="1"/>
  <c r="L499" i="16"/>
  <c r="F499" i="21" s="1"/>
  <c r="L503" i="16"/>
  <c r="F503" i="21" s="1"/>
  <c r="L507" i="16"/>
  <c r="F507" i="21" s="1"/>
  <c r="L511" i="16"/>
  <c r="F511" i="21" s="1"/>
  <c r="L515" i="16"/>
  <c r="F515" i="21" s="1"/>
  <c r="L519" i="16"/>
  <c r="F519" i="21" s="1"/>
  <c r="L523" i="16"/>
  <c r="F523" i="21" s="1"/>
  <c r="L527" i="16"/>
  <c r="F527" i="21" s="1"/>
  <c r="L531" i="16"/>
  <c r="F531" i="21" s="1"/>
  <c r="L535" i="16"/>
  <c r="F535" i="21" s="1"/>
  <c r="L539" i="16"/>
  <c r="F539" i="21" s="1"/>
  <c r="L543" i="16"/>
  <c r="F543" i="21" s="1"/>
  <c r="L547" i="16"/>
  <c r="F547" i="21" s="1"/>
  <c r="L551" i="16"/>
  <c r="F551" i="21" s="1"/>
  <c r="L555" i="16"/>
  <c r="F555" i="21" s="1"/>
  <c r="L559" i="16"/>
  <c r="F559" i="21" s="1"/>
  <c r="L563" i="16"/>
  <c r="F563" i="21" s="1"/>
  <c r="L567" i="16"/>
  <c r="F567" i="21" s="1"/>
  <c r="L571" i="16"/>
  <c r="F571" i="21" s="1"/>
  <c r="L575" i="16"/>
  <c r="F575" i="21" s="1"/>
  <c r="L579" i="16"/>
  <c r="F579" i="21" s="1"/>
  <c r="L583" i="16"/>
  <c r="F583" i="21" s="1"/>
  <c r="L587" i="16"/>
  <c r="F587" i="21" s="1"/>
  <c r="L591" i="16"/>
  <c r="F591" i="21" s="1"/>
  <c r="L595" i="16"/>
  <c r="F595" i="21" s="1"/>
  <c r="L599" i="16"/>
  <c r="F599" i="21" s="1"/>
  <c r="L603" i="16"/>
  <c r="F603" i="21" s="1"/>
  <c r="L607" i="16"/>
  <c r="F607" i="21" s="1"/>
  <c r="L611" i="16"/>
  <c r="F611" i="21" s="1"/>
  <c r="L615" i="16"/>
  <c r="F615" i="21" s="1"/>
  <c r="L619" i="16"/>
  <c r="F619" i="21" s="1"/>
  <c r="L623" i="16"/>
  <c r="F623" i="21" s="1"/>
  <c r="L627" i="16"/>
  <c r="F627" i="21" s="1"/>
  <c r="L631" i="16"/>
  <c r="F631" i="21" s="1"/>
  <c r="L635" i="16"/>
  <c r="F635" i="21" s="1"/>
  <c r="L639" i="16"/>
  <c r="F639" i="21" s="1"/>
  <c r="L643" i="16"/>
  <c r="F643" i="21" s="1"/>
  <c r="L647" i="16"/>
  <c r="F647" i="21" s="1"/>
  <c r="L651" i="16"/>
  <c r="F651" i="21" s="1"/>
  <c r="L655" i="16"/>
  <c r="F655" i="21" s="1"/>
  <c r="L659" i="16"/>
  <c r="F659" i="21" s="1"/>
  <c r="L663" i="16"/>
  <c r="F663" i="21" s="1"/>
  <c r="L667" i="16"/>
  <c r="F667" i="21" s="1"/>
  <c r="L671" i="16"/>
  <c r="F671" i="21" s="1"/>
  <c r="L675" i="16"/>
  <c r="F675" i="21" s="1"/>
  <c r="L679" i="16"/>
  <c r="F679" i="21" s="1"/>
  <c r="L683" i="16"/>
  <c r="F683" i="21" s="1"/>
  <c r="L687" i="16"/>
  <c r="F687" i="21" s="1"/>
  <c r="L691" i="16"/>
  <c r="F691" i="21" s="1"/>
  <c r="L695" i="16"/>
  <c r="F695" i="21" s="1"/>
  <c r="L699" i="16"/>
  <c r="F699" i="21" s="1"/>
  <c r="L703" i="16"/>
  <c r="F703" i="21" s="1"/>
  <c r="L707" i="16"/>
  <c r="F707" i="21" s="1"/>
  <c r="L711" i="16"/>
  <c r="F711" i="21" s="1"/>
  <c r="L715" i="16"/>
  <c r="F715" i="21" s="1"/>
  <c r="L719" i="16"/>
  <c r="F719" i="21" s="1"/>
  <c r="L723" i="16"/>
  <c r="F723" i="21" s="1"/>
  <c r="L727" i="16"/>
  <c r="F727" i="21" s="1"/>
  <c r="L731" i="16"/>
  <c r="F731" i="21" s="1"/>
  <c r="L735" i="16"/>
  <c r="F735" i="21" s="1"/>
  <c r="L739" i="16"/>
  <c r="F739" i="21" s="1"/>
  <c r="L743" i="16"/>
  <c r="F743" i="21" s="1"/>
  <c r="L747" i="16"/>
  <c r="F747" i="21" s="1"/>
  <c r="L751" i="16"/>
  <c r="F751" i="21" s="1"/>
  <c r="L755" i="16"/>
  <c r="F755" i="21" s="1"/>
  <c r="L759" i="16"/>
  <c r="F759" i="21" s="1"/>
  <c r="L763" i="16"/>
  <c r="F763" i="21" s="1"/>
  <c r="L767" i="16"/>
  <c r="F767" i="21" s="1"/>
  <c r="L771" i="16"/>
  <c r="F771" i="21" s="1"/>
  <c r="L775" i="16"/>
  <c r="F775" i="21" s="1"/>
  <c r="L779" i="16"/>
  <c r="F779" i="21" s="1"/>
  <c r="L783" i="16"/>
  <c r="F783" i="21" s="1"/>
  <c r="L787" i="16"/>
  <c r="F787" i="21" s="1"/>
  <c r="L791" i="16"/>
  <c r="F791" i="21" s="1"/>
  <c r="L795" i="16"/>
  <c r="F795" i="21" s="1"/>
  <c r="L799" i="16"/>
  <c r="F799" i="21" s="1"/>
  <c r="L803" i="16"/>
  <c r="F803" i="21" s="1"/>
  <c r="L807" i="16"/>
  <c r="F807" i="21" s="1"/>
  <c r="L811" i="16"/>
  <c r="F811" i="21" s="1"/>
  <c r="L815" i="16"/>
  <c r="F815" i="21" s="1"/>
  <c r="L819" i="16"/>
  <c r="F819" i="21" s="1"/>
  <c r="L823" i="16"/>
  <c r="F823" i="21" s="1"/>
  <c r="L827" i="16"/>
  <c r="F827" i="21" s="1"/>
  <c r="L831" i="16"/>
  <c r="F831" i="21" s="1"/>
  <c r="L835" i="16"/>
  <c r="F835" i="21" s="1"/>
  <c r="L839" i="16"/>
  <c r="F839" i="21" s="1"/>
  <c r="L843" i="16"/>
  <c r="F843" i="21" s="1"/>
  <c r="L847" i="16"/>
  <c r="F847" i="21" s="1"/>
  <c r="L851" i="16"/>
  <c r="F851" i="21" s="1"/>
  <c r="L855" i="16"/>
  <c r="F855" i="21" s="1"/>
  <c r="L859" i="16"/>
  <c r="F859" i="21" s="1"/>
  <c r="L863" i="16"/>
  <c r="F863" i="21" s="1"/>
  <c r="L867" i="16"/>
  <c r="F867" i="21" s="1"/>
  <c r="L871" i="16"/>
  <c r="F871" i="21" s="1"/>
  <c r="L875" i="16"/>
  <c r="F875" i="21" s="1"/>
  <c r="L879" i="16"/>
  <c r="F879" i="21" s="1"/>
  <c r="L883" i="16"/>
  <c r="F883" i="21" s="1"/>
  <c r="L887" i="16"/>
  <c r="F887" i="21" s="1"/>
  <c r="L891" i="16"/>
  <c r="F891" i="21" s="1"/>
  <c r="L895" i="16"/>
  <c r="F895" i="21" s="1"/>
  <c r="L899" i="16"/>
  <c r="F899" i="21" s="1"/>
  <c r="L903" i="16"/>
  <c r="F903" i="21" s="1"/>
  <c r="L907" i="16"/>
  <c r="F907" i="21" s="1"/>
  <c r="L911" i="16"/>
  <c r="F911" i="21" s="1"/>
  <c r="L915" i="16"/>
  <c r="F915" i="21" s="1"/>
  <c r="L919" i="16"/>
  <c r="F919" i="21" s="1"/>
  <c r="L923" i="16"/>
  <c r="F923" i="21" s="1"/>
  <c r="L927" i="16"/>
  <c r="F927" i="21" s="1"/>
  <c r="L931" i="16"/>
  <c r="F931" i="21" s="1"/>
  <c r="L935" i="16"/>
  <c r="F935" i="21" s="1"/>
  <c r="L939" i="16"/>
  <c r="F939" i="21" s="1"/>
  <c r="L943" i="16"/>
  <c r="F943" i="21" s="1"/>
  <c r="L947" i="16"/>
  <c r="F947" i="21" s="1"/>
  <c r="L951" i="16"/>
  <c r="F951" i="21" s="1"/>
  <c r="L955" i="16"/>
  <c r="F955" i="21" s="1"/>
  <c r="L959" i="16"/>
  <c r="F959" i="21" s="1"/>
  <c r="L963" i="16"/>
  <c r="F963" i="21" s="1"/>
  <c r="L967" i="16"/>
  <c r="F967" i="21" s="1"/>
  <c r="L971" i="16"/>
  <c r="F971" i="21" s="1"/>
  <c r="L975" i="16"/>
  <c r="F975" i="21" s="1"/>
  <c r="L979" i="16"/>
  <c r="F979" i="21" s="1"/>
  <c r="L983" i="16"/>
  <c r="F983" i="21" s="1"/>
  <c r="L987" i="16"/>
  <c r="F987" i="21" s="1"/>
  <c r="L991" i="16"/>
  <c r="F991" i="21" s="1"/>
  <c r="L995" i="16"/>
  <c r="F995" i="21" s="1"/>
  <c r="L999" i="16"/>
  <c r="F999" i="21" s="1"/>
  <c r="L1003" i="16"/>
  <c r="F1003" i="21" s="1"/>
  <c r="L1007" i="16"/>
  <c r="F1007" i="21" s="1"/>
  <c r="L1011" i="16"/>
  <c r="F1011" i="21" s="1"/>
  <c r="L1015" i="16"/>
  <c r="F1015" i="21" s="1"/>
  <c r="L1019" i="16"/>
  <c r="F1019" i="21" s="1"/>
  <c r="L1023" i="16"/>
  <c r="F1023" i="21" s="1"/>
  <c r="L1027" i="16"/>
  <c r="F1027" i="21" s="1"/>
  <c r="L1031" i="16"/>
  <c r="F1031" i="21" s="1"/>
  <c r="L1035" i="16"/>
  <c r="F1035" i="21" s="1"/>
  <c r="L1039" i="16"/>
  <c r="F1039" i="21" s="1"/>
  <c r="L1043" i="16"/>
  <c r="F1043" i="21" s="1"/>
  <c r="L1047" i="16"/>
  <c r="F1047" i="21" s="1"/>
  <c r="L1051" i="16"/>
  <c r="F1051" i="21" s="1"/>
  <c r="L1055" i="16"/>
  <c r="F1055" i="21" s="1"/>
  <c r="L1059" i="16"/>
  <c r="F1059" i="21" s="1"/>
  <c r="L1063" i="16"/>
  <c r="F1063" i="21" s="1"/>
  <c r="L1067" i="16"/>
  <c r="F1067" i="21" s="1"/>
  <c r="L1071" i="16"/>
  <c r="F1071" i="21" s="1"/>
  <c r="L1075" i="16"/>
  <c r="F1075" i="21" s="1"/>
  <c r="L1079" i="16"/>
  <c r="F1079" i="21" s="1"/>
  <c r="L1083" i="16"/>
  <c r="F1083" i="21" s="1"/>
  <c r="K49" i="16"/>
  <c r="E49" i="21" s="1"/>
  <c r="K5" i="16"/>
  <c r="E5" i="21" s="1"/>
  <c r="K9" i="16"/>
  <c r="E9" i="21" s="1"/>
  <c r="K13" i="16"/>
  <c r="E13" i="21" s="1"/>
  <c r="K17" i="16"/>
  <c r="E17" i="21" s="1"/>
  <c r="K21" i="16"/>
  <c r="E21" i="21" s="1"/>
  <c r="K30" i="16"/>
  <c r="E30" i="21" s="1"/>
  <c r="K34" i="16"/>
  <c r="E34" i="21" s="1"/>
  <c r="K38" i="16"/>
  <c r="E38" i="21" s="1"/>
  <c r="K42" i="16"/>
  <c r="E42" i="21" s="1"/>
  <c r="K44" i="16"/>
  <c r="E44" i="21" s="1"/>
  <c r="K53" i="16"/>
  <c r="E53" i="21" s="1"/>
  <c r="K57" i="16"/>
  <c r="E57" i="21" s="1"/>
  <c r="K61" i="16"/>
  <c r="E61" i="21" s="1"/>
  <c r="K65" i="16"/>
  <c r="E65" i="21" s="1"/>
  <c r="K69" i="16"/>
  <c r="E69" i="21" s="1"/>
  <c r="K74" i="16"/>
  <c r="E74" i="21" s="1"/>
  <c r="K78" i="16"/>
  <c r="E78" i="21" s="1"/>
  <c r="K82" i="16"/>
  <c r="E82" i="21" s="1"/>
  <c r="K86" i="16"/>
  <c r="E86" i="21" s="1"/>
  <c r="K90" i="16"/>
  <c r="E90" i="21" s="1"/>
  <c r="K99" i="16"/>
  <c r="E99" i="21" s="1"/>
  <c r="K103" i="16"/>
  <c r="E103" i="21" s="1"/>
  <c r="K107" i="16"/>
  <c r="E107" i="21" s="1"/>
  <c r="K111" i="16"/>
  <c r="E111" i="21" s="1"/>
  <c r="K115" i="16"/>
  <c r="E115" i="21" s="1"/>
  <c r="K119" i="16"/>
  <c r="E119" i="21" s="1"/>
  <c r="K123" i="16"/>
  <c r="E123" i="21" s="1"/>
  <c r="K127" i="16"/>
  <c r="E127" i="21" s="1"/>
  <c r="K131" i="16"/>
  <c r="E131" i="21" s="1"/>
  <c r="K135" i="16"/>
  <c r="E135" i="21" s="1"/>
  <c r="K139" i="16"/>
  <c r="E139" i="21" s="1"/>
  <c r="K143" i="16"/>
  <c r="E143" i="21" s="1"/>
  <c r="K147" i="16"/>
  <c r="E147" i="21" s="1"/>
  <c r="K151" i="16"/>
  <c r="E151" i="21" s="1"/>
  <c r="K155" i="16"/>
  <c r="E155" i="21" s="1"/>
  <c r="K159" i="16"/>
  <c r="E159" i="21" s="1"/>
  <c r="K167" i="16"/>
  <c r="E167" i="21" s="1"/>
  <c r="K171" i="16"/>
  <c r="E171" i="21" s="1"/>
  <c r="K175" i="16"/>
  <c r="E175" i="21" s="1"/>
  <c r="K179" i="16"/>
  <c r="E179" i="21" s="1"/>
  <c r="K183" i="16"/>
  <c r="E183" i="21" s="1"/>
  <c r="K187" i="16"/>
  <c r="E187" i="21" s="1"/>
  <c r="K191" i="16"/>
  <c r="E191" i="21" s="1"/>
  <c r="K195" i="16"/>
  <c r="E195" i="21" s="1"/>
  <c r="K199" i="16"/>
  <c r="E199" i="21" s="1"/>
  <c r="K203" i="16"/>
  <c r="E203" i="21" s="1"/>
  <c r="K207" i="16"/>
  <c r="E207" i="21" s="1"/>
  <c r="K211" i="16"/>
  <c r="E211" i="21" s="1"/>
  <c r="K215" i="16"/>
  <c r="E215" i="21" s="1"/>
  <c r="K219" i="16"/>
  <c r="E219" i="21" s="1"/>
  <c r="K223" i="16"/>
  <c r="E223" i="21" s="1"/>
  <c r="K227" i="16"/>
  <c r="E227" i="21" s="1"/>
  <c r="K231" i="16"/>
  <c r="E231" i="21" s="1"/>
  <c r="K235" i="16"/>
  <c r="E235" i="21" s="1"/>
  <c r="K239" i="16"/>
  <c r="E239" i="21" s="1"/>
  <c r="K243" i="16"/>
  <c r="E243" i="21" s="1"/>
  <c r="K247" i="16"/>
  <c r="E247" i="21" s="1"/>
  <c r="K251" i="16"/>
  <c r="E251" i="21" s="1"/>
  <c r="K259" i="16"/>
  <c r="E259" i="21" s="1"/>
  <c r="K263" i="16"/>
  <c r="E263" i="21" s="1"/>
  <c r="K267" i="16"/>
  <c r="E267" i="21" s="1"/>
  <c r="K271" i="16"/>
  <c r="E271" i="21" s="1"/>
  <c r="K275" i="16"/>
  <c r="E275" i="21" s="1"/>
  <c r="K279" i="16"/>
  <c r="E279" i="21" s="1"/>
  <c r="K283" i="16"/>
  <c r="E283" i="21" s="1"/>
  <c r="K287" i="16"/>
  <c r="E287" i="21" s="1"/>
  <c r="K291" i="16"/>
  <c r="E291" i="21" s="1"/>
  <c r="K295" i="16"/>
  <c r="E295" i="21" s="1"/>
  <c r="K299" i="16"/>
  <c r="E299" i="21" s="1"/>
  <c r="K303" i="16"/>
  <c r="E303" i="21" s="1"/>
  <c r="K307" i="16"/>
  <c r="E307" i="21" s="1"/>
  <c r="K311" i="16"/>
  <c r="E311" i="21" s="1"/>
  <c r="K315" i="16"/>
  <c r="E315" i="21" s="1"/>
  <c r="K319" i="16"/>
  <c r="E319" i="21" s="1"/>
  <c r="K323" i="16"/>
  <c r="E323" i="21" s="1"/>
  <c r="K327" i="16"/>
  <c r="E327" i="21" s="1"/>
  <c r="K331" i="16"/>
  <c r="E331" i="21" s="1"/>
  <c r="K335" i="16"/>
  <c r="E335" i="21" s="1"/>
  <c r="K339" i="16"/>
  <c r="E339" i="21" s="1"/>
  <c r="K343" i="16"/>
  <c r="E343" i="21" s="1"/>
  <c r="K351" i="16"/>
  <c r="E351" i="21" s="1"/>
  <c r="K355" i="16"/>
  <c r="E355" i="21" s="1"/>
  <c r="K359" i="16"/>
  <c r="E359" i="21" s="1"/>
  <c r="K363" i="16"/>
  <c r="E363" i="21" s="1"/>
  <c r="K367" i="16"/>
  <c r="E367" i="21" s="1"/>
  <c r="K371" i="16"/>
  <c r="E371" i="21" s="1"/>
  <c r="K375" i="16"/>
  <c r="E375" i="21" s="1"/>
  <c r="K379" i="16"/>
  <c r="E379" i="21" s="1"/>
  <c r="K383" i="16"/>
  <c r="E383" i="21" s="1"/>
  <c r="K387" i="16"/>
  <c r="E387" i="21" s="1"/>
  <c r="K391" i="16"/>
  <c r="E391" i="21" s="1"/>
  <c r="K395" i="16"/>
  <c r="E395" i="21" s="1"/>
  <c r="K399" i="16"/>
  <c r="E399" i="21" s="1"/>
  <c r="K403" i="16"/>
  <c r="E403" i="21" s="1"/>
  <c r="K407" i="16"/>
  <c r="E407" i="21" s="1"/>
  <c r="K411" i="16"/>
  <c r="E411" i="21" s="1"/>
  <c r="K415" i="16"/>
  <c r="E415" i="21" s="1"/>
  <c r="K419" i="16"/>
  <c r="E419" i="21" s="1"/>
  <c r="K423" i="16"/>
  <c r="E423" i="21" s="1"/>
  <c r="K427" i="16"/>
  <c r="E427" i="21" s="1"/>
  <c r="K431" i="16"/>
  <c r="E431" i="21" s="1"/>
  <c r="K435" i="16"/>
  <c r="E435" i="21" s="1"/>
  <c r="K443" i="16"/>
  <c r="E443" i="21" s="1"/>
  <c r="K447" i="16"/>
  <c r="E447" i="21" s="1"/>
  <c r="K451" i="16"/>
  <c r="E451" i="21" s="1"/>
  <c r="K455" i="16"/>
  <c r="E455" i="21" s="1"/>
  <c r="K459" i="16"/>
  <c r="E459" i="21" s="1"/>
  <c r="K463" i="16"/>
  <c r="E463" i="21" s="1"/>
  <c r="K467" i="16"/>
  <c r="E467" i="21" s="1"/>
  <c r="K471" i="16"/>
  <c r="E471" i="21" s="1"/>
  <c r="K475" i="16"/>
  <c r="E475" i="21" s="1"/>
  <c r="K479" i="16"/>
  <c r="E479" i="21" s="1"/>
  <c r="K483" i="16"/>
  <c r="E483" i="21" s="1"/>
  <c r="K487" i="16"/>
  <c r="E487" i="21" s="1"/>
  <c r="K491" i="16"/>
  <c r="E491" i="21" s="1"/>
  <c r="K495" i="16"/>
  <c r="E495" i="21" s="1"/>
  <c r="K499" i="16"/>
  <c r="E499" i="21" s="1"/>
  <c r="K503" i="16"/>
  <c r="E503" i="21" s="1"/>
  <c r="K507" i="16"/>
  <c r="E507" i="21" s="1"/>
  <c r="K511" i="16"/>
  <c r="E511" i="21" s="1"/>
  <c r="K515" i="16"/>
  <c r="E515" i="21" s="1"/>
  <c r="K519" i="16"/>
  <c r="E519" i="21" s="1"/>
  <c r="K523" i="16"/>
  <c r="E523" i="21" s="1"/>
  <c r="K527" i="16"/>
  <c r="E527" i="21" s="1"/>
  <c r="K535" i="16"/>
  <c r="E535" i="21" s="1"/>
  <c r="K539" i="16"/>
  <c r="E539" i="21" s="1"/>
  <c r="K543" i="16"/>
  <c r="E543" i="21" s="1"/>
  <c r="K547" i="16"/>
  <c r="E547" i="21" s="1"/>
  <c r="K551" i="16"/>
  <c r="E551" i="21" s="1"/>
  <c r="K555" i="16"/>
  <c r="E555" i="21" s="1"/>
  <c r="K559" i="16"/>
  <c r="E559" i="21" s="1"/>
  <c r="K563" i="16"/>
  <c r="E563" i="21" s="1"/>
  <c r="K567" i="16"/>
  <c r="E567" i="21" s="1"/>
  <c r="K571" i="16"/>
  <c r="E571" i="21" s="1"/>
  <c r="K575" i="16"/>
  <c r="E575" i="21" s="1"/>
  <c r="K579" i="16"/>
  <c r="E579" i="21" s="1"/>
  <c r="K583" i="16"/>
  <c r="E583" i="21" s="1"/>
  <c r="K587" i="16"/>
  <c r="E587" i="21" s="1"/>
  <c r="K591" i="16"/>
  <c r="E591" i="21" s="1"/>
  <c r="K595" i="16"/>
  <c r="E595" i="21" s="1"/>
  <c r="K599" i="16"/>
  <c r="E599" i="21" s="1"/>
  <c r="K603" i="16"/>
  <c r="E603" i="21" s="1"/>
  <c r="K607" i="16"/>
  <c r="E607" i="21" s="1"/>
  <c r="K611" i="16"/>
  <c r="E611" i="21" s="1"/>
  <c r="K615" i="16"/>
  <c r="E615" i="21" s="1"/>
  <c r="K619" i="16"/>
  <c r="E619" i="21" s="1"/>
  <c r="K627" i="16"/>
  <c r="E627" i="21" s="1"/>
  <c r="K631" i="16"/>
  <c r="E631" i="21" s="1"/>
  <c r="K635" i="16"/>
  <c r="E635" i="21" s="1"/>
  <c r="K639" i="16"/>
  <c r="E639" i="21" s="1"/>
  <c r="K643" i="16"/>
  <c r="E643" i="21" s="1"/>
  <c r="K647" i="16"/>
  <c r="E647" i="21" s="1"/>
  <c r="K651" i="16"/>
  <c r="E651" i="21" s="1"/>
  <c r="K655" i="16"/>
  <c r="E655" i="21" s="1"/>
  <c r="K659" i="16"/>
  <c r="E659" i="21" s="1"/>
  <c r="K663" i="16"/>
  <c r="E663" i="21" s="1"/>
  <c r="K667" i="16"/>
  <c r="E667" i="21" s="1"/>
  <c r="K671" i="16"/>
  <c r="E671" i="21" s="1"/>
  <c r="K675" i="16"/>
  <c r="E675" i="21" s="1"/>
  <c r="K679" i="16"/>
  <c r="E679" i="21" s="1"/>
  <c r="K683" i="16"/>
  <c r="E683" i="21" s="1"/>
  <c r="K687" i="16"/>
  <c r="E687" i="21" s="1"/>
  <c r="K691" i="16"/>
  <c r="E691" i="21" s="1"/>
  <c r="K695" i="16"/>
  <c r="E695" i="21" s="1"/>
  <c r="K699" i="16"/>
  <c r="E699" i="21" s="1"/>
  <c r="K703" i="16"/>
  <c r="E703" i="21" s="1"/>
  <c r="K707" i="16"/>
  <c r="E707" i="21" s="1"/>
  <c r="K711" i="16"/>
  <c r="E711" i="21" s="1"/>
  <c r="K719" i="16"/>
  <c r="E719" i="21" s="1"/>
  <c r="K723" i="16"/>
  <c r="E723" i="21" s="1"/>
  <c r="K727" i="16"/>
  <c r="E727" i="21" s="1"/>
  <c r="K731" i="16"/>
  <c r="E731" i="21" s="1"/>
  <c r="K735" i="16"/>
  <c r="E735" i="21" s="1"/>
  <c r="K739" i="16"/>
  <c r="E739" i="21" s="1"/>
  <c r="K743" i="16"/>
  <c r="E743" i="21" s="1"/>
  <c r="K747" i="16"/>
  <c r="E747" i="21" s="1"/>
  <c r="K751" i="16"/>
  <c r="E751" i="21" s="1"/>
  <c r="K755" i="16"/>
  <c r="E755" i="21" s="1"/>
  <c r="K759" i="16"/>
  <c r="E759" i="21" s="1"/>
  <c r="K763" i="16"/>
  <c r="E763" i="21" s="1"/>
  <c r="K767" i="16"/>
  <c r="E767" i="21" s="1"/>
  <c r="K771" i="16"/>
  <c r="E771" i="21" s="1"/>
  <c r="K775" i="16"/>
  <c r="E775" i="21" s="1"/>
  <c r="K779" i="16"/>
  <c r="E779" i="21" s="1"/>
  <c r="K783" i="16"/>
  <c r="E783" i="21" s="1"/>
  <c r="K787" i="16"/>
  <c r="E787" i="21" s="1"/>
  <c r="K791" i="16"/>
  <c r="E791" i="21" s="1"/>
  <c r="K795" i="16"/>
  <c r="E795" i="21" s="1"/>
  <c r="K799" i="16"/>
  <c r="E799" i="21" s="1"/>
  <c r="K803" i="16"/>
  <c r="E803" i="21" s="1"/>
  <c r="K811" i="16"/>
  <c r="E811" i="21" s="1"/>
  <c r="K815" i="16"/>
  <c r="E815" i="21" s="1"/>
  <c r="K819" i="16"/>
  <c r="E819" i="21" s="1"/>
  <c r="K823" i="16"/>
  <c r="E823" i="21" s="1"/>
  <c r="K827" i="16"/>
  <c r="E827" i="21" s="1"/>
  <c r="K831" i="16"/>
  <c r="E831" i="21" s="1"/>
  <c r="K835" i="16"/>
  <c r="E835" i="21" s="1"/>
  <c r="K839" i="16"/>
  <c r="E839" i="21" s="1"/>
  <c r="K843" i="16"/>
  <c r="E843" i="21" s="1"/>
  <c r="K847" i="16"/>
  <c r="E847" i="21" s="1"/>
  <c r="K851" i="16"/>
  <c r="E851" i="21" s="1"/>
  <c r="K855" i="16"/>
  <c r="E855" i="21" s="1"/>
  <c r="K859" i="16"/>
  <c r="E859" i="21" s="1"/>
  <c r="K863" i="16"/>
  <c r="E863" i="21" s="1"/>
  <c r="K867" i="16"/>
  <c r="E867" i="21" s="1"/>
  <c r="K871" i="16"/>
  <c r="E871" i="21" s="1"/>
  <c r="K875" i="16"/>
  <c r="E875" i="21" s="1"/>
  <c r="K879" i="16"/>
  <c r="E879" i="21" s="1"/>
  <c r="K883" i="16"/>
  <c r="E883" i="21" s="1"/>
  <c r="K887" i="16"/>
  <c r="E887" i="21" s="1"/>
  <c r="K891" i="16"/>
  <c r="E891" i="21" s="1"/>
  <c r="K895" i="16"/>
  <c r="E895" i="21" s="1"/>
  <c r="K903" i="16"/>
  <c r="E903" i="21" s="1"/>
  <c r="K907" i="16"/>
  <c r="E907" i="21" s="1"/>
  <c r="K911" i="16"/>
  <c r="E911" i="21" s="1"/>
  <c r="K915" i="16"/>
  <c r="E915" i="21" s="1"/>
  <c r="K919" i="16"/>
  <c r="E919" i="21" s="1"/>
  <c r="K923" i="16"/>
  <c r="E923" i="21" s="1"/>
  <c r="K927" i="16"/>
  <c r="E927" i="21" s="1"/>
  <c r="K931" i="16"/>
  <c r="E931" i="21" s="1"/>
  <c r="K935" i="16"/>
  <c r="E935" i="21" s="1"/>
  <c r="K939" i="16"/>
  <c r="E939" i="21" s="1"/>
  <c r="K943" i="16"/>
  <c r="E943" i="21" s="1"/>
  <c r="K947" i="16"/>
  <c r="E947" i="21" s="1"/>
  <c r="K951" i="16"/>
  <c r="E951" i="21" s="1"/>
  <c r="K955" i="16"/>
  <c r="E955" i="21" s="1"/>
  <c r="K959" i="16"/>
  <c r="E959" i="21" s="1"/>
  <c r="K963" i="16"/>
  <c r="E963" i="21" s="1"/>
  <c r="K967" i="16"/>
  <c r="E967" i="21" s="1"/>
  <c r="K971" i="16"/>
  <c r="E971" i="21" s="1"/>
  <c r="K975" i="16"/>
  <c r="E975" i="21" s="1"/>
  <c r="K979" i="16"/>
  <c r="E979" i="21" s="1"/>
  <c r="K983" i="16"/>
  <c r="E983" i="21" s="1"/>
  <c r="K987" i="16"/>
  <c r="E987" i="21" s="1"/>
  <c r="K995" i="16"/>
  <c r="E995" i="21" s="1"/>
  <c r="K999" i="16"/>
  <c r="E999" i="21" s="1"/>
  <c r="K1003" i="16"/>
  <c r="E1003" i="21" s="1"/>
  <c r="K1007" i="16"/>
  <c r="E1007" i="21" s="1"/>
  <c r="K1011" i="16"/>
  <c r="E1011" i="21" s="1"/>
  <c r="K1015" i="16"/>
  <c r="E1015" i="21" s="1"/>
  <c r="K1019" i="16"/>
  <c r="E1019" i="21" s="1"/>
  <c r="K1023" i="16"/>
  <c r="E1023" i="21" s="1"/>
  <c r="K1027" i="16"/>
  <c r="E1027" i="21" s="1"/>
  <c r="K1031" i="16"/>
  <c r="E1031" i="21" s="1"/>
  <c r="K1035" i="16"/>
  <c r="E1035" i="21" s="1"/>
  <c r="K1039" i="16"/>
  <c r="E1039" i="21" s="1"/>
  <c r="K1043" i="16"/>
  <c r="E1043" i="21" s="1"/>
  <c r="K1047" i="16"/>
  <c r="E1047" i="21" s="1"/>
  <c r="K1051" i="16"/>
  <c r="E1051" i="21" s="1"/>
  <c r="K1055" i="16"/>
  <c r="E1055" i="21" s="1"/>
  <c r="K1059" i="16"/>
  <c r="E1059" i="21" s="1"/>
  <c r="O72" i="16"/>
  <c r="I72" i="21" s="1"/>
  <c r="O6" i="16"/>
  <c r="I6" i="21" s="1"/>
  <c r="O10" i="16"/>
  <c r="I10" i="21" s="1"/>
  <c r="O14" i="16"/>
  <c r="I14" i="21" s="1"/>
  <c r="O18" i="16"/>
  <c r="I18" i="21" s="1"/>
  <c r="O22" i="16"/>
  <c r="I22" i="21" s="1"/>
  <c r="O27" i="16"/>
  <c r="I27" i="21" s="1"/>
  <c r="O31" i="16"/>
  <c r="I31" i="21" s="1"/>
  <c r="O35" i="16"/>
  <c r="I35" i="21" s="1"/>
  <c r="O39" i="16"/>
  <c r="I39" i="21" s="1"/>
  <c r="O43" i="16"/>
  <c r="I43" i="21" s="1"/>
  <c r="O47" i="16"/>
  <c r="I47" i="21" s="1"/>
  <c r="O52" i="16"/>
  <c r="I52" i="21" s="1"/>
  <c r="O56" i="16"/>
  <c r="I56" i="21" s="1"/>
  <c r="O60" i="16"/>
  <c r="I60" i="21" s="1"/>
  <c r="O64" i="16"/>
  <c r="I64" i="21" s="1"/>
  <c r="O68" i="16"/>
  <c r="I68" i="21" s="1"/>
  <c r="O73" i="16"/>
  <c r="I73" i="21" s="1"/>
  <c r="O77" i="16"/>
  <c r="I77" i="21" s="1"/>
  <c r="O81" i="16"/>
  <c r="I81" i="21" s="1"/>
  <c r="O85" i="16"/>
  <c r="I85" i="21" s="1"/>
  <c r="O89" i="16"/>
  <c r="I89" i="21" s="1"/>
  <c r="O93" i="16"/>
  <c r="I93" i="21" s="1"/>
  <c r="O98" i="16"/>
  <c r="I98" i="21" s="1"/>
  <c r="O102" i="16"/>
  <c r="I102" i="21" s="1"/>
  <c r="O106" i="16"/>
  <c r="I106" i="21" s="1"/>
  <c r="O110" i="16"/>
  <c r="I110" i="21" s="1"/>
  <c r="O114" i="16"/>
  <c r="I114" i="21" s="1"/>
  <c r="O118" i="16"/>
  <c r="I118" i="21" s="1"/>
  <c r="O122" i="16"/>
  <c r="I122" i="21" s="1"/>
  <c r="O126" i="16"/>
  <c r="I126" i="21" s="1"/>
  <c r="O130" i="16"/>
  <c r="I130" i="21" s="1"/>
  <c r="O134" i="16"/>
  <c r="I134" i="21" s="1"/>
  <c r="O138" i="16"/>
  <c r="I138" i="21" s="1"/>
  <c r="O142" i="16"/>
  <c r="I142" i="21" s="1"/>
  <c r="O146" i="16"/>
  <c r="I146" i="21" s="1"/>
  <c r="O150" i="16"/>
  <c r="I150" i="21" s="1"/>
  <c r="O154" i="16"/>
  <c r="I154" i="21" s="1"/>
  <c r="O158" i="16"/>
  <c r="I158" i="21" s="1"/>
  <c r="O162" i="16"/>
  <c r="I162" i="21" s="1"/>
  <c r="O166" i="16"/>
  <c r="I166" i="21" s="1"/>
  <c r="O170" i="16"/>
  <c r="I170" i="21" s="1"/>
  <c r="O174" i="16"/>
  <c r="I174" i="21" s="1"/>
  <c r="O178" i="16"/>
  <c r="I178" i="21" s="1"/>
  <c r="O182" i="16"/>
  <c r="I182" i="21" s="1"/>
  <c r="O186" i="16"/>
  <c r="I186" i="21" s="1"/>
  <c r="O190" i="16"/>
  <c r="I190" i="21" s="1"/>
  <c r="O194" i="16"/>
  <c r="I194" i="21" s="1"/>
  <c r="O198" i="16"/>
  <c r="I198" i="21" s="1"/>
  <c r="O202" i="16"/>
  <c r="I202" i="21" s="1"/>
  <c r="O206" i="16"/>
  <c r="I206" i="21" s="1"/>
  <c r="O210" i="16"/>
  <c r="I210" i="21" s="1"/>
  <c r="O214" i="16"/>
  <c r="I214" i="21" s="1"/>
  <c r="O218" i="16"/>
  <c r="I218" i="21" s="1"/>
  <c r="O222" i="16"/>
  <c r="I222" i="21" s="1"/>
  <c r="O226" i="16"/>
  <c r="I226" i="21" s="1"/>
  <c r="O230" i="16"/>
  <c r="I230" i="21" s="1"/>
  <c r="O234" i="16"/>
  <c r="I234" i="21" s="1"/>
  <c r="O238" i="16"/>
  <c r="I238" i="21" s="1"/>
  <c r="O242" i="16"/>
  <c r="I242" i="21" s="1"/>
  <c r="O246" i="16"/>
  <c r="I246" i="21" s="1"/>
  <c r="O250" i="16"/>
  <c r="I250" i="21" s="1"/>
  <c r="O254" i="16"/>
  <c r="I254" i="21" s="1"/>
  <c r="O258" i="16"/>
  <c r="I258" i="21" s="1"/>
  <c r="O262" i="16"/>
  <c r="I262" i="21" s="1"/>
  <c r="O266" i="16"/>
  <c r="I266" i="21" s="1"/>
  <c r="O270" i="16"/>
  <c r="I270" i="21" s="1"/>
  <c r="O274" i="16"/>
  <c r="I274" i="21" s="1"/>
  <c r="O278" i="16"/>
  <c r="I278" i="21" s="1"/>
  <c r="O282" i="16"/>
  <c r="I282" i="21" s="1"/>
  <c r="O286" i="16"/>
  <c r="I286" i="21" s="1"/>
  <c r="O290" i="16"/>
  <c r="I290" i="21" s="1"/>
  <c r="O294" i="16"/>
  <c r="I294" i="21" s="1"/>
  <c r="O298" i="16"/>
  <c r="I298" i="21" s="1"/>
  <c r="O302" i="16"/>
  <c r="I302" i="21" s="1"/>
  <c r="O306" i="16"/>
  <c r="I306" i="21" s="1"/>
  <c r="O310" i="16"/>
  <c r="I310" i="21" s="1"/>
  <c r="O314" i="16"/>
  <c r="I314" i="21" s="1"/>
  <c r="O318" i="16"/>
  <c r="I318" i="21" s="1"/>
  <c r="O322" i="16"/>
  <c r="I322" i="21" s="1"/>
  <c r="O326" i="16"/>
  <c r="I326" i="21" s="1"/>
  <c r="O330" i="16"/>
  <c r="I330" i="21" s="1"/>
  <c r="O334" i="16"/>
  <c r="I334" i="21" s="1"/>
  <c r="O338" i="16"/>
  <c r="I338" i="21" s="1"/>
  <c r="O342" i="16"/>
  <c r="I342" i="21" s="1"/>
  <c r="O346" i="16"/>
  <c r="I346" i="21" s="1"/>
  <c r="O350" i="16"/>
  <c r="I350" i="21" s="1"/>
  <c r="O354" i="16"/>
  <c r="I354" i="21" s="1"/>
  <c r="O358" i="16"/>
  <c r="I358" i="21" s="1"/>
  <c r="O362" i="16"/>
  <c r="I362" i="21" s="1"/>
  <c r="O366" i="16"/>
  <c r="I366" i="21" s="1"/>
  <c r="O370" i="16"/>
  <c r="I370" i="21" s="1"/>
  <c r="O374" i="16"/>
  <c r="I374" i="21" s="1"/>
  <c r="O378" i="16"/>
  <c r="I378" i="21" s="1"/>
  <c r="O382" i="16"/>
  <c r="I382" i="21" s="1"/>
  <c r="O386" i="16"/>
  <c r="I386" i="21" s="1"/>
  <c r="O390" i="16"/>
  <c r="I390" i="21" s="1"/>
  <c r="O394" i="16"/>
  <c r="I394" i="21" s="1"/>
  <c r="O398" i="16"/>
  <c r="I398" i="21" s="1"/>
  <c r="O402" i="16"/>
  <c r="I402" i="21" s="1"/>
  <c r="O406" i="16"/>
  <c r="I406" i="21" s="1"/>
  <c r="O410" i="16"/>
  <c r="I410" i="21" s="1"/>
  <c r="O414" i="16"/>
  <c r="I414" i="21" s="1"/>
  <c r="O418" i="16"/>
  <c r="I418" i="21" s="1"/>
  <c r="O422" i="16"/>
  <c r="I422" i="21" s="1"/>
  <c r="O426" i="16"/>
  <c r="I426" i="21" s="1"/>
  <c r="O430" i="16"/>
  <c r="I430" i="21" s="1"/>
  <c r="O434" i="16"/>
  <c r="I434" i="21" s="1"/>
  <c r="O438" i="16"/>
  <c r="I438" i="21" s="1"/>
  <c r="O442" i="16"/>
  <c r="I442" i="21" s="1"/>
  <c r="O446" i="16"/>
  <c r="I446" i="21" s="1"/>
  <c r="O450" i="16"/>
  <c r="I450" i="21" s="1"/>
  <c r="O454" i="16"/>
  <c r="I454" i="21" s="1"/>
  <c r="O458" i="16"/>
  <c r="I458" i="21" s="1"/>
  <c r="O462" i="16"/>
  <c r="I462" i="21" s="1"/>
  <c r="O466" i="16"/>
  <c r="I466" i="21" s="1"/>
  <c r="O470" i="16"/>
  <c r="I470" i="21" s="1"/>
  <c r="O474" i="16"/>
  <c r="I474" i="21" s="1"/>
  <c r="O478" i="16"/>
  <c r="I478" i="21" s="1"/>
  <c r="O482" i="16"/>
  <c r="I482" i="21" s="1"/>
  <c r="O486" i="16"/>
  <c r="I486" i="21" s="1"/>
  <c r="O490" i="16"/>
  <c r="I490" i="21" s="1"/>
  <c r="O494" i="16"/>
  <c r="I494" i="21" s="1"/>
  <c r="O498" i="16"/>
  <c r="I498" i="21" s="1"/>
  <c r="O502" i="16"/>
  <c r="I502" i="21" s="1"/>
  <c r="O506" i="16"/>
  <c r="I506" i="21" s="1"/>
  <c r="O510" i="16"/>
  <c r="I510" i="21" s="1"/>
  <c r="O514" i="16"/>
  <c r="I514" i="21" s="1"/>
  <c r="O518" i="16"/>
  <c r="I518" i="21" s="1"/>
  <c r="O522" i="16"/>
  <c r="I522" i="21" s="1"/>
  <c r="O526" i="16"/>
  <c r="I526" i="21" s="1"/>
  <c r="O530" i="16"/>
  <c r="I530" i="21" s="1"/>
  <c r="O534" i="16"/>
  <c r="I534" i="21" s="1"/>
  <c r="O538" i="16"/>
  <c r="I538" i="21" s="1"/>
  <c r="O542" i="16"/>
  <c r="I542" i="21" s="1"/>
  <c r="O546" i="16"/>
  <c r="I546" i="21" s="1"/>
  <c r="O550" i="16"/>
  <c r="I550" i="21" s="1"/>
  <c r="O554" i="16"/>
  <c r="I554" i="21" s="1"/>
  <c r="O558" i="16"/>
  <c r="I558" i="21" s="1"/>
  <c r="O562" i="16"/>
  <c r="I562" i="21" s="1"/>
  <c r="O566" i="16"/>
  <c r="I566" i="21" s="1"/>
  <c r="O570" i="16"/>
  <c r="I570" i="21" s="1"/>
  <c r="O574" i="16"/>
  <c r="I574" i="21" s="1"/>
  <c r="O578" i="16"/>
  <c r="I578" i="21" s="1"/>
  <c r="O582" i="16"/>
  <c r="I582" i="21" s="1"/>
  <c r="O586" i="16"/>
  <c r="I586" i="21" s="1"/>
  <c r="O590" i="16"/>
  <c r="I590" i="21" s="1"/>
  <c r="O594" i="16"/>
  <c r="I594" i="21" s="1"/>
  <c r="O598" i="16"/>
  <c r="I598" i="21" s="1"/>
  <c r="O602" i="16"/>
  <c r="I602" i="21" s="1"/>
  <c r="O606" i="16"/>
  <c r="I606" i="21" s="1"/>
  <c r="O610" i="16"/>
  <c r="I610" i="21" s="1"/>
  <c r="O614" i="16"/>
  <c r="I614" i="21" s="1"/>
  <c r="O618" i="16"/>
  <c r="I618" i="21" s="1"/>
  <c r="O622" i="16"/>
  <c r="I622" i="21" s="1"/>
  <c r="O626" i="16"/>
  <c r="I626" i="21" s="1"/>
  <c r="O630" i="16"/>
  <c r="I630" i="21" s="1"/>
  <c r="O634" i="16"/>
  <c r="I634" i="21" s="1"/>
  <c r="O638" i="16"/>
  <c r="I638" i="21" s="1"/>
  <c r="O642" i="16"/>
  <c r="I642" i="21" s="1"/>
  <c r="O646" i="16"/>
  <c r="I646" i="21" s="1"/>
  <c r="O650" i="16"/>
  <c r="I650" i="21" s="1"/>
  <c r="O654" i="16"/>
  <c r="I654" i="21" s="1"/>
  <c r="O658" i="16"/>
  <c r="I658" i="21" s="1"/>
  <c r="O662" i="16"/>
  <c r="I662" i="21" s="1"/>
  <c r="O666" i="16"/>
  <c r="I666" i="21" s="1"/>
  <c r="O670" i="16"/>
  <c r="I670" i="21" s="1"/>
  <c r="O674" i="16"/>
  <c r="I674" i="21" s="1"/>
  <c r="O678" i="16"/>
  <c r="I678" i="21" s="1"/>
  <c r="O682" i="16"/>
  <c r="I682" i="21" s="1"/>
  <c r="O686" i="16"/>
  <c r="I686" i="21" s="1"/>
  <c r="O690" i="16"/>
  <c r="I690" i="21" s="1"/>
  <c r="O694" i="16"/>
  <c r="I694" i="21" s="1"/>
  <c r="O698" i="16"/>
  <c r="I698" i="21" s="1"/>
  <c r="O702" i="16"/>
  <c r="I702" i="21" s="1"/>
  <c r="O706" i="16"/>
  <c r="I706" i="21" s="1"/>
  <c r="O710" i="16"/>
  <c r="I710" i="21" s="1"/>
  <c r="O714" i="16"/>
  <c r="I714" i="21" s="1"/>
  <c r="O718" i="16"/>
  <c r="I718" i="21" s="1"/>
  <c r="O722" i="16"/>
  <c r="I722" i="21" s="1"/>
  <c r="O726" i="16"/>
  <c r="I726" i="21" s="1"/>
  <c r="O730" i="16"/>
  <c r="I730" i="21" s="1"/>
  <c r="O734" i="16"/>
  <c r="I734" i="21" s="1"/>
  <c r="O738" i="16"/>
  <c r="I738" i="21" s="1"/>
  <c r="O742" i="16"/>
  <c r="I742" i="21" s="1"/>
  <c r="O746" i="16"/>
  <c r="I746" i="21" s="1"/>
  <c r="O750" i="16"/>
  <c r="I750" i="21" s="1"/>
  <c r="O754" i="16"/>
  <c r="I754" i="21" s="1"/>
  <c r="O758" i="16"/>
  <c r="I758" i="21" s="1"/>
  <c r="O762" i="16"/>
  <c r="I762" i="21" s="1"/>
  <c r="O766" i="16"/>
  <c r="I766" i="21" s="1"/>
  <c r="O770" i="16"/>
  <c r="I770" i="21" s="1"/>
  <c r="O774" i="16"/>
  <c r="I774" i="21" s="1"/>
  <c r="O778" i="16"/>
  <c r="I778" i="21" s="1"/>
  <c r="O782" i="16"/>
  <c r="I782" i="21" s="1"/>
  <c r="O786" i="16"/>
  <c r="I786" i="21" s="1"/>
  <c r="O790" i="16"/>
  <c r="I790" i="21" s="1"/>
  <c r="O794" i="16"/>
  <c r="I794" i="21" s="1"/>
  <c r="O798" i="16"/>
  <c r="I798" i="21" s="1"/>
  <c r="O802" i="16"/>
  <c r="I802" i="21" s="1"/>
  <c r="O806" i="16"/>
  <c r="I806" i="21" s="1"/>
  <c r="O810" i="16"/>
  <c r="I810" i="21" s="1"/>
  <c r="O814" i="16"/>
  <c r="I814" i="21" s="1"/>
  <c r="O818" i="16"/>
  <c r="I818" i="21" s="1"/>
  <c r="O822" i="16"/>
  <c r="I822" i="21" s="1"/>
  <c r="O826" i="16"/>
  <c r="I826" i="21" s="1"/>
  <c r="O830" i="16"/>
  <c r="I830" i="21" s="1"/>
  <c r="O834" i="16"/>
  <c r="I834" i="21" s="1"/>
  <c r="O838" i="16"/>
  <c r="I838" i="21" s="1"/>
  <c r="O842" i="16"/>
  <c r="I842" i="21" s="1"/>
  <c r="O846" i="16"/>
  <c r="I846" i="21" s="1"/>
  <c r="O850" i="16"/>
  <c r="I850" i="21" s="1"/>
  <c r="O854" i="16"/>
  <c r="I854" i="21" s="1"/>
  <c r="O858" i="16"/>
  <c r="I858" i="21" s="1"/>
  <c r="O862" i="16"/>
  <c r="I862" i="21" s="1"/>
  <c r="O866" i="16"/>
  <c r="I866" i="21" s="1"/>
  <c r="O870" i="16"/>
  <c r="I870" i="21" s="1"/>
  <c r="O874" i="16"/>
  <c r="I874" i="21" s="1"/>
  <c r="O878" i="16"/>
  <c r="I878" i="21" s="1"/>
  <c r="O882" i="16"/>
  <c r="I882" i="21" s="1"/>
  <c r="O886" i="16"/>
  <c r="I886" i="21" s="1"/>
  <c r="O890" i="16"/>
  <c r="I890" i="21" s="1"/>
  <c r="O894" i="16"/>
  <c r="I894" i="21" s="1"/>
  <c r="O898" i="16"/>
  <c r="I898" i="21" s="1"/>
  <c r="O902" i="16"/>
  <c r="I902" i="21" s="1"/>
  <c r="O906" i="16"/>
  <c r="I906" i="21" s="1"/>
  <c r="O910" i="16"/>
  <c r="I910" i="21" s="1"/>
  <c r="O914" i="16"/>
  <c r="I914" i="21" s="1"/>
  <c r="O918" i="16"/>
  <c r="I918" i="21" s="1"/>
  <c r="O922" i="16"/>
  <c r="I922" i="21" s="1"/>
  <c r="O926" i="16"/>
  <c r="I926" i="21" s="1"/>
  <c r="O930" i="16"/>
  <c r="I930" i="21" s="1"/>
  <c r="O934" i="16"/>
  <c r="I934" i="21" s="1"/>
  <c r="O938" i="16"/>
  <c r="I938" i="21" s="1"/>
  <c r="O942" i="16"/>
  <c r="I942" i="21" s="1"/>
  <c r="O946" i="16"/>
  <c r="I946" i="21" s="1"/>
  <c r="O950" i="16"/>
  <c r="I950" i="21" s="1"/>
  <c r="O954" i="16"/>
  <c r="I954" i="21" s="1"/>
  <c r="O958" i="16"/>
  <c r="I958" i="21" s="1"/>
  <c r="O962" i="16"/>
  <c r="I962" i="21" s="1"/>
  <c r="O966" i="16"/>
  <c r="I966" i="21" s="1"/>
  <c r="O970" i="16"/>
  <c r="I970" i="21" s="1"/>
  <c r="O974" i="16"/>
  <c r="I974" i="21" s="1"/>
  <c r="O978" i="16"/>
  <c r="I978" i="21" s="1"/>
  <c r="O982" i="16"/>
  <c r="I982" i="21" s="1"/>
  <c r="O986" i="16"/>
  <c r="I986" i="21" s="1"/>
  <c r="O990" i="16"/>
  <c r="I990" i="21" s="1"/>
  <c r="O994" i="16"/>
  <c r="I994" i="21" s="1"/>
  <c r="O998" i="16"/>
  <c r="I998" i="21" s="1"/>
  <c r="O1002" i="16"/>
  <c r="I1002" i="21" s="1"/>
  <c r="O1006" i="16"/>
  <c r="I1006" i="21" s="1"/>
  <c r="O1010" i="16"/>
  <c r="I1010" i="21" s="1"/>
  <c r="O1014" i="16"/>
  <c r="I1014" i="21" s="1"/>
  <c r="O1018" i="16"/>
  <c r="I1018" i="21" s="1"/>
  <c r="O1022" i="16"/>
  <c r="I1022" i="21" s="1"/>
  <c r="O1026" i="16"/>
  <c r="I1026" i="21" s="1"/>
  <c r="O1030" i="16"/>
  <c r="I1030" i="21" s="1"/>
  <c r="O1034" i="16"/>
  <c r="I1034" i="21" s="1"/>
  <c r="O1038" i="16"/>
  <c r="I1038" i="21" s="1"/>
  <c r="O1042" i="16"/>
  <c r="I1042" i="21" s="1"/>
  <c r="O1046" i="16"/>
  <c r="I1046" i="21" s="1"/>
  <c r="O1050" i="16"/>
  <c r="I1050" i="21" s="1"/>
  <c r="O1054" i="16"/>
  <c r="I1054" i="21" s="1"/>
  <c r="O1058" i="16"/>
  <c r="I1058" i="21" s="1"/>
  <c r="O1062" i="16"/>
  <c r="I1062" i="21" s="1"/>
  <c r="O1066" i="16"/>
  <c r="I1066" i="21" s="1"/>
  <c r="O1070" i="16"/>
  <c r="I1070" i="21" s="1"/>
  <c r="O1074" i="16"/>
  <c r="I1074" i="21" s="1"/>
  <c r="O1078" i="16"/>
  <c r="I1078" i="21" s="1"/>
  <c r="O1082" i="16"/>
  <c r="I1082" i="21" s="1"/>
  <c r="N49" i="16"/>
  <c r="H49" i="21" s="1"/>
  <c r="N5" i="16"/>
  <c r="H5" i="21" s="1"/>
  <c r="N9" i="16"/>
  <c r="H9" i="21" s="1"/>
  <c r="N13" i="16"/>
  <c r="H13" i="21" s="1"/>
  <c r="N17" i="16"/>
  <c r="H17" i="21" s="1"/>
  <c r="N21" i="16"/>
  <c r="H21" i="21" s="1"/>
  <c r="N25" i="16"/>
  <c r="H25" i="21" s="1"/>
  <c r="N30" i="16"/>
  <c r="H30" i="21" s="1"/>
  <c r="N34" i="16"/>
  <c r="H34" i="21" s="1"/>
  <c r="N38" i="16"/>
  <c r="H38" i="21" s="1"/>
  <c r="N42" i="16"/>
  <c r="H42" i="21" s="1"/>
  <c r="N46" i="16"/>
  <c r="H46" i="21" s="1"/>
  <c r="N51" i="16"/>
  <c r="H51" i="21" s="1"/>
  <c r="N55" i="16"/>
  <c r="H55" i="21" s="1"/>
  <c r="N59" i="16"/>
  <c r="H59" i="21" s="1"/>
  <c r="N63" i="16"/>
  <c r="H63" i="21" s="1"/>
  <c r="N67" i="16"/>
  <c r="H67" i="21" s="1"/>
  <c r="N71" i="16"/>
  <c r="H71" i="21" s="1"/>
  <c r="N76" i="16"/>
  <c r="H76" i="21" s="1"/>
  <c r="N80" i="16"/>
  <c r="H80" i="21" s="1"/>
  <c r="N84" i="16"/>
  <c r="H84" i="21" s="1"/>
  <c r="N88" i="16"/>
  <c r="H88" i="21" s="1"/>
  <c r="N92" i="16"/>
  <c r="H92" i="21" s="1"/>
  <c r="N97" i="16"/>
  <c r="H97" i="21" s="1"/>
  <c r="N101" i="16"/>
  <c r="H101" i="21" s="1"/>
  <c r="N105" i="16"/>
  <c r="H105" i="21" s="1"/>
  <c r="N109" i="16"/>
  <c r="H109" i="21" s="1"/>
  <c r="N113" i="16"/>
  <c r="H113" i="21" s="1"/>
  <c r="N117" i="16"/>
  <c r="H117" i="21" s="1"/>
  <c r="N121" i="16"/>
  <c r="H121" i="21" s="1"/>
  <c r="N125" i="16"/>
  <c r="H125" i="21" s="1"/>
  <c r="N129" i="16"/>
  <c r="H129" i="21" s="1"/>
  <c r="N133" i="16"/>
  <c r="H133" i="21" s="1"/>
  <c r="N137" i="16"/>
  <c r="H137" i="21" s="1"/>
  <c r="N141" i="16"/>
  <c r="H141" i="21" s="1"/>
  <c r="N145" i="16"/>
  <c r="H145" i="21" s="1"/>
  <c r="N149" i="16"/>
  <c r="H149" i="21" s="1"/>
  <c r="N153" i="16"/>
  <c r="H153" i="21" s="1"/>
  <c r="N157" i="16"/>
  <c r="H157" i="21" s="1"/>
  <c r="N161" i="16"/>
  <c r="H161" i="21" s="1"/>
  <c r="N165" i="16"/>
  <c r="H165" i="21" s="1"/>
  <c r="N169" i="16"/>
  <c r="H169" i="21" s="1"/>
  <c r="N173" i="16"/>
  <c r="H173" i="21" s="1"/>
  <c r="N177" i="16"/>
  <c r="H177" i="21" s="1"/>
  <c r="N181" i="16"/>
  <c r="H181" i="21" s="1"/>
  <c r="N185" i="16"/>
  <c r="H185" i="21" s="1"/>
  <c r="N189" i="16"/>
  <c r="H189" i="21" s="1"/>
  <c r="N193" i="16"/>
  <c r="H193" i="21" s="1"/>
  <c r="N197" i="16"/>
  <c r="H197" i="21" s="1"/>
  <c r="N201" i="16"/>
  <c r="H201" i="21" s="1"/>
  <c r="N205" i="16"/>
  <c r="H205" i="21" s="1"/>
  <c r="N209" i="16"/>
  <c r="H209" i="21" s="1"/>
  <c r="N213" i="16"/>
  <c r="H213" i="21" s="1"/>
  <c r="N217" i="16"/>
  <c r="H217" i="21" s="1"/>
  <c r="N221" i="16"/>
  <c r="H221" i="21" s="1"/>
  <c r="N225" i="16"/>
  <c r="H225" i="21" s="1"/>
  <c r="N229" i="16"/>
  <c r="H229" i="21" s="1"/>
  <c r="N233" i="16"/>
  <c r="H233" i="21" s="1"/>
  <c r="N237" i="16"/>
  <c r="H237" i="21" s="1"/>
  <c r="N241" i="16"/>
  <c r="H241" i="21" s="1"/>
  <c r="N245" i="16"/>
  <c r="H245" i="21" s="1"/>
  <c r="N249" i="16"/>
  <c r="H249" i="21" s="1"/>
  <c r="N253" i="16"/>
  <c r="H253" i="21" s="1"/>
  <c r="N257" i="16"/>
  <c r="H257" i="21" s="1"/>
  <c r="N261" i="16"/>
  <c r="H261" i="21" s="1"/>
  <c r="N265" i="16"/>
  <c r="H265" i="21" s="1"/>
  <c r="N269" i="16"/>
  <c r="H269" i="21" s="1"/>
  <c r="N273" i="16"/>
  <c r="H273" i="21" s="1"/>
  <c r="N277" i="16"/>
  <c r="H277" i="21" s="1"/>
  <c r="N281" i="16"/>
  <c r="H281" i="21" s="1"/>
  <c r="N285" i="16"/>
  <c r="H285" i="21" s="1"/>
  <c r="N289" i="16"/>
  <c r="H289" i="21" s="1"/>
  <c r="N293" i="16"/>
  <c r="H293" i="21" s="1"/>
  <c r="N297" i="16"/>
  <c r="H297" i="21" s="1"/>
  <c r="N301" i="16"/>
  <c r="H301" i="21" s="1"/>
  <c r="N305" i="16"/>
  <c r="H305" i="21" s="1"/>
  <c r="N309" i="16"/>
  <c r="H309" i="21" s="1"/>
  <c r="N313" i="16"/>
  <c r="H313" i="21" s="1"/>
  <c r="N317" i="16"/>
  <c r="H317" i="21" s="1"/>
  <c r="N321" i="16"/>
  <c r="H321" i="21" s="1"/>
  <c r="N325" i="16"/>
  <c r="H325" i="21" s="1"/>
  <c r="N329" i="16"/>
  <c r="H329" i="21" s="1"/>
  <c r="N333" i="16"/>
  <c r="H333" i="21" s="1"/>
  <c r="N337" i="16"/>
  <c r="H337" i="21" s="1"/>
  <c r="N341" i="16"/>
  <c r="H341" i="21" s="1"/>
  <c r="N345" i="16"/>
  <c r="H345" i="21" s="1"/>
  <c r="N349" i="16"/>
  <c r="H349" i="21" s="1"/>
  <c r="N353" i="16"/>
  <c r="H353" i="21" s="1"/>
  <c r="N357" i="16"/>
  <c r="H357" i="21" s="1"/>
  <c r="N361" i="16"/>
  <c r="H361" i="21" s="1"/>
  <c r="N365" i="16"/>
  <c r="H365" i="21" s="1"/>
  <c r="N369" i="16"/>
  <c r="H369" i="21" s="1"/>
  <c r="N373" i="16"/>
  <c r="H373" i="21" s="1"/>
  <c r="N377" i="16"/>
  <c r="H377" i="21" s="1"/>
  <c r="N381" i="16"/>
  <c r="H381" i="21" s="1"/>
  <c r="N385" i="16"/>
  <c r="H385" i="21" s="1"/>
  <c r="N389" i="16"/>
  <c r="H389" i="21" s="1"/>
  <c r="N393" i="16"/>
  <c r="H393" i="21" s="1"/>
  <c r="N397" i="16"/>
  <c r="H397" i="21" s="1"/>
  <c r="N401" i="16"/>
  <c r="H401" i="21" s="1"/>
  <c r="N405" i="16"/>
  <c r="H405" i="21" s="1"/>
  <c r="N409" i="16"/>
  <c r="H409" i="21" s="1"/>
  <c r="N413" i="16"/>
  <c r="H413" i="21" s="1"/>
  <c r="N417" i="16"/>
  <c r="H417" i="21" s="1"/>
  <c r="N421" i="16"/>
  <c r="H421" i="21" s="1"/>
  <c r="N425" i="16"/>
  <c r="H425" i="21" s="1"/>
  <c r="N429" i="16"/>
  <c r="H429" i="21" s="1"/>
  <c r="N433" i="16"/>
  <c r="H433" i="21" s="1"/>
  <c r="N437" i="16"/>
  <c r="H437" i="21" s="1"/>
  <c r="N441" i="16"/>
  <c r="H441" i="21" s="1"/>
  <c r="N445" i="16"/>
  <c r="H445" i="21" s="1"/>
  <c r="N449" i="16"/>
  <c r="H449" i="21" s="1"/>
  <c r="N453" i="16"/>
  <c r="H453" i="21" s="1"/>
  <c r="N457" i="16"/>
  <c r="H457" i="21" s="1"/>
  <c r="N461" i="16"/>
  <c r="H461" i="21" s="1"/>
  <c r="N465" i="16"/>
  <c r="H465" i="21" s="1"/>
  <c r="N469" i="16"/>
  <c r="H469" i="21" s="1"/>
  <c r="N473" i="16"/>
  <c r="H473" i="21" s="1"/>
  <c r="N477" i="16"/>
  <c r="H477" i="21" s="1"/>
  <c r="N481" i="16"/>
  <c r="H481" i="21" s="1"/>
  <c r="N485" i="16"/>
  <c r="H485" i="21" s="1"/>
  <c r="N489" i="16"/>
  <c r="H489" i="21" s="1"/>
  <c r="N493" i="16"/>
  <c r="H493" i="21" s="1"/>
  <c r="N497" i="16"/>
  <c r="H497" i="21" s="1"/>
  <c r="N501" i="16"/>
  <c r="H501" i="21" s="1"/>
  <c r="N505" i="16"/>
  <c r="H505" i="21" s="1"/>
  <c r="N509" i="16"/>
  <c r="H509" i="21" s="1"/>
  <c r="N513" i="16"/>
  <c r="H513" i="21" s="1"/>
  <c r="N517" i="16"/>
  <c r="H517" i="21" s="1"/>
  <c r="N521" i="16"/>
  <c r="H521" i="21" s="1"/>
  <c r="N525" i="16"/>
  <c r="H525" i="21" s="1"/>
  <c r="N529" i="16"/>
  <c r="H529" i="21" s="1"/>
  <c r="N533" i="16"/>
  <c r="H533" i="21" s="1"/>
  <c r="N537" i="16"/>
  <c r="H537" i="21" s="1"/>
  <c r="N541" i="16"/>
  <c r="H541" i="21" s="1"/>
  <c r="N545" i="16"/>
  <c r="H545" i="21" s="1"/>
  <c r="N549" i="16"/>
  <c r="H549" i="21" s="1"/>
  <c r="N553" i="16"/>
  <c r="H553" i="21" s="1"/>
  <c r="N557" i="16"/>
  <c r="H557" i="21" s="1"/>
  <c r="N561" i="16"/>
  <c r="H561" i="21" s="1"/>
  <c r="N565" i="16"/>
  <c r="H565" i="21" s="1"/>
  <c r="N569" i="16"/>
  <c r="H569" i="21" s="1"/>
  <c r="N573" i="16"/>
  <c r="H573" i="21" s="1"/>
  <c r="N577" i="16"/>
  <c r="H577" i="21" s="1"/>
  <c r="N581" i="16"/>
  <c r="H581" i="21" s="1"/>
  <c r="N585" i="16"/>
  <c r="H585" i="21" s="1"/>
  <c r="N589" i="16"/>
  <c r="H589" i="21" s="1"/>
  <c r="N593" i="16"/>
  <c r="H593" i="21" s="1"/>
  <c r="N597" i="16"/>
  <c r="H597" i="21" s="1"/>
  <c r="N601" i="16"/>
  <c r="H601" i="21" s="1"/>
  <c r="N605" i="16"/>
  <c r="H605" i="21" s="1"/>
  <c r="N609" i="16"/>
  <c r="H609" i="21" s="1"/>
  <c r="N613" i="16"/>
  <c r="H613" i="21" s="1"/>
  <c r="N617" i="16"/>
  <c r="H617" i="21" s="1"/>
  <c r="N621" i="16"/>
  <c r="H621" i="21" s="1"/>
  <c r="N625" i="16"/>
  <c r="H625" i="21" s="1"/>
  <c r="N629" i="16"/>
  <c r="H629" i="21" s="1"/>
  <c r="N633" i="16"/>
  <c r="H633" i="21" s="1"/>
  <c r="N637" i="16"/>
  <c r="H637" i="21" s="1"/>
  <c r="N641" i="16"/>
  <c r="H641" i="21" s="1"/>
  <c r="N645" i="16"/>
  <c r="H645" i="21" s="1"/>
  <c r="N649" i="16"/>
  <c r="H649" i="21" s="1"/>
  <c r="N653" i="16"/>
  <c r="H653" i="21" s="1"/>
  <c r="N657" i="16"/>
  <c r="H657" i="21" s="1"/>
  <c r="N661" i="16"/>
  <c r="H661" i="21" s="1"/>
  <c r="N665" i="16"/>
  <c r="H665" i="21" s="1"/>
  <c r="N669" i="16"/>
  <c r="H669" i="21" s="1"/>
  <c r="N673" i="16"/>
  <c r="H673" i="21" s="1"/>
  <c r="N677" i="16"/>
  <c r="H677" i="21" s="1"/>
  <c r="N681" i="16"/>
  <c r="H681" i="21" s="1"/>
  <c r="N685" i="16"/>
  <c r="H685" i="21" s="1"/>
  <c r="N689" i="16"/>
  <c r="H689" i="21" s="1"/>
  <c r="N693" i="16"/>
  <c r="H693" i="21" s="1"/>
  <c r="N697" i="16"/>
  <c r="H697" i="21" s="1"/>
  <c r="N701" i="16"/>
  <c r="H701" i="21" s="1"/>
  <c r="N705" i="16"/>
  <c r="H705" i="21" s="1"/>
  <c r="N709" i="16"/>
  <c r="H709" i="21" s="1"/>
  <c r="N713" i="16"/>
  <c r="H713" i="21" s="1"/>
  <c r="N717" i="16"/>
  <c r="H717" i="21" s="1"/>
  <c r="N721" i="16"/>
  <c r="H721" i="21" s="1"/>
  <c r="N725" i="16"/>
  <c r="H725" i="21" s="1"/>
  <c r="N729" i="16"/>
  <c r="H729" i="21" s="1"/>
  <c r="N733" i="16"/>
  <c r="H733" i="21" s="1"/>
  <c r="N737" i="16"/>
  <c r="H737" i="21" s="1"/>
  <c r="N741" i="16"/>
  <c r="H741" i="21" s="1"/>
  <c r="N745" i="16"/>
  <c r="H745" i="21" s="1"/>
  <c r="N749" i="16"/>
  <c r="H749" i="21" s="1"/>
  <c r="N753" i="16"/>
  <c r="H753" i="21" s="1"/>
  <c r="N757" i="16"/>
  <c r="H757" i="21" s="1"/>
  <c r="N761" i="16"/>
  <c r="H761" i="21" s="1"/>
  <c r="N765" i="16"/>
  <c r="H765" i="21" s="1"/>
  <c r="N769" i="16"/>
  <c r="H769" i="21" s="1"/>
  <c r="N773" i="16"/>
  <c r="H773" i="21" s="1"/>
  <c r="N777" i="16"/>
  <c r="H777" i="21" s="1"/>
  <c r="N781" i="16"/>
  <c r="H781" i="21" s="1"/>
  <c r="N785" i="16"/>
  <c r="H785" i="21" s="1"/>
  <c r="N789" i="16"/>
  <c r="H789" i="21" s="1"/>
  <c r="N793" i="16"/>
  <c r="H793" i="21" s="1"/>
  <c r="N797" i="16"/>
  <c r="H797" i="21" s="1"/>
  <c r="N801" i="16"/>
  <c r="H801" i="21" s="1"/>
  <c r="N805" i="16"/>
  <c r="H805" i="21" s="1"/>
  <c r="N809" i="16"/>
  <c r="H809" i="21" s="1"/>
  <c r="N813" i="16"/>
  <c r="H813" i="21" s="1"/>
  <c r="N817" i="16"/>
  <c r="H817" i="21" s="1"/>
  <c r="N821" i="16"/>
  <c r="H821" i="21" s="1"/>
  <c r="N825" i="16"/>
  <c r="H825" i="21" s="1"/>
  <c r="N829" i="16"/>
  <c r="H829" i="21" s="1"/>
  <c r="N833" i="16"/>
  <c r="H833" i="21" s="1"/>
  <c r="N837" i="16"/>
  <c r="H837" i="21" s="1"/>
  <c r="N841" i="16"/>
  <c r="H841" i="21" s="1"/>
  <c r="N845" i="16"/>
  <c r="H845" i="21" s="1"/>
  <c r="N849" i="16"/>
  <c r="H849" i="21" s="1"/>
  <c r="N853" i="16"/>
  <c r="H853" i="21" s="1"/>
  <c r="N857" i="16"/>
  <c r="H857" i="21" s="1"/>
  <c r="N861" i="16"/>
  <c r="H861" i="21" s="1"/>
  <c r="N865" i="16"/>
  <c r="H865" i="21" s="1"/>
  <c r="N869" i="16"/>
  <c r="H869" i="21" s="1"/>
  <c r="N873" i="16"/>
  <c r="H873" i="21" s="1"/>
  <c r="N877" i="16"/>
  <c r="H877" i="21" s="1"/>
  <c r="N881" i="16"/>
  <c r="H881" i="21" s="1"/>
  <c r="N885" i="16"/>
  <c r="H885" i="21" s="1"/>
  <c r="N889" i="16"/>
  <c r="H889" i="21" s="1"/>
  <c r="N893" i="16"/>
  <c r="H893" i="21" s="1"/>
  <c r="N897" i="16"/>
  <c r="H897" i="21" s="1"/>
  <c r="N901" i="16"/>
  <c r="H901" i="21" s="1"/>
  <c r="N905" i="16"/>
  <c r="H905" i="21" s="1"/>
  <c r="N909" i="16"/>
  <c r="H909" i="21" s="1"/>
  <c r="N913" i="16"/>
  <c r="H913" i="21" s="1"/>
  <c r="N917" i="16"/>
  <c r="H917" i="21" s="1"/>
  <c r="N921" i="16"/>
  <c r="H921" i="21" s="1"/>
  <c r="N925" i="16"/>
  <c r="H925" i="21" s="1"/>
  <c r="N929" i="16"/>
  <c r="H929" i="21" s="1"/>
  <c r="N933" i="16"/>
  <c r="H933" i="21" s="1"/>
  <c r="N937" i="16"/>
  <c r="H937" i="21" s="1"/>
  <c r="N941" i="16"/>
  <c r="H941" i="21" s="1"/>
  <c r="N945" i="16"/>
  <c r="H945" i="21" s="1"/>
  <c r="N949" i="16"/>
  <c r="H949" i="21" s="1"/>
  <c r="N953" i="16"/>
  <c r="H953" i="21" s="1"/>
  <c r="N957" i="16"/>
  <c r="H957" i="21" s="1"/>
  <c r="N961" i="16"/>
  <c r="H961" i="21" s="1"/>
  <c r="N965" i="16"/>
  <c r="H965" i="21" s="1"/>
  <c r="N969" i="16"/>
  <c r="H969" i="21" s="1"/>
  <c r="N973" i="16"/>
  <c r="H973" i="21" s="1"/>
  <c r="N977" i="16"/>
  <c r="H977" i="21" s="1"/>
  <c r="N981" i="16"/>
  <c r="H981" i="21" s="1"/>
  <c r="N985" i="16"/>
  <c r="H985" i="21" s="1"/>
  <c r="N989" i="16"/>
  <c r="H989" i="21" s="1"/>
  <c r="N993" i="16"/>
  <c r="H993" i="21" s="1"/>
  <c r="N997" i="16"/>
  <c r="H997" i="21" s="1"/>
  <c r="N1001" i="16"/>
  <c r="H1001" i="21" s="1"/>
  <c r="N1005" i="16"/>
  <c r="H1005" i="21" s="1"/>
  <c r="N1009" i="16"/>
  <c r="H1009" i="21" s="1"/>
  <c r="N1013" i="16"/>
  <c r="H1013" i="21" s="1"/>
  <c r="N1017" i="16"/>
  <c r="H1017" i="21" s="1"/>
  <c r="N1021" i="16"/>
  <c r="H1021" i="21" s="1"/>
  <c r="N1025" i="16"/>
  <c r="H1025" i="21" s="1"/>
  <c r="N1029" i="16"/>
  <c r="H1029" i="21" s="1"/>
  <c r="N1033" i="16"/>
  <c r="H1033" i="21" s="1"/>
  <c r="N1037" i="16"/>
  <c r="H1037" i="21" s="1"/>
  <c r="N1041" i="16"/>
  <c r="H1041" i="21" s="1"/>
  <c r="N1045" i="16"/>
  <c r="H1045" i="21" s="1"/>
  <c r="N1049" i="16"/>
  <c r="H1049" i="21" s="1"/>
  <c r="N1053" i="16"/>
  <c r="H1053" i="21" s="1"/>
  <c r="N1057" i="16"/>
  <c r="H1057" i="21" s="1"/>
  <c r="N1061" i="16"/>
  <c r="H1061" i="21" s="1"/>
  <c r="N1065" i="16"/>
  <c r="H1065" i="21" s="1"/>
  <c r="N1069" i="16"/>
  <c r="H1069" i="21" s="1"/>
  <c r="N1073" i="16"/>
  <c r="H1073" i="21" s="1"/>
  <c r="N1077" i="16"/>
  <c r="H1077" i="21" s="1"/>
  <c r="N1081" i="16"/>
  <c r="H1081" i="21" s="1"/>
  <c r="M26" i="16"/>
  <c r="G26" i="21" s="1"/>
  <c r="M4" i="16"/>
  <c r="G4" i="21" s="1"/>
  <c r="M8" i="16"/>
  <c r="G8" i="21" s="1"/>
  <c r="M12" i="16"/>
  <c r="G12" i="21" s="1"/>
  <c r="M16" i="16"/>
  <c r="G16" i="21" s="1"/>
  <c r="M20" i="16"/>
  <c r="G20" i="21" s="1"/>
  <c r="M24" i="16"/>
  <c r="G24" i="21" s="1"/>
  <c r="M29" i="16"/>
  <c r="G29" i="21" s="1"/>
  <c r="M33" i="16"/>
  <c r="G33" i="21" s="1"/>
  <c r="M37" i="16"/>
  <c r="G37" i="21" s="1"/>
  <c r="M41" i="16"/>
  <c r="G41" i="21" s="1"/>
  <c r="M45" i="16"/>
  <c r="G45" i="21" s="1"/>
  <c r="M50" i="16"/>
  <c r="G50" i="21" s="1"/>
  <c r="M54" i="16"/>
  <c r="G54" i="21" s="1"/>
  <c r="M58" i="16"/>
  <c r="G58" i="21" s="1"/>
  <c r="M62" i="16"/>
  <c r="G62" i="21" s="1"/>
  <c r="M66" i="16"/>
  <c r="G66" i="21" s="1"/>
  <c r="M70" i="16"/>
  <c r="G70" i="21" s="1"/>
  <c r="M75" i="16"/>
  <c r="G75" i="21" s="1"/>
  <c r="M79" i="16"/>
  <c r="G79" i="21" s="1"/>
  <c r="M83" i="16"/>
  <c r="G83" i="21" s="1"/>
  <c r="M87" i="16"/>
  <c r="G87" i="21" s="1"/>
  <c r="M91" i="16"/>
  <c r="G91" i="21" s="1"/>
  <c r="M96" i="16"/>
  <c r="G96" i="21" s="1"/>
  <c r="M100" i="16"/>
  <c r="G100" i="21" s="1"/>
  <c r="M104" i="16"/>
  <c r="G104" i="21" s="1"/>
  <c r="M108" i="16"/>
  <c r="G108" i="21" s="1"/>
  <c r="M112" i="16"/>
  <c r="G112" i="21" s="1"/>
  <c r="M116" i="16"/>
  <c r="G116" i="21" s="1"/>
  <c r="M120" i="16"/>
  <c r="G120" i="21" s="1"/>
  <c r="M124" i="16"/>
  <c r="G124" i="21" s="1"/>
  <c r="M128" i="16"/>
  <c r="G128" i="21" s="1"/>
  <c r="M132" i="16"/>
  <c r="G132" i="21" s="1"/>
  <c r="M136" i="16"/>
  <c r="G136" i="21" s="1"/>
  <c r="M140" i="16"/>
  <c r="G140" i="21" s="1"/>
  <c r="M144" i="16"/>
  <c r="G144" i="21" s="1"/>
  <c r="M148" i="16"/>
  <c r="G148" i="21" s="1"/>
  <c r="M152" i="16"/>
  <c r="G152" i="21" s="1"/>
  <c r="M156" i="16"/>
  <c r="G156" i="21" s="1"/>
  <c r="M160" i="16"/>
  <c r="G160" i="21" s="1"/>
  <c r="M164" i="16"/>
  <c r="G164" i="21" s="1"/>
  <c r="M168" i="16"/>
  <c r="G168" i="21" s="1"/>
  <c r="M172" i="16"/>
  <c r="G172" i="21" s="1"/>
  <c r="M176" i="16"/>
  <c r="G176" i="21" s="1"/>
  <c r="M180" i="16"/>
  <c r="G180" i="21" s="1"/>
  <c r="M184" i="16"/>
  <c r="G184" i="21" s="1"/>
  <c r="M188" i="16"/>
  <c r="G188" i="21" s="1"/>
  <c r="M192" i="16"/>
  <c r="G192" i="21" s="1"/>
  <c r="M196" i="16"/>
  <c r="G196" i="21" s="1"/>
  <c r="M200" i="16"/>
  <c r="G200" i="21" s="1"/>
  <c r="M204" i="16"/>
  <c r="G204" i="21" s="1"/>
  <c r="M208" i="16"/>
  <c r="G208" i="21" s="1"/>
  <c r="M212" i="16"/>
  <c r="G212" i="21" s="1"/>
  <c r="M216" i="16"/>
  <c r="G216" i="21" s="1"/>
  <c r="M220" i="16"/>
  <c r="G220" i="21" s="1"/>
  <c r="M224" i="16"/>
  <c r="G224" i="21" s="1"/>
  <c r="M228" i="16"/>
  <c r="G228" i="21" s="1"/>
  <c r="M232" i="16"/>
  <c r="G232" i="21" s="1"/>
  <c r="M236" i="16"/>
  <c r="G236" i="21" s="1"/>
  <c r="M240" i="16"/>
  <c r="G240" i="21" s="1"/>
  <c r="M244" i="16"/>
  <c r="G244" i="21" s="1"/>
  <c r="M248" i="16"/>
  <c r="G248" i="21" s="1"/>
  <c r="M252" i="16"/>
  <c r="G252" i="21" s="1"/>
  <c r="M256" i="16"/>
  <c r="G256" i="21" s="1"/>
  <c r="M260" i="16"/>
  <c r="G260" i="21" s="1"/>
  <c r="M264" i="16"/>
  <c r="G264" i="21" s="1"/>
  <c r="M268" i="16"/>
  <c r="G268" i="21" s="1"/>
  <c r="M272" i="16"/>
  <c r="G272" i="21" s="1"/>
  <c r="M276" i="16"/>
  <c r="G276" i="21" s="1"/>
  <c r="M280" i="16"/>
  <c r="G280" i="21" s="1"/>
  <c r="M284" i="16"/>
  <c r="G284" i="21" s="1"/>
  <c r="M288" i="16"/>
  <c r="G288" i="21" s="1"/>
  <c r="M292" i="16"/>
  <c r="G292" i="21" s="1"/>
  <c r="M296" i="16"/>
  <c r="G296" i="21" s="1"/>
  <c r="M300" i="16"/>
  <c r="G300" i="21" s="1"/>
  <c r="M304" i="16"/>
  <c r="G304" i="21" s="1"/>
  <c r="M308" i="16"/>
  <c r="G308" i="21" s="1"/>
  <c r="M312" i="16"/>
  <c r="G312" i="21" s="1"/>
  <c r="M316" i="16"/>
  <c r="G316" i="21" s="1"/>
  <c r="M320" i="16"/>
  <c r="G320" i="21" s="1"/>
  <c r="M324" i="16"/>
  <c r="G324" i="21" s="1"/>
  <c r="M328" i="16"/>
  <c r="G328" i="21" s="1"/>
  <c r="M332" i="16"/>
  <c r="G332" i="21" s="1"/>
  <c r="M336" i="16"/>
  <c r="G336" i="21" s="1"/>
  <c r="M340" i="16"/>
  <c r="G340" i="21" s="1"/>
  <c r="M344" i="16"/>
  <c r="G344" i="21" s="1"/>
  <c r="M348" i="16"/>
  <c r="G348" i="21" s="1"/>
  <c r="M352" i="16"/>
  <c r="G352" i="21" s="1"/>
  <c r="M356" i="16"/>
  <c r="G356" i="21" s="1"/>
  <c r="M360" i="16"/>
  <c r="G360" i="21" s="1"/>
  <c r="M364" i="16"/>
  <c r="G364" i="21" s="1"/>
  <c r="M368" i="16"/>
  <c r="G368" i="21" s="1"/>
  <c r="M372" i="16"/>
  <c r="G372" i="21" s="1"/>
  <c r="M376" i="16"/>
  <c r="G376" i="21" s="1"/>
  <c r="M380" i="16"/>
  <c r="G380" i="21" s="1"/>
  <c r="M384" i="16"/>
  <c r="G384" i="21" s="1"/>
  <c r="M388" i="16"/>
  <c r="G388" i="21" s="1"/>
  <c r="M392" i="16"/>
  <c r="G392" i="21" s="1"/>
  <c r="M396" i="16"/>
  <c r="G396" i="21" s="1"/>
  <c r="M400" i="16"/>
  <c r="G400" i="21" s="1"/>
  <c r="M404" i="16"/>
  <c r="G404" i="21" s="1"/>
  <c r="M408" i="16"/>
  <c r="G408" i="21" s="1"/>
  <c r="M412" i="16"/>
  <c r="G412" i="21" s="1"/>
  <c r="M416" i="16"/>
  <c r="G416" i="21" s="1"/>
  <c r="M420" i="16"/>
  <c r="G420" i="21" s="1"/>
  <c r="M424" i="16"/>
  <c r="G424" i="21" s="1"/>
  <c r="M428" i="16"/>
  <c r="G428" i="21" s="1"/>
  <c r="M432" i="16"/>
  <c r="G432" i="21" s="1"/>
  <c r="M436" i="16"/>
  <c r="G436" i="21" s="1"/>
  <c r="M440" i="16"/>
  <c r="G440" i="21" s="1"/>
  <c r="M444" i="16"/>
  <c r="G444" i="21" s="1"/>
  <c r="M448" i="16"/>
  <c r="G448" i="21" s="1"/>
  <c r="M452" i="16"/>
  <c r="G452" i="21" s="1"/>
  <c r="M456" i="16"/>
  <c r="G456" i="21" s="1"/>
  <c r="M460" i="16"/>
  <c r="G460" i="21" s="1"/>
  <c r="M464" i="16"/>
  <c r="G464" i="21" s="1"/>
  <c r="M468" i="16"/>
  <c r="G468" i="21" s="1"/>
  <c r="M472" i="16"/>
  <c r="G472" i="21" s="1"/>
  <c r="M476" i="16"/>
  <c r="G476" i="21" s="1"/>
  <c r="M480" i="16"/>
  <c r="G480" i="21" s="1"/>
  <c r="M484" i="16"/>
  <c r="G484" i="21" s="1"/>
  <c r="M488" i="16"/>
  <c r="G488" i="21" s="1"/>
  <c r="M492" i="16"/>
  <c r="G492" i="21" s="1"/>
  <c r="M496" i="16"/>
  <c r="G496" i="21" s="1"/>
  <c r="M500" i="16"/>
  <c r="G500" i="21" s="1"/>
  <c r="M504" i="16"/>
  <c r="G504" i="21" s="1"/>
  <c r="M508" i="16"/>
  <c r="G508" i="21" s="1"/>
  <c r="M512" i="16"/>
  <c r="G512" i="21" s="1"/>
  <c r="M516" i="16"/>
  <c r="G516" i="21" s="1"/>
  <c r="M520" i="16"/>
  <c r="G520" i="21" s="1"/>
  <c r="M524" i="16"/>
  <c r="G524" i="21" s="1"/>
  <c r="M528" i="16"/>
  <c r="G528" i="21" s="1"/>
  <c r="M532" i="16"/>
  <c r="G532" i="21" s="1"/>
  <c r="M536" i="16"/>
  <c r="G536" i="21" s="1"/>
  <c r="M540" i="16"/>
  <c r="G540" i="21" s="1"/>
  <c r="M544" i="16"/>
  <c r="G544" i="21" s="1"/>
  <c r="M548" i="16"/>
  <c r="G548" i="21" s="1"/>
  <c r="M552" i="16"/>
  <c r="G552" i="21" s="1"/>
  <c r="M556" i="16"/>
  <c r="G556" i="21" s="1"/>
  <c r="M560" i="16"/>
  <c r="G560" i="21" s="1"/>
  <c r="M564" i="16"/>
  <c r="G564" i="21" s="1"/>
  <c r="M568" i="16"/>
  <c r="G568" i="21" s="1"/>
  <c r="M572" i="16"/>
  <c r="G572" i="21" s="1"/>
  <c r="M576" i="16"/>
  <c r="G576" i="21" s="1"/>
  <c r="M580" i="16"/>
  <c r="G580" i="21" s="1"/>
  <c r="M584" i="16"/>
  <c r="G584" i="21" s="1"/>
  <c r="M588" i="16"/>
  <c r="G588" i="21" s="1"/>
  <c r="M592" i="16"/>
  <c r="G592" i="21" s="1"/>
  <c r="M596" i="16"/>
  <c r="G596" i="21" s="1"/>
  <c r="M600" i="16"/>
  <c r="G600" i="21" s="1"/>
  <c r="M604" i="16"/>
  <c r="G604" i="21" s="1"/>
  <c r="M608" i="16"/>
  <c r="G608" i="21" s="1"/>
  <c r="M612" i="16"/>
  <c r="G612" i="21" s="1"/>
  <c r="M616" i="16"/>
  <c r="G616" i="21" s="1"/>
  <c r="M620" i="16"/>
  <c r="G620" i="21" s="1"/>
  <c r="M624" i="16"/>
  <c r="G624" i="21" s="1"/>
  <c r="M628" i="16"/>
  <c r="G628" i="21" s="1"/>
  <c r="M632" i="16"/>
  <c r="G632" i="21" s="1"/>
  <c r="M636" i="16"/>
  <c r="G636" i="21" s="1"/>
  <c r="M640" i="16"/>
  <c r="G640" i="21" s="1"/>
  <c r="M644" i="16"/>
  <c r="G644" i="21" s="1"/>
  <c r="M648" i="16"/>
  <c r="G648" i="21" s="1"/>
  <c r="M652" i="16"/>
  <c r="G652" i="21" s="1"/>
  <c r="M656" i="16"/>
  <c r="G656" i="21" s="1"/>
  <c r="M660" i="16"/>
  <c r="G660" i="21" s="1"/>
  <c r="M664" i="16"/>
  <c r="G664" i="21" s="1"/>
  <c r="M668" i="16"/>
  <c r="G668" i="21" s="1"/>
  <c r="M672" i="16"/>
  <c r="G672" i="21" s="1"/>
  <c r="M676" i="16"/>
  <c r="G676" i="21" s="1"/>
  <c r="M680" i="16"/>
  <c r="G680" i="21" s="1"/>
  <c r="M684" i="16"/>
  <c r="G684" i="21" s="1"/>
  <c r="M688" i="16"/>
  <c r="G688" i="21" s="1"/>
  <c r="M692" i="16"/>
  <c r="G692" i="21" s="1"/>
  <c r="M696" i="16"/>
  <c r="G696" i="21" s="1"/>
  <c r="M700" i="16"/>
  <c r="G700" i="21" s="1"/>
  <c r="M704" i="16"/>
  <c r="G704" i="21" s="1"/>
  <c r="M708" i="16"/>
  <c r="G708" i="21" s="1"/>
  <c r="M712" i="16"/>
  <c r="G712" i="21" s="1"/>
  <c r="M716" i="16"/>
  <c r="G716" i="21" s="1"/>
  <c r="M720" i="16"/>
  <c r="G720" i="21" s="1"/>
  <c r="M724" i="16"/>
  <c r="G724" i="21" s="1"/>
  <c r="M728" i="16"/>
  <c r="G728" i="21" s="1"/>
  <c r="M732" i="16"/>
  <c r="G732" i="21" s="1"/>
  <c r="M736" i="16"/>
  <c r="G736" i="21" s="1"/>
  <c r="M740" i="16"/>
  <c r="G740" i="21" s="1"/>
  <c r="M744" i="16"/>
  <c r="G744" i="21" s="1"/>
  <c r="M748" i="16"/>
  <c r="G748" i="21" s="1"/>
  <c r="M752" i="16"/>
  <c r="G752" i="21" s="1"/>
  <c r="M756" i="16"/>
  <c r="G756" i="21" s="1"/>
  <c r="M760" i="16"/>
  <c r="G760" i="21" s="1"/>
  <c r="M764" i="16"/>
  <c r="G764" i="21" s="1"/>
  <c r="M768" i="16"/>
  <c r="G768" i="21" s="1"/>
  <c r="M772" i="16"/>
  <c r="G772" i="21" s="1"/>
  <c r="M776" i="16"/>
  <c r="G776" i="21" s="1"/>
  <c r="M780" i="16"/>
  <c r="G780" i="21" s="1"/>
  <c r="M784" i="16"/>
  <c r="G784" i="21" s="1"/>
  <c r="M788" i="16"/>
  <c r="G788" i="21" s="1"/>
  <c r="M792" i="16"/>
  <c r="G792" i="21" s="1"/>
  <c r="M796" i="16"/>
  <c r="G796" i="21" s="1"/>
  <c r="M800" i="16"/>
  <c r="G800" i="21" s="1"/>
  <c r="M804" i="16"/>
  <c r="G804" i="21" s="1"/>
  <c r="M808" i="16"/>
  <c r="G808" i="21" s="1"/>
  <c r="M812" i="16"/>
  <c r="G812" i="21" s="1"/>
  <c r="M816" i="16"/>
  <c r="G816" i="21" s="1"/>
  <c r="M820" i="16"/>
  <c r="G820" i="21" s="1"/>
  <c r="M824" i="16"/>
  <c r="G824" i="21" s="1"/>
  <c r="M828" i="16"/>
  <c r="G828" i="21" s="1"/>
  <c r="M832" i="16"/>
  <c r="G832" i="21" s="1"/>
  <c r="M836" i="16"/>
  <c r="G836" i="21" s="1"/>
  <c r="M840" i="16"/>
  <c r="G840" i="21" s="1"/>
  <c r="M844" i="16"/>
  <c r="G844" i="21" s="1"/>
  <c r="M848" i="16"/>
  <c r="G848" i="21" s="1"/>
  <c r="M852" i="16"/>
  <c r="G852" i="21" s="1"/>
  <c r="M856" i="16"/>
  <c r="G856" i="21" s="1"/>
  <c r="M860" i="16"/>
  <c r="G860" i="21" s="1"/>
  <c r="M864" i="16"/>
  <c r="G864" i="21" s="1"/>
  <c r="M868" i="16"/>
  <c r="G868" i="21" s="1"/>
  <c r="M872" i="16"/>
  <c r="G872" i="21" s="1"/>
  <c r="M876" i="16"/>
  <c r="G876" i="21" s="1"/>
  <c r="M880" i="16"/>
  <c r="G880" i="21" s="1"/>
  <c r="M884" i="16"/>
  <c r="G884" i="21" s="1"/>
  <c r="M888" i="16"/>
  <c r="G888" i="21" s="1"/>
  <c r="M892" i="16"/>
  <c r="G892" i="21" s="1"/>
  <c r="M896" i="16"/>
  <c r="G896" i="21" s="1"/>
  <c r="M900" i="16"/>
  <c r="G900" i="21" s="1"/>
  <c r="M904" i="16"/>
  <c r="G904" i="21" s="1"/>
  <c r="M908" i="16"/>
  <c r="G908" i="21" s="1"/>
  <c r="M912" i="16"/>
  <c r="G912" i="21" s="1"/>
  <c r="M916" i="16"/>
  <c r="G916" i="21" s="1"/>
  <c r="M920" i="16"/>
  <c r="G920" i="21" s="1"/>
  <c r="M924" i="16"/>
  <c r="G924" i="21" s="1"/>
  <c r="M928" i="16"/>
  <c r="G928" i="21" s="1"/>
  <c r="M932" i="16"/>
  <c r="G932" i="21" s="1"/>
  <c r="M936" i="16"/>
  <c r="G936" i="21" s="1"/>
  <c r="M940" i="16"/>
  <c r="G940" i="21" s="1"/>
  <c r="M944" i="16"/>
  <c r="G944" i="21" s="1"/>
  <c r="M948" i="16"/>
  <c r="G948" i="21" s="1"/>
  <c r="M952" i="16"/>
  <c r="G952" i="21" s="1"/>
  <c r="M956" i="16"/>
  <c r="G956" i="21" s="1"/>
  <c r="M960" i="16"/>
  <c r="G960" i="21" s="1"/>
  <c r="M964" i="16"/>
  <c r="G964" i="21" s="1"/>
  <c r="M968" i="16"/>
  <c r="G968" i="21" s="1"/>
  <c r="M972" i="16"/>
  <c r="G972" i="21" s="1"/>
  <c r="M976" i="16"/>
  <c r="G976" i="21" s="1"/>
  <c r="M980" i="16"/>
  <c r="G980" i="21" s="1"/>
  <c r="M984" i="16"/>
  <c r="G984" i="21" s="1"/>
  <c r="M988" i="16"/>
  <c r="G988" i="21" s="1"/>
  <c r="M992" i="16"/>
  <c r="G992" i="21" s="1"/>
  <c r="M996" i="16"/>
  <c r="G996" i="21" s="1"/>
  <c r="M1000" i="16"/>
  <c r="G1000" i="21" s="1"/>
  <c r="M1004" i="16"/>
  <c r="G1004" i="21" s="1"/>
  <c r="M1008" i="16"/>
  <c r="G1008" i="21" s="1"/>
  <c r="M1012" i="16"/>
  <c r="G1012" i="21" s="1"/>
  <c r="M1016" i="16"/>
  <c r="G1016" i="21" s="1"/>
  <c r="M1020" i="16"/>
  <c r="G1020" i="21" s="1"/>
  <c r="M1024" i="16"/>
  <c r="G1024" i="21" s="1"/>
  <c r="M1028" i="16"/>
  <c r="G1028" i="21" s="1"/>
  <c r="M1032" i="16"/>
  <c r="G1032" i="21" s="1"/>
  <c r="M1036" i="16"/>
  <c r="G1036" i="21" s="1"/>
  <c r="M1040" i="16"/>
  <c r="G1040" i="21" s="1"/>
  <c r="M1044" i="16"/>
  <c r="G1044" i="21" s="1"/>
  <c r="M1048" i="16"/>
  <c r="G1048" i="21" s="1"/>
  <c r="M1052" i="16"/>
  <c r="G1052" i="21" s="1"/>
  <c r="M1056" i="16"/>
  <c r="G1056" i="21" s="1"/>
  <c r="M1060" i="16"/>
  <c r="G1060" i="21" s="1"/>
  <c r="M1064" i="16"/>
  <c r="G1064" i="21" s="1"/>
  <c r="M1068" i="16"/>
  <c r="G1068" i="21" s="1"/>
  <c r="M1072" i="16"/>
  <c r="G1072" i="21" s="1"/>
  <c r="M1076" i="16"/>
  <c r="G1076" i="21" s="1"/>
  <c r="M1080" i="16"/>
  <c r="G1080" i="21" s="1"/>
  <c r="L26" i="16"/>
  <c r="F26" i="21" s="1"/>
  <c r="L4" i="16"/>
  <c r="F4" i="21" s="1"/>
  <c r="L8" i="16"/>
  <c r="F8" i="21" s="1"/>
  <c r="L12" i="16"/>
  <c r="F12" i="21" s="1"/>
  <c r="L16" i="16"/>
  <c r="F16" i="21" s="1"/>
  <c r="L20" i="16"/>
  <c r="F20" i="21" s="1"/>
  <c r="L24" i="16"/>
  <c r="F24" i="21" s="1"/>
  <c r="L29" i="16"/>
  <c r="F29" i="21" s="1"/>
  <c r="L33" i="16"/>
  <c r="F33" i="21" s="1"/>
  <c r="L37" i="16"/>
  <c r="F37" i="21" s="1"/>
  <c r="L41" i="16"/>
  <c r="F41" i="21" s="1"/>
  <c r="L45" i="16"/>
  <c r="F45" i="21" s="1"/>
  <c r="L50" i="16"/>
  <c r="F50" i="21" s="1"/>
  <c r="L54" i="16"/>
  <c r="F54" i="21" s="1"/>
  <c r="L58" i="16"/>
  <c r="F58" i="21" s="1"/>
  <c r="L62" i="16"/>
  <c r="F62" i="21" s="1"/>
  <c r="L66" i="16"/>
  <c r="F66" i="21" s="1"/>
  <c r="L70" i="16"/>
  <c r="F70" i="21" s="1"/>
  <c r="L75" i="16"/>
  <c r="F75" i="21" s="1"/>
  <c r="L79" i="16"/>
  <c r="F79" i="21" s="1"/>
  <c r="L83" i="16"/>
  <c r="F83" i="21" s="1"/>
  <c r="L87" i="16"/>
  <c r="F87" i="21" s="1"/>
  <c r="L91" i="16"/>
  <c r="F91" i="21" s="1"/>
  <c r="L96" i="16"/>
  <c r="F96" i="21" s="1"/>
  <c r="L100" i="16"/>
  <c r="F100" i="21" s="1"/>
  <c r="L104" i="16"/>
  <c r="F104" i="21" s="1"/>
  <c r="L108" i="16"/>
  <c r="F108" i="21" s="1"/>
  <c r="L112" i="16"/>
  <c r="F112" i="21" s="1"/>
  <c r="L116" i="16"/>
  <c r="F116" i="21" s="1"/>
  <c r="L120" i="16"/>
  <c r="F120" i="21" s="1"/>
  <c r="L124" i="16"/>
  <c r="F124" i="21" s="1"/>
  <c r="L128" i="16"/>
  <c r="F128" i="21" s="1"/>
  <c r="L132" i="16"/>
  <c r="F132" i="21" s="1"/>
  <c r="L136" i="16"/>
  <c r="F136" i="21" s="1"/>
  <c r="L140" i="16"/>
  <c r="F140" i="21" s="1"/>
  <c r="L144" i="16"/>
  <c r="F144" i="21" s="1"/>
  <c r="L148" i="16"/>
  <c r="F148" i="21" s="1"/>
  <c r="L152" i="16"/>
  <c r="F152" i="21" s="1"/>
  <c r="L156" i="16"/>
  <c r="F156" i="21" s="1"/>
  <c r="L160" i="16"/>
  <c r="F160" i="21" s="1"/>
  <c r="L164" i="16"/>
  <c r="F164" i="21" s="1"/>
  <c r="L168" i="16"/>
  <c r="F168" i="21" s="1"/>
  <c r="L172" i="16"/>
  <c r="F172" i="21" s="1"/>
  <c r="L176" i="16"/>
  <c r="F176" i="21" s="1"/>
  <c r="L180" i="16"/>
  <c r="F180" i="21" s="1"/>
  <c r="L184" i="16"/>
  <c r="F184" i="21" s="1"/>
  <c r="L188" i="16"/>
  <c r="F188" i="21" s="1"/>
  <c r="L192" i="16"/>
  <c r="F192" i="21" s="1"/>
  <c r="L196" i="16"/>
  <c r="F196" i="21" s="1"/>
  <c r="L200" i="16"/>
  <c r="F200" i="21" s="1"/>
  <c r="L204" i="16"/>
  <c r="F204" i="21" s="1"/>
  <c r="L208" i="16"/>
  <c r="F208" i="21" s="1"/>
  <c r="L212" i="16"/>
  <c r="F212" i="21" s="1"/>
  <c r="L216" i="16"/>
  <c r="F216" i="21" s="1"/>
  <c r="L220" i="16"/>
  <c r="F220" i="21" s="1"/>
  <c r="L224" i="16"/>
  <c r="F224" i="21" s="1"/>
  <c r="L228" i="16"/>
  <c r="F228" i="21" s="1"/>
  <c r="L232" i="16"/>
  <c r="F232" i="21" s="1"/>
  <c r="L236" i="16"/>
  <c r="F236" i="21" s="1"/>
  <c r="L240" i="16"/>
  <c r="F240" i="21" s="1"/>
  <c r="L244" i="16"/>
  <c r="F244" i="21" s="1"/>
  <c r="L248" i="16"/>
  <c r="F248" i="21" s="1"/>
  <c r="L252" i="16"/>
  <c r="F252" i="21" s="1"/>
  <c r="L256" i="16"/>
  <c r="F256" i="21" s="1"/>
  <c r="L260" i="16"/>
  <c r="F260" i="21" s="1"/>
  <c r="L264" i="16"/>
  <c r="F264" i="21" s="1"/>
  <c r="L268" i="16"/>
  <c r="F268" i="21" s="1"/>
  <c r="L272" i="16"/>
  <c r="F272" i="21" s="1"/>
  <c r="L276" i="16"/>
  <c r="F276" i="21" s="1"/>
  <c r="L280" i="16"/>
  <c r="F280" i="21" s="1"/>
  <c r="L284" i="16"/>
  <c r="F284" i="21" s="1"/>
  <c r="L288" i="16"/>
  <c r="F288" i="21" s="1"/>
  <c r="L292" i="16"/>
  <c r="F292" i="21" s="1"/>
  <c r="L296" i="16"/>
  <c r="F296" i="21" s="1"/>
  <c r="L300" i="16"/>
  <c r="F300" i="21" s="1"/>
  <c r="L304" i="16"/>
  <c r="F304" i="21" s="1"/>
  <c r="L308" i="16"/>
  <c r="F308" i="21" s="1"/>
  <c r="L312" i="16"/>
  <c r="F312" i="21" s="1"/>
  <c r="L316" i="16"/>
  <c r="F316" i="21" s="1"/>
  <c r="L320" i="16"/>
  <c r="F320" i="21" s="1"/>
  <c r="L324" i="16"/>
  <c r="F324" i="21" s="1"/>
  <c r="L328" i="16"/>
  <c r="F328" i="21" s="1"/>
  <c r="L332" i="16"/>
  <c r="F332" i="21" s="1"/>
  <c r="L336" i="16"/>
  <c r="F336" i="21" s="1"/>
  <c r="L340" i="16"/>
  <c r="F340" i="21" s="1"/>
  <c r="L344" i="16"/>
  <c r="F344" i="21" s="1"/>
  <c r="L348" i="16"/>
  <c r="F348" i="21" s="1"/>
  <c r="L352" i="16"/>
  <c r="F352" i="21" s="1"/>
  <c r="L356" i="16"/>
  <c r="F356" i="21" s="1"/>
  <c r="L360" i="16"/>
  <c r="F360" i="21" s="1"/>
  <c r="L364" i="16"/>
  <c r="F364" i="21" s="1"/>
  <c r="L368" i="16"/>
  <c r="F368" i="21" s="1"/>
  <c r="L372" i="16"/>
  <c r="F372" i="21" s="1"/>
  <c r="L376" i="16"/>
  <c r="F376" i="21" s="1"/>
  <c r="L380" i="16"/>
  <c r="F380" i="21" s="1"/>
  <c r="L384" i="16"/>
  <c r="F384" i="21" s="1"/>
  <c r="L388" i="16"/>
  <c r="F388" i="21" s="1"/>
  <c r="L392" i="16"/>
  <c r="F392" i="21" s="1"/>
  <c r="L396" i="16"/>
  <c r="F396" i="21" s="1"/>
  <c r="L400" i="16"/>
  <c r="F400" i="21" s="1"/>
  <c r="L404" i="16"/>
  <c r="F404" i="21" s="1"/>
  <c r="L408" i="16"/>
  <c r="F408" i="21" s="1"/>
  <c r="L412" i="16"/>
  <c r="F412" i="21" s="1"/>
  <c r="L416" i="16"/>
  <c r="F416" i="21" s="1"/>
  <c r="L420" i="16"/>
  <c r="F420" i="21" s="1"/>
  <c r="L424" i="16"/>
  <c r="F424" i="21" s="1"/>
  <c r="L428" i="16"/>
  <c r="F428" i="21" s="1"/>
  <c r="L432" i="16"/>
  <c r="F432" i="21" s="1"/>
  <c r="L436" i="16"/>
  <c r="F436" i="21" s="1"/>
  <c r="L440" i="16"/>
  <c r="F440" i="21" s="1"/>
  <c r="L444" i="16"/>
  <c r="F444" i="21" s="1"/>
  <c r="L448" i="16"/>
  <c r="F448" i="21" s="1"/>
  <c r="L452" i="16"/>
  <c r="F452" i="21" s="1"/>
  <c r="L456" i="16"/>
  <c r="F456" i="21" s="1"/>
  <c r="L460" i="16"/>
  <c r="F460" i="21" s="1"/>
  <c r="L464" i="16"/>
  <c r="F464" i="21" s="1"/>
  <c r="L468" i="16"/>
  <c r="F468" i="21" s="1"/>
  <c r="L472" i="16"/>
  <c r="F472" i="21" s="1"/>
  <c r="L476" i="16"/>
  <c r="F476" i="21" s="1"/>
  <c r="L480" i="16"/>
  <c r="F480" i="21" s="1"/>
  <c r="L484" i="16"/>
  <c r="F484" i="21" s="1"/>
  <c r="L488" i="16"/>
  <c r="F488" i="21" s="1"/>
  <c r="L492" i="16"/>
  <c r="F492" i="21" s="1"/>
  <c r="L496" i="16"/>
  <c r="F496" i="21" s="1"/>
  <c r="L500" i="16"/>
  <c r="F500" i="21" s="1"/>
  <c r="L504" i="16"/>
  <c r="F504" i="21" s="1"/>
  <c r="L508" i="16"/>
  <c r="F508" i="21" s="1"/>
  <c r="L512" i="16"/>
  <c r="F512" i="21" s="1"/>
  <c r="L516" i="16"/>
  <c r="F516" i="21" s="1"/>
  <c r="L520" i="16"/>
  <c r="F520" i="21" s="1"/>
  <c r="L524" i="16"/>
  <c r="F524" i="21" s="1"/>
  <c r="L528" i="16"/>
  <c r="F528" i="21" s="1"/>
  <c r="L532" i="16"/>
  <c r="F532" i="21" s="1"/>
  <c r="L536" i="16"/>
  <c r="F536" i="21" s="1"/>
  <c r="L540" i="16"/>
  <c r="F540" i="21" s="1"/>
  <c r="L544" i="16"/>
  <c r="F544" i="21" s="1"/>
  <c r="L548" i="16"/>
  <c r="F548" i="21" s="1"/>
  <c r="L552" i="16"/>
  <c r="F552" i="21" s="1"/>
  <c r="L556" i="16"/>
  <c r="F556" i="21" s="1"/>
  <c r="L560" i="16"/>
  <c r="F560" i="21" s="1"/>
  <c r="L564" i="16"/>
  <c r="F564" i="21" s="1"/>
  <c r="L568" i="16"/>
  <c r="F568" i="21" s="1"/>
  <c r="L572" i="16"/>
  <c r="F572" i="21" s="1"/>
  <c r="L576" i="16"/>
  <c r="F576" i="21" s="1"/>
  <c r="L580" i="16"/>
  <c r="F580" i="21" s="1"/>
  <c r="L584" i="16"/>
  <c r="F584" i="21" s="1"/>
  <c r="L588" i="16"/>
  <c r="F588" i="21" s="1"/>
  <c r="L592" i="16"/>
  <c r="F592" i="21" s="1"/>
  <c r="L596" i="16"/>
  <c r="F596" i="21" s="1"/>
  <c r="L600" i="16"/>
  <c r="F600" i="21" s="1"/>
  <c r="L604" i="16"/>
  <c r="F604" i="21" s="1"/>
  <c r="L608" i="16"/>
  <c r="F608" i="21" s="1"/>
  <c r="L612" i="16"/>
  <c r="F612" i="21" s="1"/>
  <c r="L616" i="16"/>
  <c r="F616" i="21" s="1"/>
  <c r="L620" i="16"/>
  <c r="F620" i="21" s="1"/>
  <c r="L624" i="16"/>
  <c r="F624" i="21" s="1"/>
  <c r="L628" i="16"/>
  <c r="F628" i="21" s="1"/>
  <c r="L632" i="16"/>
  <c r="F632" i="21" s="1"/>
  <c r="L636" i="16"/>
  <c r="F636" i="21" s="1"/>
  <c r="L640" i="16"/>
  <c r="F640" i="21" s="1"/>
  <c r="L644" i="16"/>
  <c r="F644" i="21" s="1"/>
  <c r="L648" i="16"/>
  <c r="F648" i="21" s="1"/>
  <c r="L652" i="16"/>
  <c r="F652" i="21" s="1"/>
  <c r="L656" i="16"/>
  <c r="F656" i="21" s="1"/>
  <c r="L660" i="16"/>
  <c r="F660" i="21" s="1"/>
  <c r="L664" i="16"/>
  <c r="F664" i="21" s="1"/>
  <c r="L668" i="16"/>
  <c r="F668" i="21" s="1"/>
  <c r="L672" i="16"/>
  <c r="F672" i="21" s="1"/>
  <c r="L676" i="16"/>
  <c r="F676" i="21" s="1"/>
  <c r="L680" i="16"/>
  <c r="F680" i="21" s="1"/>
  <c r="L684" i="16"/>
  <c r="F684" i="21" s="1"/>
  <c r="L688" i="16"/>
  <c r="F688" i="21" s="1"/>
  <c r="L692" i="16"/>
  <c r="F692" i="21" s="1"/>
  <c r="L696" i="16"/>
  <c r="F696" i="21" s="1"/>
  <c r="L700" i="16"/>
  <c r="F700" i="21" s="1"/>
  <c r="L704" i="16"/>
  <c r="F704" i="21" s="1"/>
  <c r="L708" i="16"/>
  <c r="F708" i="21" s="1"/>
  <c r="L712" i="16"/>
  <c r="F712" i="21" s="1"/>
  <c r="L716" i="16"/>
  <c r="F716" i="21" s="1"/>
  <c r="L720" i="16"/>
  <c r="F720" i="21" s="1"/>
  <c r="L724" i="16"/>
  <c r="F724" i="21" s="1"/>
  <c r="L728" i="16"/>
  <c r="F728" i="21" s="1"/>
  <c r="L732" i="16"/>
  <c r="F732" i="21" s="1"/>
  <c r="L736" i="16"/>
  <c r="F736" i="21" s="1"/>
  <c r="L740" i="16"/>
  <c r="F740" i="21" s="1"/>
  <c r="L744" i="16"/>
  <c r="F744" i="21" s="1"/>
  <c r="L748" i="16"/>
  <c r="F748" i="21" s="1"/>
  <c r="L752" i="16"/>
  <c r="F752" i="21" s="1"/>
  <c r="L756" i="16"/>
  <c r="F756" i="21" s="1"/>
  <c r="L760" i="16"/>
  <c r="F760" i="21" s="1"/>
  <c r="L764" i="16"/>
  <c r="F764" i="21" s="1"/>
  <c r="L768" i="16"/>
  <c r="F768" i="21" s="1"/>
  <c r="L772" i="16"/>
  <c r="F772" i="21" s="1"/>
  <c r="L776" i="16"/>
  <c r="F776" i="21" s="1"/>
  <c r="L780" i="16"/>
  <c r="F780" i="21" s="1"/>
  <c r="L784" i="16"/>
  <c r="F784" i="21" s="1"/>
  <c r="L788" i="16"/>
  <c r="F788" i="21" s="1"/>
  <c r="L792" i="16"/>
  <c r="F792" i="21" s="1"/>
  <c r="L796" i="16"/>
  <c r="F796" i="21" s="1"/>
  <c r="L800" i="16"/>
  <c r="F800" i="21" s="1"/>
  <c r="L804" i="16"/>
  <c r="F804" i="21" s="1"/>
  <c r="L808" i="16"/>
  <c r="F808" i="21" s="1"/>
  <c r="L812" i="16"/>
  <c r="F812" i="21" s="1"/>
  <c r="L816" i="16"/>
  <c r="F816" i="21" s="1"/>
  <c r="L820" i="16"/>
  <c r="F820" i="21" s="1"/>
  <c r="L824" i="16"/>
  <c r="F824" i="21" s="1"/>
  <c r="L828" i="16"/>
  <c r="F828" i="21" s="1"/>
  <c r="L832" i="16"/>
  <c r="F832" i="21" s="1"/>
  <c r="L836" i="16"/>
  <c r="F836" i="21" s="1"/>
  <c r="L840" i="16"/>
  <c r="F840" i="21" s="1"/>
  <c r="L844" i="16"/>
  <c r="F844" i="21" s="1"/>
  <c r="L848" i="16"/>
  <c r="F848" i="21" s="1"/>
  <c r="L852" i="16"/>
  <c r="F852" i="21" s="1"/>
  <c r="L856" i="16"/>
  <c r="F856" i="21" s="1"/>
  <c r="L860" i="16"/>
  <c r="F860" i="21" s="1"/>
  <c r="L864" i="16"/>
  <c r="F864" i="21" s="1"/>
  <c r="L868" i="16"/>
  <c r="F868" i="21" s="1"/>
  <c r="L872" i="16"/>
  <c r="F872" i="21" s="1"/>
  <c r="L876" i="16"/>
  <c r="F876" i="21" s="1"/>
  <c r="L880" i="16"/>
  <c r="F880" i="21" s="1"/>
  <c r="L884" i="16"/>
  <c r="F884" i="21" s="1"/>
  <c r="L888" i="16"/>
  <c r="F888" i="21" s="1"/>
  <c r="L892" i="16"/>
  <c r="F892" i="21" s="1"/>
  <c r="L896" i="16"/>
  <c r="F896" i="21" s="1"/>
  <c r="L900" i="16"/>
  <c r="F900" i="21" s="1"/>
  <c r="L904" i="16"/>
  <c r="F904" i="21" s="1"/>
  <c r="L908" i="16"/>
  <c r="F908" i="21" s="1"/>
  <c r="L912" i="16"/>
  <c r="F912" i="21" s="1"/>
  <c r="L916" i="16"/>
  <c r="F916" i="21" s="1"/>
  <c r="L920" i="16"/>
  <c r="F920" i="21" s="1"/>
  <c r="L924" i="16"/>
  <c r="F924" i="21" s="1"/>
  <c r="L928" i="16"/>
  <c r="F928" i="21" s="1"/>
  <c r="L932" i="16"/>
  <c r="F932" i="21" s="1"/>
  <c r="L936" i="16"/>
  <c r="F936" i="21" s="1"/>
  <c r="L940" i="16"/>
  <c r="F940" i="21" s="1"/>
  <c r="L944" i="16"/>
  <c r="F944" i="21" s="1"/>
  <c r="L948" i="16"/>
  <c r="F948" i="21" s="1"/>
  <c r="L952" i="16"/>
  <c r="F952" i="21" s="1"/>
  <c r="L956" i="16"/>
  <c r="F956" i="21" s="1"/>
  <c r="L960" i="16"/>
  <c r="F960" i="21" s="1"/>
  <c r="L964" i="16"/>
  <c r="F964" i="21" s="1"/>
  <c r="L968" i="16"/>
  <c r="F968" i="21" s="1"/>
  <c r="L972" i="16"/>
  <c r="F972" i="21" s="1"/>
  <c r="L976" i="16"/>
  <c r="F976" i="21" s="1"/>
  <c r="L980" i="16"/>
  <c r="F980" i="21" s="1"/>
  <c r="L984" i="16"/>
  <c r="F984" i="21" s="1"/>
  <c r="L988" i="16"/>
  <c r="F988" i="21" s="1"/>
  <c r="L992" i="16"/>
  <c r="F992" i="21" s="1"/>
  <c r="L996" i="16"/>
  <c r="F996" i="21" s="1"/>
  <c r="L1000" i="16"/>
  <c r="F1000" i="21" s="1"/>
  <c r="L1004" i="16"/>
  <c r="F1004" i="21" s="1"/>
  <c r="L1008" i="16"/>
  <c r="F1008" i="21" s="1"/>
  <c r="L1012" i="16"/>
  <c r="F1012" i="21" s="1"/>
  <c r="L1016" i="16"/>
  <c r="F1016" i="21" s="1"/>
  <c r="L1020" i="16"/>
  <c r="F1020" i="21" s="1"/>
  <c r="L1024" i="16"/>
  <c r="F1024" i="21" s="1"/>
  <c r="L1028" i="16"/>
  <c r="F1028" i="21" s="1"/>
  <c r="L1032" i="16"/>
  <c r="F1032" i="21" s="1"/>
  <c r="L1036" i="16"/>
  <c r="F1036" i="21" s="1"/>
  <c r="L1040" i="16"/>
  <c r="F1040" i="21" s="1"/>
  <c r="L1044" i="16"/>
  <c r="F1044" i="21" s="1"/>
  <c r="L1048" i="16"/>
  <c r="F1048" i="21" s="1"/>
  <c r="L1052" i="16"/>
  <c r="F1052" i="21" s="1"/>
  <c r="L1056" i="16"/>
  <c r="F1056" i="21" s="1"/>
  <c r="L1060" i="16"/>
  <c r="F1060" i="21" s="1"/>
  <c r="L1064" i="16"/>
  <c r="F1064" i="21" s="1"/>
  <c r="L1068" i="16"/>
  <c r="F1068" i="21" s="1"/>
  <c r="L1072" i="16"/>
  <c r="F1072" i="21" s="1"/>
  <c r="L1076" i="16"/>
  <c r="F1076" i="21" s="1"/>
  <c r="L1080" i="16"/>
  <c r="F1080" i="21" s="1"/>
  <c r="K26" i="16"/>
  <c r="E26" i="21" s="1"/>
  <c r="K4" i="16"/>
  <c r="K6" i="16"/>
  <c r="E6" i="21" s="1"/>
  <c r="K10" i="16"/>
  <c r="E10" i="21" s="1"/>
  <c r="K14" i="16"/>
  <c r="E14" i="21" s="1"/>
  <c r="K18" i="16"/>
  <c r="E18" i="21" s="1"/>
  <c r="K22" i="16"/>
  <c r="E22" i="21" s="1"/>
  <c r="K27" i="16"/>
  <c r="E27" i="21" s="1"/>
  <c r="K31" i="16"/>
  <c r="E31" i="21" s="1"/>
  <c r="K35" i="16"/>
  <c r="E35" i="21" s="1"/>
  <c r="K39" i="16"/>
  <c r="E39" i="21" s="1"/>
  <c r="K43" i="16"/>
  <c r="E43" i="21" s="1"/>
  <c r="K47" i="16"/>
  <c r="E47" i="21" s="1"/>
  <c r="K52" i="16"/>
  <c r="E52" i="21" s="1"/>
  <c r="K56" i="16"/>
  <c r="E56" i="21" s="1"/>
  <c r="K60" i="16"/>
  <c r="E60" i="21" s="1"/>
  <c r="K64" i="16"/>
  <c r="E64" i="21" s="1"/>
  <c r="K68" i="16"/>
  <c r="E68" i="21" s="1"/>
  <c r="K73" i="16"/>
  <c r="E73" i="21" s="1"/>
  <c r="K77" i="16"/>
  <c r="E77" i="21" s="1"/>
  <c r="K81" i="16"/>
  <c r="E81" i="21" s="1"/>
  <c r="K85" i="16"/>
  <c r="E85" i="21" s="1"/>
  <c r="K89" i="16"/>
  <c r="E89" i="21" s="1"/>
  <c r="K93" i="16"/>
  <c r="E93" i="21" s="1"/>
  <c r="K98" i="16"/>
  <c r="E98" i="21" s="1"/>
  <c r="K102" i="16"/>
  <c r="E102" i="21" s="1"/>
  <c r="K106" i="16"/>
  <c r="E106" i="21" s="1"/>
  <c r="K110" i="16"/>
  <c r="E110" i="21" s="1"/>
  <c r="K114" i="16"/>
  <c r="E114" i="21" s="1"/>
  <c r="K118" i="16"/>
  <c r="E118" i="21" s="1"/>
  <c r="K122" i="16"/>
  <c r="E122" i="21" s="1"/>
  <c r="K126" i="16"/>
  <c r="E126" i="21" s="1"/>
  <c r="K130" i="16"/>
  <c r="E130" i="21" s="1"/>
  <c r="K134" i="16"/>
  <c r="E134" i="21" s="1"/>
  <c r="K138" i="16"/>
  <c r="E138" i="21" s="1"/>
  <c r="K142" i="16"/>
  <c r="E142" i="21" s="1"/>
  <c r="K146" i="16"/>
  <c r="E146" i="21" s="1"/>
  <c r="K150" i="16"/>
  <c r="E150" i="21" s="1"/>
  <c r="K154" i="16"/>
  <c r="E154" i="21" s="1"/>
  <c r="K158" i="16"/>
  <c r="E158" i="21" s="1"/>
  <c r="K162" i="16"/>
  <c r="E162" i="21" s="1"/>
  <c r="K166" i="16"/>
  <c r="E166" i="21" s="1"/>
  <c r="K170" i="16"/>
  <c r="E170" i="21" s="1"/>
  <c r="K174" i="16"/>
  <c r="E174" i="21" s="1"/>
  <c r="K178" i="16"/>
  <c r="E178" i="21" s="1"/>
  <c r="K182" i="16"/>
  <c r="E182" i="21" s="1"/>
  <c r="K190" i="16"/>
  <c r="E190" i="21" s="1"/>
  <c r="K194" i="16"/>
  <c r="E194" i="21" s="1"/>
  <c r="K198" i="16"/>
  <c r="E198" i="21" s="1"/>
  <c r="K202" i="16"/>
  <c r="E202" i="21" s="1"/>
  <c r="K206" i="16"/>
  <c r="E206" i="21" s="1"/>
  <c r="K210" i="16"/>
  <c r="E210" i="21" s="1"/>
  <c r="K214" i="16"/>
  <c r="E214" i="21" s="1"/>
  <c r="K218" i="16"/>
  <c r="E218" i="21" s="1"/>
  <c r="K222" i="16"/>
  <c r="E222" i="21" s="1"/>
  <c r="K226" i="16"/>
  <c r="E226" i="21" s="1"/>
  <c r="K230" i="16"/>
  <c r="E230" i="21" s="1"/>
  <c r="K234" i="16"/>
  <c r="E234" i="21" s="1"/>
  <c r="K238" i="16"/>
  <c r="E238" i="21" s="1"/>
  <c r="K242" i="16"/>
  <c r="E242" i="21" s="1"/>
  <c r="K246" i="16"/>
  <c r="E246" i="21" s="1"/>
  <c r="K250" i="16"/>
  <c r="E250" i="21" s="1"/>
  <c r="K254" i="16"/>
  <c r="E254" i="21" s="1"/>
  <c r="K258" i="16"/>
  <c r="E258" i="21" s="1"/>
  <c r="K262" i="16"/>
  <c r="E262" i="21" s="1"/>
  <c r="K266" i="16"/>
  <c r="E266" i="21" s="1"/>
  <c r="K270" i="16"/>
  <c r="E270" i="21" s="1"/>
  <c r="K274" i="16"/>
  <c r="E274" i="21" s="1"/>
  <c r="K282" i="16"/>
  <c r="E282" i="21" s="1"/>
  <c r="K286" i="16"/>
  <c r="E286" i="21" s="1"/>
  <c r="K290" i="16"/>
  <c r="E290" i="21" s="1"/>
  <c r="K294" i="16"/>
  <c r="E294" i="21" s="1"/>
  <c r="K298" i="16"/>
  <c r="E298" i="21" s="1"/>
  <c r="K302" i="16"/>
  <c r="E302" i="21" s="1"/>
  <c r="K306" i="16"/>
  <c r="E306" i="21" s="1"/>
  <c r="K310" i="16"/>
  <c r="E310" i="21" s="1"/>
  <c r="K314" i="16"/>
  <c r="E314" i="21" s="1"/>
  <c r="K318" i="16"/>
  <c r="E318" i="21" s="1"/>
  <c r="K322" i="16"/>
  <c r="E322" i="21" s="1"/>
  <c r="K326" i="16"/>
  <c r="E326" i="21" s="1"/>
  <c r="K330" i="16"/>
  <c r="E330" i="21" s="1"/>
  <c r="K334" i="16"/>
  <c r="E334" i="21" s="1"/>
  <c r="K338" i="16"/>
  <c r="E338" i="21" s="1"/>
  <c r="K342" i="16"/>
  <c r="E342" i="21" s="1"/>
  <c r="K346" i="16"/>
  <c r="E346" i="21" s="1"/>
  <c r="K350" i="16"/>
  <c r="E350" i="21" s="1"/>
  <c r="K354" i="16"/>
  <c r="E354" i="21" s="1"/>
  <c r="K358" i="16"/>
  <c r="E358" i="21" s="1"/>
  <c r="K362" i="16"/>
  <c r="E362" i="21" s="1"/>
  <c r="K366" i="16"/>
  <c r="E366" i="21" s="1"/>
  <c r="K374" i="16"/>
  <c r="E374" i="21" s="1"/>
  <c r="K378" i="16"/>
  <c r="E378" i="21" s="1"/>
  <c r="K382" i="16"/>
  <c r="E382" i="21" s="1"/>
  <c r="K386" i="16"/>
  <c r="E386" i="21" s="1"/>
  <c r="K390" i="16"/>
  <c r="E390" i="21" s="1"/>
  <c r="K394" i="16"/>
  <c r="E394" i="21" s="1"/>
  <c r="K398" i="16"/>
  <c r="E398" i="21" s="1"/>
  <c r="K402" i="16"/>
  <c r="E402" i="21" s="1"/>
  <c r="K406" i="16"/>
  <c r="E406" i="21" s="1"/>
  <c r="K410" i="16"/>
  <c r="E410" i="21" s="1"/>
  <c r="K414" i="16"/>
  <c r="E414" i="21" s="1"/>
  <c r="K418" i="16"/>
  <c r="E418" i="21" s="1"/>
  <c r="K422" i="16"/>
  <c r="E422" i="21" s="1"/>
  <c r="K426" i="16"/>
  <c r="E426" i="21" s="1"/>
  <c r="K430" i="16"/>
  <c r="E430" i="21" s="1"/>
  <c r="K434" i="16"/>
  <c r="E434" i="21" s="1"/>
  <c r="K438" i="16"/>
  <c r="E438" i="21" s="1"/>
  <c r="K442" i="16"/>
  <c r="E442" i="21" s="1"/>
  <c r="K446" i="16"/>
  <c r="E446" i="21" s="1"/>
  <c r="K450" i="16"/>
  <c r="E450" i="21" s="1"/>
  <c r="K454" i="16"/>
  <c r="E454" i="21" s="1"/>
  <c r="K458" i="16"/>
  <c r="E458" i="21" s="1"/>
  <c r="K466" i="16"/>
  <c r="E466" i="21" s="1"/>
  <c r="K470" i="16"/>
  <c r="E470" i="21" s="1"/>
  <c r="K474" i="16"/>
  <c r="E474" i="21" s="1"/>
  <c r="K478" i="16"/>
  <c r="E478" i="21" s="1"/>
  <c r="K482" i="16"/>
  <c r="E482" i="21" s="1"/>
  <c r="K486" i="16"/>
  <c r="E486" i="21" s="1"/>
  <c r="K490" i="16"/>
  <c r="E490" i="21" s="1"/>
  <c r="K494" i="16"/>
  <c r="E494" i="21" s="1"/>
  <c r="K498" i="16"/>
  <c r="E498" i="21" s="1"/>
  <c r="K502" i="16"/>
  <c r="E502" i="21" s="1"/>
  <c r="K506" i="16"/>
  <c r="E506" i="21" s="1"/>
  <c r="K510" i="16"/>
  <c r="E510" i="21" s="1"/>
  <c r="K514" i="16"/>
  <c r="E514" i="21" s="1"/>
  <c r="K518" i="16"/>
  <c r="E518" i="21" s="1"/>
  <c r="K522" i="16"/>
  <c r="E522" i="21" s="1"/>
  <c r="K526" i="16"/>
  <c r="E526" i="21" s="1"/>
  <c r="K530" i="16"/>
  <c r="E530" i="21" s="1"/>
  <c r="K534" i="16"/>
  <c r="E534" i="21" s="1"/>
  <c r="K538" i="16"/>
  <c r="E538" i="21" s="1"/>
  <c r="K542" i="16"/>
  <c r="E542" i="21" s="1"/>
  <c r="K546" i="16"/>
  <c r="E546" i="21" s="1"/>
  <c r="K550" i="16"/>
  <c r="E550" i="21" s="1"/>
  <c r="K558" i="16"/>
  <c r="E558" i="21" s="1"/>
  <c r="K562" i="16"/>
  <c r="E562" i="21" s="1"/>
  <c r="K566" i="16"/>
  <c r="E566" i="21" s="1"/>
  <c r="K570" i="16"/>
  <c r="E570" i="21" s="1"/>
  <c r="K574" i="16"/>
  <c r="E574" i="21" s="1"/>
  <c r="K578" i="16"/>
  <c r="E578" i="21" s="1"/>
  <c r="K582" i="16"/>
  <c r="E582" i="21" s="1"/>
  <c r="K586" i="16"/>
  <c r="E586" i="21" s="1"/>
  <c r="K590" i="16"/>
  <c r="E590" i="21" s="1"/>
  <c r="K594" i="16"/>
  <c r="E594" i="21" s="1"/>
  <c r="K598" i="16"/>
  <c r="E598" i="21" s="1"/>
  <c r="K602" i="16"/>
  <c r="E602" i="21" s="1"/>
  <c r="K606" i="16"/>
  <c r="E606" i="21" s="1"/>
  <c r="K610" i="16"/>
  <c r="E610" i="21" s="1"/>
  <c r="K614" i="16"/>
  <c r="E614" i="21" s="1"/>
  <c r="K618" i="16"/>
  <c r="E618" i="21" s="1"/>
  <c r="K622" i="16"/>
  <c r="E622" i="21" s="1"/>
  <c r="K626" i="16"/>
  <c r="E626" i="21" s="1"/>
  <c r="K630" i="16"/>
  <c r="E630" i="21" s="1"/>
  <c r="K634" i="16"/>
  <c r="E634" i="21" s="1"/>
  <c r="K638" i="16"/>
  <c r="E638" i="21" s="1"/>
  <c r="K642" i="16"/>
  <c r="E642" i="21" s="1"/>
  <c r="K650" i="16"/>
  <c r="E650" i="21" s="1"/>
  <c r="K654" i="16"/>
  <c r="E654" i="21" s="1"/>
  <c r="K658" i="16"/>
  <c r="E658" i="21" s="1"/>
  <c r="K662" i="16"/>
  <c r="E662" i="21" s="1"/>
  <c r="K666" i="16"/>
  <c r="E666" i="21" s="1"/>
  <c r="K670" i="16"/>
  <c r="E670" i="21" s="1"/>
  <c r="K674" i="16"/>
  <c r="E674" i="21" s="1"/>
  <c r="K678" i="16"/>
  <c r="E678" i="21" s="1"/>
  <c r="K682" i="16"/>
  <c r="E682" i="21" s="1"/>
  <c r="K686" i="16"/>
  <c r="E686" i="21" s="1"/>
  <c r="K690" i="16"/>
  <c r="E690" i="21" s="1"/>
  <c r="K694" i="16"/>
  <c r="E694" i="21" s="1"/>
  <c r="K698" i="16"/>
  <c r="E698" i="21" s="1"/>
  <c r="K702" i="16"/>
  <c r="E702" i="21" s="1"/>
  <c r="K706" i="16"/>
  <c r="E706" i="21" s="1"/>
  <c r="K710" i="16"/>
  <c r="E710" i="21" s="1"/>
  <c r="K714" i="16"/>
  <c r="E714" i="21" s="1"/>
  <c r="K718" i="16"/>
  <c r="E718" i="21" s="1"/>
  <c r="K722" i="16"/>
  <c r="E722" i="21" s="1"/>
  <c r="K726" i="16"/>
  <c r="E726" i="21" s="1"/>
  <c r="K730" i="16"/>
  <c r="E730" i="21" s="1"/>
  <c r="K734" i="16"/>
  <c r="E734" i="21" s="1"/>
  <c r="K742" i="16"/>
  <c r="E742" i="21" s="1"/>
  <c r="K746" i="16"/>
  <c r="E746" i="21" s="1"/>
  <c r="K750" i="16"/>
  <c r="E750" i="21" s="1"/>
  <c r="K754" i="16"/>
  <c r="E754" i="21" s="1"/>
  <c r="K758" i="16"/>
  <c r="E758" i="21" s="1"/>
  <c r="K762" i="16"/>
  <c r="E762" i="21" s="1"/>
  <c r="K766" i="16"/>
  <c r="E766" i="21" s="1"/>
  <c r="K770" i="16"/>
  <c r="E770" i="21" s="1"/>
  <c r="K774" i="16"/>
  <c r="E774" i="21" s="1"/>
  <c r="K778" i="16"/>
  <c r="E778" i="21" s="1"/>
  <c r="K782" i="16"/>
  <c r="E782" i="21" s="1"/>
  <c r="K786" i="16"/>
  <c r="E786" i="21" s="1"/>
  <c r="K790" i="16"/>
  <c r="E790" i="21" s="1"/>
  <c r="K794" i="16"/>
  <c r="E794" i="21" s="1"/>
  <c r="K798" i="16"/>
  <c r="E798" i="21" s="1"/>
  <c r="K802" i="16"/>
  <c r="E802" i="21" s="1"/>
  <c r="K806" i="16"/>
  <c r="E806" i="21" s="1"/>
  <c r="K810" i="16"/>
  <c r="E810" i="21" s="1"/>
  <c r="K814" i="16"/>
  <c r="E814" i="21" s="1"/>
  <c r="K818" i="16"/>
  <c r="E818" i="21" s="1"/>
  <c r="K822" i="16"/>
  <c r="E822" i="21" s="1"/>
  <c r="K826" i="16"/>
  <c r="E826" i="21" s="1"/>
  <c r="K834" i="16"/>
  <c r="E834" i="21" s="1"/>
  <c r="K838" i="16"/>
  <c r="E838" i="21" s="1"/>
  <c r="K842" i="16"/>
  <c r="E842" i="21" s="1"/>
  <c r="K846" i="16"/>
  <c r="E846" i="21" s="1"/>
  <c r="K850" i="16"/>
  <c r="E850" i="21" s="1"/>
  <c r="K854" i="16"/>
  <c r="E854" i="21" s="1"/>
  <c r="K858" i="16"/>
  <c r="E858" i="21" s="1"/>
  <c r="K862" i="16"/>
  <c r="E862" i="21" s="1"/>
  <c r="K866" i="16"/>
  <c r="E866" i="21" s="1"/>
  <c r="K870" i="16"/>
  <c r="E870" i="21" s="1"/>
  <c r="K874" i="16"/>
  <c r="E874" i="21" s="1"/>
  <c r="K878" i="16"/>
  <c r="E878" i="21" s="1"/>
  <c r="K882" i="16"/>
  <c r="E882" i="21" s="1"/>
  <c r="K886" i="16"/>
  <c r="E886" i="21" s="1"/>
  <c r="K890" i="16"/>
  <c r="E890" i="21" s="1"/>
  <c r="K894" i="16"/>
  <c r="E894" i="21" s="1"/>
  <c r="K898" i="16"/>
  <c r="E898" i="21" s="1"/>
  <c r="K902" i="16"/>
  <c r="E902" i="21" s="1"/>
  <c r="K906" i="16"/>
  <c r="E906" i="21" s="1"/>
  <c r="K910" i="16"/>
  <c r="E910" i="21" s="1"/>
  <c r="K914" i="16"/>
  <c r="E914" i="21" s="1"/>
  <c r="K918" i="16"/>
  <c r="E918" i="21" s="1"/>
  <c r="K926" i="16"/>
  <c r="E926" i="21" s="1"/>
  <c r="K930" i="16"/>
  <c r="E930" i="21" s="1"/>
  <c r="K934" i="16"/>
  <c r="E934" i="21" s="1"/>
  <c r="K938" i="16"/>
  <c r="E938" i="21" s="1"/>
  <c r="K942" i="16"/>
  <c r="E942" i="21" s="1"/>
  <c r="K946" i="16"/>
  <c r="E946" i="21" s="1"/>
  <c r="K950" i="16"/>
  <c r="E950" i="21" s="1"/>
  <c r="K954" i="16"/>
  <c r="E954" i="21" s="1"/>
  <c r="K958" i="16"/>
  <c r="E958" i="21" s="1"/>
  <c r="K962" i="16"/>
  <c r="E962" i="21" s="1"/>
  <c r="K966" i="16"/>
  <c r="E966" i="21" s="1"/>
  <c r="K970" i="16"/>
  <c r="E970" i="21" s="1"/>
  <c r="K974" i="16"/>
  <c r="E974" i="21" s="1"/>
  <c r="K978" i="16"/>
  <c r="E978" i="21" s="1"/>
  <c r="K982" i="16"/>
  <c r="E982" i="21" s="1"/>
  <c r="K986" i="16"/>
  <c r="E986" i="21" s="1"/>
  <c r="K990" i="16"/>
  <c r="E990" i="21" s="1"/>
  <c r="K994" i="16"/>
  <c r="E994" i="21" s="1"/>
  <c r="K998" i="16"/>
  <c r="E998" i="21" s="1"/>
  <c r="K1002" i="16"/>
  <c r="E1002" i="21" s="1"/>
  <c r="K1006" i="16"/>
  <c r="E1006" i="21" s="1"/>
  <c r="K1010" i="16"/>
  <c r="E1010" i="21" s="1"/>
  <c r="K1018" i="16"/>
  <c r="E1018" i="21" s="1"/>
  <c r="K1022" i="16"/>
  <c r="E1022" i="21" s="1"/>
  <c r="K1026" i="16"/>
  <c r="E1026" i="21" s="1"/>
  <c r="K1030" i="16"/>
  <c r="E1030" i="21" s="1"/>
  <c r="K1034" i="16"/>
  <c r="E1034" i="21" s="1"/>
  <c r="K1038" i="16"/>
  <c r="E1038" i="21" s="1"/>
  <c r="K1042" i="16"/>
  <c r="E1042" i="21" s="1"/>
  <c r="K1046" i="16"/>
  <c r="E1046" i="21" s="1"/>
  <c r="K1050" i="16"/>
  <c r="E1050" i="21" s="1"/>
  <c r="K1054" i="16"/>
  <c r="E1054" i="21" s="1"/>
  <c r="K1058" i="16"/>
  <c r="E1058" i="21" s="1"/>
  <c r="O49" i="16"/>
  <c r="I49" i="21" s="1"/>
  <c r="O5" i="16"/>
  <c r="I5" i="21" s="1"/>
  <c r="O9" i="16"/>
  <c r="I9" i="21" s="1"/>
  <c r="O13" i="16"/>
  <c r="I13" i="21" s="1"/>
  <c r="O17" i="16"/>
  <c r="I17" i="21" s="1"/>
  <c r="O21" i="16"/>
  <c r="I21" i="21" s="1"/>
  <c r="O25" i="16"/>
  <c r="I25" i="21" s="1"/>
  <c r="O30" i="16"/>
  <c r="I30" i="21" s="1"/>
  <c r="O34" i="16"/>
  <c r="I34" i="21" s="1"/>
  <c r="O38" i="16"/>
  <c r="I38" i="21" s="1"/>
  <c r="O42" i="16"/>
  <c r="I42" i="21" s="1"/>
  <c r="O46" i="16"/>
  <c r="I46" i="21" s="1"/>
  <c r="O51" i="16"/>
  <c r="I51" i="21" s="1"/>
  <c r="O55" i="16"/>
  <c r="I55" i="21" s="1"/>
  <c r="O59" i="16"/>
  <c r="I59" i="21" s="1"/>
  <c r="O63" i="16"/>
  <c r="I63" i="21" s="1"/>
  <c r="O67" i="16"/>
  <c r="I67" i="21" s="1"/>
  <c r="O71" i="16"/>
  <c r="I71" i="21" s="1"/>
  <c r="O76" i="16"/>
  <c r="I76" i="21" s="1"/>
  <c r="O80" i="16"/>
  <c r="I80" i="21" s="1"/>
  <c r="O84" i="16"/>
  <c r="I84" i="21" s="1"/>
  <c r="O88" i="16"/>
  <c r="I88" i="21" s="1"/>
  <c r="O92" i="16"/>
  <c r="I92" i="21" s="1"/>
  <c r="O97" i="16"/>
  <c r="I97" i="21" s="1"/>
  <c r="O101" i="16"/>
  <c r="I101" i="21" s="1"/>
  <c r="O105" i="16"/>
  <c r="I105" i="21" s="1"/>
  <c r="O109" i="16"/>
  <c r="I109" i="21" s="1"/>
  <c r="O113" i="16"/>
  <c r="I113" i="21" s="1"/>
  <c r="O117" i="16"/>
  <c r="I117" i="21" s="1"/>
  <c r="O121" i="16"/>
  <c r="I121" i="21" s="1"/>
  <c r="O125" i="16"/>
  <c r="I125" i="21" s="1"/>
  <c r="O129" i="16"/>
  <c r="I129" i="21" s="1"/>
  <c r="O133" i="16"/>
  <c r="I133" i="21" s="1"/>
  <c r="O137" i="16"/>
  <c r="I137" i="21" s="1"/>
  <c r="O141" i="16"/>
  <c r="I141" i="21" s="1"/>
  <c r="O145" i="16"/>
  <c r="I145" i="21" s="1"/>
  <c r="O149" i="16"/>
  <c r="I149" i="21" s="1"/>
  <c r="O153" i="16"/>
  <c r="I153" i="21" s="1"/>
  <c r="O157" i="16"/>
  <c r="I157" i="21" s="1"/>
  <c r="O161" i="16"/>
  <c r="I161" i="21" s="1"/>
  <c r="O165" i="16"/>
  <c r="I165" i="21" s="1"/>
  <c r="O169" i="16"/>
  <c r="I169" i="21" s="1"/>
  <c r="O173" i="16"/>
  <c r="I173" i="21" s="1"/>
  <c r="O177" i="16"/>
  <c r="I177" i="21" s="1"/>
  <c r="O181" i="16"/>
  <c r="I181" i="21" s="1"/>
  <c r="O185" i="16"/>
  <c r="I185" i="21" s="1"/>
  <c r="O189" i="16"/>
  <c r="I189" i="21" s="1"/>
  <c r="O193" i="16"/>
  <c r="I193" i="21" s="1"/>
  <c r="O197" i="16"/>
  <c r="I197" i="21" s="1"/>
  <c r="O201" i="16"/>
  <c r="I201" i="21" s="1"/>
  <c r="O205" i="16"/>
  <c r="I205" i="21" s="1"/>
  <c r="O209" i="16"/>
  <c r="I209" i="21" s="1"/>
  <c r="O213" i="16"/>
  <c r="I213" i="21" s="1"/>
  <c r="O217" i="16"/>
  <c r="I217" i="21" s="1"/>
  <c r="O221" i="16"/>
  <c r="I221" i="21" s="1"/>
  <c r="O225" i="16"/>
  <c r="I225" i="21" s="1"/>
  <c r="O229" i="16"/>
  <c r="I229" i="21" s="1"/>
  <c r="O233" i="16"/>
  <c r="I233" i="21" s="1"/>
  <c r="O237" i="16"/>
  <c r="I237" i="21" s="1"/>
  <c r="O241" i="16"/>
  <c r="I241" i="21" s="1"/>
  <c r="O245" i="16"/>
  <c r="I245" i="21" s="1"/>
  <c r="O249" i="16"/>
  <c r="I249" i="21" s="1"/>
  <c r="O253" i="16"/>
  <c r="I253" i="21" s="1"/>
  <c r="O257" i="16"/>
  <c r="I257" i="21" s="1"/>
  <c r="O261" i="16"/>
  <c r="I261" i="21" s="1"/>
  <c r="O265" i="16"/>
  <c r="I265" i="21" s="1"/>
  <c r="O269" i="16"/>
  <c r="I269" i="21" s="1"/>
  <c r="O273" i="16"/>
  <c r="I273" i="21" s="1"/>
  <c r="O277" i="16"/>
  <c r="I277" i="21" s="1"/>
  <c r="O281" i="16"/>
  <c r="I281" i="21" s="1"/>
  <c r="O285" i="16"/>
  <c r="I285" i="21" s="1"/>
  <c r="O289" i="16"/>
  <c r="I289" i="21" s="1"/>
  <c r="O293" i="16"/>
  <c r="I293" i="21" s="1"/>
  <c r="O297" i="16"/>
  <c r="I297" i="21" s="1"/>
  <c r="O301" i="16"/>
  <c r="I301" i="21" s="1"/>
  <c r="O305" i="16"/>
  <c r="I305" i="21" s="1"/>
  <c r="O309" i="16"/>
  <c r="I309" i="21" s="1"/>
  <c r="O313" i="16"/>
  <c r="I313" i="21" s="1"/>
  <c r="O317" i="16"/>
  <c r="I317" i="21" s="1"/>
  <c r="O321" i="16"/>
  <c r="I321" i="21" s="1"/>
  <c r="O325" i="16"/>
  <c r="I325" i="21" s="1"/>
  <c r="O329" i="16"/>
  <c r="I329" i="21" s="1"/>
  <c r="O333" i="16"/>
  <c r="I333" i="21" s="1"/>
  <c r="O337" i="16"/>
  <c r="I337" i="21" s="1"/>
  <c r="O341" i="16"/>
  <c r="I341" i="21" s="1"/>
  <c r="O345" i="16"/>
  <c r="I345" i="21" s="1"/>
  <c r="O349" i="16"/>
  <c r="I349" i="21" s="1"/>
  <c r="O353" i="16"/>
  <c r="I353" i="21" s="1"/>
  <c r="O357" i="16"/>
  <c r="I357" i="21" s="1"/>
  <c r="O361" i="16"/>
  <c r="I361" i="21" s="1"/>
  <c r="O365" i="16"/>
  <c r="I365" i="21" s="1"/>
  <c r="O369" i="16"/>
  <c r="I369" i="21" s="1"/>
  <c r="O373" i="16"/>
  <c r="I373" i="21" s="1"/>
  <c r="O377" i="16"/>
  <c r="I377" i="21" s="1"/>
  <c r="O381" i="16"/>
  <c r="I381" i="21" s="1"/>
  <c r="O385" i="16"/>
  <c r="I385" i="21" s="1"/>
  <c r="O389" i="16"/>
  <c r="I389" i="21" s="1"/>
  <c r="O393" i="16"/>
  <c r="I393" i="21" s="1"/>
  <c r="O397" i="16"/>
  <c r="I397" i="21" s="1"/>
  <c r="O401" i="16"/>
  <c r="I401" i="21" s="1"/>
  <c r="O405" i="16"/>
  <c r="I405" i="21" s="1"/>
  <c r="O409" i="16"/>
  <c r="I409" i="21" s="1"/>
  <c r="O413" i="16"/>
  <c r="I413" i="21" s="1"/>
  <c r="O417" i="16"/>
  <c r="I417" i="21" s="1"/>
  <c r="O421" i="16"/>
  <c r="I421" i="21" s="1"/>
  <c r="O425" i="16"/>
  <c r="I425" i="21" s="1"/>
  <c r="O429" i="16"/>
  <c r="I429" i="21" s="1"/>
  <c r="O433" i="16"/>
  <c r="I433" i="21" s="1"/>
  <c r="O437" i="16"/>
  <c r="I437" i="21" s="1"/>
  <c r="O441" i="16"/>
  <c r="I441" i="21" s="1"/>
  <c r="O445" i="16"/>
  <c r="I445" i="21" s="1"/>
  <c r="O449" i="16"/>
  <c r="I449" i="21" s="1"/>
  <c r="O453" i="16"/>
  <c r="I453" i="21" s="1"/>
  <c r="O457" i="16"/>
  <c r="I457" i="21" s="1"/>
  <c r="O461" i="16"/>
  <c r="I461" i="21" s="1"/>
  <c r="O465" i="16"/>
  <c r="I465" i="21" s="1"/>
  <c r="O469" i="16"/>
  <c r="I469" i="21" s="1"/>
  <c r="O473" i="16"/>
  <c r="I473" i="21" s="1"/>
  <c r="O477" i="16"/>
  <c r="I477" i="21" s="1"/>
  <c r="O481" i="16"/>
  <c r="I481" i="21" s="1"/>
  <c r="O485" i="16"/>
  <c r="I485" i="21" s="1"/>
  <c r="O489" i="16"/>
  <c r="I489" i="21" s="1"/>
  <c r="O493" i="16"/>
  <c r="I493" i="21" s="1"/>
  <c r="O497" i="16"/>
  <c r="I497" i="21" s="1"/>
  <c r="O501" i="16"/>
  <c r="I501" i="21" s="1"/>
  <c r="O505" i="16"/>
  <c r="I505" i="21" s="1"/>
  <c r="O509" i="16"/>
  <c r="I509" i="21" s="1"/>
  <c r="O513" i="16"/>
  <c r="I513" i="21" s="1"/>
  <c r="O517" i="16"/>
  <c r="I517" i="21" s="1"/>
  <c r="O521" i="16"/>
  <c r="I521" i="21" s="1"/>
  <c r="O525" i="16"/>
  <c r="I525" i="21" s="1"/>
  <c r="O529" i="16"/>
  <c r="I529" i="21" s="1"/>
  <c r="O533" i="16"/>
  <c r="I533" i="21" s="1"/>
  <c r="O537" i="16"/>
  <c r="I537" i="21" s="1"/>
  <c r="O541" i="16"/>
  <c r="I541" i="21" s="1"/>
  <c r="O545" i="16"/>
  <c r="I545" i="21" s="1"/>
  <c r="O549" i="16"/>
  <c r="I549" i="21" s="1"/>
  <c r="O553" i="16"/>
  <c r="I553" i="21" s="1"/>
  <c r="O557" i="16"/>
  <c r="I557" i="21" s="1"/>
  <c r="O561" i="16"/>
  <c r="I561" i="21" s="1"/>
  <c r="O565" i="16"/>
  <c r="I565" i="21" s="1"/>
  <c r="O569" i="16"/>
  <c r="I569" i="21" s="1"/>
  <c r="O573" i="16"/>
  <c r="I573" i="21" s="1"/>
  <c r="O577" i="16"/>
  <c r="I577" i="21" s="1"/>
  <c r="O581" i="16"/>
  <c r="I581" i="21" s="1"/>
  <c r="O585" i="16"/>
  <c r="I585" i="21" s="1"/>
  <c r="O589" i="16"/>
  <c r="I589" i="21" s="1"/>
  <c r="O593" i="16"/>
  <c r="I593" i="21" s="1"/>
  <c r="O597" i="16"/>
  <c r="I597" i="21" s="1"/>
  <c r="O601" i="16"/>
  <c r="I601" i="21" s="1"/>
  <c r="O605" i="16"/>
  <c r="I605" i="21" s="1"/>
  <c r="O609" i="16"/>
  <c r="I609" i="21" s="1"/>
  <c r="O613" i="16"/>
  <c r="I613" i="21" s="1"/>
  <c r="O617" i="16"/>
  <c r="I617" i="21" s="1"/>
  <c r="O621" i="16"/>
  <c r="I621" i="21" s="1"/>
  <c r="O625" i="16"/>
  <c r="I625" i="21" s="1"/>
  <c r="O629" i="16"/>
  <c r="I629" i="21" s="1"/>
  <c r="O633" i="16"/>
  <c r="I633" i="21" s="1"/>
  <c r="O637" i="16"/>
  <c r="I637" i="21" s="1"/>
  <c r="O641" i="16"/>
  <c r="I641" i="21" s="1"/>
  <c r="O645" i="16"/>
  <c r="I645" i="21" s="1"/>
  <c r="O649" i="16"/>
  <c r="I649" i="21" s="1"/>
  <c r="O653" i="16"/>
  <c r="I653" i="21" s="1"/>
  <c r="O657" i="16"/>
  <c r="I657" i="21" s="1"/>
  <c r="O661" i="16"/>
  <c r="I661" i="21" s="1"/>
  <c r="O665" i="16"/>
  <c r="I665" i="21" s="1"/>
  <c r="O669" i="16"/>
  <c r="I669" i="21" s="1"/>
  <c r="O673" i="16"/>
  <c r="I673" i="21" s="1"/>
  <c r="O677" i="16"/>
  <c r="I677" i="21" s="1"/>
  <c r="O681" i="16"/>
  <c r="I681" i="21" s="1"/>
  <c r="O685" i="16"/>
  <c r="I685" i="21" s="1"/>
  <c r="O689" i="16"/>
  <c r="I689" i="21" s="1"/>
  <c r="O693" i="16"/>
  <c r="I693" i="21" s="1"/>
  <c r="O697" i="16"/>
  <c r="I697" i="21" s="1"/>
  <c r="O701" i="16"/>
  <c r="I701" i="21" s="1"/>
  <c r="O705" i="16"/>
  <c r="I705" i="21" s="1"/>
  <c r="O709" i="16"/>
  <c r="I709" i="21" s="1"/>
  <c r="O713" i="16"/>
  <c r="I713" i="21" s="1"/>
  <c r="O717" i="16"/>
  <c r="I717" i="21" s="1"/>
  <c r="O721" i="16"/>
  <c r="I721" i="21" s="1"/>
  <c r="O725" i="16"/>
  <c r="I725" i="21" s="1"/>
  <c r="O729" i="16"/>
  <c r="I729" i="21" s="1"/>
  <c r="O733" i="16"/>
  <c r="I733" i="21" s="1"/>
  <c r="O737" i="16"/>
  <c r="I737" i="21" s="1"/>
  <c r="O741" i="16"/>
  <c r="I741" i="21" s="1"/>
  <c r="O745" i="16"/>
  <c r="I745" i="21" s="1"/>
  <c r="O749" i="16"/>
  <c r="I749" i="21" s="1"/>
  <c r="O753" i="16"/>
  <c r="I753" i="21" s="1"/>
  <c r="O757" i="16"/>
  <c r="I757" i="21" s="1"/>
  <c r="O761" i="16"/>
  <c r="I761" i="21" s="1"/>
  <c r="O765" i="16"/>
  <c r="I765" i="21" s="1"/>
  <c r="O769" i="16"/>
  <c r="I769" i="21" s="1"/>
  <c r="O773" i="16"/>
  <c r="I773" i="21" s="1"/>
  <c r="O777" i="16"/>
  <c r="I777" i="21" s="1"/>
  <c r="O781" i="16"/>
  <c r="I781" i="21" s="1"/>
  <c r="O785" i="16"/>
  <c r="I785" i="21" s="1"/>
  <c r="O789" i="16"/>
  <c r="I789" i="21" s="1"/>
  <c r="O793" i="16"/>
  <c r="I793" i="21" s="1"/>
  <c r="O797" i="16"/>
  <c r="I797" i="21" s="1"/>
  <c r="O801" i="16"/>
  <c r="I801" i="21" s="1"/>
  <c r="O805" i="16"/>
  <c r="I805" i="21" s="1"/>
  <c r="O809" i="16"/>
  <c r="I809" i="21" s="1"/>
  <c r="O813" i="16"/>
  <c r="I813" i="21" s="1"/>
  <c r="O817" i="16"/>
  <c r="I817" i="21" s="1"/>
  <c r="O821" i="16"/>
  <c r="I821" i="21" s="1"/>
  <c r="O825" i="16"/>
  <c r="I825" i="21" s="1"/>
  <c r="O829" i="16"/>
  <c r="I829" i="21" s="1"/>
  <c r="O833" i="16"/>
  <c r="I833" i="21" s="1"/>
  <c r="O837" i="16"/>
  <c r="I837" i="21" s="1"/>
  <c r="O841" i="16"/>
  <c r="I841" i="21" s="1"/>
  <c r="O845" i="16"/>
  <c r="I845" i="21" s="1"/>
  <c r="O849" i="16"/>
  <c r="I849" i="21" s="1"/>
  <c r="O853" i="16"/>
  <c r="I853" i="21" s="1"/>
  <c r="O857" i="16"/>
  <c r="I857" i="21" s="1"/>
  <c r="O861" i="16"/>
  <c r="I861" i="21" s="1"/>
  <c r="O865" i="16"/>
  <c r="I865" i="21" s="1"/>
  <c r="O869" i="16"/>
  <c r="I869" i="21" s="1"/>
  <c r="O873" i="16"/>
  <c r="I873" i="21" s="1"/>
  <c r="O877" i="16"/>
  <c r="I877" i="21" s="1"/>
  <c r="O881" i="16"/>
  <c r="I881" i="21" s="1"/>
  <c r="O885" i="16"/>
  <c r="I885" i="21" s="1"/>
  <c r="O889" i="16"/>
  <c r="I889" i="21" s="1"/>
  <c r="O893" i="16"/>
  <c r="I893" i="21" s="1"/>
  <c r="O897" i="16"/>
  <c r="I897" i="21" s="1"/>
  <c r="O901" i="16"/>
  <c r="I901" i="21" s="1"/>
  <c r="O905" i="16"/>
  <c r="I905" i="21" s="1"/>
  <c r="O909" i="16"/>
  <c r="I909" i="21" s="1"/>
  <c r="O913" i="16"/>
  <c r="I913" i="21" s="1"/>
  <c r="O917" i="16"/>
  <c r="I917" i="21" s="1"/>
  <c r="O921" i="16"/>
  <c r="I921" i="21" s="1"/>
  <c r="O925" i="16"/>
  <c r="I925" i="21" s="1"/>
  <c r="O929" i="16"/>
  <c r="I929" i="21" s="1"/>
  <c r="O933" i="16"/>
  <c r="I933" i="21" s="1"/>
  <c r="O937" i="16"/>
  <c r="I937" i="21" s="1"/>
  <c r="O941" i="16"/>
  <c r="I941" i="21" s="1"/>
  <c r="O945" i="16"/>
  <c r="I945" i="21" s="1"/>
  <c r="O949" i="16"/>
  <c r="I949" i="21" s="1"/>
  <c r="O953" i="16"/>
  <c r="I953" i="21" s="1"/>
  <c r="O957" i="16"/>
  <c r="I957" i="21" s="1"/>
  <c r="O961" i="16"/>
  <c r="I961" i="21" s="1"/>
  <c r="O965" i="16"/>
  <c r="I965" i="21" s="1"/>
  <c r="O969" i="16"/>
  <c r="I969" i="21" s="1"/>
  <c r="O973" i="16"/>
  <c r="I973" i="21" s="1"/>
  <c r="O977" i="16"/>
  <c r="I977" i="21" s="1"/>
  <c r="O981" i="16"/>
  <c r="I981" i="21" s="1"/>
  <c r="O985" i="16"/>
  <c r="I985" i="21" s="1"/>
  <c r="O989" i="16"/>
  <c r="I989" i="21" s="1"/>
  <c r="O993" i="16"/>
  <c r="I993" i="21" s="1"/>
  <c r="O997" i="16"/>
  <c r="I997" i="21" s="1"/>
  <c r="O1001" i="16"/>
  <c r="I1001" i="21" s="1"/>
  <c r="O1005" i="16"/>
  <c r="I1005" i="21" s="1"/>
  <c r="O1009" i="16"/>
  <c r="I1009" i="21" s="1"/>
  <c r="O1013" i="16"/>
  <c r="I1013" i="21" s="1"/>
  <c r="O1017" i="16"/>
  <c r="I1017" i="21" s="1"/>
  <c r="O1021" i="16"/>
  <c r="I1021" i="21" s="1"/>
  <c r="O1025" i="16"/>
  <c r="I1025" i="21" s="1"/>
  <c r="O1029" i="16"/>
  <c r="I1029" i="21" s="1"/>
  <c r="O1033" i="16"/>
  <c r="I1033" i="21" s="1"/>
  <c r="O1037" i="16"/>
  <c r="I1037" i="21" s="1"/>
  <c r="O1041" i="16"/>
  <c r="I1041" i="21" s="1"/>
  <c r="O1045" i="16"/>
  <c r="I1045" i="21" s="1"/>
  <c r="O1049" i="16"/>
  <c r="I1049" i="21" s="1"/>
  <c r="O1053" i="16"/>
  <c r="I1053" i="21" s="1"/>
  <c r="O1057" i="16"/>
  <c r="I1057" i="21" s="1"/>
  <c r="O1061" i="16"/>
  <c r="I1061" i="21" s="1"/>
  <c r="O1065" i="16"/>
  <c r="I1065" i="21" s="1"/>
  <c r="O1069" i="16"/>
  <c r="I1069" i="21" s="1"/>
  <c r="O1073" i="16"/>
  <c r="I1073" i="21" s="1"/>
  <c r="O1077" i="16"/>
  <c r="I1077" i="21" s="1"/>
  <c r="O1081" i="16"/>
  <c r="I1081" i="21" s="1"/>
  <c r="N26" i="16"/>
  <c r="H26" i="21" s="1"/>
  <c r="N4" i="16"/>
  <c r="H4" i="21" s="1"/>
  <c r="N8" i="16"/>
  <c r="H8" i="21" s="1"/>
  <c r="N12" i="16"/>
  <c r="H12" i="21" s="1"/>
  <c r="N16" i="16"/>
  <c r="H16" i="21" s="1"/>
  <c r="N20" i="16"/>
  <c r="H20" i="21" s="1"/>
  <c r="N24" i="16"/>
  <c r="H24" i="21" s="1"/>
  <c r="N29" i="16"/>
  <c r="H29" i="21" s="1"/>
  <c r="N33" i="16"/>
  <c r="H33" i="21" s="1"/>
  <c r="N37" i="16"/>
  <c r="H37" i="21" s="1"/>
  <c r="N41" i="16"/>
  <c r="H41" i="21" s="1"/>
  <c r="N45" i="16"/>
  <c r="H45" i="21" s="1"/>
  <c r="N50" i="16"/>
  <c r="H50" i="21" s="1"/>
  <c r="N54" i="16"/>
  <c r="H54" i="21" s="1"/>
  <c r="N58" i="16"/>
  <c r="H58" i="21" s="1"/>
  <c r="N62" i="16"/>
  <c r="H62" i="21" s="1"/>
  <c r="N66" i="16"/>
  <c r="H66" i="21" s="1"/>
  <c r="N70" i="16"/>
  <c r="H70" i="21" s="1"/>
  <c r="N75" i="16"/>
  <c r="H75" i="21" s="1"/>
  <c r="N79" i="16"/>
  <c r="H79" i="21" s="1"/>
  <c r="N83" i="16"/>
  <c r="H83" i="21" s="1"/>
  <c r="N87" i="16"/>
  <c r="H87" i="21" s="1"/>
  <c r="N91" i="16"/>
  <c r="H91" i="21" s="1"/>
  <c r="N96" i="16"/>
  <c r="H96" i="21" s="1"/>
  <c r="N100" i="16"/>
  <c r="H100" i="21" s="1"/>
  <c r="N104" i="16"/>
  <c r="H104" i="21" s="1"/>
  <c r="N108" i="16"/>
  <c r="H108" i="21" s="1"/>
  <c r="N112" i="16"/>
  <c r="H112" i="21" s="1"/>
  <c r="N116" i="16"/>
  <c r="H116" i="21" s="1"/>
  <c r="N120" i="16"/>
  <c r="H120" i="21" s="1"/>
  <c r="N124" i="16"/>
  <c r="H124" i="21" s="1"/>
  <c r="N128" i="16"/>
  <c r="H128" i="21" s="1"/>
  <c r="N132" i="16"/>
  <c r="H132" i="21" s="1"/>
  <c r="N136" i="16"/>
  <c r="H136" i="21" s="1"/>
  <c r="N140" i="16"/>
  <c r="H140" i="21" s="1"/>
  <c r="N144" i="16"/>
  <c r="H144" i="21" s="1"/>
  <c r="N148" i="16"/>
  <c r="H148" i="21" s="1"/>
  <c r="N152" i="16"/>
  <c r="H152" i="21" s="1"/>
  <c r="N156" i="16"/>
  <c r="H156" i="21" s="1"/>
  <c r="N160" i="16"/>
  <c r="H160" i="21" s="1"/>
  <c r="N164" i="16"/>
  <c r="H164" i="21" s="1"/>
  <c r="N168" i="16"/>
  <c r="H168" i="21" s="1"/>
  <c r="N172" i="16"/>
  <c r="H172" i="21" s="1"/>
  <c r="N176" i="16"/>
  <c r="H176" i="21" s="1"/>
  <c r="N180" i="16"/>
  <c r="H180" i="21" s="1"/>
  <c r="N184" i="16"/>
  <c r="H184" i="21" s="1"/>
  <c r="N188" i="16"/>
  <c r="H188" i="21" s="1"/>
  <c r="N192" i="16"/>
  <c r="H192" i="21" s="1"/>
  <c r="N196" i="16"/>
  <c r="H196" i="21" s="1"/>
  <c r="N200" i="16"/>
  <c r="H200" i="21" s="1"/>
  <c r="N204" i="16"/>
  <c r="H204" i="21" s="1"/>
  <c r="N208" i="16"/>
  <c r="H208" i="21" s="1"/>
  <c r="N212" i="16"/>
  <c r="H212" i="21" s="1"/>
  <c r="N216" i="16"/>
  <c r="H216" i="21" s="1"/>
  <c r="N220" i="16"/>
  <c r="H220" i="21" s="1"/>
  <c r="N224" i="16"/>
  <c r="H224" i="21" s="1"/>
  <c r="N228" i="16"/>
  <c r="H228" i="21" s="1"/>
  <c r="N232" i="16"/>
  <c r="H232" i="21" s="1"/>
  <c r="N236" i="16"/>
  <c r="H236" i="21" s="1"/>
  <c r="N240" i="16"/>
  <c r="H240" i="21" s="1"/>
  <c r="N244" i="16"/>
  <c r="H244" i="21" s="1"/>
  <c r="N248" i="16"/>
  <c r="H248" i="21" s="1"/>
  <c r="N252" i="16"/>
  <c r="H252" i="21" s="1"/>
  <c r="N256" i="16"/>
  <c r="H256" i="21" s="1"/>
  <c r="N260" i="16"/>
  <c r="H260" i="21" s="1"/>
  <c r="N264" i="16"/>
  <c r="H264" i="21" s="1"/>
  <c r="N268" i="16"/>
  <c r="H268" i="21" s="1"/>
  <c r="N272" i="16"/>
  <c r="H272" i="21" s="1"/>
  <c r="N276" i="16"/>
  <c r="H276" i="21" s="1"/>
  <c r="N280" i="16"/>
  <c r="H280" i="21" s="1"/>
  <c r="N284" i="16"/>
  <c r="H284" i="21" s="1"/>
  <c r="N288" i="16"/>
  <c r="H288" i="21" s="1"/>
  <c r="N292" i="16"/>
  <c r="H292" i="21" s="1"/>
  <c r="N296" i="16"/>
  <c r="H296" i="21" s="1"/>
  <c r="N300" i="16"/>
  <c r="H300" i="21" s="1"/>
  <c r="N304" i="16"/>
  <c r="H304" i="21" s="1"/>
  <c r="N308" i="16"/>
  <c r="H308" i="21" s="1"/>
  <c r="N312" i="16"/>
  <c r="H312" i="21" s="1"/>
  <c r="N316" i="16"/>
  <c r="H316" i="21" s="1"/>
  <c r="N320" i="16"/>
  <c r="H320" i="21" s="1"/>
  <c r="N324" i="16"/>
  <c r="H324" i="21" s="1"/>
  <c r="N328" i="16"/>
  <c r="H328" i="21" s="1"/>
  <c r="N332" i="16"/>
  <c r="H332" i="21" s="1"/>
  <c r="N336" i="16"/>
  <c r="H336" i="21" s="1"/>
  <c r="N340" i="16"/>
  <c r="H340" i="21" s="1"/>
  <c r="N344" i="16"/>
  <c r="H344" i="21" s="1"/>
  <c r="N348" i="16"/>
  <c r="H348" i="21" s="1"/>
  <c r="N352" i="16"/>
  <c r="H352" i="21" s="1"/>
  <c r="N356" i="16"/>
  <c r="H356" i="21" s="1"/>
  <c r="N360" i="16"/>
  <c r="H360" i="21" s="1"/>
  <c r="N364" i="16"/>
  <c r="H364" i="21" s="1"/>
  <c r="N368" i="16"/>
  <c r="H368" i="21" s="1"/>
  <c r="N372" i="16"/>
  <c r="H372" i="21" s="1"/>
  <c r="N376" i="16"/>
  <c r="H376" i="21" s="1"/>
  <c r="N380" i="16"/>
  <c r="H380" i="21" s="1"/>
  <c r="N384" i="16"/>
  <c r="H384" i="21" s="1"/>
  <c r="N388" i="16"/>
  <c r="H388" i="21" s="1"/>
  <c r="N392" i="16"/>
  <c r="H392" i="21" s="1"/>
  <c r="N396" i="16"/>
  <c r="H396" i="21" s="1"/>
  <c r="N400" i="16"/>
  <c r="H400" i="21" s="1"/>
  <c r="N404" i="16"/>
  <c r="H404" i="21" s="1"/>
  <c r="N408" i="16"/>
  <c r="H408" i="21" s="1"/>
  <c r="N412" i="16"/>
  <c r="H412" i="21" s="1"/>
  <c r="N416" i="16"/>
  <c r="H416" i="21" s="1"/>
  <c r="N420" i="16"/>
  <c r="H420" i="21" s="1"/>
  <c r="N424" i="16"/>
  <c r="H424" i="21" s="1"/>
  <c r="N428" i="16"/>
  <c r="H428" i="21" s="1"/>
  <c r="N432" i="16"/>
  <c r="H432" i="21" s="1"/>
  <c r="N436" i="16"/>
  <c r="H436" i="21" s="1"/>
  <c r="N440" i="16"/>
  <c r="H440" i="21" s="1"/>
  <c r="N444" i="16"/>
  <c r="H444" i="21" s="1"/>
  <c r="N448" i="16"/>
  <c r="H448" i="21" s="1"/>
  <c r="N452" i="16"/>
  <c r="H452" i="21" s="1"/>
  <c r="N456" i="16"/>
  <c r="H456" i="21" s="1"/>
  <c r="N460" i="16"/>
  <c r="H460" i="21" s="1"/>
  <c r="N464" i="16"/>
  <c r="H464" i="21" s="1"/>
  <c r="N468" i="16"/>
  <c r="H468" i="21" s="1"/>
  <c r="N472" i="16"/>
  <c r="H472" i="21" s="1"/>
  <c r="N476" i="16"/>
  <c r="H476" i="21" s="1"/>
  <c r="N480" i="16"/>
  <c r="H480" i="21" s="1"/>
  <c r="N484" i="16"/>
  <c r="H484" i="21" s="1"/>
  <c r="N488" i="16"/>
  <c r="H488" i="21" s="1"/>
  <c r="N492" i="16"/>
  <c r="H492" i="21" s="1"/>
  <c r="N496" i="16"/>
  <c r="H496" i="21" s="1"/>
  <c r="N500" i="16"/>
  <c r="H500" i="21" s="1"/>
  <c r="N504" i="16"/>
  <c r="H504" i="21" s="1"/>
  <c r="N508" i="16"/>
  <c r="H508" i="21" s="1"/>
  <c r="N512" i="16"/>
  <c r="H512" i="21" s="1"/>
  <c r="N516" i="16"/>
  <c r="H516" i="21" s="1"/>
  <c r="N520" i="16"/>
  <c r="H520" i="21" s="1"/>
  <c r="N524" i="16"/>
  <c r="H524" i="21" s="1"/>
  <c r="N528" i="16"/>
  <c r="H528" i="21" s="1"/>
  <c r="N532" i="16"/>
  <c r="H532" i="21" s="1"/>
  <c r="N536" i="16"/>
  <c r="H536" i="21" s="1"/>
  <c r="N540" i="16"/>
  <c r="H540" i="21" s="1"/>
  <c r="N544" i="16"/>
  <c r="H544" i="21" s="1"/>
  <c r="N548" i="16"/>
  <c r="H548" i="21" s="1"/>
  <c r="N552" i="16"/>
  <c r="H552" i="21" s="1"/>
  <c r="N556" i="16"/>
  <c r="H556" i="21" s="1"/>
  <c r="N560" i="16"/>
  <c r="H560" i="21" s="1"/>
  <c r="N564" i="16"/>
  <c r="H564" i="21" s="1"/>
  <c r="N568" i="16"/>
  <c r="H568" i="21" s="1"/>
  <c r="N572" i="16"/>
  <c r="H572" i="21" s="1"/>
  <c r="N576" i="16"/>
  <c r="H576" i="21" s="1"/>
  <c r="N580" i="16"/>
  <c r="H580" i="21" s="1"/>
  <c r="N584" i="16"/>
  <c r="H584" i="21" s="1"/>
  <c r="N588" i="16"/>
  <c r="H588" i="21" s="1"/>
  <c r="N592" i="16"/>
  <c r="H592" i="21" s="1"/>
  <c r="N596" i="16"/>
  <c r="H596" i="21" s="1"/>
  <c r="N600" i="16"/>
  <c r="H600" i="21" s="1"/>
  <c r="N604" i="16"/>
  <c r="H604" i="21" s="1"/>
  <c r="N608" i="16"/>
  <c r="H608" i="21" s="1"/>
  <c r="N612" i="16"/>
  <c r="H612" i="21" s="1"/>
  <c r="N616" i="16"/>
  <c r="H616" i="21" s="1"/>
  <c r="N620" i="16"/>
  <c r="H620" i="21" s="1"/>
  <c r="N624" i="16"/>
  <c r="H624" i="21" s="1"/>
  <c r="N628" i="16"/>
  <c r="H628" i="21" s="1"/>
  <c r="N632" i="16"/>
  <c r="H632" i="21" s="1"/>
  <c r="N636" i="16"/>
  <c r="H636" i="21" s="1"/>
  <c r="N640" i="16"/>
  <c r="H640" i="21" s="1"/>
  <c r="N644" i="16"/>
  <c r="H644" i="21" s="1"/>
  <c r="N648" i="16"/>
  <c r="H648" i="21" s="1"/>
  <c r="N652" i="16"/>
  <c r="H652" i="21" s="1"/>
  <c r="N656" i="16"/>
  <c r="H656" i="21" s="1"/>
  <c r="N660" i="16"/>
  <c r="H660" i="21" s="1"/>
  <c r="N664" i="16"/>
  <c r="H664" i="21" s="1"/>
  <c r="N668" i="16"/>
  <c r="H668" i="21" s="1"/>
  <c r="N672" i="16"/>
  <c r="H672" i="21" s="1"/>
  <c r="N676" i="16"/>
  <c r="H676" i="21" s="1"/>
  <c r="N680" i="16"/>
  <c r="H680" i="21" s="1"/>
  <c r="N684" i="16"/>
  <c r="H684" i="21" s="1"/>
  <c r="N688" i="16"/>
  <c r="H688" i="21" s="1"/>
  <c r="N692" i="16"/>
  <c r="H692" i="21" s="1"/>
  <c r="N696" i="16"/>
  <c r="H696" i="21" s="1"/>
  <c r="N700" i="16"/>
  <c r="H700" i="21" s="1"/>
  <c r="N704" i="16"/>
  <c r="H704" i="21" s="1"/>
  <c r="N708" i="16"/>
  <c r="H708" i="21" s="1"/>
  <c r="N712" i="16"/>
  <c r="H712" i="21" s="1"/>
  <c r="N716" i="16"/>
  <c r="H716" i="21" s="1"/>
  <c r="N720" i="16"/>
  <c r="H720" i="21" s="1"/>
  <c r="N724" i="16"/>
  <c r="H724" i="21" s="1"/>
  <c r="N728" i="16"/>
  <c r="H728" i="21" s="1"/>
  <c r="N732" i="16"/>
  <c r="H732" i="21" s="1"/>
  <c r="N736" i="16"/>
  <c r="H736" i="21" s="1"/>
  <c r="N740" i="16"/>
  <c r="H740" i="21" s="1"/>
  <c r="N744" i="16"/>
  <c r="H744" i="21" s="1"/>
  <c r="N748" i="16"/>
  <c r="H748" i="21" s="1"/>
  <c r="N752" i="16"/>
  <c r="H752" i="21" s="1"/>
  <c r="N756" i="16"/>
  <c r="H756" i="21" s="1"/>
  <c r="N760" i="16"/>
  <c r="H760" i="21" s="1"/>
  <c r="N764" i="16"/>
  <c r="H764" i="21" s="1"/>
  <c r="N768" i="16"/>
  <c r="H768" i="21" s="1"/>
  <c r="N772" i="16"/>
  <c r="H772" i="21" s="1"/>
  <c r="N776" i="16"/>
  <c r="H776" i="21" s="1"/>
  <c r="N780" i="16"/>
  <c r="H780" i="21" s="1"/>
  <c r="N784" i="16"/>
  <c r="H784" i="21" s="1"/>
  <c r="N788" i="16"/>
  <c r="H788" i="21" s="1"/>
  <c r="N792" i="16"/>
  <c r="H792" i="21" s="1"/>
  <c r="N796" i="16"/>
  <c r="H796" i="21" s="1"/>
  <c r="N800" i="16"/>
  <c r="H800" i="21" s="1"/>
  <c r="N804" i="16"/>
  <c r="H804" i="21" s="1"/>
  <c r="N808" i="16"/>
  <c r="H808" i="21" s="1"/>
  <c r="N812" i="16"/>
  <c r="H812" i="21" s="1"/>
  <c r="N816" i="16"/>
  <c r="H816" i="21" s="1"/>
  <c r="N820" i="16"/>
  <c r="H820" i="21" s="1"/>
  <c r="N824" i="16"/>
  <c r="H824" i="21" s="1"/>
  <c r="N828" i="16"/>
  <c r="H828" i="21" s="1"/>
  <c r="N832" i="16"/>
  <c r="H832" i="21" s="1"/>
  <c r="N836" i="16"/>
  <c r="H836" i="21" s="1"/>
  <c r="N840" i="16"/>
  <c r="H840" i="21" s="1"/>
  <c r="N844" i="16"/>
  <c r="H844" i="21" s="1"/>
  <c r="N848" i="16"/>
  <c r="H848" i="21" s="1"/>
  <c r="N852" i="16"/>
  <c r="H852" i="21" s="1"/>
  <c r="N856" i="16"/>
  <c r="H856" i="21" s="1"/>
  <c r="N860" i="16"/>
  <c r="H860" i="21" s="1"/>
  <c r="N864" i="16"/>
  <c r="H864" i="21" s="1"/>
  <c r="N868" i="16"/>
  <c r="H868" i="21" s="1"/>
  <c r="N872" i="16"/>
  <c r="H872" i="21" s="1"/>
  <c r="N876" i="16"/>
  <c r="H876" i="21" s="1"/>
  <c r="N880" i="16"/>
  <c r="H880" i="21" s="1"/>
  <c r="N884" i="16"/>
  <c r="H884" i="21" s="1"/>
  <c r="N888" i="16"/>
  <c r="H888" i="21" s="1"/>
  <c r="N892" i="16"/>
  <c r="H892" i="21" s="1"/>
  <c r="N896" i="16"/>
  <c r="H896" i="21" s="1"/>
  <c r="N900" i="16"/>
  <c r="H900" i="21" s="1"/>
  <c r="N904" i="16"/>
  <c r="H904" i="21" s="1"/>
  <c r="N908" i="16"/>
  <c r="H908" i="21" s="1"/>
  <c r="N912" i="16"/>
  <c r="H912" i="21" s="1"/>
  <c r="N916" i="16"/>
  <c r="H916" i="21" s="1"/>
  <c r="N920" i="16"/>
  <c r="H920" i="21" s="1"/>
  <c r="N924" i="16"/>
  <c r="H924" i="21" s="1"/>
  <c r="N928" i="16"/>
  <c r="H928" i="21" s="1"/>
  <c r="N932" i="16"/>
  <c r="H932" i="21" s="1"/>
  <c r="N936" i="16"/>
  <c r="H936" i="21" s="1"/>
  <c r="N940" i="16"/>
  <c r="H940" i="21" s="1"/>
  <c r="N944" i="16"/>
  <c r="H944" i="21" s="1"/>
  <c r="N948" i="16"/>
  <c r="H948" i="21" s="1"/>
  <c r="N952" i="16"/>
  <c r="H952" i="21" s="1"/>
  <c r="N956" i="16"/>
  <c r="H956" i="21" s="1"/>
  <c r="N960" i="16"/>
  <c r="H960" i="21" s="1"/>
  <c r="N964" i="16"/>
  <c r="H964" i="21" s="1"/>
  <c r="N968" i="16"/>
  <c r="H968" i="21" s="1"/>
  <c r="N972" i="16"/>
  <c r="H972" i="21" s="1"/>
  <c r="N976" i="16"/>
  <c r="H976" i="21" s="1"/>
  <c r="N980" i="16"/>
  <c r="H980" i="21" s="1"/>
  <c r="N984" i="16"/>
  <c r="H984" i="21" s="1"/>
  <c r="N988" i="16"/>
  <c r="H988" i="21" s="1"/>
  <c r="N992" i="16"/>
  <c r="H992" i="21" s="1"/>
  <c r="N996" i="16"/>
  <c r="H996" i="21" s="1"/>
  <c r="N1000" i="16"/>
  <c r="H1000" i="21" s="1"/>
  <c r="N1004" i="16"/>
  <c r="H1004" i="21" s="1"/>
  <c r="N1008" i="16"/>
  <c r="H1008" i="21" s="1"/>
  <c r="N1012" i="16"/>
  <c r="H1012" i="21" s="1"/>
  <c r="N1016" i="16"/>
  <c r="H1016" i="21" s="1"/>
  <c r="N1020" i="16"/>
  <c r="H1020" i="21" s="1"/>
  <c r="N1024" i="16"/>
  <c r="H1024" i="21" s="1"/>
  <c r="N1028" i="16"/>
  <c r="H1028" i="21" s="1"/>
  <c r="N1032" i="16"/>
  <c r="H1032" i="21" s="1"/>
  <c r="N1036" i="16"/>
  <c r="H1036" i="21" s="1"/>
  <c r="N1040" i="16"/>
  <c r="H1040" i="21" s="1"/>
  <c r="N1044" i="16"/>
  <c r="H1044" i="21" s="1"/>
  <c r="N1048" i="16"/>
  <c r="H1048" i="21" s="1"/>
  <c r="N1052" i="16"/>
  <c r="H1052" i="21" s="1"/>
  <c r="N1056" i="16"/>
  <c r="H1056" i="21" s="1"/>
  <c r="N1060" i="16"/>
  <c r="H1060" i="21" s="1"/>
  <c r="N1064" i="16"/>
  <c r="H1064" i="21" s="1"/>
  <c r="N1068" i="16"/>
  <c r="H1068" i="21" s="1"/>
  <c r="N1072" i="16"/>
  <c r="H1072" i="21" s="1"/>
  <c r="N1076" i="16"/>
  <c r="H1076" i="21" s="1"/>
  <c r="N1080" i="16"/>
  <c r="H1080" i="21" s="1"/>
  <c r="M1084" i="16"/>
  <c r="G1084" i="21" s="1"/>
  <c r="M95" i="16"/>
  <c r="G95" i="21" s="1"/>
  <c r="M7" i="16"/>
  <c r="G7" i="21" s="1"/>
  <c r="M11" i="16"/>
  <c r="G11" i="21" s="1"/>
  <c r="M15" i="16"/>
  <c r="G15" i="21" s="1"/>
  <c r="M19" i="16"/>
  <c r="G19" i="21" s="1"/>
  <c r="M23" i="16"/>
  <c r="G23" i="21" s="1"/>
  <c r="M28" i="16"/>
  <c r="G28" i="21" s="1"/>
  <c r="M32" i="16"/>
  <c r="G32" i="21" s="1"/>
  <c r="M36" i="16"/>
  <c r="G36" i="21" s="1"/>
  <c r="M40" i="16"/>
  <c r="G40" i="21" s="1"/>
  <c r="M44" i="16"/>
  <c r="G44" i="21" s="1"/>
  <c r="M48" i="16"/>
  <c r="G48" i="21" s="1"/>
  <c r="M53" i="16"/>
  <c r="G53" i="21" s="1"/>
  <c r="M57" i="16"/>
  <c r="G57" i="21" s="1"/>
  <c r="M61" i="16"/>
  <c r="G61" i="21" s="1"/>
  <c r="M65" i="16"/>
  <c r="G65" i="21" s="1"/>
  <c r="M69" i="16"/>
  <c r="G69" i="21" s="1"/>
  <c r="M74" i="16"/>
  <c r="G74" i="21" s="1"/>
  <c r="M78" i="16"/>
  <c r="G78" i="21" s="1"/>
  <c r="M82" i="16"/>
  <c r="G82" i="21" s="1"/>
  <c r="M86" i="16"/>
  <c r="G86" i="21" s="1"/>
  <c r="M90" i="16"/>
  <c r="G90" i="21" s="1"/>
  <c r="M94" i="16"/>
  <c r="G94" i="21" s="1"/>
  <c r="M99" i="16"/>
  <c r="G99" i="21" s="1"/>
  <c r="M103" i="16"/>
  <c r="G103" i="21" s="1"/>
  <c r="M107" i="16"/>
  <c r="G107" i="21" s="1"/>
  <c r="M111" i="16"/>
  <c r="G111" i="21" s="1"/>
  <c r="M115" i="16"/>
  <c r="G115" i="21" s="1"/>
  <c r="M119" i="16"/>
  <c r="G119" i="21" s="1"/>
  <c r="M123" i="16"/>
  <c r="G123" i="21" s="1"/>
  <c r="M127" i="16"/>
  <c r="G127" i="21" s="1"/>
  <c r="M131" i="16"/>
  <c r="G131" i="21" s="1"/>
  <c r="M135" i="16"/>
  <c r="G135" i="21" s="1"/>
  <c r="M139" i="16"/>
  <c r="G139" i="21" s="1"/>
  <c r="M143" i="16"/>
  <c r="G143" i="21" s="1"/>
  <c r="M147" i="16"/>
  <c r="G147" i="21" s="1"/>
  <c r="M151" i="16"/>
  <c r="G151" i="21" s="1"/>
  <c r="M155" i="16"/>
  <c r="G155" i="21" s="1"/>
  <c r="M159" i="16"/>
  <c r="G159" i="21" s="1"/>
  <c r="M163" i="16"/>
  <c r="G163" i="21" s="1"/>
  <c r="M167" i="16"/>
  <c r="G167" i="21" s="1"/>
  <c r="M171" i="16"/>
  <c r="G171" i="21" s="1"/>
  <c r="M175" i="16"/>
  <c r="G175" i="21" s="1"/>
  <c r="M179" i="16"/>
  <c r="G179" i="21" s="1"/>
  <c r="M183" i="16"/>
  <c r="G183" i="21" s="1"/>
  <c r="M187" i="16"/>
  <c r="G187" i="21" s="1"/>
  <c r="M191" i="16"/>
  <c r="G191" i="21" s="1"/>
  <c r="M195" i="16"/>
  <c r="G195" i="21" s="1"/>
  <c r="M199" i="16"/>
  <c r="G199" i="21" s="1"/>
  <c r="M203" i="16"/>
  <c r="G203" i="21" s="1"/>
  <c r="M207" i="16"/>
  <c r="G207" i="21" s="1"/>
  <c r="M211" i="16"/>
  <c r="G211" i="21" s="1"/>
  <c r="M215" i="16"/>
  <c r="G215" i="21" s="1"/>
  <c r="M219" i="16"/>
  <c r="G219" i="21" s="1"/>
  <c r="M223" i="16"/>
  <c r="G223" i="21" s="1"/>
  <c r="M227" i="16"/>
  <c r="G227" i="21" s="1"/>
  <c r="M231" i="16"/>
  <c r="G231" i="21" s="1"/>
  <c r="M235" i="16"/>
  <c r="G235" i="21" s="1"/>
  <c r="M239" i="16"/>
  <c r="G239" i="21" s="1"/>
  <c r="M243" i="16"/>
  <c r="G243" i="21" s="1"/>
  <c r="M247" i="16"/>
  <c r="G247" i="21" s="1"/>
  <c r="M251" i="16"/>
  <c r="G251" i="21" s="1"/>
  <c r="M255" i="16"/>
  <c r="G255" i="21" s="1"/>
  <c r="M259" i="16"/>
  <c r="G259" i="21" s="1"/>
  <c r="M263" i="16"/>
  <c r="G263" i="21" s="1"/>
  <c r="M267" i="16"/>
  <c r="G267" i="21" s="1"/>
  <c r="M271" i="16"/>
  <c r="G271" i="21" s="1"/>
  <c r="M275" i="16"/>
  <c r="G275" i="21" s="1"/>
  <c r="M279" i="16"/>
  <c r="G279" i="21" s="1"/>
  <c r="M283" i="16"/>
  <c r="G283" i="21" s="1"/>
  <c r="M287" i="16"/>
  <c r="G287" i="21" s="1"/>
  <c r="M291" i="16"/>
  <c r="G291" i="21" s="1"/>
  <c r="M295" i="16"/>
  <c r="G295" i="21" s="1"/>
  <c r="M299" i="16"/>
  <c r="G299" i="21" s="1"/>
  <c r="M303" i="16"/>
  <c r="G303" i="21" s="1"/>
  <c r="M307" i="16"/>
  <c r="G307" i="21" s="1"/>
  <c r="M311" i="16"/>
  <c r="G311" i="21" s="1"/>
  <c r="M315" i="16"/>
  <c r="G315" i="21" s="1"/>
  <c r="M319" i="16"/>
  <c r="G319" i="21" s="1"/>
  <c r="M323" i="16"/>
  <c r="G323" i="21" s="1"/>
  <c r="M327" i="16"/>
  <c r="G327" i="21" s="1"/>
  <c r="M331" i="16"/>
  <c r="G331" i="21" s="1"/>
  <c r="M335" i="16"/>
  <c r="G335" i="21" s="1"/>
  <c r="M339" i="16"/>
  <c r="G339" i="21" s="1"/>
  <c r="M343" i="16"/>
  <c r="G343" i="21" s="1"/>
  <c r="M347" i="16"/>
  <c r="G347" i="21" s="1"/>
  <c r="M351" i="16"/>
  <c r="G351" i="21" s="1"/>
  <c r="M355" i="16"/>
  <c r="G355" i="21" s="1"/>
  <c r="M359" i="16"/>
  <c r="G359" i="21" s="1"/>
  <c r="M363" i="16"/>
  <c r="G363" i="21" s="1"/>
  <c r="M367" i="16"/>
  <c r="G367" i="21" s="1"/>
  <c r="M371" i="16"/>
  <c r="G371" i="21" s="1"/>
  <c r="M375" i="16"/>
  <c r="G375" i="21" s="1"/>
  <c r="M379" i="16"/>
  <c r="G379" i="21" s="1"/>
  <c r="M383" i="16"/>
  <c r="G383" i="21" s="1"/>
  <c r="M387" i="16"/>
  <c r="G387" i="21" s="1"/>
  <c r="M391" i="16"/>
  <c r="G391" i="21" s="1"/>
  <c r="M395" i="16"/>
  <c r="G395" i="21" s="1"/>
  <c r="M399" i="16"/>
  <c r="G399" i="21" s="1"/>
  <c r="M403" i="16"/>
  <c r="G403" i="21" s="1"/>
  <c r="M407" i="16"/>
  <c r="G407" i="21" s="1"/>
  <c r="M411" i="16"/>
  <c r="G411" i="21" s="1"/>
  <c r="M415" i="16"/>
  <c r="G415" i="21" s="1"/>
  <c r="M419" i="16"/>
  <c r="G419" i="21" s="1"/>
  <c r="M423" i="16"/>
  <c r="G423" i="21" s="1"/>
  <c r="M427" i="16"/>
  <c r="G427" i="21" s="1"/>
  <c r="M431" i="16"/>
  <c r="G431" i="21" s="1"/>
  <c r="M435" i="16"/>
  <c r="G435" i="21" s="1"/>
  <c r="M439" i="16"/>
  <c r="G439" i="21" s="1"/>
  <c r="M443" i="16"/>
  <c r="G443" i="21" s="1"/>
  <c r="M447" i="16"/>
  <c r="G447" i="21" s="1"/>
  <c r="M451" i="16"/>
  <c r="G451" i="21" s="1"/>
  <c r="M455" i="16"/>
  <c r="G455" i="21" s="1"/>
  <c r="M459" i="16"/>
  <c r="G459" i="21" s="1"/>
  <c r="M463" i="16"/>
  <c r="G463" i="21" s="1"/>
  <c r="M467" i="16"/>
  <c r="G467" i="21" s="1"/>
  <c r="M471" i="16"/>
  <c r="G471" i="21" s="1"/>
  <c r="M475" i="16"/>
  <c r="G475" i="21" s="1"/>
  <c r="M479" i="16"/>
  <c r="G479" i="21" s="1"/>
  <c r="M483" i="16"/>
  <c r="G483" i="21" s="1"/>
  <c r="M487" i="16"/>
  <c r="G487" i="21" s="1"/>
  <c r="M491" i="16"/>
  <c r="G491" i="21" s="1"/>
  <c r="M495" i="16"/>
  <c r="G495" i="21" s="1"/>
  <c r="M499" i="16"/>
  <c r="G499" i="21" s="1"/>
  <c r="M503" i="16"/>
  <c r="G503" i="21" s="1"/>
  <c r="M507" i="16"/>
  <c r="G507" i="21" s="1"/>
  <c r="M511" i="16"/>
  <c r="G511" i="21" s="1"/>
  <c r="M515" i="16"/>
  <c r="G515" i="21" s="1"/>
  <c r="M519" i="16"/>
  <c r="G519" i="21" s="1"/>
  <c r="M523" i="16"/>
  <c r="G523" i="21" s="1"/>
  <c r="M527" i="16"/>
  <c r="G527" i="21" s="1"/>
  <c r="M531" i="16"/>
  <c r="G531" i="21" s="1"/>
  <c r="M535" i="16"/>
  <c r="G535" i="21" s="1"/>
  <c r="M539" i="16"/>
  <c r="G539" i="21" s="1"/>
  <c r="M543" i="16"/>
  <c r="G543" i="21" s="1"/>
  <c r="M547" i="16"/>
  <c r="G547" i="21" s="1"/>
  <c r="M551" i="16"/>
  <c r="G551" i="21" s="1"/>
  <c r="M555" i="16"/>
  <c r="G555" i="21" s="1"/>
  <c r="M559" i="16"/>
  <c r="G559" i="21" s="1"/>
  <c r="M563" i="16"/>
  <c r="G563" i="21" s="1"/>
  <c r="M567" i="16"/>
  <c r="G567" i="21" s="1"/>
  <c r="M571" i="16"/>
  <c r="G571" i="21" s="1"/>
  <c r="M575" i="16"/>
  <c r="G575" i="21" s="1"/>
  <c r="M579" i="16"/>
  <c r="G579" i="21" s="1"/>
  <c r="M583" i="16"/>
  <c r="G583" i="21" s="1"/>
  <c r="M587" i="16"/>
  <c r="G587" i="21" s="1"/>
  <c r="M591" i="16"/>
  <c r="G591" i="21" s="1"/>
  <c r="M595" i="16"/>
  <c r="G595" i="21" s="1"/>
  <c r="M599" i="16"/>
  <c r="G599" i="21" s="1"/>
  <c r="M603" i="16"/>
  <c r="G603" i="21" s="1"/>
  <c r="M607" i="16"/>
  <c r="G607" i="21" s="1"/>
  <c r="M611" i="16"/>
  <c r="G611" i="21" s="1"/>
  <c r="M615" i="16"/>
  <c r="G615" i="21" s="1"/>
  <c r="M619" i="16"/>
  <c r="G619" i="21" s="1"/>
  <c r="M623" i="16"/>
  <c r="G623" i="21" s="1"/>
  <c r="M627" i="16"/>
  <c r="G627" i="21" s="1"/>
  <c r="M631" i="16"/>
  <c r="G631" i="21" s="1"/>
  <c r="M635" i="16"/>
  <c r="G635" i="21" s="1"/>
  <c r="M639" i="16"/>
  <c r="G639" i="21" s="1"/>
  <c r="M643" i="16"/>
  <c r="G643" i="21" s="1"/>
  <c r="M647" i="16"/>
  <c r="G647" i="21" s="1"/>
  <c r="M651" i="16"/>
  <c r="G651" i="21" s="1"/>
  <c r="M655" i="16"/>
  <c r="G655" i="21" s="1"/>
  <c r="M659" i="16"/>
  <c r="G659" i="21" s="1"/>
  <c r="M663" i="16"/>
  <c r="G663" i="21" s="1"/>
  <c r="M667" i="16"/>
  <c r="G667" i="21" s="1"/>
  <c r="M671" i="16"/>
  <c r="G671" i="21" s="1"/>
  <c r="M675" i="16"/>
  <c r="G675" i="21" s="1"/>
  <c r="M679" i="16"/>
  <c r="G679" i="21" s="1"/>
  <c r="M683" i="16"/>
  <c r="G683" i="21" s="1"/>
  <c r="M687" i="16"/>
  <c r="G687" i="21" s="1"/>
  <c r="M691" i="16"/>
  <c r="G691" i="21" s="1"/>
  <c r="M695" i="16"/>
  <c r="G695" i="21" s="1"/>
  <c r="M699" i="16"/>
  <c r="G699" i="21" s="1"/>
  <c r="M703" i="16"/>
  <c r="G703" i="21" s="1"/>
  <c r="M707" i="16"/>
  <c r="G707" i="21" s="1"/>
  <c r="M711" i="16"/>
  <c r="G711" i="21" s="1"/>
  <c r="M715" i="16"/>
  <c r="G715" i="21" s="1"/>
  <c r="M719" i="16"/>
  <c r="G719" i="21" s="1"/>
  <c r="M723" i="16"/>
  <c r="G723" i="21" s="1"/>
  <c r="M727" i="16"/>
  <c r="G727" i="21" s="1"/>
  <c r="M731" i="16"/>
  <c r="G731" i="21" s="1"/>
  <c r="M735" i="16"/>
  <c r="G735" i="21" s="1"/>
  <c r="M739" i="16"/>
  <c r="G739" i="21" s="1"/>
  <c r="M743" i="16"/>
  <c r="G743" i="21" s="1"/>
  <c r="M747" i="16"/>
  <c r="G747" i="21" s="1"/>
  <c r="M751" i="16"/>
  <c r="G751" i="21" s="1"/>
  <c r="M755" i="16"/>
  <c r="G755" i="21" s="1"/>
  <c r="M759" i="16"/>
  <c r="G759" i="21" s="1"/>
  <c r="M763" i="16"/>
  <c r="G763" i="21" s="1"/>
  <c r="M767" i="16"/>
  <c r="G767" i="21" s="1"/>
  <c r="M771" i="16"/>
  <c r="G771" i="21" s="1"/>
  <c r="M775" i="16"/>
  <c r="G775" i="21" s="1"/>
  <c r="M779" i="16"/>
  <c r="G779" i="21" s="1"/>
  <c r="M783" i="16"/>
  <c r="G783" i="21" s="1"/>
  <c r="M787" i="16"/>
  <c r="G787" i="21" s="1"/>
  <c r="M791" i="16"/>
  <c r="G791" i="21" s="1"/>
  <c r="M795" i="16"/>
  <c r="G795" i="21" s="1"/>
  <c r="M799" i="16"/>
  <c r="G799" i="21" s="1"/>
  <c r="M803" i="16"/>
  <c r="G803" i="21" s="1"/>
  <c r="M807" i="16"/>
  <c r="G807" i="21" s="1"/>
  <c r="M811" i="16"/>
  <c r="G811" i="21" s="1"/>
  <c r="M815" i="16"/>
  <c r="G815" i="21" s="1"/>
  <c r="M819" i="16"/>
  <c r="G819" i="21" s="1"/>
  <c r="M823" i="16"/>
  <c r="G823" i="21" s="1"/>
  <c r="M827" i="16"/>
  <c r="G827" i="21" s="1"/>
  <c r="M831" i="16"/>
  <c r="G831" i="21" s="1"/>
  <c r="M835" i="16"/>
  <c r="G835" i="21" s="1"/>
  <c r="M839" i="16"/>
  <c r="G839" i="21" s="1"/>
  <c r="M843" i="16"/>
  <c r="G843" i="21" s="1"/>
  <c r="M847" i="16"/>
  <c r="G847" i="21" s="1"/>
  <c r="M851" i="16"/>
  <c r="G851" i="21" s="1"/>
  <c r="M855" i="16"/>
  <c r="G855" i="21" s="1"/>
  <c r="M859" i="16"/>
  <c r="G859" i="21" s="1"/>
  <c r="M863" i="16"/>
  <c r="G863" i="21" s="1"/>
  <c r="M867" i="16"/>
  <c r="G867" i="21" s="1"/>
  <c r="M871" i="16"/>
  <c r="G871" i="21" s="1"/>
  <c r="M875" i="16"/>
  <c r="G875" i="21" s="1"/>
  <c r="M879" i="16"/>
  <c r="G879" i="21" s="1"/>
  <c r="M883" i="16"/>
  <c r="G883" i="21" s="1"/>
  <c r="M887" i="16"/>
  <c r="G887" i="21" s="1"/>
  <c r="M891" i="16"/>
  <c r="G891" i="21" s="1"/>
  <c r="M895" i="16"/>
  <c r="G895" i="21" s="1"/>
  <c r="M899" i="16"/>
  <c r="G899" i="21" s="1"/>
  <c r="M903" i="16"/>
  <c r="G903" i="21" s="1"/>
  <c r="M907" i="16"/>
  <c r="G907" i="21" s="1"/>
  <c r="M911" i="16"/>
  <c r="G911" i="21" s="1"/>
  <c r="M915" i="16"/>
  <c r="G915" i="21" s="1"/>
  <c r="M919" i="16"/>
  <c r="G919" i="21" s="1"/>
  <c r="M923" i="16"/>
  <c r="G923" i="21" s="1"/>
  <c r="M927" i="16"/>
  <c r="G927" i="21" s="1"/>
  <c r="M931" i="16"/>
  <c r="G931" i="21" s="1"/>
  <c r="M935" i="16"/>
  <c r="G935" i="21" s="1"/>
  <c r="M939" i="16"/>
  <c r="G939" i="21" s="1"/>
  <c r="M943" i="16"/>
  <c r="G943" i="21" s="1"/>
  <c r="M947" i="16"/>
  <c r="G947" i="21" s="1"/>
  <c r="M951" i="16"/>
  <c r="G951" i="21" s="1"/>
  <c r="M955" i="16"/>
  <c r="G955" i="21" s="1"/>
  <c r="M959" i="16"/>
  <c r="G959" i="21" s="1"/>
  <c r="M963" i="16"/>
  <c r="G963" i="21" s="1"/>
  <c r="M967" i="16"/>
  <c r="G967" i="21" s="1"/>
  <c r="M971" i="16"/>
  <c r="G971" i="21" s="1"/>
  <c r="M975" i="16"/>
  <c r="G975" i="21" s="1"/>
  <c r="M979" i="16"/>
  <c r="G979" i="21" s="1"/>
  <c r="M983" i="16"/>
  <c r="G983" i="21" s="1"/>
  <c r="M987" i="16"/>
  <c r="G987" i="21" s="1"/>
  <c r="M991" i="16"/>
  <c r="G991" i="21" s="1"/>
  <c r="M995" i="16"/>
  <c r="G995" i="21" s="1"/>
  <c r="M999" i="16"/>
  <c r="G999" i="21" s="1"/>
  <c r="M1003" i="16"/>
  <c r="G1003" i="21" s="1"/>
  <c r="M1007" i="16"/>
  <c r="G1007" i="21" s="1"/>
  <c r="M1011" i="16"/>
  <c r="G1011" i="21" s="1"/>
  <c r="M1015" i="16"/>
  <c r="G1015" i="21" s="1"/>
  <c r="M1019" i="16"/>
  <c r="G1019" i="21" s="1"/>
  <c r="M1023" i="16"/>
  <c r="G1023" i="21" s="1"/>
  <c r="M1027" i="16"/>
  <c r="G1027" i="21" s="1"/>
  <c r="M1031" i="16"/>
  <c r="G1031" i="21" s="1"/>
  <c r="M1035" i="16"/>
  <c r="G1035" i="21" s="1"/>
  <c r="M1039" i="16"/>
  <c r="G1039" i="21" s="1"/>
  <c r="M1043" i="16"/>
  <c r="G1043" i="21" s="1"/>
  <c r="M1047" i="16"/>
  <c r="G1047" i="21" s="1"/>
  <c r="M1051" i="16"/>
  <c r="G1051" i="21" s="1"/>
  <c r="M1055" i="16"/>
  <c r="G1055" i="21" s="1"/>
  <c r="M1059" i="16"/>
  <c r="G1059" i="21" s="1"/>
  <c r="M1063" i="16"/>
  <c r="G1063" i="21" s="1"/>
  <c r="M1067" i="16"/>
  <c r="G1067" i="21" s="1"/>
  <c r="M1071" i="16"/>
  <c r="G1071" i="21" s="1"/>
  <c r="M1075" i="16"/>
  <c r="G1075" i="21" s="1"/>
  <c r="M1079" i="16"/>
  <c r="G1079" i="21" s="1"/>
  <c r="M1083" i="16"/>
  <c r="G1083" i="21" s="1"/>
  <c r="L49" i="16"/>
  <c r="F49" i="21" s="1"/>
  <c r="L5" i="16"/>
  <c r="F5" i="21" s="1"/>
  <c r="L9" i="16"/>
  <c r="F9" i="21" s="1"/>
  <c r="L13" i="16"/>
  <c r="F13" i="21" s="1"/>
  <c r="L17" i="16"/>
  <c r="F17" i="21" s="1"/>
  <c r="L21" i="16"/>
  <c r="F21" i="21" s="1"/>
  <c r="L25" i="16"/>
  <c r="F25" i="21" s="1"/>
  <c r="L30" i="16"/>
  <c r="F30" i="21" s="1"/>
  <c r="L34" i="16"/>
  <c r="F34" i="21" s="1"/>
  <c r="L38" i="16"/>
  <c r="F38" i="21" s="1"/>
  <c r="L42" i="16"/>
  <c r="F42" i="21" s="1"/>
  <c r="L46" i="16"/>
  <c r="F46" i="21" s="1"/>
  <c r="L51" i="16"/>
  <c r="F51" i="21" s="1"/>
  <c r="L55" i="16"/>
  <c r="F55" i="21" s="1"/>
  <c r="L59" i="16"/>
  <c r="F59" i="21" s="1"/>
  <c r="L63" i="16"/>
  <c r="F63" i="21" s="1"/>
  <c r="L67" i="16"/>
  <c r="F67" i="21" s="1"/>
  <c r="L71" i="16"/>
  <c r="F71" i="21" s="1"/>
  <c r="L76" i="16"/>
  <c r="F76" i="21" s="1"/>
  <c r="L80" i="16"/>
  <c r="F80" i="21" s="1"/>
  <c r="L84" i="16"/>
  <c r="F84" i="21" s="1"/>
  <c r="L88" i="16"/>
  <c r="F88" i="21" s="1"/>
  <c r="L92" i="16"/>
  <c r="F92" i="21" s="1"/>
  <c r="L97" i="16"/>
  <c r="F97" i="21" s="1"/>
  <c r="L101" i="16"/>
  <c r="F101" i="21" s="1"/>
  <c r="L105" i="16"/>
  <c r="F105" i="21" s="1"/>
  <c r="L109" i="16"/>
  <c r="F109" i="21" s="1"/>
  <c r="L113" i="16"/>
  <c r="F113" i="21" s="1"/>
  <c r="L117" i="16"/>
  <c r="F117" i="21" s="1"/>
  <c r="L121" i="16"/>
  <c r="F121" i="21" s="1"/>
  <c r="L125" i="16"/>
  <c r="F125" i="21" s="1"/>
  <c r="L129" i="16"/>
  <c r="F129" i="21" s="1"/>
  <c r="L133" i="16"/>
  <c r="F133" i="21" s="1"/>
  <c r="L137" i="16"/>
  <c r="F137" i="21" s="1"/>
  <c r="L141" i="16"/>
  <c r="F141" i="21" s="1"/>
  <c r="L145" i="16"/>
  <c r="F145" i="21" s="1"/>
  <c r="L149" i="16"/>
  <c r="F149" i="21" s="1"/>
  <c r="L153" i="16"/>
  <c r="F153" i="21" s="1"/>
  <c r="L157" i="16"/>
  <c r="F157" i="21" s="1"/>
  <c r="L161" i="16"/>
  <c r="F161" i="21" s="1"/>
  <c r="L165" i="16"/>
  <c r="F165" i="21" s="1"/>
  <c r="L169" i="16"/>
  <c r="F169" i="21" s="1"/>
  <c r="L173" i="16"/>
  <c r="F173" i="21" s="1"/>
  <c r="L177" i="16"/>
  <c r="F177" i="21" s="1"/>
  <c r="L181" i="16"/>
  <c r="F181" i="21" s="1"/>
  <c r="L185" i="16"/>
  <c r="F185" i="21" s="1"/>
  <c r="L189" i="16"/>
  <c r="F189" i="21" s="1"/>
  <c r="L193" i="16"/>
  <c r="F193" i="21" s="1"/>
  <c r="L197" i="16"/>
  <c r="F197" i="21" s="1"/>
  <c r="L201" i="16"/>
  <c r="F201" i="21" s="1"/>
  <c r="L205" i="16"/>
  <c r="F205" i="21" s="1"/>
  <c r="L209" i="16"/>
  <c r="F209" i="21" s="1"/>
  <c r="L213" i="16"/>
  <c r="F213" i="21" s="1"/>
  <c r="L217" i="16"/>
  <c r="F217" i="21" s="1"/>
  <c r="L221" i="16"/>
  <c r="F221" i="21" s="1"/>
  <c r="L225" i="16"/>
  <c r="F225" i="21" s="1"/>
  <c r="L229" i="16"/>
  <c r="F229" i="21" s="1"/>
  <c r="L233" i="16"/>
  <c r="F233" i="21" s="1"/>
  <c r="L237" i="16"/>
  <c r="F237" i="21" s="1"/>
  <c r="L241" i="16"/>
  <c r="F241" i="21" s="1"/>
  <c r="L245" i="16"/>
  <c r="F245" i="21" s="1"/>
  <c r="L249" i="16"/>
  <c r="F249" i="21" s="1"/>
  <c r="L253" i="16"/>
  <c r="F253" i="21" s="1"/>
  <c r="L257" i="16"/>
  <c r="F257" i="21" s="1"/>
  <c r="L261" i="16"/>
  <c r="F261" i="21" s="1"/>
  <c r="L265" i="16"/>
  <c r="F265" i="21" s="1"/>
  <c r="L269" i="16"/>
  <c r="F269" i="21" s="1"/>
  <c r="L273" i="16"/>
  <c r="F273" i="21" s="1"/>
  <c r="L277" i="16"/>
  <c r="F277" i="21" s="1"/>
  <c r="L281" i="16"/>
  <c r="F281" i="21" s="1"/>
  <c r="L285" i="16"/>
  <c r="F285" i="21" s="1"/>
  <c r="L289" i="16"/>
  <c r="F289" i="21" s="1"/>
  <c r="L293" i="16"/>
  <c r="F293" i="21" s="1"/>
  <c r="L297" i="16"/>
  <c r="F297" i="21" s="1"/>
  <c r="L301" i="16"/>
  <c r="F301" i="21" s="1"/>
  <c r="L305" i="16"/>
  <c r="F305" i="21" s="1"/>
  <c r="L309" i="16"/>
  <c r="F309" i="21" s="1"/>
  <c r="L313" i="16"/>
  <c r="F313" i="21" s="1"/>
  <c r="L317" i="16"/>
  <c r="F317" i="21" s="1"/>
  <c r="L321" i="16"/>
  <c r="F321" i="21" s="1"/>
  <c r="L325" i="16"/>
  <c r="F325" i="21" s="1"/>
  <c r="L329" i="16"/>
  <c r="F329" i="21" s="1"/>
  <c r="L333" i="16"/>
  <c r="F333" i="21" s="1"/>
  <c r="L337" i="16"/>
  <c r="F337" i="21" s="1"/>
  <c r="L341" i="16"/>
  <c r="F341" i="21" s="1"/>
  <c r="L345" i="16"/>
  <c r="F345" i="21" s="1"/>
  <c r="L349" i="16"/>
  <c r="F349" i="21" s="1"/>
  <c r="L353" i="16"/>
  <c r="F353" i="21" s="1"/>
  <c r="L357" i="16"/>
  <c r="F357" i="21" s="1"/>
  <c r="L361" i="16"/>
  <c r="F361" i="21" s="1"/>
  <c r="L365" i="16"/>
  <c r="F365" i="21" s="1"/>
  <c r="L369" i="16"/>
  <c r="F369" i="21" s="1"/>
  <c r="L373" i="16"/>
  <c r="F373" i="21" s="1"/>
  <c r="L377" i="16"/>
  <c r="F377" i="21" s="1"/>
  <c r="L381" i="16"/>
  <c r="F381" i="21" s="1"/>
  <c r="L385" i="16"/>
  <c r="F385" i="21" s="1"/>
  <c r="L389" i="16"/>
  <c r="F389" i="21" s="1"/>
  <c r="L393" i="16"/>
  <c r="F393" i="21" s="1"/>
  <c r="L397" i="16"/>
  <c r="F397" i="21" s="1"/>
  <c r="L401" i="16"/>
  <c r="F401" i="21" s="1"/>
  <c r="L405" i="16"/>
  <c r="F405" i="21" s="1"/>
  <c r="L409" i="16"/>
  <c r="F409" i="21" s="1"/>
  <c r="L413" i="16"/>
  <c r="F413" i="21" s="1"/>
  <c r="L417" i="16"/>
  <c r="F417" i="21" s="1"/>
  <c r="L421" i="16"/>
  <c r="F421" i="21" s="1"/>
  <c r="L425" i="16"/>
  <c r="F425" i="21" s="1"/>
  <c r="L429" i="16"/>
  <c r="F429" i="21" s="1"/>
  <c r="L433" i="16"/>
  <c r="F433" i="21" s="1"/>
  <c r="L437" i="16"/>
  <c r="F437" i="21" s="1"/>
  <c r="L441" i="16"/>
  <c r="F441" i="21" s="1"/>
  <c r="L445" i="16"/>
  <c r="F445" i="21" s="1"/>
  <c r="L449" i="16"/>
  <c r="F449" i="21" s="1"/>
  <c r="L453" i="16"/>
  <c r="F453" i="21" s="1"/>
  <c r="L457" i="16"/>
  <c r="F457" i="21" s="1"/>
  <c r="L461" i="16"/>
  <c r="F461" i="21" s="1"/>
  <c r="L465" i="16"/>
  <c r="F465" i="21" s="1"/>
  <c r="L469" i="16"/>
  <c r="F469" i="21" s="1"/>
  <c r="L473" i="16"/>
  <c r="F473" i="21" s="1"/>
  <c r="L477" i="16"/>
  <c r="F477" i="21" s="1"/>
  <c r="L481" i="16"/>
  <c r="F481" i="21" s="1"/>
  <c r="L485" i="16"/>
  <c r="F485" i="21" s="1"/>
  <c r="L489" i="16"/>
  <c r="F489" i="21" s="1"/>
  <c r="L493" i="16"/>
  <c r="F493" i="21" s="1"/>
  <c r="L497" i="16"/>
  <c r="F497" i="21" s="1"/>
  <c r="L501" i="16"/>
  <c r="F501" i="21" s="1"/>
  <c r="L505" i="16"/>
  <c r="F505" i="21" s="1"/>
  <c r="L509" i="16"/>
  <c r="F509" i="21" s="1"/>
  <c r="L513" i="16"/>
  <c r="F513" i="21" s="1"/>
  <c r="L517" i="16"/>
  <c r="F517" i="21" s="1"/>
  <c r="L521" i="16"/>
  <c r="F521" i="21" s="1"/>
  <c r="L525" i="16"/>
  <c r="F525" i="21" s="1"/>
  <c r="L529" i="16"/>
  <c r="F529" i="21" s="1"/>
  <c r="L533" i="16"/>
  <c r="F533" i="21" s="1"/>
  <c r="L537" i="16"/>
  <c r="F537" i="21" s="1"/>
  <c r="L541" i="16"/>
  <c r="F541" i="21" s="1"/>
  <c r="L545" i="16"/>
  <c r="F545" i="21" s="1"/>
  <c r="L549" i="16"/>
  <c r="F549" i="21" s="1"/>
  <c r="L553" i="16"/>
  <c r="F553" i="21" s="1"/>
  <c r="L557" i="16"/>
  <c r="F557" i="21" s="1"/>
  <c r="L561" i="16"/>
  <c r="F561" i="21" s="1"/>
  <c r="L565" i="16"/>
  <c r="F565" i="21" s="1"/>
  <c r="L569" i="16"/>
  <c r="F569" i="21" s="1"/>
  <c r="L573" i="16"/>
  <c r="F573" i="21" s="1"/>
  <c r="L577" i="16"/>
  <c r="F577" i="21" s="1"/>
  <c r="L581" i="16"/>
  <c r="F581" i="21" s="1"/>
  <c r="L585" i="16"/>
  <c r="F585" i="21" s="1"/>
  <c r="L589" i="16"/>
  <c r="F589" i="21" s="1"/>
  <c r="L593" i="16"/>
  <c r="F593" i="21" s="1"/>
  <c r="L597" i="16"/>
  <c r="F597" i="21" s="1"/>
  <c r="L601" i="16"/>
  <c r="F601" i="21" s="1"/>
  <c r="L605" i="16"/>
  <c r="F605" i="21" s="1"/>
  <c r="L609" i="16"/>
  <c r="F609" i="21" s="1"/>
  <c r="L613" i="16"/>
  <c r="F613" i="21" s="1"/>
  <c r="L617" i="16"/>
  <c r="F617" i="21" s="1"/>
  <c r="L621" i="16"/>
  <c r="F621" i="21" s="1"/>
  <c r="L625" i="16"/>
  <c r="F625" i="21" s="1"/>
  <c r="L629" i="16"/>
  <c r="F629" i="21" s="1"/>
  <c r="L633" i="16"/>
  <c r="F633" i="21" s="1"/>
  <c r="L637" i="16"/>
  <c r="F637" i="21" s="1"/>
  <c r="L641" i="16"/>
  <c r="F641" i="21" s="1"/>
  <c r="L645" i="16"/>
  <c r="F645" i="21" s="1"/>
  <c r="L649" i="16"/>
  <c r="F649" i="21" s="1"/>
  <c r="L653" i="16"/>
  <c r="F653" i="21" s="1"/>
  <c r="L657" i="16"/>
  <c r="F657" i="21" s="1"/>
  <c r="L661" i="16"/>
  <c r="F661" i="21" s="1"/>
  <c r="L665" i="16"/>
  <c r="F665" i="21" s="1"/>
  <c r="L669" i="16"/>
  <c r="F669" i="21" s="1"/>
  <c r="L673" i="16"/>
  <c r="F673" i="21" s="1"/>
  <c r="L677" i="16"/>
  <c r="F677" i="21" s="1"/>
  <c r="L681" i="16"/>
  <c r="F681" i="21" s="1"/>
  <c r="L685" i="16"/>
  <c r="F685" i="21" s="1"/>
  <c r="L689" i="16"/>
  <c r="F689" i="21" s="1"/>
  <c r="L693" i="16"/>
  <c r="F693" i="21" s="1"/>
  <c r="L697" i="16"/>
  <c r="F697" i="21" s="1"/>
  <c r="L701" i="16"/>
  <c r="F701" i="21" s="1"/>
  <c r="L705" i="16"/>
  <c r="F705" i="21" s="1"/>
  <c r="L709" i="16"/>
  <c r="F709" i="21" s="1"/>
  <c r="L713" i="16"/>
  <c r="F713" i="21" s="1"/>
  <c r="L717" i="16"/>
  <c r="F717" i="21" s="1"/>
  <c r="L721" i="16"/>
  <c r="F721" i="21" s="1"/>
  <c r="L725" i="16"/>
  <c r="F725" i="21" s="1"/>
  <c r="L729" i="16"/>
  <c r="F729" i="21" s="1"/>
  <c r="L733" i="16"/>
  <c r="F733" i="21" s="1"/>
  <c r="L737" i="16"/>
  <c r="F737" i="21" s="1"/>
  <c r="L741" i="16"/>
  <c r="F741" i="21" s="1"/>
  <c r="L745" i="16"/>
  <c r="F745" i="21" s="1"/>
  <c r="L749" i="16"/>
  <c r="F749" i="21" s="1"/>
  <c r="L753" i="16"/>
  <c r="F753" i="21" s="1"/>
  <c r="L757" i="16"/>
  <c r="F757" i="21" s="1"/>
  <c r="L761" i="16"/>
  <c r="F761" i="21" s="1"/>
  <c r="L765" i="16"/>
  <c r="F765" i="21" s="1"/>
  <c r="L769" i="16"/>
  <c r="F769" i="21" s="1"/>
  <c r="L773" i="16"/>
  <c r="F773" i="21" s="1"/>
  <c r="L777" i="16"/>
  <c r="F777" i="21" s="1"/>
  <c r="L781" i="16"/>
  <c r="F781" i="21" s="1"/>
  <c r="L785" i="16"/>
  <c r="F785" i="21" s="1"/>
  <c r="L789" i="16"/>
  <c r="F789" i="21" s="1"/>
  <c r="L793" i="16"/>
  <c r="F793" i="21" s="1"/>
  <c r="L797" i="16"/>
  <c r="F797" i="21" s="1"/>
  <c r="L801" i="16"/>
  <c r="F801" i="21" s="1"/>
  <c r="L805" i="16"/>
  <c r="F805" i="21" s="1"/>
  <c r="L809" i="16"/>
  <c r="F809" i="21" s="1"/>
  <c r="L813" i="16"/>
  <c r="F813" i="21" s="1"/>
  <c r="L817" i="16"/>
  <c r="F817" i="21" s="1"/>
  <c r="L821" i="16"/>
  <c r="F821" i="21" s="1"/>
  <c r="L825" i="16"/>
  <c r="F825" i="21" s="1"/>
  <c r="L829" i="16"/>
  <c r="F829" i="21" s="1"/>
  <c r="L833" i="16"/>
  <c r="F833" i="21" s="1"/>
  <c r="L837" i="16"/>
  <c r="F837" i="21" s="1"/>
  <c r="L841" i="16"/>
  <c r="F841" i="21" s="1"/>
  <c r="L845" i="16"/>
  <c r="F845" i="21" s="1"/>
  <c r="L849" i="16"/>
  <c r="F849" i="21" s="1"/>
  <c r="L853" i="16"/>
  <c r="F853" i="21" s="1"/>
  <c r="L857" i="16"/>
  <c r="F857" i="21" s="1"/>
  <c r="L861" i="16"/>
  <c r="F861" i="21" s="1"/>
  <c r="L865" i="16"/>
  <c r="F865" i="21" s="1"/>
  <c r="L869" i="16"/>
  <c r="F869" i="21" s="1"/>
  <c r="L873" i="16"/>
  <c r="F873" i="21" s="1"/>
  <c r="L877" i="16"/>
  <c r="F877" i="21" s="1"/>
  <c r="L881" i="16"/>
  <c r="F881" i="21" s="1"/>
  <c r="L885" i="16"/>
  <c r="F885" i="21" s="1"/>
  <c r="L889" i="16"/>
  <c r="F889" i="21" s="1"/>
  <c r="L893" i="16"/>
  <c r="F893" i="21" s="1"/>
  <c r="L897" i="16"/>
  <c r="F897" i="21" s="1"/>
  <c r="L901" i="16"/>
  <c r="F901" i="21" s="1"/>
  <c r="L905" i="16"/>
  <c r="F905" i="21" s="1"/>
  <c r="L909" i="16"/>
  <c r="F909" i="21" s="1"/>
  <c r="L913" i="16"/>
  <c r="F913" i="21" s="1"/>
  <c r="L917" i="16"/>
  <c r="F917" i="21" s="1"/>
  <c r="L921" i="16"/>
  <c r="F921" i="21" s="1"/>
  <c r="L925" i="16"/>
  <c r="F925" i="21" s="1"/>
  <c r="L929" i="16"/>
  <c r="F929" i="21" s="1"/>
  <c r="L933" i="16"/>
  <c r="F933" i="21" s="1"/>
  <c r="L937" i="16"/>
  <c r="F937" i="21" s="1"/>
  <c r="L941" i="16"/>
  <c r="F941" i="21" s="1"/>
  <c r="L945" i="16"/>
  <c r="F945" i="21" s="1"/>
  <c r="L949" i="16"/>
  <c r="F949" i="21" s="1"/>
  <c r="L953" i="16"/>
  <c r="F953" i="21" s="1"/>
  <c r="L957" i="16"/>
  <c r="F957" i="21" s="1"/>
  <c r="L961" i="16"/>
  <c r="F961" i="21" s="1"/>
  <c r="L965" i="16"/>
  <c r="F965" i="21" s="1"/>
  <c r="L969" i="16"/>
  <c r="F969" i="21" s="1"/>
  <c r="L973" i="16"/>
  <c r="F973" i="21" s="1"/>
  <c r="L977" i="16"/>
  <c r="F977" i="21" s="1"/>
  <c r="L981" i="16"/>
  <c r="F981" i="21" s="1"/>
  <c r="L985" i="16"/>
  <c r="F985" i="21" s="1"/>
  <c r="L989" i="16"/>
  <c r="F989" i="21" s="1"/>
  <c r="L993" i="16"/>
  <c r="F993" i="21" s="1"/>
  <c r="L997" i="16"/>
  <c r="F997" i="21" s="1"/>
  <c r="L1001" i="16"/>
  <c r="F1001" i="21" s="1"/>
  <c r="L1005" i="16"/>
  <c r="F1005" i="21" s="1"/>
  <c r="L1009" i="16"/>
  <c r="F1009" i="21" s="1"/>
  <c r="L1013" i="16"/>
  <c r="F1013" i="21" s="1"/>
  <c r="L1017" i="16"/>
  <c r="F1017" i="21" s="1"/>
  <c r="L1021" i="16"/>
  <c r="F1021" i="21" s="1"/>
  <c r="L1025" i="16"/>
  <c r="F1025" i="21" s="1"/>
  <c r="L1029" i="16"/>
  <c r="F1029" i="21" s="1"/>
  <c r="L1033" i="16"/>
  <c r="F1033" i="21" s="1"/>
  <c r="L1037" i="16"/>
  <c r="F1037" i="21" s="1"/>
  <c r="L1041" i="16"/>
  <c r="F1041" i="21" s="1"/>
  <c r="L1045" i="16"/>
  <c r="F1045" i="21" s="1"/>
  <c r="L1049" i="16"/>
  <c r="F1049" i="21" s="1"/>
  <c r="L1053" i="16"/>
  <c r="F1053" i="21" s="1"/>
  <c r="L1057" i="16"/>
  <c r="F1057" i="21" s="1"/>
  <c r="L1061" i="16"/>
  <c r="F1061" i="21" s="1"/>
  <c r="L1065" i="16"/>
  <c r="F1065" i="21" s="1"/>
  <c r="L1069" i="16"/>
  <c r="F1069" i="21" s="1"/>
  <c r="L1073" i="16"/>
  <c r="F1073" i="21" s="1"/>
  <c r="L1077" i="16"/>
  <c r="F1077" i="21" s="1"/>
  <c r="L1081" i="16"/>
  <c r="F1081" i="21" s="1"/>
  <c r="K1061" i="16"/>
  <c r="E1061" i="21" s="1"/>
  <c r="K95" i="16"/>
  <c r="E95" i="21" s="1"/>
  <c r="K7" i="16"/>
  <c r="E7" i="21" s="1"/>
  <c r="K11" i="16"/>
  <c r="E11" i="21" s="1"/>
  <c r="K15" i="16"/>
  <c r="E15" i="21" s="1"/>
  <c r="K23" i="16"/>
  <c r="E23" i="21" s="1"/>
  <c r="K28" i="16"/>
  <c r="E28" i="21" s="1"/>
  <c r="K32" i="16"/>
  <c r="E32" i="21" s="1"/>
  <c r="K36" i="16"/>
  <c r="E36" i="21" s="1"/>
  <c r="K40" i="16"/>
  <c r="E40" i="21" s="1"/>
  <c r="K46" i="16"/>
  <c r="E46" i="21" s="1"/>
  <c r="K51" i="16"/>
  <c r="E51" i="21" s="1"/>
  <c r="K55" i="16"/>
  <c r="E55" i="21" s="1"/>
  <c r="K59" i="16"/>
  <c r="E59" i="21" s="1"/>
  <c r="K63" i="16"/>
  <c r="E63" i="21" s="1"/>
  <c r="K67" i="16"/>
  <c r="E67" i="21" s="1"/>
  <c r="K76" i="16"/>
  <c r="E76" i="21" s="1"/>
  <c r="K80" i="16"/>
  <c r="E80" i="21" s="1"/>
  <c r="K84" i="16"/>
  <c r="E84" i="21" s="1"/>
  <c r="K88" i="16"/>
  <c r="E88" i="21" s="1"/>
  <c r="K92" i="16"/>
  <c r="E92" i="21" s="1"/>
  <c r="K97" i="16"/>
  <c r="E97" i="21" s="1"/>
  <c r="K101" i="16"/>
  <c r="E101" i="21" s="1"/>
  <c r="K105" i="16"/>
  <c r="E105" i="21" s="1"/>
  <c r="K109" i="16"/>
  <c r="E109" i="21" s="1"/>
  <c r="K113" i="16"/>
  <c r="E113" i="21" s="1"/>
  <c r="K121" i="16"/>
  <c r="E121" i="21" s="1"/>
  <c r="K125" i="16"/>
  <c r="E125" i="21" s="1"/>
  <c r="K129" i="16"/>
  <c r="E129" i="21" s="1"/>
  <c r="K133" i="16"/>
  <c r="E133" i="21" s="1"/>
  <c r="K137" i="16"/>
  <c r="E137" i="21" s="1"/>
  <c r="K141" i="16"/>
  <c r="E141" i="21" s="1"/>
  <c r="K145" i="16"/>
  <c r="E145" i="21" s="1"/>
  <c r="K149" i="16"/>
  <c r="E149" i="21" s="1"/>
  <c r="K153" i="16"/>
  <c r="E153" i="21" s="1"/>
  <c r="K157" i="16"/>
  <c r="E157" i="21" s="1"/>
  <c r="K161" i="16"/>
  <c r="E161" i="21" s="1"/>
  <c r="K165" i="16"/>
  <c r="E165" i="21" s="1"/>
  <c r="K169" i="16"/>
  <c r="E169" i="21" s="1"/>
  <c r="K173" i="16"/>
  <c r="E173" i="21" s="1"/>
  <c r="K177" i="16"/>
  <c r="E177" i="21" s="1"/>
  <c r="K181" i="16"/>
  <c r="E181" i="21" s="1"/>
  <c r="K185" i="16"/>
  <c r="E185" i="21" s="1"/>
  <c r="K189" i="16"/>
  <c r="E189" i="21" s="1"/>
  <c r="K193" i="16"/>
  <c r="E193" i="21" s="1"/>
  <c r="K197" i="16"/>
  <c r="E197" i="21" s="1"/>
  <c r="K201" i="16"/>
  <c r="E201" i="21" s="1"/>
  <c r="K205" i="16"/>
  <c r="E205" i="21" s="1"/>
  <c r="K213" i="16"/>
  <c r="E213" i="21" s="1"/>
  <c r="K217" i="16"/>
  <c r="E217" i="21" s="1"/>
  <c r="K221" i="16"/>
  <c r="E221" i="21" s="1"/>
  <c r="K225" i="16"/>
  <c r="E225" i="21" s="1"/>
  <c r="K229" i="16"/>
  <c r="E229" i="21" s="1"/>
  <c r="K233" i="16"/>
  <c r="E233" i="21" s="1"/>
  <c r="K237" i="16"/>
  <c r="E237" i="21" s="1"/>
  <c r="K241" i="16"/>
  <c r="E241" i="21" s="1"/>
  <c r="K245" i="16"/>
  <c r="E245" i="21" s="1"/>
  <c r="K249" i="16"/>
  <c r="E249" i="21" s="1"/>
  <c r="K253" i="16"/>
  <c r="E253" i="21" s="1"/>
  <c r="K257" i="16"/>
  <c r="E257" i="21" s="1"/>
  <c r="K261" i="16"/>
  <c r="E261" i="21" s="1"/>
  <c r="K265" i="16"/>
  <c r="E265" i="21" s="1"/>
  <c r="K269" i="16"/>
  <c r="E269" i="21" s="1"/>
  <c r="K273" i="16"/>
  <c r="E273" i="21" s="1"/>
  <c r="K277" i="16"/>
  <c r="E277" i="21" s="1"/>
  <c r="K281" i="16"/>
  <c r="E281" i="21" s="1"/>
  <c r="K285" i="16"/>
  <c r="E285" i="21" s="1"/>
  <c r="K289" i="16"/>
  <c r="E289" i="21" s="1"/>
  <c r="K293" i="16"/>
  <c r="E293" i="21" s="1"/>
  <c r="K297" i="16"/>
  <c r="E297" i="21" s="1"/>
  <c r="K305" i="16"/>
  <c r="E305" i="21" s="1"/>
  <c r="K309" i="16"/>
  <c r="E309" i="21" s="1"/>
  <c r="K313" i="16"/>
  <c r="E313" i="21" s="1"/>
  <c r="K317" i="16"/>
  <c r="E317" i="21" s="1"/>
  <c r="K321" i="16"/>
  <c r="E321" i="21" s="1"/>
  <c r="K325" i="16"/>
  <c r="E325" i="21" s="1"/>
  <c r="K329" i="16"/>
  <c r="E329" i="21" s="1"/>
  <c r="K333" i="16"/>
  <c r="E333" i="21" s="1"/>
  <c r="K337" i="16"/>
  <c r="E337" i="21" s="1"/>
  <c r="K341" i="16"/>
  <c r="E341" i="21" s="1"/>
  <c r="K345" i="16"/>
  <c r="E345" i="21" s="1"/>
  <c r="K349" i="16"/>
  <c r="E349" i="21" s="1"/>
  <c r="K353" i="16"/>
  <c r="E353" i="21" s="1"/>
  <c r="K357" i="16"/>
  <c r="E357" i="21" s="1"/>
  <c r="K361" i="16"/>
  <c r="E361" i="21" s="1"/>
  <c r="K365" i="16"/>
  <c r="E365" i="21" s="1"/>
  <c r="K369" i="16"/>
  <c r="E369" i="21" s="1"/>
  <c r="K373" i="16"/>
  <c r="E373" i="21" s="1"/>
  <c r="K377" i="16"/>
  <c r="E377" i="21" s="1"/>
  <c r="K381" i="16"/>
  <c r="E381" i="21" s="1"/>
  <c r="K385" i="16"/>
  <c r="E385" i="21" s="1"/>
  <c r="K389" i="16"/>
  <c r="E389" i="21" s="1"/>
  <c r="K397" i="16"/>
  <c r="E397" i="21" s="1"/>
  <c r="K401" i="16"/>
  <c r="E401" i="21" s="1"/>
  <c r="K405" i="16"/>
  <c r="E405" i="21" s="1"/>
  <c r="K409" i="16"/>
  <c r="E409" i="21" s="1"/>
  <c r="K413" i="16"/>
  <c r="E413" i="21" s="1"/>
  <c r="K417" i="16"/>
  <c r="E417" i="21" s="1"/>
  <c r="K421" i="16"/>
  <c r="E421" i="21" s="1"/>
  <c r="K425" i="16"/>
  <c r="E425" i="21" s="1"/>
  <c r="K429" i="16"/>
  <c r="E429" i="21" s="1"/>
  <c r="K433" i="16"/>
  <c r="E433" i="21" s="1"/>
  <c r="K437" i="16"/>
  <c r="E437" i="21" s="1"/>
  <c r="K441" i="16"/>
  <c r="E441" i="21" s="1"/>
  <c r="K445" i="16"/>
  <c r="E445" i="21" s="1"/>
  <c r="K449" i="16"/>
  <c r="E449" i="21" s="1"/>
  <c r="K453" i="16"/>
  <c r="E453" i="21" s="1"/>
  <c r="K457" i="16"/>
  <c r="E457" i="21" s="1"/>
  <c r="K461" i="16"/>
  <c r="E461" i="21" s="1"/>
  <c r="K465" i="16"/>
  <c r="E465" i="21" s="1"/>
  <c r="K469" i="16"/>
  <c r="E469" i="21" s="1"/>
  <c r="K473" i="16"/>
  <c r="E473" i="21" s="1"/>
  <c r="K477" i="16"/>
  <c r="E477" i="21" s="1"/>
  <c r="K481" i="16"/>
  <c r="E481" i="21" s="1"/>
  <c r="K489" i="16"/>
  <c r="E489" i="21" s="1"/>
  <c r="K493" i="16"/>
  <c r="E493" i="21" s="1"/>
  <c r="K497" i="16"/>
  <c r="E497" i="21" s="1"/>
  <c r="K501" i="16"/>
  <c r="E501" i="21" s="1"/>
  <c r="K505" i="16"/>
  <c r="E505" i="21" s="1"/>
  <c r="K509" i="16"/>
  <c r="E509" i="21" s="1"/>
  <c r="K513" i="16"/>
  <c r="E513" i="21" s="1"/>
  <c r="K517" i="16"/>
  <c r="E517" i="21" s="1"/>
  <c r="K521" i="16"/>
  <c r="E521" i="21" s="1"/>
  <c r="K525" i="16"/>
  <c r="E525" i="21" s="1"/>
  <c r="K529" i="16"/>
  <c r="E529" i="21" s="1"/>
  <c r="K533" i="16"/>
  <c r="E533" i="21" s="1"/>
  <c r="K537" i="16"/>
  <c r="E537" i="21" s="1"/>
  <c r="K541" i="16"/>
  <c r="E541" i="21" s="1"/>
  <c r="K545" i="16"/>
  <c r="E545" i="21" s="1"/>
  <c r="K549" i="16"/>
  <c r="E549" i="21" s="1"/>
  <c r="K553" i="16"/>
  <c r="E553" i="21" s="1"/>
  <c r="K557" i="16"/>
  <c r="E557" i="21" s="1"/>
  <c r="K561" i="16"/>
  <c r="E561" i="21" s="1"/>
  <c r="K565" i="16"/>
  <c r="E565" i="21" s="1"/>
  <c r="K569" i="16"/>
  <c r="E569" i="21" s="1"/>
  <c r="K573" i="16"/>
  <c r="E573" i="21" s="1"/>
  <c r="K581" i="16"/>
  <c r="E581" i="21" s="1"/>
  <c r="K585" i="16"/>
  <c r="E585" i="21" s="1"/>
  <c r="K589" i="16"/>
  <c r="E589" i="21" s="1"/>
  <c r="K593" i="16"/>
  <c r="E593" i="21" s="1"/>
  <c r="K597" i="16"/>
  <c r="E597" i="21" s="1"/>
  <c r="K601" i="16"/>
  <c r="E601" i="21" s="1"/>
  <c r="K605" i="16"/>
  <c r="E605" i="21" s="1"/>
  <c r="K609" i="16"/>
  <c r="E609" i="21" s="1"/>
  <c r="K613" i="16"/>
  <c r="E613" i="21" s="1"/>
  <c r="K617" i="16"/>
  <c r="E617" i="21" s="1"/>
  <c r="K621" i="16"/>
  <c r="E621" i="21" s="1"/>
  <c r="K625" i="16"/>
  <c r="E625" i="21" s="1"/>
  <c r="K629" i="16"/>
  <c r="E629" i="21" s="1"/>
  <c r="K633" i="16"/>
  <c r="E633" i="21" s="1"/>
  <c r="K637" i="16"/>
  <c r="E637" i="21" s="1"/>
  <c r="K641" i="16"/>
  <c r="E641" i="21" s="1"/>
  <c r="K645" i="16"/>
  <c r="E645" i="21" s="1"/>
  <c r="K649" i="16"/>
  <c r="E649" i="21" s="1"/>
  <c r="K653" i="16"/>
  <c r="E653" i="21" s="1"/>
  <c r="K657" i="16"/>
  <c r="E657" i="21" s="1"/>
  <c r="K661" i="16"/>
  <c r="E661" i="21" s="1"/>
  <c r="K665" i="16"/>
  <c r="E665" i="21" s="1"/>
  <c r="K673" i="16"/>
  <c r="E673" i="21" s="1"/>
  <c r="K677" i="16"/>
  <c r="E677" i="21" s="1"/>
  <c r="K681" i="16"/>
  <c r="E681" i="21" s="1"/>
  <c r="K685" i="16"/>
  <c r="E685" i="21" s="1"/>
  <c r="K689" i="16"/>
  <c r="E689" i="21" s="1"/>
  <c r="K693" i="16"/>
  <c r="E693" i="21" s="1"/>
  <c r="K697" i="16"/>
  <c r="E697" i="21" s="1"/>
  <c r="K701" i="16"/>
  <c r="E701" i="21" s="1"/>
  <c r="K705" i="16"/>
  <c r="E705" i="21" s="1"/>
  <c r="K709" i="16"/>
  <c r="E709" i="21" s="1"/>
  <c r="K713" i="16"/>
  <c r="E713" i="21" s="1"/>
  <c r="K717" i="16"/>
  <c r="E717" i="21" s="1"/>
  <c r="K721" i="16"/>
  <c r="E721" i="21" s="1"/>
  <c r="K725" i="16"/>
  <c r="E725" i="21" s="1"/>
  <c r="K729" i="16"/>
  <c r="E729" i="21" s="1"/>
  <c r="K733" i="16"/>
  <c r="E733" i="21" s="1"/>
  <c r="K737" i="16"/>
  <c r="E737" i="21" s="1"/>
  <c r="K741" i="16"/>
  <c r="E741" i="21" s="1"/>
  <c r="K745" i="16"/>
  <c r="E745" i="21" s="1"/>
  <c r="K749" i="16"/>
  <c r="E749" i="21" s="1"/>
  <c r="K753" i="16"/>
  <c r="E753" i="21" s="1"/>
  <c r="K757" i="16"/>
  <c r="E757" i="21" s="1"/>
  <c r="K765" i="16"/>
  <c r="E765" i="21" s="1"/>
  <c r="K769" i="16"/>
  <c r="E769" i="21" s="1"/>
  <c r="K773" i="16"/>
  <c r="E773" i="21" s="1"/>
  <c r="K777" i="16"/>
  <c r="E777" i="21" s="1"/>
  <c r="K781" i="16"/>
  <c r="E781" i="21" s="1"/>
  <c r="K785" i="16"/>
  <c r="E785" i="21" s="1"/>
  <c r="K789" i="16"/>
  <c r="E789" i="21" s="1"/>
  <c r="K793" i="16"/>
  <c r="E793" i="21" s="1"/>
  <c r="K797" i="16"/>
  <c r="E797" i="21" s="1"/>
  <c r="K801" i="16"/>
  <c r="E801" i="21" s="1"/>
  <c r="K805" i="16"/>
  <c r="E805" i="21" s="1"/>
  <c r="K809" i="16"/>
  <c r="E809" i="21" s="1"/>
  <c r="K813" i="16"/>
  <c r="E813" i="21" s="1"/>
  <c r="K817" i="16"/>
  <c r="E817" i="21" s="1"/>
  <c r="K821" i="16"/>
  <c r="E821" i="21" s="1"/>
  <c r="K825" i="16"/>
  <c r="E825" i="21" s="1"/>
  <c r="K829" i="16"/>
  <c r="E829" i="21" s="1"/>
  <c r="K833" i="16"/>
  <c r="E833" i="21" s="1"/>
  <c r="K837" i="16"/>
  <c r="E837" i="21" s="1"/>
  <c r="K841" i="16"/>
  <c r="E841" i="21" s="1"/>
  <c r="K845" i="16"/>
  <c r="E845" i="21" s="1"/>
  <c r="K849" i="16"/>
  <c r="E849" i="21" s="1"/>
  <c r="K857" i="16"/>
  <c r="E857" i="21" s="1"/>
  <c r="K861" i="16"/>
  <c r="E861" i="21" s="1"/>
  <c r="K865" i="16"/>
  <c r="E865" i="21" s="1"/>
  <c r="K869" i="16"/>
  <c r="E869" i="21" s="1"/>
  <c r="K873" i="16"/>
  <c r="E873" i="21" s="1"/>
  <c r="K877" i="16"/>
  <c r="E877" i="21" s="1"/>
  <c r="K881" i="16"/>
  <c r="E881" i="21" s="1"/>
  <c r="K885" i="16"/>
  <c r="E885" i="21" s="1"/>
  <c r="K889" i="16"/>
  <c r="E889" i="21" s="1"/>
  <c r="K893" i="16"/>
  <c r="E893" i="21" s="1"/>
  <c r="K897" i="16"/>
  <c r="E897" i="21" s="1"/>
  <c r="K901" i="16"/>
  <c r="E901" i="21" s="1"/>
  <c r="K905" i="16"/>
  <c r="E905" i="21" s="1"/>
  <c r="K909" i="16"/>
  <c r="E909" i="21" s="1"/>
  <c r="K913" i="16"/>
  <c r="E913" i="21" s="1"/>
  <c r="K917" i="16"/>
  <c r="E917" i="21" s="1"/>
  <c r="K921" i="16"/>
  <c r="E921" i="21" s="1"/>
  <c r="K925" i="16"/>
  <c r="E925" i="21" s="1"/>
  <c r="K929" i="16"/>
  <c r="E929" i="21" s="1"/>
  <c r="K933" i="16"/>
  <c r="E933" i="21" s="1"/>
  <c r="K937" i="16"/>
  <c r="E937" i="21" s="1"/>
  <c r="K941" i="16"/>
  <c r="E941" i="21" s="1"/>
  <c r="K949" i="16"/>
  <c r="E949" i="21" s="1"/>
  <c r="K953" i="16"/>
  <c r="E953" i="21" s="1"/>
  <c r="K957" i="16"/>
  <c r="E957" i="21" s="1"/>
  <c r="K961" i="16"/>
  <c r="E961" i="21" s="1"/>
  <c r="K965" i="16"/>
  <c r="E965" i="21" s="1"/>
  <c r="K969" i="16"/>
  <c r="E969" i="21" s="1"/>
  <c r="K973" i="16"/>
  <c r="E973" i="21" s="1"/>
  <c r="K977" i="16"/>
  <c r="E977" i="21" s="1"/>
  <c r="K981" i="16"/>
  <c r="E981" i="21" s="1"/>
  <c r="K985" i="16"/>
  <c r="E985" i="21" s="1"/>
  <c r="K989" i="16"/>
  <c r="E989" i="21" s="1"/>
  <c r="K993" i="16"/>
  <c r="E993" i="21" s="1"/>
  <c r="K997" i="16"/>
  <c r="E997" i="21" s="1"/>
  <c r="K1001" i="16"/>
  <c r="E1001" i="21" s="1"/>
  <c r="K1005" i="16"/>
  <c r="E1005" i="21" s="1"/>
  <c r="K1009" i="16"/>
  <c r="E1009" i="21" s="1"/>
  <c r="K1013" i="16"/>
  <c r="E1013" i="21" s="1"/>
  <c r="K1017" i="16"/>
  <c r="E1017" i="21" s="1"/>
  <c r="K1021" i="16"/>
  <c r="E1021" i="21" s="1"/>
  <c r="K1025" i="16"/>
  <c r="E1025" i="21" s="1"/>
  <c r="K1029" i="16"/>
  <c r="E1029" i="21" s="1"/>
  <c r="K1033" i="16"/>
  <c r="E1033" i="21" s="1"/>
  <c r="K1041" i="16"/>
  <c r="E1041" i="21" s="1"/>
  <c r="K1045" i="16"/>
  <c r="E1045" i="21" s="1"/>
  <c r="K1049" i="16"/>
  <c r="E1049" i="21" s="1"/>
  <c r="K1053" i="16"/>
  <c r="E1053" i="21" s="1"/>
  <c r="K1057" i="16"/>
  <c r="E1057" i="21" s="1"/>
  <c r="O26" i="16"/>
  <c r="I26" i="21" s="1"/>
  <c r="O4" i="16"/>
  <c r="I4" i="21" s="1"/>
  <c r="O8" i="16"/>
  <c r="I8" i="21" s="1"/>
  <c r="O12" i="16"/>
  <c r="I12" i="21" s="1"/>
  <c r="O16" i="16"/>
  <c r="I16" i="21" s="1"/>
  <c r="O20" i="16"/>
  <c r="I20" i="21" s="1"/>
  <c r="O24" i="16"/>
  <c r="I24" i="21" s="1"/>
  <c r="O29" i="16"/>
  <c r="I29" i="21" s="1"/>
  <c r="O33" i="16"/>
  <c r="I33" i="21" s="1"/>
  <c r="O37" i="16"/>
  <c r="I37" i="21" s="1"/>
  <c r="O41" i="16"/>
  <c r="I41" i="21" s="1"/>
  <c r="O45" i="16"/>
  <c r="I45" i="21" s="1"/>
  <c r="O50" i="16"/>
  <c r="I50" i="21" s="1"/>
  <c r="O54" i="16"/>
  <c r="I54" i="21" s="1"/>
  <c r="O58" i="16"/>
  <c r="I58" i="21" s="1"/>
  <c r="O62" i="16"/>
  <c r="I62" i="21" s="1"/>
  <c r="O66" i="16"/>
  <c r="I66" i="21" s="1"/>
  <c r="O70" i="16"/>
  <c r="I70" i="21" s="1"/>
  <c r="O75" i="16"/>
  <c r="I75" i="21" s="1"/>
  <c r="O79" i="16"/>
  <c r="I79" i="21" s="1"/>
  <c r="O83" i="16"/>
  <c r="I83" i="21" s="1"/>
  <c r="O87" i="16"/>
  <c r="I87" i="21" s="1"/>
  <c r="O91" i="16"/>
  <c r="I91" i="21" s="1"/>
  <c r="O96" i="16"/>
  <c r="I96" i="21" s="1"/>
  <c r="O100" i="16"/>
  <c r="I100" i="21" s="1"/>
  <c r="O104" i="16"/>
  <c r="I104" i="21" s="1"/>
  <c r="O108" i="16"/>
  <c r="I108" i="21" s="1"/>
  <c r="O112" i="16"/>
  <c r="I112" i="21" s="1"/>
  <c r="O116" i="16"/>
  <c r="I116" i="21" s="1"/>
  <c r="O120" i="16"/>
  <c r="I120" i="21" s="1"/>
  <c r="O124" i="16"/>
  <c r="I124" i="21" s="1"/>
  <c r="O128" i="16"/>
  <c r="I128" i="21" s="1"/>
  <c r="O132" i="16"/>
  <c r="I132" i="21" s="1"/>
  <c r="O136" i="16"/>
  <c r="I136" i="21" s="1"/>
  <c r="O140" i="16"/>
  <c r="I140" i="21" s="1"/>
  <c r="O144" i="16"/>
  <c r="I144" i="21" s="1"/>
  <c r="O148" i="16"/>
  <c r="I148" i="21" s="1"/>
  <c r="O152" i="16"/>
  <c r="I152" i="21" s="1"/>
  <c r="O156" i="16"/>
  <c r="I156" i="21" s="1"/>
  <c r="O160" i="16"/>
  <c r="I160" i="21" s="1"/>
  <c r="O164" i="16"/>
  <c r="I164" i="21" s="1"/>
  <c r="O168" i="16"/>
  <c r="I168" i="21" s="1"/>
  <c r="O172" i="16"/>
  <c r="I172" i="21" s="1"/>
  <c r="O176" i="16"/>
  <c r="I176" i="21" s="1"/>
  <c r="O180" i="16"/>
  <c r="I180" i="21" s="1"/>
  <c r="O184" i="16"/>
  <c r="I184" i="21" s="1"/>
  <c r="O188" i="16"/>
  <c r="I188" i="21" s="1"/>
  <c r="O192" i="16"/>
  <c r="I192" i="21" s="1"/>
  <c r="O196" i="16"/>
  <c r="I196" i="21" s="1"/>
  <c r="O200" i="16"/>
  <c r="I200" i="21" s="1"/>
  <c r="O204" i="16"/>
  <c r="I204" i="21" s="1"/>
  <c r="O208" i="16"/>
  <c r="I208" i="21" s="1"/>
  <c r="O212" i="16"/>
  <c r="I212" i="21" s="1"/>
  <c r="O216" i="16"/>
  <c r="I216" i="21" s="1"/>
  <c r="O220" i="16"/>
  <c r="I220" i="21" s="1"/>
  <c r="O224" i="16"/>
  <c r="I224" i="21" s="1"/>
  <c r="O228" i="16"/>
  <c r="I228" i="21" s="1"/>
  <c r="O232" i="16"/>
  <c r="I232" i="21" s="1"/>
  <c r="O236" i="16"/>
  <c r="I236" i="21" s="1"/>
  <c r="O240" i="16"/>
  <c r="I240" i="21" s="1"/>
  <c r="O244" i="16"/>
  <c r="I244" i="21" s="1"/>
  <c r="O248" i="16"/>
  <c r="I248" i="21" s="1"/>
  <c r="O252" i="16"/>
  <c r="I252" i="21" s="1"/>
  <c r="O256" i="16"/>
  <c r="I256" i="21" s="1"/>
  <c r="O260" i="16"/>
  <c r="I260" i="21" s="1"/>
  <c r="O264" i="16"/>
  <c r="I264" i="21" s="1"/>
  <c r="O268" i="16"/>
  <c r="I268" i="21" s="1"/>
  <c r="O272" i="16"/>
  <c r="I272" i="21" s="1"/>
  <c r="O276" i="16"/>
  <c r="I276" i="21" s="1"/>
  <c r="O280" i="16"/>
  <c r="I280" i="21" s="1"/>
  <c r="O284" i="16"/>
  <c r="I284" i="21" s="1"/>
  <c r="O288" i="16"/>
  <c r="I288" i="21" s="1"/>
  <c r="O292" i="16"/>
  <c r="I292" i="21" s="1"/>
  <c r="O296" i="16"/>
  <c r="I296" i="21" s="1"/>
  <c r="O300" i="16"/>
  <c r="I300" i="21" s="1"/>
  <c r="O304" i="16"/>
  <c r="I304" i="21" s="1"/>
  <c r="O308" i="16"/>
  <c r="I308" i="21" s="1"/>
  <c r="O312" i="16"/>
  <c r="I312" i="21" s="1"/>
  <c r="O316" i="16"/>
  <c r="I316" i="21" s="1"/>
  <c r="O320" i="16"/>
  <c r="I320" i="21" s="1"/>
  <c r="O324" i="16"/>
  <c r="I324" i="21" s="1"/>
  <c r="O328" i="16"/>
  <c r="I328" i="21" s="1"/>
  <c r="O332" i="16"/>
  <c r="I332" i="21" s="1"/>
  <c r="O336" i="16"/>
  <c r="I336" i="21" s="1"/>
  <c r="O340" i="16"/>
  <c r="I340" i="21" s="1"/>
  <c r="O344" i="16"/>
  <c r="I344" i="21" s="1"/>
  <c r="O348" i="16"/>
  <c r="I348" i="21" s="1"/>
  <c r="O352" i="16"/>
  <c r="I352" i="21" s="1"/>
  <c r="O356" i="16"/>
  <c r="I356" i="21" s="1"/>
  <c r="O360" i="16"/>
  <c r="I360" i="21" s="1"/>
  <c r="O364" i="16"/>
  <c r="I364" i="21" s="1"/>
  <c r="O368" i="16"/>
  <c r="I368" i="21" s="1"/>
  <c r="O372" i="16"/>
  <c r="I372" i="21" s="1"/>
  <c r="O376" i="16"/>
  <c r="I376" i="21" s="1"/>
  <c r="O380" i="16"/>
  <c r="I380" i="21" s="1"/>
  <c r="O384" i="16"/>
  <c r="I384" i="21" s="1"/>
  <c r="O388" i="16"/>
  <c r="I388" i="21" s="1"/>
  <c r="O392" i="16"/>
  <c r="I392" i="21" s="1"/>
  <c r="O396" i="16"/>
  <c r="I396" i="21" s="1"/>
  <c r="O400" i="16"/>
  <c r="I400" i="21" s="1"/>
  <c r="O404" i="16"/>
  <c r="I404" i="21" s="1"/>
  <c r="O408" i="16"/>
  <c r="I408" i="21" s="1"/>
  <c r="O412" i="16"/>
  <c r="I412" i="21" s="1"/>
  <c r="O416" i="16"/>
  <c r="I416" i="21" s="1"/>
  <c r="O420" i="16"/>
  <c r="I420" i="21" s="1"/>
  <c r="O424" i="16"/>
  <c r="I424" i="21" s="1"/>
  <c r="O428" i="16"/>
  <c r="I428" i="21" s="1"/>
  <c r="O432" i="16"/>
  <c r="I432" i="21" s="1"/>
  <c r="O436" i="16"/>
  <c r="I436" i="21" s="1"/>
  <c r="O440" i="16"/>
  <c r="I440" i="21" s="1"/>
  <c r="O444" i="16"/>
  <c r="I444" i="21" s="1"/>
  <c r="O448" i="16"/>
  <c r="I448" i="21" s="1"/>
  <c r="O452" i="16"/>
  <c r="I452" i="21" s="1"/>
  <c r="O456" i="16"/>
  <c r="I456" i="21" s="1"/>
  <c r="O460" i="16"/>
  <c r="I460" i="21" s="1"/>
  <c r="O464" i="16"/>
  <c r="I464" i="21" s="1"/>
  <c r="O468" i="16"/>
  <c r="I468" i="21" s="1"/>
  <c r="O472" i="16"/>
  <c r="I472" i="21" s="1"/>
  <c r="O476" i="16"/>
  <c r="I476" i="21" s="1"/>
  <c r="O480" i="16"/>
  <c r="I480" i="21" s="1"/>
  <c r="O484" i="16"/>
  <c r="I484" i="21" s="1"/>
  <c r="O488" i="16"/>
  <c r="I488" i="21" s="1"/>
  <c r="O492" i="16"/>
  <c r="I492" i="21" s="1"/>
  <c r="O496" i="16"/>
  <c r="I496" i="21" s="1"/>
  <c r="O500" i="16"/>
  <c r="I500" i="21" s="1"/>
  <c r="O504" i="16"/>
  <c r="I504" i="21" s="1"/>
  <c r="O508" i="16"/>
  <c r="I508" i="21" s="1"/>
  <c r="O512" i="16"/>
  <c r="I512" i="21" s="1"/>
  <c r="O516" i="16"/>
  <c r="I516" i="21" s="1"/>
  <c r="O520" i="16"/>
  <c r="I520" i="21" s="1"/>
  <c r="O524" i="16"/>
  <c r="I524" i="21" s="1"/>
  <c r="O528" i="16"/>
  <c r="I528" i="21" s="1"/>
  <c r="O532" i="16"/>
  <c r="I532" i="21" s="1"/>
  <c r="O536" i="16"/>
  <c r="I536" i="21" s="1"/>
  <c r="O540" i="16"/>
  <c r="I540" i="21" s="1"/>
  <c r="O544" i="16"/>
  <c r="I544" i="21" s="1"/>
  <c r="O548" i="16"/>
  <c r="I548" i="21" s="1"/>
  <c r="O552" i="16"/>
  <c r="I552" i="21" s="1"/>
  <c r="O556" i="16"/>
  <c r="I556" i="21" s="1"/>
  <c r="O560" i="16"/>
  <c r="I560" i="21" s="1"/>
  <c r="O564" i="16"/>
  <c r="I564" i="21" s="1"/>
  <c r="O568" i="16"/>
  <c r="I568" i="21" s="1"/>
  <c r="O572" i="16"/>
  <c r="I572" i="21" s="1"/>
  <c r="O576" i="16"/>
  <c r="I576" i="21" s="1"/>
  <c r="O580" i="16"/>
  <c r="I580" i="21" s="1"/>
  <c r="O584" i="16"/>
  <c r="I584" i="21" s="1"/>
  <c r="O588" i="16"/>
  <c r="I588" i="21" s="1"/>
  <c r="O592" i="16"/>
  <c r="I592" i="21" s="1"/>
  <c r="O596" i="16"/>
  <c r="I596" i="21" s="1"/>
  <c r="O600" i="16"/>
  <c r="I600" i="21" s="1"/>
  <c r="O604" i="16"/>
  <c r="I604" i="21" s="1"/>
  <c r="O608" i="16"/>
  <c r="I608" i="21" s="1"/>
  <c r="O612" i="16"/>
  <c r="I612" i="21" s="1"/>
  <c r="O616" i="16"/>
  <c r="I616" i="21" s="1"/>
  <c r="O620" i="16"/>
  <c r="I620" i="21" s="1"/>
  <c r="O624" i="16"/>
  <c r="I624" i="21" s="1"/>
  <c r="O628" i="16"/>
  <c r="I628" i="21" s="1"/>
  <c r="O632" i="16"/>
  <c r="I632" i="21" s="1"/>
  <c r="O636" i="16"/>
  <c r="I636" i="21" s="1"/>
  <c r="O640" i="16"/>
  <c r="I640" i="21" s="1"/>
  <c r="O644" i="16"/>
  <c r="I644" i="21" s="1"/>
  <c r="O648" i="16"/>
  <c r="I648" i="21" s="1"/>
  <c r="O652" i="16"/>
  <c r="I652" i="21" s="1"/>
  <c r="O656" i="16"/>
  <c r="I656" i="21" s="1"/>
  <c r="O660" i="16"/>
  <c r="I660" i="21" s="1"/>
  <c r="O664" i="16"/>
  <c r="I664" i="21" s="1"/>
  <c r="O668" i="16"/>
  <c r="I668" i="21" s="1"/>
  <c r="O672" i="16"/>
  <c r="I672" i="21" s="1"/>
  <c r="O676" i="16"/>
  <c r="I676" i="21" s="1"/>
  <c r="O680" i="16"/>
  <c r="I680" i="21" s="1"/>
  <c r="O684" i="16"/>
  <c r="I684" i="21" s="1"/>
  <c r="O688" i="16"/>
  <c r="I688" i="21" s="1"/>
  <c r="O692" i="16"/>
  <c r="I692" i="21" s="1"/>
  <c r="O696" i="16"/>
  <c r="I696" i="21" s="1"/>
  <c r="O700" i="16"/>
  <c r="I700" i="21" s="1"/>
  <c r="O704" i="16"/>
  <c r="I704" i="21" s="1"/>
  <c r="O708" i="16"/>
  <c r="I708" i="21" s="1"/>
  <c r="O712" i="16"/>
  <c r="I712" i="21" s="1"/>
  <c r="O716" i="16"/>
  <c r="I716" i="21" s="1"/>
  <c r="O720" i="16"/>
  <c r="I720" i="21" s="1"/>
  <c r="O724" i="16"/>
  <c r="I724" i="21" s="1"/>
  <c r="O728" i="16"/>
  <c r="I728" i="21" s="1"/>
  <c r="O732" i="16"/>
  <c r="I732" i="21" s="1"/>
  <c r="O736" i="16"/>
  <c r="I736" i="21" s="1"/>
  <c r="O740" i="16"/>
  <c r="I740" i="21" s="1"/>
  <c r="O744" i="16"/>
  <c r="I744" i="21" s="1"/>
  <c r="O748" i="16"/>
  <c r="I748" i="21" s="1"/>
  <c r="O752" i="16"/>
  <c r="I752" i="21" s="1"/>
  <c r="O756" i="16"/>
  <c r="I756" i="21" s="1"/>
  <c r="O760" i="16"/>
  <c r="I760" i="21" s="1"/>
  <c r="O764" i="16"/>
  <c r="I764" i="21" s="1"/>
  <c r="O768" i="16"/>
  <c r="I768" i="21" s="1"/>
  <c r="O772" i="16"/>
  <c r="I772" i="21" s="1"/>
  <c r="O776" i="16"/>
  <c r="I776" i="21" s="1"/>
  <c r="O780" i="16"/>
  <c r="I780" i="21" s="1"/>
  <c r="O784" i="16"/>
  <c r="I784" i="21" s="1"/>
  <c r="O788" i="16"/>
  <c r="I788" i="21" s="1"/>
  <c r="O792" i="16"/>
  <c r="I792" i="21" s="1"/>
  <c r="O796" i="16"/>
  <c r="I796" i="21" s="1"/>
  <c r="O800" i="16"/>
  <c r="I800" i="21" s="1"/>
  <c r="O804" i="16"/>
  <c r="I804" i="21" s="1"/>
  <c r="O808" i="16"/>
  <c r="I808" i="21" s="1"/>
  <c r="O812" i="16"/>
  <c r="I812" i="21" s="1"/>
  <c r="O816" i="16"/>
  <c r="I816" i="21" s="1"/>
  <c r="O820" i="16"/>
  <c r="I820" i="21" s="1"/>
  <c r="O824" i="16"/>
  <c r="I824" i="21" s="1"/>
  <c r="O828" i="16"/>
  <c r="I828" i="21" s="1"/>
  <c r="O832" i="16"/>
  <c r="I832" i="21" s="1"/>
  <c r="O836" i="16"/>
  <c r="I836" i="21" s="1"/>
  <c r="O840" i="16"/>
  <c r="I840" i="21" s="1"/>
  <c r="O844" i="16"/>
  <c r="I844" i="21" s="1"/>
  <c r="O848" i="16"/>
  <c r="I848" i="21" s="1"/>
  <c r="O852" i="16"/>
  <c r="I852" i="21" s="1"/>
  <c r="O856" i="16"/>
  <c r="I856" i="21" s="1"/>
  <c r="O860" i="16"/>
  <c r="I860" i="21" s="1"/>
  <c r="O864" i="16"/>
  <c r="I864" i="21" s="1"/>
  <c r="O868" i="16"/>
  <c r="I868" i="21" s="1"/>
  <c r="O872" i="16"/>
  <c r="I872" i="21" s="1"/>
  <c r="O876" i="16"/>
  <c r="I876" i="21" s="1"/>
  <c r="O880" i="16"/>
  <c r="I880" i="21" s="1"/>
  <c r="O884" i="16"/>
  <c r="I884" i="21" s="1"/>
  <c r="O888" i="16"/>
  <c r="I888" i="21" s="1"/>
  <c r="O892" i="16"/>
  <c r="I892" i="21" s="1"/>
  <c r="O896" i="16"/>
  <c r="I896" i="21" s="1"/>
  <c r="O900" i="16"/>
  <c r="I900" i="21" s="1"/>
  <c r="O904" i="16"/>
  <c r="I904" i="21" s="1"/>
  <c r="O908" i="16"/>
  <c r="I908" i="21" s="1"/>
  <c r="O912" i="16"/>
  <c r="I912" i="21" s="1"/>
  <c r="O916" i="16"/>
  <c r="I916" i="21" s="1"/>
  <c r="O920" i="16"/>
  <c r="I920" i="21" s="1"/>
  <c r="O924" i="16"/>
  <c r="I924" i="21" s="1"/>
  <c r="O928" i="16"/>
  <c r="I928" i="21" s="1"/>
  <c r="O932" i="16"/>
  <c r="I932" i="21" s="1"/>
  <c r="O936" i="16"/>
  <c r="I936" i="21" s="1"/>
  <c r="O940" i="16"/>
  <c r="I940" i="21" s="1"/>
  <c r="O944" i="16"/>
  <c r="I944" i="21" s="1"/>
  <c r="O948" i="16"/>
  <c r="I948" i="21" s="1"/>
  <c r="O952" i="16"/>
  <c r="I952" i="21" s="1"/>
  <c r="O956" i="16"/>
  <c r="I956" i="21" s="1"/>
  <c r="O960" i="16"/>
  <c r="I960" i="21" s="1"/>
  <c r="O964" i="16"/>
  <c r="I964" i="21" s="1"/>
  <c r="O968" i="16"/>
  <c r="I968" i="21" s="1"/>
  <c r="O972" i="16"/>
  <c r="I972" i="21" s="1"/>
  <c r="O976" i="16"/>
  <c r="I976" i="21" s="1"/>
  <c r="O980" i="16"/>
  <c r="I980" i="21" s="1"/>
  <c r="O984" i="16"/>
  <c r="I984" i="21" s="1"/>
  <c r="O988" i="16"/>
  <c r="I988" i="21" s="1"/>
  <c r="N1084" i="16"/>
  <c r="H1084" i="21" s="1"/>
  <c r="N95" i="16"/>
  <c r="H95" i="21" s="1"/>
  <c r="N7" i="16"/>
  <c r="H7" i="21" s="1"/>
  <c r="N11" i="16"/>
  <c r="H11" i="21" s="1"/>
  <c r="N15" i="16"/>
  <c r="H15" i="21" s="1"/>
  <c r="N19" i="16"/>
  <c r="H19" i="21" s="1"/>
  <c r="N23" i="16"/>
  <c r="H23" i="21" s="1"/>
  <c r="N28" i="16"/>
  <c r="H28" i="21" s="1"/>
  <c r="N32" i="16"/>
  <c r="H32" i="21" s="1"/>
  <c r="N36" i="16"/>
  <c r="H36" i="21" s="1"/>
  <c r="N40" i="16"/>
  <c r="H40" i="21" s="1"/>
  <c r="N44" i="16"/>
  <c r="H44" i="21" s="1"/>
  <c r="N48" i="16"/>
  <c r="H48" i="21" s="1"/>
  <c r="N53" i="16"/>
  <c r="H53" i="21" s="1"/>
  <c r="N57" i="16"/>
  <c r="H57" i="21" s="1"/>
  <c r="N61" i="16"/>
  <c r="H61" i="21" s="1"/>
  <c r="N65" i="16"/>
  <c r="H65" i="21" s="1"/>
  <c r="N69" i="16"/>
  <c r="H69" i="21" s="1"/>
  <c r="N74" i="16"/>
  <c r="H74" i="21" s="1"/>
  <c r="N78" i="16"/>
  <c r="H78" i="21" s="1"/>
  <c r="N82" i="16"/>
  <c r="H82" i="21" s="1"/>
  <c r="N86" i="16"/>
  <c r="H86" i="21" s="1"/>
  <c r="N90" i="16"/>
  <c r="H90" i="21" s="1"/>
  <c r="N94" i="16"/>
  <c r="H94" i="21" s="1"/>
  <c r="N99" i="16"/>
  <c r="H99" i="21" s="1"/>
  <c r="N103" i="16"/>
  <c r="H103" i="21" s="1"/>
  <c r="N107" i="16"/>
  <c r="H107" i="21" s="1"/>
  <c r="N111" i="16"/>
  <c r="H111" i="21" s="1"/>
  <c r="N115" i="16"/>
  <c r="H115" i="21" s="1"/>
  <c r="N119" i="16"/>
  <c r="H119" i="21" s="1"/>
  <c r="N123" i="16"/>
  <c r="H123" i="21" s="1"/>
  <c r="N127" i="16"/>
  <c r="H127" i="21" s="1"/>
  <c r="N131" i="16"/>
  <c r="H131" i="21" s="1"/>
  <c r="N135" i="16"/>
  <c r="H135" i="21" s="1"/>
  <c r="N139" i="16"/>
  <c r="H139" i="21" s="1"/>
  <c r="N143" i="16"/>
  <c r="H143" i="21" s="1"/>
  <c r="N147" i="16"/>
  <c r="H147" i="21" s="1"/>
  <c r="N151" i="16"/>
  <c r="H151" i="21" s="1"/>
  <c r="N155" i="16"/>
  <c r="H155" i="21" s="1"/>
  <c r="N159" i="16"/>
  <c r="H159" i="21" s="1"/>
  <c r="N163" i="16"/>
  <c r="H163" i="21" s="1"/>
  <c r="N167" i="16"/>
  <c r="H167" i="21" s="1"/>
  <c r="N171" i="16"/>
  <c r="H171" i="21" s="1"/>
  <c r="N175" i="16"/>
  <c r="H175" i="21" s="1"/>
  <c r="N179" i="16"/>
  <c r="H179" i="21" s="1"/>
  <c r="N183" i="16"/>
  <c r="H183" i="21" s="1"/>
  <c r="N187" i="16"/>
  <c r="H187" i="21" s="1"/>
  <c r="N191" i="16"/>
  <c r="H191" i="21" s="1"/>
  <c r="N195" i="16"/>
  <c r="H195" i="21" s="1"/>
  <c r="N199" i="16"/>
  <c r="H199" i="21" s="1"/>
  <c r="N203" i="16"/>
  <c r="H203" i="21" s="1"/>
  <c r="N207" i="16"/>
  <c r="H207" i="21" s="1"/>
  <c r="N211" i="16"/>
  <c r="H211" i="21" s="1"/>
  <c r="N215" i="16"/>
  <c r="H215" i="21" s="1"/>
  <c r="N219" i="16"/>
  <c r="H219" i="21" s="1"/>
  <c r="N223" i="16"/>
  <c r="H223" i="21" s="1"/>
  <c r="N227" i="16"/>
  <c r="H227" i="21" s="1"/>
  <c r="N231" i="16"/>
  <c r="H231" i="21" s="1"/>
  <c r="N235" i="16"/>
  <c r="H235" i="21" s="1"/>
  <c r="N239" i="16"/>
  <c r="H239" i="21" s="1"/>
  <c r="N243" i="16"/>
  <c r="H243" i="21" s="1"/>
  <c r="N247" i="16"/>
  <c r="H247" i="21" s="1"/>
  <c r="N251" i="16"/>
  <c r="H251" i="21" s="1"/>
  <c r="N255" i="16"/>
  <c r="H255" i="21" s="1"/>
  <c r="N259" i="16"/>
  <c r="H259" i="21" s="1"/>
  <c r="N263" i="16"/>
  <c r="H263" i="21" s="1"/>
  <c r="N267" i="16"/>
  <c r="H267" i="21" s="1"/>
  <c r="N271" i="16"/>
  <c r="H271" i="21" s="1"/>
  <c r="N275" i="16"/>
  <c r="H275" i="21" s="1"/>
  <c r="N279" i="16"/>
  <c r="H279" i="21" s="1"/>
  <c r="N283" i="16"/>
  <c r="H283" i="21" s="1"/>
  <c r="N287" i="16"/>
  <c r="H287" i="21" s="1"/>
  <c r="N291" i="16"/>
  <c r="H291" i="21" s="1"/>
  <c r="N295" i="16"/>
  <c r="H295" i="21" s="1"/>
  <c r="N299" i="16"/>
  <c r="H299" i="21" s="1"/>
  <c r="N303" i="16"/>
  <c r="H303" i="21" s="1"/>
  <c r="N307" i="16"/>
  <c r="H307" i="21" s="1"/>
  <c r="N311" i="16"/>
  <c r="H311" i="21" s="1"/>
  <c r="N315" i="16"/>
  <c r="H315" i="21" s="1"/>
  <c r="N319" i="16"/>
  <c r="H319" i="21" s="1"/>
  <c r="N323" i="16"/>
  <c r="H323" i="21" s="1"/>
  <c r="N327" i="16"/>
  <c r="H327" i="21" s="1"/>
  <c r="N331" i="16"/>
  <c r="H331" i="21" s="1"/>
  <c r="N335" i="16"/>
  <c r="H335" i="21" s="1"/>
  <c r="N339" i="16"/>
  <c r="H339" i="21" s="1"/>
  <c r="N343" i="16"/>
  <c r="H343" i="21" s="1"/>
  <c r="N347" i="16"/>
  <c r="H347" i="21" s="1"/>
  <c r="N351" i="16"/>
  <c r="H351" i="21" s="1"/>
  <c r="N355" i="16"/>
  <c r="H355" i="21" s="1"/>
  <c r="N359" i="16"/>
  <c r="H359" i="21" s="1"/>
  <c r="N363" i="16"/>
  <c r="H363" i="21" s="1"/>
  <c r="N367" i="16"/>
  <c r="H367" i="21" s="1"/>
  <c r="N371" i="16"/>
  <c r="H371" i="21" s="1"/>
  <c r="N375" i="16"/>
  <c r="H375" i="21" s="1"/>
  <c r="N379" i="16"/>
  <c r="H379" i="21" s="1"/>
  <c r="N383" i="16"/>
  <c r="H383" i="21" s="1"/>
  <c r="N387" i="16"/>
  <c r="H387" i="21" s="1"/>
  <c r="N391" i="16"/>
  <c r="H391" i="21" s="1"/>
  <c r="N395" i="16"/>
  <c r="H395" i="21" s="1"/>
  <c r="N399" i="16"/>
  <c r="H399" i="21" s="1"/>
  <c r="N403" i="16"/>
  <c r="H403" i="21" s="1"/>
  <c r="N407" i="16"/>
  <c r="H407" i="21" s="1"/>
  <c r="N411" i="16"/>
  <c r="H411" i="21" s="1"/>
  <c r="N415" i="16"/>
  <c r="H415" i="21" s="1"/>
  <c r="N419" i="16"/>
  <c r="H419" i="21" s="1"/>
  <c r="N423" i="16"/>
  <c r="H423" i="21" s="1"/>
  <c r="N427" i="16"/>
  <c r="H427" i="21" s="1"/>
  <c r="N431" i="16"/>
  <c r="H431" i="21" s="1"/>
  <c r="N435" i="16"/>
  <c r="H435" i="21" s="1"/>
  <c r="N439" i="16"/>
  <c r="H439" i="21" s="1"/>
  <c r="N443" i="16"/>
  <c r="H443" i="21" s="1"/>
  <c r="N447" i="16"/>
  <c r="H447" i="21" s="1"/>
  <c r="N451" i="16"/>
  <c r="H451" i="21" s="1"/>
  <c r="N455" i="16"/>
  <c r="H455" i="21" s="1"/>
  <c r="N459" i="16"/>
  <c r="H459" i="21" s="1"/>
  <c r="N463" i="16"/>
  <c r="H463" i="21" s="1"/>
  <c r="N467" i="16"/>
  <c r="H467" i="21" s="1"/>
  <c r="N471" i="16"/>
  <c r="H471" i="21" s="1"/>
  <c r="N475" i="16"/>
  <c r="H475" i="21" s="1"/>
  <c r="N479" i="16"/>
  <c r="H479" i="21" s="1"/>
  <c r="N483" i="16"/>
  <c r="H483" i="21" s="1"/>
  <c r="N487" i="16"/>
  <c r="H487" i="21" s="1"/>
  <c r="N491" i="16"/>
  <c r="H491" i="21" s="1"/>
  <c r="N495" i="16"/>
  <c r="H495" i="21" s="1"/>
  <c r="N499" i="16"/>
  <c r="H499" i="21" s="1"/>
  <c r="N503" i="16"/>
  <c r="H503" i="21" s="1"/>
  <c r="N507" i="16"/>
  <c r="H507" i="21" s="1"/>
  <c r="N511" i="16"/>
  <c r="H511" i="21" s="1"/>
  <c r="N515" i="16"/>
  <c r="H515" i="21" s="1"/>
  <c r="N519" i="16"/>
  <c r="H519" i="21" s="1"/>
  <c r="N523" i="16"/>
  <c r="H523" i="21" s="1"/>
  <c r="N527" i="16"/>
  <c r="H527" i="21" s="1"/>
  <c r="N531" i="16"/>
  <c r="H531" i="21" s="1"/>
  <c r="N535" i="16"/>
  <c r="H535" i="21" s="1"/>
  <c r="N539" i="16"/>
  <c r="H539" i="21" s="1"/>
  <c r="N543" i="16"/>
  <c r="H543" i="21" s="1"/>
  <c r="N547" i="16"/>
  <c r="H547" i="21" s="1"/>
  <c r="N551" i="16"/>
  <c r="H551" i="21" s="1"/>
  <c r="N555" i="16"/>
  <c r="H555" i="21" s="1"/>
  <c r="N559" i="16"/>
  <c r="H559" i="21" s="1"/>
  <c r="N563" i="16"/>
  <c r="H563" i="21" s="1"/>
  <c r="N567" i="16"/>
  <c r="H567" i="21" s="1"/>
  <c r="N571" i="16"/>
  <c r="H571" i="21" s="1"/>
  <c r="N575" i="16"/>
  <c r="H575" i="21" s="1"/>
  <c r="N579" i="16"/>
  <c r="H579" i="21" s="1"/>
  <c r="N583" i="16"/>
  <c r="H583" i="21" s="1"/>
  <c r="N587" i="16"/>
  <c r="H587" i="21" s="1"/>
  <c r="N591" i="16"/>
  <c r="H591" i="21" s="1"/>
  <c r="N595" i="16"/>
  <c r="H595" i="21" s="1"/>
  <c r="N599" i="16"/>
  <c r="H599" i="21" s="1"/>
  <c r="N603" i="16"/>
  <c r="H603" i="21" s="1"/>
  <c r="N607" i="16"/>
  <c r="H607" i="21" s="1"/>
  <c r="N611" i="16"/>
  <c r="H611" i="21" s="1"/>
  <c r="N615" i="16"/>
  <c r="H615" i="21" s="1"/>
  <c r="N619" i="16"/>
  <c r="H619" i="21" s="1"/>
  <c r="N623" i="16"/>
  <c r="H623" i="21" s="1"/>
  <c r="N627" i="16"/>
  <c r="H627" i="21" s="1"/>
  <c r="N631" i="16"/>
  <c r="H631" i="21" s="1"/>
  <c r="N635" i="16"/>
  <c r="H635" i="21" s="1"/>
  <c r="N639" i="16"/>
  <c r="H639" i="21" s="1"/>
  <c r="N643" i="16"/>
  <c r="H643" i="21" s="1"/>
  <c r="N647" i="16"/>
  <c r="H647" i="21" s="1"/>
  <c r="N651" i="16"/>
  <c r="H651" i="21" s="1"/>
  <c r="N655" i="16"/>
  <c r="H655" i="21" s="1"/>
  <c r="N659" i="16"/>
  <c r="H659" i="21" s="1"/>
  <c r="N663" i="16"/>
  <c r="H663" i="21" s="1"/>
  <c r="N667" i="16"/>
  <c r="H667" i="21" s="1"/>
  <c r="N671" i="16"/>
  <c r="H671" i="21" s="1"/>
  <c r="N675" i="16"/>
  <c r="H675" i="21" s="1"/>
  <c r="N679" i="16"/>
  <c r="H679" i="21" s="1"/>
  <c r="N683" i="16"/>
  <c r="H683" i="21" s="1"/>
  <c r="N687" i="16"/>
  <c r="H687" i="21" s="1"/>
  <c r="N691" i="16"/>
  <c r="H691" i="21" s="1"/>
  <c r="N695" i="16"/>
  <c r="H695" i="21" s="1"/>
  <c r="N699" i="16"/>
  <c r="H699" i="21" s="1"/>
  <c r="N703" i="16"/>
  <c r="H703" i="21" s="1"/>
  <c r="N707" i="16"/>
  <c r="H707" i="21" s="1"/>
  <c r="N711" i="16"/>
  <c r="H711" i="21" s="1"/>
  <c r="N715" i="16"/>
  <c r="H715" i="21" s="1"/>
  <c r="N719" i="16"/>
  <c r="H719" i="21" s="1"/>
  <c r="N723" i="16"/>
  <c r="H723" i="21" s="1"/>
  <c r="N727" i="16"/>
  <c r="H727" i="21" s="1"/>
  <c r="N731" i="16"/>
  <c r="H731" i="21" s="1"/>
  <c r="N735" i="16"/>
  <c r="H735" i="21" s="1"/>
  <c r="N739" i="16"/>
  <c r="H739" i="21" s="1"/>
  <c r="N743" i="16"/>
  <c r="H743" i="21" s="1"/>
  <c r="N747" i="16"/>
  <c r="H747" i="21" s="1"/>
  <c r="N751" i="16"/>
  <c r="H751" i="21" s="1"/>
  <c r="N755" i="16"/>
  <c r="H755" i="21" s="1"/>
  <c r="N759" i="16"/>
  <c r="H759" i="21" s="1"/>
  <c r="N763" i="16"/>
  <c r="H763" i="21" s="1"/>
  <c r="N767" i="16"/>
  <c r="H767" i="21" s="1"/>
  <c r="N771" i="16"/>
  <c r="H771" i="21" s="1"/>
  <c r="N775" i="16"/>
  <c r="H775" i="21" s="1"/>
  <c r="N779" i="16"/>
  <c r="H779" i="21" s="1"/>
  <c r="N783" i="16"/>
  <c r="H783" i="21" s="1"/>
  <c r="N787" i="16"/>
  <c r="H787" i="21" s="1"/>
  <c r="N791" i="16"/>
  <c r="H791" i="21" s="1"/>
  <c r="N795" i="16"/>
  <c r="H795" i="21" s="1"/>
  <c r="N799" i="16"/>
  <c r="H799" i="21" s="1"/>
  <c r="N803" i="16"/>
  <c r="H803" i="21" s="1"/>
  <c r="N807" i="16"/>
  <c r="H807" i="21" s="1"/>
  <c r="N811" i="16"/>
  <c r="H811" i="21" s="1"/>
  <c r="N815" i="16"/>
  <c r="H815" i="21" s="1"/>
  <c r="N819" i="16"/>
  <c r="H819" i="21" s="1"/>
  <c r="N823" i="16"/>
  <c r="H823" i="21" s="1"/>
  <c r="N827" i="16"/>
  <c r="H827" i="21" s="1"/>
  <c r="N831" i="16"/>
  <c r="H831" i="21" s="1"/>
  <c r="N835" i="16"/>
  <c r="H835" i="21" s="1"/>
  <c r="N839" i="16"/>
  <c r="H839" i="21" s="1"/>
  <c r="N843" i="16"/>
  <c r="H843" i="21" s="1"/>
  <c r="N847" i="16"/>
  <c r="H847" i="21" s="1"/>
  <c r="N851" i="16"/>
  <c r="H851" i="21" s="1"/>
  <c r="N855" i="16"/>
  <c r="H855" i="21" s="1"/>
  <c r="N859" i="16"/>
  <c r="H859" i="21" s="1"/>
  <c r="N863" i="16"/>
  <c r="H863" i="21" s="1"/>
  <c r="N867" i="16"/>
  <c r="H867" i="21" s="1"/>
  <c r="N871" i="16"/>
  <c r="H871" i="21" s="1"/>
  <c r="N875" i="16"/>
  <c r="H875" i="21" s="1"/>
  <c r="N879" i="16"/>
  <c r="H879" i="21" s="1"/>
  <c r="N883" i="16"/>
  <c r="H883" i="21" s="1"/>
  <c r="N887" i="16"/>
  <c r="H887" i="21" s="1"/>
  <c r="N891" i="16"/>
  <c r="H891" i="21" s="1"/>
  <c r="N895" i="16"/>
  <c r="H895" i="21" s="1"/>
  <c r="N899" i="16"/>
  <c r="H899" i="21" s="1"/>
  <c r="N903" i="16"/>
  <c r="H903" i="21" s="1"/>
  <c r="N907" i="16"/>
  <c r="H907" i="21" s="1"/>
  <c r="N911" i="16"/>
  <c r="H911" i="21" s="1"/>
  <c r="N915" i="16"/>
  <c r="H915" i="21" s="1"/>
  <c r="N919" i="16"/>
  <c r="H919" i="21" s="1"/>
  <c r="N923" i="16"/>
  <c r="H923" i="21" s="1"/>
  <c r="N927" i="16"/>
  <c r="H927" i="21" s="1"/>
  <c r="N931" i="16"/>
  <c r="H931" i="21" s="1"/>
  <c r="N935" i="16"/>
  <c r="H935" i="21" s="1"/>
  <c r="N939" i="16"/>
  <c r="H939" i="21" s="1"/>
  <c r="N943" i="16"/>
  <c r="H943" i="21" s="1"/>
  <c r="N947" i="16"/>
  <c r="H947" i="21" s="1"/>
  <c r="N951" i="16"/>
  <c r="H951" i="21" s="1"/>
  <c r="N955" i="16"/>
  <c r="H955" i="21" s="1"/>
  <c r="N959" i="16"/>
  <c r="H959" i="21" s="1"/>
  <c r="N963" i="16"/>
  <c r="H963" i="21" s="1"/>
  <c r="N967" i="16"/>
  <c r="H967" i="21" s="1"/>
  <c r="N971" i="16"/>
  <c r="H971" i="21" s="1"/>
  <c r="N975" i="16"/>
  <c r="H975" i="21" s="1"/>
  <c r="N979" i="16"/>
  <c r="H979" i="21" s="1"/>
  <c r="N983" i="16"/>
  <c r="H983" i="21" s="1"/>
  <c r="N987" i="16"/>
  <c r="H987" i="21" s="1"/>
  <c r="N991" i="16"/>
  <c r="H991" i="21" s="1"/>
  <c r="N999" i="16"/>
  <c r="H999" i="21" s="1"/>
  <c r="M72" i="16"/>
  <c r="G72" i="21" s="1"/>
  <c r="M6" i="16"/>
  <c r="G6" i="21" s="1"/>
  <c r="M10" i="16"/>
  <c r="G10" i="21" s="1"/>
  <c r="M14" i="16"/>
  <c r="G14" i="21" s="1"/>
  <c r="M18" i="16"/>
  <c r="G18" i="21" s="1"/>
  <c r="M22" i="16"/>
  <c r="G22" i="21" s="1"/>
  <c r="M27" i="16"/>
  <c r="G27" i="21" s="1"/>
  <c r="M31" i="16"/>
  <c r="G31" i="21" s="1"/>
  <c r="M35" i="16"/>
  <c r="G35" i="21" s="1"/>
  <c r="M39" i="16"/>
  <c r="G39" i="21" s="1"/>
  <c r="M43" i="16"/>
  <c r="G43" i="21" s="1"/>
  <c r="M47" i="16"/>
  <c r="G47" i="21" s="1"/>
  <c r="M52" i="16"/>
  <c r="G52" i="21" s="1"/>
  <c r="M56" i="16"/>
  <c r="G56" i="21" s="1"/>
  <c r="M60" i="16"/>
  <c r="G60" i="21" s="1"/>
  <c r="M64" i="16"/>
  <c r="G64" i="21" s="1"/>
  <c r="M68" i="16"/>
  <c r="G68" i="21" s="1"/>
  <c r="M73" i="16"/>
  <c r="G73" i="21" s="1"/>
  <c r="M77" i="16"/>
  <c r="G77" i="21" s="1"/>
  <c r="M81" i="16"/>
  <c r="G81" i="21" s="1"/>
  <c r="M85" i="16"/>
  <c r="G85" i="21" s="1"/>
  <c r="M89" i="16"/>
  <c r="G89" i="21" s="1"/>
  <c r="M93" i="16"/>
  <c r="G93" i="21" s="1"/>
  <c r="M98" i="16"/>
  <c r="G98" i="21" s="1"/>
  <c r="M102" i="16"/>
  <c r="G102" i="21" s="1"/>
  <c r="M106" i="16"/>
  <c r="G106" i="21" s="1"/>
  <c r="M110" i="16"/>
  <c r="G110" i="21" s="1"/>
  <c r="M114" i="16"/>
  <c r="G114" i="21" s="1"/>
  <c r="M118" i="16"/>
  <c r="G118" i="21" s="1"/>
  <c r="M122" i="16"/>
  <c r="G122" i="21" s="1"/>
  <c r="M126" i="16"/>
  <c r="G126" i="21" s="1"/>
  <c r="M130" i="16"/>
  <c r="G130" i="21" s="1"/>
  <c r="M134" i="16"/>
  <c r="G134" i="21" s="1"/>
  <c r="M138" i="16"/>
  <c r="G138" i="21" s="1"/>
  <c r="M142" i="16"/>
  <c r="G142" i="21" s="1"/>
  <c r="M146" i="16"/>
  <c r="G146" i="21" s="1"/>
  <c r="M150" i="16"/>
  <c r="G150" i="21" s="1"/>
  <c r="M154" i="16"/>
  <c r="G154" i="21" s="1"/>
  <c r="M158" i="16"/>
  <c r="G158" i="21" s="1"/>
  <c r="M162" i="16"/>
  <c r="G162" i="21" s="1"/>
  <c r="M166" i="16"/>
  <c r="G166" i="21" s="1"/>
  <c r="M170" i="16"/>
  <c r="G170" i="21" s="1"/>
  <c r="M174" i="16"/>
  <c r="G174" i="21" s="1"/>
  <c r="M178" i="16"/>
  <c r="G178" i="21" s="1"/>
  <c r="M182" i="16"/>
  <c r="G182" i="21" s="1"/>
  <c r="M186" i="16"/>
  <c r="G186" i="21" s="1"/>
  <c r="M190" i="16"/>
  <c r="G190" i="21" s="1"/>
  <c r="M194" i="16"/>
  <c r="G194" i="21" s="1"/>
  <c r="M198" i="16"/>
  <c r="G198" i="21" s="1"/>
  <c r="M202" i="16"/>
  <c r="G202" i="21" s="1"/>
  <c r="M206" i="16"/>
  <c r="G206" i="21" s="1"/>
  <c r="M210" i="16"/>
  <c r="G210" i="21" s="1"/>
  <c r="M214" i="16"/>
  <c r="G214" i="21" s="1"/>
  <c r="M218" i="16"/>
  <c r="G218" i="21" s="1"/>
  <c r="M222" i="16"/>
  <c r="G222" i="21" s="1"/>
  <c r="M226" i="16"/>
  <c r="G226" i="21" s="1"/>
  <c r="M230" i="16"/>
  <c r="G230" i="21" s="1"/>
  <c r="M234" i="16"/>
  <c r="G234" i="21" s="1"/>
  <c r="M238" i="16"/>
  <c r="G238" i="21" s="1"/>
  <c r="M242" i="16"/>
  <c r="G242" i="21" s="1"/>
  <c r="M246" i="16"/>
  <c r="G246" i="21" s="1"/>
  <c r="M250" i="16"/>
  <c r="G250" i="21" s="1"/>
  <c r="M254" i="16"/>
  <c r="G254" i="21" s="1"/>
  <c r="M258" i="16"/>
  <c r="G258" i="21" s="1"/>
  <c r="M262" i="16"/>
  <c r="G262" i="21" s="1"/>
  <c r="M266" i="16"/>
  <c r="G266" i="21" s="1"/>
  <c r="M270" i="16"/>
  <c r="G270" i="21" s="1"/>
  <c r="M274" i="16"/>
  <c r="G274" i="21" s="1"/>
  <c r="M278" i="16"/>
  <c r="G278" i="21" s="1"/>
  <c r="M282" i="16"/>
  <c r="G282" i="21" s="1"/>
  <c r="M286" i="16"/>
  <c r="G286" i="21" s="1"/>
  <c r="M290" i="16"/>
  <c r="G290" i="21" s="1"/>
  <c r="M294" i="16"/>
  <c r="G294" i="21" s="1"/>
  <c r="M298" i="16"/>
  <c r="G298" i="21" s="1"/>
  <c r="M302" i="16"/>
  <c r="G302" i="21" s="1"/>
  <c r="M306" i="16"/>
  <c r="G306" i="21" s="1"/>
  <c r="M310" i="16"/>
  <c r="G310" i="21" s="1"/>
  <c r="M314" i="16"/>
  <c r="G314" i="21" s="1"/>
  <c r="M318" i="16"/>
  <c r="G318" i="21" s="1"/>
  <c r="M322" i="16"/>
  <c r="G322" i="21" s="1"/>
  <c r="M326" i="16"/>
  <c r="G326" i="21" s="1"/>
  <c r="M330" i="16"/>
  <c r="G330" i="21" s="1"/>
  <c r="M334" i="16"/>
  <c r="G334" i="21" s="1"/>
  <c r="M338" i="16"/>
  <c r="G338" i="21" s="1"/>
  <c r="M342" i="16"/>
  <c r="G342" i="21" s="1"/>
  <c r="M346" i="16"/>
  <c r="G346" i="21" s="1"/>
  <c r="M350" i="16"/>
  <c r="G350" i="21" s="1"/>
  <c r="M354" i="16"/>
  <c r="G354" i="21" s="1"/>
  <c r="M358" i="16"/>
  <c r="G358" i="21" s="1"/>
  <c r="M362" i="16"/>
  <c r="G362" i="21" s="1"/>
  <c r="M366" i="16"/>
  <c r="G366" i="21" s="1"/>
  <c r="M370" i="16"/>
  <c r="G370" i="21" s="1"/>
  <c r="M374" i="16"/>
  <c r="G374" i="21" s="1"/>
  <c r="M378" i="16"/>
  <c r="G378" i="21" s="1"/>
  <c r="M382" i="16"/>
  <c r="G382" i="21" s="1"/>
  <c r="M386" i="16"/>
  <c r="G386" i="21" s="1"/>
  <c r="M390" i="16"/>
  <c r="G390" i="21" s="1"/>
  <c r="M394" i="16"/>
  <c r="G394" i="21" s="1"/>
  <c r="M398" i="16"/>
  <c r="G398" i="21" s="1"/>
  <c r="M402" i="16"/>
  <c r="G402" i="21" s="1"/>
  <c r="M406" i="16"/>
  <c r="G406" i="21" s="1"/>
  <c r="M410" i="16"/>
  <c r="G410" i="21" s="1"/>
  <c r="M414" i="16"/>
  <c r="G414" i="21" s="1"/>
  <c r="M418" i="16"/>
  <c r="G418" i="21" s="1"/>
  <c r="M422" i="16"/>
  <c r="G422" i="21" s="1"/>
  <c r="M426" i="16"/>
  <c r="G426" i="21" s="1"/>
  <c r="M430" i="16"/>
  <c r="G430" i="21" s="1"/>
  <c r="M434" i="16"/>
  <c r="G434" i="21" s="1"/>
  <c r="M438" i="16"/>
  <c r="G438" i="21" s="1"/>
  <c r="M442" i="16"/>
  <c r="G442" i="21" s="1"/>
  <c r="M446" i="16"/>
  <c r="G446" i="21" s="1"/>
  <c r="M450" i="16"/>
  <c r="G450" i="21" s="1"/>
  <c r="M454" i="16"/>
  <c r="G454" i="21" s="1"/>
  <c r="M458" i="16"/>
  <c r="G458" i="21" s="1"/>
  <c r="M462" i="16"/>
  <c r="G462" i="21" s="1"/>
  <c r="M466" i="16"/>
  <c r="G466" i="21" s="1"/>
  <c r="M470" i="16"/>
  <c r="G470" i="21" s="1"/>
  <c r="M474" i="16"/>
  <c r="G474" i="21" s="1"/>
  <c r="M478" i="16"/>
  <c r="G478" i="21" s="1"/>
  <c r="M482" i="16"/>
  <c r="G482" i="21" s="1"/>
  <c r="M486" i="16"/>
  <c r="G486" i="21" s="1"/>
  <c r="M490" i="16"/>
  <c r="G490" i="21" s="1"/>
  <c r="M494" i="16"/>
  <c r="G494" i="21" s="1"/>
  <c r="M498" i="16"/>
  <c r="G498" i="21" s="1"/>
  <c r="M502" i="16"/>
  <c r="G502" i="21" s="1"/>
  <c r="M506" i="16"/>
  <c r="G506" i="21" s="1"/>
  <c r="M510" i="16"/>
  <c r="G510" i="21" s="1"/>
  <c r="M514" i="16"/>
  <c r="G514" i="21" s="1"/>
  <c r="M518" i="16"/>
  <c r="G518" i="21" s="1"/>
  <c r="M522" i="16"/>
  <c r="G522" i="21" s="1"/>
  <c r="M526" i="16"/>
  <c r="G526" i="21" s="1"/>
  <c r="M530" i="16"/>
  <c r="G530" i="21" s="1"/>
  <c r="M534" i="16"/>
  <c r="G534" i="21" s="1"/>
  <c r="M538" i="16"/>
  <c r="G538" i="21" s="1"/>
  <c r="M542" i="16"/>
  <c r="G542" i="21" s="1"/>
  <c r="M546" i="16"/>
  <c r="G546" i="21" s="1"/>
  <c r="M550" i="16"/>
  <c r="G550" i="21" s="1"/>
  <c r="M554" i="16"/>
  <c r="G554" i="21" s="1"/>
  <c r="M558" i="16"/>
  <c r="G558" i="21" s="1"/>
  <c r="M562" i="16"/>
  <c r="G562" i="21" s="1"/>
  <c r="M566" i="16"/>
  <c r="G566" i="21" s="1"/>
  <c r="M570" i="16"/>
  <c r="G570" i="21" s="1"/>
  <c r="M574" i="16"/>
  <c r="G574" i="21" s="1"/>
  <c r="M578" i="16"/>
  <c r="G578" i="21" s="1"/>
  <c r="M582" i="16"/>
  <c r="G582" i="21" s="1"/>
  <c r="M586" i="16"/>
  <c r="G586" i="21" s="1"/>
  <c r="M590" i="16"/>
  <c r="G590" i="21" s="1"/>
  <c r="M594" i="16"/>
  <c r="G594" i="21" s="1"/>
  <c r="M598" i="16"/>
  <c r="G598" i="21" s="1"/>
  <c r="M602" i="16"/>
  <c r="G602" i="21" s="1"/>
  <c r="M606" i="16"/>
  <c r="G606" i="21" s="1"/>
  <c r="M610" i="16"/>
  <c r="G610" i="21" s="1"/>
  <c r="M614" i="16"/>
  <c r="G614" i="21" s="1"/>
  <c r="M618" i="16"/>
  <c r="G618" i="21" s="1"/>
  <c r="M622" i="16"/>
  <c r="G622" i="21" s="1"/>
  <c r="M626" i="16"/>
  <c r="G626" i="21" s="1"/>
  <c r="M630" i="16"/>
  <c r="G630" i="21" s="1"/>
  <c r="M634" i="16"/>
  <c r="G634" i="21" s="1"/>
  <c r="M638" i="16"/>
  <c r="G638" i="21" s="1"/>
  <c r="M642" i="16"/>
  <c r="G642" i="21" s="1"/>
  <c r="M646" i="16"/>
  <c r="G646" i="21" s="1"/>
  <c r="M650" i="16"/>
  <c r="G650" i="21" s="1"/>
  <c r="M654" i="16"/>
  <c r="G654" i="21" s="1"/>
  <c r="M658" i="16"/>
  <c r="G658" i="21" s="1"/>
  <c r="M662" i="16"/>
  <c r="G662" i="21" s="1"/>
  <c r="M666" i="16"/>
  <c r="G666" i="21" s="1"/>
  <c r="M670" i="16"/>
  <c r="G670" i="21" s="1"/>
  <c r="M674" i="16"/>
  <c r="G674" i="21" s="1"/>
  <c r="M678" i="16"/>
  <c r="G678" i="21" s="1"/>
  <c r="M682" i="16"/>
  <c r="G682" i="21" s="1"/>
  <c r="M686" i="16"/>
  <c r="G686" i="21" s="1"/>
  <c r="M690" i="16"/>
  <c r="G690" i="21" s="1"/>
  <c r="M694" i="16"/>
  <c r="G694" i="21" s="1"/>
  <c r="M698" i="16"/>
  <c r="G698" i="21" s="1"/>
  <c r="M702" i="16"/>
  <c r="G702" i="21" s="1"/>
  <c r="M706" i="16"/>
  <c r="G706" i="21" s="1"/>
  <c r="M710" i="16"/>
  <c r="G710" i="21" s="1"/>
  <c r="M714" i="16"/>
  <c r="G714" i="21" s="1"/>
  <c r="M718" i="16"/>
  <c r="G718" i="21" s="1"/>
  <c r="M722" i="16"/>
  <c r="G722" i="21" s="1"/>
  <c r="M726" i="16"/>
  <c r="G726" i="21" s="1"/>
  <c r="M730" i="16"/>
  <c r="G730" i="21" s="1"/>
  <c r="M734" i="16"/>
  <c r="G734" i="21" s="1"/>
  <c r="M738" i="16"/>
  <c r="G738" i="21" s="1"/>
  <c r="M742" i="16"/>
  <c r="G742" i="21" s="1"/>
  <c r="M746" i="16"/>
  <c r="G746" i="21" s="1"/>
  <c r="M750" i="16"/>
  <c r="G750" i="21" s="1"/>
  <c r="M754" i="16"/>
  <c r="G754" i="21" s="1"/>
  <c r="M758" i="16"/>
  <c r="G758" i="21" s="1"/>
  <c r="M762" i="16"/>
  <c r="G762" i="21" s="1"/>
  <c r="M766" i="16"/>
  <c r="G766" i="21" s="1"/>
  <c r="M770" i="16"/>
  <c r="G770" i="21" s="1"/>
  <c r="M774" i="16"/>
  <c r="G774" i="21" s="1"/>
  <c r="M778" i="16"/>
  <c r="G778" i="21" s="1"/>
  <c r="M782" i="16"/>
  <c r="G782" i="21" s="1"/>
  <c r="M786" i="16"/>
  <c r="G786" i="21" s="1"/>
  <c r="M790" i="16"/>
  <c r="G790" i="21" s="1"/>
  <c r="M794" i="16"/>
  <c r="G794" i="21" s="1"/>
  <c r="M798" i="16"/>
  <c r="G798" i="21" s="1"/>
  <c r="M802" i="16"/>
  <c r="G802" i="21" s="1"/>
  <c r="M806" i="16"/>
  <c r="G806" i="21" s="1"/>
  <c r="M810" i="16"/>
  <c r="G810" i="21" s="1"/>
  <c r="M814" i="16"/>
  <c r="G814" i="21" s="1"/>
  <c r="M818" i="16"/>
  <c r="G818" i="21" s="1"/>
  <c r="M822" i="16"/>
  <c r="G822" i="21" s="1"/>
  <c r="M826" i="16"/>
  <c r="G826" i="21" s="1"/>
  <c r="M830" i="16"/>
  <c r="G830" i="21" s="1"/>
  <c r="M834" i="16"/>
  <c r="G834" i="21" s="1"/>
  <c r="M838" i="16"/>
  <c r="G838" i="21" s="1"/>
  <c r="M842" i="16"/>
  <c r="G842" i="21" s="1"/>
  <c r="M846" i="16"/>
  <c r="G846" i="21" s="1"/>
  <c r="M850" i="16"/>
  <c r="G850" i="21" s="1"/>
  <c r="M854" i="16"/>
  <c r="G854" i="21" s="1"/>
  <c r="M858" i="16"/>
  <c r="G858" i="21" s="1"/>
  <c r="M862" i="16"/>
  <c r="G862" i="21" s="1"/>
  <c r="M866" i="16"/>
  <c r="G866" i="21" s="1"/>
  <c r="M870" i="16"/>
  <c r="G870" i="21" s="1"/>
  <c r="M874" i="16"/>
  <c r="G874" i="21" s="1"/>
  <c r="M878" i="16"/>
  <c r="G878" i="21" s="1"/>
  <c r="M882" i="16"/>
  <c r="G882" i="21" s="1"/>
  <c r="M886" i="16"/>
  <c r="G886" i="21" s="1"/>
  <c r="M890" i="16"/>
  <c r="G890" i="21" s="1"/>
  <c r="M894" i="16"/>
  <c r="G894" i="21" s="1"/>
  <c r="M898" i="16"/>
  <c r="G898" i="21" s="1"/>
  <c r="M902" i="16"/>
  <c r="G902" i="21" s="1"/>
  <c r="M906" i="16"/>
  <c r="G906" i="21" s="1"/>
  <c r="M910" i="16"/>
  <c r="G910" i="21" s="1"/>
  <c r="M914" i="16"/>
  <c r="G914" i="21" s="1"/>
  <c r="M918" i="16"/>
  <c r="G918" i="21" s="1"/>
  <c r="M922" i="16"/>
  <c r="G922" i="21" s="1"/>
  <c r="M926" i="16"/>
  <c r="G926" i="21" s="1"/>
  <c r="M930" i="16"/>
  <c r="G930" i="21" s="1"/>
  <c r="M934" i="16"/>
  <c r="G934" i="21" s="1"/>
  <c r="M938" i="16"/>
  <c r="G938" i="21" s="1"/>
  <c r="M942" i="16"/>
  <c r="G942" i="21" s="1"/>
  <c r="M946" i="16"/>
  <c r="G946" i="21" s="1"/>
  <c r="M950" i="16"/>
  <c r="G950" i="21" s="1"/>
  <c r="M954" i="16"/>
  <c r="G954" i="21" s="1"/>
  <c r="M958" i="16"/>
  <c r="G958" i="21" s="1"/>
  <c r="M962" i="16"/>
  <c r="G962" i="21" s="1"/>
  <c r="M966" i="16"/>
  <c r="G966" i="21" s="1"/>
  <c r="M970" i="16"/>
  <c r="G970" i="21" s="1"/>
  <c r="M974" i="16"/>
  <c r="G974" i="21" s="1"/>
  <c r="M978" i="16"/>
  <c r="G978" i="21" s="1"/>
  <c r="M982" i="16"/>
  <c r="G982" i="21" s="1"/>
  <c r="M986" i="16"/>
  <c r="G986" i="21" s="1"/>
  <c r="M990" i="16"/>
  <c r="G990" i="21" s="1"/>
  <c r="L72" i="16"/>
  <c r="F72" i="21" s="1"/>
  <c r="L6" i="16"/>
  <c r="F6" i="21" s="1"/>
  <c r="L10" i="16"/>
  <c r="F10" i="21" s="1"/>
  <c r="L14" i="16"/>
  <c r="F14" i="21" s="1"/>
  <c r="L18" i="16"/>
  <c r="F18" i="21" s="1"/>
  <c r="L22" i="16"/>
  <c r="F22" i="21" s="1"/>
  <c r="L27" i="16"/>
  <c r="F27" i="21" s="1"/>
  <c r="L31" i="16"/>
  <c r="F31" i="21" s="1"/>
  <c r="L35" i="16"/>
  <c r="F35" i="21" s="1"/>
  <c r="L39" i="16"/>
  <c r="F39" i="21" s="1"/>
  <c r="L43" i="16"/>
  <c r="F43" i="21" s="1"/>
  <c r="L47" i="16"/>
  <c r="F47" i="21" s="1"/>
  <c r="L52" i="16"/>
  <c r="F52" i="21" s="1"/>
  <c r="L56" i="16"/>
  <c r="F56" i="21" s="1"/>
  <c r="L60" i="16"/>
  <c r="F60" i="21" s="1"/>
  <c r="L64" i="16"/>
  <c r="F64" i="21" s="1"/>
  <c r="L68" i="16"/>
  <c r="F68" i="21" s="1"/>
  <c r="L73" i="16"/>
  <c r="F73" i="21" s="1"/>
  <c r="L77" i="16"/>
  <c r="F77" i="21" s="1"/>
  <c r="L81" i="16"/>
  <c r="F81" i="21" s="1"/>
  <c r="L85" i="16"/>
  <c r="F85" i="21" s="1"/>
  <c r="L89" i="16"/>
  <c r="F89" i="21" s="1"/>
  <c r="L93" i="16"/>
  <c r="F93" i="21" s="1"/>
  <c r="L98" i="16"/>
  <c r="F98" i="21" s="1"/>
  <c r="L102" i="16"/>
  <c r="F102" i="21" s="1"/>
  <c r="L106" i="16"/>
  <c r="F106" i="21" s="1"/>
  <c r="L110" i="16"/>
  <c r="F110" i="21" s="1"/>
  <c r="L114" i="16"/>
  <c r="F114" i="21" s="1"/>
  <c r="L118" i="16"/>
  <c r="F118" i="21" s="1"/>
  <c r="L122" i="16"/>
  <c r="F122" i="21" s="1"/>
  <c r="L126" i="16"/>
  <c r="F126" i="21" s="1"/>
  <c r="L130" i="16"/>
  <c r="F130" i="21" s="1"/>
  <c r="L134" i="16"/>
  <c r="F134" i="21" s="1"/>
  <c r="L138" i="16"/>
  <c r="F138" i="21" s="1"/>
  <c r="L142" i="16"/>
  <c r="F142" i="21" s="1"/>
  <c r="L146" i="16"/>
  <c r="F146" i="21" s="1"/>
  <c r="L150" i="16"/>
  <c r="F150" i="21" s="1"/>
  <c r="L154" i="16"/>
  <c r="F154" i="21" s="1"/>
  <c r="L158" i="16"/>
  <c r="F158" i="21" s="1"/>
  <c r="L162" i="16"/>
  <c r="F162" i="21" s="1"/>
  <c r="L166" i="16"/>
  <c r="F166" i="21" s="1"/>
  <c r="L170" i="16"/>
  <c r="F170" i="21" s="1"/>
  <c r="L174" i="16"/>
  <c r="F174" i="21" s="1"/>
  <c r="L178" i="16"/>
  <c r="F178" i="21" s="1"/>
  <c r="L182" i="16"/>
  <c r="F182" i="21" s="1"/>
  <c r="L186" i="16"/>
  <c r="F186" i="21" s="1"/>
  <c r="L190" i="16"/>
  <c r="F190" i="21" s="1"/>
  <c r="L194" i="16"/>
  <c r="F194" i="21" s="1"/>
  <c r="L198" i="16"/>
  <c r="F198" i="21" s="1"/>
  <c r="L202" i="16"/>
  <c r="F202" i="21" s="1"/>
  <c r="L206" i="16"/>
  <c r="F206" i="21" s="1"/>
  <c r="L210" i="16"/>
  <c r="F210" i="21" s="1"/>
  <c r="L214" i="16"/>
  <c r="F214" i="21" s="1"/>
  <c r="L218" i="16"/>
  <c r="F218" i="21" s="1"/>
  <c r="L222" i="16"/>
  <c r="F222" i="21" s="1"/>
  <c r="L226" i="16"/>
  <c r="F226" i="21" s="1"/>
  <c r="L230" i="16"/>
  <c r="F230" i="21" s="1"/>
  <c r="L234" i="16"/>
  <c r="F234" i="21" s="1"/>
  <c r="L238" i="16"/>
  <c r="F238" i="21" s="1"/>
  <c r="L242" i="16"/>
  <c r="F242" i="21" s="1"/>
  <c r="L246" i="16"/>
  <c r="F246" i="21" s="1"/>
  <c r="L250" i="16"/>
  <c r="F250" i="21" s="1"/>
  <c r="L254" i="16"/>
  <c r="F254" i="21" s="1"/>
  <c r="L258" i="16"/>
  <c r="F258" i="21" s="1"/>
  <c r="L262" i="16"/>
  <c r="F262" i="21" s="1"/>
  <c r="L266" i="16"/>
  <c r="F266" i="21" s="1"/>
  <c r="L270" i="16"/>
  <c r="F270" i="21" s="1"/>
  <c r="L274" i="16"/>
  <c r="F274" i="21" s="1"/>
  <c r="L278" i="16"/>
  <c r="F278" i="21" s="1"/>
  <c r="L282" i="16"/>
  <c r="F282" i="21" s="1"/>
  <c r="L286" i="16"/>
  <c r="F286" i="21" s="1"/>
  <c r="L290" i="16"/>
  <c r="F290" i="21" s="1"/>
  <c r="L294" i="16"/>
  <c r="F294" i="21" s="1"/>
  <c r="L298" i="16"/>
  <c r="F298" i="21" s="1"/>
  <c r="L302" i="16"/>
  <c r="F302" i="21" s="1"/>
  <c r="L306" i="16"/>
  <c r="F306" i="21" s="1"/>
  <c r="L310" i="16"/>
  <c r="F310" i="21" s="1"/>
  <c r="L314" i="16"/>
  <c r="F314" i="21" s="1"/>
  <c r="L318" i="16"/>
  <c r="F318" i="21" s="1"/>
  <c r="L322" i="16"/>
  <c r="F322" i="21" s="1"/>
  <c r="L326" i="16"/>
  <c r="F326" i="21" s="1"/>
  <c r="L330" i="16"/>
  <c r="F330" i="21" s="1"/>
  <c r="L334" i="16"/>
  <c r="F334" i="21" s="1"/>
  <c r="L338" i="16"/>
  <c r="F338" i="21" s="1"/>
  <c r="L342" i="16"/>
  <c r="F342" i="21" s="1"/>
  <c r="L346" i="16"/>
  <c r="F346" i="21" s="1"/>
  <c r="L350" i="16"/>
  <c r="F350" i="21" s="1"/>
  <c r="L354" i="16"/>
  <c r="F354" i="21" s="1"/>
  <c r="L358" i="16"/>
  <c r="F358" i="21" s="1"/>
  <c r="L362" i="16"/>
  <c r="F362" i="21" s="1"/>
  <c r="L366" i="16"/>
  <c r="F366" i="21" s="1"/>
  <c r="L370" i="16"/>
  <c r="F370" i="21" s="1"/>
  <c r="L374" i="16"/>
  <c r="F374" i="21" s="1"/>
  <c r="L378" i="16"/>
  <c r="F378" i="21" s="1"/>
  <c r="L382" i="16"/>
  <c r="F382" i="21" s="1"/>
  <c r="L386" i="16"/>
  <c r="F386" i="21" s="1"/>
  <c r="L390" i="16"/>
  <c r="F390" i="21" s="1"/>
  <c r="L394" i="16"/>
  <c r="F394" i="21" s="1"/>
  <c r="L398" i="16"/>
  <c r="F398" i="21" s="1"/>
  <c r="L402" i="16"/>
  <c r="F402" i="21" s="1"/>
  <c r="L406" i="16"/>
  <c r="F406" i="21" s="1"/>
  <c r="L410" i="16"/>
  <c r="F410" i="21" s="1"/>
  <c r="L414" i="16"/>
  <c r="F414" i="21" s="1"/>
  <c r="L418" i="16"/>
  <c r="F418" i="21" s="1"/>
  <c r="L422" i="16"/>
  <c r="F422" i="21" s="1"/>
  <c r="L426" i="16"/>
  <c r="F426" i="21" s="1"/>
  <c r="L430" i="16"/>
  <c r="F430" i="21" s="1"/>
  <c r="L434" i="16"/>
  <c r="F434" i="21" s="1"/>
  <c r="L438" i="16"/>
  <c r="F438" i="21" s="1"/>
  <c r="L442" i="16"/>
  <c r="F442" i="21" s="1"/>
  <c r="L446" i="16"/>
  <c r="F446" i="21" s="1"/>
  <c r="L450" i="16"/>
  <c r="F450" i="21" s="1"/>
  <c r="L454" i="16"/>
  <c r="F454" i="21" s="1"/>
  <c r="L458" i="16"/>
  <c r="F458" i="21" s="1"/>
  <c r="L462" i="16"/>
  <c r="F462" i="21" s="1"/>
  <c r="L466" i="16"/>
  <c r="F466" i="21" s="1"/>
  <c r="L470" i="16"/>
  <c r="F470" i="21" s="1"/>
  <c r="L474" i="16"/>
  <c r="F474" i="21" s="1"/>
  <c r="L478" i="16"/>
  <c r="F478" i="21" s="1"/>
  <c r="L482" i="16"/>
  <c r="F482" i="21" s="1"/>
  <c r="L486" i="16"/>
  <c r="F486" i="21" s="1"/>
  <c r="L490" i="16"/>
  <c r="F490" i="21" s="1"/>
  <c r="L494" i="16"/>
  <c r="F494" i="21" s="1"/>
  <c r="L498" i="16"/>
  <c r="F498" i="21" s="1"/>
  <c r="L502" i="16"/>
  <c r="F502" i="21" s="1"/>
  <c r="L506" i="16"/>
  <c r="F506" i="21" s="1"/>
  <c r="L510" i="16"/>
  <c r="F510" i="21" s="1"/>
  <c r="L514" i="16"/>
  <c r="F514" i="21" s="1"/>
  <c r="L518" i="16"/>
  <c r="F518" i="21" s="1"/>
  <c r="L522" i="16"/>
  <c r="F522" i="21" s="1"/>
  <c r="L526" i="16"/>
  <c r="F526" i="21" s="1"/>
  <c r="L530" i="16"/>
  <c r="F530" i="21" s="1"/>
  <c r="L534" i="16"/>
  <c r="F534" i="21" s="1"/>
  <c r="L538" i="16"/>
  <c r="F538" i="21" s="1"/>
  <c r="L542" i="16"/>
  <c r="F542" i="21" s="1"/>
  <c r="L546" i="16"/>
  <c r="F546" i="21" s="1"/>
  <c r="L550" i="16"/>
  <c r="F550" i="21" s="1"/>
  <c r="L554" i="16"/>
  <c r="F554" i="21" s="1"/>
  <c r="L558" i="16"/>
  <c r="F558" i="21" s="1"/>
  <c r="L562" i="16"/>
  <c r="F562" i="21" s="1"/>
  <c r="L566" i="16"/>
  <c r="F566" i="21" s="1"/>
  <c r="L570" i="16"/>
  <c r="F570" i="21" s="1"/>
  <c r="L574" i="16"/>
  <c r="F574" i="21" s="1"/>
  <c r="L578" i="16"/>
  <c r="F578" i="21" s="1"/>
  <c r="L582" i="16"/>
  <c r="F582" i="21" s="1"/>
  <c r="L586" i="16"/>
  <c r="F586" i="21" s="1"/>
  <c r="L590" i="16"/>
  <c r="F590" i="21" s="1"/>
  <c r="L594" i="16"/>
  <c r="F594" i="21" s="1"/>
  <c r="L598" i="16"/>
  <c r="F598" i="21" s="1"/>
  <c r="L602" i="16"/>
  <c r="F602" i="21" s="1"/>
  <c r="L606" i="16"/>
  <c r="F606" i="21" s="1"/>
  <c r="L610" i="16"/>
  <c r="F610" i="21" s="1"/>
  <c r="L614" i="16"/>
  <c r="F614" i="21" s="1"/>
  <c r="L618" i="16"/>
  <c r="F618" i="21" s="1"/>
  <c r="L622" i="16"/>
  <c r="F622" i="21" s="1"/>
  <c r="L626" i="16"/>
  <c r="F626" i="21" s="1"/>
  <c r="L630" i="16"/>
  <c r="F630" i="21" s="1"/>
  <c r="L634" i="16"/>
  <c r="F634" i="21" s="1"/>
  <c r="L638" i="16"/>
  <c r="F638" i="21" s="1"/>
  <c r="L642" i="16"/>
  <c r="F642" i="21" s="1"/>
  <c r="L646" i="16"/>
  <c r="F646" i="21" s="1"/>
  <c r="L650" i="16"/>
  <c r="F650" i="21" s="1"/>
  <c r="L654" i="16"/>
  <c r="F654" i="21" s="1"/>
  <c r="L658" i="16"/>
  <c r="F658" i="21" s="1"/>
  <c r="L662" i="16"/>
  <c r="F662" i="21" s="1"/>
  <c r="L666" i="16"/>
  <c r="F666" i="21" s="1"/>
  <c r="L670" i="16"/>
  <c r="F670" i="21" s="1"/>
  <c r="L674" i="16"/>
  <c r="F674" i="21" s="1"/>
  <c r="L678" i="16"/>
  <c r="F678" i="21" s="1"/>
  <c r="L682" i="16"/>
  <c r="F682" i="21" s="1"/>
  <c r="L686" i="16"/>
  <c r="F686" i="21" s="1"/>
  <c r="L690" i="16"/>
  <c r="F690" i="21" s="1"/>
  <c r="L694" i="16"/>
  <c r="F694" i="21" s="1"/>
  <c r="L698" i="16"/>
  <c r="F698" i="21" s="1"/>
  <c r="L702" i="16"/>
  <c r="F702" i="21" s="1"/>
  <c r="L706" i="16"/>
  <c r="F706" i="21" s="1"/>
  <c r="L710" i="16"/>
  <c r="F710" i="21" s="1"/>
  <c r="L714" i="16"/>
  <c r="F714" i="21" s="1"/>
  <c r="L718" i="16"/>
  <c r="F718" i="21" s="1"/>
  <c r="L722" i="16"/>
  <c r="F722" i="21" s="1"/>
  <c r="L726" i="16"/>
  <c r="F726" i="21" s="1"/>
  <c r="L730" i="16"/>
  <c r="F730" i="21" s="1"/>
  <c r="L734" i="16"/>
  <c r="F734" i="21" s="1"/>
  <c r="L738" i="16"/>
  <c r="F738" i="21" s="1"/>
  <c r="L742" i="16"/>
  <c r="F742" i="21" s="1"/>
  <c r="L746" i="16"/>
  <c r="F746" i="21" s="1"/>
  <c r="L750" i="16"/>
  <c r="F750" i="21" s="1"/>
  <c r="L754" i="16"/>
  <c r="F754" i="21" s="1"/>
  <c r="L758" i="16"/>
  <c r="F758" i="21" s="1"/>
  <c r="L762" i="16"/>
  <c r="F762" i="21" s="1"/>
  <c r="L766" i="16"/>
  <c r="F766" i="21" s="1"/>
  <c r="L770" i="16"/>
  <c r="F770" i="21" s="1"/>
  <c r="L774" i="16"/>
  <c r="F774" i="21" s="1"/>
  <c r="L778" i="16"/>
  <c r="F778" i="21" s="1"/>
  <c r="L782" i="16"/>
  <c r="F782" i="21" s="1"/>
  <c r="L786" i="16"/>
  <c r="F786" i="21" s="1"/>
  <c r="L790" i="16"/>
  <c r="F790" i="21" s="1"/>
  <c r="L794" i="16"/>
  <c r="F794" i="21" s="1"/>
  <c r="L798" i="16"/>
  <c r="F798" i="21" s="1"/>
  <c r="L802" i="16"/>
  <c r="F802" i="21" s="1"/>
  <c r="L806" i="16"/>
  <c r="F806" i="21" s="1"/>
  <c r="L810" i="16"/>
  <c r="F810" i="21" s="1"/>
  <c r="L814" i="16"/>
  <c r="F814" i="21" s="1"/>
  <c r="L818" i="16"/>
  <c r="F818" i="21" s="1"/>
  <c r="L822" i="16"/>
  <c r="F822" i="21" s="1"/>
  <c r="L826" i="16"/>
  <c r="F826" i="21" s="1"/>
  <c r="L830" i="16"/>
  <c r="F830" i="21" s="1"/>
  <c r="L834" i="16"/>
  <c r="F834" i="21" s="1"/>
  <c r="L838" i="16"/>
  <c r="F838" i="21" s="1"/>
  <c r="L842" i="16"/>
  <c r="F842" i="21" s="1"/>
  <c r="L846" i="16"/>
  <c r="F846" i="21" s="1"/>
  <c r="L850" i="16"/>
  <c r="F850" i="21" s="1"/>
  <c r="L854" i="16"/>
  <c r="F854" i="21" s="1"/>
  <c r="L858" i="16"/>
  <c r="F858" i="21" s="1"/>
  <c r="L862" i="16"/>
  <c r="F862" i="21" s="1"/>
  <c r="L866" i="16"/>
  <c r="F866" i="21" s="1"/>
  <c r="L870" i="16"/>
  <c r="F870" i="21" s="1"/>
  <c r="L874" i="16"/>
  <c r="F874" i="21" s="1"/>
  <c r="L878" i="16"/>
  <c r="F878" i="21" s="1"/>
  <c r="L882" i="16"/>
  <c r="F882" i="21" s="1"/>
  <c r="L886" i="16"/>
  <c r="F886" i="21" s="1"/>
  <c r="L890" i="16"/>
  <c r="F890" i="21" s="1"/>
  <c r="L894" i="16"/>
  <c r="F894" i="21" s="1"/>
  <c r="L898" i="16"/>
  <c r="F898" i="21" s="1"/>
  <c r="L902" i="16"/>
  <c r="F902" i="21" s="1"/>
  <c r="L906" i="16"/>
  <c r="F906" i="21" s="1"/>
  <c r="L910" i="16"/>
  <c r="F910" i="21" s="1"/>
  <c r="L914" i="16"/>
  <c r="F914" i="21" s="1"/>
  <c r="L918" i="16"/>
  <c r="F918" i="21" s="1"/>
  <c r="L922" i="16"/>
  <c r="F922" i="21" s="1"/>
  <c r="L926" i="16"/>
  <c r="F926" i="21" s="1"/>
  <c r="L930" i="16"/>
  <c r="F930" i="21" s="1"/>
  <c r="L934" i="16"/>
  <c r="F934" i="21" s="1"/>
  <c r="L938" i="16"/>
  <c r="F938" i="21" s="1"/>
  <c r="L942" i="16"/>
  <c r="F942" i="21" s="1"/>
  <c r="L946" i="16"/>
  <c r="F946" i="21" s="1"/>
  <c r="L950" i="16"/>
  <c r="F950" i="21" s="1"/>
  <c r="L954" i="16"/>
  <c r="F954" i="21" s="1"/>
  <c r="L958" i="16"/>
  <c r="F958" i="21" s="1"/>
  <c r="L962" i="16"/>
  <c r="F962" i="21" s="1"/>
  <c r="L966" i="16"/>
  <c r="F966" i="21" s="1"/>
  <c r="L970" i="16"/>
  <c r="F970" i="21" s="1"/>
  <c r="L974" i="16"/>
  <c r="F974" i="21" s="1"/>
  <c r="L978" i="16"/>
  <c r="F978" i="21" s="1"/>
  <c r="L982" i="16"/>
  <c r="F982" i="21" s="1"/>
  <c r="L986" i="16"/>
  <c r="F986" i="21" s="1"/>
  <c r="L990" i="16"/>
  <c r="F990" i="21" s="1"/>
  <c r="K72" i="16"/>
  <c r="E72" i="21" s="1"/>
  <c r="K8" i="16"/>
  <c r="E8" i="21" s="1"/>
  <c r="K12" i="16"/>
  <c r="E12" i="21" s="1"/>
  <c r="K16" i="16"/>
  <c r="E16" i="21" s="1"/>
  <c r="K20" i="16"/>
  <c r="E20" i="21" s="1"/>
  <c r="K24" i="16"/>
  <c r="E24" i="21" s="1"/>
  <c r="K29" i="16"/>
  <c r="E29" i="21" s="1"/>
  <c r="K33" i="16"/>
  <c r="E33" i="21" s="1"/>
  <c r="K37" i="16"/>
  <c r="E37" i="21" s="1"/>
  <c r="K41" i="16"/>
  <c r="E41" i="21" s="1"/>
  <c r="K45" i="16"/>
  <c r="E45" i="21" s="1"/>
  <c r="K50" i="16"/>
  <c r="E50" i="21" s="1"/>
  <c r="K54" i="16"/>
  <c r="E54" i="21" s="1"/>
  <c r="K58" i="16"/>
  <c r="E58" i="21" s="1"/>
  <c r="K62" i="16"/>
  <c r="E62" i="21" s="1"/>
  <c r="K66" i="16"/>
  <c r="E66" i="21" s="1"/>
  <c r="K70" i="16"/>
  <c r="E70" i="21" s="1"/>
  <c r="K75" i="16"/>
  <c r="E75" i="21" s="1"/>
  <c r="K79" i="16"/>
  <c r="E79" i="21" s="1"/>
  <c r="K83" i="16"/>
  <c r="E83" i="21" s="1"/>
  <c r="K87" i="16"/>
  <c r="E87" i="21" s="1"/>
  <c r="K91" i="16"/>
  <c r="E91" i="21" s="1"/>
  <c r="K96" i="16"/>
  <c r="E96" i="21" s="1"/>
  <c r="K100" i="16"/>
  <c r="E100" i="21" s="1"/>
  <c r="K104" i="16"/>
  <c r="E104" i="21" s="1"/>
  <c r="K108" i="16"/>
  <c r="E108" i="21" s="1"/>
  <c r="K112" i="16"/>
  <c r="E112" i="21" s="1"/>
  <c r="K116" i="16"/>
  <c r="E116" i="21" s="1"/>
  <c r="K120" i="16"/>
  <c r="E120" i="21" s="1"/>
  <c r="K124" i="16"/>
  <c r="E124" i="21" s="1"/>
  <c r="K128" i="16"/>
  <c r="E128" i="21" s="1"/>
  <c r="K132" i="16"/>
  <c r="E132" i="21" s="1"/>
  <c r="K136" i="16"/>
  <c r="E136" i="21" s="1"/>
  <c r="K144" i="16"/>
  <c r="E144" i="21" s="1"/>
  <c r="K148" i="16"/>
  <c r="E148" i="21" s="1"/>
  <c r="K152" i="16"/>
  <c r="E152" i="21" s="1"/>
  <c r="K156" i="16"/>
  <c r="E156" i="21" s="1"/>
  <c r="K160" i="16"/>
  <c r="E160" i="21" s="1"/>
  <c r="K164" i="16"/>
  <c r="E164" i="21" s="1"/>
  <c r="K168" i="16"/>
  <c r="E168" i="21" s="1"/>
  <c r="K172" i="16"/>
  <c r="E172" i="21" s="1"/>
  <c r="K176" i="16"/>
  <c r="E176" i="21" s="1"/>
  <c r="K180" i="16"/>
  <c r="E180" i="21" s="1"/>
  <c r="K184" i="16"/>
  <c r="E184" i="21" s="1"/>
  <c r="K188" i="16"/>
  <c r="E188" i="21" s="1"/>
  <c r="K192" i="16"/>
  <c r="E192" i="21" s="1"/>
  <c r="K196" i="16"/>
  <c r="E196" i="21" s="1"/>
  <c r="K200" i="16"/>
  <c r="E200" i="21" s="1"/>
  <c r="K204" i="16"/>
  <c r="E204" i="21" s="1"/>
  <c r="K208" i="16"/>
  <c r="E208" i="21" s="1"/>
  <c r="K212" i="16"/>
  <c r="E212" i="21" s="1"/>
  <c r="K216" i="16"/>
  <c r="E216" i="21" s="1"/>
  <c r="K220" i="16"/>
  <c r="E220" i="21" s="1"/>
  <c r="K224" i="16"/>
  <c r="E224" i="21" s="1"/>
  <c r="K228" i="16"/>
  <c r="E228" i="21" s="1"/>
  <c r="K236" i="16"/>
  <c r="E236" i="21" s="1"/>
  <c r="K240" i="16"/>
  <c r="E240" i="21" s="1"/>
  <c r="K244" i="16"/>
  <c r="E244" i="21" s="1"/>
  <c r="K248" i="16"/>
  <c r="E248" i="21" s="1"/>
  <c r="K252" i="16"/>
  <c r="E252" i="21" s="1"/>
  <c r="K256" i="16"/>
  <c r="E256" i="21" s="1"/>
  <c r="K260" i="16"/>
  <c r="E260" i="21" s="1"/>
  <c r="K264" i="16"/>
  <c r="E264" i="21" s="1"/>
  <c r="K268" i="16"/>
  <c r="E268" i="21" s="1"/>
  <c r="K272" i="16"/>
  <c r="E272" i="21" s="1"/>
  <c r="K276" i="16"/>
  <c r="E276" i="21" s="1"/>
  <c r="K280" i="16"/>
  <c r="E280" i="21" s="1"/>
  <c r="K284" i="16"/>
  <c r="E284" i="21" s="1"/>
  <c r="K288" i="16"/>
  <c r="E288" i="21" s="1"/>
  <c r="K292" i="16"/>
  <c r="E292" i="21" s="1"/>
  <c r="K296" i="16"/>
  <c r="E296" i="21" s="1"/>
  <c r="K300" i="16"/>
  <c r="E300" i="21" s="1"/>
  <c r="K304" i="16"/>
  <c r="E304" i="21" s="1"/>
  <c r="K308" i="16"/>
  <c r="E308" i="21" s="1"/>
  <c r="K312" i="16"/>
  <c r="E312" i="21" s="1"/>
  <c r="K316" i="16"/>
  <c r="E316" i="21" s="1"/>
  <c r="K320" i="16"/>
  <c r="E320" i="21" s="1"/>
  <c r="K328" i="16"/>
  <c r="E328" i="21" s="1"/>
  <c r="K332" i="16"/>
  <c r="E332" i="21" s="1"/>
  <c r="K336" i="16"/>
  <c r="E336" i="21" s="1"/>
  <c r="K340" i="16"/>
  <c r="E340" i="21" s="1"/>
  <c r="K344" i="16"/>
  <c r="E344" i="21" s="1"/>
  <c r="K348" i="16"/>
  <c r="E348" i="21" s="1"/>
  <c r="K352" i="16"/>
  <c r="E352" i="21" s="1"/>
  <c r="K356" i="16"/>
  <c r="E356" i="21" s="1"/>
  <c r="K360" i="16"/>
  <c r="E360" i="21" s="1"/>
  <c r="K364" i="16"/>
  <c r="E364" i="21" s="1"/>
  <c r="K368" i="16"/>
  <c r="E368" i="21" s="1"/>
  <c r="K372" i="16"/>
  <c r="E372" i="21" s="1"/>
  <c r="K376" i="16"/>
  <c r="E376" i="21" s="1"/>
  <c r="K380" i="16"/>
  <c r="E380" i="21" s="1"/>
  <c r="K384" i="16"/>
  <c r="E384" i="21" s="1"/>
  <c r="K388" i="16"/>
  <c r="E388" i="21" s="1"/>
  <c r="K392" i="16"/>
  <c r="E392" i="21" s="1"/>
  <c r="K396" i="16"/>
  <c r="E396" i="21" s="1"/>
  <c r="K400" i="16"/>
  <c r="E400" i="21" s="1"/>
  <c r="K404" i="16"/>
  <c r="E404" i="21" s="1"/>
  <c r="K408" i="16"/>
  <c r="E408" i="21" s="1"/>
  <c r="K412" i="16"/>
  <c r="E412" i="21" s="1"/>
  <c r="K420" i="16"/>
  <c r="E420" i="21" s="1"/>
  <c r="K424" i="16"/>
  <c r="E424" i="21" s="1"/>
  <c r="K428" i="16"/>
  <c r="E428" i="21" s="1"/>
  <c r="K432" i="16"/>
  <c r="E432" i="21" s="1"/>
  <c r="K436" i="16"/>
  <c r="E436" i="21" s="1"/>
  <c r="K440" i="16"/>
  <c r="E440" i="21" s="1"/>
  <c r="K444" i="16"/>
  <c r="E444" i="21" s="1"/>
  <c r="K448" i="16"/>
  <c r="E448" i="21" s="1"/>
  <c r="K452" i="16"/>
  <c r="E452" i="21" s="1"/>
  <c r="K456" i="16"/>
  <c r="E456" i="21" s="1"/>
  <c r="K460" i="16"/>
  <c r="E460" i="21" s="1"/>
  <c r="K464" i="16"/>
  <c r="E464" i="21" s="1"/>
  <c r="K468" i="16"/>
  <c r="E468" i="21" s="1"/>
  <c r="K472" i="16"/>
  <c r="E472" i="21" s="1"/>
  <c r="K476" i="16"/>
  <c r="E476" i="21" s="1"/>
  <c r="K480" i="16"/>
  <c r="E480" i="21" s="1"/>
  <c r="K484" i="16"/>
  <c r="E484" i="21" s="1"/>
  <c r="K488" i="16"/>
  <c r="E488" i="21" s="1"/>
  <c r="K492" i="16"/>
  <c r="E492" i="21" s="1"/>
  <c r="K496" i="16"/>
  <c r="E496" i="21" s="1"/>
  <c r="K500" i="16"/>
  <c r="E500" i="21" s="1"/>
  <c r="K504" i="16"/>
  <c r="E504" i="21" s="1"/>
  <c r="K512" i="16"/>
  <c r="E512" i="21" s="1"/>
  <c r="K516" i="16"/>
  <c r="E516" i="21" s="1"/>
  <c r="K520" i="16"/>
  <c r="E520" i="21" s="1"/>
  <c r="K524" i="16"/>
  <c r="E524" i="21" s="1"/>
  <c r="K528" i="16"/>
  <c r="E528" i="21" s="1"/>
  <c r="K532" i="16"/>
  <c r="E532" i="21" s="1"/>
  <c r="K536" i="16"/>
  <c r="E536" i="21" s="1"/>
  <c r="K540" i="16"/>
  <c r="E540" i="21" s="1"/>
  <c r="K544" i="16"/>
  <c r="E544" i="21" s="1"/>
  <c r="K548" i="16"/>
  <c r="E548" i="21" s="1"/>
  <c r="K552" i="16"/>
  <c r="E552" i="21" s="1"/>
  <c r="K556" i="16"/>
  <c r="E556" i="21" s="1"/>
  <c r="K560" i="16"/>
  <c r="E560" i="21" s="1"/>
  <c r="K564" i="16"/>
  <c r="E564" i="21" s="1"/>
  <c r="K568" i="16"/>
  <c r="E568" i="21" s="1"/>
  <c r="K572" i="16"/>
  <c r="E572" i="21" s="1"/>
  <c r="K576" i="16"/>
  <c r="E576" i="21" s="1"/>
  <c r="K580" i="16"/>
  <c r="E580" i="21" s="1"/>
  <c r="K584" i="16"/>
  <c r="E584" i="21" s="1"/>
  <c r="K588" i="16"/>
  <c r="E588" i="21" s="1"/>
  <c r="K592" i="16"/>
  <c r="E592" i="21" s="1"/>
  <c r="K596" i="16"/>
  <c r="E596" i="21" s="1"/>
  <c r="K604" i="16"/>
  <c r="E604" i="21" s="1"/>
  <c r="K608" i="16"/>
  <c r="E608" i="21" s="1"/>
  <c r="K612" i="16"/>
  <c r="E612" i="21" s="1"/>
  <c r="K616" i="16"/>
  <c r="E616" i="21" s="1"/>
  <c r="K620" i="16"/>
  <c r="E620" i="21" s="1"/>
  <c r="K624" i="16"/>
  <c r="E624" i="21" s="1"/>
  <c r="K628" i="16"/>
  <c r="E628" i="21" s="1"/>
  <c r="K632" i="16"/>
  <c r="E632" i="21" s="1"/>
  <c r="K636" i="16"/>
  <c r="E636" i="21" s="1"/>
  <c r="K640" i="16"/>
  <c r="E640" i="21" s="1"/>
  <c r="K644" i="16"/>
  <c r="E644" i="21" s="1"/>
  <c r="K648" i="16"/>
  <c r="E648" i="21" s="1"/>
  <c r="K652" i="16"/>
  <c r="E652" i="21" s="1"/>
  <c r="K656" i="16"/>
  <c r="E656" i="21" s="1"/>
  <c r="K660" i="16"/>
  <c r="E660" i="21" s="1"/>
  <c r="K664" i="16"/>
  <c r="E664" i="21" s="1"/>
  <c r="K668" i="16"/>
  <c r="E668" i="21" s="1"/>
  <c r="K672" i="16"/>
  <c r="E672" i="21" s="1"/>
  <c r="K676" i="16"/>
  <c r="E676" i="21" s="1"/>
  <c r="K680" i="16"/>
  <c r="E680" i="21" s="1"/>
  <c r="K684" i="16"/>
  <c r="E684" i="21" s="1"/>
  <c r="K688" i="16"/>
  <c r="E688" i="21" s="1"/>
  <c r="K696" i="16"/>
  <c r="E696" i="21" s="1"/>
  <c r="K700" i="16"/>
  <c r="E700" i="21" s="1"/>
  <c r="K704" i="16"/>
  <c r="E704" i="21" s="1"/>
  <c r="K708" i="16"/>
  <c r="E708" i="21" s="1"/>
  <c r="K712" i="16"/>
  <c r="E712" i="21" s="1"/>
  <c r="K716" i="16"/>
  <c r="E716" i="21" s="1"/>
  <c r="K720" i="16"/>
  <c r="E720" i="21" s="1"/>
  <c r="K724" i="16"/>
  <c r="E724" i="21" s="1"/>
  <c r="K728" i="16"/>
  <c r="E728" i="21" s="1"/>
  <c r="K732" i="16"/>
  <c r="E732" i="21" s="1"/>
  <c r="K736" i="16"/>
  <c r="E736" i="21" s="1"/>
  <c r="K740" i="16"/>
  <c r="E740" i="21" s="1"/>
  <c r="K744" i="16"/>
  <c r="E744" i="21" s="1"/>
  <c r="K748" i="16"/>
  <c r="E748" i="21" s="1"/>
  <c r="K752" i="16"/>
  <c r="E752" i="21" s="1"/>
  <c r="K756" i="16"/>
  <c r="E756" i="21" s="1"/>
  <c r="K760" i="16"/>
  <c r="E760" i="21" s="1"/>
  <c r="K764" i="16"/>
  <c r="E764" i="21" s="1"/>
  <c r="K768" i="16"/>
  <c r="E768" i="21" s="1"/>
  <c r="K772" i="16"/>
  <c r="E772" i="21" s="1"/>
  <c r="K776" i="16"/>
  <c r="E776" i="21" s="1"/>
  <c r="K780" i="16"/>
  <c r="E780" i="21" s="1"/>
  <c r="K788" i="16"/>
  <c r="E788" i="21" s="1"/>
  <c r="K792" i="16"/>
  <c r="E792" i="21" s="1"/>
  <c r="K796" i="16"/>
  <c r="E796" i="21" s="1"/>
  <c r="K800" i="16"/>
  <c r="E800" i="21" s="1"/>
  <c r="K804" i="16"/>
  <c r="E804" i="21" s="1"/>
  <c r="K808" i="16"/>
  <c r="E808" i="21" s="1"/>
  <c r="K812" i="16"/>
  <c r="E812" i="21" s="1"/>
  <c r="K816" i="16"/>
  <c r="E816" i="21" s="1"/>
  <c r="K820" i="16"/>
  <c r="E820" i="21" s="1"/>
  <c r="K824" i="16"/>
  <c r="E824" i="21" s="1"/>
  <c r="K828" i="16"/>
  <c r="E828" i="21" s="1"/>
  <c r="K832" i="16"/>
  <c r="E832" i="21" s="1"/>
  <c r="K836" i="16"/>
  <c r="E836" i="21" s="1"/>
  <c r="K840" i="16"/>
  <c r="E840" i="21" s="1"/>
  <c r="K844" i="16"/>
  <c r="E844" i="21" s="1"/>
  <c r="K848" i="16"/>
  <c r="E848" i="21" s="1"/>
  <c r="K852" i="16"/>
  <c r="E852" i="21" s="1"/>
  <c r="K856" i="16"/>
  <c r="E856" i="21" s="1"/>
  <c r="K860" i="16"/>
  <c r="E860" i="21" s="1"/>
  <c r="K864" i="16"/>
  <c r="E864" i="21" s="1"/>
  <c r="K868" i="16"/>
  <c r="E868" i="21" s="1"/>
  <c r="K872" i="16"/>
  <c r="E872" i="21" s="1"/>
  <c r="K880" i="16"/>
  <c r="E880" i="21" s="1"/>
  <c r="K884" i="16"/>
  <c r="E884" i="21" s="1"/>
  <c r="K888" i="16"/>
  <c r="E888" i="21" s="1"/>
  <c r="K892" i="16"/>
  <c r="E892" i="21" s="1"/>
  <c r="K896" i="16"/>
  <c r="E896" i="21" s="1"/>
  <c r="K900" i="16"/>
  <c r="E900" i="21" s="1"/>
  <c r="K904" i="16"/>
  <c r="E904" i="21" s="1"/>
  <c r="K908" i="16"/>
  <c r="E908" i="21" s="1"/>
  <c r="K912" i="16"/>
  <c r="E912" i="21" s="1"/>
  <c r="K916" i="16"/>
  <c r="E916" i="21" s="1"/>
  <c r="K920" i="16"/>
  <c r="E920" i="21" s="1"/>
  <c r="K924" i="16"/>
  <c r="E924" i="21" s="1"/>
  <c r="K928" i="16"/>
  <c r="E928" i="21" s="1"/>
  <c r="K932" i="16"/>
  <c r="E932" i="21" s="1"/>
  <c r="K936" i="16"/>
  <c r="E936" i="21" s="1"/>
  <c r="K940" i="16"/>
  <c r="E940" i="21" s="1"/>
  <c r="K944" i="16"/>
  <c r="E944" i="21" s="1"/>
  <c r="K948" i="16"/>
  <c r="E948" i="21" s="1"/>
  <c r="K952" i="16"/>
  <c r="E952" i="21" s="1"/>
  <c r="K956" i="16"/>
  <c r="E956" i="21" s="1"/>
  <c r="K960" i="16"/>
  <c r="E960" i="21" s="1"/>
  <c r="K964" i="16"/>
  <c r="E964" i="21" s="1"/>
  <c r="K980" i="16"/>
  <c r="E980" i="21" s="1"/>
  <c r="K996" i="16"/>
  <c r="E996" i="21" s="1"/>
  <c r="I624" i="37"/>
  <c r="I325" i="37"/>
  <c r="I417" i="37"/>
  <c r="I785" i="37"/>
  <c r="I801" i="37"/>
  <c r="I594" i="37"/>
  <c r="G580" i="37"/>
  <c r="G373" i="37"/>
  <c r="G465" i="37"/>
  <c r="G442" i="37"/>
  <c r="G626" i="37"/>
  <c r="G780" i="37"/>
  <c r="G948" i="37"/>
  <c r="G741" i="37"/>
  <c r="G718" i="37"/>
  <c r="G826" i="37"/>
  <c r="G918" i="37"/>
  <c r="G159" i="37"/>
  <c r="G251" i="37"/>
  <c r="G419" i="37"/>
  <c r="G879" i="37"/>
  <c r="G358" i="37"/>
  <c r="G281" i="37"/>
  <c r="G166" i="37"/>
  <c r="G350" i="37"/>
  <c r="G534" i="37"/>
  <c r="G856" i="37"/>
  <c r="G1040" i="37"/>
  <c r="G833" i="37"/>
  <c r="G1033" i="37"/>
  <c r="G1010" i="37"/>
  <c r="G1063" i="37"/>
  <c r="G1079" i="37"/>
  <c r="G304" i="37"/>
  <c r="G396" i="37"/>
  <c r="G51" i="37"/>
  <c r="G458" i="37"/>
  <c r="G642" i="37"/>
  <c r="G688" i="37"/>
  <c r="G764" i="37"/>
  <c r="G757" i="37"/>
  <c r="G810" i="37"/>
  <c r="G902" i="37"/>
  <c r="G695" i="37"/>
  <c r="E256" i="37"/>
  <c r="I716" i="37"/>
  <c r="I617" i="37"/>
  <c r="I381" i="37"/>
  <c r="I878" i="37"/>
  <c r="I112" i="37"/>
  <c r="I1030" i="37"/>
  <c r="I55" i="37"/>
  <c r="I385" i="37"/>
  <c r="I569" i="37"/>
  <c r="I768" i="37"/>
  <c r="I1052" i="37"/>
  <c r="I753" i="37"/>
  <c r="I937" i="37"/>
  <c r="I730" i="37"/>
  <c r="I874" i="37"/>
  <c r="I247" i="37"/>
  <c r="I567" i="37"/>
  <c r="I935" i="37"/>
  <c r="I40" i="37"/>
  <c r="O49" i="17"/>
  <c r="O80" i="17"/>
  <c r="I860" i="37"/>
  <c r="I952" i="37"/>
  <c r="I845" i="37"/>
  <c r="I906" i="37"/>
  <c r="I423" i="37"/>
  <c r="I707" i="37"/>
  <c r="O88" i="17"/>
  <c r="O121" i="17"/>
  <c r="O153" i="17"/>
  <c r="O205" i="17"/>
  <c r="O297" i="17"/>
  <c r="H12" i="37"/>
  <c r="H29" i="37"/>
  <c r="H236" i="37"/>
  <c r="H288" i="37"/>
  <c r="H380" i="37"/>
  <c r="H400" i="37"/>
  <c r="H492" i="37"/>
  <c r="H512" i="37"/>
  <c r="H632" i="37"/>
  <c r="H9" i="37"/>
  <c r="H173" i="37"/>
  <c r="H193" i="37"/>
  <c r="H333" i="37"/>
  <c r="H409" i="37"/>
  <c r="H449" i="37"/>
  <c r="H541" i="37"/>
  <c r="H561" i="37"/>
  <c r="H609" i="37"/>
  <c r="H35" i="37"/>
  <c r="H52" i="37"/>
  <c r="H190" i="37"/>
  <c r="H310" i="37"/>
  <c r="H446" i="37"/>
  <c r="H466" i="37"/>
  <c r="H494" i="37"/>
  <c r="H630" i="37"/>
  <c r="H650" i="37"/>
  <c r="H678" i="37"/>
  <c r="H748" i="37"/>
  <c r="H768" i="37"/>
  <c r="H816" i="37"/>
  <c r="H932" i="37"/>
  <c r="H952" i="37"/>
  <c r="H1000" i="37"/>
  <c r="H725" i="37"/>
  <c r="H745" i="37"/>
  <c r="H793" i="37"/>
  <c r="H977" i="37"/>
  <c r="H702" i="37"/>
  <c r="H722" i="37"/>
  <c r="H770" i="37"/>
  <c r="H87" i="37"/>
  <c r="H104" i="37"/>
  <c r="H196" i="37"/>
  <c r="H216" i="37"/>
  <c r="H308" i="37"/>
  <c r="H328" i="37"/>
  <c r="H448" i="37"/>
  <c r="H540" i="37"/>
  <c r="H616" i="37"/>
  <c r="H34" i="37"/>
  <c r="H55" i="37"/>
  <c r="H80" i="37"/>
  <c r="H101" i="37"/>
  <c r="H121" i="37"/>
  <c r="H241" i="37"/>
  <c r="H397" i="37"/>
  <c r="H469" i="37"/>
  <c r="H489" i="37"/>
  <c r="H633" i="37"/>
  <c r="H150" i="37"/>
  <c r="H170" i="37"/>
  <c r="H218" i="37"/>
  <c r="H374" i="37"/>
  <c r="H558" i="37"/>
  <c r="H840" i="37"/>
  <c r="H1024" i="37"/>
  <c r="H817" i="37"/>
  <c r="H961" i="37"/>
  <c r="H1001" i="37"/>
  <c r="H1021" i="37"/>
  <c r="H1041" i="37"/>
  <c r="H1069" i="37"/>
  <c r="H794" i="37"/>
  <c r="H814" i="37"/>
  <c r="H834" i="37"/>
  <c r="H862" i="37"/>
  <c r="H926" i="37"/>
  <c r="H64" i="37"/>
  <c r="H127" i="37"/>
  <c r="N129" i="17"/>
  <c r="H287" i="37"/>
  <c r="H58" i="37"/>
  <c r="H75" i="37"/>
  <c r="H124" i="37"/>
  <c r="H144" i="37"/>
  <c r="H264" i="37"/>
  <c r="H356" i="37"/>
  <c r="H432" i="37"/>
  <c r="H604" i="37"/>
  <c r="H656" i="37"/>
  <c r="H149" i="37"/>
  <c r="H225" i="37"/>
  <c r="H265" i="37"/>
  <c r="H357" i="37"/>
  <c r="H377" i="37"/>
  <c r="H517" i="37"/>
  <c r="H653" i="37"/>
  <c r="H6" i="37"/>
  <c r="H81" i="37"/>
  <c r="H98" i="37"/>
  <c r="H242" i="37"/>
  <c r="H334" i="37"/>
  <c r="H354" i="37"/>
  <c r="H402" i="37"/>
  <c r="H518" i="37"/>
  <c r="H538" i="37"/>
  <c r="H586" i="37"/>
  <c r="H676" i="37"/>
  <c r="H696" i="37"/>
  <c r="H724" i="37"/>
  <c r="H860" i="37"/>
  <c r="H880" i="37"/>
  <c r="H908" i="37"/>
  <c r="H1044" i="37"/>
  <c r="H1064" i="37"/>
  <c r="H837" i="37"/>
  <c r="H857" i="37"/>
  <c r="H885" i="37"/>
  <c r="H949" i="37"/>
  <c r="H886" i="37"/>
  <c r="H906" i="37"/>
  <c r="H954" i="37"/>
  <c r="H1070" i="37"/>
  <c r="H791" i="37"/>
  <c r="N34" i="17"/>
  <c r="H587" i="37"/>
  <c r="G496" i="37"/>
  <c r="G196" i="37"/>
  <c r="G173" i="37"/>
  <c r="G633" i="37"/>
  <c r="G657" i="37"/>
  <c r="G81" i="37"/>
  <c r="G150" i="37"/>
  <c r="G426" i="37"/>
  <c r="G840" i="37"/>
  <c r="G932" i="37"/>
  <c r="G785" i="37"/>
  <c r="G877" i="37"/>
  <c r="G1061" i="37"/>
  <c r="G702" i="37"/>
  <c r="G818" i="37"/>
  <c r="G1038" i="37"/>
  <c r="G1084" i="37"/>
  <c r="M17" i="17"/>
  <c r="M269" i="17"/>
  <c r="M545" i="17"/>
  <c r="G1046" i="37"/>
  <c r="G367" i="37"/>
  <c r="G687" i="37"/>
  <c r="G565" i="37"/>
  <c r="G334" i="37"/>
  <c r="G518" i="37"/>
  <c r="G542" i="37"/>
  <c r="G610" i="37"/>
  <c r="G725" i="37"/>
  <c r="G817" i="37"/>
  <c r="G841" i="37"/>
  <c r="G1047" i="37"/>
  <c r="M49" i="17"/>
  <c r="M285" i="17"/>
  <c r="M361" i="17"/>
  <c r="M561" i="17"/>
  <c r="M5" i="17"/>
  <c r="G128" i="37"/>
  <c r="G404" i="37"/>
  <c r="G588" i="37"/>
  <c r="G13" i="37"/>
  <c r="G289" i="37"/>
  <c r="G266" i="37"/>
  <c r="G1024" i="37"/>
  <c r="G1001" i="37"/>
  <c r="M329" i="17"/>
  <c r="M605" i="17"/>
  <c r="F110" i="37"/>
  <c r="F222" i="37"/>
  <c r="F306" i="37"/>
  <c r="F354" i="37"/>
  <c r="F370" i="37"/>
  <c r="F386" i="37"/>
  <c r="F498" i="37"/>
  <c r="F578" i="37"/>
  <c r="F630" i="37"/>
  <c r="F646" i="37"/>
  <c r="F662" i="37"/>
  <c r="F7" i="37"/>
  <c r="F107" i="37"/>
  <c r="F191" i="37"/>
  <c r="F239" i="37"/>
  <c r="F255" i="37"/>
  <c r="F271" i="37"/>
  <c r="F371" i="37"/>
  <c r="F423" i="37"/>
  <c r="F439" i="37"/>
  <c r="F455" i="37"/>
  <c r="F555" i="37"/>
  <c r="F587" i="37"/>
  <c r="F651" i="37"/>
  <c r="F41" i="37"/>
  <c r="F164" i="37"/>
  <c r="F196" i="37"/>
  <c r="F260" i="37"/>
  <c r="F360" i="37"/>
  <c r="F444" i="37"/>
  <c r="F544" i="37"/>
  <c r="F628" i="37"/>
  <c r="F738" i="37"/>
  <c r="F754" i="37"/>
  <c r="F854" i="37"/>
  <c r="F906" i="37"/>
  <c r="F922" i="37"/>
  <c r="F938" i="37"/>
  <c r="F1038" i="37"/>
  <c r="F1070" i="37"/>
  <c r="F743" i="37"/>
  <c r="F831" i="37"/>
  <c r="F883" i="37"/>
  <c r="F899" i="37"/>
  <c r="F935" i="37"/>
  <c r="F955" i="37"/>
  <c r="F975" i="37"/>
  <c r="F1015" i="37"/>
  <c r="F1047" i="37"/>
  <c r="F1067" i="37"/>
  <c r="F1083" i="37"/>
  <c r="F720" i="37"/>
  <c r="F812" i="37"/>
  <c r="F892" i="37"/>
  <c r="F996" i="37"/>
  <c r="F1060" i="37"/>
  <c r="F513" i="37"/>
  <c r="F577" i="37"/>
  <c r="F145" i="37"/>
  <c r="L1001" i="17"/>
  <c r="F130" i="37"/>
  <c r="F210" i="37"/>
  <c r="F262" i="37"/>
  <c r="F278" i="37"/>
  <c r="F294" i="37"/>
  <c r="F406" i="37"/>
  <c r="F486" i="37"/>
  <c r="F518" i="37"/>
  <c r="F582" i="37"/>
  <c r="F682" i="37"/>
  <c r="F61" i="37"/>
  <c r="F78" i="37"/>
  <c r="F94" i="37"/>
  <c r="F127" i="37"/>
  <c r="F147" i="37"/>
  <c r="F163" i="37"/>
  <c r="F179" i="37"/>
  <c r="F291" i="37"/>
  <c r="F375" i="37"/>
  <c r="F475" i="37"/>
  <c r="F559" i="37"/>
  <c r="F607" i="37"/>
  <c r="F623" i="37"/>
  <c r="F639" i="37"/>
  <c r="F168" i="37"/>
  <c r="F216" i="37"/>
  <c r="F232" i="37"/>
  <c r="F248" i="37"/>
  <c r="F348" i="37"/>
  <c r="F400" i="37"/>
  <c r="F416" i="37"/>
  <c r="F432" i="37"/>
  <c r="F532" i="37"/>
  <c r="F564" i="37"/>
  <c r="F584" i="37"/>
  <c r="F600" i="37"/>
  <c r="F616" i="37"/>
  <c r="F702" i="37"/>
  <c r="F722" i="37"/>
  <c r="F774" i="37"/>
  <c r="F858" i="37"/>
  <c r="F958" i="37"/>
  <c r="F1042" i="37"/>
  <c r="F835" i="37"/>
  <c r="F923" i="37"/>
  <c r="F1019" i="37"/>
  <c r="F876" i="37"/>
  <c r="F912" i="37"/>
  <c r="F1044" i="37"/>
  <c r="F225" i="37"/>
  <c r="F337" i="37"/>
  <c r="F761" i="37"/>
  <c r="F521" i="37"/>
  <c r="F685" i="37"/>
  <c r="L1044" i="17"/>
  <c r="F64" i="37"/>
  <c r="F118" i="37"/>
  <c r="F150" i="37"/>
  <c r="F214" i="37"/>
  <c r="F314" i="37"/>
  <c r="F394" i="37"/>
  <c r="F426" i="37"/>
  <c r="F490" i="37"/>
  <c r="F538" i="37"/>
  <c r="F554" i="37"/>
  <c r="F570" i="37"/>
  <c r="F670" i="37"/>
  <c r="F1084" i="37"/>
  <c r="F15" i="37"/>
  <c r="F32" i="37"/>
  <c r="F48" i="37"/>
  <c r="F99" i="37"/>
  <c r="F199" i="37"/>
  <c r="F279" i="37"/>
  <c r="F331" i="37"/>
  <c r="F347" i="37"/>
  <c r="F363" i="37"/>
  <c r="F463" i="37"/>
  <c r="F495" i="37"/>
  <c r="F515" i="37"/>
  <c r="F531" i="37"/>
  <c r="F547" i="37"/>
  <c r="F659" i="37"/>
  <c r="F87" i="37"/>
  <c r="F104" i="37"/>
  <c r="F124" i="37"/>
  <c r="F140" i="37"/>
  <c r="F156" i="37"/>
  <c r="F268" i="37"/>
  <c r="F352" i="37"/>
  <c r="F452" i="37"/>
  <c r="F536" i="37"/>
  <c r="F762" i="37"/>
  <c r="F794" i="37"/>
  <c r="F814" i="37"/>
  <c r="F830" i="37"/>
  <c r="F846" i="37"/>
  <c r="F946" i="37"/>
  <c r="F998" i="37"/>
  <c r="F1014" i="37"/>
  <c r="F1030" i="37"/>
  <c r="F699" i="37"/>
  <c r="F715" i="37"/>
  <c r="F731" i="37"/>
  <c r="F751" i="37"/>
  <c r="F823" i="37"/>
  <c r="F927" i="37"/>
  <c r="F1007" i="37"/>
  <c r="F636" i="37"/>
  <c r="F708" i="37"/>
  <c r="F728" i="37"/>
  <c r="F800" i="37"/>
  <c r="F820" i="37"/>
  <c r="F840" i="37"/>
  <c r="F860" i="37"/>
  <c r="F900" i="37"/>
  <c r="F932" i="37"/>
  <c r="F952" i="37"/>
  <c r="F968" i="37"/>
  <c r="F984" i="37"/>
  <c r="F1004" i="37"/>
  <c r="F84" i="37"/>
  <c r="F237" i="37"/>
  <c r="F285" i="37"/>
  <c r="F777" i="37"/>
  <c r="F725" i="37"/>
  <c r="F413" i="37"/>
  <c r="K836" i="17"/>
  <c r="K128" i="17"/>
  <c r="K316" i="17"/>
  <c r="K516" i="17"/>
  <c r="K844" i="17"/>
  <c r="E661" i="37"/>
  <c r="E648" i="37"/>
  <c r="E877" i="37"/>
  <c r="K132" i="17"/>
  <c r="E40" i="37"/>
  <c r="E483" i="37"/>
  <c r="E46" i="37"/>
  <c r="E529" i="37"/>
  <c r="E368" i="37"/>
  <c r="E460" i="37"/>
  <c r="E592" i="37"/>
  <c r="E644" i="37"/>
  <c r="E1016" i="37"/>
  <c r="E874" i="37"/>
  <c r="E523" i="37"/>
  <c r="E49" i="37"/>
  <c r="E533" i="37"/>
  <c r="E831" i="37"/>
  <c r="E408" i="37"/>
  <c r="E1061" i="37"/>
  <c r="E23" i="37"/>
  <c r="E69" i="37"/>
  <c r="E115" i="37"/>
  <c r="E211" i="37"/>
  <c r="E299" i="37"/>
  <c r="E395" i="37"/>
  <c r="E555" i="37"/>
  <c r="E575" i="37"/>
  <c r="E707" i="37"/>
  <c r="E96" i="37"/>
  <c r="E109" i="37"/>
  <c r="E161" i="37"/>
  <c r="E349" i="37"/>
  <c r="E943" i="37"/>
  <c r="E1035" i="37"/>
  <c r="E276" i="37"/>
  <c r="E736" i="37"/>
  <c r="E828" i="37"/>
  <c r="E713" i="37"/>
  <c r="E845" i="37"/>
  <c r="E901" i="37"/>
  <c r="E989" i="37"/>
  <c r="E960" i="37"/>
  <c r="E138" i="37"/>
  <c r="E598" i="37"/>
  <c r="E782" i="37"/>
  <c r="E966" i="37"/>
  <c r="E339" i="37"/>
  <c r="E293" i="37"/>
  <c r="E477" i="37"/>
  <c r="E690" i="37"/>
  <c r="E667" i="37"/>
  <c r="E621" i="37"/>
  <c r="E799" i="37"/>
  <c r="E851" i="37"/>
  <c r="E207" i="37"/>
  <c r="E391" i="37"/>
  <c r="E224" i="37"/>
  <c r="E325" i="37"/>
  <c r="E345" i="37"/>
  <c r="E509" i="37"/>
  <c r="E855" i="37"/>
  <c r="E464" i="37"/>
  <c r="E624" i="37"/>
  <c r="E920" i="37"/>
  <c r="E805" i="37"/>
  <c r="E897" i="37"/>
  <c r="E322" i="37"/>
  <c r="E506" i="37"/>
  <c r="E1058" i="37"/>
  <c r="I555" i="37"/>
  <c r="I26" i="37"/>
  <c r="I50" i="37"/>
  <c r="I66" i="37"/>
  <c r="I156" i="37"/>
  <c r="I188" i="37"/>
  <c r="I204" i="37"/>
  <c r="I256" i="37"/>
  <c r="I312" i="37"/>
  <c r="I440" i="37"/>
  <c r="I456" i="37"/>
  <c r="I648" i="37"/>
  <c r="I49" i="37"/>
  <c r="I88" i="37"/>
  <c r="I105" i="37"/>
  <c r="I349" i="37"/>
  <c r="I501" i="37"/>
  <c r="I593" i="37"/>
  <c r="I625" i="37"/>
  <c r="I641" i="37"/>
  <c r="I202" i="37"/>
  <c r="I418" i="37"/>
  <c r="I434" i="37"/>
  <c r="I450" i="37"/>
  <c r="I708" i="37"/>
  <c r="I832" i="37"/>
  <c r="I848" i="37"/>
  <c r="I993" i="37"/>
  <c r="I754" i="37"/>
  <c r="I854" i="37"/>
  <c r="I870" i="37"/>
  <c r="I910" i="37"/>
  <c r="I970" i="37"/>
  <c r="I1002" i="37"/>
  <c r="I1038" i="37"/>
  <c r="I1062" i="37"/>
  <c r="I279" i="37"/>
  <c r="I639" i="37"/>
  <c r="I4" i="37"/>
  <c r="I20" i="37"/>
  <c r="I87" i="37"/>
  <c r="I280" i="37"/>
  <c r="I296" i="37"/>
  <c r="I348" i="37"/>
  <c r="I364" i="37"/>
  <c r="I480" i="37"/>
  <c r="I532" i="37"/>
  <c r="I548" i="37"/>
  <c r="I616" i="37"/>
  <c r="I59" i="37"/>
  <c r="I141" i="37"/>
  <c r="I157" i="37"/>
  <c r="I233" i="37"/>
  <c r="I249" i="37"/>
  <c r="I317" i="37"/>
  <c r="I409" i="37"/>
  <c r="I441" i="37"/>
  <c r="I457" i="37"/>
  <c r="I473" i="37"/>
  <c r="I73" i="37"/>
  <c r="I89" i="37"/>
  <c r="I110" i="37"/>
  <c r="I210" i="37"/>
  <c r="I226" i="37"/>
  <c r="I266" i="37"/>
  <c r="I302" i="37"/>
  <c r="I342" i="37"/>
  <c r="I386" i="37"/>
  <c r="I486" i="37"/>
  <c r="I502" i="37"/>
  <c r="I602" i="37"/>
  <c r="I662" i="37"/>
  <c r="I800" i="37"/>
  <c r="I892" i="37"/>
  <c r="I984" i="37"/>
  <c r="I1076" i="37"/>
  <c r="I809" i="37"/>
  <c r="I1025" i="37"/>
  <c r="I1061" i="37"/>
  <c r="I686" i="37"/>
  <c r="I726" i="37"/>
  <c r="I763" i="37"/>
  <c r="I41" i="37"/>
  <c r="I164" i="37"/>
  <c r="I180" i="37"/>
  <c r="I248" i="37"/>
  <c r="I432" i="37"/>
  <c r="I588" i="37"/>
  <c r="I680" i="37"/>
  <c r="I42" i="37"/>
  <c r="I289" i="37"/>
  <c r="I509" i="37"/>
  <c r="I525" i="37"/>
  <c r="I601" i="37"/>
  <c r="I72" i="37"/>
  <c r="I18" i="37"/>
  <c r="I326" i="37"/>
  <c r="I570" i="37"/>
  <c r="I1016" i="37"/>
  <c r="I777" i="37"/>
  <c r="I869" i="37"/>
  <c r="I961" i="37"/>
  <c r="I938" i="37"/>
  <c r="I823" i="37"/>
  <c r="H955" i="37"/>
  <c r="G75" i="37"/>
  <c r="G91" i="37"/>
  <c r="G172" i="37"/>
  <c r="G204" i="37"/>
  <c r="G236" i="37"/>
  <c r="G252" i="37"/>
  <c r="G328" i="37"/>
  <c r="G344" i="37"/>
  <c r="G436" i="37"/>
  <c r="G500" i="37"/>
  <c r="G632" i="37"/>
  <c r="G109" i="37"/>
  <c r="G149" i="37"/>
  <c r="G273" i="37"/>
  <c r="G365" i="37"/>
  <c r="G385" i="37"/>
  <c r="G517" i="37"/>
  <c r="G597" i="37"/>
  <c r="G22" i="37"/>
  <c r="G43" i="37"/>
  <c r="G158" i="37"/>
  <c r="G298" i="37"/>
  <c r="G390" i="37"/>
  <c r="G494" i="37"/>
  <c r="G574" i="37"/>
  <c r="G650" i="37"/>
  <c r="G724" i="37"/>
  <c r="G788" i="37"/>
  <c r="G1000" i="37"/>
  <c r="G1064" i="37"/>
  <c r="G701" i="37"/>
  <c r="G781" i="37"/>
  <c r="G825" i="37"/>
  <c r="G857" i="37"/>
  <c r="G965" i="37"/>
  <c r="G1057" i="37"/>
  <c r="G742" i="37"/>
  <c r="G822" i="37"/>
  <c r="G862" i="37"/>
  <c r="G894" i="37"/>
  <c r="G914" i="37"/>
  <c r="G1078" i="37"/>
  <c r="G655" i="37"/>
  <c r="G931" i="37"/>
  <c r="G247" i="37"/>
  <c r="G471" i="37"/>
  <c r="G29" i="37"/>
  <c r="G45" i="37"/>
  <c r="G112" i="37"/>
  <c r="G144" i="37"/>
  <c r="G160" i="37"/>
  <c r="G224" i="37"/>
  <c r="G604" i="37"/>
  <c r="G620" i="37"/>
  <c r="G137" i="37"/>
  <c r="G241" i="37"/>
  <c r="G293" i="37"/>
  <c r="G333" i="37"/>
  <c r="G425" i="37"/>
  <c r="G505" i="37"/>
  <c r="G6" i="37"/>
  <c r="G89" i="37"/>
  <c r="G178" i="37"/>
  <c r="G250" i="37"/>
  <c r="G282" i="37"/>
  <c r="G342" i="37"/>
  <c r="G374" i="37"/>
  <c r="G466" i="37"/>
  <c r="G482" i="37"/>
  <c r="G526" i="37"/>
  <c r="G618" i="37"/>
  <c r="G638" i="37"/>
  <c r="G712" i="37"/>
  <c r="G756" i="37"/>
  <c r="G776" i="37"/>
  <c r="G848" i="37"/>
  <c r="G868" i="37"/>
  <c r="G972" i="37"/>
  <c r="G988" i="37"/>
  <c r="G1032" i="37"/>
  <c r="G1052" i="37"/>
  <c r="G689" i="37"/>
  <c r="G845" i="37"/>
  <c r="G850" i="37"/>
  <c r="G954" i="37"/>
  <c r="G735" i="37"/>
  <c r="G103" i="37"/>
  <c r="G811" i="37"/>
  <c r="G411" i="37"/>
  <c r="G1011" i="37"/>
  <c r="G66" i="37"/>
  <c r="G132" i="37"/>
  <c r="G296" i="37"/>
  <c r="G316" i="37"/>
  <c r="G388" i="37"/>
  <c r="G540" i="37"/>
  <c r="G572" i="37"/>
  <c r="G17" i="37"/>
  <c r="G34" i="37"/>
  <c r="G121" i="37"/>
  <c r="G181" i="37"/>
  <c r="G213" i="37"/>
  <c r="G229" i="37"/>
  <c r="G321" i="37"/>
  <c r="G413" i="37"/>
  <c r="G489" i="37"/>
  <c r="G549" i="37"/>
  <c r="G641" i="37"/>
  <c r="G673" i="37"/>
  <c r="G52" i="37"/>
  <c r="G68" i="37"/>
  <c r="G126" i="37"/>
  <c r="G218" i="37"/>
  <c r="G270" i="37"/>
  <c r="G362" i="37"/>
  <c r="G434" i="37"/>
  <c r="G454" i="37"/>
  <c r="G546" i="37"/>
  <c r="G678" i="37"/>
  <c r="G816" i="37"/>
  <c r="G908" i="37"/>
  <c r="G733" i="37"/>
  <c r="G753" i="37"/>
  <c r="G885" i="37"/>
  <c r="G1009" i="37"/>
  <c r="G1029" i="37"/>
  <c r="G770" i="37"/>
  <c r="G942" i="37"/>
  <c r="G986" i="37"/>
  <c r="G1006" i="37"/>
  <c r="G827" i="37"/>
  <c r="G919" i="37"/>
  <c r="F903" i="37"/>
  <c r="F995" i="37"/>
  <c r="F321" i="37"/>
  <c r="F673" i="37"/>
  <c r="F857" i="37"/>
  <c r="F696" i="37"/>
  <c r="F880" i="37"/>
  <c r="F1064" i="37"/>
  <c r="F781" i="37"/>
  <c r="F581" i="37"/>
  <c r="F811" i="37"/>
  <c r="F788" i="37"/>
  <c r="I963" i="37"/>
  <c r="I894" i="37"/>
  <c r="I710" i="37"/>
  <c r="I917" i="37"/>
  <c r="I825" i="37"/>
  <c r="I162" i="37"/>
  <c r="I250" i="37"/>
  <c r="I530" i="37"/>
  <c r="I618" i="37"/>
  <c r="I1032" i="37"/>
  <c r="I1009" i="37"/>
  <c r="I918" i="37"/>
  <c r="I1078" i="37"/>
  <c r="I762" i="37"/>
  <c r="I969" i="37"/>
  <c r="I877" i="37"/>
  <c r="I693" i="37"/>
  <c r="I992" i="37"/>
  <c r="I990" i="37"/>
  <c r="I806" i="37"/>
  <c r="I737" i="37"/>
  <c r="I760" i="37"/>
  <c r="I346" i="37"/>
  <c r="I985" i="37"/>
  <c r="I1008" i="37"/>
  <c r="I756" i="37"/>
  <c r="I852" i="37"/>
  <c r="I921" i="37"/>
  <c r="I986" i="37"/>
  <c r="I343" i="37"/>
  <c r="I44" i="37"/>
  <c r="I1010" i="37"/>
  <c r="I826" i="37"/>
  <c r="I757" i="37"/>
  <c r="I780" i="37"/>
  <c r="I688" i="37"/>
  <c r="I642" i="37"/>
  <c r="I366" i="37"/>
  <c r="I274" i="37"/>
  <c r="I414" i="37"/>
  <c r="I828" i="37"/>
  <c r="I876" i="37"/>
  <c r="I932" i="37"/>
  <c r="I972" i="37"/>
  <c r="I1024" i="37"/>
  <c r="I1060" i="37"/>
  <c r="I713" i="37"/>
  <c r="I897" i="37"/>
  <c r="I1001" i="37"/>
  <c r="I1037" i="37"/>
  <c r="I782" i="37"/>
  <c r="I1042" i="37"/>
  <c r="I1058" i="37"/>
  <c r="I94" i="37"/>
  <c r="I207" i="37"/>
  <c r="I255" i="37"/>
  <c r="I299" i="37"/>
  <c r="I391" i="37"/>
  <c r="I447" i="37"/>
  <c r="I627" i="37"/>
  <c r="I907" i="37"/>
  <c r="I1007" i="37"/>
  <c r="I107" i="37"/>
  <c r="I439" i="37"/>
  <c r="I607" i="37"/>
  <c r="I743" i="37"/>
  <c r="I999" i="37"/>
  <c r="I7" i="37"/>
  <c r="I431" i="37"/>
  <c r="I799" i="37"/>
  <c r="I263" i="37"/>
  <c r="I339" i="37"/>
  <c r="I523" i="37"/>
  <c r="I651" i="37"/>
  <c r="I719" i="37"/>
  <c r="I791" i="37"/>
  <c r="I1067" i="37"/>
  <c r="I78" i="37"/>
  <c r="I515" i="37"/>
  <c r="I1075" i="37"/>
  <c r="I903" i="37"/>
  <c r="I995" i="37"/>
  <c r="I351" i="37"/>
  <c r="I547" i="37"/>
  <c r="H78" i="37"/>
  <c r="H302" i="37"/>
  <c r="H394" i="37"/>
  <c r="H992" i="37"/>
  <c r="H164" i="37"/>
  <c r="H256" i="37"/>
  <c r="H320" i="37"/>
  <c r="H532" i="37"/>
  <c r="H624" i="37"/>
  <c r="H113" i="37"/>
  <c r="H509" i="37"/>
  <c r="H601" i="37"/>
  <c r="H72" i="37"/>
  <c r="H202" i="37"/>
  <c r="H777" i="37"/>
  <c r="H854" i="37"/>
  <c r="H1084" i="37"/>
  <c r="H32" i="37"/>
  <c r="H699" i="37"/>
  <c r="H1011" i="37"/>
  <c r="H325" i="37"/>
  <c r="H417" i="37"/>
  <c r="H716" i="37"/>
  <c r="H808" i="37"/>
  <c r="H900" i="37"/>
  <c r="H49" i="37"/>
  <c r="H297" i="37"/>
  <c r="H274" i="37"/>
  <c r="H386" i="37"/>
  <c r="H570" i="37"/>
  <c r="H800" i="37"/>
  <c r="H984" i="37"/>
  <c r="H849" i="37"/>
  <c r="H969" i="37"/>
  <c r="H754" i="37"/>
  <c r="H938" i="37"/>
  <c r="H1010" i="37"/>
  <c r="H61" i="37"/>
  <c r="H486" i="37"/>
  <c r="H578" i="37"/>
  <c r="H670" i="37"/>
  <c r="H946" i="37"/>
  <c r="H26" i="37"/>
  <c r="H136" i="37"/>
  <c r="H348" i="37"/>
  <c r="H440" i="37"/>
  <c r="H504" i="37"/>
  <c r="H21" i="37"/>
  <c r="H141" i="37"/>
  <c r="H233" i="37"/>
  <c r="H481" i="37"/>
  <c r="H593" i="37"/>
  <c r="H118" i="37"/>
  <c r="H210" i="37"/>
  <c r="H458" i="37"/>
  <c r="H642" i="37"/>
  <c r="H688" i="37"/>
  <c r="H872" i="37"/>
  <c r="H785" i="37"/>
  <c r="H877" i="37"/>
  <c r="H1038" i="37"/>
  <c r="H15" i="37"/>
  <c r="H40" i="37"/>
  <c r="H1067" i="37"/>
  <c r="G636" i="37"/>
  <c r="G84" i="37"/>
  <c r="G245" i="37"/>
  <c r="G222" i="37"/>
  <c r="G752" i="37"/>
  <c r="G820" i="37"/>
  <c r="G1028" i="37"/>
  <c r="G982" i="37"/>
  <c r="G371" i="37"/>
  <c r="G463" i="37"/>
  <c r="G747" i="37"/>
  <c r="G95" i="37"/>
  <c r="G268" i="37"/>
  <c r="G428" i="37"/>
  <c r="G129" i="37"/>
  <c r="G337" i="37"/>
  <c r="G405" i="37"/>
  <c r="G497" i="37"/>
  <c r="G589" i="37"/>
  <c r="G637" i="37"/>
  <c r="G85" i="37"/>
  <c r="G382" i="37"/>
  <c r="G430" i="37"/>
  <c r="G522" i="37"/>
  <c r="G590" i="37"/>
  <c r="G660" i="37"/>
  <c r="G772" i="37"/>
  <c r="G936" i="37"/>
  <c r="G1048" i="37"/>
  <c r="G821" i="37"/>
  <c r="G913" i="37"/>
  <c r="G1005" i="37"/>
  <c r="G890" i="37"/>
  <c r="G1026" i="37"/>
  <c r="G219" i="37"/>
  <c r="G591" i="37"/>
  <c r="G639" i="37"/>
  <c r="G671" i="37"/>
  <c r="G983" i="37"/>
  <c r="G839" i="37"/>
  <c r="G619" i="37"/>
  <c r="G179" i="37"/>
  <c r="G643" i="37"/>
  <c r="F81" i="37"/>
  <c r="F242" i="37"/>
  <c r="F610" i="37"/>
  <c r="F135" i="37"/>
  <c r="F311" i="37"/>
  <c r="F503" i="37"/>
  <c r="F679" i="37"/>
  <c r="F12" i="37"/>
  <c r="F112" i="37"/>
  <c r="F288" i="37"/>
  <c r="F480" i="37"/>
  <c r="F710" i="37"/>
  <c r="F726" i="37"/>
  <c r="F886" i="37"/>
  <c r="F1078" i="37"/>
  <c r="F739" i="37"/>
  <c r="F771" i="37"/>
  <c r="F947" i="37"/>
  <c r="F963" i="37"/>
  <c r="F979" i="37"/>
  <c r="F716" i="37"/>
  <c r="F748" i="37"/>
  <c r="F848" i="37"/>
  <c r="F864" i="37"/>
  <c r="F992" i="37"/>
  <c r="F1048" i="37"/>
  <c r="F477" i="37"/>
  <c r="F749" i="37"/>
  <c r="F449" i="37"/>
  <c r="F88" i="37"/>
  <c r="F357" i="37"/>
  <c r="F541" i="37"/>
  <c r="F757" i="37"/>
  <c r="F765" i="37"/>
  <c r="F403" i="37"/>
  <c r="F58" i="37"/>
  <c r="F380" i="37"/>
  <c r="F572" i="37"/>
  <c r="F802" i="37"/>
  <c r="F978" i="37"/>
  <c r="F687" i="37"/>
  <c r="F863" i="37"/>
  <c r="F1055" i="37"/>
  <c r="F664" i="37"/>
  <c r="F1024" i="37"/>
  <c r="F265" i="37"/>
  <c r="E126" i="37"/>
  <c r="E287" i="37"/>
  <c r="E563" i="37"/>
  <c r="E34" i="37"/>
  <c r="E80" i="37"/>
  <c r="E149" i="37"/>
  <c r="E517" i="37"/>
  <c r="E264" i="37"/>
  <c r="E520" i="37"/>
  <c r="E632" i="37"/>
  <c r="E888" i="37"/>
  <c r="E765" i="37"/>
  <c r="E957" i="37"/>
  <c r="E341" i="37"/>
  <c r="E839" i="37"/>
  <c r="E885" i="37"/>
  <c r="E1000" i="37"/>
  <c r="O1014" i="17"/>
  <c r="O922" i="17"/>
  <c r="O830" i="17"/>
  <c r="O1060" i="17"/>
  <c r="O968" i="17"/>
  <c r="O876" i="17"/>
  <c r="O784" i="17"/>
  <c r="O899" i="17"/>
  <c r="O715" i="17"/>
  <c r="O623" i="17"/>
  <c r="O991" i="17"/>
  <c r="O738" i="17"/>
  <c r="O646" i="17"/>
  <c r="O554" i="17"/>
  <c r="O807" i="17"/>
  <c r="O692" i="17"/>
  <c r="O508" i="17"/>
  <c r="O416" i="17"/>
  <c r="O324" i="17"/>
  <c r="O232" i="17"/>
  <c r="O140" i="17"/>
  <c r="O48" i="17"/>
  <c r="O370" i="17"/>
  <c r="O186" i="17"/>
  <c r="O462" i="17"/>
  <c r="O439" i="17"/>
  <c r="O163" i="17"/>
  <c r="O278" i="17"/>
  <c r="O255" i="17"/>
  <c r="O1083" i="17"/>
  <c r="O347" i="17"/>
  <c r="O71" i="17"/>
  <c r="O531" i="17"/>
  <c r="O600" i="17"/>
  <c r="O669" i="17"/>
  <c r="O94" i="17"/>
  <c r="O1030" i="17"/>
  <c r="O938" i="17"/>
  <c r="O846" i="17"/>
  <c r="O1076" i="17"/>
  <c r="O984" i="17"/>
  <c r="O892" i="17"/>
  <c r="O800" i="17"/>
  <c r="O915" i="17"/>
  <c r="O731" i="17"/>
  <c r="O639" i="17"/>
  <c r="O547" i="17"/>
  <c r="O1007" i="17"/>
  <c r="O754" i="17"/>
  <c r="O662" i="17"/>
  <c r="O570" i="17"/>
  <c r="O823" i="17"/>
  <c r="O708" i="17"/>
  <c r="O524" i="17"/>
  <c r="O432" i="17"/>
  <c r="O340" i="17"/>
  <c r="O248" i="17"/>
  <c r="O156" i="17"/>
  <c r="O64" i="17"/>
  <c r="O386" i="17"/>
  <c r="O202" i="17"/>
  <c r="O616" i="17"/>
  <c r="O110" i="17"/>
  <c r="O87" i="17"/>
  <c r="O18" i="17"/>
  <c r="O363" i="17"/>
  <c r="O455" i="17"/>
  <c r="O41" i="17"/>
  <c r="O294" i="17"/>
  <c r="O271" i="17"/>
  <c r="O478" i="17"/>
  <c r="O179" i="17"/>
  <c r="O161" i="17"/>
  <c r="O1066" i="17"/>
  <c r="O974" i="17"/>
  <c r="O882" i="17"/>
  <c r="O790" i="17"/>
  <c r="O1020" i="17"/>
  <c r="O928" i="17"/>
  <c r="O836" i="17"/>
  <c r="O1043" i="17"/>
  <c r="O767" i="17"/>
  <c r="O675" i="17"/>
  <c r="O583" i="17"/>
  <c r="O859" i="17"/>
  <c r="O698" i="17"/>
  <c r="O606" i="17"/>
  <c r="O951" i="17"/>
  <c r="O652" i="17"/>
  <c r="O77" i="17"/>
  <c r="O468" i="17"/>
  <c r="O376" i="17"/>
  <c r="O284" i="17"/>
  <c r="O192" i="17"/>
  <c r="O100" i="17"/>
  <c r="O514" i="17"/>
  <c r="O330" i="17"/>
  <c r="O146" i="17"/>
  <c r="O744" i="17"/>
  <c r="O238" i="17"/>
  <c r="O215" i="17"/>
  <c r="O491" i="17"/>
  <c r="O54" i="17"/>
  <c r="O307" i="17"/>
  <c r="O560" i="17"/>
  <c r="O8" i="17"/>
  <c r="O422" i="17"/>
  <c r="O399" i="17"/>
  <c r="O123" i="17"/>
  <c r="O31" i="17"/>
  <c r="O1074" i="17"/>
  <c r="O982" i="17"/>
  <c r="O890" i="17"/>
  <c r="O798" i="17"/>
  <c r="O1028" i="17"/>
  <c r="O936" i="17"/>
  <c r="O844" i="17"/>
  <c r="O683" i="17"/>
  <c r="O591" i="17"/>
  <c r="O959" i="17"/>
  <c r="O867" i="17"/>
  <c r="O706" i="17"/>
  <c r="O614" i="17"/>
  <c r="O775" i="17"/>
  <c r="O660" i="17"/>
  <c r="O85" i="17"/>
  <c r="O476" i="17"/>
  <c r="O384" i="17"/>
  <c r="O292" i="17"/>
  <c r="O200" i="17"/>
  <c r="O108" i="17"/>
  <c r="O1051" i="17"/>
  <c r="O522" i="17"/>
  <c r="O338" i="17"/>
  <c r="O154" i="17"/>
  <c r="O430" i="17"/>
  <c r="O407" i="17"/>
  <c r="O131" i="17"/>
  <c r="O39" i="17"/>
  <c r="O568" i="17"/>
  <c r="O246" i="17"/>
  <c r="O223" i="17"/>
  <c r="O499" i="17"/>
  <c r="O62" i="17"/>
  <c r="O16" i="17"/>
  <c r="O315" i="17"/>
  <c r="O752" i="17"/>
  <c r="O1082" i="17"/>
  <c r="O990" i="17"/>
  <c r="O898" i="17"/>
  <c r="O806" i="17"/>
  <c r="O1036" i="17"/>
  <c r="O944" i="17"/>
  <c r="O852" i="17"/>
  <c r="O1059" i="17"/>
  <c r="O691" i="17"/>
  <c r="O599" i="17"/>
  <c r="O875" i="17"/>
  <c r="O714" i="17"/>
  <c r="O622" i="17"/>
  <c r="O668" i="17"/>
  <c r="O93" i="17"/>
  <c r="O484" i="17"/>
  <c r="O392" i="17"/>
  <c r="O300" i="17"/>
  <c r="O208" i="17"/>
  <c r="O116" i="17"/>
  <c r="O530" i="17"/>
  <c r="O346" i="17"/>
  <c r="O162" i="17"/>
  <c r="O967" i="17"/>
  <c r="O323" i="17"/>
  <c r="O760" i="17"/>
  <c r="O438" i="17"/>
  <c r="O415" i="17"/>
  <c r="O139" i="17"/>
  <c r="O576" i="17"/>
  <c r="O70" i="17"/>
  <c r="O47" i="17"/>
  <c r="O783" i="17"/>
  <c r="O254" i="17"/>
  <c r="O231" i="17"/>
  <c r="O24" i="17"/>
  <c r="O507" i="17"/>
  <c r="O201" i="17"/>
  <c r="O217" i="17"/>
  <c r="O233" i="17"/>
  <c r="O249" i="17"/>
  <c r="O265" i="17"/>
  <c r="O345" i="17"/>
  <c r="O361" i="17"/>
  <c r="O377" i="17"/>
  <c r="O393" i="17"/>
  <c r="O409" i="17"/>
  <c r="O425" i="17"/>
  <c r="O441" i="17"/>
  <c r="O457" i="17"/>
  <c r="O1002" i="17"/>
  <c r="O910" i="17"/>
  <c r="O818" i="17"/>
  <c r="O1048" i="17"/>
  <c r="O956" i="17"/>
  <c r="O864" i="17"/>
  <c r="O772" i="17"/>
  <c r="O979" i="17"/>
  <c r="O703" i="17"/>
  <c r="O611" i="17"/>
  <c r="O1071" i="17"/>
  <c r="O795" i="17"/>
  <c r="O726" i="17"/>
  <c r="O634" i="17"/>
  <c r="O887" i="17"/>
  <c r="O588" i="17"/>
  <c r="O496" i="17"/>
  <c r="O404" i="17"/>
  <c r="O312" i="17"/>
  <c r="O220" i="17"/>
  <c r="O128" i="17"/>
  <c r="O450" i="17"/>
  <c r="O266" i="17"/>
  <c r="O82" i="17"/>
  <c r="O680" i="17"/>
  <c r="O174" i="17"/>
  <c r="O151" i="17"/>
  <c r="O427" i="17"/>
  <c r="O542" i="17"/>
  <c r="O243" i="17"/>
  <c r="O36" i="17"/>
  <c r="O358" i="17"/>
  <c r="O335" i="17"/>
  <c r="O59" i="17"/>
  <c r="O519" i="17"/>
  <c r="O25" i="17"/>
  <c r="O473" i="17"/>
  <c r="O489" i="17"/>
  <c r="O505" i="17"/>
  <c r="O525" i="17"/>
  <c r="O541" i="17"/>
  <c r="O561" i="17"/>
  <c r="O577" i="17"/>
  <c r="O593" i="17"/>
  <c r="O633" i="17"/>
  <c r="O665" i="17"/>
  <c r="O709" i="17"/>
  <c r="O789" i="17"/>
  <c r="O817" i="17"/>
  <c r="O901" i="17"/>
  <c r="O929" i="17"/>
  <c r="O961" i="17"/>
  <c r="O997" i="17"/>
  <c r="O1029" i="17"/>
  <c r="O609" i="17"/>
  <c r="O645" i="17"/>
  <c r="O717" i="17"/>
  <c r="O753" i="17"/>
  <c r="O829" i="17"/>
  <c r="O889" i="17"/>
  <c r="O925" i="17"/>
  <c r="O1017" i="17"/>
  <c r="O557" i="17"/>
  <c r="O733" i="17"/>
  <c r="I883" i="37"/>
  <c r="O46" i="17"/>
  <c r="O1038" i="17"/>
  <c r="O946" i="17"/>
  <c r="O854" i="17"/>
  <c r="O1084" i="17"/>
  <c r="O992" i="17"/>
  <c r="O900" i="17"/>
  <c r="O808" i="17"/>
  <c r="O739" i="17"/>
  <c r="O647" i="17"/>
  <c r="O555" i="17"/>
  <c r="O762" i="17"/>
  <c r="O670" i="17"/>
  <c r="O578" i="17"/>
  <c r="O1015" i="17"/>
  <c r="O716" i="17"/>
  <c r="O532" i="17"/>
  <c r="O440" i="17"/>
  <c r="O348" i="17"/>
  <c r="O256" i="17"/>
  <c r="O164" i="17"/>
  <c r="O72" i="17"/>
  <c r="O923" i="17"/>
  <c r="O394" i="17"/>
  <c r="O210" i="17"/>
  <c r="O302" i="17"/>
  <c r="O279" i="17"/>
  <c r="O26" i="17"/>
  <c r="O831" i="17"/>
  <c r="O118" i="17"/>
  <c r="O95" i="17"/>
  <c r="O624" i="17"/>
  <c r="O486" i="17"/>
  <c r="O463" i="17"/>
  <c r="O187" i="17"/>
  <c r="O371" i="17"/>
  <c r="O1046" i="17"/>
  <c r="O954" i="17"/>
  <c r="O862" i="17"/>
  <c r="O1000" i="17"/>
  <c r="O908" i="17"/>
  <c r="O816" i="17"/>
  <c r="O931" i="17"/>
  <c r="O747" i="17"/>
  <c r="O655" i="17"/>
  <c r="O563" i="17"/>
  <c r="O1023" i="17"/>
  <c r="O678" i="17"/>
  <c r="O586" i="17"/>
  <c r="O839" i="17"/>
  <c r="O724" i="17"/>
  <c r="O57" i="17"/>
  <c r="O770" i="17"/>
  <c r="O540" i="17"/>
  <c r="O448" i="17"/>
  <c r="O356" i="17"/>
  <c r="O264" i="17"/>
  <c r="O172" i="17"/>
  <c r="O402" i="17"/>
  <c r="O218" i="17"/>
  <c r="O494" i="17"/>
  <c r="O471" i="17"/>
  <c r="O195" i="17"/>
  <c r="O632" i="17"/>
  <c r="O310" i="17"/>
  <c r="O287" i="17"/>
  <c r="O11" i="17"/>
  <c r="O126" i="17"/>
  <c r="O103" i="17"/>
  <c r="O379" i="17"/>
  <c r="O1054" i="17"/>
  <c r="O962" i="17"/>
  <c r="O870" i="17"/>
  <c r="O778" i="17"/>
  <c r="O1008" i="17"/>
  <c r="O916" i="17"/>
  <c r="O824" i="17"/>
  <c r="O755" i="17"/>
  <c r="O663" i="17"/>
  <c r="O571" i="17"/>
  <c r="O686" i="17"/>
  <c r="O594" i="17"/>
  <c r="O732" i="17"/>
  <c r="O548" i="17"/>
  <c r="O65" i="17"/>
  <c r="O939" i="17"/>
  <c r="O456" i="17"/>
  <c r="O364" i="17"/>
  <c r="O272" i="17"/>
  <c r="O180" i="17"/>
  <c r="O410" i="17"/>
  <c r="O226" i="17"/>
  <c r="O847" i="17"/>
  <c r="O387" i="17"/>
  <c r="O1031" i="17"/>
  <c r="O502" i="17"/>
  <c r="O479" i="17"/>
  <c r="O203" i="17"/>
  <c r="O134" i="17"/>
  <c r="O111" i="17"/>
  <c r="O19" i="17"/>
  <c r="O318" i="17"/>
  <c r="O295" i="17"/>
  <c r="O640" i="17"/>
  <c r="O84" i="17"/>
  <c r="O101" i="17"/>
  <c r="O117" i="17"/>
  <c r="O1022" i="17"/>
  <c r="O930" i="17"/>
  <c r="O838" i="17"/>
  <c r="O1068" i="17"/>
  <c r="O976" i="17"/>
  <c r="O884" i="17"/>
  <c r="O792" i="17"/>
  <c r="O723" i="17"/>
  <c r="O631" i="17"/>
  <c r="O746" i="17"/>
  <c r="O654" i="17"/>
  <c r="O562" i="17"/>
  <c r="O700" i="17"/>
  <c r="O907" i="17"/>
  <c r="O516" i="17"/>
  <c r="O424" i="17"/>
  <c r="O332" i="17"/>
  <c r="O240" i="17"/>
  <c r="O148" i="17"/>
  <c r="O56" i="17"/>
  <c r="O378" i="17"/>
  <c r="O194" i="17"/>
  <c r="O355" i="17"/>
  <c r="O10" i="17"/>
  <c r="O608" i="17"/>
  <c r="O470" i="17"/>
  <c r="O447" i="17"/>
  <c r="O171" i="17"/>
  <c r="O33" i="17"/>
  <c r="O815" i="17"/>
  <c r="O539" i="17"/>
  <c r="O286" i="17"/>
  <c r="O999" i="17"/>
  <c r="O102" i="17"/>
  <c r="O79" i="17"/>
  <c r="O263" i="17"/>
  <c r="O137" i="17"/>
  <c r="O149" i="17"/>
  <c r="O165" i="17"/>
  <c r="O173" i="17"/>
  <c r="O181" i="17"/>
  <c r="O253" i="17"/>
  <c r="O269" i="17"/>
  <c r="O285" i="17"/>
  <c r="O301" i="17"/>
  <c r="O317" i="17"/>
  <c r="O333" i="17"/>
  <c r="O349" i="17"/>
  <c r="O365" i="17"/>
  <c r="O381" i="17"/>
  <c r="O397" i="17"/>
  <c r="O413" i="17"/>
  <c r="O429" i="17"/>
  <c r="O445" i="17"/>
  <c r="O461" i="17"/>
  <c r="O13" i="17"/>
  <c r="O1010" i="17"/>
  <c r="O918" i="17"/>
  <c r="O826" i="17"/>
  <c r="O1056" i="17"/>
  <c r="O964" i="17"/>
  <c r="O872" i="17"/>
  <c r="O780" i="17"/>
  <c r="O711" i="17"/>
  <c r="O619" i="17"/>
  <c r="O895" i="17"/>
  <c r="O803" i="17"/>
  <c r="O734" i="17"/>
  <c r="O642" i="17"/>
  <c r="O550" i="17"/>
  <c r="O1079" i="17"/>
  <c r="O596" i="17"/>
  <c r="O504" i="17"/>
  <c r="O412" i="17"/>
  <c r="O320" i="17"/>
  <c r="O228" i="17"/>
  <c r="O136" i="17"/>
  <c r="O44" i="17"/>
  <c r="O987" i="17"/>
  <c r="O458" i="17"/>
  <c r="O274" i="17"/>
  <c r="O90" i="17"/>
  <c r="O366" i="17"/>
  <c r="O343" i="17"/>
  <c r="O182" i="17"/>
  <c r="O159" i="17"/>
  <c r="O688" i="17"/>
  <c r="O527" i="17"/>
  <c r="O251" i="17"/>
  <c r="O435" i="17"/>
  <c r="O55" i="17"/>
  <c r="O477" i="17"/>
  <c r="O493" i="17"/>
  <c r="O513" i="17"/>
  <c r="O529" i="17"/>
  <c r="O545" i="17"/>
  <c r="O565" i="17"/>
  <c r="O581" i="17"/>
  <c r="O601" i="17"/>
  <c r="O677" i="17"/>
  <c r="O713" i="17"/>
  <c r="O765" i="17"/>
  <c r="O797" i="17"/>
  <c r="O833" i="17"/>
  <c r="O873" i="17"/>
  <c r="O905" i="17"/>
  <c r="O937" i="17"/>
  <c r="O973" i="17"/>
  <c r="O1037" i="17"/>
  <c r="O1069" i="17"/>
  <c r="O617" i="17"/>
  <c r="O653" i="17"/>
  <c r="O693" i="17"/>
  <c r="O721" i="17"/>
  <c r="O761" i="17"/>
  <c r="O801" i="17"/>
  <c r="O869" i="17"/>
  <c r="O933" i="17"/>
  <c r="O965" i="17"/>
  <c r="O1025" i="17"/>
  <c r="O749" i="17"/>
  <c r="O998" i="17"/>
  <c r="O906" i="17"/>
  <c r="O814" i="17"/>
  <c r="O1044" i="17"/>
  <c r="O952" i="17"/>
  <c r="O860" i="17"/>
  <c r="O768" i="17"/>
  <c r="O699" i="17"/>
  <c r="O607" i="17"/>
  <c r="O975" i="17"/>
  <c r="O883" i="17"/>
  <c r="O722" i="17"/>
  <c r="O630" i="17"/>
  <c r="O791" i="17"/>
  <c r="O676" i="17"/>
  <c r="O1067" i="17"/>
  <c r="O492" i="17"/>
  <c r="O400" i="17"/>
  <c r="O308" i="17"/>
  <c r="O216" i="17"/>
  <c r="O124" i="17"/>
  <c r="O538" i="17"/>
  <c r="O354" i="17"/>
  <c r="O170" i="17"/>
  <c r="O515" i="17"/>
  <c r="O78" i="17"/>
  <c r="O331" i="17"/>
  <c r="O262" i="17"/>
  <c r="O239" i="17"/>
  <c r="O446" i="17"/>
  <c r="O423" i="17"/>
  <c r="O147" i="17"/>
  <c r="O32" i="17"/>
  <c r="O584" i="17"/>
  <c r="O1058" i="17"/>
  <c r="O966" i="17"/>
  <c r="O874" i="17"/>
  <c r="O782" i="17"/>
  <c r="O1012" i="17"/>
  <c r="O920" i="17"/>
  <c r="O828" i="17"/>
  <c r="O759" i="17"/>
  <c r="O667" i="17"/>
  <c r="O575" i="17"/>
  <c r="O943" i="17"/>
  <c r="O851" i="17"/>
  <c r="O690" i="17"/>
  <c r="O598" i="17"/>
  <c r="O644" i="17"/>
  <c r="O69" i="17"/>
  <c r="O1035" i="17"/>
  <c r="O460" i="17"/>
  <c r="O368" i="17"/>
  <c r="O276" i="17"/>
  <c r="O184" i="17"/>
  <c r="O506" i="17"/>
  <c r="O322" i="17"/>
  <c r="O138" i="17"/>
  <c r="O552" i="17"/>
  <c r="O483" i="17"/>
  <c r="O736" i="17"/>
  <c r="O299" i="17"/>
  <c r="O391" i="17"/>
  <c r="O115" i="17"/>
  <c r="O230" i="17"/>
  <c r="O207" i="17"/>
  <c r="O23" i="17"/>
  <c r="O414" i="17"/>
  <c r="O1034" i="17"/>
  <c r="O942" i="17"/>
  <c r="O850" i="17"/>
  <c r="O1080" i="17"/>
  <c r="O988" i="17"/>
  <c r="O896" i="17"/>
  <c r="O804" i="17"/>
  <c r="O1011" i="17"/>
  <c r="O735" i="17"/>
  <c r="O643" i="17"/>
  <c r="O551" i="17"/>
  <c r="O827" i="17"/>
  <c r="O758" i="17"/>
  <c r="O666" i="17"/>
  <c r="O574" i="17"/>
  <c r="O919" i="17"/>
  <c r="O620" i="17"/>
  <c r="O45" i="17"/>
  <c r="O528" i="17"/>
  <c r="O436" i="17"/>
  <c r="O344" i="17"/>
  <c r="O252" i="17"/>
  <c r="O160" i="17"/>
  <c r="O68" i="17"/>
  <c r="O482" i="17"/>
  <c r="O298" i="17"/>
  <c r="O114" i="17"/>
  <c r="O206" i="17"/>
  <c r="O183" i="17"/>
  <c r="O22" i="17"/>
  <c r="O459" i="17"/>
  <c r="O390" i="17"/>
  <c r="O367" i="17"/>
  <c r="O91" i="17"/>
  <c r="O712" i="17"/>
  <c r="O275" i="17"/>
  <c r="O1062" i="17"/>
  <c r="O970" i="17"/>
  <c r="O878" i="17"/>
  <c r="O786" i="17"/>
  <c r="O1016" i="17"/>
  <c r="O924" i="17"/>
  <c r="O832" i="17"/>
  <c r="O947" i="17"/>
  <c r="O763" i="17"/>
  <c r="O671" i="17"/>
  <c r="O579" i="17"/>
  <c r="O1039" i="17"/>
  <c r="O694" i="17"/>
  <c r="O602" i="17"/>
  <c r="O855" i="17"/>
  <c r="O740" i="17"/>
  <c r="O556" i="17"/>
  <c r="O73" i="17"/>
  <c r="O464" i="17"/>
  <c r="O372" i="17"/>
  <c r="O280" i="17"/>
  <c r="O188" i="17"/>
  <c r="O96" i="17"/>
  <c r="O418" i="17"/>
  <c r="O234" i="17"/>
  <c r="O50" i="17"/>
  <c r="O142" i="17"/>
  <c r="O119" i="17"/>
  <c r="O395" i="17"/>
  <c r="O326" i="17"/>
  <c r="O303" i="17"/>
  <c r="O27" i="17"/>
  <c r="O4" i="17"/>
  <c r="O648" i="17"/>
  <c r="O510" i="17"/>
  <c r="O487" i="17"/>
  <c r="O211" i="17"/>
  <c r="O1070" i="17"/>
  <c r="O978" i="17"/>
  <c r="O886" i="17"/>
  <c r="O794" i="17"/>
  <c r="O1024" i="17"/>
  <c r="O932" i="17"/>
  <c r="O840" i="17"/>
  <c r="O679" i="17"/>
  <c r="O587" i="17"/>
  <c r="O771" i="17"/>
  <c r="O702" i="17"/>
  <c r="O610" i="17"/>
  <c r="O1047" i="17"/>
  <c r="O748" i="17"/>
  <c r="O564" i="17"/>
  <c r="O81" i="17"/>
  <c r="O472" i="17"/>
  <c r="O380" i="17"/>
  <c r="O288" i="17"/>
  <c r="O196" i="17"/>
  <c r="O104" i="17"/>
  <c r="O426" i="17"/>
  <c r="O242" i="17"/>
  <c r="O58" i="17"/>
  <c r="O656" i="17"/>
  <c r="O334" i="17"/>
  <c r="O311" i="17"/>
  <c r="O955" i="17"/>
  <c r="O150" i="17"/>
  <c r="O127" i="17"/>
  <c r="O518" i="17"/>
  <c r="O495" i="17"/>
  <c r="O219" i="17"/>
  <c r="O35" i="17"/>
  <c r="O863" i="17"/>
  <c r="O403" i="17"/>
  <c r="O12" i="17"/>
  <c r="O1078" i="17"/>
  <c r="O986" i="17"/>
  <c r="O894" i="17"/>
  <c r="O802" i="17"/>
  <c r="O1032" i="17"/>
  <c r="O940" i="17"/>
  <c r="O848" i="17"/>
  <c r="O963" i="17"/>
  <c r="O687" i="17"/>
  <c r="O595" i="17"/>
  <c r="O1055" i="17"/>
  <c r="O779" i="17"/>
  <c r="O710" i="17"/>
  <c r="O618" i="17"/>
  <c r="O871" i="17"/>
  <c r="O756" i="17"/>
  <c r="O572" i="17"/>
  <c r="O89" i="17"/>
  <c r="O480" i="17"/>
  <c r="O388" i="17"/>
  <c r="O296" i="17"/>
  <c r="O204" i="17"/>
  <c r="O112" i="17"/>
  <c r="O434" i="17"/>
  <c r="O250" i="17"/>
  <c r="O66" i="17"/>
  <c r="O526" i="17"/>
  <c r="O503" i="17"/>
  <c r="O227" i="17"/>
  <c r="O342" i="17"/>
  <c r="O319" i="17"/>
  <c r="O43" i="17"/>
  <c r="O664" i="17"/>
  <c r="O411" i="17"/>
  <c r="O158" i="17"/>
  <c r="O20" i="17"/>
  <c r="O825" i="17"/>
  <c r="O135" i="17"/>
  <c r="O193" i="17"/>
  <c r="O209" i="17"/>
  <c r="O225" i="17"/>
  <c r="O241" i="17"/>
  <c r="O257" i="17"/>
  <c r="O273" i="17"/>
  <c r="O289" i="17"/>
  <c r="O321" i="17"/>
  <c r="O337" i="17"/>
  <c r="O353" i="17"/>
  <c r="O369" i="17"/>
  <c r="O385" i="17"/>
  <c r="O401" i="17"/>
  <c r="O417" i="17"/>
  <c r="O433" i="17"/>
  <c r="O449" i="17"/>
  <c r="O1042" i="17"/>
  <c r="O950" i="17"/>
  <c r="O858" i="17"/>
  <c r="O996" i="17"/>
  <c r="O904" i="17"/>
  <c r="O812" i="17"/>
  <c r="O743" i="17"/>
  <c r="O651" i="17"/>
  <c r="O559" i="17"/>
  <c r="O927" i="17"/>
  <c r="O835" i="17"/>
  <c r="O766" i="17"/>
  <c r="O674" i="17"/>
  <c r="O582" i="17"/>
  <c r="O628" i="17"/>
  <c r="O53" i="17"/>
  <c r="O536" i="17"/>
  <c r="O444" i="17"/>
  <c r="O352" i="17"/>
  <c r="O260" i="17"/>
  <c r="O168" i="17"/>
  <c r="O490" i="17"/>
  <c r="O306" i="17"/>
  <c r="O122" i="17"/>
  <c r="O720" i="17"/>
  <c r="O398" i="17"/>
  <c r="O375" i="17"/>
  <c r="O99" i="17"/>
  <c r="O214" i="17"/>
  <c r="O191" i="17"/>
  <c r="O283" i="17"/>
  <c r="O1019" i="17"/>
  <c r="O467" i="17"/>
  <c r="O7" i="17"/>
  <c r="O745" i="17"/>
  <c r="O9" i="17"/>
  <c r="O63" i="17"/>
  <c r="O481" i="17"/>
  <c r="O517" i="17"/>
  <c r="O533" i="17"/>
  <c r="O549" i="17"/>
  <c r="O569" i="17"/>
  <c r="O585" i="17"/>
  <c r="O613" i="17"/>
  <c r="O689" i="17"/>
  <c r="O725" i="17"/>
  <c r="O805" i="17"/>
  <c r="O841" i="17"/>
  <c r="O881" i="17"/>
  <c r="O913" i="17"/>
  <c r="O945" i="17"/>
  <c r="O1009" i="17"/>
  <c r="O1045" i="17"/>
  <c r="O1077" i="17"/>
  <c r="O509" i="17"/>
  <c r="O629" i="17"/>
  <c r="O657" i="17"/>
  <c r="O701" i="17"/>
  <c r="O729" i="17"/>
  <c r="O777" i="17"/>
  <c r="O809" i="17"/>
  <c r="O877" i="17"/>
  <c r="O909" i="17"/>
  <c r="O941" i="17"/>
  <c r="O969" i="17"/>
  <c r="O1005" i="17"/>
  <c r="O1033" i="17"/>
  <c r="O1065" i="17"/>
  <c r="O621" i="17"/>
  <c r="O769" i="17"/>
  <c r="I715" i="37"/>
  <c r="I1083" i="37"/>
  <c r="I575" i="37"/>
  <c r="I48" i="37"/>
  <c r="I531" i="37"/>
  <c r="I699" i="37"/>
  <c r="I975" i="37"/>
  <c r="O1006" i="17"/>
  <c r="O914" i="17"/>
  <c r="O822" i="17"/>
  <c r="O1052" i="17"/>
  <c r="O960" i="17"/>
  <c r="O868" i="17"/>
  <c r="O776" i="17"/>
  <c r="O1075" i="17"/>
  <c r="O707" i="17"/>
  <c r="O615" i="17"/>
  <c r="O730" i="17"/>
  <c r="O638" i="17"/>
  <c r="O546" i="17"/>
  <c r="O983" i="17"/>
  <c r="O684" i="17"/>
  <c r="O500" i="17"/>
  <c r="O408" i="17"/>
  <c r="O316" i="17"/>
  <c r="O224" i="17"/>
  <c r="O132" i="17"/>
  <c r="O362" i="17"/>
  <c r="O178" i="17"/>
  <c r="O891" i="17"/>
  <c r="O799" i="17"/>
  <c r="O592" i="17"/>
  <c r="O270" i="17"/>
  <c r="O247" i="17"/>
  <c r="O523" i="17"/>
  <c r="O86" i="17"/>
  <c r="O454" i="17"/>
  <c r="O431" i="17"/>
  <c r="O155" i="17"/>
  <c r="O339" i="17"/>
  <c r="O40" i="17"/>
  <c r="O1050" i="17"/>
  <c r="O958" i="17"/>
  <c r="O866" i="17"/>
  <c r="O774" i="17"/>
  <c r="O1004" i="17"/>
  <c r="O912" i="17"/>
  <c r="O820" i="17"/>
  <c r="O1027" i="17"/>
  <c r="O751" i="17"/>
  <c r="O659" i="17"/>
  <c r="O567" i="17"/>
  <c r="O843" i="17"/>
  <c r="O682" i="17"/>
  <c r="O590" i="17"/>
  <c r="O636" i="17"/>
  <c r="O61" i="17"/>
  <c r="O452" i="17"/>
  <c r="O360" i="17"/>
  <c r="O268" i="17"/>
  <c r="O176" i="17"/>
  <c r="O498" i="17"/>
  <c r="O314" i="17"/>
  <c r="O130" i="17"/>
  <c r="O291" i="17"/>
  <c r="O544" i="17"/>
  <c r="O406" i="17"/>
  <c r="O383" i="17"/>
  <c r="O107" i="17"/>
  <c r="O475" i="17"/>
  <c r="O935" i="17"/>
  <c r="O199" i="17"/>
  <c r="O728" i="17"/>
  <c r="O15" i="17"/>
  <c r="O222" i="17"/>
  <c r="O92" i="17"/>
  <c r="O109" i="17"/>
  <c r="O1018" i="17"/>
  <c r="O926" i="17"/>
  <c r="O834" i="17"/>
  <c r="O1064" i="17"/>
  <c r="O972" i="17"/>
  <c r="O880" i="17"/>
  <c r="O788" i="17"/>
  <c r="O995" i="17"/>
  <c r="O719" i="17"/>
  <c r="O627" i="17"/>
  <c r="O811" i="17"/>
  <c r="O742" i="17"/>
  <c r="O650" i="17"/>
  <c r="O558" i="17"/>
  <c r="O604" i="17"/>
  <c r="O512" i="17"/>
  <c r="O420" i="17"/>
  <c r="O328" i="17"/>
  <c r="O236" i="17"/>
  <c r="O144" i="17"/>
  <c r="O52" i="17"/>
  <c r="O466" i="17"/>
  <c r="O282" i="17"/>
  <c r="O98" i="17"/>
  <c r="O535" i="17"/>
  <c r="O259" i="17"/>
  <c r="O6" i="17"/>
  <c r="O696" i="17"/>
  <c r="O374" i="17"/>
  <c r="O351" i="17"/>
  <c r="O75" i="17"/>
  <c r="O29" i="17"/>
  <c r="O903" i="17"/>
  <c r="O190" i="17"/>
  <c r="O167" i="17"/>
  <c r="O443" i="17"/>
  <c r="O133" i="17"/>
  <c r="O141" i="17"/>
  <c r="O157" i="17"/>
  <c r="O169" i="17"/>
  <c r="O177" i="17"/>
  <c r="O185" i="17"/>
  <c r="O197" i="17"/>
  <c r="O213" i="17"/>
  <c r="O229" i="17"/>
  <c r="O245" i="17"/>
  <c r="O261" i="17"/>
  <c r="O277" i="17"/>
  <c r="O293" i="17"/>
  <c r="O309" i="17"/>
  <c r="O325" i="17"/>
  <c r="O341" i="17"/>
  <c r="O357" i="17"/>
  <c r="O389" i="17"/>
  <c r="O421" i="17"/>
  <c r="O437" i="17"/>
  <c r="O453" i="17"/>
  <c r="O469" i="17"/>
  <c r="O994" i="17"/>
  <c r="O902" i="17"/>
  <c r="O810" i="17"/>
  <c r="O1040" i="17"/>
  <c r="O948" i="17"/>
  <c r="O856" i="17"/>
  <c r="O695" i="17"/>
  <c r="O603" i="17"/>
  <c r="O787" i="17"/>
  <c r="O718" i="17"/>
  <c r="O626" i="17"/>
  <c r="O764" i="17"/>
  <c r="O580" i="17"/>
  <c r="O971" i="17"/>
  <c r="O488" i="17"/>
  <c r="O396" i="17"/>
  <c r="O304" i="17"/>
  <c r="O212" i="17"/>
  <c r="O120" i="17"/>
  <c r="O442" i="17"/>
  <c r="O258" i="17"/>
  <c r="O74" i="17"/>
  <c r="O1063" i="17"/>
  <c r="O419" i="17"/>
  <c r="O879" i="17"/>
  <c r="O672" i="17"/>
  <c r="O534" i="17"/>
  <c r="O511" i="17"/>
  <c r="O235" i="17"/>
  <c r="O350" i="17"/>
  <c r="O166" i="17"/>
  <c r="O143" i="17"/>
  <c r="O327" i="17"/>
  <c r="O51" i="17"/>
  <c r="O28" i="17"/>
  <c r="O17" i="17"/>
  <c r="O67" i="17"/>
  <c r="O485" i="17"/>
  <c r="O501" i="17"/>
  <c r="O521" i="17"/>
  <c r="O537" i="17"/>
  <c r="O553" i="17"/>
  <c r="O573" i="17"/>
  <c r="O625" i="17"/>
  <c r="O661" i="17"/>
  <c r="O697" i="17"/>
  <c r="O737" i="17"/>
  <c r="O781" i="17"/>
  <c r="O813" i="17"/>
  <c r="O849" i="17"/>
  <c r="O893" i="17"/>
  <c r="O921" i="17"/>
  <c r="O953" i="17"/>
  <c r="O989" i="17"/>
  <c r="O1021" i="17"/>
  <c r="O1053" i="17"/>
  <c r="O1081" i="17"/>
  <c r="O597" i="17"/>
  <c r="O637" i="17"/>
  <c r="O673" i="17"/>
  <c r="O705" i="17"/>
  <c r="O741" i="17"/>
  <c r="O785" i="17"/>
  <c r="O821" i="17"/>
  <c r="O853" i="17"/>
  <c r="O885" i="17"/>
  <c r="O917" i="17"/>
  <c r="O949" i="17"/>
  <c r="O977" i="17"/>
  <c r="O1013" i="17"/>
  <c r="O1041" i="17"/>
  <c r="O1073" i="17"/>
  <c r="O685" i="17"/>
  <c r="O857" i="17"/>
  <c r="H762" i="37"/>
  <c r="H994" i="37"/>
  <c r="H187" i="37"/>
  <c r="N818" i="17"/>
  <c r="N795" i="17"/>
  <c r="N726" i="17"/>
  <c r="N979" i="17"/>
  <c r="N1071" i="17"/>
  <c r="N1002" i="17"/>
  <c r="N956" i="17"/>
  <c r="N864" i="17"/>
  <c r="N634" i="17"/>
  <c r="N542" i="17"/>
  <c r="N450" i="17"/>
  <c r="N1048" i="17"/>
  <c r="N772" i="17"/>
  <c r="N887" i="17"/>
  <c r="N703" i="17"/>
  <c r="N680" i="17"/>
  <c r="N910" i="17"/>
  <c r="N611" i="17"/>
  <c r="N588" i="17"/>
  <c r="N427" i="17"/>
  <c r="N404" i="17"/>
  <c r="N519" i="17"/>
  <c r="N496" i="17"/>
  <c r="N358" i="17"/>
  <c r="N266" i="17"/>
  <c r="N174" i="17"/>
  <c r="N82" i="17"/>
  <c r="N335" i="17"/>
  <c r="N243" i="17"/>
  <c r="N151" i="17"/>
  <c r="N220" i="17"/>
  <c r="N128" i="17"/>
  <c r="N13" i="17"/>
  <c r="N312" i="17"/>
  <c r="N105" i="17"/>
  <c r="N36" i="17"/>
  <c r="N197" i="17"/>
  <c r="N692" i="17"/>
  <c r="N991" i="17"/>
  <c r="N968" i="17"/>
  <c r="N807" i="17"/>
  <c r="N784" i="17"/>
  <c r="N600" i="17"/>
  <c r="N508" i="17"/>
  <c r="N416" i="17"/>
  <c r="N1060" i="17"/>
  <c r="N899" i="17"/>
  <c r="N876" i="17"/>
  <c r="N830" i="17"/>
  <c r="N715" i="17"/>
  <c r="N554" i="17"/>
  <c r="N531" i="17"/>
  <c r="N1014" i="17"/>
  <c r="N922" i="17"/>
  <c r="N1083" i="17"/>
  <c r="N738" i="17"/>
  <c r="N347" i="17"/>
  <c r="N255" i="17"/>
  <c r="N623" i="17"/>
  <c r="N462" i="17"/>
  <c r="N439" i="17"/>
  <c r="N324" i="17"/>
  <c r="N232" i="17"/>
  <c r="N140" i="17"/>
  <c r="N48" i="17"/>
  <c r="N370" i="17"/>
  <c r="N186" i="17"/>
  <c r="N278" i="17"/>
  <c r="N646" i="17"/>
  <c r="N163" i="17"/>
  <c r="N94" i="17"/>
  <c r="N71" i="17"/>
  <c r="N38" i="17"/>
  <c r="N59" i="17"/>
  <c r="N92" i="17"/>
  <c r="N117" i="17"/>
  <c r="N1034" i="17"/>
  <c r="N942" i="17"/>
  <c r="N1080" i="17"/>
  <c r="N1011" i="17"/>
  <c r="N988" i="17"/>
  <c r="N919" i="17"/>
  <c r="N758" i="17"/>
  <c r="N666" i="17"/>
  <c r="N528" i="17"/>
  <c r="N804" i="17"/>
  <c r="N735" i="17"/>
  <c r="N574" i="17"/>
  <c r="N896" i="17"/>
  <c r="N850" i="17"/>
  <c r="N643" i="17"/>
  <c r="N827" i="17"/>
  <c r="N482" i="17"/>
  <c r="N459" i="17"/>
  <c r="N344" i="17"/>
  <c r="N252" i="17"/>
  <c r="N436" i="17"/>
  <c r="N45" i="17"/>
  <c r="N298" i="17"/>
  <c r="N206" i="17"/>
  <c r="N114" i="17"/>
  <c r="N22" i="17"/>
  <c r="N551" i="17"/>
  <c r="N160" i="17"/>
  <c r="N91" i="17"/>
  <c r="N712" i="17"/>
  <c r="N620" i="17"/>
  <c r="N275" i="17"/>
  <c r="N390" i="17"/>
  <c r="N367" i="17"/>
  <c r="N183" i="17"/>
  <c r="N68" i="17"/>
  <c r="N947" i="17"/>
  <c r="N694" i="17"/>
  <c r="N970" i="17"/>
  <c r="N832" i="17"/>
  <c r="N786" i="17"/>
  <c r="N602" i="17"/>
  <c r="N510" i="17"/>
  <c r="N418" i="17"/>
  <c r="N855" i="17"/>
  <c r="N763" i="17"/>
  <c r="N648" i="17"/>
  <c r="N1016" i="17"/>
  <c r="N924" i="17"/>
  <c r="N878" i="17"/>
  <c r="N671" i="17"/>
  <c r="N556" i="17"/>
  <c r="N579" i="17"/>
  <c r="N395" i="17"/>
  <c r="N740" i="17"/>
  <c r="N326" i="17"/>
  <c r="N234" i="17"/>
  <c r="N142" i="17"/>
  <c r="N50" i="17"/>
  <c r="N464" i="17"/>
  <c r="N303" i="17"/>
  <c r="N211" i="17"/>
  <c r="N119" i="17"/>
  <c r="N27" i="17"/>
  <c r="N487" i="17"/>
  <c r="N280" i="17"/>
  <c r="N73" i="17"/>
  <c r="N4" i="17"/>
  <c r="N372" i="17"/>
  <c r="N188" i="17"/>
  <c r="N1062" i="17"/>
  <c r="N96" i="17"/>
  <c r="N165" i="17"/>
  <c r="N1039" i="17"/>
  <c r="N177" i="17"/>
  <c r="N1082" i="17"/>
  <c r="N1036" i="17"/>
  <c r="N944" i="17"/>
  <c r="N967" i="17"/>
  <c r="N990" i="17"/>
  <c r="N875" i="17"/>
  <c r="N760" i="17"/>
  <c r="N691" i="17"/>
  <c r="N668" i="17"/>
  <c r="N576" i="17"/>
  <c r="N484" i="17"/>
  <c r="N392" i="17"/>
  <c r="N806" i="17"/>
  <c r="N783" i="17"/>
  <c r="N599" i="17"/>
  <c r="N1059" i="17"/>
  <c r="N898" i="17"/>
  <c r="N852" i="17"/>
  <c r="N622" i="17"/>
  <c r="N507" i="17"/>
  <c r="N438" i="17"/>
  <c r="N323" i="17"/>
  <c r="N231" i="17"/>
  <c r="N300" i="17"/>
  <c r="N208" i="17"/>
  <c r="N116" i="17"/>
  <c r="N93" i="17"/>
  <c r="N553" i="17"/>
  <c r="N162" i="17"/>
  <c r="N47" i="17"/>
  <c r="N714" i="17"/>
  <c r="N415" i="17"/>
  <c r="N254" i="17"/>
  <c r="N346" i="17"/>
  <c r="N139" i="17"/>
  <c r="N70" i="17"/>
  <c r="N24" i="17"/>
  <c r="N530" i="17"/>
  <c r="N209" i="17"/>
  <c r="N237" i="17"/>
  <c r="N257" i="17"/>
  <c r="N273" i="17"/>
  <c r="N289" i="17"/>
  <c r="N313" i="17"/>
  <c r="N357" i="17"/>
  <c r="N373" i="17"/>
  <c r="N389" i="17"/>
  <c r="N409" i="17"/>
  <c r="N441" i="17"/>
  <c r="N461" i="17"/>
  <c r="N481" i="17"/>
  <c r="N485" i="17"/>
  <c r="N501" i="17"/>
  <c r="N517" i="17"/>
  <c r="N533" i="17"/>
  <c r="N557" i="17"/>
  <c r="N573" i="17"/>
  <c r="N589" i="17"/>
  <c r="N609" i="17"/>
  <c r="N625" i="17"/>
  <c r="N641" i="17"/>
  <c r="N657" i="17"/>
  <c r="N677" i="17"/>
  <c r="N693" i="17"/>
  <c r="N709" i="17"/>
  <c r="N725" i="17"/>
  <c r="N741" i="17"/>
  <c r="N757" i="17"/>
  <c r="N789" i="17"/>
  <c r="N809" i="17"/>
  <c r="N825" i="17"/>
  <c r="N841" i="17"/>
  <c r="N861" i="17"/>
  <c r="N877" i="17"/>
  <c r="N893" i="17"/>
  <c r="N909" i="17"/>
  <c r="N929" i="17"/>
  <c r="N945" i="17"/>
  <c r="N989" i="17"/>
  <c r="N1025" i="17"/>
  <c r="N1045" i="17"/>
  <c r="N1077" i="17"/>
  <c r="N1038" i="17"/>
  <c r="N946" i="17"/>
  <c r="N854" i="17"/>
  <c r="N831" i="17"/>
  <c r="N808" i="17"/>
  <c r="N762" i="17"/>
  <c r="N739" i="17"/>
  <c r="N992" i="17"/>
  <c r="N716" i="17"/>
  <c r="N647" i="17"/>
  <c r="N555" i="17"/>
  <c r="N463" i="17"/>
  <c r="N578" i="17"/>
  <c r="N624" i="17"/>
  <c r="N486" i="17"/>
  <c r="N1084" i="17"/>
  <c r="N900" i="17"/>
  <c r="N532" i="17"/>
  <c r="N1015" i="17"/>
  <c r="N670" i="17"/>
  <c r="N302" i="17"/>
  <c r="N371" i="17"/>
  <c r="N279" i="17"/>
  <c r="N187" i="17"/>
  <c r="N95" i="17"/>
  <c r="N923" i="17"/>
  <c r="N394" i="17"/>
  <c r="N348" i="17"/>
  <c r="N256" i="17"/>
  <c r="N164" i="17"/>
  <c r="N72" i="17"/>
  <c r="N118" i="17"/>
  <c r="N49" i="17"/>
  <c r="N417" i="17"/>
  <c r="N440" i="17"/>
  <c r="N233" i="17"/>
  <c r="N210" i="17"/>
  <c r="N141" i="17"/>
  <c r="N26" i="17"/>
  <c r="N325" i="17"/>
  <c r="N776" i="17"/>
  <c r="N707" i="17"/>
  <c r="N983" i="17"/>
  <c r="N1075" i="17"/>
  <c r="N1006" i="17"/>
  <c r="N960" i="17"/>
  <c r="N868" i="17"/>
  <c r="N615" i="17"/>
  <c r="N523" i="17"/>
  <c r="N431" i="17"/>
  <c r="N1052" i="17"/>
  <c r="N891" i="17"/>
  <c r="N799" i="17"/>
  <c r="N684" i="17"/>
  <c r="N638" i="17"/>
  <c r="N592" i="17"/>
  <c r="N546" i="17"/>
  <c r="N454" i="17"/>
  <c r="N408" i="17"/>
  <c r="N362" i="17"/>
  <c r="N270" i="17"/>
  <c r="N914" i="17"/>
  <c r="N822" i="17"/>
  <c r="N730" i="17"/>
  <c r="N339" i="17"/>
  <c r="N247" i="17"/>
  <c r="N155" i="17"/>
  <c r="N500" i="17"/>
  <c r="N316" i="17"/>
  <c r="N224" i="17"/>
  <c r="N132" i="17"/>
  <c r="N40" i="17"/>
  <c r="N201" i="17"/>
  <c r="N178" i="17"/>
  <c r="N293" i="17"/>
  <c r="N109" i="17"/>
  <c r="N86" i="17"/>
  <c r="N17" i="17"/>
  <c r="N927" i="17"/>
  <c r="N950" i="17"/>
  <c r="N858" i="17"/>
  <c r="N835" i="17"/>
  <c r="N812" i="17"/>
  <c r="N743" i="17"/>
  <c r="N720" i="17"/>
  <c r="N1042" i="17"/>
  <c r="N996" i="17"/>
  <c r="N628" i="17"/>
  <c r="N536" i="17"/>
  <c r="N444" i="17"/>
  <c r="N582" i="17"/>
  <c r="N766" i="17"/>
  <c r="N490" i="17"/>
  <c r="N904" i="17"/>
  <c r="N651" i="17"/>
  <c r="N467" i="17"/>
  <c r="N283" i="17"/>
  <c r="N674" i="17"/>
  <c r="N375" i="17"/>
  <c r="N352" i="17"/>
  <c r="N260" i="17"/>
  <c r="N168" i="17"/>
  <c r="N1019" i="17"/>
  <c r="N559" i="17"/>
  <c r="N398" i="17"/>
  <c r="N53" i="17"/>
  <c r="N214" i="17"/>
  <c r="N191" i="17"/>
  <c r="N7" i="17"/>
  <c r="N30" i="17"/>
  <c r="N306" i="17"/>
  <c r="N122" i="17"/>
  <c r="N99" i="17"/>
  <c r="N421" i="17"/>
  <c r="N935" i="17"/>
  <c r="N774" i="17"/>
  <c r="N912" i="17"/>
  <c r="N1004" i="17"/>
  <c r="N958" i="17"/>
  <c r="N866" i="17"/>
  <c r="N751" i="17"/>
  <c r="N1050" i="17"/>
  <c r="N843" i="17"/>
  <c r="N475" i="17"/>
  <c r="N682" i="17"/>
  <c r="N820" i="17"/>
  <c r="N659" i="17"/>
  <c r="N636" i="17"/>
  <c r="N590" i="17"/>
  <c r="N728" i="17"/>
  <c r="N452" i="17"/>
  <c r="N406" i="17"/>
  <c r="N360" i="17"/>
  <c r="N268" i="17"/>
  <c r="N498" i="17"/>
  <c r="N383" i="17"/>
  <c r="N61" i="17"/>
  <c r="N1027" i="17"/>
  <c r="N314" i="17"/>
  <c r="N222" i="17"/>
  <c r="N130" i="17"/>
  <c r="N15" i="17"/>
  <c r="N291" i="17"/>
  <c r="N107" i="17"/>
  <c r="N84" i="17"/>
  <c r="N544" i="17"/>
  <c r="N567" i="17"/>
  <c r="N199" i="17"/>
  <c r="N176" i="17"/>
  <c r="N63" i="17"/>
  <c r="N97" i="17"/>
  <c r="N121" i="17"/>
  <c r="N934" i="17"/>
  <c r="N888" i="17"/>
  <c r="N1072" i="17"/>
  <c r="N1003" i="17"/>
  <c r="N980" i="17"/>
  <c r="N727" i="17"/>
  <c r="N911" i="17"/>
  <c r="N612" i="17"/>
  <c r="N1026" i="17"/>
  <c r="N819" i="17"/>
  <c r="N750" i="17"/>
  <c r="N658" i="17"/>
  <c r="N635" i="17"/>
  <c r="N520" i="17"/>
  <c r="N842" i="17"/>
  <c r="N566" i="17"/>
  <c r="N543" i="17"/>
  <c r="N796" i="17"/>
  <c r="N382" i="17"/>
  <c r="N336" i="17"/>
  <c r="N244" i="17"/>
  <c r="N37" i="17"/>
  <c r="N704" i="17"/>
  <c r="N428" i="17"/>
  <c r="N290" i="17"/>
  <c r="N198" i="17"/>
  <c r="N106" i="17"/>
  <c r="N474" i="17"/>
  <c r="N152" i="17"/>
  <c r="N83" i="17"/>
  <c r="N451" i="17"/>
  <c r="N359" i="17"/>
  <c r="N267" i="17"/>
  <c r="N175" i="17"/>
  <c r="N60" i="17"/>
  <c r="N14" i="17"/>
  <c r="N145" i="17"/>
  <c r="N169" i="17"/>
  <c r="N936" i="17"/>
  <c r="N890" i="17"/>
  <c r="N1074" i="17"/>
  <c r="N959" i="17"/>
  <c r="N982" i="17"/>
  <c r="N660" i="17"/>
  <c r="N568" i="17"/>
  <c r="N476" i="17"/>
  <c r="N384" i="17"/>
  <c r="N614" i="17"/>
  <c r="N591" i="17"/>
  <c r="N1028" i="17"/>
  <c r="N752" i="17"/>
  <c r="N522" i="17"/>
  <c r="N499" i="17"/>
  <c r="N1051" i="17"/>
  <c r="N867" i="17"/>
  <c r="N844" i="17"/>
  <c r="N798" i="17"/>
  <c r="N775" i="17"/>
  <c r="N315" i="17"/>
  <c r="N223" i="17"/>
  <c r="N292" i="17"/>
  <c r="N200" i="17"/>
  <c r="N108" i="17"/>
  <c r="N706" i="17"/>
  <c r="N683" i="17"/>
  <c r="N430" i="17"/>
  <c r="N407" i="17"/>
  <c r="N85" i="17"/>
  <c r="N246" i="17"/>
  <c r="N154" i="17"/>
  <c r="N131" i="17"/>
  <c r="N338" i="17"/>
  <c r="N39" i="17"/>
  <c r="N16" i="17"/>
  <c r="N62" i="17"/>
  <c r="N189" i="17"/>
  <c r="N213" i="17"/>
  <c r="N241" i="17"/>
  <c r="N261" i="17"/>
  <c r="N277" i="17"/>
  <c r="N297" i="17"/>
  <c r="N321" i="17"/>
  <c r="N345" i="17"/>
  <c r="N361" i="17"/>
  <c r="N377" i="17"/>
  <c r="N393" i="17"/>
  <c r="N413" i="17"/>
  <c r="N445" i="17"/>
  <c r="N961" i="17"/>
  <c r="N489" i="17"/>
  <c r="N505" i="17"/>
  <c r="N521" i="17"/>
  <c r="N541" i="17"/>
  <c r="N561" i="17"/>
  <c r="N577" i="17"/>
  <c r="N597" i="17"/>
  <c r="N613" i="17"/>
  <c r="N629" i="17"/>
  <c r="N645" i="17"/>
  <c r="N665" i="17"/>
  <c r="N681" i="17"/>
  <c r="N697" i="17"/>
  <c r="N713" i="17"/>
  <c r="N729" i="17"/>
  <c r="N745" i="17"/>
  <c r="N761" i="17"/>
  <c r="N793" i="17"/>
  <c r="N829" i="17"/>
  <c r="N845" i="17"/>
  <c r="N865" i="17"/>
  <c r="N881" i="17"/>
  <c r="N897" i="17"/>
  <c r="N913" i="17"/>
  <c r="N933" i="17"/>
  <c r="N977" i="17"/>
  <c r="N993" i="17"/>
  <c r="N1049" i="17"/>
  <c r="N1065" i="17"/>
  <c r="N853" i="17"/>
  <c r="N1063" i="17"/>
  <c r="N948" i="17"/>
  <c r="N879" i="17"/>
  <c r="N856" i="17"/>
  <c r="N810" i="17"/>
  <c r="N764" i="17"/>
  <c r="N971" i="17"/>
  <c r="N1040" i="17"/>
  <c r="N994" i="17"/>
  <c r="N718" i="17"/>
  <c r="N580" i="17"/>
  <c r="N626" i="17"/>
  <c r="N488" i="17"/>
  <c r="N902" i="17"/>
  <c r="N787" i="17"/>
  <c r="N603" i="17"/>
  <c r="N534" i="17"/>
  <c r="N511" i="17"/>
  <c r="N419" i="17"/>
  <c r="N304" i="17"/>
  <c r="N212" i="17"/>
  <c r="N695" i="17"/>
  <c r="N672" i="17"/>
  <c r="N396" i="17"/>
  <c r="N350" i="17"/>
  <c r="N258" i="17"/>
  <c r="N166" i="17"/>
  <c r="N74" i="17"/>
  <c r="N327" i="17"/>
  <c r="N925" i="17"/>
  <c r="N120" i="17"/>
  <c r="N51" i="17"/>
  <c r="N5" i="17"/>
  <c r="N442" i="17"/>
  <c r="N235" i="17"/>
  <c r="N143" i="17"/>
  <c r="N28" i="17"/>
  <c r="N918" i="17"/>
  <c r="N895" i="17"/>
  <c r="N987" i="17"/>
  <c r="N1079" i="17"/>
  <c r="N1010" i="17"/>
  <c r="N964" i="17"/>
  <c r="N734" i="17"/>
  <c r="N1056" i="17"/>
  <c r="N872" i="17"/>
  <c r="N803" i="17"/>
  <c r="N780" i="17"/>
  <c r="N596" i="17"/>
  <c r="N642" i="17"/>
  <c r="N504" i="17"/>
  <c r="N826" i="17"/>
  <c r="N711" i="17"/>
  <c r="N619" i="17"/>
  <c r="N550" i="17"/>
  <c r="N435" i="17"/>
  <c r="N320" i="17"/>
  <c r="N228" i="17"/>
  <c r="N688" i="17"/>
  <c r="N527" i="17"/>
  <c r="N412" i="17"/>
  <c r="N366" i="17"/>
  <c r="N274" i="17"/>
  <c r="N182" i="17"/>
  <c r="N90" i="17"/>
  <c r="N343" i="17"/>
  <c r="N458" i="17"/>
  <c r="N251" i="17"/>
  <c r="N159" i="17"/>
  <c r="N136" i="17"/>
  <c r="N67" i="17"/>
  <c r="N21" i="17"/>
  <c r="N44" i="17"/>
  <c r="N939" i="17"/>
  <c r="N916" i="17"/>
  <c r="N1008" i="17"/>
  <c r="N962" i="17"/>
  <c r="N847" i="17"/>
  <c r="N732" i="17"/>
  <c r="N663" i="17"/>
  <c r="N571" i="17"/>
  <c r="N479" i="17"/>
  <c r="N387" i="17"/>
  <c r="N1054" i="17"/>
  <c r="N870" i="17"/>
  <c r="N594" i="17"/>
  <c r="N640" i="17"/>
  <c r="N502" i="17"/>
  <c r="N824" i="17"/>
  <c r="N548" i="17"/>
  <c r="N1031" i="17"/>
  <c r="N686" i="17"/>
  <c r="N318" i="17"/>
  <c r="N226" i="17"/>
  <c r="N755" i="17"/>
  <c r="N295" i="17"/>
  <c r="N203" i="17"/>
  <c r="N111" i="17"/>
  <c r="N778" i="17"/>
  <c r="N410" i="17"/>
  <c r="N364" i="17"/>
  <c r="N272" i="17"/>
  <c r="N180" i="17"/>
  <c r="N134" i="17"/>
  <c r="N65" i="17"/>
  <c r="N19" i="17"/>
  <c r="N456" i="17"/>
  <c r="N433" i="17"/>
  <c r="N249" i="17"/>
  <c r="N157" i="17"/>
  <c r="N42" i="17"/>
  <c r="N341" i="17"/>
  <c r="N76" i="17"/>
  <c r="N101" i="17"/>
  <c r="N926" i="17"/>
  <c r="N1064" i="17"/>
  <c r="N995" i="17"/>
  <c r="N972" i="17"/>
  <c r="N742" i="17"/>
  <c r="N903" i="17"/>
  <c r="N696" i="17"/>
  <c r="N650" i="17"/>
  <c r="N512" i="17"/>
  <c r="N1018" i="17"/>
  <c r="N880" i="17"/>
  <c r="N811" i="17"/>
  <c r="N719" i="17"/>
  <c r="N558" i="17"/>
  <c r="N627" i="17"/>
  <c r="N443" i="17"/>
  <c r="N328" i="17"/>
  <c r="N236" i="17"/>
  <c r="N834" i="17"/>
  <c r="N420" i="17"/>
  <c r="N29" i="17"/>
  <c r="N604" i="17"/>
  <c r="N466" i="17"/>
  <c r="N282" i="17"/>
  <c r="N190" i="17"/>
  <c r="N98" i="17"/>
  <c r="N144" i="17"/>
  <c r="N75" i="17"/>
  <c r="N374" i="17"/>
  <c r="N259" i="17"/>
  <c r="N788" i="17"/>
  <c r="N351" i="17"/>
  <c r="N167" i="17"/>
  <c r="N52" i="17"/>
  <c r="N6" i="17"/>
  <c r="N535" i="17"/>
  <c r="N938" i="17"/>
  <c r="N846" i="17"/>
  <c r="N823" i="17"/>
  <c r="N800" i="17"/>
  <c r="N754" i="17"/>
  <c r="N731" i="17"/>
  <c r="N1076" i="17"/>
  <c r="N1007" i="17"/>
  <c r="N984" i="17"/>
  <c r="N915" i="17"/>
  <c r="N639" i="17"/>
  <c r="N547" i="17"/>
  <c r="N455" i="17"/>
  <c r="N662" i="17"/>
  <c r="N616" i="17"/>
  <c r="N1030" i="17"/>
  <c r="N892" i="17"/>
  <c r="N570" i="17"/>
  <c r="N524" i="17"/>
  <c r="N478" i="17"/>
  <c r="N294" i="17"/>
  <c r="N363" i="17"/>
  <c r="N271" i="17"/>
  <c r="N179" i="17"/>
  <c r="N87" i="17"/>
  <c r="N708" i="17"/>
  <c r="N432" i="17"/>
  <c r="N340" i="17"/>
  <c r="N248" i="17"/>
  <c r="N156" i="17"/>
  <c r="N64" i="17"/>
  <c r="N225" i="17"/>
  <c r="N18" i="17"/>
  <c r="N110" i="17"/>
  <c r="N317" i="17"/>
  <c r="N202" i="17"/>
  <c r="N41" i="17"/>
  <c r="N386" i="17"/>
  <c r="N133" i="17"/>
  <c r="N153" i="17"/>
  <c r="N928" i="17"/>
  <c r="N1066" i="17"/>
  <c r="N1043" i="17"/>
  <c r="N951" i="17"/>
  <c r="N974" i="17"/>
  <c r="N744" i="17"/>
  <c r="N652" i="17"/>
  <c r="N560" i="17"/>
  <c r="N468" i="17"/>
  <c r="N376" i="17"/>
  <c r="N836" i="17"/>
  <c r="N698" i="17"/>
  <c r="N675" i="17"/>
  <c r="N1020" i="17"/>
  <c r="N583" i="17"/>
  <c r="N882" i="17"/>
  <c r="N767" i="17"/>
  <c r="N606" i="17"/>
  <c r="N859" i="17"/>
  <c r="N491" i="17"/>
  <c r="N422" i="17"/>
  <c r="N307" i="17"/>
  <c r="N215" i="17"/>
  <c r="N284" i="17"/>
  <c r="N192" i="17"/>
  <c r="N100" i="17"/>
  <c r="N514" i="17"/>
  <c r="N77" i="17"/>
  <c r="N399" i="17"/>
  <c r="N146" i="17"/>
  <c r="N31" i="17"/>
  <c r="N537" i="17"/>
  <c r="N238" i="17"/>
  <c r="N8" i="17"/>
  <c r="N790" i="17"/>
  <c r="N330" i="17"/>
  <c r="N123" i="17"/>
  <c r="N54" i="17"/>
  <c r="N940" i="17"/>
  <c r="N779" i="17"/>
  <c r="N710" i="17"/>
  <c r="N1078" i="17"/>
  <c r="N963" i="17"/>
  <c r="N986" i="17"/>
  <c r="N802" i="17"/>
  <c r="N618" i="17"/>
  <c r="N526" i="17"/>
  <c r="N434" i="17"/>
  <c r="N664" i="17"/>
  <c r="N1032" i="17"/>
  <c r="N894" i="17"/>
  <c r="N756" i="17"/>
  <c r="N687" i="17"/>
  <c r="N572" i="17"/>
  <c r="N1055" i="17"/>
  <c r="N871" i="17"/>
  <c r="N848" i="17"/>
  <c r="N595" i="17"/>
  <c r="N503" i="17"/>
  <c r="N480" i="17"/>
  <c r="N411" i="17"/>
  <c r="N342" i="17"/>
  <c r="N250" i="17"/>
  <c r="N158" i="17"/>
  <c r="N66" i="17"/>
  <c r="N319" i="17"/>
  <c r="N227" i="17"/>
  <c r="N135" i="17"/>
  <c r="N43" i="17"/>
  <c r="N296" i="17"/>
  <c r="N89" i="17"/>
  <c r="N204" i="17"/>
  <c r="N112" i="17"/>
  <c r="N20" i="17"/>
  <c r="N388" i="17"/>
  <c r="N181" i="17"/>
  <c r="N193" i="17"/>
  <c r="N221" i="17"/>
  <c r="N245" i="17"/>
  <c r="N265" i="17"/>
  <c r="N281" i="17"/>
  <c r="N301" i="17"/>
  <c r="N329" i="17"/>
  <c r="N349" i="17"/>
  <c r="N365" i="17"/>
  <c r="N381" i="17"/>
  <c r="N397" i="17"/>
  <c r="N425" i="17"/>
  <c r="N453" i="17"/>
  <c r="N473" i="17"/>
  <c r="N957" i="17"/>
  <c r="N493" i="17"/>
  <c r="N509" i="17"/>
  <c r="N525" i="17"/>
  <c r="N545" i="17"/>
  <c r="N565" i="17"/>
  <c r="N581" i="17"/>
  <c r="N601" i="17"/>
  <c r="N617" i="17"/>
  <c r="N633" i="17"/>
  <c r="N649" i="17"/>
  <c r="N669" i="17"/>
  <c r="N685" i="17"/>
  <c r="N701" i="17"/>
  <c r="N717" i="17"/>
  <c r="N733" i="17"/>
  <c r="N749" i="17"/>
  <c r="N765" i="17"/>
  <c r="N781" i="17"/>
  <c r="N797" i="17"/>
  <c r="N833" i="17"/>
  <c r="N849" i="17"/>
  <c r="N869" i="17"/>
  <c r="N885" i="17"/>
  <c r="N901" i="17"/>
  <c r="N917" i="17"/>
  <c r="N937" i="17"/>
  <c r="N981" i="17"/>
  <c r="N997" i="17"/>
  <c r="N1013" i="17"/>
  <c r="N1037" i="17"/>
  <c r="N1053" i="17"/>
  <c r="N593" i="17"/>
  <c r="H693" i="37"/>
  <c r="H1061" i="37"/>
  <c r="H95" i="37"/>
  <c r="N906" i="17"/>
  <c r="N860" i="17"/>
  <c r="N975" i="17"/>
  <c r="N1067" i="17"/>
  <c r="N1044" i="17"/>
  <c r="N998" i="17"/>
  <c r="N952" i="17"/>
  <c r="N883" i="17"/>
  <c r="N791" i="17"/>
  <c r="N768" i="17"/>
  <c r="N676" i="17"/>
  <c r="N584" i="17"/>
  <c r="N492" i="17"/>
  <c r="N400" i="17"/>
  <c r="N538" i="17"/>
  <c r="N515" i="17"/>
  <c r="N699" i="17"/>
  <c r="N814" i="17"/>
  <c r="N722" i="17"/>
  <c r="N607" i="17"/>
  <c r="N331" i="17"/>
  <c r="N239" i="17"/>
  <c r="N630" i="17"/>
  <c r="N446" i="17"/>
  <c r="N423" i="17"/>
  <c r="N308" i="17"/>
  <c r="N216" i="17"/>
  <c r="N124" i="17"/>
  <c r="N32" i="17"/>
  <c r="N354" i="17"/>
  <c r="N170" i="17"/>
  <c r="N469" i="17"/>
  <c r="N147" i="17"/>
  <c r="N55" i="17"/>
  <c r="N78" i="17"/>
  <c r="N9" i="17"/>
  <c r="N262" i="17"/>
  <c r="N931" i="17"/>
  <c r="N908" i="17"/>
  <c r="N862" i="17"/>
  <c r="N839" i="17"/>
  <c r="N1046" i="17"/>
  <c r="N1000" i="17"/>
  <c r="N954" i="17"/>
  <c r="N816" i="17"/>
  <c r="N770" i="17"/>
  <c r="N678" i="17"/>
  <c r="N586" i="17"/>
  <c r="N494" i="17"/>
  <c r="N402" i="17"/>
  <c r="N747" i="17"/>
  <c r="N632" i="17"/>
  <c r="N655" i="17"/>
  <c r="N540" i="17"/>
  <c r="N563" i="17"/>
  <c r="N1023" i="17"/>
  <c r="N724" i="17"/>
  <c r="N379" i="17"/>
  <c r="N310" i="17"/>
  <c r="N218" i="17"/>
  <c r="N126" i="17"/>
  <c r="N448" i="17"/>
  <c r="N287" i="17"/>
  <c r="N195" i="17"/>
  <c r="N103" i="17"/>
  <c r="N264" i="17"/>
  <c r="N57" i="17"/>
  <c r="N356" i="17"/>
  <c r="N172" i="17"/>
  <c r="N471" i="17"/>
  <c r="N149" i="17"/>
  <c r="N11" i="17"/>
  <c r="N80" i="17"/>
  <c r="N1035" i="17"/>
  <c r="N943" i="17"/>
  <c r="N874" i="17"/>
  <c r="N851" i="17"/>
  <c r="N828" i="17"/>
  <c r="N759" i="17"/>
  <c r="N736" i="17"/>
  <c r="N920" i="17"/>
  <c r="N1012" i="17"/>
  <c r="N966" i="17"/>
  <c r="N644" i="17"/>
  <c r="N552" i="17"/>
  <c r="N460" i="17"/>
  <c r="N1058" i="17"/>
  <c r="N782" i="17"/>
  <c r="N598" i="17"/>
  <c r="N483" i="17"/>
  <c r="N506" i="17"/>
  <c r="N667" i="17"/>
  <c r="N299" i="17"/>
  <c r="N690" i="17"/>
  <c r="N391" i="17"/>
  <c r="N368" i="17"/>
  <c r="N276" i="17"/>
  <c r="N184" i="17"/>
  <c r="N414" i="17"/>
  <c r="N69" i="17"/>
  <c r="N437" i="17"/>
  <c r="N230" i="17"/>
  <c r="N207" i="17"/>
  <c r="N322" i="17"/>
  <c r="N138" i="17"/>
  <c r="N23" i="17"/>
  <c r="N575" i="17"/>
  <c r="N115" i="17"/>
  <c r="N46" i="17"/>
  <c r="N88" i="17"/>
  <c r="N113" i="17"/>
  <c r="N930" i="17"/>
  <c r="N815" i="17"/>
  <c r="N792" i="17"/>
  <c r="N746" i="17"/>
  <c r="N723" i="17"/>
  <c r="N1068" i="17"/>
  <c r="N999" i="17"/>
  <c r="N976" i="17"/>
  <c r="N700" i="17"/>
  <c r="N631" i="17"/>
  <c r="N539" i="17"/>
  <c r="N447" i="17"/>
  <c r="N907" i="17"/>
  <c r="N562" i="17"/>
  <c r="N1022" i="17"/>
  <c r="N838" i="17"/>
  <c r="N608" i="17"/>
  <c r="N516" i="17"/>
  <c r="N286" i="17"/>
  <c r="N470" i="17"/>
  <c r="N355" i="17"/>
  <c r="N263" i="17"/>
  <c r="N171" i="17"/>
  <c r="N79" i="17"/>
  <c r="N378" i="17"/>
  <c r="N332" i="17"/>
  <c r="N240" i="17"/>
  <c r="N148" i="17"/>
  <c r="N56" i="17"/>
  <c r="N401" i="17"/>
  <c r="N102" i="17"/>
  <c r="N33" i="17"/>
  <c r="N10" i="17"/>
  <c r="N884" i="17"/>
  <c r="N654" i="17"/>
  <c r="N424" i="17"/>
  <c r="N309" i="17"/>
  <c r="N217" i="17"/>
  <c r="N194" i="17"/>
  <c r="N125" i="17"/>
  <c r="N137" i="17"/>
  <c r="N161" i="17"/>
  <c r="N1047" i="17"/>
  <c r="N932" i="17"/>
  <c r="N771" i="17"/>
  <c r="N702" i="17"/>
  <c r="N1070" i="17"/>
  <c r="N955" i="17"/>
  <c r="N978" i="17"/>
  <c r="N840" i="17"/>
  <c r="N610" i="17"/>
  <c r="N518" i="17"/>
  <c r="N426" i="17"/>
  <c r="N886" i="17"/>
  <c r="N679" i="17"/>
  <c r="N1024" i="17"/>
  <c r="N863" i="17"/>
  <c r="N748" i="17"/>
  <c r="N587" i="17"/>
  <c r="N656" i="17"/>
  <c r="N794" i="17"/>
  <c r="N495" i="17"/>
  <c r="N472" i="17"/>
  <c r="N564" i="17"/>
  <c r="N380" i="17"/>
  <c r="N334" i="17"/>
  <c r="N242" i="17"/>
  <c r="N150" i="17"/>
  <c r="N58" i="17"/>
  <c r="N311" i="17"/>
  <c r="N219" i="17"/>
  <c r="N127" i="17"/>
  <c r="N35" i="17"/>
  <c r="N403" i="17"/>
  <c r="N104" i="17"/>
  <c r="N81" i="17"/>
  <c r="N12" i="17"/>
  <c r="N196" i="17"/>
  <c r="N173" i="17"/>
  <c r="N449" i="17"/>
  <c r="N288" i="17"/>
  <c r="N185" i="17"/>
  <c r="N205" i="17"/>
  <c r="N229" i="17"/>
  <c r="N253" i="17"/>
  <c r="N269" i="17"/>
  <c r="N285" i="17"/>
  <c r="N305" i="17"/>
  <c r="N333" i="17"/>
  <c r="N353" i="17"/>
  <c r="N369" i="17"/>
  <c r="N385" i="17"/>
  <c r="N405" i="17"/>
  <c r="N429" i="17"/>
  <c r="N457" i="17"/>
  <c r="N477" i="17"/>
  <c r="N965" i="17"/>
  <c r="N497" i="17"/>
  <c r="N513" i="17"/>
  <c r="N529" i="17"/>
  <c r="N549" i="17"/>
  <c r="N569" i="17"/>
  <c r="N585" i="17"/>
  <c r="N605" i="17"/>
  <c r="N621" i="17"/>
  <c r="N637" i="17"/>
  <c r="N653" i="17"/>
  <c r="N673" i="17"/>
  <c r="N689" i="17"/>
  <c r="N705" i="17"/>
  <c r="N721" i="17"/>
  <c r="N737" i="17"/>
  <c r="N753" i="17"/>
  <c r="N769" i="17"/>
  <c r="N785" i="17"/>
  <c r="N805" i="17"/>
  <c r="N821" i="17"/>
  <c r="N837" i="17"/>
  <c r="N857" i="17"/>
  <c r="N873" i="17"/>
  <c r="N889" i="17"/>
  <c r="N905" i="17"/>
  <c r="N921" i="17"/>
  <c r="N941" i="17"/>
  <c r="N969" i="17"/>
  <c r="N985" i="17"/>
  <c r="N1001" i="17"/>
  <c r="N1017" i="17"/>
  <c r="N1041" i="17"/>
  <c r="N1057" i="17"/>
  <c r="N1073" i="17"/>
  <c r="N661" i="17"/>
  <c r="N1029" i="17"/>
  <c r="M1018" i="17"/>
  <c r="M972" i="17"/>
  <c r="M811" i="17"/>
  <c r="M903" i="17"/>
  <c r="M1064" i="17"/>
  <c r="M880" i="17"/>
  <c r="M926" i="17"/>
  <c r="M788" i="17"/>
  <c r="M719" i="17"/>
  <c r="M696" i="17"/>
  <c r="M650" i="17"/>
  <c r="M627" i="17"/>
  <c r="M604" i="17"/>
  <c r="M834" i="17"/>
  <c r="M742" i="17"/>
  <c r="M535" i="17"/>
  <c r="M512" i="17"/>
  <c r="M995" i="17"/>
  <c r="M558" i="17"/>
  <c r="M236" i="17"/>
  <c r="M190" i="17"/>
  <c r="M167" i="17"/>
  <c r="M144" i="17"/>
  <c r="M98" i="17"/>
  <c r="M75" i="17"/>
  <c r="M52" i="17"/>
  <c r="M29" i="17"/>
  <c r="M6" i="17"/>
  <c r="M489" i="17"/>
  <c r="M397" i="17"/>
  <c r="M305" i="17"/>
  <c r="M420" i="17"/>
  <c r="M328" i="17"/>
  <c r="M466" i="17"/>
  <c r="M374" i="17"/>
  <c r="M282" i="17"/>
  <c r="M443" i="17"/>
  <c r="M351" i="17"/>
  <c r="M259" i="17"/>
  <c r="M857" i="17"/>
  <c r="M213" i="17"/>
  <c r="M949" i="17"/>
  <c r="M581" i="17"/>
  <c r="M765" i="17"/>
  <c r="M121" i="17"/>
  <c r="M1041" i="17"/>
  <c r="M673" i="17"/>
  <c r="G834" i="37"/>
  <c r="G1041" i="37"/>
  <c r="G1018" i="37"/>
  <c r="G926" i="37"/>
  <c r="G949" i="37"/>
  <c r="G765" i="37"/>
  <c r="G696" i="37"/>
  <c r="G558" i="37"/>
  <c r="G581" i="37"/>
  <c r="G420" i="37"/>
  <c r="G320" i="37"/>
  <c r="G596" i="37"/>
  <c r="G113" i="37"/>
  <c r="G297" i="37"/>
  <c r="G182" i="37"/>
  <c r="G872" i="37"/>
  <c r="G964" i="37"/>
  <c r="G734" i="37"/>
  <c r="G435" i="37"/>
  <c r="M1048" i="17"/>
  <c r="M956" i="17"/>
  <c r="M887" i="17"/>
  <c r="M864" i="17"/>
  <c r="M1071" i="17"/>
  <c r="M1002" i="17"/>
  <c r="M910" i="17"/>
  <c r="M795" i="17"/>
  <c r="M818" i="17"/>
  <c r="M772" i="17"/>
  <c r="M703" i="17"/>
  <c r="M611" i="17"/>
  <c r="M979" i="17"/>
  <c r="M726" i="17"/>
  <c r="M542" i="17"/>
  <c r="M588" i="17"/>
  <c r="M243" i="17"/>
  <c r="M220" i="17"/>
  <c r="M174" i="17"/>
  <c r="M151" i="17"/>
  <c r="M128" i="17"/>
  <c r="M82" i="17"/>
  <c r="M36" i="17"/>
  <c r="M634" i="17"/>
  <c r="M519" i="17"/>
  <c r="M496" i="17"/>
  <c r="M450" i="17"/>
  <c r="M427" i="17"/>
  <c r="M404" i="17"/>
  <c r="M358" i="17"/>
  <c r="M335" i="17"/>
  <c r="M312" i="17"/>
  <c r="M266" i="17"/>
  <c r="M680" i="17"/>
  <c r="M565" i="17"/>
  <c r="M1070" i="17"/>
  <c r="M1047" i="17"/>
  <c r="M886" i="17"/>
  <c r="M863" i="17"/>
  <c r="M932" i="17"/>
  <c r="M1024" i="17"/>
  <c r="M978" i="17"/>
  <c r="M794" i="17"/>
  <c r="M748" i="17"/>
  <c r="M955" i="17"/>
  <c r="M840" i="17"/>
  <c r="M771" i="17"/>
  <c r="M702" i="17"/>
  <c r="M656" i="17"/>
  <c r="M610" i="17"/>
  <c r="M587" i="17"/>
  <c r="M242" i="17"/>
  <c r="M219" i="17"/>
  <c r="M196" i="17"/>
  <c r="M150" i="17"/>
  <c r="M127" i="17"/>
  <c r="M104" i="17"/>
  <c r="M81" i="17"/>
  <c r="M58" i="17"/>
  <c r="M35" i="17"/>
  <c r="M12" i="17"/>
  <c r="M518" i="17"/>
  <c r="M495" i="17"/>
  <c r="M472" i="17"/>
  <c r="M426" i="17"/>
  <c r="M403" i="17"/>
  <c r="M380" i="17"/>
  <c r="M334" i="17"/>
  <c r="M311" i="17"/>
  <c r="M288" i="17"/>
  <c r="M679" i="17"/>
  <c r="M564" i="17"/>
  <c r="M1004" i="17"/>
  <c r="M935" i="17"/>
  <c r="M820" i="17"/>
  <c r="M1027" i="17"/>
  <c r="M1050" i="17"/>
  <c r="M958" i="17"/>
  <c r="M866" i="17"/>
  <c r="M728" i="17"/>
  <c r="M682" i="17"/>
  <c r="M659" i="17"/>
  <c r="M636" i="17"/>
  <c r="M590" i="17"/>
  <c r="M843" i="17"/>
  <c r="M751" i="17"/>
  <c r="M912" i="17"/>
  <c r="M567" i="17"/>
  <c r="M544" i="17"/>
  <c r="M774" i="17"/>
  <c r="M222" i="17"/>
  <c r="M199" i="17"/>
  <c r="M176" i="17"/>
  <c r="M130" i="17"/>
  <c r="M107" i="17"/>
  <c r="M61" i="17"/>
  <c r="M15" i="17"/>
  <c r="M429" i="17"/>
  <c r="M337" i="17"/>
  <c r="M452" i="17"/>
  <c r="M360" i="17"/>
  <c r="M268" i="17"/>
  <c r="M498" i="17"/>
  <c r="M406" i="17"/>
  <c r="M475" i="17"/>
  <c r="M383" i="17"/>
  <c r="M291" i="17"/>
  <c r="M314" i="17"/>
  <c r="M325" i="17"/>
  <c r="M597" i="17"/>
  <c r="M625" i="17"/>
  <c r="M665" i="17"/>
  <c r="M697" i="17"/>
  <c r="M1052" i="17"/>
  <c r="M960" i="17"/>
  <c r="M891" i="17"/>
  <c r="M868" i="17"/>
  <c r="M1075" i="17"/>
  <c r="M914" i="17"/>
  <c r="M1006" i="17"/>
  <c r="M822" i="17"/>
  <c r="M799" i="17"/>
  <c r="M776" i="17"/>
  <c r="M983" i="17"/>
  <c r="M730" i="17"/>
  <c r="M707" i="17"/>
  <c r="M684" i="17"/>
  <c r="M638" i="17"/>
  <c r="M615" i="17"/>
  <c r="M592" i="17"/>
  <c r="M546" i="17"/>
  <c r="M523" i="17"/>
  <c r="M500" i="17"/>
  <c r="M454" i="17"/>
  <c r="M431" i="17"/>
  <c r="M408" i="17"/>
  <c r="M362" i="17"/>
  <c r="M339" i="17"/>
  <c r="M316" i="17"/>
  <c r="M270" i="17"/>
  <c r="M247" i="17"/>
  <c r="M224" i="17"/>
  <c r="M178" i="17"/>
  <c r="M155" i="17"/>
  <c r="M132" i="17"/>
  <c r="M86" i="17"/>
  <c r="M40" i="17"/>
  <c r="M1030" i="17"/>
  <c r="M984" i="17"/>
  <c r="M892" i="17"/>
  <c r="M915" i="17"/>
  <c r="M1076" i="17"/>
  <c r="M823" i="17"/>
  <c r="M1007" i="17"/>
  <c r="M846" i="17"/>
  <c r="M938" i="17"/>
  <c r="M800" i="17"/>
  <c r="M731" i="17"/>
  <c r="M708" i="17"/>
  <c r="M662" i="17"/>
  <c r="M639" i="17"/>
  <c r="M616" i="17"/>
  <c r="M570" i="17"/>
  <c r="M754" i="17"/>
  <c r="M547" i="17"/>
  <c r="M524" i="17"/>
  <c r="M478" i="17"/>
  <c r="M455" i="17"/>
  <c r="M432" i="17"/>
  <c r="M386" i="17"/>
  <c r="M363" i="17"/>
  <c r="M340" i="17"/>
  <c r="M294" i="17"/>
  <c r="M271" i="17"/>
  <c r="M248" i="17"/>
  <c r="M202" i="17"/>
  <c r="M179" i="17"/>
  <c r="M156" i="17"/>
  <c r="M110" i="17"/>
  <c r="M87" i="17"/>
  <c r="M64" i="17"/>
  <c r="M41" i="17"/>
  <c r="M18" i="17"/>
  <c r="M445" i="17"/>
  <c r="M557" i="17"/>
  <c r="M593" i="17"/>
  <c r="M629" i="17"/>
  <c r="M661" i="17"/>
  <c r="M693" i="17"/>
  <c r="M901" i="17"/>
  <c r="M933" i="17"/>
  <c r="M965" i="17"/>
  <c r="M1001" i="17"/>
  <c r="M1029" i="17"/>
  <c r="M1065" i="17"/>
  <c r="M21" i="17"/>
  <c r="M63" i="17"/>
  <c r="M88" i="17"/>
  <c r="M113" i="17"/>
  <c r="M137" i="17"/>
  <c r="M157" i="17"/>
  <c r="M201" i="17"/>
  <c r="M241" i="17"/>
  <c r="M265" i="17"/>
  <c r="M349" i="17"/>
  <c r="M425" i="17"/>
  <c r="M473" i="17"/>
  <c r="M549" i="17"/>
  <c r="M725" i="17"/>
  <c r="M741" i="17"/>
  <c r="M757" i="17"/>
  <c r="M777" i="17"/>
  <c r="M793" i="17"/>
  <c r="M809" i="17"/>
  <c r="M825" i="17"/>
  <c r="M841" i="17"/>
  <c r="M881" i="17"/>
  <c r="M905" i="17"/>
  <c r="M937" i="17"/>
  <c r="M969" i="17"/>
  <c r="M1033" i="17"/>
  <c r="G803" i="37"/>
  <c r="M1008" i="17"/>
  <c r="M939" i="17"/>
  <c r="M870" i="17"/>
  <c r="M1031" i="17"/>
  <c r="M916" i="17"/>
  <c r="M1054" i="17"/>
  <c r="M962" i="17"/>
  <c r="M824" i="17"/>
  <c r="M847" i="17"/>
  <c r="M778" i="17"/>
  <c r="M732" i="17"/>
  <c r="M686" i="17"/>
  <c r="M663" i="17"/>
  <c r="M640" i="17"/>
  <c r="M594" i="17"/>
  <c r="M571" i="17"/>
  <c r="M755" i="17"/>
  <c r="M548" i="17"/>
  <c r="M502" i="17"/>
  <c r="M479" i="17"/>
  <c r="M456" i="17"/>
  <c r="M410" i="17"/>
  <c r="M387" i="17"/>
  <c r="M364" i="17"/>
  <c r="M318" i="17"/>
  <c r="M295" i="17"/>
  <c r="M272" i="17"/>
  <c r="M226" i="17"/>
  <c r="M203" i="17"/>
  <c r="M180" i="17"/>
  <c r="M134" i="17"/>
  <c r="M111" i="17"/>
  <c r="M65" i="17"/>
  <c r="M19" i="17"/>
  <c r="M898" i="17"/>
  <c r="M806" i="17"/>
  <c r="M1082" i="17"/>
  <c r="M1036" i="17"/>
  <c r="M944" i="17"/>
  <c r="M990" i="17"/>
  <c r="M852" i="17"/>
  <c r="M875" i="17"/>
  <c r="M783" i="17"/>
  <c r="M714" i="17"/>
  <c r="M691" i="17"/>
  <c r="M668" i="17"/>
  <c r="M622" i="17"/>
  <c r="M599" i="17"/>
  <c r="M576" i="17"/>
  <c r="M967" i="17"/>
  <c r="M760" i="17"/>
  <c r="M1059" i="17"/>
  <c r="M530" i="17"/>
  <c r="M507" i="17"/>
  <c r="M484" i="17"/>
  <c r="M438" i="17"/>
  <c r="M415" i="17"/>
  <c r="M392" i="17"/>
  <c r="M346" i="17"/>
  <c r="M323" i="17"/>
  <c r="M300" i="17"/>
  <c r="M254" i="17"/>
  <c r="M231" i="17"/>
  <c r="M208" i="17"/>
  <c r="M185" i="17"/>
  <c r="M162" i="17"/>
  <c r="M139" i="17"/>
  <c r="M116" i="17"/>
  <c r="M93" i="17"/>
  <c r="M70" i="17"/>
  <c r="M47" i="17"/>
  <c r="M24" i="17"/>
  <c r="M992" i="17"/>
  <c r="M1015" i="17"/>
  <c r="M923" i="17"/>
  <c r="M1084" i="17"/>
  <c r="M900" i="17"/>
  <c r="M831" i="17"/>
  <c r="M854" i="17"/>
  <c r="M808" i="17"/>
  <c r="M739" i="17"/>
  <c r="M716" i="17"/>
  <c r="M670" i="17"/>
  <c r="M647" i="17"/>
  <c r="M624" i="17"/>
  <c r="M578" i="17"/>
  <c r="M555" i="17"/>
  <c r="M762" i="17"/>
  <c r="M1038" i="17"/>
  <c r="M532" i="17"/>
  <c r="M486" i="17"/>
  <c r="M463" i="17"/>
  <c r="M440" i="17"/>
  <c r="M394" i="17"/>
  <c r="M371" i="17"/>
  <c r="M348" i="17"/>
  <c r="M302" i="17"/>
  <c r="M279" i="17"/>
  <c r="M256" i="17"/>
  <c r="M946" i="17"/>
  <c r="M210" i="17"/>
  <c r="M187" i="17"/>
  <c r="M164" i="17"/>
  <c r="M118" i="17"/>
  <c r="M95" i="17"/>
  <c r="M72" i="17"/>
  <c r="M26" i="17"/>
  <c r="M1026" i="17"/>
  <c r="M980" i="17"/>
  <c r="M842" i="17"/>
  <c r="M819" i="17"/>
  <c r="M888" i="17"/>
  <c r="M1072" i="17"/>
  <c r="M727" i="17"/>
  <c r="M704" i="17"/>
  <c r="M658" i="17"/>
  <c r="M635" i="17"/>
  <c r="M612" i="17"/>
  <c r="M1003" i="17"/>
  <c r="M750" i="17"/>
  <c r="M934" i="17"/>
  <c r="M911" i="17"/>
  <c r="M796" i="17"/>
  <c r="M566" i="17"/>
  <c r="M543" i="17"/>
  <c r="M520" i="17"/>
  <c r="M244" i="17"/>
  <c r="M198" i="17"/>
  <c r="M175" i="17"/>
  <c r="M152" i="17"/>
  <c r="M106" i="17"/>
  <c r="M83" i="17"/>
  <c r="M60" i="17"/>
  <c r="M37" i="17"/>
  <c r="M14" i="17"/>
  <c r="M428" i="17"/>
  <c r="M336" i="17"/>
  <c r="M451" i="17"/>
  <c r="M359" i="17"/>
  <c r="M267" i="17"/>
  <c r="M497" i="17"/>
  <c r="M313" i="17"/>
  <c r="M474" i="17"/>
  <c r="M382" i="17"/>
  <c r="M290" i="17"/>
  <c r="M405" i="17"/>
  <c r="M417" i="17"/>
  <c r="M573" i="17"/>
  <c r="M1060" i="17"/>
  <c r="M1014" i="17"/>
  <c r="M968" i="17"/>
  <c r="M922" i="17"/>
  <c r="M807" i="17"/>
  <c r="M899" i="17"/>
  <c r="M991" i="17"/>
  <c r="M876" i="17"/>
  <c r="M784" i="17"/>
  <c r="M1083" i="17"/>
  <c r="M738" i="17"/>
  <c r="M715" i="17"/>
  <c r="M692" i="17"/>
  <c r="M646" i="17"/>
  <c r="M623" i="17"/>
  <c r="M600" i="17"/>
  <c r="M554" i="17"/>
  <c r="M531" i="17"/>
  <c r="M508" i="17"/>
  <c r="M462" i="17"/>
  <c r="M439" i="17"/>
  <c r="M416" i="17"/>
  <c r="M370" i="17"/>
  <c r="M347" i="17"/>
  <c r="M324" i="17"/>
  <c r="M278" i="17"/>
  <c r="M830" i="17"/>
  <c r="M255" i="17"/>
  <c r="M232" i="17"/>
  <c r="M209" i="17"/>
  <c r="M186" i="17"/>
  <c r="M163" i="17"/>
  <c r="M140" i="17"/>
  <c r="M117" i="17"/>
  <c r="M94" i="17"/>
  <c r="M71" i="17"/>
  <c r="M48" i="17"/>
  <c r="M25" i="17"/>
  <c r="M1066" i="17"/>
  <c r="M882" i="17"/>
  <c r="M859" i="17"/>
  <c r="M790" i="17"/>
  <c r="M1043" i="17"/>
  <c r="M928" i="17"/>
  <c r="M1020" i="17"/>
  <c r="M974" i="17"/>
  <c r="M836" i="17"/>
  <c r="M767" i="17"/>
  <c r="M698" i="17"/>
  <c r="M675" i="17"/>
  <c r="M652" i="17"/>
  <c r="M606" i="17"/>
  <c r="M583" i="17"/>
  <c r="M560" i="17"/>
  <c r="M951" i="17"/>
  <c r="M744" i="17"/>
  <c r="M514" i="17"/>
  <c r="M491" i="17"/>
  <c r="M468" i="17"/>
  <c r="M422" i="17"/>
  <c r="M399" i="17"/>
  <c r="M376" i="17"/>
  <c r="M330" i="17"/>
  <c r="M307" i="17"/>
  <c r="M284" i="17"/>
  <c r="M238" i="17"/>
  <c r="M215" i="17"/>
  <c r="M192" i="17"/>
  <c r="M169" i="17"/>
  <c r="M146" i="17"/>
  <c r="M123" i="17"/>
  <c r="M100" i="17"/>
  <c r="M77" i="17"/>
  <c r="M54" i="17"/>
  <c r="M31" i="17"/>
  <c r="M8" i="17"/>
  <c r="M409" i="17"/>
  <c r="M453" i="17"/>
  <c r="M505" i="17"/>
  <c r="M569" i="17"/>
  <c r="M601" i="17"/>
  <c r="M637" i="17"/>
  <c r="M669" i="17"/>
  <c r="M761" i="17"/>
  <c r="M909" i="17"/>
  <c r="M941" i="17"/>
  <c r="M973" i="17"/>
  <c r="M1005" i="17"/>
  <c r="M1073" i="17"/>
  <c r="M38" i="17"/>
  <c r="M67" i="17"/>
  <c r="M141" i="17"/>
  <c r="M173" i="17"/>
  <c r="M225" i="17"/>
  <c r="M245" i="17"/>
  <c r="M273" i="17"/>
  <c r="M357" i="17"/>
  <c r="M517" i="17"/>
  <c r="M633" i="17"/>
  <c r="M713" i="17"/>
  <c r="M729" i="17"/>
  <c r="M781" i="17"/>
  <c r="M797" i="17"/>
  <c r="M813" i="17"/>
  <c r="M829" i="17"/>
  <c r="M845" i="17"/>
  <c r="M865" i="17"/>
  <c r="M885" i="17"/>
  <c r="M945" i="17"/>
  <c r="M977" i="17"/>
  <c r="M1037" i="17"/>
  <c r="M1056" i="17"/>
  <c r="M964" i="17"/>
  <c r="M826" i="17"/>
  <c r="M1079" i="17"/>
  <c r="M1010" i="17"/>
  <c r="M895" i="17"/>
  <c r="M872" i="17"/>
  <c r="M803" i="17"/>
  <c r="M734" i="17"/>
  <c r="M711" i="17"/>
  <c r="M688" i="17"/>
  <c r="M642" i="17"/>
  <c r="M619" i="17"/>
  <c r="M596" i="17"/>
  <c r="M987" i="17"/>
  <c r="M550" i="17"/>
  <c r="M527" i="17"/>
  <c r="M504" i="17"/>
  <c r="M918" i="17"/>
  <c r="M780" i="17"/>
  <c r="M251" i="17"/>
  <c r="M228" i="17"/>
  <c r="M182" i="17"/>
  <c r="M159" i="17"/>
  <c r="M136" i="17"/>
  <c r="M90" i="17"/>
  <c r="M44" i="17"/>
  <c r="M412" i="17"/>
  <c r="M320" i="17"/>
  <c r="M435" i="17"/>
  <c r="M343" i="17"/>
  <c r="M481" i="17"/>
  <c r="M458" i="17"/>
  <c r="M366" i="17"/>
  <c r="M274" i="17"/>
  <c r="M389" i="17"/>
  <c r="M297" i="17"/>
  <c r="M1039" i="17"/>
  <c r="M947" i="17"/>
  <c r="M855" i="17"/>
  <c r="M1062" i="17"/>
  <c r="M1016" i="17"/>
  <c r="M970" i="17"/>
  <c r="M924" i="17"/>
  <c r="M786" i="17"/>
  <c r="M763" i="17"/>
  <c r="M832" i="17"/>
  <c r="M878" i="17"/>
  <c r="M556" i="17"/>
  <c r="M671" i="17"/>
  <c r="M694" i="17"/>
  <c r="M510" i="17"/>
  <c r="M740" i="17"/>
  <c r="M234" i="17"/>
  <c r="M211" i="17"/>
  <c r="M188" i="17"/>
  <c r="M142" i="17"/>
  <c r="M119" i="17"/>
  <c r="M96" i="17"/>
  <c r="M73" i="17"/>
  <c r="M50" i="17"/>
  <c r="M27" i="17"/>
  <c r="M4" i="17"/>
  <c r="M602" i="17"/>
  <c r="M487" i="17"/>
  <c r="M464" i="17"/>
  <c r="M418" i="17"/>
  <c r="M395" i="17"/>
  <c r="M372" i="17"/>
  <c r="M326" i="17"/>
  <c r="M303" i="17"/>
  <c r="M280" i="17"/>
  <c r="M648" i="17"/>
  <c r="M579" i="17"/>
  <c r="M277" i="17"/>
  <c r="M341" i="17"/>
  <c r="M433" i="17"/>
  <c r="M513" i="17"/>
  <c r="M613" i="17"/>
  <c r="M681" i="17"/>
  <c r="M1063" i="17"/>
  <c r="M902" i="17"/>
  <c r="M948" i="17"/>
  <c r="M1040" i="17"/>
  <c r="M994" i="17"/>
  <c r="M879" i="17"/>
  <c r="M810" i="17"/>
  <c r="M787" i="17"/>
  <c r="M718" i="17"/>
  <c r="M695" i="17"/>
  <c r="M672" i="17"/>
  <c r="M626" i="17"/>
  <c r="M603" i="17"/>
  <c r="M971" i="17"/>
  <c r="M764" i="17"/>
  <c r="M856" i="17"/>
  <c r="M580" i="17"/>
  <c r="M534" i="17"/>
  <c r="M511" i="17"/>
  <c r="M235" i="17"/>
  <c r="M212" i="17"/>
  <c r="M166" i="17"/>
  <c r="M143" i="17"/>
  <c r="M120" i="17"/>
  <c r="M74" i="17"/>
  <c r="M28" i="17"/>
  <c r="M488" i="17"/>
  <c r="M396" i="17"/>
  <c r="M304" i="17"/>
  <c r="M419" i="17"/>
  <c r="M327" i="17"/>
  <c r="M465" i="17"/>
  <c r="M442" i="17"/>
  <c r="M350" i="17"/>
  <c r="M258" i="17"/>
  <c r="M373" i="17"/>
  <c r="M281" i="17"/>
  <c r="M1046" i="17"/>
  <c r="M1000" i="17"/>
  <c r="M931" i="17"/>
  <c r="M1023" i="17"/>
  <c r="M908" i="17"/>
  <c r="M954" i="17"/>
  <c r="M839" i="17"/>
  <c r="M862" i="17"/>
  <c r="M747" i="17"/>
  <c r="M816" i="17"/>
  <c r="M770" i="17"/>
  <c r="M655" i="17"/>
  <c r="M724" i="17"/>
  <c r="M540" i="17"/>
  <c r="M586" i="17"/>
  <c r="M218" i="17"/>
  <c r="M195" i="17"/>
  <c r="M172" i="17"/>
  <c r="M126" i="17"/>
  <c r="M103" i="17"/>
  <c r="M57" i="17"/>
  <c r="M11" i="17"/>
  <c r="M632" i="17"/>
  <c r="M494" i="17"/>
  <c r="M471" i="17"/>
  <c r="M448" i="17"/>
  <c r="M402" i="17"/>
  <c r="M379" i="17"/>
  <c r="M356" i="17"/>
  <c r="M310" i="17"/>
  <c r="M287" i="17"/>
  <c r="M264" i="17"/>
  <c r="M678" i="17"/>
  <c r="M563" i="17"/>
  <c r="M1078" i="17"/>
  <c r="M848" i="17"/>
  <c r="M940" i="17"/>
  <c r="M894" i="17"/>
  <c r="M1032" i="17"/>
  <c r="M986" i="17"/>
  <c r="M802" i="17"/>
  <c r="M1055" i="17"/>
  <c r="M871" i="17"/>
  <c r="M756" i="17"/>
  <c r="M779" i="17"/>
  <c r="M687" i="17"/>
  <c r="M595" i="17"/>
  <c r="M963" i="17"/>
  <c r="M526" i="17"/>
  <c r="M618" i="17"/>
  <c r="M572" i="17"/>
  <c r="M250" i="17"/>
  <c r="M227" i="17"/>
  <c r="M204" i="17"/>
  <c r="M158" i="17"/>
  <c r="M135" i="17"/>
  <c r="M112" i="17"/>
  <c r="M89" i="17"/>
  <c r="M66" i="17"/>
  <c r="M43" i="17"/>
  <c r="M20" i="17"/>
  <c r="M664" i="17"/>
  <c r="M503" i="17"/>
  <c r="M480" i="17"/>
  <c r="M434" i="17"/>
  <c r="M411" i="17"/>
  <c r="M388" i="17"/>
  <c r="M342" i="17"/>
  <c r="M319" i="17"/>
  <c r="M296" i="17"/>
  <c r="M710" i="17"/>
  <c r="M461" i="17"/>
  <c r="M509" i="17"/>
  <c r="M577" i="17"/>
  <c r="M609" i="17"/>
  <c r="M645" i="17"/>
  <c r="M877" i="17"/>
  <c r="M917" i="17"/>
  <c r="M981" i="17"/>
  <c r="M1013" i="17"/>
  <c r="M1049" i="17"/>
  <c r="M51" i="17"/>
  <c r="M80" i="17"/>
  <c r="M105" i="17"/>
  <c r="M149" i="17"/>
  <c r="M189" i="17"/>
  <c r="M249" i="17"/>
  <c r="M289" i="17"/>
  <c r="M365" i="17"/>
  <c r="M449" i="17"/>
  <c r="M533" i="17"/>
  <c r="M701" i="17"/>
  <c r="M717" i="17"/>
  <c r="M733" i="17"/>
  <c r="M749" i="17"/>
  <c r="M785" i="17"/>
  <c r="M801" i="17"/>
  <c r="M817" i="17"/>
  <c r="M833" i="17"/>
  <c r="M853" i="17"/>
  <c r="M869" i="17"/>
  <c r="M893" i="17"/>
  <c r="M921" i="17"/>
  <c r="M985" i="17"/>
  <c r="M1017" i="17"/>
  <c r="M1077" i="17"/>
  <c r="M988" i="17"/>
  <c r="M827" i="17"/>
  <c r="M1080" i="17"/>
  <c r="M1034" i="17"/>
  <c r="M942" i="17"/>
  <c r="M804" i="17"/>
  <c r="M735" i="17"/>
  <c r="M712" i="17"/>
  <c r="M666" i="17"/>
  <c r="M643" i="17"/>
  <c r="M620" i="17"/>
  <c r="M758" i="17"/>
  <c r="M1011" i="17"/>
  <c r="M574" i="17"/>
  <c r="M551" i="17"/>
  <c r="M528" i="17"/>
  <c r="M919" i="17"/>
  <c r="M896" i="17"/>
  <c r="M252" i="17"/>
  <c r="M206" i="17"/>
  <c r="M183" i="17"/>
  <c r="M160" i="17"/>
  <c r="M114" i="17"/>
  <c r="M91" i="17"/>
  <c r="M68" i="17"/>
  <c r="M45" i="17"/>
  <c r="M22" i="17"/>
  <c r="M413" i="17"/>
  <c r="M321" i="17"/>
  <c r="M850" i="17"/>
  <c r="M436" i="17"/>
  <c r="M344" i="17"/>
  <c r="M482" i="17"/>
  <c r="M390" i="17"/>
  <c r="M298" i="17"/>
  <c r="M459" i="17"/>
  <c r="M367" i="17"/>
  <c r="M275" i="17"/>
  <c r="M165" i="17"/>
  <c r="M1042" i="17"/>
  <c r="M996" i="17"/>
  <c r="M927" i="17"/>
  <c r="M1019" i="17"/>
  <c r="M904" i="17"/>
  <c r="M835" i="17"/>
  <c r="M766" i="17"/>
  <c r="M720" i="17"/>
  <c r="M674" i="17"/>
  <c r="M651" i="17"/>
  <c r="M628" i="17"/>
  <c r="M582" i="17"/>
  <c r="M950" i="17"/>
  <c r="M858" i="17"/>
  <c r="M743" i="17"/>
  <c r="M536" i="17"/>
  <c r="M490" i="17"/>
  <c r="M467" i="17"/>
  <c r="M444" i="17"/>
  <c r="M398" i="17"/>
  <c r="M375" i="17"/>
  <c r="M352" i="17"/>
  <c r="M306" i="17"/>
  <c r="M283" i="17"/>
  <c r="M260" i="17"/>
  <c r="M812" i="17"/>
  <c r="M559" i="17"/>
  <c r="M237" i="17"/>
  <c r="M214" i="17"/>
  <c r="M191" i="17"/>
  <c r="M168" i="17"/>
  <c r="M145" i="17"/>
  <c r="M122" i="17"/>
  <c r="M99" i="17"/>
  <c r="M76" i="17"/>
  <c r="M53" i="17"/>
  <c r="M30" i="17"/>
  <c r="M7" i="17"/>
  <c r="M1074" i="17"/>
  <c r="M798" i="17"/>
  <c r="M936" i="17"/>
  <c r="M1028" i="17"/>
  <c r="M982" i="17"/>
  <c r="M844" i="17"/>
  <c r="M959" i="17"/>
  <c r="M775" i="17"/>
  <c r="M1051" i="17"/>
  <c r="M706" i="17"/>
  <c r="M683" i="17"/>
  <c r="M660" i="17"/>
  <c r="M614" i="17"/>
  <c r="M591" i="17"/>
  <c r="M568" i="17"/>
  <c r="M890" i="17"/>
  <c r="M752" i="17"/>
  <c r="M867" i="17"/>
  <c r="M522" i="17"/>
  <c r="M499" i="17"/>
  <c r="M476" i="17"/>
  <c r="M430" i="17"/>
  <c r="M407" i="17"/>
  <c r="M384" i="17"/>
  <c r="M338" i="17"/>
  <c r="M315" i="17"/>
  <c r="M292" i="17"/>
  <c r="M223" i="17"/>
  <c r="M200" i="17"/>
  <c r="M177" i="17"/>
  <c r="M154" i="17"/>
  <c r="M131" i="17"/>
  <c r="M108" i="17"/>
  <c r="M85" i="17"/>
  <c r="M62" i="17"/>
  <c r="M39" i="17"/>
  <c r="M246" i="17"/>
  <c r="M16" i="17"/>
  <c r="M385" i="17"/>
  <c r="M521" i="17"/>
  <c r="M553" i="17"/>
  <c r="M589" i="17"/>
  <c r="M617" i="17"/>
  <c r="M657" i="17"/>
  <c r="M689" i="17"/>
  <c r="M952" i="17"/>
  <c r="M791" i="17"/>
  <c r="M1067" i="17"/>
  <c r="M883" i="17"/>
  <c r="M1044" i="17"/>
  <c r="M998" i="17"/>
  <c r="M975" i="17"/>
  <c r="M768" i="17"/>
  <c r="M860" i="17"/>
  <c r="M722" i="17"/>
  <c r="M699" i="17"/>
  <c r="M676" i="17"/>
  <c r="M630" i="17"/>
  <c r="M607" i="17"/>
  <c r="M584" i="17"/>
  <c r="M906" i="17"/>
  <c r="M538" i="17"/>
  <c r="M515" i="17"/>
  <c r="M492" i="17"/>
  <c r="M446" i="17"/>
  <c r="M423" i="17"/>
  <c r="M400" i="17"/>
  <c r="M354" i="17"/>
  <c r="M331" i="17"/>
  <c r="M308" i="17"/>
  <c r="M262" i="17"/>
  <c r="M814" i="17"/>
  <c r="M239" i="17"/>
  <c r="M216" i="17"/>
  <c r="M193" i="17"/>
  <c r="M170" i="17"/>
  <c r="M147" i="17"/>
  <c r="M124" i="17"/>
  <c r="M101" i="17"/>
  <c r="M78" i="17"/>
  <c r="M55" i="17"/>
  <c r="M32" i="17"/>
  <c r="M9" i="17"/>
  <c r="M1035" i="17"/>
  <c r="M1012" i="17"/>
  <c r="M943" i="17"/>
  <c r="M920" i="17"/>
  <c r="M1058" i="17"/>
  <c r="M966" i="17"/>
  <c r="M851" i="17"/>
  <c r="M874" i="17"/>
  <c r="M782" i="17"/>
  <c r="M736" i="17"/>
  <c r="M690" i="17"/>
  <c r="M667" i="17"/>
  <c r="M644" i="17"/>
  <c r="M598" i="17"/>
  <c r="M575" i="17"/>
  <c r="M759" i="17"/>
  <c r="M552" i="17"/>
  <c r="M506" i="17"/>
  <c r="M483" i="17"/>
  <c r="M460" i="17"/>
  <c r="M414" i="17"/>
  <c r="M391" i="17"/>
  <c r="M368" i="17"/>
  <c r="M322" i="17"/>
  <c r="M299" i="17"/>
  <c r="M276" i="17"/>
  <c r="M828" i="17"/>
  <c r="M253" i="17"/>
  <c r="M230" i="17"/>
  <c r="M207" i="17"/>
  <c r="M184" i="17"/>
  <c r="M161" i="17"/>
  <c r="M138" i="17"/>
  <c r="M115" i="17"/>
  <c r="M92" i="17"/>
  <c r="M69" i="17"/>
  <c r="M46" i="17"/>
  <c r="M23" i="17"/>
  <c r="M369" i="17"/>
  <c r="M437" i="17"/>
  <c r="M485" i="17"/>
  <c r="M525" i="17"/>
  <c r="M621" i="17"/>
  <c r="M653" i="17"/>
  <c r="M685" i="17"/>
  <c r="M889" i="17"/>
  <c r="M925" i="17"/>
  <c r="M957" i="17"/>
  <c r="M993" i="17"/>
  <c r="M1021" i="17"/>
  <c r="M1057" i="17"/>
  <c r="M13" i="17"/>
  <c r="M59" i="17"/>
  <c r="M84" i="17"/>
  <c r="M109" i="17"/>
  <c r="M129" i="17"/>
  <c r="M153" i="17"/>
  <c r="M197" i="17"/>
  <c r="M233" i="17"/>
  <c r="M257" i="17"/>
  <c r="M333" i="17"/>
  <c r="M381" i="17"/>
  <c r="M457" i="17"/>
  <c r="M541" i="17"/>
  <c r="M705" i="17"/>
  <c r="M721" i="17"/>
  <c r="M737" i="17"/>
  <c r="M753" i="17"/>
  <c r="M773" i="17"/>
  <c r="M789" i="17"/>
  <c r="M805" i="17"/>
  <c r="M821" i="17"/>
  <c r="M837" i="17"/>
  <c r="M873" i="17"/>
  <c r="M897" i="17"/>
  <c r="M929" i="17"/>
  <c r="M961" i="17"/>
  <c r="M989" i="17"/>
  <c r="M1025" i="17"/>
  <c r="M1053" i="17"/>
  <c r="M849" i="17"/>
  <c r="L980" i="17"/>
  <c r="L911" i="17"/>
  <c r="L1049" i="17"/>
  <c r="L1003" i="17"/>
  <c r="L888" i="17"/>
  <c r="L727" i="17"/>
  <c r="L612" i="17"/>
  <c r="L796" i="17"/>
  <c r="L543" i="17"/>
  <c r="L681" i="17"/>
  <c r="L520" i="17"/>
  <c r="L497" i="17"/>
  <c r="L635" i="17"/>
  <c r="L589" i="17"/>
  <c r="L1072" i="17"/>
  <c r="L865" i="17"/>
  <c r="L704" i="17"/>
  <c r="L405" i="17"/>
  <c r="L83" i="17"/>
  <c r="L60" i="17"/>
  <c r="L773" i="17"/>
  <c r="L267" i="17"/>
  <c r="L244" i="17"/>
  <c r="L37" i="17"/>
  <c r="L14" i="17"/>
  <c r="L819" i="17"/>
  <c r="L451" i="17"/>
  <c r="L428" i="17"/>
  <c r="L359" i="17"/>
  <c r="L175" i="17"/>
  <c r="L152" i="17"/>
  <c r="L221" i="17"/>
  <c r="L129" i="17"/>
  <c r="L106" i="17"/>
  <c r="L336" i="17"/>
  <c r="L313" i="17"/>
  <c r="L1043" i="17"/>
  <c r="L928" i="17"/>
  <c r="L1020" i="17"/>
  <c r="L859" i="17"/>
  <c r="L997" i="17"/>
  <c r="L905" i="17"/>
  <c r="L813" i="17"/>
  <c r="L767" i="17"/>
  <c r="L629" i="17"/>
  <c r="L951" i="17"/>
  <c r="L744" i="17"/>
  <c r="L583" i="17"/>
  <c r="L652" i="17"/>
  <c r="L537" i="17"/>
  <c r="L721" i="17"/>
  <c r="L675" i="17"/>
  <c r="L560" i="17"/>
  <c r="L261" i="17"/>
  <c r="L215" i="17"/>
  <c r="L100" i="17"/>
  <c r="L31" i="17"/>
  <c r="L491" i="17"/>
  <c r="L376" i="17"/>
  <c r="L307" i="17"/>
  <c r="L169" i="17"/>
  <c r="L54" i="17"/>
  <c r="L468" i="17"/>
  <c r="L445" i="17"/>
  <c r="L284" i="17"/>
  <c r="L192" i="17"/>
  <c r="L123" i="17"/>
  <c r="L8" i="17"/>
  <c r="L353" i="17"/>
  <c r="L836" i="17"/>
  <c r="L422" i="17"/>
  <c r="L399" i="17"/>
  <c r="L77" i="17"/>
  <c r="L146" i="17"/>
  <c r="L944" i="17"/>
  <c r="L1059" i="17"/>
  <c r="L1036" i="17"/>
  <c r="L875" i="17"/>
  <c r="L921" i="17"/>
  <c r="L783" i="17"/>
  <c r="L645" i="17"/>
  <c r="L1013" i="17"/>
  <c r="L967" i="17"/>
  <c r="L599" i="17"/>
  <c r="L737" i="17"/>
  <c r="L576" i="17"/>
  <c r="L484" i="17"/>
  <c r="L553" i="17"/>
  <c r="L852" i="17"/>
  <c r="L760" i="17"/>
  <c r="L691" i="17"/>
  <c r="L668" i="17"/>
  <c r="L507" i="17"/>
  <c r="L461" i="17"/>
  <c r="L392" i="17"/>
  <c r="L323" i="17"/>
  <c r="L116" i="17"/>
  <c r="L47" i="17"/>
  <c r="L300" i="17"/>
  <c r="L231" i="17"/>
  <c r="L185" i="17"/>
  <c r="L70" i="17"/>
  <c r="L829" i="17"/>
  <c r="L415" i="17"/>
  <c r="L277" i="17"/>
  <c r="L139" i="17"/>
  <c r="L24" i="17"/>
  <c r="L162" i="17"/>
  <c r="L93" i="17"/>
  <c r="L530" i="17"/>
  <c r="L369" i="17"/>
  <c r="L208" i="17"/>
  <c r="L1027" i="17"/>
  <c r="L935" i="17"/>
  <c r="L1004" i="17"/>
  <c r="L981" i="17"/>
  <c r="L912" i="17"/>
  <c r="L889" i="17"/>
  <c r="L751" i="17"/>
  <c r="L728" i="17"/>
  <c r="L705" i="17"/>
  <c r="L636" i="17"/>
  <c r="L544" i="17"/>
  <c r="L567" i="17"/>
  <c r="L1073" i="17"/>
  <c r="L820" i="17"/>
  <c r="L659" i="17"/>
  <c r="L383" i="17"/>
  <c r="L360" i="17"/>
  <c r="L153" i="17"/>
  <c r="L38" i="17"/>
  <c r="L452" i="17"/>
  <c r="L429" i="17"/>
  <c r="L176" i="17"/>
  <c r="L107" i="17"/>
  <c r="L843" i="17"/>
  <c r="L797" i="17"/>
  <c r="L613" i="17"/>
  <c r="L521" i="17"/>
  <c r="L475" i="17"/>
  <c r="L337" i="17"/>
  <c r="L130" i="17"/>
  <c r="L61" i="17"/>
  <c r="L84" i="17"/>
  <c r="L199" i="17"/>
  <c r="L268" i="17"/>
  <c r="L15" i="17"/>
  <c r="L291" i="17"/>
  <c r="L245" i="17"/>
  <c r="L929" i="17"/>
  <c r="L883" i="17"/>
  <c r="L975" i="17"/>
  <c r="L860" i="17"/>
  <c r="L653" i="17"/>
  <c r="L952" i="17"/>
  <c r="L561" i="17"/>
  <c r="L791" i="17"/>
  <c r="L699" i="17"/>
  <c r="L676" i="17"/>
  <c r="L607" i="17"/>
  <c r="L515" i="17"/>
  <c r="L492" i="17"/>
  <c r="L1067" i="17"/>
  <c r="L768" i="17"/>
  <c r="L745" i="17"/>
  <c r="L469" i="17"/>
  <c r="L584" i="17"/>
  <c r="L331" i="17"/>
  <c r="L308" i="17"/>
  <c r="L285" i="17"/>
  <c r="L124" i="17"/>
  <c r="L55" i="17"/>
  <c r="L400" i="17"/>
  <c r="L193" i="17"/>
  <c r="L78" i="17"/>
  <c r="L9" i="17"/>
  <c r="L423" i="17"/>
  <c r="L239" i="17"/>
  <c r="L147" i="17"/>
  <c r="L32" i="17"/>
  <c r="L377" i="17"/>
  <c r="L216" i="17"/>
  <c r="L170" i="17"/>
  <c r="L837" i="17"/>
  <c r="L101" i="17"/>
  <c r="L1083" i="17"/>
  <c r="L1060" i="17"/>
  <c r="L1037" i="17"/>
  <c r="L968" i="17"/>
  <c r="L899" i="17"/>
  <c r="L807" i="17"/>
  <c r="L715" i="17"/>
  <c r="L669" i="17"/>
  <c r="L761" i="17"/>
  <c r="L784" i="17"/>
  <c r="L623" i="17"/>
  <c r="L508" i="17"/>
  <c r="L991" i="17"/>
  <c r="L853" i="17"/>
  <c r="L692" i="17"/>
  <c r="L531" i="17"/>
  <c r="L945" i="17"/>
  <c r="L600" i="17"/>
  <c r="L577" i="17"/>
  <c r="L416" i="17"/>
  <c r="L347" i="17"/>
  <c r="L232" i="17"/>
  <c r="L140" i="17"/>
  <c r="L71" i="17"/>
  <c r="L209" i="17"/>
  <c r="L94" i="17"/>
  <c r="L25" i="17"/>
  <c r="L255" i="17"/>
  <c r="L163" i="17"/>
  <c r="L48" i="17"/>
  <c r="L324" i="17"/>
  <c r="L186" i="17"/>
  <c r="L439" i="17"/>
  <c r="L393" i="17"/>
  <c r="L876" i="17"/>
  <c r="L117" i="17"/>
  <c r="L485" i="17"/>
  <c r="L301" i="17"/>
  <c r="L458" i="17"/>
  <c r="L478" i="17"/>
  <c r="L494" i="17"/>
  <c r="L522" i="17"/>
  <c r="L554" i="17"/>
  <c r="L574" i="17"/>
  <c r="L594" i="17"/>
  <c r="L618" i="17"/>
  <c r="L634" i="17"/>
  <c r="L654" i="17"/>
  <c r="L670" i="17"/>
  <c r="L686" i="17"/>
  <c r="L702" i="17"/>
  <c r="L718" i="17"/>
  <c r="L738" i="17"/>
  <c r="L754" i="17"/>
  <c r="L774" i="17"/>
  <c r="L790" i="17"/>
  <c r="L202" i="17"/>
  <c r="L218" i="17"/>
  <c r="L238" i="17"/>
  <c r="L266" i="17"/>
  <c r="L282" i="17"/>
  <c r="L314" i="17"/>
  <c r="L330" i="17"/>
  <c r="L346" i="17"/>
  <c r="L370" i="17"/>
  <c r="L390" i="17"/>
  <c r="L406" i="17"/>
  <c r="L446" i="17"/>
  <c r="L510" i="17"/>
  <c r="L570" i="17"/>
  <c r="L646" i="17"/>
  <c r="L814" i="17"/>
  <c r="L830" i="17"/>
  <c r="L862" i="17"/>
  <c r="L878" i="17"/>
  <c r="L894" i="17"/>
  <c r="L926" i="17"/>
  <c r="L942" i="17"/>
  <c r="L958" i="17"/>
  <c r="L974" i="17"/>
  <c r="L990" i="17"/>
  <c r="L1006" i="17"/>
  <c r="L1022" i="17"/>
  <c r="L1015" i="17"/>
  <c r="L923" i="17"/>
  <c r="L900" i="17"/>
  <c r="L1061" i="17"/>
  <c r="L1084" i="17"/>
  <c r="L969" i="17"/>
  <c r="L877" i="17"/>
  <c r="L831" i="17"/>
  <c r="L808" i="17"/>
  <c r="L716" i="17"/>
  <c r="L693" i="17"/>
  <c r="L785" i="17"/>
  <c r="L624" i="17"/>
  <c r="L509" i="17"/>
  <c r="L992" i="17"/>
  <c r="L601" i="17"/>
  <c r="L555" i="17"/>
  <c r="L532" i="17"/>
  <c r="L739" i="17"/>
  <c r="L647" i="17"/>
  <c r="L463" i="17"/>
  <c r="L417" i="17"/>
  <c r="L348" i="17"/>
  <c r="L279" i="17"/>
  <c r="L141" i="17"/>
  <c r="L26" i="17"/>
  <c r="L371" i="17"/>
  <c r="L164" i="17"/>
  <c r="L95" i="17"/>
  <c r="L325" i="17"/>
  <c r="L256" i="17"/>
  <c r="L118" i="17"/>
  <c r="L49" i="17"/>
  <c r="L187" i="17"/>
  <c r="L440" i="17"/>
  <c r="L233" i="17"/>
  <c r="L302" i="17"/>
  <c r="L72" i="17"/>
  <c r="L1053" i="17"/>
  <c r="L961" i="17"/>
  <c r="L892" i="17"/>
  <c r="L1007" i="17"/>
  <c r="L915" i="17"/>
  <c r="L708" i="17"/>
  <c r="L616" i="17"/>
  <c r="L639" i="17"/>
  <c r="L823" i="17"/>
  <c r="L593" i="17"/>
  <c r="L524" i="17"/>
  <c r="L455" i="17"/>
  <c r="L1076" i="17"/>
  <c r="L984" i="17"/>
  <c r="L869" i="17"/>
  <c r="L777" i="17"/>
  <c r="L731" i="17"/>
  <c r="L685" i="17"/>
  <c r="L547" i="17"/>
  <c r="L340" i="17"/>
  <c r="L133" i="17"/>
  <c r="L18" i="17"/>
  <c r="L432" i="17"/>
  <c r="L363" i="17"/>
  <c r="L271" i="17"/>
  <c r="L248" i="17"/>
  <c r="L156" i="17"/>
  <c r="L87" i="17"/>
  <c r="L800" i="17"/>
  <c r="L110" i="17"/>
  <c r="L41" i="17"/>
  <c r="L317" i="17"/>
  <c r="L409" i="17"/>
  <c r="L225" i="17"/>
  <c r="L64" i="17"/>
  <c r="L501" i="17"/>
  <c r="L179" i="17"/>
  <c r="L1047" i="17"/>
  <c r="L863" i="17"/>
  <c r="L1024" i="17"/>
  <c r="L955" i="17"/>
  <c r="L932" i="17"/>
  <c r="L679" i="17"/>
  <c r="L909" i="17"/>
  <c r="L840" i="17"/>
  <c r="L817" i="17"/>
  <c r="L771" i="17"/>
  <c r="L633" i="17"/>
  <c r="L587" i="17"/>
  <c r="L748" i="17"/>
  <c r="L725" i="17"/>
  <c r="L656" i="17"/>
  <c r="L564" i="17"/>
  <c r="L495" i="17"/>
  <c r="L380" i="17"/>
  <c r="L357" i="17"/>
  <c r="L173" i="17"/>
  <c r="L150" i="17"/>
  <c r="L311" i="17"/>
  <c r="L219" i="17"/>
  <c r="L127" i="17"/>
  <c r="L104" i="17"/>
  <c r="L403" i="17"/>
  <c r="L288" i="17"/>
  <c r="L81" i="17"/>
  <c r="L58" i="17"/>
  <c r="L472" i="17"/>
  <c r="L35" i="17"/>
  <c r="L196" i="17"/>
  <c r="L265" i="17"/>
  <c r="L12" i="17"/>
  <c r="L541" i="17"/>
  <c r="L449" i="17"/>
  <c r="L242" i="17"/>
  <c r="L927" i="17"/>
  <c r="L1019" i="17"/>
  <c r="L973" i="17"/>
  <c r="L881" i="17"/>
  <c r="L835" i="17"/>
  <c r="L812" i="17"/>
  <c r="L996" i="17"/>
  <c r="L904" i="17"/>
  <c r="L651" i="17"/>
  <c r="L697" i="17"/>
  <c r="L605" i="17"/>
  <c r="L513" i="17"/>
  <c r="L536" i="17"/>
  <c r="L1065" i="17"/>
  <c r="L720" i="17"/>
  <c r="L628" i="17"/>
  <c r="L444" i="17"/>
  <c r="L421" i="17"/>
  <c r="L352" i="17"/>
  <c r="L329" i="17"/>
  <c r="L283" i="17"/>
  <c r="L145" i="17"/>
  <c r="L122" i="17"/>
  <c r="L789" i="17"/>
  <c r="L743" i="17"/>
  <c r="L237" i="17"/>
  <c r="L99" i="17"/>
  <c r="L76" i="17"/>
  <c r="L559" i="17"/>
  <c r="L260" i="17"/>
  <c r="L53" i="17"/>
  <c r="L30" i="17"/>
  <c r="L306" i="17"/>
  <c r="L191" i="17"/>
  <c r="L375" i="17"/>
  <c r="L7" i="17"/>
  <c r="L467" i="17"/>
  <c r="L168" i="17"/>
  <c r="L1008" i="17"/>
  <c r="L916" i="17"/>
  <c r="L893" i="17"/>
  <c r="L732" i="17"/>
  <c r="L640" i="17"/>
  <c r="L617" i="17"/>
  <c r="L1031" i="17"/>
  <c r="L847" i="17"/>
  <c r="L824" i="17"/>
  <c r="L755" i="17"/>
  <c r="L571" i="17"/>
  <c r="L663" i="17"/>
  <c r="L548" i="17"/>
  <c r="L525" i="17"/>
  <c r="L985" i="17"/>
  <c r="L801" i="17"/>
  <c r="L1077" i="17"/>
  <c r="L939" i="17"/>
  <c r="L479" i="17"/>
  <c r="L387" i="17"/>
  <c r="L249" i="17"/>
  <c r="L203" i="17"/>
  <c r="L111" i="17"/>
  <c r="L88" i="17"/>
  <c r="L709" i="17"/>
  <c r="L65" i="17"/>
  <c r="L42" i="17"/>
  <c r="L295" i="17"/>
  <c r="L180" i="17"/>
  <c r="L19" i="17"/>
  <c r="L157" i="17"/>
  <c r="L456" i="17"/>
  <c r="L433" i="17"/>
  <c r="L272" i="17"/>
  <c r="L134" i="17"/>
  <c r="L364" i="17"/>
  <c r="L341" i="17"/>
  <c r="L979" i="17"/>
  <c r="L956" i="17"/>
  <c r="L887" i="17"/>
  <c r="L1025" i="17"/>
  <c r="L611" i="17"/>
  <c r="L864" i="17"/>
  <c r="L795" i="17"/>
  <c r="L680" i="17"/>
  <c r="L657" i="17"/>
  <c r="L588" i="17"/>
  <c r="L565" i="17"/>
  <c r="L933" i="17"/>
  <c r="L841" i="17"/>
  <c r="L772" i="17"/>
  <c r="L749" i="17"/>
  <c r="L519" i="17"/>
  <c r="L496" i="17"/>
  <c r="L1071" i="17"/>
  <c r="L703" i="17"/>
  <c r="L473" i="17"/>
  <c r="L105" i="17"/>
  <c r="L82" i="17"/>
  <c r="L404" i="17"/>
  <c r="L289" i="17"/>
  <c r="L59" i="17"/>
  <c r="L36" i="17"/>
  <c r="L381" i="17"/>
  <c r="L243" i="17"/>
  <c r="L197" i="17"/>
  <c r="L174" i="17"/>
  <c r="L13" i="17"/>
  <c r="L427" i="17"/>
  <c r="L220" i="17"/>
  <c r="L151" i="17"/>
  <c r="L128" i="17"/>
  <c r="L358" i="17"/>
  <c r="L335" i="17"/>
  <c r="L312" i="17"/>
  <c r="L426" i="17"/>
  <c r="L466" i="17"/>
  <c r="L482" i="17"/>
  <c r="L498" i="17"/>
  <c r="L538" i="17"/>
  <c r="L558" i="17"/>
  <c r="L578" i="17"/>
  <c r="L602" i="17"/>
  <c r="L622" i="17"/>
  <c r="L638" i="17"/>
  <c r="L658" i="17"/>
  <c r="L674" i="17"/>
  <c r="L690" i="17"/>
  <c r="L706" i="17"/>
  <c r="L722" i="17"/>
  <c r="L742" i="17"/>
  <c r="L762" i="17"/>
  <c r="L778" i="17"/>
  <c r="L794" i="17"/>
  <c r="L206" i="17"/>
  <c r="L222" i="17"/>
  <c r="L254" i="17"/>
  <c r="L270" i="17"/>
  <c r="L286" i="17"/>
  <c r="L318" i="17"/>
  <c r="L334" i="17"/>
  <c r="L350" i="17"/>
  <c r="L374" i="17"/>
  <c r="L394" i="17"/>
  <c r="L410" i="17"/>
  <c r="L450" i="17"/>
  <c r="L514" i="17"/>
  <c r="L590" i="17"/>
  <c r="L758" i="17"/>
  <c r="L818" i="17"/>
  <c r="L866" i="17"/>
  <c r="L882" i="17"/>
  <c r="L898" i="17"/>
  <c r="L930" i="17"/>
  <c r="L946" i="17"/>
  <c r="L962" i="17"/>
  <c r="L978" i="17"/>
  <c r="L994" i="17"/>
  <c r="L1010" i="17"/>
  <c r="L1026" i="17"/>
  <c r="L1042" i="17"/>
  <c r="L995" i="17"/>
  <c r="L972" i="17"/>
  <c r="L1041" i="17"/>
  <c r="L1064" i="17"/>
  <c r="L949" i="17"/>
  <c r="L903" i="17"/>
  <c r="L765" i="17"/>
  <c r="L696" i="17"/>
  <c r="L673" i="17"/>
  <c r="L880" i="17"/>
  <c r="L811" i="17"/>
  <c r="L604" i="17"/>
  <c r="L581" i="17"/>
  <c r="L512" i="17"/>
  <c r="L857" i="17"/>
  <c r="L535" i="17"/>
  <c r="L489" i="17"/>
  <c r="L627" i="17"/>
  <c r="L443" i="17"/>
  <c r="L420" i="17"/>
  <c r="L397" i="17"/>
  <c r="L351" i="17"/>
  <c r="L305" i="17"/>
  <c r="L167" i="17"/>
  <c r="L144" i="17"/>
  <c r="L788" i="17"/>
  <c r="L719" i="17"/>
  <c r="L328" i="17"/>
  <c r="L121" i="17"/>
  <c r="L98" i="17"/>
  <c r="L259" i="17"/>
  <c r="L236" i="17"/>
  <c r="L213" i="17"/>
  <c r="L75" i="17"/>
  <c r="L52" i="17"/>
  <c r="L190" i="17"/>
  <c r="L29" i="17"/>
  <c r="L6" i="17"/>
  <c r="L988" i="17"/>
  <c r="L919" i="17"/>
  <c r="L1057" i="17"/>
  <c r="L896" i="17"/>
  <c r="L873" i="17"/>
  <c r="L827" i="17"/>
  <c r="L712" i="17"/>
  <c r="L689" i="17"/>
  <c r="L1011" i="17"/>
  <c r="L804" i="17"/>
  <c r="L643" i="17"/>
  <c r="L735" i="17"/>
  <c r="L1080" i="17"/>
  <c r="L781" i="17"/>
  <c r="L551" i="17"/>
  <c r="L528" i="17"/>
  <c r="L620" i="17"/>
  <c r="L505" i="17"/>
  <c r="L367" i="17"/>
  <c r="L275" i="17"/>
  <c r="L183" i="17"/>
  <c r="L160" i="17"/>
  <c r="L436" i="17"/>
  <c r="L344" i="17"/>
  <c r="L137" i="17"/>
  <c r="L114" i="17"/>
  <c r="L597" i="17"/>
  <c r="L459" i="17"/>
  <c r="L252" i="17"/>
  <c r="L91" i="17"/>
  <c r="L68" i="17"/>
  <c r="L298" i="17"/>
  <c r="L321" i="17"/>
  <c r="L413" i="17"/>
  <c r="L229" i="17"/>
  <c r="L45" i="17"/>
  <c r="L22" i="17"/>
  <c r="L936" i="17"/>
  <c r="L867" i="17"/>
  <c r="L1051" i="17"/>
  <c r="L913" i="17"/>
  <c r="L683" i="17"/>
  <c r="L959" i="17"/>
  <c r="L1005" i="17"/>
  <c r="L752" i="17"/>
  <c r="L637" i="17"/>
  <c r="L568" i="17"/>
  <c r="L545" i="17"/>
  <c r="L660" i="17"/>
  <c r="L821" i="17"/>
  <c r="L499" i="17"/>
  <c r="L453" i="17"/>
  <c r="L384" i="17"/>
  <c r="L361" i="17"/>
  <c r="L177" i="17"/>
  <c r="L154" i="17"/>
  <c r="L775" i="17"/>
  <c r="L591" i="17"/>
  <c r="L315" i="17"/>
  <c r="L223" i="17"/>
  <c r="L131" i="17"/>
  <c r="L108" i="17"/>
  <c r="L844" i="17"/>
  <c r="L476" i="17"/>
  <c r="L407" i="17"/>
  <c r="L292" i="17"/>
  <c r="L85" i="17"/>
  <c r="L62" i="17"/>
  <c r="L729" i="17"/>
  <c r="L200" i="17"/>
  <c r="L39" i="17"/>
  <c r="L269" i="17"/>
  <c r="L16" i="17"/>
  <c r="L246" i="17"/>
  <c r="L943" i="17"/>
  <c r="L920" i="17"/>
  <c r="L897" i="17"/>
  <c r="L851" i="17"/>
  <c r="L828" i="17"/>
  <c r="L667" i="17"/>
  <c r="L1035" i="17"/>
  <c r="L1012" i="17"/>
  <c r="L805" i="17"/>
  <c r="L736" i="17"/>
  <c r="L644" i="17"/>
  <c r="L575" i="17"/>
  <c r="L529" i="17"/>
  <c r="L483" i="17"/>
  <c r="L1081" i="17"/>
  <c r="L989" i="17"/>
  <c r="L713" i="17"/>
  <c r="L621" i="17"/>
  <c r="L552" i="17"/>
  <c r="L368" i="17"/>
  <c r="L345" i="17"/>
  <c r="L276" i="17"/>
  <c r="L161" i="17"/>
  <c r="L138" i="17"/>
  <c r="L437" i="17"/>
  <c r="L391" i="17"/>
  <c r="L253" i="17"/>
  <c r="L207" i="17"/>
  <c r="L115" i="17"/>
  <c r="L92" i="17"/>
  <c r="L759" i="17"/>
  <c r="L460" i="17"/>
  <c r="L69" i="17"/>
  <c r="L46" i="17"/>
  <c r="L299" i="17"/>
  <c r="L184" i="17"/>
  <c r="L414" i="17"/>
  <c r="L23" i="17"/>
  <c r="L1052" i="17"/>
  <c r="L1029" i="17"/>
  <c r="L960" i="17"/>
  <c r="L868" i="17"/>
  <c r="L937" i="17"/>
  <c r="L845" i="17"/>
  <c r="L799" i="17"/>
  <c r="L707" i="17"/>
  <c r="L891" i="17"/>
  <c r="L592" i="17"/>
  <c r="L684" i="17"/>
  <c r="L569" i="17"/>
  <c r="L753" i="17"/>
  <c r="L661" i="17"/>
  <c r="L500" i="17"/>
  <c r="L431" i="17"/>
  <c r="L1075" i="17"/>
  <c r="L983" i="17"/>
  <c r="L615" i="17"/>
  <c r="L523" i="17"/>
  <c r="L109" i="17"/>
  <c r="L776" i="17"/>
  <c r="L477" i="17"/>
  <c r="L408" i="17"/>
  <c r="L339" i="17"/>
  <c r="L316" i="17"/>
  <c r="L224" i="17"/>
  <c r="L132" i="17"/>
  <c r="L63" i="17"/>
  <c r="L293" i="17"/>
  <c r="L247" i="17"/>
  <c r="L86" i="17"/>
  <c r="L17" i="17"/>
  <c r="L730" i="17"/>
  <c r="L385" i="17"/>
  <c r="L201" i="17"/>
  <c r="L155" i="17"/>
  <c r="L40" i="17"/>
  <c r="L362" i="17"/>
  <c r="L430" i="17"/>
  <c r="L470" i="17"/>
  <c r="L486" i="17"/>
  <c r="L502" i="17"/>
  <c r="L542" i="17"/>
  <c r="L562" i="17"/>
  <c r="L582" i="17"/>
  <c r="L610" i="17"/>
  <c r="L626" i="17"/>
  <c r="L642" i="17"/>
  <c r="L662" i="17"/>
  <c r="L678" i="17"/>
  <c r="L694" i="17"/>
  <c r="L710" i="17"/>
  <c r="L726" i="17"/>
  <c r="L746" i="17"/>
  <c r="L766" i="17"/>
  <c r="L782" i="17"/>
  <c r="L798" i="17"/>
  <c r="L194" i="17"/>
  <c r="L210" i="17"/>
  <c r="L226" i="17"/>
  <c r="L258" i="17"/>
  <c r="L274" i="17"/>
  <c r="L290" i="17"/>
  <c r="L322" i="17"/>
  <c r="L338" i="17"/>
  <c r="L354" i="17"/>
  <c r="L382" i="17"/>
  <c r="L398" i="17"/>
  <c r="L438" i="17"/>
  <c r="L462" i="17"/>
  <c r="L534" i="17"/>
  <c r="L598" i="17"/>
  <c r="L806" i="17"/>
  <c r="L822" i="17"/>
  <c r="L854" i="17"/>
  <c r="L870" i="17"/>
  <c r="L886" i="17"/>
  <c r="L934" i="17"/>
  <c r="L950" i="17"/>
  <c r="L966" i="17"/>
  <c r="L982" i="17"/>
  <c r="L998" i="17"/>
  <c r="L1014" i="17"/>
  <c r="L1030" i="17"/>
  <c r="L957" i="17"/>
  <c r="L907" i="17"/>
  <c r="L884" i="17"/>
  <c r="L815" i="17"/>
  <c r="L999" i="17"/>
  <c r="L976" i="17"/>
  <c r="L861" i="17"/>
  <c r="L1045" i="17"/>
  <c r="L953" i="17"/>
  <c r="L723" i="17"/>
  <c r="L677" i="17"/>
  <c r="L539" i="17"/>
  <c r="L792" i="17"/>
  <c r="L700" i="17"/>
  <c r="L608" i="17"/>
  <c r="L516" i="17"/>
  <c r="L493" i="17"/>
  <c r="L1068" i="17"/>
  <c r="L769" i="17"/>
  <c r="L631" i="17"/>
  <c r="L585" i="17"/>
  <c r="L332" i="17"/>
  <c r="L125" i="17"/>
  <c r="L10" i="17"/>
  <c r="L447" i="17"/>
  <c r="L401" i="17"/>
  <c r="L355" i="17"/>
  <c r="L148" i="17"/>
  <c r="L79" i="17"/>
  <c r="L424" i="17"/>
  <c r="L263" i="17"/>
  <c r="L240" i="17"/>
  <c r="L217" i="17"/>
  <c r="L102" i="17"/>
  <c r="L33" i="17"/>
  <c r="L378" i="17"/>
  <c r="L309" i="17"/>
  <c r="L56" i="17"/>
  <c r="L171" i="17"/>
  <c r="L1039" i="17"/>
  <c r="L993" i="17"/>
  <c r="L901" i="17"/>
  <c r="L832" i="17"/>
  <c r="L924" i="17"/>
  <c r="L855" i="17"/>
  <c r="L763" i="17"/>
  <c r="L740" i="17"/>
  <c r="L625" i="17"/>
  <c r="L1016" i="17"/>
  <c r="L947" i="17"/>
  <c r="L717" i="17"/>
  <c r="L579" i="17"/>
  <c r="L533" i="17"/>
  <c r="L809" i="17"/>
  <c r="L556" i="17"/>
  <c r="L648" i="17"/>
  <c r="L487" i="17"/>
  <c r="L211" i="17"/>
  <c r="L96" i="17"/>
  <c r="L27" i="17"/>
  <c r="L671" i="17"/>
  <c r="L372" i="17"/>
  <c r="L257" i="17"/>
  <c r="L165" i="17"/>
  <c r="L50" i="17"/>
  <c r="L441" i="17"/>
  <c r="L395" i="17"/>
  <c r="L303" i="17"/>
  <c r="L188" i="17"/>
  <c r="L119" i="17"/>
  <c r="L4" i="17"/>
  <c r="L349" i="17"/>
  <c r="L280" i="17"/>
  <c r="L234" i="17"/>
  <c r="L464" i="17"/>
  <c r="L418" i="17"/>
  <c r="L73" i="17"/>
  <c r="L142" i="17"/>
  <c r="L963" i="17"/>
  <c r="L917" i="17"/>
  <c r="L1055" i="17"/>
  <c r="L871" i="17"/>
  <c r="L825" i="17"/>
  <c r="L779" i="17"/>
  <c r="L641" i="17"/>
  <c r="L1032" i="17"/>
  <c r="L848" i="17"/>
  <c r="L756" i="17"/>
  <c r="L687" i="17"/>
  <c r="L664" i="17"/>
  <c r="L595" i="17"/>
  <c r="L549" i="17"/>
  <c r="L503" i="17"/>
  <c r="L733" i="17"/>
  <c r="L940" i="17"/>
  <c r="L204" i="17"/>
  <c r="L112" i="17"/>
  <c r="L43" i="17"/>
  <c r="L572" i="17"/>
  <c r="L411" i="17"/>
  <c r="L319" i="17"/>
  <c r="L227" i="17"/>
  <c r="L181" i="17"/>
  <c r="L66" i="17"/>
  <c r="L296" i="17"/>
  <c r="L135" i="17"/>
  <c r="L20" i="17"/>
  <c r="L158" i="17"/>
  <c r="L457" i="17"/>
  <c r="L434" i="17"/>
  <c r="L388" i="17"/>
  <c r="L273" i="17"/>
  <c r="L89" i="17"/>
  <c r="L526" i="17"/>
  <c r="L365" i="17"/>
  <c r="L480" i="17"/>
  <c r="L250" i="17"/>
  <c r="L1023" i="17"/>
  <c r="L1000" i="17"/>
  <c r="L931" i="17"/>
  <c r="L839" i="17"/>
  <c r="L816" i="17"/>
  <c r="L747" i="17"/>
  <c r="L724" i="17"/>
  <c r="L609" i="17"/>
  <c r="L908" i="17"/>
  <c r="L977" i="17"/>
  <c r="L701" i="17"/>
  <c r="L563" i="17"/>
  <c r="L793" i="17"/>
  <c r="L655" i="17"/>
  <c r="L540" i="17"/>
  <c r="L517" i="17"/>
  <c r="L885" i="17"/>
  <c r="L471" i="17"/>
  <c r="L1069" i="17"/>
  <c r="L632" i="17"/>
  <c r="L448" i="17"/>
  <c r="L195" i="17"/>
  <c r="L80" i="17"/>
  <c r="L11" i="17"/>
  <c r="L425" i="17"/>
  <c r="L356" i="17"/>
  <c r="L264" i="17"/>
  <c r="L241" i="17"/>
  <c r="L149" i="17"/>
  <c r="L34" i="17"/>
  <c r="L379" i="17"/>
  <c r="L172" i="17"/>
  <c r="L103" i="17"/>
  <c r="L310" i="17"/>
  <c r="L57" i="17"/>
  <c r="L126" i="17"/>
  <c r="L333" i="17"/>
  <c r="L287" i="17"/>
  <c r="L971" i="17"/>
  <c r="L1040" i="17"/>
  <c r="L1063" i="17"/>
  <c r="L948" i="17"/>
  <c r="L925" i="17"/>
  <c r="L1017" i="17"/>
  <c r="L879" i="17"/>
  <c r="L833" i="17"/>
  <c r="L787" i="17"/>
  <c r="L764" i="17"/>
  <c r="L695" i="17"/>
  <c r="L672" i="17"/>
  <c r="L856" i="17"/>
  <c r="L603" i="17"/>
  <c r="L557" i="17"/>
  <c r="L741" i="17"/>
  <c r="L649" i="17"/>
  <c r="L580" i="17"/>
  <c r="L511" i="17"/>
  <c r="L488" i="17"/>
  <c r="L465" i="17"/>
  <c r="L51" i="17"/>
  <c r="L28" i="17"/>
  <c r="L373" i="17"/>
  <c r="L304" i="17"/>
  <c r="L189" i="17"/>
  <c r="L166" i="17"/>
  <c r="L5" i="17"/>
  <c r="L419" i="17"/>
  <c r="L396" i="17"/>
  <c r="L327" i="17"/>
  <c r="L281" i="17"/>
  <c r="L143" i="17"/>
  <c r="L120" i="17"/>
  <c r="L212" i="17"/>
  <c r="L235" i="17"/>
  <c r="L74" i="17"/>
  <c r="L97" i="17"/>
  <c r="L987" i="17"/>
  <c r="L964" i="17"/>
  <c r="L872" i="17"/>
  <c r="L1056" i="17"/>
  <c r="L895" i="17"/>
  <c r="L803" i="17"/>
  <c r="L1033" i="17"/>
  <c r="L941" i="17"/>
  <c r="L665" i="17"/>
  <c r="L619" i="17"/>
  <c r="L757" i="17"/>
  <c r="L596" i="17"/>
  <c r="L504" i="17"/>
  <c r="L435" i="17"/>
  <c r="L1079" i="17"/>
  <c r="L711" i="17"/>
  <c r="L320" i="17"/>
  <c r="L228" i="17"/>
  <c r="L67" i="17"/>
  <c r="L44" i="17"/>
  <c r="L573" i="17"/>
  <c r="L412" i="17"/>
  <c r="L297" i="17"/>
  <c r="L21" i="17"/>
  <c r="L780" i="17"/>
  <c r="L688" i="17"/>
  <c r="L343" i="17"/>
  <c r="L159" i="17"/>
  <c r="L136" i="17"/>
  <c r="L389" i="17"/>
  <c r="L90" i="17"/>
  <c r="L849" i="17"/>
  <c r="L527" i="17"/>
  <c r="L205" i="17"/>
  <c r="L113" i="17"/>
  <c r="L481" i="17"/>
  <c r="L251" i="17"/>
  <c r="L454" i="17"/>
  <c r="L474" i="17"/>
  <c r="L490" i="17"/>
  <c r="L518" i="17"/>
  <c r="L550" i="17"/>
  <c r="L566" i="17"/>
  <c r="L586" i="17"/>
  <c r="L614" i="17"/>
  <c r="L630" i="17"/>
  <c r="L650" i="17"/>
  <c r="L666" i="17"/>
  <c r="L682" i="17"/>
  <c r="L698" i="17"/>
  <c r="L714" i="17"/>
  <c r="L734" i="17"/>
  <c r="L750" i="17"/>
  <c r="L770" i="17"/>
  <c r="L786" i="17"/>
  <c r="L802" i="17"/>
  <c r="L198" i="17"/>
  <c r="L214" i="17"/>
  <c r="L230" i="17"/>
  <c r="L262" i="17"/>
  <c r="L278" i="17"/>
  <c r="L294" i="17"/>
  <c r="L326" i="17"/>
  <c r="L342" i="17"/>
  <c r="L366" i="17"/>
  <c r="L386" i="17"/>
  <c r="L402" i="17"/>
  <c r="L442" i="17"/>
  <c r="L506" i="17"/>
  <c r="L546" i="17"/>
  <c r="L606" i="17"/>
  <c r="L810" i="17"/>
  <c r="L826" i="17"/>
  <c r="L842" i="17"/>
  <c r="L858" i="17"/>
  <c r="L874" i="17"/>
  <c r="L890" i="17"/>
  <c r="L906" i="17"/>
  <c r="L922" i="17"/>
  <c r="L938" i="17"/>
  <c r="L954" i="17"/>
  <c r="L970" i="17"/>
  <c r="L986" i="17"/>
  <c r="L1002" i="17"/>
  <c r="L1018" i="17"/>
  <c r="L1034" i="17"/>
  <c r="L1050" i="17"/>
  <c r="L1066" i="17"/>
  <c r="L1082" i="17"/>
  <c r="K1001" i="17"/>
  <c r="K955" i="17"/>
  <c r="K978" i="17"/>
  <c r="K909" i="17"/>
  <c r="K886" i="17"/>
  <c r="K817" i="17"/>
  <c r="K771" i="17"/>
  <c r="K679" i="17"/>
  <c r="K633" i="17"/>
  <c r="K863" i="17"/>
  <c r="K541" i="17"/>
  <c r="K495" i="17"/>
  <c r="K794" i="17"/>
  <c r="K725" i="17"/>
  <c r="K610" i="17"/>
  <c r="K518" i="17"/>
  <c r="K449" i="17"/>
  <c r="K587" i="17"/>
  <c r="K357" i="17"/>
  <c r="K334" i="17"/>
  <c r="K403" i="17"/>
  <c r="K173" i="17"/>
  <c r="K426" i="17"/>
  <c r="K242" i="17"/>
  <c r="K219" i="17"/>
  <c r="K150" i="17"/>
  <c r="K127" i="17"/>
  <c r="K702" i="17"/>
  <c r="K265" i="17"/>
  <c r="K35" i="17"/>
  <c r="K81" i="17"/>
  <c r="K311" i="17"/>
  <c r="K1047" i="17"/>
  <c r="K929" i="17"/>
  <c r="K906" i="17"/>
  <c r="K1021" i="17"/>
  <c r="K975" i="17"/>
  <c r="K837" i="17"/>
  <c r="K814" i="17"/>
  <c r="K791" i="17"/>
  <c r="K883" i="17"/>
  <c r="K722" i="17"/>
  <c r="K699" i="17"/>
  <c r="K630" i="17"/>
  <c r="K515" i="17"/>
  <c r="K607" i="17"/>
  <c r="K561" i="17"/>
  <c r="K538" i="17"/>
  <c r="K469" i="17"/>
  <c r="K653" i="17"/>
  <c r="K423" i="17"/>
  <c r="K285" i="17"/>
  <c r="K745" i="17"/>
  <c r="K262" i="17"/>
  <c r="K101" i="17"/>
  <c r="K377" i="17"/>
  <c r="K354" i="17"/>
  <c r="K78" i="17"/>
  <c r="K446" i="17"/>
  <c r="K331" i="17"/>
  <c r="K193" i="17"/>
  <c r="K170" i="17"/>
  <c r="K998" i="17"/>
  <c r="K55" i="17"/>
  <c r="K147" i="17"/>
  <c r="K9" i="17"/>
  <c r="K400" i="17"/>
  <c r="K239" i="17"/>
  <c r="K32" i="17"/>
  <c r="K937" i="17"/>
  <c r="K914" i="17"/>
  <c r="K845" i="17"/>
  <c r="K983" i="17"/>
  <c r="K891" i="17"/>
  <c r="K799" i="17"/>
  <c r="K1029" i="17"/>
  <c r="K753" i="17"/>
  <c r="K638" i="17"/>
  <c r="K730" i="17"/>
  <c r="K707" i="17"/>
  <c r="K546" i="17"/>
  <c r="K615" i="17"/>
  <c r="K822" i="17"/>
  <c r="K569" i="17"/>
  <c r="K661" i="17"/>
  <c r="K362" i="17"/>
  <c r="K293" i="17"/>
  <c r="K270" i="17"/>
  <c r="K477" i="17"/>
  <c r="K201" i="17"/>
  <c r="K523" i="17"/>
  <c r="K155" i="17"/>
  <c r="K86" i="17"/>
  <c r="K385" i="17"/>
  <c r="K339" i="17"/>
  <c r="K178" i="17"/>
  <c r="K109" i="17"/>
  <c r="K247" i="17"/>
  <c r="K17" i="17"/>
  <c r="K431" i="17"/>
  <c r="K63" i="17"/>
  <c r="K1006" i="17"/>
  <c r="K454" i="17"/>
  <c r="K40" i="17"/>
  <c r="K196" i="17"/>
  <c r="K300" i="17"/>
  <c r="K412" i="17"/>
  <c r="K588" i="17"/>
  <c r="K764" i="17"/>
  <c r="K828" i="17"/>
  <c r="K901" i="17"/>
  <c r="K855" i="17"/>
  <c r="K1039" i="17"/>
  <c r="K947" i="17"/>
  <c r="K970" i="17"/>
  <c r="K878" i="17"/>
  <c r="K809" i="17"/>
  <c r="K786" i="17"/>
  <c r="K717" i="17"/>
  <c r="K694" i="17"/>
  <c r="K763" i="17"/>
  <c r="K671" i="17"/>
  <c r="K625" i="17"/>
  <c r="K602" i="17"/>
  <c r="K579" i="17"/>
  <c r="K510" i="17"/>
  <c r="K993" i="17"/>
  <c r="K487" i="17"/>
  <c r="K533" i="17"/>
  <c r="K441" i="17"/>
  <c r="K211" i="17"/>
  <c r="K142" i="17"/>
  <c r="K119" i="17"/>
  <c r="K418" i="17"/>
  <c r="K73" i="17"/>
  <c r="K165" i="17"/>
  <c r="K303" i="17"/>
  <c r="K234" i="17"/>
  <c r="K326" i="17"/>
  <c r="K349" i="17"/>
  <c r="K395" i="17"/>
  <c r="K188" i="17"/>
  <c r="K27" i="17"/>
  <c r="K257" i="17"/>
  <c r="K50" i="17"/>
  <c r="K907" i="17"/>
  <c r="K838" i="17"/>
  <c r="K930" i="17"/>
  <c r="K861" i="17"/>
  <c r="K677" i="17"/>
  <c r="K746" i="17"/>
  <c r="K631" i="17"/>
  <c r="K815" i="17"/>
  <c r="K723" i="17"/>
  <c r="K654" i="17"/>
  <c r="K539" i="17"/>
  <c r="K493" i="17"/>
  <c r="K769" i="17"/>
  <c r="K447" i="17"/>
  <c r="K401" i="17"/>
  <c r="K355" i="17"/>
  <c r="K562" i="17"/>
  <c r="K286" i="17"/>
  <c r="K217" i="17"/>
  <c r="K194" i="17"/>
  <c r="K171" i="17"/>
  <c r="K585" i="17"/>
  <c r="K470" i="17"/>
  <c r="K309" i="17"/>
  <c r="K263" i="17"/>
  <c r="K125" i="17"/>
  <c r="K56" i="17"/>
  <c r="K1022" i="17"/>
  <c r="K953" i="17"/>
  <c r="K102" i="17"/>
  <c r="K10" i="17"/>
  <c r="K999" i="17"/>
  <c r="K378" i="17"/>
  <c r="K1045" i="17"/>
  <c r="K963" i="17"/>
  <c r="K894" i="17"/>
  <c r="K871" i="17"/>
  <c r="K802" i="17"/>
  <c r="K986" i="17"/>
  <c r="K825" i="17"/>
  <c r="K1009" i="17"/>
  <c r="K917" i="17"/>
  <c r="K687" i="17"/>
  <c r="K779" i="17"/>
  <c r="K710" i="17"/>
  <c r="K526" i="17"/>
  <c r="K641" i="17"/>
  <c r="K595" i="17"/>
  <c r="K618" i="17"/>
  <c r="K549" i="17"/>
  <c r="K457" i="17"/>
  <c r="K342" i="17"/>
  <c r="K733" i="17"/>
  <c r="K434" i="17"/>
  <c r="K319" i="17"/>
  <c r="K273" i="17"/>
  <c r="K250" i="17"/>
  <c r="K227" i="17"/>
  <c r="K181" i="17"/>
  <c r="K365" i="17"/>
  <c r="K135" i="17"/>
  <c r="K158" i="17"/>
  <c r="K43" i="17"/>
  <c r="K503" i="17"/>
  <c r="K89" i="17"/>
  <c r="K411" i="17"/>
  <c r="K20" i="17"/>
  <c r="K1055" i="17"/>
  <c r="K140" i="17"/>
  <c r="K164" i="17"/>
  <c r="K288" i="17"/>
  <c r="K320" i="17"/>
  <c r="K360" i="17"/>
  <c r="K408" i="17"/>
  <c r="K452" i="17"/>
  <c r="K484" i="17"/>
  <c r="K520" i="17"/>
  <c r="K568" i="17"/>
  <c r="K600" i="17"/>
  <c r="K632" i="17"/>
  <c r="K668" i="17"/>
  <c r="K728" i="17"/>
  <c r="K760" i="17"/>
  <c r="K792" i="17"/>
  <c r="K824" i="17"/>
  <c r="K24" i="17"/>
  <c r="K160" i="17"/>
  <c r="K232" i="17"/>
  <c r="K552" i="17"/>
  <c r="K868" i="17"/>
  <c r="K900" i="17"/>
  <c r="K932" i="17"/>
  <c r="K1000" i="17"/>
  <c r="K16" i="17"/>
  <c r="K104" i="17"/>
  <c r="K228" i="17"/>
  <c r="K380" i="17"/>
  <c r="K564" i="17"/>
  <c r="K872" i="17"/>
  <c r="K904" i="17"/>
  <c r="K936" i="17"/>
  <c r="K1044" i="17"/>
  <c r="K987" i="17"/>
  <c r="K1010" i="17"/>
  <c r="K849" i="17"/>
  <c r="K1033" i="17"/>
  <c r="K941" i="17"/>
  <c r="K918" i="17"/>
  <c r="K895" i="17"/>
  <c r="K803" i="17"/>
  <c r="K826" i="17"/>
  <c r="K734" i="17"/>
  <c r="K711" i="17"/>
  <c r="K757" i="17"/>
  <c r="K665" i="17"/>
  <c r="K642" i="17"/>
  <c r="K619" i="17"/>
  <c r="K573" i="17"/>
  <c r="K550" i="17"/>
  <c r="K458" i="17"/>
  <c r="K527" i="17"/>
  <c r="K481" i="17"/>
  <c r="K435" i="17"/>
  <c r="K297" i="17"/>
  <c r="K274" i="17"/>
  <c r="K366" i="17"/>
  <c r="K90" i="17"/>
  <c r="K67" i="17"/>
  <c r="K389" i="17"/>
  <c r="K343" i="17"/>
  <c r="K205" i="17"/>
  <c r="K113" i="17"/>
  <c r="K182" i="17"/>
  <c r="K44" i="17"/>
  <c r="K21" i="17"/>
  <c r="K251" i="17"/>
  <c r="K159" i="17"/>
  <c r="K596" i="17"/>
  <c r="K772" i="17"/>
  <c r="K997" i="17"/>
  <c r="K882" i="17"/>
  <c r="K1043" i="17"/>
  <c r="K905" i="17"/>
  <c r="K859" i="17"/>
  <c r="K951" i="17"/>
  <c r="K813" i="17"/>
  <c r="K767" i="17"/>
  <c r="K974" i="17"/>
  <c r="K675" i="17"/>
  <c r="K790" i="17"/>
  <c r="K721" i="17"/>
  <c r="K698" i="17"/>
  <c r="K583" i="17"/>
  <c r="K606" i="17"/>
  <c r="K537" i="17"/>
  <c r="K491" i="17"/>
  <c r="K514" i="17"/>
  <c r="K261" i="17"/>
  <c r="K399" i="17"/>
  <c r="K353" i="17"/>
  <c r="K215" i="17"/>
  <c r="K123" i="17"/>
  <c r="K629" i="17"/>
  <c r="K445" i="17"/>
  <c r="K422" i="17"/>
  <c r="K238" i="17"/>
  <c r="K77" i="17"/>
  <c r="K146" i="17"/>
  <c r="K169" i="17"/>
  <c r="K307" i="17"/>
  <c r="K330" i="17"/>
  <c r="K31" i="17"/>
  <c r="K915" i="17"/>
  <c r="K823" i="17"/>
  <c r="K938" i="17"/>
  <c r="K869" i="17"/>
  <c r="K777" i="17"/>
  <c r="K731" i="17"/>
  <c r="K685" i="17"/>
  <c r="K662" i="17"/>
  <c r="K846" i="17"/>
  <c r="K754" i="17"/>
  <c r="K639" i="17"/>
  <c r="K593" i="17"/>
  <c r="K570" i="17"/>
  <c r="K501" i="17"/>
  <c r="K547" i="17"/>
  <c r="K478" i="17"/>
  <c r="K961" i="17"/>
  <c r="K409" i="17"/>
  <c r="K386" i="17"/>
  <c r="K363" i="17"/>
  <c r="K64" i="17"/>
  <c r="K455" i="17"/>
  <c r="K271" i="17"/>
  <c r="K179" i="17"/>
  <c r="K225" i="17"/>
  <c r="K1053" i="17"/>
  <c r="K202" i="17"/>
  <c r="K1030" i="17"/>
  <c r="K1007" i="17"/>
  <c r="K133" i="17"/>
  <c r="K110" i="17"/>
  <c r="K18" i="17"/>
  <c r="K317" i="17"/>
  <c r="K294" i="17"/>
  <c r="K156" i="17"/>
  <c r="K971" i="17"/>
  <c r="K810" i="17"/>
  <c r="K994" i="17"/>
  <c r="K879" i="17"/>
  <c r="K1017" i="17"/>
  <c r="K902" i="17"/>
  <c r="K787" i="17"/>
  <c r="K741" i="17"/>
  <c r="K925" i="17"/>
  <c r="K718" i="17"/>
  <c r="K695" i="17"/>
  <c r="K649" i="17"/>
  <c r="K833" i="17"/>
  <c r="K603" i="17"/>
  <c r="K511" i="17"/>
  <c r="K557" i="17"/>
  <c r="K534" i="17"/>
  <c r="K442" i="17"/>
  <c r="K465" i="17"/>
  <c r="K419" i="17"/>
  <c r="K373" i="17"/>
  <c r="K350" i="17"/>
  <c r="K281" i="17"/>
  <c r="K74" i="17"/>
  <c r="K626" i="17"/>
  <c r="K327" i="17"/>
  <c r="K258" i="17"/>
  <c r="K189" i="17"/>
  <c r="K235" i="17"/>
  <c r="K97" i="17"/>
  <c r="K51" i="17"/>
  <c r="K28" i="17"/>
  <c r="K5" i="17"/>
  <c r="K166" i="17"/>
  <c r="K143" i="17"/>
  <c r="K120" i="17"/>
  <c r="K1018" i="17"/>
  <c r="K903" i="17"/>
  <c r="K857" i="17"/>
  <c r="K949" i="17"/>
  <c r="K926" i="17"/>
  <c r="K834" i="17"/>
  <c r="K811" i="17"/>
  <c r="K995" i="17"/>
  <c r="K765" i="17"/>
  <c r="K742" i="17"/>
  <c r="K1041" i="17"/>
  <c r="K673" i="17"/>
  <c r="K627" i="17"/>
  <c r="K719" i="17"/>
  <c r="K581" i="17"/>
  <c r="K489" i="17"/>
  <c r="K535" i="17"/>
  <c r="K466" i="17"/>
  <c r="K397" i="17"/>
  <c r="K213" i="17"/>
  <c r="K167" i="17"/>
  <c r="K98" i="17"/>
  <c r="K650" i="17"/>
  <c r="K558" i="17"/>
  <c r="K443" i="17"/>
  <c r="K351" i="17"/>
  <c r="K121" i="17"/>
  <c r="K374" i="17"/>
  <c r="K259" i="17"/>
  <c r="K282" i="17"/>
  <c r="K305" i="17"/>
  <c r="K52" i="17"/>
  <c r="K6" i="17"/>
  <c r="K190" i="17"/>
  <c r="K1037" i="17"/>
  <c r="K1014" i="17"/>
  <c r="K945" i="17"/>
  <c r="K853" i="17"/>
  <c r="K830" i="17"/>
  <c r="K922" i="17"/>
  <c r="K991" i="17"/>
  <c r="K807" i="17"/>
  <c r="K899" i="17"/>
  <c r="K738" i="17"/>
  <c r="K715" i="17"/>
  <c r="K669" i="17"/>
  <c r="K623" i="17"/>
  <c r="K577" i="17"/>
  <c r="K554" i="17"/>
  <c r="K761" i="17"/>
  <c r="K531" i="17"/>
  <c r="K646" i="17"/>
  <c r="K439" i="17"/>
  <c r="K209" i="17"/>
  <c r="K117" i="17"/>
  <c r="K462" i="17"/>
  <c r="K370" i="17"/>
  <c r="K94" i="17"/>
  <c r="K71" i="17"/>
  <c r="K301" i="17"/>
  <c r="K485" i="17"/>
  <c r="K393" i="17"/>
  <c r="K347" i="17"/>
  <c r="K255" i="17"/>
  <c r="K186" i="17"/>
  <c r="K25" i="17"/>
  <c r="K278" i="17"/>
  <c r="K48" i="17"/>
  <c r="K163" i="17"/>
  <c r="K950" i="17"/>
  <c r="K973" i="17"/>
  <c r="K835" i="17"/>
  <c r="K881" i="17"/>
  <c r="K743" i="17"/>
  <c r="K766" i="17"/>
  <c r="K697" i="17"/>
  <c r="K927" i="17"/>
  <c r="K651" i="17"/>
  <c r="K858" i="17"/>
  <c r="K789" i="17"/>
  <c r="K605" i="17"/>
  <c r="K559" i="17"/>
  <c r="K582" i="17"/>
  <c r="K467" i="17"/>
  <c r="K674" i="17"/>
  <c r="K283" i="17"/>
  <c r="K375" i="17"/>
  <c r="K306" i="17"/>
  <c r="K145" i="17"/>
  <c r="K76" i="17"/>
  <c r="K490" i="17"/>
  <c r="K398" i="17"/>
  <c r="K329" i="17"/>
  <c r="K99" i="17"/>
  <c r="K191" i="17"/>
  <c r="K122" i="17"/>
  <c r="K7" i="17"/>
  <c r="K1042" i="17"/>
  <c r="K237" i="17"/>
  <c r="K30" i="17"/>
  <c r="K1019" i="17"/>
  <c r="K513" i="17"/>
  <c r="K421" i="17"/>
  <c r="K53" i="17"/>
  <c r="K444" i="17"/>
  <c r="K214" i="17"/>
  <c r="K256" i="17"/>
  <c r="K296" i="17"/>
  <c r="K328" i="17"/>
  <c r="K376" i="17"/>
  <c r="K416" i="17"/>
  <c r="K460" i="17"/>
  <c r="K500" i="17"/>
  <c r="K528" i="17"/>
  <c r="K576" i="17"/>
  <c r="K608" i="17"/>
  <c r="K640" i="17"/>
  <c r="K676" i="17"/>
  <c r="K736" i="17"/>
  <c r="K768" i="17"/>
  <c r="K800" i="17"/>
  <c r="K832" i="17"/>
  <c r="K58" i="17"/>
  <c r="K208" i="17"/>
  <c r="K280" i="17"/>
  <c r="K652" i="17"/>
  <c r="K876" i="17"/>
  <c r="K944" i="17"/>
  <c r="K976" i="17"/>
  <c r="K54" i="17"/>
  <c r="K136" i="17"/>
  <c r="K276" i="17"/>
  <c r="K464" i="17"/>
  <c r="K848" i="17"/>
  <c r="K880" i="17"/>
  <c r="K912" i="17"/>
  <c r="K940" i="17"/>
  <c r="K972" i="17"/>
  <c r="K1020" i="17"/>
  <c r="K1052" i="17"/>
  <c r="K1025" i="17"/>
  <c r="K979" i="17"/>
  <c r="K841" i="17"/>
  <c r="K910" i="17"/>
  <c r="K887" i="17"/>
  <c r="K1002" i="17"/>
  <c r="K933" i="17"/>
  <c r="K795" i="17"/>
  <c r="K818" i="17"/>
  <c r="K749" i="17"/>
  <c r="K634" i="17"/>
  <c r="K703" i="17"/>
  <c r="K542" i="17"/>
  <c r="K657" i="17"/>
  <c r="K611" i="17"/>
  <c r="K726" i="17"/>
  <c r="K565" i="17"/>
  <c r="K519" i="17"/>
  <c r="K335" i="17"/>
  <c r="K289" i="17"/>
  <c r="K266" i="17"/>
  <c r="K450" i="17"/>
  <c r="K358" i="17"/>
  <c r="K174" i="17"/>
  <c r="K197" i="17"/>
  <c r="K427" i="17"/>
  <c r="K243" i="17"/>
  <c r="K151" i="17"/>
  <c r="K105" i="17"/>
  <c r="K36" i="17"/>
  <c r="K82" i="17"/>
  <c r="K59" i="17"/>
  <c r="K381" i="17"/>
  <c r="K13" i="17"/>
  <c r="K473" i="17"/>
  <c r="K220" i="17"/>
  <c r="K958" i="17"/>
  <c r="K843" i="17"/>
  <c r="K981" i="17"/>
  <c r="K889" i="17"/>
  <c r="K866" i="17"/>
  <c r="K797" i="17"/>
  <c r="K935" i="17"/>
  <c r="K682" i="17"/>
  <c r="K774" i="17"/>
  <c r="K751" i="17"/>
  <c r="K705" i="17"/>
  <c r="K613" i="17"/>
  <c r="K659" i="17"/>
  <c r="K567" i="17"/>
  <c r="K498" i="17"/>
  <c r="K590" i="17"/>
  <c r="K475" i="17"/>
  <c r="K314" i="17"/>
  <c r="K291" i="17"/>
  <c r="K521" i="17"/>
  <c r="K199" i="17"/>
  <c r="K130" i="17"/>
  <c r="K406" i="17"/>
  <c r="K153" i="17"/>
  <c r="K84" i="17"/>
  <c r="K222" i="17"/>
  <c r="K107" i="17"/>
  <c r="K429" i="17"/>
  <c r="K245" i="17"/>
  <c r="K61" i="17"/>
  <c r="K15" i="17"/>
  <c r="K1050" i="17"/>
  <c r="K1027" i="17"/>
  <c r="K337" i="17"/>
  <c r="K176" i="17"/>
  <c r="K383" i="17"/>
  <c r="K38" i="17"/>
  <c r="K268" i="17"/>
  <c r="K496" i="17"/>
  <c r="K636" i="17"/>
  <c r="K748" i="17"/>
  <c r="K780" i="17"/>
  <c r="K1051" i="17"/>
  <c r="K821" i="17"/>
  <c r="K798" i="17"/>
  <c r="K867" i="17"/>
  <c r="K959" i="17"/>
  <c r="K890" i="17"/>
  <c r="K729" i="17"/>
  <c r="K706" i="17"/>
  <c r="K683" i="17"/>
  <c r="K1005" i="17"/>
  <c r="K637" i="17"/>
  <c r="K591" i="17"/>
  <c r="K982" i="17"/>
  <c r="K913" i="17"/>
  <c r="K775" i="17"/>
  <c r="K545" i="17"/>
  <c r="K522" i="17"/>
  <c r="K453" i="17"/>
  <c r="K614" i="17"/>
  <c r="K499" i="17"/>
  <c r="K430" i="17"/>
  <c r="K361" i="17"/>
  <c r="K338" i="17"/>
  <c r="K269" i="17"/>
  <c r="K315" i="17"/>
  <c r="K223" i="17"/>
  <c r="K177" i="17"/>
  <c r="K407" i="17"/>
  <c r="K131" i="17"/>
  <c r="K39" i="17"/>
  <c r="K246" i="17"/>
  <c r="K154" i="17"/>
  <c r="K85" i="17"/>
  <c r="K62" i="17"/>
  <c r="K885" i="17"/>
  <c r="K931" i="17"/>
  <c r="K862" i="17"/>
  <c r="K1023" i="17"/>
  <c r="K954" i="17"/>
  <c r="K793" i="17"/>
  <c r="K839" i="17"/>
  <c r="K770" i="17"/>
  <c r="K701" i="17"/>
  <c r="K678" i="17"/>
  <c r="K747" i="17"/>
  <c r="K517" i="17"/>
  <c r="K1046" i="17"/>
  <c r="K977" i="17"/>
  <c r="K609" i="17"/>
  <c r="K586" i="17"/>
  <c r="K563" i="17"/>
  <c r="K471" i="17"/>
  <c r="K494" i="17"/>
  <c r="K425" i="17"/>
  <c r="K310" i="17"/>
  <c r="K287" i="17"/>
  <c r="K655" i="17"/>
  <c r="K126" i="17"/>
  <c r="K103" i="17"/>
  <c r="K379" i="17"/>
  <c r="K80" i="17"/>
  <c r="K402" i="17"/>
  <c r="K241" i="17"/>
  <c r="K149" i="17"/>
  <c r="K333" i="17"/>
  <c r="K218" i="17"/>
  <c r="K195" i="17"/>
  <c r="K57" i="17"/>
  <c r="K34" i="17"/>
  <c r="K11" i="17"/>
  <c r="K934" i="17"/>
  <c r="K865" i="17"/>
  <c r="K819" i="17"/>
  <c r="K1003" i="17"/>
  <c r="K957" i="17"/>
  <c r="K842" i="17"/>
  <c r="K1049" i="17"/>
  <c r="K750" i="17"/>
  <c r="K727" i="17"/>
  <c r="K658" i="17"/>
  <c r="K911" i="17"/>
  <c r="K773" i="17"/>
  <c r="K681" i="17"/>
  <c r="K635" i="17"/>
  <c r="K566" i="17"/>
  <c r="K497" i="17"/>
  <c r="K474" i="17"/>
  <c r="K451" i="17"/>
  <c r="K1026" i="17"/>
  <c r="K589" i="17"/>
  <c r="K543" i="17"/>
  <c r="K405" i="17"/>
  <c r="K382" i="17"/>
  <c r="K313" i="17"/>
  <c r="K221" i="17"/>
  <c r="K290" i="17"/>
  <c r="K267" i="17"/>
  <c r="K175" i="17"/>
  <c r="K106" i="17"/>
  <c r="K14" i="17"/>
  <c r="K198" i="17"/>
  <c r="K359" i="17"/>
  <c r="K60" i="17"/>
  <c r="K129" i="17"/>
  <c r="K148" i="17"/>
  <c r="K1054" i="17"/>
  <c r="K1031" i="17"/>
  <c r="K939" i="17"/>
  <c r="K847" i="17"/>
  <c r="K962" i="17"/>
  <c r="K893" i="17"/>
  <c r="K870" i="17"/>
  <c r="K985" i="17"/>
  <c r="K709" i="17"/>
  <c r="K686" i="17"/>
  <c r="K778" i="17"/>
  <c r="K755" i="17"/>
  <c r="K663" i="17"/>
  <c r="K617" i="17"/>
  <c r="K594" i="17"/>
  <c r="K571" i="17"/>
  <c r="K502" i="17"/>
  <c r="K801" i="17"/>
  <c r="K525" i="17"/>
  <c r="K479" i="17"/>
  <c r="K433" i="17"/>
  <c r="K318" i="17"/>
  <c r="K295" i="17"/>
  <c r="K410" i="17"/>
  <c r="K88" i="17"/>
  <c r="K65" i="17"/>
  <c r="K387" i="17"/>
  <c r="K341" i="17"/>
  <c r="K203" i="17"/>
  <c r="K134" i="17"/>
  <c r="K226" i="17"/>
  <c r="K249" i="17"/>
  <c r="K42" i="17"/>
  <c r="K19" i="17"/>
  <c r="K111" i="17"/>
  <c r="K157" i="17"/>
  <c r="K264" i="17"/>
  <c r="K304" i="17"/>
  <c r="K340" i="17"/>
  <c r="K384" i="17"/>
  <c r="K424" i="17"/>
  <c r="K468" i="17"/>
  <c r="K508" i="17"/>
  <c r="K544" i="17"/>
  <c r="K584" i="17"/>
  <c r="K616" i="17"/>
  <c r="K648" i="17"/>
  <c r="K680" i="17"/>
  <c r="K744" i="17"/>
  <c r="K776" i="17"/>
  <c r="K840" i="17"/>
  <c r="K79" i="17"/>
  <c r="K116" i="17"/>
  <c r="K212" i="17"/>
  <c r="K324" i="17"/>
  <c r="K884" i="17"/>
  <c r="K916" i="17"/>
  <c r="K952" i="17"/>
  <c r="K984" i="17"/>
  <c r="K1016" i="17"/>
  <c r="K1056" i="17"/>
  <c r="K75" i="17"/>
  <c r="K204" i="17"/>
  <c r="K284" i="17"/>
  <c r="K492" i="17"/>
  <c r="K856" i="17"/>
  <c r="K888" i="17"/>
  <c r="K920" i="17"/>
  <c r="K948" i="17"/>
  <c r="K980" i="17"/>
  <c r="K1028" i="17"/>
  <c r="K1060" i="17"/>
  <c r="K124" i="17"/>
  <c r="K192" i="17"/>
  <c r="K292" i="17"/>
  <c r="K404" i="17"/>
  <c r="K432" i="17"/>
  <c r="K472" i="17"/>
  <c r="K504" i="17"/>
  <c r="K656" i="17"/>
  <c r="K820" i="17"/>
  <c r="K41" i="17"/>
  <c r="K921" i="17"/>
  <c r="K898" i="17"/>
  <c r="K875" i="17"/>
  <c r="K806" i="17"/>
  <c r="K1013" i="17"/>
  <c r="K967" i="17"/>
  <c r="K829" i="17"/>
  <c r="K783" i="17"/>
  <c r="K990" i="17"/>
  <c r="K691" i="17"/>
  <c r="K737" i="17"/>
  <c r="K714" i="17"/>
  <c r="K645" i="17"/>
  <c r="K599" i="17"/>
  <c r="K507" i="17"/>
  <c r="K622" i="17"/>
  <c r="K553" i="17"/>
  <c r="K438" i="17"/>
  <c r="K415" i="17"/>
  <c r="K461" i="17"/>
  <c r="K369" i="17"/>
  <c r="K139" i="17"/>
  <c r="K323" i="17"/>
  <c r="K277" i="17"/>
  <c r="K254" i="17"/>
  <c r="K231" i="17"/>
  <c r="K93" i="17"/>
  <c r="K1059" i="17"/>
  <c r="K346" i="17"/>
  <c r="K185" i="17"/>
  <c r="K162" i="17"/>
  <c r="K530" i="17"/>
  <c r="K47" i="17"/>
  <c r="K966" i="17"/>
  <c r="K851" i="17"/>
  <c r="K989" i="17"/>
  <c r="K805" i="17"/>
  <c r="K759" i="17"/>
  <c r="K782" i="17"/>
  <c r="K713" i="17"/>
  <c r="K943" i="17"/>
  <c r="K897" i="17"/>
  <c r="K874" i="17"/>
  <c r="K667" i="17"/>
  <c r="K621" i="17"/>
  <c r="K575" i="17"/>
  <c r="K506" i="17"/>
  <c r="K598" i="17"/>
  <c r="K529" i="17"/>
  <c r="K322" i="17"/>
  <c r="K1035" i="17"/>
  <c r="K414" i="17"/>
  <c r="K207" i="17"/>
  <c r="K161" i="17"/>
  <c r="K92" i="17"/>
  <c r="K483" i="17"/>
  <c r="K345" i="17"/>
  <c r="K115" i="17"/>
  <c r="K69" i="17"/>
  <c r="K23" i="17"/>
  <c r="K391" i="17"/>
  <c r="K253" i="17"/>
  <c r="K138" i="17"/>
  <c r="K46" i="17"/>
  <c r="K1058" i="17"/>
  <c r="K644" i="17"/>
  <c r="K299" i="17"/>
  <c r="K690" i="17"/>
  <c r="K437" i="17"/>
  <c r="K184" i="17"/>
  <c r="K230" i="17"/>
  <c r="K877" i="17"/>
  <c r="K1061" i="17"/>
  <c r="K1015" i="17"/>
  <c r="K854" i="17"/>
  <c r="K946" i="17"/>
  <c r="K923" i="17"/>
  <c r="K831" i="17"/>
  <c r="K1038" i="17"/>
  <c r="K693" i="17"/>
  <c r="K670" i="17"/>
  <c r="K969" i="17"/>
  <c r="K762" i="17"/>
  <c r="K647" i="17"/>
  <c r="K739" i="17"/>
  <c r="K555" i="17"/>
  <c r="K785" i="17"/>
  <c r="K486" i="17"/>
  <c r="K463" i="17"/>
  <c r="K509" i="17"/>
  <c r="K371" i="17"/>
  <c r="K302" i="17"/>
  <c r="K279" i="17"/>
  <c r="K578" i="17"/>
  <c r="K394" i="17"/>
  <c r="K325" i="17"/>
  <c r="K187" i="17"/>
  <c r="K601" i="17"/>
  <c r="K233" i="17"/>
  <c r="K210" i="17"/>
  <c r="K141" i="17"/>
  <c r="K417" i="17"/>
  <c r="K72" i="17"/>
  <c r="K49" i="17"/>
  <c r="K118" i="17"/>
  <c r="K95" i="17"/>
  <c r="K942" i="17"/>
  <c r="K919" i="17"/>
  <c r="K1057" i="17"/>
  <c r="K1034" i="17"/>
  <c r="K965" i="17"/>
  <c r="K873" i="17"/>
  <c r="K827" i="17"/>
  <c r="K781" i="17"/>
  <c r="K666" i="17"/>
  <c r="K1011" i="17"/>
  <c r="K850" i="17"/>
  <c r="K689" i="17"/>
  <c r="K758" i="17"/>
  <c r="K505" i="17"/>
  <c r="K735" i="17"/>
  <c r="K597" i="17"/>
  <c r="K482" i="17"/>
  <c r="K643" i="17"/>
  <c r="K551" i="17"/>
  <c r="K413" i="17"/>
  <c r="K459" i="17"/>
  <c r="K390" i="17"/>
  <c r="K183" i="17"/>
  <c r="K114" i="17"/>
  <c r="K574" i="17"/>
  <c r="K367" i="17"/>
  <c r="K321" i="17"/>
  <c r="K298" i="17"/>
  <c r="K275" i="17"/>
  <c r="K229" i="17"/>
  <c r="K137" i="17"/>
  <c r="K68" i="17"/>
  <c r="K206" i="17"/>
  <c r="K22" i="17"/>
  <c r="K91" i="17"/>
  <c r="K152" i="17"/>
  <c r="K236" i="17"/>
  <c r="K272" i="17"/>
  <c r="K312" i="17"/>
  <c r="K348" i="17"/>
  <c r="K392" i="17"/>
  <c r="K436" i="17"/>
  <c r="K476" i="17"/>
  <c r="K512" i="17"/>
  <c r="K560" i="17"/>
  <c r="K592" i="17"/>
  <c r="K624" i="17"/>
  <c r="K660" i="17"/>
  <c r="K688" i="17"/>
  <c r="K720" i="17"/>
  <c r="K752" i="17"/>
  <c r="K784" i="17"/>
  <c r="K816" i="17"/>
  <c r="K8" i="17"/>
  <c r="K83" i="17"/>
  <c r="K144" i="17"/>
  <c r="K224" i="17"/>
  <c r="K368" i="17"/>
  <c r="K860" i="17"/>
  <c r="K892" i="17"/>
  <c r="K924" i="17"/>
  <c r="K960" i="17"/>
  <c r="K992" i="17"/>
  <c r="K1032" i="17"/>
  <c r="K12" i="17"/>
  <c r="K87" i="17"/>
  <c r="K216" i="17"/>
  <c r="K352" i="17"/>
  <c r="K536" i="17"/>
  <c r="K864" i="17"/>
  <c r="K896" i="17"/>
  <c r="K928" i="17"/>
  <c r="K956" i="17"/>
  <c r="K988" i="17"/>
  <c r="K1036" i="17"/>
  <c r="K1024" i="17"/>
  <c r="I916" i="37"/>
  <c r="I709" i="37"/>
  <c r="I1013" i="37"/>
  <c r="I1077" i="37"/>
  <c r="I714" i="37"/>
  <c r="I778" i="37"/>
  <c r="I1082" i="37"/>
  <c r="I19" i="37"/>
  <c r="I82" i="37"/>
  <c r="I119" i="37"/>
  <c r="I135" i="37"/>
  <c r="I287" i="37"/>
  <c r="I379" i="37"/>
  <c r="I471" i="37"/>
  <c r="I519" i="37"/>
  <c r="I647" i="37"/>
  <c r="I679" i="37"/>
  <c r="I703" i="37"/>
  <c r="I747" i="37"/>
  <c r="I795" i="37"/>
  <c r="I839" i="37"/>
  <c r="I863" i="37"/>
  <c r="I887" i="37"/>
  <c r="I979" i="37"/>
  <c r="I1023" i="37"/>
  <c r="I1063" i="37"/>
  <c r="I95" i="37"/>
  <c r="I65" i="37"/>
  <c r="I143" i="37"/>
  <c r="I211" i="37"/>
  <c r="I303" i="37"/>
  <c r="I403" i="37"/>
  <c r="I451" i="37"/>
  <c r="I495" i="37"/>
  <c r="I595" i="37"/>
  <c r="I611" i="37"/>
  <c r="I1079" i="37"/>
  <c r="I203" i="37"/>
  <c r="I251" i="37"/>
  <c r="I283" i="37"/>
  <c r="I335" i="37"/>
  <c r="I383" i="37"/>
  <c r="I479" i="37"/>
  <c r="I527" i="37"/>
  <c r="I619" i="37"/>
  <c r="I671" i="37"/>
  <c r="I723" i="37"/>
  <c r="I751" i="37"/>
  <c r="I775" i="37"/>
  <c r="I847" i="37"/>
  <c r="I871" i="37"/>
  <c r="I895" i="37"/>
  <c r="I927" i="37"/>
  <c r="I951" i="37"/>
  <c r="I1003" i="37"/>
  <c r="I1031" i="37"/>
  <c r="I183" i="37"/>
  <c r="I227" i="37"/>
  <c r="I487" i="37"/>
  <c r="I579" i="37"/>
  <c r="I1071" i="37"/>
  <c r="I74" i="37"/>
  <c r="I115" i="37"/>
  <c r="I159" i="37"/>
  <c r="I175" i="37"/>
  <c r="I223" i="37"/>
  <c r="I315" i="37"/>
  <c r="I415" i="37"/>
  <c r="I463" i="37"/>
  <c r="I507" i="37"/>
  <c r="I559" i="37"/>
  <c r="I623" i="37"/>
  <c r="I667" i="37"/>
  <c r="I687" i="37"/>
  <c r="I755" i="37"/>
  <c r="I783" i="37"/>
  <c r="I807" i="37"/>
  <c r="I831" i="37"/>
  <c r="I855" i="37"/>
  <c r="I875" i="37"/>
  <c r="I899" i="37"/>
  <c r="I923" i="37"/>
  <c r="I943" i="37"/>
  <c r="I971" i="37"/>
  <c r="I991" i="37"/>
  <c r="I1011" i="37"/>
  <c r="I1035" i="37"/>
  <c r="I123" i="37"/>
  <c r="I219" i="37"/>
  <c r="I259" i="37"/>
  <c r="I295" i="37"/>
  <c r="I347" i="37"/>
  <c r="I395" i="37"/>
  <c r="I443" i="37"/>
  <c r="I491" i="37"/>
  <c r="I539" i="37"/>
  <c r="I587" i="37"/>
  <c r="I1043" i="37"/>
  <c r="I96" i="37"/>
  <c r="I128" i="37"/>
  <c r="I208" i="37"/>
  <c r="I272" i="37"/>
  <c r="I304" i="37"/>
  <c r="I464" i="37"/>
  <c r="I496" i="37"/>
  <c r="I576" i="37"/>
  <c r="I640" i="37"/>
  <c r="I656" i="37"/>
  <c r="I672" i="37"/>
  <c r="I51" i="37"/>
  <c r="I165" i="37"/>
  <c r="I181" i="37"/>
  <c r="I197" i="37"/>
  <c r="I277" i="37"/>
  <c r="I341" i="37"/>
  <c r="I357" i="37"/>
  <c r="I373" i="37"/>
  <c r="I533" i="37"/>
  <c r="I549" i="37"/>
  <c r="I565" i="37"/>
  <c r="I645" i="37"/>
  <c r="I27" i="37"/>
  <c r="I43" i="37"/>
  <c r="I93" i="37"/>
  <c r="I142" i="37"/>
  <c r="I158" i="37"/>
  <c r="I174" i="37"/>
  <c r="I254" i="37"/>
  <c r="I318" i="37"/>
  <c r="I334" i="37"/>
  <c r="I350" i="37"/>
  <c r="I510" i="37"/>
  <c r="I526" i="37"/>
  <c r="I542" i="37"/>
  <c r="I574" i="37"/>
  <c r="I622" i="37"/>
  <c r="I732" i="37"/>
  <c r="I748" i="37"/>
  <c r="I764" i="37"/>
  <c r="I924" i="37"/>
  <c r="I940" i="37"/>
  <c r="I956" i="37"/>
  <c r="I988" i="37"/>
  <c r="I1036" i="37"/>
  <c r="I717" i="37"/>
  <c r="I733" i="37"/>
  <c r="I749" i="37"/>
  <c r="I781" i="37"/>
  <c r="I829" i="37"/>
  <c r="I893" i="37"/>
  <c r="I909" i="37"/>
  <c r="I925" i="37"/>
  <c r="I786" i="37"/>
  <c r="I802" i="37"/>
  <c r="I818" i="37"/>
  <c r="I850" i="37"/>
  <c r="I898" i="37"/>
  <c r="I946" i="37"/>
  <c r="I962" i="37"/>
  <c r="I978" i="37"/>
  <c r="I994" i="37"/>
  <c r="I1084" i="37"/>
  <c r="I28" i="37"/>
  <c r="I61" i="37"/>
  <c r="I103" i="37"/>
  <c r="I127" i="37"/>
  <c r="I195" i="37"/>
  <c r="I311" i="37"/>
  <c r="I543" i="37"/>
  <c r="I663" i="37"/>
  <c r="I691" i="37"/>
  <c r="I735" i="37"/>
  <c r="I759" i="37"/>
  <c r="I779" i="37"/>
  <c r="I803" i="37"/>
  <c r="I827" i="37"/>
  <c r="I851" i="37"/>
  <c r="I879" i="37"/>
  <c r="I919" i="37"/>
  <c r="I947" i="37"/>
  <c r="I967" i="37"/>
  <c r="I1015" i="37"/>
  <c r="I1039" i="37"/>
  <c r="I1055" i="37"/>
  <c r="I11" i="37"/>
  <c r="I23" i="37"/>
  <c r="I187" i="37"/>
  <c r="I235" i="37"/>
  <c r="I327" i="37"/>
  <c r="I375" i="37"/>
  <c r="I427" i="37"/>
  <c r="I475" i="37"/>
  <c r="I571" i="37"/>
  <c r="I635" i="37"/>
  <c r="I1047" i="37"/>
  <c r="I99" i="37"/>
  <c r="I139" i="37"/>
  <c r="I179" i="37"/>
  <c r="I231" i="37"/>
  <c r="I267" i="37"/>
  <c r="I307" i="37"/>
  <c r="I359" i="37"/>
  <c r="I407" i="37"/>
  <c r="I455" i="37"/>
  <c r="I503" i="37"/>
  <c r="I551" i="37"/>
  <c r="I603" i="37"/>
  <c r="I643" i="37"/>
  <c r="I659" i="37"/>
  <c r="I683" i="37"/>
  <c r="I711" i="37"/>
  <c r="I739" i="37"/>
  <c r="I787" i="37"/>
  <c r="I811" i="37"/>
  <c r="I835" i="37"/>
  <c r="I859" i="37"/>
  <c r="I915" i="37"/>
  <c r="I939" i="37"/>
  <c r="I987" i="37"/>
  <c r="I1019" i="37"/>
  <c r="I1059" i="37"/>
  <c r="I36" i="37"/>
  <c r="I319" i="37"/>
  <c r="I367" i="37"/>
  <c r="I411" i="37"/>
  <c r="I459" i="37"/>
  <c r="I511" i="37"/>
  <c r="I599" i="37"/>
  <c r="I57" i="37"/>
  <c r="I90" i="37"/>
  <c r="I131" i="37"/>
  <c r="I199" i="37"/>
  <c r="I291" i="37"/>
  <c r="I387" i="37"/>
  <c r="I483" i="37"/>
  <c r="I583" i="37"/>
  <c r="I675" i="37"/>
  <c r="I695" i="37"/>
  <c r="I771" i="37"/>
  <c r="I819" i="37"/>
  <c r="I843" i="37"/>
  <c r="I867" i="37"/>
  <c r="I911" i="37"/>
  <c r="I931" i="37"/>
  <c r="I955" i="37"/>
  <c r="I1027" i="37"/>
  <c r="I111" i="37"/>
  <c r="I151" i="37"/>
  <c r="I191" i="37"/>
  <c r="I243" i="37"/>
  <c r="I275" i="37"/>
  <c r="I323" i="37"/>
  <c r="I371" i="37"/>
  <c r="I419" i="37"/>
  <c r="I467" i="37"/>
  <c r="I563" i="37"/>
  <c r="H23" i="37"/>
  <c r="H69" i="37"/>
  <c r="H90" i="37"/>
  <c r="H143" i="37"/>
  <c r="H635" i="37"/>
  <c r="H763" i="37"/>
  <c r="H839" i="37"/>
  <c r="H911" i="37"/>
  <c r="H427" i="37"/>
  <c r="H443" i="37"/>
  <c r="H527" i="37"/>
  <c r="H619" i="37"/>
  <c r="H739" i="37"/>
  <c r="H935" i="37"/>
  <c r="H1023" i="37"/>
  <c r="H451" i="37"/>
  <c r="H563" i="37"/>
  <c r="H639" i="37"/>
  <c r="H703" i="37"/>
  <c r="H995" i="37"/>
  <c r="H667" i="37"/>
  <c r="H727" i="37"/>
  <c r="H863" i="37"/>
  <c r="H895" i="37"/>
  <c r="H939" i="37"/>
  <c r="H1039" i="37"/>
  <c r="H212" i="37"/>
  <c r="H228" i="37"/>
  <c r="H340" i="37"/>
  <c r="H404" i="37"/>
  <c r="H580" i="37"/>
  <c r="H596" i="37"/>
  <c r="H51" i="37"/>
  <c r="H67" i="37"/>
  <c r="H133" i="37"/>
  <c r="H197" i="37"/>
  <c r="H373" i="37"/>
  <c r="H389" i="37"/>
  <c r="H437" i="37"/>
  <c r="H501" i="37"/>
  <c r="H565" i="37"/>
  <c r="H110" i="37"/>
  <c r="H174" i="37"/>
  <c r="H350" i="37"/>
  <c r="H366" i="37"/>
  <c r="H414" i="37"/>
  <c r="H478" i="37"/>
  <c r="H542" i="37"/>
  <c r="H654" i="37"/>
  <c r="H708" i="37"/>
  <c r="H772" i="37"/>
  <c r="H884" i="37"/>
  <c r="H948" i="37"/>
  <c r="H964" i="37"/>
  <c r="H1012" i="37"/>
  <c r="H1076" i="37"/>
  <c r="H741" i="37"/>
  <c r="H757" i="37"/>
  <c r="H805" i="37"/>
  <c r="H869" i="37"/>
  <c r="H901" i="37"/>
  <c r="H933" i="37"/>
  <c r="H1045" i="37"/>
  <c r="H694" i="37"/>
  <c r="H726" i="37"/>
  <c r="H838" i="37"/>
  <c r="H902" i="37"/>
  <c r="H918" i="37"/>
  <c r="H966" i="37"/>
  <c r="H1030" i="37"/>
  <c r="H1046" i="37"/>
  <c r="H1062" i="37"/>
  <c r="H28" i="37"/>
  <c r="H44" i="37"/>
  <c r="H179" i="37"/>
  <c r="H211" i="37"/>
  <c r="H48" i="37"/>
  <c r="H74" i="37"/>
  <c r="H94" i="37"/>
  <c r="H119" i="37"/>
  <c r="H147" i="37"/>
  <c r="H175" i="37"/>
  <c r="H199" i="37"/>
  <c r="H471" i="37"/>
  <c r="H511" i="37"/>
  <c r="H535" i="37"/>
  <c r="H567" i="37"/>
  <c r="H607" i="37"/>
  <c r="H647" i="37"/>
  <c r="H715" i="37"/>
  <c r="H631" i="37"/>
  <c r="H755" i="37"/>
  <c r="H811" i="37"/>
  <c r="H843" i="37"/>
  <c r="H903" i="37"/>
  <c r="H991" i="37"/>
  <c r="H1035" i="37"/>
  <c r="H1071" i="37"/>
  <c r="H655" i="37"/>
  <c r="H719" i="37"/>
  <c r="H803" i="37"/>
  <c r="H835" i="37"/>
  <c r="H867" i="37"/>
  <c r="H923" i="37"/>
  <c r="H1047" i="37"/>
  <c r="H1075" i="37"/>
  <c r="H235" i="37"/>
  <c r="H243" i="37"/>
  <c r="H255" i="37"/>
  <c r="H263" i="37"/>
  <c r="H271" i="37"/>
  <c r="H279" i="37"/>
  <c r="H295" i="37"/>
  <c r="H303" i="37"/>
  <c r="H311" i="37"/>
  <c r="H319" i="37"/>
  <c r="H327" i="37"/>
  <c r="H335" i="37"/>
  <c r="H343" i="37"/>
  <c r="H351" i="37"/>
  <c r="H359" i="37"/>
  <c r="H375" i="37"/>
  <c r="H383" i="37"/>
  <c r="H395" i="37"/>
  <c r="H403" i="37"/>
  <c r="H419" i="37"/>
  <c r="H431" i="37"/>
  <c r="H447" i="37"/>
  <c r="H475" i="37"/>
  <c r="H503" i="37"/>
  <c r="H539" i="37"/>
  <c r="H575" i="37"/>
  <c r="H603" i="37"/>
  <c r="H679" i="37"/>
  <c r="H743" i="37"/>
  <c r="H1007" i="37"/>
  <c r="H1051" i="37"/>
  <c r="H1017" i="37"/>
  <c r="H1033" i="37"/>
  <c r="H810" i="37"/>
  <c r="H826" i="37"/>
  <c r="H11" i="37"/>
  <c r="H57" i="37"/>
  <c r="H103" i="37"/>
  <c r="H159" i="37"/>
  <c r="H207" i="37"/>
  <c r="H659" i="37"/>
  <c r="H731" i="37"/>
  <c r="H787" i="37"/>
  <c r="H823" i="37"/>
  <c r="H887" i="37"/>
  <c r="H919" i="37"/>
  <c r="H975" i="37"/>
  <c r="H1031" i="37"/>
  <c r="H391" i="37"/>
  <c r="H435" i="37"/>
  <c r="H455" i="37"/>
  <c r="H483" i="37"/>
  <c r="H515" i="37"/>
  <c r="H543" i="37"/>
  <c r="H571" i="37"/>
  <c r="H643" i="37"/>
  <c r="H707" i="37"/>
  <c r="H915" i="37"/>
  <c r="H943" i="37"/>
  <c r="H1003" i="37"/>
  <c r="H479" i="37"/>
  <c r="H547" i="37"/>
  <c r="H579" i="37"/>
  <c r="H611" i="37"/>
  <c r="H671" i="37"/>
  <c r="H735" i="37"/>
  <c r="H947" i="37"/>
  <c r="H1015" i="37"/>
  <c r="H247" i="37"/>
  <c r="H623" i="37"/>
  <c r="H695" i="37"/>
  <c r="H759" i="37"/>
  <c r="H815" i="37"/>
  <c r="H847" i="37"/>
  <c r="H879" i="37"/>
  <c r="H959" i="37"/>
  <c r="H41" i="37"/>
  <c r="H156" i="37"/>
  <c r="H220" i="37"/>
  <c r="H396" i="37"/>
  <c r="H412" i="37"/>
  <c r="H524" i="37"/>
  <c r="H588" i="37"/>
  <c r="H59" i="37"/>
  <c r="H92" i="37"/>
  <c r="H189" i="37"/>
  <c r="H205" i="37"/>
  <c r="H253" i="37"/>
  <c r="H317" i="37"/>
  <c r="H381" i="37"/>
  <c r="H557" i="37"/>
  <c r="H573" i="37"/>
  <c r="H621" i="37"/>
  <c r="H18" i="37"/>
  <c r="H166" i="37"/>
  <c r="H182" i="37"/>
  <c r="H230" i="37"/>
  <c r="H294" i="37"/>
  <c r="H358" i="37"/>
  <c r="H470" i="37"/>
  <c r="H534" i="37"/>
  <c r="H550" i="37"/>
  <c r="H598" i="37"/>
  <c r="H662" i="37"/>
  <c r="H700" i="37"/>
  <c r="H764" i="37"/>
  <c r="H780" i="37"/>
  <c r="H828" i="37"/>
  <c r="H892" i="37"/>
  <c r="H956" i="37"/>
  <c r="H1068" i="37"/>
  <c r="H685" i="37"/>
  <c r="H717" i="37"/>
  <c r="H749" i="37"/>
  <c r="H861" i="37"/>
  <c r="H925" i="37"/>
  <c r="H941" i="37"/>
  <c r="H989" i="37"/>
  <c r="H1053" i="37"/>
  <c r="H718" i="37"/>
  <c r="H734" i="37"/>
  <c r="H782" i="37"/>
  <c r="H846" i="37"/>
  <c r="H878" i="37"/>
  <c r="H910" i="37"/>
  <c r="H1022" i="37"/>
  <c r="H36" i="37"/>
  <c r="H115" i="37"/>
  <c r="H151" i="37"/>
  <c r="H171" i="37"/>
  <c r="H195" i="37"/>
  <c r="H65" i="37"/>
  <c r="H82" i="37"/>
  <c r="H111" i="37"/>
  <c r="H167" i="37"/>
  <c r="H183" i="37"/>
  <c r="H459" i="37"/>
  <c r="H487" i="37"/>
  <c r="H523" i="37"/>
  <c r="H551" i="37"/>
  <c r="H615" i="37"/>
  <c r="H747" i="37"/>
  <c r="H931" i="37"/>
  <c r="H987" i="37"/>
  <c r="H663" i="37"/>
  <c r="H723" i="37"/>
  <c r="H795" i="37"/>
  <c r="H827" i="37"/>
  <c r="H855" i="37"/>
  <c r="H891" i="37"/>
  <c r="H983" i="37"/>
  <c r="H627" i="37"/>
  <c r="H751" i="37"/>
  <c r="H799" i="37"/>
  <c r="H819" i="37"/>
  <c r="H851" i="37"/>
  <c r="H883" i="37"/>
  <c r="H971" i="37"/>
  <c r="H1027" i="37"/>
  <c r="H1063" i="37"/>
  <c r="H239" i="37"/>
  <c r="H251" i="37"/>
  <c r="H259" i="37"/>
  <c r="H267" i="37"/>
  <c r="H275" i="37"/>
  <c r="H283" i="37"/>
  <c r="H291" i="37"/>
  <c r="H299" i="37"/>
  <c r="H307" i="37"/>
  <c r="H315" i="37"/>
  <c r="H323" i="37"/>
  <c r="H331" i="37"/>
  <c r="H339" i="37"/>
  <c r="H347" i="37"/>
  <c r="H355" i="37"/>
  <c r="H363" i="37"/>
  <c r="H371" i="37"/>
  <c r="H379" i="37"/>
  <c r="H387" i="37"/>
  <c r="H399" i="37"/>
  <c r="H415" i="37"/>
  <c r="H423" i="37"/>
  <c r="H439" i="37"/>
  <c r="H463" i="37"/>
  <c r="H495" i="37"/>
  <c r="H519" i="37"/>
  <c r="H555" i="37"/>
  <c r="H591" i="37"/>
  <c r="H651" i="37"/>
  <c r="H711" i="37"/>
  <c r="H771" i="37"/>
  <c r="H927" i="37"/>
  <c r="H999" i="37"/>
  <c r="H1079" i="37"/>
  <c r="G312" i="37"/>
  <c r="G360" i="37"/>
  <c r="G59" i="37"/>
  <c r="G381" i="37"/>
  <c r="G429" i="37"/>
  <c r="G445" i="37"/>
  <c r="G77" i="37"/>
  <c r="G314" i="37"/>
  <c r="G330" i="37"/>
  <c r="G634" i="37"/>
  <c r="G680" i="37"/>
  <c r="G728" i="37"/>
  <c r="G864" i="37"/>
  <c r="G912" i="37"/>
  <c r="G928" i="37"/>
  <c r="G889" i="37"/>
  <c r="G774" i="37"/>
  <c r="G866" i="37"/>
  <c r="G611" i="37"/>
  <c r="G151" i="37"/>
  <c r="G243" i="37"/>
  <c r="G703" i="37"/>
  <c r="G910" i="37"/>
  <c r="G1025" i="37"/>
  <c r="G887" i="37"/>
  <c r="G795" i="37"/>
  <c r="G427" i="37"/>
  <c r="G82" i="37"/>
  <c r="G36" i="37"/>
  <c r="G1002" i="37"/>
  <c r="G749" i="37"/>
  <c r="G956" i="37"/>
  <c r="G450" i="37"/>
  <c r="G473" i="37"/>
  <c r="G105" i="37"/>
  <c r="G979" i="37"/>
  <c r="G519" i="37"/>
  <c r="G335" i="37"/>
  <c r="G1071" i="37"/>
  <c r="G933" i="37"/>
  <c r="G726" i="37"/>
  <c r="G1043" i="37"/>
  <c r="G675" i="37"/>
  <c r="G767" i="37"/>
  <c r="G307" i="37"/>
  <c r="G974" i="37"/>
  <c r="G721" i="37"/>
  <c r="G859" i="37"/>
  <c r="G583" i="37"/>
  <c r="G1066" i="37"/>
  <c r="G698" i="37"/>
  <c r="G813" i="37"/>
  <c r="G1020" i="37"/>
  <c r="G514" i="37"/>
  <c r="G146" i="37"/>
  <c r="G31" i="37"/>
  <c r="G537" i="37"/>
  <c r="G169" i="37"/>
  <c r="G951" i="37"/>
  <c r="G215" i="37"/>
  <c r="G491" i="37"/>
  <c r="G399" i="37"/>
  <c r="G123" i="37"/>
  <c r="G843" i="37"/>
  <c r="G935" i="37"/>
  <c r="G1027" i="37"/>
  <c r="G567" i="37"/>
  <c r="G475" i="37"/>
  <c r="G383" i="37"/>
  <c r="G15" i="37"/>
  <c r="G958" i="37"/>
  <c r="G1073" i="37"/>
  <c r="G705" i="37"/>
  <c r="G659" i="37"/>
  <c r="G61" i="37"/>
  <c r="G751" i="37"/>
  <c r="G1050" i="37"/>
  <c r="G682" i="37"/>
  <c r="G797" i="37"/>
  <c r="G1004" i="37"/>
  <c r="G498" i="37"/>
  <c r="G130" i="37"/>
  <c r="G521" i="37"/>
  <c r="G153" i="37"/>
  <c r="G38" i="37"/>
  <c r="G291" i="37"/>
  <c r="G107" i="37"/>
  <c r="G199" i="37"/>
  <c r="G175" i="37"/>
  <c r="G40" i="37"/>
  <c r="G615" i="37"/>
  <c r="G32" i="37"/>
  <c r="G65" i="37"/>
  <c r="G163" i="37"/>
  <c r="G239" i="37"/>
  <c r="G271" i="37"/>
  <c r="G303" i="37"/>
  <c r="G431" i="37"/>
  <c r="G455" i="37"/>
  <c r="G587" i="37"/>
  <c r="G28" i="37"/>
  <c r="G171" i="37"/>
  <c r="G263" i="37"/>
  <c r="G323" i="37"/>
  <c r="G359" i="37"/>
  <c r="G395" i="37"/>
  <c r="G423" i="37"/>
  <c r="G459" i="37"/>
  <c r="G495" i="37"/>
  <c r="G527" i="37"/>
  <c r="G547" i="37"/>
  <c r="G579" i="37"/>
  <c r="G627" i="37"/>
  <c r="G667" i="37"/>
  <c r="G699" i="37"/>
  <c r="G731" i="37"/>
  <c r="G763" i="37"/>
  <c r="G799" i="37"/>
  <c r="G831" i="37"/>
  <c r="G863" i="37"/>
  <c r="G895" i="37"/>
  <c r="G313" i="37"/>
  <c r="G681" i="37"/>
  <c r="G14" i="37"/>
  <c r="G290" i="37"/>
  <c r="G594" i="37"/>
  <c r="G658" i="37"/>
  <c r="G732" i="37"/>
  <c r="G796" i="37"/>
  <c r="G893" i="37"/>
  <c r="G957" i="37"/>
  <c r="G730" i="37"/>
  <c r="G778" i="37"/>
  <c r="G794" i="37"/>
  <c r="G842" i="37"/>
  <c r="G315" i="37"/>
  <c r="G403" i="37"/>
  <c r="G499" i="37"/>
  <c r="G571" i="37"/>
  <c r="G783" i="37"/>
  <c r="G867" i="37"/>
  <c r="G967" i="37"/>
  <c r="G1035" i="37"/>
  <c r="G19" i="37"/>
  <c r="G119" i="37"/>
  <c r="G139" i="37"/>
  <c r="G167" i="37"/>
  <c r="G211" i="37"/>
  <c r="G259" i="37"/>
  <c r="G295" i="37"/>
  <c r="G391" i="37"/>
  <c r="G487" i="37"/>
  <c r="G523" i="37"/>
  <c r="G559" i="37"/>
  <c r="G663" i="37"/>
  <c r="G727" i="37"/>
  <c r="G759" i="37"/>
  <c r="G855" i="37"/>
  <c r="G955" i="37"/>
  <c r="G1051" i="37"/>
  <c r="G1075" i="37"/>
  <c r="G23" i="37"/>
  <c r="G78" i="37"/>
  <c r="G135" i="37"/>
  <c r="G191" i="37"/>
  <c r="G635" i="37"/>
  <c r="G691" i="37"/>
  <c r="G755" i="37"/>
  <c r="G791" i="37"/>
  <c r="G819" i="37"/>
  <c r="G891" i="37"/>
  <c r="G927" i="37"/>
  <c r="G959" i="37"/>
  <c r="G991" i="37"/>
  <c r="G1023" i="37"/>
  <c r="G1055" i="37"/>
  <c r="G11" i="37"/>
  <c r="G57" i="37"/>
  <c r="G115" i="37"/>
  <c r="G231" i="37"/>
  <c r="G1067" i="37"/>
  <c r="G1072" i="37"/>
  <c r="G865" i="37"/>
  <c r="G750" i="37"/>
  <c r="G203" i="37"/>
  <c r="G86" i="37"/>
  <c r="G94" i="37"/>
  <c r="G207" i="37"/>
  <c r="G255" i="37"/>
  <c r="G287" i="37"/>
  <c r="G319" i="37"/>
  <c r="G351" i="37"/>
  <c r="G415" i="37"/>
  <c r="G443" i="37"/>
  <c r="G511" i="37"/>
  <c r="G535" i="37"/>
  <c r="G603" i="37"/>
  <c r="G1059" i="37"/>
  <c r="G74" i="37"/>
  <c r="G143" i="37"/>
  <c r="G183" i="37"/>
  <c r="G275" i="37"/>
  <c r="G343" i="37"/>
  <c r="G379" i="37"/>
  <c r="G407" i="37"/>
  <c r="G439" i="37"/>
  <c r="G479" i="37"/>
  <c r="G503" i="37"/>
  <c r="G543" i="37"/>
  <c r="G563" i="37"/>
  <c r="G595" i="37"/>
  <c r="G651" i="37"/>
  <c r="G683" i="37"/>
  <c r="G715" i="37"/>
  <c r="G743" i="37"/>
  <c r="G779" i="37"/>
  <c r="G847" i="37"/>
  <c r="G871" i="37"/>
  <c r="G911" i="37"/>
  <c r="G939" i="37"/>
  <c r="G963" i="37"/>
  <c r="G995" i="37"/>
  <c r="G267" i="37"/>
  <c r="G387" i="37"/>
  <c r="G451" i="37"/>
  <c r="G127" i="37"/>
  <c r="G155" i="37"/>
  <c r="G311" i="37"/>
  <c r="G339" i="37"/>
  <c r="G507" i="37"/>
  <c r="G599" i="37"/>
  <c r="G679" i="37"/>
  <c r="G775" i="37"/>
  <c r="G875" i="37"/>
  <c r="G1003" i="37"/>
  <c r="G1031" i="37"/>
  <c r="G48" i="37"/>
  <c r="G111" i="37"/>
  <c r="G223" i="37"/>
  <c r="G707" i="37"/>
  <c r="G739" i="37"/>
  <c r="G771" i="37"/>
  <c r="G807" i="37"/>
  <c r="G903" i="37"/>
  <c r="G943" i="37"/>
  <c r="G975" i="37"/>
  <c r="G1007" i="37"/>
  <c r="G1039" i="37"/>
  <c r="G44" i="37"/>
  <c r="G90" i="37"/>
  <c r="G195" i="37"/>
  <c r="F1009" i="37"/>
  <c r="F457" i="37"/>
  <c r="F181" i="37"/>
  <c r="F71" i="37"/>
  <c r="F25" i="37"/>
  <c r="F1037" i="37"/>
  <c r="F669" i="37"/>
  <c r="F117" i="37"/>
  <c r="F485" i="37"/>
  <c r="F393" i="37"/>
  <c r="F301" i="37"/>
  <c r="F209" i="37"/>
  <c r="F129" i="37"/>
  <c r="F1049" i="37"/>
  <c r="F773" i="37"/>
  <c r="F681" i="37"/>
  <c r="F865" i="37"/>
  <c r="F221" i="37"/>
  <c r="F289" i="37"/>
  <c r="F641" i="37"/>
  <c r="F917" i="37"/>
  <c r="F1017" i="37"/>
  <c r="F373" i="37"/>
  <c r="F281" i="37"/>
  <c r="F189" i="37"/>
  <c r="F833" i="37"/>
  <c r="F557" i="37"/>
  <c r="F97" i="37"/>
  <c r="F5" i="37"/>
  <c r="F925" i="37"/>
  <c r="F233" i="37"/>
  <c r="F1061" i="37"/>
  <c r="F785" i="37"/>
  <c r="F693" i="37"/>
  <c r="F877" i="37"/>
  <c r="F509" i="37"/>
  <c r="F417" i="37"/>
  <c r="F325" i="37"/>
  <c r="F141" i="37"/>
  <c r="F49" i="37"/>
  <c r="F981" i="37"/>
  <c r="F797" i="37"/>
  <c r="F705" i="37"/>
  <c r="F153" i="37"/>
  <c r="F1073" i="37"/>
  <c r="F245" i="37"/>
  <c r="F889" i="37"/>
  <c r="F38" i="37"/>
  <c r="F597" i="37"/>
  <c r="F505" i="37"/>
  <c r="F229" i="37"/>
  <c r="F1057" i="37"/>
  <c r="F137" i="37"/>
  <c r="F313" i="37"/>
  <c r="F661" i="37"/>
  <c r="F469" i="37"/>
  <c r="F745" i="37"/>
  <c r="F653" i="37"/>
  <c r="F1021" i="37"/>
  <c r="F55" i="37"/>
  <c r="F9" i="37"/>
  <c r="F929" i="37"/>
  <c r="F101" i="37"/>
  <c r="F549" i="37"/>
  <c r="F601" i="37"/>
  <c r="F349" i="37"/>
  <c r="F257" i="37"/>
  <c r="F993" i="37"/>
  <c r="F809" i="37"/>
  <c r="F717" i="37"/>
  <c r="F533" i="37"/>
  <c r="F165" i="37"/>
  <c r="F441" i="37"/>
  <c r="F657" i="37"/>
  <c r="F565" i="37"/>
  <c r="F1025" i="37"/>
  <c r="F841" i="37"/>
  <c r="F13" i="37"/>
  <c r="F197" i="37"/>
  <c r="F59" i="37"/>
  <c r="F157" i="37"/>
  <c r="F1077" i="37"/>
  <c r="F42" i="37"/>
  <c r="F985" i="37"/>
  <c r="F433" i="37"/>
  <c r="F341" i="37"/>
  <c r="F105" i="37"/>
  <c r="F405" i="37"/>
  <c r="F473" i="37"/>
  <c r="F617" i="37"/>
  <c r="F733" i="37"/>
  <c r="F901" i="37"/>
  <c r="F965" i="37"/>
  <c r="F1033" i="37"/>
  <c r="F21" i="37"/>
  <c r="F113" i="37"/>
  <c r="F205" i="37"/>
  <c r="F573" i="37"/>
  <c r="F481" i="37"/>
  <c r="F808" i="37"/>
  <c r="F1016" i="37"/>
  <c r="F1032" i="37"/>
  <c r="F365" i="37"/>
  <c r="F969" i="37"/>
  <c r="F845" i="37"/>
  <c r="F753" i="37"/>
  <c r="F109" i="37"/>
  <c r="F63" i="37"/>
  <c r="F937" i="37"/>
  <c r="F1029" i="37"/>
  <c r="F385" i="37"/>
  <c r="F293" i="37"/>
  <c r="F17" i="37"/>
  <c r="F1045" i="37"/>
  <c r="F217" i="37"/>
  <c r="F953" i="37"/>
  <c r="F585" i="37"/>
  <c r="F493" i="37"/>
  <c r="F769" i="37"/>
  <c r="F125" i="37"/>
  <c r="F201" i="37"/>
  <c r="F429" i="37"/>
  <c r="F497" i="37"/>
  <c r="F569" i="37"/>
  <c r="F853" i="37"/>
  <c r="F881" i="37"/>
  <c r="F421" i="37"/>
  <c r="F329" i="37"/>
  <c r="F697" i="37"/>
  <c r="F605" i="37"/>
  <c r="F76" i="37"/>
  <c r="F1065" i="37"/>
  <c r="F973" i="37"/>
  <c r="F30" i="37"/>
  <c r="F253" i="37"/>
  <c r="F345" i="37"/>
  <c r="F529" i="37"/>
  <c r="F817" i="37"/>
  <c r="F46" i="37"/>
  <c r="F80" i="37"/>
  <c r="F133" i="37"/>
  <c r="F621" i="37"/>
  <c r="F1001" i="37"/>
  <c r="F1081" i="37"/>
  <c r="F92" i="37"/>
  <c r="F173" i="37"/>
  <c r="F305" i="37"/>
  <c r="F397" i="37"/>
  <c r="F545" i="37"/>
  <c r="F633" i="37"/>
  <c r="F821" i="37"/>
  <c r="F869" i="37"/>
  <c r="F885" i="37"/>
  <c r="F977" i="37"/>
  <c r="F1041" i="37"/>
  <c r="F793" i="37"/>
  <c r="F34" i="37"/>
  <c r="F121" i="37"/>
  <c r="F149" i="37"/>
  <c r="F269" i="37"/>
  <c r="F317" i="37"/>
  <c r="F361" i="37"/>
  <c r="F409" i="37"/>
  <c r="F897" i="37"/>
  <c r="F949" i="37"/>
  <c r="F1005" i="37"/>
  <c r="F1069" i="37"/>
  <c r="F517" i="37"/>
  <c r="F609" i="37"/>
  <c r="F909" i="37"/>
  <c r="F961" i="37"/>
  <c r="F989" i="37"/>
  <c r="F1053" i="37"/>
  <c r="E847" i="37"/>
  <c r="E387" i="37"/>
  <c r="E1031" i="37"/>
  <c r="E808" i="37"/>
  <c r="E709" i="37"/>
  <c r="E1045" i="37"/>
  <c r="E976" i="37"/>
  <c r="E992" i="37"/>
  <c r="E1008" i="37"/>
  <c r="E198" i="37"/>
  <c r="E246" i="37"/>
  <c r="E262" i="37"/>
  <c r="E278" i="37"/>
  <c r="E294" i="37"/>
  <c r="E578" i="37"/>
  <c r="E586" i="37"/>
  <c r="E594" i="37"/>
  <c r="E602" i="37"/>
  <c r="E610" i="37"/>
  <c r="E618" i="37"/>
  <c r="E626" i="37"/>
  <c r="E634" i="37"/>
  <c r="E642" i="37"/>
  <c r="E650" i="37"/>
  <c r="E658" i="37"/>
  <c r="E666" i="37"/>
  <c r="E698" i="37"/>
  <c r="E706" i="37"/>
  <c r="E714" i="37"/>
  <c r="E722" i="37"/>
  <c r="E730" i="37"/>
  <c r="E738" i="37"/>
  <c r="E746" i="37"/>
  <c r="E754" i="37"/>
  <c r="E762" i="37"/>
  <c r="E770" i="37"/>
  <c r="E778" i="37"/>
  <c r="E786" i="37"/>
  <c r="E794" i="37"/>
  <c r="E802" i="37"/>
  <c r="E810" i="37"/>
  <c r="E818" i="37"/>
  <c r="E826" i="37"/>
  <c r="E834" i="37"/>
  <c r="E842" i="37"/>
  <c r="E850" i="37"/>
  <c r="E890" i="37"/>
  <c r="E906" i="37"/>
  <c r="E914" i="37"/>
  <c r="E922" i="37"/>
  <c r="E930" i="37"/>
  <c r="E938" i="37"/>
  <c r="E946" i="37"/>
  <c r="E954" i="37"/>
  <c r="E962" i="37"/>
  <c r="E970" i="37"/>
  <c r="E978" i="37"/>
  <c r="E986" i="37"/>
  <c r="E994" i="37"/>
  <c r="E1002" i="37"/>
  <c r="E1010" i="37"/>
  <c r="E1026" i="37"/>
  <c r="E1054" i="37"/>
  <c r="E65" i="37"/>
  <c r="E42" i="37"/>
  <c r="E157" i="37"/>
  <c r="E525" i="37"/>
  <c r="E1015" i="37"/>
  <c r="E440" i="37"/>
  <c r="E456" i="37"/>
  <c r="E824" i="37"/>
  <c r="E693" i="37"/>
  <c r="E60" i="37"/>
  <c r="E77" i="37"/>
  <c r="E93" i="37"/>
  <c r="E110" i="37"/>
  <c r="E142" i="37"/>
  <c r="E158" i="37"/>
  <c r="E95" i="37"/>
  <c r="E19" i="37"/>
  <c r="E36" i="37"/>
  <c r="E86" i="37"/>
  <c r="E119" i="37"/>
  <c r="E135" i="37"/>
  <c r="E151" i="37"/>
  <c r="E167" i="37"/>
  <c r="E183" i="37"/>
  <c r="E215" i="37"/>
  <c r="E231" i="37"/>
  <c r="E247" i="37"/>
  <c r="E263" i="37"/>
  <c r="E279" i="37"/>
  <c r="E295" i="37"/>
  <c r="E311" i="37"/>
  <c r="E327" i="37"/>
  <c r="E359" i="37"/>
  <c r="E407" i="37"/>
  <c r="E423" i="37"/>
  <c r="E455" i="37"/>
  <c r="E487" i="37"/>
  <c r="E503" i="37"/>
  <c r="E519" i="37"/>
  <c r="E535" i="37"/>
  <c r="E551" i="37"/>
  <c r="E583" i="37"/>
  <c r="E599" i="37"/>
  <c r="E615" i="37"/>
  <c r="E631" i="37"/>
  <c r="E647" i="37"/>
  <c r="E663" i="37"/>
  <c r="E679" i="37"/>
  <c r="E695" i="37"/>
  <c r="E26" i="37"/>
  <c r="E16" i="37"/>
  <c r="E33" i="37"/>
  <c r="E50" i="37"/>
  <c r="E66" i="37"/>
  <c r="E83" i="37"/>
  <c r="E100" i="37"/>
  <c r="E116" i="37"/>
  <c r="E132" i="37"/>
  <c r="E148" i="37"/>
  <c r="E164" i="37"/>
  <c r="E180" i="37"/>
  <c r="E196" i="37"/>
  <c r="E212" i="37"/>
  <c r="E244" i="37"/>
  <c r="E13" i="37"/>
  <c r="E63" i="37"/>
  <c r="E97" i="37"/>
  <c r="E129" i="37"/>
  <c r="E177" i="37"/>
  <c r="E193" i="37"/>
  <c r="E225" i="37"/>
  <c r="E241" i="37"/>
  <c r="E257" i="37"/>
  <c r="E273" i="37"/>
  <c r="E289" i="37"/>
  <c r="E305" i="37"/>
  <c r="E321" i="37"/>
  <c r="E353" i="37"/>
  <c r="E369" i="37"/>
  <c r="E385" i="37"/>
  <c r="E401" i="37"/>
  <c r="E417" i="37"/>
  <c r="E433" i="37"/>
  <c r="E449" i="37"/>
  <c r="E465" i="37"/>
  <c r="E497" i="37"/>
  <c r="E545" i="37"/>
  <c r="E561" i="37"/>
  <c r="E577" i="37"/>
  <c r="E593" i="37"/>
  <c r="E609" i="37"/>
  <c r="E625" i="37"/>
  <c r="E641" i="37"/>
  <c r="E657" i="37"/>
  <c r="E673" i="37"/>
  <c r="E715" i="37"/>
  <c r="E731" i="37"/>
  <c r="E747" i="37"/>
  <c r="E763" i="37"/>
  <c r="E779" i="37"/>
  <c r="E795" i="37"/>
  <c r="E811" i="37"/>
  <c r="E827" i="37"/>
  <c r="E859" i="37"/>
  <c r="E875" i="37"/>
  <c r="E891" i="37"/>
  <c r="E907" i="37"/>
  <c r="E923" i="37"/>
  <c r="E939" i="37"/>
  <c r="E955" i="37"/>
  <c r="E971" i="37"/>
  <c r="E987" i="37"/>
  <c r="E1003" i="37"/>
  <c r="E1051" i="37"/>
  <c r="E252" i="37"/>
  <c r="E284" i="37"/>
  <c r="E300" i="37"/>
  <c r="E316" i="37"/>
  <c r="E332" i="37"/>
  <c r="E348" i="37"/>
  <c r="E364" i="37"/>
  <c r="E380" i="37"/>
  <c r="E396" i="37"/>
  <c r="E412" i="37"/>
  <c r="E428" i="37"/>
  <c r="E476" i="37"/>
  <c r="E492" i="37"/>
  <c r="E508" i="37"/>
  <c r="E524" i="37"/>
  <c r="E540" i="37"/>
  <c r="E556" i="37"/>
  <c r="E572" i="37"/>
  <c r="E588" i="37"/>
  <c r="E604" i="37"/>
  <c r="E620" i="37"/>
  <c r="E652" i="37"/>
  <c r="E668" i="37"/>
  <c r="E684" i="37"/>
  <c r="E700" i="37"/>
  <c r="E716" i="37"/>
  <c r="E732" i="37"/>
  <c r="E748" i="37"/>
  <c r="E764" i="37"/>
  <c r="E780" i="37"/>
  <c r="E796" i="37"/>
  <c r="E844" i="37"/>
  <c r="E860" i="37"/>
  <c r="E876" i="37"/>
  <c r="E892" i="37"/>
  <c r="E908" i="37"/>
  <c r="E924" i="37"/>
  <c r="E729" i="37"/>
  <c r="E745" i="37"/>
  <c r="E761" i="37"/>
  <c r="E777" i="37"/>
  <c r="E793" i="37"/>
  <c r="E809" i="37"/>
  <c r="E825" i="37"/>
  <c r="E841" i="37"/>
  <c r="E857" i="37"/>
  <c r="E873" i="37"/>
  <c r="E905" i="37"/>
  <c r="E921" i="37"/>
  <c r="E937" i="37"/>
  <c r="E953" i="37"/>
  <c r="E969" i="37"/>
  <c r="E985" i="37"/>
  <c r="E1001" i="37"/>
  <c r="E1017" i="37"/>
  <c r="E1033" i="37"/>
  <c r="E1049" i="37"/>
  <c r="E932" i="37"/>
  <c r="E948" i="37"/>
  <c r="E964" i="37"/>
  <c r="E980" i="37"/>
  <c r="E1028" i="37"/>
  <c r="E1044" i="37"/>
  <c r="E1060" i="37"/>
  <c r="E6" i="37"/>
  <c r="E14" i="37"/>
  <c r="E22" i="37"/>
  <c r="E31" i="37"/>
  <c r="E39" i="37"/>
  <c r="E47" i="37"/>
  <c r="E64" i="37"/>
  <c r="E81" i="37"/>
  <c r="E98" i="37"/>
  <c r="E114" i="37"/>
  <c r="E146" i="37"/>
  <c r="E162" i="37"/>
  <c r="E170" i="37"/>
  <c r="E178" i="37"/>
  <c r="E186" i="37"/>
  <c r="E202" i="37"/>
  <c r="E218" i="37"/>
  <c r="E234" i="37"/>
  <c r="E250" i="37"/>
  <c r="E266" i="37"/>
  <c r="E282" i="37"/>
  <c r="E298" i="37"/>
  <c r="E330" i="37"/>
  <c r="E338" i="37"/>
  <c r="E346" i="37"/>
  <c r="E354" i="37"/>
  <c r="E362" i="37"/>
  <c r="E370" i="37"/>
  <c r="E378" i="37"/>
  <c r="E386" i="37"/>
  <c r="E394" i="37"/>
  <c r="E402" i="37"/>
  <c r="E410" i="37"/>
  <c r="E418" i="37"/>
  <c r="E426" i="37"/>
  <c r="E434" i="37"/>
  <c r="E442" i="37"/>
  <c r="E450" i="37"/>
  <c r="E458" i="37"/>
  <c r="E466" i="37"/>
  <c r="E474" i="37"/>
  <c r="E482" i="37"/>
  <c r="E514" i="37"/>
  <c r="E522" i="37"/>
  <c r="E530" i="37"/>
  <c r="E538" i="37"/>
  <c r="E546" i="37"/>
  <c r="E554" i="37"/>
  <c r="E562" i="37"/>
  <c r="E570" i="37"/>
  <c r="E1046" i="37"/>
  <c r="E272" i="37"/>
  <c r="E640" i="37"/>
  <c r="E893" i="37"/>
  <c r="E52" i="37"/>
  <c r="E68" i="37"/>
  <c r="E85" i="37"/>
  <c r="E102" i="37"/>
  <c r="E118" i="37"/>
  <c r="E150" i="37"/>
  <c r="E190" i="37"/>
  <c r="E206" i="37"/>
  <c r="E238" i="37"/>
  <c r="E254" i="37"/>
  <c r="E270" i="37"/>
  <c r="E286" i="37"/>
  <c r="E574" i="37"/>
  <c r="E606" i="37"/>
  <c r="E614" i="37"/>
  <c r="E622" i="37"/>
  <c r="E630" i="37"/>
  <c r="E638" i="37"/>
  <c r="E646" i="37"/>
  <c r="E654" i="37"/>
  <c r="E662" i="37"/>
  <c r="E670" i="37"/>
  <c r="E678" i="37"/>
  <c r="E686" i="37"/>
  <c r="E694" i="37"/>
  <c r="E702" i="37"/>
  <c r="E710" i="37"/>
  <c r="E718" i="37"/>
  <c r="E726" i="37"/>
  <c r="E734" i="37"/>
  <c r="E742" i="37"/>
  <c r="E750" i="37"/>
  <c r="E758" i="37"/>
  <c r="E790" i="37"/>
  <c r="E798" i="37"/>
  <c r="E806" i="37"/>
  <c r="E814" i="37"/>
  <c r="E822" i="37"/>
  <c r="E830" i="37"/>
  <c r="E838" i="37"/>
  <c r="E846" i="37"/>
  <c r="E854" i="37"/>
  <c r="E878" i="37"/>
  <c r="E894" i="37"/>
  <c r="E902" i="37"/>
  <c r="E910" i="37"/>
  <c r="E918" i="37"/>
  <c r="E926" i="37"/>
  <c r="E934" i="37"/>
  <c r="E942" i="37"/>
  <c r="E974" i="37"/>
  <c r="E982" i="37"/>
  <c r="E990" i="37"/>
  <c r="E998" i="37"/>
  <c r="E1006" i="37"/>
  <c r="E1014" i="37"/>
  <c r="E1030" i="37"/>
  <c r="E1038" i="37"/>
  <c r="E134" i="37"/>
  <c r="E28" i="37"/>
  <c r="E78" i="37"/>
  <c r="E111" i="37"/>
  <c r="E127" i="37"/>
  <c r="E143" i="37"/>
  <c r="E175" i="37"/>
  <c r="E223" i="37"/>
  <c r="E239" i="37"/>
  <c r="E271" i="37"/>
  <c r="E303" i="37"/>
  <c r="E319" i="37"/>
  <c r="E351" i="37"/>
  <c r="E367" i="37"/>
  <c r="E399" i="37"/>
  <c r="E415" i="37"/>
  <c r="E447" i="37"/>
  <c r="E463" i="37"/>
  <c r="E479" i="37"/>
  <c r="E495" i="37"/>
  <c r="E511" i="37"/>
  <c r="E543" i="37"/>
  <c r="E591" i="37"/>
  <c r="E607" i="37"/>
  <c r="E639" i="37"/>
  <c r="E671" i="37"/>
  <c r="E687" i="37"/>
  <c r="E8" i="37"/>
  <c r="E24" i="37"/>
  <c r="E41" i="37"/>
  <c r="E58" i="37"/>
  <c r="E75" i="37"/>
  <c r="E91" i="37"/>
  <c r="E108" i="37"/>
  <c r="E124" i="37"/>
  <c r="E156" i="37"/>
  <c r="E188" i="37"/>
  <c r="E204" i="37"/>
  <c r="E236" i="37"/>
  <c r="E5" i="37"/>
  <c r="E55" i="37"/>
  <c r="E88" i="37"/>
  <c r="E121" i="37"/>
  <c r="E137" i="37"/>
  <c r="E169" i="37"/>
  <c r="E185" i="37"/>
  <c r="E201" i="37"/>
  <c r="E217" i="37"/>
  <c r="E233" i="37"/>
  <c r="E249" i="37"/>
  <c r="E265" i="37"/>
  <c r="E281" i="37"/>
  <c r="E313" i="37"/>
  <c r="E361" i="37"/>
  <c r="E377" i="37"/>
  <c r="E409" i="37"/>
  <c r="E441" i="37"/>
  <c r="E457" i="37"/>
  <c r="E473" i="37"/>
  <c r="E489" i="37"/>
  <c r="E505" i="37"/>
  <c r="E537" i="37"/>
  <c r="E553" i="37"/>
  <c r="E569" i="37"/>
  <c r="E585" i="37"/>
  <c r="E601" i="37"/>
  <c r="E617" i="37"/>
  <c r="E633" i="37"/>
  <c r="E649" i="37"/>
  <c r="E681" i="37"/>
  <c r="E723" i="37"/>
  <c r="E739" i="37"/>
  <c r="E755" i="37"/>
  <c r="E771" i="37"/>
  <c r="E787" i="37"/>
  <c r="E819" i="37"/>
  <c r="E867" i="37"/>
  <c r="E883" i="37"/>
  <c r="E915" i="37"/>
  <c r="E947" i="37"/>
  <c r="E963" i="37"/>
  <c r="E979" i="37"/>
  <c r="E995" i="37"/>
  <c r="E1011" i="37"/>
  <c r="E1043" i="37"/>
  <c r="E1059" i="37"/>
  <c r="E292" i="37"/>
  <c r="E308" i="37"/>
  <c r="E340" i="37"/>
  <c r="E372" i="37"/>
  <c r="E388" i="37"/>
  <c r="E404" i="37"/>
  <c r="E420" i="37"/>
  <c r="E436" i="37"/>
  <c r="E468" i="37"/>
  <c r="E484" i="37"/>
  <c r="E500" i="37"/>
  <c r="E516" i="37"/>
  <c r="E532" i="37"/>
  <c r="E548" i="37"/>
  <c r="E564" i="37"/>
  <c r="E580" i="37"/>
  <c r="E612" i="37"/>
  <c r="E660" i="37"/>
  <c r="E676" i="37"/>
  <c r="E708" i="37"/>
  <c r="E740" i="37"/>
  <c r="E756" i="37"/>
  <c r="E772" i="37"/>
  <c r="E788" i="37"/>
  <c r="E804" i="37"/>
  <c r="E836" i="37"/>
  <c r="E852" i="37"/>
  <c r="E868" i="37"/>
  <c r="E884" i="37"/>
  <c r="E900" i="37"/>
  <c r="E916" i="37"/>
  <c r="E689" i="37"/>
  <c r="E721" i="37"/>
  <c r="E737" i="37"/>
  <c r="E753" i="37"/>
  <c r="E769" i="37"/>
  <c r="E785" i="37"/>
  <c r="E801" i="37"/>
  <c r="E817" i="37"/>
  <c r="E833" i="37"/>
  <c r="E865" i="37"/>
  <c r="E913" i="37"/>
  <c r="E929" i="37"/>
  <c r="E961" i="37"/>
  <c r="E993" i="37"/>
  <c r="E1009" i="37"/>
  <c r="E1025" i="37"/>
  <c r="E1041" i="37"/>
  <c r="E1057" i="37"/>
  <c r="E940" i="37"/>
  <c r="E956" i="37"/>
  <c r="E972" i="37"/>
  <c r="E988" i="37"/>
  <c r="E1020" i="37"/>
  <c r="E1036" i="37"/>
  <c r="E1052" i="37"/>
  <c r="E72" i="37"/>
  <c r="E10" i="37"/>
  <c r="E18" i="37"/>
  <c r="E27" i="37"/>
  <c r="E35" i="37"/>
  <c r="E43" i="37"/>
  <c r="E56" i="37"/>
  <c r="E73" i="37"/>
  <c r="E89" i="37"/>
  <c r="E106" i="37"/>
  <c r="E154" i="37"/>
  <c r="E166" i="37"/>
  <c r="E174" i="37"/>
  <c r="E182" i="37"/>
  <c r="E194" i="37"/>
  <c r="E210" i="37"/>
  <c r="E226" i="37"/>
  <c r="E242" i="37"/>
  <c r="E258" i="37"/>
  <c r="E274" i="37"/>
  <c r="E290" i="37"/>
  <c r="E302" i="37"/>
  <c r="E310" i="37"/>
  <c r="E318" i="37"/>
  <c r="E326" i="37"/>
  <c r="E334" i="37"/>
  <c r="E342" i="37"/>
  <c r="E350" i="37"/>
  <c r="E358" i="37"/>
  <c r="E366" i="37"/>
  <c r="E374" i="37"/>
  <c r="E382" i="37"/>
  <c r="E390" i="37"/>
  <c r="E422" i="37"/>
  <c r="E430" i="37"/>
  <c r="E438" i="37"/>
  <c r="E446" i="37"/>
  <c r="E454" i="37"/>
  <c r="E462" i="37"/>
  <c r="E470" i="37"/>
  <c r="E478" i="37"/>
  <c r="E486" i="37"/>
  <c r="E494" i="37"/>
  <c r="E502" i="37"/>
  <c r="E510" i="37"/>
  <c r="E518" i="37"/>
  <c r="E526" i="37"/>
  <c r="E534" i="37"/>
  <c r="E542" i="37"/>
  <c r="E550" i="37"/>
  <c r="E558" i="37"/>
  <c r="E566" i="37"/>
  <c r="E4" i="21" l="1"/>
  <c r="F32" i="23" l="1"/>
</calcChain>
</file>

<file path=xl/sharedStrings.xml><?xml version="1.0" encoding="utf-8"?>
<sst xmlns="http://schemas.openxmlformats.org/spreadsheetml/2006/main" count="35293" uniqueCount="462">
  <si>
    <t>北海道</t>
  </si>
  <si>
    <t>資本ストック（2000年価格、100万円）</t>
    <rPh sb="0" eb="2">
      <t>シホン</t>
    </rPh>
    <rPh sb="11" eb="12">
      <t>ネン</t>
    </rPh>
    <rPh sb="12" eb="14">
      <t>カカク</t>
    </rPh>
    <rPh sb="18" eb="20">
      <t>マンエン</t>
    </rPh>
    <phoneticPr fontId="4"/>
  </si>
  <si>
    <t>北海道</t>
    <rPh sb="0" eb="3">
      <t>ホッカイドウ</t>
    </rPh>
    <phoneticPr fontId="1"/>
  </si>
  <si>
    <t>化学</t>
  </si>
  <si>
    <t>資本コスト（名目資本コスト×実質資本ストック、100万円）</t>
    <rPh sb="0" eb="2">
      <t>シホン</t>
    </rPh>
    <rPh sb="6" eb="10">
      <t>メイモクシホン</t>
    </rPh>
    <rPh sb="14" eb="16">
      <t>ジッシツ</t>
    </rPh>
    <rPh sb="16" eb="18">
      <t>シホン</t>
    </rPh>
    <rPh sb="26" eb="28">
      <t>マンエン</t>
    </rPh>
    <phoneticPr fontId="4"/>
  </si>
  <si>
    <t>労働コスト（100万円）</t>
    <rPh sb="0" eb="2">
      <t>ロウドウ</t>
    </rPh>
    <rPh sb="9" eb="11">
      <t>マンエン</t>
    </rPh>
    <phoneticPr fontId="4"/>
  </si>
  <si>
    <t>実質付加価値（2000年価格、100万円）</t>
    <rPh sb="0" eb="2">
      <t>ジッシツ</t>
    </rPh>
    <rPh sb="2" eb="6">
      <t>フカカチ</t>
    </rPh>
    <rPh sb="11" eb="12">
      <t>ネン</t>
    </rPh>
    <rPh sb="12" eb="14">
      <t>カカク</t>
    </rPh>
    <rPh sb="18" eb="20">
      <t>マンエン</t>
    </rPh>
    <phoneticPr fontId="4"/>
  </si>
  <si>
    <t>北海道</t>
    <rPh sb="0" eb="3">
      <t>ホッカイドウ</t>
    </rPh>
    <phoneticPr fontId="3"/>
  </si>
  <si>
    <t>サービス業（民間、非営利）</t>
    <rPh sb="4" eb="5">
      <t>ギョウ</t>
    </rPh>
    <rPh sb="6" eb="8">
      <t>ミンカン</t>
    </rPh>
    <rPh sb="9" eb="12">
      <t>ヒエイリ</t>
    </rPh>
    <phoneticPr fontId="4"/>
  </si>
  <si>
    <t>農林水産業</t>
    <rPh sb="0" eb="1">
      <t>ノウ</t>
    </rPh>
    <rPh sb="1" eb="2">
      <t>ハヤシ</t>
    </rPh>
    <phoneticPr fontId="3"/>
  </si>
  <si>
    <t>鉱業</t>
    <rPh sb="0" eb="1">
      <t>コウ</t>
    </rPh>
    <rPh sb="1" eb="2">
      <t>ギョウ</t>
    </rPh>
    <phoneticPr fontId="3"/>
  </si>
  <si>
    <t>建設業</t>
    <rPh sb="0" eb="1">
      <t>ダテ</t>
    </rPh>
    <rPh sb="1" eb="2">
      <t>セツ</t>
    </rPh>
    <rPh sb="2" eb="3">
      <t>ギョウ</t>
    </rPh>
    <phoneticPr fontId="3"/>
  </si>
  <si>
    <t>電気・ガス・水道業</t>
    <rPh sb="0" eb="2">
      <t>デンキ</t>
    </rPh>
    <phoneticPr fontId="3"/>
  </si>
  <si>
    <t>卸売・小売業</t>
    <rPh sb="0" eb="2">
      <t>オロシウ</t>
    </rPh>
    <phoneticPr fontId="3"/>
  </si>
  <si>
    <t>金融・保険業</t>
    <rPh sb="0" eb="2">
      <t>キンユウ</t>
    </rPh>
    <phoneticPr fontId="2"/>
  </si>
  <si>
    <t>不動産業</t>
    <rPh sb="0" eb="1">
      <t>フ</t>
    </rPh>
    <rPh sb="1" eb="2">
      <t>ドウ</t>
    </rPh>
    <rPh sb="2" eb="3">
      <t>サン</t>
    </rPh>
    <rPh sb="3" eb="4">
      <t>ギョウ</t>
    </rPh>
    <phoneticPr fontId="3"/>
  </si>
  <si>
    <t>運輸・通信業</t>
    <rPh sb="0" eb="2">
      <t>ウンユ</t>
    </rPh>
    <phoneticPr fontId="3"/>
  </si>
  <si>
    <t>食料品</t>
    <rPh sb="0" eb="1">
      <t>ショク</t>
    </rPh>
    <rPh sb="1" eb="2">
      <t>リョウ</t>
    </rPh>
    <rPh sb="2" eb="3">
      <t>シナ</t>
    </rPh>
    <phoneticPr fontId="5"/>
  </si>
  <si>
    <t>繊維</t>
    <rPh sb="0" eb="1">
      <t>カヨワ</t>
    </rPh>
    <rPh sb="1" eb="2">
      <t>ツナ</t>
    </rPh>
    <phoneticPr fontId="5"/>
  </si>
  <si>
    <t>パルプ・紙</t>
    <rPh sb="4" eb="5">
      <t>カミ</t>
    </rPh>
    <phoneticPr fontId="5"/>
  </si>
  <si>
    <t>石油・石炭製品</t>
    <rPh sb="0" eb="2">
      <t>セキユ</t>
    </rPh>
    <phoneticPr fontId="5"/>
  </si>
  <si>
    <t>窯業・土石製品</t>
    <rPh sb="0" eb="2">
      <t>ヨウギョウ</t>
    </rPh>
    <phoneticPr fontId="5"/>
  </si>
  <si>
    <t>一次金属</t>
    <rPh sb="0" eb="2">
      <t>イチジ</t>
    </rPh>
    <rPh sb="2" eb="4">
      <t>キンゾク</t>
    </rPh>
    <phoneticPr fontId="5"/>
  </si>
  <si>
    <t>金属製品</t>
    <rPh sb="0" eb="2">
      <t>キンゾク</t>
    </rPh>
    <rPh sb="2" eb="4">
      <t>セイヒン</t>
    </rPh>
    <phoneticPr fontId="5"/>
  </si>
  <si>
    <t>一般機械</t>
    <rPh sb="0" eb="2">
      <t>イッパン</t>
    </rPh>
    <rPh sb="2" eb="4">
      <t>キカイ</t>
    </rPh>
    <phoneticPr fontId="5"/>
  </si>
  <si>
    <t>電気機械</t>
    <rPh sb="0" eb="2">
      <t>デンキ</t>
    </rPh>
    <rPh sb="2" eb="4">
      <t>キカイ</t>
    </rPh>
    <phoneticPr fontId="5"/>
  </si>
  <si>
    <t>輸送用機械</t>
    <rPh sb="0" eb="3">
      <t>ユソウヨウ</t>
    </rPh>
    <rPh sb="3" eb="5">
      <t>キカイ</t>
    </rPh>
    <phoneticPr fontId="5"/>
  </si>
  <si>
    <t>精密機械</t>
    <rPh sb="0" eb="2">
      <t>セイミツ</t>
    </rPh>
    <rPh sb="2" eb="4">
      <t>キカイ</t>
    </rPh>
    <phoneticPr fontId="5"/>
  </si>
  <si>
    <t>その他の製造業</t>
    <rPh sb="2" eb="3">
      <t>タ</t>
    </rPh>
    <phoneticPr fontId="5"/>
  </si>
  <si>
    <t>サービス業（政府）</t>
    <rPh sb="4" eb="5">
      <t>ギョウ</t>
    </rPh>
    <rPh sb="6" eb="8">
      <t>セイフ</t>
    </rPh>
    <phoneticPr fontId="4"/>
  </si>
  <si>
    <t>名目付加価値（100万円）</t>
    <rPh sb="0" eb="2">
      <t>メイモク</t>
    </rPh>
    <rPh sb="2" eb="6">
      <t>フカカチ</t>
    </rPh>
    <rPh sb="10" eb="12">
      <t>マンエン</t>
    </rPh>
    <phoneticPr fontId="4"/>
  </si>
  <si>
    <t>マンアワー（就業者数×就業者1人あたり年間総労働時間÷1000）</t>
    <rPh sb="6" eb="9">
      <t>シュウギョウシャ</t>
    </rPh>
    <rPh sb="9" eb="10">
      <t>スウ</t>
    </rPh>
    <rPh sb="11" eb="14">
      <t>シュウギョウシャ</t>
    </rPh>
    <rPh sb="15" eb="16">
      <t>ニン</t>
    </rPh>
    <rPh sb="19" eb="21">
      <t>ネンカン</t>
    </rPh>
    <rPh sb="21" eb="26">
      <t>ソウロウドウジカン</t>
    </rPh>
    <phoneticPr fontId="4"/>
  </si>
  <si>
    <t>対数実質付加価値</t>
    <rPh sb="0" eb="2">
      <t>タイスウ</t>
    </rPh>
    <rPh sb="2" eb="8">
      <t>ジッシツフカカチ</t>
    </rPh>
    <phoneticPr fontId="4"/>
  </si>
  <si>
    <t>全国平均</t>
    <rPh sb="0" eb="4">
      <t>ゼンコクヘイキン</t>
    </rPh>
    <phoneticPr fontId="1"/>
  </si>
  <si>
    <t>対数実質資本ストック</t>
    <rPh sb="0" eb="2">
      <t>タイスウ</t>
    </rPh>
    <rPh sb="2" eb="4">
      <t>ジッシツ</t>
    </rPh>
    <rPh sb="4" eb="6">
      <t>シホン</t>
    </rPh>
    <phoneticPr fontId="4"/>
  </si>
  <si>
    <t>対数マンアワー</t>
    <rPh sb="0" eb="2">
      <t>タイスウ</t>
    </rPh>
    <phoneticPr fontId="4"/>
  </si>
  <si>
    <t>資本コストシェア</t>
    <phoneticPr fontId="4"/>
  </si>
  <si>
    <t>相対的TFP</t>
    <rPh sb="0" eb="3">
      <t>ソウタイテキ</t>
    </rPh>
    <phoneticPr fontId="4"/>
  </si>
  <si>
    <t>労働コストシェア</t>
    <rPh sb="0" eb="2">
      <t>ロウドウ</t>
    </rPh>
    <phoneticPr fontId="4"/>
  </si>
  <si>
    <t>付加価値シェア（県内産業別）</t>
    <rPh sb="0" eb="4">
      <t>フカカチ</t>
    </rPh>
    <rPh sb="8" eb="10">
      <t>ケンナイ</t>
    </rPh>
    <rPh sb="10" eb="13">
      <t>サンギョウベツ</t>
    </rPh>
    <phoneticPr fontId="4"/>
  </si>
  <si>
    <t>資本装備率</t>
    <rPh sb="0" eb="5">
      <t>シホンソウビリツ</t>
    </rPh>
    <phoneticPr fontId="4"/>
  </si>
  <si>
    <t>1970年</t>
    <rPh sb="4" eb="5">
      <t>ネン</t>
    </rPh>
    <phoneticPr fontId="4"/>
  </si>
  <si>
    <t>労働の質</t>
    <rPh sb="0" eb="2">
      <t>ロウドウ</t>
    </rPh>
    <rPh sb="3" eb="4">
      <t>シツ</t>
    </rPh>
    <phoneticPr fontId="4"/>
  </si>
  <si>
    <t>1980年</t>
    <rPh sb="4" eb="5">
      <t>ネン</t>
    </rPh>
    <phoneticPr fontId="4"/>
  </si>
  <si>
    <t>TFP</t>
    <phoneticPr fontId="4"/>
  </si>
  <si>
    <t>1990年</t>
    <rPh sb="4" eb="5">
      <t>ネン</t>
    </rPh>
    <phoneticPr fontId="4"/>
  </si>
  <si>
    <t>2000年</t>
    <rPh sb="4" eb="5">
      <t>ネン</t>
    </rPh>
    <phoneticPr fontId="4"/>
  </si>
  <si>
    <t>労働生産性格差要因分解</t>
    <rPh sb="0" eb="5">
      <t>ロウドウセイサンセイ</t>
    </rPh>
    <rPh sb="5" eb="7">
      <t>カクサ</t>
    </rPh>
    <rPh sb="7" eb="11">
      <t>ヨウインブンカイ</t>
    </rPh>
    <phoneticPr fontId="4"/>
  </si>
  <si>
    <t>労働生産性</t>
    <rPh sb="0" eb="5">
      <t>ロウドウセイサンセイ</t>
    </rPh>
    <phoneticPr fontId="4"/>
  </si>
  <si>
    <t>青森</t>
  </si>
  <si>
    <t>青森</t>
    <rPh sb="0" eb="2">
      <t>アオモリ</t>
    </rPh>
    <phoneticPr fontId="1"/>
  </si>
  <si>
    <t>青森</t>
    <rPh sb="0" eb="2">
      <t>アオモリ</t>
    </rPh>
    <phoneticPr fontId="3"/>
  </si>
  <si>
    <t>岩手</t>
  </si>
  <si>
    <t>岩手</t>
    <rPh sb="0" eb="2">
      <t>イワテ</t>
    </rPh>
    <phoneticPr fontId="1"/>
  </si>
  <si>
    <t>岩手</t>
    <rPh sb="0" eb="2">
      <t>イワテ</t>
    </rPh>
    <phoneticPr fontId="3"/>
  </si>
  <si>
    <t>宮城</t>
  </si>
  <si>
    <t>宮城</t>
    <phoneticPr fontId="1"/>
  </si>
  <si>
    <t>宮城</t>
    <phoneticPr fontId="1"/>
  </si>
  <si>
    <t>宮城</t>
    <phoneticPr fontId="3"/>
  </si>
  <si>
    <t>宮城</t>
    <phoneticPr fontId="3"/>
  </si>
  <si>
    <t>宮城</t>
    <phoneticPr fontId="3"/>
  </si>
  <si>
    <t>宮城</t>
    <phoneticPr fontId="3"/>
  </si>
  <si>
    <t>宮城</t>
    <phoneticPr fontId="1"/>
  </si>
  <si>
    <t>秋田</t>
  </si>
  <si>
    <t>秋田</t>
    <phoneticPr fontId="1"/>
  </si>
  <si>
    <t>秋田</t>
    <phoneticPr fontId="1"/>
  </si>
  <si>
    <t>秋田</t>
    <phoneticPr fontId="3"/>
  </si>
  <si>
    <t>秋田</t>
    <phoneticPr fontId="3"/>
  </si>
  <si>
    <t>秋田</t>
    <phoneticPr fontId="3"/>
  </si>
  <si>
    <t>秋田</t>
    <phoneticPr fontId="3"/>
  </si>
  <si>
    <t>秋田</t>
    <phoneticPr fontId="3"/>
  </si>
  <si>
    <t>山形</t>
  </si>
  <si>
    <t>山形</t>
    <phoneticPr fontId="1"/>
  </si>
  <si>
    <t>山形</t>
    <phoneticPr fontId="1"/>
  </si>
  <si>
    <t>山形</t>
    <phoneticPr fontId="3"/>
  </si>
  <si>
    <t>山形</t>
    <phoneticPr fontId="3"/>
  </si>
  <si>
    <t>山形</t>
    <phoneticPr fontId="1"/>
  </si>
  <si>
    <t>福島</t>
  </si>
  <si>
    <t>福島</t>
    <phoneticPr fontId="1"/>
  </si>
  <si>
    <t>福島</t>
    <phoneticPr fontId="1"/>
  </si>
  <si>
    <t>福島</t>
    <phoneticPr fontId="3"/>
  </si>
  <si>
    <t>福島</t>
    <phoneticPr fontId="3"/>
  </si>
  <si>
    <t>福島</t>
    <phoneticPr fontId="3"/>
  </si>
  <si>
    <t>茨城</t>
  </si>
  <si>
    <t>茨城</t>
    <phoneticPr fontId="1"/>
  </si>
  <si>
    <t>茨城</t>
    <phoneticPr fontId="1"/>
  </si>
  <si>
    <t>茨城</t>
    <phoneticPr fontId="3"/>
  </si>
  <si>
    <t>茨城</t>
    <phoneticPr fontId="1"/>
  </si>
  <si>
    <t>栃木</t>
  </si>
  <si>
    <t>栃木</t>
    <phoneticPr fontId="1"/>
  </si>
  <si>
    <t>栃木</t>
    <phoneticPr fontId="3"/>
  </si>
  <si>
    <t>群馬</t>
  </si>
  <si>
    <t>群馬</t>
    <phoneticPr fontId="1"/>
  </si>
  <si>
    <t>群馬</t>
    <phoneticPr fontId="3"/>
  </si>
  <si>
    <t>埼玉</t>
  </si>
  <si>
    <t>埼玉</t>
    <phoneticPr fontId="1"/>
  </si>
  <si>
    <t>埼玉</t>
    <phoneticPr fontId="3"/>
  </si>
  <si>
    <t>埼玉</t>
    <phoneticPr fontId="3"/>
  </si>
  <si>
    <t>埼玉</t>
    <phoneticPr fontId="3"/>
  </si>
  <si>
    <t>千葉</t>
  </si>
  <si>
    <t>千葉</t>
    <phoneticPr fontId="1"/>
  </si>
  <si>
    <t>千葉</t>
    <phoneticPr fontId="3"/>
  </si>
  <si>
    <t>千葉</t>
    <phoneticPr fontId="3"/>
  </si>
  <si>
    <t>神奈川</t>
  </si>
  <si>
    <t>神奈川</t>
    <phoneticPr fontId="1"/>
  </si>
  <si>
    <t>神奈川</t>
    <phoneticPr fontId="3"/>
  </si>
  <si>
    <t>新潟</t>
  </si>
  <si>
    <t>新潟</t>
    <phoneticPr fontId="1"/>
  </si>
  <si>
    <t>新潟</t>
    <phoneticPr fontId="3"/>
  </si>
  <si>
    <t>富山</t>
  </si>
  <si>
    <t>富山</t>
    <phoneticPr fontId="1"/>
  </si>
  <si>
    <t>富山</t>
    <phoneticPr fontId="3"/>
  </si>
  <si>
    <t>石川</t>
  </si>
  <si>
    <t>石川</t>
    <phoneticPr fontId="1"/>
  </si>
  <si>
    <t>石川</t>
    <phoneticPr fontId="3"/>
  </si>
  <si>
    <t>福井</t>
  </si>
  <si>
    <t>福井</t>
    <phoneticPr fontId="1"/>
  </si>
  <si>
    <t>福井</t>
    <phoneticPr fontId="3"/>
  </si>
  <si>
    <t>福井</t>
    <phoneticPr fontId="1"/>
  </si>
  <si>
    <t>山梨</t>
  </si>
  <si>
    <t>山梨</t>
    <rPh sb="0" eb="2">
      <t>ヤマナシ</t>
    </rPh>
    <phoneticPr fontId="1"/>
  </si>
  <si>
    <t>山梨</t>
    <rPh sb="0" eb="2">
      <t>ヤマナシ</t>
    </rPh>
    <phoneticPr fontId="3"/>
  </si>
  <si>
    <t>長野</t>
  </si>
  <si>
    <t>長野</t>
    <phoneticPr fontId="1"/>
  </si>
  <si>
    <t>長野</t>
    <phoneticPr fontId="1"/>
  </si>
  <si>
    <t>長野</t>
    <phoneticPr fontId="3"/>
  </si>
  <si>
    <t>長野</t>
    <phoneticPr fontId="3"/>
  </si>
  <si>
    <t>岐阜</t>
  </si>
  <si>
    <t>岐阜</t>
    <phoneticPr fontId="1"/>
  </si>
  <si>
    <t>岐阜</t>
    <phoneticPr fontId="3"/>
  </si>
  <si>
    <t>岐阜</t>
    <phoneticPr fontId="3"/>
  </si>
  <si>
    <t>岐阜</t>
    <phoneticPr fontId="1"/>
  </si>
  <si>
    <t>静岡</t>
  </si>
  <si>
    <t>静岡</t>
    <phoneticPr fontId="1"/>
  </si>
  <si>
    <t>静岡</t>
    <phoneticPr fontId="3"/>
  </si>
  <si>
    <t>静岡</t>
    <phoneticPr fontId="1"/>
  </si>
  <si>
    <t>愛知</t>
  </si>
  <si>
    <t>愛知</t>
    <phoneticPr fontId="1"/>
  </si>
  <si>
    <t>愛知</t>
    <phoneticPr fontId="3"/>
  </si>
  <si>
    <t>愛知</t>
    <phoneticPr fontId="3"/>
  </si>
  <si>
    <t>三重</t>
  </si>
  <si>
    <t>三重</t>
    <phoneticPr fontId="1"/>
  </si>
  <si>
    <t>三重</t>
    <phoneticPr fontId="3"/>
  </si>
  <si>
    <t>滋賀</t>
  </si>
  <si>
    <t>滋賀</t>
    <phoneticPr fontId="1"/>
  </si>
  <si>
    <t>滋賀</t>
    <phoneticPr fontId="3"/>
  </si>
  <si>
    <t>兵庫</t>
  </si>
  <si>
    <t>兵庫</t>
    <rPh sb="0" eb="2">
      <t>ヒョウゴ</t>
    </rPh>
    <phoneticPr fontId="1"/>
  </si>
  <si>
    <t>兵庫</t>
    <rPh sb="0" eb="2">
      <t>ヒョウゴ</t>
    </rPh>
    <phoneticPr fontId="3"/>
  </si>
  <si>
    <t>奈良</t>
  </si>
  <si>
    <t>奈良</t>
    <phoneticPr fontId="1"/>
  </si>
  <si>
    <t>奈良</t>
    <phoneticPr fontId="3"/>
  </si>
  <si>
    <t>奈良</t>
    <phoneticPr fontId="3"/>
  </si>
  <si>
    <t>奈良</t>
    <phoneticPr fontId="1"/>
  </si>
  <si>
    <t>奈良</t>
    <phoneticPr fontId="1"/>
  </si>
  <si>
    <t>和歌山</t>
  </si>
  <si>
    <t>和歌山</t>
    <phoneticPr fontId="1"/>
  </si>
  <si>
    <t>和歌山</t>
    <phoneticPr fontId="3"/>
  </si>
  <si>
    <t>和歌山</t>
    <phoneticPr fontId="3"/>
  </si>
  <si>
    <t>鳥取</t>
  </si>
  <si>
    <t>鳥取</t>
    <phoneticPr fontId="1"/>
  </si>
  <si>
    <t>鳥取</t>
    <phoneticPr fontId="1"/>
  </si>
  <si>
    <t>鳥取</t>
    <phoneticPr fontId="3"/>
  </si>
  <si>
    <t>島根</t>
  </si>
  <si>
    <t>島根</t>
    <phoneticPr fontId="1"/>
  </si>
  <si>
    <t>島根</t>
    <phoneticPr fontId="3"/>
  </si>
  <si>
    <t>島根</t>
    <phoneticPr fontId="3"/>
  </si>
  <si>
    <t>島根</t>
    <phoneticPr fontId="1"/>
  </si>
  <si>
    <t>岡山</t>
  </si>
  <si>
    <t>岡山</t>
    <phoneticPr fontId="1"/>
  </si>
  <si>
    <t>岡山</t>
    <phoneticPr fontId="3"/>
  </si>
  <si>
    <t>岡山</t>
    <phoneticPr fontId="3"/>
  </si>
  <si>
    <t>広島</t>
  </si>
  <si>
    <t>広島</t>
    <phoneticPr fontId="1"/>
  </si>
  <si>
    <t>広島</t>
    <phoneticPr fontId="1"/>
  </si>
  <si>
    <t>広島</t>
    <phoneticPr fontId="3"/>
  </si>
  <si>
    <t>広島</t>
    <phoneticPr fontId="3"/>
  </si>
  <si>
    <t>山口</t>
  </si>
  <si>
    <t>山口</t>
    <phoneticPr fontId="1"/>
  </si>
  <si>
    <t>山口</t>
    <phoneticPr fontId="3"/>
  </si>
  <si>
    <t>徳島</t>
  </si>
  <si>
    <t>徳島</t>
    <phoneticPr fontId="1"/>
  </si>
  <si>
    <t>徳島</t>
    <phoneticPr fontId="3"/>
  </si>
  <si>
    <t>徳島</t>
    <phoneticPr fontId="3"/>
  </si>
  <si>
    <t>香川</t>
  </si>
  <si>
    <t>香川</t>
    <phoneticPr fontId="1"/>
  </si>
  <si>
    <t>香川</t>
    <phoneticPr fontId="3"/>
  </si>
  <si>
    <t>香川</t>
    <phoneticPr fontId="1"/>
  </si>
  <si>
    <t>愛媛</t>
  </si>
  <si>
    <t>愛媛</t>
    <phoneticPr fontId="1"/>
  </si>
  <si>
    <t>愛媛</t>
    <phoneticPr fontId="3"/>
  </si>
  <si>
    <t>高知</t>
  </si>
  <si>
    <t>高知</t>
    <phoneticPr fontId="1"/>
  </si>
  <si>
    <t>高知</t>
    <phoneticPr fontId="3"/>
  </si>
  <si>
    <t>福岡</t>
  </si>
  <si>
    <t>福岡</t>
    <phoneticPr fontId="1"/>
  </si>
  <si>
    <t>福岡</t>
    <phoneticPr fontId="3"/>
  </si>
  <si>
    <t>佐賀</t>
  </si>
  <si>
    <t>佐賀</t>
    <phoneticPr fontId="1"/>
  </si>
  <si>
    <t>佐賀</t>
    <phoneticPr fontId="3"/>
  </si>
  <si>
    <t>長崎</t>
  </si>
  <si>
    <t>長崎</t>
    <phoneticPr fontId="1"/>
  </si>
  <si>
    <t>長崎</t>
    <phoneticPr fontId="3"/>
  </si>
  <si>
    <t>熊本</t>
  </si>
  <si>
    <t>熊本</t>
    <phoneticPr fontId="1"/>
  </si>
  <si>
    <t>熊本</t>
    <phoneticPr fontId="3"/>
  </si>
  <si>
    <t>大分</t>
  </si>
  <si>
    <t>大分</t>
    <phoneticPr fontId="1"/>
  </si>
  <si>
    <t>大分</t>
    <phoneticPr fontId="3"/>
  </si>
  <si>
    <t>宮崎</t>
  </si>
  <si>
    <t>宮崎</t>
    <phoneticPr fontId="1"/>
  </si>
  <si>
    <t>宮崎</t>
    <phoneticPr fontId="3"/>
  </si>
  <si>
    <t>宮崎</t>
    <phoneticPr fontId="3"/>
  </si>
  <si>
    <t>宮崎</t>
    <phoneticPr fontId="3"/>
  </si>
  <si>
    <t>宮崎</t>
    <phoneticPr fontId="3"/>
  </si>
  <si>
    <t>宮崎</t>
    <phoneticPr fontId="3"/>
  </si>
  <si>
    <t>宮崎</t>
    <phoneticPr fontId="1"/>
  </si>
  <si>
    <t>宮崎</t>
    <phoneticPr fontId="1"/>
  </si>
  <si>
    <t>宮崎</t>
    <phoneticPr fontId="1"/>
  </si>
  <si>
    <t>宮崎</t>
    <phoneticPr fontId="1"/>
  </si>
  <si>
    <t>鹿児島</t>
  </si>
  <si>
    <t>鹿児島</t>
    <phoneticPr fontId="1"/>
  </si>
  <si>
    <t>鹿児島</t>
    <phoneticPr fontId="1"/>
  </si>
  <si>
    <t>鹿児島</t>
    <phoneticPr fontId="3"/>
  </si>
  <si>
    <t>鹿児島</t>
    <phoneticPr fontId="3"/>
  </si>
  <si>
    <t>鹿児島</t>
    <phoneticPr fontId="3"/>
  </si>
  <si>
    <t>鹿児島</t>
    <phoneticPr fontId="3"/>
  </si>
  <si>
    <t>鹿児島</t>
    <phoneticPr fontId="3"/>
  </si>
  <si>
    <t>鹿児島</t>
    <phoneticPr fontId="1"/>
  </si>
  <si>
    <t>鹿児島</t>
    <phoneticPr fontId="1"/>
  </si>
  <si>
    <t>沖縄</t>
  </si>
  <si>
    <t>沖縄</t>
    <phoneticPr fontId="1"/>
  </si>
  <si>
    <t>沖縄</t>
    <phoneticPr fontId="3"/>
  </si>
  <si>
    <t>沖縄</t>
    <phoneticPr fontId="3"/>
  </si>
  <si>
    <t>沖縄</t>
    <phoneticPr fontId="3"/>
  </si>
  <si>
    <t>沖縄</t>
    <phoneticPr fontId="3"/>
  </si>
  <si>
    <t>沖縄</t>
    <phoneticPr fontId="1"/>
  </si>
  <si>
    <t>沖縄</t>
    <phoneticPr fontId="1"/>
  </si>
  <si>
    <t>沖縄</t>
    <phoneticPr fontId="1"/>
  </si>
  <si>
    <t>沖縄</t>
    <phoneticPr fontId="1"/>
  </si>
  <si>
    <t>京都</t>
  </si>
  <si>
    <t>京都</t>
    <phoneticPr fontId="1"/>
  </si>
  <si>
    <t>京都</t>
    <phoneticPr fontId="1"/>
  </si>
  <si>
    <t>京都</t>
    <phoneticPr fontId="3"/>
  </si>
  <si>
    <t>京都</t>
    <phoneticPr fontId="3"/>
  </si>
  <si>
    <t>京都</t>
    <phoneticPr fontId="3"/>
  </si>
  <si>
    <t>京都</t>
    <phoneticPr fontId="3"/>
  </si>
  <si>
    <t>京都</t>
    <phoneticPr fontId="1"/>
  </si>
  <si>
    <t>京都</t>
    <phoneticPr fontId="1"/>
  </si>
  <si>
    <t>大阪</t>
  </si>
  <si>
    <t>大阪</t>
    <phoneticPr fontId="1"/>
  </si>
  <si>
    <t>大阪</t>
    <phoneticPr fontId="1"/>
  </si>
  <si>
    <t>大阪</t>
    <phoneticPr fontId="3"/>
  </si>
  <si>
    <t>大阪</t>
    <phoneticPr fontId="3"/>
  </si>
  <si>
    <t>東京</t>
  </si>
  <si>
    <t>東京</t>
    <phoneticPr fontId="1"/>
  </si>
  <si>
    <t>東京</t>
    <phoneticPr fontId="1"/>
  </si>
  <si>
    <t>東京</t>
    <phoneticPr fontId="3"/>
  </si>
  <si>
    <t>東京</t>
    <phoneticPr fontId="3"/>
  </si>
  <si>
    <t>東京</t>
    <phoneticPr fontId="1"/>
  </si>
  <si>
    <t>宮城</t>
    <phoneticPr fontId="1"/>
  </si>
  <si>
    <t>宮城</t>
    <phoneticPr fontId="1"/>
  </si>
  <si>
    <t>宮城</t>
    <phoneticPr fontId="3"/>
  </si>
  <si>
    <t>宮城</t>
    <phoneticPr fontId="1"/>
  </si>
  <si>
    <t>秋田</t>
    <phoneticPr fontId="1"/>
  </si>
  <si>
    <t>秋田</t>
    <phoneticPr fontId="3"/>
  </si>
  <si>
    <t>秋田</t>
    <phoneticPr fontId="3"/>
  </si>
  <si>
    <t>秋田</t>
    <phoneticPr fontId="1"/>
  </si>
  <si>
    <t>山形</t>
    <phoneticPr fontId="1"/>
  </si>
  <si>
    <t>山形</t>
    <phoneticPr fontId="3"/>
  </si>
  <si>
    <t>山形</t>
    <phoneticPr fontId="3"/>
  </si>
  <si>
    <t>山形</t>
    <phoneticPr fontId="3"/>
  </si>
  <si>
    <t>山形</t>
    <phoneticPr fontId="3"/>
  </si>
  <si>
    <t>山形</t>
    <phoneticPr fontId="1"/>
  </si>
  <si>
    <t>福島</t>
    <phoneticPr fontId="3"/>
  </si>
  <si>
    <t>栃木</t>
    <phoneticPr fontId="1"/>
  </si>
  <si>
    <t>栃木</t>
    <phoneticPr fontId="3"/>
  </si>
  <si>
    <t>埼玉</t>
    <phoneticPr fontId="1"/>
  </si>
  <si>
    <t>神奈川</t>
    <phoneticPr fontId="1"/>
  </si>
  <si>
    <t>新潟</t>
    <phoneticPr fontId="1"/>
  </si>
  <si>
    <t>富山</t>
    <phoneticPr fontId="3"/>
  </si>
  <si>
    <t>石川</t>
    <phoneticPr fontId="1"/>
  </si>
  <si>
    <t>石川</t>
    <phoneticPr fontId="3"/>
  </si>
  <si>
    <t>福井</t>
    <phoneticPr fontId="1"/>
  </si>
  <si>
    <t>福井</t>
    <phoneticPr fontId="3"/>
  </si>
  <si>
    <t>長野</t>
    <phoneticPr fontId="3"/>
  </si>
  <si>
    <t>岐阜</t>
    <phoneticPr fontId="1"/>
  </si>
  <si>
    <t>岐阜</t>
    <phoneticPr fontId="3"/>
  </si>
  <si>
    <t>静岡</t>
    <phoneticPr fontId="1"/>
  </si>
  <si>
    <t>愛知</t>
    <phoneticPr fontId="3"/>
  </si>
  <si>
    <t>愛知</t>
    <phoneticPr fontId="1"/>
  </si>
  <si>
    <t>三重</t>
    <phoneticPr fontId="1"/>
  </si>
  <si>
    <t>三重</t>
    <phoneticPr fontId="3"/>
  </si>
  <si>
    <t>滋賀</t>
    <phoneticPr fontId="1"/>
  </si>
  <si>
    <t>滋賀</t>
    <phoneticPr fontId="3"/>
  </si>
  <si>
    <t>奈良</t>
    <phoneticPr fontId="1"/>
  </si>
  <si>
    <t>奈良</t>
    <phoneticPr fontId="3"/>
  </si>
  <si>
    <t>奈良</t>
    <phoneticPr fontId="3"/>
  </si>
  <si>
    <t>奈良</t>
    <phoneticPr fontId="1"/>
  </si>
  <si>
    <t>和歌山</t>
    <phoneticPr fontId="1"/>
  </si>
  <si>
    <t>和歌山</t>
    <phoneticPr fontId="3"/>
  </si>
  <si>
    <t>和歌山</t>
    <phoneticPr fontId="3"/>
  </si>
  <si>
    <t>鳥取</t>
    <phoneticPr fontId="1"/>
  </si>
  <si>
    <t>鳥取</t>
    <phoneticPr fontId="3"/>
  </si>
  <si>
    <t>島根</t>
    <phoneticPr fontId="1"/>
  </si>
  <si>
    <t>島根</t>
    <phoneticPr fontId="3"/>
  </si>
  <si>
    <t>岡山</t>
    <phoneticPr fontId="1"/>
  </si>
  <si>
    <t>岡山</t>
    <phoneticPr fontId="3"/>
  </si>
  <si>
    <t>広島</t>
    <phoneticPr fontId="1"/>
  </si>
  <si>
    <t>広島</t>
    <phoneticPr fontId="3"/>
  </si>
  <si>
    <t>山口</t>
    <phoneticPr fontId="1"/>
  </si>
  <si>
    <t>山口</t>
    <phoneticPr fontId="3"/>
  </si>
  <si>
    <t>徳島</t>
    <phoneticPr fontId="1"/>
  </si>
  <si>
    <t>徳島</t>
    <phoneticPr fontId="1"/>
  </si>
  <si>
    <t>徳島</t>
    <phoneticPr fontId="3"/>
  </si>
  <si>
    <t>香川</t>
    <phoneticPr fontId="1"/>
  </si>
  <si>
    <t>香川</t>
    <phoneticPr fontId="3"/>
  </si>
  <si>
    <t>愛媛</t>
    <phoneticPr fontId="1"/>
  </si>
  <si>
    <t>愛媛</t>
    <phoneticPr fontId="3"/>
  </si>
  <si>
    <t>高知</t>
    <phoneticPr fontId="1"/>
  </si>
  <si>
    <t>高知</t>
    <phoneticPr fontId="3"/>
  </si>
  <si>
    <t>福岡</t>
    <phoneticPr fontId="1"/>
  </si>
  <si>
    <t>福岡</t>
    <phoneticPr fontId="1"/>
  </si>
  <si>
    <t>福岡</t>
    <phoneticPr fontId="3"/>
  </si>
  <si>
    <t>佐賀</t>
    <phoneticPr fontId="1"/>
  </si>
  <si>
    <t>佐賀</t>
    <phoneticPr fontId="3"/>
  </si>
  <si>
    <t>長崎</t>
    <phoneticPr fontId="1"/>
  </si>
  <si>
    <t>長崎</t>
    <phoneticPr fontId="3"/>
  </si>
  <si>
    <t>熊本</t>
    <phoneticPr fontId="1"/>
  </si>
  <si>
    <t>熊本</t>
    <phoneticPr fontId="3"/>
  </si>
  <si>
    <t>大分</t>
    <phoneticPr fontId="1"/>
  </si>
  <si>
    <t>大分</t>
    <phoneticPr fontId="3"/>
  </si>
  <si>
    <t>宮崎</t>
    <phoneticPr fontId="1"/>
  </si>
  <si>
    <t>宮崎</t>
    <phoneticPr fontId="3"/>
  </si>
  <si>
    <t>鹿児島</t>
    <phoneticPr fontId="1"/>
  </si>
  <si>
    <t>鹿児島</t>
    <phoneticPr fontId="3"/>
  </si>
  <si>
    <t>鹿児島</t>
    <phoneticPr fontId="3"/>
  </si>
  <si>
    <t>鹿児島</t>
    <phoneticPr fontId="1"/>
  </si>
  <si>
    <t>沖縄</t>
    <phoneticPr fontId="1"/>
  </si>
  <si>
    <t>沖縄</t>
    <phoneticPr fontId="1"/>
  </si>
  <si>
    <t>沖縄</t>
    <phoneticPr fontId="3"/>
  </si>
  <si>
    <t>沖縄</t>
    <phoneticPr fontId="3"/>
  </si>
  <si>
    <t>沖縄</t>
    <phoneticPr fontId="3"/>
  </si>
  <si>
    <t>沖縄</t>
    <phoneticPr fontId="1"/>
  </si>
  <si>
    <t>京都</t>
    <phoneticPr fontId="1"/>
  </si>
  <si>
    <t>京都</t>
    <phoneticPr fontId="3"/>
  </si>
  <si>
    <t>京都</t>
    <phoneticPr fontId="3"/>
  </si>
  <si>
    <t>京都</t>
    <phoneticPr fontId="3"/>
  </si>
  <si>
    <t>京都</t>
    <phoneticPr fontId="1"/>
  </si>
  <si>
    <t>京都</t>
    <phoneticPr fontId="1"/>
  </si>
  <si>
    <t>大阪</t>
    <phoneticPr fontId="1"/>
  </si>
  <si>
    <t>大阪</t>
    <phoneticPr fontId="1"/>
  </si>
  <si>
    <t>大阪</t>
    <phoneticPr fontId="3"/>
  </si>
  <si>
    <t>大阪</t>
    <phoneticPr fontId="3"/>
  </si>
  <si>
    <t>大阪</t>
    <phoneticPr fontId="3"/>
  </si>
  <si>
    <t>大阪</t>
    <phoneticPr fontId="1"/>
  </si>
  <si>
    <t>東京</t>
    <phoneticPr fontId="1"/>
  </si>
  <si>
    <t>東京</t>
    <phoneticPr fontId="1"/>
  </si>
  <si>
    <t>東京</t>
    <phoneticPr fontId="3"/>
  </si>
  <si>
    <t>東京</t>
    <phoneticPr fontId="3"/>
  </si>
  <si>
    <t>東京</t>
    <phoneticPr fontId="3"/>
  </si>
  <si>
    <t>東京</t>
    <phoneticPr fontId="3"/>
  </si>
  <si>
    <t>東京</t>
    <phoneticPr fontId="3"/>
  </si>
  <si>
    <t>東京</t>
    <phoneticPr fontId="3"/>
  </si>
  <si>
    <t>東京</t>
    <phoneticPr fontId="1"/>
  </si>
  <si>
    <t>東京</t>
    <phoneticPr fontId="1"/>
  </si>
  <si>
    <t>東京</t>
    <phoneticPr fontId="1"/>
  </si>
  <si>
    <t>神奈川</t>
    <phoneticPr fontId="1"/>
  </si>
  <si>
    <t>三重</t>
    <phoneticPr fontId="1"/>
  </si>
  <si>
    <t>千葉</t>
    <phoneticPr fontId="1"/>
  </si>
  <si>
    <t>滋賀</t>
    <phoneticPr fontId="1"/>
  </si>
  <si>
    <t>奈良</t>
    <phoneticPr fontId="1"/>
  </si>
  <si>
    <t>愛知</t>
    <phoneticPr fontId="1"/>
  </si>
  <si>
    <t>広島</t>
    <phoneticPr fontId="1"/>
  </si>
  <si>
    <t>富山</t>
    <phoneticPr fontId="1"/>
  </si>
  <si>
    <t>茨城</t>
    <phoneticPr fontId="1"/>
  </si>
  <si>
    <t>愛媛</t>
    <phoneticPr fontId="1"/>
  </si>
  <si>
    <t>福岡</t>
    <phoneticPr fontId="1"/>
  </si>
  <si>
    <t>群馬</t>
    <phoneticPr fontId="1"/>
  </si>
  <si>
    <t>香川</t>
    <phoneticPr fontId="1"/>
  </si>
  <si>
    <t>長野</t>
    <phoneticPr fontId="1"/>
  </si>
  <si>
    <t>宮城</t>
    <phoneticPr fontId="1"/>
  </si>
  <si>
    <t>長崎</t>
    <phoneticPr fontId="1"/>
  </si>
  <si>
    <t>鹿児島</t>
    <phoneticPr fontId="1"/>
  </si>
  <si>
    <t>島根</t>
    <phoneticPr fontId="1"/>
  </si>
  <si>
    <t>大阪</t>
    <phoneticPr fontId="1"/>
  </si>
  <si>
    <t>神奈川</t>
    <phoneticPr fontId="1"/>
  </si>
  <si>
    <t>滋賀</t>
    <phoneticPr fontId="1"/>
  </si>
  <si>
    <t>福岡</t>
    <phoneticPr fontId="1"/>
  </si>
  <si>
    <t>広島</t>
    <phoneticPr fontId="1"/>
  </si>
  <si>
    <t>富山</t>
    <phoneticPr fontId="1"/>
  </si>
  <si>
    <t>茨城</t>
    <phoneticPr fontId="1"/>
  </si>
  <si>
    <t>和歌山</t>
    <phoneticPr fontId="1"/>
  </si>
  <si>
    <t>岡山</t>
    <phoneticPr fontId="1"/>
  </si>
  <si>
    <t>山口</t>
    <phoneticPr fontId="1"/>
  </si>
  <si>
    <t>福島</t>
    <phoneticPr fontId="1"/>
  </si>
  <si>
    <t>秋田</t>
    <phoneticPr fontId="1"/>
  </si>
  <si>
    <t>鳥取</t>
    <phoneticPr fontId="1"/>
  </si>
  <si>
    <t>山形</t>
    <phoneticPr fontId="1"/>
  </si>
  <si>
    <t>宮崎</t>
    <phoneticPr fontId="1"/>
  </si>
  <si>
    <t>島根</t>
    <phoneticPr fontId="1"/>
  </si>
  <si>
    <t>沖縄</t>
    <phoneticPr fontId="1"/>
  </si>
  <si>
    <t>東京</t>
    <phoneticPr fontId="1"/>
  </si>
  <si>
    <t>東京</t>
    <phoneticPr fontId="1"/>
  </si>
  <si>
    <t>滋賀</t>
    <phoneticPr fontId="1"/>
  </si>
  <si>
    <t>愛知</t>
    <phoneticPr fontId="1"/>
  </si>
  <si>
    <t>岡山</t>
    <phoneticPr fontId="1"/>
  </si>
  <si>
    <t>静岡</t>
    <phoneticPr fontId="1"/>
  </si>
  <si>
    <t>埼玉</t>
    <phoneticPr fontId="1"/>
  </si>
  <si>
    <t>石川</t>
    <phoneticPr fontId="1"/>
  </si>
  <si>
    <t>福井</t>
    <phoneticPr fontId="1"/>
  </si>
  <si>
    <t>岐阜</t>
    <phoneticPr fontId="1"/>
  </si>
  <si>
    <t>大分</t>
    <phoneticPr fontId="1"/>
  </si>
  <si>
    <t>長野</t>
    <phoneticPr fontId="1"/>
  </si>
  <si>
    <t>宮城</t>
    <phoneticPr fontId="1"/>
  </si>
  <si>
    <t>鳥取</t>
    <phoneticPr fontId="1"/>
  </si>
  <si>
    <t>新潟</t>
    <phoneticPr fontId="1"/>
  </si>
  <si>
    <t>熊本</t>
    <phoneticPr fontId="1"/>
  </si>
  <si>
    <t>宮崎</t>
    <phoneticPr fontId="1"/>
  </si>
  <si>
    <t>島根</t>
    <phoneticPr fontId="1"/>
  </si>
  <si>
    <t>長崎</t>
    <phoneticPr fontId="1"/>
  </si>
  <si>
    <t>高知</t>
    <phoneticPr fontId="1"/>
  </si>
  <si>
    <t>大阪</t>
    <phoneticPr fontId="1"/>
  </si>
  <si>
    <t>大阪</t>
    <phoneticPr fontId="1"/>
  </si>
  <si>
    <t>滋賀</t>
    <phoneticPr fontId="1"/>
  </si>
  <si>
    <t>愛知</t>
    <phoneticPr fontId="1"/>
  </si>
  <si>
    <t>大分</t>
    <phoneticPr fontId="1"/>
  </si>
  <si>
    <t>広島</t>
    <phoneticPr fontId="1"/>
  </si>
  <si>
    <t>三重</t>
    <phoneticPr fontId="1"/>
  </si>
  <si>
    <t>福島</t>
    <phoneticPr fontId="1"/>
  </si>
  <si>
    <t>奈良</t>
    <phoneticPr fontId="1"/>
  </si>
  <si>
    <t>福岡</t>
    <phoneticPr fontId="1"/>
  </si>
  <si>
    <t>長野</t>
    <phoneticPr fontId="1"/>
  </si>
  <si>
    <t>香川</t>
    <phoneticPr fontId="1"/>
  </si>
  <si>
    <t>和歌山</t>
    <phoneticPr fontId="1"/>
  </si>
  <si>
    <t>埼玉</t>
    <phoneticPr fontId="1"/>
  </si>
  <si>
    <t>岐阜</t>
    <phoneticPr fontId="1"/>
  </si>
  <si>
    <t>鹿児島</t>
    <phoneticPr fontId="1"/>
  </si>
  <si>
    <t>佐賀</t>
    <phoneticPr fontId="1"/>
  </si>
  <si>
    <t>長崎</t>
    <phoneticPr fontId="1"/>
  </si>
  <si>
    <t>東京</t>
    <rPh sb="0" eb="2">
      <t>トウキョウ</t>
    </rPh>
    <phoneticPr fontId="4"/>
  </si>
  <si>
    <t>東京</t>
    <phoneticPr fontId="1"/>
  </si>
  <si>
    <t>愛知</t>
    <phoneticPr fontId="1"/>
  </si>
  <si>
    <t>千葉</t>
    <phoneticPr fontId="1"/>
  </si>
  <si>
    <t>滋賀</t>
    <phoneticPr fontId="1"/>
  </si>
  <si>
    <t>静岡</t>
    <phoneticPr fontId="1"/>
  </si>
  <si>
    <t>広島</t>
    <phoneticPr fontId="1"/>
  </si>
  <si>
    <t>栃木</t>
    <phoneticPr fontId="1"/>
  </si>
  <si>
    <t>和歌山</t>
    <phoneticPr fontId="1"/>
  </si>
  <si>
    <t>奈良</t>
    <phoneticPr fontId="1"/>
  </si>
  <si>
    <t>秋田</t>
    <phoneticPr fontId="1"/>
  </si>
  <si>
    <t>香川</t>
    <phoneticPr fontId="1"/>
  </si>
  <si>
    <t>宮城</t>
    <phoneticPr fontId="1"/>
  </si>
  <si>
    <t>佐賀</t>
    <phoneticPr fontId="1"/>
  </si>
  <si>
    <t>宮崎</t>
    <phoneticPr fontId="1"/>
  </si>
  <si>
    <t>2010年</t>
    <rPh sb="4" eb="5">
      <t>ネン</t>
    </rPh>
    <phoneticPr fontId="4"/>
  </si>
  <si>
    <t>-</t>
  </si>
  <si>
    <t>相対的労働生産性</t>
    <rPh sb="0" eb="3">
      <t>ソウタイテキ</t>
    </rPh>
    <rPh sb="3" eb="5">
      <t>ロウドウ</t>
    </rPh>
    <rPh sb="5" eb="8">
      <t>セイサンセイ</t>
    </rPh>
    <phoneticPr fontId="4"/>
  </si>
  <si>
    <t>産業別全国平均からの乖離</t>
    <rPh sb="0" eb="3">
      <t>サンギョウベツ</t>
    </rPh>
    <rPh sb="3" eb="5">
      <t>ゼンコク</t>
    </rPh>
    <rPh sb="5" eb="7">
      <t>ヘイキン</t>
    </rPh>
    <rPh sb="10" eb="12">
      <t>カイリ</t>
    </rPh>
    <phoneticPr fontId="4"/>
  </si>
  <si>
    <t>（再掲）対数労働の質（産業別全国平均からの乖離）</t>
    <rPh sb="1" eb="3">
      <t>サイケイ</t>
    </rPh>
    <rPh sb="4" eb="6">
      <t>タイスウ</t>
    </rPh>
    <rPh sb="6" eb="8">
      <t>ロウドウ</t>
    </rPh>
    <rPh sb="9" eb="10">
      <t>シツ</t>
    </rPh>
    <rPh sb="11" eb="14">
      <t>サンギョウベツ</t>
    </rPh>
    <rPh sb="14" eb="16">
      <t>ゼンコク</t>
    </rPh>
    <rPh sb="16" eb="18">
      <t>ヘイキン</t>
    </rPh>
    <rPh sb="21" eb="23">
      <t>カイリ</t>
    </rPh>
    <phoneticPr fontId="4"/>
  </si>
  <si>
    <t>産業別全国平均との平均</t>
    <rPh sb="0" eb="3">
      <t>サンギョウベツ</t>
    </rPh>
    <rPh sb="3" eb="7">
      <t>ゼンコクヘイキン</t>
    </rPh>
    <rPh sb="9" eb="11">
      <t>ヘイキン</t>
    </rPh>
    <phoneticPr fontId="4"/>
  </si>
  <si>
    <t>対数労働の質（産業別全国平均からの乖離）</t>
    <rPh sb="0" eb="2">
      <t>タイスウ</t>
    </rPh>
    <rPh sb="2" eb="4">
      <t>ロウドウ</t>
    </rPh>
    <rPh sb="5" eb="6">
      <t>シツ</t>
    </rPh>
    <rPh sb="7" eb="10">
      <t>サンギョウベツ</t>
    </rPh>
    <rPh sb="10" eb="12">
      <t>ゼンコク</t>
    </rPh>
    <rPh sb="12" eb="14">
      <t>ヘイキン</t>
    </rPh>
    <rPh sb="17" eb="19">
      <t>カイリ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</si>
</sst>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_);[Red]\(0\)"/>
    <numFmt numFmtId="177" formatCode="0_ ;[Red]\-0\ "/>
    <numFmt numFmtId="178" formatCode="0.000_);[Red]\(0.000\)"/>
    <numFmt numFmtId="179" formatCode="0.0_ ;[Red]\-0.0\ "/>
    <numFmt numFmtId="180" formatCode="0.0_);[Red]\(0.0\)"/>
    <numFmt numFmtId="181" formatCode="0.000_ ;[Red]\-0.000\ "/>
  </numFmts>
  <fonts count="7" x14ac:knownFonts="1"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181" fontId="0" fillId="0" borderId="0" xfId="0" applyNumberFormat="1">
      <alignment vertical="center"/>
    </xf>
    <xf numFmtId="176" fontId="6" fillId="0" borderId="0" xfId="0" applyNumberFormat="1" applyFont="1">
      <alignment vertical="center"/>
    </xf>
    <xf numFmtId="181" fontId="6" fillId="0" borderId="0" xfId="0" applyNumberFormat="1" applyFon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格差1970!$C$3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格差1970!$B$4:$B$50</c:f>
              <c:strCache>
                <c:ptCount val="47"/>
                <c:pt idx="0">
                  <c:v>神奈川</c:v>
                </c:pt>
                <c:pt idx="1">
                  <c:v>千葉</c:v>
                </c:pt>
                <c:pt idx="2">
                  <c:v>大阪</c:v>
                </c:pt>
                <c:pt idx="3">
                  <c:v>東京</c:v>
                </c:pt>
                <c:pt idx="4">
                  <c:v>滋賀</c:v>
                </c:pt>
                <c:pt idx="5">
                  <c:v>和歌山</c:v>
                </c:pt>
                <c:pt idx="6">
                  <c:v>山口</c:v>
                </c:pt>
                <c:pt idx="7">
                  <c:v>三重</c:v>
                </c:pt>
                <c:pt idx="8">
                  <c:v>奈良</c:v>
                </c:pt>
                <c:pt idx="9">
                  <c:v>兵庫</c:v>
                </c:pt>
                <c:pt idx="10">
                  <c:v>愛知</c:v>
                </c:pt>
                <c:pt idx="11">
                  <c:v>広島</c:v>
                </c:pt>
                <c:pt idx="12">
                  <c:v>京都</c:v>
                </c:pt>
                <c:pt idx="13">
                  <c:v>静岡</c:v>
                </c:pt>
                <c:pt idx="14">
                  <c:v>栃木</c:v>
                </c:pt>
                <c:pt idx="15">
                  <c:v>埼玉</c:v>
                </c:pt>
                <c:pt idx="16">
                  <c:v>岡山</c:v>
                </c:pt>
                <c:pt idx="17">
                  <c:v>富山</c:v>
                </c:pt>
                <c:pt idx="18">
                  <c:v>茨城</c:v>
                </c:pt>
                <c:pt idx="19">
                  <c:v>岐阜</c:v>
                </c:pt>
                <c:pt idx="20">
                  <c:v>石川</c:v>
                </c:pt>
                <c:pt idx="21">
                  <c:v>大分</c:v>
                </c:pt>
                <c:pt idx="22">
                  <c:v>愛媛</c:v>
                </c:pt>
                <c:pt idx="23">
                  <c:v>福岡</c:v>
                </c:pt>
                <c:pt idx="24">
                  <c:v>群馬</c:v>
                </c:pt>
                <c:pt idx="25">
                  <c:v>香川</c:v>
                </c:pt>
                <c:pt idx="26">
                  <c:v>長野</c:v>
                </c:pt>
                <c:pt idx="27">
                  <c:v>秋田</c:v>
                </c:pt>
                <c:pt idx="28">
                  <c:v>北海道</c:v>
                </c:pt>
                <c:pt idx="29">
                  <c:v>宮城</c:v>
                </c:pt>
                <c:pt idx="30">
                  <c:v>徳島</c:v>
                </c:pt>
                <c:pt idx="31">
                  <c:v>福井</c:v>
                </c:pt>
                <c:pt idx="32">
                  <c:v>新潟</c:v>
                </c:pt>
                <c:pt idx="33">
                  <c:v>福島</c:v>
                </c:pt>
                <c:pt idx="34">
                  <c:v>佐賀</c:v>
                </c:pt>
                <c:pt idx="35">
                  <c:v>鳥取</c:v>
                </c:pt>
                <c:pt idx="36">
                  <c:v>山梨</c:v>
                </c:pt>
                <c:pt idx="37">
                  <c:v>山形</c:v>
                </c:pt>
                <c:pt idx="38">
                  <c:v>岩手</c:v>
                </c:pt>
                <c:pt idx="39">
                  <c:v>青森</c:v>
                </c:pt>
                <c:pt idx="40">
                  <c:v>高知</c:v>
                </c:pt>
                <c:pt idx="41">
                  <c:v>熊本</c:v>
                </c:pt>
                <c:pt idx="42">
                  <c:v>宮崎</c:v>
                </c:pt>
                <c:pt idx="43">
                  <c:v>長崎</c:v>
                </c:pt>
                <c:pt idx="44">
                  <c:v>鹿児島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格差1970!$C$4:$C$50</c:f>
              <c:numCache>
                <c:formatCode>0.000_ ;[Red]\-0.000\ </c:formatCode>
                <c:ptCount val="47"/>
                <c:pt idx="0">
                  <c:v>3.6203358445116105E-3</c:v>
                </c:pt>
                <c:pt idx="1">
                  <c:v>-5.5903497501552345E-2</c:v>
                </c:pt>
                <c:pt idx="2">
                  <c:v>9.4139098718862183E-2</c:v>
                </c:pt>
                <c:pt idx="3">
                  <c:v>4.5023866373839858E-2</c:v>
                </c:pt>
                <c:pt idx="4">
                  <c:v>0.13539741878203684</c:v>
                </c:pt>
                <c:pt idx="5">
                  <c:v>-5.9043962422804783E-2</c:v>
                </c:pt>
                <c:pt idx="6">
                  <c:v>0.12121630808874728</c:v>
                </c:pt>
                <c:pt idx="7">
                  <c:v>7.4715111407055695E-2</c:v>
                </c:pt>
                <c:pt idx="8">
                  <c:v>4.4757125770147184E-2</c:v>
                </c:pt>
                <c:pt idx="9">
                  <c:v>-3.0278364475075505E-2</c:v>
                </c:pt>
                <c:pt idx="10">
                  <c:v>7.4986709138988861E-2</c:v>
                </c:pt>
                <c:pt idx="11">
                  <c:v>0.11055344430977683</c:v>
                </c:pt>
                <c:pt idx="12">
                  <c:v>3.1648246538866998E-2</c:v>
                </c:pt>
                <c:pt idx="13">
                  <c:v>8.2163516980188991E-2</c:v>
                </c:pt>
                <c:pt idx="14">
                  <c:v>6.9451594648655704E-2</c:v>
                </c:pt>
                <c:pt idx="15">
                  <c:v>6.0087878458459443E-3</c:v>
                </c:pt>
                <c:pt idx="16">
                  <c:v>-2.4346993026477706E-2</c:v>
                </c:pt>
                <c:pt idx="17">
                  <c:v>4.2445487354671567E-2</c:v>
                </c:pt>
                <c:pt idx="18">
                  <c:v>-6.3995409366084379E-3</c:v>
                </c:pt>
                <c:pt idx="19">
                  <c:v>6.5120750581068781E-2</c:v>
                </c:pt>
                <c:pt idx="20">
                  <c:v>3.5672483302771701E-2</c:v>
                </c:pt>
                <c:pt idx="21">
                  <c:v>-1.087216508625221E-2</c:v>
                </c:pt>
                <c:pt idx="22">
                  <c:v>-3.1072435535302902E-3</c:v>
                </c:pt>
                <c:pt idx="23">
                  <c:v>-3.766928277788479E-2</c:v>
                </c:pt>
                <c:pt idx="24">
                  <c:v>-8.3027237464930154E-2</c:v>
                </c:pt>
                <c:pt idx="25">
                  <c:v>2.8124688069847671E-2</c:v>
                </c:pt>
                <c:pt idx="26">
                  <c:v>-9.3494995100782477E-3</c:v>
                </c:pt>
                <c:pt idx="27">
                  <c:v>5.7137767468046496E-2</c:v>
                </c:pt>
                <c:pt idx="28">
                  <c:v>-9.1186243868207145E-2</c:v>
                </c:pt>
                <c:pt idx="29">
                  <c:v>-2.7609707360066339E-2</c:v>
                </c:pt>
                <c:pt idx="30">
                  <c:v>-2.2129730085860919E-3</c:v>
                </c:pt>
                <c:pt idx="31">
                  <c:v>-0.12896073208908712</c:v>
                </c:pt>
                <c:pt idx="32">
                  <c:v>-2.4730473559778546E-2</c:v>
                </c:pt>
                <c:pt idx="33">
                  <c:v>-3.8234513524585664E-2</c:v>
                </c:pt>
                <c:pt idx="34">
                  <c:v>-4.9867945282843371E-2</c:v>
                </c:pt>
                <c:pt idx="35">
                  <c:v>-4.6641956610239836E-2</c:v>
                </c:pt>
                <c:pt idx="36">
                  <c:v>-0.13431037389007872</c:v>
                </c:pt>
                <c:pt idx="37">
                  <c:v>-4.5024560504137931E-2</c:v>
                </c:pt>
                <c:pt idx="38">
                  <c:v>-8.1414446473460578E-2</c:v>
                </c:pt>
                <c:pt idx="39">
                  <c:v>-6.4741557036627317E-2</c:v>
                </c:pt>
                <c:pt idx="40">
                  <c:v>-8.3724590322078435E-2</c:v>
                </c:pt>
                <c:pt idx="41">
                  <c:v>-8.2236524722245255E-2</c:v>
                </c:pt>
                <c:pt idx="42">
                  <c:v>-0.15924235571393514</c:v>
                </c:pt>
                <c:pt idx="43">
                  <c:v>-0.19600193733089744</c:v>
                </c:pt>
                <c:pt idx="44">
                  <c:v>-0.19139013153318485</c:v>
                </c:pt>
                <c:pt idx="45">
                  <c:v>-0.21790493380333462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4-4B29-93C9-C4CCF3BED482}"/>
            </c:ext>
          </c:extLst>
        </c:ser>
        <c:ser>
          <c:idx val="1"/>
          <c:order val="2"/>
          <c:tx>
            <c:strRef>
              <c:f>格差1970!$D$3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格差1970!$B$4:$B$50</c:f>
              <c:strCache>
                <c:ptCount val="47"/>
                <c:pt idx="0">
                  <c:v>神奈川</c:v>
                </c:pt>
                <c:pt idx="1">
                  <c:v>千葉</c:v>
                </c:pt>
                <c:pt idx="2">
                  <c:v>大阪</c:v>
                </c:pt>
                <c:pt idx="3">
                  <c:v>東京</c:v>
                </c:pt>
                <c:pt idx="4">
                  <c:v>滋賀</c:v>
                </c:pt>
                <c:pt idx="5">
                  <c:v>和歌山</c:v>
                </c:pt>
                <c:pt idx="6">
                  <c:v>山口</c:v>
                </c:pt>
                <c:pt idx="7">
                  <c:v>三重</c:v>
                </c:pt>
                <c:pt idx="8">
                  <c:v>奈良</c:v>
                </c:pt>
                <c:pt idx="9">
                  <c:v>兵庫</c:v>
                </c:pt>
                <c:pt idx="10">
                  <c:v>愛知</c:v>
                </c:pt>
                <c:pt idx="11">
                  <c:v>広島</c:v>
                </c:pt>
                <c:pt idx="12">
                  <c:v>京都</c:v>
                </c:pt>
                <c:pt idx="13">
                  <c:v>静岡</c:v>
                </c:pt>
                <c:pt idx="14">
                  <c:v>栃木</c:v>
                </c:pt>
                <c:pt idx="15">
                  <c:v>埼玉</c:v>
                </c:pt>
                <c:pt idx="16">
                  <c:v>岡山</c:v>
                </c:pt>
                <c:pt idx="17">
                  <c:v>富山</c:v>
                </c:pt>
                <c:pt idx="18">
                  <c:v>茨城</c:v>
                </c:pt>
                <c:pt idx="19">
                  <c:v>岐阜</c:v>
                </c:pt>
                <c:pt idx="20">
                  <c:v>石川</c:v>
                </c:pt>
                <c:pt idx="21">
                  <c:v>大分</c:v>
                </c:pt>
                <c:pt idx="22">
                  <c:v>愛媛</c:v>
                </c:pt>
                <c:pt idx="23">
                  <c:v>福岡</c:v>
                </c:pt>
                <c:pt idx="24">
                  <c:v>群馬</c:v>
                </c:pt>
                <c:pt idx="25">
                  <c:v>香川</c:v>
                </c:pt>
                <c:pt idx="26">
                  <c:v>長野</c:v>
                </c:pt>
                <c:pt idx="27">
                  <c:v>秋田</c:v>
                </c:pt>
                <c:pt idx="28">
                  <c:v>北海道</c:v>
                </c:pt>
                <c:pt idx="29">
                  <c:v>宮城</c:v>
                </c:pt>
                <c:pt idx="30">
                  <c:v>徳島</c:v>
                </c:pt>
                <c:pt idx="31">
                  <c:v>福井</c:v>
                </c:pt>
                <c:pt idx="32">
                  <c:v>新潟</c:v>
                </c:pt>
                <c:pt idx="33">
                  <c:v>福島</c:v>
                </c:pt>
                <c:pt idx="34">
                  <c:v>佐賀</c:v>
                </c:pt>
                <c:pt idx="35">
                  <c:v>鳥取</c:v>
                </c:pt>
                <c:pt idx="36">
                  <c:v>山梨</c:v>
                </c:pt>
                <c:pt idx="37">
                  <c:v>山形</c:v>
                </c:pt>
                <c:pt idx="38">
                  <c:v>岩手</c:v>
                </c:pt>
                <c:pt idx="39">
                  <c:v>青森</c:v>
                </c:pt>
                <c:pt idx="40">
                  <c:v>高知</c:v>
                </c:pt>
                <c:pt idx="41">
                  <c:v>熊本</c:v>
                </c:pt>
                <c:pt idx="42">
                  <c:v>宮崎</c:v>
                </c:pt>
                <c:pt idx="43">
                  <c:v>長崎</c:v>
                </c:pt>
                <c:pt idx="44">
                  <c:v>鹿児島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格差1970!$D$4:$D$50</c:f>
              <c:numCache>
                <c:formatCode>0.000_ ;[Red]\-0.000\ </c:formatCode>
                <c:ptCount val="47"/>
                <c:pt idx="0">
                  <c:v>0.25729938965971172</c:v>
                </c:pt>
                <c:pt idx="1">
                  <c:v>0.28182946159732658</c:v>
                </c:pt>
                <c:pt idx="2">
                  <c:v>0.10811616651125724</c:v>
                </c:pt>
                <c:pt idx="3">
                  <c:v>8.91059368005543E-2</c:v>
                </c:pt>
                <c:pt idx="4">
                  <c:v>0.10471616868814441</c:v>
                </c:pt>
                <c:pt idx="5">
                  <c:v>0.29387616500173419</c:v>
                </c:pt>
                <c:pt idx="6">
                  <c:v>8.5394301669712264E-2</c:v>
                </c:pt>
                <c:pt idx="7">
                  <c:v>0.13904535212020322</c:v>
                </c:pt>
                <c:pt idx="8">
                  <c:v>9.1248299415514073E-2</c:v>
                </c:pt>
                <c:pt idx="9">
                  <c:v>0.17166114929816065</c:v>
                </c:pt>
                <c:pt idx="10">
                  <c:v>8.8665500848620515E-2</c:v>
                </c:pt>
                <c:pt idx="11">
                  <c:v>2.2194552639686314E-2</c:v>
                </c:pt>
                <c:pt idx="12">
                  <c:v>6.2465720380042083E-2</c:v>
                </c:pt>
                <c:pt idx="13">
                  <c:v>6.7609902609813144E-2</c:v>
                </c:pt>
                <c:pt idx="14">
                  <c:v>5.8557261492058324E-2</c:v>
                </c:pt>
                <c:pt idx="15">
                  <c:v>6.4440115981839463E-2</c:v>
                </c:pt>
                <c:pt idx="16">
                  <c:v>0.123809520083488</c:v>
                </c:pt>
                <c:pt idx="17">
                  <c:v>8.2912434319472941E-2</c:v>
                </c:pt>
                <c:pt idx="18">
                  <c:v>9.4803260066528353E-2</c:v>
                </c:pt>
                <c:pt idx="19">
                  <c:v>-2.176599018338392E-3</c:v>
                </c:pt>
                <c:pt idx="20">
                  <c:v>7.9893729419118174E-3</c:v>
                </c:pt>
                <c:pt idx="21">
                  <c:v>2.9552603274143382E-2</c:v>
                </c:pt>
                <c:pt idx="22">
                  <c:v>3.1342573070673445E-2</c:v>
                </c:pt>
                <c:pt idx="23">
                  <c:v>1.6906365397653025E-2</c:v>
                </c:pt>
                <c:pt idx="24">
                  <c:v>9.433768868515903E-2</c:v>
                </c:pt>
                <c:pt idx="25">
                  <c:v>-2.4396148186658639E-2</c:v>
                </c:pt>
                <c:pt idx="26">
                  <c:v>-1.246873230752954E-2</c:v>
                </c:pt>
                <c:pt idx="27">
                  <c:v>-6.7338226466824108E-2</c:v>
                </c:pt>
                <c:pt idx="28">
                  <c:v>3.278676748821021E-2</c:v>
                </c:pt>
                <c:pt idx="29">
                  <c:v>-5.1161855255591887E-2</c:v>
                </c:pt>
                <c:pt idx="30">
                  <c:v>-3.2604193785677291E-2</c:v>
                </c:pt>
                <c:pt idx="31">
                  <c:v>8.108099742017244E-2</c:v>
                </c:pt>
                <c:pt idx="32">
                  <c:v>-9.9012294447990857E-3</c:v>
                </c:pt>
                <c:pt idx="33">
                  <c:v>-2.2872597172950832E-2</c:v>
                </c:pt>
                <c:pt idx="34">
                  <c:v>-2.0252592612908293E-2</c:v>
                </c:pt>
                <c:pt idx="35">
                  <c:v>-6.7037082999271441E-2</c:v>
                </c:pt>
                <c:pt idx="36">
                  <c:v>1.0187114677715022E-2</c:v>
                </c:pt>
                <c:pt idx="37">
                  <c:v>-8.5707952745927921E-2</c:v>
                </c:pt>
                <c:pt idx="38">
                  <c:v>-4.6379899480934302E-2</c:v>
                </c:pt>
                <c:pt idx="39">
                  <c:v>-5.5160819017280982E-2</c:v>
                </c:pt>
                <c:pt idx="40">
                  <c:v>-5.987392857186867E-2</c:v>
                </c:pt>
                <c:pt idx="41">
                  <c:v>-7.0648830967662168E-2</c:v>
                </c:pt>
                <c:pt idx="42">
                  <c:v>2.2267632048360384E-3</c:v>
                </c:pt>
                <c:pt idx="43">
                  <c:v>-2.5098328694694014E-2</c:v>
                </c:pt>
                <c:pt idx="44">
                  <c:v>-7.7705647564181288E-2</c:v>
                </c:pt>
                <c:pt idx="45">
                  <c:v>-6.2559821007789909E-2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4-4B29-93C9-C4CCF3BED482}"/>
            </c:ext>
          </c:extLst>
        </c:ser>
        <c:ser>
          <c:idx val="2"/>
          <c:order val="3"/>
          <c:tx>
            <c:strRef>
              <c:f>格差1970!$E$3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格差1970!$B$4:$B$50</c:f>
              <c:strCache>
                <c:ptCount val="47"/>
                <c:pt idx="0">
                  <c:v>神奈川</c:v>
                </c:pt>
                <c:pt idx="1">
                  <c:v>千葉</c:v>
                </c:pt>
                <c:pt idx="2">
                  <c:v>大阪</c:v>
                </c:pt>
                <c:pt idx="3">
                  <c:v>東京</c:v>
                </c:pt>
                <c:pt idx="4">
                  <c:v>滋賀</c:v>
                </c:pt>
                <c:pt idx="5">
                  <c:v>和歌山</c:v>
                </c:pt>
                <c:pt idx="6">
                  <c:v>山口</c:v>
                </c:pt>
                <c:pt idx="7">
                  <c:v>三重</c:v>
                </c:pt>
                <c:pt idx="8">
                  <c:v>奈良</c:v>
                </c:pt>
                <c:pt idx="9">
                  <c:v>兵庫</c:v>
                </c:pt>
                <c:pt idx="10">
                  <c:v>愛知</c:v>
                </c:pt>
                <c:pt idx="11">
                  <c:v>広島</c:v>
                </c:pt>
                <c:pt idx="12">
                  <c:v>京都</c:v>
                </c:pt>
                <c:pt idx="13">
                  <c:v>静岡</c:v>
                </c:pt>
                <c:pt idx="14">
                  <c:v>栃木</c:v>
                </c:pt>
                <c:pt idx="15">
                  <c:v>埼玉</c:v>
                </c:pt>
                <c:pt idx="16">
                  <c:v>岡山</c:v>
                </c:pt>
                <c:pt idx="17">
                  <c:v>富山</c:v>
                </c:pt>
                <c:pt idx="18">
                  <c:v>茨城</c:v>
                </c:pt>
                <c:pt idx="19">
                  <c:v>岐阜</c:v>
                </c:pt>
                <c:pt idx="20">
                  <c:v>石川</c:v>
                </c:pt>
                <c:pt idx="21">
                  <c:v>大分</c:v>
                </c:pt>
                <c:pt idx="22">
                  <c:v>愛媛</c:v>
                </c:pt>
                <c:pt idx="23">
                  <c:v>福岡</c:v>
                </c:pt>
                <c:pt idx="24">
                  <c:v>群馬</c:v>
                </c:pt>
                <c:pt idx="25">
                  <c:v>香川</c:v>
                </c:pt>
                <c:pt idx="26">
                  <c:v>長野</c:v>
                </c:pt>
                <c:pt idx="27">
                  <c:v>秋田</c:v>
                </c:pt>
                <c:pt idx="28">
                  <c:v>北海道</c:v>
                </c:pt>
                <c:pt idx="29">
                  <c:v>宮城</c:v>
                </c:pt>
                <c:pt idx="30">
                  <c:v>徳島</c:v>
                </c:pt>
                <c:pt idx="31">
                  <c:v>福井</c:v>
                </c:pt>
                <c:pt idx="32">
                  <c:v>新潟</c:v>
                </c:pt>
                <c:pt idx="33">
                  <c:v>福島</c:v>
                </c:pt>
                <c:pt idx="34">
                  <c:v>佐賀</c:v>
                </c:pt>
                <c:pt idx="35">
                  <c:v>鳥取</c:v>
                </c:pt>
                <c:pt idx="36">
                  <c:v>山梨</c:v>
                </c:pt>
                <c:pt idx="37">
                  <c:v>山形</c:v>
                </c:pt>
                <c:pt idx="38">
                  <c:v>岩手</c:v>
                </c:pt>
                <c:pt idx="39">
                  <c:v>青森</c:v>
                </c:pt>
                <c:pt idx="40">
                  <c:v>高知</c:v>
                </c:pt>
                <c:pt idx="41">
                  <c:v>熊本</c:v>
                </c:pt>
                <c:pt idx="42">
                  <c:v>宮崎</c:v>
                </c:pt>
                <c:pt idx="43">
                  <c:v>長崎</c:v>
                </c:pt>
                <c:pt idx="44">
                  <c:v>鹿児島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格差1970!$E$4:$E$50</c:f>
              <c:numCache>
                <c:formatCode>0.000_ ;[Red]\-0.000\ </c:formatCode>
                <c:ptCount val="47"/>
                <c:pt idx="0">
                  <c:v>0.11846092581816701</c:v>
                </c:pt>
                <c:pt idx="1">
                  <c:v>8.0732611330411805E-2</c:v>
                </c:pt>
                <c:pt idx="2">
                  <c:v>8.0882028830616223E-2</c:v>
                </c:pt>
                <c:pt idx="3">
                  <c:v>0.14707203772182351</c:v>
                </c:pt>
                <c:pt idx="4">
                  <c:v>2.2167078520537814E-2</c:v>
                </c:pt>
                <c:pt idx="5">
                  <c:v>1.6193088640955242E-2</c:v>
                </c:pt>
                <c:pt idx="6">
                  <c:v>3.6536422584000451E-2</c:v>
                </c:pt>
                <c:pt idx="7">
                  <c:v>9.4332250235142426E-3</c:v>
                </c:pt>
                <c:pt idx="8">
                  <c:v>8.6295201270885677E-2</c:v>
                </c:pt>
                <c:pt idx="9">
                  <c:v>6.6332315939459138E-2</c:v>
                </c:pt>
                <c:pt idx="10">
                  <c:v>3.567509583525838E-2</c:v>
                </c:pt>
                <c:pt idx="11">
                  <c:v>4.4764234723239218E-2</c:v>
                </c:pt>
                <c:pt idx="12">
                  <c:v>7.6171478480047086E-2</c:v>
                </c:pt>
                <c:pt idx="13">
                  <c:v>1.8661095426439452E-2</c:v>
                </c:pt>
                <c:pt idx="14">
                  <c:v>1.6750419203631538E-2</c:v>
                </c:pt>
                <c:pt idx="15">
                  <c:v>7.3886208701243614E-2</c:v>
                </c:pt>
                <c:pt idx="16">
                  <c:v>3.4443196966606485E-2</c:v>
                </c:pt>
                <c:pt idx="17">
                  <c:v>2.1568375108765503E-3</c:v>
                </c:pt>
                <c:pt idx="18">
                  <c:v>1.3755835409812133E-2</c:v>
                </c:pt>
                <c:pt idx="19">
                  <c:v>2.4757412148541246E-3</c:v>
                </c:pt>
                <c:pt idx="20">
                  <c:v>6.2994620706458265E-3</c:v>
                </c:pt>
                <c:pt idx="21">
                  <c:v>2.3813578651045594E-2</c:v>
                </c:pt>
                <c:pt idx="22">
                  <c:v>1.4204518730873304E-2</c:v>
                </c:pt>
                <c:pt idx="23">
                  <c:v>5.4067430750295388E-2</c:v>
                </c:pt>
                <c:pt idx="24">
                  <c:v>1.9863207574847302E-2</c:v>
                </c:pt>
                <c:pt idx="25">
                  <c:v>2.1344178376635499E-2</c:v>
                </c:pt>
                <c:pt idx="26">
                  <c:v>3.2504981281725541E-2</c:v>
                </c:pt>
                <c:pt idx="27">
                  <c:v>1.9388717693492052E-2</c:v>
                </c:pt>
                <c:pt idx="28">
                  <c:v>4.3851291794355027E-2</c:v>
                </c:pt>
                <c:pt idx="29">
                  <c:v>5.3704008914456619E-2</c:v>
                </c:pt>
                <c:pt idx="30">
                  <c:v>6.9858518038737024E-3</c:v>
                </c:pt>
                <c:pt idx="31">
                  <c:v>9.3027618172431652E-3</c:v>
                </c:pt>
                <c:pt idx="32">
                  <c:v>-5.7084924071077051E-3</c:v>
                </c:pt>
                <c:pt idx="33">
                  <c:v>7.5300882681930406E-3</c:v>
                </c:pt>
                <c:pt idx="34">
                  <c:v>7.4947987970274922E-3</c:v>
                </c:pt>
                <c:pt idx="35">
                  <c:v>3.2147922872110012E-2</c:v>
                </c:pt>
                <c:pt idx="36">
                  <c:v>1.7227344648999894E-2</c:v>
                </c:pt>
                <c:pt idx="37">
                  <c:v>1.9033916645194444E-2</c:v>
                </c:pt>
                <c:pt idx="38">
                  <c:v>1.2421571536602153E-2</c:v>
                </c:pt>
                <c:pt idx="39">
                  <c:v>-6.5435348191216465E-3</c:v>
                </c:pt>
                <c:pt idx="40">
                  <c:v>9.8858072518546811E-3</c:v>
                </c:pt>
                <c:pt idx="41">
                  <c:v>7.232388904709397E-3</c:v>
                </c:pt>
                <c:pt idx="42">
                  <c:v>8.4901030416725115E-3</c:v>
                </c:pt>
                <c:pt idx="43">
                  <c:v>2.5539405170556667E-2</c:v>
                </c:pt>
                <c:pt idx="44">
                  <c:v>1.9108978854204543E-2</c:v>
                </c:pt>
                <c:pt idx="45">
                  <c:v>1.8189045189945512E-2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4-4B29-93C9-C4CCF3BED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500736"/>
        <c:axId val="70502272"/>
      </c:barChart>
      <c:lineChart>
        <c:grouping val="standard"/>
        <c:varyColors val="0"/>
        <c:ser>
          <c:idx val="3"/>
          <c:order val="0"/>
          <c:tx>
            <c:strRef>
              <c:f>格差1970!$F$3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格差1970!$B$4:$B$50</c:f>
              <c:strCache>
                <c:ptCount val="47"/>
                <c:pt idx="0">
                  <c:v>神奈川</c:v>
                </c:pt>
                <c:pt idx="1">
                  <c:v>千葉</c:v>
                </c:pt>
                <c:pt idx="2">
                  <c:v>大阪</c:v>
                </c:pt>
                <c:pt idx="3">
                  <c:v>東京</c:v>
                </c:pt>
                <c:pt idx="4">
                  <c:v>滋賀</c:v>
                </c:pt>
                <c:pt idx="5">
                  <c:v>和歌山</c:v>
                </c:pt>
                <c:pt idx="6">
                  <c:v>山口</c:v>
                </c:pt>
                <c:pt idx="7">
                  <c:v>三重</c:v>
                </c:pt>
                <c:pt idx="8">
                  <c:v>奈良</c:v>
                </c:pt>
                <c:pt idx="9">
                  <c:v>兵庫</c:v>
                </c:pt>
                <c:pt idx="10">
                  <c:v>愛知</c:v>
                </c:pt>
                <c:pt idx="11">
                  <c:v>広島</c:v>
                </c:pt>
                <c:pt idx="12">
                  <c:v>京都</c:v>
                </c:pt>
                <c:pt idx="13">
                  <c:v>静岡</c:v>
                </c:pt>
                <c:pt idx="14">
                  <c:v>栃木</c:v>
                </c:pt>
                <c:pt idx="15">
                  <c:v>埼玉</c:v>
                </c:pt>
                <c:pt idx="16">
                  <c:v>岡山</c:v>
                </c:pt>
                <c:pt idx="17">
                  <c:v>富山</c:v>
                </c:pt>
                <c:pt idx="18">
                  <c:v>茨城</c:v>
                </c:pt>
                <c:pt idx="19">
                  <c:v>岐阜</c:v>
                </c:pt>
                <c:pt idx="20">
                  <c:v>石川</c:v>
                </c:pt>
                <c:pt idx="21">
                  <c:v>大分</c:v>
                </c:pt>
                <c:pt idx="22">
                  <c:v>愛媛</c:v>
                </c:pt>
                <c:pt idx="23">
                  <c:v>福岡</c:v>
                </c:pt>
                <c:pt idx="24">
                  <c:v>群馬</c:v>
                </c:pt>
                <c:pt idx="25">
                  <c:v>香川</c:v>
                </c:pt>
                <c:pt idx="26">
                  <c:v>長野</c:v>
                </c:pt>
                <c:pt idx="27">
                  <c:v>秋田</c:v>
                </c:pt>
                <c:pt idx="28">
                  <c:v>北海道</c:v>
                </c:pt>
                <c:pt idx="29">
                  <c:v>宮城</c:v>
                </c:pt>
                <c:pt idx="30">
                  <c:v>徳島</c:v>
                </c:pt>
                <c:pt idx="31">
                  <c:v>福井</c:v>
                </c:pt>
                <c:pt idx="32">
                  <c:v>新潟</c:v>
                </c:pt>
                <c:pt idx="33">
                  <c:v>福島</c:v>
                </c:pt>
                <c:pt idx="34">
                  <c:v>佐賀</c:v>
                </c:pt>
                <c:pt idx="35">
                  <c:v>鳥取</c:v>
                </c:pt>
                <c:pt idx="36">
                  <c:v>山梨</c:v>
                </c:pt>
                <c:pt idx="37">
                  <c:v>山形</c:v>
                </c:pt>
                <c:pt idx="38">
                  <c:v>岩手</c:v>
                </c:pt>
                <c:pt idx="39">
                  <c:v>青森</c:v>
                </c:pt>
                <c:pt idx="40">
                  <c:v>高知</c:v>
                </c:pt>
                <c:pt idx="41">
                  <c:v>熊本</c:v>
                </c:pt>
                <c:pt idx="42">
                  <c:v>宮崎</c:v>
                </c:pt>
                <c:pt idx="43">
                  <c:v>長崎</c:v>
                </c:pt>
                <c:pt idx="44">
                  <c:v>鹿児島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格差1970!$F$4:$F$50</c:f>
              <c:numCache>
                <c:formatCode>0.000_ ;[Red]\-0.000\ </c:formatCode>
                <c:ptCount val="47"/>
                <c:pt idx="0">
                  <c:v>0.37938065132239035</c:v>
                </c:pt>
                <c:pt idx="1">
                  <c:v>0.30665857542618602</c:v>
                </c:pt>
                <c:pt idx="2">
                  <c:v>0.28313729406073568</c:v>
                </c:pt>
                <c:pt idx="3">
                  <c:v>0.28120184089621769</c:v>
                </c:pt>
                <c:pt idx="4">
                  <c:v>0.26228066599071909</c:v>
                </c:pt>
                <c:pt idx="5">
                  <c:v>0.25102529121988465</c:v>
                </c:pt>
                <c:pt idx="6">
                  <c:v>0.24314703234245999</c:v>
                </c:pt>
                <c:pt idx="7">
                  <c:v>0.22319368855077315</c:v>
                </c:pt>
                <c:pt idx="8">
                  <c:v>0.22230062645654691</c:v>
                </c:pt>
                <c:pt idx="9">
                  <c:v>0.20771510076254429</c:v>
                </c:pt>
                <c:pt idx="10">
                  <c:v>0.19932730582286776</c:v>
                </c:pt>
                <c:pt idx="11">
                  <c:v>0.17751223167270236</c:v>
                </c:pt>
                <c:pt idx="12">
                  <c:v>0.17028544539895618</c:v>
                </c:pt>
                <c:pt idx="13">
                  <c:v>0.16843451501644158</c:v>
                </c:pt>
                <c:pt idx="14">
                  <c:v>0.14475927534434557</c:v>
                </c:pt>
                <c:pt idx="15">
                  <c:v>0.14433511252892903</c:v>
                </c:pt>
                <c:pt idx="16">
                  <c:v>0.13390572402361678</c:v>
                </c:pt>
                <c:pt idx="17">
                  <c:v>0.12751475918502106</c:v>
                </c:pt>
                <c:pt idx="18">
                  <c:v>0.10215955453973205</c:v>
                </c:pt>
                <c:pt idx="19">
                  <c:v>6.5419892777584518E-2</c:v>
                </c:pt>
                <c:pt idx="20">
                  <c:v>4.9961318315329351E-2</c:v>
                </c:pt>
                <c:pt idx="21">
                  <c:v>4.2494016838936763E-2</c:v>
                </c:pt>
                <c:pt idx="22">
                  <c:v>4.2439848248016457E-2</c:v>
                </c:pt>
                <c:pt idx="23">
                  <c:v>3.3304513370063626E-2</c:v>
                </c:pt>
                <c:pt idx="24">
                  <c:v>3.1173658795076178E-2</c:v>
                </c:pt>
                <c:pt idx="25">
                  <c:v>2.5072718259824531E-2</c:v>
                </c:pt>
                <c:pt idx="26">
                  <c:v>1.0686749464117754E-2</c:v>
                </c:pt>
                <c:pt idx="27">
                  <c:v>9.18825869471444E-3</c:v>
                </c:pt>
                <c:pt idx="28">
                  <c:v>-1.4548184585641909E-2</c:v>
                </c:pt>
                <c:pt idx="29">
                  <c:v>-2.5067553701201603E-2</c:v>
                </c:pt>
                <c:pt idx="30">
                  <c:v>-2.7831314990389679E-2</c:v>
                </c:pt>
                <c:pt idx="31">
                  <c:v>-3.8576972851671512E-2</c:v>
                </c:pt>
                <c:pt idx="32">
                  <c:v>-4.0340195411685334E-2</c:v>
                </c:pt>
                <c:pt idx="33">
                  <c:v>-5.3577022429343452E-2</c:v>
                </c:pt>
                <c:pt idx="34">
                  <c:v>-6.2625739098724167E-2</c:v>
                </c:pt>
                <c:pt idx="35">
                  <c:v>-8.1531116737401266E-2</c:v>
                </c:pt>
                <c:pt idx="36">
                  <c:v>-0.10689591456336381</c:v>
                </c:pt>
                <c:pt idx="37">
                  <c:v>-0.11169859660487141</c:v>
                </c:pt>
                <c:pt idx="38">
                  <c:v>-0.11537277441779271</c:v>
                </c:pt>
                <c:pt idx="39">
                  <c:v>-0.12644591087302995</c:v>
                </c:pt>
                <c:pt idx="40">
                  <c:v>-0.13371271164209242</c:v>
                </c:pt>
                <c:pt idx="41">
                  <c:v>-0.14565296678519801</c:v>
                </c:pt>
                <c:pt idx="42">
                  <c:v>-0.14852548946742661</c:v>
                </c:pt>
                <c:pt idx="43">
                  <c:v>-0.1955608608550348</c:v>
                </c:pt>
                <c:pt idx="44">
                  <c:v>-0.24998680024316161</c:v>
                </c:pt>
                <c:pt idx="45">
                  <c:v>-0.26227570962117902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74-4B29-93C9-C4CCF3BED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00736"/>
        <c:axId val="70502272"/>
      </c:lineChart>
      <c:catAx>
        <c:axId val="70500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ja-JP"/>
          </a:p>
        </c:txPr>
        <c:crossAx val="70502272"/>
        <c:crosses val="autoZero"/>
        <c:auto val="1"/>
        <c:lblAlgn val="ctr"/>
        <c:lblOffset val="100"/>
        <c:tickLblSkip val="1"/>
        <c:noMultiLvlLbl val="0"/>
      </c:catAx>
      <c:valAx>
        <c:axId val="70502272"/>
        <c:scaling>
          <c:orientation val="minMax"/>
          <c:max val="0.4"/>
          <c:min val="-0.30000000000000004"/>
        </c:scaling>
        <c:delete val="0"/>
        <c:axPos val="l"/>
        <c:majorGridlines/>
        <c:numFmt formatCode="0.0_ " sourceLinked="0"/>
        <c:majorTickMark val="out"/>
        <c:minorTickMark val="none"/>
        <c:tickLblPos val="nextTo"/>
        <c:crossAx val="7050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格差1980!$C$3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格差1980!$B$4:$B$50</c:f>
              <c:strCache>
                <c:ptCount val="47"/>
                <c:pt idx="0">
                  <c:v>神奈川</c:v>
                </c:pt>
                <c:pt idx="1">
                  <c:v>大阪</c:v>
                </c:pt>
                <c:pt idx="2">
                  <c:v>滋賀</c:v>
                </c:pt>
                <c:pt idx="3">
                  <c:v>兵庫</c:v>
                </c:pt>
                <c:pt idx="4">
                  <c:v>千葉</c:v>
                </c:pt>
                <c:pt idx="5">
                  <c:v>栃木</c:v>
                </c:pt>
                <c:pt idx="6">
                  <c:v>東京</c:v>
                </c:pt>
                <c:pt idx="7">
                  <c:v>広島</c:v>
                </c:pt>
                <c:pt idx="8">
                  <c:v>京都</c:v>
                </c:pt>
                <c:pt idx="9">
                  <c:v>福岡</c:v>
                </c:pt>
                <c:pt idx="10">
                  <c:v>愛知</c:v>
                </c:pt>
                <c:pt idx="11">
                  <c:v>富山</c:v>
                </c:pt>
                <c:pt idx="12">
                  <c:v>香川</c:v>
                </c:pt>
                <c:pt idx="13">
                  <c:v>奈良</c:v>
                </c:pt>
                <c:pt idx="14">
                  <c:v>茨城</c:v>
                </c:pt>
                <c:pt idx="15">
                  <c:v>和歌山</c:v>
                </c:pt>
                <c:pt idx="16">
                  <c:v>静岡</c:v>
                </c:pt>
                <c:pt idx="17">
                  <c:v>群馬</c:v>
                </c:pt>
                <c:pt idx="18">
                  <c:v>山口</c:v>
                </c:pt>
                <c:pt idx="19">
                  <c:v>岡山</c:v>
                </c:pt>
                <c:pt idx="20">
                  <c:v>大分</c:v>
                </c:pt>
                <c:pt idx="21">
                  <c:v>岐阜</c:v>
                </c:pt>
                <c:pt idx="22">
                  <c:v>福島</c:v>
                </c:pt>
                <c:pt idx="23">
                  <c:v>愛媛</c:v>
                </c:pt>
                <c:pt idx="24">
                  <c:v>北海道</c:v>
                </c:pt>
                <c:pt idx="25">
                  <c:v>埼玉</c:v>
                </c:pt>
                <c:pt idx="26">
                  <c:v>三重</c:v>
                </c:pt>
                <c:pt idx="27">
                  <c:v>石川</c:v>
                </c:pt>
                <c:pt idx="28">
                  <c:v>長野</c:v>
                </c:pt>
                <c:pt idx="29">
                  <c:v>宮城</c:v>
                </c:pt>
                <c:pt idx="30">
                  <c:v>福井</c:v>
                </c:pt>
                <c:pt idx="31">
                  <c:v>佐賀</c:v>
                </c:pt>
                <c:pt idx="32">
                  <c:v>秋田</c:v>
                </c:pt>
                <c:pt idx="33">
                  <c:v>新潟</c:v>
                </c:pt>
                <c:pt idx="34">
                  <c:v>鳥取</c:v>
                </c:pt>
                <c:pt idx="35">
                  <c:v>熊本</c:v>
                </c:pt>
                <c:pt idx="36">
                  <c:v>山梨</c:v>
                </c:pt>
                <c:pt idx="37">
                  <c:v>徳島</c:v>
                </c:pt>
                <c:pt idx="38">
                  <c:v>高知</c:v>
                </c:pt>
                <c:pt idx="39">
                  <c:v>山形</c:v>
                </c:pt>
                <c:pt idx="40">
                  <c:v>岩手</c:v>
                </c:pt>
                <c:pt idx="41">
                  <c:v>宮崎</c:v>
                </c:pt>
                <c:pt idx="42">
                  <c:v>鹿児島</c:v>
                </c:pt>
                <c:pt idx="43">
                  <c:v>青森</c:v>
                </c:pt>
                <c:pt idx="44">
                  <c:v>長崎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格差1980!$C$4:$C$50</c:f>
              <c:numCache>
                <c:formatCode>0.000_ ;[Red]\-0.000\ </c:formatCode>
                <c:ptCount val="47"/>
                <c:pt idx="0">
                  <c:v>9.0441606145245323E-2</c:v>
                </c:pt>
                <c:pt idx="1">
                  <c:v>0.13642022449584576</c:v>
                </c:pt>
                <c:pt idx="2">
                  <c:v>0.10666164139003019</c:v>
                </c:pt>
                <c:pt idx="3">
                  <c:v>9.0694356518757305E-2</c:v>
                </c:pt>
                <c:pt idx="4">
                  <c:v>7.4631489069089715E-2</c:v>
                </c:pt>
                <c:pt idx="5">
                  <c:v>0.14896112596936056</c:v>
                </c:pt>
                <c:pt idx="6">
                  <c:v>1.6441482918273062E-2</c:v>
                </c:pt>
                <c:pt idx="7">
                  <c:v>0.13610426210679344</c:v>
                </c:pt>
                <c:pt idx="8">
                  <c:v>8.6507777735543134E-2</c:v>
                </c:pt>
                <c:pt idx="9">
                  <c:v>9.7600575575271492E-2</c:v>
                </c:pt>
                <c:pt idx="10">
                  <c:v>6.7646800188918096E-2</c:v>
                </c:pt>
                <c:pt idx="11">
                  <c:v>9.6561523827980972E-2</c:v>
                </c:pt>
                <c:pt idx="12">
                  <c:v>8.3204234815306505E-2</c:v>
                </c:pt>
                <c:pt idx="13">
                  <c:v>3.1696856056645156E-2</c:v>
                </c:pt>
                <c:pt idx="14">
                  <c:v>-1.1783635907747364E-3</c:v>
                </c:pt>
                <c:pt idx="15">
                  <c:v>2.8736771395286555E-2</c:v>
                </c:pt>
                <c:pt idx="16">
                  <c:v>6.369732969873132E-2</c:v>
                </c:pt>
                <c:pt idx="17">
                  <c:v>3.6657271180791304E-2</c:v>
                </c:pt>
                <c:pt idx="18">
                  <c:v>3.084697907854924E-2</c:v>
                </c:pt>
                <c:pt idx="19">
                  <c:v>6.4774408500659483E-3</c:v>
                </c:pt>
                <c:pt idx="20">
                  <c:v>1.4798733410305376E-2</c:v>
                </c:pt>
                <c:pt idx="21">
                  <c:v>8.1516576828730869E-2</c:v>
                </c:pt>
                <c:pt idx="22">
                  <c:v>5.4668350505827842E-3</c:v>
                </c:pt>
                <c:pt idx="23">
                  <c:v>9.2505572689070611E-3</c:v>
                </c:pt>
                <c:pt idx="24">
                  <c:v>-3.8046267964279373E-2</c:v>
                </c:pt>
                <c:pt idx="25">
                  <c:v>3.7514278402534407E-2</c:v>
                </c:pt>
                <c:pt idx="26">
                  <c:v>-1.8922452164748518E-3</c:v>
                </c:pt>
                <c:pt idx="27">
                  <c:v>-4.6589840331360943E-3</c:v>
                </c:pt>
                <c:pt idx="28">
                  <c:v>-6.3658990978319556E-3</c:v>
                </c:pt>
                <c:pt idx="29">
                  <c:v>-3.4279117787519818E-2</c:v>
                </c:pt>
                <c:pt idx="30">
                  <c:v>-0.10816644997289102</c:v>
                </c:pt>
                <c:pt idx="31">
                  <c:v>-4.8379484325770543E-2</c:v>
                </c:pt>
                <c:pt idx="32">
                  <c:v>-4.5849272445689544E-2</c:v>
                </c:pt>
                <c:pt idx="33">
                  <c:v>-6.5426582233379937E-2</c:v>
                </c:pt>
                <c:pt idx="34">
                  <c:v>-0.11015620309807012</c:v>
                </c:pt>
                <c:pt idx="35">
                  <c:v>-6.6366959739932854E-2</c:v>
                </c:pt>
                <c:pt idx="36">
                  <c:v>-6.1144255458964201E-2</c:v>
                </c:pt>
                <c:pt idx="37">
                  <c:v>-8.780492304091049E-2</c:v>
                </c:pt>
                <c:pt idx="38">
                  <c:v>-8.5149753307390968E-2</c:v>
                </c:pt>
                <c:pt idx="39">
                  <c:v>-8.6791767078915186E-2</c:v>
                </c:pt>
                <c:pt idx="40">
                  <c:v>-0.12185251116232287</c:v>
                </c:pt>
                <c:pt idx="41">
                  <c:v>-9.3607495915515898E-2</c:v>
                </c:pt>
                <c:pt idx="42">
                  <c:v>-0.11695429421451642</c:v>
                </c:pt>
                <c:pt idx="43">
                  <c:v>-0.12832051509075804</c:v>
                </c:pt>
                <c:pt idx="44">
                  <c:v>-0.14591230923274973</c:v>
                </c:pt>
                <c:pt idx="45">
                  <c:v>-0.12484055879245819</c:v>
                </c:pt>
                <c:pt idx="46">
                  <c:v>-0.23841035731691249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8-4E8B-8E68-42915D835190}"/>
            </c:ext>
          </c:extLst>
        </c:ser>
        <c:ser>
          <c:idx val="1"/>
          <c:order val="2"/>
          <c:tx>
            <c:strRef>
              <c:f>格差1980!$D$3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格差1980!$B$4:$B$50</c:f>
              <c:strCache>
                <c:ptCount val="47"/>
                <c:pt idx="0">
                  <c:v>神奈川</c:v>
                </c:pt>
                <c:pt idx="1">
                  <c:v>大阪</c:v>
                </c:pt>
                <c:pt idx="2">
                  <c:v>滋賀</c:v>
                </c:pt>
                <c:pt idx="3">
                  <c:v>兵庫</c:v>
                </c:pt>
                <c:pt idx="4">
                  <c:v>千葉</c:v>
                </c:pt>
                <c:pt idx="5">
                  <c:v>栃木</c:v>
                </c:pt>
                <c:pt idx="6">
                  <c:v>東京</c:v>
                </c:pt>
                <c:pt idx="7">
                  <c:v>広島</c:v>
                </c:pt>
                <c:pt idx="8">
                  <c:v>京都</c:v>
                </c:pt>
                <c:pt idx="9">
                  <c:v>福岡</c:v>
                </c:pt>
                <c:pt idx="10">
                  <c:v>愛知</c:v>
                </c:pt>
                <c:pt idx="11">
                  <c:v>富山</c:v>
                </c:pt>
                <c:pt idx="12">
                  <c:v>香川</c:v>
                </c:pt>
                <c:pt idx="13">
                  <c:v>奈良</c:v>
                </c:pt>
                <c:pt idx="14">
                  <c:v>茨城</c:v>
                </c:pt>
                <c:pt idx="15">
                  <c:v>和歌山</c:v>
                </c:pt>
                <c:pt idx="16">
                  <c:v>静岡</c:v>
                </c:pt>
                <c:pt idx="17">
                  <c:v>群馬</c:v>
                </c:pt>
                <c:pt idx="18">
                  <c:v>山口</c:v>
                </c:pt>
                <c:pt idx="19">
                  <c:v>岡山</c:v>
                </c:pt>
                <c:pt idx="20">
                  <c:v>大分</c:v>
                </c:pt>
                <c:pt idx="21">
                  <c:v>岐阜</c:v>
                </c:pt>
                <c:pt idx="22">
                  <c:v>福島</c:v>
                </c:pt>
                <c:pt idx="23">
                  <c:v>愛媛</c:v>
                </c:pt>
                <c:pt idx="24">
                  <c:v>北海道</c:v>
                </c:pt>
                <c:pt idx="25">
                  <c:v>埼玉</c:v>
                </c:pt>
                <c:pt idx="26">
                  <c:v>三重</c:v>
                </c:pt>
                <c:pt idx="27">
                  <c:v>石川</c:v>
                </c:pt>
                <c:pt idx="28">
                  <c:v>長野</c:v>
                </c:pt>
                <c:pt idx="29">
                  <c:v>宮城</c:v>
                </c:pt>
                <c:pt idx="30">
                  <c:v>福井</c:v>
                </c:pt>
                <c:pt idx="31">
                  <c:v>佐賀</c:v>
                </c:pt>
                <c:pt idx="32">
                  <c:v>秋田</c:v>
                </c:pt>
                <c:pt idx="33">
                  <c:v>新潟</c:v>
                </c:pt>
                <c:pt idx="34">
                  <c:v>鳥取</c:v>
                </c:pt>
                <c:pt idx="35">
                  <c:v>熊本</c:v>
                </c:pt>
                <c:pt idx="36">
                  <c:v>山梨</c:v>
                </c:pt>
                <c:pt idx="37">
                  <c:v>徳島</c:v>
                </c:pt>
                <c:pt idx="38">
                  <c:v>高知</c:v>
                </c:pt>
                <c:pt idx="39">
                  <c:v>山形</c:v>
                </c:pt>
                <c:pt idx="40">
                  <c:v>岩手</c:v>
                </c:pt>
                <c:pt idx="41">
                  <c:v>宮崎</c:v>
                </c:pt>
                <c:pt idx="42">
                  <c:v>鹿児島</c:v>
                </c:pt>
                <c:pt idx="43">
                  <c:v>青森</c:v>
                </c:pt>
                <c:pt idx="44">
                  <c:v>長崎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格差1980!$D$4:$D$50</c:f>
              <c:numCache>
                <c:formatCode>0.000_ ;[Red]\-0.000\ </c:formatCode>
                <c:ptCount val="47"/>
                <c:pt idx="0">
                  <c:v>7.8980697587907434E-2</c:v>
                </c:pt>
                <c:pt idx="1">
                  <c:v>1.5372980881138202E-2</c:v>
                </c:pt>
                <c:pt idx="2">
                  <c:v>0.10553193418371057</c:v>
                </c:pt>
                <c:pt idx="3">
                  <c:v>6.624710867907066E-2</c:v>
                </c:pt>
                <c:pt idx="4">
                  <c:v>9.2253015796567667E-2</c:v>
                </c:pt>
                <c:pt idx="5">
                  <c:v>1.4268574494768892E-2</c:v>
                </c:pt>
                <c:pt idx="6">
                  <c:v>-1.4425000847390838E-2</c:v>
                </c:pt>
                <c:pt idx="7">
                  <c:v>1.3013037630324291E-3</c:v>
                </c:pt>
                <c:pt idx="8">
                  <c:v>1.3034178678856402E-2</c:v>
                </c:pt>
                <c:pt idx="9">
                  <c:v>3.9790105600685001E-3</c:v>
                </c:pt>
                <c:pt idx="10">
                  <c:v>4.4098481144113674E-2</c:v>
                </c:pt>
                <c:pt idx="11">
                  <c:v>3.6775623563745287E-2</c:v>
                </c:pt>
                <c:pt idx="12">
                  <c:v>2.094667112114575E-2</c:v>
                </c:pt>
                <c:pt idx="13">
                  <c:v>4.1627890034143501E-2</c:v>
                </c:pt>
                <c:pt idx="14">
                  <c:v>9.6843381288807151E-2</c:v>
                </c:pt>
                <c:pt idx="15">
                  <c:v>7.7764040845172147E-2</c:v>
                </c:pt>
                <c:pt idx="16">
                  <c:v>1.3296791972932273E-2</c:v>
                </c:pt>
                <c:pt idx="17">
                  <c:v>3.2814491156591817E-2</c:v>
                </c:pt>
                <c:pt idx="18">
                  <c:v>4.3117973703556828E-2</c:v>
                </c:pt>
                <c:pt idx="19">
                  <c:v>4.3229446757548758E-2</c:v>
                </c:pt>
                <c:pt idx="20">
                  <c:v>3.4994815792240459E-2</c:v>
                </c:pt>
                <c:pt idx="21">
                  <c:v>-1.5777525748943633E-2</c:v>
                </c:pt>
                <c:pt idx="22">
                  <c:v>4.1234121237811956E-2</c:v>
                </c:pt>
                <c:pt idx="23">
                  <c:v>2.9507801291073849E-2</c:v>
                </c:pt>
                <c:pt idx="24">
                  <c:v>3.7490960726102036E-2</c:v>
                </c:pt>
                <c:pt idx="25">
                  <c:v>-1.1924833178293244E-2</c:v>
                </c:pt>
                <c:pt idx="26">
                  <c:v>3.6967964179917018E-2</c:v>
                </c:pt>
                <c:pt idx="27">
                  <c:v>1.1798868533945435E-2</c:v>
                </c:pt>
                <c:pt idx="28">
                  <c:v>-9.9057047728740629E-4</c:v>
                </c:pt>
                <c:pt idx="29">
                  <c:v>2.1476811243473243E-3</c:v>
                </c:pt>
                <c:pt idx="30">
                  <c:v>8.6132699860381634E-2</c:v>
                </c:pt>
                <c:pt idx="31">
                  <c:v>1.0013326534025695E-2</c:v>
                </c:pt>
                <c:pt idx="32">
                  <c:v>-1.2428926389062889E-2</c:v>
                </c:pt>
                <c:pt idx="33">
                  <c:v>2.1216304235600041E-2</c:v>
                </c:pt>
                <c:pt idx="34">
                  <c:v>-5.4672687809137433E-3</c:v>
                </c:pt>
                <c:pt idx="35">
                  <c:v>-2.1874571427099282E-2</c:v>
                </c:pt>
                <c:pt idx="36">
                  <c:v>-2.8805846118930088E-2</c:v>
                </c:pt>
                <c:pt idx="37">
                  <c:v>-2.0741048357127593E-2</c:v>
                </c:pt>
                <c:pt idx="38">
                  <c:v>-3.9583923335333844E-2</c:v>
                </c:pt>
                <c:pt idx="39">
                  <c:v>-2.4266156201353077E-2</c:v>
                </c:pt>
                <c:pt idx="40">
                  <c:v>-1.6346785242791092E-2</c:v>
                </c:pt>
                <c:pt idx="41">
                  <c:v>-5.5800389836654953E-2</c:v>
                </c:pt>
                <c:pt idx="42">
                  <c:v>-3.807472916593492E-2</c:v>
                </c:pt>
                <c:pt idx="43">
                  <c:v>-2.2291990082577942E-2</c:v>
                </c:pt>
                <c:pt idx="44">
                  <c:v>-2.7138035703299083E-2</c:v>
                </c:pt>
                <c:pt idx="45">
                  <c:v>-5.1136461264285615E-2</c:v>
                </c:pt>
                <c:pt idx="46">
                  <c:v>4.646694667094298E-4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8-4E8B-8E68-42915D835190}"/>
            </c:ext>
          </c:extLst>
        </c:ser>
        <c:ser>
          <c:idx val="2"/>
          <c:order val="3"/>
          <c:tx>
            <c:strRef>
              <c:f>格差1980!$E$3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格差1980!$B$4:$B$50</c:f>
              <c:strCache>
                <c:ptCount val="47"/>
                <c:pt idx="0">
                  <c:v>神奈川</c:v>
                </c:pt>
                <c:pt idx="1">
                  <c:v>大阪</c:v>
                </c:pt>
                <c:pt idx="2">
                  <c:v>滋賀</c:v>
                </c:pt>
                <c:pt idx="3">
                  <c:v>兵庫</c:v>
                </c:pt>
                <c:pt idx="4">
                  <c:v>千葉</c:v>
                </c:pt>
                <c:pt idx="5">
                  <c:v>栃木</c:v>
                </c:pt>
                <c:pt idx="6">
                  <c:v>東京</c:v>
                </c:pt>
                <c:pt idx="7">
                  <c:v>広島</c:v>
                </c:pt>
                <c:pt idx="8">
                  <c:v>京都</c:v>
                </c:pt>
                <c:pt idx="9">
                  <c:v>福岡</c:v>
                </c:pt>
                <c:pt idx="10">
                  <c:v>愛知</c:v>
                </c:pt>
                <c:pt idx="11">
                  <c:v>富山</c:v>
                </c:pt>
                <c:pt idx="12">
                  <c:v>香川</c:v>
                </c:pt>
                <c:pt idx="13">
                  <c:v>奈良</c:v>
                </c:pt>
                <c:pt idx="14">
                  <c:v>茨城</c:v>
                </c:pt>
                <c:pt idx="15">
                  <c:v>和歌山</c:v>
                </c:pt>
                <c:pt idx="16">
                  <c:v>静岡</c:v>
                </c:pt>
                <c:pt idx="17">
                  <c:v>群馬</c:v>
                </c:pt>
                <c:pt idx="18">
                  <c:v>山口</c:v>
                </c:pt>
                <c:pt idx="19">
                  <c:v>岡山</c:v>
                </c:pt>
                <c:pt idx="20">
                  <c:v>大分</c:v>
                </c:pt>
                <c:pt idx="21">
                  <c:v>岐阜</c:v>
                </c:pt>
                <c:pt idx="22">
                  <c:v>福島</c:v>
                </c:pt>
                <c:pt idx="23">
                  <c:v>愛媛</c:v>
                </c:pt>
                <c:pt idx="24">
                  <c:v>北海道</c:v>
                </c:pt>
                <c:pt idx="25">
                  <c:v>埼玉</c:v>
                </c:pt>
                <c:pt idx="26">
                  <c:v>三重</c:v>
                </c:pt>
                <c:pt idx="27">
                  <c:v>石川</c:v>
                </c:pt>
                <c:pt idx="28">
                  <c:v>長野</c:v>
                </c:pt>
                <c:pt idx="29">
                  <c:v>宮城</c:v>
                </c:pt>
                <c:pt idx="30">
                  <c:v>福井</c:v>
                </c:pt>
                <c:pt idx="31">
                  <c:v>佐賀</c:v>
                </c:pt>
                <c:pt idx="32">
                  <c:v>秋田</c:v>
                </c:pt>
                <c:pt idx="33">
                  <c:v>新潟</c:v>
                </c:pt>
                <c:pt idx="34">
                  <c:v>鳥取</c:v>
                </c:pt>
                <c:pt idx="35">
                  <c:v>熊本</c:v>
                </c:pt>
                <c:pt idx="36">
                  <c:v>山梨</c:v>
                </c:pt>
                <c:pt idx="37">
                  <c:v>徳島</c:v>
                </c:pt>
                <c:pt idx="38">
                  <c:v>高知</c:v>
                </c:pt>
                <c:pt idx="39">
                  <c:v>山形</c:v>
                </c:pt>
                <c:pt idx="40">
                  <c:v>岩手</c:v>
                </c:pt>
                <c:pt idx="41">
                  <c:v>宮崎</c:v>
                </c:pt>
                <c:pt idx="42">
                  <c:v>鹿児島</c:v>
                </c:pt>
                <c:pt idx="43">
                  <c:v>青森</c:v>
                </c:pt>
                <c:pt idx="44">
                  <c:v>長崎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格差1980!$E$4:$E$50</c:f>
              <c:numCache>
                <c:formatCode>0.000_ ;[Red]\-0.000\ </c:formatCode>
                <c:ptCount val="47"/>
                <c:pt idx="0">
                  <c:v>7.2880673775555432E-2</c:v>
                </c:pt>
                <c:pt idx="1">
                  <c:v>8.8442928567715573E-2</c:v>
                </c:pt>
                <c:pt idx="2">
                  <c:v>2.4212837208988036E-2</c:v>
                </c:pt>
                <c:pt idx="3">
                  <c:v>3.6408528373329585E-2</c:v>
                </c:pt>
                <c:pt idx="4">
                  <c:v>1.3565679726704459E-2</c:v>
                </c:pt>
                <c:pt idx="5">
                  <c:v>1.2195588782842482E-2</c:v>
                </c:pt>
                <c:pt idx="6">
                  <c:v>0.17222805688607731</c:v>
                </c:pt>
                <c:pt idx="7">
                  <c:v>3.4684779747026648E-2</c:v>
                </c:pt>
                <c:pt idx="8">
                  <c:v>5.2102182671247714E-2</c:v>
                </c:pt>
                <c:pt idx="9">
                  <c:v>4.7774598214768552E-2</c:v>
                </c:pt>
                <c:pt idx="10">
                  <c:v>3.7121596889946658E-2</c:v>
                </c:pt>
                <c:pt idx="11">
                  <c:v>6.5204178442892988E-3</c:v>
                </c:pt>
                <c:pt idx="12">
                  <c:v>1.5902639231088367E-2</c:v>
                </c:pt>
                <c:pt idx="13">
                  <c:v>3.6112999952598035E-2</c:v>
                </c:pt>
                <c:pt idx="14">
                  <c:v>9.2870921714320442E-3</c:v>
                </c:pt>
                <c:pt idx="15">
                  <c:v>-4.7618045647183221E-3</c:v>
                </c:pt>
                <c:pt idx="16">
                  <c:v>8.2337372873002197E-3</c:v>
                </c:pt>
                <c:pt idx="17">
                  <c:v>1.5700852766497467E-2</c:v>
                </c:pt>
                <c:pt idx="18">
                  <c:v>7.2985908104427968E-3</c:v>
                </c:pt>
                <c:pt idx="19">
                  <c:v>2.0894720012229917E-2</c:v>
                </c:pt>
                <c:pt idx="20">
                  <c:v>1.996018285359254E-2</c:v>
                </c:pt>
                <c:pt idx="21">
                  <c:v>-6.1728344411173877E-3</c:v>
                </c:pt>
                <c:pt idx="22">
                  <c:v>8.9910644181959189E-3</c:v>
                </c:pt>
                <c:pt idx="23">
                  <c:v>1.0386517346301411E-2</c:v>
                </c:pt>
                <c:pt idx="24">
                  <c:v>4.4413084868067297E-2</c:v>
                </c:pt>
                <c:pt idx="25">
                  <c:v>1.6134281285955569E-2</c:v>
                </c:pt>
                <c:pt idx="26">
                  <c:v>-4.851663519156496E-4</c:v>
                </c:pt>
                <c:pt idx="27">
                  <c:v>2.5818663960679295E-2</c:v>
                </c:pt>
                <c:pt idx="28">
                  <c:v>2.3669371237052463E-2</c:v>
                </c:pt>
                <c:pt idx="29">
                  <c:v>4.7027405568699082E-2</c:v>
                </c:pt>
                <c:pt idx="30">
                  <c:v>2.4499032097807544E-2</c:v>
                </c:pt>
                <c:pt idx="31">
                  <c:v>1.6813610882854779E-2</c:v>
                </c:pt>
                <c:pt idx="32">
                  <c:v>2.6524826166969086E-2</c:v>
                </c:pt>
                <c:pt idx="33">
                  <c:v>5.8976984251683188E-4</c:v>
                </c:pt>
                <c:pt idx="34">
                  <c:v>5.224005836216826E-2</c:v>
                </c:pt>
                <c:pt idx="35">
                  <c:v>1.6830843681002308E-2</c:v>
                </c:pt>
                <c:pt idx="36">
                  <c:v>1.664161071306873E-2</c:v>
                </c:pt>
                <c:pt idx="37">
                  <c:v>2.5134845008247364E-2</c:v>
                </c:pt>
                <c:pt idx="38">
                  <c:v>3.7999790747792202E-2</c:v>
                </c:pt>
                <c:pt idx="39">
                  <c:v>1.3345767988862054E-2</c:v>
                </c:pt>
                <c:pt idx="40">
                  <c:v>2.5834416930900026E-2</c:v>
                </c:pt>
                <c:pt idx="41">
                  <c:v>2.6420155257642634E-2</c:v>
                </c:pt>
                <c:pt idx="42">
                  <c:v>2.6634699611770327E-2</c:v>
                </c:pt>
                <c:pt idx="43">
                  <c:v>1.686636547248006E-2</c:v>
                </c:pt>
                <c:pt idx="44">
                  <c:v>3.5767477800515E-2</c:v>
                </c:pt>
                <c:pt idx="45">
                  <c:v>3.0900063046191396E-2</c:v>
                </c:pt>
                <c:pt idx="46">
                  <c:v>2.1291728429960442E-2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8-4E8B-8E68-42915D835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425600"/>
        <c:axId val="70439680"/>
      </c:barChart>
      <c:lineChart>
        <c:grouping val="standard"/>
        <c:varyColors val="0"/>
        <c:ser>
          <c:idx val="3"/>
          <c:order val="0"/>
          <c:tx>
            <c:strRef>
              <c:f>格差1980!$F$3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格差1980!$B$4:$B$50</c:f>
              <c:strCache>
                <c:ptCount val="47"/>
                <c:pt idx="0">
                  <c:v>神奈川</c:v>
                </c:pt>
                <c:pt idx="1">
                  <c:v>大阪</c:v>
                </c:pt>
                <c:pt idx="2">
                  <c:v>滋賀</c:v>
                </c:pt>
                <c:pt idx="3">
                  <c:v>兵庫</c:v>
                </c:pt>
                <c:pt idx="4">
                  <c:v>千葉</c:v>
                </c:pt>
                <c:pt idx="5">
                  <c:v>栃木</c:v>
                </c:pt>
                <c:pt idx="6">
                  <c:v>東京</c:v>
                </c:pt>
                <c:pt idx="7">
                  <c:v>広島</c:v>
                </c:pt>
                <c:pt idx="8">
                  <c:v>京都</c:v>
                </c:pt>
                <c:pt idx="9">
                  <c:v>福岡</c:v>
                </c:pt>
                <c:pt idx="10">
                  <c:v>愛知</c:v>
                </c:pt>
                <c:pt idx="11">
                  <c:v>富山</c:v>
                </c:pt>
                <c:pt idx="12">
                  <c:v>香川</c:v>
                </c:pt>
                <c:pt idx="13">
                  <c:v>奈良</c:v>
                </c:pt>
                <c:pt idx="14">
                  <c:v>茨城</c:v>
                </c:pt>
                <c:pt idx="15">
                  <c:v>和歌山</c:v>
                </c:pt>
                <c:pt idx="16">
                  <c:v>静岡</c:v>
                </c:pt>
                <c:pt idx="17">
                  <c:v>群馬</c:v>
                </c:pt>
                <c:pt idx="18">
                  <c:v>山口</c:v>
                </c:pt>
                <c:pt idx="19">
                  <c:v>岡山</c:v>
                </c:pt>
                <c:pt idx="20">
                  <c:v>大分</c:v>
                </c:pt>
                <c:pt idx="21">
                  <c:v>岐阜</c:v>
                </c:pt>
                <c:pt idx="22">
                  <c:v>福島</c:v>
                </c:pt>
                <c:pt idx="23">
                  <c:v>愛媛</c:v>
                </c:pt>
                <c:pt idx="24">
                  <c:v>北海道</c:v>
                </c:pt>
                <c:pt idx="25">
                  <c:v>埼玉</c:v>
                </c:pt>
                <c:pt idx="26">
                  <c:v>三重</c:v>
                </c:pt>
                <c:pt idx="27">
                  <c:v>石川</c:v>
                </c:pt>
                <c:pt idx="28">
                  <c:v>長野</c:v>
                </c:pt>
                <c:pt idx="29">
                  <c:v>宮城</c:v>
                </c:pt>
                <c:pt idx="30">
                  <c:v>福井</c:v>
                </c:pt>
                <c:pt idx="31">
                  <c:v>佐賀</c:v>
                </c:pt>
                <c:pt idx="32">
                  <c:v>秋田</c:v>
                </c:pt>
                <c:pt idx="33">
                  <c:v>新潟</c:v>
                </c:pt>
                <c:pt idx="34">
                  <c:v>鳥取</c:v>
                </c:pt>
                <c:pt idx="35">
                  <c:v>熊本</c:v>
                </c:pt>
                <c:pt idx="36">
                  <c:v>山梨</c:v>
                </c:pt>
                <c:pt idx="37">
                  <c:v>徳島</c:v>
                </c:pt>
                <c:pt idx="38">
                  <c:v>高知</c:v>
                </c:pt>
                <c:pt idx="39">
                  <c:v>山形</c:v>
                </c:pt>
                <c:pt idx="40">
                  <c:v>岩手</c:v>
                </c:pt>
                <c:pt idx="41">
                  <c:v>宮崎</c:v>
                </c:pt>
                <c:pt idx="42">
                  <c:v>鹿児島</c:v>
                </c:pt>
                <c:pt idx="43">
                  <c:v>青森</c:v>
                </c:pt>
                <c:pt idx="44">
                  <c:v>長崎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格差1980!$F$4:$F$50</c:f>
              <c:numCache>
                <c:formatCode>0.000_ ;[Red]\-0.000\ </c:formatCode>
                <c:ptCount val="47"/>
                <c:pt idx="0">
                  <c:v>0.24230297750870819</c:v>
                </c:pt>
                <c:pt idx="1">
                  <c:v>0.24023613394469953</c:v>
                </c:pt>
                <c:pt idx="2">
                  <c:v>0.23640641278272878</c:v>
                </c:pt>
                <c:pt idx="3">
                  <c:v>0.19334999357115756</c:v>
                </c:pt>
                <c:pt idx="4">
                  <c:v>0.18045018459236184</c:v>
                </c:pt>
                <c:pt idx="5">
                  <c:v>0.17542528924697195</c:v>
                </c:pt>
                <c:pt idx="6">
                  <c:v>0.17424453895695954</c:v>
                </c:pt>
                <c:pt idx="7">
                  <c:v>0.17209034561685249</c:v>
                </c:pt>
                <c:pt idx="8">
                  <c:v>0.15164413908564725</c:v>
                </c:pt>
                <c:pt idx="9">
                  <c:v>0.14935418435010855</c:v>
                </c:pt>
                <c:pt idx="10">
                  <c:v>0.14886687822297842</c:v>
                </c:pt>
                <c:pt idx="11">
                  <c:v>0.13985756523601556</c:v>
                </c:pt>
                <c:pt idx="12">
                  <c:v>0.12005354516754062</c:v>
                </c:pt>
                <c:pt idx="13">
                  <c:v>0.10943774604338669</c:v>
                </c:pt>
                <c:pt idx="14">
                  <c:v>0.10495210986946446</c:v>
                </c:pt>
                <c:pt idx="15">
                  <c:v>0.10173900767574039</c:v>
                </c:pt>
                <c:pt idx="16">
                  <c:v>8.5227858958963815E-2</c:v>
                </c:pt>
                <c:pt idx="17">
                  <c:v>8.5172615103880578E-2</c:v>
                </c:pt>
                <c:pt idx="18">
                  <c:v>8.1263543592548865E-2</c:v>
                </c:pt>
                <c:pt idx="19">
                  <c:v>7.0601607619844631E-2</c:v>
                </c:pt>
                <c:pt idx="20">
                  <c:v>6.9753732056138371E-2</c:v>
                </c:pt>
                <c:pt idx="21">
                  <c:v>5.9566216638669851E-2</c:v>
                </c:pt>
                <c:pt idx="22">
                  <c:v>5.5692020706590656E-2</c:v>
                </c:pt>
                <c:pt idx="23">
                  <c:v>4.9144875906282318E-2</c:v>
                </c:pt>
                <c:pt idx="24">
                  <c:v>4.385777762988996E-2</c:v>
                </c:pt>
                <c:pt idx="25">
                  <c:v>4.1723726510196735E-2</c:v>
                </c:pt>
                <c:pt idx="26">
                  <c:v>3.4590552611526514E-2</c:v>
                </c:pt>
                <c:pt idx="27">
                  <c:v>3.2958548461488636E-2</c:v>
                </c:pt>
                <c:pt idx="28">
                  <c:v>1.63129016619331E-2</c:v>
                </c:pt>
                <c:pt idx="29">
                  <c:v>1.4895968905526587E-2</c:v>
                </c:pt>
                <c:pt idx="30">
                  <c:v>2.4652819852981622E-3</c:v>
                </c:pt>
                <c:pt idx="31">
                  <c:v>-2.155254690889007E-2</c:v>
                </c:pt>
                <c:pt idx="32">
                  <c:v>-3.1753372667783351E-2</c:v>
                </c:pt>
                <c:pt idx="33">
                  <c:v>-4.3620508155263062E-2</c:v>
                </c:pt>
                <c:pt idx="34">
                  <c:v>-6.3383413516815604E-2</c:v>
                </c:pt>
                <c:pt idx="35">
                  <c:v>-7.1410687486029828E-2</c:v>
                </c:pt>
                <c:pt idx="36">
                  <c:v>-7.3308490864825562E-2</c:v>
                </c:pt>
                <c:pt idx="37">
                  <c:v>-8.3411126389790716E-2</c:v>
                </c:pt>
                <c:pt idx="38">
                  <c:v>-8.6733885894932611E-2</c:v>
                </c:pt>
                <c:pt idx="39">
                  <c:v>-9.77121552914062E-2</c:v>
                </c:pt>
                <c:pt idx="40">
                  <c:v>-0.11236487947421395</c:v>
                </c:pt>
                <c:pt idx="41">
                  <c:v>-0.12298773049452821</c:v>
                </c:pt>
                <c:pt idx="42">
                  <c:v>-0.12839432376868098</c:v>
                </c:pt>
                <c:pt idx="43">
                  <c:v>-0.13374613970085591</c:v>
                </c:pt>
                <c:pt idx="44">
                  <c:v>-0.13728286713553381</c:v>
                </c:pt>
                <c:pt idx="45">
                  <c:v>-0.14507695701055243</c:v>
                </c:pt>
                <c:pt idx="46">
                  <c:v>-0.21665395942024263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B8-4E8B-8E68-42915D835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25600"/>
        <c:axId val="70439680"/>
      </c:lineChart>
      <c:catAx>
        <c:axId val="70425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ja-JP"/>
          </a:p>
        </c:txPr>
        <c:crossAx val="70439680"/>
        <c:crosses val="autoZero"/>
        <c:auto val="1"/>
        <c:lblAlgn val="ctr"/>
        <c:lblOffset val="100"/>
        <c:tickLblSkip val="1"/>
        <c:noMultiLvlLbl val="0"/>
      </c:catAx>
      <c:valAx>
        <c:axId val="70439680"/>
        <c:scaling>
          <c:orientation val="minMax"/>
          <c:max val="0.4"/>
          <c:min val="-0.30000000000000004"/>
        </c:scaling>
        <c:delete val="0"/>
        <c:axPos val="l"/>
        <c:majorGridlines/>
        <c:numFmt formatCode="0.0_ " sourceLinked="0"/>
        <c:majorTickMark val="out"/>
        <c:minorTickMark val="none"/>
        <c:tickLblPos val="nextTo"/>
        <c:crossAx val="70425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格差1990!$C$3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格差1990!$B$4:$B$50</c:f>
              <c:strCache>
                <c:ptCount val="47"/>
                <c:pt idx="0">
                  <c:v>滋賀</c:v>
                </c:pt>
                <c:pt idx="1">
                  <c:v>東京</c:v>
                </c:pt>
                <c:pt idx="2">
                  <c:v>神奈川</c:v>
                </c:pt>
                <c:pt idx="3">
                  <c:v>兵庫</c:v>
                </c:pt>
                <c:pt idx="4">
                  <c:v>千葉</c:v>
                </c:pt>
                <c:pt idx="5">
                  <c:v>愛知</c:v>
                </c:pt>
                <c:pt idx="6">
                  <c:v>大阪</c:v>
                </c:pt>
                <c:pt idx="7">
                  <c:v>栃木</c:v>
                </c:pt>
                <c:pt idx="8">
                  <c:v>京都</c:v>
                </c:pt>
                <c:pt idx="9">
                  <c:v>奈良</c:v>
                </c:pt>
                <c:pt idx="10">
                  <c:v>広島</c:v>
                </c:pt>
                <c:pt idx="11">
                  <c:v>茨城</c:v>
                </c:pt>
                <c:pt idx="12">
                  <c:v>富山</c:v>
                </c:pt>
                <c:pt idx="13">
                  <c:v>埼玉</c:v>
                </c:pt>
                <c:pt idx="14">
                  <c:v>静岡</c:v>
                </c:pt>
                <c:pt idx="15">
                  <c:v>三重</c:v>
                </c:pt>
                <c:pt idx="16">
                  <c:v>群馬</c:v>
                </c:pt>
                <c:pt idx="17">
                  <c:v>岡山</c:v>
                </c:pt>
                <c:pt idx="18">
                  <c:v>石川</c:v>
                </c:pt>
                <c:pt idx="19">
                  <c:v>大分</c:v>
                </c:pt>
                <c:pt idx="20">
                  <c:v>山口</c:v>
                </c:pt>
                <c:pt idx="21">
                  <c:v>福井</c:v>
                </c:pt>
                <c:pt idx="22">
                  <c:v>岐阜</c:v>
                </c:pt>
                <c:pt idx="23">
                  <c:v>福島</c:v>
                </c:pt>
                <c:pt idx="24">
                  <c:v>福岡</c:v>
                </c:pt>
                <c:pt idx="25">
                  <c:v>山梨</c:v>
                </c:pt>
                <c:pt idx="26">
                  <c:v>香川</c:v>
                </c:pt>
                <c:pt idx="27">
                  <c:v>長野</c:v>
                </c:pt>
                <c:pt idx="28">
                  <c:v>宮城</c:v>
                </c:pt>
                <c:pt idx="29">
                  <c:v>鳥取</c:v>
                </c:pt>
                <c:pt idx="30">
                  <c:v>愛媛</c:v>
                </c:pt>
                <c:pt idx="31">
                  <c:v>北海道</c:v>
                </c:pt>
                <c:pt idx="32">
                  <c:v>徳島</c:v>
                </c:pt>
                <c:pt idx="33">
                  <c:v>新潟</c:v>
                </c:pt>
                <c:pt idx="34">
                  <c:v>和歌山</c:v>
                </c:pt>
                <c:pt idx="35">
                  <c:v>秋田</c:v>
                </c:pt>
                <c:pt idx="36">
                  <c:v>佐賀</c:v>
                </c:pt>
                <c:pt idx="37">
                  <c:v>熊本</c:v>
                </c:pt>
                <c:pt idx="38">
                  <c:v>青森</c:v>
                </c:pt>
                <c:pt idx="39">
                  <c:v>山形</c:v>
                </c:pt>
                <c:pt idx="40">
                  <c:v>鹿児島</c:v>
                </c:pt>
                <c:pt idx="41">
                  <c:v>岩手</c:v>
                </c:pt>
                <c:pt idx="42">
                  <c:v>高知</c:v>
                </c:pt>
                <c:pt idx="43">
                  <c:v>宮崎</c:v>
                </c:pt>
                <c:pt idx="44">
                  <c:v>島根</c:v>
                </c:pt>
                <c:pt idx="45">
                  <c:v>長崎</c:v>
                </c:pt>
                <c:pt idx="46">
                  <c:v>沖縄</c:v>
                </c:pt>
              </c:strCache>
            </c:strRef>
          </c:cat>
          <c:val>
            <c:numRef>
              <c:f>格差1990!$C$4:$C$50</c:f>
              <c:numCache>
                <c:formatCode>0.000_ ;[Red]\-0.000\ </c:formatCode>
                <c:ptCount val="47"/>
                <c:pt idx="0">
                  <c:v>0.18553985164995493</c:v>
                </c:pt>
                <c:pt idx="1">
                  <c:v>0.1557402718248613</c:v>
                </c:pt>
                <c:pt idx="2">
                  <c:v>5.3373950191889945E-2</c:v>
                </c:pt>
                <c:pt idx="3">
                  <c:v>0.10984735984456902</c:v>
                </c:pt>
                <c:pt idx="4">
                  <c:v>9.6937103512770434E-2</c:v>
                </c:pt>
                <c:pt idx="5">
                  <c:v>8.9618063888450228E-2</c:v>
                </c:pt>
                <c:pt idx="6">
                  <c:v>8.6330336950824357E-2</c:v>
                </c:pt>
                <c:pt idx="7">
                  <c:v>0.10245124186892576</c:v>
                </c:pt>
                <c:pt idx="8">
                  <c:v>0.11382556916119466</c:v>
                </c:pt>
                <c:pt idx="9">
                  <c:v>0.11577190970942526</c:v>
                </c:pt>
                <c:pt idx="10">
                  <c:v>7.6177382828588103E-2</c:v>
                </c:pt>
                <c:pt idx="11">
                  <c:v>3.6244467356873977E-2</c:v>
                </c:pt>
                <c:pt idx="12">
                  <c:v>4.0131899099801603E-2</c:v>
                </c:pt>
                <c:pt idx="13">
                  <c:v>7.5197201633023986E-2</c:v>
                </c:pt>
                <c:pt idx="14">
                  <c:v>4.0151992356740905E-2</c:v>
                </c:pt>
                <c:pt idx="15">
                  <c:v>4.2313659750537552E-2</c:v>
                </c:pt>
                <c:pt idx="16">
                  <c:v>4.5597956932356819E-2</c:v>
                </c:pt>
                <c:pt idx="17">
                  <c:v>1.4920144437532548E-2</c:v>
                </c:pt>
                <c:pt idx="18">
                  <c:v>2.528758207280284E-2</c:v>
                </c:pt>
                <c:pt idx="19">
                  <c:v>7.0508591531884494E-3</c:v>
                </c:pt>
                <c:pt idx="20">
                  <c:v>-7.1028856012689962E-3</c:v>
                </c:pt>
                <c:pt idx="21">
                  <c:v>-8.8028833430228368E-2</c:v>
                </c:pt>
                <c:pt idx="22">
                  <c:v>5.9448933346195068E-2</c:v>
                </c:pt>
                <c:pt idx="23">
                  <c:v>-2.774602411763873E-2</c:v>
                </c:pt>
                <c:pt idx="24">
                  <c:v>6.4442547936745878E-3</c:v>
                </c:pt>
                <c:pt idx="25">
                  <c:v>-1.6443334476482101E-2</c:v>
                </c:pt>
                <c:pt idx="26">
                  <c:v>-1.1431859079784418E-2</c:v>
                </c:pt>
                <c:pt idx="27">
                  <c:v>-2.2241390788435775E-2</c:v>
                </c:pt>
                <c:pt idx="28">
                  <c:v>-6.4709774040553281E-2</c:v>
                </c:pt>
                <c:pt idx="29">
                  <c:v>-5.6416192352968443E-2</c:v>
                </c:pt>
                <c:pt idx="30">
                  <c:v>-2.8239307980701275E-2</c:v>
                </c:pt>
                <c:pt idx="31">
                  <c:v>-9.554043981125665E-2</c:v>
                </c:pt>
                <c:pt idx="32">
                  <c:v>-4.1087324190251531E-2</c:v>
                </c:pt>
                <c:pt idx="33">
                  <c:v>-0.11312094780479082</c:v>
                </c:pt>
                <c:pt idx="34">
                  <c:v>-9.6092187068842733E-2</c:v>
                </c:pt>
                <c:pt idx="35">
                  <c:v>-5.5996862623691926E-2</c:v>
                </c:pt>
                <c:pt idx="36">
                  <c:v>-8.0598588649632319E-2</c:v>
                </c:pt>
                <c:pt idx="37">
                  <c:v>-5.7000324779041427E-2</c:v>
                </c:pt>
                <c:pt idx="38">
                  <c:v>-0.10546860545428646</c:v>
                </c:pt>
                <c:pt idx="39">
                  <c:v>-7.5356682363115726E-2</c:v>
                </c:pt>
                <c:pt idx="40">
                  <c:v>-9.9475827436681097E-2</c:v>
                </c:pt>
                <c:pt idx="41">
                  <c:v>-9.9557325754935769E-2</c:v>
                </c:pt>
                <c:pt idx="42">
                  <c:v>-0.12228656900582788</c:v>
                </c:pt>
                <c:pt idx="43">
                  <c:v>-9.9275182330195069E-2</c:v>
                </c:pt>
                <c:pt idx="44">
                  <c:v>-0.11398975433608949</c:v>
                </c:pt>
                <c:pt idx="45">
                  <c:v>-0.1351824320282928</c:v>
                </c:pt>
                <c:pt idx="46">
                  <c:v>-0.23661492486075933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7-4D73-B731-93DB8AB1A21A}"/>
            </c:ext>
          </c:extLst>
        </c:ser>
        <c:ser>
          <c:idx val="1"/>
          <c:order val="2"/>
          <c:tx>
            <c:strRef>
              <c:f>格差1990!$D$3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格差1990!$B$4:$B$50</c:f>
              <c:strCache>
                <c:ptCount val="47"/>
                <c:pt idx="0">
                  <c:v>滋賀</c:v>
                </c:pt>
                <c:pt idx="1">
                  <c:v>東京</c:v>
                </c:pt>
                <c:pt idx="2">
                  <c:v>神奈川</c:v>
                </c:pt>
                <c:pt idx="3">
                  <c:v>兵庫</c:v>
                </c:pt>
                <c:pt idx="4">
                  <c:v>千葉</c:v>
                </c:pt>
                <c:pt idx="5">
                  <c:v>愛知</c:v>
                </c:pt>
                <c:pt idx="6">
                  <c:v>大阪</c:v>
                </c:pt>
                <c:pt idx="7">
                  <c:v>栃木</c:v>
                </c:pt>
                <c:pt idx="8">
                  <c:v>京都</c:v>
                </c:pt>
                <c:pt idx="9">
                  <c:v>奈良</c:v>
                </c:pt>
                <c:pt idx="10">
                  <c:v>広島</c:v>
                </c:pt>
                <c:pt idx="11">
                  <c:v>茨城</c:v>
                </c:pt>
                <c:pt idx="12">
                  <c:v>富山</c:v>
                </c:pt>
                <c:pt idx="13">
                  <c:v>埼玉</c:v>
                </c:pt>
                <c:pt idx="14">
                  <c:v>静岡</c:v>
                </c:pt>
                <c:pt idx="15">
                  <c:v>三重</c:v>
                </c:pt>
                <c:pt idx="16">
                  <c:v>群馬</c:v>
                </c:pt>
                <c:pt idx="17">
                  <c:v>岡山</c:v>
                </c:pt>
                <c:pt idx="18">
                  <c:v>石川</c:v>
                </c:pt>
                <c:pt idx="19">
                  <c:v>大分</c:v>
                </c:pt>
                <c:pt idx="20">
                  <c:v>山口</c:v>
                </c:pt>
                <c:pt idx="21">
                  <c:v>福井</c:v>
                </c:pt>
                <c:pt idx="22">
                  <c:v>岐阜</c:v>
                </c:pt>
                <c:pt idx="23">
                  <c:v>福島</c:v>
                </c:pt>
                <c:pt idx="24">
                  <c:v>福岡</c:v>
                </c:pt>
                <c:pt idx="25">
                  <c:v>山梨</c:v>
                </c:pt>
                <c:pt idx="26">
                  <c:v>香川</c:v>
                </c:pt>
                <c:pt idx="27">
                  <c:v>長野</c:v>
                </c:pt>
                <c:pt idx="28">
                  <c:v>宮城</c:v>
                </c:pt>
                <c:pt idx="29">
                  <c:v>鳥取</c:v>
                </c:pt>
                <c:pt idx="30">
                  <c:v>愛媛</c:v>
                </c:pt>
                <c:pt idx="31">
                  <c:v>北海道</c:v>
                </c:pt>
                <c:pt idx="32">
                  <c:v>徳島</c:v>
                </c:pt>
                <c:pt idx="33">
                  <c:v>新潟</c:v>
                </c:pt>
                <c:pt idx="34">
                  <c:v>和歌山</c:v>
                </c:pt>
                <c:pt idx="35">
                  <c:v>秋田</c:v>
                </c:pt>
                <c:pt idx="36">
                  <c:v>佐賀</c:v>
                </c:pt>
                <c:pt idx="37">
                  <c:v>熊本</c:v>
                </c:pt>
                <c:pt idx="38">
                  <c:v>青森</c:v>
                </c:pt>
                <c:pt idx="39">
                  <c:v>山形</c:v>
                </c:pt>
                <c:pt idx="40">
                  <c:v>鹿児島</c:v>
                </c:pt>
                <c:pt idx="41">
                  <c:v>岩手</c:v>
                </c:pt>
                <c:pt idx="42">
                  <c:v>高知</c:v>
                </c:pt>
                <c:pt idx="43">
                  <c:v>宮崎</c:v>
                </c:pt>
                <c:pt idx="44">
                  <c:v>島根</c:v>
                </c:pt>
                <c:pt idx="45">
                  <c:v>長崎</c:v>
                </c:pt>
                <c:pt idx="46">
                  <c:v>沖縄</c:v>
                </c:pt>
              </c:strCache>
            </c:strRef>
          </c:cat>
          <c:val>
            <c:numRef>
              <c:f>格差1990!$D$4:$D$50</c:f>
              <c:numCache>
                <c:formatCode>0.000_ ;[Red]\-0.000\ </c:formatCode>
                <c:ptCount val="47"/>
                <c:pt idx="0">
                  <c:v>0.12638915167036416</c:v>
                </c:pt>
                <c:pt idx="1">
                  <c:v>-4.0675694961159067E-2</c:v>
                </c:pt>
                <c:pt idx="2">
                  <c:v>8.923543098813988E-2</c:v>
                </c:pt>
                <c:pt idx="3">
                  <c:v>5.9018319385335846E-2</c:v>
                </c:pt>
                <c:pt idx="4">
                  <c:v>8.9787036785067539E-2</c:v>
                </c:pt>
                <c:pt idx="5">
                  <c:v>4.8326960534772576E-2</c:v>
                </c:pt>
                <c:pt idx="6">
                  <c:v>-3.9314824814254464E-3</c:v>
                </c:pt>
                <c:pt idx="7">
                  <c:v>5.4303705588185723E-2</c:v>
                </c:pt>
                <c:pt idx="8">
                  <c:v>4.834023957812174E-3</c:v>
                </c:pt>
                <c:pt idx="9">
                  <c:v>2.4117395115139769E-2</c:v>
                </c:pt>
                <c:pt idx="10">
                  <c:v>6.2501411337515748E-3</c:v>
                </c:pt>
                <c:pt idx="11">
                  <c:v>7.6351693222897921E-2</c:v>
                </c:pt>
                <c:pt idx="12">
                  <c:v>5.2357146629374261E-2</c:v>
                </c:pt>
                <c:pt idx="13">
                  <c:v>2.5353053160698884E-3</c:v>
                </c:pt>
                <c:pt idx="14">
                  <c:v>4.513348760875522E-2</c:v>
                </c:pt>
                <c:pt idx="15">
                  <c:v>5.9765098591576193E-2</c:v>
                </c:pt>
                <c:pt idx="16">
                  <c:v>2.3426044509686762E-2</c:v>
                </c:pt>
                <c:pt idx="17">
                  <c:v>4.1629821979905127E-2</c:v>
                </c:pt>
                <c:pt idx="18">
                  <c:v>2.4548359096754329E-2</c:v>
                </c:pt>
                <c:pt idx="19">
                  <c:v>3.7836888166417018E-2</c:v>
                </c:pt>
                <c:pt idx="20">
                  <c:v>6.4238123262593261E-2</c:v>
                </c:pt>
                <c:pt idx="21">
                  <c:v>0.12530702089831999</c:v>
                </c:pt>
                <c:pt idx="22">
                  <c:v>1.8248906153891754E-3</c:v>
                </c:pt>
                <c:pt idx="23">
                  <c:v>5.4839641800108231E-2</c:v>
                </c:pt>
                <c:pt idx="24">
                  <c:v>-2.5985790603870296E-2</c:v>
                </c:pt>
                <c:pt idx="25">
                  <c:v>2.0558592893949922E-2</c:v>
                </c:pt>
                <c:pt idx="26">
                  <c:v>-3.2462203795362134E-3</c:v>
                </c:pt>
                <c:pt idx="27">
                  <c:v>1.9264159356226138E-2</c:v>
                </c:pt>
                <c:pt idx="28">
                  <c:v>1.5606237375479741E-2</c:v>
                </c:pt>
                <c:pt idx="29">
                  <c:v>-9.9202540092695208E-3</c:v>
                </c:pt>
                <c:pt idx="30">
                  <c:v>-5.4944275360507887E-4</c:v>
                </c:pt>
                <c:pt idx="31">
                  <c:v>3.263813023910489E-2</c:v>
                </c:pt>
                <c:pt idx="32">
                  <c:v>-3.7593845163661516E-2</c:v>
                </c:pt>
                <c:pt idx="33">
                  <c:v>5.4748917367349395E-2</c:v>
                </c:pt>
                <c:pt idx="34">
                  <c:v>2.8729317964067226E-2</c:v>
                </c:pt>
                <c:pt idx="35">
                  <c:v>-2.0643054584363212E-2</c:v>
                </c:pt>
                <c:pt idx="36">
                  <c:v>2.6193623289278538E-3</c:v>
                </c:pt>
                <c:pt idx="37">
                  <c:v>-4.1381608607904324E-2</c:v>
                </c:pt>
                <c:pt idx="38">
                  <c:v>-1.3902058657858563E-2</c:v>
                </c:pt>
                <c:pt idx="39">
                  <c:v>-3.6858520262475672E-2</c:v>
                </c:pt>
                <c:pt idx="40">
                  <c:v>-3.9082859730206213E-2</c:v>
                </c:pt>
                <c:pt idx="41">
                  <c:v>-3.6273350110441333E-2</c:v>
                </c:pt>
                <c:pt idx="42">
                  <c:v>-3.5985738326779704E-2</c:v>
                </c:pt>
                <c:pt idx="43">
                  <c:v>-5.9186828133910165E-2</c:v>
                </c:pt>
                <c:pt idx="44">
                  <c:v>-4.3892428826782577E-2</c:v>
                </c:pt>
                <c:pt idx="45">
                  <c:v>-3.8259642387794258E-2</c:v>
                </c:pt>
                <c:pt idx="46">
                  <c:v>-2.7343517614126869E-2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7-4D73-B731-93DB8AB1A21A}"/>
            </c:ext>
          </c:extLst>
        </c:ser>
        <c:ser>
          <c:idx val="2"/>
          <c:order val="3"/>
          <c:tx>
            <c:strRef>
              <c:f>格差1990!$E$3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格差1990!$B$4:$B$50</c:f>
              <c:strCache>
                <c:ptCount val="47"/>
                <c:pt idx="0">
                  <c:v>滋賀</c:v>
                </c:pt>
                <c:pt idx="1">
                  <c:v>東京</c:v>
                </c:pt>
                <c:pt idx="2">
                  <c:v>神奈川</c:v>
                </c:pt>
                <c:pt idx="3">
                  <c:v>兵庫</c:v>
                </c:pt>
                <c:pt idx="4">
                  <c:v>千葉</c:v>
                </c:pt>
                <c:pt idx="5">
                  <c:v>愛知</c:v>
                </c:pt>
                <c:pt idx="6">
                  <c:v>大阪</c:v>
                </c:pt>
                <c:pt idx="7">
                  <c:v>栃木</c:v>
                </c:pt>
                <c:pt idx="8">
                  <c:v>京都</c:v>
                </c:pt>
                <c:pt idx="9">
                  <c:v>奈良</c:v>
                </c:pt>
                <c:pt idx="10">
                  <c:v>広島</c:v>
                </c:pt>
                <c:pt idx="11">
                  <c:v>茨城</c:v>
                </c:pt>
                <c:pt idx="12">
                  <c:v>富山</c:v>
                </c:pt>
                <c:pt idx="13">
                  <c:v>埼玉</c:v>
                </c:pt>
                <c:pt idx="14">
                  <c:v>静岡</c:v>
                </c:pt>
                <c:pt idx="15">
                  <c:v>三重</c:v>
                </c:pt>
                <c:pt idx="16">
                  <c:v>群馬</c:v>
                </c:pt>
                <c:pt idx="17">
                  <c:v>岡山</c:v>
                </c:pt>
                <c:pt idx="18">
                  <c:v>石川</c:v>
                </c:pt>
                <c:pt idx="19">
                  <c:v>大分</c:v>
                </c:pt>
                <c:pt idx="20">
                  <c:v>山口</c:v>
                </c:pt>
                <c:pt idx="21">
                  <c:v>福井</c:v>
                </c:pt>
                <c:pt idx="22">
                  <c:v>岐阜</c:v>
                </c:pt>
                <c:pt idx="23">
                  <c:v>福島</c:v>
                </c:pt>
                <c:pt idx="24">
                  <c:v>福岡</c:v>
                </c:pt>
                <c:pt idx="25">
                  <c:v>山梨</c:v>
                </c:pt>
                <c:pt idx="26">
                  <c:v>香川</c:v>
                </c:pt>
                <c:pt idx="27">
                  <c:v>長野</c:v>
                </c:pt>
                <c:pt idx="28">
                  <c:v>宮城</c:v>
                </c:pt>
                <c:pt idx="29">
                  <c:v>鳥取</c:v>
                </c:pt>
                <c:pt idx="30">
                  <c:v>愛媛</c:v>
                </c:pt>
                <c:pt idx="31">
                  <c:v>北海道</c:v>
                </c:pt>
                <c:pt idx="32">
                  <c:v>徳島</c:v>
                </c:pt>
                <c:pt idx="33">
                  <c:v>新潟</c:v>
                </c:pt>
                <c:pt idx="34">
                  <c:v>和歌山</c:v>
                </c:pt>
                <c:pt idx="35">
                  <c:v>秋田</c:v>
                </c:pt>
                <c:pt idx="36">
                  <c:v>佐賀</c:v>
                </c:pt>
                <c:pt idx="37">
                  <c:v>熊本</c:v>
                </c:pt>
                <c:pt idx="38">
                  <c:v>青森</c:v>
                </c:pt>
                <c:pt idx="39">
                  <c:v>山形</c:v>
                </c:pt>
                <c:pt idx="40">
                  <c:v>鹿児島</c:v>
                </c:pt>
                <c:pt idx="41">
                  <c:v>岩手</c:v>
                </c:pt>
                <c:pt idx="42">
                  <c:v>高知</c:v>
                </c:pt>
                <c:pt idx="43">
                  <c:v>宮崎</c:v>
                </c:pt>
                <c:pt idx="44">
                  <c:v>島根</c:v>
                </c:pt>
                <c:pt idx="45">
                  <c:v>長崎</c:v>
                </c:pt>
                <c:pt idx="46">
                  <c:v>沖縄</c:v>
                </c:pt>
              </c:strCache>
            </c:strRef>
          </c:cat>
          <c:val>
            <c:numRef>
              <c:f>格差1990!$E$4:$E$50</c:f>
              <c:numCache>
                <c:formatCode>0.000_ ;[Red]\-0.000\ </c:formatCode>
                <c:ptCount val="47"/>
                <c:pt idx="0">
                  <c:v>2.0635017621065253E-2</c:v>
                </c:pt>
                <c:pt idx="1">
                  <c:v>0.16606525144912831</c:v>
                </c:pt>
                <c:pt idx="2">
                  <c:v>7.5977179859145705E-2</c:v>
                </c:pt>
                <c:pt idx="3">
                  <c:v>3.9505893918067192E-2</c:v>
                </c:pt>
                <c:pt idx="4">
                  <c:v>2.1281322569687539E-2</c:v>
                </c:pt>
                <c:pt idx="5">
                  <c:v>4.1294882564247064E-2</c:v>
                </c:pt>
                <c:pt idx="6">
                  <c:v>8.841154522936942E-2</c:v>
                </c:pt>
                <c:pt idx="7">
                  <c:v>1.3420697615347655E-2</c:v>
                </c:pt>
                <c:pt idx="8">
                  <c:v>4.9733379073520566E-2</c:v>
                </c:pt>
                <c:pt idx="9">
                  <c:v>2.0762705886910877E-2</c:v>
                </c:pt>
                <c:pt idx="10">
                  <c:v>4.6058654282630299E-2</c:v>
                </c:pt>
                <c:pt idx="11">
                  <c:v>1.2009550110075984E-2</c:v>
                </c:pt>
                <c:pt idx="12">
                  <c:v>1.1601813587937911E-2</c:v>
                </c:pt>
                <c:pt idx="13">
                  <c:v>2.2438558677749403E-2</c:v>
                </c:pt>
                <c:pt idx="14">
                  <c:v>1.4608944722741638E-2</c:v>
                </c:pt>
                <c:pt idx="15">
                  <c:v>-8.1520954398811192E-3</c:v>
                </c:pt>
                <c:pt idx="16">
                  <c:v>1.802262214661909E-2</c:v>
                </c:pt>
                <c:pt idx="17">
                  <c:v>2.7568214798266277E-2</c:v>
                </c:pt>
                <c:pt idx="18">
                  <c:v>2.3443837723104016E-2</c:v>
                </c:pt>
                <c:pt idx="19">
                  <c:v>2.5767617603383596E-2</c:v>
                </c:pt>
                <c:pt idx="20">
                  <c:v>8.8616769640413543E-3</c:v>
                </c:pt>
                <c:pt idx="21">
                  <c:v>1.8707818780058338E-2</c:v>
                </c:pt>
                <c:pt idx="22">
                  <c:v>-8.4194503841030811E-3</c:v>
                </c:pt>
                <c:pt idx="23">
                  <c:v>5.6564874291911557E-3</c:v>
                </c:pt>
                <c:pt idx="24">
                  <c:v>4.635231244139526E-2</c:v>
                </c:pt>
                <c:pt idx="25">
                  <c:v>1.6841910867106027E-2</c:v>
                </c:pt>
                <c:pt idx="26">
                  <c:v>2.7917498823976192E-2</c:v>
                </c:pt>
                <c:pt idx="27">
                  <c:v>1.3699608165880891E-2</c:v>
                </c:pt>
                <c:pt idx="28">
                  <c:v>4.1750143028642994E-2</c:v>
                </c:pt>
                <c:pt idx="29">
                  <c:v>5.7013512669447257E-2</c:v>
                </c:pt>
                <c:pt idx="30">
                  <c:v>1.7668840704261168E-2</c:v>
                </c:pt>
                <c:pt idx="31">
                  <c:v>4.2459490190620015E-2</c:v>
                </c:pt>
                <c:pt idx="32">
                  <c:v>2.7621387173795992E-2</c:v>
                </c:pt>
                <c:pt idx="33">
                  <c:v>1.1491520870840161E-3</c:v>
                </c:pt>
                <c:pt idx="34">
                  <c:v>9.5821061796624342E-3</c:v>
                </c:pt>
                <c:pt idx="35">
                  <c:v>1.8817732208079058E-2</c:v>
                </c:pt>
                <c:pt idx="36">
                  <c:v>1.707898772354615E-2</c:v>
                </c:pt>
                <c:pt idx="37">
                  <c:v>2.091167414235473E-2</c:v>
                </c:pt>
                <c:pt idx="38">
                  <c:v>2.019959896927926E-2</c:v>
                </c:pt>
                <c:pt idx="39">
                  <c:v>5.5878908620856918E-3</c:v>
                </c:pt>
                <c:pt idx="40">
                  <c:v>2.4571449005215677E-2</c:v>
                </c:pt>
                <c:pt idx="41">
                  <c:v>1.7259796798370711E-2</c:v>
                </c:pt>
                <c:pt idx="42">
                  <c:v>3.2176277784327252E-2</c:v>
                </c:pt>
                <c:pt idx="43">
                  <c:v>2.858871059764731E-2</c:v>
                </c:pt>
                <c:pt idx="44">
                  <c:v>2.4068055897503882E-2</c:v>
                </c:pt>
                <c:pt idx="45">
                  <c:v>3.5120005569167008E-2</c:v>
                </c:pt>
                <c:pt idx="46">
                  <c:v>3.32480945972407E-2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C7-4D73-B731-93DB8AB1A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931968"/>
        <c:axId val="70933504"/>
      </c:barChart>
      <c:lineChart>
        <c:grouping val="standard"/>
        <c:varyColors val="0"/>
        <c:ser>
          <c:idx val="3"/>
          <c:order val="0"/>
          <c:tx>
            <c:strRef>
              <c:f>格差1990!$F$3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格差1990!$B$4:$B$50</c:f>
              <c:strCache>
                <c:ptCount val="47"/>
                <c:pt idx="0">
                  <c:v>滋賀</c:v>
                </c:pt>
                <c:pt idx="1">
                  <c:v>東京</c:v>
                </c:pt>
                <c:pt idx="2">
                  <c:v>神奈川</c:v>
                </c:pt>
                <c:pt idx="3">
                  <c:v>兵庫</c:v>
                </c:pt>
                <c:pt idx="4">
                  <c:v>千葉</c:v>
                </c:pt>
                <c:pt idx="5">
                  <c:v>愛知</c:v>
                </c:pt>
                <c:pt idx="6">
                  <c:v>大阪</c:v>
                </c:pt>
                <c:pt idx="7">
                  <c:v>栃木</c:v>
                </c:pt>
                <c:pt idx="8">
                  <c:v>京都</c:v>
                </c:pt>
                <c:pt idx="9">
                  <c:v>奈良</c:v>
                </c:pt>
                <c:pt idx="10">
                  <c:v>広島</c:v>
                </c:pt>
                <c:pt idx="11">
                  <c:v>茨城</c:v>
                </c:pt>
                <c:pt idx="12">
                  <c:v>富山</c:v>
                </c:pt>
                <c:pt idx="13">
                  <c:v>埼玉</c:v>
                </c:pt>
                <c:pt idx="14">
                  <c:v>静岡</c:v>
                </c:pt>
                <c:pt idx="15">
                  <c:v>三重</c:v>
                </c:pt>
                <c:pt idx="16">
                  <c:v>群馬</c:v>
                </c:pt>
                <c:pt idx="17">
                  <c:v>岡山</c:v>
                </c:pt>
                <c:pt idx="18">
                  <c:v>石川</c:v>
                </c:pt>
                <c:pt idx="19">
                  <c:v>大分</c:v>
                </c:pt>
                <c:pt idx="20">
                  <c:v>山口</c:v>
                </c:pt>
                <c:pt idx="21">
                  <c:v>福井</c:v>
                </c:pt>
                <c:pt idx="22">
                  <c:v>岐阜</c:v>
                </c:pt>
                <c:pt idx="23">
                  <c:v>福島</c:v>
                </c:pt>
                <c:pt idx="24">
                  <c:v>福岡</c:v>
                </c:pt>
                <c:pt idx="25">
                  <c:v>山梨</c:v>
                </c:pt>
                <c:pt idx="26">
                  <c:v>香川</c:v>
                </c:pt>
                <c:pt idx="27">
                  <c:v>長野</c:v>
                </c:pt>
                <c:pt idx="28">
                  <c:v>宮城</c:v>
                </c:pt>
                <c:pt idx="29">
                  <c:v>鳥取</c:v>
                </c:pt>
                <c:pt idx="30">
                  <c:v>愛媛</c:v>
                </c:pt>
                <c:pt idx="31">
                  <c:v>北海道</c:v>
                </c:pt>
                <c:pt idx="32">
                  <c:v>徳島</c:v>
                </c:pt>
                <c:pt idx="33">
                  <c:v>新潟</c:v>
                </c:pt>
                <c:pt idx="34">
                  <c:v>和歌山</c:v>
                </c:pt>
                <c:pt idx="35">
                  <c:v>秋田</c:v>
                </c:pt>
                <c:pt idx="36">
                  <c:v>佐賀</c:v>
                </c:pt>
                <c:pt idx="37">
                  <c:v>熊本</c:v>
                </c:pt>
                <c:pt idx="38">
                  <c:v>青森</c:v>
                </c:pt>
                <c:pt idx="39">
                  <c:v>山形</c:v>
                </c:pt>
                <c:pt idx="40">
                  <c:v>鹿児島</c:v>
                </c:pt>
                <c:pt idx="41">
                  <c:v>岩手</c:v>
                </c:pt>
                <c:pt idx="42">
                  <c:v>高知</c:v>
                </c:pt>
                <c:pt idx="43">
                  <c:v>宮崎</c:v>
                </c:pt>
                <c:pt idx="44">
                  <c:v>島根</c:v>
                </c:pt>
                <c:pt idx="45">
                  <c:v>長崎</c:v>
                </c:pt>
                <c:pt idx="46">
                  <c:v>沖縄</c:v>
                </c:pt>
              </c:strCache>
            </c:strRef>
          </c:cat>
          <c:val>
            <c:numRef>
              <c:f>格差1990!$F$4:$F$50</c:f>
              <c:numCache>
                <c:formatCode>0.000_ ;[Red]\-0.000\ </c:formatCode>
                <c:ptCount val="47"/>
                <c:pt idx="0">
                  <c:v>0.33256402094138432</c:v>
                </c:pt>
                <c:pt idx="1">
                  <c:v>0.28112982831283057</c:v>
                </c:pt>
                <c:pt idx="2">
                  <c:v>0.21858656103917554</c:v>
                </c:pt>
                <c:pt idx="3">
                  <c:v>0.20837157314797206</c:v>
                </c:pt>
                <c:pt idx="4">
                  <c:v>0.2080054628675255</c:v>
                </c:pt>
                <c:pt idx="5">
                  <c:v>0.17923990698746989</c:v>
                </c:pt>
                <c:pt idx="6">
                  <c:v>0.17081039969876832</c:v>
                </c:pt>
                <c:pt idx="7">
                  <c:v>0.17017564507245914</c:v>
                </c:pt>
                <c:pt idx="8">
                  <c:v>0.16839297219252738</c:v>
                </c:pt>
                <c:pt idx="9">
                  <c:v>0.16065201071147589</c:v>
                </c:pt>
                <c:pt idx="10">
                  <c:v>0.12848617824497</c:v>
                </c:pt>
                <c:pt idx="11">
                  <c:v>0.12460571068984788</c:v>
                </c:pt>
                <c:pt idx="12">
                  <c:v>0.10409085931711377</c:v>
                </c:pt>
                <c:pt idx="13">
                  <c:v>0.10017106562684328</c:v>
                </c:pt>
                <c:pt idx="14">
                  <c:v>9.9894424688237768E-2</c:v>
                </c:pt>
                <c:pt idx="15">
                  <c:v>9.392666290223263E-2</c:v>
                </c:pt>
                <c:pt idx="16">
                  <c:v>8.7046623588662678E-2</c:v>
                </c:pt>
                <c:pt idx="17">
                  <c:v>8.4118181215703955E-2</c:v>
                </c:pt>
                <c:pt idx="18">
                  <c:v>7.3279778892661185E-2</c:v>
                </c:pt>
                <c:pt idx="19">
                  <c:v>7.0655364922989058E-2</c:v>
                </c:pt>
                <c:pt idx="20">
                  <c:v>6.5996914625365624E-2</c:v>
                </c:pt>
                <c:pt idx="21">
                  <c:v>5.5986006248149964E-2</c:v>
                </c:pt>
                <c:pt idx="22">
                  <c:v>5.2854373577481156E-2</c:v>
                </c:pt>
                <c:pt idx="23">
                  <c:v>3.2750105111660655E-2</c:v>
                </c:pt>
                <c:pt idx="24">
                  <c:v>2.6810776631199552E-2</c:v>
                </c:pt>
                <c:pt idx="25">
                  <c:v>2.0957169284573848E-2</c:v>
                </c:pt>
                <c:pt idx="26">
                  <c:v>1.3239419364655561E-2</c:v>
                </c:pt>
                <c:pt idx="27">
                  <c:v>1.0722376733671254E-2</c:v>
                </c:pt>
                <c:pt idx="28">
                  <c:v>-7.3533936364305469E-3</c:v>
                </c:pt>
                <c:pt idx="29">
                  <c:v>-9.3229336927907122E-3</c:v>
                </c:pt>
                <c:pt idx="30">
                  <c:v>-1.1119910030045185E-2</c:v>
                </c:pt>
                <c:pt idx="31">
                  <c:v>-2.0442819381531745E-2</c:v>
                </c:pt>
                <c:pt idx="32">
                  <c:v>-5.1059782180117058E-2</c:v>
                </c:pt>
                <c:pt idx="33">
                  <c:v>-5.7222878350357408E-2</c:v>
                </c:pt>
                <c:pt idx="34">
                  <c:v>-5.7780762925113083E-2</c:v>
                </c:pt>
                <c:pt idx="35">
                  <c:v>-5.7822184999976073E-2</c:v>
                </c:pt>
                <c:pt idx="36">
                  <c:v>-6.0900238597158311E-2</c:v>
                </c:pt>
                <c:pt idx="37">
                  <c:v>-7.7470259244591028E-2</c:v>
                </c:pt>
                <c:pt idx="38">
                  <c:v>-9.9171065142865777E-2</c:v>
                </c:pt>
                <c:pt idx="39">
                  <c:v>-0.10662731176350571</c:v>
                </c:pt>
                <c:pt idx="40">
                  <c:v>-0.11398723816167161</c:v>
                </c:pt>
                <c:pt idx="41">
                  <c:v>-0.1185708790670064</c:v>
                </c:pt>
                <c:pt idx="42">
                  <c:v>-0.12609602954828034</c:v>
                </c:pt>
                <c:pt idx="43">
                  <c:v>-0.12987329986645793</c:v>
                </c:pt>
                <c:pt idx="44">
                  <c:v>-0.13381412726536818</c:v>
                </c:pt>
                <c:pt idx="45">
                  <c:v>-0.13832206884692005</c:v>
                </c:pt>
                <c:pt idx="46">
                  <c:v>-0.23071034787764549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C7-4D73-B731-93DB8AB1A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1968"/>
        <c:axId val="70933504"/>
      </c:lineChart>
      <c:catAx>
        <c:axId val="70931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ja-JP"/>
          </a:p>
        </c:txPr>
        <c:crossAx val="70933504"/>
        <c:crosses val="autoZero"/>
        <c:auto val="1"/>
        <c:lblAlgn val="ctr"/>
        <c:lblOffset val="100"/>
        <c:tickLblSkip val="1"/>
        <c:noMultiLvlLbl val="0"/>
      </c:catAx>
      <c:valAx>
        <c:axId val="70933504"/>
        <c:scaling>
          <c:orientation val="minMax"/>
          <c:max val="0.4"/>
          <c:min val="-0.30000000000000004"/>
        </c:scaling>
        <c:delete val="0"/>
        <c:axPos val="l"/>
        <c:majorGridlines/>
        <c:numFmt formatCode="0.0_ " sourceLinked="0"/>
        <c:majorTickMark val="out"/>
        <c:minorTickMark val="none"/>
        <c:tickLblPos val="nextTo"/>
        <c:crossAx val="70931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格差2000!$C$3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格差2000!$B$4:$B$50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神奈川</c:v>
                </c:pt>
                <c:pt idx="3">
                  <c:v>愛知</c:v>
                </c:pt>
                <c:pt idx="4">
                  <c:v>大阪</c:v>
                </c:pt>
                <c:pt idx="5">
                  <c:v>兵庫</c:v>
                </c:pt>
                <c:pt idx="6">
                  <c:v>大分</c:v>
                </c:pt>
                <c:pt idx="7">
                  <c:v>千葉</c:v>
                </c:pt>
                <c:pt idx="8">
                  <c:v>京都</c:v>
                </c:pt>
                <c:pt idx="9">
                  <c:v>広島</c:v>
                </c:pt>
                <c:pt idx="10">
                  <c:v>栃木</c:v>
                </c:pt>
                <c:pt idx="11">
                  <c:v>三重</c:v>
                </c:pt>
                <c:pt idx="12">
                  <c:v>石川</c:v>
                </c:pt>
                <c:pt idx="13">
                  <c:v>茨城</c:v>
                </c:pt>
                <c:pt idx="14">
                  <c:v>静岡</c:v>
                </c:pt>
                <c:pt idx="15">
                  <c:v>岡山</c:v>
                </c:pt>
                <c:pt idx="16">
                  <c:v>富山</c:v>
                </c:pt>
                <c:pt idx="17">
                  <c:v>愛媛</c:v>
                </c:pt>
                <c:pt idx="18">
                  <c:v>福島</c:v>
                </c:pt>
                <c:pt idx="19">
                  <c:v>福井</c:v>
                </c:pt>
                <c:pt idx="20">
                  <c:v>山口</c:v>
                </c:pt>
                <c:pt idx="21">
                  <c:v>北海道</c:v>
                </c:pt>
                <c:pt idx="22">
                  <c:v>奈良</c:v>
                </c:pt>
                <c:pt idx="23">
                  <c:v>福岡</c:v>
                </c:pt>
                <c:pt idx="24">
                  <c:v>群馬</c:v>
                </c:pt>
                <c:pt idx="25">
                  <c:v>徳島</c:v>
                </c:pt>
                <c:pt idx="26">
                  <c:v>宮城</c:v>
                </c:pt>
                <c:pt idx="27">
                  <c:v>長野</c:v>
                </c:pt>
                <c:pt idx="28">
                  <c:v>香川</c:v>
                </c:pt>
                <c:pt idx="29">
                  <c:v>和歌山</c:v>
                </c:pt>
                <c:pt idx="30">
                  <c:v>新潟</c:v>
                </c:pt>
                <c:pt idx="31">
                  <c:v>埼玉</c:v>
                </c:pt>
                <c:pt idx="32">
                  <c:v>岐阜</c:v>
                </c:pt>
                <c:pt idx="33">
                  <c:v>鹿児島</c:v>
                </c:pt>
                <c:pt idx="34">
                  <c:v>高知</c:v>
                </c:pt>
                <c:pt idx="35">
                  <c:v>佐賀</c:v>
                </c:pt>
                <c:pt idx="36">
                  <c:v>山梨</c:v>
                </c:pt>
                <c:pt idx="37">
                  <c:v>岩手</c:v>
                </c:pt>
                <c:pt idx="38">
                  <c:v>鳥取</c:v>
                </c:pt>
                <c:pt idx="39">
                  <c:v>宮崎</c:v>
                </c:pt>
                <c:pt idx="40">
                  <c:v>秋田</c:v>
                </c:pt>
                <c:pt idx="41">
                  <c:v>熊本</c:v>
                </c:pt>
                <c:pt idx="42">
                  <c:v>山形</c:v>
                </c:pt>
                <c:pt idx="43">
                  <c:v>島根</c:v>
                </c:pt>
                <c:pt idx="44">
                  <c:v>長崎</c:v>
                </c:pt>
                <c:pt idx="45">
                  <c:v>青森</c:v>
                </c:pt>
                <c:pt idx="46">
                  <c:v>沖縄</c:v>
                </c:pt>
              </c:strCache>
            </c:strRef>
          </c:cat>
          <c:val>
            <c:numRef>
              <c:f>格差2000!$C$4:$C$50</c:f>
              <c:numCache>
                <c:formatCode>0.000_ ;[Red]\-0.000\ </c:formatCode>
                <c:ptCount val="47"/>
                <c:pt idx="0">
                  <c:v>0.21722965986078516</c:v>
                </c:pt>
                <c:pt idx="1">
                  <c:v>0.11936430595368291</c:v>
                </c:pt>
                <c:pt idx="2">
                  <c:v>4.3917490355371444E-2</c:v>
                </c:pt>
                <c:pt idx="3">
                  <c:v>8.4582618476838276E-2</c:v>
                </c:pt>
                <c:pt idx="4">
                  <c:v>6.2826101234060294E-2</c:v>
                </c:pt>
                <c:pt idx="5">
                  <c:v>4.8251960889083012E-2</c:v>
                </c:pt>
                <c:pt idx="6">
                  <c:v>4.4871843074508505E-2</c:v>
                </c:pt>
                <c:pt idx="7">
                  <c:v>2.8976671457386641E-2</c:v>
                </c:pt>
                <c:pt idx="8">
                  <c:v>6.1611902671219958E-2</c:v>
                </c:pt>
                <c:pt idx="9">
                  <c:v>4.8172743417480554E-2</c:v>
                </c:pt>
                <c:pt idx="10">
                  <c:v>5.4787790039378316E-2</c:v>
                </c:pt>
                <c:pt idx="11">
                  <c:v>2.1626766384165878E-2</c:v>
                </c:pt>
                <c:pt idx="12">
                  <c:v>6.2990953696137218E-3</c:v>
                </c:pt>
                <c:pt idx="13">
                  <c:v>-2.5497819906653563E-3</c:v>
                </c:pt>
                <c:pt idx="14">
                  <c:v>5.4104073084024283E-2</c:v>
                </c:pt>
                <c:pt idx="15">
                  <c:v>7.276049534985056E-3</c:v>
                </c:pt>
                <c:pt idx="16">
                  <c:v>-1.6369657540150802E-2</c:v>
                </c:pt>
                <c:pt idx="17">
                  <c:v>5.8365936963549796E-2</c:v>
                </c:pt>
                <c:pt idx="18">
                  <c:v>3.2256807257916187E-2</c:v>
                </c:pt>
                <c:pt idx="19">
                  <c:v>-3.1131242861892446E-2</c:v>
                </c:pt>
                <c:pt idx="20">
                  <c:v>-1.1528070829441329E-2</c:v>
                </c:pt>
                <c:pt idx="21">
                  <c:v>9.1775885146447179E-3</c:v>
                </c:pt>
                <c:pt idx="22">
                  <c:v>7.4412845080779602E-3</c:v>
                </c:pt>
                <c:pt idx="23">
                  <c:v>1.5647111289400592E-2</c:v>
                </c:pt>
                <c:pt idx="24">
                  <c:v>-3.5748603997470853E-3</c:v>
                </c:pt>
                <c:pt idx="25">
                  <c:v>-4.8974070074912848E-2</c:v>
                </c:pt>
                <c:pt idx="26">
                  <c:v>-3.7607833349424608E-2</c:v>
                </c:pt>
                <c:pt idx="27">
                  <c:v>-3.417919055666363E-2</c:v>
                </c:pt>
                <c:pt idx="28">
                  <c:v>-1.7941385172468197E-2</c:v>
                </c:pt>
                <c:pt idx="29">
                  <c:v>-2.2623361827353576E-2</c:v>
                </c:pt>
                <c:pt idx="30">
                  <c:v>-6.7359780394743399E-2</c:v>
                </c:pt>
                <c:pt idx="31">
                  <c:v>-2.6349166694489422E-3</c:v>
                </c:pt>
                <c:pt idx="32">
                  <c:v>-6.0902484348815279E-3</c:v>
                </c:pt>
                <c:pt idx="33">
                  <c:v>-1.5760022356958996E-2</c:v>
                </c:pt>
                <c:pt idx="34">
                  <c:v>-4.6703746047323275E-2</c:v>
                </c:pt>
                <c:pt idx="35">
                  <c:v>-7.8053057959607972E-2</c:v>
                </c:pt>
                <c:pt idx="36">
                  <c:v>-8.7022106700808941E-2</c:v>
                </c:pt>
                <c:pt idx="37">
                  <c:v>-2.9814333269558645E-2</c:v>
                </c:pt>
                <c:pt idx="38">
                  <c:v>-9.194395257361937E-2</c:v>
                </c:pt>
                <c:pt idx="39">
                  <c:v>-4.7224206965180565E-2</c:v>
                </c:pt>
                <c:pt idx="40">
                  <c:v>-7.4251370455675036E-2</c:v>
                </c:pt>
                <c:pt idx="41">
                  <c:v>-6.1832034465042013E-2</c:v>
                </c:pt>
                <c:pt idx="42">
                  <c:v>-6.5431606931516312E-2</c:v>
                </c:pt>
                <c:pt idx="43">
                  <c:v>-9.8970545680298616E-2</c:v>
                </c:pt>
                <c:pt idx="44">
                  <c:v>-9.7599425753825575E-2</c:v>
                </c:pt>
                <c:pt idx="45">
                  <c:v>-0.1287418919603153</c:v>
                </c:pt>
                <c:pt idx="46">
                  <c:v>-0.14790137846413093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F-4275-8D7D-B05168D3BBA0}"/>
            </c:ext>
          </c:extLst>
        </c:ser>
        <c:ser>
          <c:idx val="1"/>
          <c:order val="2"/>
          <c:tx>
            <c:strRef>
              <c:f>格差2000!$D$3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格差2000!$B$4:$B$50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神奈川</c:v>
                </c:pt>
                <c:pt idx="3">
                  <c:v>愛知</c:v>
                </c:pt>
                <c:pt idx="4">
                  <c:v>大阪</c:v>
                </c:pt>
                <c:pt idx="5">
                  <c:v>兵庫</c:v>
                </c:pt>
                <c:pt idx="6">
                  <c:v>大分</c:v>
                </c:pt>
                <c:pt idx="7">
                  <c:v>千葉</c:v>
                </c:pt>
                <c:pt idx="8">
                  <c:v>京都</c:v>
                </c:pt>
                <c:pt idx="9">
                  <c:v>広島</c:v>
                </c:pt>
                <c:pt idx="10">
                  <c:v>栃木</c:v>
                </c:pt>
                <c:pt idx="11">
                  <c:v>三重</c:v>
                </c:pt>
                <c:pt idx="12">
                  <c:v>石川</c:v>
                </c:pt>
                <c:pt idx="13">
                  <c:v>茨城</c:v>
                </c:pt>
                <c:pt idx="14">
                  <c:v>静岡</c:v>
                </c:pt>
                <c:pt idx="15">
                  <c:v>岡山</c:v>
                </c:pt>
                <c:pt idx="16">
                  <c:v>富山</c:v>
                </c:pt>
                <c:pt idx="17">
                  <c:v>愛媛</c:v>
                </c:pt>
                <c:pt idx="18">
                  <c:v>福島</c:v>
                </c:pt>
                <c:pt idx="19">
                  <c:v>福井</c:v>
                </c:pt>
                <c:pt idx="20">
                  <c:v>山口</c:v>
                </c:pt>
                <c:pt idx="21">
                  <c:v>北海道</c:v>
                </c:pt>
                <c:pt idx="22">
                  <c:v>奈良</c:v>
                </c:pt>
                <c:pt idx="23">
                  <c:v>福岡</c:v>
                </c:pt>
                <c:pt idx="24">
                  <c:v>群馬</c:v>
                </c:pt>
                <c:pt idx="25">
                  <c:v>徳島</c:v>
                </c:pt>
                <c:pt idx="26">
                  <c:v>宮城</c:v>
                </c:pt>
                <c:pt idx="27">
                  <c:v>長野</c:v>
                </c:pt>
                <c:pt idx="28">
                  <c:v>香川</c:v>
                </c:pt>
                <c:pt idx="29">
                  <c:v>和歌山</c:v>
                </c:pt>
                <c:pt idx="30">
                  <c:v>新潟</c:v>
                </c:pt>
                <c:pt idx="31">
                  <c:v>埼玉</c:v>
                </c:pt>
                <c:pt idx="32">
                  <c:v>岐阜</c:v>
                </c:pt>
                <c:pt idx="33">
                  <c:v>鹿児島</c:v>
                </c:pt>
                <c:pt idx="34">
                  <c:v>高知</c:v>
                </c:pt>
                <c:pt idx="35">
                  <c:v>佐賀</c:v>
                </c:pt>
                <c:pt idx="36">
                  <c:v>山梨</c:v>
                </c:pt>
                <c:pt idx="37">
                  <c:v>岩手</c:v>
                </c:pt>
                <c:pt idx="38">
                  <c:v>鳥取</c:v>
                </c:pt>
                <c:pt idx="39">
                  <c:v>宮崎</c:v>
                </c:pt>
                <c:pt idx="40">
                  <c:v>秋田</c:v>
                </c:pt>
                <c:pt idx="41">
                  <c:v>熊本</c:v>
                </c:pt>
                <c:pt idx="42">
                  <c:v>山形</c:v>
                </c:pt>
                <c:pt idx="43">
                  <c:v>島根</c:v>
                </c:pt>
                <c:pt idx="44">
                  <c:v>長崎</c:v>
                </c:pt>
                <c:pt idx="45">
                  <c:v>青森</c:v>
                </c:pt>
                <c:pt idx="46">
                  <c:v>沖縄</c:v>
                </c:pt>
              </c:strCache>
            </c:strRef>
          </c:cat>
          <c:val>
            <c:numRef>
              <c:f>格差2000!$D$4:$D$50</c:f>
              <c:numCache>
                <c:formatCode>0.000_ ;[Red]\-0.000\ </c:formatCode>
                <c:ptCount val="47"/>
                <c:pt idx="0">
                  <c:v>-5.7221578586602963E-2</c:v>
                </c:pt>
                <c:pt idx="1">
                  <c:v>9.2784084529342531E-2</c:v>
                </c:pt>
                <c:pt idx="2">
                  <c:v>4.897266775431508E-2</c:v>
                </c:pt>
                <c:pt idx="3">
                  <c:v>3.3500494083074657E-2</c:v>
                </c:pt>
                <c:pt idx="4">
                  <c:v>-1.4716019315599835E-2</c:v>
                </c:pt>
                <c:pt idx="5">
                  <c:v>3.8979840769031028E-2</c:v>
                </c:pt>
                <c:pt idx="6">
                  <c:v>5.9866782981685386E-2</c:v>
                </c:pt>
                <c:pt idx="7">
                  <c:v>5.5856272375991375E-2</c:v>
                </c:pt>
                <c:pt idx="8">
                  <c:v>-9.8312267634411855E-3</c:v>
                </c:pt>
                <c:pt idx="9">
                  <c:v>-1.8719386971613962E-3</c:v>
                </c:pt>
                <c:pt idx="10">
                  <c:v>2.5179197966098642E-2</c:v>
                </c:pt>
                <c:pt idx="11">
                  <c:v>7.2883999964080293E-2</c:v>
                </c:pt>
                <c:pt idx="12">
                  <c:v>5.3014420746150023E-2</c:v>
                </c:pt>
                <c:pt idx="13">
                  <c:v>7.6093227175282496E-2</c:v>
                </c:pt>
                <c:pt idx="14">
                  <c:v>1.3679798683659714E-2</c:v>
                </c:pt>
                <c:pt idx="15">
                  <c:v>4.8912900591147897E-2</c:v>
                </c:pt>
                <c:pt idx="16">
                  <c:v>7.4476941707238883E-2</c:v>
                </c:pt>
                <c:pt idx="17">
                  <c:v>-1.1937958507495657E-2</c:v>
                </c:pt>
                <c:pt idx="18">
                  <c:v>3.2155205177146887E-2</c:v>
                </c:pt>
                <c:pt idx="19">
                  <c:v>7.9548213116225786E-2</c:v>
                </c:pt>
                <c:pt idx="20">
                  <c:v>6.4110350813401842E-2</c:v>
                </c:pt>
                <c:pt idx="21">
                  <c:v>2.3776815510939242E-2</c:v>
                </c:pt>
                <c:pt idx="22">
                  <c:v>1.0560462789606866E-2</c:v>
                </c:pt>
                <c:pt idx="23">
                  <c:v>-1.486279881236097E-2</c:v>
                </c:pt>
                <c:pt idx="24">
                  <c:v>1.612065091128791E-2</c:v>
                </c:pt>
                <c:pt idx="25">
                  <c:v>3.3077956301623884E-2</c:v>
                </c:pt>
                <c:pt idx="26">
                  <c:v>2.6797156236485813E-2</c:v>
                </c:pt>
                <c:pt idx="27">
                  <c:v>2.9789861284569424E-2</c:v>
                </c:pt>
                <c:pt idx="28">
                  <c:v>-1.5712457391215379E-2</c:v>
                </c:pt>
                <c:pt idx="29">
                  <c:v>2.9036862062385455E-2</c:v>
                </c:pt>
                <c:pt idx="30">
                  <c:v>6.740509788730735E-2</c:v>
                </c:pt>
                <c:pt idx="31">
                  <c:v>-2.3264251061973405E-2</c:v>
                </c:pt>
                <c:pt idx="32">
                  <c:v>3.9235177380031695E-3</c:v>
                </c:pt>
                <c:pt idx="33">
                  <c:v>-5.2443109485183222E-2</c:v>
                </c:pt>
                <c:pt idx="34">
                  <c:v>-2.1535251511394626E-2</c:v>
                </c:pt>
                <c:pt idx="35">
                  <c:v>1.286452270163768E-2</c:v>
                </c:pt>
                <c:pt idx="36">
                  <c:v>1.2900985290426459E-2</c:v>
                </c:pt>
                <c:pt idx="37">
                  <c:v>-3.6073041178558779E-2</c:v>
                </c:pt>
                <c:pt idx="38">
                  <c:v>-2.1071603395028851E-2</c:v>
                </c:pt>
                <c:pt idx="39">
                  <c:v>-4.9212818365667627E-2</c:v>
                </c:pt>
                <c:pt idx="40">
                  <c:v>-8.3189359569091122E-3</c:v>
                </c:pt>
                <c:pt idx="41">
                  <c:v>-3.1876866491533727E-2</c:v>
                </c:pt>
                <c:pt idx="42">
                  <c:v>-2.0518074102588428E-2</c:v>
                </c:pt>
                <c:pt idx="43">
                  <c:v>-6.3346169037648576E-3</c:v>
                </c:pt>
                <c:pt idx="44">
                  <c:v>-2.2572054913061003E-2</c:v>
                </c:pt>
                <c:pt idx="45">
                  <c:v>2.0475236030499073E-2</c:v>
                </c:pt>
                <c:pt idx="46">
                  <c:v>-1.5070201288877353E-2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F-4275-8D7D-B05168D3BBA0}"/>
            </c:ext>
          </c:extLst>
        </c:ser>
        <c:ser>
          <c:idx val="2"/>
          <c:order val="3"/>
          <c:tx>
            <c:strRef>
              <c:f>格差2000!$E$3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格差2000!$B$4:$B$50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神奈川</c:v>
                </c:pt>
                <c:pt idx="3">
                  <c:v>愛知</c:v>
                </c:pt>
                <c:pt idx="4">
                  <c:v>大阪</c:v>
                </c:pt>
                <c:pt idx="5">
                  <c:v>兵庫</c:v>
                </c:pt>
                <c:pt idx="6">
                  <c:v>大分</c:v>
                </c:pt>
                <c:pt idx="7">
                  <c:v>千葉</c:v>
                </c:pt>
                <c:pt idx="8">
                  <c:v>京都</c:v>
                </c:pt>
                <c:pt idx="9">
                  <c:v>広島</c:v>
                </c:pt>
                <c:pt idx="10">
                  <c:v>栃木</c:v>
                </c:pt>
                <c:pt idx="11">
                  <c:v>三重</c:v>
                </c:pt>
                <c:pt idx="12">
                  <c:v>石川</c:v>
                </c:pt>
                <c:pt idx="13">
                  <c:v>茨城</c:v>
                </c:pt>
                <c:pt idx="14">
                  <c:v>静岡</c:v>
                </c:pt>
                <c:pt idx="15">
                  <c:v>岡山</c:v>
                </c:pt>
                <c:pt idx="16">
                  <c:v>富山</c:v>
                </c:pt>
                <c:pt idx="17">
                  <c:v>愛媛</c:v>
                </c:pt>
                <c:pt idx="18">
                  <c:v>福島</c:v>
                </c:pt>
                <c:pt idx="19">
                  <c:v>福井</c:v>
                </c:pt>
                <c:pt idx="20">
                  <c:v>山口</c:v>
                </c:pt>
                <c:pt idx="21">
                  <c:v>北海道</c:v>
                </c:pt>
                <c:pt idx="22">
                  <c:v>奈良</c:v>
                </c:pt>
                <c:pt idx="23">
                  <c:v>福岡</c:v>
                </c:pt>
                <c:pt idx="24">
                  <c:v>群馬</c:v>
                </c:pt>
                <c:pt idx="25">
                  <c:v>徳島</c:v>
                </c:pt>
                <c:pt idx="26">
                  <c:v>宮城</c:v>
                </c:pt>
                <c:pt idx="27">
                  <c:v>長野</c:v>
                </c:pt>
                <c:pt idx="28">
                  <c:v>香川</c:v>
                </c:pt>
                <c:pt idx="29">
                  <c:v>和歌山</c:v>
                </c:pt>
                <c:pt idx="30">
                  <c:v>新潟</c:v>
                </c:pt>
                <c:pt idx="31">
                  <c:v>埼玉</c:v>
                </c:pt>
                <c:pt idx="32">
                  <c:v>岐阜</c:v>
                </c:pt>
                <c:pt idx="33">
                  <c:v>鹿児島</c:v>
                </c:pt>
                <c:pt idx="34">
                  <c:v>高知</c:v>
                </c:pt>
                <c:pt idx="35">
                  <c:v>佐賀</c:v>
                </c:pt>
                <c:pt idx="36">
                  <c:v>山梨</c:v>
                </c:pt>
                <c:pt idx="37">
                  <c:v>岩手</c:v>
                </c:pt>
                <c:pt idx="38">
                  <c:v>鳥取</c:v>
                </c:pt>
                <c:pt idx="39">
                  <c:v>宮崎</c:v>
                </c:pt>
                <c:pt idx="40">
                  <c:v>秋田</c:v>
                </c:pt>
                <c:pt idx="41">
                  <c:v>熊本</c:v>
                </c:pt>
                <c:pt idx="42">
                  <c:v>山形</c:v>
                </c:pt>
                <c:pt idx="43">
                  <c:v>島根</c:v>
                </c:pt>
                <c:pt idx="44">
                  <c:v>長崎</c:v>
                </c:pt>
                <c:pt idx="45">
                  <c:v>青森</c:v>
                </c:pt>
                <c:pt idx="46">
                  <c:v>沖縄</c:v>
                </c:pt>
              </c:strCache>
            </c:strRef>
          </c:cat>
          <c:val>
            <c:numRef>
              <c:f>格差2000!$E$4:$E$50</c:f>
              <c:numCache>
                <c:formatCode>0.000_ ;[Red]\-0.000\ </c:formatCode>
                <c:ptCount val="47"/>
                <c:pt idx="0">
                  <c:v>0.14733885067267538</c:v>
                </c:pt>
                <c:pt idx="1">
                  <c:v>1.934006171611103E-2</c:v>
                </c:pt>
                <c:pt idx="2">
                  <c:v>6.8558336123752256E-2</c:v>
                </c:pt>
                <c:pt idx="3">
                  <c:v>4.1672739630023672E-2</c:v>
                </c:pt>
                <c:pt idx="4">
                  <c:v>7.7844297945313529E-2</c:v>
                </c:pt>
                <c:pt idx="5">
                  <c:v>3.869771300631826E-2</c:v>
                </c:pt>
                <c:pt idx="6">
                  <c:v>1.6641814696396303E-2</c:v>
                </c:pt>
                <c:pt idx="7">
                  <c:v>2.8201888196744542E-2</c:v>
                </c:pt>
                <c:pt idx="8">
                  <c:v>4.7625029862985738E-2</c:v>
                </c:pt>
                <c:pt idx="9">
                  <c:v>4.9674812575976508E-2</c:v>
                </c:pt>
                <c:pt idx="10">
                  <c:v>1.5693005337270079E-2</c:v>
                </c:pt>
                <c:pt idx="11">
                  <c:v>-2.7856996411757093E-3</c:v>
                </c:pt>
                <c:pt idx="12">
                  <c:v>2.8510824107040006E-2</c:v>
                </c:pt>
                <c:pt idx="13">
                  <c:v>1.0875600457381585E-2</c:v>
                </c:pt>
                <c:pt idx="14">
                  <c:v>1.3157481623751315E-2</c:v>
                </c:pt>
                <c:pt idx="15">
                  <c:v>2.0840086057066942E-2</c:v>
                </c:pt>
                <c:pt idx="16">
                  <c:v>1.3328130914883168E-2</c:v>
                </c:pt>
                <c:pt idx="17">
                  <c:v>2.247678185869343E-2</c:v>
                </c:pt>
                <c:pt idx="18">
                  <c:v>3.5384057474524468E-4</c:v>
                </c:pt>
                <c:pt idx="19">
                  <c:v>1.3059501272692267E-2</c:v>
                </c:pt>
                <c:pt idx="20">
                  <c:v>5.8289218791233235E-3</c:v>
                </c:pt>
                <c:pt idx="21">
                  <c:v>2.5014238605123362E-2</c:v>
                </c:pt>
                <c:pt idx="22">
                  <c:v>3.6989847746450963E-2</c:v>
                </c:pt>
                <c:pt idx="23">
                  <c:v>4.067321869831142E-2</c:v>
                </c:pt>
                <c:pt idx="24">
                  <c:v>1.5652603488833464E-2</c:v>
                </c:pt>
                <c:pt idx="25">
                  <c:v>3.5428326384944295E-2</c:v>
                </c:pt>
                <c:pt idx="26">
                  <c:v>2.9326304406497711E-2</c:v>
                </c:pt>
                <c:pt idx="27">
                  <c:v>1.4841497719662092E-2</c:v>
                </c:pt>
                <c:pt idx="28">
                  <c:v>3.9198177867900592E-2</c:v>
                </c:pt>
                <c:pt idx="29">
                  <c:v>-3.6815621650062779E-3</c:v>
                </c:pt>
                <c:pt idx="30">
                  <c:v>4.5797742764167493E-4</c:v>
                </c:pt>
                <c:pt idx="31">
                  <c:v>2.5910594257546656E-2</c:v>
                </c:pt>
                <c:pt idx="32">
                  <c:v>-8.6221742769455306E-3</c:v>
                </c:pt>
                <c:pt idx="33">
                  <c:v>2.5620646666034343E-2</c:v>
                </c:pt>
                <c:pt idx="34">
                  <c:v>2.4542741308145859E-2</c:v>
                </c:pt>
                <c:pt idx="35">
                  <c:v>1.8661048897522535E-2</c:v>
                </c:pt>
                <c:pt idx="36">
                  <c:v>2.2597831290617102E-2</c:v>
                </c:pt>
                <c:pt idx="37">
                  <c:v>5.9766981971275217E-3</c:v>
                </c:pt>
                <c:pt idx="38">
                  <c:v>4.8383450061780256E-2</c:v>
                </c:pt>
                <c:pt idx="39">
                  <c:v>1.8987010639771346E-2</c:v>
                </c:pt>
                <c:pt idx="40">
                  <c:v>4.9709977860886538E-3</c:v>
                </c:pt>
                <c:pt idx="41">
                  <c:v>1.1564233531790351E-2</c:v>
                </c:pt>
                <c:pt idx="42">
                  <c:v>1.4328502496443267E-3</c:v>
                </c:pt>
                <c:pt idx="43">
                  <c:v>1.9482889329663237E-2</c:v>
                </c:pt>
                <c:pt idx="44">
                  <c:v>1.860564868883471E-2</c:v>
                </c:pt>
                <c:pt idx="45">
                  <c:v>2.0882620547556137E-3</c:v>
                </c:pt>
                <c:pt idx="46">
                  <c:v>2.1431717006067878E-2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F-4275-8D7D-B05168D3B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016448"/>
        <c:axId val="71017984"/>
      </c:barChart>
      <c:lineChart>
        <c:grouping val="standard"/>
        <c:varyColors val="0"/>
        <c:ser>
          <c:idx val="3"/>
          <c:order val="0"/>
          <c:tx>
            <c:strRef>
              <c:f>格差2000!$F$3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格差2000!$B$4:$B$50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神奈川</c:v>
                </c:pt>
                <c:pt idx="3">
                  <c:v>愛知</c:v>
                </c:pt>
                <c:pt idx="4">
                  <c:v>大阪</c:v>
                </c:pt>
                <c:pt idx="5">
                  <c:v>兵庫</c:v>
                </c:pt>
                <c:pt idx="6">
                  <c:v>大分</c:v>
                </c:pt>
                <c:pt idx="7">
                  <c:v>千葉</c:v>
                </c:pt>
                <c:pt idx="8">
                  <c:v>京都</c:v>
                </c:pt>
                <c:pt idx="9">
                  <c:v>広島</c:v>
                </c:pt>
                <c:pt idx="10">
                  <c:v>栃木</c:v>
                </c:pt>
                <c:pt idx="11">
                  <c:v>三重</c:v>
                </c:pt>
                <c:pt idx="12">
                  <c:v>石川</c:v>
                </c:pt>
                <c:pt idx="13">
                  <c:v>茨城</c:v>
                </c:pt>
                <c:pt idx="14">
                  <c:v>静岡</c:v>
                </c:pt>
                <c:pt idx="15">
                  <c:v>岡山</c:v>
                </c:pt>
                <c:pt idx="16">
                  <c:v>富山</c:v>
                </c:pt>
                <c:pt idx="17">
                  <c:v>愛媛</c:v>
                </c:pt>
                <c:pt idx="18">
                  <c:v>福島</c:v>
                </c:pt>
                <c:pt idx="19">
                  <c:v>福井</c:v>
                </c:pt>
                <c:pt idx="20">
                  <c:v>山口</c:v>
                </c:pt>
                <c:pt idx="21">
                  <c:v>北海道</c:v>
                </c:pt>
                <c:pt idx="22">
                  <c:v>奈良</c:v>
                </c:pt>
                <c:pt idx="23">
                  <c:v>福岡</c:v>
                </c:pt>
                <c:pt idx="24">
                  <c:v>群馬</c:v>
                </c:pt>
                <c:pt idx="25">
                  <c:v>徳島</c:v>
                </c:pt>
                <c:pt idx="26">
                  <c:v>宮城</c:v>
                </c:pt>
                <c:pt idx="27">
                  <c:v>長野</c:v>
                </c:pt>
                <c:pt idx="28">
                  <c:v>香川</c:v>
                </c:pt>
                <c:pt idx="29">
                  <c:v>和歌山</c:v>
                </c:pt>
                <c:pt idx="30">
                  <c:v>新潟</c:v>
                </c:pt>
                <c:pt idx="31">
                  <c:v>埼玉</c:v>
                </c:pt>
                <c:pt idx="32">
                  <c:v>岐阜</c:v>
                </c:pt>
                <c:pt idx="33">
                  <c:v>鹿児島</c:v>
                </c:pt>
                <c:pt idx="34">
                  <c:v>高知</c:v>
                </c:pt>
                <c:pt idx="35">
                  <c:v>佐賀</c:v>
                </c:pt>
                <c:pt idx="36">
                  <c:v>山梨</c:v>
                </c:pt>
                <c:pt idx="37">
                  <c:v>岩手</c:v>
                </c:pt>
                <c:pt idx="38">
                  <c:v>鳥取</c:v>
                </c:pt>
                <c:pt idx="39">
                  <c:v>宮崎</c:v>
                </c:pt>
                <c:pt idx="40">
                  <c:v>秋田</c:v>
                </c:pt>
                <c:pt idx="41">
                  <c:v>熊本</c:v>
                </c:pt>
                <c:pt idx="42">
                  <c:v>山形</c:v>
                </c:pt>
                <c:pt idx="43">
                  <c:v>島根</c:v>
                </c:pt>
                <c:pt idx="44">
                  <c:v>長崎</c:v>
                </c:pt>
                <c:pt idx="45">
                  <c:v>青森</c:v>
                </c:pt>
                <c:pt idx="46">
                  <c:v>沖縄</c:v>
                </c:pt>
              </c:strCache>
            </c:strRef>
          </c:cat>
          <c:val>
            <c:numRef>
              <c:f>格差2000!$F$4:$F$50</c:f>
              <c:numCache>
                <c:formatCode>0.000_ ;[Red]\-0.000\ </c:formatCode>
                <c:ptCount val="47"/>
                <c:pt idx="0">
                  <c:v>0.30734693194685758</c:v>
                </c:pt>
                <c:pt idx="1">
                  <c:v>0.23148845219913647</c:v>
                </c:pt>
                <c:pt idx="2">
                  <c:v>0.16144849423343877</c:v>
                </c:pt>
                <c:pt idx="3">
                  <c:v>0.1597558521899366</c:v>
                </c:pt>
                <c:pt idx="4">
                  <c:v>0.125954379863774</c:v>
                </c:pt>
                <c:pt idx="5">
                  <c:v>0.12592951466443231</c:v>
                </c:pt>
                <c:pt idx="6">
                  <c:v>0.12138044075259019</c:v>
                </c:pt>
                <c:pt idx="7">
                  <c:v>0.11303483203012256</c:v>
                </c:pt>
                <c:pt idx="8">
                  <c:v>9.9405705770764519E-2</c:v>
                </c:pt>
                <c:pt idx="9">
                  <c:v>9.5975617296295668E-2</c:v>
                </c:pt>
                <c:pt idx="10">
                  <c:v>9.5659993342747038E-2</c:v>
                </c:pt>
                <c:pt idx="11">
                  <c:v>9.1725066707070466E-2</c:v>
                </c:pt>
                <c:pt idx="12">
                  <c:v>8.7824340222803748E-2</c:v>
                </c:pt>
                <c:pt idx="13">
                  <c:v>8.441904564199873E-2</c:v>
                </c:pt>
                <c:pt idx="14">
                  <c:v>8.0941353391435308E-2</c:v>
                </c:pt>
                <c:pt idx="15">
                  <c:v>7.7029036183199895E-2</c:v>
                </c:pt>
                <c:pt idx="16">
                  <c:v>7.1435415081971251E-2</c:v>
                </c:pt>
                <c:pt idx="17">
                  <c:v>6.8904760314747571E-2</c:v>
                </c:pt>
                <c:pt idx="18">
                  <c:v>6.4765853009808319E-2</c:v>
                </c:pt>
                <c:pt idx="19">
                  <c:v>6.1476471527025602E-2</c:v>
                </c:pt>
                <c:pt idx="20">
                  <c:v>5.8411201863083836E-2</c:v>
                </c:pt>
                <c:pt idx="21">
                  <c:v>5.796864263070732E-2</c:v>
                </c:pt>
                <c:pt idx="22">
                  <c:v>5.499159504413579E-2</c:v>
                </c:pt>
                <c:pt idx="23">
                  <c:v>4.1457531175351045E-2</c:v>
                </c:pt>
                <c:pt idx="24">
                  <c:v>2.8198394000374289E-2</c:v>
                </c:pt>
                <c:pt idx="25">
                  <c:v>1.9532212611655331E-2</c:v>
                </c:pt>
                <c:pt idx="26">
                  <c:v>1.8515627293558917E-2</c:v>
                </c:pt>
                <c:pt idx="27">
                  <c:v>1.0452168447567887E-2</c:v>
                </c:pt>
                <c:pt idx="28">
                  <c:v>5.5443353042170171E-3</c:v>
                </c:pt>
                <c:pt idx="29">
                  <c:v>2.7319380700256005E-3</c:v>
                </c:pt>
                <c:pt idx="30">
                  <c:v>5.0329492020562594E-4</c:v>
                </c:pt>
                <c:pt idx="31">
                  <c:v>1.1426526124309194E-5</c:v>
                </c:pt>
                <c:pt idx="32">
                  <c:v>-1.0788904973823888E-2</c:v>
                </c:pt>
                <c:pt idx="33">
                  <c:v>-4.2582485176107875E-2</c:v>
                </c:pt>
                <c:pt idx="34">
                  <c:v>-4.3696256250572038E-2</c:v>
                </c:pt>
                <c:pt idx="35">
                  <c:v>-4.6527486360447755E-2</c:v>
                </c:pt>
                <c:pt idx="36">
                  <c:v>-5.1523290119765378E-2</c:v>
                </c:pt>
                <c:pt idx="37">
                  <c:v>-5.9910676250989905E-2</c:v>
                </c:pt>
                <c:pt idx="38">
                  <c:v>-6.4632105906867965E-2</c:v>
                </c:pt>
                <c:pt idx="39">
                  <c:v>-7.7450014691076846E-2</c:v>
                </c:pt>
                <c:pt idx="40">
                  <c:v>-7.7599308626495486E-2</c:v>
                </c:pt>
                <c:pt idx="41">
                  <c:v>-8.2144667424785392E-2</c:v>
                </c:pt>
                <c:pt idx="42">
                  <c:v>-8.4516830784460414E-2</c:v>
                </c:pt>
                <c:pt idx="43">
                  <c:v>-8.5822273254400228E-2</c:v>
                </c:pt>
                <c:pt idx="44">
                  <c:v>-0.10156583197805186</c:v>
                </c:pt>
                <c:pt idx="45">
                  <c:v>-0.10617839387506062</c:v>
                </c:pt>
                <c:pt idx="46">
                  <c:v>-0.14153986274694039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DF-4275-8D7D-B05168D3B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16448"/>
        <c:axId val="71017984"/>
      </c:lineChart>
      <c:catAx>
        <c:axId val="71016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ja-JP"/>
          </a:p>
        </c:txPr>
        <c:crossAx val="71017984"/>
        <c:crosses val="autoZero"/>
        <c:auto val="1"/>
        <c:lblAlgn val="ctr"/>
        <c:lblOffset val="100"/>
        <c:tickLblSkip val="1"/>
        <c:noMultiLvlLbl val="0"/>
      </c:catAx>
      <c:valAx>
        <c:axId val="71017984"/>
        <c:scaling>
          <c:orientation val="minMax"/>
          <c:max val="0.4"/>
          <c:min val="-0.30000000000000004"/>
        </c:scaling>
        <c:delete val="0"/>
        <c:axPos val="l"/>
        <c:majorGridlines/>
        <c:numFmt formatCode="0.0_ " sourceLinked="0"/>
        <c:majorTickMark val="out"/>
        <c:minorTickMark val="none"/>
        <c:tickLblPos val="nextTo"/>
        <c:crossAx val="7101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格差2010!$C$3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格差2010!$B$4:$B$50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大阪</c:v>
                </c:pt>
                <c:pt idx="3">
                  <c:v>三重</c:v>
                </c:pt>
                <c:pt idx="4">
                  <c:v>神奈川</c:v>
                </c:pt>
                <c:pt idx="5">
                  <c:v>千葉</c:v>
                </c:pt>
                <c:pt idx="6">
                  <c:v>山口</c:v>
                </c:pt>
                <c:pt idx="7">
                  <c:v>愛知</c:v>
                </c:pt>
                <c:pt idx="8">
                  <c:v>栃木</c:v>
                </c:pt>
                <c:pt idx="9">
                  <c:v>京都</c:v>
                </c:pt>
                <c:pt idx="10">
                  <c:v>徳島</c:v>
                </c:pt>
                <c:pt idx="11">
                  <c:v>兵庫</c:v>
                </c:pt>
                <c:pt idx="12">
                  <c:v>和歌山</c:v>
                </c:pt>
                <c:pt idx="13">
                  <c:v>静岡</c:v>
                </c:pt>
                <c:pt idx="14">
                  <c:v>福岡</c:v>
                </c:pt>
                <c:pt idx="15">
                  <c:v>広島</c:v>
                </c:pt>
                <c:pt idx="16">
                  <c:v>福島</c:v>
                </c:pt>
                <c:pt idx="17">
                  <c:v>福井</c:v>
                </c:pt>
                <c:pt idx="18">
                  <c:v>大分</c:v>
                </c:pt>
                <c:pt idx="19">
                  <c:v>茨城</c:v>
                </c:pt>
                <c:pt idx="20">
                  <c:v>北海道</c:v>
                </c:pt>
                <c:pt idx="21">
                  <c:v>山梨</c:v>
                </c:pt>
                <c:pt idx="22">
                  <c:v>香川</c:v>
                </c:pt>
                <c:pt idx="23">
                  <c:v>愛媛</c:v>
                </c:pt>
                <c:pt idx="24">
                  <c:v>宮城</c:v>
                </c:pt>
                <c:pt idx="25">
                  <c:v>群馬</c:v>
                </c:pt>
                <c:pt idx="26">
                  <c:v>富山</c:v>
                </c:pt>
                <c:pt idx="27">
                  <c:v>奈良</c:v>
                </c:pt>
                <c:pt idx="28">
                  <c:v>秋田</c:v>
                </c:pt>
                <c:pt idx="29">
                  <c:v>埼玉</c:v>
                </c:pt>
                <c:pt idx="30">
                  <c:v>岡山</c:v>
                </c:pt>
                <c:pt idx="31">
                  <c:v>長野</c:v>
                </c:pt>
                <c:pt idx="32">
                  <c:v>青森</c:v>
                </c:pt>
                <c:pt idx="33">
                  <c:v>石川</c:v>
                </c:pt>
                <c:pt idx="34">
                  <c:v>新潟</c:v>
                </c:pt>
                <c:pt idx="35">
                  <c:v>岐阜</c:v>
                </c:pt>
                <c:pt idx="36">
                  <c:v>鹿児島</c:v>
                </c:pt>
                <c:pt idx="37">
                  <c:v>佐賀</c:v>
                </c:pt>
                <c:pt idx="38">
                  <c:v>高知</c:v>
                </c:pt>
                <c:pt idx="39">
                  <c:v>宮崎</c:v>
                </c:pt>
                <c:pt idx="40">
                  <c:v>岩手</c:v>
                </c:pt>
                <c:pt idx="41">
                  <c:v>島根</c:v>
                </c:pt>
                <c:pt idx="42">
                  <c:v>熊本</c:v>
                </c:pt>
                <c:pt idx="43">
                  <c:v>沖縄</c:v>
                </c:pt>
                <c:pt idx="44">
                  <c:v>長崎</c:v>
                </c:pt>
                <c:pt idx="45">
                  <c:v>鳥取</c:v>
                </c:pt>
                <c:pt idx="46">
                  <c:v>山形</c:v>
                </c:pt>
              </c:strCache>
            </c:strRef>
          </c:cat>
          <c:val>
            <c:numRef>
              <c:f>格差2010!$C$4:$C$50</c:f>
              <c:numCache>
                <c:formatCode>0.000_ ;[Red]\-0.000\ </c:formatCode>
                <c:ptCount val="47"/>
                <c:pt idx="0">
                  <c:v>0.23853542724394947</c:v>
                </c:pt>
                <c:pt idx="1">
                  <c:v>8.2597309336344849E-2</c:v>
                </c:pt>
                <c:pt idx="2">
                  <c:v>8.0593979068348365E-2</c:v>
                </c:pt>
                <c:pt idx="3">
                  <c:v>4.9512480643487601E-2</c:v>
                </c:pt>
                <c:pt idx="4">
                  <c:v>3.4457891926896203E-2</c:v>
                </c:pt>
                <c:pt idx="5">
                  <c:v>6.4434258749925283E-2</c:v>
                </c:pt>
                <c:pt idx="6">
                  <c:v>7.1289022510055672E-2</c:v>
                </c:pt>
                <c:pt idx="7">
                  <c:v>6.6257061912870424E-2</c:v>
                </c:pt>
                <c:pt idx="8">
                  <c:v>8.9429954066969061E-2</c:v>
                </c:pt>
                <c:pt idx="9">
                  <c:v>8.432793183009743E-2</c:v>
                </c:pt>
                <c:pt idx="10">
                  <c:v>2.3830235801356403E-2</c:v>
                </c:pt>
                <c:pt idx="11">
                  <c:v>1.8069059265375314E-2</c:v>
                </c:pt>
                <c:pt idx="12">
                  <c:v>7.3729116782736262E-2</c:v>
                </c:pt>
                <c:pt idx="13">
                  <c:v>4.1181943096976446E-2</c:v>
                </c:pt>
                <c:pt idx="14">
                  <c:v>3.8923724607162535E-2</c:v>
                </c:pt>
                <c:pt idx="15">
                  <c:v>5.0104905972892582E-3</c:v>
                </c:pt>
                <c:pt idx="16">
                  <c:v>2.1266676883636065E-2</c:v>
                </c:pt>
                <c:pt idx="17">
                  <c:v>-2.2629171301296554E-2</c:v>
                </c:pt>
                <c:pt idx="18">
                  <c:v>-3.0938067843811253E-2</c:v>
                </c:pt>
                <c:pt idx="19">
                  <c:v>-6.0010719779314936E-2</c:v>
                </c:pt>
                <c:pt idx="20">
                  <c:v>-9.6145866575248484E-3</c:v>
                </c:pt>
                <c:pt idx="21">
                  <c:v>-1.3671022480740893E-2</c:v>
                </c:pt>
                <c:pt idx="22">
                  <c:v>5.4739983741597369E-3</c:v>
                </c:pt>
                <c:pt idx="23">
                  <c:v>1.2135111664466515E-2</c:v>
                </c:pt>
                <c:pt idx="24">
                  <c:v>-1.5544535504457668E-2</c:v>
                </c:pt>
                <c:pt idx="25">
                  <c:v>-1.3699895511519899E-2</c:v>
                </c:pt>
                <c:pt idx="26">
                  <c:v>-5.4830980082648764E-2</c:v>
                </c:pt>
                <c:pt idx="27">
                  <c:v>-3.2946810433183274E-2</c:v>
                </c:pt>
                <c:pt idx="28">
                  <c:v>1.5359876236117627E-2</c:v>
                </c:pt>
                <c:pt idx="29">
                  <c:v>1.1149443421244715E-2</c:v>
                </c:pt>
                <c:pt idx="30">
                  <c:v>-4.0514145905210339E-2</c:v>
                </c:pt>
                <c:pt idx="31">
                  <c:v>1.752539535031369E-3</c:v>
                </c:pt>
                <c:pt idx="32">
                  <c:v>-3.2128902005886396E-2</c:v>
                </c:pt>
                <c:pt idx="33">
                  <c:v>-7.9016003029994647E-2</c:v>
                </c:pt>
                <c:pt idx="34">
                  <c:v>-6.965852150256116E-2</c:v>
                </c:pt>
                <c:pt idx="35">
                  <c:v>4.2619234338309511E-4</c:v>
                </c:pt>
                <c:pt idx="36">
                  <c:v>1.225323299129449E-3</c:v>
                </c:pt>
                <c:pt idx="37">
                  <c:v>-7.2837201176168778E-2</c:v>
                </c:pt>
                <c:pt idx="38">
                  <c:v>-4.9215517745646524E-2</c:v>
                </c:pt>
                <c:pt idx="39">
                  <c:v>-5.041074906754358E-2</c:v>
                </c:pt>
                <c:pt idx="40">
                  <c:v>-2.5604756971243491E-2</c:v>
                </c:pt>
                <c:pt idx="41">
                  <c:v>-0.10341729959455898</c:v>
                </c:pt>
                <c:pt idx="42">
                  <c:v>-5.3673313761170419E-2</c:v>
                </c:pt>
                <c:pt idx="43">
                  <c:v>-0.16292172115121137</c:v>
                </c:pt>
                <c:pt idx="44">
                  <c:v>-9.2821834704946982E-2</c:v>
                </c:pt>
                <c:pt idx="45">
                  <c:v>-0.13762915946274332</c:v>
                </c:pt>
                <c:pt idx="46">
                  <c:v>-0.10154158468208842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1-4C64-8743-6A6B04328DCF}"/>
            </c:ext>
          </c:extLst>
        </c:ser>
        <c:ser>
          <c:idx val="1"/>
          <c:order val="2"/>
          <c:tx>
            <c:strRef>
              <c:f>格差2010!$D$3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格差2010!$B$4:$B$50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大阪</c:v>
                </c:pt>
                <c:pt idx="3">
                  <c:v>三重</c:v>
                </c:pt>
                <c:pt idx="4">
                  <c:v>神奈川</c:v>
                </c:pt>
                <c:pt idx="5">
                  <c:v>千葉</c:v>
                </c:pt>
                <c:pt idx="6">
                  <c:v>山口</c:v>
                </c:pt>
                <c:pt idx="7">
                  <c:v>愛知</c:v>
                </c:pt>
                <c:pt idx="8">
                  <c:v>栃木</c:v>
                </c:pt>
                <c:pt idx="9">
                  <c:v>京都</c:v>
                </c:pt>
                <c:pt idx="10">
                  <c:v>徳島</c:v>
                </c:pt>
                <c:pt idx="11">
                  <c:v>兵庫</c:v>
                </c:pt>
                <c:pt idx="12">
                  <c:v>和歌山</c:v>
                </c:pt>
                <c:pt idx="13">
                  <c:v>静岡</c:v>
                </c:pt>
                <c:pt idx="14">
                  <c:v>福岡</c:v>
                </c:pt>
                <c:pt idx="15">
                  <c:v>広島</c:v>
                </c:pt>
                <c:pt idx="16">
                  <c:v>福島</c:v>
                </c:pt>
                <c:pt idx="17">
                  <c:v>福井</c:v>
                </c:pt>
                <c:pt idx="18">
                  <c:v>大分</c:v>
                </c:pt>
                <c:pt idx="19">
                  <c:v>茨城</c:v>
                </c:pt>
                <c:pt idx="20">
                  <c:v>北海道</c:v>
                </c:pt>
                <c:pt idx="21">
                  <c:v>山梨</c:v>
                </c:pt>
                <c:pt idx="22">
                  <c:v>香川</c:v>
                </c:pt>
                <c:pt idx="23">
                  <c:v>愛媛</c:v>
                </c:pt>
                <c:pt idx="24">
                  <c:v>宮城</c:v>
                </c:pt>
                <c:pt idx="25">
                  <c:v>群馬</c:v>
                </c:pt>
                <c:pt idx="26">
                  <c:v>富山</c:v>
                </c:pt>
                <c:pt idx="27">
                  <c:v>奈良</c:v>
                </c:pt>
                <c:pt idx="28">
                  <c:v>秋田</c:v>
                </c:pt>
                <c:pt idx="29">
                  <c:v>埼玉</c:v>
                </c:pt>
                <c:pt idx="30">
                  <c:v>岡山</c:v>
                </c:pt>
                <c:pt idx="31">
                  <c:v>長野</c:v>
                </c:pt>
                <c:pt idx="32">
                  <c:v>青森</c:v>
                </c:pt>
                <c:pt idx="33">
                  <c:v>石川</c:v>
                </c:pt>
                <c:pt idx="34">
                  <c:v>新潟</c:v>
                </c:pt>
                <c:pt idx="35">
                  <c:v>岐阜</c:v>
                </c:pt>
                <c:pt idx="36">
                  <c:v>鹿児島</c:v>
                </c:pt>
                <c:pt idx="37">
                  <c:v>佐賀</c:v>
                </c:pt>
                <c:pt idx="38">
                  <c:v>高知</c:v>
                </c:pt>
                <c:pt idx="39">
                  <c:v>宮崎</c:v>
                </c:pt>
                <c:pt idx="40">
                  <c:v>岩手</c:v>
                </c:pt>
                <c:pt idx="41">
                  <c:v>島根</c:v>
                </c:pt>
                <c:pt idx="42">
                  <c:v>熊本</c:v>
                </c:pt>
                <c:pt idx="43">
                  <c:v>沖縄</c:v>
                </c:pt>
                <c:pt idx="44">
                  <c:v>長崎</c:v>
                </c:pt>
                <c:pt idx="45">
                  <c:v>鳥取</c:v>
                </c:pt>
                <c:pt idx="46">
                  <c:v>山形</c:v>
                </c:pt>
              </c:strCache>
            </c:strRef>
          </c:cat>
          <c:val>
            <c:numRef>
              <c:f>格差2010!$D$4:$D$50</c:f>
              <c:numCache>
                <c:formatCode>0.000_ ;[Red]\-0.000\ </c:formatCode>
                <c:ptCount val="47"/>
                <c:pt idx="0">
                  <c:v>-2.2532073734183214E-2</c:v>
                </c:pt>
                <c:pt idx="1">
                  <c:v>9.0648192791350071E-2</c:v>
                </c:pt>
                <c:pt idx="2">
                  <c:v>2.1430104309618513E-2</c:v>
                </c:pt>
                <c:pt idx="3">
                  <c:v>0.11862164141730307</c:v>
                </c:pt>
                <c:pt idx="4">
                  <c:v>6.0369300933510228E-2</c:v>
                </c:pt>
                <c:pt idx="5">
                  <c:v>7.1462331404400031E-2</c:v>
                </c:pt>
                <c:pt idx="6">
                  <c:v>7.3581229192267644E-2</c:v>
                </c:pt>
                <c:pt idx="7">
                  <c:v>3.5440439643081925E-2</c:v>
                </c:pt>
                <c:pt idx="8">
                  <c:v>2.7825787739145347E-2</c:v>
                </c:pt>
                <c:pt idx="9">
                  <c:v>-3.5274064212105997E-3</c:v>
                </c:pt>
                <c:pt idx="10">
                  <c:v>5.0160058442741969E-2</c:v>
                </c:pt>
                <c:pt idx="11">
                  <c:v>4.8794672205714165E-2</c:v>
                </c:pt>
                <c:pt idx="12">
                  <c:v>2.936575659321795E-2</c:v>
                </c:pt>
                <c:pt idx="13">
                  <c:v>4.0501503781924235E-2</c:v>
                </c:pt>
                <c:pt idx="14">
                  <c:v>-1.3530572895787794E-2</c:v>
                </c:pt>
                <c:pt idx="15">
                  <c:v>2.7238581609884812E-3</c:v>
                </c:pt>
                <c:pt idx="16">
                  <c:v>2.87150697208771E-2</c:v>
                </c:pt>
                <c:pt idx="17">
                  <c:v>5.4888541975963941E-2</c:v>
                </c:pt>
                <c:pt idx="18">
                  <c:v>6.7380356944266764E-2</c:v>
                </c:pt>
                <c:pt idx="19">
                  <c:v>9.1071447394787092E-2</c:v>
                </c:pt>
                <c:pt idx="20">
                  <c:v>3.1074859716897114E-2</c:v>
                </c:pt>
                <c:pt idx="21">
                  <c:v>2.1533395387484115E-2</c:v>
                </c:pt>
                <c:pt idx="22">
                  <c:v>7.7723357946214624E-4</c:v>
                </c:pt>
                <c:pt idx="23">
                  <c:v>3.469688238396587E-3</c:v>
                </c:pt>
                <c:pt idx="24">
                  <c:v>2.8346742046322412E-2</c:v>
                </c:pt>
                <c:pt idx="25">
                  <c:v>2.5382088798225854E-2</c:v>
                </c:pt>
                <c:pt idx="26">
                  <c:v>5.5030412086660929E-2</c:v>
                </c:pt>
                <c:pt idx="27">
                  <c:v>9.3168973826870082E-3</c:v>
                </c:pt>
                <c:pt idx="28">
                  <c:v>2.8969272130312256E-3</c:v>
                </c:pt>
                <c:pt idx="29">
                  <c:v>-2.6434499570864904E-2</c:v>
                </c:pt>
                <c:pt idx="30">
                  <c:v>2.3599512135885733E-2</c:v>
                </c:pt>
                <c:pt idx="31">
                  <c:v>-1.9667744361040056E-2</c:v>
                </c:pt>
                <c:pt idx="32">
                  <c:v>2.3636585695483516E-2</c:v>
                </c:pt>
                <c:pt idx="33">
                  <c:v>4.3704029151674206E-2</c:v>
                </c:pt>
                <c:pt idx="34">
                  <c:v>5.7008279938059188E-2</c:v>
                </c:pt>
                <c:pt idx="35">
                  <c:v>-1.2628029629765747E-2</c:v>
                </c:pt>
                <c:pt idx="36">
                  <c:v>-4.6433788602166098E-2</c:v>
                </c:pt>
                <c:pt idx="37">
                  <c:v>2.4514883954994123E-2</c:v>
                </c:pt>
                <c:pt idx="38">
                  <c:v>-3.259001729366269E-2</c:v>
                </c:pt>
                <c:pt idx="39">
                  <c:v>-1.3551012101814617E-2</c:v>
                </c:pt>
                <c:pt idx="40">
                  <c:v>-3.7321333007304461E-2</c:v>
                </c:pt>
                <c:pt idx="41">
                  <c:v>2.3844578744360429E-2</c:v>
                </c:pt>
                <c:pt idx="42">
                  <c:v>-3.7873034499181148E-2</c:v>
                </c:pt>
                <c:pt idx="43">
                  <c:v>4.3781024408267213E-2</c:v>
                </c:pt>
                <c:pt idx="44">
                  <c:v>-4.4088485217148969E-2</c:v>
                </c:pt>
                <c:pt idx="45">
                  <c:v>-4.7186397057934225E-2</c:v>
                </c:pt>
                <c:pt idx="46">
                  <c:v>-4.949439253645891E-2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1-4C64-8743-6A6B04328DCF}"/>
            </c:ext>
          </c:extLst>
        </c:ser>
        <c:ser>
          <c:idx val="2"/>
          <c:order val="3"/>
          <c:tx>
            <c:strRef>
              <c:f>格差2010!$E$3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格差2010!$B$4:$B$50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大阪</c:v>
                </c:pt>
                <c:pt idx="3">
                  <c:v>三重</c:v>
                </c:pt>
                <c:pt idx="4">
                  <c:v>神奈川</c:v>
                </c:pt>
                <c:pt idx="5">
                  <c:v>千葉</c:v>
                </c:pt>
                <c:pt idx="6">
                  <c:v>山口</c:v>
                </c:pt>
                <c:pt idx="7">
                  <c:v>愛知</c:v>
                </c:pt>
                <c:pt idx="8">
                  <c:v>栃木</c:v>
                </c:pt>
                <c:pt idx="9">
                  <c:v>京都</c:v>
                </c:pt>
                <c:pt idx="10">
                  <c:v>徳島</c:v>
                </c:pt>
                <c:pt idx="11">
                  <c:v>兵庫</c:v>
                </c:pt>
                <c:pt idx="12">
                  <c:v>和歌山</c:v>
                </c:pt>
                <c:pt idx="13">
                  <c:v>静岡</c:v>
                </c:pt>
                <c:pt idx="14">
                  <c:v>福岡</c:v>
                </c:pt>
                <c:pt idx="15">
                  <c:v>広島</c:v>
                </c:pt>
                <c:pt idx="16">
                  <c:v>福島</c:v>
                </c:pt>
                <c:pt idx="17">
                  <c:v>福井</c:v>
                </c:pt>
                <c:pt idx="18">
                  <c:v>大分</c:v>
                </c:pt>
                <c:pt idx="19">
                  <c:v>茨城</c:v>
                </c:pt>
                <c:pt idx="20">
                  <c:v>北海道</c:v>
                </c:pt>
                <c:pt idx="21">
                  <c:v>山梨</c:v>
                </c:pt>
                <c:pt idx="22">
                  <c:v>香川</c:v>
                </c:pt>
                <c:pt idx="23">
                  <c:v>愛媛</c:v>
                </c:pt>
                <c:pt idx="24">
                  <c:v>宮城</c:v>
                </c:pt>
                <c:pt idx="25">
                  <c:v>群馬</c:v>
                </c:pt>
                <c:pt idx="26">
                  <c:v>富山</c:v>
                </c:pt>
                <c:pt idx="27">
                  <c:v>奈良</c:v>
                </c:pt>
                <c:pt idx="28">
                  <c:v>秋田</c:v>
                </c:pt>
                <c:pt idx="29">
                  <c:v>埼玉</c:v>
                </c:pt>
                <c:pt idx="30">
                  <c:v>岡山</c:v>
                </c:pt>
                <c:pt idx="31">
                  <c:v>長野</c:v>
                </c:pt>
                <c:pt idx="32">
                  <c:v>青森</c:v>
                </c:pt>
                <c:pt idx="33">
                  <c:v>石川</c:v>
                </c:pt>
                <c:pt idx="34">
                  <c:v>新潟</c:v>
                </c:pt>
                <c:pt idx="35">
                  <c:v>岐阜</c:v>
                </c:pt>
                <c:pt idx="36">
                  <c:v>鹿児島</c:v>
                </c:pt>
                <c:pt idx="37">
                  <c:v>佐賀</c:v>
                </c:pt>
                <c:pt idx="38">
                  <c:v>高知</c:v>
                </c:pt>
                <c:pt idx="39">
                  <c:v>宮崎</c:v>
                </c:pt>
                <c:pt idx="40">
                  <c:v>岩手</c:v>
                </c:pt>
                <c:pt idx="41">
                  <c:v>島根</c:v>
                </c:pt>
                <c:pt idx="42">
                  <c:v>熊本</c:v>
                </c:pt>
                <c:pt idx="43">
                  <c:v>沖縄</c:v>
                </c:pt>
                <c:pt idx="44">
                  <c:v>長崎</c:v>
                </c:pt>
                <c:pt idx="45">
                  <c:v>鳥取</c:v>
                </c:pt>
                <c:pt idx="46">
                  <c:v>山形</c:v>
                </c:pt>
              </c:strCache>
            </c:strRef>
          </c:cat>
          <c:val>
            <c:numRef>
              <c:f>格差2010!$E$4:$E$50</c:f>
              <c:numCache>
                <c:formatCode>0.000_ ;[Red]\-0.000\ </c:formatCode>
                <c:ptCount val="47"/>
                <c:pt idx="0">
                  <c:v>0.13827611787669297</c:v>
                </c:pt>
                <c:pt idx="1">
                  <c:v>2.6908553721775447E-2</c:v>
                </c:pt>
                <c:pt idx="2">
                  <c:v>7.2396909205873827E-2</c:v>
                </c:pt>
                <c:pt idx="3">
                  <c:v>4.1127934559104838E-3</c:v>
                </c:pt>
                <c:pt idx="4">
                  <c:v>6.352277228521902E-2</c:v>
                </c:pt>
                <c:pt idx="5">
                  <c:v>1.9968627116775283E-2</c:v>
                </c:pt>
                <c:pt idx="6">
                  <c:v>2.2702622456134388E-3</c:v>
                </c:pt>
                <c:pt idx="7">
                  <c:v>4.5333195870318983E-2</c:v>
                </c:pt>
                <c:pt idx="8">
                  <c:v>1.8838211682173409E-2</c:v>
                </c:pt>
                <c:pt idx="9">
                  <c:v>5.3414966828199628E-2</c:v>
                </c:pt>
                <c:pt idx="10">
                  <c:v>4.1801137016906006E-2</c:v>
                </c:pt>
                <c:pt idx="11">
                  <c:v>4.0239280167958066E-2</c:v>
                </c:pt>
                <c:pt idx="12">
                  <c:v>-2.9641097536631032E-3</c:v>
                </c:pt>
                <c:pt idx="13">
                  <c:v>1.6574159707780263E-2</c:v>
                </c:pt>
                <c:pt idx="14">
                  <c:v>3.8590022237038946E-2</c:v>
                </c:pt>
                <c:pt idx="15">
                  <c:v>5.5993320732296813E-2</c:v>
                </c:pt>
                <c:pt idx="16">
                  <c:v>-2.995332939492658E-5</c:v>
                </c:pt>
                <c:pt idx="17">
                  <c:v>1.7473880568098447E-2</c:v>
                </c:pt>
                <c:pt idx="18">
                  <c:v>1.2946858371054205E-2</c:v>
                </c:pt>
                <c:pt idx="19">
                  <c:v>1.398702031800864E-2</c:v>
                </c:pt>
                <c:pt idx="20">
                  <c:v>1.8088962450904741E-2</c:v>
                </c:pt>
                <c:pt idx="21">
                  <c:v>3.1367731069400093E-2</c:v>
                </c:pt>
                <c:pt idx="22">
                  <c:v>3.0720784925806072E-2</c:v>
                </c:pt>
                <c:pt idx="23">
                  <c:v>1.8873342300988038E-2</c:v>
                </c:pt>
                <c:pt idx="24">
                  <c:v>1.9616327464650682E-2</c:v>
                </c:pt>
                <c:pt idx="25">
                  <c:v>1.7099648287422539E-2</c:v>
                </c:pt>
                <c:pt idx="26">
                  <c:v>2.19345931705681E-2</c:v>
                </c:pt>
                <c:pt idx="27">
                  <c:v>4.5629200724103813E-2</c:v>
                </c:pt>
                <c:pt idx="28">
                  <c:v>2.1663331879218694E-3</c:v>
                </c:pt>
                <c:pt idx="29">
                  <c:v>2.5349300408273455E-2</c:v>
                </c:pt>
                <c:pt idx="30">
                  <c:v>2.33452762905084E-2</c:v>
                </c:pt>
                <c:pt idx="31">
                  <c:v>2.3286658793183774E-2</c:v>
                </c:pt>
                <c:pt idx="32">
                  <c:v>4.3126565019368382E-3</c:v>
                </c:pt>
                <c:pt idx="33">
                  <c:v>2.864061548690898E-2</c:v>
                </c:pt>
                <c:pt idx="34">
                  <c:v>-1.7632573449451907E-3</c:v>
                </c:pt>
                <c:pt idx="35">
                  <c:v>-4.0446223460139773E-3</c:v>
                </c:pt>
                <c:pt idx="36">
                  <c:v>1.9975245276274266E-2</c:v>
                </c:pt>
                <c:pt idx="37">
                  <c:v>1.4811870583523252E-2</c:v>
                </c:pt>
                <c:pt idx="38">
                  <c:v>3.3488168615386553E-2</c:v>
                </c:pt>
                <c:pt idx="39">
                  <c:v>1.0331655025346066E-2</c:v>
                </c:pt>
                <c:pt idx="40">
                  <c:v>3.8298368693647339E-3</c:v>
                </c:pt>
                <c:pt idx="41">
                  <c:v>2.0411187915092582E-2</c:v>
                </c:pt>
                <c:pt idx="42">
                  <c:v>1.2279796632424029E-2</c:v>
                </c:pt>
                <c:pt idx="43">
                  <c:v>1.8854821167541953E-2</c:v>
                </c:pt>
                <c:pt idx="44">
                  <c:v>1.2530117528561665E-2</c:v>
                </c:pt>
                <c:pt idx="45">
                  <c:v>4.9671331388336501E-2</c:v>
                </c:pt>
                <c:pt idx="46">
                  <c:v>-7.6109580959534632E-3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21-4C64-8743-6A6B0432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809472"/>
        <c:axId val="70811008"/>
      </c:barChart>
      <c:lineChart>
        <c:grouping val="standard"/>
        <c:varyColors val="0"/>
        <c:ser>
          <c:idx val="3"/>
          <c:order val="0"/>
          <c:tx>
            <c:strRef>
              <c:f>格差2010!$F$3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格差2010!$B$4:$B$50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大阪</c:v>
                </c:pt>
                <c:pt idx="3">
                  <c:v>三重</c:v>
                </c:pt>
                <c:pt idx="4">
                  <c:v>神奈川</c:v>
                </c:pt>
                <c:pt idx="5">
                  <c:v>千葉</c:v>
                </c:pt>
                <c:pt idx="6">
                  <c:v>山口</c:v>
                </c:pt>
                <c:pt idx="7">
                  <c:v>愛知</c:v>
                </c:pt>
                <c:pt idx="8">
                  <c:v>栃木</c:v>
                </c:pt>
                <c:pt idx="9">
                  <c:v>京都</c:v>
                </c:pt>
                <c:pt idx="10">
                  <c:v>徳島</c:v>
                </c:pt>
                <c:pt idx="11">
                  <c:v>兵庫</c:v>
                </c:pt>
                <c:pt idx="12">
                  <c:v>和歌山</c:v>
                </c:pt>
                <c:pt idx="13">
                  <c:v>静岡</c:v>
                </c:pt>
                <c:pt idx="14">
                  <c:v>福岡</c:v>
                </c:pt>
                <c:pt idx="15">
                  <c:v>広島</c:v>
                </c:pt>
                <c:pt idx="16">
                  <c:v>福島</c:v>
                </c:pt>
                <c:pt idx="17">
                  <c:v>福井</c:v>
                </c:pt>
                <c:pt idx="18">
                  <c:v>大分</c:v>
                </c:pt>
                <c:pt idx="19">
                  <c:v>茨城</c:v>
                </c:pt>
                <c:pt idx="20">
                  <c:v>北海道</c:v>
                </c:pt>
                <c:pt idx="21">
                  <c:v>山梨</c:v>
                </c:pt>
                <c:pt idx="22">
                  <c:v>香川</c:v>
                </c:pt>
                <c:pt idx="23">
                  <c:v>愛媛</c:v>
                </c:pt>
                <c:pt idx="24">
                  <c:v>宮城</c:v>
                </c:pt>
                <c:pt idx="25">
                  <c:v>群馬</c:v>
                </c:pt>
                <c:pt idx="26">
                  <c:v>富山</c:v>
                </c:pt>
                <c:pt idx="27">
                  <c:v>奈良</c:v>
                </c:pt>
                <c:pt idx="28">
                  <c:v>秋田</c:v>
                </c:pt>
                <c:pt idx="29">
                  <c:v>埼玉</c:v>
                </c:pt>
                <c:pt idx="30">
                  <c:v>岡山</c:v>
                </c:pt>
                <c:pt idx="31">
                  <c:v>長野</c:v>
                </c:pt>
                <c:pt idx="32">
                  <c:v>青森</c:v>
                </c:pt>
                <c:pt idx="33">
                  <c:v>石川</c:v>
                </c:pt>
                <c:pt idx="34">
                  <c:v>新潟</c:v>
                </c:pt>
                <c:pt idx="35">
                  <c:v>岐阜</c:v>
                </c:pt>
                <c:pt idx="36">
                  <c:v>鹿児島</c:v>
                </c:pt>
                <c:pt idx="37">
                  <c:v>佐賀</c:v>
                </c:pt>
                <c:pt idx="38">
                  <c:v>高知</c:v>
                </c:pt>
                <c:pt idx="39">
                  <c:v>宮崎</c:v>
                </c:pt>
                <c:pt idx="40">
                  <c:v>岩手</c:v>
                </c:pt>
                <c:pt idx="41">
                  <c:v>島根</c:v>
                </c:pt>
                <c:pt idx="42">
                  <c:v>熊本</c:v>
                </c:pt>
                <c:pt idx="43">
                  <c:v>沖縄</c:v>
                </c:pt>
                <c:pt idx="44">
                  <c:v>長崎</c:v>
                </c:pt>
                <c:pt idx="45">
                  <c:v>鳥取</c:v>
                </c:pt>
                <c:pt idx="46">
                  <c:v>山形</c:v>
                </c:pt>
              </c:strCache>
            </c:strRef>
          </c:cat>
          <c:val>
            <c:numRef>
              <c:f>格差2010!$F$4:$F$50</c:f>
              <c:numCache>
                <c:formatCode>0.000_ ;[Red]\-0.000\ </c:formatCode>
                <c:ptCount val="47"/>
                <c:pt idx="0">
                  <c:v>0.35427947138645921</c:v>
                </c:pt>
                <c:pt idx="1">
                  <c:v>0.20015405584947035</c:v>
                </c:pt>
                <c:pt idx="2">
                  <c:v>0.17442099258384069</c:v>
                </c:pt>
                <c:pt idx="3">
                  <c:v>0.17224691551670115</c:v>
                </c:pt>
                <c:pt idx="4">
                  <c:v>0.15834996514562544</c:v>
                </c:pt>
                <c:pt idx="5">
                  <c:v>0.15586521727110059</c:v>
                </c:pt>
                <c:pt idx="6">
                  <c:v>0.14714051394793676</c:v>
                </c:pt>
                <c:pt idx="7">
                  <c:v>0.14703069742627134</c:v>
                </c:pt>
                <c:pt idx="8">
                  <c:v>0.13609395348828782</c:v>
                </c:pt>
                <c:pt idx="9">
                  <c:v>0.13421549223708645</c:v>
                </c:pt>
                <c:pt idx="10">
                  <c:v>0.11579143126100437</c:v>
                </c:pt>
                <c:pt idx="11">
                  <c:v>0.10710301163904755</c:v>
                </c:pt>
                <c:pt idx="12">
                  <c:v>0.10013076362229112</c:v>
                </c:pt>
                <c:pt idx="13">
                  <c:v>9.8257606586680951E-2</c:v>
                </c:pt>
                <c:pt idx="14">
                  <c:v>6.3983173948413685E-2</c:v>
                </c:pt>
                <c:pt idx="15">
                  <c:v>6.3727669490574554E-2</c:v>
                </c:pt>
                <c:pt idx="16">
                  <c:v>4.9951793275118242E-2</c:v>
                </c:pt>
                <c:pt idx="17">
                  <c:v>4.9733251242765834E-2</c:v>
                </c:pt>
                <c:pt idx="18">
                  <c:v>4.9389147471509715E-2</c:v>
                </c:pt>
                <c:pt idx="19">
                  <c:v>4.5047747933480792E-2</c:v>
                </c:pt>
                <c:pt idx="20">
                  <c:v>3.9549235510277003E-2</c:v>
                </c:pt>
                <c:pt idx="21">
                  <c:v>3.9230103976143314E-2</c:v>
                </c:pt>
                <c:pt idx="22">
                  <c:v>3.6972016879427957E-2</c:v>
                </c:pt>
                <c:pt idx="23">
                  <c:v>3.4478142203851141E-2</c:v>
                </c:pt>
                <c:pt idx="24">
                  <c:v>3.2418534006515426E-2</c:v>
                </c:pt>
                <c:pt idx="25">
                  <c:v>2.8781841574128494E-2</c:v>
                </c:pt>
                <c:pt idx="26">
                  <c:v>2.2134025174580265E-2</c:v>
                </c:pt>
                <c:pt idx="27">
                  <c:v>2.1999287673607548E-2</c:v>
                </c:pt>
                <c:pt idx="28">
                  <c:v>2.0423136637070721E-2</c:v>
                </c:pt>
                <c:pt idx="29">
                  <c:v>1.0064244258653265E-2</c:v>
                </c:pt>
                <c:pt idx="30">
                  <c:v>6.4306425211837943E-3</c:v>
                </c:pt>
                <c:pt idx="31">
                  <c:v>5.3714539671750848E-3</c:v>
                </c:pt>
                <c:pt idx="32">
                  <c:v>-4.179659808466042E-3</c:v>
                </c:pt>
                <c:pt idx="33">
                  <c:v>-6.671358391411461E-3</c:v>
                </c:pt>
                <c:pt idx="34">
                  <c:v>-1.4413498909447164E-2</c:v>
                </c:pt>
                <c:pt idx="35">
                  <c:v>-1.6246459632396629E-2</c:v>
                </c:pt>
                <c:pt idx="36">
                  <c:v>-2.5233220026762381E-2</c:v>
                </c:pt>
                <c:pt idx="37">
                  <c:v>-3.3510446637651403E-2</c:v>
                </c:pt>
                <c:pt idx="38">
                  <c:v>-4.8317366423922654E-2</c:v>
                </c:pt>
                <c:pt idx="39">
                  <c:v>-5.3630106144012132E-2</c:v>
                </c:pt>
                <c:pt idx="40">
                  <c:v>-5.9096253109183219E-2</c:v>
                </c:pt>
                <c:pt idx="41">
                  <c:v>-5.9161532935105968E-2</c:v>
                </c:pt>
                <c:pt idx="42">
                  <c:v>-7.9266551627927548E-2</c:v>
                </c:pt>
                <c:pt idx="43">
                  <c:v>-0.10028587557540219</c:v>
                </c:pt>
                <c:pt idx="44">
                  <c:v>-0.1243802023935343</c:v>
                </c:pt>
                <c:pt idx="45">
                  <c:v>-0.13514422513234103</c:v>
                </c:pt>
                <c:pt idx="46">
                  <c:v>-0.1586469353145008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21-4C64-8743-6A6B0432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809472"/>
        <c:axId val="70811008"/>
      </c:lineChart>
      <c:catAx>
        <c:axId val="7080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ja-JP"/>
          </a:p>
        </c:txPr>
        <c:crossAx val="70811008"/>
        <c:crosses val="autoZero"/>
        <c:auto val="1"/>
        <c:lblAlgn val="ctr"/>
        <c:lblOffset val="100"/>
        <c:tickLblSkip val="1"/>
        <c:noMultiLvlLbl val="0"/>
      </c:catAx>
      <c:valAx>
        <c:axId val="70811008"/>
        <c:scaling>
          <c:orientation val="minMax"/>
          <c:max val="0.4"/>
          <c:min val="-0.30000000000000004"/>
        </c:scaling>
        <c:delete val="0"/>
        <c:axPos val="l"/>
        <c:majorGridlines/>
        <c:numFmt formatCode="0.0_ " sourceLinked="0"/>
        <c:majorTickMark val="out"/>
        <c:minorTickMark val="none"/>
        <c:tickLblPos val="nextTo"/>
        <c:crossAx val="7080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24</xdr:col>
      <xdr:colOff>461962</xdr:colOff>
      <xdr:row>50</xdr:row>
      <xdr:rowOff>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25</xdr:col>
      <xdr:colOff>0</xdr:colOff>
      <xdr:row>50</xdr:row>
      <xdr:rowOff>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25</xdr:col>
      <xdr:colOff>0</xdr:colOff>
      <xdr:row>50</xdr:row>
      <xdr:rowOff>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133349</xdr:rowOff>
    </xdr:from>
    <xdr:to>
      <xdr:col>25</xdr:col>
      <xdr:colOff>0</xdr:colOff>
      <xdr:row>50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25</xdr:col>
      <xdr:colOff>0</xdr:colOff>
      <xdr:row>50</xdr:row>
      <xdr:rowOff>1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I1084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 x14ac:dyDescent="0.15">
      <c r="A1" s="1" t="s">
        <v>6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 x14ac:dyDescent="0.15">
      <c r="A4" s="1">
        <v>1</v>
      </c>
      <c r="B4" s="1" t="s">
        <v>2</v>
      </c>
      <c r="C4" s="1">
        <v>1</v>
      </c>
      <c r="D4" s="1" t="s">
        <v>9</v>
      </c>
      <c r="E4" s="2">
        <v>707135.73516564397</v>
      </c>
      <c r="F4" s="2">
        <v>807756.65044930798</v>
      </c>
      <c r="G4" s="2">
        <v>1043317.4464310661</v>
      </c>
      <c r="H4" s="2">
        <v>840604.16854943451</v>
      </c>
      <c r="I4" s="2">
        <v>921314.60624575091</v>
      </c>
    </row>
    <row r="5" spans="1:9" x14ac:dyDescent="0.15">
      <c r="A5" s="1">
        <v>1</v>
      </c>
      <c r="B5" s="1" t="s">
        <v>2</v>
      </c>
      <c r="C5" s="1">
        <v>2</v>
      </c>
      <c r="D5" s="1" t="s">
        <v>10</v>
      </c>
      <c r="E5" s="2">
        <v>136510.43933466359</v>
      </c>
      <c r="F5" s="2">
        <v>145088.46533846471</v>
      </c>
      <c r="G5" s="2">
        <v>71471.472115966404</v>
      </c>
      <c r="H5" s="2">
        <v>31615.824704475337</v>
      </c>
      <c r="I5" s="2">
        <v>14211.979550478762</v>
      </c>
    </row>
    <row r="6" spans="1:9" x14ac:dyDescent="0.15">
      <c r="A6" s="1">
        <v>1</v>
      </c>
      <c r="B6" s="1" t="s">
        <v>7</v>
      </c>
      <c r="C6" s="1">
        <v>3</v>
      </c>
      <c r="D6" s="1" t="s">
        <v>17</v>
      </c>
      <c r="E6" s="2">
        <v>555204.64665883174</v>
      </c>
      <c r="F6" s="2">
        <v>697525.77586434002</v>
      </c>
      <c r="G6" s="2">
        <v>656112.91775271762</v>
      </c>
      <c r="H6" s="2">
        <v>687557.96476545313</v>
      </c>
      <c r="I6" s="2">
        <v>554495.25738695683</v>
      </c>
    </row>
    <row r="7" spans="1:9" x14ac:dyDescent="0.15">
      <c r="A7" s="1">
        <v>1</v>
      </c>
      <c r="B7" s="1" t="s">
        <v>7</v>
      </c>
      <c r="C7" s="1">
        <v>4</v>
      </c>
      <c r="D7" s="1" t="s">
        <v>18</v>
      </c>
      <c r="E7" s="2">
        <v>16314.355736949319</v>
      </c>
      <c r="F7" s="2">
        <v>22375.248235449963</v>
      </c>
      <c r="G7" s="2">
        <v>30861.045345119284</v>
      </c>
      <c r="H7" s="2">
        <v>20982.100218060146</v>
      </c>
      <c r="I7" s="2">
        <v>12400.718086849351</v>
      </c>
    </row>
    <row r="8" spans="1:9" x14ac:dyDescent="0.15">
      <c r="A8" s="1">
        <v>1</v>
      </c>
      <c r="B8" s="1" t="s">
        <v>7</v>
      </c>
      <c r="C8" s="1">
        <v>5</v>
      </c>
      <c r="D8" s="1" t="s">
        <v>19</v>
      </c>
      <c r="E8" s="2">
        <v>143788.25448250727</v>
      </c>
      <c r="F8" s="2">
        <v>132254.77608490072</v>
      </c>
      <c r="G8" s="2">
        <v>265864.95399906411</v>
      </c>
      <c r="H8" s="2">
        <v>215559.59657353206</v>
      </c>
      <c r="I8" s="2">
        <v>144482.41027217181</v>
      </c>
    </row>
    <row r="9" spans="1:9" x14ac:dyDescent="0.15">
      <c r="A9" s="1">
        <v>1</v>
      </c>
      <c r="B9" s="1" t="s">
        <v>7</v>
      </c>
      <c r="C9" s="1">
        <v>6</v>
      </c>
      <c r="D9" s="1" t="s">
        <v>3</v>
      </c>
      <c r="E9" s="2">
        <v>3843.5185081835016</v>
      </c>
      <c r="F9" s="2">
        <v>15097.071423126778</v>
      </c>
      <c r="G9" s="2">
        <v>28046.364472686506</v>
      </c>
      <c r="H9" s="2">
        <v>33824.093475993315</v>
      </c>
      <c r="I9" s="2">
        <v>35894.955031051242</v>
      </c>
    </row>
    <row r="10" spans="1:9" x14ac:dyDescent="0.15">
      <c r="A10" s="1">
        <v>1</v>
      </c>
      <c r="B10" s="1" t="s">
        <v>7</v>
      </c>
      <c r="C10" s="1">
        <v>7</v>
      </c>
      <c r="D10" s="1" t="s">
        <v>20</v>
      </c>
      <c r="E10" s="2">
        <v>25732.716262412978</v>
      </c>
      <c r="F10" s="2">
        <v>158802.22332080267</v>
      </c>
      <c r="G10" s="2">
        <v>191880.38516551914</v>
      </c>
      <c r="H10" s="2">
        <v>245123.36540539563</v>
      </c>
      <c r="I10" s="2">
        <v>30032.817499918281</v>
      </c>
    </row>
    <row r="11" spans="1:9" x14ac:dyDescent="0.15">
      <c r="A11" s="1">
        <v>1</v>
      </c>
      <c r="B11" s="1" t="s">
        <v>7</v>
      </c>
      <c r="C11" s="1">
        <v>8</v>
      </c>
      <c r="D11" s="1" t="s">
        <v>21</v>
      </c>
      <c r="E11" s="2">
        <v>62083.201609115727</v>
      </c>
      <c r="F11" s="2">
        <v>96454.019774552711</v>
      </c>
      <c r="G11" s="2">
        <v>134331.62739795557</v>
      </c>
      <c r="H11" s="2">
        <v>128636.35805251023</v>
      </c>
      <c r="I11" s="2">
        <v>53357.291493992059</v>
      </c>
    </row>
    <row r="12" spans="1:9" x14ac:dyDescent="0.15">
      <c r="A12" s="1">
        <v>1</v>
      </c>
      <c r="B12" s="1" t="s">
        <v>7</v>
      </c>
      <c r="C12" s="1">
        <v>9</v>
      </c>
      <c r="D12" s="1" t="s">
        <v>22</v>
      </c>
      <c r="E12" s="2">
        <v>98838.883997391385</v>
      </c>
      <c r="F12" s="2">
        <v>101933.40468095682</v>
      </c>
      <c r="G12" s="2">
        <v>70471.316432113454</v>
      </c>
      <c r="H12" s="2">
        <v>88836.108253691709</v>
      </c>
      <c r="I12" s="2">
        <v>72991.360934534561</v>
      </c>
    </row>
    <row r="13" spans="1:9" x14ac:dyDescent="0.15">
      <c r="A13" s="1">
        <v>1</v>
      </c>
      <c r="B13" s="1" t="s">
        <v>7</v>
      </c>
      <c r="C13" s="1">
        <v>10</v>
      </c>
      <c r="D13" s="1" t="s">
        <v>23</v>
      </c>
      <c r="E13" s="2">
        <v>35668.549420980082</v>
      </c>
      <c r="F13" s="2">
        <v>83932.313959788793</v>
      </c>
      <c r="G13" s="2">
        <v>109808.04611788299</v>
      </c>
      <c r="H13" s="2">
        <v>121768.74007575364</v>
      </c>
      <c r="I13" s="2">
        <v>55071.920057627583</v>
      </c>
    </row>
    <row r="14" spans="1:9" x14ac:dyDescent="0.15">
      <c r="A14" s="1">
        <v>1</v>
      </c>
      <c r="B14" s="1" t="s">
        <v>7</v>
      </c>
      <c r="C14" s="1">
        <v>11</v>
      </c>
      <c r="D14" s="1" t="s">
        <v>24</v>
      </c>
      <c r="E14" s="2">
        <v>40123.900405272936</v>
      </c>
      <c r="F14" s="2">
        <v>71647.600506779214</v>
      </c>
      <c r="G14" s="2">
        <v>65135.435447709417</v>
      </c>
      <c r="H14" s="2">
        <v>66768.810093557418</v>
      </c>
      <c r="I14" s="2">
        <v>72886.366045606672</v>
      </c>
    </row>
    <row r="15" spans="1:9" x14ac:dyDescent="0.15">
      <c r="A15" s="1">
        <v>1</v>
      </c>
      <c r="B15" s="1" t="s">
        <v>7</v>
      </c>
      <c r="C15" s="1">
        <v>12</v>
      </c>
      <c r="D15" s="1" t="s">
        <v>25</v>
      </c>
      <c r="E15" s="2">
        <v>327.18981748107637</v>
      </c>
      <c r="F15" s="2">
        <v>5646.9569744033188</v>
      </c>
      <c r="G15" s="2">
        <v>33143.274180304848</v>
      </c>
      <c r="H15" s="2">
        <v>155482.07519525266</v>
      </c>
      <c r="I15" s="2">
        <v>729083.39223095216</v>
      </c>
    </row>
    <row r="16" spans="1:9" x14ac:dyDescent="0.15">
      <c r="A16" s="1">
        <v>1</v>
      </c>
      <c r="B16" s="1" t="s">
        <v>7</v>
      </c>
      <c r="C16" s="1">
        <v>13</v>
      </c>
      <c r="D16" s="1" t="s">
        <v>26</v>
      </c>
      <c r="E16" s="2">
        <v>12688.578127162817</v>
      </c>
      <c r="F16" s="2">
        <v>17705.947753822114</v>
      </c>
      <c r="G16" s="2">
        <v>21139.154838592014</v>
      </c>
      <c r="H16" s="2">
        <v>139799.33156781201</v>
      </c>
      <c r="I16" s="2">
        <v>131421.52154453751</v>
      </c>
    </row>
    <row r="17" spans="1:9" x14ac:dyDescent="0.15">
      <c r="A17" s="1">
        <v>1</v>
      </c>
      <c r="B17" s="1" t="s">
        <v>7</v>
      </c>
      <c r="C17" s="1">
        <v>14</v>
      </c>
      <c r="D17" s="1" t="s">
        <v>27</v>
      </c>
      <c r="E17" s="2">
        <v>537.30204130633376</v>
      </c>
      <c r="F17" s="2">
        <v>2098.6303160648504</v>
      </c>
      <c r="G17" s="2">
        <v>2547.3970595206752</v>
      </c>
      <c r="H17" s="2">
        <v>4988.6693336650642</v>
      </c>
      <c r="I17" s="2">
        <v>6753.2495589564278</v>
      </c>
    </row>
    <row r="18" spans="1:9" x14ac:dyDescent="0.15">
      <c r="A18" s="1">
        <v>1</v>
      </c>
      <c r="B18" s="1" t="s">
        <v>7</v>
      </c>
      <c r="C18" s="1">
        <v>15</v>
      </c>
      <c r="D18" s="1" t="s">
        <v>28</v>
      </c>
      <c r="E18" s="2">
        <v>255089.54344561923</v>
      </c>
      <c r="F18" s="2">
        <v>326194.46734199877</v>
      </c>
      <c r="G18" s="2">
        <v>390089.59330149507</v>
      </c>
      <c r="H18" s="2">
        <v>287767.51756733528</v>
      </c>
      <c r="I18" s="2">
        <v>196783.95491668806</v>
      </c>
    </row>
    <row r="19" spans="1:9" x14ac:dyDescent="0.15">
      <c r="A19" s="1">
        <v>1</v>
      </c>
      <c r="B19" s="1" t="s">
        <v>2</v>
      </c>
      <c r="C19" s="1">
        <v>16</v>
      </c>
      <c r="D19" s="1" t="s">
        <v>11</v>
      </c>
      <c r="E19" s="2">
        <v>1425568.8563169762</v>
      </c>
      <c r="F19" s="2">
        <v>2482097.8169855112</v>
      </c>
      <c r="G19" s="2">
        <v>2526853.5776398098</v>
      </c>
      <c r="H19" s="2">
        <v>2244580.9533154983</v>
      </c>
      <c r="I19" s="2">
        <v>1355147.0510626624</v>
      </c>
    </row>
    <row r="20" spans="1:9" x14ac:dyDescent="0.15">
      <c r="A20" s="1">
        <v>1</v>
      </c>
      <c r="B20" s="1" t="s">
        <v>2</v>
      </c>
      <c r="C20" s="1">
        <v>17</v>
      </c>
      <c r="D20" s="1" t="s">
        <v>12</v>
      </c>
      <c r="E20" s="2">
        <v>123725.08620408976</v>
      </c>
      <c r="F20" s="2">
        <v>222192.01731129302</v>
      </c>
      <c r="G20" s="2">
        <v>420793.50045515568</v>
      </c>
      <c r="H20" s="2">
        <v>464670.7110805476</v>
      </c>
      <c r="I20" s="2">
        <v>510642.32519205939</v>
      </c>
    </row>
    <row r="21" spans="1:9" x14ac:dyDescent="0.15">
      <c r="A21" s="1">
        <v>1</v>
      </c>
      <c r="B21" s="1" t="s">
        <v>2</v>
      </c>
      <c r="C21" s="1">
        <v>18</v>
      </c>
      <c r="D21" s="1" t="s">
        <v>13</v>
      </c>
      <c r="E21" s="2">
        <v>652347.80587422801</v>
      </c>
      <c r="F21" s="2">
        <v>1328154.2464390919</v>
      </c>
      <c r="G21" s="2">
        <v>1932613.1515609454</v>
      </c>
      <c r="H21" s="2">
        <v>2470520.7435692237</v>
      </c>
      <c r="I21" s="2">
        <v>2025765.9773388486</v>
      </c>
    </row>
    <row r="22" spans="1:9" x14ac:dyDescent="0.15">
      <c r="A22" s="1">
        <v>1</v>
      </c>
      <c r="B22" s="1" t="s">
        <v>2</v>
      </c>
      <c r="C22" s="1">
        <v>19</v>
      </c>
      <c r="D22" s="1" t="s">
        <v>14</v>
      </c>
      <c r="E22" s="2">
        <v>143790.32135249846</v>
      </c>
      <c r="F22" s="2">
        <v>344826.67412212054</v>
      </c>
      <c r="G22" s="2">
        <v>651254.28620721481</v>
      </c>
      <c r="H22" s="2">
        <v>739440.41258003854</v>
      </c>
      <c r="I22" s="2">
        <v>633060.37274146278</v>
      </c>
    </row>
    <row r="23" spans="1:9" x14ac:dyDescent="0.15">
      <c r="A23" s="1">
        <v>1</v>
      </c>
      <c r="B23" s="1" t="s">
        <v>2</v>
      </c>
      <c r="C23" s="1">
        <v>20</v>
      </c>
      <c r="D23" s="1" t="s">
        <v>15</v>
      </c>
      <c r="E23" s="2">
        <v>301972.25949149858</v>
      </c>
      <c r="F23" s="2">
        <v>444316.94725393306</v>
      </c>
      <c r="G23" s="2">
        <v>399616.02597532881</v>
      </c>
      <c r="H23" s="2">
        <v>277940.82140502852</v>
      </c>
      <c r="I23" s="2">
        <v>321464.31748095003</v>
      </c>
    </row>
    <row r="24" spans="1:9" x14ac:dyDescent="0.15">
      <c r="A24" s="1">
        <v>1</v>
      </c>
      <c r="B24" s="1" t="s">
        <v>2</v>
      </c>
      <c r="C24" s="1">
        <v>21</v>
      </c>
      <c r="D24" s="1" t="s">
        <v>16</v>
      </c>
      <c r="E24" s="2">
        <v>716461.61061934778</v>
      </c>
      <c r="F24" s="2">
        <v>910921.50319431641</v>
      </c>
      <c r="G24" s="2">
        <v>1390652.4227618414</v>
      </c>
      <c r="H24" s="2">
        <v>1696304.122221357</v>
      </c>
      <c r="I24" s="2">
        <v>1861398.2276343729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8</v>
      </c>
      <c r="E25" s="2">
        <v>2044452.3331717602</v>
      </c>
      <c r="F25" s="2">
        <v>3151137.8284771205</v>
      </c>
      <c r="G25" s="2">
        <v>3548370.3943836619</v>
      </c>
      <c r="H25" s="2">
        <v>4312862.1001722617</v>
      </c>
      <c r="I25" s="2">
        <v>5091615.3750982927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29</v>
      </c>
      <c r="E26" s="2">
        <v>1687427.8924208712</v>
      </c>
      <c r="F26" s="2">
        <v>2210449.3166654957</v>
      </c>
      <c r="G26" s="2">
        <v>2611812.263587683</v>
      </c>
      <c r="H26" s="2">
        <v>3001133.5917001893</v>
      </c>
      <c r="I26" s="2">
        <v>3213900.8026640285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9</v>
      </c>
      <c r="E27" s="2">
        <v>245483.01747146327</v>
      </c>
      <c r="F27" s="2">
        <v>221970.96653109512</v>
      </c>
      <c r="G27" s="2">
        <v>285477.15299811191</v>
      </c>
      <c r="H27" s="2">
        <v>247684.1193543277</v>
      </c>
      <c r="I27" s="2">
        <v>251851.10129343823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10</v>
      </c>
      <c r="E28" s="2">
        <v>9408.3064686285252</v>
      </c>
      <c r="F28" s="2">
        <v>21711.54900555082</v>
      </c>
      <c r="G28" s="2">
        <v>19880.255008108139</v>
      </c>
      <c r="H28" s="2">
        <v>18161.017674523195</v>
      </c>
      <c r="I28" s="2">
        <v>6754.1201573584694</v>
      </c>
    </row>
    <row r="29" spans="1:9" x14ac:dyDescent="0.15">
      <c r="A29" s="1">
        <v>2</v>
      </c>
      <c r="B29" s="1" t="s">
        <v>51</v>
      </c>
      <c r="C29" s="1">
        <v>3</v>
      </c>
      <c r="D29" s="1" t="s">
        <v>17</v>
      </c>
      <c r="E29" s="2">
        <v>99585.360750823093</v>
      </c>
      <c r="F29" s="2">
        <v>109601.28469873073</v>
      </c>
      <c r="G29" s="2">
        <v>116430.95112227062</v>
      </c>
      <c r="H29" s="2">
        <v>111520.36974700175</v>
      </c>
      <c r="I29" s="2">
        <v>98361.350964229729</v>
      </c>
    </row>
    <row r="30" spans="1:9" x14ac:dyDescent="0.15">
      <c r="A30" s="1">
        <v>2</v>
      </c>
      <c r="B30" s="1" t="s">
        <v>51</v>
      </c>
      <c r="C30" s="1">
        <v>4</v>
      </c>
      <c r="D30" s="1" t="s">
        <v>18</v>
      </c>
      <c r="E30" s="2">
        <v>2600.2799092283026</v>
      </c>
      <c r="F30" s="2">
        <v>11057.242418041413</v>
      </c>
      <c r="G30" s="2">
        <v>39210.803721501368</v>
      </c>
      <c r="H30" s="2">
        <v>21228.528672481265</v>
      </c>
      <c r="I30" s="2">
        <v>12823.579823814851</v>
      </c>
    </row>
    <row r="31" spans="1:9" x14ac:dyDescent="0.15">
      <c r="A31" s="1">
        <v>2</v>
      </c>
      <c r="B31" s="1" t="s">
        <v>51</v>
      </c>
      <c r="C31" s="1">
        <v>5</v>
      </c>
      <c r="D31" s="1" t="s">
        <v>19</v>
      </c>
      <c r="E31" s="2">
        <v>12111.494180572461</v>
      </c>
      <c r="F31" s="2">
        <v>20708.795420306724</v>
      </c>
      <c r="G31" s="2">
        <v>44798.214323589244</v>
      </c>
      <c r="H31" s="2">
        <v>40938.973309199086</v>
      </c>
      <c r="I31" s="2">
        <v>33433.969779478488</v>
      </c>
    </row>
    <row r="32" spans="1:9" x14ac:dyDescent="0.15">
      <c r="A32" s="1">
        <v>2</v>
      </c>
      <c r="B32" s="1" t="s">
        <v>51</v>
      </c>
      <c r="C32" s="1">
        <v>6</v>
      </c>
      <c r="D32" s="1" t="s">
        <v>3</v>
      </c>
      <c r="E32" s="2">
        <v>544.74120893871634</v>
      </c>
      <c r="F32" s="2">
        <v>2672.8134939970828</v>
      </c>
      <c r="G32" s="2">
        <v>16015.029055123314</v>
      </c>
      <c r="H32" s="2">
        <v>14725.198493875878</v>
      </c>
      <c r="I32" s="2">
        <v>15628.371043927526</v>
      </c>
    </row>
    <row r="33" spans="1:9" x14ac:dyDescent="0.15">
      <c r="A33" s="1">
        <v>2</v>
      </c>
      <c r="B33" s="1" t="s">
        <v>51</v>
      </c>
      <c r="C33" s="1">
        <v>7</v>
      </c>
      <c r="D33" s="1" t="s">
        <v>20</v>
      </c>
      <c r="E33" s="2">
        <v>17598.663500472026</v>
      </c>
      <c r="F33" s="2">
        <v>1674.105998714351</v>
      </c>
      <c r="G33" s="2">
        <v>4983.485667810136</v>
      </c>
      <c r="H33" s="2">
        <v>3625.6280026226873</v>
      </c>
      <c r="I33" s="2">
        <v>2423.3910415546211</v>
      </c>
    </row>
    <row r="34" spans="1:9" x14ac:dyDescent="0.15">
      <c r="A34" s="1">
        <v>2</v>
      </c>
      <c r="B34" s="1" t="s">
        <v>51</v>
      </c>
      <c r="C34" s="1">
        <v>8</v>
      </c>
      <c r="D34" s="1" t="s">
        <v>21</v>
      </c>
      <c r="E34" s="2">
        <v>10607.684819292263</v>
      </c>
      <c r="F34" s="2">
        <v>17845.222863361341</v>
      </c>
      <c r="G34" s="2">
        <v>22373.852007850848</v>
      </c>
      <c r="H34" s="2">
        <v>19258.194680161552</v>
      </c>
      <c r="I34" s="2">
        <v>8351.0018065430868</v>
      </c>
    </row>
    <row r="35" spans="1:9" x14ac:dyDescent="0.15">
      <c r="A35" s="1">
        <v>2</v>
      </c>
      <c r="B35" s="1" t="s">
        <v>51</v>
      </c>
      <c r="C35" s="1">
        <v>9</v>
      </c>
      <c r="D35" s="1" t="s">
        <v>22</v>
      </c>
      <c r="E35" s="2">
        <v>17963.243543101788</v>
      </c>
      <c r="F35" s="2">
        <v>20638.343028279545</v>
      </c>
      <c r="G35" s="2">
        <v>32823.079821776781</v>
      </c>
      <c r="H35" s="2">
        <v>60130.8140950706</v>
      </c>
      <c r="I35" s="2">
        <v>162907.5295920331</v>
      </c>
    </row>
    <row r="36" spans="1:9" x14ac:dyDescent="0.15">
      <c r="A36" s="1">
        <v>2</v>
      </c>
      <c r="B36" s="1" t="s">
        <v>51</v>
      </c>
      <c r="C36" s="1">
        <v>10</v>
      </c>
      <c r="D36" s="1" t="s">
        <v>23</v>
      </c>
      <c r="E36" s="2">
        <v>3165.0048569267865</v>
      </c>
      <c r="F36" s="2">
        <v>6572.6800757460542</v>
      </c>
      <c r="G36" s="2">
        <v>10871.03254063874</v>
      </c>
      <c r="H36" s="2">
        <v>14381.192702945547</v>
      </c>
      <c r="I36" s="2">
        <v>11931.737044511501</v>
      </c>
    </row>
    <row r="37" spans="1:9" x14ac:dyDescent="0.15">
      <c r="A37" s="1">
        <v>2</v>
      </c>
      <c r="B37" s="1" t="s">
        <v>51</v>
      </c>
      <c r="C37" s="1">
        <v>11</v>
      </c>
      <c r="D37" s="1" t="s">
        <v>24</v>
      </c>
      <c r="E37" s="2">
        <v>1256.9410541238042</v>
      </c>
      <c r="F37" s="2">
        <v>2262.8404947107551</v>
      </c>
      <c r="G37" s="2">
        <v>7777.1208837803288</v>
      </c>
      <c r="H37" s="2">
        <v>23822.68071015329</v>
      </c>
      <c r="I37" s="2">
        <v>53147.546986297035</v>
      </c>
    </row>
    <row r="38" spans="1:9" x14ac:dyDescent="0.15">
      <c r="A38" s="1">
        <v>2</v>
      </c>
      <c r="B38" s="1" t="s">
        <v>51</v>
      </c>
      <c r="C38" s="1">
        <v>12</v>
      </c>
      <c r="D38" s="1" t="s">
        <v>25</v>
      </c>
      <c r="E38" s="2">
        <v>266.42419971988625</v>
      </c>
      <c r="F38" s="2">
        <v>2924.9982076345691</v>
      </c>
      <c r="G38" s="2">
        <v>26365.82031937809</v>
      </c>
      <c r="H38" s="2">
        <v>76812.34907018661</v>
      </c>
      <c r="I38" s="2">
        <v>276643.62669235002</v>
      </c>
    </row>
    <row r="39" spans="1:9" x14ac:dyDescent="0.15">
      <c r="A39" s="1">
        <v>2</v>
      </c>
      <c r="B39" s="1" t="s">
        <v>51</v>
      </c>
      <c r="C39" s="1">
        <v>13</v>
      </c>
      <c r="D39" s="1" t="s">
        <v>26</v>
      </c>
      <c r="E39" s="2">
        <v>828.77685974736346</v>
      </c>
      <c r="F39" s="2">
        <v>2401.8549641964983</v>
      </c>
      <c r="G39" s="2">
        <v>2800.5083239042483</v>
      </c>
      <c r="H39" s="2">
        <v>1530.2043908073856</v>
      </c>
      <c r="I39" s="2">
        <v>25447.894479999242</v>
      </c>
    </row>
    <row r="40" spans="1:9" x14ac:dyDescent="0.15">
      <c r="A40" s="1">
        <v>2</v>
      </c>
      <c r="B40" s="1" t="s">
        <v>51</v>
      </c>
      <c r="C40" s="1">
        <v>14</v>
      </c>
      <c r="D40" s="1" t="s">
        <v>27</v>
      </c>
      <c r="E40" s="2">
        <v>198.20237391162519</v>
      </c>
      <c r="F40" s="2">
        <v>2510.0025791963253</v>
      </c>
      <c r="G40" s="2">
        <v>5559.0431540309837</v>
      </c>
      <c r="H40" s="2">
        <v>7767.7386232809195</v>
      </c>
      <c r="I40" s="2">
        <v>15223.405960763212</v>
      </c>
    </row>
    <row r="41" spans="1:9" x14ac:dyDescent="0.15">
      <c r="A41" s="1">
        <v>2</v>
      </c>
      <c r="B41" s="1" t="s">
        <v>51</v>
      </c>
      <c r="C41" s="1">
        <v>15</v>
      </c>
      <c r="D41" s="1" t="s">
        <v>28</v>
      </c>
      <c r="E41" s="2">
        <v>39028.637168346519</v>
      </c>
      <c r="F41" s="2">
        <v>53123.496335416821</v>
      </c>
      <c r="G41" s="2">
        <v>59594.153716980843</v>
      </c>
      <c r="H41" s="2">
        <v>49403.85317802347</v>
      </c>
      <c r="I41" s="2">
        <v>29903.020798209338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11</v>
      </c>
      <c r="E42" s="2">
        <v>471008.27054363227</v>
      </c>
      <c r="F42" s="2">
        <v>527547.88346981478</v>
      </c>
      <c r="G42" s="2">
        <v>498234.46225900506</v>
      </c>
      <c r="H42" s="2">
        <v>560650.27918136131</v>
      </c>
      <c r="I42" s="2">
        <v>369017.73385046102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12</v>
      </c>
      <c r="E43" s="2">
        <v>13218.164537946019</v>
      </c>
      <c r="F43" s="2">
        <v>43914.270000083634</v>
      </c>
      <c r="G43" s="2">
        <v>73291.91845164384</v>
      </c>
      <c r="H43" s="2">
        <v>95824.880610754306</v>
      </c>
      <c r="I43" s="2">
        <v>127859.54102630407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13</v>
      </c>
      <c r="E44" s="2">
        <v>123484.47022449026</v>
      </c>
      <c r="F44" s="2">
        <v>314380.30293823121</v>
      </c>
      <c r="G44" s="2">
        <v>446057.21903578687</v>
      </c>
      <c r="H44" s="2">
        <v>567764.28198510665</v>
      </c>
      <c r="I44" s="2">
        <v>478440.00278915389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14</v>
      </c>
      <c r="E45" s="2">
        <v>40746.44855673016</v>
      </c>
      <c r="F45" s="2">
        <v>94593.898068866052</v>
      </c>
      <c r="G45" s="2">
        <v>162427.74709308127</v>
      </c>
      <c r="H45" s="2">
        <v>168481.15553710525</v>
      </c>
      <c r="I45" s="2">
        <v>151805.79176692074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</v>
      </c>
      <c r="E46" s="2">
        <v>50558.660396598811</v>
      </c>
      <c r="F46" s="2">
        <v>96264.187959282717</v>
      </c>
      <c r="G46" s="2">
        <v>78949.375422054509</v>
      </c>
      <c r="H46" s="2">
        <v>56239.066275284618</v>
      </c>
      <c r="I46" s="2">
        <v>61101.97355636771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16</v>
      </c>
      <c r="E47" s="2">
        <v>123354.91368577705</v>
      </c>
      <c r="F47" s="2">
        <v>171921.33958574265</v>
      </c>
      <c r="G47" s="2">
        <v>249297.9538780945</v>
      </c>
      <c r="H47" s="2">
        <v>301798.54554823332</v>
      </c>
      <c r="I47" s="2">
        <v>317548.38461011049</v>
      </c>
    </row>
    <row r="48" spans="1:9" x14ac:dyDescent="0.15">
      <c r="A48" s="1">
        <v>2</v>
      </c>
      <c r="B48" s="1" t="s">
        <v>49</v>
      </c>
      <c r="C48" s="1">
        <v>22</v>
      </c>
      <c r="D48" s="1" t="s">
        <v>8</v>
      </c>
      <c r="E48" s="2">
        <v>265574.47096814075</v>
      </c>
      <c r="F48" s="2">
        <v>630736.41956908244</v>
      </c>
      <c r="G48" s="2">
        <v>708681.19948730257</v>
      </c>
      <c r="H48" s="2">
        <v>907362.30259054713</v>
      </c>
      <c r="I48" s="2">
        <v>1098943.9888272365</v>
      </c>
    </row>
    <row r="49" spans="1:9" x14ac:dyDescent="0.15">
      <c r="A49" s="1">
        <v>2</v>
      </c>
      <c r="B49" s="1" t="s">
        <v>49</v>
      </c>
      <c r="C49" s="1">
        <v>23</v>
      </c>
      <c r="D49" s="1" t="s">
        <v>29</v>
      </c>
      <c r="E49" s="2">
        <v>375244.97270474228</v>
      </c>
      <c r="F49" s="2">
        <v>518179.26383927395</v>
      </c>
      <c r="G49" s="2">
        <v>623734.45571651927</v>
      </c>
      <c r="H49" s="2">
        <v>736382.65725988115</v>
      </c>
      <c r="I49" s="2">
        <v>790910.74131787766</v>
      </c>
    </row>
    <row r="50" spans="1:9" x14ac:dyDescent="0.15">
      <c r="A50" s="1">
        <v>3</v>
      </c>
      <c r="B50" s="1" t="s">
        <v>53</v>
      </c>
      <c r="C50" s="1">
        <v>1</v>
      </c>
      <c r="D50" s="1" t="s">
        <v>9</v>
      </c>
      <c r="E50" s="2">
        <v>221988.76605910051</v>
      </c>
      <c r="F50" s="2">
        <v>208124.19282971497</v>
      </c>
      <c r="G50" s="2">
        <v>291923.45147424977</v>
      </c>
      <c r="H50" s="2">
        <v>240763.09038491567</v>
      </c>
      <c r="I50" s="2">
        <v>200417.55975950207</v>
      </c>
    </row>
    <row r="51" spans="1:9" x14ac:dyDescent="0.15">
      <c r="A51" s="1">
        <v>3</v>
      </c>
      <c r="B51" s="1" t="s">
        <v>53</v>
      </c>
      <c r="C51" s="1">
        <v>2</v>
      </c>
      <c r="D51" s="1" t="s">
        <v>10</v>
      </c>
      <c r="E51" s="2">
        <v>33591.53509565429</v>
      </c>
      <c r="F51" s="2">
        <v>13798.75806567586</v>
      </c>
      <c r="G51" s="2">
        <v>10853.499345692673</v>
      </c>
      <c r="H51" s="2">
        <v>7852.3969602927373</v>
      </c>
      <c r="I51" s="2">
        <v>2092.0233263734754</v>
      </c>
    </row>
    <row r="52" spans="1:9" x14ac:dyDescent="0.15">
      <c r="A52" s="1">
        <v>3</v>
      </c>
      <c r="B52" s="1" t="s">
        <v>54</v>
      </c>
      <c r="C52" s="1">
        <v>3</v>
      </c>
      <c r="D52" s="1" t="s">
        <v>17</v>
      </c>
      <c r="E52" s="2">
        <v>104622.91447047544</v>
      </c>
      <c r="F52" s="2">
        <v>123328.93062351538</v>
      </c>
      <c r="G52" s="2">
        <v>189503.5060876408</v>
      </c>
      <c r="H52" s="2">
        <v>230894.93687599737</v>
      </c>
      <c r="I52" s="2">
        <v>153954.7526588825</v>
      </c>
    </row>
    <row r="53" spans="1:9" x14ac:dyDescent="0.15">
      <c r="A53" s="1">
        <v>3</v>
      </c>
      <c r="B53" s="1" t="s">
        <v>54</v>
      </c>
      <c r="C53" s="1">
        <v>4</v>
      </c>
      <c r="D53" s="1" t="s">
        <v>18</v>
      </c>
      <c r="E53" s="2">
        <v>5690.6292763125166</v>
      </c>
      <c r="F53" s="2">
        <v>20799.336329853591</v>
      </c>
      <c r="G53" s="2">
        <v>44067.141174795579</v>
      </c>
      <c r="H53" s="2">
        <v>26309.897451751069</v>
      </c>
      <c r="I53" s="2">
        <v>12105.746151036539</v>
      </c>
    </row>
    <row r="54" spans="1:9" x14ac:dyDescent="0.15">
      <c r="A54" s="1">
        <v>3</v>
      </c>
      <c r="B54" s="1" t="s">
        <v>54</v>
      </c>
      <c r="C54" s="1">
        <v>5</v>
      </c>
      <c r="D54" s="1" t="s">
        <v>19</v>
      </c>
      <c r="E54" s="2">
        <v>8946.5212118070831</v>
      </c>
      <c r="F54" s="2">
        <v>13028.599692638243</v>
      </c>
      <c r="G54" s="2">
        <v>17065.174032608309</v>
      </c>
      <c r="H54" s="2">
        <v>19308.472117262274</v>
      </c>
      <c r="I54" s="2">
        <v>18388.065182811686</v>
      </c>
    </row>
    <row r="55" spans="1:9" x14ac:dyDescent="0.15">
      <c r="A55" s="1">
        <v>3</v>
      </c>
      <c r="B55" s="1" t="s">
        <v>54</v>
      </c>
      <c r="C55" s="1">
        <v>6</v>
      </c>
      <c r="D55" s="1" t="s">
        <v>3</v>
      </c>
      <c r="E55" s="2">
        <v>997.43093420454443</v>
      </c>
      <c r="F55" s="2">
        <v>4912.1411215113667</v>
      </c>
      <c r="G55" s="2">
        <v>9407.4169356422044</v>
      </c>
      <c r="H55" s="2">
        <v>11378.050723194721</v>
      </c>
      <c r="I55" s="2">
        <v>20474.790120739424</v>
      </c>
    </row>
    <row r="56" spans="1:9" x14ac:dyDescent="0.15">
      <c r="A56" s="1">
        <v>3</v>
      </c>
      <c r="B56" s="1" t="s">
        <v>54</v>
      </c>
      <c r="C56" s="1">
        <v>7</v>
      </c>
      <c r="D56" s="1" t="s">
        <v>20</v>
      </c>
      <c r="E56" s="2">
        <v>2390.1171009902928</v>
      </c>
      <c r="F56" s="2">
        <v>892.68446263015699</v>
      </c>
      <c r="G56" s="2">
        <v>3150.1291515269872</v>
      </c>
      <c r="H56" s="2">
        <v>4308.2368250637528</v>
      </c>
      <c r="I56" s="2">
        <v>2612.3133677428527</v>
      </c>
    </row>
    <row r="57" spans="1:9" x14ac:dyDescent="0.15">
      <c r="A57" s="1">
        <v>3</v>
      </c>
      <c r="B57" s="1" t="s">
        <v>54</v>
      </c>
      <c r="C57" s="1">
        <v>8</v>
      </c>
      <c r="D57" s="1" t="s">
        <v>21</v>
      </c>
      <c r="E57" s="2">
        <v>22584.999209941521</v>
      </c>
      <c r="F57" s="2">
        <v>40555.707835113804</v>
      </c>
      <c r="G57" s="2">
        <v>48980.872039630929</v>
      </c>
      <c r="H57" s="2">
        <v>45916.443030504241</v>
      </c>
      <c r="I57" s="2">
        <v>22393.895659358179</v>
      </c>
    </row>
    <row r="58" spans="1:9" x14ac:dyDescent="0.15">
      <c r="A58" s="1">
        <v>3</v>
      </c>
      <c r="B58" s="1" t="s">
        <v>54</v>
      </c>
      <c r="C58" s="1">
        <v>9</v>
      </c>
      <c r="D58" s="1" t="s">
        <v>22</v>
      </c>
      <c r="E58" s="2">
        <v>41541.72868623965</v>
      </c>
      <c r="F58" s="2">
        <v>37595.871575448298</v>
      </c>
      <c r="G58" s="2">
        <v>21141.123479829592</v>
      </c>
      <c r="H58" s="2">
        <v>37141.390006916321</v>
      </c>
      <c r="I58" s="2">
        <v>13207.608712122112</v>
      </c>
    </row>
    <row r="59" spans="1:9" x14ac:dyDescent="0.15">
      <c r="A59" s="1">
        <v>3</v>
      </c>
      <c r="B59" s="1" t="s">
        <v>54</v>
      </c>
      <c r="C59" s="1">
        <v>10</v>
      </c>
      <c r="D59" s="1" t="s">
        <v>23</v>
      </c>
      <c r="E59" s="2">
        <v>2842.3666469008367</v>
      </c>
      <c r="F59" s="2">
        <v>9204.7771182673096</v>
      </c>
      <c r="G59" s="2">
        <v>24646.26226458406</v>
      </c>
      <c r="H59" s="2">
        <v>30634.952193905785</v>
      </c>
      <c r="I59" s="2">
        <v>27165.181710814115</v>
      </c>
    </row>
    <row r="60" spans="1:9" x14ac:dyDescent="0.15">
      <c r="A60" s="1">
        <v>3</v>
      </c>
      <c r="B60" s="1" t="s">
        <v>54</v>
      </c>
      <c r="C60" s="1">
        <v>11</v>
      </c>
      <c r="D60" s="1" t="s">
        <v>24</v>
      </c>
      <c r="E60" s="2">
        <v>4015.4034281015661</v>
      </c>
      <c r="F60" s="2">
        <v>11560.516271468665</v>
      </c>
      <c r="G60" s="2">
        <v>40306.118367060772</v>
      </c>
      <c r="H60" s="2">
        <v>87365.762901456415</v>
      </c>
      <c r="I60" s="2">
        <v>106203.05105219473</v>
      </c>
    </row>
    <row r="61" spans="1:9" x14ac:dyDescent="0.15">
      <c r="A61" s="1">
        <v>3</v>
      </c>
      <c r="B61" s="1" t="s">
        <v>54</v>
      </c>
      <c r="C61" s="1">
        <v>12</v>
      </c>
      <c r="D61" s="1" t="s">
        <v>25</v>
      </c>
      <c r="E61" s="2">
        <v>1431.6969824503685</v>
      </c>
      <c r="F61" s="2">
        <v>12624.79098656711</v>
      </c>
      <c r="G61" s="2">
        <v>111409.7218178795</v>
      </c>
      <c r="H61" s="2">
        <v>275007.73732257984</v>
      </c>
      <c r="I61" s="2">
        <v>616867.11199219828</v>
      </c>
    </row>
    <row r="62" spans="1:9" x14ac:dyDescent="0.15">
      <c r="A62" s="1">
        <v>3</v>
      </c>
      <c r="B62" s="1" t="s">
        <v>54</v>
      </c>
      <c r="C62" s="1">
        <v>13</v>
      </c>
      <c r="D62" s="1" t="s">
        <v>26</v>
      </c>
      <c r="E62" s="2">
        <v>952.3708619034569</v>
      </c>
      <c r="F62" s="2">
        <v>4828.3269889085368</v>
      </c>
      <c r="G62" s="2">
        <v>8464.3820491145452</v>
      </c>
      <c r="H62" s="2">
        <v>33574.595615048893</v>
      </c>
      <c r="I62" s="2">
        <v>62434.613730770099</v>
      </c>
    </row>
    <row r="63" spans="1:9" x14ac:dyDescent="0.15">
      <c r="A63" s="1">
        <v>3</v>
      </c>
      <c r="B63" s="1" t="s">
        <v>54</v>
      </c>
      <c r="C63" s="1">
        <v>14</v>
      </c>
      <c r="D63" s="1" t="s">
        <v>27</v>
      </c>
      <c r="E63" s="2">
        <v>584.01157720500737</v>
      </c>
      <c r="F63" s="2">
        <v>10679.049398642996</v>
      </c>
      <c r="G63" s="2">
        <v>23238.585831937886</v>
      </c>
      <c r="H63" s="2">
        <v>17183.524211794243</v>
      </c>
      <c r="I63" s="2">
        <v>22702.658386642066</v>
      </c>
    </row>
    <row r="64" spans="1:9" x14ac:dyDescent="0.15">
      <c r="A64" s="1">
        <v>3</v>
      </c>
      <c r="B64" s="1" t="s">
        <v>54</v>
      </c>
      <c r="C64" s="1">
        <v>15</v>
      </c>
      <c r="D64" s="1" t="s">
        <v>28</v>
      </c>
      <c r="E64" s="2">
        <v>51072.822580549495</v>
      </c>
      <c r="F64" s="2">
        <v>63202.7808105683</v>
      </c>
      <c r="G64" s="2">
        <v>94850.358078496953</v>
      </c>
      <c r="H64" s="2">
        <v>78495.573856664836</v>
      </c>
      <c r="I64" s="2">
        <v>73512.387848144586</v>
      </c>
    </row>
    <row r="65" spans="1:9" x14ac:dyDescent="0.15">
      <c r="A65" s="1">
        <v>3</v>
      </c>
      <c r="B65" s="1" t="s">
        <v>53</v>
      </c>
      <c r="C65" s="1">
        <v>16</v>
      </c>
      <c r="D65" s="1" t="s">
        <v>11</v>
      </c>
      <c r="E65" s="2">
        <v>320556.49119089259</v>
      </c>
      <c r="F65" s="2">
        <v>511856.81481590634</v>
      </c>
      <c r="G65" s="2">
        <v>529996.77227454528</v>
      </c>
      <c r="H65" s="2">
        <v>524914.1172396685</v>
      </c>
      <c r="I65" s="2">
        <v>365259.66659684241</v>
      </c>
    </row>
    <row r="66" spans="1:9" x14ac:dyDescent="0.15">
      <c r="A66" s="1">
        <v>3</v>
      </c>
      <c r="B66" s="1" t="s">
        <v>53</v>
      </c>
      <c r="C66" s="1">
        <v>17</v>
      </c>
      <c r="D66" s="1" t="s">
        <v>12</v>
      </c>
      <c r="E66" s="2">
        <v>26108.668867282857</v>
      </c>
      <c r="F66" s="2">
        <v>46182.550319910748</v>
      </c>
      <c r="G66" s="2">
        <v>80186.965221344974</v>
      </c>
      <c r="H66" s="2">
        <v>112292.07012091218</v>
      </c>
      <c r="I66" s="2">
        <v>119685.85569430335</v>
      </c>
    </row>
    <row r="67" spans="1:9" x14ac:dyDescent="0.15">
      <c r="A67" s="1">
        <v>3</v>
      </c>
      <c r="B67" s="1" t="s">
        <v>53</v>
      </c>
      <c r="C67" s="1">
        <v>18</v>
      </c>
      <c r="D67" s="1" t="s">
        <v>13</v>
      </c>
      <c r="E67" s="2">
        <v>125377.84269301256</v>
      </c>
      <c r="F67" s="2">
        <v>258775.97659184426</v>
      </c>
      <c r="G67" s="2">
        <v>328369.69586463104</v>
      </c>
      <c r="H67" s="2">
        <v>506766.79392635968</v>
      </c>
      <c r="I67" s="2">
        <v>381960.95187745977</v>
      </c>
    </row>
    <row r="68" spans="1:9" x14ac:dyDescent="0.15">
      <c r="A68" s="1">
        <v>3</v>
      </c>
      <c r="B68" s="1" t="s">
        <v>53</v>
      </c>
      <c r="C68" s="1">
        <v>19</v>
      </c>
      <c r="D68" s="1" t="s">
        <v>14</v>
      </c>
      <c r="E68" s="2">
        <v>33603.225981140822</v>
      </c>
      <c r="F68" s="2">
        <v>82619.194897170019</v>
      </c>
      <c r="G68" s="2">
        <v>173876.17588277702</v>
      </c>
      <c r="H68" s="2">
        <v>192662.10708827857</v>
      </c>
      <c r="I68" s="2">
        <v>172080.58047098166</v>
      </c>
    </row>
    <row r="69" spans="1:9" x14ac:dyDescent="0.15">
      <c r="A69" s="1">
        <v>3</v>
      </c>
      <c r="B69" s="1" t="s">
        <v>53</v>
      </c>
      <c r="C69" s="1">
        <v>20</v>
      </c>
      <c r="D69" s="1" t="s">
        <v>15</v>
      </c>
      <c r="E69" s="2">
        <v>38682.36592708432</v>
      </c>
      <c r="F69" s="2">
        <v>77001.342052672684</v>
      </c>
      <c r="G69" s="2">
        <v>61644.410382562892</v>
      </c>
      <c r="H69" s="2">
        <v>51469.662688121542</v>
      </c>
      <c r="I69" s="2">
        <v>66526.031664063237</v>
      </c>
    </row>
    <row r="70" spans="1:9" x14ac:dyDescent="0.15">
      <c r="A70" s="1">
        <v>3</v>
      </c>
      <c r="B70" s="1" t="s">
        <v>53</v>
      </c>
      <c r="C70" s="1">
        <v>21</v>
      </c>
      <c r="D70" s="1" t="s">
        <v>16</v>
      </c>
      <c r="E70" s="2">
        <v>85347.767526714699</v>
      </c>
      <c r="F70" s="2">
        <v>130586.55805267472</v>
      </c>
      <c r="G70" s="2">
        <v>210413.41087360255</v>
      </c>
      <c r="H70" s="2">
        <v>289376.74797564914</v>
      </c>
      <c r="I70" s="2">
        <v>294139.03794508928</v>
      </c>
    </row>
    <row r="71" spans="1:9" x14ac:dyDescent="0.15">
      <c r="A71" s="1">
        <v>3</v>
      </c>
      <c r="B71" s="1" t="s">
        <v>52</v>
      </c>
      <c r="C71" s="1">
        <v>22</v>
      </c>
      <c r="D71" s="1" t="s">
        <v>8</v>
      </c>
      <c r="E71" s="2">
        <v>255156.60629354866</v>
      </c>
      <c r="F71" s="2">
        <v>625557.35686249414</v>
      </c>
      <c r="G71" s="2">
        <v>715934.56057117123</v>
      </c>
      <c r="H71" s="2">
        <v>899964.76315929554</v>
      </c>
      <c r="I71" s="2">
        <v>1070209.8159570673</v>
      </c>
    </row>
    <row r="72" spans="1:9" x14ac:dyDescent="0.15">
      <c r="A72" s="1">
        <v>3</v>
      </c>
      <c r="B72" s="1" t="s">
        <v>52</v>
      </c>
      <c r="C72" s="1">
        <v>23</v>
      </c>
      <c r="D72" s="1" t="s">
        <v>29</v>
      </c>
      <c r="E72" s="2">
        <v>380203.54004897852</v>
      </c>
      <c r="F72" s="2">
        <v>453814.74002004397</v>
      </c>
      <c r="G72" s="2">
        <v>520656.86594495038</v>
      </c>
      <c r="H72" s="2">
        <v>612666.06533990358</v>
      </c>
      <c r="I72" s="2">
        <v>668094.95592501352</v>
      </c>
    </row>
    <row r="73" spans="1:9" x14ac:dyDescent="0.15">
      <c r="A73" s="1">
        <v>4</v>
      </c>
      <c r="B73" s="1" t="s">
        <v>56</v>
      </c>
      <c r="C73" s="1">
        <v>1</v>
      </c>
      <c r="D73" s="1" t="s">
        <v>9</v>
      </c>
      <c r="E73" s="2">
        <v>248780.9713693985</v>
      </c>
      <c r="F73" s="2">
        <v>245404.25462799202</v>
      </c>
      <c r="G73" s="2">
        <v>292296.84102625988</v>
      </c>
      <c r="H73" s="2">
        <v>221459.29152648439</v>
      </c>
      <c r="I73" s="2">
        <v>160241.142048587</v>
      </c>
    </row>
    <row r="74" spans="1:9" x14ac:dyDescent="0.15">
      <c r="A74" s="1">
        <v>4</v>
      </c>
      <c r="B74" s="1" t="s">
        <v>57</v>
      </c>
      <c r="C74" s="1">
        <v>2</v>
      </c>
      <c r="D74" s="1" t="s">
        <v>10</v>
      </c>
      <c r="E74" s="2">
        <v>9724.4408092007889</v>
      </c>
      <c r="F74" s="2">
        <v>10420.584928865801</v>
      </c>
      <c r="G74" s="2">
        <v>8652.2504746752838</v>
      </c>
      <c r="H74" s="2">
        <v>3773.8481583824469</v>
      </c>
      <c r="I74" s="2">
        <v>718.94063339390402</v>
      </c>
    </row>
    <row r="75" spans="1:9" x14ac:dyDescent="0.15">
      <c r="A75" s="1">
        <v>4</v>
      </c>
      <c r="B75" s="1" t="s">
        <v>58</v>
      </c>
      <c r="C75" s="1">
        <v>3</v>
      </c>
      <c r="D75" s="1" t="s">
        <v>17</v>
      </c>
      <c r="E75" s="2">
        <v>238920.51376531748</v>
      </c>
      <c r="F75" s="2">
        <v>325855.65387348499</v>
      </c>
      <c r="G75" s="2">
        <v>357626.89793052454</v>
      </c>
      <c r="H75" s="2">
        <v>374734.11804515467</v>
      </c>
      <c r="I75" s="2">
        <v>291437.85963289323</v>
      </c>
    </row>
    <row r="76" spans="1:9" x14ac:dyDescent="0.15">
      <c r="A76" s="1">
        <v>4</v>
      </c>
      <c r="B76" s="1" t="s">
        <v>58</v>
      </c>
      <c r="C76" s="1">
        <v>4</v>
      </c>
      <c r="D76" s="1" t="s">
        <v>18</v>
      </c>
      <c r="E76" s="2">
        <v>8993.8224304137766</v>
      </c>
      <c r="F76" s="2">
        <v>27145.385342463374</v>
      </c>
      <c r="G76" s="2">
        <v>43484.098324799641</v>
      </c>
      <c r="H76" s="2">
        <v>28067.143298648341</v>
      </c>
      <c r="I76" s="2">
        <v>13935.571773249434</v>
      </c>
    </row>
    <row r="77" spans="1:9" x14ac:dyDescent="0.15">
      <c r="A77" s="1">
        <v>4</v>
      </c>
      <c r="B77" s="1" t="s">
        <v>58</v>
      </c>
      <c r="C77" s="1">
        <v>5</v>
      </c>
      <c r="D77" s="1" t="s">
        <v>19</v>
      </c>
      <c r="E77" s="2">
        <v>33019.158445982772</v>
      </c>
      <c r="F77" s="2">
        <v>34165.185778221683</v>
      </c>
      <c r="G77" s="2">
        <v>86053.105643359348</v>
      </c>
      <c r="H77" s="2">
        <v>81627.325588244959</v>
      </c>
      <c r="I77" s="2">
        <v>86318.286541255104</v>
      </c>
    </row>
    <row r="78" spans="1:9" x14ac:dyDescent="0.15">
      <c r="A78" s="1">
        <v>4</v>
      </c>
      <c r="B78" s="1" t="s">
        <v>59</v>
      </c>
      <c r="C78" s="1">
        <v>6</v>
      </c>
      <c r="D78" s="1" t="s">
        <v>3</v>
      </c>
      <c r="E78" s="2">
        <v>784.08982881999589</v>
      </c>
      <c r="F78" s="2">
        <v>3124.0261018189394</v>
      </c>
      <c r="G78" s="2">
        <v>11360.680800279535</v>
      </c>
      <c r="H78" s="2">
        <v>26570.251200009901</v>
      </c>
      <c r="I78" s="2">
        <v>35971.585322530518</v>
      </c>
    </row>
    <row r="79" spans="1:9" x14ac:dyDescent="0.15">
      <c r="A79" s="1">
        <v>4</v>
      </c>
      <c r="B79" s="1" t="s">
        <v>60</v>
      </c>
      <c r="C79" s="1">
        <v>7</v>
      </c>
      <c r="D79" s="1" t="s">
        <v>20</v>
      </c>
      <c r="E79" s="2">
        <v>26714.217422362366</v>
      </c>
      <c r="F79" s="2">
        <v>79903.95733595964</v>
      </c>
      <c r="G79" s="2">
        <v>83874.896187229184</v>
      </c>
      <c r="H79" s="2">
        <v>120395.13105804291</v>
      </c>
      <c r="I79" s="2">
        <v>101284.20760246918</v>
      </c>
    </row>
    <row r="80" spans="1:9" x14ac:dyDescent="0.15">
      <c r="A80" s="1">
        <v>4</v>
      </c>
      <c r="B80" s="1" t="s">
        <v>58</v>
      </c>
      <c r="C80" s="1">
        <v>8</v>
      </c>
      <c r="D80" s="1" t="s">
        <v>21</v>
      </c>
      <c r="E80" s="2">
        <v>13287.654178614819</v>
      </c>
      <c r="F80" s="2">
        <v>22844.427070282527</v>
      </c>
      <c r="G80" s="2">
        <v>41604.556613055691</v>
      </c>
      <c r="H80" s="2">
        <v>42905.087417738214</v>
      </c>
      <c r="I80" s="2">
        <v>27734.756548136484</v>
      </c>
    </row>
    <row r="81" spans="1:9" x14ac:dyDescent="0.15">
      <c r="A81" s="1">
        <v>4</v>
      </c>
      <c r="B81" s="1" t="s">
        <v>60</v>
      </c>
      <c r="C81" s="1">
        <v>9</v>
      </c>
      <c r="D81" s="1" t="s">
        <v>22</v>
      </c>
      <c r="E81" s="2">
        <v>9632.6035854704933</v>
      </c>
      <c r="F81" s="2">
        <v>33298.301481950395</v>
      </c>
      <c r="G81" s="2">
        <v>55626.716100176673</v>
      </c>
      <c r="H81" s="2">
        <v>69131.651597034681</v>
      </c>
      <c r="I81" s="2">
        <v>26351.351954921913</v>
      </c>
    </row>
    <row r="82" spans="1:9" x14ac:dyDescent="0.15">
      <c r="A82" s="1">
        <v>4</v>
      </c>
      <c r="B82" s="1" t="s">
        <v>60</v>
      </c>
      <c r="C82" s="1">
        <v>10</v>
      </c>
      <c r="D82" s="1" t="s">
        <v>23</v>
      </c>
      <c r="E82" s="2">
        <v>16664.518357521712</v>
      </c>
      <c r="F82" s="2">
        <v>38604.618837457376</v>
      </c>
      <c r="G82" s="2">
        <v>64395.405138976123</v>
      </c>
      <c r="H82" s="2">
        <v>70593.263137169241</v>
      </c>
      <c r="I82" s="2">
        <v>45962.765954571798</v>
      </c>
    </row>
    <row r="83" spans="1:9" x14ac:dyDescent="0.15">
      <c r="A83" s="1">
        <v>4</v>
      </c>
      <c r="B83" s="1" t="s">
        <v>60</v>
      </c>
      <c r="C83" s="1">
        <v>11</v>
      </c>
      <c r="D83" s="1" t="s">
        <v>24</v>
      </c>
      <c r="E83" s="2">
        <v>8141.4109764532623</v>
      </c>
      <c r="F83" s="2">
        <v>24611.437476787894</v>
      </c>
      <c r="G83" s="2">
        <v>56746.515744526041</v>
      </c>
      <c r="H83" s="2">
        <v>55539.405359220546</v>
      </c>
      <c r="I83" s="2">
        <v>166941.13067485244</v>
      </c>
    </row>
    <row r="84" spans="1:9" x14ac:dyDescent="0.15">
      <c r="A84" s="1">
        <v>4</v>
      </c>
      <c r="B84" s="1" t="s">
        <v>58</v>
      </c>
      <c r="C84" s="1">
        <v>12</v>
      </c>
      <c r="D84" s="1" t="s">
        <v>25</v>
      </c>
      <c r="E84" s="2">
        <v>2689.5952163942525</v>
      </c>
      <c r="F84" s="2">
        <v>21392.59635463616</v>
      </c>
      <c r="G84" s="2">
        <v>135536.60675081774</v>
      </c>
      <c r="H84" s="2">
        <v>373338.65806623141</v>
      </c>
      <c r="I84" s="2">
        <v>1115567.5843372378</v>
      </c>
    </row>
    <row r="85" spans="1:9" x14ac:dyDescent="0.15">
      <c r="A85" s="1">
        <v>4</v>
      </c>
      <c r="B85" s="1" t="s">
        <v>61</v>
      </c>
      <c r="C85" s="1">
        <v>13</v>
      </c>
      <c r="D85" s="1" t="s">
        <v>26</v>
      </c>
      <c r="E85" s="2">
        <v>5621.775295725397</v>
      </c>
      <c r="F85" s="2">
        <v>22080.768449383409</v>
      </c>
      <c r="G85" s="2">
        <v>30932.64835527707</v>
      </c>
      <c r="H85" s="2">
        <v>42102.919022443086</v>
      </c>
      <c r="I85" s="2">
        <v>61314.35825010539</v>
      </c>
    </row>
    <row r="86" spans="1:9" x14ac:dyDescent="0.15">
      <c r="A86" s="1">
        <v>4</v>
      </c>
      <c r="B86" s="1" t="s">
        <v>60</v>
      </c>
      <c r="C86" s="1">
        <v>14</v>
      </c>
      <c r="D86" s="1" t="s">
        <v>27</v>
      </c>
      <c r="E86" s="2">
        <v>1652.0952737940718</v>
      </c>
      <c r="F86" s="2">
        <v>7812.8355376184309</v>
      </c>
      <c r="G86" s="2">
        <v>18937.213750811195</v>
      </c>
      <c r="H86" s="2">
        <v>13563.85696542971</v>
      </c>
      <c r="I86" s="2">
        <v>8936.1353034274798</v>
      </c>
    </row>
    <row r="87" spans="1:9" x14ac:dyDescent="0.15">
      <c r="A87" s="1">
        <v>4</v>
      </c>
      <c r="B87" s="1" t="s">
        <v>58</v>
      </c>
      <c r="C87" s="1">
        <v>15</v>
      </c>
      <c r="D87" s="1" t="s">
        <v>28</v>
      </c>
      <c r="E87" s="2">
        <v>80300.200115706029</v>
      </c>
      <c r="F87" s="2">
        <v>113858.7692995058</v>
      </c>
      <c r="G87" s="2">
        <v>168103.31567861931</v>
      </c>
      <c r="H87" s="2">
        <v>152540.23666894494</v>
      </c>
      <c r="I87" s="2">
        <v>168844.90674164295</v>
      </c>
    </row>
    <row r="88" spans="1:9" x14ac:dyDescent="0.15">
      <c r="A88" s="1">
        <v>4</v>
      </c>
      <c r="B88" s="1" t="s">
        <v>57</v>
      </c>
      <c r="C88" s="1">
        <v>16</v>
      </c>
      <c r="D88" s="1" t="s">
        <v>11</v>
      </c>
      <c r="E88" s="2">
        <v>448618.49777790188</v>
      </c>
      <c r="F88" s="2">
        <v>708013.18759612716</v>
      </c>
      <c r="G88" s="2">
        <v>948883.83196336497</v>
      </c>
      <c r="H88" s="2">
        <v>682079.10049920459</v>
      </c>
      <c r="I88" s="2">
        <v>503366.36575707991</v>
      </c>
    </row>
    <row r="89" spans="1:9" x14ac:dyDescent="0.15">
      <c r="A89" s="1">
        <v>4</v>
      </c>
      <c r="B89" s="1" t="s">
        <v>62</v>
      </c>
      <c r="C89" s="1">
        <v>17</v>
      </c>
      <c r="D89" s="1" t="s">
        <v>12</v>
      </c>
      <c r="E89" s="2">
        <v>45769.340057679474</v>
      </c>
      <c r="F89" s="2">
        <v>83255.83620187745</v>
      </c>
      <c r="G89" s="2">
        <v>155130.70865916941</v>
      </c>
      <c r="H89" s="2">
        <v>229790.21044993293</v>
      </c>
      <c r="I89" s="2">
        <v>230825.06434928798</v>
      </c>
    </row>
    <row r="90" spans="1:9" x14ac:dyDescent="0.15">
      <c r="A90" s="1">
        <v>4</v>
      </c>
      <c r="B90" s="1" t="s">
        <v>57</v>
      </c>
      <c r="C90" s="1">
        <v>18</v>
      </c>
      <c r="D90" s="1" t="s">
        <v>13</v>
      </c>
      <c r="E90" s="2">
        <v>246741.33889376602</v>
      </c>
      <c r="F90" s="2">
        <v>596668.2341911</v>
      </c>
      <c r="G90" s="2">
        <v>954238.09927904222</v>
      </c>
      <c r="H90" s="2">
        <v>1242077.3068304942</v>
      </c>
      <c r="I90" s="2">
        <v>929775.37361748691</v>
      </c>
    </row>
    <row r="91" spans="1:9" x14ac:dyDescent="0.15">
      <c r="A91" s="1">
        <v>4</v>
      </c>
      <c r="B91" s="1" t="s">
        <v>57</v>
      </c>
      <c r="C91" s="1">
        <v>19</v>
      </c>
      <c r="D91" s="1" t="s">
        <v>14</v>
      </c>
      <c r="E91" s="2">
        <v>54414.537788742906</v>
      </c>
      <c r="F91" s="2">
        <v>124461.88263232927</v>
      </c>
      <c r="G91" s="2">
        <v>271509.77115231944</v>
      </c>
      <c r="H91" s="2">
        <v>315613.60406111734</v>
      </c>
      <c r="I91" s="2">
        <v>276138.13825178915</v>
      </c>
    </row>
    <row r="92" spans="1:9" x14ac:dyDescent="0.15">
      <c r="A92" s="1">
        <v>4</v>
      </c>
      <c r="B92" s="1" t="s">
        <v>62</v>
      </c>
      <c r="C92" s="1">
        <v>20</v>
      </c>
      <c r="D92" s="1" t="s">
        <v>15</v>
      </c>
      <c r="E92" s="2">
        <v>63136.837966168518</v>
      </c>
      <c r="F92" s="2">
        <v>178057.20025018943</v>
      </c>
      <c r="G92" s="2">
        <v>166133.0918501461</v>
      </c>
      <c r="H92" s="2">
        <v>127419.90782613869</v>
      </c>
      <c r="I92" s="2">
        <v>147166.32376581666</v>
      </c>
    </row>
    <row r="93" spans="1:9" x14ac:dyDescent="0.15">
      <c r="A93" s="1">
        <v>4</v>
      </c>
      <c r="B93" s="1" t="s">
        <v>62</v>
      </c>
      <c r="C93" s="1">
        <v>21</v>
      </c>
      <c r="D93" s="1" t="s">
        <v>16</v>
      </c>
      <c r="E93" s="2">
        <v>173279.02732671084</v>
      </c>
      <c r="F93" s="2">
        <v>286887.23522638186</v>
      </c>
      <c r="G93" s="2">
        <v>430619.27814298205</v>
      </c>
      <c r="H93" s="2">
        <v>678948.61088678683</v>
      </c>
      <c r="I93" s="2">
        <v>813105.77181943425</v>
      </c>
    </row>
    <row r="94" spans="1:9" x14ac:dyDescent="0.15">
      <c r="A94" s="1">
        <v>4</v>
      </c>
      <c r="B94" s="1" t="s">
        <v>55</v>
      </c>
      <c r="C94" s="1">
        <v>22</v>
      </c>
      <c r="D94" s="1" t="s">
        <v>8</v>
      </c>
      <c r="E94" s="2">
        <v>528237.6778146415</v>
      </c>
      <c r="F94" s="2">
        <v>957161.9571212359</v>
      </c>
      <c r="G94" s="2">
        <v>1269914.2132112926</v>
      </c>
      <c r="H94" s="2">
        <v>1673308.8152469487</v>
      </c>
      <c r="I94" s="2">
        <v>2106047.8155272622</v>
      </c>
    </row>
    <row r="95" spans="1:9" x14ac:dyDescent="0.15">
      <c r="A95" s="1">
        <v>4</v>
      </c>
      <c r="B95" s="1" t="s">
        <v>55</v>
      </c>
      <c r="C95" s="1">
        <v>23</v>
      </c>
      <c r="D95" s="1" t="s">
        <v>29</v>
      </c>
      <c r="E95" s="2">
        <v>526450.73681760533</v>
      </c>
      <c r="F95" s="2">
        <v>687737.45502036542</v>
      </c>
      <c r="G95" s="2">
        <v>790909.42529296386</v>
      </c>
      <c r="H95" s="2">
        <v>940176.82644564274</v>
      </c>
      <c r="I95" s="2">
        <v>1055112.8261052128</v>
      </c>
    </row>
    <row r="96" spans="1:9" x14ac:dyDescent="0.15">
      <c r="A96" s="1">
        <v>5</v>
      </c>
      <c r="B96" s="1" t="s">
        <v>64</v>
      </c>
      <c r="C96" s="1">
        <v>1</v>
      </c>
      <c r="D96" s="1" t="s">
        <v>9</v>
      </c>
      <c r="E96" s="2">
        <v>251803.12761801531</v>
      </c>
      <c r="F96" s="2">
        <v>222664.93754759408</v>
      </c>
      <c r="G96" s="2">
        <v>245982.33365479577</v>
      </c>
      <c r="H96" s="2">
        <v>152627.02416415268</v>
      </c>
      <c r="I96" s="2">
        <v>134796.80835213038</v>
      </c>
    </row>
    <row r="97" spans="1:9" x14ac:dyDescent="0.15">
      <c r="A97" s="1">
        <v>5</v>
      </c>
      <c r="B97" s="1" t="s">
        <v>65</v>
      </c>
      <c r="C97" s="1">
        <v>2</v>
      </c>
      <c r="D97" s="1" t="s">
        <v>10</v>
      </c>
      <c r="E97" s="2">
        <v>81512.020862913429</v>
      </c>
      <c r="F97" s="2">
        <v>51853.345885798393</v>
      </c>
      <c r="G97" s="2">
        <v>20401.066580807135</v>
      </c>
      <c r="H97" s="2">
        <v>11356.454360862928</v>
      </c>
      <c r="I97" s="2">
        <v>5299.5322926220742</v>
      </c>
    </row>
    <row r="98" spans="1:9" x14ac:dyDescent="0.15">
      <c r="A98" s="1">
        <v>5</v>
      </c>
      <c r="B98" s="1" t="s">
        <v>66</v>
      </c>
      <c r="C98" s="1">
        <v>3</v>
      </c>
      <c r="D98" s="1" t="s">
        <v>17</v>
      </c>
      <c r="E98" s="2">
        <v>63865.96121915221</v>
      </c>
      <c r="F98" s="2">
        <v>65224.640004463334</v>
      </c>
      <c r="G98" s="2">
        <v>69147.475587180175</v>
      </c>
      <c r="H98" s="2">
        <v>67089.640681080258</v>
      </c>
      <c r="I98" s="2">
        <v>60111.833308101392</v>
      </c>
    </row>
    <row r="99" spans="1:9" x14ac:dyDescent="0.15">
      <c r="A99" s="1">
        <v>5</v>
      </c>
      <c r="B99" s="1" t="s">
        <v>66</v>
      </c>
      <c r="C99" s="1">
        <v>4</v>
      </c>
      <c r="D99" s="1" t="s">
        <v>18</v>
      </c>
      <c r="E99" s="2">
        <v>4841.1446999005466</v>
      </c>
      <c r="F99" s="2">
        <v>25408.391801263675</v>
      </c>
      <c r="G99" s="2">
        <v>67839.49616265067</v>
      </c>
      <c r="H99" s="2">
        <v>37659.357932515748</v>
      </c>
      <c r="I99" s="2">
        <v>19439.747800106074</v>
      </c>
    </row>
    <row r="100" spans="1:9" x14ac:dyDescent="0.15">
      <c r="A100" s="1">
        <v>5</v>
      </c>
      <c r="B100" s="1" t="s">
        <v>66</v>
      </c>
      <c r="C100" s="1">
        <v>5</v>
      </c>
      <c r="D100" s="1" t="s">
        <v>19</v>
      </c>
      <c r="E100" s="2">
        <v>9308.6337914874384</v>
      </c>
      <c r="F100" s="2">
        <v>11159.746331666523</v>
      </c>
      <c r="G100" s="2">
        <v>10488.481047364312</v>
      </c>
      <c r="H100" s="2">
        <v>12974.263866354248</v>
      </c>
      <c r="I100" s="2">
        <v>11553.692787984806</v>
      </c>
    </row>
    <row r="101" spans="1:9" x14ac:dyDescent="0.15">
      <c r="A101" s="1">
        <v>5</v>
      </c>
      <c r="B101" s="1" t="s">
        <v>67</v>
      </c>
      <c r="C101" s="1">
        <v>6</v>
      </c>
      <c r="D101" s="1" t="s">
        <v>3</v>
      </c>
      <c r="E101" s="2">
        <v>1783.3932874237496</v>
      </c>
      <c r="F101" s="2">
        <v>4676.6145501129968</v>
      </c>
      <c r="G101" s="2">
        <v>9048.3548107487877</v>
      </c>
      <c r="H101" s="2">
        <v>5794.2922020140068</v>
      </c>
      <c r="I101" s="2">
        <v>46610.171550104023</v>
      </c>
    </row>
    <row r="102" spans="1:9" x14ac:dyDescent="0.15">
      <c r="A102" s="1">
        <v>5</v>
      </c>
      <c r="B102" s="1" t="s">
        <v>67</v>
      </c>
      <c r="C102" s="1">
        <v>7</v>
      </c>
      <c r="D102" s="1" t="s">
        <v>20</v>
      </c>
      <c r="E102" s="2">
        <v>37788.751005687947</v>
      </c>
      <c r="F102" s="2">
        <v>45910.616435082287</v>
      </c>
      <c r="G102" s="2">
        <v>37882.757265049418</v>
      </c>
      <c r="H102" s="2">
        <v>2989.3390645615514</v>
      </c>
      <c r="I102" s="2">
        <v>1783.2723861273435</v>
      </c>
    </row>
    <row r="103" spans="1:9" x14ac:dyDescent="0.15">
      <c r="A103" s="1">
        <v>5</v>
      </c>
      <c r="B103" s="1" t="s">
        <v>68</v>
      </c>
      <c r="C103" s="1">
        <v>8</v>
      </c>
      <c r="D103" s="1" t="s">
        <v>21</v>
      </c>
      <c r="E103" s="2">
        <v>5905.7768403887885</v>
      </c>
      <c r="F103" s="2">
        <v>12597.634717960618</v>
      </c>
      <c r="G103" s="2">
        <v>17431.770804555836</v>
      </c>
      <c r="H103" s="2">
        <v>22418.539989551795</v>
      </c>
      <c r="I103" s="2">
        <v>18424.42093706079</v>
      </c>
    </row>
    <row r="104" spans="1:9" x14ac:dyDescent="0.15">
      <c r="A104" s="1">
        <v>5</v>
      </c>
      <c r="B104" s="1" t="s">
        <v>69</v>
      </c>
      <c r="C104" s="1">
        <v>9</v>
      </c>
      <c r="D104" s="1" t="s">
        <v>22</v>
      </c>
      <c r="E104" s="2">
        <v>8192.9178717674477</v>
      </c>
      <c r="F104" s="2">
        <v>15543.651128499348</v>
      </c>
      <c r="G104" s="2">
        <v>14934.807741672523</v>
      </c>
      <c r="H104" s="2">
        <v>26584.571594583296</v>
      </c>
      <c r="I104" s="2">
        <v>14042.439152599351</v>
      </c>
    </row>
    <row r="105" spans="1:9" x14ac:dyDescent="0.15">
      <c r="A105" s="1">
        <v>5</v>
      </c>
      <c r="B105" s="1" t="s">
        <v>66</v>
      </c>
      <c r="C105" s="1">
        <v>10</v>
      </c>
      <c r="D105" s="1" t="s">
        <v>23</v>
      </c>
      <c r="E105" s="2">
        <v>4977.0441838860816</v>
      </c>
      <c r="F105" s="2">
        <v>10327.290470971035</v>
      </c>
      <c r="G105" s="2">
        <v>21603.230143057772</v>
      </c>
      <c r="H105" s="2">
        <v>22432.127792175525</v>
      </c>
      <c r="I105" s="2">
        <v>19979.964226693242</v>
      </c>
    </row>
    <row r="106" spans="1:9" x14ac:dyDescent="0.15">
      <c r="A106" s="1">
        <v>5</v>
      </c>
      <c r="B106" s="1" t="s">
        <v>70</v>
      </c>
      <c r="C106" s="1">
        <v>11</v>
      </c>
      <c r="D106" s="1" t="s">
        <v>24</v>
      </c>
      <c r="E106" s="2">
        <v>2988.741682405454</v>
      </c>
      <c r="F106" s="2">
        <v>7990.4621814659686</v>
      </c>
      <c r="G106" s="2">
        <v>32148.357513572206</v>
      </c>
      <c r="H106" s="2">
        <v>38296.362946890134</v>
      </c>
      <c r="I106" s="2">
        <v>43638.900891292462</v>
      </c>
    </row>
    <row r="107" spans="1:9" x14ac:dyDescent="0.15">
      <c r="A107" s="1">
        <v>5</v>
      </c>
      <c r="B107" s="1" t="s">
        <v>66</v>
      </c>
      <c r="C107" s="1">
        <v>12</v>
      </c>
      <c r="D107" s="1" t="s">
        <v>25</v>
      </c>
      <c r="E107" s="2">
        <v>1545.4359279513635</v>
      </c>
      <c r="F107" s="2">
        <v>13637.80041017351</v>
      </c>
      <c r="G107" s="2">
        <v>80497.506772553155</v>
      </c>
      <c r="H107" s="2">
        <v>214048.88653303258</v>
      </c>
      <c r="I107" s="2">
        <v>1314117.0628010856</v>
      </c>
    </row>
    <row r="108" spans="1:9" x14ac:dyDescent="0.15">
      <c r="A108" s="1">
        <v>5</v>
      </c>
      <c r="B108" s="1" t="s">
        <v>66</v>
      </c>
      <c r="C108" s="1">
        <v>13</v>
      </c>
      <c r="D108" s="1" t="s">
        <v>26</v>
      </c>
      <c r="E108" s="2">
        <v>128.67532564536683</v>
      </c>
      <c r="F108" s="2">
        <v>6989.9618869307342</v>
      </c>
      <c r="G108" s="2">
        <v>18864.54237739844</v>
      </c>
      <c r="H108" s="2">
        <v>19444.096009266279</v>
      </c>
      <c r="I108" s="2">
        <v>33782.576005403578</v>
      </c>
    </row>
    <row r="109" spans="1:9" x14ac:dyDescent="0.15">
      <c r="A109" s="1">
        <v>5</v>
      </c>
      <c r="B109" s="1" t="s">
        <v>66</v>
      </c>
      <c r="C109" s="1">
        <v>14</v>
      </c>
      <c r="D109" s="1" t="s">
        <v>27</v>
      </c>
      <c r="E109" s="2">
        <v>453.33269514665454</v>
      </c>
      <c r="F109" s="2">
        <v>6018.7388983375995</v>
      </c>
      <c r="G109" s="2">
        <v>30251.162347095556</v>
      </c>
      <c r="H109" s="2">
        <v>24414.447777351612</v>
      </c>
      <c r="I109" s="2">
        <v>45907.330324251117</v>
      </c>
    </row>
    <row r="110" spans="1:9" x14ac:dyDescent="0.15">
      <c r="A110" s="1">
        <v>5</v>
      </c>
      <c r="B110" s="1" t="s">
        <v>66</v>
      </c>
      <c r="C110" s="1">
        <v>15</v>
      </c>
      <c r="D110" s="1" t="s">
        <v>28</v>
      </c>
      <c r="E110" s="2">
        <v>63864.221854264004</v>
      </c>
      <c r="F110" s="2">
        <v>84848.110608170813</v>
      </c>
      <c r="G110" s="2">
        <v>104248.59595984939</v>
      </c>
      <c r="H110" s="2">
        <v>70552.635934831284</v>
      </c>
      <c r="I110" s="2">
        <v>50689.406763898915</v>
      </c>
    </row>
    <row r="111" spans="1:9" x14ac:dyDescent="0.15">
      <c r="A111" s="1">
        <v>5</v>
      </c>
      <c r="B111" s="1" t="s">
        <v>64</v>
      </c>
      <c r="C111" s="1">
        <v>16</v>
      </c>
      <c r="D111" s="1" t="s">
        <v>11</v>
      </c>
      <c r="E111" s="2">
        <v>298592.1453976988</v>
      </c>
      <c r="F111" s="2">
        <v>427898.19735226693</v>
      </c>
      <c r="G111" s="2">
        <v>447044.09519676084</v>
      </c>
      <c r="H111" s="2">
        <v>399618.53210491152</v>
      </c>
      <c r="I111" s="2">
        <v>284163.3919178503</v>
      </c>
    </row>
    <row r="112" spans="1:9" x14ac:dyDescent="0.15">
      <c r="A112" s="1">
        <v>5</v>
      </c>
      <c r="B112" s="1" t="s">
        <v>64</v>
      </c>
      <c r="C112" s="1">
        <v>17</v>
      </c>
      <c r="D112" s="1" t="s">
        <v>12</v>
      </c>
      <c r="E112" s="2">
        <v>31394.380411242324</v>
      </c>
      <c r="F112" s="2">
        <v>64687.550153191361</v>
      </c>
      <c r="G112" s="2">
        <v>83401.082440771919</v>
      </c>
      <c r="H112" s="2">
        <v>122514.75231043086</v>
      </c>
      <c r="I112" s="2">
        <v>120211.96741365883</v>
      </c>
    </row>
    <row r="113" spans="1:9" x14ac:dyDescent="0.15">
      <c r="A113" s="1">
        <v>5</v>
      </c>
      <c r="B113" s="1" t="s">
        <v>64</v>
      </c>
      <c r="C113" s="1">
        <v>18</v>
      </c>
      <c r="D113" s="1" t="s">
        <v>13</v>
      </c>
      <c r="E113" s="2">
        <v>140520.96568782246</v>
      </c>
      <c r="F113" s="2">
        <v>251699.89014974292</v>
      </c>
      <c r="G113" s="2">
        <v>362947.55956342263</v>
      </c>
      <c r="H113" s="2">
        <v>447605.82247541158</v>
      </c>
      <c r="I113" s="2">
        <v>389421.35811951419</v>
      </c>
    </row>
    <row r="114" spans="1:9" x14ac:dyDescent="0.15">
      <c r="A114" s="1">
        <v>5</v>
      </c>
      <c r="B114" s="1" t="s">
        <v>64</v>
      </c>
      <c r="C114" s="1">
        <v>19</v>
      </c>
      <c r="D114" s="1" t="s">
        <v>14</v>
      </c>
      <c r="E114" s="2">
        <v>34283.503081584298</v>
      </c>
      <c r="F114" s="2">
        <v>74617.91862626966</v>
      </c>
      <c r="G114" s="2">
        <v>139521.06243093155</v>
      </c>
      <c r="H114" s="2">
        <v>146626.18481283024</v>
      </c>
      <c r="I114" s="2">
        <v>117493.76314233236</v>
      </c>
    </row>
    <row r="115" spans="1:9" x14ac:dyDescent="0.15">
      <c r="A115" s="1">
        <v>5</v>
      </c>
      <c r="B115" s="1" t="s">
        <v>64</v>
      </c>
      <c r="C115" s="1">
        <v>20</v>
      </c>
      <c r="D115" s="1" t="s">
        <v>15</v>
      </c>
      <c r="E115" s="2">
        <v>50668.240066291139</v>
      </c>
      <c r="F115" s="2">
        <v>85664.039987981727</v>
      </c>
      <c r="G115" s="2">
        <v>67868.733827506934</v>
      </c>
      <c r="H115" s="2">
        <v>52783.393206114219</v>
      </c>
      <c r="I115" s="2">
        <v>60399.200447164221</v>
      </c>
    </row>
    <row r="116" spans="1:9" x14ac:dyDescent="0.15">
      <c r="A116" s="1">
        <v>5</v>
      </c>
      <c r="B116" s="1" t="s">
        <v>64</v>
      </c>
      <c r="C116" s="1">
        <v>21</v>
      </c>
      <c r="D116" s="1" t="s">
        <v>16</v>
      </c>
      <c r="E116" s="2">
        <v>82811.855996355895</v>
      </c>
      <c r="F116" s="2">
        <v>123659.64605438864</v>
      </c>
      <c r="G116" s="2">
        <v>171373.13837072864</v>
      </c>
      <c r="H116" s="2">
        <v>226841.29348227003</v>
      </c>
      <c r="I116" s="2">
        <v>231807.8918729921</v>
      </c>
    </row>
    <row r="117" spans="1:9" x14ac:dyDescent="0.15">
      <c r="A117" s="1">
        <v>5</v>
      </c>
      <c r="B117" s="1" t="s">
        <v>63</v>
      </c>
      <c r="C117" s="1">
        <v>22</v>
      </c>
      <c r="D117" s="1" t="s">
        <v>8</v>
      </c>
      <c r="E117" s="2">
        <v>261130.97245804532</v>
      </c>
      <c r="F117" s="2">
        <v>532819.32059058291</v>
      </c>
      <c r="G117" s="2">
        <v>580256.38368172094</v>
      </c>
      <c r="H117" s="2">
        <v>733540.90871687757</v>
      </c>
      <c r="I117" s="2">
        <v>895027.09567374422</v>
      </c>
    </row>
    <row r="118" spans="1:9" x14ac:dyDescent="0.15">
      <c r="A118" s="1">
        <v>5</v>
      </c>
      <c r="B118" s="1" t="s">
        <v>63</v>
      </c>
      <c r="C118" s="1">
        <v>23</v>
      </c>
      <c r="D118" s="1" t="s">
        <v>29</v>
      </c>
      <c r="E118" s="2">
        <v>379400.09003213159</v>
      </c>
      <c r="F118" s="2">
        <v>456830.53460271924</v>
      </c>
      <c r="G118" s="2">
        <v>500653.41042272758</v>
      </c>
      <c r="H118" s="2">
        <v>583996.61035520269</v>
      </c>
      <c r="I118" s="2">
        <v>676544.45990690601</v>
      </c>
    </row>
    <row r="119" spans="1:9" x14ac:dyDescent="0.15">
      <c r="A119" s="1">
        <v>6</v>
      </c>
      <c r="B119" s="1" t="s">
        <v>72</v>
      </c>
      <c r="C119" s="1">
        <v>1</v>
      </c>
      <c r="D119" s="1" t="s">
        <v>9</v>
      </c>
      <c r="E119" s="2">
        <v>190721.15551846096</v>
      </c>
      <c r="F119" s="2">
        <v>189396.86278654187</v>
      </c>
      <c r="G119" s="2">
        <v>215486.47262048654</v>
      </c>
      <c r="H119" s="2">
        <v>187577.11801543101</v>
      </c>
      <c r="I119" s="2">
        <v>165053.913610891</v>
      </c>
    </row>
    <row r="120" spans="1:9" x14ac:dyDescent="0.15">
      <c r="A120" s="1">
        <v>6</v>
      </c>
      <c r="B120" s="1" t="s">
        <v>73</v>
      </c>
      <c r="C120" s="1">
        <v>2</v>
      </c>
      <c r="D120" s="1" t="s">
        <v>10</v>
      </c>
      <c r="E120" s="2">
        <v>7945.9724368145662</v>
      </c>
      <c r="F120" s="2">
        <v>15080.477960714808</v>
      </c>
      <c r="G120" s="2">
        <v>11943.948661394565</v>
      </c>
      <c r="H120" s="2">
        <v>10605.444255340424</v>
      </c>
      <c r="I120" s="2">
        <v>2235.040603358334</v>
      </c>
    </row>
    <row r="121" spans="1:9" x14ac:dyDescent="0.15">
      <c r="A121" s="1">
        <v>6</v>
      </c>
      <c r="B121" s="1" t="s">
        <v>74</v>
      </c>
      <c r="C121" s="1">
        <v>3</v>
      </c>
      <c r="D121" s="1" t="s">
        <v>17</v>
      </c>
      <c r="E121" s="2">
        <v>88045.958681725053</v>
      </c>
      <c r="F121" s="2">
        <v>96223.043228204304</v>
      </c>
      <c r="G121" s="2">
        <v>116730.35622230002</v>
      </c>
      <c r="H121" s="2">
        <v>114540.19419445006</v>
      </c>
      <c r="I121" s="2">
        <v>117922.31907593405</v>
      </c>
    </row>
    <row r="122" spans="1:9" x14ac:dyDescent="0.15">
      <c r="A122" s="1">
        <v>6</v>
      </c>
      <c r="B122" s="1" t="s">
        <v>75</v>
      </c>
      <c r="C122" s="1">
        <v>4</v>
      </c>
      <c r="D122" s="1" t="s">
        <v>18</v>
      </c>
      <c r="E122" s="2">
        <v>20353.577442029109</v>
      </c>
      <c r="F122" s="2">
        <v>38484.878450093827</v>
      </c>
      <c r="G122" s="2">
        <v>71003.119249984127</v>
      </c>
      <c r="H122" s="2">
        <v>47247.449890270276</v>
      </c>
      <c r="I122" s="2">
        <v>19372.76664138195</v>
      </c>
    </row>
    <row r="123" spans="1:9" x14ac:dyDescent="0.15">
      <c r="A123" s="1">
        <v>6</v>
      </c>
      <c r="B123" s="1" t="s">
        <v>74</v>
      </c>
      <c r="C123" s="1">
        <v>5</v>
      </c>
      <c r="D123" s="1" t="s">
        <v>19</v>
      </c>
      <c r="E123" s="2">
        <v>4362.8716851480895</v>
      </c>
      <c r="F123" s="2">
        <v>7060.2967513608091</v>
      </c>
      <c r="G123" s="2">
        <v>12619.766345203925</v>
      </c>
      <c r="H123" s="2">
        <v>10312.186346964003</v>
      </c>
      <c r="I123" s="2">
        <v>5776.6728596224921</v>
      </c>
    </row>
    <row r="124" spans="1:9" x14ac:dyDescent="0.15">
      <c r="A124" s="1">
        <v>6</v>
      </c>
      <c r="B124" s="1" t="s">
        <v>74</v>
      </c>
      <c r="C124" s="1">
        <v>6</v>
      </c>
      <c r="D124" s="1" t="s">
        <v>3</v>
      </c>
      <c r="E124" s="2">
        <v>2619.58937374057</v>
      </c>
      <c r="F124" s="2">
        <v>9237.6914912877382</v>
      </c>
      <c r="G124" s="2">
        <v>33318.834682239612</v>
      </c>
      <c r="H124" s="2">
        <v>57460.833666488645</v>
      </c>
      <c r="I124" s="2">
        <v>36271.555222461342</v>
      </c>
    </row>
    <row r="125" spans="1:9" x14ac:dyDescent="0.15">
      <c r="A125" s="1">
        <v>6</v>
      </c>
      <c r="B125" s="1" t="s">
        <v>74</v>
      </c>
      <c r="C125" s="1">
        <v>7</v>
      </c>
      <c r="D125" s="1" t="s">
        <v>20</v>
      </c>
      <c r="E125" s="2">
        <v>9496.05677365671</v>
      </c>
      <c r="F125" s="2">
        <v>1569.9200608222104</v>
      </c>
      <c r="G125" s="2">
        <v>5266.7171827780485</v>
      </c>
      <c r="H125" s="2">
        <v>4710.9760303039811</v>
      </c>
      <c r="I125" s="2">
        <v>1232.6837607667876</v>
      </c>
    </row>
    <row r="126" spans="1:9" x14ac:dyDescent="0.15">
      <c r="A126" s="1">
        <v>6</v>
      </c>
      <c r="B126" s="1" t="s">
        <v>74</v>
      </c>
      <c r="C126" s="1">
        <v>8</v>
      </c>
      <c r="D126" s="1" t="s">
        <v>21</v>
      </c>
      <c r="E126" s="2">
        <v>15883.255843770541</v>
      </c>
      <c r="F126" s="2">
        <v>25564.563229467371</v>
      </c>
      <c r="G126" s="2">
        <v>35316.86013480735</v>
      </c>
      <c r="H126" s="2">
        <v>46725.67523008155</v>
      </c>
      <c r="I126" s="2">
        <v>30922.050043701976</v>
      </c>
    </row>
    <row r="127" spans="1:9" x14ac:dyDescent="0.15">
      <c r="A127" s="1">
        <v>6</v>
      </c>
      <c r="B127" s="1" t="s">
        <v>74</v>
      </c>
      <c r="C127" s="1">
        <v>9</v>
      </c>
      <c r="D127" s="1" t="s">
        <v>22</v>
      </c>
      <c r="E127" s="2">
        <v>10748.725029075906</v>
      </c>
      <c r="F127" s="2">
        <v>28486.831390452789</v>
      </c>
      <c r="G127" s="2">
        <v>26886.447563171878</v>
      </c>
      <c r="H127" s="2">
        <v>22224.134972245036</v>
      </c>
      <c r="I127" s="2">
        <v>20042.22893210276</v>
      </c>
    </row>
    <row r="128" spans="1:9" x14ac:dyDescent="0.15">
      <c r="A128" s="1">
        <v>6</v>
      </c>
      <c r="B128" s="1" t="s">
        <v>74</v>
      </c>
      <c r="C128" s="1">
        <v>10</v>
      </c>
      <c r="D128" s="1" t="s">
        <v>23</v>
      </c>
      <c r="E128" s="2">
        <v>5748.3523607952338</v>
      </c>
      <c r="F128" s="2">
        <v>13796.327166163523</v>
      </c>
      <c r="G128" s="2">
        <v>34490.840931557694</v>
      </c>
      <c r="H128" s="2">
        <v>36664.637289480961</v>
      </c>
      <c r="I128" s="2">
        <v>28302.219856312477</v>
      </c>
    </row>
    <row r="129" spans="1:9" x14ac:dyDescent="0.15">
      <c r="A129" s="1">
        <v>6</v>
      </c>
      <c r="B129" s="1" t="s">
        <v>74</v>
      </c>
      <c r="C129" s="1">
        <v>11</v>
      </c>
      <c r="D129" s="1" t="s">
        <v>24</v>
      </c>
      <c r="E129" s="2">
        <v>12746.81339924096</v>
      </c>
      <c r="F129" s="2">
        <v>29182.715456930098</v>
      </c>
      <c r="G129" s="2">
        <v>77233.905459996065</v>
      </c>
      <c r="H129" s="2">
        <v>103026.85736290248</v>
      </c>
      <c r="I129" s="2">
        <v>119196.01916718663</v>
      </c>
    </row>
    <row r="130" spans="1:9" x14ac:dyDescent="0.15">
      <c r="A130" s="1">
        <v>6</v>
      </c>
      <c r="B130" s="1" t="s">
        <v>74</v>
      </c>
      <c r="C130" s="1">
        <v>12</v>
      </c>
      <c r="D130" s="1" t="s">
        <v>25</v>
      </c>
      <c r="E130" s="2">
        <v>1588.3406979593224</v>
      </c>
      <c r="F130" s="2">
        <v>17276.690430614341</v>
      </c>
      <c r="G130" s="2">
        <v>132113.3681340692</v>
      </c>
      <c r="H130" s="2">
        <v>346942.08692180045</v>
      </c>
      <c r="I130" s="2">
        <v>1258794.9780537891</v>
      </c>
    </row>
    <row r="131" spans="1:9" x14ac:dyDescent="0.15">
      <c r="A131" s="1">
        <v>6</v>
      </c>
      <c r="B131" s="1" t="s">
        <v>74</v>
      </c>
      <c r="C131" s="1">
        <v>13</v>
      </c>
      <c r="D131" s="1" t="s">
        <v>26</v>
      </c>
      <c r="E131" s="2">
        <v>1043.1959031291631</v>
      </c>
      <c r="F131" s="2">
        <v>11840.878718004142</v>
      </c>
      <c r="G131" s="2">
        <v>27152.632904186852</v>
      </c>
      <c r="H131" s="2">
        <v>40796.8771869583</v>
      </c>
      <c r="I131" s="2">
        <v>74707.797474792969</v>
      </c>
    </row>
    <row r="132" spans="1:9" x14ac:dyDescent="0.15">
      <c r="A132" s="1">
        <v>6</v>
      </c>
      <c r="B132" s="1" t="s">
        <v>74</v>
      </c>
      <c r="C132" s="1">
        <v>14</v>
      </c>
      <c r="D132" s="1" t="s">
        <v>27</v>
      </c>
      <c r="E132" s="2">
        <v>611.36126918240109</v>
      </c>
      <c r="F132" s="2">
        <v>5626.3304195726269</v>
      </c>
      <c r="G132" s="2">
        <v>21389.989644451929</v>
      </c>
      <c r="H132" s="2">
        <v>18382.328713973206</v>
      </c>
      <c r="I132" s="2">
        <v>27388.291716275955</v>
      </c>
    </row>
    <row r="133" spans="1:9" x14ac:dyDescent="0.15">
      <c r="A133" s="1">
        <v>6</v>
      </c>
      <c r="B133" s="1" t="s">
        <v>74</v>
      </c>
      <c r="C133" s="1">
        <v>15</v>
      </c>
      <c r="D133" s="1" t="s">
        <v>28</v>
      </c>
      <c r="E133" s="2">
        <v>46816.851827628438</v>
      </c>
      <c r="F133" s="2">
        <v>80542.276068370571</v>
      </c>
      <c r="G133" s="2">
        <v>115965.30481460769</v>
      </c>
      <c r="H133" s="2">
        <v>111616.65071045909</v>
      </c>
      <c r="I133" s="2">
        <v>93107.710840968357</v>
      </c>
    </row>
    <row r="134" spans="1:9" x14ac:dyDescent="0.15">
      <c r="A134" s="1">
        <v>6</v>
      </c>
      <c r="B134" s="1" t="s">
        <v>73</v>
      </c>
      <c r="C134" s="1">
        <v>16</v>
      </c>
      <c r="D134" s="1" t="s">
        <v>11</v>
      </c>
      <c r="E134" s="2">
        <v>356048.65973896091</v>
      </c>
      <c r="F134" s="2">
        <v>473037.10270476097</v>
      </c>
      <c r="G134" s="2">
        <v>503018.20124822174</v>
      </c>
      <c r="H134" s="2">
        <v>429544.26635170716</v>
      </c>
      <c r="I134" s="2">
        <v>222694.61983375571</v>
      </c>
    </row>
    <row r="135" spans="1:9" x14ac:dyDescent="0.15">
      <c r="A135" s="1">
        <v>6</v>
      </c>
      <c r="B135" s="1" t="s">
        <v>73</v>
      </c>
      <c r="C135" s="1">
        <v>17</v>
      </c>
      <c r="D135" s="1" t="s">
        <v>12</v>
      </c>
      <c r="E135" s="2">
        <v>19883.745382571651</v>
      </c>
      <c r="F135" s="2">
        <v>45135.675344691153</v>
      </c>
      <c r="G135" s="2">
        <v>75431.990341209734</v>
      </c>
      <c r="H135" s="2">
        <v>96908.778739856789</v>
      </c>
      <c r="I135" s="2">
        <v>96465.786693525486</v>
      </c>
    </row>
    <row r="136" spans="1:9" x14ac:dyDescent="0.15">
      <c r="A136" s="1">
        <v>6</v>
      </c>
      <c r="B136" s="1" t="s">
        <v>73</v>
      </c>
      <c r="C136" s="1">
        <v>18</v>
      </c>
      <c r="D136" s="1" t="s">
        <v>13</v>
      </c>
      <c r="E136" s="2">
        <v>114664.83260526822</v>
      </c>
      <c r="F136" s="2">
        <v>236046.00917915977</v>
      </c>
      <c r="G136" s="2">
        <v>324220.71087196388</v>
      </c>
      <c r="H136" s="2">
        <v>350290.74825343356</v>
      </c>
      <c r="I136" s="2">
        <v>302328.51065654872</v>
      </c>
    </row>
    <row r="137" spans="1:9" x14ac:dyDescent="0.15">
      <c r="A137" s="1">
        <v>6</v>
      </c>
      <c r="B137" s="1" t="s">
        <v>73</v>
      </c>
      <c r="C137" s="1">
        <v>19</v>
      </c>
      <c r="D137" s="1" t="s">
        <v>14</v>
      </c>
      <c r="E137" s="2">
        <v>41483.625379921868</v>
      </c>
      <c r="F137" s="2">
        <v>75824.221755257546</v>
      </c>
      <c r="G137" s="2">
        <v>150967.06842423065</v>
      </c>
      <c r="H137" s="2">
        <v>170432.08523181253</v>
      </c>
      <c r="I137" s="2">
        <v>148443.48503873587</v>
      </c>
    </row>
    <row r="138" spans="1:9" x14ac:dyDescent="0.15">
      <c r="A138" s="1">
        <v>6</v>
      </c>
      <c r="B138" s="1" t="s">
        <v>73</v>
      </c>
      <c r="C138" s="1">
        <v>20</v>
      </c>
      <c r="D138" s="1" t="s">
        <v>15</v>
      </c>
      <c r="E138" s="2">
        <v>30250.849976160647</v>
      </c>
      <c r="F138" s="2">
        <v>64542.395808159432</v>
      </c>
      <c r="G138" s="2">
        <v>56834.434049754673</v>
      </c>
      <c r="H138" s="2">
        <v>48824.898691559581</v>
      </c>
      <c r="I138" s="2">
        <v>55933.714876997248</v>
      </c>
    </row>
    <row r="139" spans="1:9" x14ac:dyDescent="0.15">
      <c r="A139" s="1">
        <v>6</v>
      </c>
      <c r="B139" s="1" t="s">
        <v>76</v>
      </c>
      <c r="C139" s="1">
        <v>21</v>
      </c>
      <c r="D139" s="1" t="s">
        <v>16</v>
      </c>
      <c r="E139" s="2">
        <v>83884.188783900114</v>
      </c>
      <c r="F139" s="2">
        <v>115970.89444004721</v>
      </c>
      <c r="G139" s="2">
        <v>161006.31895747368</v>
      </c>
      <c r="H139" s="2">
        <v>201846.83632949501</v>
      </c>
      <c r="I139" s="2">
        <v>210533.75662025521</v>
      </c>
    </row>
    <row r="140" spans="1:9" x14ac:dyDescent="0.15">
      <c r="A140" s="1">
        <v>6</v>
      </c>
      <c r="B140" s="1" t="s">
        <v>71</v>
      </c>
      <c r="C140" s="1">
        <v>22</v>
      </c>
      <c r="D140" s="1" t="s">
        <v>8</v>
      </c>
      <c r="E140" s="2">
        <v>308657.82626611722</v>
      </c>
      <c r="F140" s="2">
        <v>528948.73368102219</v>
      </c>
      <c r="G140" s="2">
        <v>613785.23446539545</v>
      </c>
      <c r="H140" s="2">
        <v>774185.47304953751</v>
      </c>
      <c r="I140" s="2">
        <v>968631.04900022165</v>
      </c>
    </row>
    <row r="141" spans="1:9" x14ac:dyDescent="0.15">
      <c r="A141" s="1">
        <v>6</v>
      </c>
      <c r="B141" s="1" t="s">
        <v>71</v>
      </c>
      <c r="C141" s="1">
        <v>23</v>
      </c>
      <c r="D141" s="1" t="s">
        <v>29</v>
      </c>
      <c r="E141" s="2">
        <v>316949.77458808996</v>
      </c>
      <c r="F141" s="2">
        <v>400504.15351005452</v>
      </c>
      <c r="G141" s="2">
        <v>434844.8497915045</v>
      </c>
      <c r="H141" s="2">
        <v>523122.188491215</v>
      </c>
      <c r="I141" s="2">
        <v>576199.651467463</v>
      </c>
    </row>
    <row r="142" spans="1:9" x14ac:dyDescent="0.15">
      <c r="A142" s="1">
        <v>7</v>
      </c>
      <c r="B142" s="1" t="s">
        <v>78</v>
      </c>
      <c r="C142" s="1">
        <v>1</v>
      </c>
      <c r="D142" s="1" t="s">
        <v>9</v>
      </c>
      <c r="E142" s="2">
        <v>293826.19381535734</v>
      </c>
      <c r="F142" s="2">
        <v>264316.40249912353</v>
      </c>
      <c r="G142" s="2">
        <v>262745.14085224393</v>
      </c>
      <c r="H142" s="2">
        <v>200240.1408380708</v>
      </c>
      <c r="I142" s="2">
        <v>194245.24955866981</v>
      </c>
    </row>
    <row r="143" spans="1:9" x14ac:dyDescent="0.15">
      <c r="A143" s="1">
        <v>7</v>
      </c>
      <c r="B143" s="1" t="s">
        <v>79</v>
      </c>
      <c r="C143" s="1">
        <v>2</v>
      </c>
      <c r="D143" s="1" t="s">
        <v>10</v>
      </c>
      <c r="E143" s="2">
        <v>14644.127580683036</v>
      </c>
      <c r="F143" s="2">
        <v>15491.198131436102</v>
      </c>
      <c r="G143" s="2">
        <v>18102.466202201624</v>
      </c>
      <c r="H143" s="2">
        <v>9207.0795511124707</v>
      </c>
      <c r="I143" s="2">
        <v>1969.5267816919436</v>
      </c>
    </row>
    <row r="144" spans="1:9" x14ac:dyDescent="0.15">
      <c r="A144" s="1">
        <v>7</v>
      </c>
      <c r="B144" s="1" t="s">
        <v>80</v>
      </c>
      <c r="C144" s="1">
        <v>3</v>
      </c>
      <c r="D144" s="1" t="s">
        <v>17</v>
      </c>
      <c r="E144" s="2">
        <v>174837.69075056436</v>
      </c>
      <c r="F144" s="2">
        <v>267336.28593418369</v>
      </c>
      <c r="G144" s="2">
        <v>253175.67474194823</v>
      </c>
      <c r="H144" s="2">
        <v>510917.86178999988</v>
      </c>
      <c r="I144" s="2">
        <v>348532.41883350071</v>
      </c>
    </row>
    <row r="145" spans="1:9" x14ac:dyDescent="0.15">
      <c r="A145" s="1">
        <v>7</v>
      </c>
      <c r="B145" s="1" t="s">
        <v>80</v>
      </c>
      <c r="C145" s="1">
        <v>4</v>
      </c>
      <c r="D145" s="1" t="s">
        <v>18</v>
      </c>
      <c r="E145" s="2">
        <v>35801.980219961406</v>
      </c>
      <c r="F145" s="2">
        <v>67315.444463375039</v>
      </c>
      <c r="G145" s="2">
        <v>113793.48064514944</v>
      </c>
      <c r="H145" s="2">
        <v>44931.011970659201</v>
      </c>
      <c r="I145" s="2">
        <v>21440.139750968996</v>
      </c>
    </row>
    <row r="146" spans="1:9" x14ac:dyDescent="0.15">
      <c r="A146" s="1">
        <v>7</v>
      </c>
      <c r="B146" s="1" t="s">
        <v>81</v>
      </c>
      <c r="C146" s="1">
        <v>5</v>
      </c>
      <c r="D146" s="1" t="s">
        <v>19</v>
      </c>
      <c r="E146" s="2">
        <v>17521.458619376241</v>
      </c>
      <c r="F146" s="2">
        <v>32927.780464884214</v>
      </c>
      <c r="G146" s="2">
        <v>42377.457831073771</v>
      </c>
      <c r="H146" s="2">
        <v>47836.097699422149</v>
      </c>
      <c r="I146" s="2">
        <v>35826.056032612847</v>
      </c>
    </row>
    <row r="147" spans="1:9" x14ac:dyDescent="0.15">
      <c r="A147" s="1">
        <v>7</v>
      </c>
      <c r="B147" s="1" t="s">
        <v>80</v>
      </c>
      <c r="C147" s="1">
        <v>6</v>
      </c>
      <c r="D147" s="1" t="s">
        <v>3</v>
      </c>
      <c r="E147" s="2">
        <v>12882.96666938918</v>
      </c>
      <c r="F147" s="2">
        <v>47525.171264481265</v>
      </c>
      <c r="G147" s="2">
        <v>110890.41042079043</v>
      </c>
      <c r="H147" s="2">
        <v>203023.82059462654</v>
      </c>
      <c r="I147" s="2">
        <v>150176.12014325429</v>
      </c>
    </row>
    <row r="148" spans="1:9" x14ac:dyDescent="0.15">
      <c r="A148" s="1">
        <v>7</v>
      </c>
      <c r="B148" s="1" t="s">
        <v>82</v>
      </c>
      <c r="C148" s="1">
        <v>7</v>
      </c>
      <c r="D148" s="1" t="s">
        <v>20</v>
      </c>
      <c r="E148" s="2">
        <v>24479.883266606663</v>
      </c>
      <c r="F148" s="2">
        <v>4138.1104188469353</v>
      </c>
      <c r="G148" s="2">
        <v>31501.868861439045</v>
      </c>
      <c r="H148" s="2">
        <v>11122.623183946846</v>
      </c>
      <c r="I148" s="2">
        <v>1972.1033723100677</v>
      </c>
    </row>
    <row r="149" spans="1:9" x14ac:dyDescent="0.15">
      <c r="A149" s="1">
        <v>7</v>
      </c>
      <c r="B149" s="1" t="s">
        <v>80</v>
      </c>
      <c r="C149" s="1">
        <v>8</v>
      </c>
      <c r="D149" s="1" t="s">
        <v>21</v>
      </c>
      <c r="E149" s="2">
        <v>33988.584789707063</v>
      </c>
      <c r="F149" s="2">
        <v>46586.280132906119</v>
      </c>
      <c r="G149" s="2">
        <v>68641.56937969003</v>
      </c>
      <c r="H149" s="2">
        <v>84364.603464335887</v>
      </c>
      <c r="I149" s="2">
        <v>77244.619682630131</v>
      </c>
    </row>
    <row r="150" spans="1:9" x14ac:dyDescent="0.15">
      <c r="A150" s="1">
        <v>7</v>
      </c>
      <c r="B150" s="1" t="s">
        <v>80</v>
      </c>
      <c r="C150" s="1">
        <v>9</v>
      </c>
      <c r="D150" s="1" t="s">
        <v>22</v>
      </c>
      <c r="E150" s="2">
        <v>11451.705380073579</v>
      </c>
      <c r="F150" s="2">
        <v>39197.960332335744</v>
      </c>
      <c r="G150" s="2">
        <v>65213.156841889417</v>
      </c>
      <c r="H150" s="2">
        <v>78766.219079678325</v>
      </c>
      <c r="I150" s="2">
        <v>33506.393102021699</v>
      </c>
    </row>
    <row r="151" spans="1:9" x14ac:dyDescent="0.15">
      <c r="A151" s="1">
        <v>7</v>
      </c>
      <c r="B151" s="1" t="s">
        <v>80</v>
      </c>
      <c r="C151" s="1">
        <v>10</v>
      </c>
      <c r="D151" s="1" t="s">
        <v>23</v>
      </c>
      <c r="E151" s="2">
        <v>16053.432820811378</v>
      </c>
      <c r="F151" s="2">
        <v>33023.072204668904</v>
      </c>
      <c r="G151" s="2">
        <v>68964.023926456022</v>
      </c>
      <c r="H151" s="2">
        <v>83922.051263265865</v>
      </c>
      <c r="I151" s="2">
        <v>73927.474279522998</v>
      </c>
    </row>
    <row r="152" spans="1:9" x14ac:dyDescent="0.15">
      <c r="A152" s="1">
        <v>7</v>
      </c>
      <c r="B152" s="1" t="s">
        <v>80</v>
      </c>
      <c r="C152" s="1">
        <v>11</v>
      </c>
      <c r="D152" s="1" t="s">
        <v>24</v>
      </c>
      <c r="E152" s="2">
        <v>9664.4308655718578</v>
      </c>
      <c r="F152" s="2">
        <v>35728.267181309027</v>
      </c>
      <c r="G152" s="2">
        <v>116488.65758080559</v>
      </c>
      <c r="H152" s="2">
        <v>119712.46050931692</v>
      </c>
      <c r="I152" s="2">
        <v>189944.69052486104</v>
      </c>
    </row>
    <row r="153" spans="1:9" x14ac:dyDescent="0.15">
      <c r="A153" s="1">
        <v>7</v>
      </c>
      <c r="B153" s="1" t="s">
        <v>80</v>
      </c>
      <c r="C153" s="1">
        <v>12</v>
      </c>
      <c r="D153" s="1" t="s">
        <v>25</v>
      </c>
      <c r="E153" s="2">
        <v>3729.572529013089</v>
      </c>
      <c r="F153" s="2">
        <v>41244.41018754847</v>
      </c>
      <c r="G153" s="2">
        <v>237706.02871628778</v>
      </c>
      <c r="H153" s="2">
        <v>606132.27993096074</v>
      </c>
      <c r="I153" s="2">
        <v>1966548.7503427032</v>
      </c>
    </row>
    <row r="154" spans="1:9" x14ac:dyDescent="0.15">
      <c r="A154" s="1">
        <v>7</v>
      </c>
      <c r="B154" s="1" t="s">
        <v>80</v>
      </c>
      <c r="C154" s="1">
        <v>13</v>
      </c>
      <c r="D154" s="1" t="s">
        <v>26</v>
      </c>
      <c r="E154" s="2">
        <v>1498.8428885207366</v>
      </c>
      <c r="F154" s="2">
        <v>22272.324034891306</v>
      </c>
      <c r="G154" s="2">
        <v>55316.702067886006</v>
      </c>
      <c r="H154" s="2">
        <v>114573.25739473013</v>
      </c>
      <c r="I154" s="2">
        <v>208361.18808047089</v>
      </c>
    </row>
    <row r="155" spans="1:9" x14ac:dyDescent="0.15">
      <c r="A155" s="1">
        <v>7</v>
      </c>
      <c r="B155" s="1" t="s">
        <v>80</v>
      </c>
      <c r="C155" s="1">
        <v>14</v>
      </c>
      <c r="D155" s="1" t="s">
        <v>27</v>
      </c>
      <c r="E155" s="2">
        <v>5972.1858225265942</v>
      </c>
      <c r="F155" s="2">
        <v>53773.153367844534</v>
      </c>
      <c r="G155" s="2">
        <v>54650.822865087182</v>
      </c>
      <c r="H155" s="2">
        <v>50951.912524926054</v>
      </c>
      <c r="I155" s="2">
        <v>140835.92977569313</v>
      </c>
    </row>
    <row r="156" spans="1:9" x14ac:dyDescent="0.15">
      <c r="A156" s="1">
        <v>7</v>
      </c>
      <c r="B156" s="1" t="s">
        <v>80</v>
      </c>
      <c r="C156" s="1">
        <v>15</v>
      </c>
      <c r="D156" s="1" t="s">
        <v>28</v>
      </c>
      <c r="E156" s="2">
        <v>81065.274939544644</v>
      </c>
      <c r="F156" s="2">
        <v>126967.53502160577</v>
      </c>
      <c r="G156" s="2">
        <v>237749.12523786127</v>
      </c>
      <c r="H156" s="2">
        <v>217110.10164730655</v>
      </c>
      <c r="I156" s="2">
        <v>200753.1308167908</v>
      </c>
    </row>
    <row r="157" spans="1:9" x14ac:dyDescent="0.15">
      <c r="A157" s="1">
        <v>7</v>
      </c>
      <c r="B157" s="1" t="s">
        <v>78</v>
      </c>
      <c r="C157" s="1">
        <v>16</v>
      </c>
      <c r="D157" s="1" t="s">
        <v>11</v>
      </c>
      <c r="E157" s="2">
        <v>548628.69232416654</v>
      </c>
      <c r="F157" s="2">
        <v>845160.7165891648</v>
      </c>
      <c r="G157" s="2">
        <v>981870.56076265313</v>
      </c>
      <c r="H157" s="2">
        <v>621296.30854897341</v>
      </c>
      <c r="I157" s="2">
        <v>395260.42356538092</v>
      </c>
    </row>
    <row r="158" spans="1:9" x14ac:dyDescent="0.15">
      <c r="A158" s="1">
        <v>7</v>
      </c>
      <c r="B158" s="1" t="s">
        <v>78</v>
      </c>
      <c r="C158" s="1">
        <v>17</v>
      </c>
      <c r="D158" s="1" t="s">
        <v>12</v>
      </c>
      <c r="E158" s="2">
        <v>102549.64101102146</v>
      </c>
      <c r="F158" s="2">
        <v>253466.02896382773</v>
      </c>
      <c r="G158" s="2">
        <v>514253.13978776452</v>
      </c>
      <c r="H158" s="2">
        <v>667616.07927184971</v>
      </c>
      <c r="I158" s="2">
        <v>678440.80473317602</v>
      </c>
    </row>
    <row r="159" spans="1:9" x14ac:dyDescent="0.15">
      <c r="A159" s="1">
        <v>7</v>
      </c>
      <c r="B159" s="1" t="s">
        <v>78</v>
      </c>
      <c r="C159" s="1">
        <v>18</v>
      </c>
      <c r="D159" s="1" t="s">
        <v>13</v>
      </c>
      <c r="E159" s="2">
        <v>173922.28865316557</v>
      </c>
      <c r="F159" s="2">
        <v>406469.01455665479</v>
      </c>
      <c r="G159" s="2">
        <v>497006.77243114077</v>
      </c>
      <c r="H159" s="2">
        <v>603970.71956406685</v>
      </c>
      <c r="I159" s="2">
        <v>499224.47676806687</v>
      </c>
    </row>
    <row r="160" spans="1:9" x14ac:dyDescent="0.15">
      <c r="A160" s="1">
        <v>7</v>
      </c>
      <c r="B160" s="1" t="s">
        <v>78</v>
      </c>
      <c r="C160" s="1">
        <v>19</v>
      </c>
      <c r="D160" s="1" t="s">
        <v>14</v>
      </c>
      <c r="E160" s="2">
        <v>49254.056692661368</v>
      </c>
      <c r="F160" s="2">
        <v>123160.99001730779</v>
      </c>
      <c r="G160" s="2">
        <v>221346.9342818115</v>
      </c>
      <c r="H160" s="2">
        <v>266774.2022311787</v>
      </c>
      <c r="I160" s="2">
        <v>244076.97171128358</v>
      </c>
    </row>
    <row r="161" spans="1:9" x14ac:dyDescent="0.15">
      <c r="A161" s="1">
        <v>7</v>
      </c>
      <c r="B161" s="1" t="s">
        <v>78</v>
      </c>
      <c r="C161" s="1">
        <v>20</v>
      </c>
      <c r="D161" s="1" t="s">
        <v>15</v>
      </c>
      <c r="E161" s="2">
        <v>55620.411969363209</v>
      </c>
      <c r="F161" s="2">
        <v>102647.60578355253</v>
      </c>
      <c r="G161" s="2">
        <v>104225.71783929116</v>
      </c>
      <c r="H161" s="2">
        <v>81681.926340688166</v>
      </c>
      <c r="I161" s="2">
        <v>96807.861685189462</v>
      </c>
    </row>
    <row r="162" spans="1:9" x14ac:dyDescent="0.15">
      <c r="A162" s="1">
        <v>7</v>
      </c>
      <c r="B162" s="1" t="s">
        <v>78</v>
      </c>
      <c r="C162" s="1">
        <v>21</v>
      </c>
      <c r="D162" s="1" t="s">
        <v>16</v>
      </c>
      <c r="E162" s="2">
        <v>142545.86569195619</v>
      </c>
      <c r="F162" s="2">
        <v>203391.23491023207</v>
      </c>
      <c r="G162" s="2">
        <v>301601.65116001468</v>
      </c>
      <c r="H162" s="2">
        <v>398119.20889433962</v>
      </c>
      <c r="I162" s="2">
        <v>443717.80211050838</v>
      </c>
    </row>
    <row r="163" spans="1:9" x14ac:dyDescent="0.15">
      <c r="A163" s="1">
        <v>7</v>
      </c>
      <c r="B163" s="1" t="s">
        <v>77</v>
      </c>
      <c r="C163" s="1">
        <v>22</v>
      </c>
      <c r="D163" s="1" t="s">
        <v>8</v>
      </c>
      <c r="E163" s="2">
        <v>405793.90549376089</v>
      </c>
      <c r="F163" s="2">
        <v>851840.21401857608</v>
      </c>
      <c r="G163" s="2">
        <v>1090578.0718614433</v>
      </c>
      <c r="H163" s="2">
        <v>1379678.0635407509</v>
      </c>
      <c r="I163" s="2">
        <v>1667942.4560944182</v>
      </c>
    </row>
    <row r="164" spans="1:9" x14ac:dyDescent="0.15">
      <c r="A164" s="1">
        <v>7</v>
      </c>
      <c r="B164" s="1" t="s">
        <v>77</v>
      </c>
      <c r="C164" s="1">
        <v>23</v>
      </c>
      <c r="D164" s="1" t="s">
        <v>29</v>
      </c>
      <c r="E164" s="2">
        <v>489456.93107440241</v>
      </c>
      <c r="F164" s="2">
        <v>624861.9937872201</v>
      </c>
      <c r="G164" s="2">
        <v>684778.56926825631</v>
      </c>
      <c r="H164" s="2">
        <v>804490.68039898959</v>
      </c>
      <c r="I164" s="2">
        <v>891747.20200400194</v>
      </c>
    </row>
    <row r="165" spans="1:9" x14ac:dyDescent="0.15">
      <c r="A165" s="1">
        <v>8</v>
      </c>
      <c r="B165" s="1" t="s">
        <v>84</v>
      </c>
      <c r="C165" s="1">
        <v>1</v>
      </c>
      <c r="D165" s="1" t="s">
        <v>9</v>
      </c>
      <c r="E165" s="2">
        <v>303258.05761418573</v>
      </c>
      <c r="F165" s="2">
        <v>320113.9823295346</v>
      </c>
      <c r="G165" s="2">
        <v>354314.90295515442</v>
      </c>
      <c r="H165" s="2">
        <v>305848.78799075069</v>
      </c>
      <c r="I165" s="2">
        <v>347376.94112461829</v>
      </c>
    </row>
    <row r="166" spans="1:9" x14ac:dyDescent="0.15">
      <c r="A166" s="1">
        <v>8</v>
      </c>
      <c r="B166" s="1" t="s">
        <v>85</v>
      </c>
      <c r="C166" s="1">
        <v>2</v>
      </c>
      <c r="D166" s="1" t="s">
        <v>10</v>
      </c>
      <c r="E166" s="2">
        <v>39174.235793998494</v>
      </c>
      <c r="F166" s="2">
        <v>15003.489758833613</v>
      </c>
      <c r="G166" s="2">
        <v>17075.099173030292</v>
      </c>
      <c r="H166" s="2">
        <v>13201.307552140495</v>
      </c>
      <c r="I166" s="2">
        <v>6547.8568777442697</v>
      </c>
    </row>
    <row r="167" spans="1:9" x14ac:dyDescent="0.15">
      <c r="A167" s="1">
        <v>8</v>
      </c>
      <c r="B167" s="1" t="s">
        <v>86</v>
      </c>
      <c r="C167" s="1">
        <v>3</v>
      </c>
      <c r="D167" s="1" t="s">
        <v>17</v>
      </c>
      <c r="E167" s="2">
        <v>173595.73331185675</v>
      </c>
      <c r="F167" s="2">
        <v>366184.14054525329</v>
      </c>
      <c r="G167" s="2">
        <v>461772.84524342592</v>
      </c>
      <c r="H167" s="2">
        <v>602187.66032702127</v>
      </c>
      <c r="I167" s="2">
        <v>625187.39951050631</v>
      </c>
    </row>
    <row r="168" spans="1:9" x14ac:dyDescent="0.15">
      <c r="A168" s="1">
        <v>8</v>
      </c>
      <c r="B168" s="1" t="s">
        <v>86</v>
      </c>
      <c r="C168" s="1">
        <v>4</v>
      </c>
      <c r="D168" s="1" t="s">
        <v>18</v>
      </c>
      <c r="E168" s="2">
        <v>20375.705458772994</v>
      </c>
      <c r="F168" s="2">
        <v>38892.388929121014</v>
      </c>
      <c r="G168" s="2">
        <v>57693.030388060019</v>
      </c>
      <c r="H168" s="2">
        <v>35839.18669540339</v>
      </c>
      <c r="I168" s="2">
        <v>18180.134984473319</v>
      </c>
    </row>
    <row r="169" spans="1:9" x14ac:dyDescent="0.15">
      <c r="A169" s="1">
        <v>8</v>
      </c>
      <c r="B169" s="1" t="s">
        <v>86</v>
      </c>
      <c r="C169" s="1">
        <v>5</v>
      </c>
      <c r="D169" s="1" t="s">
        <v>19</v>
      </c>
      <c r="E169" s="2">
        <v>13191.822816078069</v>
      </c>
      <c r="F169" s="2">
        <v>36274.21606378501</v>
      </c>
      <c r="G169" s="2">
        <v>79943.621600590137</v>
      </c>
      <c r="H169" s="2">
        <v>79102.613063010271</v>
      </c>
      <c r="I169" s="2">
        <v>52038.264763753919</v>
      </c>
    </row>
    <row r="170" spans="1:9" x14ac:dyDescent="0.15">
      <c r="A170" s="1">
        <v>8</v>
      </c>
      <c r="B170" s="1" t="s">
        <v>86</v>
      </c>
      <c r="C170" s="1">
        <v>6</v>
      </c>
      <c r="D170" s="1" t="s">
        <v>3</v>
      </c>
      <c r="E170" s="2">
        <v>2304.0563485407288</v>
      </c>
      <c r="F170" s="2">
        <v>55653.089762520343</v>
      </c>
      <c r="G170" s="2">
        <v>249720.95724581968</v>
      </c>
      <c r="H170" s="2">
        <v>413984.87354152428</v>
      </c>
      <c r="I170" s="2">
        <v>355969.0772495977</v>
      </c>
    </row>
    <row r="171" spans="1:9" x14ac:dyDescent="0.15">
      <c r="A171" s="1">
        <v>8</v>
      </c>
      <c r="B171" s="1" t="s">
        <v>86</v>
      </c>
      <c r="C171" s="1">
        <v>7</v>
      </c>
      <c r="D171" s="1" t="s">
        <v>20</v>
      </c>
      <c r="E171" s="2">
        <v>3662.7772907472995</v>
      </c>
      <c r="F171" s="2">
        <v>12713.682601205828</v>
      </c>
      <c r="G171" s="2">
        <v>11934.101421071877</v>
      </c>
      <c r="H171" s="2">
        <v>105112.98225677838</v>
      </c>
      <c r="I171" s="2">
        <v>30849.601090800294</v>
      </c>
    </row>
    <row r="172" spans="1:9" x14ac:dyDescent="0.15">
      <c r="A172" s="1">
        <v>8</v>
      </c>
      <c r="B172" s="1" t="s">
        <v>86</v>
      </c>
      <c r="C172" s="1">
        <v>8</v>
      </c>
      <c r="D172" s="1" t="s">
        <v>21</v>
      </c>
      <c r="E172" s="2">
        <v>55412.056235894685</v>
      </c>
      <c r="F172" s="2">
        <v>84764.537366425851</v>
      </c>
      <c r="G172" s="2">
        <v>230873.5895246983</v>
      </c>
      <c r="H172" s="2">
        <v>139439.96762719404</v>
      </c>
      <c r="I172" s="2">
        <v>102618.16743478661</v>
      </c>
    </row>
    <row r="173" spans="1:9" x14ac:dyDescent="0.15">
      <c r="A173" s="1">
        <v>8</v>
      </c>
      <c r="B173" s="1" t="s">
        <v>86</v>
      </c>
      <c r="C173" s="1">
        <v>9</v>
      </c>
      <c r="D173" s="1" t="s">
        <v>22</v>
      </c>
      <c r="E173" s="2">
        <v>106267.14322783776</v>
      </c>
      <c r="F173" s="2">
        <v>241170.25174310894</v>
      </c>
      <c r="G173" s="2">
        <v>400744.68939213565</v>
      </c>
      <c r="H173" s="2">
        <v>478996.6502998519</v>
      </c>
      <c r="I173" s="2">
        <v>159120.17936698132</v>
      </c>
    </row>
    <row r="174" spans="1:9" x14ac:dyDescent="0.15">
      <c r="A174" s="1">
        <v>8</v>
      </c>
      <c r="B174" s="1" t="s">
        <v>86</v>
      </c>
      <c r="C174" s="1">
        <v>10</v>
      </c>
      <c r="D174" s="1" t="s">
        <v>23</v>
      </c>
      <c r="E174" s="2">
        <v>23563.228922117334</v>
      </c>
      <c r="F174" s="2">
        <v>65686.313361468667</v>
      </c>
      <c r="G174" s="2">
        <v>145212.67183906442</v>
      </c>
      <c r="H174" s="2">
        <v>227039.85615749581</v>
      </c>
      <c r="I174" s="2">
        <v>159824.18490305997</v>
      </c>
    </row>
    <row r="175" spans="1:9" x14ac:dyDescent="0.15">
      <c r="A175" s="1">
        <v>8</v>
      </c>
      <c r="B175" s="1" t="s">
        <v>86</v>
      </c>
      <c r="C175" s="1">
        <v>11</v>
      </c>
      <c r="D175" s="1" t="s">
        <v>24</v>
      </c>
      <c r="E175" s="2">
        <v>55882.102790764598</v>
      </c>
      <c r="F175" s="2">
        <v>189923.96162092465</v>
      </c>
      <c r="G175" s="2">
        <v>513198.43787029345</v>
      </c>
      <c r="H175" s="2">
        <v>402904.9252562669</v>
      </c>
      <c r="I175" s="2">
        <v>808091.45681506989</v>
      </c>
    </row>
    <row r="176" spans="1:9" x14ac:dyDescent="0.15">
      <c r="A176" s="1">
        <v>8</v>
      </c>
      <c r="B176" s="1" t="s">
        <v>86</v>
      </c>
      <c r="C176" s="1">
        <v>12</v>
      </c>
      <c r="D176" s="1" t="s">
        <v>25</v>
      </c>
      <c r="E176" s="2">
        <v>14210.755979469792</v>
      </c>
      <c r="F176" s="2">
        <v>70845.029011697392</v>
      </c>
      <c r="G176" s="2">
        <v>311505.10606467095</v>
      </c>
      <c r="H176" s="2">
        <v>591713.0269821377</v>
      </c>
      <c r="I176" s="2">
        <v>2266941.056867484</v>
      </c>
    </row>
    <row r="177" spans="1:9" x14ac:dyDescent="0.15">
      <c r="A177" s="1">
        <v>8</v>
      </c>
      <c r="B177" s="1" t="s">
        <v>86</v>
      </c>
      <c r="C177" s="1">
        <v>13</v>
      </c>
      <c r="D177" s="1" t="s">
        <v>26</v>
      </c>
      <c r="E177" s="2">
        <v>10204.647432055188</v>
      </c>
      <c r="F177" s="2">
        <v>58024.466183732671</v>
      </c>
      <c r="G177" s="2">
        <v>56842.654066857271</v>
      </c>
      <c r="H177" s="2">
        <v>54800.429998252963</v>
      </c>
      <c r="I177" s="2">
        <v>107212.28498094558</v>
      </c>
    </row>
    <row r="178" spans="1:9" x14ac:dyDescent="0.15">
      <c r="A178" s="1">
        <v>8</v>
      </c>
      <c r="B178" s="1" t="s">
        <v>86</v>
      </c>
      <c r="C178" s="1">
        <v>14</v>
      </c>
      <c r="D178" s="1" t="s">
        <v>27</v>
      </c>
      <c r="E178" s="2">
        <v>6087.910718595831</v>
      </c>
      <c r="F178" s="2">
        <v>21505.814470015841</v>
      </c>
      <c r="G178" s="2">
        <v>49458.647789694558</v>
      </c>
      <c r="H178" s="2">
        <v>33666.467666227611</v>
      </c>
      <c r="I178" s="2">
        <v>59508.993468215966</v>
      </c>
    </row>
    <row r="179" spans="1:9" x14ac:dyDescent="0.15">
      <c r="A179" s="1">
        <v>8</v>
      </c>
      <c r="B179" s="1" t="s">
        <v>86</v>
      </c>
      <c r="C179" s="1">
        <v>15</v>
      </c>
      <c r="D179" s="1" t="s">
        <v>28</v>
      </c>
      <c r="E179" s="2">
        <v>109009.25383313517</v>
      </c>
      <c r="F179" s="2">
        <v>186558.27270176404</v>
      </c>
      <c r="G179" s="2">
        <v>358196.82771144377</v>
      </c>
      <c r="H179" s="2">
        <v>412692.4842966079</v>
      </c>
      <c r="I179" s="2">
        <v>346730.04432120436</v>
      </c>
    </row>
    <row r="180" spans="1:9" x14ac:dyDescent="0.15">
      <c r="A180" s="1">
        <v>8</v>
      </c>
      <c r="B180" s="1" t="s">
        <v>84</v>
      </c>
      <c r="C180" s="1">
        <v>16</v>
      </c>
      <c r="D180" s="1" t="s">
        <v>11</v>
      </c>
      <c r="E180" s="2">
        <v>809918.20595393109</v>
      </c>
      <c r="F180" s="2">
        <v>929410.1273962782</v>
      </c>
      <c r="G180" s="2">
        <v>1366364.6860817415</v>
      </c>
      <c r="H180" s="2">
        <v>889107.42407170415</v>
      </c>
      <c r="I180" s="2">
        <v>574708.81591002946</v>
      </c>
    </row>
    <row r="181" spans="1:9" x14ac:dyDescent="0.15">
      <c r="A181" s="1">
        <v>8</v>
      </c>
      <c r="B181" s="1" t="s">
        <v>84</v>
      </c>
      <c r="C181" s="1">
        <v>17</v>
      </c>
      <c r="D181" s="1" t="s">
        <v>12</v>
      </c>
      <c r="E181" s="2">
        <v>81318.468218788286</v>
      </c>
      <c r="F181" s="2">
        <v>203562.84899692624</v>
      </c>
      <c r="G181" s="2">
        <v>290403.41250457783</v>
      </c>
      <c r="H181" s="2">
        <v>273642.62366201187</v>
      </c>
      <c r="I181" s="2">
        <v>311526.31583323347</v>
      </c>
    </row>
    <row r="182" spans="1:9" x14ac:dyDescent="0.15">
      <c r="A182" s="1">
        <v>8</v>
      </c>
      <c r="B182" s="1" t="s">
        <v>84</v>
      </c>
      <c r="C182" s="1">
        <v>18</v>
      </c>
      <c r="D182" s="1" t="s">
        <v>13</v>
      </c>
      <c r="E182" s="2">
        <v>195318.37615660179</v>
      </c>
      <c r="F182" s="2">
        <v>433146.74473241961</v>
      </c>
      <c r="G182" s="2">
        <v>747638.44665860059</v>
      </c>
      <c r="H182" s="2">
        <v>880345.9492991484</v>
      </c>
      <c r="I182" s="2">
        <v>766451.11112574418</v>
      </c>
    </row>
    <row r="183" spans="1:9" x14ac:dyDescent="0.15">
      <c r="A183" s="1">
        <v>8</v>
      </c>
      <c r="B183" s="1" t="s">
        <v>87</v>
      </c>
      <c r="C183" s="1">
        <v>19</v>
      </c>
      <c r="D183" s="1" t="s">
        <v>14</v>
      </c>
      <c r="E183" s="2">
        <v>52884.776644411941</v>
      </c>
      <c r="F183" s="2">
        <v>145212.9856100404</v>
      </c>
      <c r="G183" s="2">
        <v>360207.45857373218</v>
      </c>
      <c r="H183" s="2">
        <v>367797.70967524505</v>
      </c>
      <c r="I183" s="2">
        <v>354106.80421972403</v>
      </c>
    </row>
    <row r="184" spans="1:9" x14ac:dyDescent="0.15">
      <c r="A184" s="1">
        <v>8</v>
      </c>
      <c r="B184" s="1" t="s">
        <v>84</v>
      </c>
      <c r="C184" s="1">
        <v>20</v>
      </c>
      <c r="D184" s="1" t="s">
        <v>15</v>
      </c>
      <c r="E184" s="2">
        <v>33020.527634857041</v>
      </c>
      <c r="F184" s="2">
        <v>116609.17283429613</v>
      </c>
      <c r="G184" s="2">
        <v>132156.79078716852</v>
      </c>
      <c r="H184" s="2">
        <v>114076.26160512138</v>
      </c>
      <c r="I184" s="2">
        <v>142531.81630115455</v>
      </c>
    </row>
    <row r="185" spans="1:9" x14ac:dyDescent="0.15">
      <c r="A185" s="1">
        <v>8</v>
      </c>
      <c r="B185" s="1" t="s">
        <v>84</v>
      </c>
      <c r="C185" s="1">
        <v>21</v>
      </c>
      <c r="D185" s="1" t="s">
        <v>16</v>
      </c>
      <c r="E185" s="2">
        <v>255200.53475859738</v>
      </c>
      <c r="F185" s="2">
        <v>268123.51658653235</v>
      </c>
      <c r="G185" s="2">
        <v>429367.95614401699</v>
      </c>
      <c r="H185" s="2">
        <v>617392.40843979723</v>
      </c>
      <c r="I185" s="2">
        <v>803104.45541986777</v>
      </c>
    </row>
    <row r="186" spans="1:9" x14ac:dyDescent="0.15">
      <c r="A186" s="1">
        <v>8</v>
      </c>
      <c r="B186" s="1" t="s">
        <v>83</v>
      </c>
      <c r="C186" s="1">
        <v>22</v>
      </c>
      <c r="D186" s="1" t="s">
        <v>8</v>
      </c>
      <c r="E186" s="2">
        <v>479710.84631420928</v>
      </c>
      <c r="F186" s="2">
        <v>908103.25846731698</v>
      </c>
      <c r="G186" s="2">
        <v>1407875.6757005795</v>
      </c>
      <c r="H186" s="2">
        <v>1870597.428513644</v>
      </c>
      <c r="I186" s="2">
        <v>2274287.6700157952</v>
      </c>
    </row>
    <row r="187" spans="1:9" x14ac:dyDescent="0.15">
      <c r="A187" s="1">
        <v>8</v>
      </c>
      <c r="B187" s="1" t="s">
        <v>83</v>
      </c>
      <c r="C187" s="1">
        <v>23</v>
      </c>
      <c r="D187" s="1" t="s">
        <v>29</v>
      </c>
      <c r="E187" s="2">
        <v>445316.41719246126</v>
      </c>
      <c r="F187" s="2">
        <v>832283.83786606824</v>
      </c>
      <c r="G187" s="2">
        <v>983682.12334576005</v>
      </c>
      <c r="H187" s="2">
        <v>1099189.5511771468</v>
      </c>
      <c r="I187" s="2">
        <v>1276190.8599826139</v>
      </c>
    </row>
    <row r="188" spans="1:9" x14ac:dyDescent="0.15">
      <c r="A188" s="1">
        <v>9</v>
      </c>
      <c r="B188" s="1" t="s">
        <v>89</v>
      </c>
      <c r="C188" s="1">
        <v>1</v>
      </c>
      <c r="D188" s="1" t="s">
        <v>9</v>
      </c>
      <c r="E188" s="2">
        <v>215577.05145894419</v>
      </c>
      <c r="F188" s="2">
        <v>201993.45326108043</v>
      </c>
      <c r="G188" s="2">
        <v>203896.91341381797</v>
      </c>
      <c r="H188" s="2">
        <v>211349.58761564014</v>
      </c>
      <c r="I188" s="2">
        <v>195643.17570908589</v>
      </c>
    </row>
    <row r="189" spans="1:9" x14ac:dyDescent="0.15">
      <c r="A189" s="1">
        <v>9</v>
      </c>
      <c r="B189" s="1" t="s">
        <v>89</v>
      </c>
      <c r="C189" s="1">
        <v>2</v>
      </c>
      <c r="D189" s="1" t="s">
        <v>10</v>
      </c>
      <c r="E189" s="2">
        <v>24428.882779240434</v>
      </c>
      <c r="F189" s="2">
        <v>34966.342279390388</v>
      </c>
      <c r="G189" s="2">
        <v>35181.936229432598</v>
      </c>
      <c r="H189" s="2">
        <v>16922.880394477037</v>
      </c>
      <c r="I189" s="2">
        <v>6002.9290290014342</v>
      </c>
    </row>
    <row r="190" spans="1:9" x14ac:dyDescent="0.15">
      <c r="A190" s="1">
        <v>9</v>
      </c>
      <c r="B190" s="1" t="s">
        <v>90</v>
      </c>
      <c r="C190" s="1">
        <v>3</v>
      </c>
      <c r="D190" s="1" t="s">
        <v>17</v>
      </c>
      <c r="E190" s="2">
        <v>202815.51353991363</v>
      </c>
      <c r="F190" s="2">
        <v>461448.17393730936</v>
      </c>
      <c r="G190" s="2">
        <v>539667.59366840369</v>
      </c>
      <c r="H190" s="2">
        <v>602361.26429562236</v>
      </c>
      <c r="I190" s="2">
        <v>752038.38059945707</v>
      </c>
    </row>
    <row r="191" spans="1:9" x14ac:dyDescent="0.15">
      <c r="A191" s="1">
        <v>9</v>
      </c>
      <c r="B191" s="1" t="s">
        <v>90</v>
      </c>
      <c r="C191" s="1">
        <v>4</v>
      </c>
      <c r="D191" s="1" t="s">
        <v>18</v>
      </c>
      <c r="E191" s="2">
        <v>56696.474176272604</v>
      </c>
      <c r="F191" s="2">
        <v>78499.838609897706</v>
      </c>
      <c r="G191" s="2">
        <v>93190.777487642627</v>
      </c>
      <c r="H191" s="2">
        <v>45699.366063391972</v>
      </c>
      <c r="I191" s="2">
        <v>18280.966006545586</v>
      </c>
    </row>
    <row r="192" spans="1:9" x14ac:dyDescent="0.15">
      <c r="A192" s="1">
        <v>9</v>
      </c>
      <c r="B192" s="1" t="s">
        <v>90</v>
      </c>
      <c r="C192" s="1">
        <v>5</v>
      </c>
      <c r="D192" s="1" t="s">
        <v>19</v>
      </c>
      <c r="E192" s="2">
        <v>19621.439533131837</v>
      </c>
      <c r="F192" s="2">
        <v>27604.376977763182</v>
      </c>
      <c r="G192" s="2">
        <v>81331.655034116397</v>
      </c>
      <c r="H192" s="2">
        <v>87908.550198550132</v>
      </c>
      <c r="I192" s="2">
        <v>65758.139137450387</v>
      </c>
    </row>
    <row r="193" spans="1:9" x14ac:dyDescent="0.15">
      <c r="A193" s="1">
        <v>9</v>
      </c>
      <c r="B193" s="1" t="s">
        <v>90</v>
      </c>
      <c r="C193" s="1">
        <v>6</v>
      </c>
      <c r="D193" s="1" t="s">
        <v>3</v>
      </c>
      <c r="E193" s="2">
        <v>3195.272596789549</v>
      </c>
      <c r="F193" s="2">
        <v>25943.540161398432</v>
      </c>
      <c r="G193" s="2">
        <v>92576.634425194614</v>
      </c>
      <c r="H193" s="2">
        <v>204538.98758748989</v>
      </c>
      <c r="I193" s="2">
        <v>144411.38813210477</v>
      </c>
    </row>
    <row r="194" spans="1:9" x14ac:dyDescent="0.15">
      <c r="A194" s="1">
        <v>9</v>
      </c>
      <c r="B194" s="1" t="s">
        <v>90</v>
      </c>
      <c r="C194" s="1">
        <v>7</v>
      </c>
      <c r="D194" s="1" t="s">
        <v>20</v>
      </c>
      <c r="E194" s="2">
        <v>2816.4385367795921</v>
      </c>
      <c r="F194" s="2">
        <v>13324.955001560773</v>
      </c>
      <c r="G194" s="2">
        <v>12550.451903598012</v>
      </c>
      <c r="H194" s="2">
        <v>9254.7128991099016</v>
      </c>
      <c r="I194" s="2">
        <v>3946.7567550977142</v>
      </c>
    </row>
    <row r="195" spans="1:9" x14ac:dyDescent="0.15">
      <c r="A195" s="1">
        <v>9</v>
      </c>
      <c r="B195" s="1" t="s">
        <v>90</v>
      </c>
      <c r="C195" s="1">
        <v>8</v>
      </c>
      <c r="D195" s="1" t="s">
        <v>21</v>
      </c>
      <c r="E195" s="2">
        <v>34167.39647781018</v>
      </c>
      <c r="F195" s="2">
        <v>41513.707006025696</v>
      </c>
      <c r="G195" s="2">
        <v>62376.002147320025</v>
      </c>
      <c r="H195" s="2">
        <v>65947.434735211966</v>
      </c>
      <c r="I195" s="2">
        <v>48263.131083799854</v>
      </c>
    </row>
    <row r="196" spans="1:9" x14ac:dyDescent="0.15">
      <c r="A196" s="1">
        <v>9</v>
      </c>
      <c r="B196" s="1" t="s">
        <v>90</v>
      </c>
      <c r="C196" s="1">
        <v>9</v>
      </c>
      <c r="D196" s="1" t="s">
        <v>22</v>
      </c>
      <c r="E196" s="2">
        <v>26177.73178591732</v>
      </c>
      <c r="F196" s="2">
        <v>76542.568245513336</v>
      </c>
      <c r="G196" s="2">
        <v>112997.97655818061</v>
      </c>
      <c r="H196" s="2">
        <v>117778.04841775648</v>
      </c>
      <c r="I196" s="2">
        <v>62839.033002608252</v>
      </c>
    </row>
    <row r="197" spans="1:9" x14ac:dyDescent="0.15">
      <c r="A197" s="1">
        <v>9</v>
      </c>
      <c r="B197" s="1" t="s">
        <v>90</v>
      </c>
      <c r="C197" s="1">
        <v>10</v>
      </c>
      <c r="D197" s="1" t="s">
        <v>23</v>
      </c>
      <c r="E197" s="2">
        <v>28929.378135024785</v>
      </c>
      <c r="F197" s="2">
        <v>66202.566165472919</v>
      </c>
      <c r="G197" s="2">
        <v>125999.82523918926</v>
      </c>
      <c r="H197" s="2">
        <v>159440.89644604121</v>
      </c>
      <c r="I197" s="2">
        <v>108727.91971185012</v>
      </c>
    </row>
    <row r="198" spans="1:9" x14ac:dyDescent="0.15">
      <c r="A198" s="1">
        <v>9</v>
      </c>
      <c r="B198" s="1" t="s">
        <v>90</v>
      </c>
      <c r="C198" s="1">
        <v>11</v>
      </c>
      <c r="D198" s="1" t="s">
        <v>24</v>
      </c>
      <c r="E198" s="2">
        <v>41041.410794701311</v>
      </c>
      <c r="F198" s="2">
        <v>133136.13871421851</v>
      </c>
      <c r="G198" s="2">
        <v>214861.96528774619</v>
      </c>
      <c r="H198" s="2">
        <v>266655.49621708738</v>
      </c>
      <c r="I198" s="2">
        <v>224207.92196969921</v>
      </c>
    </row>
    <row r="199" spans="1:9" x14ac:dyDescent="0.15">
      <c r="A199" s="1">
        <v>9</v>
      </c>
      <c r="B199" s="1" t="s">
        <v>90</v>
      </c>
      <c r="C199" s="1">
        <v>12</v>
      </c>
      <c r="D199" s="1" t="s">
        <v>25</v>
      </c>
      <c r="E199" s="2">
        <v>12532.131304232247</v>
      </c>
      <c r="F199" s="2">
        <v>60610.597429329027</v>
      </c>
      <c r="G199" s="2">
        <v>238794.63841295367</v>
      </c>
      <c r="H199" s="2">
        <v>437150.83526112809</v>
      </c>
      <c r="I199" s="2">
        <v>2855760.5005524862</v>
      </c>
    </row>
    <row r="200" spans="1:9" x14ac:dyDescent="0.15">
      <c r="A200" s="1">
        <v>9</v>
      </c>
      <c r="B200" s="1" t="s">
        <v>90</v>
      </c>
      <c r="C200" s="1">
        <v>13</v>
      </c>
      <c r="D200" s="1" t="s">
        <v>26</v>
      </c>
      <c r="E200" s="2">
        <v>18324.449401284506</v>
      </c>
      <c r="F200" s="2">
        <v>252539.78189332312</v>
      </c>
      <c r="G200" s="2">
        <v>387322.98001500953</v>
      </c>
      <c r="H200" s="2">
        <v>320257.97530178959</v>
      </c>
      <c r="I200" s="2">
        <v>587440.3262059266</v>
      </c>
    </row>
    <row r="201" spans="1:9" x14ac:dyDescent="0.15">
      <c r="A201" s="1">
        <v>9</v>
      </c>
      <c r="B201" s="1" t="s">
        <v>90</v>
      </c>
      <c r="C201" s="1">
        <v>14</v>
      </c>
      <c r="D201" s="1" t="s">
        <v>27</v>
      </c>
      <c r="E201" s="2">
        <v>8522.3485322789438</v>
      </c>
      <c r="F201" s="2">
        <v>51963.675838119147</v>
      </c>
      <c r="G201" s="2">
        <v>72509.926307843227</v>
      </c>
      <c r="H201" s="2">
        <v>65554.271615850448</v>
      </c>
      <c r="I201" s="2">
        <v>161968.43653635803</v>
      </c>
    </row>
    <row r="202" spans="1:9" x14ac:dyDescent="0.15">
      <c r="A202" s="1">
        <v>9</v>
      </c>
      <c r="B202" s="1" t="s">
        <v>90</v>
      </c>
      <c r="C202" s="1">
        <v>15</v>
      </c>
      <c r="D202" s="1" t="s">
        <v>28</v>
      </c>
      <c r="E202" s="2">
        <v>143957.45977510756</v>
      </c>
      <c r="F202" s="2">
        <v>218141.17964141385</v>
      </c>
      <c r="G202" s="2">
        <v>389324.98867083818</v>
      </c>
      <c r="H202" s="2">
        <v>349131.94036573992</v>
      </c>
      <c r="I202" s="2">
        <v>334278.43507364503</v>
      </c>
    </row>
    <row r="203" spans="1:9" x14ac:dyDescent="0.15">
      <c r="A203" s="1">
        <v>9</v>
      </c>
      <c r="B203" s="1" t="s">
        <v>89</v>
      </c>
      <c r="C203" s="1">
        <v>16</v>
      </c>
      <c r="D203" s="1" t="s">
        <v>11</v>
      </c>
      <c r="E203" s="2">
        <v>597430.86121798551</v>
      </c>
      <c r="F203" s="2">
        <v>642551.01855367224</v>
      </c>
      <c r="G203" s="2">
        <v>950355.59076382336</v>
      </c>
      <c r="H203" s="2">
        <v>542078.31687496987</v>
      </c>
      <c r="I203" s="2">
        <v>483273.122938724</v>
      </c>
    </row>
    <row r="204" spans="1:9" x14ac:dyDescent="0.15">
      <c r="A204" s="1">
        <v>9</v>
      </c>
      <c r="B204" s="1" t="s">
        <v>89</v>
      </c>
      <c r="C204" s="1">
        <v>17</v>
      </c>
      <c r="D204" s="1" t="s">
        <v>12</v>
      </c>
      <c r="E204" s="2">
        <v>30878.337523610127</v>
      </c>
      <c r="F204" s="2">
        <v>58392.758522258526</v>
      </c>
      <c r="G204" s="2">
        <v>111013.61389796856</v>
      </c>
      <c r="H204" s="2">
        <v>156952.48012014022</v>
      </c>
      <c r="I204" s="2">
        <v>139847.6651302815</v>
      </c>
    </row>
    <row r="205" spans="1:9" x14ac:dyDescent="0.15">
      <c r="A205" s="1">
        <v>9</v>
      </c>
      <c r="B205" s="1" t="s">
        <v>89</v>
      </c>
      <c r="C205" s="1">
        <v>18</v>
      </c>
      <c r="D205" s="1" t="s">
        <v>13</v>
      </c>
      <c r="E205" s="2">
        <v>190404.66774356115</v>
      </c>
      <c r="F205" s="2">
        <v>393728.08196737932</v>
      </c>
      <c r="G205" s="2">
        <v>643274.11099270708</v>
      </c>
      <c r="H205" s="2">
        <v>736024.42881079752</v>
      </c>
      <c r="I205" s="2">
        <v>710640.33461993025</v>
      </c>
    </row>
    <row r="206" spans="1:9" x14ac:dyDescent="0.15">
      <c r="A206" s="1">
        <v>9</v>
      </c>
      <c r="B206" s="1" t="s">
        <v>89</v>
      </c>
      <c r="C206" s="1">
        <v>19</v>
      </c>
      <c r="D206" s="1" t="s">
        <v>14</v>
      </c>
      <c r="E206" s="2">
        <v>44795.600869735332</v>
      </c>
      <c r="F206" s="2">
        <v>103445.08265571222</v>
      </c>
      <c r="G206" s="2">
        <v>268111.16069396026</v>
      </c>
      <c r="H206" s="2">
        <v>285180.91523034102</v>
      </c>
      <c r="I206" s="2">
        <v>247877.80841433333</v>
      </c>
    </row>
    <row r="207" spans="1:9" x14ac:dyDescent="0.15">
      <c r="A207" s="1">
        <v>9</v>
      </c>
      <c r="B207" s="1" t="s">
        <v>89</v>
      </c>
      <c r="C207" s="1">
        <v>20</v>
      </c>
      <c r="D207" s="1" t="s">
        <v>15</v>
      </c>
      <c r="E207" s="2">
        <v>34346.355362434057</v>
      </c>
      <c r="F207" s="2">
        <v>104582.96135530008</v>
      </c>
      <c r="G207" s="2">
        <v>122410.69432301546</v>
      </c>
      <c r="H207" s="2">
        <v>83428.274022623402</v>
      </c>
      <c r="I207" s="2">
        <v>102457.85639348712</v>
      </c>
    </row>
    <row r="208" spans="1:9" x14ac:dyDescent="0.15">
      <c r="A208" s="1">
        <v>9</v>
      </c>
      <c r="B208" s="1" t="s">
        <v>89</v>
      </c>
      <c r="C208" s="1">
        <v>21</v>
      </c>
      <c r="D208" s="1" t="s">
        <v>16</v>
      </c>
      <c r="E208" s="2">
        <v>150834.8772328833</v>
      </c>
      <c r="F208" s="2">
        <v>177893.59706834354</v>
      </c>
      <c r="G208" s="2">
        <v>258523.46428733491</v>
      </c>
      <c r="H208" s="2">
        <v>328227.54277632391</v>
      </c>
      <c r="I208" s="2">
        <v>411412.9458124151</v>
      </c>
    </row>
    <row r="209" spans="1:9" x14ac:dyDescent="0.15">
      <c r="A209" s="1">
        <v>9</v>
      </c>
      <c r="B209" s="1" t="s">
        <v>88</v>
      </c>
      <c r="C209" s="1">
        <v>22</v>
      </c>
      <c r="D209" s="1" t="s">
        <v>8</v>
      </c>
      <c r="E209" s="2">
        <v>355159.79196458391</v>
      </c>
      <c r="F209" s="2">
        <v>797301.50029711681</v>
      </c>
      <c r="G209" s="2">
        <v>1173742.0783736182</v>
      </c>
      <c r="H209" s="2">
        <v>1426631.5999988336</v>
      </c>
      <c r="I209" s="2">
        <v>1767997.8791709207</v>
      </c>
    </row>
    <row r="210" spans="1:9" x14ac:dyDescent="0.15">
      <c r="A210" s="1">
        <v>9</v>
      </c>
      <c r="B210" s="1" t="s">
        <v>88</v>
      </c>
      <c r="C210" s="1">
        <v>23</v>
      </c>
      <c r="D210" s="1" t="s">
        <v>29</v>
      </c>
      <c r="E210" s="2">
        <v>327103.7232794498</v>
      </c>
      <c r="F210" s="2">
        <v>464650.12551220041</v>
      </c>
      <c r="G210" s="2">
        <v>545918.45120285545</v>
      </c>
      <c r="H210" s="2">
        <v>670871.24275317707</v>
      </c>
      <c r="I210" s="2">
        <v>784181.58818843565</v>
      </c>
    </row>
    <row r="211" spans="1:9" x14ac:dyDescent="0.15">
      <c r="A211" s="1">
        <v>10</v>
      </c>
      <c r="B211" s="1" t="s">
        <v>92</v>
      </c>
      <c r="C211" s="1">
        <v>1</v>
      </c>
      <c r="D211" s="1" t="s">
        <v>9</v>
      </c>
      <c r="E211" s="2">
        <v>209026.75463282593</v>
      </c>
      <c r="F211" s="2">
        <v>185802.87371941839</v>
      </c>
      <c r="G211" s="2">
        <v>189017.19505710286</v>
      </c>
      <c r="H211" s="2">
        <v>168145.66771725536</v>
      </c>
      <c r="I211" s="2">
        <v>152526.19417320381</v>
      </c>
    </row>
    <row r="212" spans="1:9" x14ac:dyDescent="0.15">
      <c r="A212" s="1">
        <v>10</v>
      </c>
      <c r="B212" s="1" t="s">
        <v>92</v>
      </c>
      <c r="C212" s="1">
        <v>2</v>
      </c>
      <c r="D212" s="1" t="s">
        <v>10</v>
      </c>
      <c r="E212" s="2">
        <v>23850.853692522032</v>
      </c>
      <c r="F212" s="2">
        <v>16032.615791125721</v>
      </c>
      <c r="G212" s="2">
        <v>9698.6551208859164</v>
      </c>
      <c r="H212" s="2">
        <v>6225.2382358364712</v>
      </c>
      <c r="I212" s="2">
        <v>2130.7043363490025</v>
      </c>
    </row>
    <row r="213" spans="1:9" x14ac:dyDescent="0.15">
      <c r="A213" s="1">
        <v>10</v>
      </c>
      <c r="B213" s="1" t="s">
        <v>93</v>
      </c>
      <c r="C213" s="1">
        <v>3</v>
      </c>
      <c r="D213" s="1" t="s">
        <v>17</v>
      </c>
      <c r="E213" s="2">
        <v>205047.60738620977</v>
      </c>
      <c r="F213" s="2">
        <v>281526.11741887202</v>
      </c>
      <c r="G213" s="2">
        <v>415342.84257256618</v>
      </c>
      <c r="H213" s="2">
        <v>442460.39875758544</v>
      </c>
      <c r="I213" s="2">
        <v>446122.085033176</v>
      </c>
    </row>
    <row r="214" spans="1:9" x14ac:dyDescent="0.15">
      <c r="A214" s="1">
        <v>10</v>
      </c>
      <c r="B214" s="1" t="s">
        <v>93</v>
      </c>
      <c r="C214" s="1">
        <v>4</v>
      </c>
      <c r="D214" s="1" t="s">
        <v>18</v>
      </c>
      <c r="E214" s="2">
        <v>79165.545894102252</v>
      </c>
      <c r="F214" s="2">
        <v>88113.792456500509</v>
      </c>
      <c r="G214" s="2">
        <v>106841.8544683705</v>
      </c>
      <c r="H214" s="2">
        <v>49681.47803365282</v>
      </c>
      <c r="I214" s="2">
        <v>23083.184935380006</v>
      </c>
    </row>
    <row r="215" spans="1:9" x14ac:dyDescent="0.15">
      <c r="A215" s="1">
        <v>10</v>
      </c>
      <c r="B215" s="1" t="s">
        <v>93</v>
      </c>
      <c r="C215" s="1">
        <v>5</v>
      </c>
      <c r="D215" s="1" t="s">
        <v>19</v>
      </c>
      <c r="E215" s="2">
        <v>13148.060403186661</v>
      </c>
      <c r="F215" s="2">
        <v>17680.307860462992</v>
      </c>
      <c r="G215" s="2">
        <v>35984.594079676783</v>
      </c>
      <c r="H215" s="2">
        <v>32421.222324663151</v>
      </c>
      <c r="I215" s="2">
        <v>27979.612662617936</v>
      </c>
    </row>
    <row r="216" spans="1:9" x14ac:dyDescent="0.15">
      <c r="A216" s="1">
        <v>10</v>
      </c>
      <c r="B216" s="1" t="s">
        <v>93</v>
      </c>
      <c r="C216" s="1">
        <v>6</v>
      </c>
      <c r="D216" s="1" t="s">
        <v>3</v>
      </c>
      <c r="E216" s="2">
        <v>4043.9978032222898</v>
      </c>
      <c r="F216" s="2">
        <v>19878.457932230478</v>
      </c>
      <c r="G216" s="2">
        <v>87527.772126120253</v>
      </c>
      <c r="H216" s="2">
        <v>151004.43819125806</v>
      </c>
      <c r="I216" s="2">
        <v>222693.00583934446</v>
      </c>
    </row>
    <row r="217" spans="1:9" x14ac:dyDescent="0.15">
      <c r="A217" s="1">
        <v>10</v>
      </c>
      <c r="B217" s="1" t="s">
        <v>93</v>
      </c>
      <c r="C217" s="1">
        <v>7</v>
      </c>
      <c r="D217" s="1" t="s">
        <v>20</v>
      </c>
      <c r="E217" s="2">
        <v>4913.950018911506</v>
      </c>
      <c r="F217" s="2">
        <v>34228.763601945233</v>
      </c>
      <c r="G217" s="2">
        <v>14041.878334227351</v>
      </c>
      <c r="H217" s="2">
        <v>6689.0788821921269</v>
      </c>
      <c r="I217" s="2">
        <v>1816.924819897343</v>
      </c>
    </row>
    <row r="218" spans="1:9" x14ac:dyDescent="0.15">
      <c r="A218" s="1">
        <v>10</v>
      </c>
      <c r="B218" s="1" t="s">
        <v>93</v>
      </c>
      <c r="C218" s="1">
        <v>8</v>
      </c>
      <c r="D218" s="1" t="s">
        <v>21</v>
      </c>
      <c r="E218" s="2">
        <v>29332.025608887554</v>
      </c>
      <c r="F218" s="2">
        <v>35709.355742674801</v>
      </c>
      <c r="G218" s="2">
        <v>56088.766250061657</v>
      </c>
      <c r="H218" s="2">
        <v>49456.920930346918</v>
      </c>
      <c r="I218" s="2">
        <v>29832.344491547996</v>
      </c>
    </row>
    <row r="219" spans="1:9" x14ac:dyDescent="0.15">
      <c r="A219" s="1">
        <v>10</v>
      </c>
      <c r="B219" s="1" t="s">
        <v>93</v>
      </c>
      <c r="C219" s="1">
        <v>9</v>
      </c>
      <c r="D219" s="1" t="s">
        <v>22</v>
      </c>
      <c r="E219" s="2">
        <v>33223.062066044666</v>
      </c>
      <c r="F219" s="2">
        <v>43446.201216345515</v>
      </c>
      <c r="G219" s="2">
        <v>78660.514964611444</v>
      </c>
      <c r="H219" s="2">
        <v>59723.836445030807</v>
      </c>
      <c r="I219" s="2">
        <v>48587.223296387048</v>
      </c>
    </row>
    <row r="220" spans="1:9" x14ac:dyDescent="0.15">
      <c r="A220" s="1">
        <v>10</v>
      </c>
      <c r="B220" s="1" t="s">
        <v>93</v>
      </c>
      <c r="C220" s="1">
        <v>10</v>
      </c>
      <c r="D220" s="1" t="s">
        <v>23</v>
      </c>
      <c r="E220" s="2">
        <v>38747.979947716682</v>
      </c>
      <c r="F220" s="2">
        <v>59043.368271149222</v>
      </c>
      <c r="G220" s="2">
        <v>132802.83501588952</v>
      </c>
      <c r="H220" s="2">
        <v>124209.58930473244</v>
      </c>
      <c r="I220" s="2">
        <v>100442.31270923701</v>
      </c>
    </row>
    <row r="221" spans="1:9" x14ac:dyDescent="0.15">
      <c r="A221" s="1">
        <v>10</v>
      </c>
      <c r="B221" s="1" t="s">
        <v>93</v>
      </c>
      <c r="C221" s="1">
        <v>11</v>
      </c>
      <c r="D221" s="1" t="s">
        <v>24</v>
      </c>
      <c r="E221" s="2">
        <v>28546.936124146105</v>
      </c>
      <c r="F221" s="2">
        <v>88037.141874238368</v>
      </c>
      <c r="G221" s="2">
        <v>242302.42755593755</v>
      </c>
      <c r="H221" s="2">
        <v>309459.41199937469</v>
      </c>
      <c r="I221" s="2">
        <v>316030.97409929289</v>
      </c>
    </row>
    <row r="222" spans="1:9" x14ac:dyDescent="0.15">
      <c r="A222" s="1">
        <v>10</v>
      </c>
      <c r="B222" s="1" t="s">
        <v>93</v>
      </c>
      <c r="C222" s="1">
        <v>12</v>
      </c>
      <c r="D222" s="1" t="s">
        <v>25</v>
      </c>
      <c r="E222" s="2">
        <v>9956.7056068919937</v>
      </c>
      <c r="F222" s="2">
        <v>52207.226863108881</v>
      </c>
      <c r="G222" s="2">
        <v>384581.13120111066</v>
      </c>
      <c r="H222" s="2">
        <v>632570.919662887</v>
      </c>
      <c r="I222" s="2">
        <v>1116260.5980547254</v>
      </c>
    </row>
    <row r="223" spans="1:9" x14ac:dyDescent="0.15">
      <c r="A223" s="1">
        <v>10</v>
      </c>
      <c r="B223" s="1" t="s">
        <v>93</v>
      </c>
      <c r="C223" s="1">
        <v>13</v>
      </c>
      <c r="D223" s="1" t="s">
        <v>26</v>
      </c>
      <c r="E223" s="2">
        <v>29072.866847818615</v>
      </c>
      <c r="F223" s="2">
        <v>199835.32147668899</v>
      </c>
      <c r="G223" s="2">
        <v>214028.05879302573</v>
      </c>
      <c r="H223" s="2">
        <v>513816.44280823501</v>
      </c>
      <c r="I223" s="2">
        <v>728256.45476502529</v>
      </c>
    </row>
    <row r="224" spans="1:9" x14ac:dyDescent="0.15">
      <c r="A224" s="1">
        <v>10</v>
      </c>
      <c r="B224" s="1" t="s">
        <v>93</v>
      </c>
      <c r="C224" s="1">
        <v>14</v>
      </c>
      <c r="D224" s="1" t="s">
        <v>27</v>
      </c>
      <c r="E224" s="2">
        <v>2443.4694131973065</v>
      </c>
      <c r="F224" s="2">
        <v>12643.101163058855</v>
      </c>
      <c r="G224" s="2">
        <v>16036.886556297468</v>
      </c>
      <c r="H224" s="2">
        <v>13440.414240174383</v>
      </c>
      <c r="I224" s="2">
        <v>30872.882700768801</v>
      </c>
    </row>
    <row r="225" spans="1:9" x14ac:dyDescent="0.15">
      <c r="A225" s="1">
        <v>10</v>
      </c>
      <c r="B225" s="1" t="s">
        <v>93</v>
      </c>
      <c r="C225" s="1">
        <v>15</v>
      </c>
      <c r="D225" s="1" t="s">
        <v>28</v>
      </c>
      <c r="E225" s="2">
        <v>137216.58207855182</v>
      </c>
      <c r="F225" s="2">
        <v>171664.85968974433</v>
      </c>
      <c r="G225" s="2">
        <v>328183.80534375657</v>
      </c>
      <c r="H225" s="2">
        <v>291726.76922506257</v>
      </c>
      <c r="I225" s="2">
        <v>290489.66710297868</v>
      </c>
    </row>
    <row r="226" spans="1:9" x14ac:dyDescent="0.15">
      <c r="A226" s="1">
        <v>10</v>
      </c>
      <c r="B226" s="1" t="s">
        <v>92</v>
      </c>
      <c r="C226" s="1">
        <v>16</v>
      </c>
      <c r="D226" s="1" t="s">
        <v>11</v>
      </c>
      <c r="E226" s="2">
        <v>458199.78902749822</v>
      </c>
      <c r="F226" s="2">
        <v>726383.88673730881</v>
      </c>
      <c r="G226" s="2">
        <v>827198.05991297716</v>
      </c>
      <c r="H226" s="2">
        <v>543051.51148462179</v>
      </c>
      <c r="I226" s="2">
        <v>444528.54729623662</v>
      </c>
    </row>
    <row r="227" spans="1:9" x14ac:dyDescent="0.15">
      <c r="A227" s="1">
        <v>10</v>
      </c>
      <c r="B227" s="1" t="s">
        <v>92</v>
      </c>
      <c r="C227" s="1">
        <v>17</v>
      </c>
      <c r="D227" s="1" t="s">
        <v>12</v>
      </c>
      <c r="E227" s="2">
        <v>56501.566738744186</v>
      </c>
      <c r="F227" s="2">
        <v>96499.040966387081</v>
      </c>
      <c r="G227" s="2">
        <v>215829.34271123508</v>
      </c>
      <c r="H227" s="2">
        <v>209825.2100144751</v>
      </c>
      <c r="I227" s="2">
        <v>202082.42226192806</v>
      </c>
    </row>
    <row r="228" spans="1:9" x14ac:dyDescent="0.15">
      <c r="A228" s="1">
        <v>10</v>
      </c>
      <c r="B228" s="1" t="s">
        <v>92</v>
      </c>
      <c r="C228" s="1">
        <v>18</v>
      </c>
      <c r="D228" s="1" t="s">
        <v>13</v>
      </c>
      <c r="E228" s="2">
        <v>144383.76520035756</v>
      </c>
      <c r="F228" s="2">
        <v>344094.69827303657</v>
      </c>
      <c r="G228" s="2">
        <v>588898.21607333445</v>
      </c>
      <c r="H228" s="2">
        <v>739980.2496744534</v>
      </c>
      <c r="I228" s="2">
        <v>658397.67045928177</v>
      </c>
    </row>
    <row r="229" spans="1:9" x14ac:dyDescent="0.15">
      <c r="A229" s="1">
        <v>10</v>
      </c>
      <c r="B229" s="1" t="s">
        <v>92</v>
      </c>
      <c r="C229" s="1">
        <v>19</v>
      </c>
      <c r="D229" s="1" t="s">
        <v>14</v>
      </c>
      <c r="E229" s="2">
        <v>45034.764840629898</v>
      </c>
      <c r="F229" s="2">
        <v>132777.29694643512</v>
      </c>
      <c r="G229" s="2">
        <v>324829.48852661776</v>
      </c>
      <c r="H229" s="2">
        <v>304538.86410991015</v>
      </c>
      <c r="I229" s="2">
        <v>268279.59547649103</v>
      </c>
    </row>
    <row r="230" spans="1:9" x14ac:dyDescent="0.15">
      <c r="A230" s="1">
        <v>10</v>
      </c>
      <c r="B230" s="1" t="s">
        <v>92</v>
      </c>
      <c r="C230" s="1">
        <v>20</v>
      </c>
      <c r="D230" s="1" t="s">
        <v>15</v>
      </c>
      <c r="E230" s="2">
        <v>51870.694667523581</v>
      </c>
      <c r="F230" s="2">
        <v>90973.283359990572</v>
      </c>
      <c r="G230" s="2">
        <v>103029.8536199965</v>
      </c>
      <c r="H230" s="2">
        <v>84822.564708687161</v>
      </c>
      <c r="I230" s="2">
        <v>98007.539883391553</v>
      </c>
    </row>
    <row r="231" spans="1:9" x14ac:dyDescent="0.15">
      <c r="A231" s="1">
        <v>10</v>
      </c>
      <c r="B231" s="1" t="s">
        <v>92</v>
      </c>
      <c r="C231" s="1">
        <v>21</v>
      </c>
      <c r="D231" s="1" t="s">
        <v>16</v>
      </c>
      <c r="E231" s="2">
        <v>144761.40829663246</v>
      </c>
      <c r="F231" s="2">
        <v>177893.2179864863</v>
      </c>
      <c r="G231" s="2">
        <v>252073.0970002109</v>
      </c>
      <c r="H231" s="2">
        <v>325265.69374937355</v>
      </c>
      <c r="I231" s="2">
        <v>383948.57841729175</v>
      </c>
    </row>
    <row r="232" spans="1:9" x14ac:dyDescent="0.15">
      <c r="A232" s="1">
        <v>10</v>
      </c>
      <c r="B232" s="1" t="s">
        <v>91</v>
      </c>
      <c r="C232" s="1">
        <v>22</v>
      </c>
      <c r="D232" s="1" t="s">
        <v>8</v>
      </c>
      <c r="E232" s="2">
        <v>405363.18814203725</v>
      </c>
      <c r="F232" s="2">
        <v>847217.25180054037</v>
      </c>
      <c r="G232" s="2">
        <v>1113821.3227894865</v>
      </c>
      <c r="H232" s="2">
        <v>1319765.7455556737</v>
      </c>
      <c r="I232" s="2">
        <v>1695844.3298750343</v>
      </c>
    </row>
    <row r="233" spans="1:9" x14ac:dyDescent="0.15">
      <c r="A233" s="1">
        <v>10</v>
      </c>
      <c r="B233" s="1" t="s">
        <v>91</v>
      </c>
      <c r="C233" s="1">
        <v>23</v>
      </c>
      <c r="D233" s="1" t="s">
        <v>29</v>
      </c>
      <c r="E233" s="2">
        <v>359535.77783433924</v>
      </c>
      <c r="F233" s="2">
        <v>450218.78741179634</v>
      </c>
      <c r="G233" s="2">
        <v>536189.94617887633</v>
      </c>
      <c r="H233" s="2">
        <v>637836.81382788706</v>
      </c>
      <c r="I233" s="2">
        <v>723642.19247859856</v>
      </c>
    </row>
    <row r="234" spans="1:9" x14ac:dyDescent="0.15">
      <c r="A234" s="1">
        <v>11</v>
      </c>
      <c r="B234" s="1" t="s">
        <v>95</v>
      </c>
      <c r="C234" s="1">
        <v>1</v>
      </c>
      <c r="D234" s="1" t="s">
        <v>9</v>
      </c>
      <c r="E234" s="2">
        <v>171953.90316150396</v>
      </c>
      <c r="F234" s="2">
        <v>155114.50384502628</v>
      </c>
      <c r="G234" s="2">
        <v>180322.90236446942</v>
      </c>
      <c r="H234" s="2">
        <v>160251.87675360969</v>
      </c>
      <c r="I234" s="2">
        <v>170478.15806771375</v>
      </c>
    </row>
    <row r="235" spans="1:9" x14ac:dyDescent="0.15">
      <c r="A235" s="1">
        <v>11</v>
      </c>
      <c r="B235" s="1" t="s">
        <v>95</v>
      </c>
      <c r="C235" s="1">
        <v>2</v>
      </c>
      <c r="D235" s="1" t="s">
        <v>10</v>
      </c>
      <c r="E235" s="2">
        <v>18107.275757516258</v>
      </c>
      <c r="F235" s="2">
        <v>8914.1841076158107</v>
      </c>
      <c r="G235" s="2">
        <v>10881.728299279917</v>
      </c>
      <c r="H235" s="2">
        <v>6530.2969294742188</v>
      </c>
      <c r="I235" s="2">
        <v>3086.6031938913579</v>
      </c>
    </row>
    <row r="236" spans="1:9" x14ac:dyDescent="0.15">
      <c r="A236" s="1">
        <v>11</v>
      </c>
      <c r="B236" s="1" t="s">
        <v>96</v>
      </c>
      <c r="C236" s="1">
        <v>3</v>
      </c>
      <c r="D236" s="1" t="s">
        <v>17</v>
      </c>
      <c r="E236" s="2">
        <v>318475.62816333864</v>
      </c>
      <c r="F236" s="2">
        <v>492204.36433906318</v>
      </c>
      <c r="G236" s="2">
        <v>583343.38036316086</v>
      </c>
      <c r="H236" s="2">
        <v>622009.47396486765</v>
      </c>
      <c r="I236" s="2">
        <v>699152.9008197675</v>
      </c>
    </row>
    <row r="237" spans="1:9" x14ac:dyDescent="0.15">
      <c r="A237" s="1">
        <v>11</v>
      </c>
      <c r="B237" s="1" t="s">
        <v>96</v>
      </c>
      <c r="C237" s="1">
        <v>4</v>
      </c>
      <c r="D237" s="1" t="s">
        <v>18</v>
      </c>
      <c r="E237" s="2">
        <v>93581.065793903166</v>
      </c>
      <c r="F237" s="2">
        <v>111265.03188659607</v>
      </c>
      <c r="G237" s="2">
        <v>147547.58906572306</v>
      </c>
      <c r="H237" s="2">
        <v>69999.499443761277</v>
      </c>
      <c r="I237" s="2">
        <v>55470.815451863695</v>
      </c>
    </row>
    <row r="238" spans="1:9" x14ac:dyDescent="0.15">
      <c r="A238" s="1">
        <v>11</v>
      </c>
      <c r="B238" s="1" t="s">
        <v>96</v>
      </c>
      <c r="C238" s="1">
        <v>5</v>
      </c>
      <c r="D238" s="1" t="s">
        <v>19</v>
      </c>
      <c r="E238" s="2">
        <v>87091.921281113493</v>
      </c>
      <c r="F238" s="2">
        <v>121019.64623611255</v>
      </c>
      <c r="G238" s="2">
        <v>235185.74626139805</v>
      </c>
      <c r="H238" s="2">
        <v>184875.06024640714</v>
      </c>
      <c r="I238" s="2">
        <v>158077.69842740754</v>
      </c>
    </row>
    <row r="239" spans="1:9" x14ac:dyDescent="0.15">
      <c r="A239" s="1">
        <v>11</v>
      </c>
      <c r="B239" s="1" t="s">
        <v>96</v>
      </c>
      <c r="C239" s="1">
        <v>6</v>
      </c>
      <c r="D239" s="1" t="s">
        <v>3</v>
      </c>
      <c r="E239" s="2">
        <v>37496.751464289278</v>
      </c>
      <c r="F239" s="2">
        <v>119440.00809533999</v>
      </c>
      <c r="G239" s="2">
        <v>417554.53543390729</v>
      </c>
      <c r="H239" s="2">
        <v>496212.12384422013</v>
      </c>
      <c r="I239" s="2">
        <v>607496.40360055049</v>
      </c>
    </row>
    <row r="240" spans="1:9" x14ac:dyDescent="0.15">
      <c r="A240" s="1">
        <v>11</v>
      </c>
      <c r="B240" s="1" t="s">
        <v>96</v>
      </c>
      <c r="C240" s="1">
        <v>7</v>
      </c>
      <c r="D240" s="1" t="s">
        <v>20</v>
      </c>
      <c r="E240" s="2">
        <v>12699.600797703793</v>
      </c>
      <c r="F240" s="2">
        <v>7773.7276414947182</v>
      </c>
      <c r="G240" s="2">
        <v>36108.82646544819</v>
      </c>
      <c r="H240" s="2">
        <v>20586.506929361902</v>
      </c>
      <c r="I240" s="2">
        <v>11974.421614928158</v>
      </c>
    </row>
    <row r="241" spans="1:9" x14ac:dyDescent="0.15">
      <c r="A241" s="1">
        <v>11</v>
      </c>
      <c r="B241" s="1" t="s">
        <v>96</v>
      </c>
      <c r="C241" s="1">
        <v>8</v>
      </c>
      <c r="D241" s="1" t="s">
        <v>21</v>
      </c>
      <c r="E241" s="2">
        <v>93178.162839334487</v>
      </c>
      <c r="F241" s="2">
        <v>113570.13230234668</v>
      </c>
      <c r="G241" s="2">
        <v>157546.75302258797</v>
      </c>
      <c r="H241" s="2">
        <v>122522.90699616808</v>
      </c>
      <c r="I241" s="2">
        <v>106467.37860859561</v>
      </c>
    </row>
    <row r="242" spans="1:9" x14ac:dyDescent="0.15">
      <c r="A242" s="1">
        <v>11</v>
      </c>
      <c r="B242" s="1" t="s">
        <v>97</v>
      </c>
      <c r="C242" s="1">
        <v>9</v>
      </c>
      <c r="D242" s="1" t="s">
        <v>22</v>
      </c>
      <c r="E242" s="2">
        <v>159763.95966054176</v>
      </c>
      <c r="F242" s="2">
        <v>202516.47287970982</v>
      </c>
      <c r="G242" s="2">
        <v>321232.27641804406</v>
      </c>
      <c r="H242" s="2">
        <v>214201.53565954213</v>
      </c>
      <c r="I242" s="2">
        <v>100924.76624443544</v>
      </c>
    </row>
    <row r="243" spans="1:9" x14ac:dyDescent="0.15">
      <c r="A243" s="1">
        <v>11</v>
      </c>
      <c r="B243" s="1" t="s">
        <v>96</v>
      </c>
      <c r="C243" s="1">
        <v>10</v>
      </c>
      <c r="D243" s="1" t="s">
        <v>23</v>
      </c>
      <c r="E243" s="2">
        <v>130575.98223271042</v>
      </c>
      <c r="F243" s="2">
        <v>234016.58291723125</v>
      </c>
      <c r="G243" s="2">
        <v>425106.08923427045</v>
      </c>
      <c r="H243" s="2">
        <v>377710.04652420018</v>
      </c>
      <c r="I243" s="2">
        <v>225799.11008763072</v>
      </c>
    </row>
    <row r="244" spans="1:9" x14ac:dyDescent="0.15">
      <c r="A244" s="1">
        <v>11</v>
      </c>
      <c r="B244" s="1" t="s">
        <v>98</v>
      </c>
      <c r="C244" s="1">
        <v>11</v>
      </c>
      <c r="D244" s="1" t="s">
        <v>24</v>
      </c>
      <c r="E244" s="2">
        <v>126734.9259941237</v>
      </c>
      <c r="F244" s="2">
        <v>285740.30766358506</v>
      </c>
      <c r="G244" s="2">
        <v>695894.62872221204</v>
      </c>
      <c r="H244" s="2">
        <v>562780.83731175133</v>
      </c>
      <c r="I244" s="2">
        <v>595331.17931790708</v>
      </c>
    </row>
    <row r="245" spans="1:9" x14ac:dyDescent="0.15">
      <c r="A245" s="1">
        <v>11</v>
      </c>
      <c r="B245" s="1" t="s">
        <v>96</v>
      </c>
      <c r="C245" s="1">
        <v>12</v>
      </c>
      <c r="D245" s="1" t="s">
        <v>25</v>
      </c>
      <c r="E245" s="2">
        <v>17552.481821283836</v>
      </c>
      <c r="F245" s="2">
        <v>72951.032373658672</v>
      </c>
      <c r="G245" s="2">
        <v>424318.93434241734</v>
      </c>
      <c r="H245" s="2">
        <v>719451.35789386602</v>
      </c>
      <c r="I245" s="2">
        <v>2361664.5297792503</v>
      </c>
    </row>
    <row r="246" spans="1:9" x14ac:dyDescent="0.15">
      <c r="A246" s="1">
        <v>11</v>
      </c>
      <c r="B246" s="1" t="s">
        <v>96</v>
      </c>
      <c r="C246" s="1">
        <v>13</v>
      </c>
      <c r="D246" s="1" t="s">
        <v>26</v>
      </c>
      <c r="E246" s="2">
        <v>112007.26888667015</v>
      </c>
      <c r="F246" s="2">
        <v>357035.03811538772</v>
      </c>
      <c r="G246" s="2">
        <v>452258.5283927719</v>
      </c>
      <c r="H246" s="2">
        <v>336633.40390898183</v>
      </c>
      <c r="I246" s="2">
        <v>685499.84160281753</v>
      </c>
    </row>
    <row r="247" spans="1:9" x14ac:dyDescent="0.15">
      <c r="A247" s="1">
        <v>11</v>
      </c>
      <c r="B247" s="1" t="s">
        <v>96</v>
      </c>
      <c r="C247" s="1">
        <v>14</v>
      </c>
      <c r="D247" s="1" t="s">
        <v>27</v>
      </c>
      <c r="E247" s="2">
        <v>32736.07659480899</v>
      </c>
      <c r="F247" s="2">
        <v>94854.252694141265</v>
      </c>
      <c r="G247" s="2">
        <v>159703.86128641115</v>
      </c>
      <c r="H247" s="2">
        <v>81313.87533351715</v>
      </c>
      <c r="I247" s="2">
        <v>132646.00778290714</v>
      </c>
    </row>
    <row r="248" spans="1:9" x14ac:dyDescent="0.15">
      <c r="A248" s="1">
        <v>11</v>
      </c>
      <c r="B248" s="1" t="s">
        <v>96</v>
      </c>
      <c r="C248" s="1">
        <v>15</v>
      </c>
      <c r="D248" s="1" t="s">
        <v>28</v>
      </c>
      <c r="E248" s="2">
        <v>386509.88010273973</v>
      </c>
      <c r="F248" s="2">
        <v>570270.63665392832</v>
      </c>
      <c r="G248" s="2">
        <v>1017619.7396654887</v>
      </c>
      <c r="H248" s="2">
        <v>858467.52264018194</v>
      </c>
      <c r="I248" s="2">
        <v>794775.51862876408</v>
      </c>
    </row>
    <row r="249" spans="1:9" x14ac:dyDescent="0.15">
      <c r="A249" s="1">
        <v>11</v>
      </c>
      <c r="B249" s="1" t="s">
        <v>95</v>
      </c>
      <c r="C249" s="1">
        <v>16</v>
      </c>
      <c r="D249" s="1" t="s">
        <v>11</v>
      </c>
      <c r="E249" s="2">
        <v>1115223.7602802769</v>
      </c>
      <c r="F249" s="2">
        <v>1515393.1063195956</v>
      </c>
      <c r="G249" s="2">
        <v>2040204.6688433271</v>
      </c>
      <c r="H249" s="2">
        <v>1294306.9596840031</v>
      </c>
      <c r="I249" s="2">
        <v>1206787.4711847471</v>
      </c>
    </row>
    <row r="250" spans="1:9" x14ac:dyDescent="0.15">
      <c r="A250" s="1">
        <v>11</v>
      </c>
      <c r="B250" s="1" t="s">
        <v>95</v>
      </c>
      <c r="C250" s="1">
        <v>17</v>
      </c>
      <c r="D250" s="1" t="s">
        <v>12</v>
      </c>
      <c r="E250" s="2">
        <v>57716.858829161756</v>
      </c>
      <c r="F250" s="2">
        <v>197319.54175552007</v>
      </c>
      <c r="G250" s="2">
        <v>374174.29655720864</v>
      </c>
      <c r="H250" s="2">
        <v>470587.58555761725</v>
      </c>
      <c r="I250" s="2">
        <v>498017.77157544385</v>
      </c>
    </row>
    <row r="251" spans="1:9" x14ac:dyDescent="0.15">
      <c r="A251" s="1">
        <v>11</v>
      </c>
      <c r="B251" s="1" t="s">
        <v>95</v>
      </c>
      <c r="C251" s="1">
        <v>18</v>
      </c>
      <c r="D251" s="1" t="s">
        <v>13</v>
      </c>
      <c r="E251" s="2">
        <v>329502.5967241727</v>
      </c>
      <c r="F251" s="2">
        <v>788575.48856615939</v>
      </c>
      <c r="G251" s="2">
        <v>1578777.1634664598</v>
      </c>
      <c r="H251" s="2">
        <v>2069675.5579911242</v>
      </c>
      <c r="I251" s="2">
        <v>2043298.2314881748</v>
      </c>
    </row>
    <row r="252" spans="1:9" x14ac:dyDescent="0.15">
      <c r="A252" s="1">
        <v>11</v>
      </c>
      <c r="B252" s="1" t="s">
        <v>95</v>
      </c>
      <c r="C252" s="1">
        <v>19</v>
      </c>
      <c r="D252" s="1" t="s">
        <v>14</v>
      </c>
      <c r="E252" s="2">
        <v>95508.191181311777</v>
      </c>
      <c r="F252" s="2">
        <v>294542.86156170437</v>
      </c>
      <c r="G252" s="2">
        <v>893147.75908298627</v>
      </c>
      <c r="H252" s="2">
        <v>829399.8009899155</v>
      </c>
      <c r="I252" s="2">
        <v>793853.91783019737</v>
      </c>
    </row>
    <row r="253" spans="1:9" x14ac:dyDescent="0.15">
      <c r="A253" s="1">
        <v>11</v>
      </c>
      <c r="B253" s="1" t="s">
        <v>95</v>
      </c>
      <c r="C253" s="1">
        <v>20</v>
      </c>
      <c r="D253" s="1" t="s">
        <v>15</v>
      </c>
      <c r="E253" s="2">
        <v>173733.0691139253</v>
      </c>
      <c r="F253" s="2">
        <v>406440.52950078249</v>
      </c>
      <c r="G253" s="2">
        <v>495479.51854054962</v>
      </c>
      <c r="H253" s="2">
        <v>407217.28080665012</v>
      </c>
      <c r="I253" s="2">
        <v>464882.45319862419</v>
      </c>
    </row>
    <row r="254" spans="1:9" x14ac:dyDescent="0.15">
      <c r="A254" s="1">
        <v>11</v>
      </c>
      <c r="B254" s="1" t="s">
        <v>95</v>
      </c>
      <c r="C254" s="1">
        <v>21</v>
      </c>
      <c r="D254" s="1" t="s">
        <v>16</v>
      </c>
      <c r="E254" s="2">
        <v>243929.15446711582</v>
      </c>
      <c r="F254" s="2">
        <v>487413.94179504766</v>
      </c>
      <c r="G254" s="2">
        <v>892157.82741875411</v>
      </c>
      <c r="H254" s="2">
        <v>1227995.3510357726</v>
      </c>
      <c r="I254" s="2">
        <v>1544157.073107938</v>
      </c>
    </row>
    <row r="255" spans="1:9" x14ac:dyDescent="0.15">
      <c r="A255" s="1">
        <v>11</v>
      </c>
      <c r="B255" s="1" t="s">
        <v>94</v>
      </c>
      <c r="C255" s="1">
        <v>22</v>
      </c>
      <c r="D255" s="1" t="s">
        <v>8</v>
      </c>
      <c r="E255" s="2">
        <v>874219.6325173584</v>
      </c>
      <c r="F255" s="2">
        <v>1753570.1647277889</v>
      </c>
      <c r="G255" s="2">
        <v>2697808.4656431293</v>
      </c>
      <c r="H255" s="2">
        <v>3782062.9764619702</v>
      </c>
      <c r="I255" s="2">
        <v>4951495.4109897232</v>
      </c>
    </row>
    <row r="256" spans="1:9" x14ac:dyDescent="0.15">
      <c r="A256" s="1">
        <v>11</v>
      </c>
      <c r="B256" s="1" t="s">
        <v>94</v>
      </c>
      <c r="C256" s="1">
        <v>23</v>
      </c>
      <c r="D256" s="1" t="s">
        <v>29</v>
      </c>
      <c r="E256" s="2">
        <v>561533.56697672652</v>
      </c>
      <c r="F256" s="2">
        <v>997842.69164839946</v>
      </c>
      <c r="G256" s="2">
        <v>1412255.7221842334</v>
      </c>
      <c r="H256" s="2">
        <v>1848455.0726684269</v>
      </c>
      <c r="I256" s="2">
        <v>2214873.7756381612</v>
      </c>
    </row>
    <row r="257" spans="1:9" x14ac:dyDescent="0.15">
      <c r="A257" s="1">
        <v>12</v>
      </c>
      <c r="B257" s="1" t="s">
        <v>100</v>
      </c>
      <c r="C257" s="1">
        <v>1</v>
      </c>
      <c r="D257" s="1" t="s">
        <v>9</v>
      </c>
      <c r="E257" s="2">
        <v>249976.60314227059</v>
      </c>
      <c r="F257" s="2">
        <v>249389.25716104743</v>
      </c>
      <c r="G257" s="2">
        <v>324310.17976686417</v>
      </c>
      <c r="H257" s="2">
        <v>336385.91354668501</v>
      </c>
      <c r="I257" s="2">
        <v>308715.81096188276</v>
      </c>
    </row>
    <row r="258" spans="1:9" x14ac:dyDescent="0.15">
      <c r="A258" s="1">
        <v>12</v>
      </c>
      <c r="B258" s="1" t="s">
        <v>100</v>
      </c>
      <c r="C258" s="1">
        <v>2</v>
      </c>
      <c r="D258" s="1" t="s">
        <v>10</v>
      </c>
      <c r="E258" s="2">
        <v>15001.739694987988</v>
      </c>
      <c r="F258" s="2">
        <v>38140.002711883506</v>
      </c>
      <c r="G258" s="2">
        <v>32496.495815863185</v>
      </c>
      <c r="H258" s="2">
        <v>16528.846248528283</v>
      </c>
      <c r="I258" s="2">
        <v>12095.835892382733</v>
      </c>
    </row>
    <row r="259" spans="1:9" x14ac:dyDescent="0.15">
      <c r="A259" s="1">
        <v>12</v>
      </c>
      <c r="B259" s="1" t="s">
        <v>101</v>
      </c>
      <c r="C259" s="1">
        <v>3</v>
      </c>
      <c r="D259" s="1" t="s">
        <v>17</v>
      </c>
      <c r="E259" s="2">
        <v>369946.2917811707</v>
      </c>
      <c r="F259" s="2">
        <v>520674.21101701236</v>
      </c>
      <c r="G259" s="2">
        <v>541147.29709995037</v>
      </c>
      <c r="H259" s="2">
        <v>613976.14382546372</v>
      </c>
      <c r="I259" s="2">
        <v>740648.42333465908</v>
      </c>
    </row>
    <row r="260" spans="1:9" x14ac:dyDescent="0.15">
      <c r="A260" s="1">
        <v>12</v>
      </c>
      <c r="B260" s="1" t="s">
        <v>102</v>
      </c>
      <c r="C260" s="1">
        <v>4</v>
      </c>
      <c r="D260" s="1" t="s">
        <v>18</v>
      </c>
      <c r="E260" s="2">
        <v>28368.600391262524</v>
      </c>
      <c r="F260" s="2">
        <v>46738.520028279258</v>
      </c>
      <c r="G260" s="2">
        <v>78351.183034827875</v>
      </c>
      <c r="H260" s="2">
        <v>24893.839036315123</v>
      </c>
      <c r="I260" s="2">
        <v>13859.400949128225</v>
      </c>
    </row>
    <row r="261" spans="1:9" x14ac:dyDescent="0.15">
      <c r="A261" s="1">
        <v>12</v>
      </c>
      <c r="B261" s="1" t="s">
        <v>102</v>
      </c>
      <c r="C261" s="1">
        <v>5</v>
      </c>
      <c r="D261" s="1" t="s">
        <v>19</v>
      </c>
      <c r="E261" s="2">
        <v>25273.497859814612</v>
      </c>
      <c r="F261" s="2">
        <v>37709.11765803153</v>
      </c>
      <c r="G261" s="2">
        <v>66600.94405460362</v>
      </c>
      <c r="H261" s="2">
        <v>59606.876014940004</v>
      </c>
      <c r="I261" s="2">
        <v>52191.256147820161</v>
      </c>
    </row>
    <row r="262" spans="1:9" x14ac:dyDescent="0.15">
      <c r="A262" s="1">
        <v>12</v>
      </c>
      <c r="B262" s="1" t="s">
        <v>102</v>
      </c>
      <c r="C262" s="1">
        <v>6</v>
      </c>
      <c r="D262" s="1" t="s">
        <v>3</v>
      </c>
      <c r="E262" s="2">
        <v>30598.009099352268</v>
      </c>
      <c r="F262" s="2">
        <v>104677.28548347813</v>
      </c>
      <c r="G262" s="2">
        <v>376755.30256144935</v>
      </c>
      <c r="H262" s="2">
        <v>615618.94667293888</v>
      </c>
      <c r="I262" s="2">
        <v>756818.14928345208</v>
      </c>
    </row>
    <row r="263" spans="1:9" x14ac:dyDescent="0.15">
      <c r="A263" s="1">
        <v>12</v>
      </c>
      <c r="B263" s="1" t="s">
        <v>102</v>
      </c>
      <c r="C263" s="1">
        <v>7</v>
      </c>
      <c r="D263" s="1" t="s">
        <v>20</v>
      </c>
      <c r="E263" s="2">
        <v>1023001.8310365719</v>
      </c>
      <c r="F263" s="2">
        <v>936840.16840873787</v>
      </c>
      <c r="G263" s="2">
        <v>1201812.02039218</v>
      </c>
      <c r="H263" s="2">
        <v>1011234.2623624856</v>
      </c>
      <c r="I263" s="2">
        <v>689501.74342006131</v>
      </c>
    </row>
    <row r="264" spans="1:9" x14ac:dyDescent="0.15">
      <c r="A264" s="1">
        <v>12</v>
      </c>
      <c r="B264" s="1" t="s">
        <v>102</v>
      </c>
      <c r="C264" s="1">
        <v>8</v>
      </c>
      <c r="D264" s="1" t="s">
        <v>21</v>
      </c>
      <c r="E264" s="2">
        <v>96460.444943548777</v>
      </c>
      <c r="F264" s="2">
        <v>92491.984637656264</v>
      </c>
      <c r="G264" s="2">
        <v>166984.97900741102</v>
      </c>
      <c r="H264" s="2">
        <v>144038.92217236853</v>
      </c>
      <c r="I264" s="2">
        <v>102666.78155173807</v>
      </c>
    </row>
    <row r="265" spans="1:9" x14ac:dyDescent="0.15">
      <c r="A265" s="1">
        <v>12</v>
      </c>
      <c r="B265" s="1" t="s">
        <v>102</v>
      </c>
      <c r="C265" s="1">
        <v>9</v>
      </c>
      <c r="D265" s="1" t="s">
        <v>22</v>
      </c>
      <c r="E265" s="2">
        <v>225021.61002387345</v>
      </c>
      <c r="F265" s="2">
        <v>437892.60652792646</v>
      </c>
      <c r="G265" s="2">
        <v>721325.30808638444</v>
      </c>
      <c r="H265" s="2">
        <v>552513.33900792629</v>
      </c>
      <c r="I265" s="2">
        <v>307223.64194033423</v>
      </c>
    </row>
    <row r="266" spans="1:9" x14ac:dyDescent="0.15">
      <c r="A266" s="1">
        <v>12</v>
      </c>
      <c r="B266" s="1" t="s">
        <v>102</v>
      </c>
      <c r="C266" s="1">
        <v>10</v>
      </c>
      <c r="D266" s="1" t="s">
        <v>23</v>
      </c>
      <c r="E266" s="2">
        <v>115629.5121847308</v>
      </c>
      <c r="F266" s="2">
        <v>172779.81160171371</v>
      </c>
      <c r="G266" s="2">
        <v>311549.64331305027</v>
      </c>
      <c r="H266" s="2">
        <v>254523.40568953889</v>
      </c>
      <c r="I266" s="2">
        <v>179045.91819467349</v>
      </c>
    </row>
    <row r="267" spans="1:9" x14ac:dyDescent="0.15">
      <c r="A267" s="1">
        <v>12</v>
      </c>
      <c r="B267" s="1" t="s">
        <v>102</v>
      </c>
      <c r="C267" s="1">
        <v>11</v>
      </c>
      <c r="D267" s="1" t="s">
        <v>24</v>
      </c>
      <c r="E267" s="2">
        <v>66384.367466430092</v>
      </c>
      <c r="F267" s="2">
        <v>161704.47096643306</v>
      </c>
      <c r="G267" s="2">
        <v>361394.5370728767</v>
      </c>
      <c r="H267" s="2">
        <v>261638.78063923022</v>
      </c>
      <c r="I267" s="2">
        <v>303960.62207843695</v>
      </c>
    </row>
    <row r="268" spans="1:9" x14ac:dyDescent="0.15">
      <c r="A268" s="1">
        <v>12</v>
      </c>
      <c r="B268" s="1" t="s">
        <v>102</v>
      </c>
      <c r="C268" s="1">
        <v>12</v>
      </c>
      <c r="D268" s="1" t="s">
        <v>25</v>
      </c>
      <c r="E268" s="2">
        <v>6649.5983094336407</v>
      </c>
      <c r="F268" s="2">
        <v>32475.239025259863</v>
      </c>
      <c r="G268" s="2">
        <v>210348.46237909314</v>
      </c>
      <c r="H268" s="2">
        <v>537127.32261331647</v>
      </c>
      <c r="I268" s="2">
        <v>1247951.3260283873</v>
      </c>
    </row>
    <row r="269" spans="1:9" x14ac:dyDescent="0.15">
      <c r="A269" s="1">
        <v>12</v>
      </c>
      <c r="B269" s="1" t="s">
        <v>102</v>
      </c>
      <c r="C269" s="1">
        <v>13</v>
      </c>
      <c r="D269" s="1" t="s">
        <v>26</v>
      </c>
      <c r="E269" s="2">
        <v>21577.896193063043</v>
      </c>
      <c r="F269" s="2">
        <v>76399.837713916117</v>
      </c>
      <c r="G269" s="2">
        <v>143658.69233596048</v>
      </c>
      <c r="H269" s="2">
        <v>55716.428987476444</v>
      </c>
      <c r="I269" s="2">
        <v>94638.764143975684</v>
      </c>
    </row>
    <row r="270" spans="1:9" x14ac:dyDescent="0.15">
      <c r="A270" s="1">
        <v>12</v>
      </c>
      <c r="B270" s="1" t="s">
        <v>102</v>
      </c>
      <c r="C270" s="1">
        <v>14</v>
      </c>
      <c r="D270" s="1" t="s">
        <v>27</v>
      </c>
      <c r="E270" s="2">
        <v>16743.30879578735</v>
      </c>
      <c r="F270" s="2">
        <v>38640.745946813586</v>
      </c>
      <c r="G270" s="2">
        <v>50348.94477330683</v>
      </c>
      <c r="H270" s="2">
        <v>41111.869874663469</v>
      </c>
      <c r="I270" s="2">
        <v>48749.030028814406</v>
      </c>
    </row>
    <row r="271" spans="1:9" x14ac:dyDescent="0.15">
      <c r="A271" s="1">
        <v>12</v>
      </c>
      <c r="B271" s="1" t="s">
        <v>102</v>
      </c>
      <c r="C271" s="1">
        <v>15</v>
      </c>
      <c r="D271" s="1" t="s">
        <v>28</v>
      </c>
      <c r="E271" s="2">
        <v>189814.73015258217</v>
      </c>
      <c r="F271" s="2">
        <v>271164.81462906924</v>
      </c>
      <c r="G271" s="2">
        <v>467497.02631602163</v>
      </c>
      <c r="H271" s="2">
        <v>292535.22750363086</v>
      </c>
      <c r="I271" s="2">
        <v>273306.59594284464</v>
      </c>
    </row>
    <row r="272" spans="1:9" x14ac:dyDescent="0.15">
      <c r="A272" s="1">
        <v>12</v>
      </c>
      <c r="B272" s="1" t="s">
        <v>100</v>
      </c>
      <c r="C272" s="1">
        <v>16</v>
      </c>
      <c r="D272" s="1" t="s">
        <v>11</v>
      </c>
      <c r="E272" s="2">
        <v>1146786.2528144321</v>
      </c>
      <c r="F272" s="2">
        <v>1303061.3351269881</v>
      </c>
      <c r="G272" s="2">
        <v>2188380.9805054348</v>
      </c>
      <c r="H272" s="2">
        <v>1227390.4154549656</v>
      </c>
      <c r="I272" s="2">
        <v>1034443.6632388927</v>
      </c>
    </row>
    <row r="273" spans="1:9" x14ac:dyDescent="0.15">
      <c r="A273" s="1">
        <v>12</v>
      </c>
      <c r="B273" s="1" t="s">
        <v>100</v>
      </c>
      <c r="C273" s="1">
        <v>17</v>
      </c>
      <c r="D273" s="1" t="s">
        <v>12</v>
      </c>
      <c r="E273" s="2">
        <v>243676.88418474255</v>
      </c>
      <c r="F273" s="2">
        <v>465044.22480054881</v>
      </c>
      <c r="G273" s="2">
        <v>607693.7953245102</v>
      </c>
      <c r="H273" s="2">
        <v>621199.26162250782</v>
      </c>
      <c r="I273" s="2">
        <v>710211.92412397813</v>
      </c>
    </row>
    <row r="274" spans="1:9" x14ac:dyDescent="0.15">
      <c r="A274" s="1">
        <v>12</v>
      </c>
      <c r="B274" s="1" t="s">
        <v>100</v>
      </c>
      <c r="C274" s="1">
        <v>18</v>
      </c>
      <c r="D274" s="1" t="s">
        <v>13</v>
      </c>
      <c r="E274" s="2">
        <v>271973.26307780604</v>
      </c>
      <c r="F274" s="2">
        <v>728443.68950635148</v>
      </c>
      <c r="G274" s="2">
        <v>1262813.8671959569</v>
      </c>
      <c r="H274" s="2">
        <v>1880403.6262981337</v>
      </c>
      <c r="I274" s="2">
        <v>1970500.9765279018</v>
      </c>
    </row>
    <row r="275" spans="1:9" x14ac:dyDescent="0.15">
      <c r="A275" s="1">
        <v>12</v>
      </c>
      <c r="B275" s="1" t="s">
        <v>100</v>
      </c>
      <c r="C275" s="1">
        <v>19</v>
      </c>
      <c r="D275" s="1" t="s">
        <v>14</v>
      </c>
      <c r="E275" s="2">
        <v>79894.855663493596</v>
      </c>
      <c r="F275" s="2">
        <v>216480.44511707741</v>
      </c>
      <c r="G275" s="2">
        <v>664838.96451578697</v>
      </c>
      <c r="H275" s="2">
        <v>702589.59210304706</v>
      </c>
      <c r="I275" s="2">
        <v>709259.43142749835</v>
      </c>
    </row>
    <row r="276" spans="1:9" x14ac:dyDescent="0.15">
      <c r="A276" s="1">
        <v>12</v>
      </c>
      <c r="B276" s="1" t="s">
        <v>100</v>
      </c>
      <c r="C276" s="1">
        <v>20</v>
      </c>
      <c r="D276" s="1" t="s">
        <v>15</v>
      </c>
      <c r="E276" s="2">
        <v>174425.42936882199</v>
      </c>
      <c r="F276" s="2">
        <v>390505.48217882088</v>
      </c>
      <c r="G276" s="2">
        <v>458914.34873460833</v>
      </c>
      <c r="H276" s="2">
        <v>342837.66779964435</v>
      </c>
      <c r="I276" s="2">
        <v>426386.14173364307</v>
      </c>
    </row>
    <row r="277" spans="1:9" x14ac:dyDescent="0.15">
      <c r="A277" s="1">
        <v>12</v>
      </c>
      <c r="B277" s="1" t="s">
        <v>100</v>
      </c>
      <c r="C277" s="1">
        <v>21</v>
      </c>
      <c r="D277" s="1" t="s">
        <v>16</v>
      </c>
      <c r="E277" s="2">
        <v>316652.73541679833</v>
      </c>
      <c r="F277" s="2">
        <v>657124.90215762518</v>
      </c>
      <c r="G277" s="2">
        <v>1228043.3445222224</v>
      </c>
      <c r="H277" s="2">
        <v>1497392.7903592752</v>
      </c>
      <c r="I277" s="2">
        <v>1745893.988658129</v>
      </c>
    </row>
    <row r="278" spans="1:9" x14ac:dyDescent="0.15">
      <c r="A278" s="1">
        <v>12</v>
      </c>
      <c r="B278" s="1" t="s">
        <v>99</v>
      </c>
      <c r="C278" s="1">
        <v>22</v>
      </c>
      <c r="D278" s="1" t="s">
        <v>8</v>
      </c>
      <c r="E278" s="2">
        <v>826896.09308074019</v>
      </c>
      <c r="F278" s="2">
        <v>1747358.0035105862</v>
      </c>
      <c r="G278" s="2">
        <v>2951167.8430281137</v>
      </c>
      <c r="H278" s="2">
        <v>3688038.6213716781</v>
      </c>
      <c r="I278" s="2">
        <v>4379737.1491200132</v>
      </c>
    </row>
    <row r="279" spans="1:9" x14ac:dyDescent="0.15">
      <c r="A279" s="1">
        <v>12</v>
      </c>
      <c r="B279" s="1" t="s">
        <v>99</v>
      </c>
      <c r="C279" s="1">
        <v>23</v>
      </c>
      <c r="D279" s="1" t="s">
        <v>29</v>
      </c>
      <c r="E279" s="2">
        <v>598975.4243273777</v>
      </c>
      <c r="F279" s="2">
        <v>967700.30931327306</v>
      </c>
      <c r="G279" s="2">
        <v>1250194.6550565609</v>
      </c>
      <c r="H279" s="2">
        <v>1633708.9820454002</v>
      </c>
      <c r="I279" s="2">
        <v>1838097.4020071351</v>
      </c>
    </row>
    <row r="280" spans="1:9" x14ac:dyDescent="0.15">
      <c r="A280" s="1">
        <v>13</v>
      </c>
      <c r="B280" s="1" t="s">
        <v>255</v>
      </c>
      <c r="C280" s="1">
        <v>1</v>
      </c>
      <c r="D280" s="1" t="s">
        <v>9</v>
      </c>
      <c r="E280" s="2">
        <v>91631.332838067567</v>
      </c>
      <c r="F280" s="2">
        <v>93747.044949797171</v>
      </c>
      <c r="G280" s="2">
        <v>65757.188767720494</v>
      </c>
      <c r="H280" s="2">
        <v>49469.864888381446</v>
      </c>
      <c r="I280" s="2">
        <v>51771.024032013564</v>
      </c>
    </row>
    <row r="281" spans="1:9" x14ac:dyDescent="0.15">
      <c r="A281" s="1">
        <v>13</v>
      </c>
      <c r="B281" s="1" t="s">
        <v>256</v>
      </c>
      <c r="C281" s="1">
        <v>2</v>
      </c>
      <c r="D281" s="1" t="s">
        <v>10</v>
      </c>
      <c r="E281" s="2">
        <v>20053.769605010199</v>
      </c>
      <c r="F281" s="2">
        <v>74627.155255884689</v>
      </c>
      <c r="G281" s="2">
        <v>46504.156021760966</v>
      </c>
      <c r="H281" s="2">
        <v>27117.462148703242</v>
      </c>
      <c r="I281" s="2">
        <v>17596.687892110596</v>
      </c>
    </row>
    <row r="282" spans="1:9" x14ac:dyDescent="0.15">
      <c r="A282" s="1">
        <v>13</v>
      </c>
      <c r="B282" s="1" t="s">
        <v>257</v>
      </c>
      <c r="C282" s="1">
        <v>3</v>
      </c>
      <c r="D282" s="1" t="s">
        <v>17</v>
      </c>
      <c r="E282" s="2">
        <v>1324383.6072878873</v>
      </c>
      <c r="F282" s="2">
        <v>1310814.0853180026</v>
      </c>
      <c r="G282" s="2">
        <v>913031.27024920145</v>
      </c>
      <c r="H282" s="2">
        <v>858309.63121993456</v>
      </c>
      <c r="I282" s="2">
        <v>694874.62706844648</v>
      </c>
    </row>
    <row r="283" spans="1:9" x14ac:dyDescent="0.15">
      <c r="A283" s="1">
        <v>13</v>
      </c>
      <c r="B283" s="1" t="s">
        <v>257</v>
      </c>
      <c r="C283" s="1">
        <v>4</v>
      </c>
      <c r="D283" s="1" t="s">
        <v>18</v>
      </c>
      <c r="E283" s="2">
        <v>198094.37286914128</v>
      </c>
      <c r="F283" s="2">
        <v>194933.99178045712</v>
      </c>
      <c r="G283" s="2">
        <v>197949.26729262676</v>
      </c>
      <c r="H283" s="2">
        <v>133971.85820839769</v>
      </c>
      <c r="I283" s="2">
        <v>109074.81457457499</v>
      </c>
    </row>
    <row r="284" spans="1:9" x14ac:dyDescent="0.15">
      <c r="A284" s="1">
        <v>13</v>
      </c>
      <c r="B284" s="1" t="s">
        <v>258</v>
      </c>
      <c r="C284" s="1">
        <v>5</v>
      </c>
      <c r="D284" s="1" t="s">
        <v>19</v>
      </c>
      <c r="E284" s="2">
        <v>221619.83880868307</v>
      </c>
      <c r="F284" s="2">
        <v>181954.9125206887</v>
      </c>
      <c r="G284" s="2">
        <v>226270.30465135901</v>
      </c>
      <c r="H284" s="2">
        <v>189261.76928425659</v>
      </c>
      <c r="I284" s="2">
        <v>100329.34833125085</v>
      </c>
    </row>
    <row r="285" spans="1:9" x14ac:dyDescent="0.15">
      <c r="A285" s="1">
        <v>13</v>
      </c>
      <c r="B285" s="1" t="s">
        <v>257</v>
      </c>
      <c r="C285" s="1">
        <v>6</v>
      </c>
      <c r="D285" s="1" t="s">
        <v>3</v>
      </c>
      <c r="E285" s="2">
        <v>259820.66982963539</v>
      </c>
      <c r="F285" s="2">
        <v>420311.30793987925</v>
      </c>
      <c r="G285" s="2">
        <v>999742.0111683968</v>
      </c>
      <c r="H285" s="2">
        <v>885929.10649217339</v>
      </c>
      <c r="I285" s="2">
        <v>986232.41764863255</v>
      </c>
    </row>
    <row r="286" spans="1:9" x14ac:dyDescent="0.15">
      <c r="A286" s="1">
        <v>13</v>
      </c>
      <c r="B286" s="1" t="s">
        <v>257</v>
      </c>
      <c r="C286" s="1">
        <v>7</v>
      </c>
      <c r="D286" s="1" t="s">
        <v>20</v>
      </c>
      <c r="E286" s="2">
        <v>308662.41941516008</v>
      </c>
      <c r="F286" s="2">
        <v>85200.086351135469</v>
      </c>
      <c r="G286" s="2">
        <v>171426.95967374329</v>
      </c>
      <c r="H286" s="2">
        <v>170236.78938403793</v>
      </c>
      <c r="I286" s="2">
        <v>141808.54149306496</v>
      </c>
    </row>
    <row r="287" spans="1:9" x14ac:dyDescent="0.15">
      <c r="A287" s="1">
        <v>13</v>
      </c>
      <c r="B287" s="1" t="s">
        <v>258</v>
      </c>
      <c r="C287" s="1">
        <v>8</v>
      </c>
      <c r="D287" s="1" t="s">
        <v>21</v>
      </c>
      <c r="E287" s="2">
        <v>219416.39346422197</v>
      </c>
      <c r="F287" s="2">
        <v>152317.47054599339</v>
      </c>
      <c r="G287" s="2">
        <v>216594.22389804319</v>
      </c>
      <c r="H287" s="2">
        <v>168578.12859144068</v>
      </c>
      <c r="I287" s="2">
        <v>124937.72515432438</v>
      </c>
    </row>
    <row r="288" spans="1:9" x14ac:dyDescent="0.15">
      <c r="A288" s="1">
        <v>13</v>
      </c>
      <c r="B288" s="1" t="s">
        <v>257</v>
      </c>
      <c r="C288" s="1">
        <v>9</v>
      </c>
      <c r="D288" s="1" t="s">
        <v>22</v>
      </c>
      <c r="E288" s="2">
        <v>495806.70954164577</v>
      </c>
      <c r="F288" s="2">
        <v>349570.40969161032</v>
      </c>
      <c r="G288" s="2">
        <v>370633.05849938677</v>
      </c>
      <c r="H288" s="2">
        <v>337520.30936407554</v>
      </c>
      <c r="I288" s="2">
        <v>211537.6337724872</v>
      </c>
    </row>
    <row r="289" spans="1:9" x14ac:dyDescent="0.15">
      <c r="A289" s="1">
        <v>13</v>
      </c>
      <c r="B289" s="1" t="s">
        <v>257</v>
      </c>
      <c r="C289" s="1">
        <v>10</v>
      </c>
      <c r="D289" s="1" t="s">
        <v>23</v>
      </c>
      <c r="E289" s="2">
        <v>576801.20136135234</v>
      </c>
      <c r="F289" s="2">
        <v>493700.28295130265</v>
      </c>
      <c r="G289" s="2">
        <v>515360.01555571373</v>
      </c>
      <c r="H289" s="2">
        <v>299958.54867667792</v>
      </c>
      <c r="I289" s="2">
        <v>180987.81286544207</v>
      </c>
    </row>
    <row r="290" spans="1:9" x14ac:dyDescent="0.15">
      <c r="A290" s="1">
        <v>13</v>
      </c>
      <c r="B290" s="1" t="s">
        <v>257</v>
      </c>
      <c r="C290" s="1">
        <v>11</v>
      </c>
      <c r="D290" s="1" t="s">
        <v>24</v>
      </c>
      <c r="E290" s="2">
        <v>607584.13841487502</v>
      </c>
      <c r="F290" s="2">
        <v>770948.59251561167</v>
      </c>
      <c r="G290" s="2">
        <v>1079814.6771822255</v>
      </c>
      <c r="H290" s="2">
        <v>816762.9137677775</v>
      </c>
      <c r="I290" s="2">
        <v>539721.37105248054</v>
      </c>
    </row>
    <row r="291" spans="1:9" x14ac:dyDescent="0.15">
      <c r="A291" s="1">
        <v>13</v>
      </c>
      <c r="B291" s="1" t="s">
        <v>258</v>
      </c>
      <c r="C291" s="1">
        <v>12</v>
      </c>
      <c r="D291" s="1" t="s">
        <v>25</v>
      </c>
      <c r="E291" s="2">
        <v>92712.97161864207</v>
      </c>
      <c r="F291" s="2">
        <v>328887.61697673047</v>
      </c>
      <c r="G291" s="2">
        <v>1182931.0358681504</v>
      </c>
      <c r="H291" s="2">
        <v>1813306.0515363293</v>
      </c>
      <c r="I291" s="2">
        <v>3580183.2113204217</v>
      </c>
    </row>
    <row r="292" spans="1:9" x14ac:dyDescent="0.15">
      <c r="A292" s="1">
        <v>13</v>
      </c>
      <c r="B292" s="1" t="s">
        <v>257</v>
      </c>
      <c r="C292" s="1">
        <v>13</v>
      </c>
      <c r="D292" s="1" t="s">
        <v>26</v>
      </c>
      <c r="E292" s="2">
        <v>182007.74944708881</v>
      </c>
      <c r="F292" s="2">
        <v>434330.5913912197</v>
      </c>
      <c r="G292" s="2">
        <v>652845.77607558912</v>
      </c>
      <c r="H292" s="2">
        <v>617352.8798212189</v>
      </c>
      <c r="I292" s="2">
        <v>1075381.5114701826</v>
      </c>
    </row>
    <row r="293" spans="1:9" x14ac:dyDescent="0.15">
      <c r="A293" s="1">
        <v>13</v>
      </c>
      <c r="B293" s="1" t="s">
        <v>257</v>
      </c>
      <c r="C293" s="1">
        <v>14</v>
      </c>
      <c r="D293" s="1" t="s">
        <v>27</v>
      </c>
      <c r="E293" s="2">
        <v>202369.07899443555</v>
      </c>
      <c r="F293" s="2">
        <v>384943.83352743561</v>
      </c>
      <c r="G293" s="2">
        <v>486040.66927033465</v>
      </c>
      <c r="H293" s="2">
        <v>279727.64731404884</v>
      </c>
      <c r="I293" s="2">
        <v>294925.74694593041</v>
      </c>
    </row>
    <row r="294" spans="1:9" x14ac:dyDescent="0.15">
      <c r="A294" s="1">
        <v>13</v>
      </c>
      <c r="B294" s="1" t="s">
        <v>257</v>
      </c>
      <c r="C294" s="1">
        <v>15</v>
      </c>
      <c r="D294" s="1" t="s">
        <v>28</v>
      </c>
      <c r="E294" s="2">
        <v>2856052.4339830782</v>
      </c>
      <c r="F294" s="2">
        <v>3028313.2495157993</v>
      </c>
      <c r="G294" s="2">
        <v>4136183.5778056202</v>
      </c>
      <c r="H294" s="2">
        <v>3351627.2165104765</v>
      </c>
      <c r="I294" s="2">
        <v>2616862.6376574296</v>
      </c>
    </row>
    <row r="295" spans="1:9" x14ac:dyDescent="0.15">
      <c r="A295" s="1">
        <v>13</v>
      </c>
      <c r="B295" s="1" t="s">
        <v>259</v>
      </c>
      <c r="C295" s="1">
        <v>16</v>
      </c>
      <c r="D295" s="1" t="s">
        <v>11</v>
      </c>
      <c r="E295" s="2">
        <v>3298617.2791428757</v>
      </c>
      <c r="F295" s="2">
        <v>3733058.7541123112</v>
      </c>
      <c r="G295" s="2">
        <v>6491195.2531788861</v>
      </c>
      <c r="H295" s="2">
        <v>4651912.848563958</v>
      </c>
      <c r="I295" s="2">
        <v>5207782.6416078908</v>
      </c>
    </row>
    <row r="296" spans="1:9" x14ac:dyDescent="0.15">
      <c r="A296" s="1">
        <v>13</v>
      </c>
      <c r="B296" s="1" t="s">
        <v>256</v>
      </c>
      <c r="C296" s="1">
        <v>17</v>
      </c>
      <c r="D296" s="1" t="s">
        <v>12</v>
      </c>
      <c r="E296" s="2">
        <v>255119.54397178383</v>
      </c>
      <c r="F296" s="2">
        <v>516232.31185887102</v>
      </c>
      <c r="G296" s="2">
        <v>975443.0151716515</v>
      </c>
      <c r="H296" s="2">
        <v>1111375.8424588137</v>
      </c>
      <c r="I296" s="2">
        <v>1177940.4749797436</v>
      </c>
    </row>
    <row r="297" spans="1:9" x14ac:dyDescent="0.15">
      <c r="A297" s="1">
        <v>13</v>
      </c>
      <c r="B297" s="1" t="s">
        <v>256</v>
      </c>
      <c r="C297" s="1">
        <v>18</v>
      </c>
      <c r="D297" s="1" t="s">
        <v>13</v>
      </c>
      <c r="E297" s="2">
        <v>3149199.784184387</v>
      </c>
      <c r="F297" s="2">
        <v>5424114.6245181542</v>
      </c>
      <c r="G297" s="2">
        <v>11033864.676733205</v>
      </c>
      <c r="H297" s="2">
        <v>16582868.390838172</v>
      </c>
      <c r="I297" s="2">
        <v>14325127.777614346</v>
      </c>
    </row>
    <row r="298" spans="1:9" x14ac:dyDescent="0.15">
      <c r="A298" s="1">
        <v>13</v>
      </c>
      <c r="B298" s="1" t="s">
        <v>256</v>
      </c>
      <c r="C298" s="1">
        <v>19</v>
      </c>
      <c r="D298" s="1" t="s">
        <v>14</v>
      </c>
      <c r="E298" s="2">
        <v>1573916.696076686</v>
      </c>
      <c r="F298" s="2">
        <v>2969531.3731031292</v>
      </c>
      <c r="G298" s="2">
        <v>11219608.122985199</v>
      </c>
      <c r="H298" s="2">
        <v>10911059.671431253</v>
      </c>
      <c r="I298" s="2">
        <v>9364162.3321604896</v>
      </c>
    </row>
    <row r="299" spans="1:9" x14ac:dyDescent="0.15">
      <c r="A299" s="1">
        <v>13</v>
      </c>
      <c r="B299" s="1" t="s">
        <v>256</v>
      </c>
      <c r="C299" s="1">
        <v>20</v>
      </c>
      <c r="D299" s="1" t="s">
        <v>15</v>
      </c>
      <c r="E299" s="2">
        <v>858632.6462210858</v>
      </c>
      <c r="F299" s="2">
        <v>1217399.9149722299</v>
      </c>
      <c r="G299" s="2">
        <v>2322367.8138477039</v>
      </c>
      <c r="H299" s="2">
        <v>1403148.0327483541</v>
      </c>
      <c r="I299" s="2">
        <v>1609691.2353690427</v>
      </c>
    </row>
    <row r="300" spans="1:9" x14ac:dyDescent="0.15">
      <c r="A300" s="1">
        <v>13</v>
      </c>
      <c r="B300" s="1" t="s">
        <v>259</v>
      </c>
      <c r="C300" s="1">
        <v>21</v>
      </c>
      <c r="D300" s="1" t="s">
        <v>16</v>
      </c>
      <c r="E300" s="2">
        <v>1818182.9684252527</v>
      </c>
      <c r="F300" s="2">
        <v>2541210.2141424413</v>
      </c>
      <c r="G300" s="2">
        <v>4041299.1847264851</v>
      </c>
      <c r="H300" s="2">
        <v>5304998.3248398704</v>
      </c>
      <c r="I300" s="2">
        <v>6142042.498942269</v>
      </c>
    </row>
    <row r="301" spans="1:9" x14ac:dyDescent="0.15">
      <c r="A301" s="1">
        <v>13</v>
      </c>
      <c r="B301" s="1" t="s">
        <v>254</v>
      </c>
      <c r="C301" s="1">
        <v>22</v>
      </c>
      <c r="D301" s="1" t="s">
        <v>8</v>
      </c>
      <c r="E301" s="2">
        <v>7523519.470703329</v>
      </c>
      <c r="F301" s="2">
        <v>11591919.307814844</v>
      </c>
      <c r="G301" s="2">
        <v>20184041.970552176</v>
      </c>
      <c r="H301" s="2">
        <v>23401533.961124159</v>
      </c>
      <c r="I301" s="2">
        <v>28677545.237601731</v>
      </c>
    </row>
    <row r="302" spans="1:9" x14ac:dyDescent="0.15">
      <c r="A302" s="1">
        <v>13</v>
      </c>
      <c r="B302" s="1" t="s">
        <v>254</v>
      </c>
      <c r="C302" s="1">
        <v>23</v>
      </c>
      <c r="D302" s="1" t="s">
        <v>29</v>
      </c>
      <c r="E302" s="2">
        <v>3442170.8713266705</v>
      </c>
      <c r="F302" s="2">
        <v>4379299.7362454813</v>
      </c>
      <c r="G302" s="2">
        <v>4877813.4276622478</v>
      </c>
      <c r="H302" s="2">
        <v>5336466.0670118527</v>
      </c>
      <c r="I302" s="2">
        <v>6170274.2918981398</v>
      </c>
    </row>
    <row r="303" spans="1:9" x14ac:dyDescent="0.15">
      <c r="A303" s="1">
        <v>14</v>
      </c>
      <c r="B303" s="1" t="s">
        <v>104</v>
      </c>
      <c r="C303" s="1">
        <v>1</v>
      </c>
      <c r="D303" s="1" t="s">
        <v>9</v>
      </c>
      <c r="E303" s="2">
        <v>109797.87188807782</v>
      </c>
      <c r="F303" s="2">
        <v>75811.940913989427</v>
      </c>
      <c r="G303" s="2">
        <v>87830.379530897626</v>
      </c>
      <c r="H303" s="2">
        <v>78074.521716731397</v>
      </c>
      <c r="I303" s="2">
        <v>72576.901106465797</v>
      </c>
    </row>
    <row r="304" spans="1:9" x14ac:dyDescent="0.15">
      <c r="A304" s="1">
        <v>14</v>
      </c>
      <c r="B304" s="1" t="s">
        <v>104</v>
      </c>
      <c r="C304" s="1">
        <v>2</v>
      </c>
      <c r="D304" s="1" t="s">
        <v>10</v>
      </c>
      <c r="E304" s="2">
        <v>11686.211373245567</v>
      </c>
      <c r="F304" s="2">
        <v>6270.3001499336906</v>
      </c>
      <c r="G304" s="2">
        <v>5210.7271453128042</v>
      </c>
      <c r="H304" s="2">
        <v>3394.3150418847813</v>
      </c>
      <c r="I304" s="2">
        <v>1065.5738246150174</v>
      </c>
    </row>
    <row r="305" spans="1:9" x14ac:dyDescent="0.15">
      <c r="A305" s="1">
        <v>14</v>
      </c>
      <c r="B305" s="1" t="s">
        <v>105</v>
      </c>
      <c r="C305" s="1">
        <v>3</v>
      </c>
      <c r="D305" s="1" t="s">
        <v>17</v>
      </c>
      <c r="E305" s="2">
        <v>908716.7150127528</v>
      </c>
      <c r="F305" s="2">
        <v>920301.04335516726</v>
      </c>
      <c r="G305" s="2">
        <v>838984.34629852523</v>
      </c>
      <c r="H305" s="2">
        <v>916743.95302060421</v>
      </c>
      <c r="I305" s="2">
        <v>696713.33990773198</v>
      </c>
    </row>
    <row r="306" spans="1:9" x14ac:dyDescent="0.15">
      <c r="A306" s="1">
        <v>14</v>
      </c>
      <c r="B306" s="1" t="s">
        <v>105</v>
      </c>
      <c r="C306" s="1">
        <v>4</v>
      </c>
      <c r="D306" s="1" t="s">
        <v>18</v>
      </c>
      <c r="E306" s="2">
        <v>47374.358611368902</v>
      </c>
      <c r="F306" s="2">
        <v>52843.560813903787</v>
      </c>
      <c r="G306" s="2">
        <v>63036.961367589363</v>
      </c>
      <c r="H306" s="2">
        <v>26206.999889789422</v>
      </c>
      <c r="I306" s="2">
        <v>14356.85587774924</v>
      </c>
    </row>
    <row r="307" spans="1:9" x14ac:dyDescent="0.15">
      <c r="A307" s="1">
        <v>14</v>
      </c>
      <c r="B307" s="1" t="s">
        <v>105</v>
      </c>
      <c r="C307" s="1">
        <v>5</v>
      </c>
      <c r="D307" s="1" t="s">
        <v>19</v>
      </c>
      <c r="E307" s="2">
        <v>49350.067916834429</v>
      </c>
      <c r="F307" s="2">
        <v>86017.085591629686</v>
      </c>
      <c r="G307" s="2">
        <v>126180.26943013458</v>
      </c>
      <c r="H307" s="2">
        <v>82725.96520476669</v>
      </c>
      <c r="I307" s="2">
        <v>61661.052643151299</v>
      </c>
    </row>
    <row r="308" spans="1:9" x14ac:dyDescent="0.15">
      <c r="A308" s="1">
        <v>14</v>
      </c>
      <c r="B308" s="1" t="s">
        <v>105</v>
      </c>
      <c r="C308" s="1">
        <v>6</v>
      </c>
      <c r="D308" s="1" t="s">
        <v>3</v>
      </c>
      <c r="E308" s="2">
        <v>122773.49551528637</v>
      </c>
      <c r="F308" s="2">
        <v>267727.40923697263</v>
      </c>
      <c r="G308" s="2">
        <v>714258.39912841143</v>
      </c>
      <c r="H308" s="2">
        <v>811594.73010846088</v>
      </c>
      <c r="I308" s="2">
        <v>598317.97224885132</v>
      </c>
    </row>
    <row r="309" spans="1:9" x14ac:dyDescent="0.15">
      <c r="A309" s="1">
        <v>14</v>
      </c>
      <c r="B309" s="1" t="s">
        <v>105</v>
      </c>
      <c r="C309" s="1">
        <v>7</v>
      </c>
      <c r="D309" s="1" t="s">
        <v>20</v>
      </c>
      <c r="E309" s="2">
        <v>1129054.4546249018</v>
      </c>
      <c r="F309" s="2">
        <v>818937.60625673749</v>
      </c>
      <c r="G309" s="2">
        <v>692473.58685255505</v>
      </c>
      <c r="H309" s="2">
        <v>978094.09161070222</v>
      </c>
      <c r="I309" s="2">
        <v>698047.22640306107</v>
      </c>
    </row>
    <row r="310" spans="1:9" x14ac:dyDescent="0.15">
      <c r="A310" s="1">
        <v>14</v>
      </c>
      <c r="B310" s="1" t="s">
        <v>105</v>
      </c>
      <c r="C310" s="1">
        <v>8</v>
      </c>
      <c r="D310" s="1" t="s">
        <v>21</v>
      </c>
      <c r="E310" s="2">
        <v>172163.51951382332</v>
      </c>
      <c r="F310" s="2">
        <v>136706.36361704831</v>
      </c>
      <c r="G310" s="2">
        <v>176848.60778759368</v>
      </c>
      <c r="H310" s="2">
        <v>131420.7480526618</v>
      </c>
      <c r="I310" s="2">
        <v>171176.08118411139</v>
      </c>
    </row>
    <row r="311" spans="1:9" x14ac:dyDescent="0.15">
      <c r="A311" s="1">
        <v>14</v>
      </c>
      <c r="B311" s="1" t="s">
        <v>105</v>
      </c>
      <c r="C311" s="1">
        <v>9</v>
      </c>
      <c r="D311" s="1" t="s">
        <v>22</v>
      </c>
      <c r="E311" s="2">
        <v>286802.75487341388</v>
      </c>
      <c r="F311" s="2">
        <v>375083.31829716783</v>
      </c>
      <c r="G311" s="2">
        <v>466031.78900511615</v>
      </c>
      <c r="H311" s="2">
        <v>328177.73898645386</v>
      </c>
      <c r="I311" s="2">
        <v>121745.14872313847</v>
      </c>
    </row>
    <row r="312" spans="1:9" x14ac:dyDescent="0.15">
      <c r="A312" s="1">
        <v>14</v>
      </c>
      <c r="B312" s="1" t="s">
        <v>105</v>
      </c>
      <c r="C312" s="1">
        <v>10</v>
      </c>
      <c r="D312" s="1" t="s">
        <v>23</v>
      </c>
      <c r="E312" s="2">
        <v>187538.36952909414</v>
      </c>
      <c r="F312" s="2">
        <v>256569.70892203879</v>
      </c>
      <c r="G312" s="2">
        <v>359878.90028437547</v>
      </c>
      <c r="H312" s="2">
        <v>311606.53528133343</v>
      </c>
      <c r="I312" s="2">
        <v>185768.7585995633</v>
      </c>
    </row>
    <row r="313" spans="1:9" x14ac:dyDescent="0.15">
      <c r="A313" s="1">
        <v>14</v>
      </c>
      <c r="B313" s="1" t="s">
        <v>105</v>
      </c>
      <c r="C313" s="1">
        <v>11</v>
      </c>
      <c r="D313" s="1" t="s">
        <v>24</v>
      </c>
      <c r="E313" s="2">
        <v>308791.78527269169</v>
      </c>
      <c r="F313" s="2">
        <v>561809.50758697209</v>
      </c>
      <c r="G313" s="2">
        <v>1087187.7982286741</v>
      </c>
      <c r="H313" s="2">
        <v>928330.9107362139</v>
      </c>
      <c r="I313" s="2">
        <v>638099.67729398329</v>
      </c>
    </row>
    <row r="314" spans="1:9" x14ac:dyDescent="0.15">
      <c r="A314" s="1">
        <v>14</v>
      </c>
      <c r="B314" s="1" t="s">
        <v>105</v>
      </c>
      <c r="C314" s="1">
        <v>12</v>
      </c>
      <c r="D314" s="1" t="s">
        <v>25</v>
      </c>
      <c r="E314" s="2">
        <v>61880.419999912541</v>
      </c>
      <c r="F314" s="2">
        <v>330395.17346859357</v>
      </c>
      <c r="G314" s="2">
        <v>1589138.2843279578</v>
      </c>
      <c r="H314" s="2">
        <v>1763727.4874186923</v>
      </c>
      <c r="I314" s="2">
        <v>3250313.7099361802</v>
      </c>
    </row>
    <row r="315" spans="1:9" x14ac:dyDescent="0.15">
      <c r="A315" s="1">
        <v>14</v>
      </c>
      <c r="B315" s="1" t="s">
        <v>105</v>
      </c>
      <c r="C315" s="1">
        <v>13</v>
      </c>
      <c r="D315" s="1" t="s">
        <v>26</v>
      </c>
      <c r="E315" s="2">
        <v>460708.93029119313</v>
      </c>
      <c r="F315" s="2">
        <v>915946.76450196642</v>
      </c>
      <c r="G315" s="2">
        <v>1243705.5939711733</v>
      </c>
      <c r="H315" s="2">
        <v>872035.52099185972</v>
      </c>
      <c r="I315" s="2">
        <v>1111476.6361244386</v>
      </c>
    </row>
    <row r="316" spans="1:9" x14ac:dyDescent="0.15">
      <c r="A316" s="1">
        <v>14</v>
      </c>
      <c r="B316" s="1" t="s">
        <v>105</v>
      </c>
      <c r="C316" s="1">
        <v>14</v>
      </c>
      <c r="D316" s="1" t="s">
        <v>27</v>
      </c>
      <c r="E316" s="2">
        <v>28763.93781465006</v>
      </c>
      <c r="F316" s="2">
        <v>61537.009180915673</v>
      </c>
      <c r="G316" s="2">
        <v>112738.50267843009</v>
      </c>
      <c r="H316" s="2">
        <v>79960.45819950536</v>
      </c>
      <c r="I316" s="2">
        <v>108624.72973270154</v>
      </c>
    </row>
    <row r="317" spans="1:9" x14ac:dyDescent="0.15">
      <c r="A317" s="1">
        <v>14</v>
      </c>
      <c r="B317" s="1" t="s">
        <v>105</v>
      </c>
      <c r="C317" s="1">
        <v>15</v>
      </c>
      <c r="D317" s="1" t="s">
        <v>28</v>
      </c>
      <c r="E317" s="2">
        <v>346614.27371726313</v>
      </c>
      <c r="F317" s="2">
        <v>367520.34338776319</v>
      </c>
      <c r="G317" s="2">
        <v>673318.522143821</v>
      </c>
      <c r="H317" s="2">
        <v>514426.44276234711</v>
      </c>
      <c r="I317" s="2">
        <v>501668.64813336183</v>
      </c>
    </row>
    <row r="318" spans="1:9" x14ac:dyDescent="0.15">
      <c r="A318" s="1">
        <v>14</v>
      </c>
      <c r="B318" s="1" t="s">
        <v>104</v>
      </c>
      <c r="C318" s="1">
        <v>16</v>
      </c>
      <c r="D318" s="1" t="s">
        <v>11</v>
      </c>
      <c r="E318" s="2">
        <v>2369466.8601131001</v>
      </c>
      <c r="F318" s="2">
        <v>2279306.0216971659</v>
      </c>
      <c r="G318" s="2">
        <v>3186897.4960465278</v>
      </c>
      <c r="H318" s="2">
        <v>1953225.118610021</v>
      </c>
      <c r="I318" s="2">
        <v>1651022.4368531858</v>
      </c>
    </row>
    <row r="319" spans="1:9" x14ac:dyDescent="0.15">
      <c r="A319" s="1">
        <v>14</v>
      </c>
      <c r="B319" s="1" t="s">
        <v>104</v>
      </c>
      <c r="C319" s="1">
        <v>17</v>
      </c>
      <c r="D319" s="1" t="s">
        <v>12</v>
      </c>
      <c r="E319" s="2">
        <v>256780.03985392684</v>
      </c>
      <c r="F319" s="2">
        <v>348584.79910056596</v>
      </c>
      <c r="G319" s="2">
        <v>603405.12631428707</v>
      </c>
      <c r="H319" s="2">
        <v>690872.86040972022</v>
      </c>
      <c r="I319" s="2">
        <v>699221.53256980912</v>
      </c>
    </row>
    <row r="320" spans="1:9" x14ac:dyDescent="0.15">
      <c r="A320" s="1">
        <v>14</v>
      </c>
      <c r="B320" s="1" t="s">
        <v>104</v>
      </c>
      <c r="C320" s="1">
        <v>18</v>
      </c>
      <c r="D320" s="1" t="s">
        <v>13</v>
      </c>
      <c r="E320" s="2">
        <v>578906.48568602954</v>
      </c>
      <c r="F320" s="2">
        <v>1522128.0383571202</v>
      </c>
      <c r="G320" s="2">
        <v>2627438.5972067295</v>
      </c>
      <c r="H320" s="2">
        <v>3250610.2423614869</v>
      </c>
      <c r="I320" s="2">
        <v>3342702.36617429</v>
      </c>
    </row>
    <row r="321" spans="1:9" x14ac:dyDescent="0.15">
      <c r="A321" s="1">
        <v>14</v>
      </c>
      <c r="B321" s="1" t="s">
        <v>104</v>
      </c>
      <c r="C321" s="1">
        <v>19</v>
      </c>
      <c r="D321" s="1" t="s">
        <v>14</v>
      </c>
      <c r="E321" s="2">
        <v>133745.45583902614</v>
      </c>
      <c r="F321" s="2">
        <v>340603.49039828469</v>
      </c>
      <c r="G321" s="2">
        <v>951255.09990100469</v>
      </c>
      <c r="H321" s="2">
        <v>1202732.3360460622</v>
      </c>
      <c r="I321" s="2">
        <v>1100571.0724545473</v>
      </c>
    </row>
    <row r="322" spans="1:9" x14ac:dyDescent="0.15">
      <c r="A322" s="1">
        <v>14</v>
      </c>
      <c r="B322" s="1" t="s">
        <v>104</v>
      </c>
      <c r="C322" s="1">
        <v>20</v>
      </c>
      <c r="D322" s="1" t="s">
        <v>15</v>
      </c>
      <c r="E322" s="2">
        <v>361413.10738296923</v>
      </c>
      <c r="F322" s="2">
        <v>659423.43624828639</v>
      </c>
      <c r="G322" s="2">
        <v>749462.05049591814</v>
      </c>
      <c r="H322" s="2">
        <v>561292.89562060381</v>
      </c>
      <c r="I322" s="2">
        <v>683639.89322744834</v>
      </c>
    </row>
    <row r="323" spans="1:9" x14ac:dyDescent="0.15">
      <c r="A323" s="1">
        <v>14</v>
      </c>
      <c r="B323" s="1" t="s">
        <v>104</v>
      </c>
      <c r="C323" s="1">
        <v>21</v>
      </c>
      <c r="D323" s="1" t="s">
        <v>16</v>
      </c>
      <c r="E323" s="2">
        <v>932905.09158982779</v>
      </c>
      <c r="F323" s="2">
        <v>1065808.9760751799</v>
      </c>
      <c r="G323" s="2">
        <v>1631474.4242318852</v>
      </c>
      <c r="H323" s="2">
        <v>2005862.1538056051</v>
      </c>
      <c r="I323" s="2">
        <v>2447636.2415126441</v>
      </c>
    </row>
    <row r="324" spans="1:9" x14ac:dyDescent="0.15">
      <c r="A324" s="1">
        <v>14</v>
      </c>
      <c r="B324" s="1" t="s">
        <v>103</v>
      </c>
      <c r="C324" s="1">
        <v>22</v>
      </c>
      <c r="D324" s="1" t="s">
        <v>8</v>
      </c>
      <c r="E324" s="2">
        <v>1722913.4437638721</v>
      </c>
      <c r="F324" s="2">
        <v>3390299.9844411891</v>
      </c>
      <c r="G324" s="2">
        <v>4973333.9913934255</v>
      </c>
      <c r="H324" s="2">
        <v>6745921.6939114165</v>
      </c>
      <c r="I324" s="2">
        <v>8638908.8348270208</v>
      </c>
    </row>
    <row r="325" spans="1:9" x14ac:dyDescent="0.15">
      <c r="A325" s="1">
        <v>14</v>
      </c>
      <c r="B325" s="1" t="s">
        <v>103</v>
      </c>
      <c r="C325" s="1">
        <v>23</v>
      </c>
      <c r="D325" s="1" t="s">
        <v>29</v>
      </c>
      <c r="E325" s="2">
        <v>1001440.0595757983</v>
      </c>
      <c r="F325" s="2">
        <v>1564215.5671300497</v>
      </c>
      <c r="G325" s="2">
        <v>2071084.259227789</v>
      </c>
      <c r="H325" s="2">
        <v>2361679.7778096553</v>
      </c>
      <c r="I325" s="2">
        <v>2484866.5944250519</v>
      </c>
    </row>
    <row r="326" spans="1:9" x14ac:dyDescent="0.15">
      <c r="A326" s="1">
        <v>15</v>
      </c>
      <c r="B326" s="1" t="s">
        <v>107</v>
      </c>
      <c r="C326" s="1">
        <v>1</v>
      </c>
      <c r="D326" s="1" t="s">
        <v>9</v>
      </c>
      <c r="E326" s="2">
        <v>250042.49001210096</v>
      </c>
      <c r="F326" s="2">
        <v>234079.45379955706</v>
      </c>
      <c r="G326" s="2">
        <v>278925.51924467104</v>
      </c>
      <c r="H326" s="2">
        <v>269287.38482960837</v>
      </c>
      <c r="I326" s="2">
        <v>239572.36944941332</v>
      </c>
    </row>
    <row r="327" spans="1:9" x14ac:dyDescent="0.15">
      <c r="A327" s="1">
        <v>15</v>
      </c>
      <c r="B327" s="1" t="s">
        <v>107</v>
      </c>
      <c r="C327" s="1">
        <v>2</v>
      </c>
      <c r="D327" s="1" t="s">
        <v>10</v>
      </c>
      <c r="E327" s="2">
        <v>35697.324797657515</v>
      </c>
      <c r="F327" s="2">
        <v>69515.192312209154</v>
      </c>
      <c r="G327" s="2">
        <v>52843.940716297024</v>
      </c>
      <c r="H327" s="2">
        <v>45097.664517725192</v>
      </c>
      <c r="I327" s="2">
        <v>38134.730694012454</v>
      </c>
    </row>
    <row r="328" spans="1:9" x14ac:dyDescent="0.15">
      <c r="A328" s="1">
        <v>15</v>
      </c>
      <c r="B328" s="1" t="s">
        <v>108</v>
      </c>
      <c r="C328" s="1">
        <v>3</v>
      </c>
      <c r="D328" s="1" t="s">
        <v>17</v>
      </c>
      <c r="E328" s="2">
        <v>142665.86761706648</v>
      </c>
      <c r="F328" s="2">
        <v>246692.55104391731</v>
      </c>
      <c r="G328" s="2">
        <v>280736.69309933949</v>
      </c>
      <c r="H328" s="2">
        <v>311519.60544026725</v>
      </c>
      <c r="I328" s="2">
        <v>351922.89152228844</v>
      </c>
    </row>
    <row r="329" spans="1:9" x14ac:dyDescent="0.15">
      <c r="A329" s="1">
        <v>15</v>
      </c>
      <c r="B329" s="1" t="s">
        <v>108</v>
      </c>
      <c r="C329" s="1">
        <v>4</v>
      </c>
      <c r="D329" s="1" t="s">
        <v>18</v>
      </c>
      <c r="E329" s="2">
        <v>74788.542830213177</v>
      </c>
      <c r="F329" s="2">
        <v>106997.34218552375</v>
      </c>
      <c r="G329" s="2">
        <v>146296.0316636549</v>
      </c>
      <c r="H329" s="2">
        <v>87658.205218413714</v>
      </c>
      <c r="I329" s="2">
        <v>35696.027906311072</v>
      </c>
    </row>
    <row r="330" spans="1:9" x14ac:dyDescent="0.15">
      <c r="A330" s="1">
        <v>15</v>
      </c>
      <c r="B330" s="1" t="s">
        <v>108</v>
      </c>
      <c r="C330" s="1">
        <v>5</v>
      </c>
      <c r="D330" s="1" t="s">
        <v>19</v>
      </c>
      <c r="E330" s="2">
        <v>20068.553376303247</v>
      </c>
      <c r="F330" s="2">
        <v>19090.672135796394</v>
      </c>
      <c r="G330" s="2">
        <v>45724.317838040763</v>
      </c>
      <c r="H330" s="2">
        <v>56875.274988303681</v>
      </c>
      <c r="I330" s="2">
        <v>73269.636386154409</v>
      </c>
    </row>
    <row r="331" spans="1:9" x14ac:dyDescent="0.15">
      <c r="A331" s="1">
        <v>15</v>
      </c>
      <c r="B331" s="1" t="s">
        <v>108</v>
      </c>
      <c r="C331" s="1">
        <v>6</v>
      </c>
      <c r="D331" s="1" t="s">
        <v>3</v>
      </c>
      <c r="E331" s="2">
        <v>21741.649774403551</v>
      </c>
      <c r="F331" s="2">
        <v>51226.920043649065</v>
      </c>
      <c r="G331" s="2">
        <v>91682.452261113562</v>
      </c>
      <c r="H331" s="2">
        <v>135200.22643689753</v>
      </c>
      <c r="I331" s="2">
        <v>179413.97811677455</v>
      </c>
    </row>
    <row r="332" spans="1:9" x14ac:dyDescent="0.15">
      <c r="A332" s="1">
        <v>15</v>
      </c>
      <c r="B332" s="1" t="s">
        <v>108</v>
      </c>
      <c r="C332" s="1">
        <v>7</v>
      </c>
      <c r="D332" s="1" t="s">
        <v>20</v>
      </c>
      <c r="E332" s="2">
        <v>71381.214549929005</v>
      </c>
      <c r="F332" s="2">
        <v>209345.89269739756</v>
      </c>
      <c r="G332" s="2">
        <v>83618.247168439309</v>
      </c>
      <c r="H332" s="2">
        <v>11512.685368198885</v>
      </c>
      <c r="I332" s="2">
        <v>10326.904225639537</v>
      </c>
    </row>
    <row r="333" spans="1:9" x14ac:dyDescent="0.15">
      <c r="A333" s="1">
        <v>15</v>
      </c>
      <c r="B333" s="1" t="s">
        <v>108</v>
      </c>
      <c r="C333" s="1">
        <v>8</v>
      </c>
      <c r="D333" s="1" t="s">
        <v>21</v>
      </c>
      <c r="E333" s="2">
        <v>39752.768605137418</v>
      </c>
      <c r="F333" s="2">
        <v>47063.32415185008</v>
      </c>
      <c r="G333" s="2">
        <v>56042.685910140339</v>
      </c>
      <c r="H333" s="2">
        <v>49592.914640972755</v>
      </c>
      <c r="I333" s="2">
        <v>30481.366539024784</v>
      </c>
    </row>
    <row r="334" spans="1:9" x14ac:dyDescent="0.15">
      <c r="A334" s="1">
        <v>15</v>
      </c>
      <c r="B334" s="1" t="s">
        <v>108</v>
      </c>
      <c r="C334" s="1">
        <v>9</v>
      </c>
      <c r="D334" s="1" t="s">
        <v>22</v>
      </c>
      <c r="E334" s="2">
        <v>74017.650354949234</v>
      </c>
      <c r="F334" s="2">
        <v>67394.475512037054</v>
      </c>
      <c r="G334" s="2">
        <v>84723.042470756118</v>
      </c>
      <c r="H334" s="2">
        <v>80176.201437536278</v>
      </c>
      <c r="I334" s="2">
        <v>41340.57504696917</v>
      </c>
    </row>
    <row r="335" spans="1:9" x14ac:dyDescent="0.15">
      <c r="A335" s="1">
        <v>15</v>
      </c>
      <c r="B335" s="1" t="s">
        <v>108</v>
      </c>
      <c r="C335" s="1">
        <v>10</v>
      </c>
      <c r="D335" s="1" t="s">
        <v>23</v>
      </c>
      <c r="E335" s="2">
        <v>73741.216889959236</v>
      </c>
      <c r="F335" s="2">
        <v>127240.37681134741</v>
      </c>
      <c r="G335" s="2">
        <v>186244.03530831926</v>
      </c>
      <c r="H335" s="2">
        <v>194672.40396902876</v>
      </c>
      <c r="I335" s="2">
        <v>132247.13679903335</v>
      </c>
    </row>
    <row r="336" spans="1:9" x14ac:dyDescent="0.15">
      <c r="A336" s="1">
        <v>15</v>
      </c>
      <c r="B336" s="1" t="s">
        <v>108</v>
      </c>
      <c r="C336" s="1">
        <v>11</v>
      </c>
      <c r="D336" s="1" t="s">
        <v>24</v>
      </c>
      <c r="E336" s="2">
        <v>60475.619676198832</v>
      </c>
      <c r="F336" s="2">
        <v>135802.35691847236</v>
      </c>
      <c r="G336" s="2">
        <v>243701.9898925669</v>
      </c>
      <c r="H336" s="2">
        <v>227643.30895688364</v>
      </c>
      <c r="I336" s="2">
        <v>312463.71214385983</v>
      </c>
    </row>
    <row r="337" spans="1:9" x14ac:dyDescent="0.15">
      <c r="A337" s="1">
        <v>15</v>
      </c>
      <c r="B337" s="1" t="s">
        <v>108</v>
      </c>
      <c r="C337" s="1">
        <v>12</v>
      </c>
      <c r="D337" s="1" t="s">
        <v>25</v>
      </c>
      <c r="E337" s="2">
        <v>1417.8324338072248</v>
      </c>
      <c r="F337" s="2">
        <v>18116.404618637545</v>
      </c>
      <c r="G337" s="2">
        <v>137518.8420929205</v>
      </c>
      <c r="H337" s="2">
        <v>415754.06682355056</v>
      </c>
      <c r="I337" s="2">
        <v>1370529.7831175178</v>
      </c>
    </row>
    <row r="338" spans="1:9" x14ac:dyDescent="0.15">
      <c r="A338" s="1">
        <v>15</v>
      </c>
      <c r="B338" s="1" t="s">
        <v>108</v>
      </c>
      <c r="C338" s="1">
        <v>13</v>
      </c>
      <c r="D338" s="1" t="s">
        <v>26</v>
      </c>
      <c r="E338" s="2">
        <v>6796.0225941728195</v>
      </c>
      <c r="F338" s="2">
        <v>29031.996124380748</v>
      </c>
      <c r="G338" s="2">
        <v>35079.386097947332</v>
      </c>
      <c r="H338" s="2">
        <v>41388.666333009933</v>
      </c>
      <c r="I338" s="2">
        <v>97946.46315794815</v>
      </c>
    </row>
    <row r="339" spans="1:9" x14ac:dyDescent="0.15">
      <c r="A339" s="1">
        <v>15</v>
      </c>
      <c r="B339" s="1" t="s">
        <v>108</v>
      </c>
      <c r="C339" s="1">
        <v>14</v>
      </c>
      <c r="D339" s="1" t="s">
        <v>27</v>
      </c>
      <c r="E339" s="2">
        <v>3634.2598311738434</v>
      </c>
      <c r="F339" s="2">
        <v>13269.478290282877</v>
      </c>
      <c r="G339" s="2">
        <v>32771.005515264362</v>
      </c>
      <c r="H339" s="2">
        <v>28751.517635420438</v>
      </c>
      <c r="I339" s="2">
        <v>46992.146323261048</v>
      </c>
    </row>
    <row r="340" spans="1:9" x14ac:dyDescent="0.15">
      <c r="A340" s="1">
        <v>15</v>
      </c>
      <c r="B340" s="1" t="s">
        <v>108</v>
      </c>
      <c r="C340" s="1">
        <v>15</v>
      </c>
      <c r="D340" s="1" t="s">
        <v>28</v>
      </c>
      <c r="E340" s="2">
        <v>103677.88437603242</v>
      </c>
      <c r="F340" s="2">
        <v>132258.95837504411</v>
      </c>
      <c r="G340" s="2">
        <v>187420.77090202275</v>
      </c>
      <c r="H340" s="2">
        <v>175702.90142873448</v>
      </c>
      <c r="I340" s="2">
        <v>151867.89787817869</v>
      </c>
    </row>
    <row r="341" spans="1:9" x14ac:dyDescent="0.15">
      <c r="A341" s="1">
        <v>15</v>
      </c>
      <c r="B341" s="1" t="s">
        <v>107</v>
      </c>
      <c r="C341" s="1">
        <v>16</v>
      </c>
      <c r="D341" s="1" t="s">
        <v>11</v>
      </c>
      <c r="E341" s="2">
        <v>895306.80420582346</v>
      </c>
      <c r="F341" s="2">
        <v>1084350.9441039145</v>
      </c>
      <c r="G341" s="2">
        <v>1083075.0706781822</v>
      </c>
      <c r="H341" s="2">
        <v>939994.99720449978</v>
      </c>
      <c r="I341" s="2">
        <v>766631.05878312385</v>
      </c>
    </row>
    <row r="342" spans="1:9" x14ac:dyDescent="0.15">
      <c r="A342" s="1">
        <v>15</v>
      </c>
      <c r="B342" s="1" t="s">
        <v>107</v>
      </c>
      <c r="C342" s="1">
        <v>17</v>
      </c>
      <c r="D342" s="1" t="s">
        <v>12</v>
      </c>
      <c r="E342" s="2">
        <v>126020.8052025341</v>
      </c>
      <c r="F342" s="2">
        <v>168282.46931143757</v>
      </c>
      <c r="G342" s="2">
        <v>376911.45796013152</v>
      </c>
      <c r="H342" s="2">
        <v>542474.88951139536</v>
      </c>
      <c r="I342" s="2">
        <v>353792.01579611591</v>
      </c>
    </row>
    <row r="343" spans="1:9" x14ac:dyDescent="0.15">
      <c r="A343" s="1">
        <v>15</v>
      </c>
      <c r="B343" s="1" t="s">
        <v>107</v>
      </c>
      <c r="C343" s="1">
        <v>18</v>
      </c>
      <c r="D343" s="1" t="s">
        <v>13</v>
      </c>
      <c r="E343" s="2">
        <v>215253.22843670862</v>
      </c>
      <c r="F343" s="2">
        <v>446191.34165833984</v>
      </c>
      <c r="G343" s="2">
        <v>777736.55890490382</v>
      </c>
      <c r="H343" s="2">
        <v>893628.41886679549</v>
      </c>
      <c r="I343" s="2">
        <v>750701.50819196331</v>
      </c>
    </row>
    <row r="344" spans="1:9" x14ac:dyDescent="0.15">
      <c r="A344" s="1">
        <v>15</v>
      </c>
      <c r="B344" s="1" t="s">
        <v>107</v>
      </c>
      <c r="C344" s="1">
        <v>19</v>
      </c>
      <c r="D344" s="1" t="s">
        <v>14</v>
      </c>
      <c r="E344" s="2">
        <v>72330.040943169573</v>
      </c>
      <c r="F344" s="2">
        <v>142011.58934276641</v>
      </c>
      <c r="G344" s="2">
        <v>280544.79318012239</v>
      </c>
      <c r="H344" s="2">
        <v>313640.98999416537</v>
      </c>
      <c r="I344" s="2">
        <v>305542.81759609142</v>
      </c>
    </row>
    <row r="345" spans="1:9" x14ac:dyDescent="0.15">
      <c r="A345" s="1">
        <v>15</v>
      </c>
      <c r="B345" s="1" t="s">
        <v>107</v>
      </c>
      <c r="C345" s="1">
        <v>20</v>
      </c>
      <c r="D345" s="1" t="s">
        <v>15</v>
      </c>
      <c r="E345" s="2">
        <v>118220.10177451131</v>
      </c>
      <c r="F345" s="2">
        <v>150508.23250659692</v>
      </c>
      <c r="G345" s="2">
        <v>136850.91898043689</v>
      </c>
      <c r="H345" s="2">
        <v>117967.96065091652</v>
      </c>
      <c r="I345" s="2">
        <v>129206.72164314894</v>
      </c>
    </row>
    <row r="346" spans="1:9" x14ac:dyDescent="0.15">
      <c r="A346" s="1">
        <v>15</v>
      </c>
      <c r="B346" s="1" t="s">
        <v>107</v>
      </c>
      <c r="C346" s="1">
        <v>21</v>
      </c>
      <c r="D346" s="1" t="s">
        <v>16</v>
      </c>
      <c r="E346" s="2">
        <v>185190.54706212427</v>
      </c>
      <c r="F346" s="2">
        <v>230536.06373113091</v>
      </c>
      <c r="G346" s="2">
        <v>385077.00886972819</v>
      </c>
      <c r="H346" s="2">
        <v>497575.55032690719</v>
      </c>
      <c r="I346" s="2">
        <v>539668.40815358819</v>
      </c>
    </row>
    <row r="347" spans="1:9" x14ac:dyDescent="0.15">
      <c r="A347" s="1">
        <v>15</v>
      </c>
      <c r="B347" s="1" t="s">
        <v>106</v>
      </c>
      <c r="C347" s="1">
        <v>22</v>
      </c>
      <c r="D347" s="1" t="s">
        <v>8</v>
      </c>
      <c r="E347" s="2">
        <v>548384.52753149089</v>
      </c>
      <c r="F347" s="2">
        <v>1044807.4181996974</v>
      </c>
      <c r="G347" s="2">
        <v>1320482.2010055087</v>
      </c>
      <c r="H347" s="2">
        <v>1676038.4342765701</v>
      </c>
      <c r="I347" s="2">
        <v>1999934.756575793</v>
      </c>
    </row>
    <row r="348" spans="1:9" x14ac:dyDescent="0.15">
      <c r="A348" s="1">
        <v>15</v>
      </c>
      <c r="B348" s="1" t="s">
        <v>106</v>
      </c>
      <c r="C348" s="1">
        <v>23</v>
      </c>
      <c r="D348" s="1" t="s">
        <v>29</v>
      </c>
      <c r="E348" s="2">
        <v>542801.89196065639</v>
      </c>
      <c r="F348" s="2">
        <v>716283.62159657781</v>
      </c>
      <c r="G348" s="2">
        <v>818828.71163991303</v>
      </c>
      <c r="H348" s="2">
        <v>971961.5780539012</v>
      </c>
      <c r="I348" s="2">
        <v>1083988.7106050658</v>
      </c>
    </row>
    <row r="349" spans="1:9" x14ac:dyDescent="0.15">
      <c r="A349" s="1">
        <v>16</v>
      </c>
      <c r="B349" s="1" t="s">
        <v>110</v>
      </c>
      <c r="C349" s="1">
        <v>1</v>
      </c>
      <c r="D349" s="1" t="s">
        <v>9</v>
      </c>
      <c r="E349" s="2">
        <v>114818.67470615928</v>
      </c>
      <c r="F349" s="2">
        <v>93188.482460782601</v>
      </c>
      <c r="G349" s="2">
        <v>96595.643206669789</v>
      </c>
      <c r="H349" s="2">
        <v>73067.97422657616</v>
      </c>
      <c r="I349" s="2">
        <v>69332.819443217435</v>
      </c>
    </row>
    <row r="350" spans="1:9" x14ac:dyDescent="0.15">
      <c r="A350" s="1">
        <v>16</v>
      </c>
      <c r="B350" s="1" t="s">
        <v>110</v>
      </c>
      <c r="C350" s="1">
        <v>2</v>
      </c>
      <c r="D350" s="1" t="s">
        <v>10</v>
      </c>
      <c r="E350" s="2">
        <v>5595.2769778709353</v>
      </c>
      <c r="F350" s="2">
        <v>9984.2605792327504</v>
      </c>
      <c r="G350" s="2">
        <v>10465.871078099746</v>
      </c>
      <c r="H350" s="2">
        <v>10774.80195732476</v>
      </c>
      <c r="I350" s="2">
        <v>3508.4919968051804</v>
      </c>
    </row>
    <row r="351" spans="1:9" x14ac:dyDescent="0.15">
      <c r="A351" s="1">
        <v>16</v>
      </c>
      <c r="B351" s="1" t="s">
        <v>111</v>
      </c>
      <c r="C351" s="1">
        <v>3</v>
      </c>
      <c r="D351" s="1" t="s">
        <v>17</v>
      </c>
      <c r="E351" s="2">
        <v>47935.818310787705</v>
      </c>
      <c r="F351" s="2">
        <v>55749.801683854013</v>
      </c>
      <c r="G351" s="2">
        <v>59412.870734174867</v>
      </c>
      <c r="H351" s="2">
        <v>73289.348011995928</v>
      </c>
      <c r="I351" s="2">
        <v>58652.401150446756</v>
      </c>
    </row>
    <row r="352" spans="1:9" x14ac:dyDescent="0.15">
      <c r="A352" s="1">
        <v>16</v>
      </c>
      <c r="B352" s="1" t="s">
        <v>111</v>
      </c>
      <c r="C352" s="1">
        <v>4</v>
      </c>
      <c r="D352" s="1" t="s">
        <v>18</v>
      </c>
      <c r="E352" s="2">
        <v>46945.494975843787</v>
      </c>
      <c r="F352" s="2">
        <v>81055.576343773559</v>
      </c>
      <c r="G352" s="2">
        <v>94542.73704404445</v>
      </c>
      <c r="H352" s="2">
        <v>40477.198801052771</v>
      </c>
      <c r="I352" s="2">
        <v>28103.613153399005</v>
      </c>
    </row>
    <row r="353" spans="1:9" x14ac:dyDescent="0.15">
      <c r="A353" s="1">
        <v>16</v>
      </c>
      <c r="B353" s="1" t="s">
        <v>111</v>
      </c>
      <c r="C353" s="1">
        <v>5</v>
      </c>
      <c r="D353" s="1" t="s">
        <v>19</v>
      </c>
      <c r="E353" s="2">
        <v>24176.795588897119</v>
      </c>
      <c r="F353" s="2">
        <v>32300.855991222092</v>
      </c>
      <c r="G353" s="2">
        <v>52450.96683609848</v>
      </c>
      <c r="H353" s="2">
        <v>67000.476741182458</v>
      </c>
      <c r="I353" s="2">
        <v>45975.790868433927</v>
      </c>
    </row>
    <row r="354" spans="1:9" x14ac:dyDescent="0.15">
      <c r="A354" s="1">
        <v>16</v>
      </c>
      <c r="B354" s="1" t="s">
        <v>111</v>
      </c>
      <c r="C354" s="1">
        <v>6</v>
      </c>
      <c r="D354" s="1" t="s">
        <v>3</v>
      </c>
      <c r="E354" s="2">
        <v>18247.693228318101</v>
      </c>
      <c r="F354" s="2">
        <v>39543.394278099346</v>
      </c>
      <c r="G354" s="2">
        <v>174899.82138786494</v>
      </c>
      <c r="H354" s="2">
        <v>197538.01089821855</v>
      </c>
      <c r="I354" s="2">
        <v>170305.68557410271</v>
      </c>
    </row>
    <row r="355" spans="1:9" x14ac:dyDescent="0.15">
      <c r="A355" s="1">
        <v>16</v>
      </c>
      <c r="B355" s="1" t="s">
        <v>111</v>
      </c>
      <c r="C355" s="1">
        <v>7</v>
      </c>
      <c r="D355" s="1" t="s">
        <v>20</v>
      </c>
      <c r="E355" s="2">
        <v>772.75112428157729</v>
      </c>
      <c r="F355" s="2">
        <v>6347.1708408228696</v>
      </c>
      <c r="G355" s="2">
        <v>5353.5313230816209</v>
      </c>
      <c r="H355" s="2">
        <v>20878.078412090301</v>
      </c>
      <c r="I355" s="2">
        <v>756.40594616784404</v>
      </c>
    </row>
    <row r="356" spans="1:9" x14ac:dyDescent="0.15">
      <c r="A356" s="1">
        <v>16</v>
      </c>
      <c r="B356" s="1" t="s">
        <v>111</v>
      </c>
      <c r="C356" s="1">
        <v>8</v>
      </c>
      <c r="D356" s="1" t="s">
        <v>21</v>
      </c>
      <c r="E356" s="2">
        <v>19578.435475323298</v>
      </c>
      <c r="F356" s="2">
        <v>17737.176497832028</v>
      </c>
      <c r="G356" s="2">
        <v>29136.22776680033</v>
      </c>
      <c r="H356" s="2">
        <v>31614.360439293934</v>
      </c>
      <c r="I356" s="2">
        <v>22645.503658598922</v>
      </c>
    </row>
    <row r="357" spans="1:9" x14ac:dyDescent="0.15">
      <c r="A357" s="1">
        <v>16</v>
      </c>
      <c r="B357" s="1" t="s">
        <v>111</v>
      </c>
      <c r="C357" s="1">
        <v>9</v>
      </c>
      <c r="D357" s="1" t="s">
        <v>22</v>
      </c>
      <c r="E357" s="2">
        <v>44455.152720075319</v>
      </c>
      <c r="F357" s="2">
        <v>203706.82543384598</v>
      </c>
      <c r="G357" s="2">
        <v>78132.183805199966</v>
      </c>
      <c r="H357" s="2">
        <v>91717.039397928689</v>
      </c>
      <c r="I357" s="2">
        <v>50313.146283271803</v>
      </c>
    </row>
    <row r="358" spans="1:9" x14ac:dyDescent="0.15">
      <c r="A358" s="1">
        <v>16</v>
      </c>
      <c r="B358" s="1" t="s">
        <v>111</v>
      </c>
      <c r="C358" s="1">
        <v>10</v>
      </c>
      <c r="D358" s="1" t="s">
        <v>23</v>
      </c>
      <c r="E358" s="2">
        <v>44889.161750554063</v>
      </c>
      <c r="F358" s="2">
        <v>95837.416937624308</v>
      </c>
      <c r="G358" s="2">
        <v>305991.813263755</v>
      </c>
      <c r="H358" s="2">
        <v>243361.54503755577</v>
      </c>
      <c r="I358" s="2">
        <v>96202.690384210306</v>
      </c>
    </row>
    <row r="359" spans="1:9" x14ac:dyDescent="0.15">
      <c r="A359" s="1">
        <v>16</v>
      </c>
      <c r="B359" s="1" t="s">
        <v>111</v>
      </c>
      <c r="C359" s="1">
        <v>11</v>
      </c>
      <c r="D359" s="1" t="s">
        <v>24</v>
      </c>
      <c r="E359" s="2">
        <v>36603.578161479389</v>
      </c>
      <c r="F359" s="2">
        <v>72553.571951479476</v>
      </c>
      <c r="G359" s="2">
        <v>150320.56271470716</v>
      </c>
      <c r="H359" s="2">
        <v>112730.43857756496</v>
      </c>
      <c r="I359" s="2">
        <v>194468.59650715001</v>
      </c>
    </row>
    <row r="360" spans="1:9" x14ac:dyDescent="0.15">
      <c r="A360" s="1">
        <v>16</v>
      </c>
      <c r="B360" s="1" t="s">
        <v>111</v>
      </c>
      <c r="C360" s="1">
        <v>12</v>
      </c>
      <c r="D360" s="1" t="s">
        <v>25</v>
      </c>
      <c r="E360" s="2">
        <v>998.17159956157423</v>
      </c>
      <c r="F360" s="2">
        <v>7871.4500887414542</v>
      </c>
      <c r="G360" s="2">
        <v>71389.715635029104</v>
      </c>
      <c r="H360" s="2">
        <v>217464.75800372605</v>
      </c>
      <c r="I360" s="2">
        <v>1136346.2541365062</v>
      </c>
    </row>
    <row r="361" spans="1:9" x14ac:dyDescent="0.15">
      <c r="A361" s="1">
        <v>16</v>
      </c>
      <c r="B361" s="1" t="s">
        <v>111</v>
      </c>
      <c r="C361" s="1">
        <v>13</v>
      </c>
      <c r="D361" s="1" t="s">
        <v>26</v>
      </c>
      <c r="E361" s="2">
        <v>9920.0821945334828</v>
      </c>
      <c r="F361" s="2">
        <v>28986.402206496005</v>
      </c>
      <c r="G361" s="2">
        <v>32354.167561778093</v>
      </c>
      <c r="H361" s="2">
        <v>35202.723648444568</v>
      </c>
      <c r="I361" s="2">
        <v>47324.948196988174</v>
      </c>
    </row>
    <row r="362" spans="1:9" x14ac:dyDescent="0.15">
      <c r="A362" s="1">
        <v>16</v>
      </c>
      <c r="B362" s="1" t="s">
        <v>111</v>
      </c>
      <c r="C362" s="1">
        <v>14</v>
      </c>
      <c r="D362" s="1" t="s">
        <v>27</v>
      </c>
      <c r="E362" s="2">
        <v>881.63268293107001</v>
      </c>
      <c r="F362" s="2">
        <v>1635.9302045332317</v>
      </c>
      <c r="G362" s="2">
        <v>3710.7324418675898</v>
      </c>
      <c r="H362" s="2">
        <v>3506.1197295465117</v>
      </c>
      <c r="I362" s="2">
        <v>5183.0813653703481</v>
      </c>
    </row>
    <row r="363" spans="1:9" x14ac:dyDescent="0.15">
      <c r="A363" s="1">
        <v>16</v>
      </c>
      <c r="B363" s="1" t="s">
        <v>111</v>
      </c>
      <c r="C363" s="1">
        <v>15</v>
      </c>
      <c r="D363" s="1" t="s">
        <v>28</v>
      </c>
      <c r="E363" s="2">
        <v>110782.09152899978</v>
      </c>
      <c r="F363" s="2">
        <v>91990.030941874196</v>
      </c>
      <c r="G363" s="2">
        <v>138271.77380035102</v>
      </c>
      <c r="H363" s="2">
        <v>152663.173175712</v>
      </c>
      <c r="I363" s="2">
        <v>159272.89623821992</v>
      </c>
    </row>
    <row r="364" spans="1:9" x14ac:dyDescent="0.15">
      <c r="A364" s="1">
        <v>16</v>
      </c>
      <c r="B364" s="1" t="s">
        <v>110</v>
      </c>
      <c r="C364" s="1">
        <v>16</v>
      </c>
      <c r="D364" s="1" t="s">
        <v>11</v>
      </c>
      <c r="E364" s="2">
        <v>423693.87943884236</v>
      </c>
      <c r="F364" s="2">
        <v>470015.83448077214</v>
      </c>
      <c r="G364" s="2">
        <v>548734.63585065189</v>
      </c>
      <c r="H364" s="2">
        <v>435225.11645473877</v>
      </c>
      <c r="I364" s="2">
        <v>339345.22967174492</v>
      </c>
    </row>
    <row r="365" spans="1:9" x14ac:dyDescent="0.15">
      <c r="A365" s="1">
        <v>16</v>
      </c>
      <c r="B365" s="1" t="s">
        <v>110</v>
      </c>
      <c r="C365" s="1">
        <v>17</v>
      </c>
      <c r="D365" s="1" t="s">
        <v>12</v>
      </c>
      <c r="E365" s="2">
        <v>118622.61146757531</v>
      </c>
      <c r="F365" s="2">
        <v>126144.58505404124</v>
      </c>
      <c r="G365" s="2">
        <v>155794.13716000877</v>
      </c>
      <c r="H365" s="2">
        <v>150595.77590638524</v>
      </c>
      <c r="I365" s="2">
        <v>158444.97141856363</v>
      </c>
    </row>
    <row r="366" spans="1:9" x14ac:dyDescent="0.15">
      <c r="A366" s="1">
        <v>16</v>
      </c>
      <c r="B366" s="1" t="s">
        <v>110</v>
      </c>
      <c r="C366" s="1">
        <v>18</v>
      </c>
      <c r="D366" s="1" t="s">
        <v>13</v>
      </c>
      <c r="E366" s="2">
        <v>148713.8187448674</v>
      </c>
      <c r="F366" s="2">
        <v>300559.38811673579</v>
      </c>
      <c r="G366" s="2">
        <v>399331.69909036311</v>
      </c>
      <c r="H366" s="2">
        <v>429100.22443614312</v>
      </c>
      <c r="I366" s="2">
        <v>358294.65432362194</v>
      </c>
    </row>
    <row r="367" spans="1:9" x14ac:dyDescent="0.15">
      <c r="A367" s="1">
        <v>16</v>
      </c>
      <c r="B367" s="1" t="s">
        <v>110</v>
      </c>
      <c r="C367" s="1">
        <v>19</v>
      </c>
      <c r="D367" s="1" t="s">
        <v>14</v>
      </c>
      <c r="E367" s="2">
        <v>61731.835953805195</v>
      </c>
      <c r="F367" s="2">
        <v>118227.86902822032</v>
      </c>
      <c r="G367" s="2">
        <v>227768.99451866306</v>
      </c>
      <c r="H367" s="2">
        <v>203918.73024341563</v>
      </c>
      <c r="I367" s="2">
        <v>185362.96123779821</v>
      </c>
    </row>
    <row r="368" spans="1:9" x14ac:dyDescent="0.15">
      <c r="A368" s="1">
        <v>16</v>
      </c>
      <c r="B368" s="1" t="s">
        <v>110</v>
      </c>
      <c r="C368" s="1">
        <v>20</v>
      </c>
      <c r="D368" s="1" t="s">
        <v>15</v>
      </c>
      <c r="E368" s="2">
        <v>40471.846245670604</v>
      </c>
      <c r="F368" s="2">
        <v>72390.322571431039</v>
      </c>
      <c r="G368" s="2">
        <v>68491.126235441305</v>
      </c>
      <c r="H368" s="2">
        <v>62599.91074021838</v>
      </c>
      <c r="I368" s="2">
        <v>72302.228469127935</v>
      </c>
    </row>
    <row r="369" spans="1:9" x14ac:dyDescent="0.15">
      <c r="A369" s="1">
        <v>16</v>
      </c>
      <c r="B369" s="1" t="s">
        <v>110</v>
      </c>
      <c r="C369" s="1">
        <v>21</v>
      </c>
      <c r="D369" s="1" t="s">
        <v>16</v>
      </c>
      <c r="E369" s="2">
        <v>90443.982546457104</v>
      </c>
      <c r="F369" s="2">
        <v>128752.61371563957</v>
      </c>
      <c r="G369" s="2">
        <v>193838.42391828317</v>
      </c>
      <c r="H369" s="2">
        <v>227181.29591732364</v>
      </c>
      <c r="I369" s="2">
        <v>248046.49728633682</v>
      </c>
    </row>
    <row r="370" spans="1:9" x14ac:dyDescent="0.15">
      <c r="A370" s="1">
        <v>16</v>
      </c>
      <c r="B370" s="1" t="s">
        <v>109</v>
      </c>
      <c r="C370" s="1">
        <v>22</v>
      </c>
      <c r="D370" s="1" t="s">
        <v>8</v>
      </c>
      <c r="E370" s="2">
        <v>343922.14372047153</v>
      </c>
      <c r="F370" s="2">
        <v>514695.6780251289</v>
      </c>
      <c r="G370" s="2">
        <v>614136.23297133739</v>
      </c>
      <c r="H370" s="2">
        <v>796747.01343125303</v>
      </c>
      <c r="I370" s="2">
        <v>940024.73886629182</v>
      </c>
    </row>
    <row r="371" spans="1:9" x14ac:dyDescent="0.15">
      <c r="A371" s="1">
        <v>16</v>
      </c>
      <c r="B371" s="1" t="s">
        <v>109</v>
      </c>
      <c r="C371" s="1">
        <v>23</v>
      </c>
      <c r="D371" s="1" t="s">
        <v>29</v>
      </c>
      <c r="E371" s="2">
        <v>266868.02930971998</v>
      </c>
      <c r="F371" s="2">
        <v>337652.56614916911</v>
      </c>
      <c r="G371" s="2">
        <v>383428.95253296144</v>
      </c>
      <c r="H371" s="2">
        <v>454967.36643561162</v>
      </c>
      <c r="I371" s="2">
        <v>487513.39451101754</v>
      </c>
    </row>
    <row r="372" spans="1:9" x14ac:dyDescent="0.15">
      <c r="A372" s="1">
        <v>17</v>
      </c>
      <c r="B372" s="1" t="s">
        <v>113</v>
      </c>
      <c r="C372" s="1">
        <v>1</v>
      </c>
      <c r="D372" s="1" t="s">
        <v>9</v>
      </c>
      <c r="E372" s="2">
        <v>93043.644439651456</v>
      </c>
      <c r="F372" s="2">
        <v>85907.132968316815</v>
      </c>
      <c r="G372" s="2">
        <v>88936.518579396172</v>
      </c>
      <c r="H372" s="2">
        <v>68044.019721910343</v>
      </c>
      <c r="I372" s="2">
        <v>61263.392690915869</v>
      </c>
    </row>
    <row r="373" spans="1:9" x14ac:dyDescent="0.15">
      <c r="A373" s="1">
        <v>17</v>
      </c>
      <c r="B373" s="1" t="s">
        <v>113</v>
      </c>
      <c r="C373" s="1">
        <v>2</v>
      </c>
      <c r="D373" s="1" t="s">
        <v>10</v>
      </c>
      <c r="E373" s="2">
        <v>6927.2031505492996</v>
      </c>
      <c r="F373" s="2">
        <v>7489.7229205397316</v>
      </c>
      <c r="G373" s="2">
        <v>8518.1740179716235</v>
      </c>
      <c r="H373" s="2">
        <v>6485.3616406813335</v>
      </c>
      <c r="I373" s="2">
        <v>2572.1104991805128</v>
      </c>
    </row>
    <row r="374" spans="1:9" x14ac:dyDescent="0.15">
      <c r="A374" s="1">
        <v>17</v>
      </c>
      <c r="B374" s="1" t="s">
        <v>114</v>
      </c>
      <c r="C374" s="1">
        <v>3</v>
      </c>
      <c r="D374" s="1" t="s">
        <v>17</v>
      </c>
      <c r="E374" s="2">
        <v>113387.20287728215</v>
      </c>
      <c r="F374" s="2">
        <v>193252.05027490907</v>
      </c>
      <c r="G374" s="2">
        <v>208606.04495659596</v>
      </c>
      <c r="H374" s="2">
        <v>263785.4250609983</v>
      </c>
      <c r="I374" s="2">
        <v>65493.987655894147</v>
      </c>
    </row>
    <row r="375" spans="1:9" x14ac:dyDescent="0.15">
      <c r="A375" s="1">
        <v>17</v>
      </c>
      <c r="B375" s="1" t="s">
        <v>114</v>
      </c>
      <c r="C375" s="1">
        <v>4</v>
      </c>
      <c r="D375" s="1" t="s">
        <v>18</v>
      </c>
      <c r="E375" s="2">
        <v>105965.45584266848</v>
      </c>
      <c r="F375" s="2">
        <v>160428.12332502112</v>
      </c>
      <c r="G375" s="2">
        <v>213212.14537082383</v>
      </c>
      <c r="H375" s="2">
        <v>98234.157071482856</v>
      </c>
      <c r="I375" s="2">
        <v>53187.485140562138</v>
      </c>
    </row>
    <row r="376" spans="1:9" x14ac:dyDescent="0.15">
      <c r="A376" s="1">
        <v>17</v>
      </c>
      <c r="B376" s="1" t="s">
        <v>114</v>
      </c>
      <c r="C376" s="1">
        <v>5</v>
      </c>
      <c r="D376" s="1" t="s">
        <v>19</v>
      </c>
      <c r="E376" s="2">
        <v>5861.4616746492266</v>
      </c>
      <c r="F376" s="2">
        <v>9561.1867321448262</v>
      </c>
      <c r="G376" s="2">
        <v>15100.309512263497</v>
      </c>
      <c r="H376" s="2">
        <v>10913.508617298048</v>
      </c>
      <c r="I376" s="2">
        <v>9035.0635656255872</v>
      </c>
    </row>
    <row r="377" spans="1:9" x14ac:dyDescent="0.15">
      <c r="A377" s="1">
        <v>17</v>
      </c>
      <c r="B377" s="1" t="s">
        <v>114</v>
      </c>
      <c r="C377" s="1">
        <v>6</v>
      </c>
      <c r="D377" s="1" t="s">
        <v>3</v>
      </c>
      <c r="E377" s="2">
        <v>366.76605691222602</v>
      </c>
      <c r="F377" s="2">
        <v>3820.6562075278257</v>
      </c>
      <c r="G377" s="2">
        <v>25346.471605740197</v>
      </c>
      <c r="H377" s="2">
        <v>60125.942379154789</v>
      </c>
      <c r="I377" s="2">
        <v>60240.063813318971</v>
      </c>
    </row>
    <row r="378" spans="1:9" x14ac:dyDescent="0.15">
      <c r="A378" s="1">
        <v>17</v>
      </c>
      <c r="B378" s="1" t="s">
        <v>114</v>
      </c>
      <c r="C378" s="1">
        <v>7</v>
      </c>
      <c r="D378" s="1" t="s">
        <v>20</v>
      </c>
      <c r="E378" s="2">
        <v>5780.3494292333189</v>
      </c>
      <c r="F378" s="2">
        <v>1178.8980648076219</v>
      </c>
      <c r="G378" s="2">
        <v>5842.9191419627869</v>
      </c>
      <c r="H378" s="2">
        <v>5788.522814300235</v>
      </c>
      <c r="I378" s="2">
        <v>1674.8112810830708</v>
      </c>
    </row>
    <row r="379" spans="1:9" x14ac:dyDescent="0.15">
      <c r="A379" s="1">
        <v>17</v>
      </c>
      <c r="B379" s="1" t="s">
        <v>114</v>
      </c>
      <c r="C379" s="1">
        <v>8</v>
      </c>
      <c r="D379" s="1" t="s">
        <v>21</v>
      </c>
      <c r="E379" s="2">
        <v>18078.532559646072</v>
      </c>
      <c r="F379" s="2">
        <v>20450.45330986083</v>
      </c>
      <c r="G379" s="2">
        <v>27311.647217893478</v>
      </c>
      <c r="H379" s="2">
        <v>28223.104307254016</v>
      </c>
      <c r="I379" s="2">
        <v>15151.293386402782</v>
      </c>
    </row>
    <row r="380" spans="1:9" x14ac:dyDescent="0.15">
      <c r="A380" s="1">
        <v>17</v>
      </c>
      <c r="B380" s="1" t="s">
        <v>114</v>
      </c>
      <c r="C380" s="1">
        <v>9</v>
      </c>
      <c r="D380" s="1" t="s">
        <v>22</v>
      </c>
      <c r="E380" s="2">
        <v>7882.740372698413</v>
      </c>
      <c r="F380" s="2">
        <v>9766.8093968206213</v>
      </c>
      <c r="G380" s="2">
        <v>27581.409473521242</v>
      </c>
      <c r="H380" s="2">
        <v>26800.360663953932</v>
      </c>
      <c r="I380" s="2">
        <v>14407.185081785072</v>
      </c>
    </row>
    <row r="381" spans="1:9" x14ac:dyDescent="0.15">
      <c r="A381" s="1">
        <v>17</v>
      </c>
      <c r="B381" s="1" t="s">
        <v>114</v>
      </c>
      <c r="C381" s="1">
        <v>10</v>
      </c>
      <c r="D381" s="1" t="s">
        <v>23</v>
      </c>
      <c r="E381" s="2">
        <v>10436.061749261664</v>
      </c>
      <c r="F381" s="2">
        <v>19709.719389235535</v>
      </c>
      <c r="G381" s="2">
        <v>40938.717415687541</v>
      </c>
      <c r="H381" s="2">
        <v>44058.120090698503</v>
      </c>
      <c r="I381" s="2">
        <v>39399.950373432206</v>
      </c>
    </row>
    <row r="382" spans="1:9" x14ac:dyDescent="0.15">
      <c r="A382" s="1">
        <v>17</v>
      </c>
      <c r="B382" s="1" t="s">
        <v>114</v>
      </c>
      <c r="C382" s="1">
        <v>11</v>
      </c>
      <c r="D382" s="1" t="s">
        <v>24</v>
      </c>
      <c r="E382" s="2">
        <v>83951.462876892023</v>
      </c>
      <c r="F382" s="2">
        <v>116943.52067702984</v>
      </c>
      <c r="G382" s="2">
        <v>236109.08773549367</v>
      </c>
      <c r="H382" s="2">
        <v>181595.82911835576</v>
      </c>
      <c r="I382" s="2">
        <v>181952.05878845978</v>
      </c>
    </row>
    <row r="383" spans="1:9" x14ac:dyDescent="0.15">
      <c r="A383" s="1">
        <v>17</v>
      </c>
      <c r="B383" s="1" t="s">
        <v>114</v>
      </c>
      <c r="C383" s="1">
        <v>12</v>
      </c>
      <c r="D383" s="1" t="s">
        <v>25</v>
      </c>
      <c r="E383" s="2">
        <v>668.94255528146311</v>
      </c>
      <c r="F383" s="2">
        <v>5852.6189950793978</v>
      </c>
      <c r="G383" s="2">
        <v>64123.494259079431</v>
      </c>
      <c r="H383" s="2">
        <v>163770.56527106967</v>
      </c>
      <c r="I383" s="2">
        <v>1315245.6053452592</v>
      </c>
    </row>
    <row r="384" spans="1:9" x14ac:dyDescent="0.15">
      <c r="A384" s="1">
        <v>17</v>
      </c>
      <c r="B384" s="1" t="s">
        <v>114</v>
      </c>
      <c r="C384" s="1">
        <v>13</v>
      </c>
      <c r="D384" s="1" t="s">
        <v>26</v>
      </c>
      <c r="E384" s="2">
        <v>3207.6755075449873</v>
      </c>
      <c r="F384" s="2">
        <v>10202.152702955551</v>
      </c>
      <c r="G384" s="2">
        <v>16300.395772052334</v>
      </c>
      <c r="H384" s="2">
        <v>16106.90546197424</v>
      </c>
      <c r="I384" s="2">
        <v>44572.163135261289</v>
      </c>
    </row>
    <row r="385" spans="1:9" x14ac:dyDescent="0.15">
      <c r="A385" s="1">
        <v>17</v>
      </c>
      <c r="B385" s="1" t="s">
        <v>114</v>
      </c>
      <c r="C385" s="1">
        <v>14</v>
      </c>
      <c r="D385" s="1" t="s">
        <v>27</v>
      </c>
      <c r="E385" s="2">
        <v>78.101167930686401</v>
      </c>
      <c r="F385" s="2">
        <v>115.86181562202987</v>
      </c>
      <c r="G385" s="2">
        <v>1247.1634056800438</v>
      </c>
      <c r="H385" s="2">
        <v>769.84721642198167</v>
      </c>
      <c r="I385" s="2">
        <v>12905.462034269576</v>
      </c>
    </row>
    <row r="386" spans="1:9" x14ac:dyDescent="0.15">
      <c r="A386" s="1">
        <v>17</v>
      </c>
      <c r="B386" s="1" t="s">
        <v>114</v>
      </c>
      <c r="C386" s="1">
        <v>15</v>
      </c>
      <c r="D386" s="1" t="s">
        <v>28</v>
      </c>
      <c r="E386" s="2">
        <v>58334.517274393256</v>
      </c>
      <c r="F386" s="2">
        <v>84918.096192186276</v>
      </c>
      <c r="G386" s="2">
        <v>148279.35995779713</v>
      </c>
      <c r="H386" s="2">
        <v>113557.33785699149</v>
      </c>
      <c r="I386" s="2">
        <v>96533.064483247028</v>
      </c>
    </row>
    <row r="387" spans="1:9" x14ac:dyDescent="0.15">
      <c r="A387" s="1">
        <v>17</v>
      </c>
      <c r="B387" s="1" t="s">
        <v>113</v>
      </c>
      <c r="C387" s="1">
        <v>16</v>
      </c>
      <c r="D387" s="1" t="s">
        <v>11</v>
      </c>
      <c r="E387" s="2">
        <v>302979.30742393225</v>
      </c>
      <c r="F387" s="2">
        <v>401263.29859941249</v>
      </c>
      <c r="G387" s="2">
        <v>478643.68379513669</v>
      </c>
      <c r="H387" s="2">
        <v>436533.28028848674</v>
      </c>
      <c r="I387" s="2">
        <v>245813.91640711913</v>
      </c>
    </row>
    <row r="388" spans="1:9" x14ac:dyDescent="0.15">
      <c r="A388" s="1">
        <v>17</v>
      </c>
      <c r="B388" s="1" t="s">
        <v>113</v>
      </c>
      <c r="C388" s="1">
        <v>17</v>
      </c>
      <c r="D388" s="1" t="s">
        <v>12</v>
      </c>
      <c r="E388" s="2">
        <v>18063.220315106693</v>
      </c>
      <c r="F388" s="2">
        <v>39971.975400080679</v>
      </c>
      <c r="G388" s="2">
        <v>64178.976084296635</v>
      </c>
      <c r="H388" s="2">
        <v>129432.21704387027</v>
      </c>
      <c r="I388" s="2">
        <v>145038.3288229329</v>
      </c>
    </row>
    <row r="389" spans="1:9" x14ac:dyDescent="0.15">
      <c r="A389" s="1">
        <v>17</v>
      </c>
      <c r="B389" s="1" t="s">
        <v>113</v>
      </c>
      <c r="C389" s="1">
        <v>18</v>
      </c>
      <c r="D389" s="1" t="s">
        <v>13</v>
      </c>
      <c r="E389" s="2">
        <v>112061.81113162629</v>
      </c>
      <c r="F389" s="2">
        <v>249405.80085302921</v>
      </c>
      <c r="G389" s="2">
        <v>491252.11257919023</v>
      </c>
      <c r="H389" s="2">
        <v>626132.67853129236</v>
      </c>
      <c r="I389" s="2">
        <v>488923.52221748763</v>
      </c>
    </row>
    <row r="390" spans="1:9" x14ac:dyDescent="0.15">
      <c r="A390" s="1">
        <v>17</v>
      </c>
      <c r="B390" s="1" t="s">
        <v>113</v>
      </c>
      <c r="C390" s="1">
        <v>19</v>
      </c>
      <c r="D390" s="1" t="s">
        <v>14</v>
      </c>
      <c r="E390" s="2">
        <v>52172.879023848625</v>
      </c>
      <c r="F390" s="2">
        <v>94190.255605276296</v>
      </c>
      <c r="G390" s="2">
        <v>214902.44090555224</v>
      </c>
      <c r="H390" s="2">
        <v>203885.98241594405</v>
      </c>
      <c r="I390" s="2">
        <v>185560.01851791155</v>
      </c>
    </row>
    <row r="391" spans="1:9" x14ac:dyDescent="0.15">
      <c r="A391" s="1">
        <v>17</v>
      </c>
      <c r="B391" s="1" t="s">
        <v>113</v>
      </c>
      <c r="C391" s="1">
        <v>20</v>
      </c>
      <c r="D391" s="1" t="s">
        <v>15</v>
      </c>
      <c r="E391" s="2">
        <v>70060.084301802315</v>
      </c>
      <c r="F391" s="2">
        <v>87877.316103151563</v>
      </c>
      <c r="G391" s="2">
        <v>68417.264009762759</v>
      </c>
      <c r="H391" s="2">
        <v>59226.049175420121</v>
      </c>
      <c r="I391" s="2">
        <v>65365.17154013773</v>
      </c>
    </row>
    <row r="392" spans="1:9" x14ac:dyDescent="0.15">
      <c r="A392" s="1">
        <v>17</v>
      </c>
      <c r="B392" s="1" t="s">
        <v>113</v>
      </c>
      <c r="C392" s="1">
        <v>21</v>
      </c>
      <c r="D392" s="1" t="s">
        <v>16</v>
      </c>
      <c r="E392" s="2">
        <v>116332.82240629895</v>
      </c>
      <c r="F392" s="2">
        <v>132093.76541829019</v>
      </c>
      <c r="G392" s="2">
        <v>211580.7403229769</v>
      </c>
      <c r="H392" s="2">
        <v>247378.56639538539</v>
      </c>
      <c r="I392" s="2">
        <v>275785.77321502566</v>
      </c>
    </row>
    <row r="393" spans="1:9" x14ac:dyDescent="0.15">
      <c r="A393" s="1">
        <v>17</v>
      </c>
      <c r="B393" s="1" t="s">
        <v>112</v>
      </c>
      <c r="C393" s="1">
        <v>22</v>
      </c>
      <c r="D393" s="1" t="s">
        <v>8</v>
      </c>
      <c r="E393" s="2">
        <v>339253.20707223954</v>
      </c>
      <c r="F393" s="2">
        <v>640704.18009513419</v>
      </c>
      <c r="G393" s="2">
        <v>789007.91844288644</v>
      </c>
      <c r="H393" s="2">
        <v>964768.33196953149</v>
      </c>
      <c r="I393" s="2">
        <v>1068713.6913974835</v>
      </c>
    </row>
    <row r="394" spans="1:9" x14ac:dyDescent="0.15">
      <c r="A394" s="1">
        <v>17</v>
      </c>
      <c r="B394" s="1" t="s">
        <v>112</v>
      </c>
      <c r="C394" s="1">
        <v>23</v>
      </c>
      <c r="D394" s="1" t="s">
        <v>29</v>
      </c>
      <c r="E394" s="2">
        <v>273887.5010226646</v>
      </c>
      <c r="F394" s="2">
        <v>403062.15753882809</v>
      </c>
      <c r="G394" s="2">
        <v>444903.57084923622</v>
      </c>
      <c r="H394" s="2">
        <v>530332.63405244495</v>
      </c>
      <c r="I394" s="2">
        <v>588292.86420102138</v>
      </c>
    </row>
    <row r="395" spans="1:9" x14ac:dyDescent="0.15">
      <c r="A395" s="1">
        <v>18</v>
      </c>
      <c r="B395" s="1" t="s">
        <v>116</v>
      </c>
      <c r="C395" s="1">
        <v>1</v>
      </c>
      <c r="D395" s="1" t="s">
        <v>9</v>
      </c>
      <c r="E395" s="2">
        <v>73963.345402408318</v>
      </c>
      <c r="F395" s="2">
        <v>61325.383438934718</v>
      </c>
      <c r="G395" s="2">
        <v>65817.218751697728</v>
      </c>
      <c r="H395" s="2">
        <v>57463.165951646028</v>
      </c>
      <c r="I395" s="2">
        <v>48686.144036515761</v>
      </c>
    </row>
    <row r="396" spans="1:9" x14ac:dyDescent="0.15">
      <c r="A396" s="1">
        <v>18</v>
      </c>
      <c r="B396" s="1" t="s">
        <v>116</v>
      </c>
      <c r="C396" s="1">
        <v>2</v>
      </c>
      <c r="D396" s="1" t="s">
        <v>10</v>
      </c>
      <c r="E396" s="2">
        <v>8282.4308780224092</v>
      </c>
      <c r="F396" s="2">
        <v>6416.2033157758788</v>
      </c>
      <c r="G396" s="2">
        <v>3915.1691568341307</v>
      </c>
      <c r="H396" s="2">
        <v>2828.595868237318</v>
      </c>
      <c r="I396" s="2">
        <v>954.92536843239486</v>
      </c>
    </row>
    <row r="397" spans="1:9" x14ac:dyDescent="0.15">
      <c r="A397" s="1">
        <v>18</v>
      </c>
      <c r="B397" s="1" t="s">
        <v>117</v>
      </c>
      <c r="C397" s="1">
        <v>3</v>
      </c>
      <c r="D397" s="1" t="s">
        <v>17</v>
      </c>
      <c r="E397" s="2">
        <v>30256.350241343414</v>
      </c>
      <c r="F397" s="2">
        <v>46722.979317426179</v>
      </c>
      <c r="G397" s="2">
        <v>51880.309326210889</v>
      </c>
      <c r="H397" s="2">
        <v>38983.766331344326</v>
      </c>
      <c r="I397" s="2">
        <v>30183.265613540829</v>
      </c>
    </row>
    <row r="398" spans="1:9" x14ac:dyDescent="0.15">
      <c r="A398" s="1">
        <v>18</v>
      </c>
      <c r="B398" s="1" t="s">
        <v>117</v>
      </c>
      <c r="C398" s="1">
        <v>4</v>
      </c>
      <c r="D398" s="1" t="s">
        <v>18</v>
      </c>
      <c r="E398" s="2">
        <v>106120.84917769188</v>
      </c>
      <c r="F398" s="2">
        <v>178032.03020373909</v>
      </c>
      <c r="G398" s="2">
        <v>224184.78712039732</v>
      </c>
      <c r="H398" s="2">
        <v>128357.89012133748</v>
      </c>
      <c r="I398" s="2">
        <v>61867.653226636801</v>
      </c>
    </row>
    <row r="399" spans="1:9" x14ac:dyDescent="0.15">
      <c r="A399" s="1">
        <v>18</v>
      </c>
      <c r="B399" s="1" t="s">
        <v>117</v>
      </c>
      <c r="C399" s="1">
        <v>5</v>
      </c>
      <c r="D399" s="1" t="s">
        <v>19</v>
      </c>
      <c r="E399" s="2">
        <v>8520.6072147856703</v>
      </c>
      <c r="F399" s="2">
        <v>20652.492037058233</v>
      </c>
      <c r="G399" s="2">
        <v>23366.372143347711</v>
      </c>
      <c r="H399" s="2">
        <v>24693.179888160314</v>
      </c>
      <c r="I399" s="2">
        <v>19542.767339739137</v>
      </c>
    </row>
    <row r="400" spans="1:9" x14ac:dyDescent="0.15">
      <c r="A400" s="1">
        <v>18</v>
      </c>
      <c r="B400" s="1" t="s">
        <v>117</v>
      </c>
      <c r="C400" s="1">
        <v>6</v>
      </c>
      <c r="D400" s="1" t="s">
        <v>3</v>
      </c>
      <c r="E400" s="2">
        <v>8730.9695573301178</v>
      </c>
      <c r="F400" s="2">
        <v>4999.8364726412656</v>
      </c>
      <c r="G400" s="2">
        <v>24560.32379939856</v>
      </c>
      <c r="H400" s="2">
        <v>55912.791895655617</v>
      </c>
      <c r="I400" s="2">
        <v>92077.451345742535</v>
      </c>
    </row>
    <row r="401" spans="1:9" x14ac:dyDescent="0.15">
      <c r="A401" s="1">
        <v>18</v>
      </c>
      <c r="B401" s="1" t="s">
        <v>117</v>
      </c>
      <c r="C401" s="1">
        <v>7</v>
      </c>
      <c r="D401" s="1" t="s">
        <v>20</v>
      </c>
      <c r="E401" s="2">
        <v>1048.130248362655</v>
      </c>
      <c r="F401" s="2">
        <v>874.76649684722508</v>
      </c>
      <c r="G401" s="2">
        <v>5521.8908763503878</v>
      </c>
      <c r="H401" s="2">
        <v>3293.5875682781407</v>
      </c>
      <c r="I401" s="2">
        <v>1219.6977223085889</v>
      </c>
    </row>
    <row r="402" spans="1:9" x14ac:dyDescent="0.15">
      <c r="A402" s="1">
        <v>18</v>
      </c>
      <c r="B402" s="1" t="s">
        <v>117</v>
      </c>
      <c r="C402" s="1">
        <v>8</v>
      </c>
      <c r="D402" s="1" t="s">
        <v>21</v>
      </c>
      <c r="E402" s="2">
        <v>11895.371882126215</v>
      </c>
      <c r="F402" s="2">
        <v>15089.805542629201</v>
      </c>
      <c r="G402" s="2">
        <v>27198.536066637524</v>
      </c>
      <c r="H402" s="2">
        <v>30725.527825476584</v>
      </c>
      <c r="I402" s="2">
        <v>23352.444515745407</v>
      </c>
    </row>
    <row r="403" spans="1:9" x14ac:dyDescent="0.15">
      <c r="A403" s="1">
        <v>18</v>
      </c>
      <c r="B403" s="1" t="s">
        <v>117</v>
      </c>
      <c r="C403" s="1">
        <v>9</v>
      </c>
      <c r="D403" s="1" t="s">
        <v>22</v>
      </c>
      <c r="E403" s="2">
        <v>3636.8563610590559</v>
      </c>
      <c r="F403" s="2">
        <v>6271.3016699660366</v>
      </c>
      <c r="G403" s="2">
        <v>24692.946151644708</v>
      </c>
      <c r="H403" s="2">
        <v>31787.307558331104</v>
      </c>
      <c r="I403" s="2">
        <v>15987.380102662404</v>
      </c>
    </row>
    <row r="404" spans="1:9" x14ac:dyDescent="0.15">
      <c r="A404" s="1">
        <v>18</v>
      </c>
      <c r="B404" s="1" t="s">
        <v>117</v>
      </c>
      <c r="C404" s="1">
        <v>10</v>
      </c>
      <c r="D404" s="1" t="s">
        <v>23</v>
      </c>
      <c r="E404" s="2">
        <v>6360.6339611078347</v>
      </c>
      <c r="F404" s="2">
        <v>14403.423683019559</v>
      </c>
      <c r="G404" s="2">
        <v>32014.939686248377</v>
      </c>
      <c r="H404" s="2">
        <v>30507.309064535497</v>
      </c>
      <c r="I404" s="2">
        <v>22237.672388584164</v>
      </c>
    </row>
    <row r="405" spans="1:9" x14ac:dyDescent="0.15">
      <c r="A405" s="1">
        <v>18</v>
      </c>
      <c r="B405" s="1" t="s">
        <v>117</v>
      </c>
      <c r="C405" s="1">
        <v>11</v>
      </c>
      <c r="D405" s="1" t="s">
        <v>24</v>
      </c>
      <c r="E405" s="2">
        <v>8279.9680797763122</v>
      </c>
      <c r="F405" s="2">
        <v>15997.000400723251</v>
      </c>
      <c r="G405" s="2">
        <v>46079.984838265875</v>
      </c>
      <c r="H405" s="2">
        <v>47961.418068942381</v>
      </c>
      <c r="I405" s="2">
        <v>41765.755435113519</v>
      </c>
    </row>
    <row r="406" spans="1:9" x14ac:dyDescent="0.15">
      <c r="A406" s="1">
        <v>18</v>
      </c>
      <c r="B406" s="1" t="s">
        <v>117</v>
      </c>
      <c r="C406" s="1">
        <v>12</v>
      </c>
      <c r="D406" s="1" t="s">
        <v>25</v>
      </c>
      <c r="E406" s="2">
        <v>1010.6285469933716</v>
      </c>
      <c r="F406" s="2">
        <v>8713.6267294332738</v>
      </c>
      <c r="G406" s="2">
        <v>53618.885243955519</v>
      </c>
      <c r="H406" s="2">
        <v>159364.36990055966</v>
      </c>
      <c r="I406" s="2">
        <v>951016.40762606636</v>
      </c>
    </row>
    <row r="407" spans="1:9" x14ac:dyDescent="0.15">
      <c r="A407" s="1">
        <v>18</v>
      </c>
      <c r="B407" s="1" t="s">
        <v>117</v>
      </c>
      <c r="C407" s="1">
        <v>13</v>
      </c>
      <c r="D407" s="1" t="s">
        <v>26</v>
      </c>
      <c r="E407" s="2">
        <v>314.8591496056174</v>
      </c>
      <c r="F407" s="2">
        <v>1243.3487218925814</v>
      </c>
      <c r="G407" s="2">
        <v>6169.6488832340237</v>
      </c>
      <c r="H407" s="2">
        <v>15590.623702978624</v>
      </c>
      <c r="I407" s="2">
        <v>40882.041600748365</v>
      </c>
    </row>
    <row r="408" spans="1:9" x14ac:dyDescent="0.15">
      <c r="A408" s="1">
        <v>18</v>
      </c>
      <c r="B408" s="1" t="s">
        <v>117</v>
      </c>
      <c r="C408" s="1">
        <v>14</v>
      </c>
      <c r="D408" s="1" t="s">
        <v>27</v>
      </c>
      <c r="E408" s="2">
        <v>5568.610427956598</v>
      </c>
      <c r="F408" s="2">
        <v>21985.029986385944</v>
      </c>
      <c r="G408" s="2">
        <v>49532.387501742436</v>
      </c>
      <c r="H408" s="2">
        <v>51188.160626366604</v>
      </c>
      <c r="I408" s="2">
        <v>46483.444204446678</v>
      </c>
    </row>
    <row r="409" spans="1:9" x14ac:dyDescent="0.15">
      <c r="A409" s="1">
        <v>18</v>
      </c>
      <c r="B409" s="1" t="s">
        <v>117</v>
      </c>
      <c r="C409" s="1">
        <v>15</v>
      </c>
      <c r="D409" s="1" t="s">
        <v>28</v>
      </c>
      <c r="E409" s="2">
        <v>44301.212127198945</v>
      </c>
      <c r="F409" s="2">
        <v>65510.012049092591</v>
      </c>
      <c r="G409" s="2">
        <v>92794.084886334895</v>
      </c>
      <c r="H409" s="2">
        <v>92081.483931863288</v>
      </c>
      <c r="I409" s="2">
        <v>93798.540467263068</v>
      </c>
    </row>
    <row r="410" spans="1:9" x14ac:dyDescent="0.15">
      <c r="A410" s="1">
        <v>18</v>
      </c>
      <c r="B410" s="1" t="s">
        <v>116</v>
      </c>
      <c r="C410" s="1">
        <v>16</v>
      </c>
      <c r="D410" s="1" t="s">
        <v>11</v>
      </c>
      <c r="E410" s="2">
        <v>154429.34753437465</v>
      </c>
      <c r="F410" s="2">
        <v>249157.73940254288</v>
      </c>
      <c r="G410" s="2">
        <v>297545.9821268075</v>
      </c>
      <c r="H410" s="2">
        <v>259908.61672704419</v>
      </c>
      <c r="I410" s="2">
        <v>239490.01746252226</v>
      </c>
    </row>
    <row r="411" spans="1:9" x14ac:dyDescent="0.15">
      <c r="A411" s="1">
        <v>18</v>
      </c>
      <c r="B411" s="1" t="s">
        <v>116</v>
      </c>
      <c r="C411" s="1">
        <v>17</v>
      </c>
      <c r="D411" s="1" t="s">
        <v>12</v>
      </c>
      <c r="E411" s="2">
        <v>60075.950193970588</v>
      </c>
      <c r="F411" s="2">
        <v>158307.37987844873</v>
      </c>
      <c r="G411" s="2">
        <v>316128.44372329087</v>
      </c>
      <c r="H411" s="2">
        <v>392137.77111309132</v>
      </c>
      <c r="I411" s="2">
        <v>424304.56107359228</v>
      </c>
    </row>
    <row r="412" spans="1:9" x14ac:dyDescent="0.15">
      <c r="A412" s="1">
        <v>18</v>
      </c>
      <c r="B412" s="1" t="s">
        <v>118</v>
      </c>
      <c r="C412" s="1">
        <v>18</v>
      </c>
      <c r="D412" s="1" t="s">
        <v>13</v>
      </c>
      <c r="E412" s="2">
        <v>67811.511304986547</v>
      </c>
      <c r="F412" s="2">
        <v>153604.60910597051</v>
      </c>
      <c r="G412" s="2">
        <v>264012.89883569774</v>
      </c>
      <c r="H412" s="2">
        <v>246713.94753873369</v>
      </c>
      <c r="I412" s="2">
        <v>188634.06908446559</v>
      </c>
    </row>
    <row r="413" spans="1:9" x14ac:dyDescent="0.15">
      <c r="A413" s="1">
        <v>18</v>
      </c>
      <c r="B413" s="1" t="s">
        <v>116</v>
      </c>
      <c r="C413" s="1">
        <v>19</v>
      </c>
      <c r="D413" s="1" t="s">
        <v>14</v>
      </c>
      <c r="E413" s="2">
        <v>26371.009544457131</v>
      </c>
      <c r="F413" s="2">
        <v>59117.012426994093</v>
      </c>
      <c r="G413" s="2">
        <v>130116.36768229741</v>
      </c>
      <c r="H413" s="2">
        <v>137550.38995201496</v>
      </c>
      <c r="I413" s="2">
        <v>124453.24568186383</v>
      </c>
    </row>
    <row r="414" spans="1:9" x14ac:dyDescent="0.15">
      <c r="A414" s="1">
        <v>18</v>
      </c>
      <c r="B414" s="1" t="s">
        <v>116</v>
      </c>
      <c r="C414" s="1">
        <v>20</v>
      </c>
      <c r="D414" s="1" t="s">
        <v>15</v>
      </c>
      <c r="E414" s="2">
        <v>39361.789255508476</v>
      </c>
      <c r="F414" s="2">
        <v>35587.777224416939</v>
      </c>
      <c r="G414" s="2">
        <v>41171.94345892538</v>
      </c>
      <c r="H414" s="2">
        <v>33272.255553439296</v>
      </c>
      <c r="I414" s="2">
        <v>38647.312290662303</v>
      </c>
    </row>
    <row r="415" spans="1:9" x14ac:dyDescent="0.15">
      <c r="A415" s="1">
        <v>18</v>
      </c>
      <c r="B415" s="1" t="s">
        <v>116</v>
      </c>
      <c r="C415" s="1">
        <v>21</v>
      </c>
      <c r="D415" s="1" t="s">
        <v>16</v>
      </c>
      <c r="E415" s="2">
        <v>70082.549251672943</v>
      </c>
      <c r="F415" s="2">
        <v>117516.68880406847</v>
      </c>
      <c r="G415" s="2">
        <v>174272.140025623</v>
      </c>
      <c r="H415" s="2">
        <v>187341.56688171145</v>
      </c>
      <c r="I415" s="2">
        <v>221124.47720305802</v>
      </c>
    </row>
    <row r="416" spans="1:9" x14ac:dyDescent="0.15">
      <c r="A416" s="1">
        <v>18</v>
      </c>
      <c r="B416" s="1" t="s">
        <v>115</v>
      </c>
      <c r="C416" s="1">
        <v>22</v>
      </c>
      <c r="D416" s="1" t="s">
        <v>8</v>
      </c>
      <c r="E416" s="2">
        <v>201015.25393256816</v>
      </c>
      <c r="F416" s="2">
        <v>373407.02054003149</v>
      </c>
      <c r="G416" s="2">
        <v>444944.501458171</v>
      </c>
      <c r="H416" s="2">
        <v>584299.34214097296</v>
      </c>
      <c r="I416" s="2">
        <v>712124.27002046746</v>
      </c>
    </row>
    <row r="417" spans="1:9" x14ac:dyDescent="0.15">
      <c r="A417" s="1">
        <v>18</v>
      </c>
      <c r="B417" s="1" t="s">
        <v>115</v>
      </c>
      <c r="C417" s="1">
        <v>23</v>
      </c>
      <c r="D417" s="1" t="s">
        <v>29</v>
      </c>
      <c r="E417" s="2">
        <v>181796.22406575197</v>
      </c>
      <c r="F417" s="2">
        <v>253839.45055166734</v>
      </c>
      <c r="G417" s="2">
        <v>286256.0341004763</v>
      </c>
      <c r="H417" s="2">
        <v>355465.31389210699</v>
      </c>
      <c r="I417" s="2">
        <v>399534.45812897279</v>
      </c>
    </row>
    <row r="418" spans="1:9" x14ac:dyDescent="0.15">
      <c r="A418" s="1">
        <v>19</v>
      </c>
      <c r="B418" s="1" t="s">
        <v>120</v>
      </c>
      <c r="C418" s="1">
        <v>1</v>
      </c>
      <c r="D418" s="1" t="s">
        <v>9</v>
      </c>
      <c r="E418" s="2">
        <v>93360.341003403577</v>
      </c>
      <c r="F418" s="2">
        <v>83207.635572587169</v>
      </c>
      <c r="G418" s="2">
        <v>86000.798472031733</v>
      </c>
      <c r="H418" s="2">
        <v>90608.152398175807</v>
      </c>
      <c r="I418" s="2">
        <v>80107.256170996101</v>
      </c>
    </row>
    <row r="419" spans="1:9" x14ac:dyDescent="0.15">
      <c r="A419" s="1">
        <v>19</v>
      </c>
      <c r="B419" s="1" t="s">
        <v>120</v>
      </c>
      <c r="C419" s="1">
        <v>2</v>
      </c>
      <c r="D419" s="1" t="s">
        <v>10</v>
      </c>
      <c r="E419" s="2">
        <v>5161.4616595558746</v>
      </c>
      <c r="F419" s="2">
        <v>7100.2245459172927</v>
      </c>
      <c r="G419" s="2">
        <v>7648.9207306279632</v>
      </c>
      <c r="H419" s="2">
        <v>4325.7824027986271</v>
      </c>
      <c r="I419" s="2">
        <v>2010.2378217703119</v>
      </c>
    </row>
    <row r="420" spans="1:9" x14ac:dyDescent="0.15">
      <c r="A420" s="1">
        <v>19</v>
      </c>
      <c r="B420" s="1" t="s">
        <v>121</v>
      </c>
      <c r="C420" s="1">
        <v>3</v>
      </c>
      <c r="D420" s="1" t="s">
        <v>17</v>
      </c>
      <c r="E420" s="2">
        <v>40511.710830754542</v>
      </c>
      <c r="F420" s="2">
        <v>60656.740380232965</v>
      </c>
      <c r="G420" s="2">
        <v>102881.43331814313</v>
      </c>
      <c r="H420" s="2">
        <v>114308.26150391462</v>
      </c>
      <c r="I420" s="2">
        <v>108672.11029867199</v>
      </c>
    </row>
    <row r="421" spans="1:9" x14ac:dyDescent="0.15">
      <c r="A421" s="1">
        <v>19</v>
      </c>
      <c r="B421" s="1" t="s">
        <v>121</v>
      </c>
      <c r="C421" s="1">
        <v>4</v>
      </c>
      <c r="D421" s="1" t="s">
        <v>18</v>
      </c>
      <c r="E421" s="2">
        <v>25578.067417643273</v>
      </c>
      <c r="F421" s="2">
        <v>29264.470748990898</v>
      </c>
      <c r="G421" s="2">
        <v>36270.046310502403</v>
      </c>
      <c r="H421" s="2">
        <v>18491.375558119249</v>
      </c>
      <c r="I421" s="2">
        <v>17181.643172434633</v>
      </c>
    </row>
    <row r="422" spans="1:9" x14ac:dyDescent="0.15">
      <c r="A422" s="1">
        <v>19</v>
      </c>
      <c r="B422" s="1" t="s">
        <v>121</v>
      </c>
      <c r="C422" s="1">
        <v>5</v>
      </c>
      <c r="D422" s="1" t="s">
        <v>19</v>
      </c>
      <c r="E422" s="2">
        <v>6054.5017143479445</v>
      </c>
      <c r="F422" s="2">
        <v>6854.2366361486856</v>
      </c>
      <c r="G422" s="2">
        <v>12612.862417834596</v>
      </c>
      <c r="H422" s="2">
        <v>11371.578822298432</v>
      </c>
      <c r="I422" s="2">
        <v>6779.684245797831</v>
      </c>
    </row>
    <row r="423" spans="1:9" x14ac:dyDescent="0.15">
      <c r="A423" s="1">
        <v>19</v>
      </c>
      <c r="B423" s="1" t="s">
        <v>121</v>
      </c>
      <c r="C423" s="1">
        <v>6</v>
      </c>
      <c r="D423" s="1" t="s">
        <v>3</v>
      </c>
      <c r="E423" s="2">
        <v>112.92838319301084</v>
      </c>
      <c r="F423" s="2">
        <v>381.49845739052358</v>
      </c>
      <c r="G423" s="2">
        <v>3257.7016123822627</v>
      </c>
      <c r="H423" s="2">
        <v>7234.2525110288734</v>
      </c>
      <c r="I423" s="2">
        <v>21588.280292191233</v>
      </c>
    </row>
    <row r="424" spans="1:9" x14ac:dyDescent="0.15">
      <c r="A424" s="1">
        <v>19</v>
      </c>
      <c r="B424" s="1" t="s">
        <v>121</v>
      </c>
      <c r="C424" s="1">
        <v>7</v>
      </c>
      <c r="D424" s="1" t="s">
        <v>20</v>
      </c>
      <c r="E424" s="2">
        <v>264.09248834805555</v>
      </c>
      <c r="F424" s="2">
        <v>209.1215918229577</v>
      </c>
      <c r="G424" s="2">
        <v>1079.7546985698252</v>
      </c>
      <c r="H424" s="2">
        <v>1948.8481880692418</v>
      </c>
      <c r="I424" s="2">
        <v>819.27524539231604</v>
      </c>
    </row>
    <row r="425" spans="1:9" x14ac:dyDescent="0.15">
      <c r="A425" s="1">
        <v>19</v>
      </c>
      <c r="B425" s="1" t="s">
        <v>121</v>
      </c>
      <c r="C425" s="1">
        <v>8</v>
      </c>
      <c r="D425" s="1" t="s">
        <v>21</v>
      </c>
      <c r="E425" s="2">
        <v>9726.5609328640985</v>
      </c>
      <c r="F425" s="2">
        <v>10361.200883562005</v>
      </c>
      <c r="G425" s="2">
        <v>18040.460826618269</v>
      </c>
      <c r="H425" s="2">
        <v>16751.361809546674</v>
      </c>
      <c r="I425" s="2">
        <v>22935.565653570218</v>
      </c>
    </row>
    <row r="426" spans="1:9" x14ac:dyDescent="0.15">
      <c r="A426" s="1">
        <v>19</v>
      </c>
      <c r="B426" s="1" t="s">
        <v>121</v>
      </c>
      <c r="C426" s="1">
        <v>9</v>
      </c>
      <c r="D426" s="1" t="s">
        <v>22</v>
      </c>
      <c r="E426" s="2">
        <v>2695.2166446824262</v>
      </c>
      <c r="F426" s="2">
        <v>6959.0593043057761</v>
      </c>
      <c r="G426" s="2">
        <v>17033.814559539438</v>
      </c>
      <c r="H426" s="2">
        <v>24092.435130476311</v>
      </c>
      <c r="I426" s="2">
        <v>7163.137132499759</v>
      </c>
    </row>
    <row r="427" spans="1:9" x14ac:dyDescent="0.15">
      <c r="A427" s="1">
        <v>19</v>
      </c>
      <c r="B427" s="1" t="s">
        <v>121</v>
      </c>
      <c r="C427" s="1">
        <v>10</v>
      </c>
      <c r="D427" s="1" t="s">
        <v>23</v>
      </c>
      <c r="E427" s="2">
        <v>6306.1051097615618</v>
      </c>
      <c r="F427" s="2">
        <v>12579.879806176652</v>
      </c>
      <c r="G427" s="2">
        <v>31033.255472007775</v>
      </c>
      <c r="H427" s="2">
        <v>29173.167847349643</v>
      </c>
      <c r="I427" s="2">
        <v>19552.881494973215</v>
      </c>
    </row>
    <row r="428" spans="1:9" x14ac:dyDescent="0.15">
      <c r="A428" s="1">
        <v>19</v>
      </c>
      <c r="B428" s="1" t="s">
        <v>121</v>
      </c>
      <c r="C428" s="1">
        <v>11</v>
      </c>
      <c r="D428" s="1" t="s">
        <v>24</v>
      </c>
      <c r="E428" s="2">
        <v>12671.106951764999</v>
      </c>
      <c r="F428" s="2">
        <v>44585.73601870655</v>
      </c>
      <c r="G428" s="2">
        <v>148119.61167709756</v>
      </c>
      <c r="H428" s="2">
        <v>186423.71927934547</v>
      </c>
      <c r="I428" s="2">
        <v>279089.6509353923</v>
      </c>
    </row>
    <row r="429" spans="1:9" x14ac:dyDescent="0.15">
      <c r="A429" s="1">
        <v>19</v>
      </c>
      <c r="B429" s="1" t="s">
        <v>121</v>
      </c>
      <c r="C429" s="1">
        <v>12</v>
      </c>
      <c r="D429" s="1" t="s">
        <v>25</v>
      </c>
      <c r="E429" s="2">
        <v>1865.6222685668426</v>
      </c>
      <c r="F429" s="2">
        <v>16307.679130545321</v>
      </c>
      <c r="G429" s="2">
        <v>175330.38486488961</v>
      </c>
      <c r="H429" s="2">
        <v>251011.52151349085</v>
      </c>
      <c r="I429" s="2">
        <v>1254875.4385671043</v>
      </c>
    </row>
    <row r="430" spans="1:9" x14ac:dyDescent="0.15">
      <c r="A430" s="1">
        <v>19</v>
      </c>
      <c r="B430" s="1" t="s">
        <v>121</v>
      </c>
      <c r="C430" s="1">
        <v>13</v>
      </c>
      <c r="D430" s="1" t="s">
        <v>26</v>
      </c>
      <c r="E430" s="2">
        <v>2888.7311268551248</v>
      </c>
      <c r="F430" s="2">
        <v>13545.519464205121</v>
      </c>
      <c r="G430" s="2">
        <v>30674.54979654104</v>
      </c>
      <c r="H430" s="2">
        <v>31798.992216309405</v>
      </c>
      <c r="I430" s="2">
        <v>42175.355252600777</v>
      </c>
    </row>
    <row r="431" spans="1:9" x14ac:dyDescent="0.15">
      <c r="A431" s="1">
        <v>19</v>
      </c>
      <c r="B431" s="1" t="s">
        <v>121</v>
      </c>
      <c r="C431" s="1">
        <v>14</v>
      </c>
      <c r="D431" s="1" t="s">
        <v>27</v>
      </c>
      <c r="E431" s="2">
        <v>3838.2402054793079</v>
      </c>
      <c r="F431" s="2">
        <v>20917.703259584581</v>
      </c>
      <c r="G431" s="2">
        <v>38631.740523507564</v>
      </c>
      <c r="H431" s="2">
        <v>57798.654622905226</v>
      </c>
      <c r="I431" s="2">
        <v>99317.510988107635</v>
      </c>
    </row>
    <row r="432" spans="1:9" x14ac:dyDescent="0.15">
      <c r="A432" s="1">
        <v>19</v>
      </c>
      <c r="B432" s="1" t="s">
        <v>121</v>
      </c>
      <c r="C432" s="1">
        <v>15</v>
      </c>
      <c r="D432" s="1" t="s">
        <v>28</v>
      </c>
      <c r="E432" s="2">
        <v>44961.527038061322</v>
      </c>
      <c r="F432" s="2">
        <v>68939.904979380444</v>
      </c>
      <c r="G432" s="2">
        <v>124343.61003442938</v>
      </c>
      <c r="H432" s="2">
        <v>108497.05294099136</v>
      </c>
      <c r="I432" s="2">
        <v>89827.418378557908</v>
      </c>
    </row>
    <row r="433" spans="1:9" x14ac:dyDescent="0.15">
      <c r="A433" s="1">
        <v>19</v>
      </c>
      <c r="B433" s="1" t="s">
        <v>120</v>
      </c>
      <c r="C433" s="1">
        <v>16</v>
      </c>
      <c r="D433" s="1" t="s">
        <v>11</v>
      </c>
      <c r="E433" s="2">
        <v>287309.53164082044</v>
      </c>
      <c r="F433" s="2">
        <v>275417.92643068451</v>
      </c>
      <c r="G433" s="2">
        <v>428098.06070482638</v>
      </c>
      <c r="H433" s="2">
        <v>309588.61589664145</v>
      </c>
      <c r="I433" s="2">
        <v>247725.51835899305</v>
      </c>
    </row>
    <row r="434" spans="1:9" x14ac:dyDescent="0.15">
      <c r="A434" s="1">
        <v>19</v>
      </c>
      <c r="B434" s="1" t="s">
        <v>120</v>
      </c>
      <c r="C434" s="1">
        <v>17</v>
      </c>
      <c r="D434" s="1" t="s">
        <v>12</v>
      </c>
      <c r="E434" s="2">
        <v>18551.011158235215</v>
      </c>
      <c r="F434" s="2">
        <v>28109.488788161536</v>
      </c>
      <c r="G434" s="2">
        <v>51714.600466991571</v>
      </c>
      <c r="H434" s="2">
        <v>66840.459276618232</v>
      </c>
      <c r="I434" s="2">
        <v>54490.591902527522</v>
      </c>
    </row>
    <row r="435" spans="1:9" x14ac:dyDescent="0.15">
      <c r="A435" s="1">
        <v>19</v>
      </c>
      <c r="B435" s="1" t="s">
        <v>120</v>
      </c>
      <c r="C435" s="1">
        <v>18</v>
      </c>
      <c r="D435" s="1" t="s">
        <v>13</v>
      </c>
      <c r="E435" s="2">
        <v>56688.000426575076</v>
      </c>
      <c r="F435" s="2">
        <v>137125.73599122523</v>
      </c>
      <c r="G435" s="2">
        <v>208964.59758769971</v>
      </c>
      <c r="H435" s="2">
        <v>244059.84759471164</v>
      </c>
      <c r="I435" s="2">
        <v>211140.16475050591</v>
      </c>
    </row>
    <row r="436" spans="1:9" x14ac:dyDescent="0.15">
      <c r="A436" s="1">
        <v>19</v>
      </c>
      <c r="B436" s="1" t="s">
        <v>120</v>
      </c>
      <c r="C436" s="1">
        <v>19</v>
      </c>
      <c r="D436" s="1" t="s">
        <v>14</v>
      </c>
      <c r="E436" s="2">
        <v>23576.18750828593</v>
      </c>
      <c r="F436" s="2">
        <v>54994.217195118785</v>
      </c>
      <c r="G436" s="2">
        <v>129040.57645913943</v>
      </c>
      <c r="H436" s="2">
        <v>123760.01428081882</v>
      </c>
      <c r="I436" s="2">
        <v>109603.75351147595</v>
      </c>
    </row>
    <row r="437" spans="1:9" x14ac:dyDescent="0.15">
      <c r="A437" s="1">
        <v>19</v>
      </c>
      <c r="B437" s="1" t="s">
        <v>120</v>
      </c>
      <c r="C437" s="1">
        <v>20</v>
      </c>
      <c r="D437" s="1" t="s">
        <v>15</v>
      </c>
      <c r="E437" s="2">
        <v>13138.932537210736</v>
      </c>
      <c r="F437" s="2">
        <v>43505.563929261247</v>
      </c>
      <c r="G437" s="2">
        <v>45976.786451795218</v>
      </c>
      <c r="H437" s="2">
        <v>42479.501757514656</v>
      </c>
      <c r="I437" s="2">
        <v>49547.609769203817</v>
      </c>
    </row>
    <row r="438" spans="1:9" x14ac:dyDescent="0.15">
      <c r="A438" s="1">
        <v>19</v>
      </c>
      <c r="B438" s="1" t="s">
        <v>120</v>
      </c>
      <c r="C438" s="1">
        <v>21</v>
      </c>
      <c r="D438" s="1" t="s">
        <v>16</v>
      </c>
      <c r="E438" s="2">
        <v>52666.146622503053</v>
      </c>
      <c r="F438" s="2">
        <v>80606.354230067314</v>
      </c>
      <c r="G438" s="2">
        <v>127839.42695718899</v>
      </c>
      <c r="H438" s="2">
        <v>161407.03677108954</v>
      </c>
      <c r="I438" s="2">
        <v>173835.87142302335</v>
      </c>
    </row>
    <row r="439" spans="1:9" x14ac:dyDescent="0.15">
      <c r="A439" s="1">
        <v>19</v>
      </c>
      <c r="B439" s="1" t="s">
        <v>119</v>
      </c>
      <c r="C439" s="1">
        <v>22</v>
      </c>
      <c r="D439" s="1" t="s">
        <v>8</v>
      </c>
      <c r="E439" s="2">
        <v>194731.32823667052</v>
      </c>
      <c r="F439" s="2">
        <v>340083.7352003901</v>
      </c>
      <c r="G439" s="2">
        <v>467010.58217783645</v>
      </c>
      <c r="H439" s="2">
        <v>608672.2405453081</v>
      </c>
      <c r="I439" s="2">
        <v>775364.99882546498</v>
      </c>
    </row>
    <row r="440" spans="1:9" x14ac:dyDescent="0.15">
      <c r="A440" s="1">
        <v>19</v>
      </c>
      <c r="B440" s="1" t="s">
        <v>119</v>
      </c>
      <c r="C440" s="1">
        <v>23</v>
      </c>
      <c r="D440" s="1" t="s">
        <v>29</v>
      </c>
      <c r="E440" s="2">
        <v>172582.082366399</v>
      </c>
      <c r="F440" s="2">
        <v>235416.38950321433</v>
      </c>
      <c r="G440" s="2">
        <v>265704.67356833932</v>
      </c>
      <c r="H440" s="2">
        <v>339084.47439706081</v>
      </c>
      <c r="I440" s="2">
        <v>398551.17483140994</v>
      </c>
    </row>
    <row r="441" spans="1:9" x14ac:dyDescent="0.15">
      <c r="A441" s="1">
        <v>20</v>
      </c>
      <c r="B441" s="1" t="s">
        <v>123</v>
      </c>
      <c r="C441" s="1">
        <v>1</v>
      </c>
      <c r="D441" s="1" t="s">
        <v>9</v>
      </c>
      <c r="E441" s="2">
        <v>275717.5677696045</v>
      </c>
      <c r="F441" s="2">
        <v>269163.81441333151</v>
      </c>
      <c r="G441" s="2">
        <v>326326.68736364064</v>
      </c>
      <c r="H441" s="2">
        <v>220875.86642347099</v>
      </c>
      <c r="I441" s="2">
        <v>215677.47765924287</v>
      </c>
    </row>
    <row r="442" spans="1:9" x14ac:dyDescent="0.15">
      <c r="A442" s="1">
        <v>20</v>
      </c>
      <c r="B442" s="1" t="s">
        <v>124</v>
      </c>
      <c r="C442" s="1">
        <v>2</v>
      </c>
      <c r="D442" s="1" t="s">
        <v>10</v>
      </c>
      <c r="E442" s="2">
        <v>8101.1993887065091</v>
      </c>
      <c r="F442" s="2">
        <v>13940.435062823801</v>
      </c>
      <c r="G442" s="2">
        <v>22906.757160799923</v>
      </c>
      <c r="H442" s="2">
        <v>19292.456021818125</v>
      </c>
      <c r="I442" s="2">
        <v>6936.0872141406917</v>
      </c>
    </row>
    <row r="443" spans="1:9" x14ac:dyDescent="0.15">
      <c r="A443" s="1">
        <v>20</v>
      </c>
      <c r="B443" s="1" t="s">
        <v>125</v>
      </c>
      <c r="C443" s="1">
        <v>3</v>
      </c>
      <c r="D443" s="1" t="s">
        <v>17</v>
      </c>
      <c r="E443" s="2">
        <v>199711.25592870929</v>
      </c>
      <c r="F443" s="2">
        <v>255782.76932924899</v>
      </c>
      <c r="G443" s="2">
        <v>279242.93910094601</v>
      </c>
      <c r="H443" s="2">
        <v>314499.89904773154</v>
      </c>
      <c r="I443" s="2">
        <v>287480.99034677434</v>
      </c>
    </row>
    <row r="444" spans="1:9" x14ac:dyDescent="0.15">
      <c r="A444" s="1">
        <v>20</v>
      </c>
      <c r="B444" s="1" t="s">
        <v>126</v>
      </c>
      <c r="C444" s="1">
        <v>4</v>
      </c>
      <c r="D444" s="1" t="s">
        <v>18</v>
      </c>
      <c r="E444" s="2">
        <v>43685.543442464608</v>
      </c>
      <c r="F444" s="2">
        <v>48802.295645839367</v>
      </c>
      <c r="G444" s="2">
        <v>65600.806126592113</v>
      </c>
      <c r="H444" s="2">
        <v>13850.355779570793</v>
      </c>
      <c r="I444" s="2">
        <v>7892.9636998596352</v>
      </c>
    </row>
    <row r="445" spans="1:9" x14ac:dyDescent="0.15">
      <c r="A445" s="1">
        <v>20</v>
      </c>
      <c r="B445" s="1" t="s">
        <v>125</v>
      </c>
      <c r="C445" s="1">
        <v>5</v>
      </c>
      <c r="D445" s="1" t="s">
        <v>19</v>
      </c>
      <c r="E445" s="2">
        <v>14582.118647549645</v>
      </c>
      <c r="F445" s="2">
        <v>22335.814863654465</v>
      </c>
      <c r="G445" s="2">
        <v>31865.511535676033</v>
      </c>
      <c r="H445" s="2">
        <v>22562.060121689738</v>
      </c>
      <c r="I445" s="2">
        <v>19204.062491073739</v>
      </c>
    </row>
    <row r="446" spans="1:9" x14ac:dyDescent="0.15">
      <c r="A446" s="1">
        <v>20</v>
      </c>
      <c r="B446" s="1" t="s">
        <v>125</v>
      </c>
      <c r="C446" s="1">
        <v>6</v>
      </c>
      <c r="D446" s="1" t="s">
        <v>3</v>
      </c>
      <c r="E446" s="2">
        <v>2264.4490695479681</v>
      </c>
      <c r="F446" s="2">
        <v>8324.193955077375</v>
      </c>
      <c r="G446" s="2">
        <v>31434.778203800557</v>
      </c>
      <c r="H446" s="2">
        <v>57079.846513579629</v>
      </c>
      <c r="I446" s="2">
        <v>86719.991608173499</v>
      </c>
    </row>
    <row r="447" spans="1:9" x14ac:dyDescent="0.15">
      <c r="A447" s="1">
        <v>20</v>
      </c>
      <c r="B447" s="1" t="s">
        <v>125</v>
      </c>
      <c r="C447" s="1">
        <v>7</v>
      </c>
      <c r="D447" s="1" t="s">
        <v>20</v>
      </c>
      <c r="E447" s="2">
        <v>3424.1094384907938</v>
      </c>
      <c r="F447" s="2">
        <v>1704.5206158421188</v>
      </c>
      <c r="G447" s="2">
        <v>6087.7393368750591</v>
      </c>
      <c r="H447" s="2">
        <v>7797.8306409285424</v>
      </c>
      <c r="I447" s="2">
        <v>6162.5874895574143</v>
      </c>
    </row>
    <row r="448" spans="1:9" x14ac:dyDescent="0.15">
      <c r="A448" s="1">
        <v>20</v>
      </c>
      <c r="B448" s="1" t="s">
        <v>126</v>
      </c>
      <c r="C448" s="1">
        <v>8</v>
      </c>
      <c r="D448" s="1" t="s">
        <v>21</v>
      </c>
      <c r="E448" s="2">
        <v>26683.800476227254</v>
      </c>
      <c r="F448" s="2">
        <v>42351.072678509881</v>
      </c>
      <c r="G448" s="2">
        <v>55615.745161826249</v>
      </c>
      <c r="H448" s="2">
        <v>54487.295796431725</v>
      </c>
      <c r="I448" s="2">
        <v>46156.109398236033</v>
      </c>
    </row>
    <row r="449" spans="1:9" x14ac:dyDescent="0.15">
      <c r="A449" s="1">
        <v>20</v>
      </c>
      <c r="B449" s="1" t="s">
        <v>126</v>
      </c>
      <c r="C449" s="1">
        <v>9</v>
      </c>
      <c r="D449" s="1" t="s">
        <v>22</v>
      </c>
      <c r="E449" s="2">
        <v>28513.500111243673</v>
      </c>
      <c r="F449" s="2">
        <v>21686.307797561094</v>
      </c>
      <c r="G449" s="2">
        <v>42517.858799758782</v>
      </c>
      <c r="H449" s="2">
        <v>39022.257806114656</v>
      </c>
      <c r="I449" s="2">
        <v>28392.116333212012</v>
      </c>
    </row>
    <row r="450" spans="1:9" x14ac:dyDescent="0.15">
      <c r="A450" s="1">
        <v>20</v>
      </c>
      <c r="B450" s="1" t="s">
        <v>125</v>
      </c>
      <c r="C450" s="1">
        <v>10</v>
      </c>
      <c r="D450" s="1" t="s">
        <v>23</v>
      </c>
      <c r="E450" s="2">
        <v>29725.036478815535</v>
      </c>
      <c r="F450" s="2">
        <v>57298.066889879723</v>
      </c>
      <c r="G450" s="2">
        <v>91328.398404852633</v>
      </c>
      <c r="H450" s="2">
        <v>97025.209619078436</v>
      </c>
      <c r="I450" s="2">
        <v>102683.15027047724</v>
      </c>
    </row>
    <row r="451" spans="1:9" x14ac:dyDescent="0.15">
      <c r="A451" s="1">
        <v>20</v>
      </c>
      <c r="B451" s="1" t="s">
        <v>125</v>
      </c>
      <c r="C451" s="1">
        <v>11</v>
      </c>
      <c r="D451" s="1" t="s">
        <v>24</v>
      </c>
      <c r="E451" s="2">
        <v>50710.357543619219</v>
      </c>
      <c r="F451" s="2">
        <v>137919.37659410993</v>
      </c>
      <c r="G451" s="2">
        <v>324522.11432331108</v>
      </c>
      <c r="H451" s="2">
        <v>362651.81730939529</v>
      </c>
      <c r="I451" s="2">
        <v>379073.05914913933</v>
      </c>
    </row>
    <row r="452" spans="1:9" x14ac:dyDescent="0.15">
      <c r="A452" s="1">
        <v>20</v>
      </c>
      <c r="B452" s="1" t="s">
        <v>125</v>
      </c>
      <c r="C452" s="1">
        <v>12</v>
      </c>
      <c r="D452" s="1" t="s">
        <v>25</v>
      </c>
      <c r="E452" s="2">
        <v>8926.3439484371593</v>
      </c>
      <c r="F452" s="2">
        <v>60973.484132014171</v>
      </c>
      <c r="G452" s="2">
        <v>331405.15256000467</v>
      </c>
      <c r="H452" s="2">
        <v>1096469.3052722584</v>
      </c>
      <c r="I452" s="2">
        <v>4570673.6808953816</v>
      </c>
    </row>
    <row r="453" spans="1:9" x14ac:dyDescent="0.15">
      <c r="A453" s="1">
        <v>20</v>
      </c>
      <c r="B453" s="1" t="s">
        <v>125</v>
      </c>
      <c r="C453" s="1">
        <v>13</v>
      </c>
      <c r="D453" s="1" t="s">
        <v>26</v>
      </c>
      <c r="E453" s="2">
        <v>10659.444864796034</v>
      </c>
      <c r="F453" s="2">
        <v>45403.663296290411</v>
      </c>
      <c r="G453" s="2">
        <v>95507.406328719764</v>
      </c>
      <c r="H453" s="2">
        <v>113119.97615448608</v>
      </c>
      <c r="I453" s="2">
        <v>225994.16896863774</v>
      </c>
    </row>
    <row r="454" spans="1:9" x14ac:dyDescent="0.15">
      <c r="A454" s="1">
        <v>20</v>
      </c>
      <c r="B454" s="1" t="s">
        <v>125</v>
      </c>
      <c r="C454" s="1">
        <v>14</v>
      </c>
      <c r="D454" s="1" t="s">
        <v>27</v>
      </c>
      <c r="E454" s="2">
        <v>42804.695736772337</v>
      </c>
      <c r="F454" s="2">
        <v>117433.73107257343</v>
      </c>
      <c r="G454" s="2">
        <v>199731.88813168087</v>
      </c>
      <c r="H454" s="2">
        <v>110789.47484633705</v>
      </c>
      <c r="I454" s="2">
        <v>153891.67193230192</v>
      </c>
    </row>
    <row r="455" spans="1:9" x14ac:dyDescent="0.15">
      <c r="A455" s="1">
        <v>20</v>
      </c>
      <c r="B455" s="1" t="s">
        <v>125</v>
      </c>
      <c r="C455" s="1">
        <v>15</v>
      </c>
      <c r="D455" s="1" t="s">
        <v>28</v>
      </c>
      <c r="E455" s="2">
        <v>160846.60853848723</v>
      </c>
      <c r="F455" s="2">
        <v>187671.0844403528</v>
      </c>
      <c r="G455" s="2">
        <v>263380.31660522782</v>
      </c>
      <c r="H455" s="2">
        <v>203574.72017512532</v>
      </c>
      <c r="I455" s="2">
        <v>184681.10390413977</v>
      </c>
    </row>
    <row r="456" spans="1:9" x14ac:dyDescent="0.15">
      <c r="A456" s="1">
        <v>20</v>
      </c>
      <c r="B456" s="1" t="s">
        <v>124</v>
      </c>
      <c r="C456" s="1">
        <v>16</v>
      </c>
      <c r="D456" s="1" t="s">
        <v>11</v>
      </c>
      <c r="E456" s="2">
        <v>652087.90658934717</v>
      </c>
      <c r="F456" s="2">
        <v>783973.32226857764</v>
      </c>
      <c r="G456" s="2">
        <v>991053.56772516796</v>
      </c>
      <c r="H456" s="2">
        <v>755264.67303985683</v>
      </c>
      <c r="I456" s="2">
        <v>466279.09972514713</v>
      </c>
    </row>
    <row r="457" spans="1:9" x14ac:dyDescent="0.15">
      <c r="A457" s="1">
        <v>20</v>
      </c>
      <c r="B457" s="1" t="s">
        <v>123</v>
      </c>
      <c r="C457" s="1">
        <v>17</v>
      </c>
      <c r="D457" s="1" t="s">
        <v>12</v>
      </c>
      <c r="E457" s="2">
        <v>73991.876518348712</v>
      </c>
      <c r="F457" s="2">
        <v>137838.57103170102</v>
      </c>
      <c r="G457" s="2">
        <v>200819.40307114917</v>
      </c>
      <c r="H457" s="2">
        <v>197801.33099595411</v>
      </c>
      <c r="I457" s="2">
        <v>190826.31094840381</v>
      </c>
    </row>
    <row r="458" spans="1:9" x14ac:dyDescent="0.15">
      <c r="A458" s="1">
        <v>20</v>
      </c>
      <c r="B458" s="1" t="s">
        <v>123</v>
      </c>
      <c r="C458" s="1">
        <v>18</v>
      </c>
      <c r="D458" s="1" t="s">
        <v>13</v>
      </c>
      <c r="E458" s="2">
        <v>159769.34297605773</v>
      </c>
      <c r="F458" s="2">
        <v>403136.6054959668</v>
      </c>
      <c r="G458" s="2">
        <v>566228.29213788267</v>
      </c>
      <c r="H458" s="2">
        <v>599300.76904647064</v>
      </c>
      <c r="I458" s="2">
        <v>428971.80018536182</v>
      </c>
    </row>
    <row r="459" spans="1:9" x14ac:dyDescent="0.15">
      <c r="A459" s="1">
        <v>20</v>
      </c>
      <c r="B459" s="1" t="s">
        <v>123</v>
      </c>
      <c r="C459" s="1">
        <v>19</v>
      </c>
      <c r="D459" s="1" t="s">
        <v>14</v>
      </c>
      <c r="E459" s="2">
        <v>68903.669003516872</v>
      </c>
      <c r="F459" s="2">
        <v>145570.33765054142</v>
      </c>
      <c r="G459" s="2">
        <v>322592.42382124887</v>
      </c>
      <c r="H459" s="2">
        <v>353943.82977104664</v>
      </c>
      <c r="I459" s="2">
        <v>308710.58280795946</v>
      </c>
    </row>
    <row r="460" spans="1:9" x14ac:dyDescent="0.15">
      <c r="A460" s="1">
        <v>20</v>
      </c>
      <c r="B460" s="1" t="s">
        <v>124</v>
      </c>
      <c r="C460" s="1">
        <v>20</v>
      </c>
      <c r="D460" s="1" t="s">
        <v>15</v>
      </c>
      <c r="E460" s="2">
        <v>59121.161882278589</v>
      </c>
      <c r="F460" s="2">
        <v>108919.686811401</v>
      </c>
      <c r="G460" s="2">
        <v>115635.73392554694</v>
      </c>
      <c r="H460" s="2">
        <v>111770.04880228506</v>
      </c>
      <c r="I460" s="2">
        <v>119290.13094098878</v>
      </c>
    </row>
    <row r="461" spans="1:9" x14ac:dyDescent="0.15">
      <c r="A461" s="1">
        <v>20</v>
      </c>
      <c r="B461" s="1" t="s">
        <v>123</v>
      </c>
      <c r="C461" s="1">
        <v>21</v>
      </c>
      <c r="D461" s="1" t="s">
        <v>16</v>
      </c>
      <c r="E461" s="2">
        <v>178919.61892633248</v>
      </c>
      <c r="F461" s="2">
        <v>232411.42907659104</v>
      </c>
      <c r="G461" s="2">
        <v>390960.62707523175</v>
      </c>
      <c r="H461" s="2">
        <v>487751.95679278887</v>
      </c>
      <c r="I461" s="2">
        <v>461940.35260997352</v>
      </c>
    </row>
    <row r="462" spans="1:9" x14ac:dyDescent="0.15">
      <c r="A462" s="1">
        <v>20</v>
      </c>
      <c r="B462" s="1" t="s">
        <v>122</v>
      </c>
      <c r="C462" s="1">
        <v>22</v>
      </c>
      <c r="D462" s="1" t="s">
        <v>8</v>
      </c>
      <c r="E462" s="2">
        <v>524611.67985312745</v>
      </c>
      <c r="F462" s="2">
        <v>904789.80834783358</v>
      </c>
      <c r="G462" s="2">
        <v>1113039.6570741162</v>
      </c>
      <c r="H462" s="2">
        <v>1564754.5019176584</v>
      </c>
      <c r="I462" s="2">
        <v>2049899.8475531088</v>
      </c>
    </row>
    <row r="463" spans="1:9" x14ac:dyDescent="0.15">
      <c r="A463" s="1">
        <v>20</v>
      </c>
      <c r="B463" s="1" t="s">
        <v>122</v>
      </c>
      <c r="C463" s="1">
        <v>23</v>
      </c>
      <c r="D463" s="1" t="s">
        <v>29</v>
      </c>
      <c r="E463" s="2">
        <v>537012.37415790267</v>
      </c>
      <c r="F463" s="2">
        <v>625530.86460885627</v>
      </c>
      <c r="G463" s="2">
        <v>714790.90029934235</v>
      </c>
      <c r="H463" s="2">
        <v>868699.52506324847</v>
      </c>
      <c r="I463" s="2">
        <v>1019225.355807871</v>
      </c>
    </row>
    <row r="464" spans="1:9" x14ac:dyDescent="0.15">
      <c r="A464" s="1">
        <v>21</v>
      </c>
      <c r="B464" s="1" t="s">
        <v>128</v>
      </c>
      <c r="C464" s="1">
        <v>1</v>
      </c>
      <c r="D464" s="1" t="s">
        <v>9</v>
      </c>
      <c r="E464" s="2">
        <v>176913.74731250521</v>
      </c>
      <c r="F464" s="2">
        <v>136067.87505444192</v>
      </c>
      <c r="G464" s="2">
        <v>136090.12316993493</v>
      </c>
      <c r="H464" s="2">
        <v>110334.07135848896</v>
      </c>
      <c r="I464" s="2">
        <v>100025.4268867175</v>
      </c>
    </row>
    <row r="465" spans="1:9" x14ac:dyDescent="0.15">
      <c r="A465" s="1">
        <v>21</v>
      </c>
      <c r="B465" s="1" t="s">
        <v>128</v>
      </c>
      <c r="C465" s="1">
        <v>2</v>
      </c>
      <c r="D465" s="1" t="s">
        <v>10</v>
      </c>
      <c r="E465" s="2">
        <v>46875.958900789607</v>
      </c>
      <c r="F465" s="2">
        <v>42032.457374473772</v>
      </c>
      <c r="G465" s="2">
        <v>39780.313906585186</v>
      </c>
      <c r="H465" s="2">
        <v>24183.59954815431</v>
      </c>
      <c r="I465" s="2">
        <v>11432.129169984146</v>
      </c>
    </row>
    <row r="466" spans="1:9" x14ac:dyDescent="0.15">
      <c r="A466" s="1">
        <v>21</v>
      </c>
      <c r="B466" s="1" t="s">
        <v>129</v>
      </c>
      <c r="C466" s="1">
        <v>3</v>
      </c>
      <c r="D466" s="1" t="s">
        <v>17</v>
      </c>
      <c r="E466" s="2">
        <v>77302.59432341269</v>
      </c>
      <c r="F466" s="2">
        <v>113680.38000807342</v>
      </c>
      <c r="G466" s="2">
        <v>117368.96455591294</v>
      </c>
      <c r="H466" s="2">
        <v>115828.12554749487</v>
      </c>
      <c r="I466" s="2">
        <v>106368.11385345798</v>
      </c>
    </row>
    <row r="467" spans="1:9" x14ac:dyDescent="0.15">
      <c r="A467" s="1">
        <v>21</v>
      </c>
      <c r="B467" s="1" t="s">
        <v>129</v>
      </c>
      <c r="C467" s="1">
        <v>4</v>
      </c>
      <c r="D467" s="1" t="s">
        <v>18</v>
      </c>
      <c r="E467" s="2">
        <v>140569.00382347134</v>
      </c>
      <c r="F467" s="2">
        <v>175186.12639235705</v>
      </c>
      <c r="G467" s="2">
        <v>271016.67203838052</v>
      </c>
      <c r="H467" s="2">
        <v>98120.963976614992</v>
      </c>
      <c r="I467" s="2">
        <v>46481.755275660973</v>
      </c>
    </row>
    <row r="468" spans="1:9" x14ac:dyDescent="0.15">
      <c r="A468" s="1">
        <v>21</v>
      </c>
      <c r="B468" s="1" t="s">
        <v>129</v>
      </c>
      <c r="C468" s="1">
        <v>5</v>
      </c>
      <c r="D468" s="1" t="s">
        <v>19</v>
      </c>
      <c r="E468" s="2">
        <v>34953.043728278113</v>
      </c>
      <c r="F468" s="2">
        <v>61248.480505692212</v>
      </c>
      <c r="G468" s="2">
        <v>99056.526225652779</v>
      </c>
      <c r="H468" s="2">
        <v>93121.131221669566</v>
      </c>
      <c r="I468" s="2">
        <v>52927.024441574904</v>
      </c>
    </row>
    <row r="469" spans="1:9" x14ac:dyDescent="0.15">
      <c r="A469" s="1">
        <v>21</v>
      </c>
      <c r="B469" s="1" t="s">
        <v>129</v>
      </c>
      <c r="C469" s="1">
        <v>6</v>
      </c>
      <c r="D469" s="1" t="s">
        <v>3</v>
      </c>
      <c r="E469" s="2">
        <v>7571.9272948012776</v>
      </c>
      <c r="F469" s="2">
        <v>31404.722436638698</v>
      </c>
      <c r="G469" s="2">
        <v>70827.526666415084</v>
      </c>
      <c r="H469" s="2">
        <v>98357.057460783588</v>
      </c>
      <c r="I469" s="2">
        <v>212153.27648502242</v>
      </c>
    </row>
    <row r="470" spans="1:9" x14ac:dyDescent="0.15">
      <c r="A470" s="1">
        <v>21</v>
      </c>
      <c r="B470" s="1" t="s">
        <v>129</v>
      </c>
      <c r="C470" s="1">
        <v>7</v>
      </c>
      <c r="D470" s="1" t="s">
        <v>20</v>
      </c>
      <c r="E470" s="2">
        <v>18070.973055582435</v>
      </c>
      <c r="F470" s="2">
        <v>3151.9884760840332</v>
      </c>
      <c r="G470" s="2">
        <v>8303.4315233466514</v>
      </c>
      <c r="H470" s="2">
        <v>6541.8304076369814</v>
      </c>
      <c r="I470" s="2">
        <v>2105.0419959173219</v>
      </c>
    </row>
    <row r="471" spans="1:9" x14ac:dyDescent="0.15">
      <c r="A471" s="1">
        <v>21</v>
      </c>
      <c r="B471" s="1" t="s">
        <v>129</v>
      </c>
      <c r="C471" s="1">
        <v>8</v>
      </c>
      <c r="D471" s="1" t="s">
        <v>21</v>
      </c>
      <c r="E471" s="2">
        <v>139714.70607489606</v>
      </c>
      <c r="F471" s="2">
        <v>154619.85859266328</v>
      </c>
      <c r="G471" s="2">
        <v>262097.10651467426</v>
      </c>
      <c r="H471" s="2">
        <v>190364.97083300009</v>
      </c>
      <c r="I471" s="2">
        <v>106825.20459225871</v>
      </c>
    </row>
    <row r="472" spans="1:9" x14ac:dyDescent="0.15">
      <c r="A472" s="1">
        <v>21</v>
      </c>
      <c r="B472" s="1" t="s">
        <v>129</v>
      </c>
      <c r="C472" s="1">
        <v>9</v>
      </c>
      <c r="D472" s="1" t="s">
        <v>22</v>
      </c>
      <c r="E472" s="2">
        <v>20491.282541289358</v>
      </c>
      <c r="F472" s="2">
        <v>38565.56900359955</v>
      </c>
      <c r="G472" s="2">
        <v>58353.232027701015</v>
      </c>
      <c r="H472" s="2">
        <v>48438.094856608128</v>
      </c>
      <c r="I472" s="2">
        <v>30771.022941653682</v>
      </c>
    </row>
    <row r="473" spans="1:9" x14ac:dyDescent="0.15">
      <c r="A473" s="1">
        <v>21</v>
      </c>
      <c r="B473" s="1" t="s">
        <v>129</v>
      </c>
      <c r="C473" s="1">
        <v>10</v>
      </c>
      <c r="D473" s="1" t="s">
        <v>23</v>
      </c>
      <c r="E473" s="2">
        <v>40855.187539748171</v>
      </c>
      <c r="F473" s="2">
        <v>66402.385017830398</v>
      </c>
      <c r="G473" s="2">
        <v>129463.63146830814</v>
      </c>
      <c r="H473" s="2">
        <v>153418.02432754388</v>
      </c>
      <c r="I473" s="2">
        <v>127790.36658208461</v>
      </c>
    </row>
    <row r="474" spans="1:9" x14ac:dyDescent="0.15">
      <c r="A474" s="1">
        <v>21</v>
      </c>
      <c r="B474" s="1" t="s">
        <v>129</v>
      </c>
      <c r="C474" s="1">
        <v>11</v>
      </c>
      <c r="D474" s="1" t="s">
        <v>24</v>
      </c>
      <c r="E474" s="2">
        <v>30131.367835397414</v>
      </c>
      <c r="F474" s="2">
        <v>82537.478054956591</v>
      </c>
      <c r="G474" s="2">
        <v>249950.51561648236</v>
      </c>
      <c r="H474" s="2">
        <v>218888.13550351505</v>
      </c>
      <c r="I474" s="2">
        <v>291838.28024571395</v>
      </c>
    </row>
    <row r="475" spans="1:9" x14ac:dyDescent="0.15">
      <c r="A475" s="1">
        <v>21</v>
      </c>
      <c r="B475" s="1" t="s">
        <v>129</v>
      </c>
      <c r="C475" s="1">
        <v>12</v>
      </c>
      <c r="D475" s="1" t="s">
        <v>25</v>
      </c>
      <c r="E475" s="2">
        <v>3127.5733992896744</v>
      </c>
      <c r="F475" s="2">
        <v>12941.348913559001</v>
      </c>
      <c r="G475" s="2">
        <v>82120.928181974406</v>
      </c>
      <c r="H475" s="2">
        <v>218654.17393971217</v>
      </c>
      <c r="I475" s="2">
        <v>1043453.9081367523</v>
      </c>
    </row>
    <row r="476" spans="1:9" x14ac:dyDescent="0.15">
      <c r="A476" s="1">
        <v>21</v>
      </c>
      <c r="B476" s="1" t="s">
        <v>129</v>
      </c>
      <c r="C476" s="1">
        <v>13</v>
      </c>
      <c r="D476" s="1" t="s">
        <v>26</v>
      </c>
      <c r="E476" s="2">
        <v>27722.329487185514</v>
      </c>
      <c r="F476" s="2">
        <v>85562.746424055789</v>
      </c>
      <c r="G476" s="2">
        <v>170240.61481495507</v>
      </c>
      <c r="H476" s="2">
        <v>192629.96260624076</v>
      </c>
      <c r="I476" s="2">
        <v>326490.29980916268</v>
      </c>
    </row>
    <row r="477" spans="1:9" x14ac:dyDescent="0.15">
      <c r="A477" s="1">
        <v>21</v>
      </c>
      <c r="B477" s="1" t="s">
        <v>130</v>
      </c>
      <c r="C477" s="1">
        <v>14</v>
      </c>
      <c r="D477" s="1" t="s">
        <v>27</v>
      </c>
      <c r="E477" s="2">
        <v>1520.0703695160871</v>
      </c>
      <c r="F477" s="2">
        <v>9243.2929144904592</v>
      </c>
      <c r="G477" s="2">
        <v>8346.2939447493391</v>
      </c>
      <c r="H477" s="2">
        <v>8656.3283409505093</v>
      </c>
      <c r="I477" s="2">
        <v>21466.369057660155</v>
      </c>
    </row>
    <row r="478" spans="1:9" x14ac:dyDescent="0.15">
      <c r="A478" s="1">
        <v>21</v>
      </c>
      <c r="B478" s="1" t="s">
        <v>129</v>
      </c>
      <c r="C478" s="1">
        <v>15</v>
      </c>
      <c r="D478" s="1" t="s">
        <v>28</v>
      </c>
      <c r="E478" s="2">
        <v>118364.00470924335</v>
      </c>
      <c r="F478" s="2">
        <v>180968.91537088985</v>
      </c>
      <c r="G478" s="2">
        <v>317344.2603244264</v>
      </c>
      <c r="H478" s="2">
        <v>277153.35722022428</v>
      </c>
      <c r="I478" s="2">
        <v>249394.33511618408</v>
      </c>
    </row>
    <row r="479" spans="1:9" x14ac:dyDescent="0.15">
      <c r="A479" s="1">
        <v>21</v>
      </c>
      <c r="B479" s="1" t="s">
        <v>128</v>
      </c>
      <c r="C479" s="1">
        <v>16</v>
      </c>
      <c r="D479" s="1" t="s">
        <v>11</v>
      </c>
      <c r="E479" s="2">
        <v>448260.65388051351</v>
      </c>
      <c r="F479" s="2">
        <v>669485.62083698949</v>
      </c>
      <c r="G479" s="2">
        <v>780257.30959379999</v>
      </c>
      <c r="H479" s="2">
        <v>657035.19583198649</v>
      </c>
      <c r="I479" s="2">
        <v>435047.89043881267</v>
      </c>
    </row>
    <row r="480" spans="1:9" x14ac:dyDescent="0.15">
      <c r="A480" s="1">
        <v>21</v>
      </c>
      <c r="B480" s="1" t="s">
        <v>128</v>
      </c>
      <c r="C480" s="1">
        <v>17</v>
      </c>
      <c r="D480" s="1" t="s">
        <v>12</v>
      </c>
      <c r="E480" s="2">
        <v>70256.958885936605</v>
      </c>
      <c r="F480" s="2">
        <v>95987.312496493614</v>
      </c>
      <c r="G480" s="2">
        <v>137631.26909288109</v>
      </c>
      <c r="H480" s="2">
        <v>206386.52080530804</v>
      </c>
      <c r="I480" s="2">
        <v>182244.4765147774</v>
      </c>
    </row>
    <row r="481" spans="1:9" x14ac:dyDescent="0.15">
      <c r="A481" s="1">
        <v>21</v>
      </c>
      <c r="B481" s="1" t="s">
        <v>131</v>
      </c>
      <c r="C481" s="1">
        <v>18</v>
      </c>
      <c r="D481" s="1" t="s">
        <v>13</v>
      </c>
      <c r="E481" s="2">
        <v>216055.9170446943</v>
      </c>
      <c r="F481" s="2">
        <v>452680.22546389699</v>
      </c>
      <c r="G481" s="2">
        <v>725628.78225897986</v>
      </c>
      <c r="H481" s="2">
        <v>878782.17421736824</v>
      </c>
      <c r="I481" s="2">
        <v>702690.60473091819</v>
      </c>
    </row>
    <row r="482" spans="1:9" x14ac:dyDescent="0.15">
      <c r="A482" s="1">
        <v>21</v>
      </c>
      <c r="B482" s="1" t="s">
        <v>128</v>
      </c>
      <c r="C482" s="1">
        <v>19</v>
      </c>
      <c r="D482" s="1" t="s">
        <v>14</v>
      </c>
      <c r="E482" s="2">
        <v>67490.788752866036</v>
      </c>
      <c r="F482" s="2">
        <v>166384.36917062264</v>
      </c>
      <c r="G482" s="2">
        <v>356605.35167162766</v>
      </c>
      <c r="H482" s="2">
        <v>316172.30855007452</v>
      </c>
      <c r="I482" s="2">
        <v>302763.31877703156</v>
      </c>
    </row>
    <row r="483" spans="1:9" x14ac:dyDescent="0.15">
      <c r="A483" s="1">
        <v>21</v>
      </c>
      <c r="B483" s="1" t="s">
        <v>128</v>
      </c>
      <c r="C483" s="1">
        <v>20</v>
      </c>
      <c r="D483" s="1" t="s">
        <v>15</v>
      </c>
      <c r="E483" s="2">
        <v>46776.316415622139</v>
      </c>
      <c r="F483" s="2">
        <v>118903.24334811009</v>
      </c>
      <c r="G483" s="2">
        <v>111281.77875630563</v>
      </c>
      <c r="H483" s="2">
        <v>91205.544881291236</v>
      </c>
      <c r="I483" s="2">
        <v>100989.21693066099</v>
      </c>
    </row>
    <row r="484" spans="1:9" x14ac:dyDescent="0.15">
      <c r="A484" s="1">
        <v>21</v>
      </c>
      <c r="B484" s="1" t="s">
        <v>128</v>
      </c>
      <c r="C484" s="1">
        <v>21</v>
      </c>
      <c r="D484" s="1" t="s">
        <v>16</v>
      </c>
      <c r="E484" s="2">
        <v>126749.77033284599</v>
      </c>
      <c r="F484" s="2">
        <v>212747.8287873728</v>
      </c>
      <c r="G484" s="2">
        <v>325395.35470387893</v>
      </c>
      <c r="H484" s="2">
        <v>401935.56735243474</v>
      </c>
      <c r="I484" s="2">
        <v>509955.12088147586</v>
      </c>
    </row>
    <row r="485" spans="1:9" x14ac:dyDescent="0.15">
      <c r="A485" s="1">
        <v>21</v>
      </c>
      <c r="B485" s="1" t="s">
        <v>127</v>
      </c>
      <c r="C485" s="1">
        <v>22</v>
      </c>
      <c r="D485" s="1" t="s">
        <v>8</v>
      </c>
      <c r="E485" s="2">
        <v>551049.51966968412</v>
      </c>
      <c r="F485" s="2">
        <v>895129.71594658867</v>
      </c>
      <c r="G485" s="2">
        <v>1088903.7213535274</v>
      </c>
      <c r="H485" s="2">
        <v>1351551.4615288859</v>
      </c>
      <c r="I485" s="2">
        <v>1672677.6795557281</v>
      </c>
    </row>
    <row r="486" spans="1:9" x14ac:dyDescent="0.15">
      <c r="A486" s="1">
        <v>21</v>
      </c>
      <c r="B486" s="1" t="s">
        <v>127</v>
      </c>
      <c r="C486" s="1">
        <v>23</v>
      </c>
      <c r="D486" s="1" t="s">
        <v>29</v>
      </c>
      <c r="E486" s="2">
        <v>357375.10655763693</v>
      </c>
      <c r="F486" s="2">
        <v>482152.450399986</v>
      </c>
      <c r="G486" s="2">
        <v>560207.93872870796</v>
      </c>
      <c r="H486" s="2">
        <v>700991.22040486732</v>
      </c>
      <c r="I486" s="2">
        <v>807486.54381482676</v>
      </c>
    </row>
    <row r="487" spans="1:9" x14ac:dyDescent="0.15">
      <c r="A487" s="1">
        <v>22</v>
      </c>
      <c r="B487" s="1" t="s">
        <v>133</v>
      </c>
      <c r="C487" s="1">
        <v>1</v>
      </c>
      <c r="D487" s="1" t="s">
        <v>9</v>
      </c>
      <c r="E487" s="2">
        <v>268262.76109973091</v>
      </c>
      <c r="F487" s="2">
        <v>228185.94327946068</v>
      </c>
      <c r="G487" s="2">
        <v>250832.7197108783</v>
      </c>
      <c r="H487" s="2">
        <v>263359.4260380257</v>
      </c>
      <c r="I487" s="2">
        <v>223741.09251040051</v>
      </c>
    </row>
    <row r="488" spans="1:9" x14ac:dyDescent="0.15">
      <c r="A488" s="1">
        <v>22</v>
      </c>
      <c r="B488" s="1" t="s">
        <v>133</v>
      </c>
      <c r="C488" s="1">
        <v>2</v>
      </c>
      <c r="D488" s="1" t="s">
        <v>10</v>
      </c>
      <c r="E488" s="2">
        <v>19080.448888621791</v>
      </c>
      <c r="F488" s="2">
        <v>27190.673977368078</v>
      </c>
      <c r="G488" s="2">
        <v>24215.112204268902</v>
      </c>
      <c r="H488" s="2">
        <v>10834.059250513783</v>
      </c>
      <c r="I488" s="2">
        <v>4412.9311079125855</v>
      </c>
    </row>
    <row r="489" spans="1:9" x14ac:dyDescent="0.15">
      <c r="A489" s="1">
        <v>22</v>
      </c>
      <c r="B489" s="1" t="s">
        <v>134</v>
      </c>
      <c r="C489" s="1">
        <v>3</v>
      </c>
      <c r="D489" s="1" t="s">
        <v>17</v>
      </c>
      <c r="E489" s="2">
        <v>429281.46408510051</v>
      </c>
      <c r="F489" s="2">
        <v>644949.94140434603</v>
      </c>
      <c r="G489" s="2">
        <v>695798.48561212374</v>
      </c>
      <c r="H489" s="2">
        <v>968954.79369847954</v>
      </c>
      <c r="I489" s="2">
        <v>1226407.3699520631</v>
      </c>
    </row>
    <row r="490" spans="1:9" x14ac:dyDescent="0.15">
      <c r="A490" s="1">
        <v>22</v>
      </c>
      <c r="B490" s="1" t="s">
        <v>134</v>
      </c>
      <c r="C490" s="1">
        <v>4</v>
      </c>
      <c r="D490" s="1" t="s">
        <v>18</v>
      </c>
      <c r="E490" s="2">
        <v>109204.21032242311</v>
      </c>
      <c r="F490" s="2">
        <v>122980.19068242537</v>
      </c>
      <c r="G490" s="2">
        <v>144496.94903068803</v>
      </c>
      <c r="H490" s="2">
        <v>72503.639411831231</v>
      </c>
      <c r="I490" s="2">
        <v>32202.610844517483</v>
      </c>
    </row>
    <row r="491" spans="1:9" x14ac:dyDescent="0.15">
      <c r="A491" s="1">
        <v>22</v>
      </c>
      <c r="B491" s="1" t="s">
        <v>134</v>
      </c>
      <c r="C491" s="1">
        <v>5</v>
      </c>
      <c r="D491" s="1" t="s">
        <v>19</v>
      </c>
      <c r="E491" s="2">
        <v>161761.74722667993</v>
      </c>
      <c r="F491" s="2">
        <v>216132.19443500042</v>
      </c>
      <c r="G491" s="2">
        <v>356349.23078258656</v>
      </c>
      <c r="H491" s="2">
        <v>321156.55296847719</v>
      </c>
      <c r="I491" s="2">
        <v>237522.13677050741</v>
      </c>
    </row>
    <row r="492" spans="1:9" x14ac:dyDescent="0.15">
      <c r="A492" s="1">
        <v>22</v>
      </c>
      <c r="B492" s="1" t="s">
        <v>134</v>
      </c>
      <c r="C492" s="1">
        <v>6</v>
      </c>
      <c r="D492" s="1" t="s">
        <v>3</v>
      </c>
      <c r="E492" s="2">
        <v>67930.594635845729</v>
      </c>
      <c r="F492" s="2">
        <v>171965.68341259719</v>
      </c>
      <c r="G492" s="2">
        <v>598419.47906449228</v>
      </c>
      <c r="H492" s="2">
        <v>570127.23422396311</v>
      </c>
      <c r="I492" s="2">
        <v>488213.32326560805</v>
      </c>
    </row>
    <row r="493" spans="1:9" x14ac:dyDescent="0.15">
      <c r="A493" s="1">
        <v>22</v>
      </c>
      <c r="B493" s="1" t="s">
        <v>134</v>
      </c>
      <c r="C493" s="1">
        <v>7</v>
      </c>
      <c r="D493" s="1" t="s">
        <v>20</v>
      </c>
      <c r="E493" s="2">
        <v>19656.651791429133</v>
      </c>
      <c r="F493" s="2">
        <v>22632.469956679583</v>
      </c>
      <c r="G493" s="2">
        <v>26170.047146416833</v>
      </c>
      <c r="H493" s="2">
        <v>10097.734794824617</v>
      </c>
      <c r="I493" s="2">
        <v>4644.011191622465</v>
      </c>
    </row>
    <row r="494" spans="1:9" x14ac:dyDescent="0.15">
      <c r="A494" s="1">
        <v>22</v>
      </c>
      <c r="B494" s="1" t="s">
        <v>134</v>
      </c>
      <c r="C494" s="1">
        <v>8</v>
      </c>
      <c r="D494" s="1" t="s">
        <v>21</v>
      </c>
      <c r="E494" s="2">
        <v>30754.035273444333</v>
      </c>
      <c r="F494" s="2">
        <v>39072.677060401948</v>
      </c>
      <c r="G494" s="2">
        <v>63523.99291708746</v>
      </c>
      <c r="H494" s="2">
        <v>76650.78956076545</v>
      </c>
      <c r="I494" s="2">
        <v>71351.212358871402</v>
      </c>
    </row>
    <row r="495" spans="1:9" x14ac:dyDescent="0.15">
      <c r="A495" s="1">
        <v>22</v>
      </c>
      <c r="B495" s="1" t="s">
        <v>134</v>
      </c>
      <c r="C495" s="1">
        <v>9</v>
      </c>
      <c r="D495" s="1" t="s">
        <v>22</v>
      </c>
      <c r="E495" s="2">
        <v>82578.132649575855</v>
      </c>
      <c r="F495" s="2">
        <v>118728.33175277188</v>
      </c>
      <c r="G495" s="2">
        <v>218216.76518697318</v>
      </c>
      <c r="H495" s="2">
        <v>175877.18302202396</v>
      </c>
      <c r="I495" s="2">
        <v>75901.718156367337</v>
      </c>
    </row>
    <row r="496" spans="1:9" x14ac:dyDescent="0.15">
      <c r="A496" s="1">
        <v>22</v>
      </c>
      <c r="B496" s="1" t="s">
        <v>134</v>
      </c>
      <c r="C496" s="1">
        <v>10</v>
      </c>
      <c r="D496" s="1" t="s">
        <v>23</v>
      </c>
      <c r="E496" s="2">
        <v>69940.902794399706</v>
      </c>
      <c r="F496" s="2">
        <v>126574.50444806385</v>
      </c>
      <c r="G496" s="2">
        <v>209096.80996990443</v>
      </c>
      <c r="H496" s="2">
        <v>220625.83900205843</v>
      </c>
      <c r="I496" s="2">
        <v>146723.84699015468</v>
      </c>
    </row>
    <row r="497" spans="1:9" x14ac:dyDescent="0.15">
      <c r="A497" s="1">
        <v>22</v>
      </c>
      <c r="B497" s="1" t="s">
        <v>134</v>
      </c>
      <c r="C497" s="1">
        <v>11</v>
      </c>
      <c r="D497" s="1" t="s">
        <v>24</v>
      </c>
      <c r="E497" s="2">
        <v>123231.42862536031</v>
      </c>
      <c r="F497" s="2">
        <v>254088.08308580512</v>
      </c>
      <c r="G497" s="2">
        <v>549758.57806447451</v>
      </c>
      <c r="H497" s="2">
        <v>437521.09509733395</v>
      </c>
      <c r="I497" s="2">
        <v>422888.47324380931</v>
      </c>
    </row>
    <row r="498" spans="1:9" x14ac:dyDescent="0.15">
      <c r="A498" s="1">
        <v>22</v>
      </c>
      <c r="B498" s="1" t="s">
        <v>134</v>
      </c>
      <c r="C498" s="1">
        <v>12</v>
      </c>
      <c r="D498" s="1" t="s">
        <v>25</v>
      </c>
      <c r="E498" s="2">
        <v>7435.4148689244557</v>
      </c>
      <c r="F498" s="2">
        <v>59042.005735370636</v>
      </c>
      <c r="G498" s="2">
        <v>361574.44293980341</v>
      </c>
      <c r="H498" s="2">
        <v>1079149.2764647482</v>
      </c>
      <c r="I498" s="2">
        <v>4478322.2932177065</v>
      </c>
    </row>
    <row r="499" spans="1:9" x14ac:dyDescent="0.15">
      <c r="A499" s="1">
        <v>22</v>
      </c>
      <c r="B499" s="1" t="s">
        <v>134</v>
      </c>
      <c r="C499" s="1">
        <v>13</v>
      </c>
      <c r="D499" s="1" t="s">
        <v>26</v>
      </c>
      <c r="E499" s="2">
        <v>118108.68635821431</v>
      </c>
      <c r="F499" s="2">
        <v>453444.42645600077</v>
      </c>
      <c r="G499" s="2">
        <v>726389.07684930391</v>
      </c>
      <c r="H499" s="2">
        <v>1053928.5691193175</v>
      </c>
      <c r="I499" s="2">
        <v>1634423.4137698347</v>
      </c>
    </row>
    <row r="500" spans="1:9" x14ac:dyDescent="0.15">
      <c r="A500" s="1">
        <v>22</v>
      </c>
      <c r="B500" s="1" t="s">
        <v>134</v>
      </c>
      <c r="C500" s="1">
        <v>14</v>
      </c>
      <c r="D500" s="1" t="s">
        <v>27</v>
      </c>
      <c r="E500" s="2">
        <v>8616.9084420115305</v>
      </c>
      <c r="F500" s="2">
        <v>21212.670069170119</v>
      </c>
      <c r="G500" s="2">
        <v>57124.17218756376</v>
      </c>
      <c r="H500" s="2">
        <v>121279.63269093027</v>
      </c>
      <c r="I500" s="2">
        <v>208498.45792612995</v>
      </c>
    </row>
    <row r="501" spans="1:9" x14ac:dyDescent="0.15">
      <c r="A501" s="1">
        <v>22</v>
      </c>
      <c r="B501" s="1" t="s">
        <v>134</v>
      </c>
      <c r="C501" s="1">
        <v>15</v>
      </c>
      <c r="D501" s="1" t="s">
        <v>28</v>
      </c>
      <c r="E501" s="2">
        <v>334187.41862991604</v>
      </c>
      <c r="F501" s="2">
        <v>476656.37525569351</v>
      </c>
      <c r="G501" s="2">
        <v>797512.86567874684</v>
      </c>
      <c r="H501" s="2">
        <v>651296.50064711517</v>
      </c>
      <c r="I501" s="2">
        <v>594142.44153882447</v>
      </c>
    </row>
    <row r="502" spans="1:9" x14ac:dyDescent="0.15">
      <c r="A502" s="1">
        <v>22</v>
      </c>
      <c r="B502" s="1" t="s">
        <v>133</v>
      </c>
      <c r="C502" s="1">
        <v>16</v>
      </c>
      <c r="D502" s="1" t="s">
        <v>11</v>
      </c>
      <c r="E502" s="2">
        <v>1066343.285909184</v>
      </c>
      <c r="F502" s="2">
        <v>941895.32473149116</v>
      </c>
      <c r="G502" s="2">
        <v>1493415.3445902984</v>
      </c>
      <c r="H502" s="2">
        <v>1090392.4624491069</v>
      </c>
      <c r="I502" s="2">
        <v>957562.79902085871</v>
      </c>
    </row>
    <row r="503" spans="1:9" x14ac:dyDescent="0.15">
      <c r="A503" s="1">
        <v>22</v>
      </c>
      <c r="B503" s="1" t="s">
        <v>133</v>
      </c>
      <c r="C503" s="1">
        <v>17</v>
      </c>
      <c r="D503" s="1" t="s">
        <v>12</v>
      </c>
      <c r="E503" s="2">
        <v>85948.722679890838</v>
      </c>
      <c r="F503" s="2">
        <v>140457.31132418491</v>
      </c>
      <c r="G503" s="2">
        <v>307686.63930463983</v>
      </c>
      <c r="H503" s="2">
        <v>425513.09959956468</v>
      </c>
      <c r="I503" s="2">
        <v>351475.3559155697</v>
      </c>
    </row>
    <row r="504" spans="1:9" x14ac:dyDescent="0.15">
      <c r="A504" s="1">
        <v>22</v>
      </c>
      <c r="B504" s="1" t="s">
        <v>133</v>
      </c>
      <c r="C504" s="1">
        <v>18</v>
      </c>
      <c r="D504" s="1" t="s">
        <v>13</v>
      </c>
      <c r="E504" s="2">
        <v>370588.20636575046</v>
      </c>
      <c r="F504" s="2">
        <v>795136.29495176661</v>
      </c>
      <c r="G504" s="2">
        <v>1143226.6529237807</v>
      </c>
      <c r="H504" s="2">
        <v>1405073.7132018493</v>
      </c>
      <c r="I504" s="2">
        <v>1323671.1300053422</v>
      </c>
    </row>
    <row r="505" spans="1:9" x14ac:dyDescent="0.15">
      <c r="A505" s="1">
        <v>22</v>
      </c>
      <c r="B505" s="1" t="s">
        <v>133</v>
      </c>
      <c r="C505" s="1">
        <v>19</v>
      </c>
      <c r="D505" s="1" t="s">
        <v>14</v>
      </c>
      <c r="E505" s="2">
        <v>105071.45300704226</v>
      </c>
      <c r="F505" s="2">
        <v>260501.28048072109</v>
      </c>
      <c r="G505" s="2">
        <v>484414.26498540235</v>
      </c>
      <c r="H505" s="2">
        <v>648761.01450399647</v>
      </c>
      <c r="I505" s="2">
        <v>648604.76678045501</v>
      </c>
    </row>
    <row r="506" spans="1:9" x14ac:dyDescent="0.15">
      <c r="A506" s="1">
        <v>22</v>
      </c>
      <c r="B506" s="1" t="s">
        <v>133</v>
      </c>
      <c r="C506" s="1">
        <v>20</v>
      </c>
      <c r="D506" s="1" t="s">
        <v>15</v>
      </c>
      <c r="E506" s="2">
        <v>324430.84259994241</v>
      </c>
      <c r="F506" s="2">
        <v>280446.59911011346</v>
      </c>
      <c r="G506" s="2">
        <v>249744.05213138578</v>
      </c>
      <c r="H506" s="2">
        <v>201626.95519773709</v>
      </c>
      <c r="I506" s="2">
        <v>250952.1466423223</v>
      </c>
    </row>
    <row r="507" spans="1:9" x14ac:dyDescent="0.15">
      <c r="A507" s="1">
        <v>22</v>
      </c>
      <c r="B507" s="1" t="s">
        <v>135</v>
      </c>
      <c r="C507" s="1">
        <v>21</v>
      </c>
      <c r="D507" s="1" t="s">
        <v>16</v>
      </c>
      <c r="E507" s="2">
        <v>392794.76832834346</v>
      </c>
      <c r="F507" s="2">
        <v>530004.99388845789</v>
      </c>
      <c r="G507" s="2">
        <v>825664.8590472436</v>
      </c>
      <c r="H507" s="2">
        <v>952426.07943093264</v>
      </c>
      <c r="I507" s="2">
        <v>1094634.6184726458</v>
      </c>
    </row>
    <row r="508" spans="1:9" x14ac:dyDescent="0.15">
      <c r="A508" s="1">
        <v>22</v>
      </c>
      <c r="B508" s="1" t="s">
        <v>132</v>
      </c>
      <c r="C508" s="1">
        <v>22</v>
      </c>
      <c r="D508" s="1" t="s">
        <v>8</v>
      </c>
      <c r="E508" s="2">
        <v>1068684.6543619398</v>
      </c>
      <c r="F508" s="2">
        <v>1847980.9027992976</v>
      </c>
      <c r="G508" s="2">
        <v>2253267.5660444801</v>
      </c>
      <c r="H508" s="2">
        <v>2668082.5107993134</v>
      </c>
      <c r="I508" s="2">
        <v>3201565.2837238414</v>
      </c>
    </row>
    <row r="509" spans="1:9" x14ac:dyDescent="0.15">
      <c r="A509" s="1">
        <v>22</v>
      </c>
      <c r="B509" s="1" t="s">
        <v>132</v>
      </c>
      <c r="C509" s="1">
        <v>23</v>
      </c>
      <c r="D509" s="1" t="s">
        <v>29</v>
      </c>
      <c r="E509" s="2">
        <v>626119.57037460851</v>
      </c>
      <c r="F509" s="2">
        <v>853623.80357202422</v>
      </c>
      <c r="G509" s="2">
        <v>981010.73928496474</v>
      </c>
      <c r="H509" s="2">
        <v>1186816.622404393</v>
      </c>
      <c r="I509" s="2">
        <v>1348041.3763173472</v>
      </c>
    </row>
    <row r="510" spans="1:9" x14ac:dyDescent="0.15">
      <c r="A510" s="1">
        <v>23</v>
      </c>
      <c r="B510" s="1" t="s">
        <v>137</v>
      </c>
      <c r="C510" s="1">
        <v>1</v>
      </c>
      <c r="D510" s="1" t="s">
        <v>9</v>
      </c>
      <c r="E510" s="2">
        <v>211748.86681326819</v>
      </c>
      <c r="F510" s="2">
        <v>192725.052653119</v>
      </c>
      <c r="G510" s="2">
        <v>254007.35617941298</v>
      </c>
      <c r="H510" s="2">
        <v>263847.98291195638</v>
      </c>
      <c r="I510" s="2">
        <v>229883.45163326029</v>
      </c>
    </row>
    <row r="511" spans="1:9" x14ac:dyDescent="0.15">
      <c r="A511" s="1">
        <v>23</v>
      </c>
      <c r="B511" s="1" t="s">
        <v>137</v>
      </c>
      <c r="C511" s="1">
        <v>2</v>
      </c>
      <c r="D511" s="1" t="s">
        <v>10</v>
      </c>
      <c r="E511" s="2">
        <v>12730.869127240527</v>
      </c>
      <c r="F511" s="2">
        <v>15230.005852385835</v>
      </c>
      <c r="G511" s="2">
        <v>18403.463577538663</v>
      </c>
      <c r="H511" s="2">
        <v>10380.051711156199</v>
      </c>
      <c r="I511" s="2">
        <v>4022.5090601741845</v>
      </c>
    </row>
    <row r="512" spans="1:9" x14ac:dyDescent="0.15">
      <c r="A512" s="1">
        <v>23</v>
      </c>
      <c r="B512" s="1" t="s">
        <v>138</v>
      </c>
      <c r="C512" s="1">
        <v>3</v>
      </c>
      <c r="D512" s="1" t="s">
        <v>17</v>
      </c>
      <c r="E512" s="2">
        <v>682946.74795194936</v>
      </c>
      <c r="F512" s="2">
        <v>953829.19677318889</v>
      </c>
      <c r="G512" s="2">
        <v>924655.98330464656</v>
      </c>
      <c r="H512" s="2">
        <v>949670.93121174409</v>
      </c>
      <c r="I512" s="2">
        <v>895514.99492214934</v>
      </c>
    </row>
    <row r="513" spans="1:9" x14ac:dyDescent="0.15">
      <c r="A513" s="1">
        <v>23</v>
      </c>
      <c r="B513" s="1" t="s">
        <v>138</v>
      </c>
      <c r="C513" s="1">
        <v>4</v>
      </c>
      <c r="D513" s="1" t="s">
        <v>18</v>
      </c>
      <c r="E513" s="2">
        <v>440933.06199501775</v>
      </c>
      <c r="F513" s="2">
        <v>433462.80671761261</v>
      </c>
      <c r="G513" s="2">
        <v>577737.13308735669</v>
      </c>
      <c r="H513" s="2">
        <v>220103.0117854639</v>
      </c>
      <c r="I513" s="2">
        <v>131904.52827446672</v>
      </c>
    </row>
    <row r="514" spans="1:9" x14ac:dyDescent="0.15">
      <c r="A514" s="1">
        <v>23</v>
      </c>
      <c r="B514" s="1" t="s">
        <v>138</v>
      </c>
      <c r="C514" s="1">
        <v>5</v>
      </c>
      <c r="D514" s="1" t="s">
        <v>19</v>
      </c>
      <c r="E514" s="2">
        <v>97674.940724847373</v>
      </c>
      <c r="F514" s="2">
        <v>113980.29817727683</v>
      </c>
      <c r="G514" s="2">
        <v>202096.96718632753</v>
      </c>
      <c r="H514" s="2">
        <v>153170.09824841225</v>
      </c>
      <c r="I514" s="2">
        <v>127947.81109714042</v>
      </c>
    </row>
    <row r="515" spans="1:9" x14ac:dyDescent="0.15">
      <c r="A515" s="1">
        <v>23</v>
      </c>
      <c r="B515" s="1" t="s">
        <v>138</v>
      </c>
      <c r="C515" s="1">
        <v>6</v>
      </c>
      <c r="D515" s="1" t="s">
        <v>3</v>
      </c>
      <c r="E515" s="2">
        <v>49585.220445655097</v>
      </c>
      <c r="F515" s="2">
        <v>113453.96021966296</v>
      </c>
      <c r="G515" s="2">
        <v>225330.49867961925</v>
      </c>
      <c r="H515" s="2">
        <v>229775.10824318186</v>
      </c>
      <c r="I515" s="2">
        <v>311100.42404982029</v>
      </c>
    </row>
    <row r="516" spans="1:9" x14ac:dyDescent="0.15">
      <c r="A516" s="1">
        <v>23</v>
      </c>
      <c r="B516" s="1" t="s">
        <v>138</v>
      </c>
      <c r="C516" s="1">
        <v>7</v>
      </c>
      <c r="D516" s="1" t="s">
        <v>20</v>
      </c>
      <c r="E516" s="2">
        <v>136733.41913001382</v>
      </c>
      <c r="F516" s="2">
        <v>207633.76509503229</v>
      </c>
      <c r="G516" s="2">
        <v>366865.8740158669</v>
      </c>
      <c r="H516" s="2">
        <v>349248.51518055575</v>
      </c>
      <c r="I516" s="2">
        <v>290011.18403126602</v>
      </c>
    </row>
    <row r="517" spans="1:9" x14ac:dyDescent="0.15">
      <c r="A517" s="1">
        <v>23</v>
      </c>
      <c r="B517" s="1" t="s">
        <v>139</v>
      </c>
      <c r="C517" s="1">
        <v>8</v>
      </c>
      <c r="D517" s="1" t="s">
        <v>21</v>
      </c>
      <c r="E517" s="2">
        <v>277373.41860441596</v>
      </c>
      <c r="F517" s="2">
        <v>278767.06939028186</v>
      </c>
      <c r="G517" s="2">
        <v>407466.84175289451</v>
      </c>
      <c r="H517" s="2">
        <v>376600.69918619544</v>
      </c>
      <c r="I517" s="2">
        <v>269832.66857741727</v>
      </c>
    </row>
    <row r="518" spans="1:9" x14ac:dyDescent="0.15">
      <c r="A518" s="1">
        <v>23</v>
      </c>
      <c r="B518" s="1" t="s">
        <v>138</v>
      </c>
      <c r="C518" s="1">
        <v>9</v>
      </c>
      <c r="D518" s="1" t="s">
        <v>22</v>
      </c>
      <c r="E518" s="2">
        <v>253568.35442114377</v>
      </c>
      <c r="F518" s="2">
        <v>547842.54009355244</v>
      </c>
      <c r="G518" s="2">
        <v>714130.33027655235</v>
      </c>
      <c r="H518" s="2">
        <v>701310.1971087089</v>
      </c>
      <c r="I518" s="2">
        <v>279941.45805658598</v>
      </c>
    </row>
    <row r="519" spans="1:9" x14ac:dyDescent="0.15">
      <c r="A519" s="1">
        <v>23</v>
      </c>
      <c r="B519" s="1" t="s">
        <v>138</v>
      </c>
      <c r="C519" s="1">
        <v>10</v>
      </c>
      <c r="D519" s="1" t="s">
        <v>23</v>
      </c>
      <c r="E519" s="2">
        <v>196987.26211554991</v>
      </c>
      <c r="F519" s="2">
        <v>275476.26629415783</v>
      </c>
      <c r="G519" s="2">
        <v>502857.49958054553</v>
      </c>
      <c r="H519" s="2">
        <v>486658.16641119315</v>
      </c>
      <c r="I519" s="2">
        <v>351505.7484844717</v>
      </c>
    </row>
    <row r="520" spans="1:9" x14ac:dyDescent="0.15">
      <c r="A520" s="1">
        <v>23</v>
      </c>
      <c r="B520" s="1" t="s">
        <v>138</v>
      </c>
      <c r="C520" s="1">
        <v>11</v>
      </c>
      <c r="D520" s="1" t="s">
        <v>24</v>
      </c>
      <c r="E520" s="2">
        <v>286902.39509481512</v>
      </c>
      <c r="F520" s="2">
        <v>587220.88859482412</v>
      </c>
      <c r="G520" s="2">
        <v>1473263.7442246762</v>
      </c>
      <c r="H520" s="2">
        <v>1063517.5428132014</v>
      </c>
      <c r="I520" s="2">
        <v>1378431.297745073</v>
      </c>
    </row>
    <row r="521" spans="1:9" x14ac:dyDescent="0.15">
      <c r="A521" s="1">
        <v>23</v>
      </c>
      <c r="B521" s="1" t="s">
        <v>138</v>
      </c>
      <c r="C521" s="1">
        <v>12</v>
      </c>
      <c r="D521" s="1" t="s">
        <v>25</v>
      </c>
      <c r="E521" s="2">
        <v>12295.868010998567</v>
      </c>
      <c r="F521" s="2">
        <v>80305.828272558123</v>
      </c>
      <c r="G521" s="2">
        <v>392369.99560158054</v>
      </c>
      <c r="H521" s="2">
        <v>865373.83575043501</v>
      </c>
      <c r="I521" s="2">
        <v>4192142.8790948163</v>
      </c>
    </row>
    <row r="522" spans="1:9" x14ac:dyDescent="0.15">
      <c r="A522" s="1">
        <v>23</v>
      </c>
      <c r="B522" s="1" t="s">
        <v>138</v>
      </c>
      <c r="C522" s="1">
        <v>13</v>
      </c>
      <c r="D522" s="1" t="s">
        <v>26</v>
      </c>
      <c r="E522" s="2">
        <v>406683.89129196724</v>
      </c>
      <c r="F522" s="2">
        <v>1259948.3631046552</v>
      </c>
      <c r="G522" s="2">
        <v>3376403.2943077246</v>
      </c>
      <c r="H522" s="2">
        <v>3601439.0305603384</v>
      </c>
      <c r="I522" s="2">
        <v>4542064.4791734023</v>
      </c>
    </row>
    <row r="523" spans="1:9" x14ac:dyDescent="0.15">
      <c r="A523" s="1">
        <v>23</v>
      </c>
      <c r="B523" s="1" t="s">
        <v>138</v>
      </c>
      <c r="C523" s="1">
        <v>14</v>
      </c>
      <c r="D523" s="1" t="s">
        <v>27</v>
      </c>
      <c r="E523" s="2">
        <v>15644.085640035795</v>
      </c>
      <c r="F523" s="2">
        <v>54983.996420381744</v>
      </c>
      <c r="G523" s="2">
        <v>114859.82363480249</v>
      </c>
      <c r="H523" s="2">
        <v>107176.23948545677</v>
      </c>
      <c r="I523" s="2">
        <v>103704.90134017964</v>
      </c>
    </row>
    <row r="524" spans="1:9" x14ac:dyDescent="0.15">
      <c r="A524" s="1">
        <v>23</v>
      </c>
      <c r="B524" s="1" t="s">
        <v>138</v>
      </c>
      <c r="C524" s="1">
        <v>15</v>
      </c>
      <c r="D524" s="1" t="s">
        <v>28</v>
      </c>
      <c r="E524" s="2">
        <v>633528.95094666304</v>
      </c>
      <c r="F524" s="2">
        <v>839272.29874499992</v>
      </c>
      <c r="G524" s="2">
        <v>1460974.0612400882</v>
      </c>
      <c r="H524" s="2">
        <v>1198566.5197899861</v>
      </c>
      <c r="I524" s="2">
        <v>1099233.4180916038</v>
      </c>
    </row>
    <row r="525" spans="1:9" x14ac:dyDescent="0.15">
      <c r="A525" s="1">
        <v>23</v>
      </c>
      <c r="B525" s="1" t="s">
        <v>137</v>
      </c>
      <c r="C525" s="1">
        <v>16</v>
      </c>
      <c r="D525" s="1" t="s">
        <v>11</v>
      </c>
      <c r="E525" s="2">
        <v>1855285.1860339649</v>
      </c>
      <c r="F525" s="2">
        <v>1949609.5887014081</v>
      </c>
      <c r="G525" s="2">
        <v>2526965.1331610088</v>
      </c>
      <c r="H525" s="2">
        <v>1975098.4602885132</v>
      </c>
      <c r="I525" s="2">
        <v>1717114.799420754</v>
      </c>
    </row>
    <row r="526" spans="1:9" x14ac:dyDescent="0.15">
      <c r="A526" s="1">
        <v>23</v>
      </c>
      <c r="B526" s="1" t="s">
        <v>137</v>
      </c>
      <c r="C526" s="1">
        <v>17</v>
      </c>
      <c r="D526" s="1" t="s">
        <v>12</v>
      </c>
      <c r="E526" s="2">
        <v>297269.08235780406</v>
      </c>
      <c r="F526" s="2">
        <v>455689.38402330788</v>
      </c>
      <c r="G526" s="2">
        <v>673410.79471164814</v>
      </c>
      <c r="H526" s="2">
        <v>772916.55856826191</v>
      </c>
      <c r="I526" s="2">
        <v>834153.31788090162</v>
      </c>
    </row>
    <row r="527" spans="1:9" x14ac:dyDescent="0.15">
      <c r="A527" s="1">
        <v>23</v>
      </c>
      <c r="B527" s="1" t="s">
        <v>137</v>
      </c>
      <c r="C527" s="1">
        <v>18</v>
      </c>
      <c r="D527" s="1" t="s">
        <v>13</v>
      </c>
      <c r="E527" s="2">
        <v>1003115.8080158485</v>
      </c>
      <c r="F527" s="2">
        <v>1991850.4633629895</v>
      </c>
      <c r="G527" s="2">
        <v>3055052.2382584345</v>
      </c>
      <c r="H527" s="2">
        <v>4553647.4177298984</v>
      </c>
      <c r="I527" s="2">
        <v>4184613.8771855189</v>
      </c>
    </row>
    <row r="528" spans="1:9" x14ac:dyDescent="0.15">
      <c r="A528" s="1">
        <v>23</v>
      </c>
      <c r="B528" s="1" t="s">
        <v>137</v>
      </c>
      <c r="C528" s="1">
        <v>19</v>
      </c>
      <c r="D528" s="1" t="s">
        <v>14</v>
      </c>
      <c r="E528" s="2">
        <v>236209.7455906134</v>
      </c>
      <c r="F528" s="2">
        <v>450999.48498773464</v>
      </c>
      <c r="G528" s="2">
        <v>1194610.5805031199</v>
      </c>
      <c r="H528" s="2">
        <v>1267764.4322151605</v>
      </c>
      <c r="I528" s="2">
        <v>1245007.2318774413</v>
      </c>
    </row>
    <row r="529" spans="1:9" x14ac:dyDescent="0.15">
      <c r="A529" s="1">
        <v>23</v>
      </c>
      <c r="B529" s="1" t="s">
        <v>137</v>
      </c>
      <c r="C529" s="1">
        <v>20</v>
      </c>
      <c r="D529" s="1" t="s">
        <v>15</v>
      </c>
      <c r="E529" s="2">
        <v>216247.79851846042</v>
      </c>
      <c r="F529" s="2">
        <v>509312.4648165793</v>
      </c>
      <c r="G529" s="2">
        <v>505378.45503545634</v>
      </c>
      <c r="H529" s="2">
        <v>390773.12527832272</v>
      </c>
      <c r="I529" s="2">
        <v>488400.98282983509</v>
      </c>
    </row>
    <row r="530" spans="1:9" x14ac:dyDescent="0.15">
      <c r="A530" s="1">
        <v>23</v>
      </c>
      <c r="B530" s="1" t="s">
        <v>137</v>
      </c>
      <c r="C530" s="1">
        <v>21</v>
      </c>
      <c r="D530" s="1" t="s">
        <v>16</v>
      </c>
      <c r="E530" s="2">
        <v>781292.74982505315</v>
      </c>
      <c r="F530" s="2">
        <v>999866.81612389907</v>
      </c>
      <c r="G530" s="2">
        <v>1558910.9533562288</v>
      </c>
      <c r="H530" s="2">
        <v>1926674.6860129186</v>
      </c>
      <c r="I530" s="2">
        <v>2525126.636783632</v>
      </c>
    </row>
    <row r="531" spans="1:9" x14ac:dyDescent="0.15">
      <c r="A531" s="1">
        <v>23</v>
      </c>
      <c r="B531" s="1" t="s">
        <v>136</v>
      </c>
      <c r="C531" s="1">
        <v>22</v>
      </c>
      <c r="D531" s="1" t="s">
        <v>8</v>
      </c>
      <c r="E531" s="2">
        <v>1666526.3456740682</v>
      </c>
      <c r="F531" s="2">
        <v>3004227.3651455091</v>
      </c>
      <c r="G531" s="2">
        <v>4207365.9151454959</v>
      </c>
      <c r="H531" s="2">
        <v>5559082.036696896</v>
      </c>
      <c r="I531" s="2">
        <v>6884843.6806145571</v>
      </c>
    </row>
    <row r="532" spans="1:9" x14ac:dyDescent="0.15">
      <c r="A532" s="1">
        <v>23</v>
      </c>
      <c r="B532" s="1" t="s">
        <v>136</v>
      </c>
      <c r="C532" s="1">
        <v>23</v>
      </c>
      <c r="D532" s="1" t="s">
        <v>29</v>
      </c>
      <c r="E532" s="2">
        <v>980500.76560596016</v>
      </c>
      <c r="F532" s="2">
        <v>1426569.8259937337</v>
      </c>
      <c r="G532" s="2">
        <v>1719772.9997831781</v>
      </c>
      <c r="H532" s="2">
        <v>2045334.7019420471</v>
      </c>
      <c r="I532" s="2">
        <v>2312313.99464047</v>
      </c>
    </row>
    <row r="533" spans="1:9" x14ac:dyDescent="0.15">
      <c r="A533" s="1">
        <v>24</v>
      </c>
      <c r="B533" s="1" t="s">
        <v>141</v>
      </c>
      <c r="C533" s="1">
        <v>1</v>
      </c>
      <c r="D533" s="1" t="s">
        <v>9</v>
      </c>
      <c r="E533" s="2">
        <v>198317.91766302011</v>
      </c>
      <c r="F533" s="2">
        <v>173768.94903778803</v>
      </c>
      <c r="G533" s="2">
        <v>193043.03255840868</v>
      </c>
      <c r="H533" s="2">
        <v>182458.87551549947</v>
      </c>
      <c r="I533" s="2">
        <v>124562.01875727221</v>
      </c>
    </row>
    <row r="534" spans="1:9" x14ac:dyDescent="0.15">
      <c r="A534" s="1">
        <v>24</v>
      </c>
      <c r="B534" s="1" t="s">
        <v>141</v>
      </c>
      <c r="C534" s="1">
        <v>2</v>
      </c>
      <c r="D534" s="1" t="s">
        <v>10</v>
      </c>
      <c r="E534" s="2">
        <v>10038.884168055514</v>
      </c>
      <c r="F534" s="2">
        <v>16642.005347703336</v>
      </c>
      <c r="G534" s="2">
        <v>11520.078434485506</v>
      </c>
      <c r="H534" s="2">
        <v>7919.1733057897309</v>
      </c>
      <c r="I534" s="2">
        <v>3707.2709498956065</v>
      </c>
    </row>
    <row r="535" spans="1:9" x14ac:dyDescent="0.15">
      <c r="A535" s="1">
        <v>24</v>
      </c>
      <c r="B535" s="1" t="s">
        <v>142</v>
      </c>
      <c r="C535" s="1">
        <v>3</v>
      </c>
      <c r="D535" s="1" t="s">
        <v>17</v>
      </c>
      <c r="E535" s="2">
        <v>124252.10616147269</v>
      </c>
      <c r="F535" s="2">
        <v>139496.11462655989</v>
      </c>
      <c r="G535" s="2">
        <v>161897.38367564842</v>
      </c>
      <c r="H535" s="2">
        <v>169707.27824847086</v>
      </c>
      <c r="I535" s="2">
        <v>159214.96810075236</v>
      </c>
    </row>
    <row r="536" spans="1:9" x14ac:dyDescent="0.15">
      <c r="A536" s="1">
        <v>24</v>
      </c>
      <c r="B536" s="1" t="s">
        <v>142</v>
      </c>
      <c r="C536" s="1">
        <v>4</v>
      </c>
      <c r="D536" s="1" t="s">
        <v>18</v>
      </c>
      <c r="E536" s="2">
        <v>54105.431006321705</v>
      </c>
      <c r="F536" s="2">
        <v>64483.521306196795</v>
      </c>
      <c r="G536" s="2">
        <v>75304.168180558772</v>
      </c>
      <c r="H536" s="2">
        <v>29664.753315602713</v>
      </c>
      <c r="I536" s="2">
        <v>10374.516328108006</v>
      </c>
    </row>
    <row r="537" spans="1:9" x14ac:dyDescent="0.15">
      <c r="A537" s="1">
        <v>24</v>
      </c>
      <c r="B537" s="1" t="s">
        <v>142</v>
      </c>
      <c r="C537" s="1">
        <v>5</v>
      </c>
      <c r="D537" s="1" t="s">
        <v>19</v>
      </c>
      <c r="E537" s="2">
        <v>12534.487260113712</v>
      </c>
      <c r="F537" s="2">
        <v>13984.115519426883</v>
      </c>
      <c r="G537" s="2">
        <v>30036.588145573282</v>
      </c>
      <c r="H537" s="2">
        <v>27457.019637914786</v>
      </c>
      <c r="I537" s="2">
        <v>19956.949026123562</v>
      </c>
    </row>
    <row r="538" spans="1:9" x14ac:dyDescent="0.15">
      <c r="A538" s="1">
        <v>24</v>
      </c>
      <c r="B538" s="1" t="s">
        <v>142</v>
      </c>
      <c r="C538" s="1">
        <v>6</v>
      </c>
      <c r="D538" s="1" t="s">
        <v>3</v>
      </c>
      <c r="E538" s="2">
        <v>36697.154583532742</v>
      </c>
      <c r="F538" s="2">
        <v>83127.147966175748</v>
      </c>
      <c r="G538" s="2">
        <v>226329.71446442761</v>
      </c>
      <c r="H538" s="2">
        <v>167379.00482642147</v>
      </c>
      <c r="I538" s="2">
        <v>229400.20536348116</v>
      </c>
    </row>
    <row r="539" spans="1:9" x14ac:dyDescent="0.15">
      <c r="A539" s="1">
        <v>24</v>
      </c>
      <c r="B539" s="1" t="s">
        <v>142</v>
      </c>
      <c r="C539" s="1">
        <v>7</v>
      </c>
      <c r="D539" s="1" t="s">
        <v>20</v>
      </c>
      <c r="E539" s="2">
        <v>378406.9655898973</v>
      </c>
      <c r="F539" s="2">
        <v>145591.64065816702</v>
      </c>
      <c r="G539" s="2">
        <v>333735.92352615524</v>
      </c>
      <c r="H539" s="2">
        <v>137020.55650632537</v>
      </c>
      <c r="I539" s="2">
        <v>139947.83035543881</v>
      </c>
    </row>
    <row r="540" spans="1:9" x14ac:dyDescent="0.15">
      <c r="A540" s="1">
        <v>24</v>
      </c>
      <c r="B540" s="1" t="s">
        <v>142</v>
      </c>
      <c r="C540" s="1">
        <v>8</v>
      </c>
      <c r="D540" s="1" t="s">
        <v>21</v>
      </c>
      <c r="E540" s="2">
        <v>83252.16180988749</v>
      </c>
      <c r="F540" s="2">
        <v>95793.173599775298</v>
      </c>
      <c r="G540" s="2">
        <v>149123.22796641637</v>
      </c>
      <c r="H540" s="2">
        <v>155169.05589526147</v>
      </c>
      <c r="I540" s="2">
        <v>111446.99275075237</v>
      </c>
    </row>
    <row r="541" spans="1:9" x14ac:dyDescent="0.15">
      <c r="A541" s="1">
        <v>24</v>
      </c>
      <c r="B541" s="1" t="s">
        <v>142</v>
      </c>
      <c r="C541" s="1">
        <v>9</v>
      </c>
      <c r="D541" s="1" t="s">
        <v>22</v>
      </c>
      <c r="E541" s="2">
        <v>27401.378524569016</v>
      </c>
      <c r="F541" s="2">
        <v>78012.968476004084</v>
      </c>
      <c r="G541" s="2">
        <v>60441.115441233531</v>
      </c>
      <c r="H541" s="2">
        <v>140840.73917878259</v>
      </c>
      <c r="I541" s="2">
        <v>38090.95237104495</v>
      </c>
    </row>
    <row r="542" spans="1:9" x14ac:dyDescent="0.15">
      <c r="A542" s="1">
        <v>24</v>
      </c>
      <c r="B542" s="1" t="s">
        <v>142</v>
      </c>
      <c r="C542" s="1">
        <v>10</v>
      </c>
      <c r="D542" s="1" t="s">
        <v>23</v>
      </c>
      <c r="E542" s="2">
        <v>19260.161710156583</v>
      </c>
      <c r="F542" s="2">
        <v>38301.535555906528</v>
      </c>
      <c r="G542" s="2">
        <v>73233.216232353952</v>
      </c>
      <c r="H542" s="2">
        <v>95679.646646203255</v>
      </c>
      <c r="I542" s="2">
        <v>70956.893476506884</v>
      </c>
    </row>
    <row r="543" spans="1:9" x14ac:dyDescent="0.15">
      <c r="A543" s="1">
        <v>24</v>
      </c>
      <c r="B543" s="1" t="s">
        <v>142</v>
      </c>
      <c r="C543" s="1">
        <v>11</v>
      </c>
      <c r="D543" s="1" t="s">
        <v>24</v>
      </c>
      <c r="E543" s="2">
        <v>34293.498469989565</v>
      </c>
      <c r="F543" s="2">
        <v>74523.624296282243</v>
      </c>
      <c r="G543" s="2">
        <v>193611.78376391483</v>
      </c>
      <c r="H543" s="2">
        <v>199646.96821395512</v>
      </c>
      <c r="I543" s="2">
        <v>305873.70289678575</v>
      </c>
    </row>
    <row r="544" spans="1:9" x14ac:dyDescent="0.15">
      <c r="A544" s="1">
        <v>24</v>
      </c>
      <c r="B544" s="1" t="s">
        <v>142</v>
      </c>
      <c r="C544" s="1">
        <v>12</v>
      </c>
      <c r="D544" s="1" t="s">
        <v>25</v>
      </c>
      <c r="E544" s="2">
        <v>4170.0854635765763</v>
      </c>
      <c r="F544" s="2">
        <v>18805.520594801957</v>
      </c>
      <c r="G544" s="2">
        <v>126979.41525814356</v>
      </c>
      <c r="H544" s="2">
        <v>493014.49526752433</v>
      </c>
      <c r="I544" s="2">
        <v>4407338.7769479509</v>
      </c>
    </row>
    <row r="545" spans="1:9" x14ac:dyDescent="0.15">
      <c r="A545" s="1">
        <v>24</v>
      </c>
      <c r="B545" s="1" t="s">
        <v>142</v>
      </c>
      <c r="C545" s="1">
        <v>13</v>
      </c>
      <c r="D545" s="1" t="s">
        <v>26</v>
      </c>
      <c r="E545" s="2">
        <v>43406.750784347409</v>
      </c>
      <c r="F545" s="2">
        <v>73642.661039408253</v>
      </c>
      <c r="G545" s="2">
        <v>315687.36483332823</v>
      </c>
      <c r="H545" s="2">
        <v>449257.62687532819</v>
      </c>
      <c r="I545" s="2">
        <v>599109.17239390104</v>
      </c>
    </row>
    <row r="546" spans="1:9" x14ac:dyDescent="0.15">
      <c r="A546" s="1">
        <v>24</v>
      </c>
      <c r="B546" s="1" t="s">
        <v>142</v>
      </c>
      <c r="C546" s="1">
        <v>14</v>
      </c>
      <c r="D546" s="1" t="s">
        <v>27</v>
      </c>
      <c r="E546" s="2">
        <v>434.69434034948875</v>
      </c>
      <c r="F546" s="2">
        <v>528.48508004076655</v>
      </c>
      <c r="G546" s="2">
        <v>3027.0012786166026</v>
      </c>
      <c r="H546" s="2">
        <v>10055.263433773871</v>
      </c>
      <c r="I546" s="2">
        <v>4792.1020489224402</v>
      </c>
    </row>
    <row r="547" spans="1:9" x14ac:dyDescent="0.15">
      <c r="A547" s="1">
        <v>24</v>
      </c>
      <c r="B547" s="1" t="s">
        <v>142</v>
      </c>
      <c r="C547" s="1">
        <v>15</v>
      </c>
      <c r="D547" s="1" t="s">
        <v>28</v>
      </c>
      <c r="E547" s="2">
        <v>101876.17212049998</v>
      </c>
      <c r="F547" s="2">
        <v>109411.89100069838</v>
      </c>
      <c r="G547" s="2">
        <v>241976.89468010937</v>
      </c>
      <c r="H547" s="2">
        <v>244136.43492368062</v>
      </c>
      <c r="I547" s="2">
        <v>208856.78247010868</v>
      </c>
    </row>
    <row r="548" spans="1:9" x14ac:dyDescent="0.15">
      <c r="A548" s="1">
        <v>24</v>
      </c>
      <c r="B548" s="1" t="s">
        <v>141</v>
      </c>
      <c r="C548" s="1">
        <v>16</v>
      </c>
      <c r="D548" s="1" t="s">
        <v>11</v>
      </c>
      <c r="E548" s="2">
        <v>481683.12390432751</v>
      </c>
      <c r="F548" s="2">
        <v>611532.49552759645</v>
      </c>
      <c r="G548" s="2">
        <v>784969.60451765684</v>
      </c>
      <c r="H548" s="2">
        <v>577337.29632730689</v>
      </c>
      <c r="I548" s="2">
        <v>450340.53047057556</v>
      </c>
    </row>
    <row r="549" spans="1:9" x14ac:dyDescent="0.15">
      <c r="A549" s="1">
        <v>24</v>
      </c>
      <c r="B549" s="1" t="s">
        <v>141</v>
      </c>
      <c r="C549" s="1">
        <v>17</v>
      </c>
      <c r="D549" s="1" t="s">
        <v>12</v>
      </c>
      <c r="E549" s="2">
        <v>63155.428314142155</v>
      </c>
      <c r="F549" s="2">
        <v>103984.18616907722</v>
      </c>
      <c r="G549" s="2">
        <v>171892.17587653431</v>
      </c>
      <c r="H549" s="2">
        <v>242904.70597438974</v>
      </c>
      <c r="I549" s="2">
        <v>223806.46708675832</v>
      </c>
    </row>
    <row r="550" spans="1:9" x14ac:dyDescent="0.15">
      <c r="A550" s="1">
        <v>24</v>
      </c>
      <c r="B550" s="1" t="s">
        <v>141</v>
      </c>
      <c r="C550" s="1">
        <v>18</v>
      </c>
      <c r="D550" s="1" t="s">
        <v>13</v>
      </c>
      <c r="E550" s="2">
        <v>138886.13198323554</v>
      </c>
      <c r="F550" s="2">
        <v>264910.51484214619</v>
      </c>
      <c r="G550" s="2">
        <v>400662.32612036588</v>
      </c>
      <c r="H550" s="2">
        <v>554358.26649109682</v>
      </c>
      <c r="I550" s="2">
        <v>522896.10275867098</v>
      </c>
    </row>
    <row r="551" spans="1:9" x14ac:dyDescent="0.15">
      <c r="A551" s="1">
        <v>24</v>
      </c>
      <c r="B551" s="1" t="s">
        <v>141</v>
      </c>
      <c r="C551" s="1">
        <v>19</v>
      </c>
      <c r="D551" s="1" t="s">
        <v>14</v>
      </c>
      <c r="E551" s="2">
        <v>65754.043477446554</v>
      </c>
      <c r="F551" s="2">
        <v>143924.77399354265</v>
      </c>
      <c r="G551" s="2">
        <v>337773.0161237659</v>
      </c>
      <c r="H551" s="2">
        <v>313446.27318217239</v>
      </c>
      <c r="I551" s="2">
        <v>315880.17566679849</v>
      </c>
    </row>
    <row r="552" spans="1:9" x14ac:dyDescent="0.15">
      <c r="A552" s="1">
        <v>24</v>
      </c>
      <c r="B552" s="1" t="s">
        <v>141</v>
      </c>
      <c r="C552" s="1">
        <v>20</v>
      </c>
      <c r="D552" s="1" t="s">
        <v>15</v>
      </c>
      <c r="E552" s="2">
        <v>72130.047362258905</v>
      </c>
      <c r="F552" s="2">
        <v>86650.93000265141</v>
      </c>
      <c r="G552" s="2">
        <v>90748.010385008762</v>
      </c>
      <c r="H552" s="2">
        <v>71865.193058945908</v>
      </c>
      <c r="I552" s="2">
        <v>88008.387372596291</v>
      </c>
    </row>
    <row r="553" spans="1:9" x14ac:dyDescent="0.15">
      <c r="A553" s="1">
        <v>24</v>
      </c>
      <c r="B553" s="1" t="s">
        <v>141</v>
      </c>
      <c r="C553" s="1">
        <v>21</v>
      </c>
      <c r="D553" s="1" t="s">
        <v>16</v>
      </c>
      <c r="E553" s="2">
        <v>159230.08258671101</v>
      </c>
      <c r="F553" s="2">
        <v>209345.44169587901</v>
      </c>
      <c r="G553" s="2">
        <v>355706.29657029733</v>
      </c>
      <c r="H553" s="2">
        <v>457085.3133211825</v>
      </c>
      <c r="I553" s="2">
        <v>573103.15988781583</v>
      </c>
    </row>
    <row r="554" spans="1:9" x14ac:dyDescent="0.15">
      <c r="A554" s="1">
        <v>24</v>
      </c>
      <c r="B554" s="1" t="s">
        <v>140</v>
      </c>
      <c r="C554" s="1">
        <v>22</v>
      </c>
      <c r="D554" s="1" t="s">
        <v>8</v>
      </c>
      <c r="E554" s="2">
        <v>504009.68151404441</v>
      </c>
      <c r="F554" s="2">
        <v>713267.91717692162</v>
      </c>
      <c r="G554" s="2">
        <v>952165.49430819321</v>
      </c>
      <c r="H554" s="2">
        <v>1191925.0302589228</v>
      </c>
      <c r="I554" s="2">
        <v>1445305.6590367325</v>
      </c>
    </row>
    <row r="555" spans="1:9" x14ac:dyDescent="0.15">
      <c r="A555" s="1">
        <v>24</v>
      </c>
      <c r="B555" s="1" t="s">
        <v>140</v>
      </c>
      <c r="C555" s="1">
        <v>23</v>
      </c>
      <c r="D555" s="1" t="s">
        <v>29</v>
      </c>
      <c r="E555" s="2">
        <v>377936.94727365969</v>
      </c>
      <c r="F555" s="2">
        <v>470213.00422222726</v>
      </c>
      <c r="G555" s="2">
        <v>512765.13222023245</v>
      </c>
      <c r="H555" s="2">
        <v>652827.57925641665</v>
      </c>
      <c r="I555" s="2">
        <v>765765.14843253</v>
      </c>
    </row>
    <row r="556" spans="1:9" x14ac:dyDescent="0.15">
      <c r="A556" s="1">
        <v>25</v>
      </c>
      <c r="B556" s="1" t="s">
        <v>144</v>
      </c>
      <c r="C556" s="1">
        <v>1</v>
      </c>
      <c r="D556" s="1" t="s">
        <v>9</v>
      </c>
      <c r="E556" s="2">
        <v>106628.97476829356</v>
      </c>
      <c r="F556" s="2">
        <v>77580.134343867292</v>
      </c>
      <c r="G556" s="2">
        <v>72753.462759206901</v>
      </c>
      <c r="H556" s="2">
        <v>67602.461787158289</v>
      </c>
      <c r="I556" s="2">
        <v>52993.014703538502</v>
      </c>
    </row>
    <row r="557" spans="1:9" x14ac:dyDescent="0.15">
      <c r="A557" s="1">
        <v>25</v>
      </c>
      <c r="B557" s="1" t="s">
        <v>144</v>
      </c>
      <c r="C557" s="1">
        <v>2</v>
      </c>
      <c r="D557" s="1" t="s">
        <v>10</v>
      </c>
      <c r="E557" s="2">
        <v>5011.5039094289959</v>
      </c>
      <c r="F557" s="2">
        <v>8132.0639328417919</v>
      </c>
      <c r="G557" s="2">
        <v>9311.8892725893093</v>
      </c>
      <c r="H557" s="2">
        <v>3901.313997508078</v>
      </c>
      <c r="I557" s="2">
        <v>1149.5335683199892</v>
      </c>
    </row>
    <row r="558" spans="1:9" x14ac:dyDescent="0.15">
      <c r="A558" s="1">
        <v>25</v>
      </c>
      <c r="B558" s="1" t="s">
        <v>145</v>
      </c>
      <c r="C558" s="1">
        <v>3</v>
      </c>
      <c r="D558" s="1" t="s">
        <v>17</v>
      </c>
      <c r="E558" s="2">
        <v>46772.80847584398</v>
      </c>
      <c r="F558" s="2">
        <v>131948.48985374378</v>
      </c>
      <c r="G558" s="2">
        <v>196392.07933691118</v>
      </c>
      <c r="H558" s="2">
        <v>300418.62683021772</v>
      </c>
      <c r="I558" s="2">
        <v>234625.42024141341</v>
      </c>
    </row>
    <row r="559" spans="1:9" x14ac:dyDescent="0.15">
      <c r="A559" s="1">
        <v>25</v>
      </c>
      <c r="B559" s="1" t="s">
        <v>145</v>
      </c>
      <c r="C559" s="1">
        <v>4</v>
      </c>
      <c r="D559" s="1" t="s">
        <v>18</v>
      </c>
      <c r="E559" s="2">
        <v>76944.03400813078</v>
      </c>
      <c r="F559" s="2">
        <v>108029.18762744228</v>
      </c>
      <c r="G559" s="2">
        <v>147519.73563876131</v>
      </c>
      <c r="H559" s="2">
        <v>64550.124559435259</v>
      </c>
      <c r="I559" s="2">
        <v>62038.874422719629</v>
      </c>
    </row>
    <row r="560" spans="1:9" x14ac:dyDescent="0.15">
      <c r="A560" s="1">
        <v>25</v>
      </c>
      <c r="B560" s="1" t="s">
        <v>145</v>
      </c>
      <c r="C560" s="1">
        <v>5</v>
      </c>
      <c r="D560" s="1" t="s">
        <v>19</v>
      </c>
      <c r="E560" s="2">
        <v>6083.1388599568636</v>
      </c>
      <c r="F560" s="2">
        <v>16354.664169806148</v>
      </c>
      <c r="G560" s="2">
        <v>32678.101944155445</v>
      </c>
      <c r="H560" s="2">
        <v>53441.710807860152</v>
      </c>
      <c r="I560" s="2">
        <v>24522.968413634881</v>
      </c>
    </row>
    <row r="561" spans="1:9" x14ac:dyDescent="0.15">
      <c r="A561" s="1">
        <v>25</v>
      </c>
      <c r="B561" s="1" t="s">
        <v>145</v>
      </c>
      <c r="C561" s="1">
        <v>6</v>
      </c>
      <c r="D561" s="1" t="s">
        <v>3</v>
      </c>
      <c r="E561" s="2">
        <v>10897.445167567763</v>
      </c>
      <c r="F561" s="2">
        <v>32872.303375063399</v>
      </c>
      <c r="G561" s="2">
        <v>135312.64760899701</v>
      </c>
      <c r="H561" s="2">
        <v>177403.56041005586</v>
      </c>
      <c r="I561" s="2">
        <v>345698.31499010033</v>
      </c>
    </row>
    <row r="562" spans="1:9" x14ac:dyDescent="0.15">
      <c r="A562" s="1">
        <v>25</v>
      </c>
      <c r="B562" s="1" t="s">
        <v>145</v>
      </c>
      <c r="C562" s="1">
        <v>7</v>
      </c>
      <c r="D562" s="1" t="s">
        <v>20</v>
      </c>
      <c r="E562" s="2">
        <v>6730.0180687926459</v>
      </c>
      <c r="F562" s="2">
        <v>1344.2631854463157</v>
      </c>
      <c r="G562" s="2">
        <v>6902.0304731873821</v>
      </c>
      <c r="H562" s="2">
        <v>8423.8804466530619</v>
      </c>
      <c r="I562" s="2">
        <v>2561.1149986267151</v>
      </c>
    </row>
    <row r="563" spans="1:9" x14ac:dyDescent="0.15">
      <c r="A563" s="1">
        <v>25</v>
      </c>
      <c r="B563" s="1" t="s">
        <v>145</v>
      </c>
      <c r="C563" s="1">
        <v>8</v>
      </c>
      <c r="D563" s="1" t="s">
        <v>21</v>
      </c>
      <c r="E563" s="2">
        <v>68885.622031391482</v>
      </c>
      <c r="F563" s="2">
        <v>90053.854415170936</v>
      </c>
      <c r="G563" s="2">
        <v>176694.33766252382</v>
      </c>
      <c r="H563" s="2">
        <v>164601.12480475975</v>
      </c>
      <c r="I563" s="2">
        <v>232973.07259370765</v>
      </c>
    </row>
    <row r="564" spans="1:9" x14ac:dyDescent="0.15">
      <c r="A564" s="1">
        <v>25</v>
      </c>
      <c r="B564" s="1" t="s">
        <v>145</v>
      </c>
      <c r="C564" s="1">
        <v>9</v>
      </c>
      <c r="D564" s="1" t="s">
        <v>22</v>
      </c>
      <c r="E564" s="2">
        <v>12586.790403685209</v>
      </c>
      <c r="F564" s="2">
        <v>22417.253905450336</v>
      </c>
      <c r="G564" s="2">
        <v>39775.78308857009</v>
      </c>
      <c r="H564" s="2">
        <v>45337.096297139389</v>
      </c>
      <c r="I564" s="2">
        <v>28683.920599132372</v>
      </c>
    </row>
    <row r="565" spans="1:9" x14ac:dyDescent="0.15">
      <c r="A565" s="1">
        <v>25</v>
      </c>
      <c r="B565" s="1" t="s">
        <v>145</v>
      </c>
      <c r="C565" s="1">
        <v>10</v>
      </c>
      <c r="D565" s="1" t="s">
        <v>23</v>
      </c>
      <c r="E565" s="2">
        <v>15406.460335666137</v>
      </c>
      <c r="F565" s="2">
        <v>43662.748841936802</v>
      </c>
      <c r="G565" s="2">
        <v>114085.59715342989</v>
      </c>
      <c r="H565" s="2">
        <v>118541.59313931954</v>
      </c>
      <c r="I565" s="2">
        <v>96559.537221849954</v>
      </c>
    </row>
    <row r="566" spans="1:9" x14ac:dyDescent="0.15">
      <c r="A566" s="1">
        <v>25</v>
      </c>
      <c r="B566" s="1" t="s">
        <v>145</v>
      </c>
      <c r="C566" s="1">
        <v>11</v>
      </c>
      <c r="D566" s="1" t="s">
        <v>24</v>
      </c>
      <c r="E566" s="2">
        <v>27393.886213152211</v>
      </c>
      <c r="F566" s="2">
        <v>100203.0479387899</v>
      </c>
      <c r="G566" s="2">
        <v>217252.76372649099</v>
      </c>
      <c r="H566" s="2">
        <v>230699.95011934856</v>
      </c>
      <c r="I566" s="2">
        <v>406445.26117060758</v>
      </c>
    </row>
    <row r="567" spans="1:9" x14ac:dyDescent="0.15">
      <c r="A567" s="1">
        <v>25</v>
      </c>
      <c r="B567" s="1" t="s">
        <v>145</v>
      </c>
      <c r="C567" s="1">
        <v>12</v>
      </c>
      <c r="D567" s="1" t="s">
        <v>25</v>
      </c>
      <c r="E567" s="2">
        <v>4547.0694266767123</v>
      </c>
      <c r="F567" s="2">
        <v>53922.638367214051</v>
      </c>
      <c r="G567" s="2">
        <v>378689.04832644144</v>
      </c>
      <c r="H567" s="2">
        <v>662463.58609602565</v>
      </c>
      <c r="I567" s="2">
        <v>1661180.240875406</v>
      </c>
    </row>
    <row r="568" spans="1:9" x14ac:dyDescent="0.15">
      <c r="A568" s="1">
        <v>25</v>
      </c>
      <c r="B568" s="1" t="s">
        <v>145</v>
      </c>
      <c r="C568" s="1">
        <v>13</v>
      </c>
      <c r="D568" s="1" t="s">
        <v>26</v>
      </c>
      <c r="E568" s="2">
        <v>7131.9520441583363</v>
      </c>
      <c r="F568" s="2">
        <v>41437.824684260602</v>
      </c>
      <c r="G568" s="2">
        <v>104877.95222224106</v>
      </c>
      <c r="H568" s="2">
        <v>209541.02174036173</v>
      </c>
      <c r="I568" s="2">
        <v>293488.41912140336</v>
      </c>
    </row>
    <row r="569" spans="1:9" x14ac:dyDescent="0.15">
      <c r="A569" s="1">
        <v>25</v>
      </c>
      <c r="B569" s="1" t="s">
        <v>145</v>
      </c>
      <c r="C569" s="1">
        <v>14</v>
      </c>
      <c r="D569" s="1" t="s">
        <v>27</v>
      </c>
      <c r="E569" s="2">
        <v>1762.6676393841262</v>
      </c>
      <c r="F569" s="2">
        <v>5645.2264711823045</v>
      </c>
      <c r="G569" s="2">
        <v>26169.6801608551</v>
      </c>
      <c r="H569" s="2">
        <v>33518.781680300897</v>
      </c>
      <c r="I569" s="2">
        <v>47028.147002788224</v>
      </c>
    </row>
    <row r="570" spans="1:9" x14ac:dyDescent="0.15">
      <c r="A570" s="1">
        <v>25</v>
      </c>
      <c r="B570" s="1" t="s">
        <v>145</v>
      </c>
      <c r="C570" s="1">
        <v>15</v>
      </c>
      <c r="D570" s="1" t="s">
        <v>28</v>
      </c>
      <c r="E570" s="2">
        <v>81968.064939528762</v>
      </c>
      <c r="F570" s="2">
        <v>147576.34642706814</v>
      </c>
      <c r="G570" s="2">
        <v>317305.38376303401</v>
      </c>
      <c r="H570" s="2">
        <v>258866.46896979894</v>
      </c>
      <c r="I570" s="2">
        <v>306985.78336613602</v>
      </c>
    </row>
    <row r="571" spans="1:9" x14ac:dyDescent="0.15">
      <c r="A571" s="1">
        <v>25</v>
      </c>
      <c r="B571" s="1" t="s">
        <v>144</v>
      </c>
      <c r="C571" s="1">
        <v>16</v>
      </c>
      <c r="D571" s="1" t="s">
        <v>11</v>
      </c>
      <c r="E571" s="2">
        <v>422453.29289133829</v>
      </c>
      <c r="F571" s="2">
        <v>416879.13071972085</v>
      </c>
      <c r="G571" s="2">
        <v>545994.4356648447</v>
      </c>
      <c r="H571" s="2">
        <v>407652.34280057659</v>
      </c>
      <c r="I571" s="2">
        <v>306065.6464959755</v>
      </c>
    </row>
    <row r="572" spans="1:9" x14ac:dyDescent="0.15">
      <c r="A572" s="1">
        <v>25</v>
      </c>
      <c r="B572" s="1" t="s">
        <v>144</v>
      </c>
      <c r="C572" s="1">
        <v>17</v>
      </c>
      <c r="D572" s="1" t="s">
        <v>12</v>
      </c>
      <c r="E572" s="2">
        <v>13814.537333538874</v>
      </c>
      <c r="F572" s="2">
        <v>42263.594683100557</v>
      </c>
      <c r="G572" s="2">
        <v>67494.570414237634</v>
      </c>
      <c r="H572" s="2">
        <v>102489.28648347351</v>
      </c>
      <c r="I572" s="2">
        <v>128896.56216003616</v>
      </c>
    </row>
    <row r="573" spans="1:9" x14ac:dyDescent="0.15">
      <c r="A573" s="1">
        <v>25</v>
      </c>
      <c r="B573" s="1" t="s">
        <v>144</v>
      </c>
      <c r="C573" s="1">
        <v>18</v>
      </c>
      <c r="D573" s="1" t="s">
        <v>13</v>
      </c>
      <c r="E573" s="2">
        <v>84168.643314009532</v>
      </c>
      <c r="F573" s="2">
        <v>174003.68821147873</v>
      </c>
      <c r="G573" s="2">
        <v>286118.18137506966</v>
      </c>
      <c r="H573" s="2">
        <v>384799.60495493369</v>
      </c>
      <c r="I573" s="2">
        <v>311602.8618119795</v>
      </c>
    </row>
    <row r="574" spans="1:9" x14ac:dyDescent="0.15">
      <c r="A574" s="1">
        <v>25</v>
      </c>
      <c r="B574" s="1" t="s">
        <v>144</v>
      </c>
      <c r="C574" s="1">
        <v>19</v>
      </c>
      <c r="D574" s="1" t="s">
        <v>14</v>
      </c>
      <c r="E574" s="2">
        <v>24804.687244587021</v>
      </c>
      <c r="F574" s="2">
        <v>63917.77668736421</v>
      </c>
      <c r="G574" s="2">
        <v>162130.68464931194</v>
      </c>
      <c r="H574" s="2">
        <v>179327.98831063879</v>
      </c>
      <c r="I574" s="2">
        <v>170775.53905075931</v>
      </c>
    </row>
    <row r="575" spans="1:9" x14ac:dyDescent="0.15">
      <c r="A575" s="1">
        <v>25</v>
      </c>
      <c r="B575" s="1" t="s">
        <v>144</v>
      </c>
      <c r="C575" s="1">
        <v>20</v>
      </c>
      <c r="D575" s="1" t="s">
        <v>15</v>
      </c>
      <c r="E575" s="2">
        <v>24633.268226756813</v>
      </c>
      <c r="F575" s="2">
        <v>57548.771232183994</v>
      </c>
      <c r="G575" s="2">
        <v>68289.826582749287</v>
      </c>
      <c r="H575" s="2">
        <v>81146.95849722522</v>
      </c>
      <c r="I575" s="2">
        <v>109220.59677262038</v>
      </c>
    </row>
    <row r="576" spans="1:9" x14ac:dyDescent="0.15">
      <c r="A576" s="1">
        <v>25</v>
      </c>
      <c r="B576" s="1" t="s">
        <v>144</v>
      </c>
      <c r="C576" s="1">
        <v>21</v>
      </c>
      <c r="D576" s="1" t="s">
        <v>16</v>
      </c>
      <c r="E576" s="2">
        <v>118292.53746448626</v>
      </c>
      <c r="F576" s="2">
        <v>142901.19452745793</v>
      </c>
      <c r="G576" s="2">
        <v>218554.24180273409</v>
      </c>
      <c r="H576" s="2">
        <v>279369.19285912102</v>
      </c>
      <c r="I576" s="2">
        <v>346098.27451969264</v>
      </c>
    </row>
    <row r="577" spans="1:9" x14ac:dyDescent="0.15">
      <c r="A577" s="1">
        <v>25</v>
      </c>
      <c r="B577" s="1" t="s">
        <v>143</v>
      </c>
      <c r="C577" s="1">
        <v>22</v>
      </c>
      <c r="D577" s="1" t="s">
        <v>8</v>
      </c>
      <c r="E577" s="2">
        <v>248444.6405424065</v>
      </c>
      <c r="F577" s="2">
        <v>430000.547006345</v>
      </c>
      <c r="G577" s="2">
        <v>609352.31309179647</v>
      </c>
      <c r="H577" s="2">
        <v>839558.15248632932</v>
      </c>
      <c r="I577" s="2">
        <v>1158321.8262723607</v>
      </c>
    </row>
    <row r="578" spans="1:9" x14ac:dyDescent="0.15">
      <c r="A578" s="1">
        <v>25</v>
      </c>
      <c r="B578" s="1" t="s">
        <v>143</v>
      </c>
      <c r="C578" s="1">
        <v>23</v>
      </c>
      <c r="D578" s="1" t="s">
        <v>29</v>
      </c>
      <c r="E578" s="2">
        <v>257956.34998949562</v>
      </c>
      <c r="F578" s="2">
        <v>332053.19376392936</v>
      </c>
      <c r="G578" s="2">
        <v>406860.20920166472</v>
      </c>
      <c r="H578" s="2">
        <v>465394.75001716171</v>
      </c>
      <c r="I578" s="2">
        <v>526121.4125306597</v>
      </c>
    </row>
    <row r="579" spans="1:9" x14ac:dyDescent="0.15">
      <c r="A579" s="1">
        <v>26</v>
      </c>
      <c r="B579" s="1" t="s">
        <v>241</v>
      </c>
      <c r="C579" s="1">
        <v>1</v>
      </c>
      <c r="D579" s="1" t="s">
        <v>9</v>
      </c>
      <c r="E579" s="2">
        <v>81233.043293071853</v>
      </c>
      <c r="F579" s="2">
        <v>65763.956488851079</v>
      </c>
      <c r="G579" s="2">
        <v>61695.28994101756</v>
      </c>
      <c r="H579" s="2">
        <v>64962.688036626765</v>
      </c>
      <c r="I579" s="2">
        <v>51549.710637041113</v>
      </c>
    </row>
    <row r="580" spans="1:9" x14ac:dyDescent="0.15">
      <c r="A580" s="1">
        <v>26</v>
      </c>
      <c r="B580" s="1" t="s">
        <v>242</v>
      </c>
      <c r="C580" s="1">
        <v>2</v>
      </c>
      <c r="D580" s="1" t="s">
        <v>10</v>
      </c>
      <c r="E580" s="2">
        <v>8372.4275430125872</v>
      </c>
      <c r="F580" s="2">
        <v>8513.6845791568066</v>
      </c>
      <c r="G580" s="2">
        <v>10304.120375119732</v>
      </c>
      <c r="H580" s="2">
        <v>6518.6603009023556</v>
      </c>
      <c r="I580" s="2">
        <v>1419.0146252073698</v>
      </c>
    </row>
    <row r="581" spans="1:9" x14ac:dyDescent="0.15">
      <c r="A581" s="1">
        <v>26</v>
      </c>
      <c r="B581" s="1" t="s">
        <v>243</v>
      </c>
      <c r="C581" s="1">
        <v>3</v>
      </c>
      <c r="D581" s="1" t="s">
        <v>17</v>
      </c>
      <c r="E581" s="2">
        <v>339235.97152426135</v>
      </c>
      <c r="F581" s="2">
        <v>529726.83730672323</v>
      </c>
      <c r="G581" s="2">
        <v>508947.81823963119</v>
      </c>
      <c r="H581" s="2">
        <v>634389.26142642717</v>
      </c>
      <c r="I581" s="2">
        <v>918888.22437502502</v>
      </c>
    </row>
    <row r="582" spans="1:9" x14ac:dyDescent="0.15">
      <c r="A582" s="1">
        <v>26</v>
      </c>
      <c r="B582" s="1" t="s">
        <v>244</v>
      </c>
      <c r="C582" s="1">
        <v>4</v>
      </c>
      <c r="D582" s="1" t="s">
        <v>18</v>
      </c>
      <c r="E582" s="2">
        <v>286920.53931362793</v>
      </c>
      <c r="F582" s="2">
        <v>340421.85953184764</v>
      </c>
      <c r="G582" s="2">
        <v>348888.31774506194</v>
      </c>
      <c r="H582" s="2">
        <v>128498.39424792415</v>
      </c>
      <c r="I582" s="2">
        <v>48397.265821790803</v>
      </c>
    </row>
    <row r="583" spans="1:9" x14ac:dyDescent="0.15">
      <c r="A583" s="1">
        <v>26</v>
      </c>
      <c r="B583" s="1" t="s">
        <v>245</v>
      </c>
      <c r="C583" s="1">
        <v>5</v>
      </c>
      <c r="D583" s="1" t="s">
        <v>19</v>
      </c>
      <c r="E583" s="2">
        <v>31884.803017007449</v>
      </c>
      <c r="F583" s="2">
        <v>42225.373214988831</v>
      </c>
      <c r="G583" s="2">
        <v>61370.34635699827</v>
      </c>
      <c r="H583" s="2">
        <v>34842.210262474247</v>
      </c>
      <c r="I583" s="2">
        <v>33618.89868140094</v>
      </c>
    </row>
    <row r="584" spans="1:9" x14ac:dyDescent="0.15">
      <c r="A584" s="1">
        <v>26</v>
      </c>
      <c r="B584" s="1" t="s">
        <v>245</v>
      </c>
      <c r="C584" s="1">
        <v>6</v>
      </c>
      <c r="D584" s="1" t="s">
        <v>3</v>
      </c>
      <c r="E584" s="2">
        <v>18659.450207805963</v>
      </c>
      <c r="F584" s="2">
        <v>24146.275754363571</v>
      </c>
      <c r="G584" s="2">
        <v>67439.32386153721</v>
      </c>
      <c r="H584" s="2">
        <v>63767.386963578312</v>
      </c>
      <c r="I584" s="2">
        <v>78859.827377321752</v>
      </c>
    </row>
    <row r="585" spans="1:9" x14ac:dyDescent="0.15">
      <c r="A585" s="1">
        <v>26</v>
      </c>
      <c r="B585" s="1" t="s">
        <v>245</v>
      </c>
      <c r="C585" s="1">
        <v>7</v>
      </c>
      <c r="D585" s="1" t="s">
        <v>20</v>
      </c>
      <c r="E585" s="2">
        <v>11025.029510917686</v>
      </c>
      <c r="F585" s="2">
        <v>1268.4614271512089</v>
      </c>
      <c r="G585" s="2">
        <v>8283.935628699448</v>
      </c>
      <c r="H585" s="2">
        <v>3975.2212352585757</v>
      </c>
      <c r="I585" s="2">
        <v>3404.441899802981</v>
      </c>
    </row>
    <row r="586" spans="1:9" x14ac:dyDescent="0.15">
      <c r="A586" s="1">
        <v>26</v>
      </c>
      <c r="B586" s="1" t="s">
        <v>245</v>
      </c>
      <c r="C586" s="1">
        <v>8</v>
      </c>
      <c r="D586" s="1" t="s">
        <v>21</v>
      </c>
      <c r="E586" s="2">
        <v>50789.421140347215</v>
      </c>
      <c r="F586" s="2">
        <v>61679.836781290825</v>
      </c>
      <c r="G586" s="2">
        <v>127662.81810182214</v>
      </c>
      <c r="H586" s="2">
        <v>96600.556352983316</v>
      </c>
      <c r="I586" s="2">
        <v>85417.527004687669</v>
      </c>
    </row>
    <row r="587" spans="1:9" x14ac:dyDescent="0.15">
      <c r="A587" s="1">
        <v>26</v>
      </c>
      <c r="B587" s="1" t="s">
        <v>245</v>
      </c>
      <c r="C587" s="1">
        <v>9</v>
      </c>
      <c r="D587" s="1" t="s">
        <v>22</v>
      </c>
      <c r="E587" s="2">
        <v>19941.95443919396</v>
      </c>
      <c r="F587" s="2">
        <v>28717.965111585374</v>
      </c>
      <c r="G587" s="2">
        <v>46878.898666871239</v>
      </c>
      <c r="H587" s="2">
        <v>41112.764552508263</v>
      </c>
      <c r="I587" s="2">
        <v>13732.70288872042</v>
      </c>
    </row>
    <row r="588" spans="1:9" x14ac:dyDescent="0.15">
      <c r="A588" s="1">
        <v>26</v>
      </c>
      <c r="B588" s="1" t="s">
        <v>245</v>
      </c>
      <c r="C588" s="1">
        <v>10</v>
      </c>
      <c r="D588" s="1" t="s">
        <v>23</v>
      </c>
      <c r="E588" s="2">
        <v>34794.293116072105</v>
      </c>
      <c r="F588" s="2">
        <v>52836.401034385977</v>
      </c>
      <c r="G588" s="2">
        <v>85889.492526172951</v>
      </c>
      <c r="H588" s="2">
        <v>88238.272623761994</v>
      </c>
      <c r="I588" s="2">
        <v>54054.746972415756</v>
      </c>
    </row>
    <row r="589" spans="1:9" x14ac:dyDescent="0.15">
      <c r="A589" s="1">
        <v>26</v>
      </c>
      <c r="B589" s="1" t="s">
        <v>246</v>
      </c>
      <c r="C589" s="1">
        <v>11</v>
      </c>
      <c r="D589" s="1" t="s">
        <v>24</v>
      </c>
      <c r="E589" s="2">
        <v>53075.07305597391</v>
      </c>
      <c r="F589" s="2">
        <v>86935.860810422062</v>
      </c>
      <c r="G589" s="2">
        <v>209204.71039394545</v>
      </c>
      <c r="H589" s="2">
        <v>204621.11483763185</v>
      </c>
      <c r="I589" s="2">
        <v>228456.21057641492</v>
      </c>
    </row>
    <row r="590" spans="1:9" x14ac:dyDescent="0.15">
      <c r="A590" s="1">
        <v>26</v>
      </c>
      <c r="B590" s="1" t="s">
        <v>245</v>
      </c>
      <c r="C590" s="1">
        <v>12</v>
      </c>
      <c r="D590" s="1" t="s">
        <v>25</v>
      </c>
      <c r="E590" s="2">
        <v>11662.798549490928</v>
      </c>
      <c r="F590" s="2">
        <v>61132.63002034113</v>
      </c>
      <c r="G590" s="2">
        <v>178711.94411919967</v>
      </c>
      <c r="H590" s="2">
        <v>436649.19181372778</v>
      </c>
      <c r="I590" s="2">
        <v>1337434.6164342209</v>
      </c>
    </row>
    <row r="591" spans="1:9" x14ac:dyDescent="0.15">
      <c r="A591" s="1">
        <v>26</v>
      </c>
      <c r="B591" s="1" t="s">
        <v>246</v>
      </c>
      <c r="C591" s="1">
        <v>13</v>
      </c>
      <c r="D591" s="1" t="s">
        <v>26</v>
      </c>
      <c r="E591" s="2">
        <v>25662.587763195923</v>
      </c>
      <c r="F591" s="2">
        <v>88288.473412467967</v>
      </c>
      <c r="G591" s="2">
        <v>139009.62383493793</v>
      </c>
      <c r="H591" s="2">
        <v>167370.38203015274</v>
      </c>
      <c r="I591" s="2">
        <v>152784.01920396619</v>
      </c>
    </row>
    <row r="592" spans="1:9" x14ac:dyDescent="0.15">
      <c r="A592" s="1">
        <v>26</v>
      </c>
      <c r="B592" s="1" t="s">
        <v>245</v>
      </c>
      <c r="C592" s="1">
        <v>14</v>
      </c>
      <c r="D592" s="1" t="s">
        <v>27</v>
      </c>
      <c r="E592" s="2">
        <v>9075.2242534013112</v>
      </c>
      <c r="F592" s="2">
        <v>29230.662913662622</v>
      </c>
      <c r="G592" s="2">
        <v>95563.950947406454</v>
      </c>
      <c r="H592" s="2">
        <v>83025.004252537343</v>
      </c>
      <c r="I592" s="2">
        <v>113154.17156745354</v>
      </c>
    </row>
    <row r="593" spans="1:9" x14ac:dyDescent="0.15">
      <c r="A593" s="1">
        <v>26</v>
      </c>
      <c r="B593" s="1" t="s">
        <v>245</v>
      </c>
      <c r="C593" s="1">
        <v>15</v>
      </c>
      <c r="D593" s="1" t="s">
        <v>28</v>
      </c>
      <c r="E593" s="2">
        <v>151706.72147013168</v>
      </c>
      <c r="F593" s="2">
        <v>188285.78250312179</v>
      </c>
      <c r="G593" s="2">
        <v>398466.82366029272</v>
      </c>
      <c r="H593" s="2">
        <v>304213.73836206971</v>
      </c>
      <c r="I593" s="2">
        <v>282357.21212486282</v>
      </c>
    </row>
    <row r="594" spans="1:9" x14ac:dyDescent="0.15">
      <c r="A594" s="1">
        <v>26</v>
      </c>
      <c r="B594" s="1" t="s">
        <v>247</v>
      </c>
      <c r="C594" s="1">
        <v>16</v>
      </c>
      <c r="D594" s="1" t="s">
        <v>11</v>
      </c>
      <c r="E594" s="2">
        <v>698260.34590777406</v>
      </c>
      <c r="F594" s="2">
        <v>678964.85528342321</v>
      </c>
      <c r="G594" s="2">
        <v>789572.50293100369</v>
      </c>
      <c r="H594" s="2">
        <v>691326.67911561416</v>
      </c>
      <c r="I594" s="2">
        <v>478217.60617173015</v>
      </c>
    </row>
    <row r="595" spans="1:9" x14ac:dyDescent="0.15">
      <c r="A595" s="1">
        <v>26</v>
      </c>
      <c r="B595" s="1" t="s">
        <v>248</v>
      </c>
      <c r="C595" s="1">
        <v>17</v>
      </c>
      <c r="D595" s="1" t="s">
        <v>12</v>
      </c>
      <c r="E595" s="2">
        <v>75378.452512305375</v>
      </c>
      <c r="F595" s="2">
        <v>106907.97826043193</v>
      </c>
      <c r="G595" s="2">
        <v>196223.30233802993</v>
      </c>
      <c r="H595" s="2">
        <v>217536.78688960822</v>
      </c>
      <c r="I595" s="2">
        <v>310223.06391511182</v>
      </c>
    </row>
    <row r="596" spans="1:9" x14ac:dyDescent="0.15">
      <c r="A596" s="1">
        <v>26</v>
      </c>
      <c r="B596" s="1" t="s">
        <v>248</v>
      </c>
      <c r="C596" s="1">
        <v>18</v>
      </c>
      <c r="D596" s="1" t="s">
        <v>13</v>
      </c>
      <c r="E596" s="2">
        <v>293798.89188515564</v>
      </c>
      <c r="F596" s="2">
        <v>817569.78184019309</v>
      </c>
      <c r="G596" s="2">
        <v>1149164.2662790928</v>
      </c>
      <c r="H596" s="2">
        <v>1230185.4770498979</v>
      </c>
      <c r="I596" s="2">
        <v>1170707.8861164209</v>
      </c>
    </row>
    <row r="597" spans="1:9" x14ac:dyDescent="0.15">
      <c r="A597" s="1">
        <v>26</v>
      </c>
      <c r="B597" s="1" t="s">
        <v>247</v>
      </c>
      <c r="C597" s="1">
        <v>19</v>
      </c>
      <c r="D597" s="1" t="s">
        <v>14</v>
      </c>
      <c r="E597" s="2">
        <v>116916.96695731924</v>
      </c>
      <c r="F597" s="2">
        <v>222268.73379005483</v>
      </c>
      <c r="G597" s="2">
        <v>532004.4934467295</v>
      </c>
      <c r="H597" s="2">
        <v>471670.05684023199</v>
      </c>
      <c r="I597" s="2">
        <v>417272.16771640297</v>
      </c>
    </row>
    <row r="598" spans="1:9" x14ac:dyDescent="0.15">
      <c r="A598" s="1">
        <v>26</v>
      </c>
      <c r="B598" s="1" t="s">
        <v>247</v>
      </c>
      <c r="C598" s="1">
        <v>20</v>
      </c>
      <c r="D598" s="1" t="s">
        <v>15</v>
      </c>
      <c r="E598" s="2">
        <v>75958.408476049473</v>
      </c>
      <c r="F598" s="2">
        <v>190930.08238912851</v>
      </c>
      <c r="G598" s="2">
        <v>197790.55382648724</v>
      </c>
      <c r="H598" s="2">
        <v>156520.42389951329</v>
      </c>
      <c r="I598" s="2">
        <v>195382.70516924799</v>
      </c>
    </row>
    <row r="599" spans="1:9" x14ac:dyDescent="0.15">
      <c r="A599" s="1">
        <v>26</v>
      </c>
      <c r="B599" s="1" t="s">
        <v>247</v>
      </c>
      <c r="C599" s="1">
        <v>21</v>
      </c>
      <c r="D599" s="1" t="s">
        <v>16</v>
      </c>
      <c r="E599" s="2">
        <v>282768.33016431698</v>
      </c>
      <c r="F599" s="2">
        <v>387593.82605907531</v>
      </c>
      <c r="G599" s="2">
        <v>439786.95828968368</v>
      </c>
      <c r="H599" s="2">
        <v>553277.85654441093</v>
      </c>
      <c r="I599" s="2">
        <v>650707.52012790437</v>
      </c>
    </row>
    <row r="600" spans="1:9" x14ac:dyDescent="0.15">
      <c r="A600" s="1">
        <v>26</v>
      </c>
      <c r="B600" s="1" t="s">
        <v>240</v>
      </c>
      <c r="C600" s="1">
        <v>22</v>
      </c>
      <c r="D600" s="1" t="s">
        <v>8</v>
      </c>
      <c r="E600" s="2">
        <v>815665.59486686625</v>
      </c>
      <c r="F600" s="2">
        <v>1364397.0402352188</v>
      </c>
      <c r="G600" s="2">
        <v>1655636.0549581666</v>
      </c>
      <c r="H600" s="2">
        <v>1920010.7451294591</v>
      </c>
      <c r="I600" s="2">
        <v>2439767.7911493415</v>
      </c>
    </row>
    <row r="601" spans="1:9" x14ac:dyDescent="0.15">
      <c r="A601" s="1">
        <v>26</v>
      </c>
      <c r="B601" s="1" t="s">
        <v>240</v>
      </c>
      <c r="C601" s="1">
        <v>23</v>
      </c>
      <c r="D601" s="1" t="s">
        <v>29</v>
      </c>
      <c r="E601" s="2">
        <v>567728.95386409736</v>
      </c>
      <c r="F601" s="2">
        <v>716633.95830172778</v>
      </c>
      <c r="G601" s="2">
        <v>807315.28975876782</v>
      </c>
      <c r="H601" s="2">
        <v>945474.85378385149</v>
      </c>
      <c r="I601" s="2">
        <v>1045311.6898282144</v>
      </c>
    </row>
    <row r="602" spans="1:9" x14ac:dyDescent="0.15">
      <c r="A602" s="1">
        <v>27</v>
      </c>
      <c r="B602" s="1" t="s">
        <v>250</v>
      </c>
      <c r="C602" s="1">
        <v>1</v>
      </c>
      <c r="D602" s="1" t="s">
        <v>9</v>
      </c>
      <c r="E602" s="2">
        <v>65331.223214374302</v>
      </c>
      <c r="F602" s="2">
        <v>45349.360963743988</v>
      </c>
      <c r="G602" s="2">
        <v>52082.420326639382</v>
      </c>
      <c r="H602" s="2">
        <v>44500.452362515498</v>
      </c>
      <c r="I602" s="2">
        <v>47314.94039319791</v>
      </c>
    </row>
    <row r="603" spans="1:9" x14ac:dyDescent="0.15">
      <c r="A603" s="1">
        <v>27</v>
      </c>
      <c r="B603" s="1" t="s">
        <v>251</v>
      </c>
      <c r="C603" s="1">
        <v>2</v>
      </c>
      <c r="D603" s="1" t="s">
        <v>10</v>
      </c>
      <c r="E603" s="2">
        <v>4845.1667170773708</v>
      </c>
      <c r="F603" s="2">
        <v>7334.3832604381332</v>
      </c>
      <c r="G603" s="2">
        <v>6078.1338302267122</v>
      </c>
      <c r="H603" s="2">
        <v>2660.849391747548</v>
      </c>
      <c r="I603" s="2">
        <v>1223.40081187291</v>
      </c>
    </row>
    <row r="604" spans="1:9" x14ac:dyDescent="0.15">
      <c r="A604" s="1">
        <v>27</v>
      </c>
      <c r="B604" s="1" t="s">
        <v>252</v>
      </c>
      <c r="C604" s="1">
        <v>3</v>
      </c>
      <c r="D604" s="1" t="s">
        <v>17</v>
      </c>
      <c r="E604" s="2">
        <v>736480.69332122128</v>
      </c>
      <c r="F604" s="2">
        <v>757717.00436032482</v>
      </c>
      <c r="G604" s="2">
        <v>740732.20661028114</v>
      </c>
      <c r="H604" s="2">
        <v>686385.03221963439</v>
      </c>
      <c r="I604" s="2">
        <v>604964.94662633177</v>
      </c>
    </row>
    <row r="605" spans="1:9" x14ac:dyDescent="0.15">
      <c r="A605" s="1">
        <v>27</v>
      </c>
      <c r="B605" s="1" t="s">
        <v>253</v>
      </c>
      <c r="C605" s="1">
        <v>4</v>
      </c>
      <c r="D605" s="1" t="s">
        <v>18</v>
      </c>
      <c r="E605" s="2">
        <v>404242.66797882784</v>
      </c>
      <c r="F605" s="2">
        <v>465717.17753402569</v>
      </c>
      <c r="G605" s="2">
        <v>597689.0649295887</v>
      </c>
      <c r="H605" s="2">
        <v>264169.13759007794</v>
      </c>
      <c r="I605" s="2">
        <v>148924.89286070003</v>
      </c>
    </row>
    <row r="606" spans="1:9" x14ac:dyDescent="0.15">
      <c r="A606" s="1">
        <v>27</v>
      </c>
      <c r="B606" s="1" t="s">
        <v>252</v>
      </c>
      <c r="C606" s="1">
        <v>5</v>
      </c>
      <c r="D606" s="1" t="s">
        <v>19</v>
      </c>
      <c r="E606" s="2">
        <v>207272.16141144984</v>
      </c>
      <c r="F606" s="2">
        <v>217575.88842318227</v>
      </c>
      <c r="G606" s="2">
        <v>351951.47283993295</v>
      </c>
      <c r="H606" s="2">
        <v>196962.89939537385</v>
      </c>
      <c r="I606" s="2">
        <v>126280.14338459315</v>
      </c>
    </row>
    <row r="607" spans="1:9" x14ac:dyDescent="0.15">
      <c r="A607" s="1">
        <v>27</v>
      </c>
      <c r="B607" s="1" t="s">
        <v>252</v>
      </c>
      <c r="C607" s="1">
        <v>6</v>
      </c>
      <c r="D607" s="1" t="s">
        <v>3</v>
      </c>
      <c r="E607" s="2">
        <v>127348.21383399701</v>
      </c>
      <c r="F607" s="2">
        <v>313261.98100091337</v>
      </c>
      <c r="G607" s="2">
        <v>737251.13673773117</v>
      </c>
      <c r="H607" s="2">
        <v>819355.87974585325</v>
      </c>
      <c r="I607" s="2">
        <v>992844.75663692679</v>
      </c>
    </row>
    <row r="608" spans="1:9" x14ac:dyDescent="0.15">
      <c r="A608" s="1">
        <v>27</v>
      </c>
      <c r="B608" s="1" t="s">
        <v>252</v>
      </c>
      <c r="C608" s="1">
        <v>7</v>
      </c>
      <c r="D608" s="1" t="s">
        <v>20</v>
      </c>
      <c r="E608" s="2">
        <v>455669.83723966428</v>
      </c>
      <c r="F608" s="2">
        <v>1188195.3820603532</v>
      </c>
      <c r="G608" s="2">
        <v>549728.49047591619</v>
      </c>
      <c r="H608" s="2">
        <v>489960.52268309629</v>
      </c>
      <c r="I608" s="2">
        <v>295433.00414330675</v>
      </c>
    </row>
    <row r="609" spans="1:9" x14ac:dyDescent="0.15">
      <c r="A609" s="1">
        <v>27</v>
      </c>
      <c r="B609" s="1" t="s">
        <v>252</v>
      </c>
      <c r="C609" s="1">
        <v>8</v>
      </c>
      <c r="D609" s="1" t="s">
        <v>21</v>
      </c>
      <c r="E609" s="2">
        <v>141670.15356130016</v>
      </c>
      <c r="F609" s="2">
        <v>101265.49210921257</v>
      </c>
      <c r="G609" s="2">
        <v>132261.09787128374</v>
      </c>
      <c r="H609" s="2">
        <v>111868.75126046558</v>
      </c>
      <c r="I609" s="2">
        <v>119030.53414501247</v>
      </c>
    </row>
    <row r="610" spans="1:9" x14ac:dyDescent="0.15">
      <c r="A610" s="1">
        <v>27</v>
      </c>
      <c r="B610" s="1" t="s">
        <v>252</v>
      </c>
      <c r="C610" s="1">
        <v>9</v>
      </c>
      <c r="D610" s="1" t="s">
        <v>22</v>
      </c>
      <c r="E610" s="2">
        <v>471603.23775476479</v>
      </c>
      <c r="F610" s="2">
        <v>561252.32695184171</v>
      </c>
      <c r="G610" s="2">
        <v>673436.16353282554</v>
      </c>
      <c r="H610" s="2">
        <v>380069.26114284113</v>
      </c>
      <c r="I610" s="2">
        <v>175846.33841307793</v>
      </c>
    </row>
    <row r="611" spans="1:9" x14ac:dyDescent="0.15">
      <c r="A611" s="1">
        <v>27</v>
      </c>
      <c r="B611" s="1" t="s">
        <v>252</v>
      </c>
      <c r="C611" s="1">
        <v>10</v>
      </c>
      <c r="D611" s="1" t="s">
        <v>23</v>
      </c>
      <c r="E611" s="2">
        <v>471399.24795700563</v>
      </c>
      <c r="F611" s="2">
        <v>626187.55354062933</v>
      </c>
      <c r="G611" s="2">
        <v>844179.66369906545</v>
      </c>
      <c r="H611" s="2">
        <v>679880.00740767631</v>
      </c>
      <c r="I611" s="2">
        <v>419454.20070984593</v>
      </c>
    </row>
    <row r="612" spans="1:9" x14ac:dyDescent="0.15">
      <c r="A612" s="1">
        <v>27</v>
      </c>
      <c r="B612" s="1" t="s">
        <v>253</v>
      </c>
      <c r="C612" s="1">
        <v>11</v>
      </c>
      <c r="D612" s="1" t="s">
        <v>24</v>
      </c>
      <c r="E612" s="2">
        <v>446557.04097885225</v>
      </c>
      <c r="F612" s="2">
        <v>783135.5461669924</v>
      </c>
      <c r="G612" s="2">
        <v>1298668.5798869382</v>
      </c>
      <c r="H612" s="2">
        <v>841301.18097585801</v>
      </c>
      <c r="I612" s="2">
        <v>832148.81651208189</v>
      </c>
    </row>
    <row r="613" spans="1:9" x14ac:dyDescent="0.15">
      <c r="A613" s="1">
        <v>27</v>
      </c>
      <c r="B613" s="1" t="s">
        <v>253</v>
      </c>
      <c r="C613" s="1">
        <v>12</v>
      </c>
      <c r="D613" s="1" t="s">
        <v>25</v>
      </c>
      <c r="E613" s="2">
        <v>34295.666897107782</v>
      </c>
      <c r="F613" s="2">
        <v>127954.31369832461</v>
      </c>
      <c r="G613" s="2">
        <v>403815.11345309543</v>
      </c>
      <c r="H613" s="2">
        <v>698726.21934734704</v>
      </c>
      <c r="I613" s="2">
        <v>3519946.0561854062</v>
      </c>
    </row>
    <row r="614" spans="1:9" x14ac:dyDescent="0.15">
      <c r="A614" s="1">
        <v>27</v>
      </c>
      <c r="B614" s="1" t="s">
        <v>252</v>
      </c>
      <c r="C614" s="1">
        <v>13</v>
      </c>
      <c r="D614" s="1" t="s">
        <v>26</v>
      </c>
      <c r="E614" s="2">
        <v>93932.061133432566</v>
      </c>
      <c r="F614" s="2">
        <v>263360.01950135786</v>
      </c>
      <c r="G614" s="2">
        <v>327846.62890645309</v>
      </c>
      <c r="H614" s="2">
        <v>257110.911546246</v>
      </c>
      <c r="I614" s="2">
        <v>310038.8816967</v>
      </c>
    </row>
    <row r="615" spans="1:9" x14ac:dyDescent="0.15">
      <c r="A615" s="1">
        <v>27</v>
      </c>
      <c r="B615" s="1" t="s">
        <v>252</v>
      </c>
      <c r="C615" s="1">
        <v>14</v>
      </c>
      <c r="D615" s="1" t="s">
        <v>27</v>
      </c>
      <c r="E615" s="2">
        <v>26034.849761629164</v>
      </c>
      <c r="F615" s="2">
        <v>43541.051717276801</v>
      </c>
      <c r="G615" s="2">
        <v>78240.985146497653</v>
      </c>
      <c r="H615" s="2">
        <v>61357.713717591294</v>
      </c>
      <c r="I615" s="2">
        <v>103163.82485829298</v>
      </c>
    </row>
    <row r="616" spans="1:9" x14ac:dyDescent="0.15">
      <c r="A616" s="1">
        <v>27</v>
      </c>
      <c r="B616" s="1" t="s">
        <v>252</v>
      </c>
      <c r="C616" s="1">
        <v>15</v>
      </c>
      <c r="D616" s="1" t="s">
        <v>28</v>
      </c>
      <c r="E616" s="2">
        <v>1003663.0808215617</v>
      </c>
      <c r="F616" s="2">
        <v>1062976.91083839</v>
      </c>
      <c r="G616" s="2">
        <v>1658022.8894946435</v>
      </c>
      <c r="H616" s="2">
        <v>1228620.8949300484</v>
      </c>
      <c r="I616" s="2">
        <v>1061930.77363139</v>
      </c>
    </row>
    <row r="617" spans="1:9" x14ac:dyDescent="0.15">
      <c r="A617" s="1">
        <v>27</v>
      </c>
      <c r="B617" s="1" t="s">
        <v>250</v>
      </c>
      <c r="C617" s="1">
        <v>16</v>
      </c>
      <c r="D617" s="1" t="s">
        <v>11</v>
      </c>
      <c r="E617" s="2">
        <v>3403514.0578089468</v>
      </c>
      <c r="F617" s="2">
        <v>2259787.208949836</v>
      </c>
      <c r="G617" s="2">
        <v>2884574.838329874</v>
      </c>
      <c r="H617" s="2">
        <v>1932525.6557656762</v>
      </c>
      <c r="I617" s="2">
        <v>1694057.1745089379</v>
      </c>
    </row>
    <row r="618" spans="1:9" x14ac:dyDescent="0.15">
      <c r="A618" s="1">
        <v>27</v>
      </c>
      <c r="B618" s="1" t="s">
        <v>250</v>
      </c>
      <c r="C618" s="1">
        <v>17</v>
      </c>
      <c r="D618" s="1" t="s">
        <v>12</v>
      </c>
      <c r="E618" s="2">
        <v>389944.19052781112</v>
      </c>
      <c r="F618" s="2">
        <v>542125.53638759721</v>
      </c>
      <c r="G618" s="2">
        <v>896843.7266156011</v>
      </c>
      <c r="H618" s="2">
        <v>1080263.263289789</v>
      </c>
      <c r="I618" s="2">
        <v>1076810.4935547723</v>
      </c>
    </row>
    <row r="619" spans="1:9" x14ac:dyDescent="0.15">
      <c r="A619" s="1">
        <v>27</v>
      </c>
      <c r="B619" s="1" t="s">
        <v>250</v>
      </c>
      <c r="C619" s="1">
        <v>18</v>
      </c>
      <c r="D619" s="1" t="s">
        <v>13</v>
      </c>
      <c r="E619" s="2">
        <v>2501809.7038590522</v>
      </c>
      <c r="F619" s="2">
        <v>4166858.8660313883</v>
      </c>
      <c r="G619" s="2">
        <v>6113799.3589366945</v>
      </c>
      <c r="H619" s="2">
        <v>6874619.8786354316</v>
      </c>
      <c r="I619" s="2">
        <v>6000293.040189527</v>
      </c>
    </row>
    <row r="620" spans="1:9" x14ac:dyDescent="0.15">
      <c r="A620" s="1">
        <v>27</v>
      </c>
      <c r="B620" s="1" t="s">
        <v>250</v>
      </c>
      <c r="C620" s="1">
        <v>19</v>
      </c>
      <c r="D620" s="1" t="s">
        <v>14</v>
      </c>
      <c r="E620" s="2">
        <v>529076.07163581019</v>
      </c>
      <c r="F620" s="2">
        <v>1259282.1605683777</v>
      </c>
      <c r="G620" s="2">
        <v>2809351.1511483244</v>
      </c>
      <c r="H620" s="2">
        <v>2268321.8598306673</v>
      </c>
      <c r="I620" s="2">
        <v>1793461.5059247871</v>
      </c>
    </row>
    <row r="621" spans="1:9" x14ac:dyDescent="0.15">
      <c r="A621" s="1">
        <v>27</v>
      </c>
      <c r="B621" s="1" t="s">
        <v>250</v>
      </c>
      <c r="C621" s="1">
        <v>20</v>
      </c>
      <c r="D621" s="1" t="s">
        <v>15</v>
      </c>
      <c r="E621" s="2">
        <v>656377.57660632639</v>
      </c>
      <c r="F621" s="2">
        <v>991359.32912397885</v>
      </c>
      <c r="G621" s="2">
        <v>1004704.0206876645</v>
      </c>
      <c r="H621" s="2">
        <v>645150.11909732188</v>
      </c>
      <c r="I621" s="2">
        <v>694120.81162688171</v>
      </c>
    </row>
    <row r="622" spans="1:9" x14ac:dyDescent="0.15">
      <c r="A622" s="1">
        <v>27</v>
      </c>
      <c r="B622" s="1" t="s">
        <v>250</v>
      </c>
      <c r="C622" s="1">
        <v>21</v>
      </c>
      <c r="D622" s="1" t="s">
        <v>16</v>
      </c>
      <c r="E622" s="2">
        <v>1388966.7759305604</v>
      </c>
      <c r="F622" s="2">
        <v>1647801.8429716949</v>
      </c>
      <c r="G622" s="2">
        <v>2297117.2823742903</v>
      </c>
      <c r="H622" s="2">
        <v>2687161.2848377721</v>
      </c>
      <c r="I622" s="2">
        <v>3090512.4953224077</v>
      </c>
    </row>
    <row r="623" spans="1:9" x14ac:dyDescent="0.15">
      <c r="A623" s="1">
        <v>27</v>
      </c>
      <c r="B623" s="1" t="s">
        <v>249</v>
      </c>
      <c r="C623" s="1">
        <v>22</v>
      </c>
      <c r="D623" s="1" t="s">
        <v>8</v>
      </c>
      <c r="E623" s="2">
        <v>3030942.0610358287</v>
      </c>
      <c r="F623" s="2">
        <v>5317548.4874880873</v>
      </c>
      <c r="G623" s="2">
        <v>7427953.0938930679</v>
      </c>
      <c r="H623" s="2">
        <v>8781604.7917542644</v>
      </c>
      <c r="I623" s="2">
        <v>10440236.390209179</v>
      </c>
    </row>
    <row r="624" spans="1:9" x14ac:dyDescent="0.15">
      <c r="A624" s="1">
        <v>27</v>
      </c>
      <c r="B624" s="1" t="s">
        <v>249</v>
      </c>
      <c r="C624" s="1">
        <v>23</v>
      </c>
      <c r="D624" s="1" t="s">
        <v>29</v>
      </c>
      <c r="E624" s="2">
        <v>1420553.5875794424</v>
      </c>
      <c r="F624" s="2">
        <v>2060250.560357671</v>
      </c>
      <c r="G624" s="2">
        <v>2353873.2500468586</v>
      </c>
      <c r="H624" s="2">
        <v>2729349.6153883403</v>
      </c>
      <c r="I624" s="2">
        <v>2683294.0123701249</v>
      </c>
    </row>
    <row r="625" spans="1:9" x14ac:dyDescent="0.15">
      <c r="A625" s="1">
        <v>28</v>
      </c>
      <c r="B625" s="1" t="s">
        <v>147</v>
      </c>
      <c r="C625" s="1">
        <v>1</v>
      </c>
      <c r="D625" s="1" t="s">
        <v>9</v>
      </c>
      <c r="E625" s="2">
        <v>177514.75201997856</v>
      </c>
      <c r="F625" s="2">
        <v>159183.97547149009</v>
      </c>
      <c r="G625" s="2">
        <v>178651.10234793968</v>
      </c>
      <c r="H625" s="2">
        <v>158841.61846134311</v>
      </c>
      <c r="I625" s="2">
        <v>135391.31996976808</v>
      </c>
    </row>
    <row r="626" spans="1:9" x14ac:dyDescent="0.15">
      <c r="A626" s="1">
        <v>28</v>
      </c>
      <c r="B626" s="1" t="s">
        <v>147</v>
      </c>
      <c r="C626" s="1">
        <v>2</v>
      </c>
      <c r="D626" s="1" t="s">
        <v>10</v>
      </c>
      <c r="E626" s="2">
        <v>49694.731526187155</v>
      </c>
      <c r="F626" s="2">
        <v>63440.921550735853</v>
      </c>
      <c r="G626" s="2">
        <v>74203.343210094332</v>
      </c>
      <c r="H626" s="2">
        <v>76036.595489428058</v>
      </c>
      <c r="I626" s="2">
        <v>5565.9575060668431</v>
      </c>
    </row>
    <row r="627" spans="1:9" x14ac:dyDescent="0.15">
      <c r="A627" s="1">
        <v>28</v>
      </c>
      <c r="B627" s="1" t="s">
        <v>148</v>
      </c>
      <c r="C627" s="1">
        <v>3</v>
      </c>
      <c r="D627" s="1" t="s">
        <v>17</v>
      </c>
      <c r="E627" s="2">
        <v>1004674.6527687153</v>
      </c>
      <c r="F627" s="2">
        <v>1086591.8539939476</v>
      </c>
      <c r="G627" s="2">
        <v>1035638.9504832642</v>
      </c>
      <c r="H627" s="2">
        <v>922145.57968694798</v>
      </c>
      <c r="I627" s="2">
        <v>814787.12100820965</v>
      </c>
    </row>
    <row r="628" spans="1:9" x14ac:dyDescent="0.15">
      <c r="A628" s="1">
        <v>28</v>
      </c>
      <c r="B628" s="1" t="s">
        <v>148</v>
      </c>
      <c r="C628" s="1">
        <v>4</v>
      </c>
      <c r="D628" s="1" t="s">
        <v>18</v>
      </c>
      <c r="E628" s="2">
        <v>117799.43666186235</v>
      </c>
      <c r="F628" s="2">
        <v>153128.19868635153</v>
      </c>
      <c r="G628" s="2">
        <v>176618.00121905498</v>
      </c>
      <c r="H628" s="2">
        <v>76670.244493342572</v>
      </c>
      <c r="I628" s="2">
        <v>30254.986755641989</v>
      </c>
    </row>
    <row r="629" spans="1:9" x14ac:dyDescent="0.15">
      <c r="A629" s="1">
        <v>28</v>
      </c>
      <c r="B629" s="1" t="s">
        <v>148</v>
      </c>
      <c r="C629" s="1">
        <v>5</v>
      </c>
      <c r="D629" s="1" t="s">
        <v>19</v>
      </c>
      <c r="E629" s="2">
        <v>61612.550306160898</v>
      </c>
      <c r="F629" s="2">
        <v>66938.577117456836</v>
      </c>
      <c r="G629" s="2">
        <v>235112.88523327946</v>
      </c>
      <c r="H629" s="2">
        <v>141393.43286171631</v>
      </c>
      <c r="I629" s="2">
        <v>95297.516011259213</v>
      </c>
    </row>
    <row r="630" spans="1:9" x14ac:dyDescent="0.15">
      <c r="A630" s="1">
        <v>28</v>
      </c>
      <c r="B630" s="1" t="s">
        <v>148</v>
      </c>
      <c r="C630" s="1">
        <v>6</v>
      </c>
      <c r="D630" s="1" t="s">
        <v>3</v>
      </c>
      <c r="E630" s="2">
        <v>35387.531260562595</v>
      </c>
      <c r="F630" s="2">
        <v>107574.32675039519</v>
      </c>
      <c r="G630" s="2">
        <v>324101.85695350112</v>
      </c>
      <c r="H630" s="2">
        <v>326625.55516016274</v>
      </c>
      <c r="I630" s="2">
        <v>328055.00032630831</v>
      </c>
    </row>
    <row r="631" spans="1:9" x14ac:dyDescent="0.15">
      <c r="A631" s="1">
        <v>28</v>
      </c>
      <c r="B631" s="1" t="s">
        <v>148</v>
      </c>
      <c r="C631" s="1">
        <v>7</v>
      </c>
      <c r="D631" s="1" t="s">
        <v>20</v>
      </c>
      <c r="E631" s="2">
        <v>59711.386206917443</v>
      </c>
      <c r="F631" s="2">
        <v>180991.6639065092</v>
      </c>
      <c r="G631" s="2">
        <v>220560.76162885802</v>
      </c>
      <c r="H631" s="2">
        <v>196977.99000316666</v>
      </c>
      <c r="I631" s="2">
        <v>11686.786728022144</v>
      </c>
    </row>
    <row r="632" spans="1:9" x14ac:dyDescent="0.15">
      <c r="A632" s="1">
        <v>28</v>
      </c>
      <c r="B632" s="1" t="s">
        <v>148</v>
      </c>
      <c r="C632" s="1">
        <v>8</v>
      </c>
      <c r="D632" s="1" t="s">
        <v>21</v>
      </c>
      <c r="E632" s="2">
        <v>157359.06952006315</v>
      </c>
      <c r="F632" s="2">
        <v>128693.58682412773</v>
      </c>
      <c r="G632" s="2">
        <v>154894.71566180006</v>
      </c>
      <c r="H632" s="2">
        <v>136878.36595844314</v>
      </c>
      <c r="I632" s="2">
        <v>176488.72974438363</v>
      </c>
    </row>
    <row r="633" spans="1:9" x14ac:dyDescent="0.15">
      <c r="A633" s="1">
        <v>28</v>
      </c>
      <c r="B633" s="1" t="s">
        <v>148</v>
      </c>
      <c r="C633" s="1">
        <v>9</v>
      </c>
      <c r="D633" s="1" t="s">
        <v>22</v>
      </c>
      <c r="E633" s="2">
        <v>385928.69911038841</v>
      </c>
      <c r="F633" s="2">
        <v>559285.272856978</v>
      </c>
      <c r="G633" s="2">
        <v>620473.6261175368</v>
      </c>
      <c r="H633" s="2">
        <v>575097.38982573873</v>
      </c>
      <c r="I633" s="2">
        <v>149163.27334038093</v>
      </c>
    </row>
    <row r="634" spans="1:9" x14ac:dyDescent="0.15">
      <c r="A634" s="1">
        <v>28</v>
      </c>
      <c r="B634" s="1" t="s">
        <v>148</v>
      </c>
      <c r="C634" s="1">
        <v>10</v>
      </c>
      <c r="D634" s="1" t="s">
        <v>23</v>
      </c>
      <c r="E634" s="2">
        <v>151039.20681817867</v>
      </c>
      <c r="F634" s="2">
        <v>177383.81609093657</v>
      </c>
      <c r="G634" s="2">
        <v>303367.75276353711</v>
      </c>
      <c r="H634" s="2">
        <v>286564.03535994794</v>
      </c>
      <c r="I634" s="2">
        <v>211543.99009074215</v>
      </c>
    </row>
    <row r="635" spans="1:9" x14ac:dyDescent="0.15">
      <c r="A635" s="1">
        <v>28</v>
      </c>
      <c r="B635" s="1" t="s">
        <v>148</v>
      </c>
      <c r="C635" s="1">
        <v>11</v>
      </c>
      <c r="D635" s="1" t="s">
        <v>24</v>
      </c>
      <c r="E635" s="2">
        <v>246656.61715025461</v>
      </c>
      <c r="F635" s="2">
        <v>512980.66851675662</v>
      </c>
      <c r="G635" s="2">
        <v>909256.92187982937</v>
      </c>
      <c r="H635" s="2">
        <v>820933.24438514188</v>
      </c>
      <c r="I635" s="2">
        <v>1393999.5033446746</v>
      </c>
    </row>
    <row r="636" spans="1:9" x14ac:dyDescent="0.15">
      <c r="A636" s="1">
        <v>28</v>
      </c>
      <c r="B636" s="1" t="s">
        <v>148</v>
      </c>
      <c r="C636" s="1">
        <v>12</v>
      </c>
      <c r="D636" s="1" t="s">
        <v>25</v>
      </c>
      <c r="E636" s="2">
        <v>15543.647542547758</v>
      </c>
      <c r="F636" s="2">
        <v>79489.759485159899</v>
      </c>
      <c r="G636" s="2">
        <v>341953.12465841492</v>
      </c>
      <c r="H636" s="2">
        <v>1070991.6392628264</v>
      </c>
      <c r="I636" s="2">
        <v>2795323.5296142111</v>
      </c>
    </row>
    <row r="637" spans="1:9" x14ac:dyDescent="0.15">
      <c r="A637" s="1">
        <v>28</v>
      </c>
      <c r="B637" s="1" t="s">
        <v>148</v>
      </c>
      <c r="C637" s="1">
        <v>13</v>
      </c>
      <c r="D637" s="1" t="s">
        <v>26</v>
      </c>
      <c r="E637" s="2">
        <v>96238.255056180045</v>
      </c>
      <c r="F637" s="2">
        <v>195474.22410069912</v>
      </c>
      <c r="G637" s="2">
        <v>247810.58956971165</v>
      </c>
      <c r="H637" s="2">
        <v>227036.79120299785</v>
      </c>
      <c r="I637" s="2">
        <v>397407.27933144453</v>
      </c>
    </row>
    <row r="638" spans="1:9" x14ac:dyDescent="0.15">
      <c r="A638" s="1">
        <v>28</v>
      </c>
      <c r="B638" s="1" t="s">
        <v>148</v>
      </c>
      <c r="C638" s="1">
        <v>14</v>
      </c>
      <c r="D638" s="1" t="s">
        <v>27</v>
      </c>
      <c r="E638" s="2">
        <v>7172.566060913573</v>
      </c>
      <c r="F638" s="2">
        <v>25250.1531337005</v>
      </c>
      <c r="G638" s="2">
        <v>49449.473715426968</v>
      </c>
      <c r="H638" s="2">
        <v>25502.425945032806</v>
      </c>
      <c r="I638" s="2">
        <v>46586.767810969788</v>
      </c>
    </row>
    <row r="639" spans="1:9" x14ac:dyDescent="0.15">
      <c r="A639" s="1">
        <v>28</v>
      </c>
      <c r="B639" s="1" t="s">
        <v>148</v>
      </c>
      <c r="C639" s="1">
        <v>15</v>
      </c>
      <c r="D639" s="1" t="s">
        <v>28</v>
      </c>
      <c r="E639" s="2">
        <v>397539.94484842836</v>
      </c>
      <c r="F639" s="2">
        <v>411393.48204992758</v>
      </c>
      <c r="G639" s="2">
        <v>618532.64956795401</v>
      </c>
      <c r="H639" s="2">
        <v>431162.14658545691</v>
      </c>
      <c r="I639" s="2">
        <v>311174.56248249864</v>
      </c>
    </row>
    <row r="640" spans="1:9" x14ac:dyDescent="0.15">
      <c r="A640" s="1">
        <v>28</v>
      </c>
      <c r="B640" s="1" t="s">
        <v>147</v>
      </c>
      <c r="C640" s="1">
        <v>16</v>
      </c>
      <c r="D640" s="1" t="s">
        <v>11</v>
      </c>
      <c r="E640" s="2">
        <v>985691.97346199222</v>
      </c>
      <c r="F640" s="2">
        <v>1238431.1306686862</v>
      </c>
      <c r="G640" s="2">
        <v>1908140.0534868536</v>
      </c>
      <c r="H640" s="2">
        <v>1467624.0499157992</v>
      </c>
      <c r="I640" s="2">
        <v>906046.4621213621</v>
      </c>
    </row>
    <row r="641" spans="1:9" x14ac:dyDescent="0.15">
      <c r="A641" s="1">
        <v>28</v>
      </c>
      <c r="B641" s="1" t="s">
        <v>147</v>
      </c>
      <c r="C641" s="1">
        <v>17</v>
      </c>
      <c r="D641" s="1" t="s">
        <v>12</v>
      </c>
      <c r="E641" s="2">
        <v>188513.38616074558</v>
      </c>
      <c r="F641" s="2">
        <v>288943.86349938775</v>
      </c>
      <c r="G641" s="2">
        <v>477488.67753778782</v>
      </c>
      <c r="H641" s="2">
        <v>568288.01303432882</v>
      </c>
      <c r="I641" s="2">
        <v>640942.09333290183</v>
      </c>
    </row>
    <row r="642" spans="1:9" x14ac:dyDescent="0.15">
      <c r="A642" s="1">
        <v>28</v>
      </c>
      <c r="B642" s="1" t="s">
        <v>147</v>
      </c>
      <c r="C642" s="1">
        <v>18</v>
      </c>
      <c r="D642" s="1" t="s">
        <v>13</v>
      </c>
      <c r="E642" s="2">
        <v>693199.66293673951</v>
      </c>
      <c r="F642" s="2">
        <v>1227612.924591545</v>
      </c>
      <c r="G642" s="2">
        <v>2107321.8994761826</v>
      </c>
      <c r="H642" s="2">
        <v>2012815.5759818605</v>
      </c>
      <c r="I642" s="2">
        <v>1636438.7859819364</v>
      </c>
    </row>
    <row r="643" spans="1:9" x14ac:dyDescent="0.15">
      <c r="A643" s="1">
        <v>28</v>
      </c>
      <c r="B643" s="1" t="s">
        <v>147</v>
      </c>
      <c r="C643" s="1">
        <v>19</v>
      </c>
      <c r="D643" s="1" t="s">
        <v>14</v>
      </c>
      <c r="E643" s="2">
        <v>173092.82310211277</v>
      </c>
      <c r="F643" s="2">
        <v>365815.03422793897</v>
      </c>
      <c r="G643" s="2">
        <v>775156.92054212047</v>
      </c>
      <c r="H643" s="2">
        <v>811328.97449144116</v>
      </c>
      <c r="I643" s="2">
        <v>774576.98641900485</v>
      </c>
    </row>
    <row r="644" spans="1:9" x14ac:dyDescent="0.15">
      <c r="A644" s="1">
        <v>28</v>
      </c>
      <c r="B644" s="1" t="s">
        <v>147</v>
      </c>
      <c r="C644" s="1">
        <v>20</v>
      </c>
      <c r="D644" s="1" t="s">
        <v>15</v>
      </c>
      <c r="E644" s="2">
        <v>163580.60759262784</v>
      </c>
      <c r="F644" s="2">
        <v>386827.89283598465</v>
      </c>
      <c r="G644" s="2">
        <v>411523.88319869654</v>
      </c>
      <c r="H644" s="2">
        <v>306723.54120746383</v>
      </c>
      <c r="I644" s="2">
        <v>324502.43824049336</v>
      </c>
    </row>
    <row r="645" spans="1:9" x14ac:dyDescent="0.15">
      <c r="A645" s="1">
        <v>28</v>
      </c>
      <c r="B645" s="1" t="s">
        <v>147</v>
      </c>
      <c r="C645" s="1">
        <v>21</v>
      </c>
      <c r="D645" s="1" t="s">
        <v>16</v>
      </c>
      <c r="E645" s="2">
        <v>846312.00338141154</v>
      </c>
      <c r="F645" s="2">
        <v>989125.64379403635</v>
      </c>
      <c r="G645" s="2">
        <v>1288592.9813535195</v>
      </c>
      <c r="H645" s="2">
        <v>1316298.7119298798</v>
      </c>
      <c r="I645" s="2">
        <v>1532873.8034210131</v>
      </c>
    </row>
    <row r="646" spans="1:9" x14ac:dyDescent="0.15">
      <c r="A646" s="1">
        <v>28</v>
      </c>
      <c r="B646" s="1" t="s">
        <v>146</v>
      </c>
      <c r="C646" s="1">
        <v>22</v>
      </c>
      <c r="D646" s="1" t="s">
        <v>8</v>
      </c>
      <c r="E646" s="2">
        <v>1889974.8187535899</v>
      </c>
      <c r="F646" s="2">
        <v>2589477.1290102769</v>
      </c>
      <c r="G646" s="2">
        <v>3063015.801788907</v>
      </c>
      <c r="H646" s="2">
        <v>3712900.1955015408</v>
      </c>
      <c r="I646" s="2">
        <v>4929148.0952188727</v>
      </c>
    </row>
    <row r="647" spans="1:9" x14ac:dyDescent="0.15">
      <c r="A647" s="1">
        <v>28</v>
      </c>
      <c r="B647" s="1" t="s">
        <v>146</v>
      </c>
      <c r="C647" s="1">
        <v>23</v>
      </c>
      <c r="D647" s="1" t="s">
        <v>29</v>
      </c>
      <c r="E647" s="2">
        <v>969372.99211201794</v>
      </c>
      <c r="F647" s="2">
        <v>1322060.5948486787</v>
      </c>
      <c r="G647" s="2">
        <v>1503868.1370016537</v>
      </c>
      <c r="H647" s="2">
        <v>1770016.9199461096</v>
      </c>
      <c r="I647" s="2">
        <v>1884630.9850427262</v>
      </c>
    </row>
    <row r="648" spans="1:9" x14ac:dyDescent="0.15">
      <c r="A648" s="1">
        <v>29</v>
      </c>
      <c r="B648" s="1" t="s">
        <v>150</v>
      </c>
      <c r="C648" s="1">
        <v>1</v>
      </c>
      <c r="D648" s="1" t="s">
        <v>9</v>
      </c>
      <c r="E648" s="2">
        <v>82690.060858368859</v>
      </c>
      <c r="F648" s="2">
        <v>67090.558037344934</v>
      </c>
      <c r="G648" s="2">
        <v>62772.505544645821</v>
      </c>
      <c r="H648" s="2">
        <v>49844.405817267725</v>
      </c>
      <c r="I648" s="2">
        <v>46066.274889519424</v>
      </c>
    </row>
    <row r="649" spans="1:9" x14ac:dyDescent="0.15">
      <c r="A649" s="1">
        <v>29</v>
      </c>
      <c r="B649" s="1" t="s">
        <v>150</v>
      </c>
      <c r="C649" s="1">
        <v>2</v>
      </c>
      <c r="D649" s="1" t="s">
        <v>10</v>
      </c>
      <c r="E649" s="2">
        <v>423.29556015561508</v>
      </c>
      <c r="F649" s="2">
        <v>311.15664370419017</v>
      </c>
      <c r="G649" s="2">
        <v>999.46612329645029</v>
      </c>
      <c r="H649" s="2">
        <v>688.17231123444617</v>
      </c>
      <c r="I649" s="2">
        <v>140.51143721701152</v>
      </c>
    </row>
    <row r="650" spans="1:9" x14ac:dyDescent="0.15">
      <c r="A650" s="1">
        <v>29</v>
      </c>
      <c r="B650" s="1" t="s">
        <v>151</v>
      </c>
      <c r="C650" s="1">
        <v>3</v>
      </c>
      <c r="D650" s="1" t="s">
        <v>17</v>
      </c>
      <c r="E650" s="2">
        <v>54159.729881867403</v>
      </c>
      <c r="F650" s="2">
        <v>92809.013248787378</v>
      </c>
      <c r="G650" s="2">
        <v>106675.34962686581</v>
      </c>
      <c r="H650" s="2">
        <v>110947.86366583503</v>
      </c>
      <c r="I650" s="2">
        <v>115430.95944332714</v>
      </c>
    </row>
    <row r="651" spans="1:9" x14ac:dyDescent="0.15">
      <c r="A651" s="1">
        <v>29</v>
      </c>
      <c r="B651" s="1" t="s">
        <v>151</v>
      </c>
      <c r="C651" s="1">
        <v>4</v>
      </c>
      <c r="D651" s="1" t="s">
        <v>18</v>
      </c>
      <c r="E651" s="2">
        <v>46525.3902493883</v>
      </c>
      <c r="F651" s="2">
        <v>75559.56820982731</v>
      </c>
      <c r="G651" s="2">
        <v>111014.90958206423</v>
      </c>
      <c r="H651" s="2">
        <v>49718.126391228747</v>
      </c>
      <c r="I651" s="2">
        <v>25994.229292676089</v>
      </c>
    </row>
    <row r="652" spans="1:9" x14ac:dyDescent="0.15">
      <c r="A652" s="1">
        <v>29</v>
      </c>
      <c r="B652" s="1" t="s">
        <v>151</v>
      </c>
      <c r="C652" s="1">
        <v>5</v>
      </c>
      <c r="D652" s="1" t="s">
        <v>19</v>
      </c>
      <c r="E652" s="2">
        <v>3713.0317776363845</v>
      </c>
      <c r="F652" s="2">
        <v>10460.380127414117</v>
      </c>
      <c r="G652" s="2">
        <v>18154.622186756129</v>
      </c>
      <c r="H652" s="2">
        <v>19208.111570511883</v>
      </c>
      <c r="I652" s="2">
        <v>14436.270260957108</v>
      </c>
    </row>
    <row r="653" spans="1:9" x14ac:dyDescent="0.15">
      <c r="A653" s="1">
        <v>29</v>
      </c>
      <c r="B653" s="1" t="s">
        <v>151</v>
      </c>
      <c r="C653" s="1">
        <v>6</v>
      </c>
      <c r="D653" s="1" t="s">
        <v>3</v>
      </c>
      <c r="E653" s="2">
        <v>2863.108086206491</v>
      </c>
      <c r="F653" s="2">
        <v>5767.9960542061208</v>
      </c>
      <c r="G653" s="2">
        <v>13310.247308716755</v>
      </c>
      <c r="H653" s="2">
        <v>16004.162458724111</v>
      </c>
      <c r="I653" s="2">
        <v>23126.292839951144</v>
      </c>
    </row>
    <row r="654" spans="1:9" x14ac:dyDescent="0.15">
      <c r="A654" s="1">
        <v>29</v>
      </c>
      <c r="B654" s="1" t="s">
        <v>151</v>
      </c>
      <c r="C654" s="1">
        <v>7</v>
      </c>
      <c r="D654" s="1" t="s">
        <v>20</v>
      </c>
      <c r="E654" s="2">
        <v>6645.8611661902687</v>
      </c>
      <c r="F654" s="2">
        <v>5116.624224818157</v>
      </c>
      <c r="G654" s="2">
        <v>5157.284319550763</v>
      </c>
      <c r="H654" s="2">
        <v>3656.8329773628502</v>
      </c>
      <c r="I654" s="2">
        <v>1994.4482248738866</v>
      </c>
    </row>
    <row r="655" spans="1:9" x14ac:dyDescent="0.15">
      <c r="A655" s="1">
        <v>29</v>
      </c>
      <c r="B655" s="1" t="s">
        <v>151</v>
      </c>
      <c r="C655" s="1">
        <v>8</v>
      </c>
      <c r="D655" s="1" t="s">
        <v>21</v>
      </c>
      <c r="E655" s="2">
        <v>5950.7151288074838</v>
      </c>
      <c r="F655" s="2">
        <v>7987.8846792354625</v>
      </c>
      <c r="G655" s="2">
        <v>12965.246691544204</v>
      </c>
      <c r="H655" s="2">
        <v>12522.560794147274</v>
      </c>
      <c r="I655" s="2">
        <v>4278.801897615901</v>
      </c>
    </row>
    <row r="656" spans="1:9" x14ac:dyDescent="0.15">
      <c r="A656" s="1">
        <v>29</v>
      </c>
      <c r="B656" s="1" t="s">
        <v>151</v>
      </c>
      <c r="C656" s="1">
        <v>9</v>
      </c>
      <c r="D656" s="1" t="s">
        <v>22</v>
      </c>
      <c r="E656" s="2">
        <v>5414.3747402831623</v>
      </c>
      <c r="F656" s="2">
        <v>9974.3551332419811</v>
      </c>
      <c r="G656" s="2">
        <v>22276.269317538936</v>
      </c>
      <c r="H656" s="2">
        <v>19546.960049644273</v>
      </c>
      <c r="I656" s="2">
        <v>7968.9304353519783</v>
      </c>
    </row>
    <row r="657" spans="1:9" x14ac:dyDescent="0.15">
      <c r="A657" s="1">
        <v>29</v>
      </c>
      <c r="B657" s="1" t="s">
        <v>151</v>
      </c>
      <c r="C657" s="1">
        <v>10</v>
      </c>
      <c r="D657" s="1" t="s">
        <v>23</v>
      </c>
      <c r="E657" s="2">
        <v>35405.003180684987</v>
      </c>
      <c r="F657" s="2">
        <v>35098.206498499982</v>
      </c>
      <c r="G657" s="2">
        <v>47531.029940123575</v>
      </c>
      <c r="H657" s="2">
        <v>60659.742175986561</v>
      </c>
      <c r="I657" s="2">
        <v>26628.439617566721</v>
      </c>
    </row>
    <row r="658" spans="1:9" x14ac:dyDescent="0.15">
      <c r="A658" s="1">
        <v>29</v>
      </c>
      <c r="B658" s="1" t="s">
        <v>151</v>
      </c>
      <c r="C658" s="1">
        <v>11</v>
      </c>
      <c r="D658" s="1" t="s">
        <v>24</v>
      </c>
      <c r="E658" s="2">
        <v>29557.671017141056</v>
      </c>
      <c r="F658" s="2">
        <v>68920.617592803785</v>
      </c>
      <c r="G658" s="2">
        <v>150396.99097826405</v>
      </c>
      <c r="H658" s="2">
        <v>94810.097944531197</v>
      </c>
      <c r="I658" s="2">
        <v>117381.70352646902</v>
      </c>
    </row>
    <row r="659" spans="1:9" x14ac:dyDescent="0.15">
      <c r="A659" s="1">
        <v>29</v>
      </c>
      <c r="B659" s="1" t="s">
        <v>152</v>
      </c>
      <c r="C659" s="1">
        <v>12</v>
      </c>
      <c r="D659" s="1" t="s">
        <v>25</v>
      </c>
      <c r="E659" s="2">
        <v>1929.2024000534875</v>
      </c>
      <c r="F659" s="2">
        <v>12430.859231041684</v>
      </c>
      <c r="G659" s="2">
        <v>84324.787045643432</v>
      </c>
      <c r="H659" s="2">
        <v>200379.2860299832</v>
      </c>
      <c r="I659" s="2">
        <v>172142.13529861995</v>
      </c>
    </row>
    <row r="660" spans="1:9" x14ac:dyDescent="0.15">
      <c r="A660" s="1">
        <v>29</v>
      </c>
      <c r="B660" s="1" t="s">
        <v>151</v>
      </c>
      <c r="C660" s="1">
        <v>13</v>
      </c>
      <c r="D660" s="1" t="s">
        <v>26</v>
      </c>
      <c r="E660" s="2">
        <v>162.90204487284501</v>
      </c>
      <c r="F660" s="2">
        <v>6374.4694705912025</v>
      </c>
      <c r="G660" s="2">
        <v>27800.704789676271</v>
      </c>
      <c r="H660" s="2">
        <v>24169.44267546654</v>
      </c>
      <c r="I660" s="2">
        <v>55307.030715104353</v>
      </c>
    </row>
    <row r="661" spans="1:9" x14ac:dyDescent="0.15">
      <c r="A661" s="1">
        <v>29</v>
      </c>
      <c r="B661" s="1" t="s">
        <v>151</v>
      </c>
      <c r="C661" s="1">
        <v>14</v>
      </c>
      <c r="D661" s="1" t="s">
        <v>27</v>
      </c>
      <c r="E661" s="2">
        <v>88.444565163586248</v>
      </c>
      <c r="F661" s="2">
        <v>564.96497887339228</v>
      </c>
      <c r="G661" s="2">
        <v>776.50604127533757</v>
      </c>
      <c r="H661" s="2">
        <v>1501.1031199384913</v>
      </c>
      <c r="I661" s="2">
        <v>1745.0061552393847</v>
      </c>
    </row>
    <row r="662" spans="1:9" x14ac:dyDescent="0.15">
      <c r="A662" s="1">
        <v>29</v>
      </c>
      <c r="B662" s="1" t="s">
        <v>151</v>
      </c>
      <c r="C662" s="1">
        <v>15</v>
      </c>
      <c r="D662" s="1" t="s">
        <v>28</v>
      </c>
      <c r="E662" s="2">
        <v>107999.09540154264</v>
      </c>
      <c r="F662" s="2">
        <v>133997.8002687445</v>
      </c>
      <c r="G662" s="2">
        <v>239235.58048984047</v>
      </c>
      <c r="H662" s="2">
        <v>167020.9679562363</v>
      </c>
      <c r="I662" s="2">
        <v>142449.79719097997</v>
      </c>
    </row>
    <row r="663" spans="1:9" x14ac:dyDescent="0.15">
      <c r="A663" s="1">
        <v>29</v>
      </c>
      <c r="B663" s="1" t="s">
        <v>153</v>
      </c>
      <c r="C663" s="1">
        <v>16</v>
      </c>
      <c r="D663" s="1" t="s">
        <v>11</v>
      </c>
      <c r="E663" s="2">
        <v>303736.34103878838</v>
      </c>
      <c r="F663" s="2">
        <v>344870.17033719667</v>
      </c>
      <c r="G663" s="2">
        <v>440839.58962107956</v>
      </c>
      <c r="H663" s="2">
        <v>318162.04417372751</v>
      </c>
      <c r="I663" s="2">
        <v>158617.99421780865</v>
      </c>
    </row>
    <row r="664" spans="1:9" x14ac:dyDescent="0.15">
      <c r="A664" s="1">
        <v>29</v>
      </c>
      <c r="B664" s="1" t="s">
        <v>153</v>
      </c>
      <c r="C664" s="1">
        <v>17</v>
      </c>
      <c r="D664" s="1" t="s">
        <v>12</v>
      </c>
      <c r="E664" s="2">
        <v>17090.391984406186</v>
      </c>
      <c r="F664" s="2">
        <v>50381.470700306054</v>
      </c>
      <c r="G664" s="2">
        <v>73045.406609522091</v>
      </c>
      <c r="H664" s="2">
        <v>102384.25585897989</v>
      </c>
      <c r="I664" s="2">
        <v>99086.245063293245</v>
      </c>
    </row>
    <row r="665" spans="1:9" x14ac:dyDescent="0.15">
      <c r="A665" s="1">
        <v>29</v>
      </c>
      <c r="B665" s="1" t="s">
        <v>150</v>
      </c>
      <c r="C665" s="1">
        <v>18</v>
      </c>
      <c r="D665" s="1" t="s">
        <v>13</v>
      </c>
      <c r="E665" s="2">
        <v>81509.587799192857</v>
      </c>
      <c r="F665" s="2">
        <v>125532.934329372</v>
      </c>
      <c r="G665" s="2">
        <v>267615.75846043439</v>
      </c>
      <c r="H665" s="2">
        <v>318543.50637650973</v>
      </c>
      <c r="I665" s="2">
        <v>297397.95801815973</v>
      </c>
    </row>
    <row r="666" spans="1:9" x14ac:dyDescent="0.15">
      <c r="A666" s="1">
        <v>29</v>
      </c>
      <c r="B666" s="1" t="s">
        <v>150</v>
      </c>
      <c r="C666" s="1">
        <v>19</v>
      </c>
      <c r="D666" s="1" t="s">
        <v>14</v>
      </c>
      <c r="E666" s="2">
        <v>26596.866014517051</v>
      </c>
      <c r="F666" s="2">
        <v>60364.751847852312</v>
      </c>
      <c r="G666" s="2">
        <v>152324.57667269351</v>
      </c>
      <c r="H666" s="2">
        <v>197948.66853388891</v>
      </c>
      <c r="I666" s="2">
        <v>154458.26911900041</v>
      </c>
    </row>
    <row r="667" spans="1:9" x14ac:dyDescent="0.15">
      <c r="A667" s="1">
        <v>29</v>
      </c>
      <c r="B667" s="1" t="s">
        <v>154</v>
      </c>
      <c r="C667" s="1">
        <v>20</v>
      </c>
      <c r="D667" s="1" t="s">
        <v>15</v>
      </c>
      <c r="E667" s="2">
        <v>48261.077194070109</v>
      </c>
      <c r="F667" s="2">
        <v>78978.403557766447</v>
      </c>
      <c r="G667" s="2">
        <v>103344.25442498336</v>
      </c>
      <c r="H667" s="2">
        <v>82736.975440584356</v>
      </c>
      <c r="I667" s="2">
        <v>91957.976489910303</v>
      </c>
    </row>
    <row r="668" spans="1:9" x14ac:dyDescent="0.15">
      <c r="A668" s="1">
        <v>29</v>
      </c>
      <c r="B668" s="1" t="s">
        <v>150</v>
      </c>
      <c r="C668" s="1">
        <v>21</v>
      </c>
      <c r="D668" s="1" t="s">
        <v>16</v>
      </c>
      <c r="E668" s="2">
        <v>65817.327457269421</v>
      </c>
      <c r="F668" s="2">
        <v>105116.36185660944</v>
      </c>
      <c r="G668" s="2">
        <v>167955.41473926979</v>
      </c>
      <c r="H668" s="2">
        <v>225408.55474435873</v>
      </c>
      <c r="I668" s="2">
        <v>262133.6445541642</v>
      </c>
    </row>
    <row r="669" spans="1:9" x14ac:dyDescent="0.15">
      <c r="A669" s="1">
        <v>29</v>
      </c>
      <c r="B669" s="1" t="s">
        <v>149</v>
      </c>
      <c r="C669" s="1">
        <v>22</v>
      </c>
      <c r="D669" s="1" t="s">
        <v>8</v>
      </c>
      <c r="E669" s="2">
        <v>299828.53124029835</v>
      </c>
      <c r="F669" s="2">
        <v>429260.7004309902</v>
      </c>
      <c r="G669" s="2">
        <v>573136.44215965469</v>
      </c>
      <c r="H669" s="2">
        <v>734988.28757841513</v>
      </c>
      <c r="I669" s="2">
        <v>994140.51030381629</v>
      </c>
    </row>
    <row r="670" spans="1:9" x14ac:dyDescent="0.15">
      <c r="A670" s="1">
        <v>29</v>
      </c>
      <c r="B670" s="1" t="s">
        <v>149</v>
      </c>
      <c r="C670" s="1">
        <v>23</v>
      </c>
      <c r="D670" s="1" t="s">
        <v>29</v>
      </c>
      <c r="E670" s="2">
        <v>197976.82705296276</v>
      </c>
      <c r="F670" s="2">
        <v>299506.50608335162</v>
      </c>
      <c r="G670" s="2">
        <v>378056.73402132071</v>
      </c>
      <c r="H670" s="2">
        <v>477643.14768795355</v>
      </c>
      <c r="I670" s="2">
        <v>562229.16136134672</v>
      </c>
    </row>
    <row r="671" spans="1:9" x14ac:dyDescent="0.15">
      <c r="A671" s="1">
        <v>30</v>
      </c>
      <c r="B671" s="1" t="s">
        <v>156</v>
      </c>
      <c r="C671" s="1">
        <v>1</v>
      </c>
      <c r="D671" s="1" t="s">
        <v>9</v>
      </c>
      <c r="E671" s="2">
        <v>139958.22263197534</v>
      </c>
      <c r="F671" s="2">
        <v>99875.78878612112</v>
      </c>
      <c r="G671" s="2">
        <v>143392.41787462233</v>
      </c>
      <c r="H671" s="2">
        <v>129356.45681566565</v>
      </c>
      <c r="I671" s="2">
        <v>97586.430356818906</v>
      </c>
    </row>
    <row r="672" spans="1:9" x14ac:dyDescent="0.15">
      <c r="A672" s="1">
        <v>30</v>
      </c>
      <c r="B672" s="1" t="s">
        <v>156</v>
      </c>
      <c r="C672" s="1">
        <v>2</v>
      </c>
      <c r="D672" s="1" t="s">
        <v>10</v>
      </c>
      <c r="E672" s="2">
        <v>3606.9140440301767</v>
      </c>
      <c r="F672" s="2">
        <v>4196.8193193736834</v>
      </c>
      <c r="G672" s="2">
        <v>8961.1537089486883</v>
      </c>
      <c r="H672" s="2">
        <v>2939.7704273623417</v>
      </c>
      <c r="I672" s="2">
        <v>593.03631682001696</v>
      </c>
    </row>
    <row r="673" spans="1:9" x14ac:dyDescent="0.15">
      <c r="A673" s="1">
        <v>30</v>
      </c>
      <c r="B673" s="1" t="s">
        <v>157</v>
      </c>
      <c r="C673" s="1">
        <v>3</v>
      </c>
      <c r="D673" s="1" t="s">
        <v>17</v>
      </c>
      <c r="E673" s="2">
        <v>92388.745284234494</v>
      </c>
      <c r="F673" s="2">
        <v>109900.33438182401</v>
      </c>
      <c r="G673" s="2">
        <v>117666.83406319804</v>
      </c>
      <c r="H673" s="2">
        <v>158436.01294310568</v>
      </c>
      <c r="I673" s="2">
        <v>65586.125125164268</v>
      </c>
    </row>
    <row r="674" spans="1:9" x14ac:dyDescent="0.15">
      <c r="A674" s="1">
        <v>30</v>
      </c>
      <c r="B674" s="1" t="s">
        <v>157</v>
      </c>
      <c r="C674" s="1">
        <v>4</v>
      </c>
      <c r="D674" s="1" t="s">
        <v>18</v>
      </c>
      <c r="E674" s="2">
        <v>54632.732921550785</v>
      </c>
      <c r="F674" s="2">
        <v>71278.39975220192</v>
      </c>
      <c r="G674" s="2">
        <v>98329.829293930379</v>
      </c>
      <c r="H674" s="2">
        <v>43772.575362723292</v>
      </c>
      <c r="I674" s="2">
        <v>24181.975033402003</v>
      </c>
    </row>
    <row r="675" spans="1:9" x14ac:dyDescent="0.15">
      <c r="A675" s="1">
        <v>30</v>
      </c>
      <c r="B675" s="1" t="s">
        <v>158</v>
      </c>
      <c r="C675" s="1">
        <v>5</v>
      </c>
      <c r="D675" s="1" t="s">
        <v>19</v>
      </c>
      <c r="E675" s="2">
        <v>8388.8371090032579</v>
      </c>
      <c r="F675" s="2">
        <v>7817.3972570109445</v>
      </c>
      <c r="G675" s="2">
        <v>8589.1849112395812</v>
      </c>
      <c r="H675" s="2">
        <v>8487.7549551999218</v>
      </c>
      <c r="I675" s="2">
        <v>5693.3849434012791</v>
      </c>
    </row>
    <row r="676" spans="1:9" x14ac:dyDescent="0.15">
      <c r="A676" s="1">
        <v>30</v>
      </c>
      <c r="B676" s="1" t="s">
        <v>157</v>
      </c>
      <c r="C676" s="1">
        <v>6</v>
      </c>
      <c r="D676" s="1" t="s">
        <v>3</v>
      </c>
      <c r="E676" s="2">
        <v>7320.7117677541946</v>
      </c>
      <c r="F676" s="2">
        <v>23302.259814122423</v>
      </c>
      <c r="G676" s="2">
        <v>92353.738226050889</v>
      </c>
      <c r="H676" s="2">
        <v>131860.73443642849</v>
      </c>
      <c r="I676" s="2">
        <v>119474.66898745876</v>
      </c>
    </row>
    <row r="677" spans="1:9" x14ac:dyDescent="0.15">
      <c r="A677" s="1">
        <v>30</v>
      </c>
      <c r="B677" s="1" t="s">
        <v>157</v>
      </c>
      <c r="C677" s="1">
        <v>7</v>
      </c>
      <c r="D677" s="1" t="s">
        <v>20</v>
      </c>
      <c r="E677" s="2">
        <v>711997.95366471063</v>
      </c>
      <c r="F677" s="2">
        <v>492155.57009949209</v>
      </c>
      <c r="G677" s="2">
        <v>115816.35347844573</v>
      </c>
      <c r="H677" s="2">
        <v>267679.6863652303</v>
      </c>
      <c r="I677" s="2">
        <v>141913.96114066086</v>
      </c>
    </row>
    <row r="678" spans="1:9" x14ac:dyDescent="0.15">
      <c r="A678" s="1">
        <v>30</v>
      </c>
      <c r="B678" s="1" t="s">
        <v>157</v>
      </c>
      <c r="C678" s="1">
        <v>8</v>
      </c>
      <c r="D678" s="1" t="s">
        <v>21</v>
      </c>
      <c r="E678" s="2">
        <v>6815.8555494306165</v>
      </c>
      <c r="F678" s="2">
        <v>12858.192943151231</v>
      </c>
      <c r="G678" s="2">
        <v>15856.822581906721</v>
      </c>
      <c r="H678" s="2">
        <v>15364.736517755904</v>
      </c>
      <c r="I678" s="2">
        <v>9038.5339519702975</v>
      </c>
    </row>
    <row r="679" spans="1:9" x14ac:dyDescent="0.15">
      <c r="A679" s="1">
        <v>30</v>
      </c>
      <c r="B679" s="1" t="s">
        <v>157</v>
      </c>
      <c r="C679" s="1">
        <v>9</v>
      </c>
      <c r="D679" s="1" t="s">
        <v>22</v>
      </c>
      <c r="E679" s="2">
        <v>145395.01395433542</v>
      </c>
      <c r="F679" s="2">
        <v>183735.77500521569</v>
      </c>
      <c r="G679" s="2">
        <v>104681.11321449879</v>
      </c>
      <c r="H679" s="2">
        <v>129763.29955447355</v>
      </c>
      <c r="I679" s="2">
        <v>77868.401576029079</v>
      </c>
    </row>
    <row r="680" spans="1:9" x14ac:dyDescent="0.15">
      <c r="A680" s="1">
        <v>30</v>
      </c>
      <c r="B680" s="1" t="s">
        <v>157</v>
      </c>
      <c r="C680" s="1">
        <v>10</v>
      </c>
      <c r="D680" s="1" t="s">
        <v>23</v>
      </c>
      <c r="E680" s="2">
        <v>7468.1338687452153</v>
      </c>
      <c r="F680" s="2">
        <v>11713.63993665857</v>
      </c>
      <c r="G680" s="2">
        <v>22257.874439723571</v>
      </c>
      <c r="H680" s="2">
        <v>41292.251778770544</v>
      </c>
      <c r="I680" s="2">
        <v>33945.944273390218</v>
      </c>
    </row>
    <row r="681" spans="1:9" x14ac:dyDescent="0.15">
      <c r="A681" s="1">
        <v>30</v>
      </c>
      <c r="B681" s="1" t="s">
        <v>157</v>
      </c>
      <c r="C681" s="1">
        <v>11</v>
      </c>
      <c r="D681" s="1" t="s">
        <v>24</v>
      </c>
      <c r="E681" s="2">
        <v>13216.999320414467</v>
      </c>
      <c r="F681" s="2">
        <v>25106.213930300768</v>
      </c>
      <c r="G681" s="2">
        <v>77082.484036031979</v>
      </c>
      <c r="H681" s="2">
        <v>95819.148629378193</v>
      </c>
      <c r="I681" s="2">
        <v>272937.3209522299</v>
      </c>
    </row>
    <row r="682" spans="1:9" x14ac:dyDescent="0.15">
      <c r="A682" s="1">
        <v>30</v>
      </c>
      <c r="B682" s="1" t="s">
        <v>157</v>
      </c>
      <c r="C682" s="1">
        <v>12</v>
      </c>
      <c r="D682" s="1" t="s">
        <v>25</v>
      </c>
      <c r="E682" s="2">
        <v>83.391266440535588</v>
      </c>
      <c r="F682" s="2">
        <v>337.27150263327991</v>
      </c>
      <c r="G682" s="2">
        <v>3691.381689013971</v>
      </c>
      <c r="H682" s="2">
        <v>17085.961143364875</v>
      </c>
      <c r="I682" s="2">
        <v>96684.281767606401</v>
      </c>
    </row>
    <row r="683" spans="1:9" x14ac:dyDescent="0.15">
      <c r="A683" s="1">
        <v>30</v>
      </c>
      <c r="B683" s="1" t="s">
        <v>157</v>
      </c>
      <c r="C683" s="1">
        <v>13</v>
      </c>
      <c r="D683" s="1" t="s">
        <v>26</v>
      </c>
      <c r="E683" s="2">
        <v>672.07244504201458</v>
      </c>
      <c r="F683" s="2">
        <v>5682.3828738739221</v>
      </c>
      <c r="G683" s="2">
        <v>3776.2192958350361</v>
      </c>
      <c r="H683" s="2">
        <v>4231.7171233214576</v>
      </c>
      <c r="I683" s="2">
        <v>4699.5525283713259</v>
      </c>
    </row>
    <row r="684" spans="1:9" x14ac:dyDescent="0.15">
      <c r="A684" s="1">
        <v>30</v>
      </c>
      <c r="B684" s="1" t="s">
        <v>157</v>
      </c>
      <c r="C684" s="1">
        <v>14</v>
      </c>
      <c r="D684" s="1" t="s">
        <v>27</v>
      </c>
      <c r="E684" s="2">
        <v>385.80015447027785</v>
      </c>
      <c r="F684" s="2">
        <v>3182.8050404335363</v>
      </c>
      <c r="G684" s="2">
        <v>21791.228800636592</v>
      </c>
      <c r="H684" s="2">
        <v>27162.841920811836</v>
      </c>
      <c r="I684" s="2">
        <v>10580.776187615109</v>
      </c>
    </row>
    <row r="685" spans="1:9" x14ac:dyDescent="0.15">
      <c r="A685" s="1">
        <v>30</v>
      </c>
      <c r="B685" s="1" t="s">
        <v>157</v>
      </c>
      <c r="C685" s="1">
        <v>15</v>
      </c>
      <c r="D685" s="1" t="s">
        <v>28</v>
      </c>
      <c r="E685" s="2">
        <v>76729.401095971742</v>
      </c>
      <c r="F685" s="2">
        <v>64371.056641431358</v>
      </c>
      <c r="G685" s="2">
        <v>102991.65109257255</v>
      </c>
      <c r="H685" s="2">
        <v>73775.547024833097</v>
      </c>
      <c r="I685" s="2">
        <v>62420.527231149747</v>
      </c>
    </row>
    <row r="686" spans="1:9" x14ac:dyDescent="0.15">
      <c r="A686" s="1">
        <v>30</v>
      </c>
      <c r="B686" s="1" t="s">
        <v>156</v>
      </c>
      <c r="C686" s="1">
        <v>16</v>
      </c>
      <c r="D686" s="1" t="s">
        <v>11</v>
      </c>
      <c r="E686" s="2">
        <v>309864.95314415055</v>
      </c>
      <c r="F686" s="2">
        <v>319105.18905372371</v>
      </c>
      <c r="G686" s="2">
        <v>359832.80980105541</v>
      </c>
      <c r="H686" s="2">
        <v>230800.23711803919</v>
      </c>
      <c r="I686" s="2">
        <v>221033.23022778478</v>
      </c>
    </row>
    <row r="687" spans="1:9" x14ac:dyDescent="0.15">
      <c r="A687" s="1">
        <v>30</v>
      </c>
      <c r="B687" s="1" t="s">
        <v>156</v>
      </c>
      <c r="C687" s="1">
        <v>17</v>
      </c>
      <c r="D687" s="1" t="s">
        <v>12</v>
      </c>
      <c r="E687" s="2">
        <v>43601.955439300917</v>
      </c>
      <c r="F687" s="2">
        <v>60411.178785555945</v>
      </c>
      <c r="G687" s="2">
        <v>97337.611579180055</v>
      </c>
      <c r="H687" s="2">
        <v>105141.47771135798</v>
      </c>
      <c r="I687" s="2">
        <v>97118.509372717905</v>
      </c>
    </row>
    <row r="688" spans="1:9" x14ac:dyDescent="0.15">
      <c r="A688" s="1">
        <v>30</v>
      </c>
      <c r="B688" s="1" t="s">
        <v>156</v>
      </c>
      <c r="C688" s="1">
        <v>18</v>
      </c>
      <c r="D688" s="1" t="s">
        <v>13</v>
      </c>
      <c r="E688" s="2">
        <v>78041.561344263697</v>
      </c>
      <c r="F688" s="2">
        <v>176849.22363859857</v>
      </c>
      <c r="G688" s="2">
        <v>225480.4241885934</v>
      </c>
      <c r="H688" s="2">
        <v>245138.63010397146</v>
      </c>
      <c r="I688" s="2">
        <v>213928.14465287849</v>
      </c>
    </row>
    <row r="689" spans="1:9" x14ac:dyDescent="0.15">
      <c r="A689" s="1">
        <v>30</v>
      </c>
      <c r="B689" s="1" t="s">
        <v>156</v>
      </c>
      <c r="C689" s="1">
        <v>19</v>
      </c>
      <c r="D689" s="1" t="s">
        <v>14</v>
      </c>
      <c r="E689" s="2">
        <v>35887.239168351014</v>
      </c>
      <c r="F689" s="2">
        <v>91824.419839691254</v>
      </c>
      <c r="G689" s="2">
        <v>178716.19106055313</v>
      </c>
      <c r="H689" s="2">
        <v>160382.70631103215</v>
      </c>
      <c r="I689" s="2">
        <v>157768.06986681421</v>
      </c>
    </row>
    <row r="690" spans="1:9" x14ac:dyDescent="0.15">
      <c r="A690" s="1">
        <v>30</v>
      </c>
      <c r="B690" s="1" t="s">
        <v>156</v>
      </c>
      <c r="C690" s="1">
        <v>20</v>
      </c>
      <c r="D690" s="1" t="s">
        <v>15</v>
      </c>
      <c r="E690" s="2">
        <v>17218.767868243787</v>
      </c>
      <c r="F690" s="2">
        <v>60555.934725811654</v>
      </c>
      <c r="G690" s="2">
        <v>59992.991173816976</v>
      </c>
      <c r="H690" s="2">
        <v>38069.361137335982</v>
      </c>
      <c r="I690" s="2">
        <v>43925.487855107909</v>
      </c>
    </row>
    <row r="691" spans="1:9" x14ac:dyDescent="0.15">
      <c r="A691" s="1">
        <v>30</v>
      </c>
      <c r="B691" s="1" t="s">
        <v>156</v>
      </c>
      <c r="C691" s="1">
        <v>21</v>
      </c>
      <c r="D691" s="1" t="s">
        <v>16</v>
      </c>
      <c r="E691" s="2">
        <v>144174.18084110878</v>
      </c>
      <c r="F691" s="2">
        <v>126875.81128857925</v>
      </c>
      <c r="G691" s="2">
        <v>146064.63859545859</v>
      </c>
      <c r="H691" s="2">
        <v>171787.69389747447</v>
      </c>
      <c r="I691" s="2">
        <v>248734.36087670369</v>
      </c>
    </row>
    <row r="692" spans="1:9" x14ac:dyDescent="0.15">
      <c r="A692" s="1">
        <v>30</v>
      </c>
      <c r="B692" s="1" t="s">
        <v>155</v>
      </c>
      <c r="C692" s="1">
        <v>22</v>
      </c>
      <c r="D692" s="1" t="s">
        <v>8</v>
      </c>
      <c r="E692" s="2">
        <v>455175.05179233488</v>
      </c>
      <c r="F692" s="2">
        <v>510487.43968753796</v>
      </c>
      <c r="G692" s="2">
        <v>522202.82171266316</v>
      </c>
      <c r="H692" s="2">
        <v>637135.63562042103</v>
      </c>
      <c r="I692" s="2">
        <v>751919.30234926171</v>
      </c>
    </row>
    <row r="693" spans="1:9" x14ac:dyDescent="0.15">
      <c r="A693" s="1">
        <v>30</v>
      </c>
      <c r="B693" s="1" t="s">
        <v>155</v>
      </c>
      <c r="C693" s="1">
        <v>23</v>
      </c>
      <c r="D693" s="1" t="s">
        <v>29</v>
      </c>
      <c r="E693" s="2">
        <v>199350.20918000658</v>
      </c>
      <c r="F693" s="2">
        <v>316694.73287422408</v>
      </c>
      <c r="G693" s="2">
        <v>341157.02610671095</v>
      </c>
      <c r="H693" s="2">
        <v>414805.1212860283</v>
      </c>
      <c r="I693" s="2">
        <v>438248.59035167616</v>
      </c>
    </row>
    <row r="694" spans="1:9" x14ac:dyDescent="0.15">
      <c r="A694" s="1">
        <v>31</v>
      </c>
      <c r="B694" s="1" t="s">
        <v>160</v>
      </c>
      <c r="C694" s="1">
        <v>1</v>
      </c>
      <c r="D694" s="1" t="s">
        <v>9</v>
      </c>
      <c r="E694" s="2">
        <v>73690.836921345282</v>
      </c>
      <c r="F694" s="2">
        <v>76972.604344875261</v>
      </c>
      <c r="G694" s="2">
        <v>89379.968188238592</v>
      </c>
      <c r="H694" s="2">
        <v>74194.49818232008</v>
      </c>
      <c r="I694" s="2">
        <v>59147.029981013678</v>
      </c>
    </row>
    <row r="695" spans="1:9" x14ac:dyDescent="0.15">
      <c r="A695" s="1">
        <v>31</v>
      </c>
      <c r="B695" s="1" t="s">
        <v>161</v>
      </c>
      <c r="C695" s="1">
        <v>2</v>
      </c>
      <c r="D695" s="1" t="s">
        <v>10</v>
      </c>
      <c r="E695" s="2">
        <v>1720.6944201485919</v>
      </c>
      <c r="F695" s="2">
        <v>7142.5979831364048</v>
      </c>
      <c r="G695" s="2">
        <v>5493.5154916556212</v>
      </c>
      <c r="H695" s="2">
        <v>3704.5654621161279</v>
      </c>
      <c r="I695" s="2">
        <v>620.37612310128566</v>
      </c>
    </row>
    <row r="696" spans="1:9" x14ac:dyDescent="0.15">
      <c r="A696" s="1">
        <v>31</v>
      </c>
      <c r="B696" s="1" t="s">
        <v>162</v>
      </c>
      <c r="C696" s="1">
        <v>3</v>
      </c>
      <c r="D696" s="1" t="s">
        <v>17</v>
      </c>
      <c r="E696" s="2">
        <v>114584.04616593194</v>
      </c>
      <c r="F696" s="2">
        <v>153364.23607004175</v>
      </c>
      <c r="G696" s="2">
        <v>175613.72134598359</v>
      </c>
      <c r="H696" s="2">
        <v>150408.48803195127</v>
      </c>
      <c r="I696" s="2">
        <v>65366.005075058434</v>
      </c>
    </row>
    <row r="697" spans="1:9" x14ac:dyDescent="0.15">
      <c r="A697" s="1">
        <v>31</v>
      </c>
      <c r="B697" s="1" t="s">
        <v>162</v>
      </c>
      <c r="C697" s="1">
        <v>4</v>
      </c>
      <c r="D697" s="1" t="s">
        <v>18</v>
      </c>
      <c r="E697" s="2">
        <v>12447.085560016856</v>
      </c>
      <c r="F697" s="2">
        <v>23589.074505393441</v>
      </c>
      <c r="G697" s="2">
        <v>39955.203097523685</v>
      </c>
      <c r="H697" s="2">
        <v>19203.365294842366</v>
      </c>
      <c r="I697" s="2">
        <v>7202.194833499103</v>
      </c>
    </row>
    <row r="698" spans="1:9" x14ac:dyDescent="0.15">
      <c r="A698" s="1">
        <v>31</v>
      </c>
      <c r="B698" s="1" t="s">
        <v>162</v>
      </c>
      <c r="C698" s="1">
        <v>5</v>
      </c>
      <c r="D698" s="1" t="s">
        <v>19</v>
      </c>
      <c r="E698" s="2">
        <v>17220.356643256207</v>
      </c>
      <c r="F698" s="2">
        <v>21631.433412934315</v>
      </c>
      <c r="G698" s="2">
        <v>34207.836577551279</v>
      </c>
      <c r="H698" s="2">
        <v>20664.460845283611</v>
      </c>
      <c r="I698" s="2">
        <v>4486.9897832351717</v>
      </c>
    </row>
    <row r="699" spans="1:9" x14ac:dyDescent="0.15">
      <c r="A699" s="1">
        <v>31</v>
      </c>
      <c r="B699" s="1" t="s">
        <v>162</v>
      </c>
      <c r="C699" s="1">
        <v>6</v>
      </c>
      <c r="D699" s="1" t="s">
        <v>3</v>
      </c>
      <c r="E699" s="2">
        <v>6.0573083524189792</v>
      </c>
      <c r="F699" s="2">
        <v>50.521353386694273</v>
      </c>
      <c r="G699" s="2">
        <v>313.29075473136277</v>
      </c>
      <c r="H699" s="2">
        <v>666.72751759077732</v>
      </c>
      <c r="I699" s="2">
        <v>484.09560026614321</v>
      </c>
    </row>
    <row r="700" spans="1:9" x14ac:dyDescent="0.15">
      <c r="A700" s="1">
        <v>31</v>
      </c>
      <c r="B700" s="1" t="s">
        <v>162</v>
      </c>
      <c r="C700" s="1">
        <v>7</v>
      </c>
      <c r="D700" s="1" t="s">
        <v>20</v>
      </c>
      <c r="E700" s="2">
        <v>1845.3111239519319</v>
      </c>
      <c r="F700" s="2">
        <v>955.53416166314025</v>
      </c>
      <c r="G700" s="2">
        <v>3084.3323465495655</v>
      </c>
      <c r="H700" s="2">
        <v>2223.8420279669281</v>
      </c>
      <c r="I700" s="2">
        <v>911.93318359841419</v>
      </c>
    </row>
    <row r="701" spans="1:9" x14ac:dyDescent="0.15">
      <c r="A701" s="1">
        <v>31</v>
      </c>
      <c r="B701" s="1" t="s">
        <v>162</v>
      </c>
      <c r="C701" s="1">
        <v>8</v>
      </c>
      <c r="D701" s="1" t="s">
        <v>21</v>
      </c>
      <c r="E701" s="2">
        <v>6292.4942108168525</v>
      </c>
      <c r="F701" s="2">
        <v>6857.2129266144511</v>
      </c>
      <c r="G701" s="2">
        <v>8470.5521780906547</v>
      </c>
      <c r="H701" s="2">
        <v>9679.2247146459322</v>
      </c>
      <c r="I701" s="2">
        <v>1036.2591948598006</v>
      </c>
    </row>
    <row r="702" spans="1:9" x14ac:dyDescent="0.15">
      <c r="A702" s="1">
        <v>31</v>
      </c>
      <c r="B702" s="1" t="s">
        <v>162</v>
      </c>
      <c r="C702" s="1">
        <v>9</v>
      </c>
      <c r="D702" s="1" t="s">
        <v>22</v>
      </c>
      <c r="E702" s="2">
        <v>3623.2335971948755</v>
      </c>
      <c r="F702" s="2">
        <v>2618.8839718513645</v>
      </c>
      <c r="G702" s="2">
        <v>5634.7970291347419</v>
      </c>
      <c r="H702" s="2">
        <v>5070.9094319018068</v>
      </c>
      <c r="I702" s="2">
        <v>2684.5720990944105</v>
      </c>
    </row>
    <row r="703" spans="1:9" x14ac:dyDescent="0.15">
      <c r="A703" s="1">
        <v>31</v>
      </c>
      <c r="B703" s="1" t="s">
        <v>162</v>
      </c>
      <c r="C703" s="1">
        <v>10</v>
      </c>
      <c r="D703" s="1" t="s">
        <v>23</v>
      </c>
      <c r="E703" s="2">
        <v>8396.7524268884099</v>
      </c>
      <c r="F703" s="2">
        <v>10411.109429264159</v>
      </c>
      <c r="G703" s="2">
        <v>11355.723411967423</v>
      </c>
      <c r="H703" s="2">
        <v>10925.610652724758</v>
      </c>
      <c r="I703" s="2">
        <v>11836.292734603881</v>
      </c>
    </row>
    <row r="704" spans="1:9" x14ac:dyDescent="0.15">
      <c r="A704" s="1">
        <v>31</v>
      </c>
      <c r="B704" s="1" t="s">
        <v>162</v>
      </c>
      <c r="C704" s="1">
        <v>11</v>
      </c>
      <c r="D704" s="1" t="s">
        <v>24</v>
      </c>
      <c r="E704" s="2">
        <v>3489.0192171333238</v>
      </c>
      <c r="F704" s="2">
        <v>8072.6940074400236</v>
      </c>
      <c r="G704" s="2">
        <v>18374.540234250424</v>
      </c>
      <c r="H704" s="2">
        <v>23461.201322699253</v>
      </c>
      <c r="I704" s="2">
        <v>15554.781689234651</v>
      </c>
    </row>
    <row r="705" spans="1:9" x14ac:dyDescent="0.15">
      <c r="A705" s="1">
        <v>31</v>
      </c>
      <c r="B705" s="1" t="s">
        <v>162</v>
      </c>
      <c r="C705" s="1">
        <v>12</v>
      </c>
      <c r="D705" s="1" t="s">
        <v>25</v>
      </c>
      <c r="E705" s="2">
        <v>1170.3391723397967</v>
      </c>
      <c r="F705" s="2">
        <v>10299.889018597598</v>
      </c>
      <c r="G705" s="2">
        <v>63061.099083574991</v>
      </c>
      <c r="H705" s="2">
        <v>151600.0250747567</v>
      </c>
      <c r="I705" s="2">
        <v>690124.05536010722</v>
      </c>
    </row>
    <row r="706" spans="1:9" x14ac:dyDescent="0.15">
      <c r="A706" s="1">
        <v>31</v>
      </c>
      <c r="B706" s="1" t="s">
        <v>162</v>
      </c>
      <c r="C706" s="1">
        <v>13</v>
      </c>
      <c r="D706" s="1" t="s">
        <v>26</v>
      </c>
      <c r="E706" s="2">
        <v>273.47397874451616</v>
      </c>
      <c r="F706" s="2">
        <v>1253.088233363555</v>
      </c>
      <c r="G706" s="2">
        <v>1811.3397508870282</v>
      </c>
      <c r="H706" s="2">
        <v>3104.2974503410892</v>
      </c>
      <c r="I706" s="2">
        <v>7608.151270271137</v>
      </c>
    </row>
    <row r="707" spans="1:9" x14ac:dyDescent="0.15">
      <c r="A707" s="1">
        <v>31</v>
      </c>
      <c r="B707" s="1" t="s">
        <v>162</v>
      </c>
      <c r="C707" s="1">
        <v>14</v>
      </c>
      <c r="D707" s="1" t="s">
        <v>27</v>
      </c>
      <c r="E707" s="2">
        <v>101.85047810464279</v>
      </c>
      <c r="F707" s="2">
        <v>360.68922870630678</v>
      </c>
      <c r="G707" s="2">
        <v>360.67911703281334</v>
      </c>
      <c r="H707" s="2">
        <v>216.7050647768817</v>
      </c>
      <c r="I707" s="2">
        <v>739.82774094245678</v>
      </c>
    </row>
    <row r="708" spans="1:9" x14ac:dyDescent="0.15">
      <c r="A708" s="1">
        <v>31</v>
      </c>
      <c r="B708" s="1" t="s">
        <v>162</v>
      </c>
      <c r="C708" s="1">
        <v>15</v>
      </c>
      <c r="D708" s="1" t="s">
        <v>28</v>
      </c>
      <c r="E708" s="2">
        <v>23144.425352067821</v>
      </c>
      <c r="F708" s="2">
        <v>27643.534706518309</v>
      </c>
      <c r="G708" s="2">
        <v>35281.703853616709</v>
      </c>
      <c r="H708" s="2">
        <v>26594.876176197096</v>
      </c>
      <c r="I708" s="2">
        <v>21454.870129647079</v>
      </c>
    </row>
    <row r="709" spans="1:9" x14ac:dyDescent="0.15">
      <c r="A709" s="1">
        <v>31</v>
      </c>
      <c r="B709" s="1" t="s">
        <v>161</v>
      </c>
      <c r="C709" s="1">
        <v>16</v>
      </c>
      <c r="D709" s="1" t="s">
        <v>11</v>
      </c>
      <c r="E709" s="2">
        <v>150471.66066124028</v>
      </c>
      <c r="F709" s="2">
        <v>234885.67252153487</v>
      </c>
      <c r="G709" s="2">
        <v>227409.3762226112</v>
      </c>
      <c r="H709" s="2">
        <v>214613.69174182293</v>
      </c>
      <c r="I709" s="2">
        <v>123380.80455075188</v>
      </c>
    </row>
    <row r="710" spans="1:9" x14ac:dyDescent="0.15">
      <c r="A710" s="1">
        <v>31</v>
      </c>
      <c r="B710" s="1" t="s">
        <v>161</v>
      </c>
      <c r="C710" s="1">
        <v>17</v>
      </c>
      <c r="D710" s="1" t="s">
        <v>12</v>
      </c>
      <c r="E710" s="2">
        <v>7909.5007073122561</v>
      </c>
      <c r="F710" s="2">
        <v>19687.795403204098</v>
      </c>
      <c r="G710" s="2">
        <v>64693.210043309708</v>
      </c>
      <c r="H710" s="2">
        <v>62130.429224700143</v>
      </c>
      <c r="I710" s="2">
        <v>67216.491237123759</v>
      </c>
    </row>
    <row r="711" spans="1:9" x14ac:dyDescent="0.15">
      <c r="A711" s="1">
        <v>31</v>
      </c>
      <c r="B711" s="1" t="s">
        <v>161</v>
      </c>
      <c r="C711" s="1">
        <v>18</v>
      </c>
      <c r="D711" s="1" t="s">
        <v>13</v>
      </c>
      <c r="E711" s="2">
        <v>61149.467598751318</v>
      </c>
      <c r="F711" s="2">
        <v>128075.48662734094</v>
      </c>
      <c r="G711" s="2">
        <v>194772.88554381029</v>
      </c>
      <c r="H711" s="2">
        <v>197166.04614355168</v>
      </c>
      <c r="I711" s="2">
        <v>137464.00517124482</v>
      </c>
    </row>
    <row r="712" spans="1:9" x14ac:dyDescent="0.15">
      <c r="A712" s="1">
        <v>31</v>
      </c>
      <c r="B712" s="1" t="s">
        <v>161</v>
      </c>
      <c r="C712" s="1">
        <v>19</v>
      </c>
      <c r="D712" s="1" t="s">
        <v>14</v>
      </c>
      <c r="E712" s="2">
        <v>18911.937547025598</v>
      </c>
      <c r="F712" s="2">
        <v>43397.000691012676</v>
      </c>
      <c r="G712" s="2">
        <v>79636.944909145925</v>
      </c>
      <c r="H712" s="2">
        <v>88971.86439632604</v>
      </c>
      <c r="I712" s="2">
        <v>78277.597522244803</v>
      </c>
    </row>
    <row r="713" spans="1:9" x14ac:dyDescent="0.15">
      <c r="A713" s="1">
        <v>31</v>
      </c>
      <c r="B713" s="1" t="s">
        <v>161</v>
      </c>
      <c r="C713" s="1">
        <v>20</v>
      </c>
      <c r="D713" s="1" t="s">
        <v>15</v>
      </c>
      <c r="E713" s="2">
        <v>15721.594413115583</v>
      </c>
      <c r="F713" s="2">
        <v>32470.830964509358</v>
      </c>
      <c r="G713" s="2">
        <v>26895.409798818229</v>
      </c>
      <c r="H713" s="2">
        <v>23747.601424173299</v>
      </c>
      <c r="I713" s="2">
        <v>25611.632882584308</v>
      </c>
    </row>
    <row r="714" spans="1:9" x14ac:dyDescent="0.15">
      <c r="A714" s="1">
        <v>31</v>
      </c>
      <c r="B714" s="1" t="s">
        <v>161</v>
      </c>
      <c r="C714" s="1">
        <v>21</v>
      </c>
      <c r="D714" s="1" t="s">
        <v>16</v>
      </c>
      <c r="E714" s="2">
        <v>47221.715050036226</v>
      </c>
      <c r="F714" s="2">
        <v>59107.733348283524</v>
      </c>
      <c r="G714" s="2">
        <v>82214.98257943544</v>
      </c>
      <c r="H714" s="2">
        <v>101141.26740707491</v>
      </c>
      <c r="I714" s="2">
        <v>118310.95636621189</v>
      </c>
    </row>
    <row r="715" spans="1:9" x14ac:dyDescent="0.15">
      <c r="A715" s="1">
        <v>31</v>
      </c>
      <c r="B715" s="1" t="s">
        <v>159</v>
      </c>
      <c r="C715" s="1">
        <v>22</v>
      </c>
      <c r="D715" s="1" t="s">
        <v>8</v>
      </c>
      <c r="E715" s="2">
        <v>196359.95997603296</v>
      </c>
      <c r="F715" s="2">
        <v>295915.68787054968</v>
      </c>
      <c r="G715" s="2">
        <v>368227.54021960252</v>
      </c>
      <c r="H715" s="2">
        <v>431427.4204510164</v>
      </c>
      <c r="I715" s="2">
        <v>516912.08734573866</v>
      </c>
    </row>
    <row r="716" spans="1:9" x14ac:dyDescent="0.15">
      <c r="A716" s="1">
        <v>31</v>
      </c>
      <c r="B716" s="1" t="s">
        <v>159</v>
      </c>
      <c r="C716" s="1">
        <v>23</v>
      </c>
      <c r="D716" s="1" t="s">
        <v>29</v>
      </c>
      <c r="E716" s="2">
        <v>203217.72799461699</v>
      </c>
      <c r="F716" s="2">
        <v>241979.02677755104</v>
      </c>
      <c r="G716" s="2">
        <v>267282.18743188755</v>
      </c>
      <c r="H716" s="2">
        <v>333733.55453343835</v>
      </c>
      <c r="I716" s="2">
        <v>382732.46698997886</v>
      </c>
    </row>
    <row r="717" spans="1:9" x14ac:dyDescent="0.15">
      <c r="A717" s="1">
        <v>32</v>
      </c>
      <c r="B717" s="1" t="s">
        <v>164</v>
      </c>
      <c r="C717" s="1">
        <v>1</v>
      </c>
      <c r="D717" s="1" t="s">
        <v>9</v>
      </c>
      <c r="E717" s="2">
        <v>103706.52167288518</v>
      </c>
      <c r="F717" s="2">
        <v>90389.700599347096</v>
      </c>
      <c r="G717" s="2">
        <v>98063.647601402699</v>
      </c>
      <c r="H717" s="2">
        <v>84555.153219025378</v>
      </c>
      <c r="I717" s="2">
        <v>61783.092896778864</v>
      </c>
    </row>
    <row r="718" spans="1:9" x14ac:dyDescent="0.15">
      <c r="A718" s="1">
        <v>32</v>
      </c>
      <c r="B718" s="1" t="s">
        <v>164</v>
      </c>
      <c r="C718" s="1">
        <v>2</v>
      </c>
      <c r="D718" s="1" t="s">
        <v>10</v>
      </c>
      <c r="E718" s="2">
        <v>8208.499058717045</v>
      </c>
      <c r="F718" s="2">
        <v>7728.0949648249207</v>
      </c>
      <c r="G718" s="2">
        <v>7267.2553808554067</v>
      </c>
      <c r="H718" s="2">
        <v>6259.2529962772996</v>
      </c>
      <c r="I718" s="2">
        <v>1992.9871276356182</v>
      </c>
    </row>
    <row r="719" spans="1:9" x14ac:dyDescent="0.15">
      <c r="A719" s="1">
        <v>32</v>
      </c>
      <c r="B719" s="1" t="s">
        <v>165</v>
      </c>
      <c r="C719" s="1">
        <v>3</v>
      </c>
      <c r="D719" s="1" t="s">
        <v>17</v>
      </c>
      <c r="E719" s="2">
        <v>30651.333243307497</v>
      </c>
      <c r="F719" s="2">
        <v>38917.700468639217</v>
      </c>
      <c r="G719" s="2">
        <v>38482.827247538997</v>
      </c>
      <c r="H719" s="2">
        <v>40110.533490608264</v>
      </c>
      <c r="I719" s="2">
        <v>31657.938319109813</v>
      </c>
    </row>
    <row r="720" spans="1:9" x14ac:dyDescent="0.15">
      <c r="A720" s="1">
        <v>32</v>
      </c>
      <c r="B720" s="1" t="s">
        <v>166</v>
      </c>
      <c r="C720" s="1">
        <v>4</v>
      </c>
      <c r="D720" s="1" t="s">
        <v>18</v>
      </c>
      <c r="E720" s="2">
        <v>10045.565626009435</v>
      </c>
      <c r="F720" s="2">
        <v>27355.19993999337</v>
      </c>
      <c r="G720" s="2">
        <v>46179.785775687982</v>
      </c>
      <c r="H720" s="2">
        <v>19141.401330878762</v>
      </c>
      <c r="I720" s="2">
        <v>9767.4952983747735</v>
      </c>
    </row>
    <row r="721" spans="1:9" x14ac:dyDescent="0.15">
      <c r="A721" s="1">
        <v>32</v>
      </c>
      <c r="B721" s="1" t="s">
        <v>165</v>
      </c>
      <c r="C721" s="1">
        <v>5</v>
      </c>
      <c r="D721" s="1" t="s">
        <v>19</v>
      </c>
      <c r="E721" s="2">
        <v>7919.1779517663726</v>
      </c>
      <c r="F721" s="2">
        <v>6942.1773349957675</v>
      </c>
      <c r="G721" s="2">
        <v>14899.62385383601</v>
      </c>
      <c r="H721" s="2">
        <v>11990.281969443997</v>
      </c>
      <c r="I721" s="2">
        <v>11850.720435350569</v>
      </c>
    </row>
    <row r="722" spans="1:9" x14ac:dyDescent="0.15">
      <c r="A722" s="1">
        <v>32</v>
      </c>
      <c r="B722" s="1" t="s">
        <v>165</v>
      </c>
      <c r="C722" s="1">
        <v>6</v>
      </c>
      <c r="D722" s="1" t="s">
        <v>3</v>
      </c>
      <c r="E722" s="2">
        <v>506.1916952783738</v>
      </c>
      <c r="F722" s="2">
        <v>1094.281924062464</v>
      </c>
      <c r="G722" s="2">
        <v>2235.0711270654974</v>
      </c>
      <c r="H722" s="2">
        <v>2021.573675423843</v>
      </c>
      <c r="I722" s="2">
        <v>10308.512150280574</v>
      </c>
    </row>
    <row r="723" spans="1:9" x14ac:dyDescent="0.15">
      <c r="A723" s="1">
        <v>32</v>
      </c>
      <c r="B723" s="1" t="s">
        <v>165</v>
      </c>
      <c r="C723" s="1">
        <v>7</v>
      </c>
      <c r="D723" s="1" t="s">
        <v>20</v>
      </c>
      <c r="E723" s="2">
        <v>241.34667699799755</v>
      </c>
      <c r="F723" s="2">
        <v>308.66664483486829</v>
      </c>
      <c r="G723" s="2">
        <v>1996.0087998894946</v>
      </c>
      <c r="H723" s="2">
        <v>2726.5346679217409</v>
      </c>
      <c r="I723" s="2">
        <v>1277.9478359785053</v>
      </c>
    </row>
    <row r="724" spans="1:9" x14ac:dyDescent="0.15">
      <c r="A724" s="1">
        <v>32</v>
      </c>
      <c r="B724" s="1" t="s">
        <v>165</v>
      </c>
      <c r="C724" s="1">
        <v>8</v>
      </c>
      <c r="D724" s="1" t="s">
        <v>21</v>
      </c>
      <c r="E724" s="2">
        <v>9834.3830182156744</v>
      </c>
      <c r="F724" s="2">
        <v>18564.868584538166</v>
      </c>
      <c r="G724" s="2">
        <v>27085.393664331561</v>
      </c>
      <c r="H724" s="2">
        <v>28361.882872022361</v>
      </c>
      <c r="I724" s="2">
        <v>11676.728718388287</v>
      </c>
    </row>
    <row r="725" spans="1:9" x14ac:dyDescent="0.15">
      <c r="A725" s="1">
        <v>32</v>
      </c>
      <c r="B725" s="1" t="s">
        <v>165</v>
      </c>
      <c r="C725" s="1">
        <v>9</v>
      </c>
      <c r="D725" s="1" t="s">
        <v>22</v>
      </c>
      <c r="E725" s="2">
        <v>17391.328644274527</v>
      </c>
      <c r="F725" s="2">
        <v>35980.076820987895</v>
      </c>
      <c r="G725" s="2">
        <v>64801.212077585966</v>
      </c>
      <c r="H725" s="2">
        <v>76439.60112107372</v>
      </c>
      <c r="I725" s="2">
        <v>27880.969536768793</v>
      </c>
    </row>
    <row r="726" spans="1:9" x14ac:dyDescent="0.15">
      <c r="A726" s="1">
        <v>32</v>
      </c>
      <c r="B726" s="1" t="s">
        <v>165</v>
      </c>
      <c r="C726" s="1">
        <v>10</v>
      </c>
      <c r="D726" s="1" t="s">
        <v>23</v>
      </c>
      <c r="E726" s="2">
        <v>1715.2032479285576</v>
      </c>
      <c r="F726" s="2">
        <v>4983.7865144780544</v>
      </c>
      <c r="G726" s="2">
        <v>7971.8420311931222</v>
      </c>
      <c r="H726" s="2">
        <v>17145.457961443422</v>
      </c>
      <c r="I726" s="2">
        <v>8094.3533877989839</v>
      </c>
    </row>
    <row r="727" spans="1:9" x14ac:dyDescent="0.15">
      <c r="A727" s="1">
        <v>32</v>
      </c>
      <c r="B727" s="1" t="s">
        <v>165</v>
      </c>
      <c r="C727" s="1">
        <v>11</v>
      </c>
      <c r="D727" s="1" t="s">
        <v>24</v>
      </c>
      <c r="E727" s="2">
        <v>7750.2147710652234</v>
      </c>
      <c r="F727" s="2">
        <v>27129.790144439015</v>
      </c>
      <c r="G727" s="2">
        <v>49379.313354127145</v>
      </c>
      <c r="H727" s="2">
        <v>44362.55782529639</v>
      </c>
      <c r="I727" s="2">
        <v>49613.789945654229</v>
      </c>
    </row>
    <row r="728" spans="1:9" x14ac:dyDescent="0.15">
      <c r="A728" s="1">
        <v>32</v>
      </c>
      <c r="B728" s="1" t="s">
        <v>165</v>
      </c>
      <c r="C728" s="1">
        <v>12</v>
      </c>
      <c r="D728" s="1" t="s">
        <v>25</v>
      </c>
      <c r="E728" s="2">
        <v>384.74665750238637</v>
      </c>
      <c r="F728" s="2">
        <v>3317.2056129616149</v>
      </c>
      <c r="G728" s="2">
        <v>22627.419532669752</v>
      </c>
      <c r="H728" s="2">
        <v>66504.566794595477</v>
      </c>
      <c r="I728" s="2">
        <v>480466.9826047346</v>
      </c>
    </row>
    <row r="729" spans="1:9" x14ac:dyDescent="0.15">
      <c r="A729" s="1">
        <v>32</v>
      </c>
      <c r="B729" s="1" t="s">
        <v>165</v>
      </c>
      <c r="C729" s="1">
        <v>13</v>
      </c>
      <c r="D729" s="1" t="s">
        <v>26</v>
      </c>
      <c r="E729" s="2">
        <v>1634.0087386526341</v>
      </c>
      <c r="F729" s="2">
        <v>8576.2471644473608</v>
      </c>
      <c r="G729" s="2">
        <v>16180.405635750893</v>
      </c>
      <c r="H729" s="2">
        <v>15456.598090954167</v>
      </c>
      <c r="I729" s="2">
        <v>28848.285529665838</v>
      </c>
    </row>
    <row r="730" spans="1:9" x14ac:dyDescent="0.15">
      <c r="A730" s="1">
        <v>32</v>
      </c>
      <c r="B730" s="1" t="s">
        <v>165</v>
      </c>
      <c r="C730" s="1">
        <v>14</v>
      </c>
      <c r="D730" s="1" t="s">
        <v>27</v>
      </c>
      <c r="E730" s="2">
        <v>27.384920802029445</v>
      </c>
      <c r="F730" s="2">
        <v>2723.5605082000438</v>
      </c>
      <c r="G730" s="2">
        <v>3087.6228865844673</v>
      </c>
      <c r="H730" s="2">
        <v>5141.0555435994929</v>
      </c>
      <c r="I730" s="2">
        <v>14387.879353005694</v>
      </c>
    </row>
    <row r="731" spans="1:9" x14ac:dyDescent="0.15">
      <c r="A731" s="1">
        <v>32</v>
      </c>
      <c r="B731" s="1" t="s">
        <v>165</v>
      </c>
      <c r="C731" s="1">
        <v>15</v>
      </c>
      <c r="D731" s="1" t="s">
        <v>28</v>
      </c>
      <c r="E731" s="2">
        <v>34223.777025326897</v>
      </c>
      <c r="F731" s="2">
        <v>45155.661815209685</v>
      </c>
      <c r="G731" s="2">
        <v>61344.872641964437</v>
      </c>
      <c r="H731" s="2">
        <v>48657.934899824919</v>
      </c>
      <c r="I731" s="2">
        <v>30714.907727809816</v>
      </c>
    </row>
    <row r="732" spans="1:9" x14ac:dyDescent="0.15">
      <c r="A732" s="1">
        <v>32</v>
      </c>
      <c r="B732" s="1" t="s">
        <v>164</v>
      </c>
      <c r="C732" s="1">
        <v>16</v>
      </c>
      <c r="D732" s="1" t="s">
        <v>11</v>
      </c>
      <c r="E732" s="2">
        <v>185905.48883562529</v>
      </c>
      <c r="F732" s="2">
        <v>293781.24234596809</v>
      </c>
      <c r="G732" s="2">
        <v>284078.46676046704</v>
      </c>
      <c r="H732" s="2">
        <v>313665.4787535207</v>
      </c>
      <c r="I732" s="2">
        <v>241723.17908715573</v>
      </c>
    </row>
    <row r="733" spans="1:9" x14ac:dyDescent="0.15">
      <c r="A733" s="1">
        <v>32</v>
      </c>
      <c r="B733" s="1" t="s">
        <v>164</v>
      </c>
      <c r="C733" s="1">
        <v>17</v>
      </c>
      <c r="D733" s="1" t="s">
        <v>12</v>
      </c>
      <c r="E733" s="2">
        <v>19648.928312301741</v>
      </c>
      <c r="F733" s="2">
        <v>32142.524888380249</v>
      </c>
      <c r="G733" s="2">
        <v>105264.95680897922</v>
      </c>
      <c r="H733" s="2">
        <v>131527.90272406471</v>
      </c>
      <c r="I733" s="2">
        <v>114427.19753934348</v>
      </c>
    </row>
    <row r="734" spans="1:9" x14ac:dyDescent="0.15">
      <c r="A734" s="1">
        <v>32</v>
      </c>
      <c r="B734" s="1" t="s">
        <v>164</v>
      </c>
      <c r="C734" s="1">
        <v>18</v>
      </c>
      <c r="D734" s="1" t="s">
        <v>13</v>
      </c>
      <c r="E734" s="2">
        <v>40741.438059162851</v>
      </c>
      <c r="F734" s="2">
        <v>123561.70888110356</v>
      </c>
      <c r="G734" s="2">
        <v>191955.7734763074</v>
      </c>
      <c r="H734" s="2">
        <v>237903.49850976979</v>
      </c>
      <c r="I734" s="2">
        <v>184231.17840584327</v>
      </c>
    </row>
    <row r="735" spans="1:9" x14ac:dyDescent="0.15">
      <c r="A735" s="1">
        <v>32</v>
      </c>
      <c r="B735" s="1" t="s">
        <v>164</v>
      </c>
      <c r="C735" s="1">
        <v>19</v>
      </c>
      <c r="D735" s="1" t="s">
        <v>14</v>
      </c>
      <c r="E735" s="2">
        <v>25571.848195581708</v>
      </c>
      <c r="F735" s="2">
        <v>61376.984253311319</v>
      </c>
      <c r="G735" s="2">
        <v>116174.87898948873</v>
      </c>
      <c r="H735" s="2">
        <v>97506.656296547109</v>
      </c>
      <c r="I735" s="2">
        <v>87829.892636894569</v>
      </c>
    </row>
    <row r="736" spans="1:9" x14ac:dyDescent="0.15">
      <c r="A736" s="1">
        <v>32</v>
      </c>
      <c r="B736" s="1" t="s">
        <v>167</v>
      </c>
      <c r="C736" s="1">
        <v>20</v>
      </c>
      <c r="D736" s="1" t="s">
        <v>15</v>
      </c>
      <c r="E736" s="2">
        <v>15846.037581907236</v>
      </c>
      <c r="F736" s="2">
        <v>37756.715099733978</v>
      </c>
      <c r="G736" s="2">
        <v>33964.812934952955</v>
      </c>
      <c r="H736" s="2">
        <v>26877.322961683818</v>
      </c>
      <c r="I736" s="2">
        <v>31276.554702628549</v>
      </c>
    </row>
    <row r="737" spans="1:9" x14ac:dyDescent="0.15">
      <c r="A737" s="1">
        <v>32</v>
      </c>
      <c r="B737" s="1" t="s">
        <v>164</v>
      </c>
      <c r="C737" s="1">
        <v>21</v>
      </c>
      <c r="D737" s="1" t="s">
        <v>16</v>
      </c>
      <c r="E737" s="2">
        <v>59600.353089108685</v>
      </c>
      <c r="F737" s="2">
        <v>68563.668470530261</v>
      </c>
      <c r="G737" s="2">
        <v>98498.128064993216</v>
      </c>
      <c r="H737" s="2">
        <v>120837.31575240199</v>
      </c>
      <c r="I737" s="2">
        <v>134372.1486660809</v>
      </c>
    </row>
    <row r="738" spans="1:9" x14ac:dyDescent="0.15">
      <c r="A738" s="1">
        <v>32</v>
      </c>
      <c r="B738" s="1" t="s">
        <v>163</v>
      </c>
      <c r="C738" s="1">
        <v>22</v>
      </c>
      <c r="D738" s="1" t="s">
        <v>8</v>
      </c>
      <c r="E738" s="2">
        <v>158721.59917510228</v>
      </c>
      <c r="F738" s="2">
        <v>354179.62813396868</v>
      </c>
      <c r="G738" s="2">
        <v>383325.66369113565</v>
      </c>
      <c r="H738" s="2">
        <v>506008.54798469029</v>
      </c>
      <c r="I738" s="2">
        <v>618982.33587148378</v>
      </c>
    </row>
    <row r="739" spans="1:9" x14ac:dyDescent="0.15">
      <c r="A739" s="1">
        <v>32</v>
      </c>
      <c r="B739" s="1" t="s">
        <v>163</v>
      </c>
      <c r="C739" s="1">
        <v>23</v>
      </c>
      <c r="D739" s="1" t="s">
        <v>29</v>
      </c>
      <c r="E739" s="2">
        <v>246119.84719528383</v>
      </c>
      <c r="F739" s="2">
        <v>310643.93858222367</v>
      </c>
      <c r="G739" s="2">
        <v>343464.90943865234</v>
      </c>
      <c r="H739" s="2">
        <v>414031.72044207645</v>
      </c>
      <c r="I739" s="2">
        <v>459289.66051582369</v>
      </c>
    </row>
    <row r="740" spans="1:9" x14ac:dyDescent="0.15">
      <c r="A740" s="1">
        <v>33</v>
      </c>
      <c r="B740" s="1" t="s">
        <v>169</v>
      </c>
      <c r="C740" s="1">
        <v>1</v>
      </c>
      <c r="D740" s="1" t="s">
        <v>9</v>
      </c>
      <c r="E740" s="2">
        <v>154279.00273428904</v>
      </c>
      <c r="F740" s="2">
        <v>136542.41932928219</v>
      </c>
      <c r="G740" s="2">
        <v>137913.35889268821</v>
      </c>
      <c r="H740" s="2">
        <v>123220.19408377288</v>
      </c>
      <c r="I740" s="2">
        <v>94806.599646268238</v>
      </c>
    </row>
    <row r="741" spans="1:9" x14ac:dyDescent="0.15">
      <c r="A741" s="1">
        <v>33</v>
      </c>
      <c r="B741" s="1" t="s">
        <v>169</v>
      </c>
      <c r="C741" s="1">
        <v>2</v>
      </c>
      <c r="D741" s="1" t="s">
        <v>10</v>
      </c>
      <c r="E741" s="2">
        <v>28490.315939225318</v>
      </c>
      <c r="F741" s="2">
        <v>19338.238721382677</v>
      </c>
      <c r="G741" s="2">
        <v>23274.898842830724</v>
      </c>
      <c r="H741" s="2">
        <v>15350.503336836002</v>
      </c>
      <c r="I741" s="2">
        <v>3640.1084464714622</v>
      </c>
    </row>
    <row r="742" spans="1:9" x14ac:dyDescent="0.15">
      <c r="A742" s="1">
        <v>33</v>
      </c>
      <c r="B742" s="1" t="s">
        <v>170</v>
      </c>
      <c r="C742" s="1">
        <v>3</v>
      </c>
      <c r="D742" s="1" t="s">
        <v>17</v>
      </c>
      <c r="E742" s="2">
        <v>187497.1813876841</v>
      </c>
      <c r="F742" s="2">
        <v>246844.35286296275</v>
      </c>
      <c r="G742" s="2">
        <v>306403.15114315122</v>
      </c>
      <c r="H742" s="2">
        <v>247390.63116637952</v>
      </c>
      <c r="I742" s="2">
        <v>277381.79681608907</v>
      </c>
    </row>
    <row r="743" spans="1:9" x14ac:dyDescent="0.15">
      <c r="A743" s="1">
        <v>33</v>
      </c>
      <c r="B743" s="1" t="s">
        <v>170</v>
      </c>
      <c r="C743" s="1">
        <v>4</v>
      </c>
      <c r="D743" s="1" t="s">
        <v>18</v>
      </c>
      <c r="E743" s="2">
        <v>105094.22480902588</v>
      </c>
      <c r="F743" s="2">
        <v>171807.16557009603</v>
      </c>
      <c r="G743" s="2">
        <v>230792.85970843304</v>
      </c>
      <c r="H743" s="2">
        <v>136470.93344757071</v>
      </c>
      <c r="I743" s="2">
        <v>88116.276048842148</v>
      </c>
    </row>
    <row r="744" spans="1:9" x14ac:dyDescent="0.15">
      <c r="A744" s="1">
        <v>33</v>
      </c>
      <c r="B744" s="1" t="s">
        <v>170</v>
      </c>
      <c r="C744" s="1">
        <v>5</v>
      </c>
      <c r="D744" s="1" t="s">
        <v>19</v>
      </c>
      <c r="E744" s="2">
        <v>25025.144102137012</v>
      </c>
      <c r="F744" s="2">
        <v>24484.898160349971</v>
      </c>
      <c r="G744" s="2">
        <v>33145.975590073642</v>
      </c>
      <c r="H744" s="2">
        <v>35753.584948187985</v>
      </c>
      <c r="I744" s="2">
        <v>29834.381952683016</v>
      </c>
    </row>
    <row r="745" spans="1:9" x14ac:dyDescent="0.15">
      <c r="A745" s="1">
        <v>33</v>
      </c>
      <c r="B745" s="1" t="s">
        <v>170</v>
      </c>
      <c r="C745" s="1">
        <v>6</v>
      </c>
      <c r="D745" s="1" t="s">
        <v>3</v>
      </c>
      <c r="E745" s="2">
        <v>40984.224540546755</v>
      </c>
      <c r="F745" s="2">
        <v>46254.977565289984</v>
      </c>
      <c r="G745" s="2">
        <v>199806.28750698332</v>
      </c>
      <c r="H745" s="2">
        <v>199989.88389350593</v>
      </c>
      <c r="I745" s="2">
        <v>86432.073699282177</v>
      </c>
    </row>
    <row r="746" spans="1:9" x14ac:dyDescent="0.15">
      <c r="A746" s="1">
        <v>33</v>
      </c>
      <c r="B746" s="1" t="s">
        <v>171</v>
      </c>
      <c r="C746" s="1">
        <v>7</v>
      </c>
      <c r="D746" s="1" t="s">
        <v>20</v>
      </c>
      <c r="E746" s="2">
        <v>410485.69560040854</v>
      </c>
      <c r="F746" s="2">
        <v>216809.39697575566</v>
      </c>
      <c r="G746" s="2">
        <v>278111.80662565626</v>
      </c>
      <c r="H746" s="2">
        <v>502560.99396762811</v>
      </c>
      <c r="I746" s="2">
        <v>157864.8699071827</v>
      </c>
    </row>
    <row r="747" spans="1:9" x14ac:dyDescent="0.15">
      <c r="A747" s="1">
        <v>33</v>
      </c>
      <c r="B747" s="1" t="s">
        <v>170</v>
      </c>
      <c r="C747" s="1">
        <v>8</v>
      </c>
      <c r="D747" s="1" t="s">
        <v>21</v>
      </c>
      <c r="E747" s="2">
        <v>67301.648861198162</v>
      </c>
      <c r="F747" s="2">
        <v>61028.190338807675</v>
      </c>
      <c r="G747" s="2">
        <v>83445.594075432979</v>
      </c>
      <c r="H747" s="2">
        <v>81070.585156105226</v>
      </c>
      <c r="I747" s="2">
        <v>60750.620683906993</v>
      </c>
    </row>
    <row r="748" spans="1:9" x14ac:dyDescent="0.15">
      <c r="A748" s="1">
        <v>33</v>
      </c>
      <c r="B748" s="1" t="s">
        <v>170</v>
      </c>
      <c r="C748" s="1">
        <v>9</v>
      </c>
      <c r="D748" s="1" t="s">
        <v>22</v>
      </c>
      <c r="E748" s="2">
        <v>83874.230134484198</v>
      </c>
      <c r="F748" s="2">
        <v>200014.45555688016</v>
      </c>
      <c r="G748" s="2">
        <v>360358.05384927616</v>
      </c>
      <c r="H748" s="2">
        <v>277323.44830477377</v>
      </c>
      <c r="I748" s="2">
        <v>141382.76972645661</v>
      </c>
    </row>
    <row r="749" spans="1:9" x14ac:dyDescent="0.15">
      <c r="A749" s="1">
        <v>33</v>
      </c>
      <c r="B749" s="1" t="s">
        <v>170</v>
      </c>
      <c r="C749" s="1">
        <v>10</v>
      </c>
      <c r="D749" s="1" t="s">
        <v>23</v>
      </c>
      <c r="E749" s="2">
        <v>18399.984108782512</v>
      </c>
      <c r="F749" s="2">
        <v>26678.56801812477</v>
      </c>
      <c r="G749" s="2">
        <v>57892.169246104269</v>
      </c>
      <c r="H749" s="2">
        <v>60307.27080304725</v>
      </c>
      <c r="I749" s="2">
        <v>59200.841209344631</v>
      </c>
    </row>
    <row r="750" spans="1:9" x14ac:dyDescent="0.15">
      <c r="A750" s="1">
        <v>33</v>
      </c>
      <c r="B750" s="1" t="s">
        <v>170</v>
      </c>
      <c r="C750" s="1">
        <v>11</v>
      </c>
      <c r="D750" s="1" t="s">
        <v>24</v>
      </c>
      <c r="E750" s="2">
        <v>22674.155135751542</v>
      </c>
      <c r="F750" s="2">
        <v>58767.778107128412</v>
      </c>
      <c r="G750" s="2">
        <v>120076.71649800413</v>
      </c>
      <c r="H750" s="2">
        <v>123576.24709350489</v>
      </c>
      <c r="I750" s="2">
        <v>216977.53490820888</v>
      </c>
    </row>
    <row r="751" spans="1:9" x14ac:dyDescent="0.15">
      <c r="A751" s="1">
        <v>33</v>
      </c>
      <c r="B751" s="1" t="s">
        <v>170</v>
      </c>
      <c r="C751" s="1">
        <v>12</v>
      </c>
      <c r="D751" s="1" t="s">
        <v>25</v>
      </c>
      <c r="E751" s="2">
        <v>542.41497472692538</v>
      </c>
      <c r="F751" s="2">
        <v>10859.187516509473</v>
      </c>
      <c r="G751" s="2">
        <v>81155.921425692999</v>
      </c>
      <c r="H751" s="2">
        <v>227499.5836302198</v>
      </c>
      <c r="I751" s="2">
        <v>734837.55029059027</v>
      </c>
    </row>
    <row r="752" spans="1:9" x14ac:dyDescent="0.15">
      <c r="A752" s="1">
        <v>33</v>
      </c>
      <c r="B752" s="1" t="s">
        <v>170</v>
      </c>
      <c r="C752" s="1">
        <v>13</v>
      </c>
      <c r="D752" s="1" t="s">
        <v>26</v>
      </c>
      <c r="E752" s="2">
        <v>52509.215127873809</v>
      </c>
      <c r="F752" s="2">
        <v>133895.04077167081</v>
      </c>
      <c r="G752" s="2">
        <v>108158.8045272836</v>
      </c>
      <c r="H752" s="2">
        <v>178351.04379277609</v>
      </c>
      <c r="I752" s="2">
        <v>450273.73106585175</v>
      </c>
    </row>
    <row r="753" spans="1:9" x14ac:dyDescent="0.15">
      <c r="A753" s="1">
        <v>33</v>
      </c>
      <c r="B753" s="1" t="s">
        <v>170</v>
      </c>
      <c r="C753" s="1">
        <v>14</v>
      </c>
      <c r="D753" s="1" t="s">
        <v>27</v>
      </c>
      <c r="E753" s="2">
        <v>1068.5253153631061</v>
      </c>
      <c r="F753" s="2">
        <v>2940.2198475960399</v>
      </c>
      <c r="G753" s="2">
        <v>11711.739927413226</v>
      </c>
      <c r="H753" s="2">
        <v>18812.522900784847</v>
      </c>
      <c r="I753" s="2">
        <v>17124.813646117014</v>
      </c>
    </row>
    <row r="754" spans="1:9" x14ac:dyDescent="0.15">
      <c r="A754" s="1">
        <v>33</v>
      </c>
      <c r="B754" s="1" t="s">
        <v>170</v>
      </c>
      <c r="C754" s="1">
        <v>15</v>
      </c>
      <c r="D754" s="1" t="s">
        <v>28</v>
      </c>
      <c r="E754" s="2">
        <v>109027.46540310868</v>
      </c>
      <c r="F754" s="2">
        <v>152204.88365360154</v>
      </c>
      <c r="G754" s="2">
        <v>227924.64168130839</v>
      </c>
      <c r="H754" s="2">
        <v>197171.51979690089</v>
      </c>
      <c r="I754" s="2">
        <v>201862.24115373887</v>
      </c>
    </row>
    <row r="755" spans="1:9" x14ac:dyDescent="0.15">
      <c r="A755" s="1">
        <v>33</v>
      </c>
      <c r="B755" s="1" t="s">
        <v>169</v>
      </c>
      <c r="C755" s="1">
        <v>16</v>
      </c>
      <c r="D755" s="1" t="s">
        <v>11</v>
      </c>
      <c r="E755" s="2">
        <v>431871.89879606105</v>
      </c>
      <c r="F755" s="2">
        <v>542251.86219015275</v>
      </c>
      <c r="G755" s="2">
        <v>681617.15289010177</v>
      </c>
      <c r="H755" s="2">
        <v>473634.09495674848</v>
      </c>
      <c r="I755" s="2">
        <v>373162.74898232095</v>
      </c>
    </row>
    <row r="756" spans="1:9" x14ac:dyDescent="0.15">
      <c r="A756" s="1">
        <v>33</v>
      </c>
      <c r="B756" s="1" t="s">
        <v>169</v>
      </c>
      <c r="C756" s="1">
        <v>17</v>
      </c>
      <c r="D756" s="1" t="s">
        <v>12</v>
      </c>
      <c r="E756" s="2">
        <v>58952.255136489206</v>
      </c>
      <c r="F756" s="2">
        <v>113574.53435412969</v>
      </c>
      <c r="G756" s="2">
        <v>167243.82779615247</v>
      </c>
      <c r="H756" s="2">
        <v>187693.53305028452</v>
      </c>
      <c r="I756" s="2">
        <v>194585.02309931317</v>
      </c>
    </row>
    <row r="757" spans="1:9" x14ac:dyDescent="0.15">
      <c r="A757" s="1">
        <v>33</v>
      </c>
      <c r="B757" s="1" t="s">
        <v>169</v>
      </c>
      <c r="C757" s="1">
        <v>18</v>
      </c>
      <c r="D757" s="1" t="s">
        <v>13</v>
      </c>
      <c r="E757" s="2">
        <v>205027.46256986001</v>
      </c>
      <c r="F757" s="2">
        <v>431388.22638257477</v>
      </c>
      <c r="G757" s="2">
        <v>663805.94563191745</v>
      </c>
      <c r="H757" s="2">
        <v>672826.62627804221</v>
      </c>
      <c r="I757" s="2">
        <v>541922.75914383272</v>
      </c>
    </row>
    <row r="758" spans="1:9" x14ac:dyDescent="0.15">
      <c r="A758" s="1">
        <v>33</v>
      </c>
      <c r="B758" s="1" t="s">
        <v>169</v>
      </c>
      <c r="C758" s="1">
        <v>19</v>
      </c>
      <c r="D758" s="1" t="s">
        <v>14</v>
      </c>
      <c r="E758" s="2">
        <v>61206.02003842609</v>
      </c>
      <c r="F758" s="2">
        <v>112439.21432153136</v>
      </c>
      <c r="G758" s="2">
        <v>234737.99556492077</v>
      </c>
      <c r="H758" s="2">
        <v>271943.93358959322</v>
      </c>
      <c r="I758" s="2">
        <v>252706.52856384759</v>
      </c>
    </row>
    <row r="759" spans="1:9" x14ac:dyDescent="0.15">
      <c r="A759" s="1">
        <v>33</v>
      </c>
      <c r="B759" s="1" t="s">
        <v>169</v>
      </c>
      <c r="C759" s="1">
        <v>20</v>
      </c>
      <c r="D759" s="1" t="s">
        <v>15</v>
      </c>
      <c r="E759" s="2">
        <v>101523.53387466447</v>
      </c>
      <c r="F759" s="2">
        <v>137675.27693501295</v>
      </c>
      <c r="G759" s="2">
        <v>103958.49275938376</v>
      </c>
      <c r="H759" s="2">
        <v>87748.102681488323</v>
      </c>
      <c r="I759" s="2">
        <v>102420.21356631651</v>
      </c>
    </row>
    <row r="760" spans="1:9" x14ac:dyDescent="0.15">
      <c r="A760" s="1">
        <v>33</v>
      </c>
      <c r="B760" s="1" t="s">
        <v>169</v>
      </c>
      <c r="C760" s="1">
        <v>21</v>
      </c>
      <c r="D760" s="1" t="s">
        <v>16</v>
      </c>
      <c r="E760" s="2">
        <v>188320.49882452187</v>
      </c>
      <c r="F760" s="2">
        <v>278672.92884549283</v>
      </c>
      <c r="G760" s="2">
        <v>380966.65138734347</v>
      </c>
      <c r="H760" s="2">
        <v>484814.65098797152</v>
      </c>
      <c r="I760" s="2">
        <v>554823.93840214773</v>
      </c>
    </row>
    <row r="761" spans="1:9" x14ac:dyDescent="0.15">
      <c r="A761" s="1">
        <v>33</v>
      </c>
      <c r="B761" s="1" t="s">
        <v>168</v>
      </c>
      <c r="C761" s="1">
        <v>22</v>
      </c>
      <c r="D761" s="1" t="s">
        <v>8</v>
      </c>
      <c r="E761" s="2">
        <v>495244.48069351842</v>
      </c>
      <c r="F761" s="2">
        <v>888504.22874811839</v>
      </c>
      <c r="G761" s="2">
        <v>1042695.003311959</v>
      </c>
      <c r="H761" s="2">
        <v>1294605.1243496388</v>
      </c>
      <c r="I761" s="2">
        <v>1671962.8806289947</v>
      </c>
    </row>
    <row r="762" spans="1:9" x14ac:dyDescent="0.15">
      <c r="A762" s="1">
        <v>33</v>
      </c>
      <c r="B762" s="1" t="s">
        <v>168</v>
      </c>
      <c r="C762" s="1">
        <v>23</v>
      </c>
      <c r="D762" s="1" t="s">
        <v>29</v>
      </c>
      <c r="E762" s="2">
        <v>360925.33361931442</v>
      </c>
      <c r="F762" s="2">
        <v>514554.17617107712</v>
      </c>
      <c r="G762" s="2">
        <v>557123.3542380397</v>
      </c>
      <c r="H762" s="2">
        <v>679777.66154863848</v>
      </c>
      <c r="I762" s="2">
        <v>722717.12009566976</v>
      </c>
    </row>
    <row r="763" spans="1:9" x14ac:dyDescent="0.15">
      <c r="A763" s="1">
        <v>34</v>
      </c>
      <c r="B763" s="1" t="s">
        <v>173</v>
      </c>
      <c r="C763" s="1">
        <v>1</v>
      </c>
      <c r="D763" s="1" t="s">
        <v>9</v>
      </c>
      <c r="E763" s="2">
        <v>223532.60104547758</v>
      </c>
      <c r="F763" s="2">
        <v>136298.23516801096</v>
      </c>
      <c r="G763" s="2">
        <v>140881.50290210886</v>
      </c>
      <c r="H763" s="2">
        <v>116344.42335208842</v>
      </c>
      <c r="I763" s="2">
        <v>118442.91408611357</v>
      </c>
    </row>
    <row r="764" spans="1:9" x14ac:dyDescent="0.15">
      <c r="A764" s="1">
        <v>34</v>
      </c>
      <c r="B764" s="1" t="s">
        <v>174</v>
      </c>
      <c r="C764" s="1">
        <v>2</v>
      </c>
      <c r="D764" s="1" t="s">
        <v>10</v>
      </c>
      <c r="E764" s="2">
        <v>31854.954008099834</v>
      </c>
      <c r="F764" s="2">
        <v>18774.386186519267</v>
      </c>
      <c r="G764" s="2">
        <v>19290.661820321569</v>
      </c>
      <c r="H764" s="2">
        <v>9403.4700363945176</v>
      </c>
      <c r="I764" s="2">
        <v>4574.4637232046152</v>
      </c>
    </row>
    <row r="765" spans="1:9" x14ac:dyDescent="0.15">
      <c r="A765" s="1">
        <v>34</v>
      </c>
      <c r="B765" s="1" t="s">
        <v>175</v>
      </c>
      <c r="C765" s="1">
        <v>3</v>
      </c>
      <c r="D765" s="1" t="s">
        <v>17</v>
      </c>
      <c r="E765" s="2">
        <v>338739.46306609362</v>
      </c>
      <c r="F765" s="2">
        <v>381910.75417092361</v>
      </c>
      <c r="G765" s="2">
        <v>393715.22856099939</v>
      </c>
      <c r="H765" s="2">
        <v>317229.46208270994</v>
      </c>
      <c r="I765" s="2">
        <v>247269.96413618713</v>
      </c>
    </row>
    <row r="766" spans="1:9" x14ac:dyDescent="0.15">
      <c r="A766" s="1">
        <v>34</v>
      </c>
      <c r="B766" s="1" t="s">
        <v>175</v>
      </c>
      <c r="C766" s="1">
        <v>4</v>
      </c>
      <c r="D766" s="1" t="s">
        <v>18</v>
      </c>
      <c r="E766" s="2">
        <v>58520.501779024373</v>
      </c>
      <c r="F766" s="2">
        <v>88427.132374371868</v>
      </c>
      <c r="G766" s="2">
        <v>142187.23967048497</v>
      </c>
      <c r="H766" s="2">
        <v>70815.141074392435</v>
      </c>
      <c r="I766" s="2">
        <v>41775.749156118909</v>
      </c>
    </row>
    <row r="767" spans="1:9" x14ac:dyDescent="0.15">
      <c r="A767" s="1">
        <v>34</v>
      </c>
      <c r="B767" s="1" t="s">
        <v>175</v>
      </c>
      <c r="C767" s="1">
        <v>5</v>
      </c>
      <c r="D767" s="1" t="s">
        <v>19</v>
      </c>
      <c r="E767" s="2">
        <v>24344.64022250237</v>
      </c>
      <c r="F767" s="2">
        <v>17663.731918581514</v>
      </c>
      <c r="G767" s="2">
        <v>40347.808019058757</v>
      </c>
      <c r="H767" s="2">
        <v>32613.533316480938</v>
      </c>
      <c r="I767" s="2">
        <v>36899.259195456478</v>
      </c>
    </row>
    <row r="768" spans="1:9" x14ac:dyDescent="0.15">
      <c r="A768" s="1">
        <v>34</v>
      </c>
      <c r="B768" s="1" t="s">
        <v>175</v>
      </c>
      <c r="C768" s="1">
        <v>6</v>
      </c>
      <c r="D768" s="1" t="s">
        <v>3</v>
      </c>
      <c r="E768" s="2">
        <v>24740.829038832391</v>
      </c>
      <c r="F768" s="2">
        <v>39618.639770608082</v>
      </c>
      <c r="G768" s="2">
        <v>90300.697094595875</v>
      </c>
      <c r="H768" s="2">
        <v>86500.070759907147</v>
      </c>
      <c r="I768" s="2">
        <v>108959.91882375996</v>
      </c>
    </row>
    <row r="769" spans="1:9" x14ac:dyDescent="0.15">
      <c r="A769" s="1">
        <v>34</v>
      </c>
      <c r="B769" s="1" t="s">
        <v>175</v>
      </c>
      <c r="C769" s="1">
        <v>7</v>
      </c>
      <c r="D769" s="1" t="s">
        <v>20</v>
      </c>
      <c r="E769" s="2">
        <v>5942.1783888488453</v>
      </c>
      <c r="F769" s="2">
        <v>3469.6848363954637</v>
      </c>
      <c r="G769" s="2">
        <v>9680.3875039436898</v>
      </c>
      <c r="H769" s="2">
        <v>9692.5577009328135</v>
      </c>
      <c r="I769" s="2">
        <v>690.06186547074378</v>
      </c>
    </row>
    <row r="770" spans="1:9" x14ac:dyDescent="0.15">
      <c r="A770" s="1">
        <v>34</v>
      </c>
      <c r="B770" s="1" t="s">
        <v>175</v>
      </c>
      <c r="C770" s="1">
        <v>8</v>
      </c>
      <c r="D770" s="1" t="s">
        <v>21</v>
      </c>
      <c r="E770" s="2">
        <v>31541.921841515858</v>
      </c>
      <c r="F770" s="2">
        <v>33579.40498125508</v>
      </c>
      <c r="G770" s="2">
        <v>48944.65014359379</v>
      </c>
      <c r="H770" s="2">
        <v>50233.43109374975</v>
      </c>
      <c r="I770" s="2">
        <v>34872.182550179132</v>
      </c>
    </row>
    <row r="771" spans="1:9" x14ac:dyDescent="0.15">
      <c r="A771" s="1">
        <v>34</v>
      </c>
      <c r="B771" s="1" t="s">
        <v>175</v>
      </c>
      <c r="C771" s="1">
        <v>9</v>
      </c>
      <c r="D771" s="1" t="s">
        <v>22</v>
      </c>
      <c r="E771" s="2">
        <v>166757.79254320264</v>
      </c>
      <c r="F771" s="2">
        <v>218546.62172559288</v>
      </c>
      <c r="G771" s="2">
        <v>547389.7841058959</v>
      </c>
      <c r="H771" s="2">
        <v>552855.60667681671</v>
      </c>
      <c r="I771" s="2">
        <v>111934.39573475036</v>
      </c>
    </row>
    <row r="772" spans="1:9" x14ac:dyDescent="0.15">
      <c r="A772" s="1">
        <v>34</v>
      </c>
      <c r="B772" s="1" t="s">
        <v>176</v>
      </c>
      <c r="C772" s="1">
        <v>10</v>
      </c>
      <c r="D772" s="1" t="s">
        <v>23</v>
      </c>
      <c r="E772" s="2">
        <v>51026.034661672646</v>
      </c>
      <c r="F772" s="2">
        <v>81075.022037175135</v>
      </c>
      <c r="G772" s="2">
        <v>120745.07052630838</v>
      </c>
      <c r="H772" s="2">
        <v>134694.36026418462</v>
      </c>
      <c r="I772" s="2">
        <v>99473.061385640845</v>
      </c>
    </row>
    <row r="773" spans="1:9" x14ac:dyDescent="0.15">
      <c r="A773" s="1">
        <v>34</v>
      </c>
      <c r="B773" s="1" t="s">
        <v>175</v>
      </c>
      <c r="C773" s="1">
        <v>11</v>
      </c>
      <c r="D773" s="1" t="s">
        <v>24</v>
      </c>
      <c r="E773" s="2">
        <v>136226.5318921915</v>
      </c>
      <c r="F773" s="2">
        <v>279828.2590618814</v>
      </c>
      <c r="G773" s="2">
        <v>425528.02385416738</v>
      </c>
      <c r="H773" s="2">
        <v>383009.76565387897</v>
      </c>
      <c r="I773" s="2">
        <v>441955.79425523756</v>
      </c>
    </row>
    <row r="774" spans="1:9" x14ac:dyDescent="0.15">
      <c r="A774" s="1">
        <v>34</v>
      </c>
      <c r="B774" s="1" t="s">
        <v>175</v>
      </c>
      <c r="C774" s="1">
        <v>12</v>
      </c>
      <c r="D774" s="1" t="s">
        <v>25</v>
      </c>
      <c r="E774" s="2">
        <v>2213.2342719636363</v>
      </c>
      <c r="F774" s="2">
        <v>18795.567129911749</v>
      </c>
      <c r="G774" s="2">
        <v>98432.395125367984</v>
      </c>
      <c r="H774" s="2">
        <v>347114.76379838004</v>
      </c>
      <c r="I774" s="2">
        <v>1774358.470079619</v>
      </c>
    </row>
    <row r="775" spans="1:9" x14ac:dyDescent="0.15">
      <c r="A775" s="1">
        <v>34</v>
      </c>
      <c r="B775" s="1" t="s">
        <v>175</v>
      </c>
      <c r="C775" s="1">
        <v>13</v>
      </c>
      <c r="D775" s="1" t="s">
        <v>26</v>
      </c>
      <c r="E775" s="2">
        <v>157383.57882122038</v>
      </c>
      <c r="F775" s="2">
        <v>557467.13813965546</v>
      </c>
      <c r="G775" s="2">
        <v>546068.68884286354</v>
      </c>
      <c r="H775" s="2">
        <v>367935.46313422872</v>
      </c>
      <c r="I775" s="2">
        <v>1089914.5147958749</v>
      </c>
    </row>
    <row r="776" spans="1:9" x14ac:dyDescent="0.15">
      <c r="A776" s="1">
        <v>34</v>
      </c>
      <c r="B776" s="1" t="s">
        <v>175</v>
      </c>
      <c r="C776" s="1">
        <v>14</v>
      </c>
      <c r="D776" s="1" t="s">
        <v>27</v>
      </c>
      <c r="E776" s="2">
        <v>3746.8600020698591</v>
      </c>
      <c r="F776" s="2">
        <v>7099.2081987748061</v>
      </c>
      <c r="G776" s="2">
        <v>12371.515690265904</v>
      </c>
      <c r="H776" s="2">
        <v>26038.993622545422</v>
      </c>
      <c r="I776" s="2">
        <v>41465.342161914596</v>
      </c>
    </row>
    <row r="777" spans="1:9" x14ac:dyDescent="0.15">
      <c r="A777" s="1">
        <v>34</v>
      </c>
      <c r="B777" s="1" t="s">
        <v>175</v>
      </c>
      <c r="C777" s="1">
        <v>15</v>
      </c>
      <c r="D777" s="1" t="s">
        <v>28</v>
      </c>
      <c r="E777" s="2">
        <v>224348.25595587547</v>
      </c>
      <c r="F777" s="2">
        <v>273684.90415402135</v>
      </c>
      <c r="G777" s="2">
        <v>389486.9298672991</v>
      </c>
      <c r="H777" s="2">
        <v>305409.81817630806</v>
      </c>
      <c r="I777" s="2">
        <v>305339.05447121698</v>
      </c>
    </row>
    <row r="778" spans="1:9" x14ac:dyDescent="0.15">
      <c r="A778" s="1">
        <v>34</v>
      </c>
      <c r="B778" s="1" t="s">
        <v>174</v>
      </c>
      <c r="C778" s="1">
        <v>16</v>
      </c>
      <c r="D778" s="1" t="s">
        <v>11</v>
      </c>
      <c r="E778" s="2">
        <v>736237.28324348654</v>
      </c>
      <c r="F778" s="2">
        <v>944582.16075293545</v>
      </c>
      <c r="G778" s="2">
        <v>1025628.9338415067</v>
      </c>
      <c r="H778" s="2">
        <v>735295.1061527509</v>
      </c>
      <c r="I778" s="2">
        <v>571279.82891250798</v>
      </c>
    </row>
    <row r="779" spans="1:9" x14ac:dyDescent="0.15">
      <c r="A779" s="1">
        <v>34</v>
      </c>
      <c r="B779" s="1" t="s">
        <v>174</v>
      </c>
      <c r="C779" s="1">
        <v>17</v>
      </c>
      <c r="D779" s="1" t="s">
        <v>12</v>
      </c>
      <c r="E779" s="2">
        <v>70810.185665286524</v>
      </c>
      <c r="F779" s="2">
        <v>136124.42345727983</v>
      </c>
      <c r="G779" s="2">
        <v>246509.8992553048</v>
      </c>
      <c r="H779" s="2">
        <v>253420.30939383939</v>
      </c>
      <c r="I779" s="2">
        <v>277020.02847450774</v>
      </c>
    </row>
    <row r="780" spans="1:9" x14ac:dyDescent="0.15">
      <c r="A780" s="1">
        <v>34</v>
      </c>
      <c r="B780" s="1" t="s">
        <v>174</v>
      </c>
      <c r="C780" s="1">
        <v>18</v>
      </c>
      <c r="D780" s="1" t="s">
        <v>13</v>
      </c>
      <c r="E780" s="2">
        <v>437590.45632374886</v>
      </c>
      <c r="F780" s="2">
        <v>1156544.3755201604</v>
      </c>
      <c r="G780" s="2">
        <v>1679422.5582003465</v>
      </c>
      <c r="H780" s="2">
        <v>1764610.3136884</v>
      </c>
      <c r="I780" s="2">
        <v>1309132.7474901322</v>
      </c>
    </row>
    <row r="781" spans="1:9" x14ac:dyDescent="0.15">
      <c r="A781" s="1">
        <v>34</v>
      </c>
      <c r="B781" s="1" t="s">
        <v>174</v>
      </c>
      <c r="C781" s="1">
        <v>19</v>
      </c>
      <c r="D781" s="1" t="s">
        <v>14</v>
      </c>
      <c r="E781" s="2">
        <v>109516.98872264654</v>
      </c>
      <c r="F781" s="2">
        <v>246408.7628523724</v>
      </c>
      <c r="G781" s="2">
        <v>482795.12253405427</v>
      </c>
      <c r="H781" s="2">
        <v>569892.07615174889</v>
      </c>
      <c r="I781" s="2">
        <v>447323.27901985671</v>
      </c>
    </row>
    <row r="782" spans="1:9" x14ac:dyDescent="0.15">
      <c r="A782" s="1">
        <v>34</v>
      </c>
      <c r="B782" s="1" t="s">
        <v>174</v>
      </c>
      <c r="C782" s="1">
        <v>20</v>
      </c>
      <c r="D782" s="1" t="s">
        <v>15</v>
      </c>
      <c r="E782" s="2">
        <v>119731.16474271489</v>
      </c>
      <c r="F782" s="2">
        <v>225351.28893015438</v>
      </c>
      <c r="G782" s="2">
        <v>202357.61275402072</v>
      </c>
      <c r="H782" s="2">
        <v>160537.77436974493</v>
      </c>
      <c r="I782" s="2">
        <v>187169.25059045214</v>
      </c>
    </row>
    <row r="783" spans="1:9" x14ac:dyDescent="0.15">
      <c r="A783" s="1">
        <v>34</v>
      </c>
      <c r="B783" s="1" t="s">
        <v>174</v>
      </c>
      <c r="C783" s="1">
        <v>21</v>
      </c>
      <c r="D783" s="1" t="s">
        <v>16</v>
      </c>
      <c r="E783" s="2">
        <v>411071.11732595961</v>
      </c>
      <c r="F783" s="2">
        <v>435691.81471534842</v>
      </c>
      <c r="G783" s="2">
        <v>620801.952246906</v>
      </c>
      <c r="H783" s="2">
        <v>772739.52101578913</v>
      </c>
      <c r="I783" s="2">
        <v>810393.34387886035</v>
      </c>
    </row>
    <row r="784" spans="1:9" x14ac:dyDescent="0.15">
      <c r="A784" s="1">
        <v>34</v>
      </c>
      <c r="B784" s="1" t="s">
        <v>172</v>
      </c>
      <c r="C784" s="1">
        <v>22</v>
      </c>
      <c r="D784" s="1" t="s">
        <v>8</v>
      </c>
      <c r="E784" s="2">
        <v>917334.28145242424</v>
      </c>
      <c r="F784" s="2">
        <v>1431435.1248196289</v>
      </c>
      <c r="G784" s="2">
        <v>1630110.5652500903</v>
      </c>
      <c r="H784" s="2">
        <v>2074251.8575648689</v>
      </c>
      <c r="I784" s="2">
        <v>2640634.0304569653</v>
      </c>
    </row>
    <row r="785" spans="1:9" x14ac:dyDescent="0.15">
      <c r="A785" s="1">
        <v>34</v>
      </c>
      <c r="B785" s="1" t="s">
        <v>172</v>
      </c>
      <c r="C785" s="1">
        <v>23</v>
      </c>
      <c r="D785" s="1" t="s">
        <v>29</v>
      </c>
      <c r="E785" s="2">
        <v>588345.34203653922</v>
      </c>
      <c r="F785" s="2">
        <v>780297.84377327352</v>
      </c>
      <c r="G785" s="2">
        <v>888866.34309805266</v>
      </c>
      <c r="H785" s="2">
        <v>1063359.3744799921</v>
      </c>
      <c r="I785" s="2">
        <v>1261833.3714408623</v>
      </c>
    </row>
    <row r="786" spans="1:9" x14ac:dyDescent="0.15">
      <c r="A786" s="1">
        <v>35</v>
      </c>
      <c r="B786" s="1" t="s">
        <v>178</v>
      </c>
      <c r="C786" s="1">
        <v>1</v>
      </c>
      <c r="D786" s="1" t="s">
        <v>9</v>
      </c>
      <c r="E786" s="2">
        <v>184332.87402815622</v>
      </c>
      <c r="F786" s="2">
        <v>115804.4641086863</v>
      </c>
      <c r="G786" s="2">
        <v>121704.44762433697</v>
      </c>
      <c r="H786" s="2">
        <v>88390.498749526174</v>
      </c>
      <c r="I786" s="2">
        <v>70148.757141995171</v>
      </c>
    </row>
    <row r="787" spans="1:9" x14ac:dyDescent="0.15">
      <c r="A787" s="1">
        <v>35</v>
      </c>
      <c r="B787" s="1" t="s">
        <v>178</v>
      </c>
      <c r="C787" s="1">
        <v>2</v>
      </c>
      <c r="D787" s="1" t="s">
        <v>10</v>
      </c>
      <c r="E787" s="2">
        <v>19307.993328973949</v>
      </c>
      <c r="F787" s="2">
        <v>17598.767915169377</v>
      </c>
      <c r="G787" s="2">
        <v>18136.103484034938</v>
      </c>
      <c r="H787" s="2">
        <v>14371.952386469851</v>
      </c>
      <c r="I787" s="2">
        <v>3797.494561845112</v>
      </c>
    </row>
    <row r="788" spans="1:9" x14ac:dyDescent="0.15">
      <c r="A788" s="1">
        <v>35</v>
      </c>
      <c r="B788" s="1" t="s">
        <v>179</v>
      </c>
      <c r="C788" s="1">
        <v>3</v>
      </c>
      <c r="D788" s="1" t="s">
        <v>17</v>
      </c>
      <c r="E788" s="2">
        <v>147183.27286397535</v>
      </c>
      <c r="F788" s="2">
        <v>154170.57311976439</v>
      </c>
      <c r="G788" s="2">
        <v>122641.80179342871</v>
      </c>
      <c r="H788" s="2">
        <v>111990.31679576248</v>
      </c>
      <c r="I788" s="2">
        <v>85247.161822174166</v>
      </c>
    </row>
    <row r="789" spans="1:9" x14ac:dyDescent="0.15">
      <c r="A789" s="1">
        <v>35</v>
      </c>
      <c r="B789" s="1" t="s">
        <v>179</v>
      </c>
      <c r="C789" s="1">
        <v>4</v>
      </c>
      <c r="D789" s="1" t="s">
        <v>18</v>
      </c>
      <c r="E789" s="2">
        <v>15717.739495934564</v>
      </c>
      <c r="F789" s="2">
        <v>17266.229546575862</v>
      </c>
      <c r="G789" s="2">
        <v>34939.055003125774</v>
      </c>
      <c r="H789" s="2">
        <v>13275.618252792745</v>
      </c>
      <c r="I789" s="2">
        <v>19590.913742623336</v>
      </c>
    </row>
    <row r="790" spans="1:9" x14ac:dyDescent="0.15">
      <c r="A790" s="1">
        <v>35</v>
      </c>
      <c r="B790" s="1" t="s">
        <v>179</v>
      </c>
      <c r="C790" s="1">
        <v>5</v>
      </c>
      <c r="D790" s="1" t="s">
        <v>19</v>
      </c>
      <c r="E790" s="2">
        <v>27663.531070902503</v>
      </c>
      <c r="F790" s="2">
        <v>8390.9017806474621</v>
      </c>
      <c r="G790" s="2">
        <v>34904.884937474199</v>
      </c>
      <c r="H790" s="2">
        <v>40467.446941505914</v>
      </c>
      <c r="I790" s="2">
        <v>30117.135807220769</v>
      </c>
    </row>
    <row r="791" spans="1:9" x14ac:dyDescent="0.15">
      <c r="A791" s="1">
        <v>35</v>
      </c>
      <c r="B791" s="1" t="s">
        <v>179</v>
      </c>
      <c r="C791" s="1">
        <v>6</v>
      </c>
      <c r="D791" s="1" t="s">
        <v>3</v>
      </c>
      <c r="E791" s="2">
        <v>78165.907913936899</v>
      </c>
      <c r="F791" s="2">
        <v>124533.32311989155</v>
      </c>
      <c r="G791" s="2">
        <v>439856.50793677504</v>
      </c>
      <c r="H791" s="2">
        <v>562001.98516207084</v>
      </c>
      <c r="I791" s="2">
        <v>628035.81483728357</v>
      </c>
    </row>
    <row r="792" spans="1:9" x14ac:dyDescent="0.15">
      <c r="A792" s="1">
        <v>35</v>
      </c>
      <c r="B792" s="1" t="s">
        <v>179</v>
      </c>
      <c r="C792" s="1">
        <v>7</v>
      </c>
      <c r="D792" s="1" t="s">
        <v>20</v>
      </c>
      <c r="E792" s="2">
        <v>635130.44682212791</v>
      </c>
      <c r="F792" s="2">
        <v>676517.75577020261</v>
      </c>
      <c r="G792" s="2">
        <v>472754.88312233676</v>
      </c>
      <c r="H792" s="2">
        <v>372402.60643775668</v>
      </c>
      <c r="I792" s="2">
        <v>250361.12943515234</v>
      </c>
    </row>
    <row r="793" spans="1:9" x14ac:dyDescent="0.15">
      <c r="A793" s="1">
        <v>35</v>
      </c>
      <c r="B793" s="1" t="s">
        <v>179</v>
      </c>
      <c r="C793" s="1">
        <v>8</v>
      </c>
      <c r="D793" s="1" t="s">
        <v>21</v>
      </c>
      <c r="E793" s="2">
        <v>61557.74469879581</v>
      </c>
      <c r="F793" s="2">
        <v>90428.644406310355</v>
      </c>
      <c r="G793" s="2">
        <v>108314.07662292343</v>
      </c>
      <c r="H793" s="2">
        <v>83328.869794501195</v>
      </c>
      <c r="I793" s="2">
        <v>54856.180190116334</v>
      </c>
    </row>
    <row r="794" spans="1:9" x14ac:dyDescent="0.15">
      <c r="A794" s="1">
        <v>35</v>
      </c>
      <c r="B794" s="1" t="s">
        <v>179</v>
      </c>
      <c r="C794" s="1">
        <v>9</v>
      </c>
      <c r="D794" s="1" t="s">
        <v>22</v>
      </c>
      <c r="E794" s="2">
        <v>55981.440692168624</v>
      </c>
      <c r="F794" s="2">
        <v>59597.248852578959</v>
      </c>
      <c r="G794" s="2">
        <v>98349.234549362736</v>
      </c>
      <c r="H794" s="2">
        <v>112844.84824325972</v>
      </c>
      <c r="I794" s="2">
        <v>62762.358419469208</v>
      </c>
    </row>
    <row r="795" spans="1:9" x14ac:dyDescent="0.15">
      <c r="A795" s="1">
        <v>35</v>
      </c>
      <c r="B795" s="1" t="s">
        <v>179</v>
      </c>
      <c r="C795" s="1">
        <v>10</v>
      </c>
      <c r="D795" s="1" t="s">
        <v>23</v>
      </c>
      <c r="E795" s="2">
        <v>19578.091179436957</v>
      </c>
      <c r="F795" s="2">
        <v>25398.33552844607</v>
      </c>
      <c r="G795" s="2">
        <v>48317.659359238125</v>
      </c>
      <c r="H795" s="2">
        <v>51777.824264937764</v>
      </c>
      <c r="I795" s="2">
        <v>44035.683017746233</v>
      </c>
    </row>
    <row r="796" spans="1:9" x14ac:dyDescent="0.15">
      <c r="A796" s="1">
        <v>35</v>
      </c>
      <c r="B796" s="1" t="s">
        <v>179</v>
      </c>
      <c r="C796" s="1">
        <v>11</v>
      </c>
      <c r="D796" s="1" t="s">
        <v>24</v>
      </c>
      <c r="E796" s="2">
        <v>38712.978554716428</v>
      </c>
      <c r="F796" s="2">
        <v>68229.455310093646</v>
      </c>
      <c r="G796" s="2">
        <v>125451.30209690527</v>
      </c>
      <c r="H796" s="2">
        <v>113137.34070383722</v>
      </c>
      <c r="I796" s="2">
        <v>96390.2697122627</v>
      </c>
    </row>
    <row r="797" spans="1:9" x14ac:dyDescent="0.15">
      <c r="A797" s="1">
        <v>35</v>
      </c>
      <c r="B797" s="1" t="s">
        <v>179</v>
      </c>
      <c r="C797" s="1">
        <v>12</v>
      </c>
      <c r="D797" s="1" t="s">
        <v>25</v>
      </c>
      <c r="E797" s="2">
        <v>313.96839203498143</v>
      </c>
      <c r="F797" s="2">
        <v>2791.0696503496511</v>
      </c>
      <c r="G797" s="2">
        <v>27177.049214623094</v>
      </c>
      <c r="H797" s="2">
        <v>96162.676393966787</v>
      </c>
      <c r="I797" s="2">
        <v>441455.14461628656</v>
      </c>
    </row>
    <row r="798" spans="1:9" x14ac:dyDescent="0.15">
      <c r="A798" s="1">
        <v>35</v>
      </c>
      <c r="B798" s="1" t="s">
        <v>179</v>
      </c>
      <c r="C798" s="1">
        <v>13</v>
      </c>
      <c r="D798" s="1" t="s">
        <v>26</v>
      </c>
      <c r="E798" s="2">
        <v>17387.457821401549</v>
      </c>
      <c r="F798" s="2">
        <v>46311.832694677636</v>
      </c>
      <c r="G798" s="2">
        <v>124488.21254581229</v>
      </c>
      <c r="H798" s="2">
        <v>99173.289844067986</v>
      </c>
      <c r="I798" s="2">
        <v>283743.44337435474</v>
      </c>
    </row>
    <row r="799" spans="1:9" x14ac:dyDescent="0.15">
      <c r="A799" s="1">
        <v>35</v>
      </c>
      <c r="B799" s="1" t="s">
        <v>179</v>
      </c>
      <c r="C799" s="1">
        <v>14</v>
      </c>
      <c r="D799" s="1" t="s">
        <v>27</v>
      </c>
      <c r="E799" s="2">
        <v>126.9463412832452</v>
      </c>
      <c r="F799" s="2">
        <v>442.62091963120218</v>
      </c>
      <c r="G799" s="2">
        <v>1583.8577523855256</v>
      </c>
      <c r="H799" s="2">
        <v>1442.721390158418</v>
      </c>
      <c r="I799" s="2">
        <v>3083.2939922903888</v>
      </c>
    </row>
    <row r="800" spans="1:9" x14ac:dyDescent="0.15">
      <c r="A800" s="1">
        <v>35</v>
      </c>
      <c r="B800" s="1" t="s">
        <v>179</v>
      </c>
      <c r="C800" s="1">
        <v>15</v>
      </c>
      <c r="D800" s="1" t="s">
        <v>28</v>
      </c>
      <c r="E800" s="2">
        <v>63500.077050897424</v>
      </c>
      <c r="F800" s="2">
        <v>78359.168141607894</v>
      </c>
      <c r="G800" s="2">
        <v>121312.56970619984</v>
      </c>
      <c r="H800" s="2">
        <v>108556.73750125841</v>
      </c>
      <c r="I800" s="2">
        <v>103709.64246823452</v>
      </c>
    </row>
    <row r="801" spans="1:9" x14ac:dyDescent="0.15">
      <c r="A801" s="1">
        <v>35</v>
      </c>
      <c r="B801" s="1" t="s">
        <v>178</v>
      </c>
      <c r="C801" s="1">
        <v>16</v>
      </c>
      <c r="D801" s="1" t="s">
        <v>11</v>
      </c>
      <c r="E801" s="2">
        <v>443584.13024787372</v>
      </c>
      <c r="F801" s="2">
        <v>533469.5703878795</v>
      </c>
      <c r="G801" s="2">
        <v>525243.08740903612</v>
      </c>
      <c r="H801" s="2">
        <v>409544.72071007785</v>
      </c>
      <c r="I801" s="2">
        <v>284505.31947867991</v>
      </c>
    </row>
    <row r="802" spans="1:9" x14ac:dyDescent="0.15">
      <c r="A802" s="1">
        <v>35</v>
      </c>
      <c r="B802" s="1" t="s">
        <v>178</v>
      </c>
      <c r="C802" s="1">
        <v>17</v>
      </c>
      <c r="D802" s="1" t="s">
        <v>12</v>
      </c>
      <c r="E802" s="2">
        <v>69262.203332268473</v>
      </c>
      <c r="F802" s="2">
        <v>121590.2299105588</v>
      </c>
      <c r="G802" s="2">
        <v>205383.33606727395</v>
      </c>
      <c r="H802" s="2">
        <v>235728.35978697459</v>
      </c>
      <c r="I802" s="2">
        <v>238669.31678818751</v>
      </c>
    </row>
    <row r="803" spans="1:9" x14ac:dyDescent="0.15">
      <c r="A803" s="1">
        <v>35</v>
      </c>
      <c r="B803" s="1" t="s">
        <v>178</v>
      </c>
      <c r="C803" s="1">
        <v>18</v>
      </c>
      <c r="D803" s="1" t="s">
        <v>13</v>
      </c>
      <c r="E803" s="2">
        <v>188037.41897437396</v>
      </c>
      <c r="F803" s="2">
        <v>323452.55423975288</v>
      </c>
      <c r="G803" s="2">
        <v>412080.72131412546</v>
      </c>
      <c r="H803" s="2">
        <v>493730.56122232805</v>
      </c>
      <c r="I803" s="2">
        <v>436072.63643193553</v>
      </c>
    </row>
    <row r="804" spans="1:9" x14ac:dyDescent="0.15">
      <c r="A804" s="1">
        <v>35</v>
      </c>
      <c r="B804" s="1" t="s">
        <v>178</v>
      </c>
      <c r="C804" s="1">
        <v>19</v>
      </c>
      <c r="D804" s="1" t="s">
        <v>14</v>
      </c>
      <c r="E804" s="2">
        <v>52434.6710877644</v>
      </c>
      <c r="F804" s="2">
        <v>101083.47986281641</v>
      </c>
      <c r="G804" s="2">
        <v>209463.21487350398</v>
      </c>
      <c r="H804" s="2">
        <v>192329.5396241587</v>
      </c>
      <c r="I804" s="2">
        <v>192144.51511094524</v>
      </c>
    </row>
    <row r="805" spans="1:9" x14ac:dyDescent="0.15">
      <c r="A805" s="1">
        <v>35</v>
      </c>
      <c r="B805" s="1" t="s">
        <v>178</v>
      </c>
      <c r="C805" s="1">
        <v>20</v>
      </c>
      <c r="D805" s="1" t="s">
        <v>15</v>
      </c>
      <c r="E805" s="2">
        <v>48736.834360850837</v>
      </c>
      <c r="F805" s="2">
        <v>85479.330701890489</v>
      </c>
      <c r="G805" s="2">
        <v>77654.003627764367</v>
      </c>
      <c r="H805" s="2">
        <v>55835.833939652955</v>
      </c>
      <c r="I805" s="2">
        <v>65540.268842107456</v>
      </c>
    </row>
    <row r="806" spans="1:9" x14ac:dyDescent="0.15">
      <c r="A806" s="1">
        <v>35</v>
      </c>
      <c r="B806" s="1" t="s">
        <v>178</v>
      </c>
      <c r="C806" s="1">
        <v>21</v>
      </c>
      <c r="D806" s="1" t="s">
        <v>16</v>
      </c>
      <c r="E806" s="2">
        <v>278412.25865475496</v>
      </c>
      <c r="F806" s="2">
        <v>278988.94327154045</v>
      </c>
      <c r="G806" s="2">
        <v>324019.25909912289</v>
      </c>
      <c r="H806" s="2">
        <v>372073.22103182931</v>
      </c>
      <c r="I806" s="2">
        <v>427477.33880401379</v>
      </c>
    </row>
    <row r="807" spans="1:9" x14ac:dyDescent="0.15">
      <c r="A807" s="1">
        <v>35</v>
      </c>
      <c r="B807" s="1" t="s">
        <v>177</v>
      </c>
      <c r="C807" s="1">
        <v>22</v>
      </c>
      <c r="D807" s="1" t="s">
        <v>8</v>
      </c>
      <c r="E807" s="2">
        <v>508426.32523163431</v>
      </c>
      <c r="F807" s="2">
        <v>804252.64998796443</v>
      </c>
      <c r="G807" s="2">
        <v>899288.33827255457</v>
      </c>
      <c r="H807" s="2">
        <v>1064166.5472911573</v>
      </c>
      <c r="I807" s="2">
        <v>1252769.1185705541</v>
      </c>
    </row>
    <row r="808" spans="1:9" x14ac:dyDescent="0.15">
      <c r="A808" s="1">
        <v>35</v>
      </c>
      <c r="B808" s="1" t="s">
        <v>177</v>
      </c>
      <c r="C808" s="1">
        <v>23</v>
      </c>
      <c r="D808" s="1" t="s">
        <v>29</v>
      </c>
      <c r="E808" s="2">
        <v>391136.29967552028</v>
      </c>
      <c r="F808" s="2">
        <v>484744.8136515629</v>
      </c>
      <c r="G808" s="2">
        <v>534440.60146260774</v>
      </c>
      <c r="H808" s="2">
        <v>615407.94560892787</v>
      </c>
      <c r="I808" s="2">
        <v>684378.28476311616</v>
      </c>
    </row>
    <row r="809" spans="1:9" x14ac:dyDescent="0.15">
      <c r="A809" s="1">
        <v>36</v>
      </c>
      <c r="B809" s="1" t="s">
        <v>181</v>
      </c>
      <c r="C809" s="1">
        <v>1</v>
      </c>
      <c r="D809" s="1" t="s">
        <v>9</v>
      </c>
      <c r="E809" s="2">
        <v>123494.5505535566</v>
      </c>
      <c r="F809" s="2">
        <v>107409.2327020192</v>
      </c>
      <c r="G809" s="2">
        <v>116646.56389101292</v>
      </c>
      <c r="H809" s="2">
        <v>105566.29008403736</v>
      </c>
      <c r="I809" s="2">
        <v>85812.045374296154</v>
      </c>
    </row>
    <row r="810" spans="1:9" x14ac:dyDescent="0.15">
      <c r="A810" s="1">
        <v>36</v>
      </c>
      <c r="B810" s="1" t="s">
        <v>181</v>
      </c>
      <c r="C810" s="1">
        <v>2</v>
      </c>
      <c r="D810" s="1" t="s">
        <v>10</v>
      </c>
      <c r="E810" s="2">
        <v>5508.9535694554097</v>
      </c>
      <c r="F810" s="2">
        <v>2088.6077601785087</v>
      </c>
      <c r="G810" s="2">
        <v>1748.7181702205032</v>
      </c>
      <c r="H810" s="2">
        <v>1845.9273416072774</v>
      </c>
      <c r="I810" s="2">
        <v>715.88050479182402</v>
      </c>
    </row>
    <row r="811" spans="1:9" x14ac:dyDescent="0.15">
      <c r="A811" s="1">
        <v>36</v>
      </c>
      <c r="B811" s="1" t="s">
        <v>182</v>
      </c>
      <c r="C811" s="1">
        <v>3</v>
      </c>
      <c r="D811" s="1" t="s">
        <v>17</v>
      </c>
      <c r="E811" s="2">
        <v>82739.198184993802</v>
      </c>
      <c r="F811" s="2">
        <v>89212.013492000609</v>
      </c>
      <c r="G811" s="2">
        <v>206124.81360233371</v>
      </c>
      <c r="H811" s="2">
        <v>158821.6459625299</v>
      </c>
      <c r="I811" s="2">
        <v>63939.272341995274</v>
      </c>
    </row>
    <row r="812" spans="1:9" x14ac:dyDescent="0.15">
      <c r="A812" s="1">
        <v>36</v>
      </c>
      <c r="B812" s="1" t="s">
        <v>182</v>
      </c>
      <c r="C812" s="1">
        <v>4</v>
      </c>
      <c r="D812" s="1" t="s">
        <v>18</v>
      </c>
      <c r="E812" s="2">
        <v>18427.986561717458</v>
      </c>
      <c r="F812" s="2">
        <v>29889.388205484971</v>
      </c>
      <c r="G812" s="2">
        <v>44776.462278172032</v>
      </c>
      <c r="H812" s="2">
        <v>26088.055494223194</v>
      </c>
      <c r="I812" s="2">
        <v>17526.124740104013</v>
      </c>
    </row>
    <row r="813" spans="1:9" x14ac:dyDescent="0.15">
      <c r="A813" s="1">
        <v>36</v>
      </c>
      <c r="B813" s="1" t="s">
        <v>182</v>
      </c>
      <c r="C813" s="1">
        <v>5</v>
      </c>
      <c r="D813" s="1" t="s">
        <v>19</v>
      </c>
      <c r="E813" s="2">
        <v>12969.215824189094</v>
      </c>
      <c r="F813" s="2">
        <v>15030.098095014273</v>
      </c>
      <c r="G813" s="2">
        <v>36208.555545712268</v>
      </c>
      <c r="H813" s="2">
        <v>43925.12008010735</v>
      </c>
      <c r="I813" s="2">
        <v>27610.815765833438</v>
      </c>
    </row>
    <row r="814" spans="1:9" x14ac:dyDescent="0.15">
      <c r="A814" s="1">
        <v>36</v>
      </c>
      <c r="B814" s="1" t="s">
        <v>182</v>
      </c>
      <c r="C814" s="1">
        <v>6</v>
      </c>
      <c r="D814" s="1" t="s">
        <v>3</v>
      </c>
      <c r="E814" s="2">
        <v>5958.4501485443561</v>
      </c>
      <c r="F814" s="2">
        <v>21045.126720067263</v>
      </c>
      <c r="G814" s="2">
        <v>59726.983173772802</v>
      </c>
      <c r="H814" s="2">
        <v>133237.42205633732</v>
      </c>
      <c r="I814" s="2">
        <v>299727.69150568731</v>
      </c>
    </row>
    <row r="815" spans="1:9" x14ac:dyDescent="0.15">
      <c r="A815" s="1">
        <v>36</v>
      </c>
      <c r="B815" s="1" t="s">
        <v>183</v>
      </c>
      <c r="C815" s="1">
        <v>7</v>
      </c>
      <c r="D815" s="1" t="s">
        <v>20</v>
      </c>
      <c r="E815" s="2">
        <v>9332.969402288305</v>
      </c>
      <c r="F815" s="2">
        <v>578.64683936989138</v>
      </c>
      <c r="G815" s="2">
        <v>3255.8818368819025</v>
      </c>
      <c r="H815" s="2">
        <v>1164.8231977226467</v>
      </c>
      <c r="I815" s="2">
        <v>601.41535718878208</v>
      </c>
    </row>
    <row r="816" spans="1:9" x14ac:dyDescent="0.15">
      <c r="A816" s="1">
        <v>36</v>
      </c>
      <c r="B816" s="1" t="s">
        <v>182</v>
      </c>
      <c r="C816" s="1">
        <v>8</v>
      </c>
      <c r="D816" s="1" t="s">
        <v>21</v>
      </c>
      <c r="E816" s="2">
        <v>4454.492368261047</v>
      </c>
      <c r="F816" s="2">
        <v>8597.151366281154</v>
      </c>
      <c r="G816" s="2">
        <v>12336.284396717891</v>
      </c>
      <c r="H816" s="2">
        <v>13137.085274927516</v>
      </c>
      <c r="I816" s="2">
        <v>6520.7829290665632</v>
      </c>
    </row>
    <row r="817" spans="1:9" x14ac:dyDescent="0.15">
      <c r="A817" s="1">
        <v>36</v>
      </c>
      <c r="B817" s="1" t="s">
        <v>182</v>
      </c>
      <c r="C817" s="1">
        <v>9</v>
      </c>
      <c r="D817" s="1" t="s">
        <v>22</v>
      </c>
      <c r="E817" s="2">
        <v>1400.1345110305815</v>
      </c>
      <c r="F817" s="2">
        <v>8027.6206121060814</v>
      </c>
      <c r="G817" s="2">
        <v>6035.3598275289487</v>
      </c>
      <c r="H817" s="2">
        <v>4725.9677968483729</v>
      </c>
      <c r="I817" s="2">
        <v>3986.0785858485456</v>
      </c>
    </row>
    <row r="818" spans="1:9" x14ac:dyDescent="0.15">
      <c r="A818" s="1">
        <v>36</v>
      </c>
      <c r="B818" s="1" t="s">
        <v>182</v>
      </c>
      <c r="C818" s="1">
        <v>10</v>
      </c>
      <c r="D818" s="1" t="s">
        <v>23</v>
      </c>
      <c r="E818" s="2">
        <v>6275.2940947903007</v>
      </c>
      <c r="F818" s="2">
        <v>10033.211215927937</v>
      </c>
      <c r="G818" s="2">
        <v>17238.434074583063</v>
      </c>
      <c r="H818" s="2">
        <v>20244.160241792179</v>
      </c>
      <c r="I818" s="2">
        <v>16093.401881217858</v>
      </c>
    </row>
    <row r="819" spans="1:9" x14ac:dyDescent="0.15">
      <c r="A819" s="1">
        <v>36</v>
      </c>
      <c r="B819" s="1" t="s">
        <v>182</v>
      </c>
      <c r="C819" s="1">
        <v>11</v>
      </c>
      <c r="D819" s="1" t="s">
        <v>24</v>
      </c>
      <c r="E819" s="2">
        <v>11322.81512198605</v>
      </c>
      <c r="F819" s="2">
        <v>14791.603255162952</v>
      </c>
      <c r="G819" s="2">
        <v>45017.569071614897</v>
      </c>
      <c r="H819" s="2">
        <v>45529.280111381588</v>
      </c>
      <c r="I819" s="2">
        <v>52577.69739499651</v>
      </c>
    </row>
    <row r="820" spans="1:9" x14ac:dyDescent="0.15">
      <c r="A820" s="1">
        <v>36</v>
      </c>
      <c r="B820" s="1" t="s">
        <v>182</v>
      </c>
      <c r="C820" s="1">
        <v>12</v>
      </c>
      <c r="D820" s="1" t="s">
        <v>25</v>
      </c>
      <c r="E820" s="2">
        <v>258.92565471142802</v>
      </c>
      <c r="F820" s="2">
        <v>1471.3183683425625</v>
      </c>
      <c r="G820" s="2">
        <v>7197.3558130281563</v>
      </c>
      <c r="H820" s="2">
        <v>47307.104977702271</v>
      </c>
      <c r="I820" s="2">
        <v>926614.00025970466</v>
      </c>
    </row>
    <row r="821" spans="1:9" x14ac:dyDescent="0.15">
      <c r="A821" s="1">
        <v>36</v>
      </c>
      <c r="B821" s="1" t="s">
        <v>182</v>
      </c>
      <c r="C821" s="1">
        <v>13</v>
      </c>
      <c r="D821" s="1" t="s">
        <v>26</v>
      </c>
      <c r="E821" s="2">
        <v>1875.9033458825766</v>
      </c>
      <c r="F821" s="2">
        <v>2952.5600829740824</v>
      </c>
      <c r="G821" s="2">
        <v>4090.3649029771695</v>
      </c>
      <c r="H821" s="2">
        <v>3954.9353576441927</v>
      </c>
      <c r="I821" s="2">
        <v>6792.4310315663397</v>
      </c>
    </row>
    <row r="822" spans="1:9" x14ac:dyDescent="0.15">
      <c r="A822" s="1">
        <v>36</v>
      </c>
      <c r="B822" s="1" t="s">
        <v>182</v>
      </c>
      <c r="C822" s="1">
        <v>14</v>
      </c>
      <c r="D822" s="1" t="s">
        <v>27</v>
      </c>
      <c r="E822" s="2">
        <v>224.33349217687027</v>
      </c>
      <c r="F822" s="2">
        <v>716.65974570816456</v>
      </c>
      <c r="G822" s="2">
        <v>806.35640494083316</v>
      </c>
      <c r="H822" s="2">
        <v>1399.1824730342958</v>
      </c>
      <c r="I822" s="2">
        <v>995.49867188648773</v>
      </c>
    </row>
    <row r="823" spans="1:9" x14ac:dyDescent="0.15">
      <c r="A823" s="1">
        <v>36</v>
      </c>
      <c r="B823" s="1" t="s">
        <v>182</v>
      </c>
      <c r="C823" s="1">
        <v>15</v>
      </c>
      <c r="D823" s="1" t="s">
        <v>28</v>
      </c>
      <c r="E823" s="2">
        <v>66618.584021852832</v>
      </c>
      <c r="F823" s="2">
        <v>89811.208988313738</v>
      </c>
      <c r="G823" s="2">
        <v>116297.88310123744</v>
      </c>
      <c r="H823" s="2">
        <v>88607.151251067728</v>
      </c>
      <c r="I823" s="2">
        <v>70370.783284543693</v>
      </c>
    </row>
    <row r="824" spans="1:9" x14ac:dyDescent="0.15">
      <c r="A824" s="1">
        <v>36</v>
      </c>
      <c r="B824" s="1" t="s">
        <v>181</v>
      </c>
      <c r="C824" s="1">
        <v>16</v>
      </c>
      <c r="D824" s="1" t="s">
        <v>11</v>
      </c>
      <c r="E824" s="2">
        <v>215559.75435837323</v>
      </c>
      <c r="F824" s="2">
        <v>263671.02363786416</v>
      </c>
      <c r="G824" s="2">
        <v>294471.30071397702</v>
      </c>
      <c r="H824" s="2">
        <v>253280.58663605453</v>
      </c>
      <c r="I824" s="2">
        <v>155776.66855481025</v>
      </c>
    </row>
    <row r="825" spans="1:9" x14ac:dyDescent="0.15">
      <c r="A825" s="1">
        <v>36</v>
      </c>
      <c r="B825" s="1" t="s">
        <v>181</v>
      </c>
      <c r="C825" s="1">
        <v>17</v>
      </c>
      <c r="D825" s="1" t="s">
        <v>12</v>
      </c>
      <c r="E825" s="2">
        <v>26285.865958983988</v>
      </c>
      <c r="F825" s="2">
        <v>49097.607351439656</v>
      </c>
      <c r="G825" s="2">
        <v>64690.220651629272</v>
      </c>
      <c r="H825" s="2">
        <v>112226.00608205159</v>
      </c>
      <c r="I825" s="2">
        <v>140564.82602068843</v>
      </c>
    </row>
    <row r="826" spans="1:9" x14ac:dyDescent="0.15">
      <c r="A826" s="1">
        <v>36</v>
      </c>
      <c r="B826" s="1" t="s">
        <v>181</v>
      </c>
      <c r="C826" s="1">
        <v>18</v>
      </c>
      <c r="D826" s="1" t="s">
        <v>13</v>
      </c>
      <c r="E826" s="2">
        <v>62358.011504393522</v>
      </c>
      <c r="F826" s="2">
        <v>130912.76227220359</v>
      </c>
      <c r="G826" s="2">
        <v>194779.98209794154</v>
      </c>
      <c r="H826" s="2">
        <v>219118.31903160454</v>
      </c>
      <c r="I826" s="2">
        <v>179374.6060805833</v>
      </c>
    </row>
    <row r="827" spans="1:9" x14ac:dyDescent="0.15">
      <c r="A827" s="1">
        <v>36</v>
      </c>
      <c r="B827" s="1" t="s">
        <v>181</v>
      </c>
      <c r="C827" s="1">
        <v>19</v>
      </c>
      <c r="D827" s="1" t="s">
        <v>14</v>
      </c>
      <c r="E827" s="2">
        <v>21990.687367327362</v>
      </c>
      <c r="F827" s="2">
        <v>54697.879974675139</v>
      </c>
      <c r="G827" s="2">
        <v>111303.89257982606</v>
      </c>
      <c r="H827" s="2">
        <v>125619.11729714304</v>
      </c>
      <c r="I827" s="2">
        <v>116907.60744162787</v>
      </c>
    </row>
    <row r="828" spans="1:9" x14ac:dyDescent="0.15">
      <c r="A828" s="1">
        <v>36</v>
      </c>
      <c r="B828" s="1" t="s">
        <v>181</v>
      </c>
      <c r="C828" s="1">
        <v>20</v>
      </c>
      <c r="D828" s="1" t="s">
        <v>15</v>
      </c>
      <c r="E828" s="2">
        <v>15275.402257914509</v>
      </c>
      <c r="F828" s="2">
        <v>35976.401043835605</v>
      </c>
      <c r="G828" s="2">
        <v>35080.592586523548</v>
      </c>
      <c r="H828" s="2">
        <v>31099.763136704896</v>
      </c>
      <c r="I828" s="2">
        <v>37773.662898939147</v>
      </c>
    </row>
    <row r="829" spans="1:9" x14ac:dyDescent="0.15">
      <c r="A829" s="1">
        <v>36</v>
      </c>
      <c r="B829" s="1" t="s">
        <v>181</v>
      </c>
      <c r="C829" s="1">
        <v>21</v>
      </c>
      <c r="D829" s="1" t="s">
        <v>16</v>
      </c>
      <c r="E829" s="2">
        <v>68038.496754043503</v>
      </c>
      <c r="F829" s="2">
        <v>93069.821568858839</v>
      </c>
      <c r="G829" s="2">
        <v>129372.58426418879</v>
      </c>
      <c r="H829" s="2">
        <v>164536.18500946034</v>
      </c>
      <c r="I829" s="2">
        <v>165962.78359634071</v>
      </c>
    </row>
    <row r="830" spans="1:9" x14ac:dyDescent="0.15">
      <c r="A830" s="1">
        <v>36</v>
      </c>
      <c r="B830" s="1" t="s">
        <v>180</v>
      </c>
      <c r="C830" s="1">
        <v>22</v>
      </c>
      <c r="D830" s="1" t="s">
        <v>8</v>
      </c>
      <c r="E830" s="2">
        <v>279862.07578213164</v>
      </c>
      <c r="F830" s="2">
        <v>377980.72701822338</v>
      </c>
      <c r="G830" s="2">
        <v>430857.50684362516</v>
      </c>
      <c r="H830" s="2">
        <v>540549.27165740158</v>
      </c>
      <c r="I830" s="2">
        <v>687383.94912928203</v>
      </c>
    </row>
    <row r="831" spans="1:9" x14ac:dyDescent="0.15">
      <c r="A831" s="1">
        <v>36</v>
      </c>
      <c r="B831" s="1" t="s">
        <v>180</v>
      </c>
      <c r="C831" s="1">
        <v>23</v>
      </c>
      <c r="D831" s="1" t="s">
        <v>29</v>
      </c>
      <c r="E831" s="2">
        <v>202764.21974232249</v>
      </c>
      <c r="F831" s="2">
        <v>280339.22126334056</v>
      </c>
      <c r="G831" s="2">
        <v>313996.96979114157</v>
      </c>
      <c r="H831" s="2">
        <v>364894.32058842963</v>
      </c>
      <c r="I831" s="2">
        <v>410551.57576384023</v>
      </c>
    </row>
    <row r="832" spans="1:9" x14ac:dyDescent="0.15">
      <c r="A832" s="1">
        <v>37</v>
      </c>
      <c r="B832" s="1" t="s">
        <v>185</v>
      </c>
      <c r="C832" s="1">
        <v>1</v>
      </c>
      <c r="D832" s="1" t="s">
        <v>9</v>
      </c>
      <c r="E832" s="2">
        <v>96975.200268224406</v>
      </c>
      <c r="F832" s="2">
        <v>87574.723772177822</v>
      </c>
      <c r="G832" s="2">
        <v>91873.841578554246</v>
      </c>
      <c r="H832" s="2">
        <v>78348.392078364734</v>
      </c>
      <c r="I832" s="2">
        <v>75601.65290267668</v>
      </c>
    </row>
    <row r="833" spans="1:9" x14ac:dyDescent="0.15">
      <c r="A833" s="1">
        <v>37</v>
      </c>
      <c r="B833" s="1" t="s">
        <v>185</v>
      </c>
      <c r="C833" s="1">
        <v>2</v>
      </c>
      <c r="D833" s="1" t="s">
        <v>10</v>
      </c>
      <c r="E833" s="2">
        <v>4339.0833367864616</v>
      </c>
      <c r="F833" s="2">
        <v>8549.624612806585</v>
      </c>
      <c r="G833" s="2">
        <v>13108.296045557412</v>
      </c>
      <c r="H833" s="2">
        <v>8212.5953708556153</v>
      </c>
      <c r="I833" s="2">
        <v>1901.4000283333039</v>
      </c>
    </row>
    <row r="834" spans="1:9" x14ac:dyDescent="0.15">
      <c r="A834" s="1">
        <v>37</v>
      </c>
      <c r="B834" s="1" t="s">
        <v>186</v>
      </c>
      <c r="C834" s="1">
        <v>3</v>
      </c>
      <c r="D834" s="1" t="s">
        <v>17</v>
      </c>
      <c r="E834" s="2">
        <v>105054.68985727032</v>
      </c>
      <c r="F834" s="2">
        <v>152259.45794075224</v>
      </c>
      <c r="G834" s="2">
        <v>130372.31831943606</v>
      </c>
      <c r="H834" s="2">
        <v>200757.5090784129</v>
      </c>
      <c r="I834" s="2">
        <v>99541.201515371416</v>
      </c>
    </row>
    <row r="835" spans="1:9" x14ac:dyDescent="0.15">
      <c r="A835" s="1">
        <v>37</v>
      </c>
      <c r="B835" s="1" t="s">
        <v>186</v>
      </c>
      <c r="C835" s="1">
        <v>4</v>
      </c>
      <c r="D835" s="1" t="s">
        <v>18</v>
      </c>
      <c r="E835" s="2">
        <v>27794.816288440772</v>
      </c>
      <c r="F835" s="2">
        <v>46091.929937100831</v>
      </c>
      <c r="G835" s="2">
        <v>56647.360119599303</v>
      </c>
      <c r="H835" s="2">
        <v>30151.008023735762</v>
      </c>
      <c r="I835" s="2">
        <v>17269.407010477389</v>
      </c>
    </row>
    <row r="836" spans="1:9" x14ac:dyDescent="0.15">
      <c r="A836" s="1">
        <v>37</v>
      </c>
      <c r="B836" s="1" t="s">
        <v>186</v>
      </c>
      <c r="C836" s="1">
        <v>5</v>
      </c>
      <c r="D836" s="1" t="s">
        <v>19</v>
      </c>
      <c r="E836" s="2">
        <v>14820.503769411465</v>
      </c>
      <c r="F836" s="2">
        <v>19062.976230982804</v>
      </c>
      <c r="G836" s="2">
        <v>34163.8641123005</v>
      </c>
      <c r="H836" s="2">
        <v>37928.437243410139</v>
      </c>
      <c r="I836" s="2">
        <v>25186.866890457986</v>
      </c>
    </row>
    <row r="837" spans="1:9" x14ac:dyDescent="0.15">
      <c r="A837" s="1">
        <v>37</v>
      </c>
      <c r="B837" s="1" t="s">
        <v>186</v>
      </c>
      <c r="C837" s="1">
        <v>6</v>
      </c>
      <c r="D837" s="1" t="s">
        <v>3</v>
      </c>
      <c r="E837" s="2">
        <v>3172.1471220163876</v>
      </c>
      <c r="F837" s="2">
        <v>6248.9297934850192</v>
      </c>
      <c r="G837" s="2">
        <v>13504.411813253997</v>
      </c>
      <c r="H837" s="2">
        <v>27728.524199161187</v>
      </c>
      <c r="I837" s="2">
        <v>58088.285336684989</v>
      </c>
    </row>
    <row r="838" spans="1:9" x14ac:dyDescent="0.15">
      <c r="A838" s="1">
        <v>37</v>
      </c>
      <c r="B838" s="1" t="s">
        <v>186</v>
      </c>
      <c r="C838" s="1">
        <v>7</v>
      </c>
      <c r="D838" s="1" t="s">
        <v>20</v>
      </c>
      <c r="E838" s="2">
        <v>78839.959976038037</v>
      </c>
      <c r="F838" s="2">
        <v>391251.68365341291</v>
      </c>
      <c r="G838" s="2">
        <v>235162.82615290408</v>
      </c>
      <c r="H838" s="2">
        <v>53327.839097747608</v>
      </c>
      <c r="I838" s="2">
        <v>80192.790110401809</v>
      </c>
    </row>
    <row r="839" spans="1:9" x14ac:dyDescent="0.15">
      <c r="A839" s="1">
        <v>37</v>
      </c>
      <c r="B839" s="1" t="s">
        <v>186</v>
      </c>
      <c r="C839" s="1">
        <v>8</v>
      </c>
      <c r="D839" s="1" t="s">
        <v>21</v>
      </c>
      <c r="E839" s="2">
        <v>14059.943948313301</v>
      </c>
      <c r="F839" s="2">
        <v>22855.483556980795</v>
      </c>
      <c r="G839" s="2">
        <v>40027.906264682737</v>
      </c>
      <c r="H839" s="2">
        <v>36218.652621574918</v>
      </c>
      <c r="I839" s="2">
        <v>34469.919871531856</v>
      </c>
    </row>
    <row r="840" spans="1:9" x14ac:dyDescent="0.15">
      <c r="A840" s="1">
        <v>37</v>
      </c>
      <c r="B840" s="1" t="s">
        <v>186</v>
      </c>
      <c r="C840" s="1">
        <v>9</v>
      </c>
      <c r="D840" s="1" t="s">
        <v>22</v>
      </c>
      <c r="E840" s="2">
        <v>23529.670976420781</v>
      </c>
      <c r="F840" s="2">
        <v>33202.514823890895</v>
      </c>
      <c r="G840" s="2">
        <v>42534.255512958065</v>
      </c>
      <c r="H840" s="2">
        <v>33731.280958981086</v>
      </c>
      <c r="I840" s="2">
        <v>41332.132245356297</v>
      </c>
    </row>
    <row r="841" spans="1:9" x14ac:dyDescent="0.15">
      <c r="A841" s="1">
        <v>37</v>
      </c>
      <c r="B841" s="1" t="s">
        <v>186</v>
      </c>
      <c r="C841" s="1">
        <v>10</v>
      </c>
      <c r="D841" s="1" t="s">
        <v>23</v>
      </c>
      <c r="E841" s="2">
        <v>12837.186848230482</v>
      </c>
      <c r="F841" s="2">
        <v>33895.908021471936</v>
      </c>
      <c r="G841" s="2">
        <v>62094.518114478451</v>
      </c>
      <c r="H841" s="2">
        <v>76459.837546233553</v>
      </c>
      <c r="I841" s="2">
        <v>49580.745820547781</v>
      </c>
    </row>
    <row r="842" spans="1:9" x14ac:dyDescent="0.15">
      <c r="A842" s="1">
        <v>37</v>
      </c>
      <c r="B842" s="1" t="s">
        <v>186</v>
      </c>
      <c r="C842" s="1">
        <v>11</v>
      </c>
      <c r="D842" s="1" t="s">
        <v>24</v>
      </c>
      <c r="E842" s="2">
        <v>18336.995748029956</v>
      </c>
      <c r="F842" s="2">
        <v>27207.010805840542</v>
      </c>
      <c r="G842" s="2">
        <v>90576.09184781769</v>
      </c>
      <c r="H842" s="2">
        <v>50854.442245507074</v>
      </c>
      <c r="I842" s="2">
        <v>71278.651159865214</v>
      </c>
    </row>
    <row r="843" spans="1:9" x14ac:dyDescent="0.15">
      <c r="A843" s="1">
        <v>37</v>
      </c>
      <c r="B843" s="1" t="s">
        <v>186</v>
      </c>
      <c r="C843" s="1">
        <v>12</v>
      </c>
      <c r="D843" s="1" t="s">
        <v>25</v>
      </c>
      <c r="E843" s="2">
        <v>870.55265760751024</v>
      </c>
      <c r="F843" s="2">
        <v>5685.2116390678557</v>
      </c>
      <c r="G843" s="2">
        <v>23066.558703899085</v>
      </c>
      <c r="H843" s="2">
        <v>64070.947924954919</v>
      </c>
      <c r="I843" s="2">
        <v>262385.15364707977</v>
      </c>
    </row>
    <row r="844" spans="1:9" x14ac:dyDescent="0.15">
      <c r="A844" s="1">
        <v>37</v>
      </c>
      <c r="B844" s="1" t="s">
        <v>186</v>
      </c>
      <c r="C844" s="1">
        <v>13</v>
      </c>
      <c r="D844" s="1" t="s">
        <v>26</v>
      </c>
      <c r="E844" s="2">
        <v>4102.139832094771</v>
      </c>
      <c r="F844" s="2">
        <v>55908.928613087395</v>
      </c>
      <c r="G844" s="2">
        <v>41038.234043223325</v>
      </c>
      <c r="H844" s="2">
        <v>49290.278427839068</v>
      </c>
      <c r="I844" s="2">
        <v>103604.3868625116</v>
      </c>
    </row>
    <row r="845" spans="1:9" x14ac:dyDescent="0.15">
      <c r="A845" s="1">
        <v>37</v>
      </c>
      <c r="B845" s="1" t="s">
        <v>186</v>
      </c>
      <c r="C845" s="1">
        <v>14</v>
      </c>
      <c r="D845" s="1" t="s">
        <v>27</v>
      </c>
      <c r="E845" s="2">
        <v>1456.3832273310288</v>
      </c>
      <c r="F845" s="2">
        <v>1883.5408670483432</v>
      </c>
      <c r="G845" s="2">
        <v>3172.7165522519076</v>
      </c>
      <c r="H845" s="2">
        <v>3099.6740429843926</v>
      </c>
      <c r="I845" s="2">
        <v>4031.033734288279</v>
      </c>
    </row>
    <row r="846" spans="1:9" x14ac:dyDescent="0.15">
      <c r="A846" s="1">
        <v>37</v>
      </c>
      <c r="B846" s="1" t="s">
        <v>186</v>
      </c>
      <c r="C846" s="1">
        <v>15</v>
      </c>
      <c r="D846" s="1" t="s">
        <v>28</v>
      </c>
      <c r="E846" s="2">
        <v>76218.562531292744</v>
      </c>
      <c r="F846" s="2">
        <v>106753.10074913553</v>
      </c>
      <c r="G846" s="2">
        <v>135994.28284963878</v>
      </c>
      <c r="H846" s="2">
        <v>109050.27709618767</v>
      </c>
      <c r="I846" s="2">
        <v>100901.57507083326</v>
      </c>
    </row>
    <row r="847" spans="1:9" x14ac:dyDescent="0.15">
      <c r="A847" s="1">
        <v>37</v>
      </c>
      <c r="B847" s="1" t="s">
        <v>185</v>
      </c>
      <c r="C847" s="1">
        <v>16</v>
      </c>
      <c r="D847" s="1" t="s">
        <v>11</v>
      </c>
      <c r="E847" s="2">
        <v>257544.15457167139</v>
      </c>
      <c r="F847" s="2">
        <v>309942.03445121797</v>
      </c>
      <c r="G847" s="2">
        <v>305251.64748480363</v>
      </c>
      <c r="H847" s="2">
        <v>216810.56460429323</v>
      </c>
      <c r="I847" s="2">
        <v>163805.50074703729</v>
      </c>
    </row>
    <row r="848" spans="1:9" x14ac:dyDescent="0.15">
      <c r="A848" s="1">
        <v>37</v>
      </c>
      <c r="B848" s="1" t="s">
        <v>185</v>
      </c>
      <c r="C848" s="1">
        <v>17</v>
      </c>
      <c r="D848" s="1" t="s">
        <v>12</v>
      </c>
      <c r="E848" s="2">
        <v>25579.826300319615</v>
      </c>
      <c r="F848" s="2">
        <v>57759.264177489975</v>
      </c>
      <c r="G848" s="2">
        <v>79277.374530641129</v>
      </c>
      <c r="H848" s="2">
        <v>85889.297057911128</v>
      </c>
      <c r="I848" s="2">
        <v>87828.58824491236</v>
      </c>
    </row>
    <row r="849" spans="1:9" x14ac:dyDescent="0.15">
      <c r="A849" s="1">
        <v>37</v>
      </c>
      <c r="B849" s="1" t="s">
        <v>185</v>
      </c>
      <c r="C849" s="1">
        <v>18</v>
      </c>
      <c r="D849" s="1" t="s">
        <v>13</v>
      </c>
      <c r="E849" s="2">
        <v>145956.90304164792</v>
      </c>
      <c r="F849" s="2">
        <v>277952.5192575893</v>
      </c>
      <c r="G849" s="2">
        <v>446617.31825976155</v>
      </c>
      <c r="H849" s="2">
        <v>556911.47772016528</v>
      </c>
      <c r="I849" s="2">
        <v>432658.34150840295</v>
      </c>
    </row>
    <row r="850" spans="1:9" x14ac:dyDescent="0.15">
      <c r="A850" s="1">
        <v>37</v>
      </c>
      <c r="B850" s="1" t="s">
        <v>185</v>
      </c>
      <c r="C850" s="1">
        <v>19</v>
      </c>
      <c r="D850" s="1" t="s">
        <v>14</v>
      </c>
      <c r="E850" s="2">
        <v>33382.33415838208</v>
      </c>
      <c r="F850" s="2">
        <v>85642.527746831955</v>
      </c>
      <c r="G850" s="2">
        <v>168621.21641720561</v>
      </c>
      <c r="H850" s="2">
        <v>194742.25794003575</v>
      </c>
      <c r="I850" s="2">
        <v>167556.00024447253</v>
      </c>
    </row>
    <row r="851" spans="1:9" x14ac:dyDescent="0.15">
      <c r="A851" s="1">
        <v>37</v>
      </c>
      <c r="B851" s="1" t="s">
        <v>185</v>
      </c>
      <c r="C851" s="1">
        <v>20</v>
      </c>
      <c r="D851" s="1" t="s">
        <v>15</v>
      </c>
      <c r="E851" s="2">
        <v>43273.205594875406</v>
      </c>
      <c r="F851" s="2">
        <v>81109.668326749103</v>
      </c>
      <c r="G851" s="2">
        <v>77324.933861564292</v>
      </c>
      <c r="H851" s="2">
        <v>63213.799069702764</v>
      </c>
      <c r="I851" s="2">
        <v>79176.452923556499</v>
      </c>
    </row>
    <row r="852" spans="1:9" x14ac:dyDescent="0.15">
      <c r="A852" s="1">
        <v>37</v>
      </c>
      <c r="B852" s="1" t="s">
        <v>187</v>
      </c>
      <c r="C852" s="1">
        <v>21</v>
      </c>
      <c r="D852" s="1" t="s">
        <v>16</v>
      </c>
      <c r="E852" s="2">
        <v>94452.665345714966</v>
      </c>
      <c r="F852" s="2">
        <v>125025.05903977355</v>
      </c>
      <c r="G852" s="2">
        <v>188663.32999671067</v>
      </c>
      <c r="H852" s="2">
        <v>239696.98820210478</v>
      </c>
      <c r="I852" s="2">
        <v>274241.31420042575</v>
      </c>
    </row>
    <row r="853" spans="1:9" x14ac:dyDescent="0.15">
      <c r="A853" s="1">
        <v>37</v>
      </c>
      <c r="B853" s="1" t="s">
        <v>184</v>
      </c>
      <c r="C853" s="1">
        <v>22</v>
      </c>
      <c r="D853" s="1" t="s">
        <v>8</v>
      </c>
      <c r="E853" s="2">
        <v>314129.91342575598</v>
      </c>
      <c r="F853" s="2">
        <v>476368.09628836176</v>
      </c>
      <c r="G853" s="2">
        <v>581108.98343484371</v>
      </c>
      <c r="H853" s="2">
        <v>737863.04891548003</v>
      </c>
      <c r="I853" s="2">
        <v>899380.83096815064</v>
      </c>
    </row>
    <row r="854" spans="1:9" x14ac:dyDescent="0.15">
      <c r="A854" s="1">
        <v>37</v>
      </c>
      <c r="B854" s="1" t="s">
        <v>184</v>
      </c>
      <c r="C854" s="1">
        <v>23</v>
      </c>
      <c r="D854" s="1" t="s">
        <v>29</v>
      </c>
      <c r="E854" s="2">
        <v>215018.29748379323</v>
      </c>
      <c r="F854" s="2">
        <v>290668.69781516626</v>
      </c>
      <c r="G854" s="2">
        <v>319743.58470321755</v>
      </c>
      <c r="H854" s="2">
        <v>386627.29866888205</v>
      </c>
      <c r="I854" s="2">
        <v>433760.58620414062</v>
      </c>
    </row>
    <row r="855" spans="1:9" x14ac:dyDescent="0.15">
      <c r="A855" s="1">
        <v>38</v>
      </c>
      <c r="B855" s="1" t="s">
        <v>189</v>
      </c>
      <c r="C855" s="1">
        <v>1</v>
      </c>
      <c r="D855" s="1" t="s">
        <v>9</v>
      </c>
      <c r="E855" s="2">
        <v>188181.79124147765</v>
      </c>
      <c r="F855" s="2">
        <v>164829.56833166265</v>
      </c>
      <c r="G855" s="2">
        <v>197889.95033236596</v>
      </c>
      <c r="H855" s="2">
        <v>188117.89593289344</v>
      </c>
      <c r="I855" s="2">
        <v>146925.22446368597</v>
      </c>
    </row>
    <row r="856" spans="1:9" x14ac:dyDescent="0.15">
      <c r="A856" s="1">
        <v>38</v>
      </c>
      <c r="B856" s="1" t="s">
        <v>189</v>
      </c>
      <c r="C856" s="1">
        <v>2</v>
      </c>
      <c r="D856" s="1" t="s">
        <v>10</v>
      </c>
      <c r="E856" s="2">
        <v>26981.982915506604</v>
      </c>
      <c r="F856" s="2">
        <v>13466.638061444199</v>
      </c>
      <c r="G856" s="2">
        <v>13409.735802646801</v>
      </c>
      <c r="H856" s="2">
        <v>9520.1943722230444</v>
      </c>
      <c r="I856" s="2">
        <v>2171.7665515639069</v>
      </c>
    </row>
    <row r="857" spans="1:9" x14ac:dyDescent="0.15">
      <c r="A857" s="1">
        <v>38</v>
      </c>
      <c r="B857" s="1" t="s">
        <v>190</v>
      </c>
      <c r="C857" s="1">
        <v>3</v>
      </c>
      <c r="D857" s="1" t="s">
        <v>17</v>
      </c>
      <c r="E857" s="2">
        <v>86042.063161034661</v>
      </c>
      <c r="F857" s="2">
        <v>148278.3166301985</v>
      </c>
      <c r="G857" s="2">
        <v>167794.95363016508</v>
      </c>
      <c r="H857" s="2">
        <v>200656.88512209003</v>
      </c>
      <c r="I857" s="2">
        <v>152530.02385286739</v>
      </c>
    </row>
    <row r="858" spans="1:9" x14ac:dyDescent="0.15">
      <c r="A858" s="1">
        <v>38</v>
      </c>
      <c r="B858" s="1" t="s">
        <v>190</v>
      </c>
      <c r="C858" s="1">
        <v>4</v>
      </c>
      <c r="D858" s="1" t="s">
        <v>18</v>
      </c>
      <c r="E858" s="2">
        <v>46139.541325733888</v>
      </c>
      <c r="F858" s="2">
        <v>97617.832394773999</v>
      </c>
      <c r="G858" s="2">
        <v>151832.57187138544</v>
      </c>
      <c r="H858" s="2">
        <v>69611.736046448161</v>
      </c>
      <c r="I858" s="2">
        <v>26988.686418900626</v>
      </c>
    </row>
    <row r="859" spans="1:9" x14ac:dyDescent="0.15">
      <c r="A859" s="1">
        <v>38</v>
      </c>
      <c r="B859" s="1" t="s">
        <v>190</v>
      </c>
      <c r="C859" s="1">
        <v>5</v>
      </c>
      <c r="D859" s="1" t="s">
        <v>19</v>
      </c>
      <c r="E859" s="2">
        <v>49521.455909424702</v>
      </c>
      <c r="F859" s="2">
        <v>87200.112326876741</v>
      </c>
      <c r="G859" s="2">
        <v>210229.5293651775</v>
      </c>
      <c r="H859" s="2">
        <v>234110.31852915662</v>
      </c>
      <c r="I859" s="2">
        <v>189155.46837183219</v>
      </c>
    </row>
    <row r="860" spans="1:9" x14ac:dyDescent="0.15">
      <c r="A860" s="1">
        <v>38</v>
      </c>
      <c r="B860" s="1" t="s">
        <v>190</v>
      </c>
      <c r="C860" s="1">
        <v>6</v>
      </c>
      <c r="D860" s="1" t="s">
        <v>3</v>
      </c>
      <c r="E860" s="2">
        <v>45154.983303022687</v>
      </c>
      <c r="F860" s="2">
        <v>37824.493265093683</v>
      </c>
      <c r="G860" s="2">
        <v>95682.876312332679</v>
      </c>
      <c r="H860" s="2">
        <v>74687.217322606462</v>
      </c>
      <c r="I860" s="2">
        <v>86298.374676716558</v>
      </c>
    </row>
    <row r="861" spans="1:9" x14ac:dyDescent="0.15">
      <c r="A861" s="1">
        <v>38</v>
      </c>
      <c r="B861" s="1" t="s">
        <v>190</v>
      </c>
      <c r="C861" s="1">
        <v>7</v>
      </c>
      <c r="D861" s="1" t="s">
        <v>20</v>
      </c>
      <c r="E861" s="2">
        <v>61215.097615521117</v>
      </c>
      <c r="F861" s="2">
        <v>143358.83925569043</v>
      </c>
      <c r="G861" s="2">
        <v>88226.34765730318</v>
      </c>
      <c r="H861" s="2">
        <v>135752.36682977594</v>
      </c>
      <c r="I861" s="2">
        <v>62491.858105027859</v>
      </c>
    </row>
    <row r="862" spans="1:9" x14ac:dyDescent="0.15">
      <c r="A862" s="1">
        <v>38</v>
      </c>
      <c r="B862" s="1" t="s">
        <v>190</v>
      </c>
      <c r="C862" s="1">
        <v>8</v>
      </c>
      <c r="D862" s="1" t="s">
        <v>21</v>
      </c>
      <c r="E862" s="2">
        <v>7861.8583455557127</v>
      </c>
      <c r="F862" s="2">
        <v>18478.317852298602</v>
      </c>
      <c r="G862" s="2">
        <v>25202.313155719519</v>
      </c>
      <c r="H862" s="2">
        <v>24444.521378226847</v>
      </c>
      <c r="I862" s="2">
        <v>6409.4602959620152</v>
      </c>
    </row>
    <row r="863" spans="1:9" x14ac:dyDescent="0.15">
      <c r="A863" s="1">
        <v>38</v>
      </c>
      <c r="B863" s="1" t="s">
        <v>190</v>
      </c>
      <c r="C863" s="1">
        <v>9</v>
      </c>
      <c r="D863" s="1" t="s">
        <v>22</v>
      </c>
      <c r="E863" s="2">
        <v>54232.842502264575</v>
      </c>
      <c r="F863" s="2">
        <v>80881.716404005201</v>
      </c>
      <c r="G863" s="2">
        <v>85745.531008310514</v>
      </c>
      <c r="H863" s="2">
        <v>28851.560107748424</v>
      </c>
      <c r="I863" s="2">
        <v>14976.229229512484</v>
      </c>
    </row>
    <row r="864" spans="1:9" x14ac:dyDescent="0.15">
      <c r="A864" s="1">
        <v>38</v>
      </c>
      <c r="B864" s="1" t="s">
        <v>190</v>
      </c>
      <c r="C864" s="1">
        <v>10</v>
      </c>
      <c r="D864" s="1" t="s">
        <v>23</v>
      </c>
      <c r="E864" s="2">
        <v>8478.4959979401647</v>
      </c>
      <c r="F864" s="2">
        <v>17417.719241331335</v>
      </c>
      <c r="G864" s="2">
        <v>26813.109388828172</v>
      </c>
      <c r="H864" s="2">
        <v>36884.856754438486</v>
      </c>
      <c r="I864" s="2">
        <v>21267.584988157374</v>
      </c>
    </row>
    <row r="865" spans="1:9" x14ac:dyDescent="0.15">
      <c r="A865" s="1">
        <v>38</v>
      </c>
      <c r="B865" s="1" t="s">
        <v>190</v>
      </c>
      <c r="C865" s="1">
        <v>11</v>
      </c>
      <c r="D865" s="1" t="s">
        <v>24</v>
      </c>
      <c r="E865" s="2">
        <v>38401.873908144145</v>
      </c>
      <c r="F865" s="2">
        <v>123072.89470836373</v>
      </c>
      <c r="G865" s="2">
        <v>125713.37753182622</v>
      </c>
      <c r="H865" s="2">
        <v>128089.98312895065</v>
      </c>
      <c r="I865" s="2">
        <v>172576.02955958885</v>
      </c>
    </row>
    <row r="866" spans="1:9" x14ac:dyDescent="0.15">
      <c r="A866" s="1">
        <v>38</v>
      </c>
      <c r="B866" s="1" t="s">
        <v>190</v>
      </c>
      <c r="C866" s="1">
        <v>12</v>
      </c>
      <c r="D866" s="1" t="s">
        <v>25</v>
      </c>
      <c r="E866" s="2">
        <v>1138.9296784784642</v>
      </c>
      <c r="F866" s="2">
        <v>8622.4737282349961</v>
      </c>
      <c r="G866" s="2">
        <v>55294.782393601716</v>
      </c>
      <c r="H866" s="2">
        <v>133242.22291409221</v>
      </c>
      <c r="I866" s="2">
        <v>655664.7287755867</v>
      </c>
    </row>
    <row r="867" spans="1:9" x14ac:dyDescent="0.15">
      <c r="A867" s="1">
        <v>38</v>
      </c>
      <c r="B867" s="1" t="s">
        <v>190</v>
      </c>
      <c r="C867" s="1">
        <v>13</v>
      </c>
      <c r="D867" s="1" t="s">
        <v>26</v>
      </c>
      <c r="E867" s="2">
        <v>10613.127363753241</v>
      </c>
      <c r="F867" s="2">
        <v>29878.076076926816</v>
      </c>
      <c r="G867" s="2">
        <v>20759.787800994261</v>
      </c>
      <c r="H867" s="2">
        <v>34546.989183979844</v>
      </c>
      <c r="I867" s="2">
        <v>80837.706715257096</v>
      </c>
    </row>
    <row r="868" spans="1:9" x14ac:dyDescent="0.15">
      <c r="A868" s="1">
        <v>38</v>
      </c>
      <c r="B868" s="1" t="s">
        <v>190</v>
      </c>
      <c r="C868" s="1">
        <v>14</v>
      </c>
      <c r="D868" s="1" t="s">
        <v>27</v>
      </c>
      <c r="E868" s="2">
        <v>33.91519643356316</v>
      </c>
      <c r="F868" s="2">
        <v>471.93094950121088</v>
      </c>
      <c r="G868" s="2">
        <v>1316.5978983407281</v>
      </c>
      <c r="H868" s="2">
        <v>529.14627118464614</v>
      </c>
      <c r="I868" s="2">
        <v>2631.2419367352763</v>
      </c>
    </row>
    <row r="869" spans="1:9" x14ac:dyDescent="0.15">
      <c r="A869" s="1">
        <v>38</v>
      </c>
      <c r="B869" s="1" t="s">
        <v>190</v>
      </c>
      <c r="C869" s="1">
        <v>15</v>
      </c>
      <c r="D869" s="1" t="s">
        <v>28</v>
      </c>
      <c r="E869" s="2">
        <v>48069.184751098401</v>
      </c>
      <c r="F869" s="2">
        <v>72581.961417610888</v>
      </c>
      <c r="G869" s="2">
        <v>99932.964327191556</v>
      </c>
      <c r="H869" s="2">
        <v>91567.994349880639</v>
      </c>
      <c r="I869" s="2">
        <v>78067.654199549361</v>
      </c>
    </row>
    <row r="870" spans="1:9" x14ac:dyDescent="0.15">
      <c r="A870" s="1">
        <v>38</v>
      </c>
      <c r="B870" s="1" t="s">
        <v>189</v>
      </c>
      <c r="C870" s="1">
        <v>16</v>
      </c>
      <c r="D870" s="1" t="s">
        <v>11</v>
      </c>
      <c r="E870" s="2">
        <v>363300.58304266434</v>
      </c>
      <c r="F870" s="2">
        <v>459719.23077908438</v>
      </c>
      <c r="G870" s="2">
        <v>531234.48463555437</v>
      </c>
      <c r="H870" s="2">
        <v>472466.41008014733</v>
      </c>
      <c r="I870" s="2">
        <v>259678.14705657808</v>
      </c>
    </row>
    <row r="871" spans="1:9" x14ac:dyDescent="0.15">
      <c r="A871" s="1">
        <v>38</v>
      </c>
      <c r="B871" s="1" t="s">
        <v>189</v>
      </c>
      <c r="C871" s="1">
        <v>17</v>
      </c>
      <c r="D871" s="1" t="s">
        <v>12</v>
      </c>
      <c r="E871" s="2">
        <v>24796.626260194866</v>
      </c>
      <c r="F871" s="2">
        <v>66959.3908223545</v>
      </c>
      <c r="G871" s="2">
        <v>141086.57384146217</v>
      </c>
      <c r="H871" s="2">
        <v>179242.03893991286</v>
      </c>
      <c r="I871" s="2">
        <v>208564.46588790463</v>
      </c>
    </row>
    <row r="872" spans="1:9" x14ac:dyDescent="0.15">
      <c r="A872" s="1">
        <v>38</v>
      </c>
      <c r="B872" s="1" t="s">
        <v>189</v>
      </c>
      <c r="C872" s="1">
        <v>18</v>
      </c>
      <c r="D872" s="1" t="s">
        <v>13</v>
      </c>
      <c r="E872" s="2">
        <v>112853.793571898</v>
      </c>
      <c r="F872" s="2">
        <v>268962.13892003603</v>
      </c>
      <c r="G872" s="2">
        <v>403899.32047438779</v>
      </c>
      <c r="H872" s="2">
        <v>567046.51862744964</v>
      </c>
      <c r="I872" s="2">
        <v>516678.27281501004</v>
      </c>
    </row>
    <row r="873" spans="1:9" x14ac:dyDescent="0.15">
      <c r="A873" s="1">
        <v>38</v>
      </c>
      <c r="B873" s="1" t="s">
        <v>189</v>
      </c>
      <c r="C873" s="1">
        <v>19</v>
      </c>
      <c r="D873" s="1" t="s">
        <v>14</v>
      </c>
      <c r="E873" s="2">
        <v>43747.888284212328</v>
      </c>
      <c r="F873" s="2">
        <v>104359.44728384215</v>
      </c>
      <c r="G873" s="2">
        <v>209510.65363339533</v>
      </c>
      <c r="H873" s="2">
        <v>224658.72594992607</v>
      </c>
      <c r="I873" s="2">
        <v>226438.13092891968</v>
      </c>
    </row>
    <row r="874" spans="1:9" x14ac:dyDescent="0.15">
      <c r="A874" s="1">
        <v>38</v>
      </c>
      <c r="B874" s="1" t="s">
        <v>189</v>
      </c>
      <c r="C874" s="1">
        <v>20</v>
      </c>
      <c r="D874" s="1" t="s">
        <v>15</v>
      </c>
      <c r="E874" s="2">
        <v>57534.814990917715</v>
      </c>
      <c r="F874" s="2">
        <v>75105.160310405467</v>
      </c>
      <c r="G874" s="2">
        <v>77425.4664875569</v>
      </c>
      <c r="H874" s="2">
        <v>53026.152448518049</v>
      </c>
      <c r="I874" s="2">
        <v>65435.760271868887</v>
      </c>
    </row>
    <row r="875" spans="1:9" x14ac:dyDescent="0.15">
      <c r="A875" s="1">
        <v>38</v>
      </c>
      <c r="B875" s="1" t="s">
        <v>189</v>
      </c>
      <c r="C875" s="1">
        <v>21</v>
      </c>
      <c r="D875" s="1" t="s">
        <v>16</v>
      </c>
      <c r="E875" s="2">
        <v>148527.63787624976</v>
      </c>
      <c r="F875" s="2">
        <v>188736.82543551645</v>
      </c>
      <c r="G875" s="2">
        <v>280338.61548119283</v>
      </c>
      <c r="H875" s="2">
        <v>372581.87368135655</v>
      </c>
      <c r="I875" s="2">
        <v>386613.57335588243</v>
      </c>
    </row>
    <row r="876" spans="1:9" x14ac:dyDescent="0.15">
      <c r="A876" s="1">
        <v>38</v>
      </c>
      <c r="B876" s="1" t="s">
        <v>188</v>
      </c>
      <c r="C876" s="1">
        <v>22</v>
      </c>
      <c r="D876" s="1" t="s">
        <v>8</v>
      </c>
      <c r="E876" s="2">
        <v>432036.01218329277</v>
      </c>
      <c r="F876" s="2">
        <v>679270.22324711143</v>
      </c>
      <c r="G876" s="2">
        <v>744806.27571550931</v>
      </c>
      <c r="H876" s="2">
        <v>959053.85914054269</v>
      </c>
      <c r="I876" s="2">
        <v>1176431.9365544005</v>
      </c>
    </row>
    <row r="877" spans="1:9" x14ac:dyDescent="0.15">
      <c r="A877" s="1">
        <v>38</v>
      </c>
      <c r="B877" s="1" t="s">
        <v>188</v>
      </c>
      <c r="C877" s="1">
        <v>23</v>
      </c>
      <c r="D877" s="1" t="s">
        <v>29</v>
      </c>
      <c r="E877" s="2">
        <v>319790.47049840586</v>
      </c>
      <c r="F877" s="2">
        <v>394284.41548242781</v>
      </c>
      <c r="G877" s="2">
        <v>439420.24171488394</v>
      </c>
      <c r="H877" s="2">
        <v>529611.3945008365</v>
      </c>
      <c r="I877" s="2">
        <v>596931.40788313176</v>
      </c>
    </row>
    <row r="878" spans="1:9" x14ac:dyDescent="0.15">
      <c r="A878" s="1">
        <v>39</v>
      </c>
      <c r="B878" s="1" t="s">
        <v>192</v>
      </c>
      <c r="C878" s="1">
        <v>1</v>
      </c>
      <c r="D878" s="1" t="s">
        <v>9</v>
      </c>
      <c r="E878" s="2">
        <v>94698.76303715189</v>
      </c>
      <c r="F878" s="2">
        <v>127387.84911390475</v>
      </c>
      <c r="G878" s="2">
        <v>147942.17415928506</v>
      </c>
      <c r="H878" s="2">
        <v>143280.90795650645</v>
      </c>
      <c r="I878" s="2">
        <v>119045.73585577942</v>
      </c>
    </row>
    <row r="879" spans="1:9" x14ac:dyDescent="0.15">
      <c r="A879" s="1">
        <v>39</v>
      </c>
      <c r="B879" s="1" t="s">
        <v>192</v>
      </c>
      <c r="C879" s="1">
        <v>2</v>
      </c>
      <c r="D879" s="1" t="s">
        <v>10</v>
      </c>
      <c r="E879" s="2">
        <v>6278.3092948298145</v>
      </c>
      <c r="F879" s="2">
        <v>10157.440282383372</v>
      </c>
      <c r="G879" s="2">
        <v>9637.8582613841209</v>
      </c>
      <c r="H879" s="2">
        <v>6791.1364345388874</v>
      </c>
      <c r="I879" s="2">
        <v>2387.4559271612916</v>
      </c>
    </row>
    <row r="880" spans="1:9" x14ac:dyDescent="0.15">
      <c r="A880" s="1">
        <v>39</v>
      </c>
      <c r="B880" s="1" t="s">
        <v>193</v>
      </c>
      <c r="C880" s="1">
        <v>3</v>
      </c>
      <c r="D880" s="1" t="s">
        <v>17</v>
      </c>
      <c r="E880" s="2">
        <v>30752.127991992638</v>
      </c>
      <c r="F880" s="2">
        <v>39336.549944017454</v>
      </c>
      <c r="G880" s="2">
        <v>34063.897099215232</v>
      </c>
      <c r="H880" s="2">
        <v>44643.310995625623</v>
      </c>
      <c r="I880" s="2">
        <v>42625.782143806893</v>
      </c>
    </row>
    <row r="881" spans="1:9" x14ac:dyDescent="0.15">
      <c r="A881" s="1">
        <v>39</v>
      </c>
      <c r="B881" s="1" t="s">
        <v>193</v>
      </c>
      <c r="C881" s="1">
        <v>4</v>
      </c>
      <c r="D881" s="1" t="s">
        <v>18</v>
      </c>
      <c r="E881" s="2">
        <v>5810.9564483121012</v>
      </c>
      <c r="F881" s="2">
        <v>13800.132549256996</v>
      </c>
      <c r="G881" s="2">
        <v>24090.115176873423</v>
      </c>
      <c r="H881" s="2">
        <v>10391.909810668682</v>
      </c>
      <c r="I881" s="2">
        <v>5485.2768052485117</v>
      </c>
    </row>
    <row r="882" spans="1:9" x14ac:dyDescent="0.15">
      <c r="A882" s="1">
        <v>39</v>
      </c>
      <c r="B882" s="1" t="s">
        <v>193</v>
      </c>
      <c r="C882" s="1">
        <v>5</v>
      </c>
      <c r="D882" s="1" t="s">
        <v>19</v>
      </c>
      <c r="E882" s="2">
        <v>11964.588568950097</v>
      </c>
      <c r="F882" s="2">
        <v>11523.077510124138</v>
      </c>
      <c r="G882" s="2">
        <v>21558.418483655165</v>
      </c>
      <c r="H882" s="2">
        <v>26778.885105542729</v>
      </c>
      <c r="I882" s="2">
        <v>21404.782598994534</v>
      </c>
    </row>
    <row r="883" spans="1:9" x14ac:dyDescent="0.15">
      <c r="A883" s="1">
        <v>39</v>
      </c>
      <c r="B883" s="1" t="s">
        <v>193</v>
      </c>
      <c r="C883" s="1">
        <v>6</v>
      </c>
      <c r="D883" s="1" t="s">
        <v>3</v>
      </c>
      <c r="E883" s="2">
        <v>180.51907173315891</v>
      </c>
      <c r="F883" s="2">
        <v>525.43215767598258</v>
      </c>
      <c r="G883" s="2">
        <v>1811.5297321863627</v>
      </c>
      <c r="H883" s="2">
        <v>1669.1830759542156</v>
      </c>
      <c r="I883" s="2">
        <v>3682.7614739490768</v>
      </c>
    </row>
    <row r="884" spans="1:9" x14ac:dyDescent="0.15">
      <c r="A884" s="1">
        <v>39</v>
      </c>
      <c r="B884" s="1" t="s">
        <v>193</v>
      </c>
      <c r="C884" s="1">
        <v>7</v>
      </c>
      <c r="D884" s="1" t="s">
        <v>20</v>
      </c>
      <c r="E884" s="2">
        <v>456.04422079960551</v>
      </c>
      <c r="F884" s="2">
        <v>365.54903074115811</v>
      </c>
      <c r="G884" s="2">
        <v>1592.0078076479565</v>
      </c>
      <c r="H884" s="2">
        <v>1168.7238195651669</v>
      </c>
      <c r="I884" s="2">
        <v>779.69155790025002</v>
      </c>
    </row>
    <row r="885" spans="1:9" x14ac:dyDescent="0.15">
      <c r="A885" s="1">
        <v>39</v>
      </c>
      <c r="B885" s="1" t="s">
        <v>193</v>
      </c>
      <c r="C885" s="1">
        <v>8</v>
      </c>
      <c r="D885" s="1" t="s">
        <v>21</v>
      </c>
      <c r="E885" s="2">
        <v>14682.076186606701</v>
      </c>
      <c r="F885" s="2">
        <v>23966.933834097472</v>
      </c>
      <c r="G885" s="2">
        <v>25704.679734252943</v>
      </c>
      <c r="H885" s="2">
        <v>37311.243730152484</v>
      </c>
      <c r="I885" s="2">
        <v>10909.138865369847</v>
      </c>
    </row>
    <row r="886" spans="1:9" x14ac:dyDescent="0.15">
      <c r="A886" s="1">
        <v>39</v>
      </c>
      <c r="B886" s="1" t="s">
        <v>193</v>
      </c>
      <c r="C886" s="1">
        <v>9</v>
      </c>
      <c r="D886" s="1" t="s">
        <v>22</v>
      </c>
      <c r="E886" s="2">
        <v>9673.1309734347087</v>
      </c>
      <c r="F886" s="2">
        <v>11032.397779894012</v>
      </c>
      <c r="G886" s="2">
        <v>24490.298610696213</v>
      </c>
      <c r="H886" s="2">
        <v>9378.9363174412501</v>
      </c>
      <c r="I886" s="2">
        <v>5542.5234326637383</v>
      </c>
    </row>
    <row r="887" spans="1:9" x14ac:dyDescent="0.15">
      <c r="A887" s="1">
        <v>39</v>
      </c>
      <c r="B887" s="1" t="s">
        <v>193</v>
      </c>
      <c r="C887" s="1">
        <v>10</v>
      </c>
      <c r="D887" s="1" t="s">
        <v>23</v>
      </c>
      <c r="E887" s="2">
        <v>1975.3166332484059</v>
      </c>
      <c r="F887" s="2">
        <v>4171.331152133891</v>
      </c>
      <c r="G887" s="2">
        <v>5972.0423127283566</v>
      </c>
      <c r="H887" s="2">
        <v>7422.9389079953025</v>
      </c>
      <c r="I887" s="2">
        <v>4294.0910080454696</v>
      </c>
    </row>
    <row r="888" spans="1:9" x14ac:dyDescent="0.15">
      <c r="A888" s="1">
        <v>39</v>
      </c>
      <c r="B888" s="1" t="s">
        <v>193</v>
      </c>
      <c r="C888" s="1">
        <v>11</v>
      </c>
      <c r="D888" s="1" t="s">
        <v>24</v>
      </c>
      <c r="E888" s="2">
        <v>9240.0183387851812</v>
      </c>
      <c r="F888" s="2">
        <v>12868.045912236059</v>
      </c>
      <c r="G888" s="2">
        <v>30332.323919560375</v>
      </c>
      <c r="H888" s="2">
        <v>28708.597825444831</v>
      </c>
      <c r="I888" s="2">
        <v>34102.194583181627</v>
      </c>
    </row>
    <row r="889" spans="1:9" x14ac:dyDescent="0.15">
      <c r="A889" s="1">
        <v>39</v>
      </c>
      <c r="B889" s="1" t="s">
        <v>193</v>
      </c>
      <c r="C889" s="1">
        <v>12</v>
      </c>
      <c r="D889" s="1" t="s">
        <v>25</v>
      </c>
      <c r="E889" s="2">
        <v>31.467584820155665</v>
      </c>
      <c r="F889" s="2">
        <v>953.60416580776359</v>
      </c>
      <c r="G889" s="2">
        <v>11300.363892678053</v>
      </c>
      <c r="H889" s="2">
        <v>72242.037291482746</v>
      </c>
      <c r="I889" s="2">
        <v>123908.43696758935</v>
      </c>
    </row>
    <row r="890" spans="1:9" x14ac:dyDescent="0.15">
      <c r="A890" s="1">
        <v>39</v>
      </c>
      <c r="B890" s="1" t="s">
        <v>193</v>
      </c>
      <c r="C890" s="1">
        <v>13</v>
      </c>
      <c r="D890" s="1" t="s">
        <v>26</v>
      </c>
      <c r="E890" s="2">
        <v>2397.6137587894223</v>
      </c>
      <c r="F890" s="2">
        <v>7814.5595912263043</v>
      </c>
      <c r="G890" s="2">
        <v>2546.3602993388104</v>
      </c>
      <c r="H890" s="2">
        <v>7686.4160417194425</v>
      </c>
      <c r="I890" s="2">
        <v>12396.089041743757</v>
      </c>
    </row>
    <row r="891" spans="1:9" x14ac:dyDescent="0.15">
      <c r="A891" s="1">
        <v>39</v>
      </c>
      <c r="B891" s="1" t="s">
        <v>193</v>
      </c>
      <c r="C891" s="1">
        <v>14</v>
      </c>
      <c r="D891" s="1" t="s">
        <v>27</v>
      </c>
      <c r="E891" s="2">
        <v>5.2054082231423404</v>
      </c>
      <c r="F891" s="2">
        <v>298.38442687857093</v>
      </c>
      <c r="G891" s="2">
        <v>658.82538428350881</v>
      </c>
      <c r="H891" s="2">
        <v>1151.0601214689848</v>
      </c>
      <c r="I891" s="2">
        <v>-8705.9993471361595</v>
      </c>
    </row>
    <row r="892" spans="1:9" x14ac:dyDescent="0.15">
      <c r="A892" s="1">
        <v>39</v>
      </c>
      <c r="B892" s="1" t="s">
        <v>193</v>
      </c>
      <c r="C892" s="1">
        <v>15</v>
      </c>
      <c r="D892" s="1" t="s">
        <v>28</v>
      </c>
      <c r="E892" s="2">
        <v>32825.17665401144</v>
      </c>
      <c r="F892" s="2">
        <v>40640.799164463322</v>
      </c>
      <c r="G892" s="2">
        <v>42819.568029904418</v>
      </c>
      <c r="H892" s="2">
        <v>41450.498546598392</v>
      </c>
      <c r="I892" s="2">
        <v>26950.871708116218</v>
      </c>
    </row>
    <row r="893" spans="1:9" x14ac:dyDescent="0.15">
      <c r="A893" s="1">
        <v>39</v>
      </c>
      <c r="B893" s="1" t="s">
        <v>192</v>
      </c>
      <c r="C893" s="1">
        <v>16</v>
      </c>
      <c r="D893" s="1" t="s">
        <v>11</v>
      </c>
      <c r="E893" s="2">
        <v>206401.72054871116</v>
      </c>
      <c r="F893" s="2">
        <v>249907.57803411662</v>
      </c>
      <c r="G893" s="2">
        <v>258812.17033757328</v>
      </c>
      <c r="H893" s="2">
        <v>278749.3967909388</v>
      </c>
      <c r="I893" s="2">
        <v>152440.37769338116</v>
      </c>
    </row>
    <row r="894" spans="1:9" x14ac:dyDescent="0.15">
      <c r="A894" s="1">
        <v>39</v>
      </c>
      <c r="B894" s="1" t="s">
        <v>192</v>
      </c>
      <c r="C894" s="1">
        <v>17</v>
      </c>
      <c r="D894" s="1" t="s">
        <v>12</v>
      </c>
      <c r="E894" s="2">
        <v>24978.932708154807</v>
      </c>
      <c r="F894" s="2">
        <v>43341.32038151264</v>
      </c>
      <c r="G894" s="2">
        <v>64392.568701966855</v>
      </c>
      <c r="H894" s="2">
        <v>56040.668517120823</v>
      </c>
      <c r="I894" s="2">
        <v>66956.678809557314</v>
      </c>
    </row>
    <row r="895" spans="1:9" x14ac:dyDescent="0.15">
      <c r="A895" s="1">
        <v>39</v>
      </c>
      <c r="B895" s="1" t="s">
        <v>192</v>
      </c>
      <c r="C895" s="1">
        <v>18</v>
      </c>
      <c r="D895" s="1" t="s">
        <v>13</v>
      </c>
      <c r="E895" s="2">
        <v>88248.027143634317</v>
      </c>
      <c r="F895" s="2">
        <v>177269.05922686655</v>
      </c>
      <c r="G895" s="2">
        <v>213462.41413970556</v>
      </c>
      <c r="H895" s="2">
        <v>244012.39569911905</v>
      </c>
      <c r="I895" s="2">
        <v>194991.85347325873</v>
      </c>
    </row>
    <row r="896" spans="1:9" x14ac:dyDescent="0.15">
      <c r="A896" s="1">
        <v>39</v>
      </c>
      <c r="B896" s="1" t="s">
        <v>192</v>
      </c>
      <c r="C896" s="1">
        <v>19</v>
      </c>
      <c r="D896" s="1" t="s">
        <v>14</v>
      </c>
      <c r="E896" s="2">
        <v>29466.671539171934</v>
      </c>
      <c r="F896" s="2">
        <v>59679.798214123017</v>
      </c>
      <c r="G896" s="2">
        <v>113573.68824245593</v>
      </c>
      <c r="H896" s="2">
        <v>115005.05962158293</v>
      </c>
      <c r="I896" s="2">
        <v>102710.96212986944</v>
      </c>
    </row>
    <row r="897" spans="1:9" x14ac:dyDescent="0.15">
      <c r="A897" s="1">
        <v>39</v>
      </c>
      <c r="B897" s="1" t="s">
        <v>192</v>
      </c>
      <c r="C897" s="1">
        <v>20</v>
      </c>
      <c r="D897" s="1" t="s">
        <v>15</v>
      </c>
      <c r="E897" s="2">
        <v>23628.618853007247</v>
      </c>
      <c r="F897" s="2">
        <v>53872.628425747404</v>
      </c>
      <c r="G897" s="2">
        <v>41645.854495012951</v>
      </c>
      <c r="H897" s="2">
        <v>29498.311568525816</v>
      </c>
      <c r="I897" s="2">
        <v>32128.225781978115</v>
      </c>
    </row>
    <row r="898" spans="1:9" x14ac:dyDescent="0.15">
      <c r="A898" s="1">
        <v>39</v>
      </c>
      <c r="B898" s="1" t="s">
        <v>192</v>
      </c>
      <c r="C898" s="1">
        <v>21</v>
      </c>
      <c r="D898" s="1" t="s">
        <v>16</v>
      </c>
      <c r="E898" s="2">
        <v>79260.985774566085</v>
      </c>
      <c r="F898" s="2">
        <v>110916.03162969497</v>
      </c>
      <c r="G898" s="2">
        <v>132567.63898126516</v>
      </c>
      <c r="H898" s="2">
        <v>163306.99739823016</v>
      </c>
      <c r="I898" s="2">
        <v>166972.58836229835</v>
      </c>
    </row>
    <row r="899" spans="1:9" x14ac:dyDescent="0.15">
      <c r="A899" s="1">
        <v>39</v>
      </c>
      <c r="B899" s="1" t="s">
        <v>191</v>
      </c>
      <c r="C899" s="1">
        <v>22</v>
      </c>
      <c r="D899" s="1" t="s">
        <v>8</v>
      </c>
      <c r="E899" s="2">
        <v>308067.78414192656</v>
      </c>
      <c r="F899" s="2">
        <v>421911.6703019127</v>
      </c>
      <c r="G899" s="2">
        <v>443557.77836076048</v>
      </c>
      <c r="H899" s="2">
        <v>557257.71257902496</v>
      </c>
      <c r="I899" s="2">
        <v>668836.84172475094</v>
      </c>
    </row>
    <row r="900" spans="1:9" x14ac:dyDescent="0.15">
      <c r="A900" s="1">
        <v>39</v>
      </c>
      <c r="B900" s="1" t="s">
        <v>191</v>
      </c>
      <c r="C900" s="1">
        <v>23</v>
      </c>
      <c r="D900" s="1" t="s">
        <v>29</v>
      </c>
      <c r="E900" s="2">
        <v>220648.49093458409</v>
      </c>
      <c r="F900" s="2">
        <v>290481.11454941303</v>
      </c>
      <c r="G900" s="2">
        <v>325454.74814167904</v>
      </c>
      <c r="H900" s="2">
        <v>379008.33756574756</v>
      </c>
      <c r="I900" s="2">
        <v>425873.58573746332</v>
      </c>
    </row>
    <row r="901" spans="1:9" x14ac:dyDescent="0.15">
      <c r="A901" s="1">
        <v>40</v>
      </c>
      <c r="B901" s="1" t="s">
        <v>195</v>
      </c>
      <c r="C901" s="1">
        <v>1</v>
      </c>
      <c r="D901" s="1" t="s">
        <v>9</v>
      </c>
      <c r="E901" s="2">
        <v>275293.46728616999</v>
      </c>
      <c r="F901" s="2">
        <v>233267.89851625328</v>
      </c>
      <c r="G901" s="2">
        <v>237143.82634205371</v>
      </c>
      <c r="H901" s="2">
        <v>205359.83392254487</v>
      </c>
      <c r="I901" s="2">
        <v>194024.83209306822</v>
      </c>
    </row>
    <row r="902" spans="1:9" x14ac:dyDescent="0.15">
      <c r="A902" s="1">
        <v>40</v>
      </c>
      <c r="B902" s="1" t="s">
        <v>195</v>
      </c>
      <c r="C902" s="1">
        <v>2</v>
      </c>
      <c r="D902" s="1" t="s">
        <v>10</v>
      </c>
      <c r="E902" s="2">
        <v>79538.559629446521</v>
      </c>
      <c r="F902" s="2">
        <v>118018.24922897137</v>
      </c>
      <c r="G902" s="2">
        <v>73401.007744068702</v>
      </c>
      <c r="H902" s="2">
        <v>31619.942280739226</v>
      </c>
      <c r="I902" s="2">
        <v>9898.3116402657561</v>
      </c>
    </row>
    <row r="903" spans="1:9" x14ac:dyDescent="0.15">
      <c r="A903" s="1">
        <v>40</v>
      </c>
      <c r="B903" s="1" t="s">
        <v>196</v>
      </c>
      <c r="C903" s="1">
        <v>3</v>
      </c>
      <c r="D903" s="1" t="s">
        <v>17</v>
      </c>
      <c r="E903" s="2">
        <v>499900.61925154005</v>
      </c>
      <c r="F903" s="2">
        <v>588958.17901702807</v>
      </c>
      <c r="G903" s="2">
        <v>613166.66438491666</v>
      </c>
      <c r="H903" s="2">
        <v>646911.96807869815</v>
      </c>
      <c r="I903" s="2">
        <v>892911.37166776776</v>
      </c>
    </row>
    <row r="904" spans="1:9" x14ac:dyDescent="0.15">
      <c r="A904" s="1">
        <v>40</v>
      </c>
      <c r="B904" s="1" t="s">
        <v>196</v>
      </c>
      <c r="C904" s="1">
        <v>4</v>
      </c>
      <c r="D904" s="1" t="s">
        <v>18</v>
      </c>
      <c r="E904" s="2">
        <v>28349.283754224682</v>
      </c>
      <c r="F904" s="2">
        <v>53919.628142602509</v>
      </c>
      <c r="G904" s="2">
        <v>74242.218447222243</v>
      </c>
      <c r="H904" s="2">
        <v>34202.398012322687</v>
      </c>
      <c r="I904" s="2">
        <v>23320.258362005086</v>
      </c>
    </row>
    <row r="905" spans="1:9" x14ac:dyDescent="0.15">
      <c r="A905" s="1">
        <v>40</v>
      </c>
      <c r="B905" s="1" t="s">
        <v>196</v>
      </c>
      <c r="C905" s="1">
        <v>5</v>
      </c>
      <c r="D905" s="1" t="s">
        <v>19</v>
      </c>
      <c r="E905" s="2">
        <v>24386.840877043473</v>
      </c>
      <c r="F905" s="2">
        <v>35347.860824557756</v>
      </c>
      <c r="G905" s="2">
        <v>44112.298459454934</v>
      </c>
      <c r="H905" s="2">
        <v>35537.164998212284</v>
      </c>
      <c r="I905" s="2">
        <v>36041.039542843311</v>
      </c>
    </row>
    <row r="906" spans="1:9" x14ac:dyDescent="0.15">
      <c r="A906" s="1">
        <v>40</v>
      </c>
      <c r="B906" s="1" t="s">
        <v>196</v>
      </c>
      <c r="C906" s="1">
        <v>6</v>
      </c>
      <c r="D906" s="1" t="s">
        <v>3</v>
      </c>
      <c r="E906" s="2">
        <v>35128.803090519694</v>
      </c>
      <c r="F906" s="2">
        <v>94773.125899856546</v>
      </c>
      <c r="G906" s="2">
        <v>237193.7824083989</v>
      </c>
      <c r="H906" s="2">
        <v>168351.73798278492</v>
      </c>
      <c r="I906" s="2">
        <v>165754.94174940407</v>
      </c>
    </row>
    <row r="907" spans="1:9" x14ac:dyDescent="0.15">
      <c r="A907" s="1">
        <v>40</v>
      </c>
      <c r="B907" s="1" t="s">
        <v>196</v>
      </c>
      <c r="C907" s="1">
        <v>7</v>
      </c>
      <c r="D907" s="1" t="s">
        <v>20</v>
      </c>
      <c r="E907" s="2">
        <v>61494.623731256346</v>
      </c>
      <c r="F907" s="2">
        <v>46831.332086772425</v>
      </c>
      <c r="G907" s="2">
        <v>40974.585328334084</v>
      </c>
      <c r="H907" s="2">
        <v>12347.906020228556</v>
      </c>
      <c r="I907" s="2">
        <v>9170.2925720328549</v>
      </c>
    </row>
    <row r="908" spans="1:9" x14ac:dyDescent="0.15">
      <c r="A908" s="1">
        <v>40</v>
      </c>
      <c r="B908" s="1" t="s">
        <v>196</v>
      </c>
      <c r="C908" s="1">
        <v>8</v>
      </c>
      <c r="D908" s="1" t="s">
        <v>21</v>
      </c>
      <c r="E908" s="2">
        <v>122666.30876808225</v>
      </c>
      <c r="F908" s="2">
        <v>115524.2535145625</v>
      </c>
      <c r="G908" s="2">
        <v>146493.33241641923</v>
      </c>
      <c r="H908" s="2">
        <v>142492.86398091915</v>
      </c>
      <c r="I908" s="2">
        <v>105617.97829911239</v>
      </c>
    </row>
    <row r="909" spans="1:9" x14ac:dyDescent="0.15">
      <c r="A909" s="1">
        <v>40</v>
      </c>
      <c r="B909" s="1" t="s">
        <v>196</v>
      </c>
      <c r="C909" s="1">
        <v>9</v>
      </c>
      <c r="D909" s="1" t="s">
        <v>22</v>
      </c>
      <c r="E909" s="2">
        <v>222711.13481948519</v>
      </c>
      <c r="F909" s="2">
        <v>379331.60562627541</v>
      </c>
      <c r="G909" s="2">
        <v>357364.0902660212</v>
      </c>
      <c r="H909" s="2">
        <v>339481.39614817005</v>
      </c>
      <c r="I909" s="2">
        <v>145847.64641601249</v>
      </c>
    </row>
    <row r="910" spans="1:9" x14ac:dyDescent="0.15">
      <c r="A910" s="1">
        <v>40</v>
      </c>
      <c r="B910" s="1" t="s">
        <v>196</v>
      </c>
      <c r="C910" s="1">
        <v>10</v>
      </c>
      <c r="D910" s="1" t="s">
        <v>23</v>
      </c>
      <c r="E910" s="2">
        <v>66150.666886223902</v>
      </c>
      <c r="F910" s="2">
        <v>105788.64925265271</v>
      </c>
      <c r="G910" s="2">
        <v>124163.03567518118</v>
      </c>
      <c r="H910" s="2">
        <v>157031.50714062777</v>
      </c>
      <c r="I910" s="2">
        <v>124738.05153747147</v>
      </c>
    </row>
    <row r="911" spans="1:9" x14ac:dyDescent="0.15">
      <c r="A911" s="1">
        <v>40</v>
      </c>
      <c r="B911" s="1" t="s">
        <v>196</v>
      </c>
      <c r="C911" s="1">
        <v>11</v>
      </c>
      <c r="D911" s="1" t="s">
        <v>24</v>
      </c>
      <c r="E911" s="2">
        <v>60615.171226201121</v>
      </c>
      <c r="F911" s="2">
        <v>154214.10568242377</v>
      </c>
      <c r="G911" s="2">
        <v>225535.52093947851</v>
      </c>
      <c r="H911" s="2">
        <v>181972.52869054471</v>
      </c>
      <c r="I911" s="2">
        <v>282664.40074540442</v>
      </c>
    </row>
    <row r="912" spans="1:9" x14ac:dyDescent="0.15">
      <c r="A912" s="1">
        <v>40</v>
      </c>
      <c r="B912" s="1" t="s">
        <v>196</v>
      </c>
      <c r="C912" s="1">
        <v>12</v>
      </c>
      <c r="D912" s="1" t="s">
        <v>25</v>
      </c>
      <c r="E912" s="2">
        <v>4492.600580298189</v>
      </c>
      <c r="F912" s="2">
        <v>19284.298432778181</v>
      </c>
      <c r="G912" s="2">
        <v>121866.12500194951</v>
      </c>
      <c r="H912" s="2">
        <v>313675.12843584159</v>
      </c>
      <c r="I912" s="2">
        <v>706870.36709608906</v>
      </c>
    </row>
    <row r="913" spans="1:9" x14ac:dyDescent="0.15">
      <c r="A913" s="1">
        <v>40</v>
      </c>
      <c r="B913" s="1" t="s">
        <v>196</v>
      </c>
      <c r="C913" s="1">
        <v>13</v>
      </c>
      <c r="D913" s="1" t="s">
        <v>26</v>
      </c>
      <c r="E913" s="2">
        <v>9938.9298173911247</v>
      </c>
      <c r="F913" s="2">
        <v>107888.37189585241</v>
      </c>
      <c r="G913" s="2">
        <v>237145.55018319149</v>
      </c>
      <c r="H913" s="2">
        <v>255116.80864621312</v>
      </c>
      <c r="I913" s="2">
        <v>744595.49520881404</v>
      </c>
    </row>
    <row r="914" spans="1:9" x14ac:dyDescent="0.15">
      <c r="A914" s="1">
        <v>40</v>
      </c>
      <c r="B914" s="1" t="s">
        <v>196</v>
      </c>
      <c r="C914" s="1">
        <v>14</v>
      </c>
      <c r="D914" s="1" t="s">
        <v>27</v>
      </c>
      <c r="E914" s="2">
        <v>862.25325688270027</v>
      </c>
      <c r="F914" s="2">
        <v>2610.4862534676213</v>
      </c>
      <c r="G914" s="2">
        <v>4949.829408489979</v>
      </c>
      <c r="H914" s="2">
        <v>8020.8085790648811</v>
      </c>
      <c r="I914" s="2">
        <v>9198.9086621536808</v>
      </c>
    </row>
    <row r="915" spans="1:9" x14ac:dyDescent="0.15">
      <c r="A915" s="1">
        <v>40</v>
      </c>
      <c r="B915" s="1" t="s">
        <v>196</v>
      </c>
      <c r="C915" s="1">
        <v>15</v>
      </c>
      <c r="D915" s="1" t="s">
        <v>28</v>
      </c>
      <c r="E915" s="2">
        <v>254681.51583854205</v>
      </c>
      <c r="F915" s="2">
        <v>398917.56722561759</v>
      </c>
      <c r="G915" s="2">
        <v>545270.63140911132</v>
      </c>
      <c r="H915" s="2">
        <v>396985.08429069951</v>
      </c>
      <c r="I915" s="2">
        <v>405319.25464719645</v>
      </c>
    </row>
    <row r="916" spans="1:9" x14ac:dyDescent="0.15">
      <c r="A916" s="1">
        <v>40</v>
      </c>
      <c r="B916" s="1" t="s">
        <v>195</v>
      </c>
      <c r="C916" s="1">
        <v>16</v>
      </c>
      <c r="D916" s="1" t="s">
        <v>11</v>
      </c>
      <c r="E916" s="2">
        <v>919626.43480938755</v>
      </c>
      <c r="F916" s="2">
        <v>1450403.4476743529</v>
      </c>
      <c r="G916" s="2">
        <v>1502634.768491582</v>
      </c>
      <c r="H916" s="2">
        <v>1207313.5692231604</v>
      </c>
      <c r="I916" s="2">
        <v>963402.31570160261</v>
      </c>
    </row>
    <row r="917" spans="1:9" x14ac:dyDescent="0.15">
      <c r="A917" s="1">
        <v>40</v>
      </c>
      <c r="B917" s="1" t="s">
        <v>195</v>
      </c>
      <c r="C917" s="1">
        <v>17</v>
      </c>
      <c r="D917" s="1" t="s">
        <v>12</v>
      </c>
      <c r="E917" s="2">
        <v>142440.20076876678</v>
      </c>
      <c r="F917" s="2">
        <v>289676.46811771317</v>
      </c>
      <c r="G917" s="2">
        <v>417563.03469733207</v>
      </c>
      <c r="H917" s="2">
        <v>407527.55692508555</v>
      </c>
      <c r="I917" s="2">
        <v>433400.74258177297</v>
      </c>
    </row>
    <row r="918" spans="1:9" x14ac:dyDescent="0.15">
      <c r="A918" s="1">
        <v>40</v>
      </c>
      <c r="B918" s="1" t="s">
        <v>195</v>
      </c>
      <c r="C918" s="1">
        <v>18</v>
      </c>
      <c r="D918" s="1" t="s">
        <v>13</v>
      </c>
      <c r="E918" s="2">
        <v>756738.39004485344</v>
      </c>
      <c r="F918" s="2">
        <v>2083753.0321415386</v>
      </c>
      <c r="G918" s="2">
        <v>2497092.4583965135</v>
      </c>
      <c r="H918" s="2">
        <v>3059633.2486363263</v>
      </c>
      <c r="I918" s="2">
        <v>2557829.3421166311</v>
      </c>
    </row>
    <row r="919" spans="1:9" x14ac:dyDescent="0.15">
      <c r="A919" s="1">
        <v>40</v>
      </c>
      <c r="B919" s="1" t="s">
        <v>195</v>
      </c>
      <c r="C919" s="1">
        <v>19</v>
      </c>
      <c r="D919" s="1" t="s">
        <v>14</v>
      </c>
      <c r="E919" s="2">
        <v>131006.75037703369</v>
      </c>
      <c r="F919" s="2">
        <v>303980.36125086097</v>
      </c>
      <c r="G919" s="2">
        <v>722783.1728991227</v>
      </c>
      <c r="H919" s="2">
        <v>793222.52366713621</v>
      </c>
      <c r="I919" s="2">
        <v>714779.1277833184</v>
      </c>
    </row>
    <row r="920" spans="1:9" x14ac:dyDescent="0.15">
      <c r="A920" s="1">
        <v>40</v>
      </c>
      <c r="B920" s="1" t="s">
        <v>195</v>
      </c>
      <c r="C920" s="1">
        <v>20</v>
      </c>
      <c r="D920" s="1" t="s">
        <v>15</v>
      </c>
      <c r="E920" s="2">
        <v>172954.24568142151</v>
      </c>
      <c r="F920" s="2">
        <v>345824.5474132775</v>
      </c>
      <c r="G920" s="2">
        <v>331617.52796275931</v>
      </c>
      <c r="H920" s="2">
        <v>244221.623044476</v>
      </c>
      <c r="I920" s="2">
        <v>300933.07384674664</v>
      </c>
    </row>
    <row r="921" spans="1:9" x14ac:dyDescent="0.15">
      <c r="A921" s="1">
        <v>40</v>
      </c>
      <c r="B921" s="1" t="s">
        <v>195</v>
      </c>
      <c r="C921" s="1">
        <v>21</v>
      </c>
      <c r="D921" s="1" t="s">
        <v>16</v>
      </c>
      <c r="E921" s="2">
        <v>563408.74896736979</v>
      </c>
      <c r="F921" s="2">
        <v>746394.19293368864</v>
      </c>
      <c r="G921" s="2">
        <v>1029470.5632152129</v>
      </c>
      <c r="H921" s="2">
        <v>1318514.582104292</v>
      </c>
      <c r="I921" s="2">
        <v>1605250.8951761231</v>
      </c>
    </row>
    <row r="922" spans="1:9" x14ac:dyDescent="0.15">
      <c r="A922" s="1">
        <v>40</v>
      </c>
      <c r="B922" s="1" t="s">
        <v>194</v>
      </c>
      <c r="C922" s="1">
        <v>22</v>
      </c>
      <c r="D922" s="1" t="s">
        <v>8</v>
      </c>
      <c r="E922" s="2">
        <v>1482801.363530837</v>
      </c>
      <c r="F922" s="2">
        <v>2530339.9169718698</v>
      </c>
      <c r="G922" s="2">
        <v>3005869.2040046435</v>
      </c>
      <c r="H922" s="2">
        <v>4014964.4791771071</v>
      </c>
      <c r="I922" s="2">
        <v>5221085.6916825799</v>
      </c>
    </row>
    <row r="923" spans="1:9" x14ac:dyDescent="0.15">
      <c r="A923" s="1">
        <v>40</v>
      </c>
      <c r="B923" s="1" t="s">
        <v>194</v>
      </c>
      <c r="C923" s="1">
        <v>23</v>
      </c>
      <c r="D923" s="1" t="s">
        <v>29</v>
      </c>
      <c r="E923" s="2">
        <v>956697.42204982368</v>
      </c>
      <c r="F923" s="2">
        <v>1157431.2269613431</v>
      </c>
      <c r="G923" s="2">
        <v>1300933.2676220238</v>
      </c>
      <c r="H923" s="2">
        <v>1483004.771202262</v>
      </c>
      <c r="I923" s="2">
        <v>1734178.3872562463</v>
      </c>
    </row>
    <row r="924" spans="1:9" x14ac:dyDescent="0.15">
      <c r="A924" s="1">
        <v>41</v>
      </c>
      <c r="B924" s="1" t="s">
        <v>198</v>
      </c>
      <c r="C924" s="1">
        <v>1</v>
      </c>
      <c r="D924" s="1" t="s">
        <v>9</v>
      </c>
      <c r="E924" s="2">
        <v>127152.17688026912</v>
      </c>
      <c r="F924" s="2">
        <v>118490.6467568404</v>
      </c>
      <c r="G924" s="2">
        <v>136081.01658767622</v>
      </c>
      <c r="H924" s="2">
        <v>115742.4307669304</v>
      </c>
      <c r="I924" s="2">
        <v>103110.71489497137</v>
      </c>
    </row>
    <row r="925" spans="1:9" x14ac:dyDescent="0.15">
      <c r="A925" s="1">
        <v>41</v>
      </c>
      <c r="B925" s="1" t="s">
        <v>198</v>
      </c>
      <c r="C925" s="1">
        <v>2</v>
      </c>
      <c r="D925" s="1" t="s">
        <v>10</v>
      </c>
      <c r="E925" s="2">
        <v>3563.9491364755077</v>
      </c>
      <c r="F925" s="2">
        <v>5107.9887476543827</v>
      </c>
      <c r="G925" s="2">
        <v>5966.0016664710411</v>
      </c>
      <c r="H925" s="2">
        <v>3043.7839842892963</v>
      </c>
      <c r="I925" s="2">
        <v>1277.4593887959425</v>
      </c>
    </row>
    <row r="926" spans="1:9" x14ac:dyDescent="0.15">
      <c r="A926" s="1">
        <v>41</v>
      </c>
      <c r="B926" s="1" t="s">
        <v>199</v>
      </c>
      <c r="C926" s="1">
        <v>3</v>
      </c>
      <c r="D926" s="1" t="s">
        <v>17</v>
      </c>
      <c r="E926" s="2">
        <v>98976.691576611585</v>
      </c>
      <c r="F926" s="2">
        <v>124947.64301112403</v>
      </c>
      <c r="G926" s="2">
        <v>134389.55360120471</v>
      </c>
      <c r="H926" s="2">
        <v>159403.55098467186</v>
      </c>
      <c r="I926" s="2">
        <v>142767.97193278017</v>
      </c>
    </row>
    <row r="927" spans="1:9" x14ac:dyDescent="0.15">
      <c r="A927" s="1">
        <v>41</v>
      </c>
      <c r="B927" s="1" t="s">
        <v>199</v>
      </c>
      <c r="C927" s="1">
        <v>4</v>
      </c>
      <c r="D927" s="1" t="s">
        <v>18</v>
      </c>
      <c r="E927" s="2">
        <v>8138.8126967232693</v>
      </c>
      <c r="F927" s="2">
        <v>16709.132589684104</v>
      </c>
      <c r="G927" s="2">
        <v>30357.241421184386</v>
      </c>
      <c r="H927" s="2">
        <v>15913.245177966412</v>
      </c>
      <c r="I927" s="2">
        <v>8852.7013094627746</v>
      </c>
    </row>
    <row r="928" spans="1:9" x14ac:dyDescent="0.15">
      <c r="A928" s="1">
        <v>41</v>
      </c>
      <c r="B928" s="1" t="s">
        <v>199</v>
      </c>
      <c r="C928" s="1">
        <v>5</v>
      </c>
      <c r="D928" s="1" t="s">
        <v>19</v>
      </c>
      <c r="E928" s="2">
        <v>6681.4391606928957</v>
      </c>
      <c r="F928" s="2">
        <v>14933.151227616305</v>
      </c>
      <c r="G928" s="2">
        <v>28348.920553401207</v>
      </c>
      <c r="H928" s="2">
        <v>21811.318378121174</v>
      </c>
      <c r="I928" s="2">
        <v>25453.582300602167</v>
      </c>
    </row>
    <row r="929" spans="1:9" x14ac:dyDescent="0.15">
      <c r="A929" s="1">
        <v>41</v>
      </c>
      <c r="B929" s="1" t="s">
        <v>199</v>
      </c>
      <c r="C929" s="1">
        <v>6</v>
      </c>
      <c r="D929" s="1" t="s">
        <v>3</v>
      </c>
      <c r="E929" s="2">
        <v>2617.7381089308124</v>
      </c>
      <c r="F929" s="2">
        <v>11064.527850253759</v>
      </c>
      <c r="G929" s="2">
        <v>20037.310854619649</v>
      </c>
      <c r="H929" s="2">
        <v>32277.627893145138</v>
      </c>
      <c r="I929" s="2">
        <v>68414.613951511856</v>
      </c>
    </row>
    <row r="930" spans="1:9" x14ac:dyDescent="0.15">
      <c r="A930" s="1">
        <v>41</v>
      </c>
      <c r="B930" s="1" t="s">
        <v>199</v>
      </c>
      <c r="C930" s="1">
        <v>7</v>
      </c>
      <c r="D930" s="1" t="s">
        <v>20</v>
      </c>
      <c r="E930" s="2">
        <v>1285.3545628065699</v>
      </c>
      <c r="F930" s="2">
        <v>187.13644838175969</v>
      </c>
      <c r="G930" s="2">
        <v>1850.8767787100226</v>
      </c>
      <c r="H930" s="2">
        <v>1643.1369511617074</v>
      </c>
      <c r="I930" s="2">
        <v>1115.4918632478848</v>
      </c>
    </row>
    <row r="931" spans="1:9" x14ac:dyDescent="0.15">
      <c r="A931" s="1">
        <v>41</v>
      </c>
      <c r="B931" s="1" t="s">
        <v>199</v>
      </c>
      <c r="C931" s="1">
        <v>8</v>
      </c>
      <c r="D931" s="1" t="s">
        <v>21</v>
      </c>
      <c r="E931" s="2">
        <v>23917.095555310891</v>
      </c>
      <c r="F931" s="2">
        <v>31366.396806504225</v>
      </c>
      <c r="G931" s="2">
        <v>46406.833176967863</v>
      </c>
      <c r="H931" s="2">
        <v>32313.822971420694</v>
      </c>
      <c r="I931" s="2">
        <v>29280.777714037657</v>
      </c>
    </row>
    <row r="932" spans="1:9" x14ac:dyDescent="0.15">
      <c r="A932" s="1">
        <v>41</v>
      </c>
      <c r="B932" s="1" t="s">
        <v>199</v>
      </c>
      <c r="C932" s="1">
        <v>9</v>
      </c>
      <c r="D932" s="1" t="s">
        <v>22</v>
      </c>
      <c r="E932" s="2">
        <v>2120.2368176150662</v>
      </c>
      <c r="F932" s="2">
        <v>3565.7349588532907</v>
      </c>
      <c r="G932" s="2">
        <v>9632.5119199620476</v>
      </c>
      <c r="H932" s="2">
        <v>25272.456398298644</v>
      </c>
      <c r="I932" s="2">
        <v>8580.0166189910105</v>
      </c>
    </row>
    <row r="933" spans="1:9" x14ac:dyDescent="0.15">
      <c r="A933" s="1">
        <v>41</v>
      </c>
      <c r="B933" s="1" t="s">
        <v>199</v>
      </c>
      <c r="C933" s="1">
        <v>10</v>
      </c>
      <c r="D933" s="1" t="s">
        <v>23</v>
      </c>
      <c r="E933" s="2">
        <v>5898.9613543543001</v>
      </c>
      <c r="F933" s="2">
        <v>17893.016600687028</v>
      </c>
      <c r="G933" s="2">
        <v>37638.223361593155</v>
      </c>
      <c r="H933" s="2">
        <v>31871.707915214149</v>
      </c>
      <c r="I933" s="2">
        <v>31888.637204145241</v>
      </c>
    </row>
    <row r="934" spans="1:9" x14ac:dyDescent="0.15">
      <c r="A934" s="1">
        <v>41</v>
      </c>
      <c r="B934" s="1" t="s">
        <v>199</v>
      </c>
      <c r="C934" s="1">
        <v>11</v>
      </c>
      <c r="D934" s="1" t="s">
        <v>24</v>
      </c>
      <c r="E934" s="2">
        <v>4535.5897857638456</v>
      </c>
      <c r="F934" s="2">
        <v>13430.137455596647</v>
      </c>
      <c r="G934" s="2">
        <v>24577.924561017593</v>
      </c>
      <c r="H934" s="2">
        <v>57421.951958619313</v>
      </c>
      <c r="I934" s="2">
        <v>58181.020052611631</v>
      </c>
    </row>
    <row r="935" spans="1:9" x14ac:dyDescent="0.15">
      <c r="A935" s="1">
        <v>41</v>
      </c>
      <c r="B935" s="1" t="s">
        <v>199</v>
      </c>
      <c r="C935" s="1">
        <v>12</v>
      </c>
      <c r="D935" s="1" t="s">
        <v>25</v>
      </c>
      <c r="E935" s="2">
        <v>602.08308844732971</v>
      </c>
      <c r="F935" s="2">
        <v>4024.6910376804881</v>
      </c>
      <c r="G935" s="2">
        <v>31261.672753326537</v>
      </c>
      <c r="H935" s="2">
        <v>94657.990636576971</v>
      </c>
      <c r="I935" s="2">
        <v>460633.39203734841</v>
      </c>
    </row>
    <row r="936" spans="1:9" x14ac:dyDescent="0.15">
      <c r="A936" s="1">
        <v>41</v>
      </c>
      <c r="B936" s="1" t="s">
        <v>199</v>
      </c>
      <c r="C936" s="1">
        <v>13</v>
      </c>
      <c r="D936" s="1" t="s">
        <v>26</v>
      </c>
      <c r="E936" s="2">
        <v>1479.202968306623</v>
      </c>
      <c r="F936" s="2">
        <v>11381.008830212268</v>
      </c>
      <c r="G936" s="2">
        <v>14993.533017858823</v>
      </c>
      <c r="H936" s="2">
        <v>21037.537836733085</v>
      </c>
      <c r="I936" s="2">
        <v>134339.96884927154</v>
      </c>
    </row>
    <row r="937" spans="1:9" x14ac:dyDescent="0.15">
      <c r="A937" s="1">
        <v>41</v>
      </c>
      <c r="B937" s="1" t="s">
        <v>199</v>
      </c>
      <c r="C937" s="1">
        <v>14</v>
      </c>
      <c r="D937" s="1" t="s">
        <v>27</v>
      </c>
      <c r="E937" s="2">
        <v>69.436816005972588</v>
      </c>
      <c r="F937" s="2">
        <v>110.80823625734358</v>
      </c>
      <c r="G937" s="2">
        <v>272.45947097303986</v>
      </c>
      <c r="H937" s="2">
        <v>520.98272422387311</v>
      </c>
      <c r="I937" s="2">
        <v>943.74563057453986</v>
      </c>
    </row>
    <row r="938" spans="1:9" x14ac:dyDescent="0.15">
      <c r="A938" s="1">
        <v>41</v>
      </c>
      <c r="B938" s="1" t="s">
        <v>199</v>
      </c>
      <c r="C938" s="1">
        <v>15</v>
      </c>
      <c r="D938" s="1" t="s">
        <v>28</v>
      </c>
      <c r="E938" s="2">
        <v>45149.242440748829</v>
      </c>
      <c r="F938" s="2">
        <v>58813.503288180233</v>
      </c>
      <c r="G938" s="2">
        <v>91777.293959775896</v>
      </c>
      <c r="H938" s="2">
        <v>75794.146256203923</v>
      </c>
      <c r="I938" s="2">
        <v>64098.963473194577</v>
      </c>
    </row>
    <row r="939" spans="1:9" x14ac:dyDescent="0.15">
      <c r="A939" s="1">
        <v>41</v>
      </c>
      <c r="B939" s="1" t="s">
        <v>198</v>
      </c>
      <c r="C939" s="1">
        <v>16</v>
      </c>
      <c r="D939" s="1" t="s">
        <v>11</v>
      </c>
      <c r="E939" s="2">
        <v>206621.95733749826</v>
      </c>
      <c r="F939" s="2">
        <v>336030.70917355188</v>
      </c>
      <c r="G939" s="2">
        <v>313402.30030471802</v>
      </c>
      <c r="H939" s="2">
        <v>281370.43186616985</v>
      </c>
      <c r="I939" s="2">
        <v>214599.84309615169</v>
      </c>
    </row>
    <row r="940" spans="1:9" x14ac:dyDescent="0.15">
      <c r="A940" s="1">
        <v>41</v>
      </c>
      <c r="B940" s="1" t="s">
        <v>198</v>
      </c>
      <c r="C940" s="1">
        <v>17</v>
      </c>
      <c r="D940" s="1" t="s">
        <v>12</v>
      </c>
      <c r="E940" s="2">
        <v>24880.72151788494</v>
      </c>
      <c r="F940" s="2">
        <v>83309.228526247505</v>
      </c>
      <c r="G940" s="2">
        <v>80143.58779827939</v>
      </c>
      <c r="H940" s="2">
        <v>178222.63722840988</v>
      </c>
      <c r="I940" s="2">
        <v>156334.0157222152</v>
      </c>
    </row>
    <row r="941" spans="1:9" x14ac:dyDescent="0.15">
      <c r="A941" s="1">
        <v>41</v>
      </c>
      <c r="B941" s="1" t="s">
        <v>198</v>
      </c>
      <c r="C941" s="1">
        <v>18</v>
      </c>
      <c r="D941" s="1" t="s">
        <v>13</v>
      </c>
      <c r="E941" s="2">
        <v>74376.000707229221</v>
      </c>
      <c r="F941" s="2">
        <v>162170.98525403778</v>
      </c>
      <c r="G941" s="2">
        <v>232131.70291895789</v>
      </c>
      <c r="H941" s="2">
        <v>271515.68538239237</v>
      </c>
      <c r="I941" s="2">
        <v>202241.54108192786</v>
      </c>
    </row>
    <row r="942" spans="1:9" x14ac:dyDescent="0.15">
      <c r="A942" s="1">
        <v>41</v>
      </c>
      <c r="B942" s="1" t="s">
        <v>198</v>
      </c>
      <c r="C942" s="1">
        <v>19</v>
      </c>
      <c r="D942" s="1" t="s">
        <v>14</v>
      </c>
      <c r="E942" s="2">
        <v>21691.007664777473</v>
      </c>
      <c r="F942" s="2">
        <v>52697.749704775888</v>
      </c>
      <c r="G942" s="2">
        <v>104564.63296166272</v>
      </c>
      <c r="H942" s="2">
        <v>105070.96190426663</v>
      </c>
      <c r="I942" s="2">
        <v>97599.950254231604</v>
      </c>
    </row>
    <row r="943" spans="1:9" x14ac:dyDescent="0.15">
      <c r="A943" s="1">
        <v>41</v>
      </c>
      <c r="B943" s="1" t="s">
        <v>198</v>
      </c>
      <c r="C943" s="1">
        <v>20</v>
      </c>
      <c r="D943" s="1" t="s">
        <v>15</v>
      </c>
      <c r="E943" s="2">
        <v>24465.328067341587</v>
      </c>
      <c r="F943" s="2">
        <v>36710.542384248911</v>
      </c>
      <c r="G943" s="2">
        <v>34120.19955548532</v>
      </c>
      <c r="H943" s="2">
        <v>29537.102993858378</v>
      </c>
      <c r="I943" s="2">
        <v>34943.728075825122</v>
      </c>
    </row>
    <row r="944" spans="1:9" x14ac:dyDescent="0.15">
      <c r="A944" s="1">
        <v>41</v>
      </c>
      <c r="B944" s="1" t="s">
        <v>198</v>
      </c>
      <c r="C944" s="1">
        <v>21</v>
      </c>
      <c r="D944" s="1" t="s">
        <v>16</v>
      </c>
      <c r="E944" s="2">
        <v>54774.918961249605</v>
      </c>
      <c r="F944" s="2">
        <v>81808.724439568919</v>
      </c>
      <c r="G944" s="2">
        <v>118578.78644465785</v>
      </c>
      <c r="H944" s="2">
        <v>156990.38262302568</v>
      </c>
      <c r="I944" s="2">
        <v>192062.37018925921</v>
      </c>
    </row>
    <row r="945" spans="1:9" x14ac:dyDescent="0.15">
      <c r="A945" s="1">
        <v>41</v>
      </c>
      <c r="B945" s="1" t="s">
        <v>197</v>
      </c>
      <c r="C945" s="1">
        <v>22</v>
      </c>
      <c r="D945" s="1" t="s">
        <v>8</v>
      </c>
      <c r="E945" s="2">
        <v>234768.26117896443</v>
      </c>
      <c r="F945" s="2">
        <v>409827.87693591387</v>
      </c>
      <c r="G945" s="2">
        <v>453546.11335117882</v>
      </c>
      <c r="H945" s="2">
        <v>585591.24348431989</v>
      </c>
      <c r="I945" s="2">
        <v>723281.53365778003</v>
      </c>
    </row>
    <row r="946" spans="1:9" x14ac:dyDescent="0.15">
      <c r="A946" s="1">
        <v>41</v>
      </c>
      <c r="B946" s="1" t="s">
        <v>197</v>
      </c>
      <c r="C946" s="1">
        <v>23</v>
      </c>
      <c r="D946" s="1" t="s">
        <v>29</v>
      </c>
      <c r="E946" s="2">
        <v>214353.21838265358</v>
      </c>
      <c r="F946" s="2">
        <v>271353.95188287325</v>
      </c>
      <c r="G946" s="2">
        <v>292809.61438265647</v>
      </c>
      <c r="H946" s="2">
        <v>346890.14367746195</v>
      </c>
      <c r="I946" s="2">
        <v>401665.5518279089</v>
      </c>
    </row>
    <row r="947" spans="1:9" x14ac:dyDescent="0.15">
      <c r="A947" s="1">
        <v>42</v>
      </c>
      <c r="B947" s="1" t="s">
        <v>201</v>
      </c>
      <c r="C947" s="1">
        <v>1</v>
      </c>
      <c r="D947" s="1" t="s">
        <v>9</v>
      </c>
      <c r="E947" s="2">
        <v>175796.92362910931</v>
      </c>
      <c r="F947" s="2">
        <v>187551.51738403851</v>
      </c>
      <c r="G947" s="2">
        <v>218212.1884599108</v>
      </c>
      <c r="H947" s="2">
        <v>174171.68602391437</v>
      </c>
      <c r="I947" s="2">
        <v>151328.73545156707</v>
      </c>
    </row>
    <row r="948" spans="1:9" x14ac:dyDescent="0.15">
      <c r="A948" s="1">
        <v>42</v>
      </c>
      <c r="B948" s="1" t="s">
        <v>201</v>
      </c>
      <c r="C948" s="1">
        <v>2</v>
      </c>
      <c r="D948" s="1" t="s">
        <v>10</v>
      </c>
      <c r="E948" s="2">
        <v>20945.849791762299</v>
      </c>
      <c r="F948" s="2">
        <v>25372.663273830349</v>
      </c>
      <c r="G948" s="2">
        <v>21094.943416061848</v>
      </c>
      <c r="H948" s="2">
        <v>13586.748495451568</v>
      </c>
      <c r="I948" s="2">
        <v>2264.0158492673659</v>
      </c>
    </row>
    <row r="949" spans="1:9" x14ac:dyDescent="0.15">
      <c r="A949" s="1">
        <v>42</v>
      </c>
      <c r="B949" s="1" t="s">
        <v>202</v>
      </c>
      <c r="C949" s="1">
        <v>3</v>
      </c>
      <c r="D949" s="1" t="s">
        <v>17</v>
      </c>
      <c r="E949" s="2">
        <v>76476.716514084968</v>
      </c>
      <c r="F949" s="2">
        <v>96441.123487702062</v>
      </c>
      <c r="G949" s="2">
        <v>95109.645488530645</v>
      </c>
      <c r="H949" s="2">
        <v>109640.02867307798</v>
      </c>
      <c r="I949" s="2">
        <v>104093.3606967283</v>
      </c>
    </row>
    <row r="950" spans="1:9" x14ac:dyDescent="0.15">
      <c r="A950" s="1">
        <v>42</v>
      </c>
      <c r="B950" s="1" t="s">
        <v>202</v>
      </c>
      <c r="C950" s="1">
        <v>4</v>
      </c>
      <c r="D950" s="1" t="s">
        <v>18</v>
      </c>
      <c r="E950" s="2">
        <v>6395.6753132048461</v>
      </c>
      <c r="F950" s="2">
        <v>20623.6620842999</v>
      </c>
      <c r="G950" s="2">
        <v>50727.480140482869</v>
      </c>
      <c r="H950" s="2">
        <v>24007.858986569237</v>
      </c>
      <c r="I950" s="2">
        <v>16435.559481967404</v>
      </c>
    </row>
    <row r="951" spans="1:9" x14ac:dyDescent="0.15">
      <c r="A951" s="1">
        <v>42</v>
      </c>
      <c r="B951" s="1" t="s">
        <v>202</v>
      </c>
      <c r="C951" s="1">
        <v>5</v>
      </c>
      <c r="D951" s="1" t="s">
        <v>19</v>
      </c>
      <c r="E951" s="2">
        <v>659.10823606148574</v>
      </c>
      <c r="F951" s="2">
        <v>1896.5221028106992</v>
      </c>
      <c r="G951" s="2">
        <v>2080.8687627906461</v>
      </c>
      <c r="H951" s="2">
        <v>2715.3414967158719</v>
      </c>
      <c r="I951" s="2">
        <v>2187.7194926711609</v>
      </c>
    </row>
    <row r="952" spans="1:9" x14ac:dyDescent="0.15">
      <c r="A952" s="1">
        <v>42</v>
      </c>
      <c r="B952" s="1" t="s">
        <v>202</v>
      </c>
      <c r="C952" s="1">
        <v>6</v>
      </c>
      <c r="D952" s="1" t="s">
        <v>3</v>
      </c>
      <c r="E952" s="2">
        <v>660.22957745952033</v>
      </c>
      <c r="F952" s="2">
        <v>1647.5705406272098</v>
      </c>
      <c r="G952" s="2">
        <v>1945.2536010401652</v>
      </c>
      <c r="H952" s="2">
        <v>4938.1969565293275</v>
      </c>
      <c r="I952" s="2">
        <v>6350.1765934118757</v>
      </c>
    </row>
    <row r="953" spans="1:9" x14ac:dyDescent="0.15">
      <c r="A953" s="1">
        <v>42</v>
      </c>
      <c r="B953" s="1" t="s">
        <v>202</v>
      </c>
      <c r="C953" s="1">
        <v>7</v>
      </c>
      <c r="D953" s="1" t="s">
        <v>20</v>
      </c>
      <c r="E953" s="2">
        <v>3328.2428147293704</v>
      </c>
      <c r="F953" s="2">
        <v>297.49852619532891</v>
      </c>
      <c r="G953" s="2">
        <v>2240.1232062852423</v>
      </c>
      <c r="H953" s="2">
        <v>2212.140162439367</v>
      </c>
      <c r="I953" s="2">
        <v>1029.0811079883574</v>
      </c>
    </row>
    <row r="954" spans="1:9" x14ac:dyDescent="0.15">
      <c r="A954" s="1">
        <v>42</v>
      </c>
      <c r="B954" s="1" t="s">
        <v>202</v>
      </c>
      <c r="C954" s="1">
        <v>8</v>
      </c>
      <c r="D954" s="1" t="s">
        <v>21</v>
      </c>
      <c r="E954" s="2">
        <v>14910.883597982725</v>
      </c>
      <c r="F954" s="2">
        <v>25071.352168598085</v>
      </c>
      <c r="G954" s="2">
        <v>29026.218475311518</v>
      </c>
      <c r="H954" s="2">
        <v>26766.625590721986</v>
      </c>
      <c r="I954" s="2">
        <v>18621.329013827875</v>
      </c>
    </row>
    <row r="955" spans="1:9" x14ac:dyDescent="0.15">
      <c r="A955" s="1">
        <v>42</v>
      </c>
      <c r="B955" s="1" t="s">
        <v>202</v>
      </c>
      <c r="C955" s="1">
        <v>9</v>
      </c>
      <c r="D955" s="1" t="s">
        <v>22</v>
      </c>
      <c r="E955" s="2">
        <v>8624.6551946872078</v>
      </c>
      <c r="F955" s="2">
        <v>9337.7032400036769</v>
      </c>
      <c r="G955" s="2">
        <v>11250.869978123606</v>
      </c>
      <c r="H955" s="2">
        <v>6960.6013194387224</v>
      </c>
      <c r="I955" s="2">
        <v>4651.9470068678447</v>
      </c>
    </row>
    <row r="956" spans="1:9" x14ac:dyDescent="0.15">
      <c r="A956" s="1">
        <v>42</v>
      </c>
      <c r="B956" s="1" t="s">
        <v>202</v>
      </c>
      <c r="C956" s="1">
        <v>10</v>
      </c>
      <c r="D956" s="1" t="s">
        <v>23</v>
      </c>
      <c r="E956" s="2">
        <v>9987.8848226316768</v>
      </c>
      <c r="F956" s="2">
        <v>15121.167207409075</v>
      </c>
      <c r="G956" s="2">
        <v>20269.79743432155</v>
      </c>
      <c r="H956" s="2">
        <v>22440.343441004698</v>
      </c>
      <c r="I956" s="2">
        <v>19216.988429767607</v>
      </c>
    </row>
    <row r="957" spans="1:9" x14ac:dyDescent="0.15">
      <c r="A957" s="1">
        <v>42</v>
      </c>
      <c r="B957" s="1" t="s">
        <v>202</v>
      </c>
      <c r="C957" s="1">
        <v>11</v>
      </c>
      <c r="D957" s="1" t="s">
        <v>24</v>
      </c>
      <c r="E957" s="2">
        <v>5045.2616504536099</v>
      </c>
      <c r="F957" s="2">
        <v>69251.370959634922</v>
      </c>
      <c r="G957" s="2">
        <v>54205.625146982275</v>
      </c>
      <c r="H957" s="2">
        <v>94401.055479780567</v>
      </c>
      <c r="I957" s="2">
        <v>174466.78926275781</v>
      </c>
    </row>
    <row r="958" spans="1:9" x14ac:dyDescent="0.15">
      <c r="A958" s="1">
        <v>42</v>
      </c>
      <c r="B958" s="1" t="s">
        <v>202</v>
      </c>
      <c r="C958" s="1">
        <v>12</v>
      </c>
      <c r="D958" s="1" t="s">
        <v>25</v>
      </c>
      <c r="E958" s="2">
        <v>1343.1191575865219</v>
      </c>
      <c r="F958" s="2">
        <v>3007.0526405504488</v>
      </c>
      <c r="G958" s="2">
        <v>40488.494827406234</v>
      </c>
      <c r="H958" s="2">
        <v>90805.535278214316</v>
      </c>
      <c r="I958" s="2">
        <v>844355.60689135001</v>
      </c>
    </row>
    <row r="959" spans="1:9" x14ac:dyDescent="0.15">
      <c r="A959" s="1">
        <v>42</v>
      </c>
      <c r="B959" s="1" t="s">
        <v>202</v>
      </c>
      <c r="C959" s="1">
        <v>13</v>
      </c>
      <c r="D959" s="1" t="s">
        <v>26</v>
      </c>
      <c r="E959" s="2">
        <v>58745.3593266889</v>
      </c>
      <c r="F959" s="2">
        <v>31428.066014312921</v>
      </c>
      <c r="G959" s="2">
        <v>66984.852258737141</v>
      </c>
      <c r="H959" s="2">
        <v>36637.128041924618</v>
      </c>
      <c r="I959" s="2">
        <v>91248.2295834752</v>
      </c>
    </row>
    <row r="960" spans="1:9" x14ac:dyDescent="0.15">
      <c r="A960" s="1">
        <v>42</v>
      </c>
      <c r="B960" s="1" t="s">
        <v>202</v>
      </c>
      <c r="C960" s="1">
        <v>14</v>
      </c>
      <c r="D960" s="1" t="s">
        <v>27</v>
      </c>
      <c r="E960" s="2">
        <v>530.74679360296147</v>
      </c>
      <c r="F960" s="2">
        <v>869.48506113977749</v>
      </c>
      <c r="G960" s="2">
        <v>1384.8333347136052</v>
      </c>
      <c r="H960" s="2">
        <v>1128.053761852261</v>
      </c>
      <c r="I960" s="2">
        <v>817.85161667827299</v>
      </c>
    </row>
    <row r="961" spans="1:9" x14ac:dyDescent="0.15">
      <c r="A961" s="1">
        <v>42</v>
      </c>
      <c r="B961" s="1" t="s">
        <v>202</v>
      </c>
      <c r="C961" s="1">
        <v>15</v>
      </c>
      <c r="D961" s="1" t="s">
        <v>28</v>
      </c>
      <c r="E961" s="2">
        <v>26617.882127742585</v>
      </c>
      <c r="F961" s="2">
        <v>30290.620949824861</v>
      </c>
      <c r="G961" s="2">
        <v>41308.058334994013</v>
      </c>
      <c r="H961" s="2">
        <v>36399.249191760064</v>
      </c>
      <c r="I961" s="2">
        <v>34206.687983242897</v>
      </c>
    </row>
    <row r="962" spans="1:9" x14ac:dyDescent="0.15">
      <c r="A962" s="1">
        <v>42</v>
      </c>
      <c r="B962" s="1" t="s">
        <v>201</v>
      </c>
      <c r="C962" s="1">
        <v>16</v>
      </c>
      <c r="D962" s="1" t="s">
        <v>11</v>
      </c>
      <c r="E962" s="2">
        <v>338584.56026129186</v>
      </c>
      <c r="F962" s="2">
        <v>431586.62084487115</v>
      </c>
      <c r="G962" s="2">
        <v>508365.20710281463</v>
      </c>
      <c r="H962" s="2">
        <v>398592.31721866451</v>
      </c>
      <c r="I962" s="2">
        <v>257753.79023810462</v>
      </c>
    </row>
    <row r="963" spans="1:9" x14ac:dyDescent="0.15">
      <c r="A963" s="1">
        <v>42</v>
      </c>
      <c r="B963" s="1" t="s">
        <v>201</v>
      </c>
      <c r="C963" s="1">
        <v>17</v>
      </c>
      <c r="D963" s="1" t="s">
        <v>12</v>
      </c>
      <c r="E963" s="2">
        <v>25520.938648711286</v>
      </c>
      <c r="F963" s="2">
        <v>48976.974509904147</v>
      </c>
      <c r="G963" s="2">
        <v>158970.64861148392</v>
      </c>
      <c r="H963" s="2">
        <v>155579.24389541781</v>
      </c>
      <c r="I963" s="2">
        <v>137933.89159398567</v>
      </c>
    </row>
    <row r="964" spans="1:9" x14ac:dyDescent="0.15">
      <c r="A964" s="1">
        <v>42</v>
      </c>
      <c r="B964" s="1" t="s">
        <v>201</v>
      </c>
      <c r="C964" s="1">
        <v>18</v>
      </c>
      <c r="D964" s="1" t="s">
        <v>13</v>
      </c>
      <c r="E964" s="2">
        <v>117416.39043390397</v>
      </c>
      <c r="F964" s="2">
        <v>271814.05577504408</v>
      </c>
      <c r="G964" s="2">
        <v>372192.58650192112</v>
      </c>
      <c r="H964" s="2">
        <v>551926.89121017151</v>
      </c>
      <c r="I964" s="2">
        <v>423172.29884071642</v>
      </c>
    </row>
    <row r="965" spans="1:9" x14ac:dyDescent="0.15">
      <c r="A965" s="1">
        <v>42</v>
      </c>
      <c r="B965" s="1" t="s">
        <v>201</v>
      </c>
      <c r="C965" s="1">
        <v>19</v>
      </c>
      <c r="D965" s="1" t="s">
        <v>14</v>
      </c>
      <c r="E965" s="2">
        <v>26663.380576567506</v>
      </c>
      <c r="F965" s="2">
        <v>81512.558352293723</v>
      </c>
      <c r="G965" s="2">
        <v>161464.04048354804</v>
      </c>
      <c r="H965" s="2">
        <v>181557.27453885425</v>
      </c>
      <c r="I965" s="2">
        <v>150404.3335986264</v>
      </c>
    </row>
    <row r="966" spans="1:9" x14ac:dyDescent="0.15">
      <c r="A966" s="1">
        <v>42</v>
      </c>
      <c r="B966" s="1" t="s">
        <v>201</v>
      </c>
      <c r="C966" s="1">
        <v>20</v>
      </c>
      <c r="D966" s="1" t="s">
        <v>15</v>
      </c>
      <c r="E966" s="2">
        <v>37358.534540732937</v>
      </c>
      <c r="F966" s="2">
        <v>70302.000091718015</v>
      </c>
      <c r="G966" s="2">
        <v>64838.869753401166</v>
      </c>
      <c r="H966" s="2">
        <v>50855.644910054281</v>
      </c>
      <c r="I966" s="2">
        <v>59392.811856507877</v>
      </c>
    </row>
    <row r="967" spans="1:9" x14ac:dyDescent="0.15">
      <c r="A967" s="1">
        <v>42</v>
      </c>
      <c r="B967" s="1" t="s">
        <v>201</v>
      </c>
      <c r="C967" s="1">
        <v>21</v>
      </c>
      <c r="D967" s="1" t="s">
        <v>16</v>
      </c>
      <c r="E967" s="2">
        <v>118542.55281133125</v>
      </c>
      <c r="F967" s="2">
        <v>172821.05085190566</v>
      </c>
      <c r="G967" s="2">
        <v>283395.94877125928</v>
      </c>
      <c r="H967" s="2">
        <v>304706.80478740711</v>
      </c>
      <c r="I967" s="2">
        <v>324567.36144778837</v>
      </c>
    </row>
    <row r="968" spans="1:9" x14ac:dyDescent="0.15">
      <c r="A968" s="1">
        <v>42</v>
      </c>
      <c r="B968" s="1" t="s">
        <v>200</v>
      </c>
      <c r="C968" s="1">
        <v>22</v>
      </c>
      <c r="D968" s="1" t="s">
        <v>8</v>
      </c>
      <c r="E968" s="2">
        <v>429455.03918139491</v>
      </c>
      <c r="F968" s="2">
        <v>767416.90683234425</v>
      </c>
      <c r="G968" s="2">
        <v>825286.04465258482</v>
      </c>
      <c r="H968" s="2">
        <v>1019643.1334295337</v>
      </c>
      <c r="I968" s="2">
        <v>1219463.4095388965</v>
      </c>
    </row>
    <row r="969" spans="1:9" x14ac:dyDescent="0.15">
      <c r="A969" s="1">
        <v>42</v>
      </c>
      <c r="B969" s="1" t="s">
        <v>200</v>
      </c>
      <c r="C969" s="1">
        <v>23</v>
      </c>
      <c r="D969" s="1" t="s">
        <v>29</v>
      </c>
      <c r="E969" s="2">
        <v>362041.52135950205</v>
      </c>
      <c r="F969" s="2">
        <v>507893.18602287245</v>
      </c>
      <c r="G969" s="2">
        <v>564496.84933338512</v>
      </c>
      <c r="H969" s="2">
        <v>651537.44037616556</v>
      </c>
      <c r="I969" s="2">
        <v>754138.77512227197</v>
      </c>
    </row>
    <row r="970" spans="1:9" x14ac:dyDescent="0.15">
      <c r="A970" s="1">
        <v>43</v>
      </c>
      <c r="B970" s="1" t="s">
        <v>204</v>
      </c>
      <c r="C970" s="1">
        <v>1</v>
      </c>
      <c r="D970" s="1" t="s">
        <v>9</v>
      </c>
      <c r="E970" s="2">
        <v>228173.868153708</v>
      </c>
      <c r="F970" s="2">
        <v>260053.8259026985</v>
      </c>
      <c r="G970" s="2">
        <v>331196.48507270508</v>
      </c>
      <c r="H970" s="2">
        <v>273514.098069689</v>
      </c>
      <c r="I970" s="2">
        <v>206419.47202003139</v>
      </c>
    </row>
    <row r="971" spans="1:9" x14ac:dyDescent="0.15">
      <c r="A971" s="1">
        <v>43</v>
      </c>
      <c r="B971" s="1" t="s">
        <v>204</v>
      </c>
      <c r="C971" s="1">
        <v>2</v>
      </c>
      <c r="D971" s="1" t="s">
        <v>10</v>
      </c>
      <c r="E971" s="2">
        <v>24096.845352348733</v>
      </c>
      <c r="F971" s="2">
        <v>20865.281984714326</v>
      </c>
      <c r="G971" s="2">
        <v>22215.049242214762</v>
      </c>
      <c r="H971" s="2">
        <v>13431.354747753467</v>
      </c>
      <c r="I971" s="2">
        <v>4148.7510838181752</v>
      </c>
    </row>
    <row r="972" spans="1:9" x14ac:dyDescent="0.15">
      <c r="A972" s="1">
        <v>43</v>
      </c>
      <c r="B972" s="1" t="s">
        <v>205</v>
      </c>
      <c r="C972" s="1">
        <v>3</v>
      </c>
      <c r="D972" s="1" t="s">
        <v>17</v>
      </c>
      <c r="E972" s="2">
        <v>100431.95629004977</v>
      </c>
      <c r="F972" s="2">
        <v>139514.24939399492</v>
      </c>
      <c r="G972" s="2">
        <v>149552.77471706335</v>
      </c>
      <c r="H972" s="2">
        <v>147974.16231937075</v>
      </c>
      <c r="I972" s="2">
        <v>171013.18630320294</v>
      </c>
    </row>
    <row r="973" spans="1:9" x14ac:dyDescent="0.15">
      <c r="A973" s="1">
        <v>43</v>
      </c>
      <c r="B973" s="1" t="s">
        <v>205</v>
      </c>
      <c r="C973" s="1">
        <v>4</v>
      </c>
      <c r="D973" s="1" t="s">
        <v>18</v>
      </c>
      <c r="E973" s="2">
        <v>15028.939970390176</v>
      </c>
      <c r="F973" s="2">
        <v>37929.743579173955</v>
      </c>
      <c r="G973" s="2">
        <v>70198.237108371133</v>
      </c>
      <c r="H973" s="2">
        <v>25188.899218194591</v>
      </c>
      <c r="I973" s="2">
        <v>13502.917346705928</v>
      </c>
    </row>
    <row r="974" spans="1:9" x14ac:dyDescent="0.15">
      <c r="A974" s="1">
        <v>43</v>
      </c>
      <c r="B974" s="1" t="s">
        <v>205</v>
      </c>
      <c r="C974" s="1">
        <v>5</v>
      </c>
      <c r="D974" s="1" t="s">
        <v>19</v>
      </c>
      <c r="E974" s="2">
        <v>24370.64040570506</v>
      </c>
      <c r="F974" s="2">
        <v>15208.369175767024</v>
      </c>
      <c r="G974" s="2">
        <v>26233.447388064254</v>
      </c>
      <c r="H974" s="2">
        <v>31746.451832964296</v>
      </c>
      <c r="I974" s="2">
        <v>30049.806479891489</v>
      </c>
    </row>
    <row r="975" spans="1:9" x14ac:dyDescent="0.15">
      <c r="A975" s="1">
        <v>43</v>
      </c>
      <c r="B975" s="1" t="s">
        <v>205</v>
      </c>
      <c r="C975" s="1">
        <v>6</v>
      </c>
      <c r="D975" s="1" t="s">
        <v>3</v>
      </c>
      <c r="E975" s="2">
        <v>6191.4887818643847</v>
      </c>
      <c r="F975" s="2">
        <v>8846.6720312919861</v>
      </c>
      <c r="G975" s="2">
        <v>29148.925726893827</v>
      </c>
      <c r="H975" s="2">
        <v>44290.882374233668</v>
      </c>
      <c r="I975" s="2">
        <v>63556.706833136523</v>
      </c>
    </row>
    <row r="976" spans="1:9" x14ac:dyDescent="0.15">
      <c r="A976" s="1">
        <v>43</v>
      </c>
      <c r="B976" s="1" t="s">
        <v>205</v>
      </c>
      <c r="C976" s="1">
        <v>7</v>
      </c>
      <c r="D976" s="1" t="s">
        <v>20</v>
      </c>
      <c r="E976" s="2">
        <v>2147.2205042089054</v>
      </c>
      <c r="F976" s="2">
        <v>1712.753820682821</v>
      </c>
      <c r="G976" s="2">
        <v>6122.7765184691289</v>
      </c>
      <c r="H976" s="2">
        <v>5326.7867036918851</v>
      </c>
      <c r="I976" s="2">
        <v>4177.4889203360699</v>
      </c>
    </row>
    <row r="977" spans="1:9" x14ac:dyDescent="0.15">
      <c r="A977" s="1">
        <v>43</v>
      </c>
      <c r="B977" s="1" t="s">
        <v>205</v>
      </c>
      <c r="C977" s="1">
        <v>8</v>
      </c>
      <c r="D977" s="1" t="s">
        <v>21</v>
      </c>
      <c r="E977" s="2">
        <v>25741.251265861247</v>
      </c>
      <c r="F977" s="2">
        <v>33506.783113719022</v>
      </c>
      <c r="G977" s="2">
        <v>38664.610616949489</v>
      </c>
      <c r="H977" s="2">
        <v>35065.026793040706</v>
      </c>
      <c r="I977" s="2">
        <v>17964.142649514033</v>
      </c>
    </row>
    <row r="978" spans="1:9" x14ac:dyDescent="0.15">
      <c r="A978" s="1">
        <v>43</v>
      </c>
      <c r="B978" s="1" t="s">
        <v>205</v>
      </c>
      <c r="C978" s="1">
        <v>9</v>
      </c>
      <c r="D978" s="1" t="s">
        <v>22</v>
      </c>
      <c r="E978" s="2">
        <v>2094.04703267387</v>
      </c>
      <c r="F978" s="2">
        <v>14777.925120541197</v>
      </c>
      <c r="G978" s="2">
        <v>16867.989682749219</v>
      </c>
      <c r="H978" s="2">
        <v>14970.734357935376</v>
      </c>
      <c r="I978" s="2">
        <v>16025.27875592859</v>
      </c>
    </row>
    <row r="979" spans="1:9" x14ac:dyDescent="0.15">
      <c r="A979" s="1">
        <v>43</v>
      </c>
      <c r="B979" s="1" t="s">
        <v>205</v>
      </c>
      <c r="C979" s="1">
        <v>10</v>
      </c>
      <c r="D979" s="1" t="s">
        <v>23</v>
      </c>
      <c r="E979" s="2">
        <v>5887.9556401713226</v>
      </c>
      <c r="F979" s="2">
        <v>18092.788992622191</v>
      </c>
      <c r="G979" s="2">
        <v>44385.422155901964</v>
      </c>
      <c r="H979" s="2">
        <v>55115.58188804752</v>
      </c>
      <c r="I979" s="2">
        <v>35445.233342784079</v>
      </c>
    </row>
    <row r="980" spans="1:9" x14ac:dyDescent="0.15">
      <c r="A980" s="1">
        <v>43</v>
      </c>
      <c r="B980" s="1" t="s">
        <v>205</v>
      </c>
      <c r="C980" s="1">
        <v>11</v>
      </c>
      <c r="D980" s="1" t="s">
        <v>24</v>
      </c>
      <c r="E980" s="2">
        <v>7674.6093750927512</v>
      </c>
      <c r="F980" s="2">
        <v>25434.779541306441</v>
      </c>
      <c r="G980" s="2">
        <v>44089.520970878933</v>
      </c>
      <c r="H980" s="2">
        <v>51888.701361321284</v>
      </c>
      <c r="I980" s="2">
        <v>95886.450196958802</v>
      </c>
    </row>
    <row r="981" spans="1:9" x14ac:dyDescent="0.15">
      <c r="A981" s="1">
        <v>43</v>
      </c>
      <c r="B981" s="1" t="s">
        <v>205</v>
      </c>
      <c r="C981" s="1">
        <v>12</v>
      </c>
      <c r="D981" s="1" t="s">
        <v>25</v>
      </c>
      <c r="E981" s="2">
        <v>810.02030160021195</v>
      </c>
      <c r="F981" s="2">
        <v>11419.914241313865</v>
      </c>
      <c r="G981" s="2">
        <v>83449.377506965699</v>
      </c>
      <c r="H981" s="2">
        <v>282235.46307300677</v>
      </c>
      <c r="I981" s="2">
        <v>1322357.8007578214</v>
      </c>
    </row>
    <row r="982" spans="1:9" x14ac:dyDescent="0.15">
      <c r="A982" s="1">
        <v>43</v>
      </c>
      <c r="B982" s="1" t="s">
        <v>205</v>
      </c>
      <c r="C982" s="1">
        <v>13</v>
      </c>
      <c r="D982" s="1" t="s">
        <v>26</v>
      </c>
      <c r="E982" s="2">
        <v>953.95804303094428</v>
      </c>
      <c r="F982" s="2">
        <v>35885.016618655565</v>
      </c>
      <c r="G982" s="2">
        <v>44064.107276075942</v>
      </c>
      <c r="H982" s="2">
        <v>131341.56037519831</v>
      </c>
      <c r="I982" s="2">
        <v>72757.394508579077</v>
      </c>
    </row>
    <row r="983" spans="1:9" x14ac:dyDescent="0.15">
      <c r="A983" s="1">
        <v>43</v>
      </c>
      <c r="B983" s="1" t="s">
        <v>205</v>
      </c>
      <c r="C983" s="1">
        <v>14</v>
      </c>
      <c r="D983" s="1" t="s">
        <v>27</v>
      </c>
      <c r="E983" s="2">
        <v>132.01495119510784</v>
      </c>
      <c r="F983" s="2">
        <v>436.14256896928032</v>
      </c>
      <c r="G983" s="2">
        <v>1431.5735411472574</v>
      </c>
      <c r="H983" s="2">
        <v>4430.3321975903818</v>
      </c>
      <c r="I983" s="2">
        <v>7749.9177419068201</v>
      </c>
    </row>
    <row r="984" spans="1:9" x14ac:dyDescent="0.15">
      <c r="A984" s="1">
        <v>43</v>
      </c>
      <c r="B984" s="1" t="s">
        <v>205</v>
      </c>
      <c r="C984" s="1">
        <v>15</v>
      </c>
      <c r="D984" s="1" t="s">
        <v>28</v>
      </c>
      <c r="E984" s="2">
        <v>53803.851353956408</v>
      </c>
      <c r="F984" s="2">
        <v>87929.094990217112</v>
      </c>
      <c r="G984" s="2">
        <v>140301.12110680024</v>
      </c>
      <c r="H984" s="2">
        <v>106610.11522566195</v>
      </c>
      <c r="I984" s="2">
        <v>111549.47182856874</v>
      </c>
    </row>
    <row r="985" spans="1:9" x14ac:dyDescent="0.15">
      <c r="A985" s="1">
        <v>43</v>
      </c>
      <c r="B985" s="1" t="s">
        <v>204</v>
      </c>
      <c r="C985" s="1">
        <v>16</v>
      </c>
      <c r="D985" s="1" t="s">
        <v>11</v>
      </c>
      <c r="E985" s="2">
        <v>276585.4298467862</v>
      </c>
      <c r="F985" s="2">
        <v>480670.47519971413</v>
      </c>
      <c r="G985" s="2">
        <v>560125.61656909692</v>
      </c>
      <c r="H985" s="2">
        <v>413707.06018109404</v>
      </c>
      <c r="I985" s="2">
        <v>336519.87778059742</v>
      </c>
    </row>
    <row r="986" spans="1:9" x14ac:dyDescent="0.15">
      <c r="A986" s="1">
        <v>43</v>
      </c>
      <c r="B986" s="1" t="s">
        <v>204</v>
      </c>
      <c r="C986" s="1">
        <v>17</v>
      </c>
      <c r="D986" s="1" t="s">
        <v>12</v>
      </c>
      <c r="E986" s="2">
        <v>18481.201477132163</v>
      </c>
      <c r="F986" s="2">
        <v>78490.682007265263</v>
      </c>
      <c r="G986" s="2">
        <v>104338.85494733782</v>
      </c>
      <c r="H986" s="2">
        <v>119203.26436930722</v>
      </c>
      <c r="I986" s="2">
        <v>140518.38515841021</v>
      </c>
    </row>
    <row r="987" spans="1:9" x14ac:dyDescent="0.15">
      <c r="A987" s="1">
        <v>43</v>
      </c>
      <c r="B987" s="1" t="s">
        <v>204</v>
      </c>
      <c r="C987" s="1">
        <v>18</v>
      </c>
      <c r="D987" s="1" t="s">
        <v>13</v>
      </c>
      <c r="E987" s="2">
        <v>121187.21216018155</v>
      </c>
      <c r="F987" s="2">
        <v>310993.06790781365</v>
      </c>
      <c r="G987" s="2">
        <v>449318.43407534395</v>
      </c>
      <c r="H987" s="2">
        <v>543373.79390325001</v>
      </c>
      <c r="I987" s="2">
        <v>489239.48111490469</v>
      </c>
    </row>
    <row r="988" spans="1:9" x14ac:dyDescent="0.15">
      <c r="A988" s="1">
        <v>43</v>
      </c>
      <c r="B988" s="1" t="s">
        <v>204</v>
      </c>
      <c r="C988" s="1">
        <v>19</v>
      </c>
      <c r="D988" s="1" t="s">
        <v>14</v>
      </c>
      <c r="E988" s="2">
        <v>40734.160474195742</v>
      </c>
      <c r="F988" s="2">
        <v>104521.30148649243</v>
      </c>
      <c r="G988" s="2">
        <v>259599.90452939973</v>
      </c>
      <c r="H988" s="2">
        <v>191824.60352760408</v>
      </c>
      <c r="I988" s="2">
        <v>196278.48062895998</v>
      </c>
    </row>
    <row r="989" spans="1:9" x14ac:dyDescent="0.15">
      <c r="A989" s="1">
        <v>43</v>
      </c>
      <c r="B989" s="1" t="s">
        <v>204</v>
      </c>
      <c r="C989" s="1">
        <v>20</v>
      </c>
      <c r="D989" s="1" t="s">
        <v>15</v>
      </c>
      <c r="E989" s="2">
        <v>39279.272753334939</v>
      </c>
      <c r="F989" s="2">
        <v>90094.049197111963</v>
      </c>
      <c r="G989" s="2">
        <v>103031.75097945178</v>
      </c>
      <c r="H989" s="2">
        <v>78060.731683558115</v>
      </c>
      <c r="I989" s="2">
        <v>85037.576422823477</v>
      </c>
    </row>
    <row r="990" spans="1:9" x14ac:dyDescent="0.15">
      <c r="A990" s="1">
        <v>43</v>
      </c>
      <c r="B990" s="1" t="s">
        <v>204</v>
      </c>
      <c r="C990" s="1">
        <v>21</v>
      </c>
      <c r="D990" s="1" t="s">
        <v>16</v>
      </c>
      <c r="E990" s="2">
        <v>167267.53843532718</v>
      </c>
      <c r="F990" s="2">
        <v>236400.57579916413</v>
      </c>
      <c r="G990" s="2">
        <v>298277.65508582274</v>
      </c>
      <c r="H990" s="2">
        <v>361133.24864142237</v>
      </c>
      <c r="I990" s="2">
        <v>449265.58399678551</v>
      </c>
    </row>
    <row r="991" spans="1:9" x14ac:dyDescent="0.15">
      <c r="A991" s="1">
        <v>43</v>
      </c>
      <c r="B991" s="1" t="s">
        <v>203</v>
      </c>
      <c r="C991" s="1">
        <v>22</v>
      </c>
      <c r="D991" s="1" t="s">
        <v>8</v>
      </c>
      <c r="E991" s="2">
        <v>526018.06826200092</v>
      </c>
      <c r="F991" s="2">
        <v>861424.55781153438</v>
      </c>
      <c r="G991" s="2">
        <v>1087549.7877939739</v>
      </c>
      <c r="H991" s="2">
        <v>1261177.6826171507</v>
      </c>
      <c r="I991" s="2">
        <v>1566940.9532337284</v>
      </c>
    </row>
    <row r="992" spans="1:9" x14ac:dyDescent="0.15">
      <c r="A992" s="1">
        <v>43</v>
      </c>
      <c r="B992" s="1" t="s">
        <v>203</v>
      </c>
      <c r="C992" s="1">
        <v>23</v>
      </c>
      <c r="D992" s="1" t="s">
        <v>29</v>
      </c>
      <c r="E992" s="2">
        <v>437059.82427953673</v>
      </c>
      <c r="F992" s="2">
        <v>546293.05856211169</v>
      </c>
      <c r="G992" s="2">
        <v>574179.94172481389</v>
      </c>
      <c r="H992" s="2">
        <v>699725.69970464741</v>
      </c>
      <c r="I992" s="2">
        <v>787584.84520163166</v>
      </c>
    </row>
    <row r="993" spans="1:9" x14ac:dyDescent="0.15">
      <c r="A993" s="1">
        <v>44</v>
      </c>
      <c r="B993" s="1" t="s">
        <v>207</v>
      </c>
      <c r="C993" s="1">
        <v>1</v>
      </c>
      <c r="D993" s="1" t="s">
        <v>9</v>
      </c>
      <c r="E993" s="2">
        <v>140268.48812558426</v>
      </c>
      <c r="F993" s="2">
        <v>139478.57543789185</v>
      </c>
      <c r="G993" s="2">
        <v>172090.84124909993</v>
      </c>
      <c r="H993" s="2">
        <v>152046.50023022437</v>
      </c>
      <c r="I993" s="2">
        <v>126783.96728891031</v>
      </c>
    </row>
    <row r="994" spans="1:9" x14ac:dyDescent="0.15">
      <c r="A994" s="1">
        <v>44</v>
      </c>
      <c r="B994" s="1" t="s">
        <v>207</v>
      </c>
      <c r="C994" s="1">
        <v>2</v>
      </c>
      <c r="D994" s="1" t="s">
        <v>10</v>
      </c>
      <c r="E994" s="2">
        <v>15839.173546860673</v>
      </c>
      <c r="F994" s="2">
        <v>20418.628506727495</v>
      </c>
      <c r="G994" s="2">
        <v>19670.348736716503</v>
      </c>
      <c r="H994" s="2">
        <v>18188.945583095665</v>
      </c>
      <c r="I994" s="2">
        <v>6941.6020116533145</v>
      </c>
    </row>
    <row r="995" spans="1:9" x14ac:dyDescent="0.15">
      <c r="A995" s="1">
        <v>44</v>
      </c>
      <c r="B995" s="1" t="s">
        <v>208</v>
      </c>
      <c r="C995" s="1">
        <v>3</v>
      </c>
      <c r="D995" s="1" t="s">
        <v>17</v>
      </c>
      <c r="E995" s="2">
        <v>141197.3170617538</v>
      </c>
      <c r="F995" s="2">
        <v>132304.40092800028</v>
      </c>
      <c r="G995" s="2">
        <v>146142.97977603145</v>
      </c>
      <c r="H995" s="2">
        <v>205432.10001637982</v>
      </c>
      <c r="I995" s="2">
        <v>135464.2260872036</v>
      </c>
    </row>
    <row r="996" spans="1:9" x14ac:dyDescent="0.15">
      <c r="A996" s="1">
        <v>44</v>
      </c>
      <c r="B996" s="1" t="s">
        <v>208</v>
      </c>
      <c r="C996" s="1">
        <v>4</v>
      </c>
      <c r="D996" s="1" t="s">
        <v>18</v>
      </c>
      <c r="E996" s="2">
        <v>8181.0489125012828</v>
      </c>
      <c r="F996" s="2">
        <v>13060.008857305678</v>
      </c>
      <c r="G996" s="2">
        <v>23365.984089952541</v>
      </c>
      <c r="H996" s="2">
        <v>11300.868702136773</v>
      </c>
      <c r="I996" s="2">
        <v>5449.3787180203617</v>
      </c>
    </row>
    <row r="997" spans="1:9" x14ac:dyDescent="0.15">
      <c r="A997" s="1">
        <v>44</v>
      </c>
      <c r="B997" s="1" t="s">
        <v>208</v>
      </c>
      <c r="C997" s="1">
        <v>5</v>
      </c>
      <c r="D997" s="1" t="s">
        <v>19</v>
      </c>
      <c r="E997" s="2">
        <v>11178.609779840084</v>
      </c>
      <c r="F997" s="2">
        <v>8117.9002405856691</v>
      </c>
      <c r="G997" s="2">
        <v>13755.825974335668</v>
      </c>
      <c r="H997" s="2">
        <v>13245.629813992175</v>
      </c>
      <c r="I997" s="2">
        <v>11983.841201690053</v>
      </c>
    </row>
    <row r="998" spans="1:9" x14ac:dyDescent="0.15">
      <c r="A998" s="1">
        <v>44</v>
      </c>
      <c r="B998" s="1" t="s">
        <v>208</v>
      </c>
      <c r="C998" s="1">
        <v>6</v>
      </c>
      <c r="D998" s="1" t="s">
        <v>3</v>
      </c>
      <c r="E998" s="2">
        <v>5608.7841314030002</v>
      </c>
      <c r="F998" s="2">
        <v>22125.157136904541</v>
      </c>
      <c r="G998" s="2">
        <v>83416.005298484015</v>
      </c>
      <c r="H998" s="2">
        <v>59885.686296321503</v>
      </c>
      <c r="I998" s="2">
        <v>37213.232692043806</v>
      </c>
    </row>
    <row r="999" spans="1:9" x14ac:dyDescent="0.15">
      <c r="A999" s="1">
        <v>44</v>
      </c>
      <c r="B999" s="1" t="s">
        <v>208</v>
      </c>
      <c r="C999" s="1">
        <v>7</v>
      </c>
      <c r="D999" s="1" t="s">
        <v>20</v>
      </c>
      <c r="E999" s="2">
        <v>75990.751874899623</v>
      </c>
      <c r="F999" s="2">
        <v>169247.80149143501</v>
      </c>
      <c r="G999" s="2">
        <v>145476.2824218738</v>
      </c>
      <c r="H999" s="2">
        <v>102730.67746645908</v>
      </c>
      <c r="I999" s="2">
        <v>87971.990488198629</v>
      </c>
    </row>
    <row r="1000" spans="1:9" x14ac:dyDescent="0.15">
      <c r="A1000" s="1">
        <v>44</v>
      </c>
      <c r="B1000" s="1" t="s">
        <v>208</v>
      </c>
      <c r="C1000" s="1">
        <v>8</v>
      </c>
      <c r="D1000" s="1" t="s">
        <v>21</v>
      </c>
      <c r="E1000" s="2">
        <v>30466.883076523805</v>
      </c>
      <c r="F1000" s="2">
        <v>45744.63208532679</v>
      </c>
      <c r="G1000" s="2">
        <v>65236.316706369813</v>
      </c>
      <c r="H1000" s="2">
        <v>65329.197115575029</v>
      </c>
      <c r="I1000" s="2">
        <v>37684.371286427508</v>
      </c>
    </row>
    <row r="1001" spans="1:9" x14ac:dyDescent="0.15">
      <c r="A1001" s="1">
        <v>44</v>
      </c>
      <c r="B1001" s="1" t="s">
        <v>208</v>
      </c>
      <c r="C1001" s="1">
        <v>9</v>
      </c>
      <c r="D1001" s="1" t="s">
        <v>22</v>
      </c>
      <c r="E1001" s="2">
        <v>34552.923265071477</v>
      </c>
      <c r="F1001" s="2">
        <v>157265.88824628072</v>
      </c>
      <c r="G1001" s="2">
        <v>184045.3341790179</v>
      </c>
      <c r="H1001" s="2">
        <v>153045.52293749878</v>
      </c>
      <c r="I1001" s="2">
        <v>87132.005285226027</v>
      </c>
    </row>
    <row r="1002" spans="1:9" x14ac:dyDescent="0.15">
      <c r="A1002" s="1">
        <v>44</v>
      </c>
      <c r="B1002" s="1" t="s">
        <v>208</v>
      </c>
      <c r="C1002" s="1">
        <v>10</v>
      </c>
      <c r="D1002" s="1" t="s">
        <v>23</v>
      </c>
      <c r="E1002" s="2">
        <v>5322.3476123582041</v>
      </c>
      <c r="F1002" s="2">
        <v>19877.046618813394</v>
      </c>
      <c r="G1002" s="2">
        <v>23691.361764667632</v>
      </c>
      <c r="H1002" s="2">
        <v>35859.102940864686</v>
      </c>
      <c r="I1002" s="2">
        <v>15151.509591169943</v>
      </c>
    </row>
    <row r="1003" spans="1:9" x14ac:dyDescent="0.15">
      <c r="A1003" s="1">
        <v>44</v>
      </c>
      <c r="B1003" s="1" t="s">
        <v>208</v>
      </c>
      <c r="C1003" s="1">
        <v>11</v>
      </c>
      <c r="D1003" s="1" t="s">
        <v>24</v>
      </c>
      <c r="E1003" s="2">
        <v>4116.5476108878274</v>
      </c>
      <c r="F1003" s="2">
        <v>9005.1426697220595</v>
      </c>
      <c r="G1003" s="2">
        <v>33827.317795595176</v>
      </c>
      <c r="H1003" s="2">
        <v>43353.744955835849</v>
      </c>
      <c r="I1003" s="2">
        <v>86078.773989612178</v>
      </c>
    </row>
    <row r="1004" spans="1:9" x14ac:dyDescent="0.15">
      <c r="A1004" s="1">
        <v>44</v>
      </c>
      <c r="B1004" s="1" t="s">
        <v>208</v>
      </c>
      <c r="C1004" s="1">
        <v>12</v>
      </c>
      <c r="D1004" s="1" t="s">
        <v>25</v>
      </c>
      <c r="E1004" s="2">
        <v>257.01754067307263</v>
      </c>
      <c r="F1004" s="2">
        <v>7691.5815211045792</v>
      </c>
      <c r="G1004" s="2">
        <v>94238.671255569541</v>
      </c>
      <c r="H1004" s="2">
        <v>319806.86964809173</v>
      </c>
      <c r="I1004" s="2">
        <v>681763.27674117382</v>
      </c>
    </row>
    <row r="1005" spans="1:9" x14ac:dyDescent="0.15">
      <c r="A1005" s="1">
        <v>44</v>
      </c>
      <c r="B1005" s="1" t="s">
        <v>208</v>
      </c>
      <c r="C1005" s="1">
        <v>13</v>
      </c>
      <c r="D1005" s="1" t="s">
        <v>26</v>
      </c>
      <c r="E1005" s="2">
        <v>3163.6812186178854</v>
      </c>
      <c r="F1005" s="2">
        <v>12963.257360285068</v>
      </c>
      <c r="G1005" s="2">
        <v>20095.941389166041</v>
      </c>
      <c r="H1005" s="2">
        <v>29029.994756614004</v>
      </c>
      <c r="I1005" s="2">
        <v>87165.178173852648</v>
      </c>
    </row>
    <row r="1006" spans="1:9" x14ac:dyDescent="0.15">
      <c r="A1006" s="1">
        <v>44</v>
      </c>
      <c r="B1006" s="1" t="s">
        <v>208</v>
      </c>
      <c r="C1006" s="1">
        <v>14</v>
      </c>
      <c r="D1006" s="1" t="s">
        <v>27</v>
      </c>
      <c r="E1006" s="2">
        <v>287.28895233077003</v>
      </c>
      <c r="F1006" s="2">
        <v>6897.767314003826</v>
      </c>
      <c r="G1006" s="2">
        <v>27691.637102849625</v>
      </c>
      <c r="H1006" s="2">
        <v>82583.430576022816</v>
      </c>
      <c r="I1006" s="2">
        <v>168457.37435590735</v>
      </c>
    </row>
    <row r="1007" spans="1:9" x14ac:dyDescent="0.15">
      <c r="A1007" s="1">
        <v>44</v>
      </c>
      <c r="B1007" s="1" t="s">
        <v>208</v>
      </c>
      <c r="C1007" s="1">
        <v>15</v>
      </c>
      <c r="D1007" s="1" t="s">
        <v>28</v>
      </c>
      <c r="E1007" s="2">
        <v>43008.804064772485</v>
      </c>
      <c r="F1007" s="2">
        <v>55449.076812252519</v>
      </c>
      <c r="G1007" s="2">
        <v>79363.296191065645</v>
      </c>
      <c r="H1007" s="2">
        <v>62698.287260001678</v>
      </c>
      <c r="I1007" s="2">
        <v>62255.220367635215</v>
      </c>
    </row>
    <row r="1008" spans="1:9" x14ac:dyDescent="0.15">
      <c r="A1008" s="1">
        <v>44</v>
      </c>
      <c r="B1008" s="1" t="s">
        <v>207</v>
      </c>
      <c r="C1008" s="1">
        <v>16</v>
      </c>
      <c r="D1008" s="1" t="s">
        <v>11</v>
      </c>
      <c r="E1008" s="2">
        <v>431996.58967346459</v>
      </c>
      <c r="F1008" s="2">
        <v>420538.32364283851</v>
      </c>
      <c r="G1008" s="2">
        <v>476699.53101737821</v>
      </c>
      <c r="H1008" s="2">
        <v>403190.46354262822</v>
      </c>
      <c r="I1008" s="2">
        <v>262741.46557667403</v>
      </c>
    </row>
    <row r="1009" spans="1:9" x14ac:dyDescent="0.15">
      <c r="A1009" s="1">
        <v>44</v>
      </c>
      <c r="B1009" s="1" t="s">
        <v>207</v>
      </c>
      <c r="C1009" s="1">
        <v>17</v>
      </c>
      <c r="D1009" s="1" t="s">
        <v>12</v>
      </c>
      <c r="E1009" s="2">
        <v>38010.805293433594</v>
      </c>
      <c r="F1009" s="2">
        <v>65972.658089274744</v>
      </c>
      <c r="G1009" s="2">
        <v>97905.091227738652</v>
      </c>
      <c r="H1009" s="2">
        <v>146869.31622285931</v>
      </c>
      <c r="I1009" s="2">
        <v>157971.31077911993</v>
      </c>
    </row>
    <row r="1010" spans="1:9" x14ac:dyDescent="0.15">
      <c r="A1010" s="1">
        <v>44</v>
      </c>
      <c r="B1010" s="1" t="s">
        <v>207</v>
      </c>
      <c r="C1010" s="1">
        <v>18</v>
      </c>
      <c r="D1010" s="1" t="s">
        <v>13</v>
      </c>
      <c r="E1010" s="2">
        <v>89324.335570205367</v>
      </c>
      <c r="F1010" s="2">
        <v>203388.20988870837</v>
      </c>
      <c r="G1010" s="2">
        <v>292657.4589215063</v>
      </c>
      <c r="H1010" s="2">
        <v>402531.43784985488</v>
      </c>
      <c r="I1010" s="2">
        <v>347334.41353951092</v>
      </c>
    </row>
    <row r="1011" spans="1:9" x14ac:dyDescent="0.15">
      <c r="A1011" s="1">
        <v>44</v>
      </c>
      <c r="B1011" s="1" t="s">
        <v>207</v>
      </c>
      <c r="C1011" s="1">
        <v>19</v>
      </c>
      <c r="D1011" s="1" t="s">
        <v>14</v>
      </c>
      <c r="E1011" s="2">
        <v>38800.109183796572</v>
      </c>
      <c r="F1011" s="2">
        <v>82613.261413849177</v>
      </c>
      <c r="G1011" s="2">
        <v>169531.42359829412</v>
      </c>
      <c r="H1011" s="2">
        <v>172142.71667899206</v>
      </c>
      <c r="I1011" s="2">
        <v>152852.03171910433</v>
      </c>
    </row>
    <row r="1012" spans="1:9" x14ac:dyDescent="0.15">
      <c r="A1012" s="1">
        <v>44</v>
      </c>
      <c r="B1012" s="1" t="s">
        <v>207</v>
      </c>
      <c r="C1012" s="1">
        <v>20</v>
      </c>
      <c r="D1012" s="1" t="s">
        <v>15</v>
      </c>
      <c r="E1012" s="2">
        <v>32322.052397558982</v>
      </c>
      <c r="F1012" s="2">
        <v>64267.705141845094</v>
      </c>
      <c r="G1012" s="2">
        <v>54571.198845875624</v>
      </c>
      <c r="H1012" s="2">
        <v>43595.6505885242</v>
      </c>
      <c r="I1012" s="2">
        <v>55769.695114714516</v>
      </c>
    </row>
    <row r="1013" spans="1:9" x14ac:dyDescent="0.15">
      <c r="A1013" s="1">
        <v>44</v>
      </c>
      <c r="B1013" s="1" t="s">
        <v>207</v>
      </c>
      <c r="C1013" s="1">
        <v>21</v>
      </c>
      <c r="D1013" s="1" t="s">
        <v>16</v>
      </c>
      <c r="E1013" s="2">
        <v>98569.991942845503</v>
      </c>
      <c r="F1013" s="2">
        <v>141930.5906857388</v>
      </c>
      <c r="G1013" s="2">
        <v>194354.03690773662</v>
      </c>
      <c r="H1013" s="2">
        <v>250235.71268571334</v>
      </c>
      <c r="I1013" s="2">
        <v>300405.8176152521</v>
      </c>
    </row>
    <row r="1014" spans="1:9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2">
        <v>324461.53514802112</v>
      </c>
      <c r="F1014" s="2">
        <v>617029.98192728171</v>
      </c>
      <c r="G1014" s="2">
        <v>658136.2170800335</v>
      </c>
      <c r="H1014" s="2">
        <v>874774.70907048171</v>
      </c>
      <c r="I1014" s="2">
        <v>1074812.2270524658</v>
      </c>
    </row>
    <row r="1015" spans="1:9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2">
        <v>326268.97918090061</v>
      </c>
      <c r="F1015" s="2">
        <v>407404.54101232835</v>
      </c>
      <c r="G1015" s="2">
        <v>439741.27084573888</v>
      </c>
      <c r="H1015" s="2">
        <v>504850.62402089807</v>
      </c>
      <c r="I1015" s="2">
        <v>556164.24712192826</v>
      </c>
    </row>
    <row r="1016" spans="1:9" x14ac:dyDescent="0.15">
      <c r="A1016" s="1">
        <v>45</v>
      </c>
      <c r="B1016" s="1" t="s">
        <v>210</v>
      </c>
      <c r="C1016" s="1">
        <v>1</v>
      </c>
      <c r="D1016" s="1" t="s">
        <v>9</v>
      </c>
      <c r="E1016" s="2">
        <v>140414.83619353839</v>
      </c>
      <c r="F1016" s="2">
        <v>187827.68066037731</v>
      </c>
      <c r="G1016" s="2">
        <v>257736.26511819</v>
      </c>
      <c r="H1016" s="2">
        <v>224195.38409064119</v>
      </c>
      <c r="I1016" s="2">
        <v>213805.60013841576</v>
      </c>
    </row>
    <row r="1017" spans="1:9" x14ac:dyDescent="0.15">
      <c r="A1017" s="1">
        <v>45</v>
      </c>
      <c r="B1017" s="1" t="s">
        <v>210</v>
      </c>
      <c r="C1017" s="1">
        <v>2</v>
      </c>
      <c r="D1017" s="1" t="s">
        <v>10</v>
      </c>
      <c r="E1017" s="2">
        <v>2836.8241237596158</v>
      </c>
      <c r="F1017" s="2">
        <v>6283.8147118369443</v>
      </c>
      <c r="G1017" s="2">
        <v>4221.2056532971155</v>
      </c>
      <c r="H1017" s="2">
        <v>5109.1960432673941</v>
      </c>
      <c r="I1017" s="2">
        <v>1697.8939703054298</v>
      </c>
    </row>
    <row r="1018" spans="1:9" x14ac:dyDescent="0.15">
      <c r="A1018" s="1">
        <v>45</v>
      </c>
      <c r="B1018" s="1" t="s">
        <v>211</v>
      </c>
      <c r="C1018" s="1">
        <v>3</v>
      </c>
      <c r="D1018" s="1" t="s">
        <v>17</v>
      </c>
      <c r="E1018" s="2">
        <v>42530.804692052705</v>
      </c>
      <c r="F1018" s="2">
        <v>84125.652012205523</v>
      </c>
      <c r="G1018" s="2">
        <v>92578.886734209373</v>
      </c>
      <c r="H1018" s="2">
        <v>120881.99139775573</v>
      </c>
      <c r="I1018" s="2">
        <v>173064.81378058603</v>
      </c>
    </row>
    <row r="1019" spans="1:9" x14ac:dyDescent="0.15">
      <c r="A1019" s="1">
        <v>45</v>
      </c>
      <c r="B1019" s="1" t="s">
        <v>211</v>
      </c>
      <c r="C1019" s="1">
        <v>4</v>
      </c>
      <c r="D1019" s="1" t="s">
        <v>18</v>
      </c>
      <c r="E1019" s="2">
        <v>6964.6039657439278</v>
      </c>
      <c r="F1019" s="2">
        <v>24649.11626962397</v>
      </c>
      <c r="G1019" s="2">
        <v>43557.642276861436</v>
      </c>
      <c r="H1019" s="2">
        <v>25030.412825982643</v>
      </c>
      <c r="I1019" s="2">
        <v>26354.803752566408</v>
      </c>
    </row>
    <row r="1020" spans="1:9" x14ac:dyDescent="0.15">
      <c r="A1020" s="1">
        <v>45</v>
      </c>
      <c r="B1020" s="1" t="s">
        <v>211</v>
      </c>
      <c r="C1020" s="1">
        <v>5</v>
      </c>
      <c r="D1020" s="1" t="s">
        <v>19</v>
      </c>
      <c r="E1020" s="2">
        <v>8108.4549115138443</v>
      </c>
      <c r="F1020" s="2">
        <v>9294.9042350825639</v>
      </c>
      <c r="G1020" s="2">
        <v>11376.570884726098</v>
      </c>
      <c r="H1020" s="2">
        <v>12737.379335616593</v>
      </c>
      <c r="I1020" s="2">
        <v>17029.792877369597</v>
      </c>
    </row>
    <row r="1021" spans="1:9" x14ac:dyDescent="0.15">
      <c r="A1021" s="1">
        <v>45</v>
      </c>
      <c r="B1021" s="1" t="s">
        <v>212</v>
      </c>
      <c r="C1021" s="1">
        <v>6</v>
      </c>
      <c r="D1021" s="1" t="s">
        <v>3</v>
      </c>
      <c r="E1021" s="2">
        <v>17275.433417454351</v>
      </c>
      <c r="F1021" s="2">
        <v>28926.471804373938</v>
      </c>
      <c r="G1021" s="2">
        <v>69660.68316851939</v>
      </c>
      <c r="H1021" s="2">
        <v>56333.63408761008</v>
      </c>
      <c r="I1021" s="2">
        <v>25210.097316048195</v>
      </c>
    </row>
    <row r="1022" spans="1:9" x14ac:dyDescent="0.15">
      <c r="A1022" s="1">
        <v>45</v>
      </c>
      <c r="B1022" s="1" t="s">
        <v>213</v>
      </c>
      <c r="C1022" s="1">
        <v>7</v>
      </c>
      <c r="D1022" s="1" t="s">
        <v>20</v>
      </c>
      <c r="E1022" s="2">
        <v>355.84724239352062</v>
      </c>
      <c r="F1022" s="2">
        <v>787.0843244800767</v>
      </c>
      <c r="G1022" s="2">
        <v>1203.6526451232405</v>
      </c>
      <c r="H1022" s="2">
        <v>3316.5037216029477</v>
      </c>
      <c r="I1022" s="2">
        <v>1159.9749396402465</v>
      </c>
    </row>
    <row r="1023" spans="1:9" x14ac:dyDescent="0.15">
      <c r="A1023" s="1">
        <v>45</v>
      </c>
      <c r="B1023" s="1" t="s">
        <v>211</v>
      </c>
      <c r="C1023" s="1">
        <v>8</v>
      </c>
      <c r="D1023" s="1" t="s">
        <v>21</v>
      </c>
      <c r="E1023" s="2">
        <v>5156.7386745691538</v>
      </c>
      <c r="F1023" s="2">
        <v>13821.970304742632</v>
      </c>
      <c r="G1023" s="2">
        <v>14341.271433747886</v>
      </c>
      <c r="H1023" s="2">
        <v>20872.481798102406</v>
      </c>
      <c r="I1023" s="2">
        <v>10951.136989233559</v>
      </c>
    </row>
    <row r="1024" spans="1:9" x14ac:dyDescent="0.15">
      <c r="A1024" s="1">
        <v>45</v>
      </c>
      <c r="B1024" s="1" t="s">
        <v>213</v>
      </c>
      <c r="C1024" s="1">
        <v>9</v>
      </c>
      <c r="D1024" s="1" t="s">
        <v>22</v>
      </c>
      <c r="E1024" s="2">
        <v>2548.866419846488</v>
      </c>
      <c r="F1024" s="2">
        <v>5408.9089710629851</v>
      </c>
      <c r="G1024" s="2">
        <v>3105.8418068311385</v>
      </c>
      <c r="H1024" s="2">
        <v>6890.276009346434</v>
      </c>
      <c r="I1024" s="2">
        <v>4901.5284704728374</v>
      </c>
    </row>
    <row r="1025" spans="1:9" x14ac:dyDescent="0.15">
      <c r="A1025" s="1">
        <v>45</v>
      </c>
      <c r="B1025" s="1" t="s">
        <v>214</v>
      </c>
      <c r="C1025" s="1">
        <v>10</v>
      </c>
      <c r="D1025" s="1" t="s">
        <v>23</v>
      </c>
      <c r="E1025" s="2">
        <v>3789.7924337665263</v>
      </c>
      <c r="F1025" s="2">
        <v>5066.2175260781351</v>
      </c>
      <c r="G1025" s="2">
        <v>11939.531486369102</v>
      </c>
      <c r="H1025" s="2">
        <v>13757.003773607321</v>
      </c>
      <c r="I1025" s="2">
        <v>8819.7066798950618</v>
      </c>
    </row>
    <row r="1026" spans="1:9" x14ac:dyDescent="0.15">
      <c r="A1026" s="1">
        <v>45</v>
      </c>
      <c r="B1026" s="1" t="s">
        <v>215</v>
      </c>
      <c r="C1026" s="1">
        <v>11</v>
      </c>
      <c r="D1026" s="1" t="s">
        <v>24</v>
      </c>
      <c r="E1026" s="2">
        <v>2263.0975590066405</v>
      </c>
      <c r="F1026" s="2">
        <v>5185.2524871415681</v>
      </c>
      <c r="G1026" s="2">
        <v>15460.376009269547</v>
      </c>
      <c r="H1026" s="2">
        <v>20269.24320532554</v>
      </c>
      <c r="I1026" s="2">
        <v>19292.311033025831</v>
      </c>
    </row>
    <row r="1027" spans="1:9" x14ac:dyDescent="0.15">
      <c r="A1027" s="1">
        <v>45</v>
      </c>
      <c r="B1027" s="1" t="s">
        <v>211</v>
      </c>
      <c r="C1027" s="1">
        <v>12</v>
      </c>
      <c r="D1027" s="1" t="s">
        <v>25</v>
      </c>
      <c r="E1027" s="2">
        <v>165.06150574064054</v>
      </c>
      <c r="F1027" s="2">
        <v>1552.8985528094336</v>
      </c>
      <c r="G1027" s="2">
        <v>19345.113152236976</v>
      </c>
      <c r="H1027" s="2">
        <v>101962.27143285291</v>
      </c>
      <c r="I1027" s="2">
        <v>549613.10755443701</v>
      </c>
    </row>
    <row r="1028" spans="1:9" x14ac:dyDescent="0.15">
      <c r="A1028" s="1">
        <v>45</v>
      </c>
      <c r="B1028" s="1" t="s">
        <v>213</v>
      </c>
      <c r="C1028" s="1">
        <v>13</v>
      </c>
      <c r="D1028" s="1" t="s">
        <v>26</v>
      </c>
      <c r="E1028" s="2">
        <v>669.85178661964449</v>
      </c>
      <c r="F1028" s="2">
        <v>3584.1536623375155</v>
      </c>
      <c r="G1028" s="2">
        <v>7220.9877659386775</v>
      </c>
      <c r="H1028" s="2">
        <v>11088.967670931854</v>
      </c>
      <c r="I1028" s="2">
        <v>24535.857410184428</v>
      </c>
    </row>
    <row r="1029" spans="1:9" x14ac:dyDescent="0.15">
      <c r="A1029" s="1">
        <v>45</v>
      </c>
      <c r="B1029" s="1" t="s">
        <v>215</v>
      </c>
      <c r="C1029" s="1">
        <v>14</v>
      </c>
      <c r="D1029" s="1" t="s">
        <v>27</v>
      </c>
      <c r="E1029" s="2">
        <v>112.90573507225612</v>
      </c>
      <c r="F1029" s="2">
        <v>1760.6071240407505</v>
      </c>
      <c r="G1029" s="2">
        <v>5351.5781457212388</v>
      </c>
      <c r="H1029" s="2">
        <v>10556.703121334076</v>
      </c>
      <c r="I1029" s="2">
        <v>23030.037034228648</v>
      </c>
    </row>
    <row r="1030" spans="1:9" x14ac:dyDescent="0.15">
      <c r="A1030" s="1">
        <v>45</v>
      </c>
      <c r="B1030" s="1" t="s">
        <v>215</v>
      </c>
      <c r="C1030" s="1">
        <v>15</v>
      </c>
      <c r="D1030" s="1" t="s">
        <v>28</v>
      </c>
      <c r="E1030" s="2">
        <v>36765.989415134369</v>
      </c>
      <c r="F1030" s="2">
        <v>55331.907877394107</v>
      </c>
      <c r="G1030" s="2">
        <v>80766.438788936837</v>
      </c>
      <c r="H1030" s="2">
        <v>69486.531727770474</v>
      </c>
      <c r="I1030" s="2">
        <v>81105.930429916145</v>
      </c>
    </row>
    <row r="1031" spans="1:9" x14ac:dyDescent="0.15">
      <c r="A1031" s="1">
        <v>45</v>
      </c>
      <c r="B1031" s="1" t="s">
        <v>216</v>
      </c>
      <c r="C1031" s="1">
        <v>16</v>
      </c>
      <c r="D1031" s="1" t="s">
        <v>11</v>
      </c>
      <c r="E1031" s="2">
        <v>288679.37204149319</v>
      </c>
      <c r="F1031" s="2">
        <v>378525.7941385532</v>
      </c>
      <c r="G1031" s="2">
        <v>437681.38902569702</v>
      </c>
      <c r="H1031" s="2">
        <v>401894.1921073689</v>
      </c>
      <c r="I1031" s="2">
        <v>267955.36535492004</v>
      </c>
    </row>
    <row r="1032" spans="1:9" x14ac:dyDescent="0.15">
      <c r="A1032" s="1">
        <v>45</v>
      </c>
      <c r="B1032" s="1" t="s">
        <v>216</v>
      </c>
      <c r="C1032" s="1">
        <v>17</v>
      </c>
      <c r="D1032" s="1" t="s">
        <v>12</v>
      </c>
      <c r="E1032" s="2">
        <v>54556.237265012751</v>
      </c>
      <c r="F1032" s="2">
        <v>51848.423160443832</v>
      </c>
      <c r="G1032" s="2">
        <v>77269.116490201472</v>
      </c>
      <c r="H1032" s="2">
        <v>86869.508237886665</v>
      </c>
      <c r="I1032" s="2">
        <v>86513.557611384473</v>
      </c>
    </row>
    <row r="1033" spans="1:9" x14ac:dyDescent="0.15">
      <c r="A1033" s="1">
        <v>45</v>
      </c>
      <c r="B1033" s="1" t="s">
        <v>217</v>
      </c>
      <c r="C1033" s="1">
        <v>18</v>
      </c>
      <c r="D1033" s="1" t="s">
        <v>13</v>
      </c>
      <c r="E1033" s="2">
        <v>84488.579706795281</v>
      </c>
      <c r="F1033" s="2">
        <v>199657.34427651489</v>
      </c>
      <c r="G1033" s="2">
        <v>295969.55203773064</v>
      </c>
      <c r="H1033" s="2">
        <v>403402.67175271665</v>
      </c>
      <c r="I1033" s="2">
        <v>374324.33647931286</v>
      </c>
    </row>
    <row r="1034" spans="1:9" x14ac:dyDescent="0.15">
      <c r="A1034" s="1">
        <v>45</v>
      </c>
      <c r="B1034" s="1" t="s">
        <v>218</v>
      </c>
      <c r="C1034" s="1">
        <v>19</v>
      </c>
      <c r="D1034" s="1" t="s">
        <v>14</v>
      </c>
      <c r="E1034" s="2">
        <v>17610.649865408614</v>
      </c>
      <c r="F1034" s="2">
        <v>63443.573546241496</v>
      </c>
      <c r="G1034" s="2">
        <v>124776.03086851623</v>
      </c>
      <c r="H1034" s="2">
        <v>126237.78571342993</v>
      </c>
      <c r="I1034" s="2">
        <v>122184.65576079469</v>
      </c>
    </row>
    <row r="1035" spans="1:9" x14ac:dyDescent="0.15">
      <c r="A1035" s="1">
        <v>45</v>
      </c>
      <c r="B1035" s="1" t="s">
        <v>219</v>
      </c>
      <c r="C1035" s="1">
        <v>20</v>
      </c>
      <c r="D1035" s="1" t="s">
        <v>15</v>
      </c>
      <c r="E1035" s="2">
        <v>34741.155607243825</v>
      </c>
      <c r="F1035" s="2">
        <v>59830.361175675083</v>
      </c>
      <c r="G1035" s="2">
        <v>57942.955699319769</v>
      </c>
      <c r="H1035" s="2">
        <v>44502.049565761088</v>
      </c>
      <c r="I1035" s="2">
        <v>54291.080895573461</v>
      </c>
    </row>
    <row r="1036" spans="1:9" x14ac:dyDescent="0.15">
      <c r="A1036" s="1">
        <v>45</v>
      </c>
      <c r="B1036" s="1" t="s">
        <v>218</v>
      </c>
      <c r="C1036" s="1">
        <v>21</v>
      </c>
      <c r="D1036" s="1" t="s">
        <v>16</v>
      </c>
      <c r="E1036" s="2">
        <v>82049.081767005831</v>
      </c>
      <c r="F1036" s="2">
        <v>142155.77011963062</v>
      </c>
      <c r="G1036" s="2">
        <v>168482.28239169955</v>
      </c>
      <c r="H1036" s="2">
        <v>213420.20398467395</v>
      </c>
      <c r="I1036" s="2">
        <v>242621.99419491357</v>
      </c>
    </row>
    <row r="1037" spans="1:9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2">
        <v>290535.89483234065</v>
      </c>
      <c r="F1037" s="2">
        <v>524956.85944184859</v>
      </c>
      <c r="G1037" s="2">
        <v>625631.60311620834</v>
      </c>
      <c r="H1037" s="2">
        <v>812855.78745106887</v>
      </c>
      <c r="I1037" s="2">
        <v>982245.81390077027</v>
      </c>
    </row>
    <row r="1038" spans="1:9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2">
        <v>270860.21643077809</v>
      </c>
      <c r="F1038" s="2">
        <v>348297.46527929453</v>
      </c>
      <c r="G1038" s="2">
        <v>391860.54638563906</v>
      </c>
      <c r="H1038" s="2">
        <v>458300.32676974242</v>
      </c>
      <c r="I1038" s="2">
        <v>534465.23242546816</v>
      </c>
    </row>
    <row r="1039" spans="1:9" x14ac:dyDescent="0.15">
      <c r="A1039" s="1">
        <v>46</v>
      </c>
      <c r="B1039" s="1" t="s">
        <v>221</v>
      </c>
      <c r="C1039" s="1">
        <v>1</v>
      </c>
      <c r="D1039" s="1" t="s">
        <v>9</v>
      </c>
      <c r="E1039" s="2">
        <v>172320.12966265489</v>
      </c>
      <c r="F1039" s="2">
        <v>228461.12819056818</v>
      </c>
      <c r="G1039" s="2">
        <v>303075.8895327815</v>
      </c>
      <c r="H1039" s="2">
        <v>303585.58598746499</v>
      </c>
      <c r="I1039" s="2">
        <v>254851.5681237361</v>
      </c>
    </row>
    <row r="1040" spans="1:9" x14ac:dyDescent="0.15">
      <c r="A1040" s="1">
        <v>46</v>
      </c>
      <c r="B1040" s="1" t="s">
        <v>222</v>
      </c>
      <c r="C1040" s="1">
        <v>2</v>
      </c>
      <c r="D1040" s="1" t="s">
        <v>10</v>
      </c>
      <c r="E1040" s="2">
        <v>6649.7354106645407</v>
      </c>
      <c r="F1040" s="2">
        <v>13835.769285908529</v>
      </c>
      <c r="G1040" s="2">
        <v>17414.806784453358</v>
      </c>
      <c r="H1040" s="2">
        <v>10684.394304574136</v>
      </c>
      <c r="I1040" s="2">
        <v>13414.044670405703</v>
      </c>
    </row>
    <row r="1041" spans="1:9" x14ac:dyDescent="0.15">
      <c r="A1041" s="1">
        <v>46</v>
      </c>
      <c r="B1041" s="1" t="s">
        <v>223</v>
      </c>
      <c r="C1041" s="1">
        <v>3</v>
      </c>
      <c r="D1041" s="1" t="s">
        <v>17</v>
      </c>
      <c r="E1041" s="2">
        <v>107369.1835402806</v>
      </c>
      <c r="F1041" s="2">
        <v>202410.71913564877</v>
      </c>
      <c r="G1041" s="2">
        <v>239441.08430983356</v>
      </c>
      <c r="H1041" s="2">
        <v>264913.57441746444</v>
      </c>
      <c r="I1041" s="2">
        <v>314597.34667342971</v>
      </c>
    </row>
    <row r="1042" spans="1:9" x14ac:dyDescent="0.15">
      <c r="A1042" s="1">
        <v>46</v>
      </c>
      <c r="B1042" s="1" t="s">
        <v>224</v>
      </c>
      <c r="C1042" s="1">
        <v>4</v>
      </c>
      <c r="D1042" s="1" t="s">
        <v>18</v>
      </c>
      <c r="E1042" s="2">
        <v>16118.987919268253</v>
      </c>
      <c r="F1042" s="2">
        <v>33979.534720874806</v>
      </c>
      <c r="G1042" s="2">
        <v>32815.071927618323</v>
      </c>
      <c r="H1042" s="2">
        <v>17997.212534466318</v>
      </c>
      <c r="I1042" s="2">
        <v>6242.5387818780846</v>
      </c>
    </row>
    <row r="1043" spans="1:9" x14ac:dyDescent="0.15">
      <c r="A1043" s="1">
        <v>46</v>
      </c>
      <c r="B1043" s="1" t="s">
        <v>225</v>
      </c>
      <c r="C1043" s="1">
        <v>5</v>
      </c>
      <c r="D1043" s="1" t="s">
        <v>19</v>
      </c>
      <c r="E1043" s="2">
        <v>10779.699406267129</v>
      </c>
      <c r="F1043" s="2">
        <v>12659.039359973936</v>
      </c>
      <c r="G1043" s="2">
        <v>19934.278614471936</v>
      </c>
      <c r="H1043" s="2">
        <v>16874.869026926688</v>
      </c>
      <c r="I1043" s="2">
        <v>14989.565738860225</v>
      </c>
    </row>
    <row r="1044" spans="1:9" x14ac:dyDescent="0.15">
      <c r="A1044" s="1">
        <v>46</v>
      </c>
      <c r="B1044" s="1" t="s">
        <v>226</v>
      </c>
      <c r="C1044" s="1">
        <v>6</v>
      </c>
      <c r="D1044" s="1" t="s">
        <v>3</v>
      </c>
      <c r="E1044" s="2">
        <v>323.11081426364387</v>
      </c>
      <c r="F1044" s="2">
        <v>1031.2493421737183</v>
      </c>
      <c r="G1044" s="2">
        <v>3427.5377775050902</v>
      </c>
      <c r="H1044" s="2">
        <v>3120.6270402872624</v>
      </c>
      <c r="I1044" s="2">
        <v>6455.8513028179304</v>
      </c>
    </row>
    <row r="1045" spans="1:9" x14ac:dyDescent="0.15">
      <c r="A1045" s="1">
        <v>46</v>
      </c>
      <c r="B1045" s="1" t="s">
        <v>223</v>
      </c>
      <c r="C1045" s="1">
        <v>7</v>
      </c>
      <c r="D1045" s="1" t="s">
        <v>20</v>
      </c>
      <c r="E1045" s="2">
        <v>1355.6157225587779</v>
      </c>
      <c r="F1045" s="2">
        <v>1473.2475978143661</v>
      </c>
      <c r="G1045" s="2">
        <v>5948.661331944767</v>
      </c>
      <c r="H1045" s="2">
        <v>4404.7772156661322</v>
      </c>
      <c r="I1045" s="2">
        <v>1911.1599907678474</v>
      </c>
    </row>
    <row r="1046" spans="1:9" x14ac:dyDescent="0.15">
      <c r="A1046" s="1">
        <v>46</v>
      </c>
      <c r="B1046" s="1" t="s">
        <v>225</v>
      </c>
      <c r="C1046" s="1">
        <v>8</v>
      </c>
      <c r="D1046" s="1" t="s">
        <v>21</v>
      </c>
      <c r="E1046" s="2">
        <v>14678.527594282852</v>
      </c>
      <c r="F1046" s="2">
        <v>35225.371075636591</v>
      </c>
      <c r="G1046" s="2">
        <v>46924.476556772461</v>
      </c>
      <c r="H1046" s="2">
        <v>88588.066842628818</v>
      </c>
      <c r="I1046" s="2">
        <v>120223.17540921709</v>
      </c>
    </row>
    <row r="1047" spans="1:9" x14ac:dyDescent="0.15">
      <c r="A1047" s="1">
        <v>46</v>
      </c>
      <c r="B1047" s="1" t="s">
        <v>223</v>
      </c>
      <c r="C1047" s="1">
        <v>9</v>
      </c>
      <c r="D1047" s="1" t="s">
        <v>22</v>
      </c>
      <c r="E1047" s="2">
        <v>5262.8402044898803</v>
      </c>
      <c r="F1047" s="2">
        <v>3115.8401584431763</v>
      </c>
      <c r="G1047" s="2">
        <v>7823.2782316582443</v>
      </c>
      <c r="H1047" s="2">
        <v>8172.4427846031913</v>
      </c>
      <c r="I1047" s="2">
        <v>3820.3957654658493</v>
      </c>
    </row>
    <row r="1048" spans="1:9" x14ac:dyDescent="0.15">
      <c r="A1048" s="1">
        <v>46</v>
      </c>
      <c r="B1048" s="1" t="s">
        <v>225</v>
      </c>
      <c r="C1048" s="1">
        <v>10</v>
      </c>
      <c r="D1048" s="1" t="s">
        <v>23</v>
      </c>
      <c r="E1048" s="2">
        <v>4474.2717443815445</v>
      </c>
      <c r="F1048" s="2">
        <v>7612.2637844085039</v>
      </c>
      <c r="G1048" s="2">
        <v>18303.322617927664</v>
      </c>
      <c r="H1048" s="2">
        <v>22980.372065263618</v>
      </c>
      <c r="I1048" s="2">
        <v>20373.651024786013</v>
      </c>
    </row>
    <row r="1049" spans="1:9" x14ac:dyDescent="0.15">
      <c r="A1049" s="1">
        <v>46</v>
      </c>
      <c r="B1049" s="1" t="s">
        <v>223</v>
      </c>
      <c r="C1049" s="1">
        <v>11</v>
      </c>
      <c r="D1049" s="1" t="s">
        <v>24</v>
      </c>
      <c r="E1049" s="2">
        <v>1693.0944580483292</v>
      </c>
      <c r="F1049" s="2">
        <v>6528.6110169432477</v>
      </c>
      <c r="G1049" s="2">
        <v>16390.656855991987</v>
      </c>
      <c r="H1049" s="2">
        <v>27948.064219472464</v>
      </c>
      <c r="I1049" s="2">
        <v>22244.067362358819</v>
      </c>
    </row>
    <row r="1050" spans="1:9" x14ac:dyDescent="0.15">
      <c r="A1050" s="1">
        <v>46</v>
      </c>
      <c r="B1050" s="1" t="s">
        <v>223</v>
      </c>
      <c r="C1050" s="1">
        <v>12</v>
      </c>
      <c r="D1050" s="1" t="s">
        <v>25</v>
      </c>
      <c r="E1050" s="2">
        <v>169.87621462020277</v>
      </c>
      <c r="F1050" s="2">
        <v>7762.1729754434646</v>
      </c>
      <c r="G1050" s="2">
        <v>59364.587868410323</v>
      </c>
      <c r="H1050" s="2">
        <v>278481.81997829588</v>
      </c>
      <c r="I1050" s="2">
        <v>972762.07346108067</v>
      </c>
    </row>
    <row r="1051" spans="1:9" x14ac:dyDescent="0.15">
      <c r="A1051" s="1">
        <v>46</v>
      </c>
      <c r="B1051" s="1" t="s">
        <v>226</v>
      </c>
      <c r="C1051" s="1">
        <v>13</v>
      </c>
      <c r="D1051" s="1" t="s">
        <v>26</v>
      </c>
      <c r="E1051" s="2">
        <v>386.51628203474104</v>
      </c>
      <c r="F1051" s="2">
        <v>601.1932584959585</v>
      </c>
      <c r="G1051" s="2">
        <v>786.36164731655367</v>
      </c>
      <c r="H1051" s="2">
        <v>6475.9382429774396</v>
      </c>
      <c r="I1051" s="2">
        <v>12493.952993344439</v>
      </c>
    </row>
    <row r="1052" spans="1:9" x14ac:dyDescent="0.15">
      <c r="A1052" s="1">
        <v>46</v>
      </c>
      <c r="B1052" s="1" t="s">
        <v>225</v>
      </c>
      <c r="C1052" s="1">
        <v>14</v>
      </c>
      <c r="D1052" s="1" t="s">
        <v>27</v>
      </c>
      <c r="E1052" s="2">
        <v>160.91415125870066</v>
      </c>
      <c r="F1052" s="2">
        <v>406.9755522683966</v>
      </c>
      <c r="G1052" s="2">
        <v>886.72448322522598</v>
      </c>
      <c r="H1052" s="2">
        <v>2202.1786377212343</v>
      </c>
      <c r="I1052" s="2">
        <v>5345.019782844699</v>
      </c>
    </row>
    <row r="1053" spans="1:9" x14ac:dyDescent="0.15">
      <c r="A1053" s="1">
        <v>46</v>
      </c>
      <c r="B1053" s="1" t="s">
        <v>227</v>
      </c>
      <c r="C1053" s="1">
        <v>15</v>
      </c>
      <c r="D1053" s="1" t="s">
        <v>28</v>
      </c>
      <c r="E1053" s="2">
        <v>39055.597444262334</v>
      </c>
      <c r="F1053" s="2">
        <v>55932.546424344189</v>
      </c>
      <c r="G1053" s="2">
        <v>66278.811634786514</v>
      </c>
      <c r="H1053" s="2">
        <v>57095.388376699462</v>
      </c>
      <c r="I1053" s="2">
        <v>46985.569086071315</v>
      </c>
    </row>
    <row r="1054" spans="1:9" x14ac:dyDescent="0.15">
      <c r="A1054" s="1">
        <v>46</v>
      </c>
      <c r="B1054" s="1" t="s">
        <v>228</v>
      </c>
      <c r="C1054" s="1">
        <v>16</v>
      </c>
      <c r="D1054" s="1" t="s">
        <v>11</v>
      </c>
      <c r="E1054" s="2">
        <v>324908.17113237444</v>
      </c>
      <c r="F1054" s="2">
        <v>569754.94603831146</v>
      </c>
      <c r="G1054" s="2">
        <v>590375.56927581818</v>
      </c>
      <c r="H1054" s="2">
        <v>494772.33775366301</v>
      </c>
      <c r="I1054" s="2">
        <v>342289.16919697472</v>
      </c>
    </row>
    <row r="1055" spans="1:9" x14ac:dyDescent="0.15">
      <c r="A1055" s="1">
        <v>46</v>
      </c>
      <c r="B1055" s="1" t="s">
        <v>222</v>
      </c>
      <c r="C1055" s="1">
        <v>17</v>
      </c>
      <c r="D1055" s="1" t="s">
        <v>12</v>
      </c>
      <c r="E1055" s="2">
        <v>36442.125563089903</v>
      </c>
      <c r="F1055" s="2">
        <v>80948.083459945134</v>
      </c>
      <c r="G1055" s="2">
        <v>180991.89999592077</v>
      </c>
      <c r="H1055" s="2">
        <v>166883.13686330564</v>
      </c>
      <c r="I1055" s="2">
        <v>181018.70593032244</v>
      </c>
    </row>
    <row r="1056" spans="1:9" x14ac:dyDescent="0.15">
      <c r="A1056" s="1">
        <v>46</v>
      </c>
      <c r="B1056" s="1" t="s">
        <v>228</v>
      </c>
      <c r="C1056" s="1">
        <v>18</v>
      </c>
      <c r="D1056" s="1" t="s">
        <v>13</v>
      </c>
      <c r="E1056" s="2">
        <v>133869.10295401321</v>
      </c>
      <c r="F1056" s="2">
        <v>300097.50538860873</v>
      </c>
      <c r="G1056" s="2">
        <v>435725.38861648424</v>
      </c>
      <c r="H1056" s="2">
        <v>539535.10654763342</v>
      </c>
      <c r="I1056" s="2">
        <v>482138.89949163137</v>
      </c>
    </row>
    <row r="1057" spans="1:9" x14ac:dyDescent="0.15">
      <c r="A1057" s="1">
        <v>46</v>
      </c>
      <c r="B1057" s="1" t="s">
        <v>228</v>
      </c>
      <c r="C1057" s="1">
        <v>19</v>
      </c>
      <c r="D1057" s="1" t="s">
        <v>14</v>
      </c>
      <c r="E1057" s="2">
        <v>38602.271538994581</v>
      </c>
      <c r="F1057" s="2">
        <v>114824.35729334805</v>
      </c>
      <c r="G1057" s="2">
        <v>245977.1665639079</v>
      </c>
      <c r="H1057" s="2">
        <v>243173.63954120723</v>
      </c>
      <c r="I1057" s="2">
        <v>261102.83514881256</v>
      </c>
    </row>
    <row r="1058" spans="1:9" x14ac:dyDescent="0.15">
      <c r="A1058" s="1">
        <v>46</v>
      </c>
      <c r="B1058" s="1" t="s">
        <v>229</v>
      </c>
      <c r="C1058" s="1">
        <v>20</v>
      </c>
      <c r="D1058" s="1" t="s">
        <v>15</v>
      </c>
      <c r="E1058" s="2">
        <v>51982.864021125293</v>
      </c>
      <c r="F1058" s="2">
        <v>92255.219099093592</v>
      </c>
      <c r="G1058" s="2">
        <v>85235.899286339831</v>
      </c>
      <c r="H1058" s="2">
        <v>65010.11390462477</v>
      </c>
      <c r="I1058" s="2">
        <v>73934.968989020839</v>
      </c>
    </row>
    <row r="1059" spans="1:9" x14ac:dyDescent="0.15">
      <c r="A1059" s="1">
        <v>46</v>
      </c>
      <c r="B1059" s="1" t="s">
        <v>228</v>
      </c>
      <c r="C1059" s="1">
        <v>21</v>
      </c>
      <c r="D1059" s="1" t="s">
        <v>16</v>
      </c>
      <c r="E1059" s="2">
        <v>137489.52099432255</v>
      </c>
      <c r="F1059" s="2">
        <v>259023.80712928428</v>
      </c>
      <c r="G1059" s="2">
        <v>343811.41725314333</v>
      </c>
      <c r="H1059" s="2">
        <v>430796.14490909741</v>
      </c>
      <c r="I1059" s="2">
        <v>516654.72266242228</v>
      </c>
    </row>
    <row r="1060" spans="1:9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2">
        <v>458079.99439518142</v>
      </c>
      <c r="F1060" s="2">
        <v>749636.83517754427</v>
      </c>
      <c r="G1060" s="2">
        <v>917337.37123371428</v>
      </c>
      <c r="H1060" s="2">
        <v>1195881.6185469818</v>
      </c>
      <c r="I1060" s="2">
        <v>1481364.6796853393</v>
      </c>
    </row>
    <row r="1061" spans="1:9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2">
        <v>469617.26300471462</v>
      </c>
      <c r="F1061" s="2">
        <v>570029.72299460159</v>
      </c>
      <c r="G1061" s="2">
        <v>608205.18956104852</v>
      </c>
      <c r="H1061" s="2">
        <v>714120.5101809355</v>
      </c>
      <c r="I1061" s="2">
        <v>781194.436240296</v>
      </c>
    </row>
    <row r="1062" spans="1:9" x14ac:dyDescent="0.15">
      <c r="A1062" s="1">
        <v>47</v>
      </c>
      <c r="B1062" s="1" t="s">
        <v>231</v>
      </c>
      <c r="C1062" s="1">
        <v>1</v>
      </c>
      <c r="D1062" s="1" t="s">
        <v>9</v>
      </c>
      <c r="E1062" s="1" t="s">
        <v>456</v>
      </c>
      <c r="F1062" s="2">
        <v>69296.360725836261</v>
      </c>
      <c r="G1062" s="2">
        <v>87691.5893515559</v>
      </c>
      <c r="H1062" s="2">
        <v>81912.188182500264</v>
      </c>
      <c r="I1062" s="2">
        <v>91008.973400685296</v>
      </c>
    </row>
    <row r="1063" spans="1:9" x14ac:dyDescent="0.15">
      <c r="A1063" s="1">
        <v>47</v>
      </c>
      <c r="B1063" s="1" t="s">
        <v>231</v>
      </c>
      <c r="C1063" s="1">
        <v>2</v>
      </c>
      <c r="D1063" s="1" t="s">
        <v>10</v>
      </c>
      <c r="E1063" s="1" t="s">
        <v>456</v>
      </c>
      <c r="F1063" s="2">
        <v>6673.4407584237197</v>
      </c>
      <c r="G1063" s="2">
        <v>10412.544549714739</v>
      </c>
      <c r="H1063" s="2">
        <v>9682.0330218994077</v>
      </c>
      <c r="I1063" s="2">
        <v>2819.2428286196082</v>
      </c>
    </row>
    <row r="1064" spans="1:9" x14ac:dyDescent="0.15">
      <c r="A1064" s="1">
        <v>47</v>
      </c>
      <c r="B1064" s="1" t="s">
        <v>232</v>
      </c>
      <c r="C1064" s="1">
        <v>3</v>
      </c>
      <c r="D1064" s="1" t="s">
        <v>17</v>
      </c>
      <c r="E1064" s="1" t="s">
        <v>456</v>
      </c>
      <c r="F1064" s="2">
        <v>79525.894724571932</v>
      </c>
      <c r="G1064" s="2">
        <v>88886.045956596034</v>
      </c>
      <c r="H1064" s="2">
        <v>97973.810118266847</v>
      </c>
      <c r="I1064" s="2">
        <v>93746.659387832842</v>
      </c>
    </row>
    <row r="1065" spans="1:9" x14ac:dyDescent="0.15">
      <c r="A1065" s="1">
        <v>47</v>
      </c>
      <c r="B1065" s="1" t="s">
        <v>233</v>
      </c>
      <c r="C1065" s="1">
        <v>4</v>
      </c>
      <c r="D1065" s="1" t="s">
        <v>18</v>
      </c>
      <c r="E1065" s="1" t="s">
        <v>456</v>
      </c>
      <c r="F1065" s="2">
        <v>2670.40545955384</v>
      </c>
      <c r="G1065" s="2">
        <v>3919.9947861597934</v>
      </c>
      <c r="H1065" s="2">
        <v>1942.7220352193103</v>
      </c>
      <c r="I1065" s="2">
        <v>2477.0838684171295</v>
      </c>
    </row>
    <row r="1066" spans="1:9" x14ac:dyDescent="0.15">
      <c r="A1066" s="1">
        <v>47</v>
      </c>
      <c r="B1066" s="1" t="s">
        <v>234</v>
      </c>
      <c r="C1066" s="1">
        <v>5</v>
      </c>
      <c r="D1066" s="1" t="s">
        <v>19</v>
      </c>
      <c r="E1066" s="1" t="s">
        <v>456</v>
      </c>
      <c r="F1066" s="2">
        <v>1325.3268487467424</v>
      </c>
      <c r="G1066" s="2">
        <v>2727.2303540064777</v>
      </c>
      <c r="H1066" s="2">
        <v>2813.7315080260059</v>
      </c>
      <c r="I1066" s="2">
        <v>2131.6766591539454</v>
      </c>
    </row>
    <row r="1067" spans="1:9" x14ac:dyDescent="0.15">
      <c r="A1067" s="1">
        <v>47</v>
      </c>
      <c r="B1067" s="1" t="s">
        <v>232</v>
      </c>
      <c r="C1067" s="1">
        <v>6</v>
      </c>
      <c r="D1067" s="1" t="s">
        <v>3</v>
      </c>
      <c r="E1067" s="1" t="s">
        <v>456</v>
      </c>
      <c r="F1067" s="2">
        <v>767.3614468810664</v>
      </c>
      <c r="G1067" s="2">
        <v>1962.2200982575346</v>
      </c>
      <c r="H1067" s="2">
        <v>2115.0613572449529</v>
      </c>
      <c r="I1067" s="2">
        <v>5114.9996376136551</v>
      </c>
    </row>
    <row r="1068" spans="1:9" x14ac:dyDescent="0.15">
      <c r="A1068" s="1">
        <v>47</v>
      </c>
      <c r="B1068" s="1" t="s">
        <v>234</v>
      </c>
      <c r="C1068" s="1">
        <v>7</v>
      </c>
      <c r="D1068" s="1" t="s">
        <v>20</v>
      </c>
      <c r="E1068" s="1" t="s">
        <v>456</v>
      </c>
      <c r="F1068" s="2">
        <v>56590.858387550608</v>
      </c>
      <c r="G1068" s="2">
        <v>88517.068737744834</v>
      </c>
      <c r="H1068" s="2">
        <v>128739.27183892095</v>
      </c>
      <c r="I1068" s="2">
        <v>20821.845445844949</v>
      </c>
    </row>
    <row r="1069" spans="1:9" x14ac:dyDescent="0.15">
      <c r="A1069" s="1">
        <v>47</v>
      </c>
      <c r="B1069" s="1" t="s">
        <v>235</v>
      </c>
      <c r="C1069" s="1">
        <v>8</v>
      </c>
      <c r="D1069" s="1" t="s">
        <v>21</v>
      </c>
      <c r="E1069" s="1" t="s">
        <v>456</v>
      </c>
      <c r="F1069" s="2">
        <v>11946.028461339109</v>
      </c>
      <c r="G1069" s="2">
        <v>20829.730076191514</v>
      </c>
      <c r="H1069" s="2">
        <v>25061.534259813328</v>
      </c>
      <c r="I1069" s="2">
        <v>19364.981971623743</v>
      </c>
    </row>
    <row r="1070" spans="1:9" x14ac:dyDescent="0.15">
      <c r="A1070" s="1">
        <v>47</v>
      </c>
      <c r="B1070" s="1" t="s">
        <v>232</v>
      </c>
      <c r="C1070" s="1">
        <v>9</v>
      </c>
      <c r="D1070" s="1" t="s">
        <v>22</v>
      </c>
      <c r="E1070" s="1" t="s">
        <v>456</v>
      </c>
      <c r="F1070" s="2">
        <v>1256.0437875142882</v>
      </c>
      <c r="G1070" s="2">
        <v>2828.5441424446831</v>
      </c>
      <c r="H1070" s="2">
        <v>3371.180013217438</v>
      </c>
      <c r="I1070" s="2">
        <v>6534.7934013233898</v>
      </c>
    </row>
    <row r="1071" spans="1:9" x14ac:dyDescent="0.15">
      <c r="A1071" s="1">
        <v>47</v>
      </c>
      <c r="B1071" s="1" t="s">
        <v>233</v>
      </c>
      <c r="C1071" s="1">
        <v>10</v>
      </c>
      <c r="D1071" s="1" t="s">
        <v>23</v>
      </c>
      <c r="E1071" s="1" t="s">
        <v>456</v>
      </c>
      <c r="F1071" s="2">
        <v>6566.6389652535654</v>
      </c>
      <c r="G1071" s="2">
        <v>10366.939621746118</v>
      </c>
      <c r="H1071" s="2">
        <v>9418.6386475389372</v>
      </c>
      <c r="I1071" s="2">
        <v>12265.484412467005</v>
      </c>
    </row>
    <row r="1072" spans="1:9" x14ac:dyDescent="0.15">
      <c r="A1072" s="1">
        <v>47</v>
      </c>
      <c r="B1072" s="1" t="s">
        <v>234</v>
      </c>
      <c r="C1072" s="1">
        <v>11</v>
      </c>
      <c r="D1072" s="1" t="s">
        <v>24</v>
      </c>
      <c r="E1072" s="1" t="s">
        <v>456</v>
      </c>
      <c r="F1072" s="2">
        <v>747.08233769562639</v>
      </c>
      <c r="G1072" s="2">
        <v>2745.3361919424315</v>
      </c>
      <c r="H1072" s="2">
        <v>13335.846940336049</v>
      </c>
      <c r="I1072" s="2">
        <v>827.94273927656786</v>
      </c>
    </row>
    <row r="1073" spans="1:9" x14ac:dyDescent="0.15">
      <c r="A1073" s="1">
        <v>47</v>
      </c>
      <c r="B1073" s="1" t="s">
        <v>233</v>
      </c>
      <c r="C1073" s="1">
        <v>12</v>
      </c>
      <c r="D1073" s="1" t="s">
        <v>25</v>
      </c>
      <c r="E1073" s="1" t="s">
        <v>456</v>
      </c>
      <c r="F1073" s="2">
        <v>38.126320656577633</v>
      </c>
      <c r="G1073" s="2">
        <v>297.8164226051403</v>
      </c>
      <c r="H1073" s="2">
        <v>971.64928976577619</v>
      </c>
      <c r="I1073" s="2">
        <v>8476.9532348871908</v>
      </c>
    </row>
    <row r="1074" spans="1:9" x14ac:dyDescent="0.15">
      <c r="A1074" s="1">
        <v>47</v>
      </c>
      <c r="B1074" s="1" t="s">
        <v>233</v>
      </c>
      <c r="C1074" s="1">
        <v>13</v>
      </c>
      <c r="D1074" s="1" t="s">
        <v>26</v>
      </c>
      <c r="E1074" s="1" t="s">
        <v>456</v>
      </c>
      <c r="F1074" s="2">
        <v>260.40780268282919</v>
      </c>
      <c r="G1074" s="2">
        <v>438.21614520055505</v>
      </c>
      <c r="H1074" s="2">
        <v>434.00155516114222</v>
      </c>
      <c r="I1074" s="2">
        <v>817.3697517608615</v>
      </c>
    </row>
    <row r="1075" spans="1:9" x14ac:dyDescent="0.15">
      <c r="A1075" s="1">
        <v>47</v>
      </c>
      <c r="B1075" s="1" t="s">
        <v>234</v>
      </c>
      <c r="C1075" s="1">
        <v>14</v>
      </c>
      <c r="D1075" s="1" t="s">
        <v>27</v>
      </c>
      <c r="E1075" s="1" t="s">
        <v>456</v>
      </c>
      <c r="F1075" s="2">
        <v>14.118313083475266</v>
      </c>
      <c r="G1075" s="2">
        <v>100.61014177521947</v>
      </c>
      <c r="H1075" s="2">
        <v>118.52299486325785</v>
      </c>
      <c r="I1075" s="2">
        <v>590.16159135707278</v>
      </c>
    </row>
    <row r="1076" spans="1:9" x14ac:dyDescent="0.15">
      <c r="A1076" s="1">
        <v>47</v>
      </c>
      <c r="B1076" s="1" t="s">
        <v>234</v>
      </c>
      <c r="C1076" s="1">
        <v>15</v>
      </c>
      <c r="D1076" s="1" t="s">
        <v>28</v>
      </c>
      <c r="E1076" s="1" t="s">
        <v>456</v>
      </c>
      <c r="F1076" s="2">
        <v>22007.654787147087</v>
      </c>
      <c r="G1076" s="2">
        <v>38399.053096534881</v>
      </c>
      <c r="H1076" s="2">
        <v>27718.552670252004</v>
      </c>
      <c r="I1076" s="2">
        <v>25979.524582598755</v>
      </c>
    </row>
    <row r="1077" spans="1:9" x14ac:dyDescent="0.15">
      <c r="A1077" s="1">
        <v>47</v>
      </c>
      <c r="B1077" s="1" t="s">
        <v>231</v>
      </c>
      <c r="C1077" s="1">
        <v>16</v>
      </c>
      <c r="D1077" s="1" t="s">
        <v>11</v>
      </c>
      <c r="E1077" s="1" t="s">
        <v>456</v>
      </c>
      <c r="F1077" s="2">
        <v>344495.13752869796</v>
      </c>
      <c r="G1077" s="2">
        <v>445295.72563778935</v>
      </c>
      <c r="H1077" s="2">
        <v>367370.80705321324</v>
      </c>
      <c r="I1077" s="2">
        <v>370153.00460677024</v>
      </c>
    </row>
    <row r="1078" spans="1:9" x14ac:dyDescent="0.15">
      <c r="A1078" s="1">
        <v>47</v>
      </c>
      <c r="B1078" s="1" t="s">
        <v>236</v>
      </c>
      <c r="C1078" s="1">
        <v>17</v>
      </c>
      <c r="D1078" s="1" t="s">
        <v>12</v>
      </c>
      <c r="E1078" s="1" t="s">
        <v>456</v>
      </c>
      <c r="F1078" s="2">
        <v>34651.271784735429</v>
      </c>
      <c r="G1078" s="2">
        <v>80127.091213444801</v>
      </c>
      <c r="H1078" s="2">
        <v>103427.39583529382</v>
      </c>
      <c r="I1078" s="2">
        <v>120180.45791024799</v>
      </c>
    </row>
    <row r="1079" spans="1:9" x14ac:dyDescent="0.15">
      <c r="A1079" s="1">
        <v>47</v>
      </c>
      <c r="B1079" s="1" t="s">
        <v>237</v>
      </c>
      <c r="C1079" s="1">
        <v>18</v>
      </c>
      <c r="D1079" s="1" t="s">
        <v>13</v>
      </c>
      <c r="E1079" s="1" t="s">
        <v>456</v>
      </c>
      <c r="F1079" s="2">
        <v>168107.95165272121</v>
      </c>
      <c r="G1079" s="2">
        <v>264924.58213562559</v>
      </c>
      <c r="H1079" s="2">
        <v>371663.55227233568</v>
      </c>
      <c r="I1079" s="2">
        <v>415115.52852333634</v>
      </c>
    </row>
    <row r="1080" spans="1:9" x14ac:dyDescent="0.15">
      <c r="A1080" s="1">
        <v>47</v>
      </c>
      <c r="B1080" s="1" t="s">
        <v>231</v>
      </c>
      <c r="C1080" s="1">
        <v>19</v>
      </c>
      <c r="D1080" s="1" t="s">
        <v>14</v>
      </c>
      <c r="E1080" s="1" t="s">
        <v>456</v>
      </c>
      <c r="F1080" s="2">
        <v>49514.402772189416</v>
      </c>
      <c r="G1080" s="2">
        <v>125524.73498707905</v>
      </c>
      <c r="H1080" s="2">
        <v>139353.95442310028</v>
      </c>
      <c r="I1080" s="2">
        <v>130788.61035790872</v>
      </c>
    </row>
    <row r="1081" spans="1:9" x14ac:dyDescent="0.15">
      <c r="A1081" s="1">
        <v>47</v>
      </c>
      <c r="B1081" s="1" t="s">
        <v>238</v>
      </c>
      <c r="C1081" s="1">
        <v>20</v>
      </c>
      <c r="D1081" s="1" t="s">
        <v>15</v>
      </c>
      <c r="E1081" s="1" t="s">
        <v>456</v>
      </c>
      <c r="F1081" s="2">
        <v>65109.338978069987</v>
      </c>
      <c r="G1081" s="2">
        <v>60811.261619454905</v>
      </c>
      <c r="H1081" s="2">
        <v>42070.271637543476</v>
      </c>
      <c r="I1081" s="2">
        <v>60019.664438672502</v>
      </c>
    </row>
    <row r="1082" spans="1:9" x14ac:dyDescent="0.15">
      <c r="A1082" s="1">
        <v>47</v>
      </c>
      <c r="B1082" s="1" t="s">
        <v>239</v>
      </c>
      <c r="C1082" s="1">
        <v>21</v>
      </c>
      <c r="D1082" s="1" t="s">
        <v>16</v>
      </c>
      <c r="E1082" s="1" t="s">
        <v>456</v>
      </c>
      <c r="F1082" s="2">
        <v>152249.62036819439</v>
      </c>
      <c r="G1082" s="2">
        <v>224075.1216622174</v>
      </c>
      <c r="H1082" s="2">
        <v>260486.22318464066</v>
      </c>
      <c r="I1082" s="2">
        <v>335890.99518740916</v>
      </c>
    </row>
    <row r="1083" spans="1:9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1" t="s">
        <v>456</v>
      </c>
      <c r="F1083" s="2">
        <v>450006.27461269806</v>
      </c>
      <c r="G1083" s="2">
        <v>721176.15351977258</v>
      </c>
      <c r="H1083" s="2">
        <v>950212.53570366558</v>
      </c>
      <c r="I1083" s="2">
        <v>1246758.5335707716</v>
      </c>
    </row>
    <row r="1084" spans="1:9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1" t="s">
        <v>456</v>
      </c>
      <c r="F1084" s="2">
        <v>381924.01495834359</v>
      </c>
      <c r="G1084" s="2">
        <v>484349.54871707817</v>
      </c>
      <c r="H1084" s="2">
        <v>587880.43293557712</v>
      </c>
      <c r="I1084" s="2">
        <v>694872.15020388237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/>
  <dimension ref="A1:O1107"/>
  <sheetViews>
    <sheetView workbookViewId="0">
      <pane xSplit="4" ySplit="3" topLeftCell="E4" activePane="bottomRight" state="frozen"/>
      <selection activeCell="E4" sqref="E4"/>
      <selection pane="topRight" activeCell="E4" sqref="E4"/>
      <selection pane="bottomLeft" activeCell="E4" sqref="E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 x14ac:dyDescent="0.15">
      <c r="A1" s="1" t="s">
        <v>35</v>
      </c>
      <c r="K1" s="1" t="s">
        <v>458</v>
      </c>
    </row>
    <row r="3" spans="1:15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 x14ac:dyDescent="0.15">
      <c r="A4" s="1">
        <v>1</v>
      </c>
      <c r="B4" s="1" t="s">
        <v>2</v>
      </c>
      <c r="C4" s="1">
        <v>1</v>
      </c>
      <c r="D4" s="1" t="s">
        <v>9</v>
      </c>
      <c r="E4" s="4">
        <f>IF(マンアワー!E4&gt;0,LN(マンアワー!E4),0)</f>
        <v>13.801754077830045</v>
      </c>
      <c r="F4" s="4">
        <f>IF(マンアワー!F4&gt;0,LN(マンアワー!F4),0)</f>
        <v>13.547511844261095</v>
      </c>
      <c r="G4" s="4">
        <f>IF(マンアワー!G4&gt;0,LN(マンアワー!G4),0)</f>
        <v>13.291559360549911</v>
      </c>
      <c r="H4" s="4">
        <f>IF(マンアワー!H4&gt;0,LN(マンアワー!H4),0)</f>
        <v>12.915686744969333</v>
      </c>
      <c r="I4" s="4">
        <f>IF(マンアワー!I4&gt;0,LN(マンアワー!I4),0)</f>
        <v>12.761995325740461</v>
      </c>
      <c r="K4" s="6">
        <f>E4-E$1085</f>
        <v>0.97372243692256788</v>
      </c>
      <c r="L4" s="6">
        <f>F4-F$1085</f>
        <v>1.1379094261766269</v>
      </c>
      <c r="M4" s="6">
        <f>G4-G$1085</f>
        <v>1.2853522762960896</v>
      </c>
      <c r="N4" s="6">
        <f>H4-H$1085</f>
        <v>1.3346306502486538</v>
      </c>
      <c r="O4" s="6">
        <f>I4-I$1085</f>
        <v>1.4192464470292254</v>
      </c>
    </row>
    <row r="5" spans="1:15" x14ac:dyDescent="0.15">
      <c r="A5" s="1">
        <v>1</v>
      </c>
      <c r="B5" s="1" t="s">
        <v>2</v>
      </c>
      <c r="C5" s="1">
        <v>2</v>
      </c>
      <c r="D5" s="1" t="s">
        <v>10</v>
      </c>
      <c r="E5" s="4">
        <f>IF(マンアワー!E5&gt;0,LN(マンアワー!E5),0)</f>
        <v>11.808756708952826</v>
      </c>
      <c r="F5" s="4">
        <f>IF(マンアワー!F5&gt;0,LN(マンアワー!F5),0)</f>
        <v>11.298740567558141</v>
      </c>
      <c r="G5" s="4">
        <f>IF(マンアワー!G5&gt;0,LN(マンアワー!G5),0)</f>
        <v>10.417222322138088</v>
      </c>
      <c r="H5" s="4">
        <f>IF(マンアワー!H5&gt;0,LN(マンアワー!H5),0)</f>
        <v>9.7035498029071281</v>
      </c>
      <c r="I5" s="4">
        <f>IF(マンアワー!I5&gt;0,LN(マンアワー!I5),0)</f>
        <v>8.8001948438864908</v>
      </c>
      <c r="K5" s="6">
        <f>E5-E$1086</f>
        <v>2.9604304052468233</v>
      </c>
      <c r="L5" s="6">
        <f>F5-F$1086</f>
        <v>2.9780189769728338</v>
      </c>
      <c r="M5" s="6">
        <f>G5-G$1086</f>
        <v>2.3414901081729873</v>
      </c>
      <c r="N5" s="6">
        <f>H5-H$1086</f>
        <v>1.9846052337191642</v>
      </c>
      <c r="O5" s="6">
        <f>I5-I$1086</f>
        <v>1.8237809796490962</v>
      </c>
    </row>
    <row r="6" spans="1:15" x14ac:dyDescent="0.15">
      <c r="A6" s="1">
        <v>1</v>
      </c>
      <c r="B6" s="1" t="s">
        <v>7</v>
      </c>
      <c r="C6" s="1">
        <v>3</v>
      </c>
      <c r="D6" s="1" t="s">
        <v>17</v>
      </c>
      <c r="E6" s="4">
        <f>IF(マンアワー!E6&gt;0,LN(マンアワー!E6),0)</f>
        <v>12.308502199996328</v>
      </c>
      <c r="F6" s="4">
        <f>IF(マンアワー!F6&gt;0,LN(マンアワー!F6),0)</f>
        <v>12.152009495698167</v>
      </c>
      <c r="G6" s="4">
        <f>IF(マンアワー!G6&gt;0,LN(マンアワー!G6),0)</f>
        <v>12.272700117599982</v>
      </c>
      <c r="H6" s="4">
        <f>IF(マンアワー!H6&gt;0,LN(マンアワー!H6),0)</f>
        <v>12.196384457974354</v>
      </c>
      <c r="I6" s="4">
        <f>IF(マンアワー!I6&gt;0,LN(マンアワー!I6),0)</f>
        <v>12.070573399019253</v>
      </c>
      <c r="K6" s="6">
        <f>E6-E$1087</f>
        <v>1.5989555057223885</v>
      </c>
      <c r="L6" s="6">
        <f>F6-F$1087</f>
        <v>1.4338807718869262</v>
      </c>
      <c r="M6" s="6">
        <f>G6-G$1087</f>
        <v>1.4488010142524228</v>
      </c>
      <c r="N6" s="6">
        <f>H6-H$1087</f>
        <v>1.4695160654143766</v>
      </c>
      <c r="O6" s="6">
        <f>I6-I$1087</f>
        <v>1.4640575091142409</v>
      </c>
    </row>
    <row r="7" spans="1:15" x14ac:dyDescent="0.15">
      <c r="A7" s="1">
        <v>1</v>
      </c>
      <c r="B7" s="1" t="s">
        <v>7</v>
      </c>
      <c r="C7" s="1">
        <v>4</v>
      </c>
      <c r="D7" s="1" t="s">
        <v>18</v>
      </c>
      <c r="E7" s="4">
        <f>IF(マンアワー!E7&gt;0,LN(マンアワー!E7),0)</f>
        <v>10.143423340545571</v>
      </c>
      <c r="F7" s="4">
        <f>IF(マンアワー!F7&gt;0,LN(マンアワー!F7),0)</f>
        <v>9.9708212491764225</v>
      </c>
      <c r="G7" s="4">
        <f>IF(マンアワー!G7&gt;0,LN(マンアワー!G7),0)</f>
        <v>10.308566186774247</v>
      </c>
      <c r="H7" s="4">
        <f>IF(マンアワー!H7&gt;0,LN(マンアワー!H7),0)</f>
        <v>9.7860711452717091</v>
      </c>
      <c r="I7" s="4">
        <f>IF(マンアワー!I7&gt;0,LN(マンアワー!I7),0)</f>
        <v>9.0413438946288149</v>
      </c>
      <c r="K7" s="6">
        <f>E7-E$1088</f>
        <v>-0.76564397966719255</v>
      </c>
      <c r="L7" s="6">
        <f>F7-F$1088</f>
        <v>-0.88518862327100578</v>
      </c>
      <c r="M7" s="6">
        <f>G7-G$1088</f>
        <v>-0.56654528404866689</v>
      </c>
      <c r="N7" s="6">
        <f>H7-H$1088</f>
        <v>-0.43176698590360196</v>
      </c>
      <c r="O7" s="6">
        <f>I7-I$1088</f>
        <v>-0.39378474795519836</v>
      </c>
    </row>
    <row r="8" spans="1:15" x14ac:dyDescent="0.15">
      <c r="A8" s="1">
        <v>1</v>
      </c>
      <c r="B8" s="1" t="s">
        <v>7</v>
      </c>
      <c r="C8" s="1">
        <v>5</v>
      </c>
      <c r="D8" s="1" t="s">
        <v>19</v>
      </c>
      <c r="E8" s="4">
        <f>IF(マンアワー!E8&gt;0,LN(マンアワー!E8),0)</f>
        <v>10.435649631758803</v>
      </c>
      <c r="F8" s="4">
        <f>IF(マンアワー!F8&gt;0,LN(マンアワー!F8),0)</f>
        <v>10.277557116467428</v>
      </c>
      <c r="G8" s="4">
        <f>IF(マンアワー!G8&gt;0,LN(マンアワー!G8),0)</f>
        <v>10.21952074471046</v>
      </c>
      <c r="H8" s="4">
        <f>IF(マンアワー!H8&gt;0,LN(マンアワー!H8),0)</f>
        <v>9.9653992869593626</v>
      </c>
      <c r="I8" s="4">
        <f>IF(マンアワー!I8&gt;0,LN(マンアワー!I8),0)</f>
        <v>9.5760033968097922</v>
      </c>
      <c r="K8" s="6">
        <f>E8-E$1089</f>
        <v>1.0931917490081151</v>
      </c>
      <c r="L8" s="6">
        <f>F8-F$1089</f>
        <v>1.0909785673888894</v>
      </c>
      <c r="M8" s="6">
        <f>G8-G$1089</f>
        <v>0.97251601257195652</v>
      </c>
      <c r="N8" s="6">
        <f>H8-H$1089</f>
        <v>0.90349000339758412</v>
      </c>
      <c r="O8" s="6">
        <f>I8-I$1089</f>
        <v>0.81276327440141038</v>
      </c>
    </row>
    <row r="9" spans="1:15" x14ac:dyDescent="0.15">
      <c r="A9" s="1">
        <v>1</v>
      </c>
      <c r="B9" s="1" t="s">
        <v>7</v>
      </c>
      <c r="C9" s="1">
        <v>6</v>
      </c>
      <c r="D9" s="1" t="s">
        <v>3</v>
      </c>
      <c r="E9" s="4">
        <f>IF(マンアワー!E9&gt;0,LN(マンアワー!E9),0)</f>
        <v>9.3836978753022819</v>
      </c>
      <c r="F9" s="4">
        <f>IF(マンアワー!F9&gt;0,LN(マンアワー!F9),0)</f>
        <v>9.1063132339426023</v>
      </c>
      <c r="G9" s="4">
        <f>IF(マンアワー!G9&gt;0,LN(マンアワー!G9),0)</f>
        <v>9.1669621516057482</v>
      </c>
      <c r="H9" s="4">
        <f>IF(マンアワー!H9&gt;0,LN(マンアワー!H9),0)</f>
        <v>9.094958143131775</v>
      </c>
      <c r="I9" s="4">
        <f>IF(マンアワー!I9&gt;0,LN(マンアワー!I9),0)</f>
        <v>8.8535983229600212</v>
      </c>
      <c r="K9" s="6">
        <f>E9-E$1090</f>
        <v>3.8949124633663956E-2</v>
      </c>
      <c r="L9" s="6">
        <f>F9-F$1090</f>
        <v>-2.6663003448780032E-2</v>
      </c>
      <c r="M9" s="6">
        <f>G9-G$1090</f>
        <v>-3.5177324663280274E-3</v>
      </c>
      <c r="N9" s="6">
        <f>H9-H$1090</f>
        <v>-3.637699302856312E-2</v>
      </c>
      <c r="O9" s="6">
        <f>I9-I$1090</f>
        <v>-0.14003453805764998</v>
      </c>
    </row>
    <row r="10" spans="1:15" x14ac:dyDescent="0.15">
      <c r="A10" s="1">
        <v>1</v>
      </c>
      <c r="B10" s="1" t="s">
        <v>7</v>
      </c>
      <c r="C10" s="1">
        <v>7</v>
      </c>
      <c r="D10" s="1" t="s">
        <v>20</v>
      </c>
      <c r="E10" s="4">
        <f>IF(マンアワー!E10&gt;0,LN(マンアワー!E10),0)</f>
        <v>7.9596161162388075</v>
      </c>
      <c r="F10" s="4">
        <f>IF(マンアワー!F10&gt;0,LN(マンアワー!F10),0)</f>
        <v>8.0777427396494534</v>
      </c>
      <c r="G10" s="4">
        <f>IF(マンアワー!G10&gt;0,LN(マンアワー!G10),0)</f>
        <v>7.5873387528777867</v>
      </c>
      <c r="H10" s="4">
        <f>IF(マンアワー!H10&gt;0,LN(マンアワー!H10),0)</f>
        <v>7.5962102261482407</v>
      </c>
      <c r="I10" s="4">
        <f>IF(マンアワー!I10&gt;0,LN(マンアワー!I10),0)</f>
        <v>7.2468726841292241</v>
      </c>
      <c r="K10" s="6">
        <f>E10-E$1091</f>
        <v>1.4576646795536838</v>
      </c>
      <c r="L10" s="6">
        <f>F10-F$1091</f>
        <v>1.5324403840102194</v>
      </c>
      <c r="M10" s="6">
        <f>G10-G$1091</f>
        <v>1.1603086788147623</v>
      </c>
      <c r="N10" s="6">
        <f>H10-H$1091</f>
        <v>1.2733529920961191</v>
      </c>
      <c r="O10" s="6">
        <f>I10-I$1091</f>
        <v>1.029531185647123</v>
      </c>
    </row>
    <row r="11" spans="1:15" x14ac:dyDescent="0.15">
      <c r="A11" s="1">
        <v>1</v>
      </c>
      <c r="B11" s="1" t="s">
        <v>7</v>
      </c>
      <c r="C11" s="1">
        <v>8</v>
      </c>
      <c r="D11" s="1" t="s">
        <v>21</v>
      </c>
      <c r="E11" s="4">
        <f>IF(マンアワー!E11&gt;0,LN(マンアワー!E11),0)</f>
        <v>10.825028548415677</v>
      </c>
      <c r="F11" s="4">
        <f>IF(マンアワー!F11&gt;0,LN(マンアワー!F11),0)</f>
        <v>10.918260753021791</v>
      </c>
      <c r="G11" s="4">
        <f>IF(マンアワー!G11&gt;0,LN(マンアワー!G11),0)</f>
        <v>10.73976010729068</v>
      </c>
      <c r="H11" s="4">
        <f>IF(マンアワー!H11&gt;0,LN(マンアワー!H11),0)</f>
        <v>10.35929929667012</v>
      </c>
      <c r="I11" s="4">
        <f>IF(マンアワー!I11&gt;0,LN(マンアワー!I11),0)</f>
        <v>9.743443668094141</v>
      </c>
      <c r="K11" s="6">
        <f>E11-E$1092</f>
        <v>0.8352867921820728</v>
      </c>
      <c r="L11" s="6">
        <f>F11-F$1092</f>
        <v>0.93865559398494369</v>
      </c>
      <c r="M11" s="6">
        <f>G11-G$1092</f>
        <v>0.85338433295598115</v>
      </c>
      <c r="N11" s="6">
        <f>H11-H$1092</f>
        <v>0.73426408500284879</v>
      </c>
      <c r="O11" s="6">
        <f>I11-I$1092</f>
        <v>0.57987661640285637</v>
      </c>
    </row>
    <row r="12" spans="1:15" x14ac:dyDescent="0.15">
      <c r="A12" s="1">
        <v>1</v>
      </c>
      <c r="B12" s="1" t="s">
        <v>7</v>
      </c>
      <c r="C12" s="1">
        <v>9</v>
      </c>
      <c r="D12" s="1" t="s">
        <v>22</v>
      </c>
      <c r="E12" s="4">
        <f>IF(マンアワー!E12&gt;0,LN(マンアワー!E12),0)</f>
        <v>10.895012684148091</v>
      </c>
      <c r="F12" s="4">
        <f>IF(マンアワー!F12&gt;0,LN(マンアワー!F12),0)</f>
        <v>10.611860612892437</v>
      </c>
      <c r="G12" s="4">
        <f>IF(マンアワー!G12&gt;0,LN(マンアワー!G12),0)</f>
        <v>9.8932245393489406</v>
      </c>
      <c r="H12" s="4">
        <f>IF(マンアワー!H12&gt;0,LN(マンアワー!H12),0)</f>
        <v>9.5673527913375871</v>
      </c>
      <c r="I12" s="4">
        <f>IF(マンアワー!I12&gt;0,LN(マンアワー!I12),0)</f>
        <v>9.6615045721242456</v>
      </c>
      <c r="K12" s="6">
        <f>E12-E$1093</f>
        <v>0.96108762963206296</v>
      </c>
      <c r="L12" s="6">
        <f>F12-F$1093</f>
        <v>0.91902546262401152</v>
      </c>
      <c r="M12" s="6">
        <f>G12-G$1093</f>
        <v>0.34931067484051326</v>
      </c>
      <c r="N12" s="6">
        <f>H12-H$1093</f>
        <v>0.24024775079739058</v>
      </c>
      <c r="O12" s="6">
        <f>I12-I$1093</f>
        <v>0.31539977739488556</v>
      </c>
    </row>
    <row r="13" spans="1:15" x14ac:dyDescent="0.15">
      <c r="A13" s="1">
        <v>1</v>
      </c>
      <c r="B13" s="1" t="s">
        <v>7</v>
      </c>
      <c r="C13" s="1">
        <v>10</v>
      </c>
      <c r="D13" s="1" t="s">
        <v>23</v>
      </c>
      <c r="E13" s="4">
        <f>IF(マンアワー!E13&gt;0,LN(マンアワー!E13),0)</f>
        <v>10.704694149345313</v>
      </c>
      <c r="F13" s="4">
        <f>IF(マンアワー!F13&gt;0,LN(マンアワー!F13),0)</f>
        <v>10.613376974253592</v>
      </c>
      <c r="G13" s="4">
        <f>IF(マンアワー!G13&gt;0,LN(マンアワー!G13),0)</f>
        <v>10.72742273338404</v>
      </c>
      <c r="H13" s="4">
        <f>IF(マンアワー!H13&gt;0,LN(マンアワー!H13),0)</f>
        <v>10.500143045156582</v>
      </c>
      <c r="I13" s="4">
        <f>IF(マンアワー!I13&gt;0,LN(マンアワー!I13),0)</f>
        <v>10.154713067933951</v>
      </c>
      <c r="K13" s="6">
        <f>E13-E$1094</f>
        <v>0.59597968791834255</v>
      </c>
      <c r="L13" s="6">
        <f>F13-F$1094</f>
        <v>0.55368244339153527</v>
      </c>
      <c r="M13" s="6">
        <f>G13-G$1094</f>
        <v>0.4299497101016776</v>
      </c>
      <c r="N13" s="6">
        <f>H13-H$1094</f>
        <v>0.38728010647569988</v>
      </c>
      <c r="O13" s="6">
        <f>I13-I$1094</f>
        <v>0.29625209508952111</v>
      </c>
    </row>
    <row r="14" spans="1:15" x14ac:dyDescent="0.15">
      <c r="A14" s="1">
        <v>1</v>
      </c>
      <c r="B14" s="1" t="s">
        <v>7</v>
      </c>
      <c r="C14" s="1">
        <v>11</v>
      </c>
      <c r="D14" s="1" t="s">
        <v>24</v>
      </c>
      <c r="E14" s="4">
        <f>IF(マンアワー!E14&gt;0,LN(マンアワー!E14),0)</f>
        <v>10.360129270531976</v>
      </c>
      <c r="F14" s="4">
        <f>IF(マンアワー!F14&gt;0,LN(マンアワー!F14),0)</f>
        <v>10.284218705925918</v>
      </c>
      <c r="G14" s="4">
        <f>IF(マンアワー!G14&gt;0,LN(マンアワー!G14),0)</f>
        <v>10.307057599291856</v>
      </c>
      <c r="H14" s="4">
        <f>IF(マンアワー!H14&gt;0,LN(マンアワー!H14),0)</f>
        <v>10.17743967636777</v>
      </c>
      <c r="I14" s="4">
        <f>IF(マンアワー!I14&gt;0,LN(マンアワー!I14),0)</f>
        <v>9.803410412026361</v>
      </c>
      <c r="K14" s="6">
        <f>E14-E$1095</f>
        <v>0.16555681979908599</v>
      </c>
      <c r="L14" s="6">
        <f>F14-F$1095</f>
        <v>2.9849074713293788E-2</v>
      </c>
      <c r="M14" s="6">
        <f>G14-G$1095</f>
        <v>-0.16989715962162144</v>
      </c>
      <c r="N14" s="6">
        <f>H14-H$1095</f>
        <v>-0.22944506342420823</v>
      </c>
      <c r="O14" s="6">
        <f>I14-I$1095</f>
        <v>-0.4729810561810659</v>
      </c>
    </row>
    <row r="15" spans="1:15" x14ac:dyDescent="0.15">
      <c r="A15" s="1">
        <v>1</v>
      </c>
      <c r="B15" s="1" t="s">
        <v>7</v>
      </c>
      <c r="C15" s="1">
        <v>12</v>
      </c>
      <c r="D15" s="1" t="s">
        <v>25</v>
      </c>
      <c r="E15" s="4">
        <f>IF(マンアワー!E15&gt;0,LN(マンアワー!E15),0)</f>
        <v>8.7672798579819951</v>
      </c>
      <c r="F15" s="4">
        <f>IF(マンアワー!F15&gt;0,LN(マンアワー!F15),0)</f>
        <v>9.6073093491198236</v>
      </c>
      <c r="G15" s="4">
        <f>IF(マンアワー!G15&gt;0,LN(マンアワー!G15),0)</f>
        <v>10.266388149333437</v>
      </c>
      <c r="H15" s="4">
        <f>IF(マンアワー!H15&gt;0,LN(マンアワー!H15),0)</f>
        <v>10.344812512786206</v>
      </c>
      <c r="I15" s="4">
        <f>IF(マンアワー!I15&gt;0,LN(マンアワー!I15),0)</f>
        <v>10.056156114864644</v>
      </c>
      <c r="K15" s="6">
        <f>E15-E$1096</f>
        <v>-1.4216086137271908</v>
      </c>
      <c r="L15" s="6">
        <f>F15-F$1096</f>
        <v>-0.80825149703431975</v>
      </c>
      <c r="M15" s="6">
        <f>G15-G$1096</f>
        <v>-0.71447702152286574</v>
      </c>
      <c r="N15" s="6">
        <f>H15-H$1096</f>
        <v>-0.53815984920717774</v>
      </c>
      <c r="O15" s="6">
        <f>I15-I$1096</f>
        <v>-0.63729442225376687</v>
      </c>
    </row>
    <row r="16" spans="1:15" x14ac:dyDescent="0.15">
      <c r="A16" s="1">
        <v>1</v>
      </c>
      <c r="B16" s="1" t="s">
        <v>7</v>
      </c>
      <c r="C16" s="1">
        <v>13</v>
      </c>
      <c r="D16" s="1" t="s">
        <v>26</v>
      </c>
      <c r="E16" s="4">
        <f>IF(マンアワー!E16&gt;0,LN(マンアワー!E16),0)</f>
        <v>10.22692624017035</v>
      </c>
      <c r="F16" s="4">
        <f>IF(マンアワー!F16&gt;0,LN(マンアワー!F16),0)</f>
        <v>9.7967522003408192</v>
      </c>
      <c r="G16" s="4">
        <f>IF(マンアワー!G16&gt;0,LN(マンアワー!G16),0)</f>
        <v>9.4158545631923083</v>
      </c>
      <c r="H16" s="4">
        <f>IF(マンアワー!H16&gt;0,LN(マンアワー!H16),0)</f>
        <v>9.5407624152649859</v>
      </c>
      <c r="I16" s="4">
        <f>IF(マンアワー!I16&gt;0,LN(マンアワー!I16),0)</f>
        <v>9.8269950616517168</v>
      </c>
      <c r="K16" s="6">
        <f>E16-E$1097</f>
        <v>0.59337630195189739</v>
      </c>
      <c r="L16" s="6">
        <f>F16-F$1097</f>
        <v>3.0706454119508564E-2</v>
      </c>
      <c r="M16" s="6">
        <f>G16-G$1097</f>
        <v>-0.39952079926200312</v>
      </c>
      <c r="N16" s="6">
        <f>H16-H$1097</f>
        <v>-0.19169762059434348</v>
      </c>
      <c r="O16" s="6">
        <f>I16-I$1097</f>
        <v>-0.11195231890055979</v>
      </c>
    </row>
    <row r="17" spans="1:15" x14ac:dyDescent="0.15">
      <c r="A17" s="1">
        <v>1</v>
      </c>
      <c r="B17" s="1" t="s">
        <v>7</v>
      </c>
      <c r="C17" s="1">
        <v>14</v>
      </c>
      <c r="D17" s="1" t="s">
        <v>27</v>
      </c>
      <c r="E17" s="4">
        <f>IF(マンアワー!E17&gt;0,LN(マンアワー!E17),0)</f>
        <v>7.2945402303895603</v>
      </c>
      <c r="F17" s="4">
        <f>IF(マンアワー!F17&gt;0,LN(マンアワー!F17),0)</f>
        <v>7.6148327287915709</v>
      </c>
      <c r="G17" s="4">
        <f>IF(マンアワー!G17&gt;0,LN(マンアワー!G17),0)</f>
        <v>7.9482807161421292</v>
      </c>
      <c r="H17" s="4">
        <f>IF(マンアワー!H17&gt;0,LN(マンアワー!H17),0)</f>
        <v>7.7653023312552643</v>
      </c>
      <c r="I17" s="4">
        <f>IF(マンアワー!I17&gt;0,LN(マンアワー!I17),0)</f>
        <v>7.8567004186048868</v>
      </c>
      <c r="K17" s="6">
        <f>E17-E$1098</f>
        <v>-0.6605916140194612</v>
      </c>
      <c r="L17" s="6">
        <f>F17-F$1098</f>
        <v>-0.7357714719918409</v>
      </c>
      <c r="M17" s="6">
        <f>G17-G$1098</f>
        <v>-0.59755852167159951</v>
      </c>
      <c r="N17" s="6">
        <f>H17-H$1098</f>
        <v>-0.40741488794307923</v>
      </c>
      <c r="O17" s="6">
        <f>I17-I$1098</f>
        <v>-0.28978777875956307</v>
      </c>
    </row>
    <row r="18" spans="1:15" x14ac:dyDescent="0.15">
      <c r="A18" s="1">
        <v>1</v>
      </c>
      <c r="B18" s="1" t="s">
        <v>7</v>
      </c>
      <c r="C18" s="1">
        <v>15</v>
      </c>
      <c r="D18" s="1" t="s">
        <v>28</v>
      </c>
      <c r="E18" s="4">
        <f>IF(マンアワー!E18&gt;0,LN(マンアワー!E18),0)</f>
        <v>12.416212837765285</v>
      </c>
      <c r="F18" s="4">
        <f>IF(マンアワー!F18&gt;0,LN(マンアワー!F18),0)</f>
        <v>12.178931380111051</v>
      </c>
      <c r="G18" s="4">
        <f>IF(マンアワー!G18&gt;0,LN(マンアワー!G18),0)</f>
        <v>12.092602861003902</v>
      </c>
      <c r="H18" s="4">
        <f>IF(マンアワー!H18&gt;0,LN(マンアワー!H18),0)</f>
        <v>11.712212118557334</v>
      </c>
      <c r="I18" s="4">
        <f>IF(マンアワー!I18&gt;0,LN(マンアワー!I18),0)</f>
        <v>11.228619342283794</v>
      </c>
      <c r="K18" s="6">
        <f>E18-E$1099</f>
        <v>1.0430232670736874</v>
      </c>
      <c r="L18" s="6">
        <f>F18-F$1099</f>
        <v>0.8774208220839057</v>
      </c>
      <c r="M18" s="6">
        <f>G18-G$1099</f>
        <v>0.77614642054938976</v>
      </c>
      <c r="N18" s="6">
        <f>H18-H$1099</f>
        <v>0.64336450866731276</v>
      </c>
      <c r="O18" s="6">
        <f>I18-I$1099</f>
        <v>0.48611133029905673</v>
      </c>
    </row>
    <row r="19" spans="1:15" x14ac:dyDescent="0.15">
      <c r="A19" s="1">
        <v>1</v>
      </c>
      <c r="B19" s="1" t="s">
        <v>2</v>
      </c>
      <c r="C19" s="1">
        <v>16</v>
      </c>
      <c r="D19" s="1" t="s">
        <v>11</v>
      </c>
      <c r="E19" s="4">
        <f>IF(マンアワー!E19&gt;0,LN(マンアワー!E19),0)</f>
        <v>13.538931483527781</v>
      </c>
      <c r="F19" s="4">
        <f>IF(マンアワー!F19&gt;0,LN(マンアワー!F19),0)</f>
        <v>13.716713903016837</v>
      </c>
      <c r="G19" s="4">
        <f>IF(マンアワー!G19&gt;0,LN(マンアワー!G19),0)</f>
        <v>13.60960402306449</v>
      </c>
      <c r="H19" s="4">
        <f>IF(マンアワー!H19&gt;0,LN(マンアワー!H19),0)</f>
        <v>13.44014676909095</v>
      </c>
      <c r="I19" s="4">
        <f>IF(マンアワー!I19&gt;0,LN(マンアワー!I19),0)</f>
        <v>13.092349108837727</v>
      </c>
      <c r="K19" s="6">
        <f>E19-E$1100</f>
        <v>1.5566378389624376</v>
      </c>
      <c r="L19" s="6">
        <f>F19-F$1100</f>
        <v>1.4307841139786923</v>
      </c>
      <c r="M19" s="6">
        <f>G19-G$1100</f>
        <v>1.3440985645785588</v>
      </c>
      <c r="N19" s="6">
        <f>H19-H$1100</f>
        <v>1.1884247114091266</v>
      </c>
      <c r="O19" s="6">
        <f>I19-I$1100</f>
        <v>1.1231901620782594</v>
      </c>
    </row>
    <row r="20" spans="1:15" x14ac:dyDescent="0.15">
      <c r="A20" s="1">
        <v>1</v>
      </c>
      <c r="B20" s="1" t="s">
        <v>2</v>
      </c>
      <c r="C20" s="1">
        <v>17</v>
      </c>
      <c r="D20" s="1" t="s">
        <v>12</v>
      </c>
      <c r="E20" s="4">
        <f>IF(マンアワー!E20&gt;0,LN(マンアワー!E20),0)</f>
        <v>10.157243979092144</v>
      </c>
      <c r="F20" s="4">
        <f>IF(マンアワー!F20&gt;0,LN(マンアワー!F20),0)</f>
        <v>10.369630973594766</v>
      </c>
      <c r="G20" s="4">
        <f>IF(マンアワー!G20&gt;0,LN(マンアワー!G20),0)</f>
        <v>10.47975390977521</v>
      </c>
      <c r="H20" s="4">
        <f>IF(マンアワー!H20&gt;0,LN(マンアワー!H20),0)</f>
        <v>10.533063775723466</v>
      </c>
      <c r="I20" s="4">
        <f>IF(マンアワー!I20&gt;0,LN(マンアワー!I20),0)</f>
        <v>10.45399023599513</v>
      </c>
      <c r="K20" s="6">
        <f>E20-E$1101</f>
        <v>0.98473864288655832</v>
      </c>
      <c r="L20" s="6">
        <f>F20-F$1101</f>
        <v>1.0336906561279591</v>
      </c>
      <c r="M20" s="6">
        <f>G20-G$1101</f>
        <v>1.0324431120818076</v>
      </c>
      <c r="N20" s="6">
        <f>H20-H$1101</f>
        <v>1.0363423117943409</v>
      </c>
      <c r="O20" s="6">
        <f>I20-I$1101</f>
        <v>1.0094659609182557</v>
      </c>
    </row>
    <row r="21" spans="1:15" x14ac:dyDescent="0.15">
      <c r="A21" s="1">
        <v>1</v>
      </c>
      <c r="B21" s="1" t="s">
        <v>2</v>
      </c>
      <c r="C21" s="1">
        <v>18</v>
      </c>
      <c r="D21" s="1" t="s">
        <v>13</v>
      </c>
      <c r="E21" s="4">
        <f>IF(マンアワー!E21&gt;0,LN(マンアワー!E21),0)</f>
        <v>13.798341853359302</v>
      </c>
      <c r="F21" s="4">
        <f>IF(マンアワー!F21&gt;0,LN(マンアワー!F21),0)</f>
        <v>13.827191271223334</v>
      </c>
      <c r="G21" s="4">
        <f>IF(マンアワー!G21&gt;0,LN(マンアワー!G21),0)</f>
        <v>13.785100582726971</v>
      </c>
      <c r="H21" s="4">
        <f>IF(マンアワー!H21&gt;0,LN(マンアワー!H21),0)</f>
        <v>13.616682509687248</v>
      </c>
      <c r="I21" s="4">
        <f>IF(マンアワー!I21&gt;0,LN(マンアワー!I21),0)</f>
        <v>13.425547769448457</v>
      </c>
      <c r="K21" s="6">
        <f>E21-E$1102</f>
        <v>1.2097613793769888</v>
      </c>
      <c r="L21" s="6">
        <f>F21-F$1102</f>
        <v>1.1137813942975274</v>
      </c>
      <c r="M21" s="6">
        <f>G21-G$1102</f>
        <v>1.1399958477398133</v>
      </c>
      <c r="N21" s="6">
        <f>H21-H$1102</f>
        <v>1.108504657210883</v>
      </c>
      <c r="O21" s="6">
        <f>I21-I$1102</f>
        <v>1.0896420461977812</v>
      </c>
    </row>
    <row r="22" spans="1:15" x14ac:dyDescent="0.15">
      <c r="A22" s="1">
        <v>1</v>
      </c>
      <c r="B22" s="1" t="s">
        <v>2</v>
      </c>
      <c r="C22" s="1">
        <v>19</v>
      </c>
      <c r="D22" s="1" t="s">
        <v>14</v>
      </c>
      <c r="E22" s="4">
        <f>IF(マンアワー!E22&gt;0,LN(マンアワー!E22),0)</f>
        <v>11.627120857791178</v>
      </c>
      <c r="F22" s="4">
        <f>IF(マンアワー!F22&gt;0,LN(マンアワー!F22),0)</f>
        <v>11.886976464359046</v>
      </c>
      <c r="G22" s="4">
        <f>IF(マンアワー!G22&gt;0,LN(マンアワー!G22),0)</f>
        <v>11.984836926545238</v>
      </c>
      <c r="H22" s="4">
        <f>IF(マンアワー!H22&gt;0,LN(マンアワー!H22),0)</f>
        <v>11.777500446999554</v>
      </c>
      <c r="I22" s="4">
        <f>IF(マンアワー!I22&gt;0,LN(マンアワー!I22),0)</f>
        <v>11.665751888877592</v>
      </c>
      <c r="K22" s="6">
        <f>E22-E$1103</f>
        <v>1.1743157014554679</v>
      </c>
      <c r="L22" s="6">
        <f>F22-F$1103</f>
        <v>1.1490868716507414</v>
      </c>
      <c r="M22" s="6">
        <f>G22-G$1103</f>
        <v>1.1407428950618836</v>
      </c>
      <c r="N22" s="6">
        <f>H22-H$1103</f>
        <v>1.062443249808636</v>
      </c>
      <c r="O22" s="6">
        <f>I22-I$1103</f>
        <v>0.99096989231030008</v>
      </c>
    </row>
    <row r="23" spans="1:15" x14ac:dyDescent="0.15">
      <c r="A23" s="1">
        <v>1</v>
      </c>
      <c r="B23" s="1" t="s">
        <v>2</v>
      </c>
      <c r="C23" s="1">
        <v>20</v>
      </c>
      <c r="D23" s="1" t="s">
        <v>15</v>
      </c>
      <c r="E23" s="4">
        <f>IF(マンアワー!E23&gt;0,LN(マンアワー!E23),0)</f>
        <v>10.460309378918161</v>
      </c>
      <c r="F23" s="4">
        <f>IF(マンアワー!F23&gt;0,LN(マンアワー!F23),0)</f>
        <v>10.833152186642385</v>
      </c>
      <c r="G23" s="4">
        <f>IF(マンアワー!G23&gt;0,LN(マンアワー!G23),0)</f>
        <v>11.149985507011337</v>
      </c>
      <c r="H23" s="4">
        <f>IF(マンアワー!H23&gt;0,LN(マンアワー!H23),0)</f>
        <v>11.05266961415732</v>
      </c>
      <c r="I23" s="4">
        <f>IF(マンアワー!I23&gt;0,LN(マンアワー!I23),0)</f>
        <v>11.001296712181594</v>
      </c>
      <c r="K23" s="6">
        <f>E23-E$1104</f>
        <v>1.7892458922582755</v>
      </c>
      <c r="L23" s="6">
        <f>F23-F$1104</f>
        <v>1.556787789476477</v>
      </c>
      <c r="M23" s="6">
        <f>G23-G$1104</f>
        <v>1.4828857546714183</v>
      </c>
      <c r="N23" s="6">
        <f>H23-H$1104</f>
        <v>1.3498400061929967</v>
      </c>
      <c r="O23" s="6">
        <f>I23-I$1104</f>
        <v>1.3441267139615256</v>
      </c>
    </row>
    <row r="24" spans="1:15" x14ac:dyDescent="0.15">
      <c r="A24" s="1">
        <v>1</v>
      </c>
      <c r="B24" s="1" t="s">
        <v>2</v>
      </c>
      <c r="C24" s="1">
        <v>21</v>
      </c>
      <c r="D24" s="1" t="s">
        <v>16</v>
      </c>
      <c r="E24" s="4">
        <f>IF(マンアワー!E24&gt;0,LN(マンアワー!E24),0)</f>
        <v>12.953257723720313</v>
      </c>
      <c r="F24" s="4">
        <f>IF(マンアワー!F24&gt;0,LN(マンアワー!F24),0)</f>
        <v>13.030322022370987</v>
      </c>
      <c r="G24" s="4">
        <f>IF(マンアワー!G24&gt;0,LN(マンアワー!G24),0)</f>
        <v>12.950827693584726</v>
      </c>
      <c r="H24" s="4">
        <f>IF(マンアワー!H24&gt;0,LN(マンアワー!H24),0)</f>
        <v>12.899340954081495</v>
      </c>
      <c r="I24" s="4">
        <f>IF(マンアワー!I24&gt;0,LN(マンアワー!I24),0)</f>
        <v>12.759843553758257</v>
      </c>
      <c r="K24" s="6">
        <f>E24-E$1105</f>
        <v>1.3930873459958253</v>
      </c>
      <c r="L24" s="6">
        <f>F24-F$1105</f>
        <v>1.4158725967679171</v>
      </c>
      <c r="M24" s="6">
        <f>G24-G$1105</f>
        <v>1.2947283929060109</v>
      </c>
      <c r="N24" s="6">
        <f>H24-H$1105</f>
        <v>1.279055573759706</v>
      </c>
      <c r="O24" s="6">
        <f>I24-I$1105</f>
        <v>1.2287007017902862</v>
      </c>
    </row>
    <row r="25" spans="1:15" x14ac:dyDescent="0.15">
      <c r="A25" s="1">
        <v>1</v>
      </c>
      <c r="B25" s="1" t="s">
        <v>0</v>
      </c>
      <c r="C25" s="1">
        <v>22</v>
      </c>
      <c r="D25" s="1" t="s">
        <v>8</v>
      </c>
      <c r="E25" s="4">
        <f>IF(マンアワー!E25&gt;0,LN(マンアワー!E25),0)</f>
        <v>13.885947513323076</v>
      </c>
      <c r="F25" s="4">
        <f>IF(マンアワー!F25&gt;0,LN(マンアワー!F25),0)</f>
        <v>14.037734493391957</v>
      </c>
      <c r="G25" s="4">
        <f>IF(マンアワー!G25&gt;0,LN(マンアワー!G25),0)</f>
        <v>14.277578727393802</v>
      </c>
      <c r="H25" s="4">
        <f>IF(マンアワー!H25&gt;0,LN(マンアワー!H25),0)</f>
        <v>14.340438911471182</v>
      </c>
      <c r="I25" s="4">
        <f>IF(マンアワー!I25&gt;0,LN(マンアワー!I25),0)</f>
        <v>14.389201074075423</v>
      </c>
      <c r="K25" s="6">
        <f>E25-E$1106</f>
        <v>1.3227291239470773</v>
      </c>
      <c r="L25" s="6">
        <f>F25-F$1106</f>
        <v>1.2202459009293385</v>
      </c>
      <c r="M25" s="6">
        <f>G25-G$1106</f>
        <v>1.2102804944198304</v>
      </c>
      <c r="N25" s="6">
        <f>H25-H$1106</f>
        <v>1.1550797400362889</v>
      </c>
      <c r="O25" s="6">
        <f>I25-I$1106</f>
        <v>1.0959316961498438</v>
      </c>
    </row>
    <row r="26" spans="1:15" x14ac:dyDescent="0.15">
      <c r="A26" s="1">
        <v>1</v>
      </c>
      <c r="B26" s="1" t="s">
        <v>0</v>
      </c>
      <c r="C26" s="1">
        <v>23</v>
      </c>
      <c r="D26" s="1" t="s">
        <v>29</v>
      </c>
      <c r="E26" s="4">
        <f>IF(マンアワー!E26&gt;0,LN(マンアワー!E26),0)</f>
        <v>13.006243867147592</v>
      </c>
      <c r="F26" s="4">
        <f>IF(マンアワー!F26&gt;0,LN(マンアワー!F26),0)</f>
        <v>13.084129470538519</v>
      </c>
      <c r="G26" s="4">
        <f>IF(マンアワー!G26&gt;0,LN(マンアワー!G26),0)</f>
        <v>13.071926500579387</v>
      </c>
      <c r="H26" s="4">
        <f>IF(マンアワー!H26&gt;0,LN(マンアワー!H26),0)</f>
        <v>12.954029539821018</v>
      </c>
      <c r="I26" s="4">
        <f>IF(マンアワー!I26&gt;0,LN(マンアワー!I26),0)</f>
        <v>12.677046937422633</v>
      </c>
      <c r="K26" s="6">
        <f>E26-E$1107</f>
        <v>1.3955164964905897</v>
      </c>
      <c r="L26" s="6">
        <f>F26-F$1107</f>
        <v>1.3273345487106187</v>
      </c>
      <c r="M26" s="6">
        <f>G26-G$1107</f>
        <v>1.3332921862207616</v>
      </c>
      <c r="N26" s="6">
        <f>H26-H$1107</f>
        <v>1.2924086785870887</v>
      </c>
      <c r="O26" s="6">
        <f>I26-I$1107</f>
        <v>1.1801744311993119</v>
      </c>
    </row>
    <row r="27" spans="1:15" x14ac:dyDescent="0.15">
      <c r="A27" s="1">
        <v>2</v>
      </c>
      <c r="B27" s="1" t="s">
        <v>50</v>
      </c>
      <c r="C27" s="1">
        <v>1</v>
      </c>
      <c r="D27" s="1" t="s">
        <v>9</v>
      </c>
      <c r="E27" s="4">
        <f>IF(マンアワー!E27&gt;0,LN(マンアワー!E27),0)</f>
        <v>13.178637836036142</v>
      </c>
      <c r="F27" s="4">
        <f>IF(マンアワー!F27&gt;0,LN(マンアワー!F27),0)</f>
        <v>12.88629414451985</v>
      </c>
      <c r="G27" s="4">
        <f>IF(マンアワー!G27&gt;0,LN(マンアワー!G27),0)</f>
        <v>12.60388947504245</v>
      </c>
      <c r="H27" s="4">
        <f>IF(マンアワー!H27&gt;0,LN(マンアワー!H27),0)</f>
        <v>12.165928300600335</v>
      </c>
      <c r="I27" s="4">
        <f>IF(マンアワー!I27&gt;0,LN(マンアワー!I27),0)</f>
        <v>11.946435118283</v>
      </c>
      <c r="K27" s="6">
        <f>E27-E$1085</f>
        <v>0.35060619512866431</v>
      </c>
      <c r="L27" s="6">
        <f>F27-F$1085</f>
        <v>0.47669172643538182</v>
      </c>
      <c r="M27" s="6">
        <f>G27-G$1085</f>
        <v>0.59768239078862884</v>
      </c>
      <c r="N27" s="6">
        <f>H27-H$1085</f>
        <v>0.58487220587965538</v>
      </c>
      <c r="O27" s="6">
        <f>I27-I$1085</f>
        <v>0.60368623957176482</v>
      </c>
    </row>
    <row r="28" spans="1:15" x14ac:dyDescent="0.15">
      <c r="A28" s="1">
        <v>2</v>
      </c>
      <c r="B28" s="1" t="s">
        <v>50</v>
      </c>
      <c r="C28" s="1">
        <v>2</v>
      </c>
      <c r="D28" s="1" t="s">
        <v>10</v>
      </c>
      <c r="E28" s="4">
        <f>IF(マンアワー!E28&gt;0,LN(マンアワー!E28),0)</f>
        <v>8.6323635487900212</v>
      </c>
      <c r="F28" s="4">
        <f>IF(マンアワー!F28&gt;0,LN(マンアワー!F28),0)</f>
        <v>8.1139613315562862</v>
      </c>
      <c r="G28" s="4">
        <f>IF(マンアワー!G28&gt;0,LN(マンアワー!G28),0)</f>
        <v>8.0685044407518376</v>
      </c>
      <c r="H28" s="4">
        <f>IF(マンアワー!H28&gt;0,LN(マンアワー!H28),0)</f>
        <v>7.9335067136961808</v>
      </c>
      <c r="I28" s="4">
        <f>IF(マンアワー!I28&gt;0,LN(マンアワー!I28),0)</f>
        <v>7.4072433017374202</v>
      </c>
      <c r="K28" s="6">
        <f>E28-E$1086</f>
        <v>-0.21596275491598149</v>
      </c>
      <c r="L28" s="6">
        <f>F28-F$1086</f>
        <v>-0.2067602590290214</v>
      </c>
      <c r="M28" s="6">
        <f>G28-G$1086</f>
        <v>-7.2277732132626227E-3</v>
      </c>
      <c r="N28" s="6">
        <f>H28-H$1086</f>
        <v>0.21456214450821687</v>
      </c>
      <c r="O28" s="6">
        <f>I28-I$1086</f>
        <v>0.43082943750002567</v>
      </c>
    </row>
    <row r="29" spans="1:15" x14ac:dyDescent="0.15">
      <c r="A29" s="1">
        <v>2</v>
      </c>
      <c r="B29" s="1" t="s">
        <v>51</v>
      </c>
      <c r="C29" s="1">
        <v>3</v>
      </c>
      <c r="D29" s="1" t="s">
        <v>17</v>
      </c>
      <c r="E29" s="4">
        <f>IF(マンアワー!E29&gt;0,LN(マンアワー!E29),0)</f>
        <v>10.796175258333584</v>
      </c>
      <c r="F29" s="4">
        <f>IF(マンアワー!F29&gt;0,LN(マンアワー!F29),0)</f>
        <v>10.789489605205819</v>
      </c>
      <c r="G29" s="4">
        <f>IF(マンアワー!G29&gt;0,LN(マンアワー!G29),0)</f>
        <v>10.920971746345872</v>
      </c>
      <c r="H29" s="4">
        <f>IF(マンアワー!H29&gt;0,LN(マンアワー!H29),0)</f>
        <v>10.692390357104298</v>
      </c>
      <c r="I29" s="4">
        <f>IF(マンアワー!I29&gt;0,LN(マンアワー!I29),0)</f>
        <v>10.531515203680945</v>
      </c>
      <c r="K29" s="6">
        <f>E29-E$1087</f>
        <v>8.6628564059644475E-2</v>
      </c>
      <c r="L29" s="6">
        <f>F29-F$1087</f>
        <v>7.1360881394578968E-2</v>
      </c>
      <c r="M29" s="6">
        <f>G29-G$1087</f>
        <v>9.7072642998313086E-2</v>
      </c>
      <c r="N29" s="6">
        <f>H29-H$1087</f>
        <v>-3.447803545567929E-2</v>
      </c>
      <c r="O29" s="6">
        <f>I29-I$1087</f>
        <v>-7.5000686224067081E-2</v>
      </c>
    </row>
    <row r="30" spans="1:15" x14ac:dyDescent="0.15">
      <c r="A30" s="1">
        <v>2</v>
      </c>
      <c r="B30" s="1" t="s">
        <v>51</v>
      </c>
      <c r="C30" s="1">
        <v>4</v>
      </c>
      <c r="D30" s="1" t="s">
        <v>18</v>
      </c>
      <c r="E30" s="4">
        <f>IF(マンアワー!E30&gt;0,LN(マンアワー!E30),0)</f>
        <v>8.9173269054170721</v>
      </c>
      <c r="F30" s="4">
        <f>IF(マンアワー!F30&gt;0,LN(マンアワー!F30),0)</f>
        <v>9.3302056198430421</v>
      </c>
      <c r="G30" s="4">
        <f>IF(マンアワー!G30&gt;0,LN(マンアワー!G30),0)</f>
        <v>10.499135151420699</v>
      </c>
      <c r="H30" s="4">
        <f>IF(マンアワー!H30&gt;0,LN(マンアワー!H30),0)</f>
        <v>9.9988786668820193</v>
      </c>
      <c r="I30" s="4">
        <f>IF(マンアワー!I30&gt;0,LN(マンアワー!I30),0)</f>
        <v>9.3185939535517619</v>
      </c>
      <c r="K30" s="6">
        <f>E30-E$1088</f>
        <v>-1.9917404147956912</v>
      </c>
      <c r="L30" s="6">
        <f>F30-F$1088</f>
        <v>-1.5258042526043862</v>
      </c>
      <c r="M30" s="6">
        <f>G30-G$1088</f>
        <v>-0.37597631940221454</v>
      </c>
      <c r="N30" s="6">
        <f>H30-H$1088</f>
        <v>-0.21895946429329172</v>
      </c>
      <c r="O30" s="6">
        <f>I30-I$1088</f>
        <v>-0.11653468903225139</v>
      </c>
    </row>
    <row r="31" spans="1:15" x14ac:dyDescent="0.15">
      <c r="A31" s="1">
        <v>2</v>
      </c>
      <c r="B31" s="1" t="s">
        <v>51</v>
      </c>
      <c r="C31" s="1">
        <v>5</v>
      </c>
      <c r="D31" s="1" t="s">
        <v>19</v>
      </c>
      <c r="E31" s="4">
        <f>IF(マンアワー!E31&gt;0,LN(マンアワー!E31),0)</f>
        <v>8.6419893410729429</v>
      </c>
      <c r="F31" s="4">
        <f>IF(マンアワー!F31&gt;0,LN(マンアワー!F31),0)</f>
        <v>8.6371773438835255</v>
      </c>
      <c r="G31" s="4">
        <f>IF(マンアワー!G31&gt;0,LN(マンアワー!G31),0)</f>
        <v>8.7544034077336477</v>
      </c>
      <c r="H31" s="4">
        <f>IF(マンアワー!H31&gt;0,LN(マンアワー!H31),0)</f>
        <v>8.4913739369946111</v>
      </c>
      <c r="I31" s="4">
        <f>IF(マンアワー!I31&gt;0,LN(マンアワー!I31),0)</f>
        <v>8.2308115841196834</v>
      </c>
      <c r="K31" s="6">
        <f>E31-E$1089</f>
        <v>-0.70046854167774519</v>
      </c>
      <c r="L31" s="6">
        <f>F31-F$1089</f>
        <v>-0.54940120519501257</v>
      </c>
      <c r="M31" s="6">
        <f>G31-G$1089</f>
        <v>-0.49260132440485549</v>
      </c>
      <c r="N31" s="6">
        <f>H31-H$1089</f>
        <v>-0.57053534656716742</v>
      </c>
      <c r="O31" s="6">
        <f>I31-I$1089</f>
        <v>-0.53242853828869841</v>
      </c>
    </row>
    <row r="32" spans="1:15" x14ac:dyDescent="0.15">
      <c r="A32" s="1">
        <v>2</v>
      </c>
      <c r="B32" s="1" t="s">
        <v>51</v>
      </c>
      <c r="C32" s="1">
        <v>6</v>
      </c>
      <c r="D32" s="1" t="s">
        <v>3</v>
      </c>
      <c r="E32" s="4">
        <f>IF(マンアワー!E32&gt;0,LN(マンアワー!E32),0)</f>
        <v>7.7556064791469934</v>
      </c>
      <c r="F32" s="4">
        <f>IF(マンアワー!F32&gt;0,LN(マンアワー!F32),0)</f>
        <v>7.4314181861825901</v>
      </c>
      <c r="G32" s="4">
        <f>IF(マンアワー!G32&gt;0,LN(マンアワー!G32),0)</f>
        <v>7.1818972729764301</v>
      </c>
      <c r="H32" s="4">
        <f>IF(マンアワー!H32&gt;0,LN(マンアワー!H32),0)</f>
        <v>7.1457628239213991</v>
      </c>
      <c r="I32" s="4">
        <f>IF(マンアワー!I32&gt;0,LN(マンアワー!I32),0)</f>
        <v>7.0043899875609936</v>
      </c>
      <c r="K32" s="6">
        <f>E32-E$1090</f>
        <v>-1.5891422715216246</v>
      </c>
      <c r="L32" s="6">
        <f>F32-F$1090</f>
        <v>-1.7015580512087922</v>
      </c>
      <c r="M32" s="6">
        <f>G32-G$1090</f>
        <v>-1.9885826110956462</v>
      </c>
      <c r="N32" s="6">
        <f>H32-H$1090</f>
        <v>-1.985572312238939</v>
      </c>
      <c r="O32" s="6">
        <f>I32-I$1090</f>
        <v>-1.9892428734566776</v>
      </c>
    </row>
    <row r="33" spans="1:15" x14ac:dyDescent="0.15">
      <c r="A33" s="1">
        <v>2</v>
      </c>
      <c r="B33" s="1" t="s">
        <v>51</v>
      </c>
      <c r="C33" s="1">
        <v>7</v>
      </c>
      <c r="D33" s="1" t="s">
        <v>20</v>
      </c>
      <c r="E33" s="4">
        <f>IF(マンアワー!E33&gt;0,LN(マンアワー!E33),0)</f>
        <v>4.7946477519477542</v>
      </c>
      <c r="F33" s="4">
        <f>IF(マンアワー!F33&gt;0,LN(マンアワー!F33),0)</f>
        <v>5.3224808230530547</v>
      </c>
      <c r="G33" s="4">
        <f>IF(マンアワー!G33&gt;0,LN(マンアワー!G33),0)</f>
        <v>4.4895874595282281</v>
      </c>
      <c r="H33" s="4">
        <f>IF(マンアワー!H33&gt;0,LN(マンアワー!H33),0)</f>
        <v>5.021185210554731</v>
      </c>
      <c r="I33" s="4">
        <f>IF(マンアワー!I33&gt;0,LN(マンアワー!I33),0)</f>
        <v>5.2006611390414088</v>
      </c>
      <c r="K33" s="6">
        <f>E33-E$1091</f>
        <v>-1.7073036847373695</v>
      </c>
      <c r="L33" s="6">
        <f>F33-F$1091</f>
        <v>-1.2228215325861793</v>
      </c>
      <c r="M33" s="6">
        <f>G33-G$1091</f>
        <v>-1.9374426145347963</v>
      </c>
      <c r="N33" s="6">
        <f>H33-H$1091</f>
        <v>-1.3016720234973906</v>
      </c>
      <c r="O33" s="6">
        <f>I33-I$1091</f>
        <v>-1.0166803594406923</v>
      </c>
    </row>
    <row r="34" spans="1:15" x14ac:dyDescent="0.15">
      <c r="A34" s="1">
        <v>2</v>
      </c>
      <c r="B34" s="1" t="s">
        <v>51</v>
      </c>
      <c r="C34" s="1">
        <v>8</v>
      </c>
      <c r="D34" s="1" t="s">
        <v>21</v>
      </c>
      <c r="E34" s="4">
        <f>IF(マンアワー!E34&gt;0,LN(マンアワー!E34),0)</f>
        <v>9.0768611277003064</v>
      </c>
      <c r="F34" s="4">
        <f>IF(マンアワー!F34&gt;0,LN(マンアワー!F34),0)</f>
        <v>9.3135907150606734</v>
      </c>
      <c r="G34" s="4">
        <f>IF(マンアワー!G34&gt;0,LN(マンアワー!G34),0)</f>
        <v>9.0722256036666256</v>
      </c>
      <c r="H34" s="4">
        <f>IF(マンアワー!H34&gt;0,LN(マンアワー!H34),0)</f>
        <v>8.9309731767728788</v>
      </c>
      <c r="I34" s="4">
        <f>IF(マンアワー!I34&gt;0,LN(マンアワー!I34),0)</f>
        <v>8.2886062760889434</v>
      </c>
      <c r="K34" s="6">
        <f>E34-E$1092</f>
        <v>-0.91288062853329777</v>
      </c>
      <c r="L34" s="6">
        <f>F34-F$1092</f>
        <v>-0.66601444397617371</v>
      </c>
      <c r="M34" s="6">
        <f>G34-G$1092</f>
        <v>-0.81415017066807316</v>
      </c>
      <c r="N34" s="6">
        <f>H34-H$1092</f>
        <v>-0.694062034894392</v>
      </c>
      <c r="O34" s="6">
        <f>I34-I$1092</f>
        <v>-0.8749607756023412</v>
      </c>
    </row>
    <row r="35" spans="1:15" x14ac:dyDescent="0.15">
      <c r="A35" s="1">
        <v>2</v>
      </c>
      <c r="B35" s="1" t="s">
        <v>51</v>
      </c>
      <c r="C35" s="1">
        <v>9</v>
      </c>
      <c r="D35" s="1" t="s">
        <v>22</v>
      </c>
      <c r="E35" s="4">
        <f>IF(マンアワー!E35&gt;0,LN(マンアワー!E35),0)</f>
        <v>9.1644904619997263</v>
      </c>
      <c r="F35" s="4">
        <f>IF(マンアワー!F35&gt;0,LN(マンアワー!F35),0)</f>
        <v>8.8991965248255305</v>
      </c>
      <c r="G35" s="4">
        <f>IF(マンアワー!G35&gt;0,LN(マンアワー!G35),0)</f>
        <v>8.801749569195005</v>
      </c>
      <c r="H35" s="4">
        <f>IF(マンアワー!H35&gt;0,LN(マンアワー!H35),0)</f>
        <v>9.1291335474015192</v>
      </c>
      <c r="I35" s="4">
        <f>IF(マンアワー!I35&gt;0,LN(マンアワー!I35),0)</f>
        <v>9.3436327964345711</v>
      </c>
      <c r="K35" s="6">
        <f>E35-E$1093</f>
        <v>-0.76943459251630131</v>
      </c>
      <c r="L35" s="6">
        <f>F35-F$1093</f>
        <v>-0.79363862544289532</v>
      </c>
      <c r="M35" s="6">
        <f>G35-G$1093</f>
        <v>-0.74216429531342243</v>
      </c>
      <c r="N35" s="6">
        <f>H35-H$1093</f>
        <v>-0.19797149313867735</v>
      </c>
      <c r="O35" s="6">
        <f>I35-I$1093</f>
        <v>-2.4719982947889463E-3</v>
      </c>
    </row>
    <row r="36" spans="1:15" x14ac:dyDescent="0.15">
      <c r="A36" s="1">
        <v>2</v>
      </c>
      <c r="B36" s="1" t="s">
        <v>51</v>
      </c>
      <c r="C36" s="1">
        <v>10</v>
      </c>
      <c r="D36" s="1" t="s">
        <v>23</v>
      </c>
      <c r="E36" s="4">
        <f>IF(マンアワー!E36&gt;0,LN(マンアワー!E36),0)</f>
        <v>9.0290211925742376</v>
      </c>
      <c r="F36" s="4">
        <f>IF(マンアワー!F36&gt;0,LN(マンアワー!F36),0)</f>
        <v>8.7988496306197383</v>
      </c>
      <c r="G36" s="4">
        <f>IF(マンアワー!G36&gt;0,LN(マンアワー!G36),0)</f>
        <v>8.8904579668216446</v>
      </c>
      <c r="H36" s="4">
        <f>IF(マンアワー!H36&gt;0,LN(マンアワー!H36),0)</f>
        <v>8.8782730444795881</v>
      </c>
      <c r="I36" s="4">
        <f>IF(マンアワー!I36&gt;0,LN(マンアワー!I36),0)</f>
        <v>8.5342694624581945</v>
      </c>
      <c r="K36" s="6">
        <f>E36-E$1094</f>
        <v>-1.0796932688527328</v>
      </c>
      <c r="L36" s="6">
        <f>F36-F$1094</f>
        <v>-1.2608449002423185</v>
      </c>
      <c r="M36" s="6">
        <f>G36-G$1094</f>
        <v>-1.4070150564607182</v>
      </c>
      <c r="N36" s="6">
        <f>H36-H$1094</f>
        <v>-1.2345898942012941</v>
      </c>
      <c r="O36" s="6">
        <f>I36-I$1094</f>
        <v>-1.3241915103862354</v>
      </c>
    </row>
    <row r="37" spans="1:15" x14ac:dyDescent="0.15">
      <c r="A37" s="1">
        <v>2</v>
      </c>
      <c r="B37" s="1" t="s">
        <v>51</v>
      </c>
      <c r="C37" s="1">
        <v>11</v>
      </c>
      <c r="D37" s="1" t="s">
        <v>24</v>
      </c>
      <c r="E37" s="4">
        <f>IF(マンアワー!E37&gt;0,LN(マンアワー!E37),0)</f>
        <v>7.5409257096649789</v>
      </c>
      <c r="F37" s="4">
        <f>IF(マンアワー!F37&gt;0,LN(マンアワー!F37),0)</f>
        <v>7.6911028601057492</v>
      </c>
      <c r="G37" s="4">
        <f>IF(マンアワー!G37&gt;0,LN(マンアワー!G37),0)</f>
        <v>8.1111022866472169</v>
      </c>
      <c r="H37" s="4">
        <f>IF(マンアワー!H37&gt;0,LN(マンアワー!H37),0)</f>
        <v>8.8889737383305345</v>
      </c>
      <c r="I37" s="4">
        <f>IF(マンアワー!I37&gt;0,LN(マンアワー!I37),0)</f>
        <v>8.7109199496810596</v>
      </c>
      <c r="K37" s="6">
        <f>E37-E$1095</f>
        <v>-2.6536467410679112</v>
      </c>
      <c r="L37" s="6">
        <f>F37-F$1095</f>
        <v>-2.5632667711068748</v>
      </c>
      <c r="M37" s="6">
        <f>G37-G$1095</f>
        <v>-2.3658524722662602</v>
      </c>
      <c r="N37" s="6">
        <f>H37-H$1095</f>
        <v>-1.5179110014614441</v>
      </c>
      <c r="O37" s="6">
        <f>I37-I$1095</f>
        <v>-1.5654715185263672</v>
      </c>
    </row>
    <row r="38" spans="1:15" x14ac:dyDescent="0.15">
      <c r="A38" s="1">
        <v>2</v>
      </c>
      <c r="B38" s="1" t="s">
        <v>51</v>
      </c>
      <c r="C38" s="1">
        <v>12</v>
      </c>
      <c r="D38" s="1" t="s">
        <v>25</v>
      </c>
      <c r="E38" s="4">
        <f>IF(マンアワー!E38&gt;0,LN(マンアワー!E38),0)</f>
        <v>9.0895195622099205</v>
      </c>
      <c r="F38" s="4">
        <f>IF(マンアワー!F38&gt;0,LN(マンアワー!F38),0)</f>
        <v>9.7008765127456389</v>
      </c>
      <c r="G38" s="4">
        <f>IF(マンアワー!G38&gt;0,LN(マンアワー!G38),0)</f>
        <v>10.579891135170135</v>
      </c>
      <c r="H38" s="4">
        <f>IF(マンアワー!H38&gt;0,LN(マンアワー!H38),0)</f>
        <v>10.617240746309374</v>
      </c>
      <c r="I38" s="4">
        <f>IF(マンアワー!I38&gt;0,LN(マンアワー!I38),0)</f>
        <v>10.347686256455733</v>
      </c>
      <c r="K38" s="6">
        <f>E38-E$1096</f>
        <v>-1.0993689094992654</v>
      </c>
      <c r="L38" s="6">
        <f>F38-F$1096</f>
        <v>-0.71468433340850446</v>
      </c>
      <c r="M38" s="6">
        <f>G38-G$1096</f>
        <v>-0.40097403568616841</v>
      </c>
      <c r="N38" s="6">
        <f>H38-H$1096</f>
        <v>-0.26573161568400927</v>
      </c>
      <c r="O38" s="6">
        <f>I38-I$1096</f>
        <v>-0.34576428066267795</v>
      </c>
    </row>
    <row r="39" spans="1:15" x14ac:dyDescent="0.15">
      <c r="A39" s="1">
        <v>2</v>
      </c>
      <c r="B39" s="1" t="s">
        <v>51</v>
      </c>
      <c r="C39" s="1">
        <v>13</v>
      </c>
      <c r="D39" s="1" t="s">
        <v>26</v>
      </c>
      <c r="E39" s="4">
        <f>IF(マンアワー!E39&gt;0,LN(マンアワー!E39),0)</f>
        <v>7.7365748667472802</v>
      </c>
      <c r="F39" s="4">
        <f>IF(マンアワー!F39&gt;0,LN(マンアワー!F39),0)</f>
        <v>7.9686910383578837</v>
      </c>
      <c r="G39" s="4">
        <f>IF(マンアワー!G39&gt;0,LN(マンアワー!G39),0)</f>
        <v>7.4628739136165168</v>
      </c>
      <c r="H39" s="4">
        <f>IF(マンアワー!H39&gt;0,LN(マンアワー!H39),0)</f>
        <v>7.6204200746529231</v>
      </c>
      <c r="I39" s="4">
        <f>IF(マンアワー!I39&gt;0,LN(マンアワー!I39),0)</f>
        <v>8.034194675869438</v>
      </c>
      <c r="K39" s="6">
        <f>E39-E$1097</f>
        <v>-1.8969750714711724</v>
      </c>
      <c r="L39" s="6">
        <f>F39-F$1097</f>
        <v>-1.7973547078634269</v>
      </c>
      <c r="M39" s="6">
        <f>G39-G$1097</f>
        <v>-2.3525014488377947</v>
      </c>
      <c r="N39" s="6">
        <f>H39-H$1097</f>
        <v>-2.1120399612064062</v>
      </c>
      <c r="O39" s="6">
        <f>I39-I$1097</f>
        <v>-1.9047527046828385</v>
      </c>
    </row>
    <row r="40" spans="1:15" x14ac:dyDescent="0.15">
      <c r="A40" s="1">
        <v>2</v>
      </c>
      <c r="B40" s="1" t="s">
        <v>51</v>
      </c>
      <c r="C40" s="1">
        <v>14</v>
      </c>
      <c r="D40" s="1" t="s">
        <v>27</v>
      </c>
      <c r="E40" s="4">
        <f>IF(マンアワー!E40&gt;0,LN(マンアワー!E40),0)</f>
        <v>6.1817212654903342</v>
      </c>
      <c r="F40" s="4">
        <f>IF(マンアワー!F40&gt;0,LN(マンアワー!F40),0)</f>
        <v>7.8802666280708333</v>
      </c>
      <c r="G40" s="4">
        <f>IF(マンアワー!G40&gt;0,LN(マンアワー!G40),0)</f>
        <v>8.5407777825145921</v>
      </c>
      <c r="H40" s="4">
        <f>IF(マンアワー!H40&gt;0,LN(マンアワー!H40),0)</f>
        <v>8.2662250971174025</v>
      </c>
      <c r="I40" s="4">
        <f>IF(マンアワー!I40&gt;0,LN(マンアワー!I40),0)</f>
        <v>8.1754169985224809</v>
      </c>
      <c r="K40" s="6">
        <f>E40-E$1098</f>
        <v>-1.7734105789186874</v>
      </c>
      <c r="L40" s="6">
        <f>F40-F$1098</f>
        <v>-0.47033757271257848</v>
      </c>
      <c r="M40" s="6">
        <f>G40-G$1098</f>
        <v>-5.0614552991365969E-3</v>
      </c>
      <c r="N40" s="6">
        <f>H40-H$1098</f>
        <v>9.3507877919059013E-2</v>
      </c>
      <c r="O40" s="6">
        <f>I40-I$1098</f>
        <v>2.8928801158031092E-2</v>
      </c>
    </row>
    <row r="41" spans="1:15" x14ac:dyDescent="0.15">
      <c r="A41" s="1">
        <v>2</v>
      </c>
      <c r="B41" s="1" t="s">
        <v>51</v>
      </c>
      <c r="C41" s="1">
        <v>15</v>
      </c>
      <c r="D41" s="1" t="s">
        <v>28</v>
      </c>
      <c r="E41" s="4">
        <f>IF(マンアワー!E41&gt;0,LN(マンアワー!E41),0)</f>
        <v>10.632735807954813</v>
      </c>
      <c r="F41" s="4">
        <f>IF(マンアワー!F41&gt;0,LN(マンアワー!F41),0)</f>
        <v>10.567233957328368</v>
      </c>
      <c r="G41" s="4">
        <f>IF(マンアワー!G41&gt;0,LN(マンアワー!G41),0)</f>
        <v>10.394318875032576</v>
      </c>
      <c r="H41" s="4">
        <f>IF(マンアワー!H41&gt;0,LN(マンアワー!H41),0)</f>
        <v>10.091118867789488</v>
      </c>
      <c r="I41" s="4">
        <f>IF(マンアワー!I41&gt;0,LN(マンアワー!I41),0)</f>
        <v>9.6220972838130336</v>
      </c>
      <c r="K41" s="6">
        <f>E41-E$1099</f>
        <v>-0.74045376273678443</v>
      </c>
      <c r="L41" s="6">
        <f>F41-F$1099</f>
        <v>-0.73427660069877732</v>
      </c>
      <c r="M41" s="6">
        <f>G41-G$1099</f>
        <v>-0.92213756542193615</v>
      </c>
      <c r="N41" s="6">
        <f>H41-H$1099</f>
        <v>-0.97772874210053295</v>
      </c>
      <c r="O41" s="6">
        <f>I41-I$1099</f>
        <v>-1.120410728171704</v>
      </c>
    </row>
    <row r="42" spans="1:15" x14ac:dyDescent="0.15">
      <c r="A42" s="1">
        <v>2</v>
      </c>
      <c r="B42" s="1" t="s">
        <v>50</v>
      </c>
      <c r="C42" s="1">
        <v>16</v>
      </c>
      <c r="D42" s="1" t="s">
        <v>11</v>
      </c>
      <c r="E42" s="4">
        <f>IF(マンアワー!E42&gt;0,LN(マンアワー!E42),0)</f>
        <v>11.986656875588316</v>
      </c>
      <c r="F42" s="4">
        <f>IF(マンアワー!F42&gt;0,LN(マンアワー!F42),0)</f>
        <v>12.303897788435556</v>
      </c>
      <c r="G42" s="4">
        <f>IF(マンアワー!G42&gt;0,LN(マンアワー!G42),0)</f>
        <v>12.005584598061347</v>
      </c>
      <c r="H42" s="4">
        <f>IF(マンアワー!H42&gt;0,LN(マンアワー!H42),0)</f>
        <v>12.150790271748727</v>
      </c>
      <c r="I42" s="4">
        <f>IF(マンアワー!I42&gt;0,LN(マンアワー!I42),0)</f>
        <v>11.864213425278905</v>
      </c>
      <c r="K42" s="6">
        <f>E42-E$1100</f>
        <v>4.3632310229728688E-3</v>
      </c>
      <c r="L42" s="6">
        <f>F42-F$1100</f>
        <v>1.796799939741156E-2</v>
      </c>
      <c r="M42" s="6">
        <f>G42-G$1100</f>
        <v>-0.25992086042458418</v>
      </c>
      <c r="N42" s="6">
        <f>H42-H$1100</f>
        <v>-0.1009317859330956</v>
      </c>
      <c r="O42" s="6">
        <f>I42-I$1100</f>
        <v>-0.10494552148056258</v>
      </c>
    </row>
    <row r="43" spans="1:15" x14ac:dyDescent="0.15">
      <c r="A43" s="1">
        <v>2</v>
      </c>
      <c r="B43" s="1" t="s">
        <v>50</v>
      </c>
      <c r="C43" s="1">
        <v>17</v>
      </c>
      <c r="D43" s="1" t="s">
        <v>12</v>
      </c>
      <c r="E43" s="4">
        <f>IF(マンアワー!E43&gt;0,LN(マンアワー!E43),0)</f>
        <v>8.7502100352846579</v>
      </c>
      <c r="F43" s="4">
        <f>IF(マンアワー!F43&gt;0,LN(マンアワー!F43),0)</f>
        <v>8.8827017388653839</v>
      </c>
      <c r="G43" s="4">
        <f>IF(マンアワー!G43&gt;0,LN(マンアワー!G43),0)</f>
        <v>9.0826548456908505</v>
      </c>
      <c r="H43" s="4">
        <f>IF(マンアワー!H43&gt;0,LN(マンアワー!H43),0)</f>
        <v>9.0759814535444026</v>
      </c>
      <c r="I43" s="4">
        <f>IF(マンアワー!I43&gt;0,LN(マンアワー!I43),0)</f>
        <v>9.1748738526643621</v>
      </c>
      <c r="K43" s="6">
        <f>E43-E$1101</f>
        <v>-0.42229530092092737</v>
      </c>
      <c r="L43" s="6">
        <f>F43-F$1101</f>
        <v>-0.45323857860142347</v>
      </c>
      <c r="M43" s="6">
        <f>G43-G$1101</f>
        <v>-0.3646559520025523</v>
      </c>
      <c r="N43" s="6">
        <f>H43-H$1101</f>
        <v>-0.42074001038472275</v>
      </c>
      <c r="O43" s="6">
        <f>I43-I$1101</f>
        <v>-0.26965042241251247</v>
      </c>
    </row>
    <row r="44" spans="1:15" x14ac:dyDescent="0.15">
      <c r="A44" s="1">
        <v>2</v>
      </c>
      <c r="B44" s="1" t="s">
        <v>50</v>
      </c>
      <c r="C44" s="1">
        <v>18</v>
      </c>
      <c r="D44" s="1" t="s">
        <v>13</v>
      </c>
      <c r="E44" s="4">
        <f>IF(マンアワー!E44&gt;0,LN(マンアワー!E44),0)</f>
        <v>12.320997036804668</v>
      </c>
      <c r="F44" s="4">
        <f>IF(マンアワー!F44&gt;0,LN(マンアワー!F44),0)</f>
        <v>12.536385385410256</v>
      </c>
      <c r="G44" s="4">
        <f>IF(マンアワー!G44&gt;0,LN(マンアワー!G44),0)</f>
        <v>12.404798395683091</v>
      </c>
      <c r="H44" s="4">
        <f>IF(マンアワー!H44&gt;0,LN(マンアワー!H44),0)</f>
        <v>12.278766764236911</v>
      </c>
      <c r="I44" s="4">
        <f>IF(マンアワー!I44&gt;0,LN(マンアワー!I44),0)</f>
        <v>12.013314278349856</v>
      </c>
      <c r="K44" s="6">
        <f>E44-E$1102</f>
        <v>-0.26758343717764532</v>
      </c>
      <c r="L44" s="6">
        <f>F44-F$1102</f>
        <v>-0.17702449151555122</v>
      </c>
      <c r="M44" s="6">
        <f>G44-G$1102</f>
        <v>-0.24030633930406609</v>
      </c>
      <c r="N44" s="6">
        <f>H44-H$1102</f>
        <v>-0.22941108823945378</v>
      </c>
      <c r="O44" s="6">
        <f>I44-I$1102</f>
        <v>-0.32259144490081937</v>
      </c>
    </row>
    <row r="45" spans="1:15" x14ac:dyDescent="0.15">
      <c r="A45" s="1">
        <v>2</v>
      </c>
      <c r="B45" s="1" t="s">
        <v>50</v>
      </c>
      <c r="C45" s="1">
        <v>19</v>
      </c>
      <c r="D45" s="1" t="s">
        <v>14</v>
      </c>
      <c r="E45" s="4">
        <f>IF(マンアワー!E45&gt;0,LN(マンアワー!E45),0)</f>
        <v>10.058952997329037</v>
      </c>
      <c r="F45" s="4">
        <f>IF(マンアワー!F45&gt;0,LN(マンアワー!F45),0)</f>
        <v>10.441939304492619</v>
      </c>
      <c r="G45" s="4">
        <f>IF(マンアワー!G45&gt;0,LN(マンアワー!G45),0)</f>
        <v>10.48221410331279</v>
      </c>
      <c r="H45" s="4">
        <f>IF(マンアワー!H45&gt;0,LN(マンアワー!H45),0)</f>
        <v>10.347380226364841</v>
      </c>
      <c r="I45" s="4">
        <f>IF(マンアワー!I45&gt;0,LN(マンアワー!I45),0)</f>
        <v>10.32379511955007</v>
      </c>
      <c r="K45" s="6">
        <f>E45-E$1103</f>
        <v>-0.39385215900667347</v>
      </c>
      <c r="L45" s="6">
        <f>F45-F$1103</f>
        <v>-0.29595028821568548</v>
      </c>
      <c r="M45" s="6">
        <f>G45-G$1103</f>
        <v>-0.36187992817056447</v>
      </c>
      <c r="N45" s="6">
        <f>H45-H$1103</f>
        <v>-0.36767697082607675</v>
      </c>
      <c r="O45" s="6">
        <f>I45-I$1103</f>
        <v>-0.3509868770172222</v>
      </c>
    </row>
    <row r="46" spans="1:15" x14ac:dyDescent="0.15">
      <c r="A46" s="1">
        <v>2</v>
      </c>
      <c r="B46" s="1" t="s">
        <v>50</v>
      </c>
      <c r="C46" s="1">
        <v>20</v>
      </c>
      <c r="D46" s="1" t="s">
        <v>15</v>
      </c>
      <c r="E46" s="4">
        <f>IF(マンアワー!E46&gt;0,LN(マンアワー!E46),0)</f>
        <v>8.1660925355946326</v>
      </c>
      <c r="F46" s="4">
        <f>IF(マンアワー!F46&gt;0,LN(マンアワー!F46),0)</f>
        <v>9.1176022927198961</v>
      </c>
      <c r="G46" s="4">
        <f>IF(マンアワー!G46&gt;0,LN(マンアワー!G46),0)</f>
        <v>9.128621671697994</v>
      </c>
      <c r="H46" s="4">
        <f>IF(マンアワー!H46&gt;0,LN(マンアワー!H46),0)</f>
        <v>9.1131738552796691</v>
      </c>
      <c r="I46" s="4">
        <f>IF(マンアワー!I46&gt;0,LN(マンアワー!I46),0)</f>
        <v>8.952130524988771</v>
      </c>
      <c r="K46" s="6">
        <f>E46-E$1104</f>
        <v>-0.50497095106525336</v>
      </c>
      <c r="L46" s="6">
        <f>F46-F$1104</f>
        <v>-0.15876210444601213</v>
      </c>
      <c r="M46" s="6">
        <f>G46-G$1104</f>
        <v>-0.53847808064192471</v>
      </c>
      <c r="N46" s="6">
        <f>H46-H$1104</f>
        <v>-0.58965575268465464</v>
      </c>
      <c r="O46" s="6">
        <f>I46-I$1104</f>
        <v>-0.70503947323129701</v>
      </c>
    </row>
    <row r="47" spans="1:15" x14ac:dyDescent="0.15">
      <c r="A47" s="1">
        <v>2</v>
      </c>
      <c r="B47" s="1" t="s">
        <v>50</v>
      </c>
      <c r="C47" s="1">
        <v>21</v>
      </c>
      <c r="D47" s="1" t="s">
        <v>16</v>
      </c>
      <c r="E47" s="4">
        <f>IF(マンアワー!E47&gt;0,LN(マンアワー!E47),0)</f>
        <v>11.333283553522559</v>
      </c>
      <c r="F47" s="4">
        <f>IF(マンアワー!F47&gt;0,LN(マンアワー!F47),0)</f>
        <v>11.376655296633672</v>
      </c>
      <c r="G47" s="4">
        <f>IF(マンアワー!G47&gt;0,LN(マンアワー!G47),0)</f>
        <v>11.382591468649908</v>
      </c>
      <c r="H47" s="4">
        <f>IF(マンアワー!H47&gt;0,LN(マンアワー!H47),0)</f>
        <v>11.30650114401279</v>
      </c>
      <c r="I47" s="4">
        <f>IF(マンアワー!I47&gt;0,LN(マンアワー!I47),0)</f>
        <v>11.158997699746761</v>
      </c>
      <c r="K47" s="6">
        <f>E47-E$1105</f>
        <v>-0.22688682420192841</v>
      </c>
      <c r="L47" s="6">
        <f>F47-F$1105</f>
        <v>-0.23779412896939789</v>
      </c>
      <c r="M47" s="6">
        <f>G47-G$1105</f>
        <v>-0.27350783202880713</v>
      </c>
      <c r="N47" s="6">
        <f>H47-H$1105</f>
        <v>-0.3137842363089991</v>
      </c>
      <c r="O47" s="6">
        <f>I47-I$1105</f>
        <v>-0.37214515222120959</v>
      </c>
    </row>
    <row r="48" spans="1:15" x14ac:dyDescent="0.15">
      <c r="A48" s="1">
        <v>2</v>
      </c>
      <c r="B48" s="1" t="s">
        <v>49</v>
      </c>
      <c r="C48" s="1">
        <v>22</v>
      </c>
      <c r="D48" s="1" t="s">
        <v>8</v>
      </c>
      <c r="E48" s="4">
        <f>IF(マンアワー!E48&gt;0,LN(マンアワー!E48),0)</f>
        <v>12.317631608038665</v>
      </c>
      <c r="F48" s="4">
        <f>IF(マンアワー!F48&gt;0,LN(マンアワー!F48),0)</f>
        <v>12.614032042458646</v>
      </c>
      <c r="G48" s="4">
        <f>IF(マンアワー!G48&gt;0,LN(マンアワー!G48),0)</f>
        <v>12.650784966622984</v>
      </c>
      <c r="H48" s="4">
        <f>IF(マンアワー!H48&gt;0,LN(マンアワー!H48),0)</f>
        <v>12.839369869743603</v>
      </c>
      <c r="I48" s="4">
        <f>IF(マンアワー!I48&gt;0,LN(マンアワー!I48),0)</f>
        <v>12.931553809690293</v>
      </c>
      <c r="K48" s="6">
        <f>E48-E$1106</f>
        <v>-0.2455867813373338</v>
      </c>
      <c r="L48" s="6">
        <f>F48-F$1106</f>
        <v>-0.20345655000397223</v>
      </c>
      <c r="M48" s="6">
        <f>G48-G$1106</f>
        <v>-0.41651326635098762</v>
      </c>
      <c r="N48" s="6">
        <f>H48-H$1106</f>
        <v>-0.34598930169129005</v>
      </c>
      <c r="O48" s="6">
        <f>I48-I$1106</f>
        <v>-0.36171556823528661</v>
      </c>
    </row>
    <row r="49" spans="1:15" x14ac:dyDescent="0.15">
      <c r="A49" s="1">
        <v>2</v>
      </c>
      <c r="B49" s="1" t="s">
        <v>49</v>
      </c>
      <c r="C49" s="1">
        <v>23</v>
      </c>
      <c r="D49" s="1" t="s">
        <v>29</v>
      </c>
      <c r="E49" s="4">
        <f>IF(マンアワー!E49&gt;0,LN(マンアワー!E49),0)</f>
        <v>11.565228116795168</v>
      </c>
      <c r="F49" s="4">
        <f>IF(マンアワー!F49&gt;0,LN(マンアワー!F49),0)</f>
        <v>11.740609970414914</v>
      </c>
      <c r="G49" s="4">
        <f>IF(マンアワー!G49&gt;0,LN(マンアワー!G49),0)</f>
        <v>11.649965365685116</v>
      </c>
      <c r="H49" s="4">
        <f>IF(マンアワー!H49&gt;0,LN(マンアワー!H49),0)</f>
        <v>11.630480784657216</v>
      </c>
      <c r="I49" s="4">
        <f>IF(マンアワー!I49&gt;0,LN(マンアワー!I49),0)</f>
        <v>11.419057005896176</v>
      </c>
      <c r="K49" s="6">
        <f>E49-E$1107</f>
        <v>-4.5499253861834177E-2</v>
      </c>
      <c r="L49" s="6">
        <f>F49-F$1107</f>
        <v>-1.6184951412986592E-2</v>
      </c>
      <c r="M49" s="6">
        <f>G49-G$1107</f>
        <v>-8.8668948673509718E-2</v>
      </c>
      <c r="N49" s="6">
        <f>H49-H$1107</f>
        <v>-3.1140076576713582E-2</v>
      </c>
      <c r="O49" s="6">
        <f>I49-I$1107</f>
        <v>-7.7815500327144349E-2</v>
      </c>
    </row>
    <row r="50" spans="1:15" x14ac:dyDescent="0.15">
      <c r="A50" s="1">
        <v>3</v>
      </c>
      <c r="B50" s="1" t="s">
        <v>53</v>
      </c>
      <c r="C50" s="1">
        <v>1</v>
      </c>
      <c r="D50" s="1" t="s">
        <v>9</v>
      </c>
      <c r="E50" s="4">
        <f>IF(マンアワー!E50&gt;0,LN(マンアワー!E50),0)</f>
        <v>13.250309929212355</v>
      </c>
      <c r="F50" s="4">
        <f>IF(マンアワー!F50&gt;0,LN(マンアワー!F50),0)</f>
        <v>12.931788829953199</v>
      </c>
      <c r="G50" s="4">
        <f>IF(マンアワー!G50&gt;0,LN(マンアワー!G50),0)</f>
        <v>12.639158936307011</v>
      </c>
      <c r="H50" s="4">
        <f>IF(マンアワー!H50&gt;0,LN(マンアワー!H50),0)</f>
        <v>12.1406935310947</v>
      </c>
      <c r="I50" s="4">
        <f>IF(マンアワー!I50&gt;0,LN(マンアワー!I50),0)</f>
        <v>11.875581535593032</v>
      </c>
      <c r="K50" s="6">
        <f>E50-E$1085</f>
        <v>0.42227828830487724</v>
      </c>
      <c r="L50" s="6">
        <f>F50-F$1085</f>
        <v>0.52218641186873072</v>
      </c>
      <c r="M50" s="6">
        <f>G50-G$1085</f>
        <v>0.63295185205318916</v>
      </c>
      <c r="N50" s="6">
        <f>H50-H$1085</f>
        <v>0.55963743637401997</v>
      </c>
      <c r="O50" s="6">
        <f>I50-I$1085</f>
        <v>0.53283265688179604</v>
      </c>
    </row>
    <row r="51" spans="1:15" x14ac:dyDescent="0.15">
      <c r="A51" s="1">
        <v>3</v>
      </c>
      <c r="B51" s="1" t="s">
        <v>53</v>
      </c>
      <c r="C51" s="1">
        <v>2</v>
      </c>
      <c r="D51" s="1" t="s">
        <v>10</v>
      </c>
      <c r="E51" s="4">
        <f>IF(マンアワー!E51&gt;0,LN(マンアワー!E51),0)</f>
        <v>9.5978657635674569</v>
      </c>
      <c r="F51" s="4">
        <f>IF(マンアワー!F51&gt;0,LN(マンアワー!F51),0)</f>
        <v>8.9790940595795234</v>
      </c>
      <c r="G51" s="4">
        <f>IF(マンアワー!G51&gt;0,LN(マンアワー!G51),0)</f>
        <v>8.4342860577687624</v>
      </c>
      <c r="H51" s="4">
        <f>IF(マンアワー!H51&gt;0,LN(マンアワー!H51),0)</f>
        <v>8.1568650647104981</v>
      </c>
      <c r="I51" s="4">
        <f>IF(マンアワー!I51&gt;0,LN(マンアワー!I51),0)</f>
        <v>7.4808058689144366</v>
      </c>
      <c r="K51" s="6">
        <f>E51-E$1086</f>
        <v>0.7495394598614542</v>
      </c>
      <c r="L51" s="6">
        <f>F51-F$1086</f>
        <v>0.65837246899421586</v>
      </c>
      <c r="M51" s="6">
        <f>G51-G$1086</f>
        <v>0.35855384380366218</v>
      </c>
      <c r="N51" s="6">
        <f>H51-H$1086</f>
        <v>0.4379204955225342</v>
      </c>
      <c r="O51" s="6">
        <f>I51-I$1086</f>
        <v>0.50439200467704204</v>
      </c>
    </row>
    <row r="52" spans="1:15" x14ac:dyDescent="0.15">
      <c r="A52" s="1">
        <v>3</v>
      </c>
      <c r="B52" s="1" t="s">
        <v>54</v>
      </c>
      <c r="C52" s="1">
        <v>3</v>
      </c>
      <c r="D52" s="1" t="s">
        <v>17</v>
      </c>
      <c r="E52" s="4">
        <f>IF(マンアワー!E52&gt;0,LN(マンアワー!E52),0)</f>
        <v>10.617642185491324</v>
      </c>
      <c r="F52" s="4">
        <f>IF(マンアワー!F52&gt;0,LN(マンアワー!F52),0)</f>
        <v>10.700974927797455</v>
      </c>
      <c r="G52" s="4">
        <f>IF(マンアワー!G52&gt;0,LN(マンアワー!G52),0)</f>
        <v>10.898541867613075</v>
      </c>
      <c r="H52" s="4">
        <f>IF(マンアワー!H52&gt;0,LN(マンアワー!H52),0)</f>
        <v>10.799434795785652</v>
      </c>
      <c r="I52" s="4">
        <f>IF(マンアワー!I52&gt;0,LN(マンアワー!I52),0)</f>
        <v>10.652068474065523</v>
      </c>
      <c r="K52" s="6">
        <f>E52-E$1087</f>
        <v>-9.1904508782615579E-2</v>
      </c>
      <c r="L52" s="6">
        <f>F52-F$1087</f>
        <v>-1.7153796013785083E-2</v>
      </c>
      <c r="M52" s="6">
        <f>G52-G$1087</f>
        <v>7.4642764265515638E-2</v>
      </c>
      <c r="N52" s="6">
        <f>H52-H$1087</f>
        <v>7.2566403225675202E-2</v>
      </c>
      <c r="O52" s="6">
        <f>I52-I$1087</f>
        <v>4.5552584160510889E-2</v>
      </c>
    </row>
    <row r="53" spans="1:15" x14ac:dyDescent="0.15">
      <c r="A53" s="1">
        <v>3</v>
      </c>
      <c r="B53" s="1" t="s">
        <v>54</v>
      </c>
      <c r="C53" s="1">
        <v>4</v>
      </c>
      <c r="D53" s="1" t="s">
        <v>18</v>
      </c>
      <c r="E53" s="4">
        <f>IF(マンアワー!E53&gt;0,LN(マンアワー!E53),0)</f>
        <v>9.5343472647765086</v>
      </c>
      <c r="F53" s="4">
        <f>IF(マンアワー!F53&gt;0,LN(マンアワー!F53),0)</f>
        <v>10.092536498140856</v>
      </c>
      <c r="G53" s="4">
        <f>IF(マンアワー!G53&gt;0,LN(マンアワー!G53),0)</f>
        <v>10.554715096987554</v>
      </c>
      <c r="H53" s="4">
        <f>IF(マンアワー!H53&gt;0,LN(マンアワー!H53),0)</f>
        <v>10.089257352437018</v>
      </c>
      <c r="I53" s="4">
        <f>IF(マンアワー!I53&gt;0,LN(マンアワー!I53),0)</f>
        <v>9.350925281789122</v>
      </c>
      <c r="K53" s="6">
        <f>E53-E$1088</f>
        <v>-1.3747200554362546</v>
      </c>
      <c r="L53" s="6">
        <f>F53-F$1088</f>
        <v>-0.76347337430657269</v>
      </c>
      <c r="M53" s="6">
        <f>G53-G$1088</f>
        <v>-0.32039637383535968</v>
      </c>
      <c r="N53" s="6">
        <f>H53-H$1088</f>
        <v>-0.12858077873829288</v>
      </c>
      <c r="O53" s="6">
        <f>I53-I$1088</f>
        <v>-8.4203360794891324E-2</v>
      </c>
    </row>
    <row r="54" spans="1:15" x14ac:dyDescent="0.15">
      <c r="A54" s="1">
        <v>3</v>
      </c>
      <c r="B54" s="1" t="s">
        <v>54</v>
      </c>
      <c r="C54" s="1">
        <v>5</v>
      </c>
      <c r="D54" s="1" t="s">
        <v>19</v>
      </c>
      <c r="E54" s="4">
        <f>IF(マンアワー!E54&gt;0,LN(マンアワー!E54),0)</f>
        <v>8.2077927531308212</v>
      </c>
      <c r="F54" s="4">
        <f>IF(マンアワー!F54&gt;0,LN(マンアワー!F54),0)</f>
        <v>8.1318413976310211</v>
      </c>
      <c r="G54" s="4">
        <f>IF(マンアワー!G54&gt;0,LN(マンアワー!G54),0)</f>
        <v>8.3305712138399297</v>
      </c>
      <c r="H54" s="4">
        <f>IF(マンアワー!H54&gt;0,LN(マンアワー!H54),0)</f>
        <v>8.17459215778279</v>
      </c>
      <c r="I54" s="4">
        <f>IF(マンアワー!I54&gt;0,LN(マンアワー!I54),0)</f>
        <v>8.0649807498811121</v>
      </c>
      <c r="K54" s="6">
        <f>E54-E$1089</f>
        <v>-1.1346651296198669</v>
      </c>
      <c r="L54" s="6">
        <f>F54-F$1089</f>
        <v>-1.054737151447517</v>
      </c>
      <c r="M54" s="6">
        <f>G54-G$1089</f>
        <v>-0.91643351829857345</v>
      </c>
      <c r="N54" s="6">
        <f>H54-H$1089</f>
        <v>-0.88731712577898847</v>
      </c>
      <c r="O54" s="6">
        <f>I54-I$1089</f>
        <v>-0.69825937252726966</v>
      </c>
    </row>
    <row r="55" spans="1:15" x14ac:dyDescent="0.15">
      <c r="A55" s="1">
        <v>3</v>
      </c>
      <c r="B55" s="1" t="s">
        <v>54</v>
      </c>
      <c r="C55" s="1">
        <v>6</v>
      </c>
      <c r="D55" s="1" t="s">
        <v>3</v>
      </c>
      <c r="E55" s="4">
        <f>IF(マンアワー!E55&gt;0,LN(マンアワー!E55),0)</f>
        <v>8.0838488522362102</v>
      </c>
      <c r="F55" s="4">
        <f>IF(マンアワー!F55&gt;0,LN(マンアワー!F55),0)</f>
        <v>7.9373588686424794</v>
      </c>
      <c r="G55" s="4">
        <f>IF(マンアワー!G55&gt;0,LN(マンアワー!G55),0)</f>
        <v>7.8758732641989653</v>
      </c>
      <c r="H55" s="4">
        <f>IF(マンアワー!H55&gt;0,LN(マンアワー!H55),0)</f>
        <v>7.8681662066176781</v>
      </c>
      <c r="I55" s="4">
        <f>IF(マンアワー!I55&gt;0,LN(マンアワー!I55),0)</f>
        <v>7.9333486423786939</v>
      </c>
      <c r="K55" s="6">
        <f>E55-E$1090</f>
        <v>-1.2608998984324078</v>
      </c>
      <c r="L55" s="6">
        <f>F55-F$1090</f>
        <v>-1.1956173687489029</v>
      </c>
      <c r="M55" s="6">
        <f>G55-G$1090</f>
        <v>-1.294606619873111</v>
      </c>
      <c r="N55" s="6">
        <f>H55-H$1090</f>
        <v>-1.26316892954266</v>
      </c>
      <c r="O55" s="6">
        <f>I55-I$1090</f>
        <v>-1.0602842186389774</v>
      </c>
    </row>
    <row r="56" spans="1:15" x14ac:dyDescent="0.15">
      <c r="A56" s="1">
        <v>3</v>
      </c>
      <c r="B56" s="1" t="s">
        <v>54</v>
      </c>
      <c r="C56" s="1">
        <v>7</v>
      </c>
      <c r="D56" s="1" t="s">
        <v>20</v>
      </c>
      <c r="E56" s="4">
        <f>IF(マンアワー!E56&gt;0,LN(マンアワー!E56),0)</f>
        <v>4.938009385784194</v>
      </c>
      <c r="F56" s="4">
        <f>IF(マンアワー!F56&gt;0,LN(マンアワー!F56),0)</f>
        <v>5.1154682795779154</v>
      </c>
      <c r="G56" s="4">
        <f>IF(マンアワー!G56&gt;0,LN(マンアワー!G56),0)</f>
        <v>5.1557649349787242</v>
      </c>
      <c r="H56" s="4">
        <f>IF(マンアワー!H56&gt;0,LN(マンアワー!H56),0)</f>
        <v>5.4342228111926341</v>
      </c>
      <c r="I56" s="4">
        <f>IF(マンアワー!I56&gt;0,LN(マンアワー!I56),0)</f>
        <v>5.7097659482988457</v>
      </c>
      <c r="K56" s="6">
        <f>E56-E$1091</f>
        <v>-1.5639420509009296</v>
      </c>
      <c r="L56" s="6">
        <f>F56-F$1091</f>
        <v>-1.4298340760613186</v>
      </c>
      <c r="M56" s="6">
        <f>G56-G$1091</f>
        <v>-1.2712651390843002</v>
      </c>
      <c r="N56" s="6">
        <f>H56-H$1091</f>
        <v>-0.88863442285948757</v>
      </c>
      <c r="O56" s="6">
        <f>I56-I$1091</f>
        <v>-0.50757555018325551</v>
      </c>
    </row>
    <row r="57" spans="1:15" x14ac:dyDescent="0.15">
      <c r="A57" s="1">
        <v>3</v>
      </c>
      <c r="B57" s="1" t="s">
        <v>54</v>
      </c>
      <c r="C57" s="1">
        <v>8</v>
      </c>
      <c r="D57" s="1" t="s">
        <v>21</v>
      </c>
      <c r="E57" s="4">
        <f>IF(マンアワー!E57&gt;0,LN(マンアワー!E57),0)</f>
        <v>9.2940818226748707</v>
      </c>
      <c r="F57" s="4">
        <f>IF(マンアワー!F57&gt;0,LN(マンアワー!F57),0)</f>
        <v>9.5797736070427053</v>
      </c>
      <c r="G57" s="4">
        <f>IF(マンアワー!G57&gt;0,LN(マンアワー!G57),0)</f>
        <v>9.4246039526441585</v>
      </c>
      <c r="H57" s="4">
        <f>IF(マンアワー!H57&gt;0,LN(マンアワー!H57),0)</f>
        <v>9.3453135751814465</v>
      </c>
      <c r="I57" s="4">
        <f>IF(マンアワー!I57&gt;0,LN(マンアワー!I57),0)</f>
        <v>8.6376921571506884</v>
      </c>
      <c r="K57" s="6">
        <f>E57-E$1092</f>
        <v>-0.69565993355873346</v>
      </c>
      <c r="L57" s="6">
        <f>F57-F$1092</f>
        <v>-0.39983155199414178</v>
      </c>
      <c r="M57" s="6">
        <f>G57-G$1092</f>
        <v>-0.46177182169054021</v>
      </c>
      <c r="N57" s="6">
        <f>H57-H$1092</f>
        <v>-0.27972163648582438</v>
      </c>
      <c r="O57" s="6">
        <f>I57-I$1092</f>
        <v>-0.52587489454059622</v>
      </c>
    </row>
    <row r="58" spans="1:15" x14ac:dyDescent="0.15">
      <c r="A58" s="1">
        <v>3</v>
      </c>
      <c r="B58" s="1" t="s">
        <v>54</v>
      </c>
      <c r="C58" s="1">
        <v>9</v>
      </c>
      <c r="D58" s="1" t="s">
        <v>22</v>
      </c>
      <c r="E58" s="4">
        <f>IF(マンアワー!E58&gt;0,LN(マンアワー!E58),0)</f>
        <v>10.098336620892205</v>
      </c>
      <c r="F58" s="4">
        <f>IF(マンアワー!F58&gt;0,LN(マンアワー!F58),0)</f>
        <v>9.6306333613657404</v>
      </c>
      <c r="G58" s="4">
        <f>IF(マンアワー!G58&gt;0,LN(マンアワー!G58),0)</f>
        <v>9.046733109266194</v>
      </c>
      <c r="H58" s="4">
        <f>IF(マンアワー!H58&gt;0,LN(マンアワー!H58),0)</f>
        <v>8.9522102590933628</v>
      </c>
      <c r="I58" s="4">
        <f>IF(マンアワー!I58&gt;0,LN(マンアワー!I58),0)</f>
        <v>8.8628585171603635</v>
      </c>
      <c r="K58" s="6">
        <f>E58-E$1093</f>
        <v>0.16441156637617738</v>
      </c>
      <c r="L58" s="6">
        <f>F58-F$1093</f>
        <v>-6.2201788902685351E-2</v>
      </c>
      <c r="M58" s="6">
        <f>G58-G$1093</f>
        <v>-0.49718075524223337</v>
      </c>
      <c r="N58" s="6">
        <f>H58-H$1093</f>
        <v>-0.37489478144683375</v>
      </c>
      <c r="O58" s="6">
        <f>I58-I$1093</f>
        <v>-0.48324627756899652</v>
      </c>
    </row>
    <row r="59" spans="1:15" x14ac:dyDescent="0.15">
      <c r="A59" s="1">
        <v>3</v>
      </c>
      <c r="B59" s="1" t="s">
        <v>54</v>
      </c>
      <c r="C59" s="1">
        <v>10</v>
      </c>
      <c r="D59" s="1" t="s">
        <v>23</v>
      </c>
      <c r="E59" s="4">
        <f>IF(マンアワー!E59&gt;0,LN(マンアワー!E59),0)</f>
        <v>8.7290805661522786</v>
      </c>
      <c r="F59" s="4">
        <f>IF(マンアワー!F59&gt;0,LN(マンアワー!F59),0)</f>
        <v>9.0832264122069617</v>
      </c>
      <c r="G59" s="4">
        <f>IF(マンアワー!G59&gt;0,LN(マンアワー!G59),0)</f>
        <v>9.6364761912024601</v>
      </c>
      <c r="H59" s="4">
        <f>IF(マンアワー!H59&gt;0,LN(マンアワー!H59),0)</f>
        <v>9.5758073305228564</v>
      </c>
      <c r="I59" s="4">
        <f>IF(マンアワー!I59&gt;0,LN(マンアワー!I59),0)</f>
        <v>9.4761776172752761</v>
      </c>
      <c r="K59" s="6">
        <f>E59-E$1094</f>
        <v>-1.3796338952746918</v>
      </c>
      <c r="L59" s="6">
        <f>F59-F$1094</f>
        <v>-0.9764681186550952</v>
      </c>
      <c r="M59" s="6">
        <f>G59-G$1094</f>
        <v>-0.66099683207990267</v>
      </c>
      <c r="N59" s="6">
        <f>H59-H$1094</f>
        <v>-0.53705560815802578</v>
      </c>
      <c r="O59" s="6">
        <f>I59-I$1094</f>
        <v>-0.38228335556915383</v>
      </c>
    </row>
    <row r="60" spans="1:15" x14ac:dyDescent="0.15">
      <c r="A60" s="1">
        <v>3</v>
      </c>
      <c r="B60" s="1" t="s">
        <v>54</v>
      </c>
      <c r="C60" s="1">
        <v>11</v>
      </c>
      <c r="D60" s="1" t="s">
        <v>24</v>
      </c>
      <c r="E60" s="4">
        <f>IF(マンアワー!E60&gt;0,LN(マンアワー!E60),0)</f>
        <v>8.4768329103164284</v>
      </c>
      <c r="F60" s="4">
        <f>IF(マンアワー!F60&gt;0,LN(マンアワー!F60),0)</f>
        <v>9.2200296214471518</v>
      </c>
      <c r="G60" s="4">
        <f>IF(マンアワー!G60&gt;0,LN(マンアワー!G60),0)</f>
        <v>9.74703501726421</v>
      </c>
      <c r="H60" s="4">
        <f>IF(マンアワー!H60&gt;0,LN(マンアワー!H60),0)</f>
        <v>10.049796649469473</v>
      </c>
      <c r="I60" s="4">
        <f>IF(マンアワー!I60&gt;0,LN(マンアワー!I60),0)</f>
        <v>10.20909521612143</v>
      </c>
      <c r="K60" s="6">
        <f>E60-E$1095</f>
        <v>-1.7177395404164617</v>
      </c>
      <c r="L60" s="6">
        <f>F60-F$1095</f>
        <v>-1.0343400097654722</v>
      </c>
      <c r="M60" s="6">
        <f>G60-G$1095</f>
        <v>-0.7299197416492671</v>
      </c>
      <c r="N60" s="6">
        <f>H60-H$1095</f>
        <v>-0.35708809032250599</v>
      </c>
      <c r="O60" s="6">
        <f>I60-I$1095</f>
        <v>-6.729625208599721E-2</v>
      </c>
    </row>
    <row r="61" spans="1:15" x14ac:dyDescent="0.15">
      <c r="A61" s="1">
        <v>3</v>
      </c>
      <c r="B61" s="1" t="s">
        <v>54</v>
      </c>
      <c r="C61" s="1">
        <v>12</v>
      </c>
      <c r="D61" s="1" t="s">
        <v>25</v>
      </c>
      <c r="E61" s="4">
        <f>IF(マンアワー!E61&gt;0,LN(マンアワー!E61),0)</f>
        <v>10.056252987320841</v>
      </c>
      <c r="F61" s="4">
        <f>IF(マンアワー!F61&gt;0,LN(マンアワー!F61),0)</f>
        <v>10.630123106743557</v>
      </c>
      <c r="G61" s="4">
        <f>IF(マンアワー!G61&gt;0,LN(マンアワー!G61),0)</f>
        <v>11.273172247480069</v>
      </c>
      <c r="H61" s="4">
        <f>IF(マンアワー!H61&gt;0,LN(マンアワー!H61),0)</f>
        <v>11.097817493295192</v>
      </c>
      <c r="I61" s="4">
        <f>IF(マンアワー!I61&gt;0,LN(マンアワー!I61),0)</f>
        <v>10.550028249209388</v>
      </c>
      <c r="K61" s="6">
        <f>E61-E$1096</f>
        <v>-0.13263548438834505</v>
      </c>
      <c r="L61" s="6">
        <f>F61-F$1096</f>
        <v>0.21456226058941397</v>
      </c>
      <c r="M61" s="6">
        <f>G61-G$1096</f>
        <v>0.29230707662376609</v>
      </c>
      <c r="N61" s="6">
        <f>H61-H$1096</f>
        <v>0.21484513130180893</v>
      </c>
      <c r="O61" s="6">
        <f>I61-I$1096</f>
        <v>-0.14342228790902212</v>
      </c>
    </row>
    <row r="62" spans="1:15" x14ac:dyDescent="0.15">
      <c r="A62" s="1">
        <v>3</v>
      </c>
      <c r="B62" s="1" t="s">
        <v>54</v>
      </c>
      <c r="C62" s="1">
        <v>13</v>
      </c>
      <c r="D62" s="1" t="s">
        <v>26</v>
      </c>
      <c r="E62" s="4">
        <f>IF(マンアワー!E62&gt;0,LN(マンアワー!E62),0)</f>
        <v>7.9500460667707467</v>
      </c>
      <c r="F62" s="4">
        <f>IF(マンアワー!F62&gt;0,LN(マンアワー!F62),0)</f>
        <v>8.5403201769044585</v>
      </c>
      <c r="G62" s="4">
        <f>IF(マンアワー!G62&gt;0,LN(マンアワー!G62),0)</f>
        <v>8.6233334618792608</v>
      </c>
      <c r="H62" s="4">
        <f>IF(マンアワー!H62&gt;0,LN(マンアワー!H62),0)</f>
        <v>9.2282063759815038</v>
      </c>
      <c r="I62" s="4">
        <f>IF(マンアワー!I62&gt;0,LN(マンアワー!I62),0)</f>
        <v>9.723718372564635</v>
      </c>
      <c r="K62" s="6">
        <f>E62-E$1097</f>
        <v>-1.683503871447706</v>
      </c>
      <c r="L62" s="6">
        <f>F62-F$1097</f>
        <v>-1.2257255693168521</v>
      </c>
      <c r="M62" s="6">
        <f>G62-G$1097</f>
        <v>-1.1920419005750507</v>
      </c>
      <c r="N62" s="6">
        <f>H62-H$1097</f>
        <v>-0.50425365987782556</v>
      </c>
      <c r="O62" s="6">
        <f>I62-I$1097</f>
        <v>-0.21522900798764155</v>
      </c>
    </row>
    <row r="63" spans="1:15" x14ac:dyDescent="0.15">
      <c r="A63" s="1">
        <v>3</v>
      </c>
      <c r="B63" s="1" t="s">
        <v>54</v>
      </c>
      <c r="C63" s="1">
        <v>14</v>
      </c>
      <c r="D63" s="1" t="s">
        <v>27</v>
      </c>
      <c r="E63" s="4">
        <f>IF(マンアワー!E63&gt;0,LN(マンアワー!E63),0)</f>
        <v>7.1489165203790117</v>
      </c>
      <c r="F63" s="4">
        <f>IF(マンアワー!F63&gt;0,LN(マンアワー!F63),0)</f>
        <v>9.0292279198937493</v>
      </c>
      <c r="G63" s="4">
        <f>IF(マンアワー!G63&gt;0,LN(マンアワー!G63),0)</f>
        <v>9.4965230420921056</v>
      </c>
      <c r="H63" s="4">
        <f>IF(マンアワー!H63&gt;0,LN(マンアワー!H63),0)</f>
        <v>8.7771683100785136</v>
      </c>
      <c r="I63" s="4">
        <f>IF(マンアワー!I63&gt;0,LN(マンアワー!I63),0)</f>
        <v>8.4513626855010493</v>
      </c>
      <c r="K63" s="6">
        <f>E63-E$1098</f>
        <v>-0.80621532403000984</v>
      </c>
      <c r="L63" s="6">
        <f>F63-F$1098</f>
        <v>0.67862371911033748</v>
      </c>
      <c r="M63" s="6">
        <f>G63-G$1098</f>
        <v>0.95068380427837695</v>
      </c>
      <c r="N63" s="6">
        <f>H63-H$1098</f>
        <v>0.60445109088017013</v>
      </c>
      <c r="O63" s="6">
        <f>I63-I$1098</f>
        <v>0.30487448813659945</v>
      </c>
    </row>
    <row r="64" spans="1:15" x14ac:dyDescent="0.15">
      <c r="A64" s="1">
        <v>3</v>
      </c>
      <c r="B64" s="1" t="s">
        <v>54</v>
      </c>
      <c r="C64" s="1">
        <v>15</v>
      </c>
      <c r="D64" s="1" t="s">
        <v>28</v>
      </c>
      <c r="E64" s="4">
        <f>IF(マンアワー!E64&gt;0,LN(マンアワー!E64),0)</f>
        <v>10.821702197363038</v>
      </c>
      <c r="F64" s="4">
        <f>IF(マンアワー!F64&gt;0,LN(マンアワー!F64),0)</f>
        <v>10.733106360000832</v>
      </c>
      <c r="G64" s="4">
        <f>IF(マンアワー!G64&gt;0,LN(マンアワー!G64),0)</f>
        <v>10.680835247419944</v>
      </c>
      <c r="H64" s="4">
        <f>IF(マンアワー!H64&gt;0,LN(マンアワー!H64),0)</f>
        <v>10.481047360766807</v>
      </c>
      <c r="I64" s="4">
        <f>IF(マンアワー!I64&gt;0,LN(マンアワー!I64),0)</f>
        <v>10.270915649634954</v>
      </c>
      <c r="K64" s="6">
        <f>E64-E$1099</f>
        <v>-0.55148737332855902</v>
      </c>
      <c r="L64" s="6">
        <f>F64-F$1099</f>
        <v>-0.56840419802631281</v>
      </c>
      <c r="M64" s="6">
        <f>G64-G$1099</f>
        <v>-0.63562119303456832</v>
      </c>
      <c r="N64" s="6">
        <f>H64-H$1099</f>
        <v>-0.58780024912321416</v>
      </c>
      <c r="O64" s="6">
        <f>I64-I$1099</f>
        <v>-0.4715923623497833</v>
      </c>
    </row>
    <row r="65" spans="1:15" x14ac:dyDescent="0.15">
      <c r="A65" s="1">
        <v>3</v>
      </c>
      <c r="B65" s="1" t="s">
        <v>53</v>
      </c>
      <c r="C65" s="1">
        <v>16</v>
      </c>
      <c r="D65" s="1" t="s">
        <v>11</v>
      </c>
      <c r="E65" s="4">
        <f>IF(マンアワー!E65&gt;0,LN(マンアワー!E65),0)</f>
        <v>11.847633664078804</v>
      </c>
      <c r="F65" s="4">
        <f>IF(マンアワー!F65&gt;0,LN(マンアワー!F65),0)</f>
        <v>12.251813808748423</v>
      </c>
      <c r="G65" s="4">
        <f>IF(マンアワー!G65&gt;0,LN(マンアワー!G65),0)</f>
        <v>11.99959066803979</v>
      </c>
      <c r="H65" s="4">
        <f>IF(マンアワー!H65&gt;0,LN(マンアワー!H65),0)</f>
        <v>12.122171543380439</v>
      </c>
      <c r="I65" s="4">
        <f>IF(マンアワー!I65&gt;0,LN(マンアワー!I65),0)</f>
        <v>11.486436874055629</v>
      </c>
      <c r="K65" s="6">
        <f>E65-E$1100</f>
        <v>-0.13465998048653915</v>
      </c>
      <c r="L65" s="6">
        <f>F65-F$1100</f>
        <v>-3.4115980289721293E-2</v>
      </c>
      <c r="M65" s="6">
        <f>G65-G$1100</f>
        <v>-0.26591479044614097</v>
      </c>
      <c r="N65" s="6">
        <f>H65-H$1100</f>
        <v>-0.12955051430138376</v>
      </c>
      <c r="O65" s="6">
        <f>I65-I$1100</f>
        <v>-0.48272207270383838</v>
      </c>
    </row>
    <row r="66" spans="1:15" x14ac:dyDescent="0.15">
      <c r="A66" s="1">
        <v>3</v>
      </c>
      <c r="B66" s="1" t="s">
        <v>53</v>
      </c>
      <c r="C66" s="1">
        <v>17</v>
      </c>
      <c r="D66" s="1" t="s">
        <v>12</v>
      </c>
      <c r="E66" s="4">
        <f>IF(マンアワー!E66&gt;0,LN(マンアワー!E66),0)</f>
        <v>8.7302921291223505</v>
      </c>
      <c r="F66" s="4">
        <f>IF(マンアワー!F66&gt;0,LN(マンアワー!F66),0)</f>
        <v>8.8168560826996067</v>
      </c>
      <c r="G66" s="4">
        <f>IF(マンアワー!G66&gt;0,LN(マンアワー!G66),0)</f>
        <v>9.0831392080231925</v>
      </c>
      <c r="H66" s="4">
        <f>IF(マンアワー!H66&gt;0,LN(マンアワー!H66),0)</f>
        <v>9.1602285954963527</v>
      </c>
      <c r="I66" s="4">
        <f>IF(マンアワー!I66&gt;0,LN(マンアワー!I66),0)</f>
        <v>9.1213616873825671</v>
      </c>
      <c r="K66" s="6">
        <f>E66-E$1101</f>
        <v>-0.44221320708323475</v>
      </c>
      <c r="L66" s="6">
        <f>F66-F$1101</f>
        <v>-0.51908423476720067</v>
      </c>
      <c r="M66" s="6">
        <f>G66-G$1101</f>
        <v>-0.36417158967021024</v>
      </c>
      <c r="N66" s="6">
        <f>H66-H$1101</f>
        <v>-0.3364928684327726</v>
      </c>
      <c r="O66" s="6">
        <f>I66-I$1101</f>
        <v>-0.32316258769430739</v>
      </c>
    </row>
    <row r="67" spans="1:15" x14ac:dyDescent="0.15">
      <c r="A67" s="1">
        <v>3</v>
      </c>
      <c r="B67" s="1" t="s">
        <v>53</v>
      </c>
      <c r="C67" s="1">
        <v>18</v>
      </c>
      <c r="D67" s="1" t="s">
        <v>13</v>
      </c>
      <c r="E67" s="4">
        <f>IF(マンアワー!E67&gt;0,LN(マンアワー!E67),0)</f>
        <v>12.15128575138459</v>
      </c>
      <c r="F67" s="4">
        <f>IF(マンアワー!F67&gt;0,LN(マンアワー!F67),0)</f>
        <v>12.348477080395845</v>
      </c>
      <c r="G67" s="4">
        <f>IF(マンアワー!G67&gt;0,LN(マンアワー!G67),0)</f>
        <v>12.309169959039536</v>
      </c>
      <c r="H67" s="4">
        <f>IF(マンアワー!H67&gt;0,LN(マンアワー!H67),0)</f>
        <v>12.231135589395123</v>
      </c>
      <c r="I67" s="4">
        <f>IF(マンアワー!I67&gt;0,LN(マンアワー!I67),0)</f>
        <v>11.987138965659001</v>
      </c>
      <c r="K67" s="6">
        <f>E67-E$1102</f>
        <v>-0.43729472259772351</v>
      </c>
      <c r="L67" s="6">
        <f>F67-F$1102</f>
        <v>-0.36493279652996158</v>
      </c>
      <c r="M67" s="6">
        <f>G67-G$1102</f>
        <v>-0.33593477594762078</v>
      </c>
      <c r="N67" s="6">
        <f>H67-H$1102</f>
        <v>-0.27704226308124191</v>
      </c>
      <c r="O67" s="6">
        <f>I67-I$1102</f>
        <v>-0.34876675759167419</v>
      </c>
    </row>
    <row r="68" spans="1:15" x14ac:dyDescent="0.15">
      <c r="A68" s="1">
        <v>3</v>
      </c>
      <c r="B68" s="1" t="s">
        <v>53</v>
      </c>
      <c r="C68" s="1">
        <v>19</v>
      </c>
      <c r="D68" s="1" t="s">
        <v>14</v>
      </c>
      <c r="E68" s="4">
        <f>IF(マンアワー!E68&gt;0,LN(マンアワー!E68),0)</f>
        <v>9.9308268656296406</v>
      </c>
      <c r="F68" s="4">
        <f>IF(マンアワー!F68&gt;0,LN(マンアワー!F68),0)</f>
        <v>10.292021132415334</v>
      </c>
      <c r="G68" s="4">
        <f>IF(マンアワー!G68&gt;0,LN(マンアワー!G68),0)</f>
        <v>10.335835923981287</v>
      </c>
      <c r="H68" s="4">
        <f>IF(マンアワー!H68&gt;0,LN(マンアワー!H68),0)</f>
        <v>10.296941598302741</v>
      </c>
      <c r="I68" s="4">
        <f>IF(マンアワー!I68&gt;0,LN(マンアワー!I68),0)</f>
        <v>10.16970767232735</v>
      </c>
      <c r="K68" s="6">
        <f>E68-E$1103</f>
        <v>-0.52197829070606971</v>
      </c>
      <c r="L68" s="6">
        <f>F68-F$1103</f>
        <v>-0.44586846029297078</v>
      </c>
      <c r="M68" s="6">
        <f>G68-G$1103</f>
        <v>-0.50825810750206735</v>
      </c>
      <c r="N68" s="6">
        <f>H68-H$1103</f>
        <v>-0.41811559888817662</v>
      </c>
      <c r="O68" s="6">
        <f>I68-I$1103</f>
        <v>-0.50507432423994203</v>
      </c>
    </row>
    <row r="69" spans="1:15" x14ac:dyDescent="0.15">
      <c r="A69" s="1">
        <v>3</v>
      </c>
      <c r="B69" s="1" t="s">
        <v>53</v>
      </c>
      <c r="C69" s="1">
        <v>20</v>
      </c>
      <c r="D69" s="1" t="s">
        <v>15</v>
      </c>
      <c r="E69" s="4">
        <f>IF(マンアワー!E69&gt;0,LN(マンアワー!E69),0)</f>
        <v>7.6332880051098675</v>
      </c>
      <c r="F69" s="4">
        <f>IF(マンアワー!F69&gt;0,LN(マンアワー!F69),0)</f>
        <v>8.5700780252333342</v>
      </c>
      <c r="G69" s="4">
        <f>IF(マンアワー!G69&gt;0,LN(マンアワー!G69),0)</f>
        <v>8.7871815540242366</v>
      </c>
      <c r="H69" s="4">
        <f>IF(マンアワー!H69&gt;0,LN(マンアワー!H69),0)</f>
        <v>8.9683993710809666</v>
      </c>
      <c r="I69" s="4">
        <f>IF(マンアワー!I69&gt;0,LN(マンアワー!I69),0)</f>
        <v>8.9497702089581779</v>
      </c>
      <c r="K69" s="6">
        <f>E69-E$1104</f>
        <v>-1.0377754815500184</v>
      </c>
      <c r="L69" s="6">
        <f>F69-F$1104</f>
        <v>-0.70628637193257404</v>
      </c>
      <c r="M69" s="6">
        <f>G69-G$1104</f>
        <v>-0.87991819831568208</v>
      </c>
      <c r="N69" s="6">
        <f>H69-H$1104</f>
        <v>-0.73443023688335707</v>
      </c>
      <c r="O69" s="6">
        <f>I69-I$1104</f>
        <v>-0.70739978926189018</v>
      </c>
    </row>
    <row r="70" spans="1:15" x14ac:dyDescent="0.15">
      <c r="A70" s="1">
        <v>3</v>
      </c>
      <c r="B70" s="1" t="s">
        <v>53</v>
      </c>
      <c r="C70" s="1">
        <v>21</v>
      </c>
      <c r="D70" s="1" t="s">
        <v>16</v>
      </c>
      <c r="E70" s="4">
        <f>IF(マンアワー!E70&gt;0,LN(マンアワー!E70),0)</f>
        <v>11.240470168283698</v>
      </c>
      <c r="F70" s="4">
        <f>IF(マンアワー!F70&gt;0,LN(マンアワー!F70),0)</f>
        <v>11.34076806720034</v>
      </c>
      <c r="G70" s="4">
        <f>IF(マンアワー!G70&gt;0,LN(マンアワー!G70),0)</f>
        <v>11.307663719357464</v>
      </c>
      <c r="H70" s="4">
        <f>IF(マンアワー!H70&gt;0,LN(マンアワー!H70),0)</f>
        <v>11.225297615297235</v>
      </c>
      <c r="I70" s="4">
        <f>IF(マンアワー!I70&gt;0,LN(マンアワー!I70),0)</f>
        <v>11.134856995848082</v>
      </c>
      <c r="K70" s="6">
        <f>E70-E$1105</f>
        <v>-0.31970020944078925</v>
      </c>
      <c r="L70" s="6">
        <f>F70-F$1105</f>
        <v>-0.27368135840272956</v>
      </c>
      <c r="M70" s="6">
        <f>G70-G$1105</f>
        <v>-0.34843558132125096</v>
      </c>
      <c r="N70" s="6">
        <f>H70-H$1105</f>
        <v>-0.39498776502455435</v>
      </c>
      <c r="O70" s="6">
        <f>I70-I$1105</f>
        <v>-0.39628585611988854</v>
      </c>
    </row>
    <row r="71" spans="1:15" x14ac:dyDescent="0.15">
      <c r="A71" s="1">
        <v>3</v>
      </c>
      <c r="B71" s="1" t="s">
        <v>52</v>
      </c>
      <c r="C71" s="1">
        <v>22</v>
      </c>
      <c r="D71" s="1" t="s">
        <v>8</v>
      </c>
      <c r="E71" s="4">
        <f>IF(マンアワー!E71&gt;0,LN(マンアワー!E71),0)</f>
        <v>12.2512906851344</v>
      </c>
      <c r="F71" s="4">
        <f>IF(マンアワー!F71&gt;0,LN(マンアワー!F71),0)</f>
        <v>12.51183139107491</v>
      </c>
      <c r="G71" s="4">
        <f>IF(マンアワー!G71&gt;0,LN(マンアワー!G71),0)</f>
        <v>12.720656569145966</v>
      </c>
      <c r="H71" s="4">
        <f>IF(マンアワー!H71&gt;0,LN(マンアワー!H71),0)</f>
        <v>12.816319712417021</v>
      </c>
      <c r="I71" s="4">
        <f>IF(マンアワー!I71&gt;0,LN(マンアワー!I71),0)</f>
        <v>12.827177025303302</v>
      </c>
      <c r="K71" s="6">
        <f>E71-E$1106</f>
        <v>-0.3119277042415991</v>
      </c>
      <c r="L71" s="6">
        <f>F71-F$1106</f>
        <v>-0.30565720138770835</v>
      </c>
      <c r="M71" s="6">
        <f>G71-G$1106</f>
        <v>-0.34664166382800587</v>
      </c>
      <c r="N71" s="6">
        <f>H71-H$1106</f>
        <v>-0.36903945901787161</v>
      </c>
      <c r="O71" s="6">
        <f>I71-I$1106</f>
        <v>-0.46609235262227777</v>
      </c>
    </row>
    <row r="72" spans="1:15" x14ac:dyDescent="0.15">
      <c r="A72" s="1">
        <v>3</v>
      </c>
      <c r="B72" s="1" t="s">
        <v>52</v>
      </c>
      <c r="C72" s="1">
        <v>23</v>
      </c>
      <c r="D72" s="1" t="s">
        <v>29</v>
      </c>
      <c r="E72" s="4">
        <f>IF(マンアワー!E72&gt;0,LN(マンアワー!E72),0)</f>
        <v>11.428666182091071</v>
      </c>
      <c r="F72" s="4">
        <f>IF(マンアワー!F72&gt;0,LN(マンアワー!F72),0)</f>
        <v>11.528676889672845</v>
      </c>
      <c r="G72" s="4">
        <f>IF(マンアワー!G72&gt;0,LN(マンアワー!G72),0)</f>
        <v>11.546535976605712</v>
      </c>
      <c r="H72" s="4">
        <f>IF(マンアワー!H72&gt;0,LN(マンアワー!H72),0)</f>
        <v>11.462584758388061</v>
      </c>
      <c r="I72" s="4">
        <f>IF(マンアワー!I72&gt;0,LN(マンアワー!I72),0)</f>
        <v>11.252459457544868</v>
      </c>
      <c r="K72" s="6">
        <f>E72-E$1107</f>
        <v>-0.18206118856593179</v>
      </c>
      <c r="L72" s="6">
        <f>F72-F$1107</f>
        <v>-0.22811803215505577</v>
      </c>
      <c r="M72" s="6">
        <f>G72-G$1107</f>
        <v>-0.1920983377529133</v>
      </c>
      <c r="N72" s="6">
        <f>H72-H$1107</f>
        <v>-0.19903610284586826</v>
      </c>
      <c r="O72" s="6">
        <f>I72-I$1107</f>
        <v>-0.24441304867845304</v>
      </c>
    </row>
    <row r="73" spans="1:15" x14ac:dyDescent="0.15">
      <c r="A73" s="1">
        <v>4</v>
      </c>
      <c r="B73" s="1" t="s">
        <v>260</v>
      </c>
      <c r="C73" s="1">
        <v>1</v>
      </c>
      <c r="D73" s="1" t="s">
        <v>9</v>
      </c>
      <c r="E73" s="4">
        <f>IF(マンアワー!E73&gt;0,LN(マンアワー!E73),0)</f>
        <v>13.176599320018797</v>
      </c>
      <c r="F73" s="4">
        <f>IF(マンアワー!F73&gt;0,LN(マンアワー!F73),0)</f>
        <v>12.740182679628479</v>
      </c>
      <c r="G73" s="4">
        <f>IF(マンアワー!G73&gt;0,LN(マンアワー!G73),0)</f>
        <v>12.411907764325314</v>
      </c>
      <c r="H73" s="4">
        <f>IF(マンアワー!H73&gt;0,LN(マンアワー!H73),0)</f>
        <v>11.804044274311075</v>
      </c>
      <c r="I73" s="4">
        <f>IF(マンアワー!I73&gt;0,LN(マンアワー!I73),0)</f>
        <v>11.521573660561279</v>
      </c>
      <c r="K73" s="6">
        <f>E73-E$1085</f>
        <v>0.34856767911131925</v>
      </c>
      <c r="L73" s="6">
        <f>F73-F$1085</f>
        <v>0.33058026154401077</v>
      </c>
      <c r="M73" s="6">
        <f>G73-G$1085</f>
        <v>0.40570068007149196</v>
      </c>
      <c r="N73" s="6">
        <f>H73-H$1085</f>
        <v>0.22298817959039496</v>
      </c>
      <c r="O73" s="6">
        <f>I73-I$1085</f>
        <v>0.17882478185004302</v>
      </c>
    </row>
    <row r="74" spans="1:15" x14ac:dyDescent="0.15">
      <c r="A74" s="1">
        <v>4</v>
      </c>
      <c r="B74" s="1" t="s">
        <v>261</v>
      </c>
      <c r="C74" s="1">
        <v>2</v>
      </c>
      <c r="D74" s="1" t="s">
        <v>10</v>
      </c>
      <c r="E74" s="4">
        <f>IF(マンアワー!E74&gt;0,LN(マンアワー!E74),0)</f>
        <v>9.1253315551560057</v>
      </c>
      <c r="F74" s="4">
        <f>IF(マンアワー!F74&gt;0,LN(マンアワー!F74),0)</f>
        <v>8.7624230227709319</v>
      </c>
      <c r="G74" s="4">
        <f>IF(マンアワー!G74&gt;0,LN(マンアワー!G74),0)</f>
        <v>8.0526058546840407</v>
      </c>
      <c r="H74" s="4">
        <f>IF(マンアワー!H74&gt;0,LN(マンアワー!H74),0)</f>
        <v>7.7384296061597055</v>
      </c>
      <c r="I74" s="4">
        <f>IF(マンアワー!I74&gt;0,LN(マンアワー!I74),0)</f>
        <v>6.9295767997461155</v>
      </c>
      <c r="K74" s="6">
        <f>E74-E$1086</f>
        <v>0.27700525145000299</v>
      </c>
      <c r="L74" s="6">
        <f>F74-F$1086</f>
        <v>0.4417014321856243</v>
      </c>
      <c r="M74" s="6">
        <f>G74-G$1086</f>
        <v>-2.312635928105955E-2</v>
      </c>
      <c r="N74" s="6">
        <f>H74-H$1086</f>
        <v>1.9485036971741643E-2</v>
      </c>
      <c r="O74" s="6">
        <f>I74-I$1086</f>
        <v>-4.6837064491279001E-2</v>
      </c>
    </row>
    <row r="75" spans="1:15" x14ac:dyDescent="0.15">
      <c r="A75" s="1">
        <v>4</v>
      </c>
      <c r="B75" s="1" t="s">
        <v>262</v>
      </c>
      <c r="C75" s="1">
        <v>3</v>
      </c>
      <c r="D75" s="1" t="s">
        <v>17</v>
      </c>
      <c r="E75" s="4">
        <f>IF(マンアワー!E75&gt;0,LN(マンアワー!E75),0)</f>
        <v>11.15483351489253</v>
      </c>
      <c r="F75" s="4">
        <f>IF(マンアワー!F75&gt;0,LN(マンアワー!F75),0)</f>
        <v>11.185095435248371</v>
      </c>
      <c r="G75" s="4">
        <f>IF(マンアワー!G75&gt;0,LN(マンアワー!G75),0)</f>
        <v>11.312259157837957</v>
      </c>
      <c r="H75" s="4">
        <f>IF(マンアワー!H75&gt;0,LN(マンアワー!H75),0)</f>
        <v>11.256672037579442</v>
      </c>
      <c r="I75" s="4">
        <f>IF(マンアワー!I75&gt;0,LN(マンアワー!I75),0)</f>
        <v>11.096958273696591</v>
      </c>
      <c r="K75" s="6">
        <f>E75-E$1087</f>
        <v>0.44528682061859115</v>
      </c>
      <c r="L75" s="6">
        <f>F75-F$1087</f>
        <v>0.46696671143713075</v>
      </c>
      <c r="M75" s="6">
        <f>G75-G$1087</f>
        <v>0.4883600544903981</v>
      </c>
      <c r="N75" s="6">
        <f>H75-H$1087</f>
        <v>0.52980364501946475</v>
      </c>
      <c r="O75" s="6">
        <f>I75-I$1087</f>
        <v>0.49044238379157967</v>
      </c>
    </row>
    <row r="76" spans="1:15" x14ac:dyDescent="0.15">
      <c r="A76" s="1">
        <v>4</v>
      </c>
      <c r="B76" s="1" t="s">
        <v>60</v>
      </c>
      <c r="C76" s="1">
        <v>4</v>
      </c>
      <c r="D76" s="1" t="s">
        <v>18</v>
      </c>
      <c r="E76" s="4">
        <f>IF(マンアワー!E76&gt;0,LN(マンアワー!E76),0)</f>
        <v>10.006438266183167</v>
      </c>
      <c r="F76" s="4">
        <f>IF(マンアワー!F76&gt;0,LN(マンアワー!F76),0)</f>
        <v>10.14784866914105</v>
      </c>
      <c r="G76" s="4">
        <f>IF(マンアワー!G76&gt;0,LN(マンアワー!G76),0)</f>
        <v>10.45132312016047</v>
      </c>
      <c r="H76" s="4">
        <f>IF(マンアワー!H76&gt;0,LN(マンアワー!H76),0)</f>
        <v>9.9088885295165685</v>
      </c>
      <c r="I76" s="4">
        <f>IF(マンアワー!I76&gt;0,LN(マンアワー!I76),0)</f>
        <v>9.1600942045714522</v>
      </c>
      <c r="K76" s="6">
        <f>E76-E$1088</f>
        <v>-0.90262905402959603</v>
      </c>
      <c r="L76" s="6">
        <f>F76-F$1088</f>
        <v>-0.70816120330637844</v>
      </c>
      <c r="M76" s="6">
        <f>G76-G$1088</f>
        <v>-0.42378835066244314</v>
      </c>
      <c r="N76" s="6">
        <f>H76-H$1088</f>
        <v>-0.30894960165874252</v>
      </c>
      <c r="O76" s="6">
        <f>I76-I$1088</f>
        <v>-0.27503443801256111</v>
      </c>
    </row>
    <row r="77" spans="1:15" x14ac:dyDescent="0.15">
      <c r="A77" s="1">
        <v>4</v>
      </c>
      <c r="B77" s="1" t="s">
        <v>60</v>
      </c>
      <c r="C77" s="1">
        <v>5</v>
      </c>
      <c r="D77" s="1" t="s">
        <v>19</v>
      </c>
      <c r="E77" s="4">
        <f>IF(マンアワー!E77&gt;0,LN(マンアワー!E77),0)</f>
        <v>9.2171442590691619</v>
      </c>
      <c r="F77" s="4">
        <f>IF(マンアワー!F77&gt;0,LN(マンアワー!F77),0)</f>
        <v>9.3637967578645842</v>
      </c>
      <c r="G77" s="4">
        <f>IF(マンアワー!G77&gt;0,LN(マンアワー!G77),0)</f>
        <v>9.4627115945581828</v>
      </c>
      <c r="H77" s="4">
        <f>IF(マンアワー!H77&gt;0,LN(マンアワー!H77),0)</f>
        <v>9.202875532327548</v>
      </c>
      <c r="I77" s="4">
        <f>IF(マンアワー!I77&gt;0,LN(マンアワー!I77),0)</f>
        <v>8.8858525225959717</v>
      </c>
      <c r="K77" s="6">
        <f>E77-E$1089</f>
        <v>-0.12531362368152621</v>
      </c>
      <c r="L77" s="6">
        <f>F77-F$1089</f>
        <v>0.17721820878604611</v>
      </c>
      <c r="M77" s="6">
        <f>G77-G$1089</f>
        <v>0.21570686241967962</v>
      </c>
      <c r="N77" s="6">
        <f>H77-H$1089</f>
        <v>0.14096624876576946</v>
      </c>
      <c r="O77" s="6">
        <f>I77-I$1089</f>
        <v>0.1226124001875899</v>
      </c>
    </row>
    <row r="78" spans="1:15" x14ac:dyDescent="0.15">
      <c r="A78" s="1">
        <v>4</v>
      </c>
      <c r="B78" s="1" t="s">
        <v>262</v>
      </c>
      <c r="C78" s="1">
        <v>6</v>
      </c>
      <c r="D78" s="1" t="s">
        <v>3</v>
      </c>
      <c r="E78" s="4">
        <f>IF(マンアワー!E78&gt;0,LN(マンアワー!E78),0)</f>
        <v>7.9177678635229984</v>
      </c>
      <c r="F78" s="4">
        <f>IF(マンアワー!F78&gt;0,LN(マンアワー!F78),0)</f>
        <v>8.1006978318534113</v>
      </c>
      <c r="G78" s="4">
        <f>IF(マンアワー!G78&gt;0,LN(マンアワー!G78),0)</f>
        <v>8.4326192838702632</v>
      </c>
      <c r="H78" s="4">
        <f>IF(マンアワー!H78&gt;0,LN(マンアワー!H78),0)</f>
        <v>8.4764561714886124</v>
      </c>
      <c r="I78" s="4">
        <f>IF(マンアワー!I78&gt;0,LN(マンアワー!I78),0)</f>
        <v>8.3551931231389567</v>
      </c>
      <c r="K78" s="6">
        <f>E78-E$1090</f>
        <v>-1.4269808871456195</v>
      </c>
      <c r="L78" s="6">
        <f>F78-F$1090</f>
        <v>-1.032278405537971</v>
      </c>
      <c r="M78" s="6">
        <f>G78-G$1090</f>
        <v>-0.7378606002018131</v>
      </c>
      <c r="N78" s="6">
        <f>H78-H$1090</f>
        <v>-0.65487896467172568</v>
      </c>
      <c r="O78" s="6">
        <f>I78-I$1090</f>
        <v>-0.63843973787871455</v>
      </c>
    </row>
    <row r="79" spans="1:15" x14ac:dyDescent="0.15">
      <c r="A79" s="1">
        <v>4</v>
      </c>
      <c r="B79" s="1" t="s">
        <v>60</v>
      </c>
      <c r="C79" s="1">
        <v>7</v>
      </c>
      <c r="D79" s="1" t="s">
        <v>20</v>
      </c>
      <c r="E79" s="4">
        <f>IF(マンアワー!E79&gt;0,LN(マンアワー!E79),0)</f>
        <v>6.5264279309942186</v>
      </c>
      <c r="F79" s="4">
        <f>IF(マンアワー!F79&gt;0,LN(マンアワー!F79),0)</f>
        <v>7.2628067715243585</v>
      </c>
      <c r="G79" s="4">
        <f>IF(マンアワー!G79&gt;0,LN(マンアワー!G79),0)</f>
        <v>7.1723270624550359</v>
      </c>
      <c r="H79" s="4">
        <f>IF(マンアワー!H79&gt;0,LN(マンアワー!H79),0)</f>
        <v>6.8292409273722159</v>
      </c>
      <c r="I79" s="4">
        <f>IF(マンアワー!I79&gt;0,LN(マンアワー!I79),0)</f>
        <v>6.8722985543880544</v>
      </c>
      <c r="K79" s="6">
        <f>E79-E$1091</f>
        <v>2.4476494309094932E-2</v>
      </c>
      <c r="L79" s="6">
        <f>F79-F$1091</f>
        <v>0.71750441588512448</v>
      </c>
      <c r="M79" s="6">
        <f>G79-G$1091</f>
        <v>0.74529698839201153</v>
      </c>
      <c r="N79" s="6">
        <f>H79-H$1091</f>
        <v>0.50638369332009425</v>
      </c>
      <c r="O79" s="6">
        <f>I79-I$1091</f>
        <v>0.65495705590595321</v>
      </c>
    </row>
    <row r="80" spans="1:15" x14ac:dyDescent="0.15">
      <c r="A80" s="1">
        <v>4</v>
      </c>
      <c r="B80" s="1" t="s">
        <v>262</v>
      </c>
      <c r="C80" s="1">
        <v>8</v>
      </c>
      <c r="D80" s="1" t="s">
        <v>21</v>
      </c>
      <c r="E80" s="4">
        <f>IF(マンアワー!E80&gt;0,LN(マンアワー!E80),0)</f>
        <v>9.5684720653489777</v>
      </c>
      <c r="F80" s="4">
        <f>IF(マンアワー!F80&gt;0,LN(マンアワー!F80),0)</f>
        <v>9.7428307002410861</v>
      </c>
      <c r="G80" s="4">
        <f>IF(マンアワー!G80&gt;0,LN(マンアワー!G80),0)</f>
        <v>9.6177224345261845</v>
      </c>
      <c r="H80" s="4">
        <f>IF(マンアワー!H80&gt;0,LN(マンアワー!H80),0)</f>
        <v>9.4094934233799208</v>
      </c>
      <c r="I80" s="4">
        <f>IF(マンアワー!I80&gt;0,LN(マンアワー!I80),0)</f>
        <v>9.1501442470540315</v>
      </c>
      <c r="K80" s="6">
        <f>E80-E$1092</f>
        <v>-0.42126969088462651</v>
      </c>
      <c r="L80" s="6">
        <f>F80-F$1092</f>
        <v>-0.23677445879576098</v>
      </c>
      <c r="M80" s="6">
        <f>G80-G$1092</f>
        <v>-0.26865333980851425</v>
      </c>
      <c r="N80" s="6">
        <f>H80-H$1092</f>
        <v>-0.21554178828735004</v>
      </c>
      <c r="O80" s="6">
        <f>I80-I$1092</f>
        <v>-1.3422804637253094E-2</v>
      </c>
    </row>
    <row r="81" spans="1:15" x14ac:dyDescent="0.15">
      <c r="A81" s="1">
        <v>4</v>
      </c>
      <c r="B81" s="1" t="s">
        <v>60</v>
      </c>
      <c r="C81" s="1">
        <v>9</v>
      </c>
      <c r="D81" s="1" t="s">
        <v>22</v>
      </c>
      <c r="E81" s="4">
        <f>IF(マンアワー!E81&gt;0,LN(マンアワー!E81),0)</f>
        <v>9.0580436758124669</v>
      </c>
      <c r="F81" s="4">
        <f>IF(マンアワー!F81&gt;0,LN(マンアワー!F81),0)</f>
        <v>9.234735037781272</v>
      </c>
      <c r="G81" s="4">
        <f>IF(マンアワー!G81&gt;0,LN(マンアワー!G81),0)</f>
        <v>9.3301598125708818</v>
      </c>
      <c r="H81" s="4">
        <f>IF(マンアワー!H81&gt;0,LN(マンアワー!H81),0)</f>
        <v>9.2196639986189375</v>
      </c>
      <c r="I81" s="4">
        <f>IF(マンアワー!I81&gt;0,LN(マンアワー!I81),0)</f>
        <v>9.244405777724003</v>
      </c>
      <c r="K81" s="6">
        <f>E81-E$1093</f>
        <v>-0.87588137870356064</v>
      </c>
      <c r="L81" s="6">
        <f>F81-F$1093</f>
        <v>-0.45810011248715377</v>
      </c>
      <c r="M81" s="6">
        <f>G81-G$1093</f>
        <v>-0.2137540519375456</v>
      </c>
      <c r="N81" s="6">
        <f>H81-H$1093</f>
        <v>-0.10744104192125903</v>
      </c>
      <c r="O81" s="6">
        <f>I81-I$1093</f>
        <v>-0.10169901700535711</v>
      </c>
    </row>
    <row r="82" spans="1:15" x14ac:dyDescent="0.15">
      <c r="A82" s="1">
        <v>4</v>
      </c>
      <c r="B82" s="1" t="s">
        <v>60</v>
      </c>
      <c r="C82" s="1">
        <v>10</v>
      </c>
      <c r="D82" s="1" t="s">
        <v>23</v>
      </c>
      <c r="E82" s="4">
        <f>IF(マンアワー!E82&gt;0,LN(マンアワー!E82),0)</f>
        <v>9.7143792282235317</v>
      </c>
      <c r="F82" s="4">
        <f>IF(マンアワー!F82&gt;0,LN(マンアワー!F82),0)</f>
        <v>9.8135634310727262</v>
      </c>
      <c r="G82" s="4">
        <f>IF(マンアワー!G82&gt;0,LN(マンアワー!G82),0)</f>
        <v>10.005818438152994</v>
      </c>
      <c r="H82" s="4">
        <f>IF(マンアワー!H82&gt;0,LN(マンアワー!H82),0)</f>
        <v>9.8650831405775907</v>
      </c>
      <c r="I82" s="4">
        <f>IF(マンアワー!I82&gt;0,LN(マンアワー!I82),0)</f>
        <v>9.6673115806883665</v>
      </c>
      <c r="K82" s="6">
        <f>E82-E$1094</f>
        <v>-0.39433523320343866</v>
      </c>
      <c r="L82" s="6">
        <f>F82-F$1094</f>
        <v>-0.24613109978933068</v>
      </c>
      <c r="M82" s="6">
        <f>G82-G$1094</f>
        <v>-0.29165458512936837</v>
      </c>
      <c r="N82" s="6">
        <f>H82-H$1094</f>
        <v>-0.24777979810329143</v>
      </c>
      <c r="O82" s="6">
        <f>I82-I$1094</f>
        <v>-0.19114939215606341</v>
      </c>
    </row>
    <row r="83" spans="1:15" x14ac:dyDescent="0.15">
      <c r="A83" s="1">
        <v>4</v>
      </c>
      <c r="B83" s="1" t="s">
        <v>60</v>
      </c>
      <c r="C83" s="1">
        <v>11</v>
      </c>
      <c r="D83" s="1" t="s">
        <v>24</v>
      </c>
      <c r="E83" s="4">
        <f>IF(マンアワー!E83&gt;0,LN(マンアワー!E83),0)</f>
        <v>9.5425944233672304</v>
      </c>
      <c r="F83" s="4">
        <f>IF(マンアワー!F83&gt;0,LN(マンアワー!F83),0)</f>
        <v>9.8411809894817655</v>
      </c>
      <c r="G83" s="4">
        <f>IF(マンアワー!G83&gt;0,LN(マンアワー!G83),0)</f>
        <v>10.159208358241489</v>
      </c>
      <c r="H83" s="4">
        <f>IF(マンアワー!H83&gt;0,LN(マンアワー!H83),0)</f>
        <v>10.062944736562409</v>
      </c>
      <c r="I83" s="4">
        <f>IF(マンアワー!I83&gt;0,LN(マンアワー!I83),0)</f>
        <v>10.079379401758786</v>
      </c>
      <c r="K83" s="6">
        <f>E83-E$1095</f>
        <v>-0.65197802736565968</v>
      </c>
      <c r="L83" s="6">
        <f>F83-F$1095</f>
        <v>-0.41318864173085856</v>
      </c>
      <c r="M83" s="6">
        <f>G83-G$1095</f>
        <v>-0.31774640067198767</v>
      </c>
      <c r="N83" s="6">
        <f>H83-H$1095</f>
        <v>-0.34394000322956941</v>
      </c>
      <c r="O83" s="6">
        <f>I83-I$1095</f>
        <v>-0.19701206644864122</v>
      </c>
    </row>
    <row r="84" spans="1:15" x14ac:dyDescent="0.15">
      <c r="A84" s="1">
        <v>4</v>
      </c>
      <c r="B84" s="1" t="s">
        <v>60</v>
      </c>
      <c r="C84" s="1">
        <v>12</v>
      </c>
      <c r="D84" s="1" t="s">
        <v>25</v>
      </c>
      <c r="E84" s="4">
        <f>IF(マンアワー!E84&gt;0,LN(マンアワー!E84),0)</f>
        <v>10.596495324143493</v>
      </c>
      <c r="F84" s="4">
        <f>IF(マンアワー!F84&gt;0,LN(マンアワー!F84),0)</f>
        <v>11.151541524459935</v>
      </c>
      <c r="G84" s="4">
        <f>IF(マンアワー!G84&gt;0,LN(マンアワー!G84),0)</f>
        <v>11.624707599304919</v>
      </c>
      <c r="H84" s="4">
        <f>IF(マンアワー!H84&gt;0,LN(マンアワー!H84),0)</f>
        <v>11.357172833358902</v>
      </c>
      <c r="I84" s="4">
        <f>IF(マンアワー!I84&gt;0,LN(マンアワー!I84),0)</f>
        <v>11.040255912992821</v>
      </c>
      <c r="K84" s="6">
        <f>E84-E$1096</f>
        <v>0.4076068524343075</v>
      </c>
      <c r="L84" s="6">
        <f>F84-F$1096</f>
        <v>0.73598067830579161</v>
      </c>
      <c r="M84" s="6">
        <f>G84-G$1096</f>
        <v>0.64384242844861639</v>
      </c>
      <c r="N84" s="6">
        <f>H84-H$1096</f>
        <v>0.47420047136551879</v>
      </c>
      <c r="O84" s="6">
        <f>I84-I$1096</f>
        <v>0.34680537587441052</v>
      </c>
    </row>
    <row r="85" spans="1:15" x14ac:dyDescent="0.15">
      <c r="A85" s="1">
        <v>4</v>
      </c>
      <c r="B85" s="1" t="s">
        <v>262</v>
      </c>
      <c r="C85" s="1">
        <v>13</v>
      </c>
      <c r="D85" s="1" t="s">
        <v>26</v>
      </c>
      <c r="E85" s="4">
        <f>IF(マンアワー!E85&gt;0,LN(マンアワー!E85),0)</f>
        <v>9.5189744358666371</v>
      </c>
      <c r="F85" s="4">
        <f>IF(マンアワー!F85&gt;0,LN(マンアワー!F85),0)</f>
        <v>9.513846781121142</v>
      </c>
      <c r="G85" s="4">
        <f>IF(マンアワー!G85&gt;0,LN(マンアワー!G85),0)</f>
        <v>9.7492752379783205</v>
      </c>
      <c r="H85" s="4">
        <f>IF(マンアワー!H85&gt;0,LN(マンアワー!H85),0)</f>
        <v>9.7419498898045376</v>
      </c>
      <c r="I85" s="4">
        <f>IF(マンアワー!I85&gt;0,LN(マンアワー!I85),0)</f>
        <v>10.002058499268768</v>
      </c>
      <c r="K85" s="6">
        <f>E85-E$1097</f>
        <v>-0.11457550235181557</v>
      </c>
      <c r="L85" s="6">
        <f>F85-F$1097</f>
        <v>-0.25219896510016859</v>
      </c>
      <c r="M85" s="6">
        <f>G85-G$1097</f>
        <v>-6.6100124475990896E-2</v>
      </c>
      <c r="N85" s="6">
        <f>H85-H$1097</f>
        <v>9.489853945208182E-3</v>
      </c>
      <c r="O85" s="6">
        <f>I85-I$1097</f>
        <v>6.3111118716491887E-2</v>
      </c>
    </row>
    <row r="86" spans="1:15" x14ac:dyDescent="0.15">
      <c r="A86" s="1">
        <v>4</v>
      </c>
      <c r="B86" s="1" t="s">
        <v>60</v>
      </c>
      <c r="C86" s="1">
        <v>14</v>
      </c>
      <c r="D86" s="1" t="s">
        <v>27</v>
      </c>
      <c r="E86" s="4">
        <f>IF(マンアワー!E86&gt;0,LN(マンアワー!E86),0)</f>
        <v>8.425396015491696</v>
      </c>
      <c r="F86" s="4">
        <f>IF(マンアワー!F86&gt;0,LN(マンアワー!F86),0)</f>
        <v>9.0333193298622412</v>
      </c>
      <c r="G86" s="4">
        <f>IF(マンアワー!G86&gt;0,LN(マンアワー!G86),0)</f>
        <v>9.2221022588181487</v>
      </c>
      <c r="H86" s="4">
        <f>IF(マンアワー!H86&gt;0,LN(マンアワー!H86),0)</f>
        <v>8.6387378502454037</v>
      </c>
      <c r="I86" s="4">
        <f>IF(マンアワー!I86&gt;0,LN(マンアワー!I86),0)</f>
        <v>8.242281915787391</v>
      </c>
      <c r="K86" s="6">
        <f>E86-E$1098</f>
        <v>0.47026417108267449</v>
      </c>
      <c r="L86" s="6">
        <f>F86-F$1098</f>
        <v>0.68271512907882936</v>
      </c>
      <c r="M86" s="6">
        <f>G86-G$1098</f>
        <v>0.67626302100442004</v>
      </c>
      <c r="N86" s="6">
        <f>H86-H$1098</f>
        <v>0.46602063104706026</v>
      </c>
      <c r="O86" s="6">
        <f>I86-I$1098</f>
        <v>9.5793718422941154E-2</v>
      </c>
    </row>
    <row r="87" spans="1:15" x14ac:dyDescent="0.15">
      <c r="A87" s="1">
        <v>4</v>
      </c>
      <c r="B87" s="1" t="s">
        <v>262</v>
      </c>
      <c r="C87" s="1">
        <v>15</v>
      </c>
      <c r="D87" s="1" t="s">
        <v>28</v>
      </c>
      <c r="E87" s="4">
        <f>IF(マンアワー!E87&gt;0,LN(マンアワー!E87),0)</f>
        <v>11.108200129060304</v>
      </c>
      <c r="F87" s="4">
        <f>IF(マンアワー!F87&gt;0,LN(マンアワー!F87),0)</f>
        <v>11.138952639975495</v>
      </c>
      <c r="G87" s="4">
        <f>IF(マンアワー!G87&gt;0,LN(マンアワー!G87),0)</f>
        <v>11.150184512944072</v>
      </c>
      <c r="H87" s="4">
        <f>IF(マンアワー!H87&gt;0,LN(マンアワー!H87),0)</f>
        <v>11.04289017847983</v>
      </c>
      <c r="I87" s="4">
        <f>IF(マンアワー!I87&gt;0,LN(マンアワー!I87),0)</f>
        <v>10.722043134583943</v>
      </c>
      <c r="K87" s="6">
        <f>E87-E$1099</f>
        <v>-0.26498944163129323</v>
      </c>
      <c r="L87" s="6">
        <f>F87-F$1099</f>
        <v>-0.16255791805165032</v>
      </c>
      <c r="M87" s="6">
        <f>G87-G$1099</f>
        <v>-0.16627192751044007</v>
      </c>
      <c r="N87" s="6">
        <f>H87-H$1099</f>
        <v>-2.5957431410191134E-2</v>
      </c>
      <c r="O87" s="6">
        <f>I87-I$1099</f>
        <v>-2.0464877400794279E-2</v>
      </c>
    </row>
    <row r="88" spans="1:15" x14ac:dyDescent="0.15">
      <c r="A88" s="1">
        <v>4</v>
      </c>
      <c r="B88" s="1" t="s">
        <v>261</v>
      </c>
      <c r="C88" s="1">
        <v>16</v>
      </c>
      <c r="D88" s="1" t="s">
        <v>11</v>
      </c>
      <c r="E88" s="4">
        <f>IF(マンアワー!E88&gt;0,LN(マンアワー!E88),0)</f>
        <v>12.090450955340968</v>
      </c>
      <c r="F88" s="4">
        <f>IF(マンアワー!F88&gt;0,LN(マンアワー!F88),0)</f>
        <v>12.540591587196772</v>
      </c>
      <c r="G88" s="4">
        <f>IF(マンアワー!G88&gt;0,LN(マンアワー!G88),0)</f>
        <v>12.418434976625207</v>
      </c>
      <c r="H88" s="4">
        <f>IF(マンアワー!H88&gt;0,LN(マンアワー!H88),0)</f>
        <v>12.461650644577137</v>
      </c>
      <c r="I88" s="4">
        <f>IF(マンアワー!I88&gt;0,LN(マンアワー!I88),0)</f>
        <v>12.27161736379284</v>
      </c>
      <c r="K88" s="6">
        <f>E88-E$1100</f>
        <v>0.10815731077562418</v>
      </c>
      <c r="L88" s="6">
        <f>F88-F$1100</f>
        <v>0.25466179815862766</v>
      </c>
      <c r="M88" s="6">
        <f>G88-G$1100</f>
        <v>0.1529295181392758</v>
      </c>
      <c r="N88" s="6">
        <f>H88-H$1100</f>
        <v>0.20992858689531424</v>
      </c>
      <c r="O88" s="6">
        <f>I88-I$1100</f>
        <v>0.30245841703337284</v>
      </c>
    </row>
    <row r="89" spans="1:15" x14ac:dyDescent="0.15">
      <c r="A89" s="1">
        <v>4</v>
      </c>
      <c r="B89" s="1" t="s">
        <v>261</v>
      </c>
      <c r="C89" s="1">
        <v>17</v>
      </c>
      <c r="D89" s="1" t="s">
        <v>12</v>
      </c>
      <c r="E89" s="4">
        <f>IF(マンアワー!E89&gt;0,LN(マンアワー!E89),0)</f>
        <v>9.3985775832921448</v>
      </c>
      <c r="F89" s="4">
        <f>IF(マンアワー!F89&gt;0,LN(マンアワー!F89),0)</f>
        <v>9.5647134222463563</v>
      </c>
      <c r="G89" s="4">
        <f>IF(マンアワー!G89&gt;0,LN(マンアワー!G89),0)</f>
        <v>9.7141035673537868</v>
      </c>
      <c r="H89" s="4">
        <f>IF(マンアワー!H89&gt;0,LN(マンアワー!H89),0)</f>
        <v>9.8679730812137336</v>
      </c>
      <c r="I89" s="4">
        <f>IF(マンアワー!I89&gt;0,LN(マンアワー!I89),0)</f>
        <v>9.9030791034185803</v>
      </c>
      <c r="K89" s="6">
        <f>E89-E$1101</f>
        <v>0.22607224708655949</v>
      </c>
      <c r="L89" s="6">
        <f>F89-F$1101</f>
        <v>0.22877310477954893</v>
      </c>
      <c r="M89" s="6">
        <f>G89-G$1101</f>
        <v>0.26679276966038401</v>
      </c>
      <c r="N89" s="6">
        <f>H89-H$1101</f>
        <v>0.37125161728460832</v>
      </c>
      <c r="O89" s="6">
        <f>I89-I$1101</f>
        <v>0.4585548283417058</v>
      </c>
    </row>
    <row r="90" spans="1:15" x14ac:dyDescent="0.15">
      <c r="A90" s="1">
        <v>4</v>
      </c>
      <c r="B90" s="1" t="s">
        <v>261</v>
      </c>
      <c r="C90" s="1">
        <v>18</v>
      </c>
      <c r="D90" s="1" t="s">
        <v>13</v>
      </c>
      <c r="E90" s="4">
        <f>IF(マンアワー!E90&gt;0,LN(マンアワー!E90),0)</f>
        <v>12.66059511142508</v>
      </c>
      <c r="F90" s="4">
        <f>IF(マンアワー!F90&gt;0,LN(マンアワー!F90),0)</f>
        <v>12.85285378174127</v>
      </c>
      <c r="G90" s="4">
        <f>IF(マンアワー!G90&gt;0,LN(マンアワー!G90),0)</f>
        <v>12.886231134149737</v>
      </c>
      <c r="H90" s="4">
        <f>IF(マンアワー!H90&gt;0,LN(マンアワー!H90),0)</f>
        <v>12.914141974661362</v>
      </c>
      <c r="I90" s="4">
        <f>IF(マンアワー!I90&gt;0,LN(マンアワー!I90),0)</f>
        <v>12.655453647440117</v>
      </c>
      <c r="K90" s="6">
        <f>E90-E$1102</f>
        <v>7.2014637442766372E-2</v>
      </c>
      <c r="L90" s="6">
        <f>F90-F$1102</f>
        <v>0.13944390481546343</v>
      </c>
      <c r="M90" s="6">
        <f>G90-G$1102</f>
        <v>0.24112639916257983</v>
      </c>
      <c r="N90" s="6">
        <f>H90-H$1102</f>
        <v>0.40596412218499722</v>
      </c>
      <c r="O90" s="6">
        <f>I90-I$1102</f>
        <v>0.31954792418944145</v>
      </c>
    </row>
    <row r="91" spans="1:15" x14ac:dyDescent="0.15">
      <c r="A91" s="1">
        <v>4</v>
      </c>
      <c r="B91" s="1" t="s">
        <v>261</v>
      </c>
      <c r="C91" s="1">
        <v>19</v>
      </c>
      <c r="D91" s="1" t="s">
        <v>14</v>
      </c>
      <c r="E91" s="4">
        <f>IF(マンアワー!E91&gt;0,LN(マンアワー!E91),0)</f>
        <v>10.645731647822219</v>
      </c>
      <c r="F91" s="4">
        <f>IF(マンアワー!F91&gt;0,LN(マンアワー!F91),0)</f>
        <v>10.915961168375899</v>
      </c>
      <c r="G91" s="4">
        <f>IF(マンアワー!G91&gt;0,LN(マンアワー!G91),0)</f>
        <v>11.05654459976696</v>
      </c>
      <c r="H91" s="4">
        <f>IF(マンアワー!H91&gt;0,LN(マンアワー!H91),0)</f>
        <v>10.796528368948316</v>
      </c>
      <c r="I91" s="4">
        <f>IF(マンアワー!I91&gt;0,LN(マンアワー!I91),0)</f>
        <v>10.844488564457267</v>
      </c>
      <c r="K91" s="6">
        <f>E91-E$1103</f>
        <v>0.19292649148650831</v>
      </c>
      <c r="L91" s="6">
        <f>F91-F$1103</f>
        <v>0.17807157566759457</v>
      </c>
      <c r="M91" s="6">
        <f>G91-G$1103</f>
        <v>0.21245056828360553</v>
      </c>
      <c r="N91" s="6">
        <f>H91-H$1103</f>
        <v>8.1471171757398153E-2</v>
      </c>
      <c r="O91" s="6">
        <f>I91-I$1103</f>
        <v>0.16970656788997474</v>
      </c>
    </row>
    <row r="92" spans="1:15" x14ac:dyDescent="0.15">
      <c r="A92" s="1">
        <v>4</v>
      </c>
      <c r="B92" s="1" t="s">
        <v>263</v>
      </c>
      <c r="C92" s="1">
        <v>20</v>
      </c>
      <c r="D92" s="1" t="s">
        <v>15</v>
      </c>
      <c r="E92" s="4">
        <f>IF(マンアワー!E92&gt;0,LN(マンアワー!E92),0)</f>
        <v>8.7319002937779775</v>
      </c>
      <c r="F92" s="4">
        <f>IF(マンアワー!F92&gt;0,LN(マンアワー!F92),0)</f>
        <v>9.6462747039491621</v>
      </c>
      <c r="G92" s="4">
        <f>IF(マンアワー!G92&gt;0,LN(マンアワー!G92),0)</f>
        <v>10.100183770080323</v>
      </c>
      <c r="H92" s="4">
        <f>IF(マンアワー!H92&gt;0,LN(マンアワー!H92),0)</f>
        <v>10.151252097739395</v>
      </c>
      <c r="I92" s="4">
        <f>IF(マンアワー!I92&gt;0,LN(マンアワー!I92),0)</f>
        <v>10.185691178968547</v>
      </c>
      <c r="K92" s="6">
        <f>E92-E$1104</f>
        <v>6.0836807118091585E-2</v>
      </c>
      <c r="L92" s="6">
        <f>F92-F$1104</f>
        <v>0.36991030678325387</v>
      </c>
      <c r="M92" s="6">
        <f>G92-G$1104</f>
        <v>0.43308401774040384</v>
      </c>
      <c r="N92" s="6">
        <f>H92-H$1104</f>
        <v>0.44842248977507104</v>
      </c>
      <c r="O92" s="6">
        <f>I92-I$1104</f>
        <v>0.52852118074847887</v>
      </c>
    </row>
    <row r="93" spans="1:15" x14ac:dyDescent="0.15">
      <c r="A93" s="1">
        <v>4</v>
      </c>
      <c r="B93" s="1" t="s">
        <v>260</v>
      </c>
      <c r="C93" s="1">
        <v>21</v>
      </c>
      <c r="D93" s="1" t="s">
        <v>16</v>
      </c>
      <c r="E93" s="4">
        <f>IF(マンアワー!E93&gt;0,LN(マンアワー!E93),0)</f>
        <v>11.639677023941157</v>
      </c>
      <c r="F93" s="4">
        <f>IF(マンアワー!F93&gt;0,LN(マンアワー!F93),0)</f>
        <v>11.844925469890411</v>
      </c>
      <c r="G93" s="4">
        <f>IF(マンアワー!G93&gt;0,LN(マンアワー!G93),0)</f>
        <v>12.032318801951101</v>
      </c>
      <c r="H93" s="4">
        <f>IF(マンアワー!H93&gt;0,LN(マンアワー!H93),0)</f>
        <v>11.970927523829753</v>
      </c>
      <c r="I93" s="4">
        <f>IF(マンアワー!I93&gt;0,LN(マンアワー!I93),0)</f>
        <v>11.886608710565794</v>
      </c>
      <c r="K93" s="6">
        <f>E93-E$1105</f>
        <v>7.9506646216669807E-2</v>
      </c>
      <c r="L93" s="6">
        <f>F93-F$1105</f>
        <v>0.23047604428734125</v>
      </c>
      <c r="M93" s="6">
        <f>G93-G$1105</f>
        <v>0.37621950127238613</v>
      </c>
      <c r="N93" s="6">
        <f>H93-H$1105</f>
        <v>0.35064214350796341</v>
      </c>
      <c r="O93" s="6">
        <f>I93-I$1105</f>
        <v>0.35546585859782276</v>
      </c>
    </row>
    <row r="94" spans="1:15" x14ac:dyDescent="0.15">
      <c r="A94" s="1">
        <v>4</v>
      </c>
      <c r="B94" s="1" t="s">
        <v>55</v>
      </c>
      <c r="C94" s="1">
        <v>22</v>
      </c>
      <c r="D94" s="1" t="s">
        <v>8</v>
      </c>
      <c r="E94" s="4">
        <f>IF(マンアワー!E94&gt;0,LN(マンアワー!E94),0)</f>
        <v>12.617070951863745</v>
      </c>
      <c r="F94" s="4">
        <f>IF(マンアワー!F94&gt;0,LN(マンアワー!F94),0)</f>
        <v>12.943795798575573</v>
      </c>
      <c r="G94" s="4">
        <f>IF(マンアワー!G94&gt;0,LN(マンアワー!G94),0)</f>
        <v>13.247305695529674</v>
      </c>
      <c r="H94" s="4">
        <f>IF(マンアワー!H94&gt;0,LN(マンアワー!H94),0)</f>
        <v>13.382779367483611</v>
      </c>
      <c r="I94" s="4">
        <f>IF(マンアワー!I94&gt;0,LN(マンアワー!I94),0)</f>
        <v>13.435401875368132</v>
      </c>
      <c r="K94" s="6">
        <f>E94-E$1106</f>
        <v>5.3852562487746169E-2</v>
      </c>
      <c r="L94" s="6">
        <f>F94-F$1106</f>
        <v>0.12630720611295487</v>
      </c>
      <c r="M94" s="6">
        <f>G94-G$1106</f>
        <v>0.18000746255570199</v>
      </c>
      <c r="N94" s="6">
        <f>H94-H$1106</f>
        <v>0.19742019604871786</v>
      </c>
      <c r="O94" s="6">
        <f>I94-I$1106</f>
        <v>0.14213249744255307</v>
      </c>
    </row>
    <row r="95" spans="1:15" x14ac:dyDescent="0.15">
      <c r="A95" s="1">
        <v>4</v>
      </c>
      <c r="B95" s="1" t="s">
        <v>55</v>
      </c>
      <c r="C95" s="1">
        <v>23</v>
      </c>
      <c r="D95" s="1" t="s">
        <v>29</v>
      </c>
      <c r="E95" s="4">
        <f>IF(マンアワー!E95&gt;0,LN(マンアワー!E95),0)</f>
        <v>11.83785996181294</v>
      </c>
      <c r="F95" s="4">
        <f>IF(マンアワー!F95&gt;0,LN(マンアワー!F95),0)</f>
        <v>11.960334154778574</v>
      </c>
      <c r="G95" s="4">
        <f>IF(マンアワー!G95&gt;0,LN(マンアワー!G95),0)</f>
        <v>11.978536413983841</v>
      </c>
      <c r="H95" s="4">
        <f>IF(マンアワー!H95&gt;0,LN(マンアワー!H95),0)</f>
        <v>11.900826932494567</v>
      </c>
      <c r="I95" s="4">
        <f>IF(マンアワー!I95&gt;0,LN(マンアワー!I95),0)</f>
        <v>11.704673384081389</v>
      </c>
      <c r="K95" s="6">
        <f>E95-E$1107</f>
        <v>0.22713259115593765</v>
      </c>
      <c r="L95" s="6">
        <f>F95-F$1107</f>
        <v>0.20353923295067311</v>
      </c>
      <c r="M95" s="6">
        <f>G95-G$1107</f>
        <v>0.23990209962521547</v>
      </c>
      <c r="N95" s="6">
        <f>H95-H$1107</f>
        <v>0.23920607126063764</v>
      </c>
      <c r="O95" s="6">
        <f>I95-I$1107</f>
        <v>0.20780087785806778</v>
      </c>
    </row>
    <row r="96" spans="1:15" x14ac:dyDescent="0.15">
      <c r="A96" s="1">
        <v>5</v>
      </c>
      <c r="B96" s="1" t="s">
        <v>264</v>
      </c>
      <c r="C96" s="1">
        <v>1</v>
      </c>
      <c r="D96" s="1" t="s">
        <v>9</v>
      </c>
      <c r="E96" s="4">
        <f>IF(マンアワー!E96&gt;0,LN(マンアワー!E96),0)</f>
        <v>13.138877050237534</v>
      </c>
      <c r="F96" s="4">
        <f>IF(マンアワー!F96&gt;0,LN(マンアワー!F96),0)</f>
        <v>12.670971444673544</v>
      </c>
      <c r="G96" s="4">
        <f>IF(マンアワー!G96&gt;0,LN(マンアワー!G96),0)</f>
        <v>12.265947023982637</v>
      </c>
      <c r="H96" s="4">
        <f>IF(マンアワー!H96&gt;0,LN(マンアワー!H96),0)</f>
        <v>11.676145973305429</v>
      </c>
      <c r="I96" s="4">
        <f>IF(マンアワー!I96&gt;0,LN(マンアワー!I96),0)</f>
        <v>11.459341409175204</v>
      </c>
      <c r="K96" s="6">
        <f>E96-E$1085</f>
        <v>0.31084540933005655</v>
      </c>
      <c r="L96" s="6">
        <f>F96-F$1085</f>
        <v>0.26136902658907601</v>
      </c>
      <c r="M96" s="6">
        <f>G96-G$1085</f>
        <v>0.25973993972881537</v>
      </c>
      <c r="N96" s="6">
        <f>H96-H$1085</f>
        <v>9.5089878584749599E-2</v>
      </c>
      <c r="O96" s="6">
        <f>I96-I$1085</f>
        <v>0.11659253046396856</v>
      </c>
    </row>
    <row r="97" spans="1:15" x14ac:dyDescent="0.15">
      <c r="A97" s="1">
        <v>5</v>
      </c>
      <c r="B97" s="1" t="s">
        <v>65</v>
      </c>
      <c r="C97" s="1">
        <v>2</v>
      </c>
      <c r="D97" s="1" t="s">
        <v>10</v>
      </c>
      <c r="E97" s="4">
        <f>IF(マンアワー!E97&gt;0,LN(マンアワー!E97),0)</f>
        <v>9.9894751431528519</v>
      </c>
      <c r="F97" s="4">
        <f>IF(マンアワー!F97&gt;0,LN(マンアワー!F97),0)</f>
        <v>9.5140842291759782</v>
      </c>
      <c r="G97" s="4">
        <f>IF(マンアワー!G97&gt;0,LN(マンアワー!G97),0)</f>
        <v>8.6891600723662332</v>
      </c>
      <c r="H97" s="4">
        <f>IF(マンアワー!H97&gt;0,LN(マンアワー!H97),0)</f>
        <v>8.0451845050340829</v>
      </c>
      <c r="I97" s="4">
        <f>IF(マンアワー!I97&gt;0,LN(マンアワー!I97),0)</f>
        <v>7.4148479011226396</v>
      </c>
      <c r="K97" s="6">
        <f>E97-E$1086</f>
        <v>1.1411488394468492</v>
      </c>
      <c r="L97" s="6">
        <f>F97-F$1086</f>
        <v>1.1933626385906706</v>
      </c>
      <c r="M97" s="6">
        <f>G97-G$1086</f>
        <v>0.61342785840113301</v>
      </c>
      <c r="N97" s="6">
        <f>H97-H$1086</f>
        <v>0.32623993584611899</v>
      </c>
      <c r="O97" s="6">
        <f>I97-I$1086</f>
        <v>0.43843403688524507</v>
      </c>
    </row>
    <row r="98" spans="1:15" x14ac:dyDescent="0.15">
      <c r="A98" s="1">
        <v>5</v>
      </c>
      <c r="B98" s="1" t="s">
        <v>67</v>
      </c>
      <c r="C98" s="1">
        <v>3</v>
      </c>
      <c r="D98" s="1" t="s">
        <v>17</v>
      </c>
      <c r="E98" s="4">
        <f>IF(マンアワー!E98&gt;0,LN(マンアワー!E98),0)</f>
        <v>9.9794955258017737</v>
      </c>
      <c r="F98" s="4">
        <f>IF(マンアワー!F98&gt;0,LN(マンアワー!F98),0)</f>
        <v>10.041911532723745</v>
      </c>
      <c r="G98" s="4">
        <f>IF(マンアワー!G98&gt;0,LN(マンアワー!G98),0)</f>
        <v>10.042487194501073</v>
      </c>
      <c r="H98" s="4">
        <f>IF(マンアワー!H98&gt;0,LN(マンアワー!H98),0)</f>
        <v>9.9157819374175755</v>
      </c>
      <c r="I98" s="4">
        <f>IF(マンアワー!I98&gt;0,LN(マンアワー!I98),0)</f>
        <v>9.7657687432363485</v>
      </c>
      <c r="K98" s="6">
        <f>E98-E$1087</f>
        <v>-0.73005116847216556</v>
      </c>
      <c r="L98" s="6">
        <f>F98-F$1087</f>
        <v>-0.67621719108749545</v>
      </c>
      <c r="M98" s="6">
        <f>G98-G$1087</f>
        <v>-0.78141190884648637</v>
      </c>
      <c r="N98" s="6">
        <f>H98-H$1087</f>
        <v>-0.81108645514240152</v>
      </c>
      <c r="O98" s="6">
        <f>I98-I$1087</f>
        <v>-0.84074714666866335</v>
      </c>
    </row>
    <row r="99" spans="1:15" x14ac:dyDescent="0.15">
      <c r="A99" s="1">
        <v>5</v>
      </c>
      <c r="B99" s="1" t="s">
        <v>265</v>
      </c>
      <c r="C99" s="1">
        <v>4</v>
      </c>
      <c r="D99" s="1" t="s">
        <v>18</v>
      </c>
      <c r="E99" s="4">
        <f>IF(マンアワー!E99&gt;0,LN(マンアワー!E99),0)</f>
        <v>9.3294051053196849</v>
      </c>
      <c r="F99" s="4">
        <f>IF(マンアワー!F99&gt;0,LN(マンアワー!F99),0)</f>
        <v>10.370134512289825</v>
      </c>
      <c r="G99" s="4">
        <f>IF(マンアワー!G99&gt;0,LN(マンアワー!G99),0)</f>
        <v>10.980549799868085</v>
      </c>
      <c r="H99" s="4">
        <f>IF(マンアワー!H99&gt;0,LN(マンアワー!H99),0)</f>
        <v>10.477187912661003</v>
      </c>
      <c r="I99" s="4">
        <f>IF(マンアワー!I99&gt;0,LN(マンアワー!I99),0)</f>
        <v>9.7459754267431098</v>
      </c>
      <c r="K99" s="6">
        <f>E99-E$1088</f>
        <v>-1.5796622148930783</v>
      </c>
      <c r="L99" s="6">
        <f>F99-F$1088</f>
        <v>-0.48587536015760335</v>
      </c>
      <c r="M99" s="6">
        <f>G99-G$1088</f>
        <v>0.10543832904517103</v>
      </c>
      <c r="N99" s="6">
        <f>H99-H$1088</f>
        <v>0.25934978148569243</v>
      </c>
      <c r="O99" s="6">
        <f>I99-I$1088</f>
        <v>0.3108467841590965</v>
      </c>
    </row>
    <row r="100" spans="1:15" x14ac:dyDescent="0.15">
      <c r="A100" s="1">
        <v>5</v>
      </c>
      <c r="B100" s="1" t="s">
        <v>67</v>
      </c>
      <c r="C100" s="1">
        <v>5</v>
      </c>
      <c r="D100" s="1" t="s">
        <v>19</v>
      </c>
      <c r="E100" s="4">
        <f>IF(マンアワー!E100&gt;0,LN(マンアワー!E100),0)</f>
        <v>8.0619982473068657</v>
      </c>
      <c r="F100" s="4">
        <f>IF(マンアワー!F100&gt;0,LN(マンアワー!F100),0)</f>
        <v>7.9839300131708137</v>
      </c>
      <c r="G100" s="4">
        <f>IF(マンアワー!G100&gt;0,LN(マンアワー!G100),0)</f>
        <v>7.9415416474529383</v>
      </c>
      <c r="H100" s="4">
        <f>IF(マンアワー!H100&gt;0,LN(マンアワー!H100),0)</f>
        <v>7.7302534119744593</v>
      </c>
      <c r="I100" s="4">
        <f>IF(マンアワー!I100&gt;0,LN(マンアワー!I100),0)</f>
        <v>7.5897167852150416</v>
      </c>
      <c r="K100" s="6">
        <f>E100-E$1089</f>
        <v>-1.2804596354438225</v>
      </c>
      <c r="L100" s="6">
        <f>F100-F$1089</f>
        <v>-1.2026485359077244</v>
      </c>
      <c r="M100" s="6">
        <f>G100-G$1089</f>
        <v>-1.3054630846855648</v>
      </c>
      <c r="N100" s="6">
        <f>H100-H$1089</f>
        <v>-1.3316558715873192</v>
      </c>
      <c r="O100" s="6">
        <f>I100-I$1089</f>
        <v>-1.1735233371933402</v>
      </c>
    </row>
    <row r="101" spans="1:15" x14ac:dyDescent="0.15">
      <c r="A101" s="1">
        <v>5</v>
      </c>
      <c r="B101" s="1" t="s">
        <v>265</v>
      </c>
      <c r="C101" s="1">
        <v>6</v>
      </c>
      <c r="D101" s="1" t="s">
        <v>3</v>
      </c>
      <c r="E101" s="4">
        <f>IF(マンアワー!E101&gt;0,LN(マンアワー!E101),0)</f>
        <v>7.8769666544324162</v>
      </c>
      <c r="F101" s="4">
        <f>IF(マンアワー!F101&gt;0,LN(マンアワー!F101),0)</f>
        <v>7.7570565022834632</v>
      </c>
      <c r="G101" s="4">
        <f>IF(マンアワー!G101&gt;0,LN(マンアワー!G101),0)</f>
        <v>7.5684011927693779</v>
      </c>
      <c r="H101" s="4">
        <f>IF(マンアワー!H101&gt;0,LN(マンアワー!H101),0)</f>
        <v>7.5572011181411982</v>
      </c>
      <c r="I101" s="4">
        <f>IF(マンアワー!I101&gt;0,LN(マンアワー!I101),0)</f>
        <v>7.9209947547198434</v>
      </c>
      <c r="K101" s="6">
        <f>E101-E$1090</f>
        <v>-1.4677820962362018</v>
      </c>
      <c r="L101" s="6">
        <f>F101-F$1090</f>
        <v>-1.3759197351079191</v>
      </c>
      <c r="M101" s="6">
        <f>G101-G$1090</f>
        <v>-1.6020786913026983</v>
      </c>
      <c r="N101" s="6">
        <f>H101-H$1090</f>
        <v>-1.5741340180191399</v>
      </c>
      <c r="O101" s="6">
        <f>I101-I$1090</f>
        <v>-1.0726381062978279</v>
      </c>
    </row>
    <row r="102" spans="1:15" x14ac:dyDescent="0.15">
      <c r="A102" s="1">
        <v>5</v>
      </c>
      <c r="B102" s="1" t="s">
        <v>67</v>
      </c>
      <c r="C102" s="1">
        <v>7</v>
      </c>
      <c r="D102" s="1" t="s">
        <v>20</v>
      </c>
      <c r="E102" s="4">
        <f>IF(マンアワー!E102&gt;0,LN(マンアワー!E102),0)</f>
        <v>6.8548156734872991</v>
      </c>
      <c r="F102" s="4">
        <f>IF(マンアワー!F102&gt;0,LN(マンアワー!F102),0)</f>
        <v>6.5233142448273904</v>
      </c>
      <c r="G102" s="4">
        <f>IF(マンアワー!G102&gt;0,LN(マンアワー!G102),0)</f>
        <v>6.2580716699020957</v>
      </c>
      <c r="H102" s="4">
        <f>IF(マンアワー!H102&gt;0,LN(マンアワー!H102),0)</f>
        <v>5.8833866729527013</v>
      </c>
      <c r="I102" s="4">
        <f>IF(マンアワー!I102&gt;0,LN(マンアワー!I102),0)</f>
        <v>5.320934489405083</v>
      </c>
      <c r="K102" s="6">
        <f>E102-E$1091</f>
        <v>0.35286423680217549</v>
      </c>
      <c r="L102" s="6">
        <f>F102-F$1091</f>
        <v>-2.1988110811843598E-2</v>
      </c>
      <c r="M102" s="6">
        <f>G102-G$1091</f>
        <v>-0.16895840416092867</v>
      </c>
      <c r="N102" s="6">
        <f>H102-H$1091</f>
        <v>-0.43947056109942029</v>
      </c>
      <c r="O102" s="6">
        <f>I102-I$1091</f>
        <v>-0.8964070090770182</v>
      </c>
    </row>
    <row r="103" spans="1:15" x14ac:dyDescent="0.15">
      <c r="A103" s="1">
        <v>5</v>
      </c>
      <c r="B103" s="1" t="s">
        <v>67</v>
      </c>
      <c r="C103" s="1">
        <v>8</v>
      </c>
      <c r="D103" s="1" t="s">
        <v>21</v>
      </c>
      <c r="E103" s="4">
        <f>IF(マンアワー!E103&gt;0,LN(マンアワー!E103),0)</f>
        <v>8.9240194372043717</v>
      </c>
      <c r="F103" s="4">
        <f>IF(マンアワー!F103&gt;0,LN(マンアワー!F103),0)</f>
        <v>9.1870578904552556</v>
      </c>
      <c r="G103" s="4">
        <f>IF(マンアワー!G103&gt;0,LN(マンアワー!G103),0)</f>
        <v>9.0406980438927036</v>
      </c>
      <c r="H103" s="4">
        <f>IF(マンアワー!H103&gt;0,LN(マンアワー!H103),0)</f>
        <v>8.9568002225979289</v>
      </c>
      <c r="I103" s="4">
        <f>IF(マンアワー!I103&gt;0,LN(マンアワー!I103),0)</f>
        <v>8.4652398494825931</v>
      </c>
      <c r="K103" s="6">
        <f>E103-E$1092</f>
        <v>-1.0657223190292324</v>
      </c>
      <c r="L103" s="6">
        <f>F103-F$1092</f>
        <v>-0.79254726858159152</v>
      </c>
      <c r="M103" s="6">
        <f>G103-G$1092</f>
        <v>-0.84567773044199512</v>
      </c>
      <c r="N103" s="6">
        <f>H103-H$1092</f>
        <v>-0.66823498906934198</v>
      </c>
      <c r="O103" s="6">
        <f>I103-I$1092</f>
        <v>-0.69832720220869149</v>
      </c>
    </row>
    <row r="104" spans="1:15" x14ac:dyDescent="0.15">
      <c r="A104" s="1">
        <v>5</v>
      </c>
      <c r="B104" s="1" t="s">
        <v>266</v>
      </c>
      <c r="C104" s="1">
        <v>9</v>
      </c>
      <c r="D104" s="1" t="s">
        <v>22</v>
      </c>
      <c r="E104" s="4">
        <f>IF(マンアワー!E104&gt;0,LN(マンアワー!E104),0)</f>
        <v>8.7672644994734181</v>
      </c>
      <c r="F104" s="4">
        <f>IF(マンアワー!F104&gt;0,LN(マンアワー!F104),0)</f>
        <v>8.8063155163492475</v>
      </c>
      <c r="G104" s="4">
        <f>IF(マンアワー!G104&gt;0,LN(マンアワー!G104),0)</f>
        <v>8.6421851871027862</v>
      </c>
      <c r="H104" s="4">
        <f>IF(マンアワー!H104&gt;0,LN(マンアワー!H104),0)</f>
        <v>8.5607865435708153</v>
      </c>
      <c r="I104" s="4">
        <f>IF(マンアワー!I104&gt;0,LN(マンアワー!I104),0)</f>
        <v>8.8499697271084443</v>
      </c>
      <c r="K104" s="6">
        <f>E104-E$1093</f>
        <v>-1.1666605550426095</v>
      </c>
      <c r="L104" s="6">
        <f>F104-F$1093</f>
        <v>-0.88651963391917832</v>
      </c>
      <c r="M104" s="6">
        <f>G104-G$1093</f>
        <v>-0.90172867740564122</v>
      </c>
      <c r="N104" s="6">
        <f>H104-H$1093</f>
        <v>-0.76631849696938126</v>
      </c>
      <c r="O104" s="6">
        <f>I104-I$1093</f>
        <v>-0.49613506762091575</v>
      </c>
    </row>
    <row r="105" spans="1:15" x14ac:dyDescent="0.15">
      <c r="A105" s="1">
        <v>5</v>
      </c>
      <c r="B105" s="1" t="s">
        <v>67</v>
      </c>
      <c r="C105" s="1">
        <v>10</v>
      </c>
      <c r="D105" s="1" t="s">
        <v>23</v>
      </c>
      <c r="E105" s="4">
        <f>IF(マンアワー!E105&gt;0,LN(マンアワー!E105),0)</f>
        <v>8.8873166083542809</v>
      </c>
      <c r="F105" s="4">
        <f>IF(マンアワー!F105&gt;0,LN(マンアワー!F105),0)</f>
        <v>8.9155598693411608</v>
      </c>
      <c r="G105" s="4">
        <f>IF(マンアワー!G105&gt;0,LN(マンアワー!G105),0)</f>
        <v>9.2757061196982455</v>
      </c>
      <c r="H105" s="4">
        <f>IF(マンアワー!H105&gt;0,LN(マンアワー!H105),0)</f>
        <v>9.2184493515456722</v>
      </c>
      <c r="I105" s="4">
        <f>IF(マンアワー!I105&gt;0,LN(マンアワー!I105),0)</f>
        <v>9.1357197426657279</v>
      </c>
      <c r="K105" s="6">
        <f>E105-E$1094</f>
        <v>-1.2213978530726894</v>
      </c>
      <c r="L105" s="6">
        <f>F105-F$1094</f>
        <v>-1.144134661520896</v>
      </c>
      <c r="M105" s="6">
        <f>G105-G$1094</f>
        <v>-1.0217669035841173</v>
      </c>
      <c r="N105" s="6">
        <f>H105-H$1094</f>
        <v>-0.89441358713520991</v>
      </c>
      <c r="O105" s="6">
        <f>I105-I$1094</f>
        <v>-0.72274123017870195</v>
      </c>
    </row>
    <row r="106" spans="1:15" x14ac:dyDescent="0.15">
      <c r="A106" s="1">
        <v>5</v>
      </c>
      <c r="B106" s="1" t="s">
        <v>67</v>
      </c>
      <c r="C106" s="1">
        <v>11</v>
      </c>
      <c r="D106" s="1" t="s">
        <v>24</v>
      </c>
      <c r="E106" s="4">
        <f>IF(マンアワー!E106&gt;0,LN(マンアワー!E106),0)</f>
        <v>8.5418922394893269</v>
      </c>
      <c r="F106" s="4">
        <f>IF(マンアワー!F106&gt;0,LN(マンアワー!F106),0)</f>
        <v>8.8253337415597866</v>
      </c>
      <c r="G106" s="4">
        <f>IF(マンアワー!G106&gt;0,LN(マンアワー!G106),0)</f>
        <v>9.4957989416892126</v>
      </c>
      <c r="H106" s="4">
        <f>IF(マンアワー!H106&gt;0,LN(マンアワー!H106),0)</f>
        <v>9.5260423288620544</v>
      </c>
      <c r="I106" s="4">
        <f>IF(マンアワー!I106&gt;0,LN(マンアワー!I106),0)</f>
        <v>9.4732379985968311</v>
      </c>
      <c r="K106" s="6">
        <f>E106-E$1095</f>
        <v>-1.6526802112435632</v>
      </c>
      <c r="L106" s="6">
        <f>F106-F$1095</f>
        <v>-1.4290358896528375</v>
      </c>
      <c r="M106" s="6">
        <f>G106-G$1095</f>
        <v>-0.98115581722426448</v>
      </c>
      <c r="N106" s="6">
        <f>H106-H$1095</f>
        <v>-0.88084241092992421</v>
      </c>
      <c r="O106" s="6">
        <f>I106-I$1095</f>
        <v>-0.80315346961059575</v>
      </c>
    </row>
    <row r="107" spans="1:15" x14ac:dyDescent="0.15">
      <c r="A107" s="1">
        <v>5</v>
      </c>
      <c r="B107" s="1" t="s">
        <v>67</v>
      </c>
      <c r="C107" s="1">
        <v>12</v>
      </c>
      <c r="D107" s="1" t="s">
        <v>25</v>
      </c>
      <c r="E107" s="4">
        <f>IF(マンアワー!E107&gt;0,LN(マンアワー!E107),0)</f>
        <v>9.8462130018307938</v>
      </c>
      <c r="F107" s="4">
        <f>IF(マンアワー!F107&gt;0,LN(マンアワー!F107),0)</f>
        <v>10.499257395811261</v>
      </c>
      <c r="G107" s="4">
        <f>IF(マンアワー!G107&gt;0,LN(マンアワー!G107),0)</f>
        <v>11.2295994018502</v>
      </c>
      <c r="H107" s="4">
        <f>IF(マンアワー!H107&gt;0,LN(マンアワー!H107),0)</f>
        <v>11.039493502272713</v>
      </c>
      <c r="I107" s="4">
        <f>IF(マンアワー!I107&gt;0,LN(マンアワー!I107),0)</f>
        <v>10.67345898953339</v>
      </c>
      <c r="K107" s="6">
        <f>E107-E$1096</f>
        <v>-0.34267546987839204</v>
      </c>
      <c r="L107" s="6">
        <f>F107-F$1096</f>
        <v>8.3696549657117814E-2</v>
      </c>
      <c r="M107" s="6">
        <f>G107-G$1096</f>
        <v>0.24873423099389669</v>
      </c>
      <c r="N107" s="6">
        <f>H107-H$1096</f>
        <v>0.15652114027932917</v>
      </c>
      <c r="O107" s="6">
        <f>I107-I$1096</f>
        <v>-1.9991547585020086E-2</v>
      </c>
    </row>
    <row r="108" spans="1:15" x14ac:dyDescent="0.15">
      <c r="A108" s="1">
        <v>5</v>
      </c>
      <c r="B108" s="1" t="s">
        <v>67</v>
      </c>
      <c r="C108" s="1">
        <v>13</v>
      </c>
      <c r="D108" s="1" t="s">
        <v>26</v>
      </c>
      <c r="E108" s="4">
        <f>IF(マンアワー!E108&gt;0,LN(マンアワー!E108),0)</f>
        <v>6.6512606048068417</v>
      </c>
      <c r="F108" s="4">
        <f>IF(マンアワー!F108&gt;0,LN(マンアワー!F108),0)</f>
        <v>8.1699355319363676</v>
      </c>
      <c r="G108" s="4">
        <f>IF(マンアワー!G108&gt;0,LN(マンアワー!G108),0)</f>
        <v>8.993117618066476</v>
      </c>
      <c r="H108" s="4">
        <f>IF(マンアワー!H108&gt;0,LN(マンアワー!H108),0)</f>
        <v>8.9443512174176725</v>
      </c>
      <c r="I108" s="4">
        <f>IF(マンアワー!I108&gt;0,LN(マンアワー!I108),0)</f>
        <v>8.8057680968575553</v>
      </c>
      <c r="K108" s="6">
        <f>E108-E$1097</f>
        <v>-2.982289333411611</v>
      </c>
      <c r="L108" s="6">
        <f>F108-F$1097</f>
        <v>-1.596110214284943</v>
      </c>
      <c r="M108" s="6">
        <f>G108-G$1097</f>
        <v>-0.82225774438783539</v>
      </c>
      <c r="N108" s="6">
        <f>H108-H$1097</f>
        <v>-0.78810881844165692</v>
      </c>
      <c r="O108" s="6">
        <f>I108-I$1097</f>
        <v>-1.1331792836947212</v>
      </c>
    </row>
    <row r="109" spans="1:15" x14ac:dyDescent="0.15">
      <c r="A109" s="1">
        <v>5</v>
      </c>
      <c r="B109" s="1" t="s">
        <v>67</v>
      </c>
      <c r="C109" s="1">
        <v>14</v>
      </c>
      <c r="D109" s="1" t="s">
        <v>27</v>
      </c>
      <c r="E109" s="4">
        <f>IF(マンアワー!E109&gt;0,LN(マンアワー!E109),0)</f>
        <v>6.6082370164751847</v>
      </c>
      <c r="F109" s="4">
        <f>IF(マンアワー!F109&gt;0,LN(マンアワー!F109),0)</f>
        <v>8.3849443687839269</v>
      </c>
      <c r="G109" s="4">
        <f>IF(マンアワー!G109&gt;0,LN(マンアワー!G109),0)</f>
        <v>9.4643817864647204</v>
      </c>
      <c r="H109" s="4">
        <f>IF(マンアワー!H109&gt;0,LN(マンアワー!H109),0)</f>
        <v>8.9330176120638125</v>
      </c>
      <c r="I109" s="4">
        <f>IF(マンアワー!I109&gt;0,LN(マンアワー!I109),0)</f>
        <v>8.7224774815529269</v>
      </c>
      <c r="K109" s="6">
        <f>E109-E$1098</f>
        <v>-1.3468948279338369</v>
      </c>
      <c r="L109" s="6">
        <f>F109-F$1098</f>
        <v>3.4340168000515092E-2</v>
      </c>
      <c r="M109" s="6">
        <f>G109-G$1098</f>
        <v>0.91854254865099172</v>
      </c>
      <c r="N109" s="6">
        <f>H109-H$1098</f>
        <v>0.76030039286546902</v>
      </c>
      <c r="O109" s="6">
        <f>I109-I$1098</f>
        <v>0.57598928418847706</v>
      </c>
    </row>
    <row r="110" spans="1:15" x14ac:dyDescent="0.15">
      <c r="A110" s="1">
        <v>5</v>
      </c>
      <c r="B110" s="1" t="s">
        <v>67</v>
      </c>
      <c r="C110" s="1">
        <v>15</v>
      </c>
      <c r="D110" s="1" t="s">
        <v>28</v>
      </c>
      <c r="E110" s="4">
        <f>IF(マンアワー!E110&gt;0,LN(マンアワー!E110),0)</f>
        <v>11.041591545474523</v>
      </c>
      <c r="F110" s="4">
        <f>IF(マンアワー!F110&gt;0,LN(マンアワー!F110),0)</f>
        <v>11.133930649709974</v>
      </c>
      <c r="G110" s="4">
        <f>IF(マンアワー!G110&gt;0,LN(マンアワー!G110),0)</f>
        <v>10.952681945371515</v>
      </c>
      <c r="H110" s="4">
        <f>IF(マンアワー!H110&gt;0,LN(マンアワー!H110),0)</f>
        <v>10.59001656735586</v>
      </c>
      <c r="I110" s="4">
        <f>IF(マンアワー!I110&gt;0,LN(マンアワー!I110),0)</f>
        <v>10.051748750609738</v>
      </c>
      <c r="K110" s="6">
        <f>E110-E$1099</f>
        <v>-0.33159802521707427</v>
      </c>
      <c r="L110" s="6">
        <f>F110-F$1099</f>
        <v>-0.16757990831717073</v>
      </c>
      <c r="M110" s="6">
        <f>G110-G$1099</f>
        <v>-0.36377449508299797</v>
      </c>
      <c r="N110" s="6">
        <f>H110-H$1099</f>
        <v>-0.47883104253416064</v>
      </c>
      <c r="O110" s="6">
        <f>I110-I$1099</f>
        <v>-0.69075926137499977</v>
      </c>
    </row>
    <row r="111" spans="1:15" x14ac:dyDescent="0.15">
      <c r="A111" s="1">
        <v>5</v>
      </c>
      <c r="B111" s="1" t="s">
        <v>267</v>
      </c>
      <c r="C111" s="1">
        <v>16</v>
      </c>
      <c r="D111" s="1" t="s">
        <v>11</v>
      </c>
      <c r="E111" s="4">
        <f>IF(マンアワー!E111&gt;0,LN(マンアワー!E111),0)</f>
        <v>11.754264452205833</v>
      </c>
      <c r="F111" s="4">
        <f>IF(マンアワー!F111&gt;0,LN(マンアワー!F111),0)</f>
        <v>12.132835257087157</v>
      </c>
      <c r="G111" s="4">
        <f>IF(マンアワー!G111&gt;0,LN(マンアワー!G111),0)</f>
        <v>11.90477644087755</v>
      </c>
      <c r="H111" s="4">
        <f>IF(マンアワー!H111&gt;0,LN(マンアワー!H111),0)</f>
        <v>11.900338974417696</v>
      </c>
      <c r="I111" s="4">
        <f>IF(マンアワー!I111&gt;0,LN(マンアワー!I111),0)</f>
        <v>11.583337476020397</v>
      </c>
      <c r="K111" s="6">
        <f>E111-E$1100</f>
        <v>-0.2280291923595108</v>
      </c>
      <c r="L111" s="6">
        <f>F111-F$1100</f>
        <v>-0.15309453195098754</v>
      </c>
      <c r="M111" s="6">
        <f>G111-G$1100</f>
        <v>-0.3607290176083815</v>
      </c>
      <c r="N111" s="6">
        <f>H111-H$1100</f>
        <v>-0.35138308326412648</v>
      </c>
      <c r="O111" s="6">
        <f>I111-I$1100</f>
        <v>-0.3858214707390708</v>
      </c>
    </row>
    <row r="112" spans="1:15" x14ac:dyDescent="0.15">
      <c r="A112" s="1">
        <v>5</v>
      </c>
      <c r="B112" s="1" t="s">
        <v>65</v>
      </c>
      <c r="C112" s="1">
        <v>17</v>
      </c>
      <c r="D112" s="1" t="s">
        <v>12</v>
      </c>
      <c r="E112" s="4">
        <f>IF(マンアワー!E112&gt;0,LN(マンアワー!E112),0)</f>
        <v>8.7957966144062105</v>
      </c>
      <c r="F112" s="4">
        <f>IF(マンアワー!F112&gt;0,LN(マンアワー!F112),0)</f>
        <v>8.8951502498960213</v>
      </c>
      <c r="G112" s="4">
        <f>IF(マンアワー!G112&gt;0,LN(マンアワー!G112),0)</f>
        <v>8.9700365348179147</v>
      </c>
      <c r="H112" s="4">
        <f>IF(マンアワー!H112&gt;0,LN(マンアワー!H112),0)</f>
        <v>9.0904116315618619</v>
      </c>
      <c r="I112" s="4">
        <f>IF(マンアワー!I112&gt;0,LN(マンアワー!I112),0)</f>
        <v>8.9754572930051868</v>
      </c>
      <c r="K112" s="6">
        <f>E112-E$1101</f>
        <v>-0.37670872179937476</v>
      </c>
      <c r="L112" s="6">
        <f>F112-F$1101</f>
        <v>-0.44079006757078609</v>
      </c>
      <c r="M112" s="6">
        <f>G112-G$1101</f>
        <v>-0.47727426287548802</v>
      </c>
      <c r="N112" s="6">
        <f>H112-H$1101</f>
        <v>-0.40630983236726337</v>
      </c>
      <c r="O112" s="6">
        <f>I112-I$1101</f>
        <v>-0.46906698207168773</v>
      </c>
    </row>
    <row r="113" spans="1:15" x14ac:dyDescent="0.15">
      <c r="A113" s="1">
        <v>5</v>
      </c>
      <c r="B113" s="1" t="s">
        <v>65</v>
      </c>
      <c r="C113" s="1">
        <v>18</v>
      </c>
      <c r="D113" s="1" t="s">
        <v>13</v>
      </c>
      <c r="E113" s="4">
        <f>IF(マンアワー!E113&gt;0,LN(マンアワー!E113),0)</f>
        <v>12.239056054234172</v>
      </c>
      <c r="F113" s="4">
        <f>IF(マンアワー!F113&gt;0,LN(マンアワー!F113),0)</f>
        <v>12.32182879964741</v>
      </c>
      <c r="G113" s="4">
        <f>IF(マンアワー!G113&gt;0,LN(マンアワー!G113),0)</f>
        <v>12.17621515295181</v>
      </c>
      <c r="H113" s="4">
        <f>IF(マンアワー!H113&gt;0,LN(マンアワー!H113),0)</f>
        <v>12.038536256785628</v>
      </c>
      <c r="I113" s="4">
        <f>IF(マンアワー!I113&gt;0,LN(マンアワー!I113),0)</f>
        <v>11.774031412743904</v>
      </c>
      <c r="K113" s="6">
        <f>E113-E$1102</f>
        <v>-0.34952441974814086</v>
      </c>
      <c r="L113" s="6">
        <f>F113-F$1102</f>
        <v>-0.39158107727839742</v>
      </c>
      <c r="M113" s="6">
        <f>G113-G$1102</f>
        <v>-0.46888958203534692</v>
      </c>
      <c r="N113" s="6">
        <f>H113-H$1102</f>
        <v>-0.46964159569073693</v>
      </c>
      <c r="O113" s="6">
        <f>I113-I$1102</f>
        <v>-0.56187431050677183</v>
      </c>
    </row>
    <row r="114" spans="1:15" x14ac:dyDescent="0.15">
      <c r="A114" s="1">
        <v>5</v>
      </c>
      <c r="B114" s="1" t="s">
        <v>65</v>
      </c>
      <c r="C114" s="1">
        <v>19</v>
      </c>
      <c r="D114" s="1" t="s">
        <v>14</v>
      </c>
      <c r="E114" s="4">
        <f>IF(マンアワー!E114&gt;0,LN(マンアワー!E114),0)</f>
        <v>9.9450191700412915</v>
      </c>
      <c r="F114" s="4">
        <f>IF(マンアワー!F114&gt;0,LN(マンアワー!F114),0)</f>
        <v>10.255623608737475</v>
      </c>
      <c r="G114" s="4">
        <f>IF(マンアワー!G114&gt;0,LN(マンアワー!G114),0)</f>
        <v>10.273770882005314</v>
      </c>
      <c r="H114" s="4">
        <f>IF(マンアワー!H114&gt;0,LN(マンアワー!H114),0)</f>
        <v>10.105884089405262</v>
      </c>
      <c r="I114" s="4">
        <f>IF(マンアワー!I114&gt;0,LN(マンアワー!I114),0)</f>
        <v>9.9703191663401736</v>
      </c>
      <c r="K114" s="6">
        <f>E114-E$1103</f>
        <v>-0.50778598629441873</v>
      </c>
      <c r="L114" s="6">
        <f>F114-F$1103</f>
        <v>-0.48226598397083009</v>
      </c>
      <c r="M114" s="6">
        <f>G114-G$1103</f>
        <v>-0.57032314947804075</v>
      </c>
      <c r="N114" s="6">
        <f>H114-H$1103</f>
        <v>-0.60917310778565614</v>
      </c>
      <c r="O114" s="6">
        <f>I114-I$1103</f>
        <v>-0.70446283022711853</v>
      </c>
    </row>
    <row r="115" spans="1:15" x14ac:dyDescent="0.15">
      <c r="A115" s="1">
        <v>5</v>
      </c>
      <c r="B115" s="1" t="s">
        <v>65</v>
      </c>
      <c r="C115" s="1">
        <v>20</v>
      </c>
      <c r="D115" s="1" t="s">
        <v>15</v>
      </c>
      <c r="E115" s="4">
        <f>IF(マンアワー!E115&gt;0,LN(マンアワー!E115),0)</f>
        <v>7.7386485207676934</v>
      </c>
      <c r="F115" s="4">
        <f>IF(マンアワー!F115&gt;0,LN(マンアワー!F115),0)</f>
        <v>8.3240035328552064</v>
      </c>
      <c r="G115" s="4">
        <f>IF(マンアワー!G115&gt;0,LN(マンアワー!G115),0)</f>
        <v>8.4988677297035711</v>
      </c>
      <c r="H115" s="4">
        <f>IF(マンアワー!H115&gt;0,LN(マンアワー!H115),0)</f>
        <v>8.6284330087289707</v>
      </c>
      <c r="I115" s="4">
        <f>IF(マンアワー!I115&gt;0,LN(マンアワー!I115),0)</f>
        <v>8.5372954352764836</v>
      </c>
      <c r="K115" s="6">
        <f>E115-E$1104</f>
        <v>-0.93241496589219253</v>
      </c>
      <c r="L115" s="6">
        <f>F115-F$1104</f>
        <v>-0.95236086431070177</v>
      </c>
      <c r="M115" s="6">
        <f>G115-G$1104</f>
        <v>-1.1682320226363476</v>
      </c>
      <c r="N115" s="6">
        <f>H115-H$1104</f>
        <v>-1.074396599235353</v>
      </c>
      <c r="O115" s="6">
        <f>I115-I$1104</f>
        <v>-1.1198745629435845</v>
      </c>
    </row>
    <row r="116" spans="1:15" x14ac:dyDescent="0.15">
      <c r="A116" s="1">
        <v>5</v>
      </c>
      <c r="B116" s="1" t="s">
        <v>65</v>
      </c>
      <c r="C116" s="1">
        <v>21</v>
      </c>
      <c r="D116" s="1" t="s">
        <v>16</v>
      </c>
      <c r="E116" s="4">
        <f>IF(マンアワー!E116&gt;0,LN(マンアワー!E116),0)</f>
        <v>11.187972482783049</v>
      </c>
      <c r="F116" s="4">
        <f>IF(マンアワー!F116&gt;0,LN(マンアワー!F116),0)</f>
        <v>11.186341087406294</v>
      </c>
      <c r="G116" s="4">
        <f>IF(マンアワー!G116&gt;0,LN(マンアワー!G116),0)</f>
        <v>11.016080370322928</v>
      </c>
      <c r="H116" s="4">
        <f>IF(マンアワー!H116&gt;0,LN(マンアワー!H116),0)</f>
        <v>10.933111610736781</v>
      </c>
      <c r="I116" s="4">
        <f>IF(マンアワー!I116&gt;0,LN(マンアワー!I116),0)</f>
        <v>10.821103661349436</v>
      </c>
      <c r="K116" s="6">
        <f>E116-E$1105</f>
        <v>-0.37219789494143818</v>
      </c>
      <c r="L116" s="6">
        <f>F116-F$1105</f>
        <v>-0.42810833819677541</v>
      </c>
      <c r="M116" s="6">
        <f>G116-G$1105</f>
        <v>-0.64001893035578661</v>
      </c>
      <c r="N116" s="6">
        <f>H116-H$1105</f>
        <v>-0.68717376958500864</v>
      </c>
      <c r="O116" s="6">
        <f>I116-I$1105</f>
        <v>-0.71003919061853438</v>
      </c>
    </row>
    <row r="117" spans="1:15" x14ac:dyDescent="0.15">
      <c r="A117" s="1">
        <v>5</v>
      </c>
      <c r="B117" s="1" t="s">
        <v>63</v>
      </c>
      <c r="C117" s="1">
        <v>22</v>
      </c>
      <c r="D117" s="1" t="s">
        <v>8</v>
      </c>
      <c r="E117" s="4">
        <f>IF(マンアワー!E117&gt;0,LN(マンアワー!E117),0)</f>
        <v>12.090025734274516</v>
      </c>
      <c r="F117" s="4">
        <f>IF(マンアワー!F117&gt;0,LN(マンアワー!F117),0)</f>
        <v>12.372908932617765</v>
      </c>
      <c r="G117" s="4">
        <f>IF(マンアワー!G117&gt;0,LN(マンアワー!G117),0)</f>
        <v>12.473706958259658</v>
      </c>
      <c r="H117" s="4">
        <f>IF(マンアワー!H117&gt;0,LN(マンアワー!H117),0)</f>
        <v>12.624854733031091</v>
      </c>
      <c r="I117" s="4">
        <f>IF(マンアワー!I117&gt;0,LN(マンアワー!I117),0)</f>
        <v>12.644682943869162</v>
      </c>
      <c r="K117" s="6">
        <f>E117-E$1106</f>
        <v>-0.47319265510148334</v>
      </c>
      <c r="L117" s="6">
        <f>F117-F$1106</f>
        <v>-0.44457965984485348</v>
      </c>
      <c r="M117" s="6">
        <f>G117-G$1106</f>
        <v>-0.5935912747143135</v>
      </c>
      <c r="N117" s="6">
        <f>H117-H$1106</f>
        <v>-0.56050443840380204</v>
      </c>
      <c r="O117" s="6">
        <f>I117-I$1106</f>
        <v>-0.64858643405641736</v>
      </c>
    </row>
    <row r="118" spans="1:15" x14ac:dyDescent="0.15">
      <c r="A118" s="1">
        <v>5</v>
      </c>
      <c r="B118" s="1" t="s">
        <v>63</v>
      </c>
      <c r="C118" s="1">
        <v>23</v>
      </c>
      <c r="D118" s="1" t="s">
        <v>29</v>
      </c>
      <c r="E118" s="4">
        <f>IF(マンアワー!E118&gt;0,LN(マンアワー!E118),0)</f>
        <v>11.287942346071645</v>
      </c>
      <c r="F118" s="4">
        <f>IF(マンアワー!F118&gt;0,LN(マンアワー!F118),0)</f>
        <v>11.472427915626911</v>
      </c>
      <c r="G118" s="4">
        <f>IF(マンアワー!G118&gt;0,LN(マンアワー!G118),0)</f>
        <v>11.336391720799833</v>
      </c>
      <c r="H118" s="4">
        <f>IF(マンアワー!H118&gt;0,LN(マンアワー!H118),0)</f>
        <v>11.305514327427897</v>
      </c>
      <c r="I118" s="4">
        <f>IF(マンアワー!I118&gt;0,LN(マンアワー!I118),0)</f>
        <v>11.123178676203715</v>
      </c>
      <c r="K118" s="6">
        <f>E118-E$1107</f>
        <v>-0.32278502458535741</v>
      </c>
      <c r="L118" s="6">
        <f>F118-F$1107</f>
        <v>-0.28436700620098954</v>
      </c>
      <c r="M118" s="6">
        <f>G118-G$1107</f>
        <v>-0.40224259355879255</v>
      </c>
      <c r="N118" s="6">
        <f>H118-H$1107</f>
        <v>-0.35610653380603274</v>
      </c>
      <c r="O118" s="6">
        <f>I118-I$1107</f>
        <v>-0.37369383001960621</v>
      </c>
    </row>
    <row r="119" spans="1:15" x14ac:dyDescent="0.15">
      <c r="A119" s="1">
        <v>6</v>
      </c>
      <c r="B119" s="1" t="s">
        <v>268</v>
      </c>
      <c r="C119" s="1">
        <v>1</v>
      </c>
      <c r="D119" s="1" t="s">
        <v>9</v>
      </c>
      <c r="E119" s="4">
        <f>IF(マンアワー!E119&gt;0,LN(マンアワー!E119),0)</f>
        <v>13.056943233261649</v>
      </c>
      <c r="F119" s="4">
        <f>IF(マンアワー!F119&gt;0,LN(マンアワー!F119),0)</f>
        <v>12.689965221873905</v>
      </c>
      <c r="G119" s="4">
        <f>IF(マンアワー!G119&gt;0,LN(マンアワー!G119),0)</f>
        <v>12.258913966395644</v>
      </c>
      <c r="H119" s="4">
        <f>IF(マンアワー!H119&gt;0,LN(マンアワー!H119),0)</f>
        <v>11.778581902020415</v>
      </c>
      <c r="I119" s="4">
        <f>IF(マンアワー!I119&gt;0,LN(マンアワー!I119),0)</f>
        <v>11.566876658491342</v>
      </c>
      <c r="K119" s="6">
        <f>E119-E$1085</f>
        <v>0.22891159235417113</v>
      </c>
      <c r="L119" s="6">
        <f>F119-F$1085</f>
        <v>0.28036280378943701</v>
      </c>
      <c r="M119" s="6">
        <f>G119-G$1085</f>
        <v>0.25270688214182258</v>
      </c>
      <c r="N119" s="6">
        <f>H119-H$1085</f>
        <v>0.19752580729973523</v>
      </c>
      <c r="O119" s="6">
        <f>I119-I$1085</f>
        <v>0.22412777978010645</v>
      </c>
    </row>
    <row r="120" spans="1:15" x14ac:dyDescent="0.15">
      <c r="A120" s="1">
        <v>6</v>
      </c>
      <c r="B120" s="1" t="s">
        <v>73</v>
      </c>
      <c r="C120" s="1">
        <v>2</v>
      </c>
      <c r="D120" s="1" t="s">
        <v>10</v>
      </c>
      <c r="E120" s="4">
        <f>IF(マンアワー!E120&gt;0,LN(マンアワー!E120),0)</f>
        <v>8.7530920946761608</v>
      </c>
      <c r="F120" s="4">
        <f>IF(マンアワー!F120&gt;0,LN(マンアワー!F120),0)</f>
        <v>8.4560488173069981</v>
      </c>
      <c r="G120" s="4">
        <f>IF(マンアワー!G120&gt;0,LN(マンアワー!G120),0)</f>
        <v>8.1618051466490318</v>
      </c>
      <c r="H120" s="4">
        <f>IF(マンアワー!H120&gt;0,LN(マンアワー!H120),0)</f>
        <v>7.6497553234537046</v>
      </c>
      <c r="I120" s="4">
        <f>IF(マンアワー!I120&gt;0,LN(マンアワー!I120),0)</f>
        <v>6.8855445295956121</v>
      </c>
      <c r="K120" s="6">
        <f>E120-E$1086</f>
        <v>-9.5234209029841921E-2</v>
      </c>
      <c r="L120" s="6">
        <f>F120-F$1086</f>
        <v>0.13532722672169051</v>
      </c>
      <c r="M120" s="6">
        <f>G120-G$1086</f>
        <v>8.6072932683931569E-2</v>
      </c>
      <c r="N120" s="6">
        <f>H120-H$1086</f>
        <v>-6.918924573425933E-2</v>
      </c>
      <c r="O120" s="6">
        <f>I120-I$1086</f>
        <v>-9.0869334641782373E-2</v>
      </c>
    </row>
    <row r="121" spans="1:15" x14ac:dyDescent="0.15">
      <c r="A121" s="1">
        <v>6</v>
      </c>
      <c r="B121" s="1" t="s">
        <v>269</v>
      </c>
      <c r="C121" s="1">
        <v>3</v>
      </c>
      <c r="D121" s="1" t="s">
        <v>17</v>
      </c>
      <c r="E121" s="4">
        <f>IF(マンアワー!E121&gt;0,LN(マンアワー!E121),0)</f>
        <v>10.519321355800804</v>
      </c>
      <c r="F121" s="4">
        <f>IF(マンアワー!F121&gt;0,LN(マンアワー!F121),0)</f>
        <v>10.45583206891264</v>
      </c>
      <c r="G121" s="4">
        <f>IF(マンアワー!G121&gt;0,LN(マンアワー!G121),0)</f>
        <v>10.527758449322063</v>
      </c>
      <c r="H121" s="4">
        <f>IF(マンアワー!H121&gt;0,LN(マンアワー!H121),0)</f>
        <v>10.4922464785337</v>
      </c>
      <c r="I121" s="4">
        <f>IF(マンアワー!I121&gt;0,LN(マンアワー!I121),0)</f>
        <v>10.461494512904467</v>
      </c>
      <c r="K121" s="6">
        <f>E121-E$1087</f>
        <v>-0.19022533847313561</v>
      </c>
      <c r="L121" s="6">
        <f>F121-F$1087</f>
        <v>-0.26229665489860032</v>
      </c>
      <c r="M121" s="6">
        <f>G121-G$1087</f>
        <v>-0.29614065402549627</v>
      </c>
      <c r="N121" s="6">
        <f>H121-H$1087</f>
        <v>-0.23462191402627752</v>
      </c>
      <c r="O121" s="6">
        <f>I121-I$1087</f>
        <v>-0.1450213770005444</v>
      </c>
    </row>
    <row r="122" spans="1:15" x14ac:dyDescent="0.15">
      <c r="A122" s="1">
        <v>6</v>
      </c>
      <c r="B122" s="1" t="s">
        <v>270</v>
      </c>
      <c r="C122" s="1">
        <v>4</v>
      </c>
      <c r="D122" s="1" t="s">
        <v>18</v>
      </c>
      <c r="E122" s="4">
        <f>IF(マンアワー!E122&gt;0,LN(マンアワー!E122),0)</f>
        <v>10.700427056434913</v>
      </c>
      <c r="F122" s="4">
        <f>IF(マンアワー!F122&gt;0,LN(マンアワー!F122),0)</f>
        <v>10.841019976859506</v>
      </c>
      <c r="G122" s="4">
        <f>IF(マンアワー!G122&gt;0,LN(マンアワー!G122),0)</f>
        <v>11.038294126510612</v>
      </c>
      <c r="H122" s="4">
        <f>IF(マンアワー!H122&gt;0,LN(マンアワー!H122),0)</f>
        <v>10.439743077219589</v>
      </c>
      <c r="I122" s="4">
        <f>IF(マンアワー!I122&gt;0,LN(マンアワー!I122),0)</f>
        <v>9.7112005189733441</v>
      </c>
      <c r="K122" s="6">
        <f>E122-E$1088</f>
        <v>-0.20864026377785017</v>
      </c>
      <c r="L122" s="6">
        <f>F122-F$1088</f>
        <v>-1.4989895587921964E-2</v>
      </c>
      <c r="M122" s="6">
        <f>G122-G$1088</f>
        <v>0.16318265568769874</v>
      </c>
      <c r="N122" s="6">
        <f>H122-H$1088</f>
        <v>0.22190494604427791</v>
      </c>
      <c r="O122" s="6">
        <f>I122-I$1088</f>
        <v>0.27607187638933084</v>
      </c>
    </row>
    <row r="123" spans="1:15" x14ac:dyDescent="0.15">
      <c r="A123" s="1">
        <v>6</v>
      </c>
      <c r="B123" s="1" t="s">
        <v>271</v>
      </c>
      <c r="C123" s="1">
        <v>5</v>
      </c>
      <c r="D123" s="1" t="s">
        <v>19</v>
      </c>
      <c r="E123" s="4">
        <f>IF(マンアワー!E123&gt;0,LN(マンアワー!E123),0)</f>
        <v>8.4626351829232931</v>
      </c>
      <c r="F123" s="4">
        <f>IF(マンアワー!F123&gt;0,LN(マンアワー!F123),0)</f>
        <v>8.3796423204257149</v>
      </c>
      <c r="G123" s="4">
        <f>IF(マンアワー!G123&gt;0,LN(マンアワー!G123),0)</f>
        <v>8.5532819579475134</v>
      </c>
      <c r="H123" s="4">
        <f>IF(マンアワー!H123&gt;0,LN(マンアワー!H123),0)</f>
        <v>8.4211214425191212</v>
      </c>
      <c r="I123" s="4">
        <f>IF(マンアワー!I123&gt;0,LN(マンアワー!I123),0)</f>
        <v>7.8967508230559709</v>
      </c>
      <c r="K123" s="6">
        <f>E123-E$1089</f>
        <v>-0.87982269982739503</v>
      </c>
      <c r="L123" s="6">
        <f>F123-F$1089</f>
        <v>-0.80693622865282322</v>
      </c>
      <c r="M123" s="6">
        <f>G123-G$1089</f>
        <v>-0.69372277419098971</v>
      </c>
      <c r="N123" s="6">
        <f>H123-H$1089</f>
        <v>-0.64078784104265729</v>
      </c>
      <c r="O123" s="6">
        <f>I123-I$1089</f>
        <v>-0.86648929935241092</v>
      </c>
    </row>
    <row r="124" spans="1:15" x14ac:dyDescent="0.15">
      <c r="A124" s="1">
        <v>6</v>
      </c>
      <c r="B124" s="1" t="s">
        <v>74</v>
      </c>
      <c r="C124" s="1">
        <v>6</v>
      </c>
      <c r="D124" s="1" t="s">
        <v>3</v>
      </c>
      <c r="E124" s="4">
        <f>IF(マンアワー!E124&gt;0,LN(マンアワー!E124),0)</f>
        <v>8.5889157919455599</v>
      </c>
      <c r="F124" s="4">
        <f>IF(マンアワー!F124&gt;0,LN(マンアワー!F124),0)</f>
        <v>8.4109057337472191</v>
      </c>
      <c r="G124" s="4">
        <f>IF(マンアワー!G124&gt;0,LN(マンアワー!G124),0)</f>
        <v>8.4953992722771492</v>
      </c>
      <c r="H124" s="4">
        <f>IF(マンアワー!H124&gt;0,LN(マンアワー!H124),0)</f>
        <v>8.4340744543026336</v>
      </c>
      <c r="I124" s="4">
        <f>IF(マンアワー!I124&gt;0,LN(マンアワー!I124),0)</f>
        <v>8.4415332767914144</v>
      </c>
      <c r="K124" s="6">
        <f>E124-E$1090</f>
        <v>-0.75583295872305811</v>
      </c>
      <c r="L124" s="6">
        <f>F124-F$1090</f>
        <v>-0.72207050364416325</v>
      </c>
      <c r="M124" s="6">
        <f>G124-G$1090</f>
        <v>-0.67508061179492707</v>
      </c>
      <c r="N124" s="6">
        <f>H124-H$1090</f>
        <v>-0.69726068185770451</v>
      </c>
      <c r="O124" s="6">
        <f>I124-I$1090</f>
        <v>-0.55209958422625682</v>
      </c>
    </row>
    <row r="125" spans="1:15" x14ac:dyDescent="0.15">
      <c r="A125" s="1">
        <v>6</v>
      </c>
      <c r="B125" s="1" t="s">
        <v>74</v>
      </c>
      <c r="C125" s="1">
        <v>7</v>
      </c>
      <c r="D125" s="1" t="s">
        <v>20</v>
      </c>
      <c r="E125" s="4">
        <f>IF(マンアワー!E125&gt;0,LN(マンアワー!E125),0)</f>
        <v>4.5913155950914426</v>
      </c>
      <c r="F125" s="4">
        <f>IF(マンアワー!F125&gt;0,LN(マンアワー!F125),0)</f>
        <v>5.1390790784877298</v>
      </c>
      <c r="G125" s="4">
        <f>IF(マンアワー!G125&gt;0,LN(マンアワー!G125),0)</f>
        <v>5.4745981494811868</v>
      </c>
      <c r="H125" s="4">
        <f>IF(マンアワー!H125&gt;0,LN(マンアワー!H125),0)</f>
        <v>5.483352756083808</v>
      </c>
      <c r="I125" s="4">
        <f>IF(マンアワー!I125&gt;0,LN(マンアワー!I125),0)</f>
        <v>5.4200924480625901</v>
      </c>
      <c r="K125" s="6">
        <f>E125-E$1091</f>
        <v>-1.9106358415936811</v>
      </c>
      <c r="L125" s="6">
        <f>F125-F$1091</f>
        <v>-1.4062232771515042</v>
      </c>
      <c r="M125" s="6">
        <f>G125-G$1091</f>
        <v>-0.95243192458183756</v>
      </c>
      <c r="N125" s="6">
        <f>H125-H$1091</f>
        <v>-0.83950447796831362</v>
      </c>
      <c r="O125" s="6">
        <f>I125-I$1091</f>
        <v>-0.79724905041951111</v>
      </c>
    </row>
    <row r="126" spans="1:15" x14ac:dyDescent="0.15">
      <c r="A126" s="1">
        <v>6</v>
      </c>
      <c r="B126" s="1" t="s">
        <v>272</v>
      </c>
      <c r="C126" s="1">
        <v>8</v>
      </c>
      <c r="D126" s="1" t="s">
        <v>21</v>
      </c>
      <c r="E126" s="4">
        <f>IF(マンアワー!E126&gt;0,LN(マンアワー!E126),0)</f>
        <v>9.4393969500384678</v>
      </c>
      <c r="F126" s="4">
        <f>IF(マンアワー!F126&gt;0,LN(マンアワー!F126),0)</f>
        <v>9.592231874002044</v>
      </c>
      <c r="G126" s="4">
        <f>IF(マンアワー!G126&gt;0,LN(マンアワー!G126),0)</f>
        <v>9.5053461641086638</v>
      </c>
      <c r="H126" s="4">
        <f>IF(マンアワー!H126&gt;0,LN(マンアワー!H126),0)</f>
        <v>9.1952347620738362</v>
      </c>
      <c r="I126" s="4">
        <f>IF(マンアワー!I126&gt;0,LN(マンアワー!I126),0)</f>
        <v>8.7476787290863065</v>
      </c>
      <c r="K126" s="6">
        <f>E126-E$1092</f>
        <v>-0.55034480619513637</v>
      </c>
      <c r="L126" s="6">
        <f>F126-F$1092</f>
        <v>-0.38737328503480306</v>
      </c>
      <c r="M126" s="6">
        <f>G126-G$1092</f>
        <v>-0.38102961022603488</v>
      </c>
      <c r="N126" s="6">
        <f>H126-H$1092</f>
        <v>-0.42980044959343466</v>
      </c>
      <c r="O126" s="6">
        <f>I126-I$1092</f>
        <v>-0.4158883226049781</v>
      </c>
    </row>
    <row r="127" spans="1:15" x14ac:dyDescent="0.15">
      <c r="A127" s="1">
        <v>6</v>
      </c>
      <c r="B127" s="1" t="s">
        <v>74</v>
      </c>
      <c r="C127" s="1">
        <v>9</v>
      </c>
      <c r="D127" s="1" t="s">
        <v>22</v>
      </c>
      <c r="E127" s="4">
        <f>IF(マンアワー!E127&gt;0,LN(マンアワー!E127),0)</f>
        <v>9.6337838499825637</v>
      </c>
      <c r="F127" s="4">
        <f>IF(マンアワー!F127&gt;0,LN(マンアワー!F127),0)</f>
        <v>9.3316128544263552</v>
      </c>
      <c r="G127" s="4">
        <f>IF(マンアワー!G127&gt;0,LN(マンアワー!G127),0)</f>
        <v>9.0859831679217642</v>
      </c>
      <c r="H127" s="4">
        <f>IF(マンアワー!H127&gt;0,LN(マンアワー!H127),0)</f>
        <v>8.778118985783566</v>
      </c>
      <c r="I127" s="4">
        <f>IF(マンアワー!I127&gt;0,LN(マンアワー!I127),0)</f>
        <v>8.9120157452046147</v>
      </c>
      <c r="K127" s="6">
        <f>E127-E$1093</f>
        <v>-0.30014120453346393</v>
      </c>
      <c r="L127" s="6">
        <f>F127-F$1093</f>
        <v>-0.36122229584207055</v>
      </c>
      <c r="M127" s="6">
        <f>G127-G$1093</f>
        <v>-0.45793069658666319</v>
      </c>
      <c r="N127" s="6">
        <f>H127-H$1093</f>
        <v>-0.54898605475663054</v>
      </c>
      <c r="O127" s="6">
        <f>I127-I$1093</f>
        <v>-0.43408904952474536</v>
      </c>
    </row>
    <row r="128" spans="1:15" x14ac:dyDescent="0.15">
      <c r="A128" s="1">
        <v>6</v>
      </c>
      <c r="B128" s="1" t="s">
        <v>74</v>
      </c>
      <c r="C128" s="1">
        <v>10</v>
      </c>
      <c r="D128" s="1" t="s">
        <v>23</v>
      </c>
      <c r="E128" s="4">
        <f>IF(マンアワー!E128&gt;0,LN(マンアワー!E128),0)</f>
        <v>9.1961886814185494</v>
      </c>
      <c r="F128" s="4">
        <f>IF(マンアワー!F128&gt;0,LN(マンアワー!F128),0)</f>
        <v>9.3430514081749774</v>
      </c>
      <c r="G128" s="4">
        <f>IF(マンアワー!G128&gt;0,LN(マンアワー!G128),0)</f>
        <v>9.713607628479739</v>
      </c>
      <c r="H128" s="4">
        <f>IF(マンアワー!H128&gt;0,LN(マンアワー!H128),0)</f>
        <v>9.6817749174362149</v>
      </c>
      <c r="I128" s="4">
        <f>IF(マンアワー!I128&gt;0,LN(マンアワー!I128),0)</f>
        <v>9.4473585468934047</v>
      </c>
      <c r="K128" s="6">
        <f>E128-E$1094</f>
        <v>-0.91252578000842099</v>
      </c>
      <c r="L128" s="6">
        <f>F128-F$1094</f>
        <v>-0.71664312268707953</v>
      </c>
      <c r="M128" s="6">
        <f>G128-G$1094</f>
        <v>-0.58386539480262378</v>
      </c>
      <c r="N128" s="6">
        <f>H128-H$1094</f>
        <v>-0.43108802124466727</v>
      </c>
      <c r="O128" s="6">
        <f>I128-I$1094</f>
        <v>-0.4111024259510252</v>
      </c>
    </row>
    <row r="129" spans="1:15" x14ac:dyDescent="0.15">
      <c r="A129" s="1">
        <v>6</v>
      </c>
      <c r="B129" s="1" t="s">
        <v>74</v>
      </c>
      <c r="C129" s="1">
        <v>11</v>
      </c>
      <c r="D129" s="1" t="s">
        <v>24</v>
      </c>
      <c r="E129" s="4">
        <f>IF(マンアワー!E129&gt;0,LN(マンアワー!E129),0)</f>
        <v>10.017603261540577</v>
      </c>
      <c r="F129" s="4">
        <f>IF(マンアワー!F129&gt;0,LN(マンアワー!F129),0)</f>
        <v>10.098659409557943</v>
      </c>
      <c r="G129" s="4">
        <f>IF(マンアワー!G129&gt;0,LN(マンアワー!G129),0)</f>
        <v>10.362767450020014</v>
      </c>
      <c r="H129" s="4">
        <f>IF(マンアワー!H129&gt;0,LN(マンアワー!H129),0)</f>
        <v>10.393164039637613</v>
      </c>
      <c r="I129" s="4">
        <f>IF(マンアワー!I129&gt;0,LN(マンアワー!I129),0)</f>
        <v>10.392073736317826</v>
      </c>
      <c r="K129" s="6">
        <f>E129-E$1095</f>
        <v>-0.17696918919231308</v>
      </c>
      <c r="L129" s="6">
        <f>F129-F$1095</f>
        <v>-0.15571022165468129</v>
      </c>
      <c r="M129" s="6">
        <f>G129-G$1095</f>
        <v>-0.11418730889346307</v>
      </c>
      <c r="N129" s="6">
        <f>H129-H$1095</f>
        <v>-1.3720700154365773E-2</v>
      </c>
      <c r="O129" s="6">
        <f>I129-I$1095</f>
        <v>0.11568226811039928</v>
      </c>
    </row>
    <row r="130" spans="1:15" x14ac:dyDescent="0.15">
      <c r="A130" s="1">
        <v>6</v>
      </c>
      <c r="B130" s="1" t="s">
        <v>74</v>
      </c>
      <c r="C130" s="1">
        <v>12</v>
      </c>
      <c r="D130" s="1" t="s">
        <v>25</v>
      </c>
      <c r="E130" s="4">
        <f>IF(マンアワー!E130&gt;0,LN(マンアワー!E130),0)</f>
        <v>10.497975495132664</v>
      </c>
      <c r="F130" s="4">
        <f>IF(マンアワー!F130&gt;0,LN(マンアワー!F130),0)</f>
        <v>11.026629301644855</v>
      </c>
      <c r="G130" s="4">
        <f>IF(マンアワー!G130&gt;0,LN(マンアワー!G130),0)</f>
        <v>11.635001762565699</v>
      </c>
      <c r="H130" s="4">
        <f>IF(マンアワー!H130&gt;0,LN(マンアワー!H130),0)</f>
        <v>11.466906621303997</v>
      </c>
      <c r="I130" s="4">
        <f>IF(マンアワー!I130&gt;0,LN(マンアワー!I130),0)</f>
        <v>11.227949230509786</v>
      </c>
      <c r="K130" s="6">
        <f>E130-E$1096</f>
        <v>0.30908702342347816</v>
      </c>
      <c r="L130" s="6">
        <f>F130-F$1096</f>
        <v>0.61106845549071132</v>
      </c>
      <c r="M130" s="6">
        <f>G130-G$1096</f>
        <v>0.65413659170939553</v>
      </c>
      <c r="N130" s="6">
        <f>H130-H$1096</f>
        <v>0.58393425931061316</v>
      </c>
      <c r="O130" s="6">
        <f>I130-I$1096</f>
        <v>0.53449869339137557</v>
      </c>
    </row>
    <row r="131" spans="1:15" x14ac:dyDescent="0.15">
      <c r="A131" s="1">
        <v>6</v>
      </c>
      <c r="B131" s="1" t="s">
        <v>74</v>
      </c>
      <c r="C131" s="1">
        <v>13</v>
      </c>
      <c r="D131" s="1" t="s">
        <v>26</v>
      </c>
      <c r="E131" s="4">
        <f>IF(マンアワー!E131&gt;0,LN(マンアワー!E131),0)</f>
        <v>8.0129753943348234</v>
      </c>
      <c r="F131" s="4">
        <f>IF(マンアワー!F131&gt;0,LN(マンアワー!F131),0)</f>
        <v>9.1210225722537892</v>
      </c>
      <c r="G131" s="4">
        <f>IF(マンアワー!G131&gt;0,LN(マンアワー!G131),0)</f>
        <v>9.5035570028978125</v>
      </c>
      <c r="H131" s="4">
        <f>IF(マンアワー!H131&gt;0,LN(マンアワー!H131),0)</f>
        <v>9.5296862814945165</v>
      </c>
      <c r="I131" s="4">
        <f>IF(マンアワー!I131&gt;0,LN(マンアワー!I131),0)</f>
        <v>9.7181845614909825</v>
      </c>
      <c r="K131" s="6">
        <f>E131-E$1097</f>
        <v>-1.6205745438836292</v>
      </c>
      <c r="L131" s="6">
        <f>F131-F$1097</f>
        <v>-0.6450231739675214</v>
      </c>
      <c r="M131" s="6">
        <f>G131-G$1097</f>
        <v>-0.31181835955649895</v>
      </c>
      <c r="N131" s="6">
        <f>H131-H$1097</f>
        <v>-0.20277375436481293</v>
      </c>
      <c r="O131" s="6">
        <f>I131-I$1097</f>
        <v>-0.22076281906129402</v>
      </c>
    </row>
    <row r="132" spans="1:15" x14ac:dyDescent="0.15">
      <c r="A132" s="1">
        <v>6</v>
      </c>
      <c r="B132" s="1" t="s">
        <v>74</v>
      </c>
      <c r="C132" s="1">
        <v>14</v>
      </c>
      <c r="D132" s="1" t="s">
        <v>27</v>
      </c>
      <c r="E132" s="4">
        <f>IF(マンアワー!E132&gt;0,LN(マンアワー!E132),0)</f>
        <v>7.9675080120205743</v>
      </c>
      <c r="F132" s="4">
        <f>IF(マンアワー!F132&gt;0,LN(マンアワー!F132),0)</f>
        <v>8.7519147289368995</v>
      </c>
      <c r="G132" s="4">
        <f>IF(マンアワー!G132&gt;0,LN(マンアワー!G132),0)</f>
        <v>9.1018491671435697</v>
      </c>
      <c r="H132" s="4">
        <f>IF(マンアワー!H132&gt;0,LN(マンアワー!H132),0)</f>
        <v>8.6885965019119915</v>
      </c>
      <c r="I132" s="4">
        <f>IF(マンアワー!I132&gt;0,LN(マンアワー!I132),0)</f>
        <v>8.4290023905499893</v>
      </c>
      <c r="K132" s="6">
        <f>E132-E$1098</f>
        <v>1.2376167611552802E-2</v>
      </c>
      <c r="L132" s="6">
        <f>F132-F$1098</f>
        <v>0.40131052815348767</v>
      </c>
      <c r="M132" s="6">
        <f>G132-G$1098</f>
        <v>0.55600992932984106</v>
      </c>
      <c r="N132" s="6">
        <f>H132-H$1098</f>
        <v>0.51587928271364802</v>
      </c>
      <c r="O132" s="6">
        <f>I132-I$1098</f>
        <v>0.2825141931855395</v>
      </c>
    </row>
    <row r="133" spans="1:15" x14ac:dyDescent="0.15">
      <c r="A133" s="1">
        <v>6</v>
      </c>
      <c r="B133" s="1" t="s">
        <v>74</v>
      </c>
      <c r="C133" s="1">
        <v>15</v>
      </c>
      <c r="D133" s="1" t="s">
        <v>28</v>
      </c>
      <c r="E133" s="4">
        <f>IF(マンアワー!E133&gt;0,LN(マンアワー!E133),0)</f>
        <v>10.808178753499153</v>
      </c>
      <c r="F133" s="4">
        <f>IF(マンアワー!F133&gt;0,LN(マンアワー!F133),0)</f>
        <v>10.9516079733309</v>
      </c>
      <c r="G133" s="4">
        <f>IF(マンアワー!G133&gt;0,LN(マンアワー!G133),0)</f>
        <v>10.966262012371022</v>
      </c>
      <c r="H133" s="4">
        <f>IF(マンアワー!H133&gt;0,LN(マンアワー!H133),0)</f>
        <v>10.718535933548802</v>
      </c>
      <c r="I133" s="4">
        <f>IF(マンアワー!I133&gt;0,LN(マンアワー!I133),0)</f>
        <v>10.33701326990705</v>
      </c>
      <c r="K133" s="6">
        <f>E133-E$1099</f>
        <v>-0.56501081719244439</v>
      </c>
      <c r="L133" s="6">
        <f>F133-F$1099</f>
        <v>-0.34990258469624536</v>
      </c>
      <c r="M133" s="6">
        <f>G133-G$1099</f>
        <v>-0.35019442808349055</v>
      </c>
      <c r="N133" s="6">
        <f>H133-H$1099</f>
        <v>-0.35031167634121907</v>
      </c>
      <c r="O133" s="6">
        <f>I133-I$1099</f>
        <v>-0.40549474207768732</v>
      </c>
    </row>
    <row r="134" spans="1:15" x14ac:dyDescent="0.15">
      <c r="A134" s="1">
        <v>6</v>
      </c>
      <c r="B134" s="1" t="s">
        <v>73</v>
      </c>
      <c r="C134" s="1">
        <v>16</v>
      </c>
      <c r="D134" s="1" t="s">
        <v>11</v>
      </c>
      <c r="E134" s="4">
        <f>IF(マンアワー!E134&gt;0,LN(マンアワー!E134),0)</f>
        <v>11.608211573795334</v>
      </c>
      <c r="F134" s="4">
        <f>IF(マンアワー!F134&gt;0,LN(マンアワー!F134),0)</f>
        <v>11.960779085650538</v>
      </c>
      <c r="G134" s="4">
        <f>IF(マンアワー!G134&gt;0,LN(マンアワー!G134),0)</f>
        <v>11.828508217126132</v>
      </c>
      <c r="H134" s="4">
        <f>IF(マンアワー!H134&gt;0,LN(マンアワー!H134),0)</f>
        <v>11.983967275204657</v>
      </c>
      <c r="I134" s="4">
        <f>IF(マンアワー!I134&gt;0,LN(マンアワー!I134),0)</f>
        <v>11.648435169560546</v>
      </c>
      <c r="K134" s="6">
        <f>E134-E$1100</f>
        <v>-0.37408207077000988</v>
      </c>
      <c r="L134" s="6">
        <f>F134-F$1100</f>
        <v>-0.32515070338760665</v>
      </c>
      <c r="M134" s="6">
        <f>G134-G$1100</f>
        <v>-0.43699724135979956</v>
      </c>
      <c r="N134" s="6">
        <f>H134-H$1100</f>
        <v>-0.26775478247716578</v>
      </c>
      <c r="O134" s="6">
        <f>I134-I$1100</f>
        <v>-0.32072377719892131</v>
      </c>
    </row>
    <row r="135" spans="1:15" x14ac:dyDescent="0.15">
      <c r="A135" s="1">
        <v>6</v>
      </c>
      <c r="B135" s="1" t="s">
        <v>73</v>
      </c>
      <c r="C135" s="1">
        <v>17</v>
      </c>
      <c r="D135" s="1" t="s">
        <v>12</v>
      </c>
      <c r="E135" s="4">
        <f>IF(マンアワー!E135&gt;0,LN(マンアワー!E135),0)</f>
        <v>8.7251979915660041</v>
      </c>
      <c r="F135" s="4">
        <f>IF(マンアワー!F135&gt;0,LN(マンアワー!F135),0)</f>
        <v>8.8472700444660202</v>
      </c>
      <c r="G135" s="4">
        <f>IF(マンアワー!G135&gt;0,LN(マンアワー!G135),0)</f>
        <v>8.8974543704161029</v>
      </c>
      <c r="H135" s="4">
        <f>IF(マンアワー!H135&gt;0,LN(マンアワー!H135),0)</f>
        <v>8.9654119172876978</v>
      </c>
      <c r="I135" s="4">
        <f>IF(マンアワー!I135&gt;0,LN(マンアワー!I135),0)</f>
        <v>8.9544201717921723</v>
      </c>
      <c r="K135" s="6">
        <f>E135-E$1101</f>
        <v>-0.44730734463958122</v>
      </c>
      <c r="L135" s="6">
        <f>F135-F$1101</f>
        <v>-0.48867027300078725</v>
      </c>
      <c r="M135" s="6">
        <f>G135-G$1101</f>
        <v>-0.54985642727729989</v>
      </c>
      <c r="N135" s="6">
        <f>H135-H$1101</f>
        <v>-0.53130954664142749</v>
      </c>
      <c r="O135" s="6">
        <f>I135-I$1101</f>
        <v>-0.49010410328470222</v>
      </c>
    </row>
    <row r="136" spans="1:15" x14ac:dyDescent="0.15">
      <c r="A136" s="1">
        <v>6</v>
      </c>
      <c r="B136" s="1" t="s">
        <v>73</v>
      </c>
      <c r="C136" s="1">
        <v>18</v>
      </c>
      <c r="D136" s="1" t="s">
        <v>13</v>
      </c>
      <c r="E136" s="4">
        <f>IF(マンアワー!E136&gt;0,LN(マンアワー!E136),0)</f>
        <v>12.242926568384386</v>
      </c>
      <c r="F136" s="4">
        <f>IF(マンアワー!F136&gt;0,LN(マンアワー!F136),0)</f>
        <v>12.393362546192225</v>
      </c>
      <c r="G136" s="4">
        <f>IF(マンアワー!G136&gt;0,LN(マンアワー!G136),0)</f>
        <v>12.299911543149928</v>
      </c>
      <c r="H136" s="4">
        <f>IF(マンアワー!H136&gt;0,LN(マンアワー!H136),0)</f>
        <v>12.028421301995518</v>
      </c>
      <c r="I136" s="4">
        <f>IF(マンアワー!I136&gt;0,LN(マンアワー!I136),0)</f>
        <v>11.993623273459731</v>
      </c>
      <c r="K136" s="6">
        <f>E136-E$1102</f>
        <v>-0.34565390559792775</v>
      </c>
      <c r="L136" s="6">
        <f>F136-F$1102</f>
        <v>-0.3200473307335816</v>
      </c>
      <c r="M136" s="6">
        <f>G136-G$1102</f>
        <v>-0.34519319183722885</v>
      </c>
      <c r="N136" s="6">
        <f>H136-H$1102</f>
        <v>-0.47975655048084676</v>
      </c>
      <c r="O136" s="6">
        <f>I136-I$1102</f>
        <v>-0.34228244979094491</v>
      </c>
    </row>
    <row r="137" spans="1:15" x14ac:dyDescent="0.15">
      <c r="A137" s="1">
        <v>6</v>
      </c>
      <c r="B137" s="1" t="s">
        <v>273</v>
      </c>
      <c r="C137" s="1">
        <v>19</v>
      </c>
      <c r="D137" s="1" t="s">
        <v>14</v>
      </c>
      <c r="E137" s="4">
        <f>IF(マンアワー!E137&gt;0,LN(マンアワー!E137),0)</f>
        <v>10.165060894550065</v>
      </c>
      <c r="F137" s="4">
        <f>IF(マンアワー!F137&gt;0,LN(マンアワー!F137),0)</f>
        <v>10.310036378602838</v>
      </c>
      <c r="G137" s="4">
        <f>IF(マンアワー!G137&gt;0,LN(マンアワー!G137),0)</f>
        <v>10.438680541845482</v>
      </c>
      <c r="H137" s="4">
        <f>IF(マンアワー!H137&gt;0,LN(マンアワー!H137),0)</f>
        <v>10.251504654210581</v>
      </c>
      <c r="I137" s="4">
        <f>IF(マンアワー!I137&gt;0,LN(マンアワー!I137),0)</f>
        <v>10.232605072912106</v>
      </c>
      <c r="K137" s="6">
        <f>E137-E$1103</f>
        <v>-0.28774426178564561</v>
      </c>
      <c r="L137" s="6">
        <f>F137-F$1103</f>
        <v>-0.42785321410546651</v>
      </c>
      <c r="M137" s="6">
        <f>G137-G$1103</f>
        <v>-0.40541348963787271</v>
      </c>
      <c r="N137" s="6">
        <f>H137-H$1103</f>
        <v>-0.46355254298033621</v>
      </c>
      <c r="O137" s="6">
        <f>I137-I$1103</f>
        <v>-0.44217692365518602</v>
      </c>
    </row>
    <row r="138" spans="1:15" x14ac:dyDescent="0.15">
      <c r="A138" s="1">
        <v>6</v>
      </c>
      <c r="B138" s="1" t="s">
        <v>73</v>
      </c>
      <c r="C138" s="1">
        <v>20</v>
      </c>
      <c r="D138" s="1" t="s">
        <v>15</v>
      </c>
      <c r="E138" s="4">
        <f>IF(マンアワー!E138&gt;0,LN(マンアワー!E138),0)</f>
        <v>7.7330774757182388</v>
      </c>
      <c r="F138" s="4">
        <f>IF(マンアワー!F138&gt;0,LN(マンアワー!F138),0)</f>
        <v>8.392480807527436</v>
      </c>
      <c r="G138" s="4">
        <f>IF(マンアワー!G138&gt;0,LN(マンアワー!G138),0)</f>
        <v>8.4128669642198641</v>
      </c>
      <c r="H138" s="4">
        <f>IF(マンアワー!H138&gt;0,LN(マンアワー!H138),0)</f>
        <v>8.7116651048304039</v>
      </c>
      <c r="I138" s="4">
        <f>IF(マンアワー!I138&gt;0,LN(マンアワー!I138),0)</f>
        <v>8.765270417513058</v>
      </c>
      <c r="K138" s="6">
        <f>E138-E$1104</f>
        <v>-0.93798601094164713</v>
      </c>
      <c r="L138" s="6">
        <f>F138-F$1104</f>
        <v>-0.88388358963847224</v>
      </c>
      <c r="M138" s="6">
        <f>G138-G$1104</f>
        <v>-1.2542327881200546</v>
      </c>
      <c r="N138" s="6">
        <f>H138-H$1104</f>
        <v>-0.99116450313391979</v>
      </c>
      <c r="O138" s="6">
        <f>I138-I$1104</f>
        <v>-0.89189958070701003</v>
      </c>
    </row>
    <row r="139" spans="1:15" x14ac:dyDescent="0.15">
      <c r="A139" s="1">
        <v>6</v>
      </c>
      <c r="B139" s="1" t="s">
        <v>73</v>
      </c>
      <c r="C139" s="1">
        <v>21</v>
      </c>
      <c r="D139" s="1" t="s">
        <v>16</v>
      </c>
      <c r="E139" s="4">
        <f>IF(マンアワー!E139&gt;0,LN(マンアワー!E139),0)</f>
        <v>10.915031230166864</v>
      </c>
      <c r="F139" s="4">
        <f>IF(マンアワー!F139&gt;0,LN(マンアワー!F139),0)</f>
        <v>10.967864241007467</v>
      </c>
      <c r="G139" s="4">
        <f>IF(マンアワー!G139&gt;0,LN(マンアワー!G139),0)</f>
        <v>11.027808083370067</v>
      </c>
      <c r="H139" s="4">
        <f>IF(マンアワー!H139&gt;0,LN(マンアワー!H139),0)</f>
        <v>10.967045662989607</v>
      </c>
      <c r="I139" s="4">
        <f>IF(マンアワー!I139&gt;0,LN(マンアワー!I139),0)</f>
        <v>10.898948515687987</v>
      </c>
      <c r="K139" s="6">
        <f>E139-E$1105</f>
        <v>-0.64513914755762336</v>
      </c>
      <c r="L139" s="6">
        <f>F139-F$1105</f>
        <v>-0.64658518459560277</v>
      </c>
      <c r="M139" s="6">
        <f>G139-G$1105</f>
        <v>-0.62829121730864834</v>
      </c>
      <c r="N139" s="6">
        <f>H139-H$1105</f>
        <v>-0.65323971733218222</v>
      </c>
      <c r="O139" s="6">
        <f>I139-I$1105</f>
        <v>-0.63219433627998356</v>
      </c>
    </row>
    <row r="140" spans="1:15" x14ac:dyDescent="0.15">
      <c r="A140" s="1">
        <v>6</v>
      </c>
      <c r="B140" s="1" t="s">
        <v>71</v>
      </c>
      <c r="C140" s="1">
        <v>22</v>
      </c>
      <c r="D140" s="1" t="s">
        <v>8</v>
      </c>
      <c r="E140" s="4">
        <f>IF(マンアワー!E140&gt;0,LN(マンアワー!E140),0)</f>
        <v>12.105359350572758</v>
      </c>
      <c r="F140" s="4">
        <f>IF(マンアワー!F140&gt;0,LN(マンアワー!F140),0)</f>
        <v>12.39582426222735</v>
      </c>
      <c r="G140" s="4">
        <f>IF(マンアワー!G140&gt;0,LN(マンアワー!G140),0)</f>
        <v>12.536033559024453</v>
      </c>
      <c r="H140" s="4">
        <f>IF(マンアワー!H140&gt;0,LN(マンアワー!H140),0)</f>
        <v>12.619267578699704</v>
      </c>
      <c r="I140" s="4">
        <f>IF(マンアワー!I140&gt;0,LN(マンアワー!I140),0)</f>
        <v>12.746636101654159</v>
      </c>
      <c r="K140" s="6">
        <f>E140-E$1106</f>
        <v>-0.45785903880324064</v>
      </c>
      <c r="L140" s="6">
        <f>F140-F$1106</f>
        <v>-0.42166433023526828</v>
      </c>
      <c r="M140" s="6">
        <f>G140-G$1106</f>
        <v>-0.5312646739495186</v>
      </c>
      <c r="N140" s="6">
        <f>H140-H$1106</f>
        <v>-0.56609159273518905</v>
      </c>
      <c r="O140" s="6">
        <f>I140-I$1106</f>
        <v>-0.54663327627141989</v>
      </c>
    </row>
    <row r="141" spans="1:15" x14ac:dyDescent="0.15">
      <c r="A141" s="1">
        <v>6</v>
      </c>
      <c r="B141" s="1" t="s">
        <v>71</v>
      </c>
      <c r="C141" s="1">
        <v>23</v>
      </c>
      <c r="D141" s="1" t="s">
        <v>29</v>
      </c>
      <c r="E141" s="4">
        <f>IF(マンアワー!E141&gt;0,LN(マンアワー!E141),0)</f>
        <v>11.305602254589417</v>
      </c>
      <c r="F141" s="4">
        <f>IF(マンアワー!F141&gt;0,LN(マンアワー!F141),0)</f>
        <v>11.403185701107111</v>
      </c>
      <c r="G141" s="4">
        <f>IF(マンアワー!G141&gt;0,LN(マンアワー!G141),0)</f>
        <v>11.373508132649929</v>
      </c>
      <c r="H141" s="4">
        <f>IF(マンアワー!H141&gt;0,LN(マンアワー!H141),0)</f>
        <v>11.275442547269764</v>
      </c>
      <c r="I141" s="4">
        <f>IF(マンアワー!I141&gt;0,LN(マンアワー!I141),0)</f>
        <v>11.151843183917283</v>
      </c>
      <c r="K141" s="6">
        <f>E141-E$1107</f>
        <v>-0.30512511606758608</v>
      </c>
      <c r="L141" s="6">
        <f>F141-F$1107</f>
        <v>-0.35360922072078971</v>
      </c>
      <c r="M141" s="6">
        <f>G141-G$1107</f>
        <v>-0.36512618170869615</v>
      </c>
      <c r="N141" s="6">
        <f>H141-H$1107</f>
        <v>-0.38617831396416591</v>
      </c>
      <c r="O141" s="6">
        <f>I141-I$1107</f>
        <v>-0.34502932230603811</v>
      </c>
    </row>
    <row r="142" spans="1:15" x14ac:dyDescent="0.15">
      <c r="A142" s="1">
        <v>7</v>
      </c>
      <c r="B142" s="1" t="s">
        <v>78</v>
      </c>
      <c r="C142" s="1">
        <v>1</v>
      </c>
      <c r="D142" s="1" t="s">
        <v>9</v>
      </c>
      <c r="E142" s="4">
        <f>IF(マンアワー!E142&gt;0,LN(マンアワー!E142),0)</f>
        <v>13.434581092931852</v>
      </c>
      <c r="F142" s="4">
        <f>IF(マンアワー!F142&gt;0,LN(マンアワー!F142),0)</f>
        <v>13.108776354376371</v>
      </c>
      <c r="G142" s="4">
        <f>IF(マンアワー!G142&gt;0,LN(マンアワー!G142),0)</f>
        <v>12.632540110906337</v>
      </c>
      <c r="H142" s="4">
        <f>IF(マンアワー!H142&gt;0,LN(マンアワー!H142),0)</f>
        <v>12.136495393153467</v>
      </c>
      <c r="I142" s="4">
        <f>IF(マンアワー!I142&gt;0,LN(マンアワー!I142),0)</f>
        <v>11.820028872901732</v>
      </c>
      <c r="K142" s="6">
        <f>E142-E$1085</f>
        <v>0.6065494520243746</v>
      </c>
      <c r="L142" s="6">
        <f>F142-F$1085</f>
        <v>0.69917393629190272</v>
      </c>
      <c r="M142" s="6">
        <f>G142-G$1085</f>
        <v>0.62633302665251556</v>
      </c>
      <c r="N142" s="6">
        <f>H142-H$1085</f>
        <v>0.55543929843278761</v>
      </c>
      <c r="O142" s="6">
        <f>I142-I$1085</f>
        <v>0.47727999419049638</v>
      </c>
    </row>
    <row r="143" spans="1:15" x14ac:dyDescent="0.15">
      <c r="A143" s="1">
        <v>7</v>
      </c>
      <c r="B143" s="1" t="s">
        <v>78</v>
      </c>
      <c r="C143" s="1">
        <v>2</v>
      </c>
      <c r="D143" s="1" t="s">
        <v>10</v>
      </c>
      <c r="E143" s="4">
        <f>IF(マンアワー!E143&gt;0,LN(マンアワー!E143),0)</f>
        <v>10.116077689170584</v>
      </c>
      <c r="F143" s="4">
        <f>IF(マンアワー!F143&gt;0,LN(マンアワー!F143),0)</f>
        <v>8.7893859821276354</v>
      </c>
      <c r="G143" s="4">
        <f>IF(マンアワー!G143&gt;0,LN(マンアワー!G143),0)</f>
        <v>8.7773013929789112</v>
      </c>
      <c r="H143" s="4">
        <f>IF(マンアワー!H143&gt;0,LN(マンアワー!H143),0)</f>
        <v>8.131635366334617</v>
      </c>
      <c r="I143" s="4">
        <f>IF(マンアワー!I143&gt;0,LN(マンアワー!I143),0)</f>
        <v>7.3401570085210501</v>
      </c>
      <c r="K143" s="6">
        <f>E143-E$1086</f>
        <v>1.2677513854645817</v>
      </c>
      <c r="L143" s="6">
        <f>F143-F$1086</f>
        <v>0.46866439154232786</v>
      </c>
      <c r="M143" s="6">
        <f>G143-G$1086</f>
        <v>0.701569179013811</v>
      </c>
      <c r="N143" s="6">
        <f>H143-H$1086</f>
        <v>0.41269079714665313</v>
      </c>
      <c r="O143" s="6">
        <f>I143-I$1086</f>
        <v>0.36374314428365562</v>
      </c>
    </row>
    <row r="144" spans="1:15" x14ac:dyDescent="0.15">
      <c r="A144" s="1">
        <v>7</v>
      </c>
      <c r="B144" s="1" t="s">
        <v>80</v>
      </c>
      <c r="C144" s="1">
        <v>3</v>
      </c>
      <c r="D144" s="1" t="s">
        <v>17</v>
      </c>
      <c r="E144" s="4">
        <f>IF(マンアワー!E144&gt;0,LN(マンアワー!E144),0)</f>
        <v>10.716985863879392</v>
      </c>
      <c r="F144" s="4">
        <f>IF(マンアワー!F144&gt;0,LN(マンアワー!F144),0)</f>
        <v>10.70152251763327</v>
      </c>
      <c r="G144" s="4">
        <f>IF(マンアワー!G144&gt;0,LN(マンアワー!G144),0)</f>
        <v>10.823864035404622</v>
      </c>
      <c r="H144" s="4">
        <f>IF(マンアワー!H144&gt;0,LN(マンアワー!H144),0)</f>
        <v>10.720536911223665</v>
      </c>
      <c r="I144" s="4">
        <f>IF(マンアワー!I144&gt;0,LN(マンアワー!I144),0)</f>
        <v>10.539379731770914</v>
      </c>
      <c r="K144" s="6">
        <f>E144-E$1087</f>
        <v>7.4391696054529888E-3</v>
      </c>
      <c r="L144" s="6">
        <f>F144-F$1087</f>
        <v>-1.6606206177970151E-2</v>
      </c>
      <c r="M144" s="6">
        <f>G144-G$1087</f>
        <v>-3.5067942937061503E-5</v>
      </c>
      <c r="N144" s="6">
        <f>H144-H$1087</f>
        <v>-6.33148133631245E-3</v>
      </c>
      <c r="O144" s="6">
        <f>I144-I$1087</f>
        <v>-6.7136158134097457E-2</v>
      </c>
    </row>
    <row r="145" spans="1:15" x14ac:dyDescent="0.15">
      <c r="A145" s="1">
        <v>7</v>
      </c>
      <c r="B145" s="1" t="s">
        <v>80</v>
      </c>
      <c r="C145" s="1">
        <v>4</v>
      </c>
      <c r="D145" s="1" t="s">
        <v>18</v>
      </c>
      <c r="E145" s="4">
        <f>IF(マンアワー!E145&gt;0,LN(マンアワー!E145),0)</f>
        <v>11.057040814089776</v>
      </c>
      <c r="F145" s="4">
        <f>IF(マンアワー!F145&gt;0,LN(マンアワー!F145),0)</f>
        <v>11.179151100748836</v>
      </c>
      <c r="G145" s="4">
        <f>IF(マンアワー!G145&gt;0,LN(マンアワー!G145),0)</f>
        <v>11.349688578489593</v>
      </c>
      <c r="H145" s="4">
        <f>IF(マンアワー!H145&gt;0,LN(マンアワー!H145),0)</f>
        <v>10.735161898428947</v>
      </c>
      <c r="I145" s="4">
        <f>IF(マンアワー!I145&gt;0,LN(マンアワー!I145),0)</f>
        <v>9.8829949360338976</v>
      </c>
      <c r="K145" s="6">
        <f>E145-E$1088</f>
        <v>0.14797349387701253</v>
      </c>
      <c r="L145" s="6">
        <f>F145-F$1088</f>
        <v>0.32314122830140768</v>
      </c>
      <c r="M145" s="6">
        <f>G145-G$1088</f>
        <v>0.47457710766667915</v>
      </c>
      <c r="N145" s="6">
        <f>H145-H$1088</f>
        <v>0.51732376725363594</v>
      </c>
      <c r="O145" s="6">
        <f>I145-I$1088</f>
        <v>0.44786629344988427</v>
      </c>
    </row>
    <row r="146" spans="1:15" x14ac:dyDescent="0.15">
      <c r="A146" s="1">
        <v>7</v>
      </c>
      <c r="B146" s="1" t="s">
        <v>80</v>
      </c>
      <c r="C146" s="1">
        <v>5</v>
      </c>
      <c r="D146" s="1" t="s">
        <v>19</v>
      </c>
      <c r="E146" s="4">
        <f>IF(マンアワー!E146&gt;0,LN(マンアワー!E146),0)</f>
        <v>9.1234411820595405</v>
      </c>
      <c r="F146" s="4">
        <f>IF(マンアワー!F146&gt;0,LN(マンアワー!F146),0)</f>
        <v>9.125026864932396</v>
      </c>
      <c r="G146" s="4">
        <f>IF(マンアワー!G146&gt;0,LN(マンアワー!G146),0)</f>
        <v>9.2106763675032202</v>
      </c>
      <c r="H146" s="4">
        <f>IF(マンアワー!H146&gt;0,LN(マンアワー!H146),0)</f>
        <v>9.2153415274539654</v>
      </c>
      <c r="I146" s="4">
        <f>IF(マンアワー!I146&gt;0,LN(マンアワー!I146),0)</f>
        <v>8.9224314904484174</v>
      </c>
      <c r="K146" s="6">
        <f>E146-E$1089</f>
        <v>-0.21901670069114765</v>
      </c>
      <c r="L146" s="6">
        <f>F146-F$1089</f>
        <v>-6.1551684146142094E-2</v>
      </c>
      <c r="M146" s="6">
        <f>G146-G$1089</f>
        <v>-3.6328364635282995E-2</v>
      </c>
      <c r="N146" s="6">
        <f>H146-H$1089</f>
        <v>0.1534322438921869</v>
      </c>
      <c r="O146" s="6">
        <f>I146-I$1089</f>
        <v>0.15919136804003564</v>
      </c>
    </row>
    <row r="147" spans="1:15" x14ac:dyDescent="0.15">
      <c r="A147" s="1">
        <v>7</v>
      </c>
      <c r="B147" s="1" t="s">
        <v>80</v>
      </c>
      <c r="C147" s="1">
        <v>6</v>
      </c>
      <c r="D147" s="1" t="s">
        <v>3</v>
      </c>
      <c r="E147" s="4">
        <f>IF(マンアワー!E147&gt;0,LN(マンアワー!E147),0)</f>
        <v>9.9748346773757053</v>
      </c>
      <c r="F147" s="4">
        <f>IF(マンアワー!F147&gt;0,LN(マンアワー!F147),0)</f>
        <v>9.7405495549206496</v>
      </c>
      <c r="G147" s="4">
        <f>IF(マンアワー!G147&gt;0,LN(マンアワー!G147),0)</f>
        <v>9.6830961228446917</v>
      </c>
      <c r="H147" s="4">
        <f>IF(マンアワー!H147&gt;0,LN(マンアワー!H147),0)</f>
        <v>9.6117449418381007</v>
      </c>
      <c r="I147" s="4">
        <f>IF(マンアワー!I147&gt;0,LN(マンアワー!I147),0)</f>
        <v>9.5241951316166116</v>
      </c>
      <c r="K147" s="6">
        <f>E147-E$1090</f>
        <v>0.6300859267070873</v>
      </c>
      <c r="L147" s="6">
        <f>F147-F$1090</f>
        <v>0.60757331752926724</v>
      </c>
      <c r="M147" s="6">
        <f>G147-G$1090</f>
        <v>0.51261623877261542</v>
      </c>
      <c r="N147" s="6">
        <f>H147-H$1090</f>
        <v>0.48040980567776259</v>
      </c>
      <c r="O147" s="6">
        <f>I147-I$1090</f>
        <v>0.53056227059894034</v>
      </c>
    </row>
    <row r="148" spans="1:15" x14ac:dyDescent="0.15">
      <c r="A148" s="1">
        <v>7</v>
      </c>
      <c r="B148" s="1" t="s">
        <v>80</v>
      </c>
      <c r="C148" s="1">
        <v>7</v>
      </c>
      <c r="D148" s="1" t="s">
        <v>20</v>
      </c>
      <c r="E148" s="4">
        <f>IF(マンアワー!E148&gt;0,LN(マンアワー!E148),0)</f>
        <v>6.4337855404996809</v>
      </c>
      <c r="F148" s="4">
        <f>IF(マンアワー!F148&gt;0,LN(マンアワー!F148),0)</f>
        <v>5.9673690754293807</v>
      </c>
      <c r="G148" s="4">
        <f>IF(マンアワー!G148&gt;0,LN(マンアワー!G148),0)</f>
        <v>6.7515219843633121</v>
      </c>
      <c r="H148" s="4">
        <f>IF(マンアワー!H148&gt;0,LN(マンアワー!H148),0)</f>
        <v>6.356492225372949</v>
      </c>
      <c r="I148" s="4">
        <f>IF(マンアワー!I148&gt;0,LN(マンアワー!I148),0)</f>
        <v>5.6302138253129765</v>
      </c>
      <c r="K148" s="6">
        <f>E148-E$1091</f>
        <v>-6.8165896185442776E-2</v>
      </c>
      <c r="L148" s="6">
        <f>F148-F$1091</f>
        <v>-0.57793328020985335</v>
      </c>
      <c r="M148" s="6">
        <f>G148-G$1091</f>
        <v>0.32449191030028768</v>
      </c>
      <c r="N148" s="6">
        <f>H148-H$1091</f>
        <v>3.3634991320827368E-2</v>
      </c>
      <c r="O148" s="6">
        <f>I148-I$1091</f>
        <v>-0.58712767316912462</v>
      </c>
    </row>
    <row r="149" spans="1:15" x14ac:dyDescent="0.15">
      <c r="A149" s="1">
        <v>7</v>
      </c>
      <c r="B149" s="1" t="s">
        <v>80</v>
      </c>
      <c r="C149" s="1">
        <v>8</v>
      </c>
      <c r="D149" s="1" t="s">
        <v>21</v>
      </c>
      <c r="E149" s="4">
        <f>IF(マンアワー!E149&gt;0,LN(マンアワー!E149),0)</f>
        <v>10.267939985224457</v>
      </c>
      <c r="F149" s="4">
        <f>IF(マンアワー!F149&gt;0,LN(マンアワー!F149),0)</f>
        <v>10.277516877010754</v>
      </c>
      <c r="G149" s="4">
        <f>IF(マンアワー!G149&gt;0,LN(マンアワー!G149),0)</f>
        <v>10.226035197918693</v>
      </c>
      <c r="H149" s="4">
        <f>IF(マンアワー!H149&gt;0,LN(マンアワー!H149),0)</f>
        <v>10.063374903894454</v>
      </c>
      <c r="I149" s="4">
        <f>IF(マンアワー!I149&gt;0,LN(マンアワー!I149),0)</f>
        <v>9.6862747620992504</v>
      </c>
      <c r="K149" s="6">
        <f>E149-E$1092</f>
        <v>0.27819822899085267</v>
      </c>
      <c r="L149" s="6">
        <f>F149-F$1092</f>
        <v>0.29791171797390703</v>
      </c>
      <c r="M149" s="6">
        <f>G149-G$1092</f>
        <v>0.33965942358399381</v>
      </c>
      <c r="N149" s="6">
        <f>H149-H$1092</f>
        <v>0.43833969222718316</v>
      </c>
      <c r="O149" s="6">
        <f>I149-I$1092</f>
        <v>0.52270771040796582</v>
      </c>
    </row>
    <row r="150" spans="1:15" x14ac:dyDescent="0.15">
      <c r="A150" s="1">
        <v>7</v>
      </c>
      <c r="B150" s="1" t="s">
        <v>80</v>
      </c>
      <c r="C150" s="1">
        <v>9</v>
      </c>
      <c r="D150" s="1" t="s">
        <v>22</v>
      </c>
      <c r="E150" s="4">
        <f>IF(マンアワー!E150&gt;0,LN(マンアワー!E150),0)</f>
        <v>10.085783417066054</v>
      </c>
      <c r="F150" s="4">
        <f>IF(マンアワー!F150&gt;0,LN(マンアワー!F150),0)</f>
        <v>9.8991034468577528</v>
      </c>
      <c r="G150" s="4">
        <f>IF(マンアワー!G150&gt;0,LN(マンアワー!G150),0)</f>
        <v>9.7734269709889841</v>
      </c>
      <c r="H150" s="4">
        <f>IF(マンアワー!H150&gt;0,LN(マンアワー!H150),0)</f>
        <v>9.6681689272210232</v>
      </c>
      <c r="I150" s="4">
        <f>IF(マンアワー!I150&gt;0,LN(マンアワー!I150),0)</f>
        <v>9.7620230275656645</v>
      </c>
      <c r="K150" s="6">
        <f>E150-E$1093</f>
        <v>0.15185836255002627</v>
      </c>
      <c r="L150" s="6">
        <f>F150-F$1093</f>
        <v>0.20626829658932699</v>
      </c>
      <c r="M150" s="6">
        <f>G150-G$1093</f>
        <v>0.22951310648055667</v>
      </c>
      <c r="N150" s="6">
        <f>H150-H$1093</f>
        <v>0.34106388668082666</v>
      </c>
      <c r="O150" s="6">
        <f>I150-I$1093</f>
        <v>0.41591823283630447</v>
      </c>
    </row>
    <row r="151" spans="1:15" x14ac:dyDescent="0.15">
      <c r="A151" s="1">
        <v>7</v>
      </c>
      <c r="B151" s="1" t="s">
        <v>80</v>
      </c>
      <c r="C151" s="1">
        <v>10</v>
      </c>
      <c r="D151" s="1" t="s">
        <v>23</v>
      </c>
      <c r="E151" s="4">
        <f>IF(マンアワー!E151&gt;0,LN(マンアワー!E151),0)</f>
        <v>9.9730203347586901</v>
      </c>
      <c r="F151" s="4">
        <f>IF(マンアワー!F151&gt;0,LN(マンアワー!F151),0)</f>
        <v>9.973138056432262</v>
      </c>
      <c r="G151" s="4">
        <f>IF(マンアワー!G151&gt;0,LN(マンアワー!G151),0)</f>
        <v>10.331415938909299</v>
      </c>
      <c r="H151" s="4">
        <f>IF(マンアワー!H151&gt;0,LN(マンアワー!H151),0)</f>
        <v>10.25918285282776</v>
      </c>
      <c r="I151" s="4">
        <f>IF(マンアワー!I151&gt;0,LN(マンアワー!I151),0)</f>
        <v>10.084657574182581</v>
      </c>
      <c r="K151" s="6">
        <f>E151-E$1094</f>
        <v>-0.13569412666828029</v>
      </c>
      <c r="L151" s="6">
        <f>F151-F$1094</f>
        <v>-8.6556474429794861E-2</v>
      </c>
      <c r="M151" s="6">
        <f>G151-G$1094</f>
        <v>3.3942915626935743E-2</v>
      </c>
      <c r="N151" s="6">
        <f>H151-H$1094</f>
        <v>0.14631991414687739</v>
      </c>
      <c r="O151" s="6">
        <f>I151-I$1094</f>
        <v>0.22619660133815067</v>
      </c>
    </row>
    <row r="152" spans="1:15" x14ac:dyDescent="0.15">
      <c r="A152" s="1">
        <v>7</v>
      </c>
      <c r="B152" s="1" t="s">
        <v>80</v>
      </c>
      <c r="C152" s="1">
        <v>11</v>
      </c>
      <c r="D152" s="1" t="s">
        <v>24</v>
      </c>
      <c r="E152" s="4">
        <f>IF(マンアワー!E152&gt;0,LN(マンアワー!E152),0)</f>
        <v>9.5999430607447973</v>
      </c>
      <c r="F152" s="4">
        <f>IF(マンアワー!F152&gt;0,LN(マンアワー!F152),0)</f>
        <v>9.8915639134551459</v>
      </c>
      <c r="G152" s="4">
        <f>IF(マンアワー!G152&gt;0,LN(マンアワー!G152),0)</f>
        <v>10.489654224099789</v>
      </c>
      <c r="H152" s="4">
        <f>IF(マンアワー!H152&gt;0,LN(マンアワー!H152),0)</f>
        <v>10.517708034383988</v>
      </c>
      <c r="I152" s="4">
        <f>IF(マンアワー!I152&gt;0,LN(マンアワー!I152),0)</f>
        <v>10.63330519571382</v>
      </c>
      <c r="K152" s="6">
        <f>E152-E$1095</f>
        <v>-0.59462938998809278</v>
      </c>
      <c r="L152" s="6">
        <f>F152-F$1095</f>
        <v>-0.36280571775747816</v>
      </c>
      <c r="M152" s="6">
        <f>G152-G$1095</f>
        <v>1.2699465186312153E-2</v>
      </c>
      <c r="N152" s="6">
        <f>H152-H$1095</f>
        <v>0.11082329459200935</v>
      </c>
      <c r="O152" s="6">
        <f>I152-I$1095</f>
        <v>0.35691372750639339</v>
      </c>
    </row>
    <row r="153" spans="1:15" x14ac:dyDescent="0.15">
      <c r="A153" s="1">
        <v>7</v>
      </c>
      <c r="B153" s="1" t="s">
        <v>274</v>
      </c>
      <c r="C153" s="1">
        <v>12</v>
      </c>
      <c r="D153" s="1" t="s">
        <v>25</v>
      </c>
      <c r="E153" s="4">
        <f>IF(マンアワー!E153&gt;0,LN(マンアワー!E153),0)</f>
        <v>11.134161183287699</v>
      </c>
      <c r="F153" s="4">
        <f>IF(マンアワー!F153&gt;0,LN(マンアワー!F153),0)</f>
        <v>11.52380723063966</v>
      </c>
      <c r="G153" s="4">
        <f>IF(マンアワー!G153&gt;0,LN(マンアワー!G153),0)</f>
        <v>12.074393026625549</v>
      </c>
      <c r="H153" s="4">
        <f>IF(マンアワー!H153&gt;0,LN(マンアワー!H153),0)</f>
        <v>11.861018924655971</v>
      </c>
      <c r="I153" s="4">
        <f>IF(マンアワー!I153&gt;0,LN(マンアワー!I153),0)</f>
        <v>11.506984016415821</v>
      </c>
      <c r="K153" s="6">
        <f>E153-E$1096</f>
        <v>0.94527271157851267</v>
      </c>
      <c r="L153" s="6">
        <f>F153-F$1096</f>
        <v>1.1082463844855166</v>
      </c>
      <c r="M153" s="6">
        <f>G153-G$1096</f>
        <v>1.0935278557692456</v>
      </c>
      <c r="N153" s="6">
        <f>H153-H$1096</f>
        <v>0.9780465626625876</v>
      </c>
      <c r="O153" s="6">
        <f>I153-I$1096</f>
        <v>0.81353347929741027</v>
      </c>
    </row>
    <row r="154" spans="1:15" x14ac:dyDescent="0.15">
      <c r="A154" s="1">
        <v>7</v>
      </c>
      <c r="B154" s="1" t="s">
        <v>80</v>
      </c>
      <c r="C154" s="1">
        <v>13</v>
      </c>
      <c r="D154" s="1" t="s">
        <v>26</v>
      </c>
      <c r="E154" s="4">
        <f>IF(マンアワー!E154&gt;0,LN(マンアワー!E154),0)</f>
        <v>8.4153960273351345</v>
      </c>
      <c r="F154" s="4">
        <f>IF(マンアワー!F154&gt;0,LN(マンアワー!F154),0)</f>
        <v>9.5948505327034077</v>
      </c>
      <c r="G154" s="4">
        <f>IF(マンアワー!G154&gt;0,LN(マンアワー!G154),0)</f>
        <v>10.121558094311892</v>
      </c>
      <c r="H154" s="4">
        <f>IF(マンアワー!H154&gt;0,LN(マンアワー!H154),0)</f>
        <v>10.234022207793638</v>
      </c>
      <c r="I154" s="4">
        <f>IF(マンアワー!I154&gt;0,LN(マンアワー!I154),0)</f>
        <v>10.151316590859423</v>
      </c>
      <c r="K154" s="6">
        <f>E154-E$1097</f>
        <v>-1.2181539108833181</v>
      </c>
      <c r="L154" s="6">
        <f>F154-F$1097</f>
        <v>-0.1711952135179029</v>
      </c>
      <c r="M154" s="6">
        <f>G154-G$1097</f>
        <v>0.30618273185758049</v>
      </c>
      <c r="N154" s="6">
        <f>H154-H$1097</f>
        <v>0.50156217193430841</v>
      </c>
      <c r="O154" s="6">
        <f>I154-I$1097</f>
        <v>0.21236921030714662</v>
      </c>
    </row>
    <row r="155" spans="1:15" x14ac:dyDescent="0.15">
      <c r="A155" s="1">
        <v>7</v>
      </c>
      <c r="B155" s="1" t="s">
        <v>80</v>
      </c>
      <c r="C155" s="1">
        <v>14</v>
      </c>
      <c r="D155" s="1" t="s">
        <v>27</v>
      </c>
      <c r="E155" s="4">
        <f>IF(マンアワー!E155&gt;0,LN(マンアワー!E155),0)</f>
        <v>9.7320294284055056</v>
      </c>
      <c r="F155" s="4">
        <f>IF(マンアワー!F155&gt;0,LN(マンアワー!F155),0)</f>
        <v>10.354279018866047</v>
      </c>
      <c r="G155" s="4">
        <f>IF(マンアワー!G155&gt;0,LN(マンアワー!G155),0)</f>
        <v>10.158436460738567</v>
      </c>
      <c r="H155" s="4">
        <f>IF(マンアワー!H155&gt;0,LN(マンアワー!H155),0)</f>
        <v>9.6500925626715492</v>
      </c>
      <c r="I155" s="4">
        <f>IF(マンアワー!I155&gt;0,LN(マンアワー!I155),0)</f>
        <v>9.5857794743468148</v>
      </c>
      <c r="K155" s="6">
        <f>E155-E$1098</f>
        <v>1.776897583996484</v>
      </c>
      <c r="L155" s="6">
        <f>F155-F$1098</f>
        <v>2.0036748180826347</v>
      </c>
      <c r="M155" s="6">
        <f>G155-G$1098</f>
        <v>1.6125972229248386</v>
      </c>
      <c r="N155" s="6">
        <f>H155-H$1098</f>
        <v>1.4773753434732058</v>
      </c>
      <c r="O155" s="6">
        <f>I155-I$1098</f>
        <v>1.4392912769823649</v>
      </c>
    </row>
    <row r="156" spans="1:15" x14ac:dyDescent="0.15">
      <c r="A156" s="1">
        <v>7</v>
      </c>
      <c r="B156" s="1" t="s">
        <v>80</v>
      </c>
      <c r="C156" s="1">
        <v>15</v>
      </c>
      <c r="D156" s="1" t="s">
        <v>28</v>
      </c>
      <c r="E156" s="4">
        <f>IF(マンアワー!E156&gt;0,LN(マンアワー!E156),0)</f>
        <v>11.393612699852298</v>
      </c>
      <c r="F156" s="4">
        <f>IF(マンアワー!F156&gt;0,LN(マンアワー!F156),0)</f>
        <v>11.392059392184031</v>
      </c>
      <c r="G156" s="4">
        <f>IF(マンアワー!G156&gt;0,LN(マンアワー!G156),0)</f>
        <v>11.488287293414256</v>
      </c>
      <c r="H156" s="4">
        <f>IF(マンアワー!H156&gt;0,LN(マンアワー!H156),0)</f>
        <v>11.29032395054519</v>
      </c>
      <c r="I156" s="4">
        <f>IF(マンアワー!I156&gt;0,LN(マンアワー!I156),0)</f>
        <v>10.995409543373672</v>
      </c>
      <c r="K156" s="6">
        <f>E156-E$1099</f>
        <v>2.0423129160700881E-2</v>
      </c>
      <c r="L156" s="6">
        <f>F156-F$1099</f>
        <v>9.054883415688586E-2</v>
      </c>
      <c r="M156" s="6">
        <f>G156-G$1099</f>
        <v>0.17183085295974365</v>
      </c>
      <c r="N156" s="6">
        <f>H156-H$1099</f>
        <v>0.22147634065516897</v>
      </c>
      <c r="O156" s="6">
        <f>I156-I$1099</f>
        <v>0.25290153138893423</v>
      </c>
    </row>
    <row r="157" spans="1:15" x14ac:dyDescent="0.15">
      <c r="A157" s="1">
        <v>7</v>
      </c>
      <c r="B157" s="1" t="s">
        <v>78</v>
      </c>
      <c r="C157" s="1">
        <v>16</v>
      </c>
      <c r="D157" s="1" t="s">
        <v>11</v>
      </c>
      <c r="E157" s="4">
        <f>IF(マンアワー!E157&gt;0,LN(マンアワー!E157),0)</f>
        <v>12.068141240712455</v>
      </c>
      <c r="F157" s="4">
        <f>IF(マンアワー!F157&gt;0,LN(マンアワー!F157),0)</f>
        <v>12.456199620389945</v>
      </c>
      <c r="G157" s="4">
        <f>IF(マンアワー!G157&gt;0,LN(マンアワー!G157),0)</f>
        <v>12.366740315117841</v>
      </c>
      <c r="H157" s="4">
        <f>IF(マンアワー!H157&gt;0,LN(マンアワー!H157),0)</f>
        <v>12.323279248541848</v>
      </c>
      <c r="I157" s="4">
        <f>IF(マンアワー!I157&gt;0,LN(マンアワー!I157),0)</f>
        <v>12.144053310614099</v>
      </c>
      <c r="K157" s="6">
        <f>E157-E$1100</f>
        <v>8.584759614711146E-2</v>
      </c>
      <c r="L157" s="6">
        <f>F157-F$1100</f>
        <v>0.17026983135180096</v>
      </c>
      <c r="M157" s="6">
        <f>G157-G$1100</f>
        <v>0.10123485663191012</v>
      </c>
      <c r="N157" s="6">
        <f>H157-H$1100</f>
        <v>7.1557190860024988E-2</v>
      </c>
      <c r="O157" s="6">
        <f>I157-I$1100</f>
        <v>0.17489436385463186</v>
      </c>
    </row>
    <row r="158" spans="1:15" x14ac:dyDescent="0.15">
      <c r="A158" s="1">
        <v>7</v>
      </c>
      <c r="B158" s="1" t="s">
        <v>78</v>
      </c>
      <c r="C158" s="1">
        <v>17</v>
      </c>
      <c r="D158" s="1" t="s">
        <v>12</v>
      </c>
      <c r="E158" s="4">
        <f>IF(マンアワー!E158&gt;0,LN(マンアワー!E158),0)</f>
        <v>9.3673303865897548</v>
      </c>
      <c r="F158" s="4">
        <f>IF(マンアワー!F158&gt;0,LN(マンアワー!F158),0)</f>
        <v>9.6377467149342397</v>
      </c>
      <c r="G158" s="4">
        <f>IF(マンアワー!G158&gt;0,LN(マンアワー!G158),0)</f>
        <v>9.8143901302813497</v>
      </c>
      <c r="H158" s="4">
        <f>IF(マンアワー!H158&gt;0,LN(マンアワー!H158),0)</f>
        <v>9.9864206283436872</v>
      </c>
      <c r="I158" s="4">
        <f>IF(マンアワー!I158&gt;0,LN(マンアワー!I158),0)</f>
        <v>9.8782143406782623</v>
      </c>
      <c r="K158" s="6">
        <f>E158-E$1101</f>
        <v>0.19482505038416953</v>
      </c>
      <c r="L158" s="6">
        <f>F158-F$1101</f>
        <v>0.30180639746743232</v>
      </c>
      <c r="M158" s="6">
        <f>G158-G$1101</f>
        <v>0.36707933258794689</v>
      </c>
      <c r="N158" s="6">
        <f>H158-H$1101</f>
        <v>0.48969916441456185</v>
      </c>
      <c r="O158" s="6">
        <f>I158-I$1101</f>
        <v>0.43369006560138779</v>
      </c>
    </row>
    <row r="159" spans="1:15" x14ac:dyDescent="0.15">
      <c r="A159" s="1">
        <v>7</v>
      </c>
      <c r="B159" s="1" t="s">
        <v>78</v>
      </c>
      <c r="C159" s="1">
        <v>18</v>
      </c>
      <c r="D159" s="1" t="s">
        <v>13</v>
      </c>
      <c r="E159" s="4">
        <f>IF(マンアワー!E159&gt;0,LN(マンアワー!E159),0)</f>
        <v>12.521563612966117</v>
      </c>
      <c r="F159" s="4">
        <f>IF(マンアワー!F159&gt;0,LN(マンアワー!F159),0)</f>
        <v>12.710458092336065</v>
      </c>
      <c r="G159" s="4">
        <f>IF(マンアワー!G159&gt;0,LN(マンアワー!G159),0)</f>
        <v>12.632414358291856</v>
      </c>
      <c r="H159" s="4">
        <f>IF(マンアワー!H159&gt;0,LN(マンアワー!H159),0)</f>
        <v>12.487123977236266</v>
      </c>
      <c r="I159" s="4">
        <f>IF(マンアワー!I159&gt;0,LN(マンアワー!I159),0)</f>
        <v>12.283984899728884</v>
      </c>
      <c r="K159" s="6">
        <f>E159-E$1102</f>
        <v>-6.7016861016195861E-2</v>
      </c>
      <c r="L159" s="6">
        <f>F159-F$1102</f>
        <v>-2.9517845897419903E-3</v>
      </c>
      <c r="M159" s="6">
        <f>G159-G$1102</f>
        <v>-1.2690376695301708E-2</v>
      </c>
      <c r="N159" s="6">
        <f>H159-H$1102</f>
        <v>-2.1053875240099273E-2</v>
      </c>
      <c r="O159" s="6">
        <f>I159-I$1102</f>
        <v>-5.1920823521792059E-2</v>
      </c>
    </row>
    <row r="160" spans="1:15" x14ac:dyDescent="0.15">
      <c r="A160" s="1">
        <v>7</v>
      </c>
      <c r="B160" s="1" t="s">
        <v>78</v>
      </c>
      <c r="C160" s="1">
        <v>19</v>
      </c>
      <c r="D160" s="1" t="s">
        <v>14</v>
      </c>
      <c r="E160" s="4">
        <f>IF(マンアワー!E160&gt;0,LN(マンアワー!E160),0)</f>
        <v>10.452099914130349</v>
      </c>
      <c r="F160" s="4">
        <f>IF(マンアワー!F160&gt;0,LN(マンアワー!F160),0)</f>
        <v>10.697826791643966</v>
      </c>
      <c r="G160" s="4">
        <f>IF(マンアワー!G160&gt;0,LN(マンアワー!G160),0)</f>
        <v>10.842617213040734</v>
      </c>
      <c r="H160" s="4">
        <f>IF(マンアワー!H160&gt;0,LN(マンアワー!H160),0)</f>
        <v>10.703914676319812</v>
      </c>
      <c r="I160" s="4">
        <f>IF(マンアワー!I160&gt;0,LN(マンアワー!I160),0)</f>
        <v>10.568777980358091</v>
      </c>
      <c r="K160" s="6">
        <f>E160-E$1103</f>
        <v>-7.052422053615004E-4</v>
      </c>
      <c r="L160" s="6">
        <f>F160-F$1103</f>
        <v>-4.0062801064339126E-2</v>
      </c>
      <c r="M160" s="6">
        <f>G160-G$1103</f>
        <v>-1.4768184426205977E-3</v>
      </c>
      <c r="N160" s="6">
        <f>H160-H$1103</f>
        <v>-1.1142520871105788E-2</v>
      </c>
      <c r="O160" s="6">
        <f>I160-I$1103</f>
        <v>-0.10600401620920152</v>
      </c>
    </row>
    <row r="161" spans="1:15" x14ac:dyDescent="0.15">
      <c r="A161" s="1">
        <v>7</v>
      </c>
      <c r="B161" s="1" t="s">
        <v>78</v>
      </c>
      <c r="C161" s="1">
        <v>20</v>
      </c>
      <c r="D161" s="1" t="s">
        <v>15</v>
      </c>
      <c r="E161" s="4">
        <f>IF(マンアワー!E161&gt;0,LN(マンアワー!E161),0)</f>
        <v>8.1102120772001776</v>
      </c>
      <c r="F161" s="4">
        <f>IF(マンアワー!F161&gt;0,LN(マンアワー!F161),0)</f>
        <v>9.0032007710574558</v>
      </c>
      <c r="G161" s="4">
        <f>IF(マンアワー!G161&gt;0,LN(マンアワー!G161),0)</f>
        <v>9.5792837846639873</v>
      </c>
      <c r="H161" s="4">
        <f>IF(マンアワー!H161&gt;0,LN(マンアワー!H161),0)</f>
        <v>9.5686868107463532</v>
      </c>
      <c r="I161" s="4">
        <f>IF(マンアワー!I161&gt;0,LN(マンアワー!I161),0)</f>
        <v>9.4114531102802292</v>
      </c>
      <c r="K161" s="6">
        <f>E161-E$1104</f>
        <v>-0.56085140945970835</v>
      </c>
      <c r="L161" s="6">
        <f>F161-F$1104</f>
        <v>-0.27316362610845246</v>
      </c>
      <c r="M161" s="6">
        <f>G161-G$1104</f>
        <v>-8.7815967675931361E-2</v>
      </c>
      <c r="N161" s="6">
        <f>H161-H$1104</f>
        <v>-0.13414279721797051</v>
      </c>
      <c r="O161" s="6">
        <f>I161-I$1104</f>
        <v>-0.24571688793983881</v>
      </c>
    </row>
    <row r="162" spans="1:15" x14ac:dyDescent="0.15">
      <c r="A162" s="1">
        <v>7</v>
      </c>
      <c r="B162" s="1" t="s">
        <v>78</v>
      </c>
      <c r="C162" s="1">
        <v>21</v>
      </c>
      <c r="D162" s="1" t="s">
        <v>16</v>
      </c>
      <c r="E162" s="4">
        <f>IF(マンアワー!E162&gt;0,LN(マンアワー!E162),0)</f>
        <v>11.526349915218196</v>
      </c>
      <c r="F162" s="4">
        <f>IF(マンアワー!F162&gt;0,LN(マンアワー!F162),0)</f>
        <v>11.571689665029098</v>
      </c>
      <c r="G162" s="4">
        <f>IF(マンアワー!G162&gt;0,LN(マンアワー!G162),0)</f>
        <v>11.646423778849387</v>
      </c>
      <c r="H162" s="4">
        <f>IF(マンアワー!H162&gt;0,LN(マンアワー!H162),0)</f>
        <v>11.651907886285766</v>
      </c>
      <c r="I162" s="4">
        <f>IF(マンアワー!I162&gt;0,LN(マンアワー!I162),0)</f>
        <v>11.553712110850274</v>
      </c>
      <c r="K162" s="6">
        <f>E162-E$1105</f>
        <v>-3.3820462506291449E-2</v>
      </c>
      <c r="L162" s="6">
        <f>F162-F$1105</f>
        <v>-4.2759760573972017E-2</v>
      </c>
      <c r="M162" s="6">
        <f>G162-G$1105</f>
        <v>-9.6755218293278489E-3</v>
      </c>
      <c r="N162" s="6">
        <f>H162-H$1105</f>
        <v>3.1622505963976977E-2</v>
      </c>
      <c r="O162" s="6">
        <f>I162-I$1105</f>
        <v>2.2569258882302989E-2</v>
      </c>
    </row>
    <row r="163" spans="1:15" x14ac:dyDescent="0.15">
      <c r="A163" s="1">
        <v>7</v>
      </c>
      <c r="B163" s="1" t="s">
        <v>77</v>
      </c>
      <c r="C163" s="1">
        <v>22</v>
      </c>
      <c r="D163" s="1" t="s">
        <v>8</v>
      </c>
      <c r="E163" s="4">
        <f>IF(マンアワー!E163&gt;0,LN(マンアワー!E163),0)</f>
        <v>12.546614476266608</v>
      </c>
      <c r="F163" s="4">
        <f>IF(マンアワー!F163&gt;0,LN(マンアワー!F163),0)</f>
        <v>12.826715980813463</v>
      </c>
      <c r="G163" s="4">
        <f>IF(マンアワー!G163&gt;0,LN(マンアワー!G163),0)</f>
        <v>13.0318324809624</v>
      </c>
      <c r="H163" s="4">
        <f>IF(マンアワー!H163&gt;0,LN(マンアワー!H163),0)</f>
        <v>13.169734688066846</v>
      </c>
      <c r="I163" s="4">
        <f>IF(マンアワー!I163&gt;0,LN(マンアワー!I163),0)</f>
        <v>13.242849183246824</v>
      </c>
      <c r="K163" s="6">
        <f>E163-E$1106</f>
        <v>-1.6603913109390689E-2</v>
      </c>
      <c r="L163" s="6">
        <f>F163-F$1106</f>
        <v>9.2273883508440235E-3</v>
      </c>
      <c r="M163" s="6">
        <f>G163-G$1106</f>
        <v>-3.5465752011571539E-2</v>
      </c>
      <c r="N163" s="6">
        <f>H163-H$1106</f>
        <v>-1.5624483368046782E-2</v>
      </c>
      <c r="O163" s="6">
        <f>I163-I$1106</f>
        <v>-5.0420194678755692E-2</v>
      </c>
    </row>
    <row r="164" spans="1:15" x14ac:dyDescent="0.15">
      <c r="A164" s="1">
        <v>7</v>
      </c>
      <c r="B164" s="1" t="s">
        <v>77</v>
      </c>
      <c r="C164" s="1">
        <v>23</v>
      </c>
      <c r="D164" s="1" t="s">
        <v>29</v>
      </c>
      <c r="E164" s="4">
        <f>IF(マンアワー!E164&gt;0,LN(マンアワー!E164),0)</f>
        <v>11.717460958975357</v>
      </c>
      <c r="F164" s="4">
        <f>IF(マンアワー!F164&gt;0,LN(マンアワー!F164),0)</f>
        <v>11.808022485559171</v>
      </c>
      <c r="G164" s="4">
        <f>IF(マンアワー!G164&gt;0,LN(マンアワー!G164),0)</f>
        <v>11.74829020861131</v>
      </c>
      <c r="H164" s="4">
        <f>IF(マンアワー!H164&gt;0,LN(マンアワー!H164),0)</f>
        <v>11.691592208340891</v>
      </c>
      <c r="I164" s="4">
        <f>IF(マンアワー!I164&gt;0,LN(マンアワー!I164),0)</f>
        <v>11.463951031399985</v>
      </c>
      <c r="K164" s="6">
        <f>E164-E$1107</f>
        <v>0.10673358831835422</v>
      </c>
      <c r="L164" s="6">
        <f>F164-F$1107</f>
        <v>5.1227563731270465E-2</v>
      </c>
      <c r="M164" s="6">
        <f>G164-G$1107</f>
        <v>9.6558942526847602E-3</v>
      </c>
      <c r="N164" s="6">
        <f>H164-H$1107</f>
        <v>2.9971347106961588E-2</v>
      </c>
      <c r="O164" s="6">
        <f>I164-I$1107</f>
        <v>-3.2921474823336183E-2</v>
      </c>
    </row>
    <row r="165" spans="1:15" x14ac:dyDescent="0.15">
      <c r="A165" s="1">
        <v>8</v>
      </c>
      <c r="B165" s="1" t="s">
        <v>84</v>
      </c>
      <c r="C165" s="1">
        <v>1</v>
      </c>
      <c r="D165" s="1" t="s">
        <v>9</v>
      </c>
      <c r="E165" s="4">
        <f>IF(マンアワー!E165&gt;0,LN(マンアワー!E165),0)</f>
        <v>13.572860592149336</v>
      </c>
      <c r="F165" s="4">
        <f>IF(マンアワー!F165&gt;0,LN(マンアワー!F165),0)</f>
        <v>13.2564326974954</v>
      </c>
      <c r="G165" s="4">
        <f>IF(マンアワー!G165&gt;0,LN(マンアワー!G165),0)</f>
        <v>12.760677109438085</v>
      </c>
      <c r="H165" s="4">
        <f>IF(マンアワー!H165&gt;0,LN(マンアワー!H165),0)</f>
        <v>12.297147290832593</v>
      </c>
      <c r="I165" s="4">
        <f>IF(マンアワー!I165&gt;0,LN(マンアワー!I165),0)</f>
        <v>11.977798375187993</v>
      </c>
      <c r="K165" s="6">
        <f>E165-E$1085</f>
        <v>0.74482895124185866</v>
      </c>
      <c r="L165" s="6">
        <f>F165-F$1085</f>
        <v>0.84683027941093236</v>
      </c>
      <c r="M165" s="6">
        <f>G165-G$1085</f>
        <v>0.75447002518426309</v>
      </c>
      <c r="N165" s="6">
        <f>H165-H$1085</f>
        <v>0.71609119611191296</v>
      </c>
      <c r="O165" s="6">
        <f>I165-I$1085</f>
        <v>0.63504949647675701</v>
      </c>
    </row>
    <row r="166" spans="1:15" x14ac:dyDescent="0.15">
      <c r="A166" s="1">
        <v>8</v>
      </c>
      <c r="B166" s="1" t="s">
        <v>84</v>
      </c>
      <c r="C166" s="1">
        <v>2</v>
      </c>
      <c r="D166" s="1" t="s">
        <v>10</v>
      </c>
      <c r="E166" s="4">
        <f>IF(マンアワー!E166&gt;0,LN(マンアワー!E166),0)</f>
        <v>9.7506917006225482</v>
      </c>
      <c r="F166" s="4">
        <f>IF(マンアワー!F166&gt;0,LN(マンアワー!F166),0)</f>
        <v>8.7047901130739191</v>
      </c>
      <c r="G166" s="4">
        <f>IF(マンアワー!G166&gt;0,LN(マンアワー!G166),0)</f>
        <v>8.6575754773641727</v>
      </c>
      <c r="H166" s="4">
        <f>IF(マンアワー!H166&gt;0,LN(マンアワー!H166),0)</f>
        <v>7.9755739047104388</v>
      </c>
      <c r="I166" s="4">
        <f>IF(マンアワー!I166&gt;0,LN(マンアワー!I166),0)</f>
        <v>7.4091498800080018</v>
      </c>
      <c r="K166" s="6">
        <f>E166-E$1086</f>
        <v>0.90236539691654549</v>
      </c>
      <c r="L166" s="6">
        <f>F166-F$1086</f>
        <v>0.38406852248861156</v>
      </c>
      <c r="M166" s="6">
        <f>G166-G$1086</f>
        <v>0.58184326339907244</v>
      </c>
      <c r="N166" s="6">
        <f>H166-H$1086</f>
        <v>0.25662933552247491</v>
      </c>
      <c r="O166" s="6">
        <f>I166-I$1086</f>
        <v>0.43273601577060727</v>
      </c>
    </row>
    <row r="167" spans="1:15" x14ac:dyDescent="0.15">
      <c r="A167" s="1">
        <v>8</v>
      </c>
      <c r="B167" s="1" t="s">
        <v>86</v>
      </c>
      <c r="C167" s="1">
        <v>3</v>
      </c>
      <c r="D167" s="1" t="s">
        <v>17</v>
      </c>
      <c r="E167" s="4">
        <f>IF(マンアワー!E167&gt;0,LN(マンアワー!E167),0)</f>
        <v>10.861348008336964</v>
      </c>
      <c r="F167" s="4">
        <f>IF(マンアワー!F167&gt;0,LN(マンアワー!F167),0)</f>
        <v>11.109356311797701</v>
      </c>
      <c r="G167" s="4">
        <f>IF(マンアワー!G167&gt;0,LN(マンアワー!G167),0)</f>
        <v>11.305110920363949</v>
      </c>
      <c r="H167" s="4">
        <f>IF(マンアワー!H167&gt;0,LN(マンアワー!H167),0)</f>
        <v>11.344776256489359</v>
      </c>
      <c r="I167" s="4">
        <f>IF(マンアワー!I167&gt;0,LN(マンアワー!I167),0)</f>
        <v>11.294444506230503</v>
      </c>
      <c r="K167" s="6">
        <f>E167-E$1087</f>
        <v>0.15180131406302522</v>
      </c>
      <c r="L167" s="6">
        <f>F167-F$1087</f>
        <v>0.39122758798646018</v>
      </c>
      <c r="M167" s="6">
        <f>G167-G$1087</f>
        <v>0.4812118170163906</v>
      </c>
      <c r="N167" s="6">
        <f>H167-H$1087</f>
        <v>0.61790786392938202</v>
      </c>
      <c r="O167" s="6">
        <f>I167-I$1087</f>
        <v>0.6879286163254914</v>
      </c>
    </row>
    <row r="168" spans="1:15" x14ac:dyDescent="0.15">
      <c r="A168" s="1">
        <v>8</v>
      </c>
      <c r="B168" s="1" t="s">
        <v>86</v>
      </c>
      <c r="C168" s="1">
        <v>4</v>
      </c>
      <c r="D168" s="1" t="s">
        <v>18</v>
      </c>
      <c r="E168" s="4">
        <f>IF(マンアワー!E168&gt;0,LN(マンアワー!E168),0)</f>
        <v>10.635154143503694</v>
      </c>
      <c r="F168" s="4">
        <f>IF(マンアワー!F168&gt;0,LN(マンアワー!F168),0)</f>
        <v>10.721459374860187</v>
      </c>
      <c r="G168" s="4">
        <f>IF(マンアワー!G168&gt;0,LN(マンアワー!G168),0)</f>
        <v>10.667166722897683</v>
      </c>
      <c r="H168" s="4">
        <f>IF(マンアワー!H168&gt;0,LN(マンアワー!H168),0)</f>
        <v>10.096485956464198</v>
      </c>
      <c r="I168" s="4">
        <f>IF(マンアワー!I168&gt;0,LN(マンアワー!I168),0)</f>
        <v>9.1759627696349746</v>
      </c>
      <c r="K168" s="6">
        <f>E168-E$1088</f>
        <v>-0.27391317670906901</v>
      </c>
      <c r="L168" s="6">
        <f>F168-F$1088</f>
        <v>-0.13455049758724158</v>
      </c>
      <c r="M168" s="6">
        <f>G168-G$1088</f>
        <v>-0.20794474792523054</v>
      </c>
      <c r="N168" s="6">
        <f>H168-H$1088</f>
        <v>-0.12135217471111304</v>
      </c>
      <c r="O168" s="6">
        <f>I168-I$1088</f>
        <v>-0.2591658729490387</v>
      </c>
    </row>
    <row r="169" spans="1:15" x14ac:dyDescent="0.15">
      <c r="A169" s="1">
        <v>8</v>
      </c>
      <c r="B169" s="1" t="s">
        <v>86</v>
      </c>
      <c r="C169" s="1">
        <v>5</v>
      </c>
      <c r="D169" s="1" t="s">
        <v>19</v>
      </c>
      <c r="E169" s="4">
        <f>IF(マンアワー!E169&gt;0,LN(マンアワー!E169),0)</f>
        <v>9.0740857517075995</v>
      </c>
      <c r="F169" s="4">
        <f>IF(マンアワー!F169&gt;0,LN(マンアワー!F169),0)</f>
        <v>9.5185334269323132</v>
      </c>
      <c r="G169" s="4">
        <f>IF(マンアワー!G169&gt;0,LN(マンアワー!G169),0)</f>
        <v>9.8430090665646777</v>
      </c>
      <c r="H169" s="4">
        <f>IF(マンアワー!H169&gt;0,LN(マンアワー!H169),0)</f>
        <v>9.849747431954782</v>
      </c>
      <c r="I169" s="4">
        <f>IF(マンアワー!I169&gt;0,LN(マンアワー!I169),0)</f>
        <v>9.4564907860692742</v>
      </c>
      <c r="K169" s="6">
        <f>E169-E$1089</f>
        <v>-0.26837213104308866</v>
      </c>
      <c r="L169" s="6">
        <f>F169-F$1089</f>
        <v>0.33195487785377509</v>
      </c>
      <c r="M169" s="6">
        <f>G169-G$1089</f>
        <v>0.59600433442617451</v>
      </c>
      <c r="N169" s="6">
        <f>H169-H$1089</f>
        <v>0.78783814839300348</v>
      </c>
      <c r="O169" s="6">
        <f>I169-I$1089</f>
        <v>0.69325066366089239</v>
      </c>
    </row>
    <row r="170" spans="1:15" x14ac:dyDescent="0.15">
      <c r="A170" s="1">
        <v>8</v>
      </c>
      <c r="B170" s="1" t="s">
        <v>86</v>
      </c>
      <c r="C170" s="1">
        <v>6</v>
      </c>
      <c r="D170" s="1" t="s">
        <v>3</v>
      </c>
      <c r="E170" s="4">
        <f>IF(マンアワー!E170&gt;0,LN(マンアワー!E170),0)</f>
        <v>9.1511896912918669</v>
      </c>
      <c r="F170" s="4">
        <f>IF(マンアワー!F170&gt;0,LN(マンアワー!F170),0)</f>
        <v>9.7350796393920902</v>
      </c>
      <c r="G170" s="4">
        <f>IF(マンアワー!G170&gt;0,LN(マンアワー!G170),0)</f>
        <v>10.038565473592037</v>
      </c>
      <c r="H170" s="4">
        <f>IF(マンアワー!H170&gt;0,LN(マンアワー!H170),0)</f>
        <v>10.168615116677572</v>
      </c>
      <c r="I170" s="4">
        <f>IF(マンアワー!I170&gt;0,LN(マンアワー!I170),0)</f>
        <v>10.175503162537956</v>
      </c>
      <c r="K170" s="6">
        <f>E170-E$1090</f>
        <v>-0.19355905937675111</v>
      </c>
      <c r="L170" s="6">
        <f>F170-F$1090</f>
        <v>0.60210340200070789</v>
      </c>
      <c r="M170" s="6">
        <f>G170-G$1090</f>
        <v>0.86808558951996062</v>
      </c>
      <c r="N170" s="6">
        <f>H170-H$1090</f>
        <v>1.0372799805172335</v>
      </c>
      <c r="O170" s="6">
        <f>I170-I$1090</f>
        <v>1.1818703015202843</v>
      </c>
    </row>
    <row r="171" spans="1:15" x14ac:dyDescent="0.15">
      <c r="A171" s="1">
        <v>8</v>
      </c>
      <c r="B171" s="1" t="s">
        <v>86</v>
      </c>
      <c r="C171" s="1">
        <v>7</v>
      </c>
      <c r="D171" s="1" t="s">
        <v>20</v>
      </c>
      <c r="E171" s="4">
        <f>IF(マンアワー!E171&gt;0,LN(マンアワー!E171),0)</f>
        <v>7.4985230181652529</v>
      </c>
      <c r="F171" s="4">
        <f>IF(マンアワー!F171&gt;0,LN(マンアワー!F171),0)</f>
        <v>8.1490017057372981</v>
      </c>
      <c r="G171" s="4">
        <f>IF(マンアワー!G171&gt;0,LN(マンアワー!G171),0)</f>
        <v>7.7368408975676637</v>
      </c>
      <c r="H171" s="4">
        <f>IF(マンアワー!H171&gt;0,LN(マンアワー!H171),0)</f>
        <v>7.7368828419869038</v>
      </c>
      <c r="I171" s="4">
        <f>IF(マンアワー!I171&gt;0,LN(マンアワー!I171),0)</f>
        <v>7.464217262112971</v>
      </c>
      <c r="K171" s="6">
        <f>E171-E$1091</f>
        <v>0.99657158148012925</v>
      </c>
      <c r="L171" s="6">
        <f>F171-F$1091</f>
        <v>1.6036993500980641</v>
      </c>
      <c r="M171" s="6">
        <f>G171-G$1091</f>
        <v>1.3098108235046393</v>
      </c>
      <c r="N171" s="6">
        <f>H171-H$1091</f>
        <v>1.4140256079347822</v>
      </c>
      <c r="O171" s="6">
        <f>I171-I$1091</f>
        <v>1.2468757636308698</v>
      </c>
    </row>
    <row r="172" spans="1:15" x14ac:dyDescent="0.15">
      <c r="A172" s="1">
        <v>8</v>
      </c>
      <c r="B172" s="1" t="s">
        <v>86</v>
      </c>
      <c r="C172" s="1">
        <v>8</v>
      </c>
      <c r="D172" s="1" t="s">
        <v>21</v>
      </c>
      <c r="E172" s="4">
        <f>IF(マンアワー!E172&gt;0,LN(マンアワー!E172),0)</f>
        <v>10.476699580801004</v>
      </c>
      <c r="F172" s="4">
        <f>IF(マンアワー!F172&gt;0,LN(マンアワー!F172),0)</f>
        <v>10.674210590464689</v>
      </c>
      <c r="G172" s="4">
        <f>IF(マンアワー!G172&gt;0,LN(マンアワー!G172),0)</f>
        <v>10.784001882124477</v>
      </c>
      <c r="H172" s="4">
        <f>IF(マンアワー!H172&gt;0,LN(マンアワー!H172),0)</f>
        <v>10.561431365610602</v>
      </c>
      <c r="I172" s="4">
        <f>IF(マンアワー!I172&gt;0,LN(マンアワー!I172),0)</f>
        <v>10.07616426689053</v>
      </c>
      <c r="K172" s="6">
        <f>E172-E$1092</f>
        <v>0.48695782456739956</v>
      </c>
      <c r="L172" s="6">
        <f>F172-F$1092</f>
        <v>0.69460543142784203</v>
      </c>
      <c r="M172" s="6">
        <f>G172-G$1092</f>
        <v>0.89762610778977781</v>
      </c>
      <c r="N172" s="6">
        <f>H172-H$1092</f>
        <v>0.9363961539433312</v>
      </c>
      <c r="O172" s="6">
        <f>I172-I$1092</f>
        <v>0.91259721519924497</v>
      </c>
    </row>
    <row r="173" spans="1:15" x14ac:dyDescent="0.15">
      <c r="A173" s="1">
        <v>8</v>
      </c>
      <c r="B173" s="1" t="s">
        <v>86</v>
      </c>
      <c r="C173" s="1">
        <v>9</v>
      </c>
      <c r="D173" s="1" t="s">
        <v>22</v>
      </c>
      <c r="E173" s="4">
        <f>IF(マンアワー!E173&gt;0,LN(マンアワー!E173),0)</f>
        <v>10.871210751015779</v>
      </c>
      <c r="F173" s="4">
        <f>IF(マンアワー!F173&gt;0,LN(マンアワー!F173),0)</f>
        <v>11.127617809803919</v>
      </c>
      <c r="G173" s="4">
        <f>IF(マンアワー!G173&gt;0,LN(マンアワー!G173),0)</f>
        <v>11.121708682964055</v>
      </c>
      <c r="H173" s="4">
        <f>IF(マンアワー!H173&gt;0,LN(マンアワー!H173),0)</f>
        <v>10.898074713584892</v>
      </c>
      <c r="I173" s="4">
        <f>IF(マンアワー!I173&gt;0,LN(マンアワー!I173),0)</f>
        <v>10.799120532074065</v>
      </c>
      <c r="K173" s="6">
        <f>E173-E$1093</f>
        <v>0.93728569649975135</v>
      </c>
      <c r="L173" s="6">
        <f>F173-F$1093</f>
        <v>1.4347826595354931</v>
      </c>
      <c r="M173" s="6">
        <f>G173-G$1093</f>
        <v>1.5777948184556276</v>
      </c>
      <c r="N173" s="6">
        <f>H173-H$1093</f>
        <v>1.5709696730446954</v>
      </c>
      <c r="O173" s="6">
        <f>I173-I$1093</f>
        <v>1.453015737344705</v>
      </c>
    </row>
    <row r="174" spans="1:15" x14ac:dyDescent="0.15">
      <c r="A174" s="1">
        <v>8</v>
      </c>
      <c r="B174" s="1" t="s">
        <v>86</v>
      </c>
      <c r="C174" s="1">
        <v>10</v>
      </c>
      <c r="D174" s="1" t="s">
        <v>23</v>
      </c>
      <c r="E174" s="4">
        <f>IF(マンアワー!E174&gt;0,LN(マンアワー!E174),0)</f>
        <v>10.414432900546128</v>
      </c>
      <c r="F174" s="4">
        <f>IF(マンアワー!F174&gt;0,LN(マンアワー!F174),0)</f>
        <v>10.616873997139212</v>
      </c>
      <c r="G174" s="4">
        <f>IF(マンアワー!G174&gt;0,LN(マンアワー!G174),0)</f>
        <v>10.968757410149584</v>
      </c>
      <c r="H174" s="4">
        <f>IF(マンアワー!H174&gt;0,LN(マンアワー!H174),0)</f>
        <v>10.99004931954823</v>
      </c>
      <c r="I174" s="4">
        <f>IF(マンアワー!I174&gt;0,LN(マンアワー!I174),0)</f>
        <v>10.770047799543438</v>
      </c>
      <c r="K174" s="6">
        <f>E174-E$1094</f>
        <v>0.30571843911915764</v>
      </c>
      <c r="L174" s="6">
        <f>F174-F$1094</f>
        <v>0.5571794662771552</v>
      </c>
      <c r="M174" s="6">
        <f>G174-G$1094</f>
        <v>0.67128438686722092</v>
      </c>
      <c r="N174" s="6">
        <f>H174-H$1094</f>
        <v>0.87718638086734835</v>
      </c>
      <c r="O174" s="6">
        <f>I174-I$1094</f>
        <v>0.9115868266990077</v>
      </c>
    </row>
    <row r="175" spans="1:15" x14ac:dyDescent="0.15">
      <c r="A175" s="1">
        <v>8</v>
      </c>
      <c r="B175" s="1" t="s">
        <v>86</v>
      </c>
      <c r="C175" s="1">
        <v>11</v>
      </c>
      <c r="D175" s="1" t="s">
        <v>24</v>
      </c>
      <c r="E175" s="4">
        <f>IF(マンアワー!E175&gt;0,LN(マンアワー!E175),0)</f>
        <v>10.769745672176276</v>
      </c>
      <c r="F175" s="4">
        <f>IF(マンアワー!F175&gt;0,LN(マンアワー!F175),0)</f>
        <v>11.181059364343634</v>
      </c>
      <c r="G175" s="4">
        <f>IF(マンアワー!G175&gt;0,LN(マンアワー!G175),0)</f>
        <v>11.747810675328836</v>
      </c>
      <c r="H175" s="4">
        <f>IF(マンアワー!H175&gt;0,LN(マンアワー!H175),0)</f>
        <v>11.625111925337059</v>
      </c>
      <c r="I175" s="4">
        <f>IF(マンアワー!I175&gt;0,LN(マンアワー!I175),0)</f>
        <v>11.47107067190081</v>
      </c>
      <c r="K175" s="6">
        <f>E175-E$1095</f>
        <v>0.57517322144338578</v>
      </c>
      <c r="L175" s="6">
        <f>F175-F$1095</f>
        <v>0.92668973313100977</v>
      </c>
      <c r="M175" s="6">
        <f>G175-G$1095</f>
        <v>1.2708559164153588</v>
      </c>
      <c r="N175" s="6">
        <f>H175-H$1095</f>
        <v>1.2182271855450804</v>
      </c>
      <c r="O175" s="6">
        <f>I175-I$1095</f>
        <v>1.1946792036933829</v>
      </c>
    </row>
    <row r="176" spans="1:15" x14ac:dyDescent="0.15">
      <c r="A176" s="1">
        <v>8</v>
      </c>
      <c r="B176" s="1" t="s">
        <v>86</v>
      </c>
      <c r="C176" s="1">
        <v>12</v>
      </c>
      <c r="D176" s="1" t="s">
        <v>25</v>
      </c>
      <c r="E176" s="4">
        <f>IF(マンアワー!E176&gt;0,LN(マンアワー!E176),0)</f>
        <v>11.85402586990342</v>
      </c>
      <c r="F176" s="4">
        <f>IF(マンアワー!F176&gt;0,LN(マンアワー!F176),0)</f>
        <v>11.731594866703995</v>
      </c>
      <c r="G176" s="4">
        <f>IF(マンアワー!G176&gt;0,LN(マンアワー!G176),0)</f>
        <v>11.986209912666126</v>
      </c>
      <c r="H176" s="4">
        <f>IF(マンアワー!H176&gt;0,LN(マンアワー!H176),0)</f>
        <v>11.734721070139832</v>
      </c>
      <c r="I176" s="4">
        <f>IF(マンアワー!I176&gt;0,LN(マンアワー!I176),0)</f>
        <v>11.591751994331238</v>
      </c>
      <c r="K176" s="6">
        <f>E176-E$1096</f>
        <v>1.6651373981942346</v>
      </c>
      <c r="L176" s="6">
        <f>F176-F$1096</f>
        <v>1.3160340205498517</v>
      </c>
      <c r="M176" s="6">
        <f>G176-G$1096</f>
        <v>1.0053447418098234</v>
      </c>
      <c r="N176" s="6">
        <f>H176-H$1096</f>
        <v>0.85174870814644876</v>
      </c>
      <c r="O176" s="6">
        <f>I176-I$1096</f>
        <v>0.89830145721282761</v>
      </c>
    </row>
    <row r="177" spans="1:15" x14ac:dyDescent="0.15">
      <c r="A177" s="1">
        <v>8</v>
      </c>
      <c r="B177" s="1" t="s">
        <v>86</v>
      </c>
      <c r="C177" s="1">
        <v>13</v>
      </c>
      <c r="D177" s="1" t="s">
        <v>26</v>
      </c>
      <c r="E177" s="4">
        <f>IF(マンアワー!E177&gt;0,LN(マンアワー!E177),0)</f>
        <v>9.825194659033917</v>
      </c>
      <c r="F177" s="4">
        <f>IF(マンアワー!F177&gt;0,LN(マンアワー!F177),0)</f>
        <v>10.78305778760425</v>
      </c>
      <c r="G177" s="4">
        <f>IF(マンアワー!G177&gt;0,LN(マンアワー!G177),0)</f>
        <v>10.572096116898829</v>
      </c>
      <c r="H177" s="4">
        <f>IF(マンアワー!H177&gt;0,LN(マンアワー!H177),0)</f>
        <v>10.176231450235054</v>
      </c>
      <c r="I177" s="4">
        <f>IF(マンアワー!I177&gt;0,LN(マンアワー!I177),0)</f>
        <v>10.41755794054192</v>
      </c>
      <c r="K177" s="6">
        <f>E177-E$1097</f>
        <v>0.19164472081546435</v>
      </c>
      <c r="L177" s="6">
        <f>F177-F$1097</f>
        <v>1.0170120413829391</v>
      </c>
      <c r="M177" s="6">
        <f>G177-G$1097</f>
        <v>0.75672075444451714</v>
      </c>
      <c r="N177" s="6">
        <f>H177-H$1097</f>
        <v>0.44377141437572476</v>
      </c>
      <c r="O177" s="6">
        <f>I177-I$1097</f>
        <v>0.47861055998964375</v>
      </c>
    </row>
    <row r="178" spans="1:15" x14ac:dyDescent="0.15">
      <c r="A178" s="1">
        <v>8</v>
      </c>
      <c r="B178" s="1" t="s">
        <v>86</v>
      </c>
      <c r="C178" s="1">
        <v>14</v>
      </c>
      <c r="D178" s="1" t="s">
        <v>27</v>
      </c>
      <c r="E178" s="4">
        <f>IF(マンアワー!E178&gt;0,LN(マンアワー!E178),0)</f>
        <v>9.746234764383825</v>
      </c>
      <c r="F178" s="4">
        <f>IF(マンアワー!F178&gt;0,LN(マンアワー!F178),0)</f>
        <v>9.8928773805330419</v>
      </c>
      <c r="G178" s="4">
        <f>IF(マンアワー!G178&gt;0,LN(マンアワー!G178),0)</f>
        <v>10.15730851671222</v>
      </c>
      <c r="H178" s="4">
        <f>IF(マンアワー!H178&gt;0,LN(マンアワー!H178),0)</f>
        <v>9.4994247226060065</v>
      </c>
      <c r="I178" s="4">
        <f>IF(マンアワー!I178&gt;0,LN(マンアワー!I178),0)</f>
        <v>9.1344748917232312</v>
      </c>
      <c r="K178" s="6">
        <f>E178-E$1098</f>
        <v>1.7911029199748034</v>
      </c>
      <c r="L178" s="6">
        <f>F178-F$1098</f>
        <v>1.5422731797496301</v>
      </c>
      <c r="M178" s="6">
        <f>G178-G$1098</f>
        <v>1.6114692788984915</v>
      </c>
      <c r="N178" s="6">
        <f>H178-H$1098</f>
        <v>1.326707503407663</v>
      </c>
      <c r="O178" s="6">
        <f>I178-I$1098</f>
        <v>0.98798669435878139</v>
      </c>
    </row>
    <row r="179" spans="1:15" x14ac:dyDescent="0.15">
      <c r="A179" s="1">
        <v>8</v>
      </c>
      <c r="B179" s="1" t="s">
        <v>86</v>
      </c>
      <c r="C179" s="1">
        <v>15</v>
      </c>
      <c r="D179" s="1" t="s">
        <v>28</v>
      </c>
      <c r="E179" s="4">
        <f>IF(マンアワー!E179&gt;0,LN(マンアワー!E179),0)</f>
        <v>11.489128302582843</v>
      </c>
      <c r="F179" s="4">
        <f>IF(マンアワー!F179&gt;0,LN(マンアワー!F179),0)</f>
        <v>11.543130999623576</v>
      </c>
      <c r="G179" s="4">
        <f>IF(マンアワー!G179&gt;0,LN(マンアワー!G179),0)</f>
        <v>11.732910699534383</v>
      </c>
      <c r="H179" s="4">
        <f>IF(マンアワー!H179&gt;0,LN(マンアワー!H179),0)</f>
        <v>11.648309660512545</v>
      </c>
      <c r="I179" s="4">
        <f>IF(マンアワー!I179&gt;0,LN(マンアワー!I179),0)</f>
        <v>11.41091313106929</v>
      </c>
      <c r="K179" s="6">
        <f>E179-E$1099</f>
        <v>0.11593873189124615</v>
      </c>
      <c r="L179" s="6">
        <f>F179-F$1099</f>
        <v>0.24162044159643159</v>
      </c>
      <c r="M179" s="6">
        <f>G179-G$1099</f>
        <v>0.41645425907987033</v>
      </c>
      <c r="N179" s="6">
        <f>H179-H$1099</f>
        <v>0.57946205062252432</v>
      </c>
      <c r="O179" s="6">
        <f>I179-I$1099</f>
        <v>0.66840511908455191</v>
      </c>
    </row>
    <row r="180" spans="1:15" x14ac:dyDescent="0.15">
      <c r="A180" s="1">
        <v>8</v>
      </c>
      <c r="B180" s="1" t="s">
        <v>84</v>
      </c>
      <c r="C180" s="1">
        <v>16</v>
      </c>
      <c r="D180" s="1" t="s">
        <v>11</v>
      </c>
      <c r="E180" s="4">
        <f>IF(マンアワー!E180&gt;0,LN(マンアワー!E180),0)</f>
        <v>11.951691177746714</v>
      </c>
      <c r="F180" s="4">
        <f>IF(マンアワー!F180&gt;0,LN(マンアワー!F180),0)</f>
        <v>12.39192201497457</v>
      </c>
      <c r="G180" s="4">
        <f>IF(マンアワー!G180&gt;0,LN(マンアワー!G180),0)</f>
        <v>12.516752348575249</v>
      </c>
      <c r="H180" s="4">
        <f>IF(マンアワー!H180&gt;0,LN(マンアワー!H180),0)</f>
        <v>12.444719964581939</v>
      </c>
      <c r="I180" s="4">
        <f>IF(マンアワー!I180&gt;0,LN(マンアワー!I180),0)</f>
        <v>12.313282409907476</v>
      </c>
      <c r="K180" s="6">
        <f>E180-E$1100</f>
        <v>-3.0602466818629992E-2</v>
      </c>
      <c r="L180" s="6">
        <f>F180-F$1100</f>
        <v>0.10599222593642565</v>
      </c>
      <c r="M180" s="6">
        <f>G180-G$1100</f>
        <v>0.25124689008931789</v>
      </c>
      <c r="N180" s="6">
        <f>H180-H$1100</f>
        <v>0.19299790690011598</v>
      </c>
      <c r="O180" s="6">
        <f>I180-I$1100</f>
        <v>0.34412346314800857</v>
      </c>
    </row>
    <row r="181" spans="1:15" x14ac:dyDescent="0.15">
      <c r="A181" s="1">
        <v>8</v>
      </c>
      <c r="B181" s="1" t="s">
        <v>84</v>
      </c>
      <c r="C181" s="1">
        <v>17</v>
      </c>
      <c r="D181" s="1" t="s">
        <v>12</v>
      </c>
      <c r="E181" s="4">
        <f>IF(マンアワー!E181&gt;0,LN(マンアワー!E181),0)</f>
        <v>8.9850338812592394</v>
      </c>
      <c r="F181" s="4">
        <f>IF(マンアワー!F181&gt;0,LN(マンアワー!F181),0)</f>
        <v>9.5358064498049</v>
      </c>
      <c r="G181" s="4">
        <f>IF(マンアワー!G181&gt;0,LN(マンアワー!G181),0)</f>
        <v>9.7785680771138175</v>
      </c>
      <c r="H181" s="4">
        <f>IF(マンアワー!H181&gt;0,LN(マンアワー!H181),0)</f>
        <v>9.8254022037968216</v>
      </c>
      <c r="I181" s="4">
        <f>IF(マンアワー!I181&gt;0,LN(マンアワー!I181),0)</f>
        <v>9.7855707162826473</v>
      </c>
      <c r="K181" s="6">
        <f>E181-E$1101</f>
        <v>-0.18747145494634587</v>
      </c>
      <c r="L181" s="6">
        <f>F181-F$1101</f>
        <v>0.19986613233809258</v>
      </c>
      <c r="M181" s="6">
        <f>G181-G$1101</f>
        <v>0.33125727942041472</v>
      </c>
      <c r="N181" s="6">
        <f>H181-H$1101</f>
        <v>0.3286807398676963</v>
      </c>
      <c r="O181" s="6">
        <f>I181-I$1101</f>
        <v>0.34104644120577277</v>
      </c>
    </row>
    <row r="182" spans="1:15" x14ac:dyDescent="0.15">
      <c r="A182" s="1">
        <v>8</v>
      </c>
      <c r="B182" s="1" t="s">
        <v>84</v>
      </c>
      <c r="C182" s="1">
        <v>18</v>
      </c>
      <c r="D182" s="1" t="s">
        <v>13</v>
      </c>
      <c r="E182" s="4">
        <f>IF(マンアワー!E182&gt;0,LN(マンアワー!E182),0)</f>
        <v>12.625522642829964</v>
      </c>
      <c r="F182" s="4">
        <f>IF(マンアワー!F182&gt;0,LN(マンアワー!F182),0)</f>
        <v>12.779318541859295</v>
      </c>
      <c r="G182" s="4">
        <f>IF(マンアワー!G182&gt;0,LN(マンアワー!G182),0)</f>
        <v>12.82436303914033</v>
      </c>
      <c r="H182" s="4">
        <f>IF(マンアワー!H182&gt;0,LN(マンアワー!H182),0)</f>
        <v>12.648046131611244</v>
      </c>
      <c r="I182" s="4">
        <f>IF(マンアワー!I182&gt;0,LN(マンアワー!I182),0)</f>
        <v>12.594201076958255</v>
      </c>
      <c r="K182" s="6">
        <f>E182-E$1102</f>
        <v>3.6942168847650336E-2</v>
      </c>
      <c r="L182" s="6">
        <f>F182-F$1102</f>
        <v>6.5908664933488126E-2</v>
      </c>
      <c r="M182" s="6">
        <f>G182-G$1102</f>
        <v>0.17925830415317279</v>
      </c>
      <c r="N182" s="6">
        <f>H182-H$1102</f>
        <v>0.13986827913487865</v>
      </c>
      <c r="O182" s="6">
        <f>I182-I$1102</f>
        <v>0.25829535370757917</v>
      </c>
    </row>
    <row r="183" spans="1:15" x14ac:dyDescent="0.15">
      <c r="A183" s="1">
        <v>8</v>
      </c>
      <c r="B183" s="1" t="s">
        <v>84</v>
      </c>
      <c r="C183" s="1">
        <v>19</v>
      </c>
      <c r="D183" s="1" t="s">
        <v>14</v>
      </c>
      <c r="E183" s="4">
        <f>IF(マンアワー!E183&gt;0,LN(マンアワー!E183),0)</f>
        <v>10.33337628637836</v>
      </c>
      <c r="F183" s="4">
        <f>IF(マンアワー!F183&gt;0,LN(マンアワー!F183),0)</f>
        <v>10.791907526124467</v>
      </c>
      <c r="G183" s="4">
        <f>IF(マンアワー!G183&gt;0,LN(マンアワー!G183),0)</f>
        <v>11.03894714908502</v>
      </c>
      <c r="H183" s="4">
        <f>IF(マンアワー!H183&gt;0,LN(マンアワー!H183),0)</f>
        <v>10.994675252732517</v>
      </c>
      <c r="I183" s="4">
        <f>IF(マンアワー!I183&gt;0,LN(マンアワー!I183),0)</f>
        <v>10.909753862028284</v>
      </c>
      <c r="K183" s="6">
        <f>E183-E$1103</f>
        <v>-0.1194288699573498</v>
      </c>
      <c r="L183" s="6">
        <f>F183-F$1103</f>
        <v>5.4017933416162123E-2</v>
      </c>
      <c r="M183" s="6">
        <f>G183-G$1103</f>
        <v>0.19485311760166546</v>
      </c>
      <c r="N183" s="6">
        <f>H183-H$1103</f>
        <v>0.27961805554159902</v>
      </c>
      <c r="O183" s="6">
        <f>I183-I$1103</f>
        <v>0.23497186546099158</v>
      </c>
    </row>
    <row r="184" spans="1:15" x14ac:dyDescent="0.15">
      <c r="A184" s="1">
        <v>8</v>
      </c>
      <c r="B184" s="1" t="s">
        <v>84</v>
      </c>
      <c r="C184" s="1">
        <v>20</v>
      </c>
      <c r="D184" s="1" t="s">
        <v>15</v>
      </c>
      <c r="E184" s="4">
        <f>IF(マンアワー!E184&gt;0,LN(マンアワー!E184),0)</f>
        <v>8.8825174010239234</v>
      </c>
      <c r="F184" s="4">
        <f>IF(マンアワー!F184&gt;0,LN(マンアワー!F184),0)</f>
        <v>9.5093765943766666</v>
      </c>
      <c r="G184" s="4">
        <f>IF(マンアワー!G184&gt;0,LN(マンアワー!G184),0)</f>
        <v>10.116963704880785</v>
      </c>
      <c r="H184" s="4">
        <f>IF(マンアワー!H184&gt;0,LN(マンアワー!H184),0)</f>
        <v>10.029055296244602</v>
      </c>
      <c r="I184" s="4">
        <f>IF(マンアワー!I184&gt;0,LN(マンアワー!I184),0)</f>
        <v>9.9320417058873165</v>
      </c>
      <c r="K184" s="6">
        <f>E184-E$1104</f>
        <v>0.21145391436403749</v>
      </c>
      <c r="L184" s="6">
        <f>F184-F$1104</f>
        <v>0.23301219721075839</v>
      </c>
      <c r="M184" s="6">
        <f>G184-G$1104</f>
        <v>0.44986395254086631</v>
      </c>
      <c r="N184" s="6">
        <f>H184-H$1104</f>
        <v>0.32622568828027809</v>
      </c>
      <c r="O184" s="6">
        <f>I184-I$1104</f>
        <v>0.27487170766724844</v>
      </c>
    </row>
    <row r="185" spans="1:15" x14ac:dyDescent="0.15">
      <c r="A185" s="1">
        <v>8</v>
      </c>
      <c r="B185" s="1" t="s">
        <v>84</v>
      </c>
      <c r="C185" s="1">
        <v>21</v>
      </c>
      <c r="D185" s="1" t="s">
        <v>16</v>
      </c>
      <c r="E185" s="4">
        <f>IF(マンアワー!E185&gt;0,LN(マンアワー!E185),0)</f>
        <v>11.414983294379297</v>
      </c>
      <c r="F185" s="4">
        <f>IF(マンアワー!F185&gt;0,LN(マンアワー!F185),0)</f>
        <v>11.690263493046846</v>
      </c>
      <c r="G185" s="4">
        <f>IF(マンアワー!G185&gt;0,LN(マンアワー!G185),0)</f>
        <v>11.952165872787251</v>
      </c>
      <c r="H185" s="4">
        <f>IF(マンアワー!H185&gt;0,LN(マンアワー!H185),0)</f>
        <v>11.960367952269772</v>
      </c>
      <c r="I185" s="4">
        <f>IF(マンアワー!I185&gt;0,LN(マンアワー!I185),0)</f>
        <v>12.002828620742665</v>
      </c>
      <c r="K185" s="6">
        <f>E185-E$1105</f>
        <v>-0.14518708334519026</v>
      </c>
      <c r="L185" s="6">
        <f>F185-F$1105</f>
        <v>7.5814067443776167E-2</v>
      </c>
      <c r="M185" s="6">
        <f>G185-G$1105</f>
        <v>0.29606657210853626</v>
      </c>
      <c r="N185" s="6">
        <f>H185-H$1105</f>
        <v>0.34008257194798297</v>
      </c>
      <c r="O185" s="6">
        <f>I185-I$1105</f>
        <v>0.47168576877469448</v>
      </c>
    </row>
    <row r="186" spans="1:15" x14ac:dyDescent="0.15">
      <c r="A186" s="1">
        <v>8</v>
      </c>
      <c r="B186" s="1" t="s">
        <v>83</v>
      </c>
      <c r="C186" s="1">
        <v>22</v>
      </c>
      <c r="D186" s="1" t="s">
        <v>8</v>
      </c>
      <c r="E186" s="4">
        <f>IF(マンアワー!E186&gt;0,LN(マンアワー!E186),0)</f>
        <v>12.509069914340756</v>
      </c>
      <c r="F186" s="4">
        <f>IF(マンアワー!F186&gt;0,LN(マンアワー!F186),0)</f>
        <v>12.92350145197153</v>
      </c>
      <c r="G186" s="4">
        <f>IF(マンアワー!G186&gt;0,LN(マンアワー!G186),0)</f>
        <v>13.314383447484532</v>
      </c>
      <c r="H186" s="4">
        <f>IF(マンアワー!H186&gt;0,LN(マンアワー!H186),0)</f>
        <v>13.507986882018086</v>
      </c>
      <c r="I186" s="4">
        <f>IF(マンアワー!I186&gt;0,LN(マンアワー!I186),0)</f>
        <v>13.619411696540842</v>
      </c>
      <c r="K186" s="6">
        <f>E186-E$1106</f>
        <v>-5.4148475035242782E-2</v>
      </c>
      <c r="L186" s="6">
        <f>F186-F$1106</f>
        <v>0.10601285950891182</v>
      </c>
      <c r="M186" s="6">
        <f>G186-G$1106</f>
        <v>0.24708521451056065</v>
      </c>
      <c r="N186" s="6">
        <f>H186-H$1106</f>
        <v>0.32262771058319295</v>
      </c>
      <c r="O186" s="6">
        <f>I186-I$1106</f>
        <v>0.32614231861526299</v>
      </c>
    </row>
    <row r="187" spans="1:15" x14ac:dyDescent="0.15">
      <c r="A187" s="1">
        <v>8</v>
      </c>
      <c r="B187" s="1" t="s">
        <v>83</v>
      </c>
      <c r="C187" s="1">
        <v>23</v>
      </c>
      <c r="D187" s="1" t="s">
        <v>29</v>
      </c>
      <c r="E187" s="4">
        <f>IF(マンアワー!E187&gt;0,LN(マンアワー!E187),0)</f>
        <v>11.719174960103487</v>
      </c>
      <c r="F187" s="4">
        <f>IF(マンアワー!F187&gt;0,LN(マンアワー!F187),0)</f>
        <v>12.043807872456636</v>
      </c>
      <c r="G187" s="4">
        <f>IF(マンアワー!G187&gt;0,LN(マンアワー!G187),0)</f>
        <v>12.083416123779282</v>
      </c>
      <c r="H187" s="4">
        <f>IF(マンアワー!H187&gt;0,LN(マンアワー!H187),0)</f>
        <v>12.069887692479314</v>
      </c>
      <c r="I187" s="4">
        <f>IF(マンアワー!I187&gt;0,LN(マンアワー!I187),0)</f>
        <v>11.942857278588654</v>
      </c>
      <c r="K187" s="6">
        <f>E187-E$1107</f>
        <v>0.10844758944648447</v>
      </c>
      <c r="L187" s="6">
        <f>F187-F$1107</f>
        <v>0.28701295062873555</v>
      </c>
      <c r="M187" s="6">
        <f>G187-G$1107</f>
        <v>0.34478180942065606</v>
      </c>
      <c r="N187" s="6">
        <f>H187-H$1107</f>
        <v>0.40826683124538476</v>
      </c>
      <c r="O187" s="6">
        <f>I187-I$1107</f>
        <v>0.44598477236533363</v>
      </c>
    </row>
    <row r="188" spans="1:15" x14ac:dyDescent="0.15">
      <c r="A188" s="1">
        <v>9</v>
      </c>
      <c r="B188" s="1" t="s">
        <v>275</v>
      </c>
      <c r="C188" s="1">
        <v>1</v>
      </c>
      <c r="D188" s="1" t="s">
        <v>9</v>
      </c>
      <c r="E188" s="4">
        <f>IF(マンアワー!E188&gt;0,LN(マンアワー!E188),0)</f>
        <v>13.013515110192813</v>
      </c>
      <c r="F188" s="4">
        <f>IF(マンアワー!F188&gt;0,LN(マンアワー!F188),0)</f>
        <v>12.667425941510906</v>
      </c>
      <c r="G188" s="4">
        <f>IF(マンアワー!G188&gt;0,LN(マンアワー!G188),0)</f>
        <v>12.220736976458463</v>
      </c>
      <c r="H188" s="4">
        <f>IF(マンアワー!H188&gt;0,LN(マンアワー!H188),0)</f>
        <v>11.812535513276064</v>
      </c>
      <c r="I188" s="4">
        <f>IF(マンアワー!I188&gt;0,LN(マンアワー!I188),0)</f>
        <v>11.562459886080454</v>
      </c>
      <c r="K188" s="6">
        <f>E188-E$1085</f>
        <v>0.18548346928533554</v>
      </c>
      <c r="L188" s="6">
        <f>F188-F$1085</f>
        <v>0.25782352342643833</v>
      </c>
      <c r="M188" s="6">
        <f>G188-G$1085</f>
        <v>0.21452989220464147</v>
      </c>
      <c r="N188" s="6">
        <f>H188-H$1085</f>
        <v>0.23147941855538434</v>
      </c>
      <c r="O188" s="6">
        <f>I188-I$1085</f>
        <v>0.21971100736921834</v>
      </c>
    </row>
    <row r="189" spans="1:15" x14ac:dyDescent="0.15">
      <c r="A189" s="1">
        <v>9</v>
      </c>
      <c r="B189" s="1" t="s">
        <v>275</v>
      </c>
      <c r="C189" s="1">
        <v>2</v>
      </c>
      <c r="D189" s="1" t="s">
        <v>10</v>
      </c>
      <c r="E189" s="4">
        <f>IF(マンアワー!E189&gt;0,LN(マンアワー!E189),0)</f>
        <v>9.647978917887162</v>
      </c>
      <c r="F189" s="4">
        <f>IF(マンアワー!F189&gt;0,LN(マンアワー!F189),0)</f>
        <v>9.3187050468801864</v>
      </c>
      <c r="G189" s="4">
        <f>IF(マンアワー!G189&gt;0,LN(マンアワー!G189),0)</f>
        <v>8.9464237307061367</v>
      </c>
      <c r="H189" s="4">
        <f>IF(マンアワー!H189&gt;0,LN(マンアワー!H189),0)</f>
        <v>8.4624275624401264</v>
      </c>
      <c r="I189" s="4">
        <f>IF(マンアワー!I189&gt;0,LN(マンアワー!I189),0)</f>
        <v>7.6574969470611061</v>
      </c>
      <c r="K189" s="6">
        <f>E189-E$1086</f>
        <v>0.79965261418115929</v>
      </c>
      <c r="L189" s="6">
        <f>F189-F$1086</f>
        <v>0.99798345629487883</v>
      </c>
      <c r="M189" s="6">
        <f>G189-G$1086</f>
        <v>0.87069151674103651</v>
      </c>
      <c r="N189" s="6">
        <f>H189-H$1086</f>
        <v>0.74348299325216249</v>
      </c>
      <c r="O189" s="6">
        <f>I189-I$1086</f>
        <v>0.68108308282371155</v>
      </c>
    </row>
    <row r="190" spans="1:15" x14ac:dyDescent="0.15">
      <c r="A190" s="1">
        <v>9</v>
      </c>
      <c r="B190" s="1" t="s">
        <v>276</v>
      </c>
      <c r="C190" s="1">
        <v>3</v>
      </c>
      <c r="D190" s="1" t="s">
        <v>17</v>
      </c>
      <c r="E190" s="4">
        <f>IF(マンアワー!E190&gt;0,LN(マンアワー!E190),0)</f>
        <v>10.580466144045372</v>
      </c>
      <c r="F190" s="4">
        <f>IF(マンアワー!F190&gt;0,LN(マンアワー!F190),0)</f>
        <v>10.661225130037797</v>
      </c>
      <c r="G190" s="4">
        <f>IF(マンアワー!G190&gt;0,LN(マンアワー!G190),0)</f>
        <v>10.781819995596646</v>
      </c>
      <c r="H190" s="4">
        <f>IF(マンアワー!H190&gt;0,LN(マンアワー!H190),0)</f>
        <v>10.797417057673607</v>
      </c>
      <c r="I190" s="4">
        <f>IF(マンアワー!I190&gt;0,LN(マンアワー!I190),0)</f>
        <v>10.766685537214226</v>
      </c>
      <c r="K190" s="6">
        <f>E190-E$1087</f>
        <v>-0.12908055022856679</v>
      </c>
      <c r="L190" s="6">
        <f>F190-F$1087</f>
        <v>-5.6903593773443006E-2</v>
      </c>
      <c r="M190" s="6">
        <f>G190-G$1087</f>
        <v>-4.207910775091328E-2</v>
      </c>
      <c r="N190" s="6">
        <f>H190-H$1087</f>
        <v>7.0548665113630449E-2</v>
      </c>
      <c r="O190" s="6">
        <f>I190-I$1087</f>
        <v>0.16016964730921401</v>
      </c>
    </row>
    <row r="191" spans="1:15" x14ac:dyDescent="0.15">
      <c r="A191" s="1">
        <v>9</v>
      </c>
      <c r="B191" s="1" t="s">
        <v>90</v>
      </c>
      <c r="C191" s="1">
        <v>4</v>
      </c>
      <c r="D191" s="1" t="s">
        <v>18</v>
      </c>
      <c r="E191" s="4">
        <f>IF(マンアワー!E191&gt;0,LN(マンアワー!E191),0)</f>
        <v>11.476398532964485</v>
      </c>
      <c r="F191" s="4">
        <f>IF(マンアワー!F191&gt;0,LN(マンアワー!F191),0)</f>
        <v>11.288275981460094</v>
      </c>
      <c r="G191" s="4">
        <f>IF(マンアワー!G191&gt;0,LN(マンアワー!G191),0)</f>
        <v>11.052811125275273</v>
      </c>
      <c r="H191" s="4">
        <f>IF(マンアワー!H191&gt;0,LN(マンアワー!H191),0)</f>
        <v>10.372921656945314</v>
      </c>
      <c r="I191" s="4">
        <f>IF(マンアワー!I191&gt;0,LN(マンアワー!I191),0)</f>
        <v>9.4032799509043823</v>
      </c>
      <c r="K191" s="6">
        <f>E191-E$1088</f>
        <v>0.56733121275172138</v>
      </c>
      <c r="L191" s="6">
        <f>F191-F$1088</f>
        <v>0.43226610901266582</v>
      </c>
      <c r="M191" s="6">
        <f>G191-G$1088</f>
        <v>0.17769965445235947</v>
      </c>
      <c r="N191" s="6">
        <f>H191-H$1088</f>
        <v>0.15508352577000295</v>
      </c>
      <c r="O191" s="6">
        <f>I191-I$1088</f>
        <v>-3.1848691679631003E-2</v>
      </c>
    </row>
    <row r="192" spans="1:15" x14ac:dyDescent="0.15">
      <c r="A192" s="1">
        <v>9</v>
      </c>
      <c r="B192" s="1" t="s">
        <v>90</v>
      </c>
      <c r="C192" s="1">
        <v>5</v>
      </c>
      <c r="D192" s="1" t="s">
        <v>19</v>
      </c>
      <c r="E192" s="4">
        <f>IF(マンアワー!E192&gt;0,LN(マンアワー!E192),0)</f>
        <v>9.3127272824415854</v>
      </c>
      <c r="F192" s="4">
        <f>IF(マンアワー!F192&gt;0,LN(マンアワー!F192),0)</f>
        <v>9.2001651949596628</v>
      </c>
      <c r="G192" s="4">
        <f>IF(マンアワー!G192&gt;0,LN(マンアワー!G192),0)</f>
        <v>9.6053207955194591</v>
      </c>
      <c r="H192" s="4">
        <f>IF(マンアワー!H192&gt;0,LN(マンアワー!H192),0)</f>
        <v>9.5398085782239672</v>
      </c>
      <c r="I192" s="4">
        <f>IF(マンアワー!I192&gt;0,LN(マンアワー!I192),0)</f>
        <v>9.398591987382094</v>
      </c>
      <c r="K192" s="6">
        <f>E192-E$1089</f>
        <v>-2.9730600309102684E-2</v>
      </c>
      <c r="L192" s="6">
        <f>F192-F$1089</f>
        <v>1.3586645881124682E-2</v>
      </c>
      <c r="M192" s="6">
        <f>G192-G$1089</f>
        <v>0.3583160633809559</v>
      </c>
      <c r="N192" s="6">
        <f>H192-H$1089</f>
        <v>0.47789929466218872</v>
      </c>
      <c r="O192" s="6">
        <f>I192-I$1089</f>
        <v>0.63535186497371221</v>
      </c>
    </row>
    <row r="193" spans="1:15" x14ac:dyDescent="0.15">
      <c r="A193" s="1">
        <v>9</v>
      </c>
      <c r="B193" s="1" t="s">
        <v>90</v>
      </c>
      <c r="C193" s="1">
        <v>6</v>
      </c>
      <c r="D193" s="1" t="s">
        <v>3</v>
      </c>
      <c r="E193" s="4">
        <f>IF(マンアワー!E193&gt;0,LN(マンアワー!E193),0)</f>
        <v>8.5218568956141674</v>
      </c>
      <c r="F193" s="4">
        <f>IF(マンアワー!F193&gt;0,LN(マンアワー!F193),0)</f>
        <v>9.0411213543594222</v>
      </c>
      <c r="G193" s="4">
        <f>IF(マンアワー!G193&gt;0,LN(マンアワー!G193),0)</f>
        <v>9.2057803696949811</v>
      </c>
      <c r="H193" s="4">
        <f>IF(マンアワー!H193&gt;0,LN(マンアワー!H193),0)</f>
        <v>9.2806604184836381</v>
      </c>
      <c r="I193" s="4">
        <f>IF(マンアワー!I193&gt;0,LN(マンアワー!I193),0)</f>
        <v>9.34918933578391</v>
      </c>
      <c r="K193" s="6">
        <f>E193-E$1090</f>
        <v>-0.82289185505445062</v>
      </c>
      <c r="L193" s="6">
        <f>F193-F$1090</f>
        <v>-9.18548830319601E-2</v>
      </c>
      <c r="M193" s="6">
        <f>G193-G$1090</f>
        <v>3.5300485622904887E-2</v>
      </c>
      <c r="N193" s="6">
        <f>H193-H$1090</f>
        <v>0.1493252823233</v>
      </c>
      <c r="O193" s="6">
        <f>I193-I$1090</f>
        <v>0.35555647476623875</v>
      </c>
    </row>
    <row r="194" spans="1:15" x14ac:dyDescent="0.15">
      <c r="A194" s="1">
        <v>9</v>
      </c>
      <c r="B194" s="1" t="s">
        <v>90</v>
      </c>
      <c r="C194" s="1">
        <v>7</v>
      </c>
      <c r="D194" s="1" t="s">
        <v>20</v>
      </c>
      <c r="E194" s="4">
        <f>IF(マンアワー!E194&gt;0,LN(マンアワー!E194),0)</f>
        <v>5.9667082825641193</v>
      </c>
      <c r="F194" s="4">
        <f>IF(マンアワー!F194&gt;0,LN(マンアワー!F194),0)</f>
        <v>6.2031041027029055</v>
      </c>
      <c r="G194" s="4">
        <f>IF(マンアワー!G194&gt;0,LN(マンアワー!G194),0)</f>
        <v>5.7716768387298698</v>
      </c>
      <c r="H194" s="4">
        <f>IF(マンアワー!H194&gt;0,LN(マンアワー!H194),0)</f>
        <v>6.4630967200064262</v>
      </c>
      <c r="I194" s="4">
        <f>IF(マンアワー!I194&gt;0,LN(マンアワー!I194),0)</f>
        <v>6.5351025838254433</v>
      </c>
      <c r="K194" s="6">
        <f>E194-E$1091</f>
        <v>-0.53524315412100432</v>
      </c>
      <c r="L194" s="6">
        <f>F194-F$1091</f>
        <v>-0.34219825293632855</v>
      </c>
      <c r="M194" s="6">
        <f>G194-G$1091</f>
        <v>-0.65535323533315459</v>
      </c>
      <c r="N194" s="6">
        <f>H194-H$1091</f>
        <v>0.14023948595430458</v>
      </c>
      <c r="O194" s="6">
        <f>I194-I$1091</f>
        <v>0.31776108534334213</v>
      </c>
    </row>
    <row r="195" spans="1:15" x14ac:dyDescent="0.15">
      <c r="A195" s="1">
        <v>9</v>
      </c>
      <c r="B195" s="1" t="s">
        <v>90</v>
      </c>
      <c r="C195" s="1">
        <v>8</v>
      </c>
      <c r="D195" s="1" t="s">
        <v>21</v>
      </c>
      <c r="E195" s="4">
        <f>IF(マンアワー!E195&gt;0,LN(マンアワー!E195),0)</f>
        <v>10.092893043665212</v>
      </c>
      <c r="F195" s="4">
        <f>IF(マンアワー!F195&gt;0,LN(マンアワー!F195),0)</f>
        <v>10.05496785664109</v>
      </c>
      <c r="G195" s="4">
        <f>IF(マンアワー!G195&gt;0,LN(マンアワー!G195),0)</f>
        <v>10.071505637213608</v>
      </c>
      <c r="H195" s="4">
        <f>IF(マンアワー!H195&gt;0,LN(マンアワー!H195),0)</f>
        <v>9.9277951552001849</v>
      </c>
      <c r="I195" s="4">
        <f>IF(マンアワー!I195&gt;0,LN(マンアワー!I195),0)</f>
        <v>9.5312723198054581</v>
      </c>
      <c r="K195" s="6">
        <f>E195-E$1092</f>
        <v>0.10315128743160784</v>
      </c>
      <c r="L195" s="6">
        <f>F195-F$1092</f>
        <v>7.5362697604242967E-2</v>
      </c>
      <c r="M195" s="6">
        <f>G195-G$1092</f>
        <v>0.18512986287890953</v>
      </c>
      <c r="N195" s="6">
        <f>H195-H$1092</f>
        <v>0.30275994353291402</v>
      </c>
      <c r="O195" s="6">
        <f>I195-I$1092</f>
        <v>0.36770526811417348</v>
      </c>
    </row>
    <row r="196" spans="1:15" x14ac:dyDescent="0.15">
      <c r="A196" s="1">
        <v>9</v>
      </c>
      <c r="B196" s="1" t="s">
        <v>90</v>
      </c>
      <c r="C196" s="1">
        <v>9</v>
      </c>
      <c r="D196" s="1" t="s">
        <v>22</v>
      </c>
      <c r="E196" s="4">
        <f>IF(マンアワー!E196&gt;0,LN(マンアワー!E196),0)</f>
        <v>10.350397000399502</v>
      </c>
      <c r="F196" s="4">
        <f>IF(マンアワー!F196&gt;0,LN(マンアワー!F196),0)</f>
        <v>10.448776862087994</v>
      </c>
      <c r="G196" s="4">
        <f>IF(マンアワー!G196&gt;0,LN(マンアワー!G196),0)</f>
        <v>10.399328324972799</v>
      </c>
      <c r="H196" s="4">
        <f>IF(マンアワー!H196&gt;0,LN(マンアワー!H196),0)</f>
        <v>10.262317807706165</v>
      </c>
      <c r="I196" s="4">
        <f>IF(マンアワー!I196&gt;0,LN(マンアワー!I196),0)</f>
        <v>10.106563665631034</v>
      </c>
      <c r="K196" s="6">
        <f>E196-E$1093</f>
        <v>0.41647194588347425</v>
      </c>
      <c r="L196" s="6">
        <f>F196-F$1093</f>
        <v>0.7559417118195686</v>
      </c>
      <c r="M196" s="6">
        <f>G196-G$1093</f>
        <v>0.85541446046437208</v>
      </c>
      <c r="N196" s="6">
        <f>H196-H$1093</f>
        <v>0.93521276716596802</v>
      </c>
      <c r="O196" s="6">
        <f>I196-I$1093</f>
        <v>0.76045887090167419</v>
      </c>
    </row>
    <row r="197" spans="1:15" x14ac:dyDescent="0.15">
      <c r="A197" s="1">
        <v>9</v>
      </c>
      <c r="B197" s="1" t="s">
        <v>90</v>
      </c>
      <c r="C197" s="1">
        <v>10</v>
      </c>
      <c r="D197" s="1" t="s">
        <v>23</v>
      </c>
      <c r="E197" s="4">
        <f>IF(マンアワー!E197&gt;0,LN(マンアワー!E197),0)</f>
        <v>10.26887654306325</v>
      </c>
      <c r="F197" s="4">
        <f>IF(マンアワー!F197&gt;0,LN(マンアワー!F197),0)</f>
        <v>10.487313150086564</v>
      </c>
      <c r="G197" s="4">
        <f>IF(マンアワー!G197&gt;0,LN(マンアワー!G197),0)</f>
        <v>10.823325271808764</v>
      </c>
      <c r="H197" s="4">
        <f>IF(マンアワー!H197&gt;0,LN(マンアワー!H197),0)</f>
        <v>10.70233364127162</v>
      </c>
      <c r="I197" s="4">
        <f>IF(マンアワー!I197&gt;0,LN(マンアワー!I197),0)</f>
        <v>10.400377237008479</v>
      </c>
      <c r="K197" s="6">
        <f>E197-E$1094</f>
        <v>0.16016208163627965</v>
      </c>
      <c r="L197" s="6">
        <f>F197-F$1094</f>
        <v>0.42761861922450706</v>
      </c>
      <c r="M197" s="6">
        <f>G197-G$1094</f>
        <v>0.52585224852640167</v>
      </c>
      <c r="N197" s="6">
        <f>H197-H$1094</f>
        <v>0.58947070259073797</v>
      </c>
      <c r="O197" s="6">
        <f>I197-I$1094</f>
        <v>0.54191626416404937</v>
      </c>
    </row>
    <row r="198" spans="1:15" x14ac:dyDescent="0.15">
      <c r="A198" s="1">
        <v>9</v>
      </c>
      <c r="B198" s="1" t="s">
        <v>90</v>
      </c>
      <c r="C198" s="1">
        <v>11</v>
      </c>
      <c r="D198" s="1" t="s">
        <v>24</v>
      </c>
      <c r="E198" s="4">
        <f>IF(マンアワー!E198&gt;0,LN(マンアワー!E198),0)</f>
        <v>10.523064657499804</v>
      </c>
      <c r="F198" s="4">
        <f>IF(マンアワー!F198&gt;0,LN(マンアワー!F198),0)</f>
        <v>10.877140819305495</v>
      </c>
      <c r="G198" s="4">
        <f>IF(マンアワー!G198&gt;0,LN(マンアワー!G198),0)</f>
        <v>11.094914841791361</v>
      </c>
      <c r="H198" s="4">
        <f>IF(マンアワー!H198&gt;0,LN(マンアワー!H198),0)</f>
        <v>10.995091590071654</v>
      </c>
      <c r="I198" s="4">
        <f>IF(マンアワー!I198&gt;0,LN(マンアワー!I198),0)</f>
        <v>10.837396518643995</v>
      </c>
      <c r="K198" s="6">
        <f>E198-E$1095</f>
        <v>0.3284922067669136</v>
      </c>
      <c r="L198" s="6">
        <f>F198-F$1095</f>
        <v>0.62277118809287124</v>
      </c>
      <c r="M198" s="6">
        <f>G198-G$1095</f>
        <v>0.61796008287788418</v>
      </c>
      <c r="N198" s="6">
        <f>H198-H$1095</f>
        <v>0.58820685027967556</v>
      </c>
      <c r="O198" s="6">
        <f>I198-I$1095</f>
        <v>0.56100505043656845</v>
      </c>
    </row>
    <row r="199" spans="1:15" x14ac:dyDescent="0.15">
      <c r="A199" s="1">
        <v>9</v>
      </c>
      <c r="B199" s="1" t="s">
        <v>90</v>
      </c>
      <c r="C199" s="1">
        <v>12</v>
      </c>
      <c r="D199" s="1" t="s">
        <v>25</v>
      </c>
      <c r="E199" s="4">
        <f>IF(マンアワー!E199&gt;0,LN(マンアワー!E199),0)</f>
        <v>11.186971406882632</v>
      </c>
      <c r="F199" s="4">
        <f>IF(マンアワー!F199&gt;0,LN(マンアワー!F199),0)</f>
        <v>11.315604478126135</v>
      </c>
      <c r="G199" s="4">
        <f>IF(マンアワー!G199&gt;0,LN(マンアワー!G199),0)</f>
        <v>11.729656658691166</v>
      </c>
      <c r="H199" s="4">
        <f>IF(マンアワー!H199&gt;0,LN(マンアワー!H199),0)</f>
        <v>11.452245101832894</v>
      </c>
      <c r="I199" s="4">
        <f>IF(マンアワー!I199&gt;0,LN(マンアワー!I199),0)</f>
        <v>11.173817548941551</v>
      </c>
      <c r="K199" s="6">
        <f>E199-E$1096</f>
        <v>0.99808293517344637</v>
      </c>
      <c r="L199" s="6">
        <f>F199-F$1096</f>
        <v>0.90004363197199133</v>
      </c>
      <c r="M199" s="6">
        <f>G199-G$1096</f>
        <v>0.74879148783486293</v>
      </c>
      <c r="N199" s="6">
        <f>H199-H$1096</f>
        <v>0.56927273983951032</v>
      </c>
      <c r="O199" s="6">
        <f>I199-I$1096</f>
        <v>0.4803670118231409</v>
      </c>
    </row>
    <row r="200" spans="1:15" x14ac:dyDescent="0.15">
      <c r="A200" s="1">
        <v>9</v>
      </c>
      <c r="B200" s="1" t="s">
        <v>90</v>
      </c>
      <c r="C200" s="1">
        <v>13</v>
      </c>
      <c r="D200" s="1" t="s">
        <v>26</v>
      </c>
      <c r="E200" s="4">
        <f>IF(マンアワー!E200&gt;0,LN(マンアワー!E200),0)</f>
        <v>10.374211871533854</v>
      </c>
      <c r="F200" s="4">
        <f>IF(マンアワー!F200&gt;0,LN(マンアワー!F200),0)</f>
        <v>11.107655421796029</v>
      </c>
      <c r="G200" s="4">
        <f>IF(マンアワー!G200&gt;0,LN(マンアワー!G200),0)</f>
        <v>11.365585730302721</v>
      </c>
      <c r="H200" s="4">
        <f>IF(マンアワー!H200&gt;0,LN(マンアワー!H200),0)</f>
        <v>11.174433612379264</v>
      </c>
      <c r="I200" s="4">
        <f>IF(マンアワー!I200&gt;0,LN(マンアワー!I200),0)</f>
        <v>11.355226400704188</v>
      </c>
      <c r="K200" s="6">
        <f>E200-E$1097</f>
        <v>0.7406619333154012</v>
      </c>
      <c r="L200" s="6">
        <f>F200-F$1097</f>
        <v>1.341609675574718</v>
      </c>
      <c r="M200" s="6">
        <f>G200-G$1097</f>
        <v>1.5502103678484094</v>
      </c>
      <c r="N200" s="6">
        <f>H200-H$1097</f>
        <v>1.4419735765199349</v>
      </c>
      <c r="O200" s="6">
        <f>I200-I$1097</f>
        <v>1.4162790201519115</v>
      </c>
    </row>
    <row r="201" spans="1:15" x14ac:dyDescent="0.15">
      <c r="A201" s="1">
        <v>9</v>
      </c>
      <c r="B201" s="1" t="s">
        <v>90</v>
      </c>
      <c r="C201" s="1">
        <v>14</v>
      </c>
      <c r="D201" s="1" t="s">
        <v>27</v>
      </c>
      <c r="E201" s="4">
        <f>IF(マンアワー!E201&gt;0,LN(マンアワー!E201),0)</f>
        <v>9.7147677320491095</v>
      </c>
      <c r="F201" s="4">
        <f>IF(マンアワー!F201&gt;0,LN(マンアワー!F201),0)</f>
        <v>10.156946661519084</v>
      </c>
      <c r="G201" s="4">
        <f>IF(マンアワー!G201&gt;0,LN(マンアワー!G201),0)</f>
        <v>10.197078924173503</v>
      </c>
      <c r="H201" s="4">
        <f>IF(マンアワー!H201&gt;0,LN(マンアワー!H201),0)</f>
        <v>9.9489197665440958</v>
      </c>
      <c r="I201" s="4">
        <f>IF(マンアワー!I201&gt;0,LN(マンアワー!I201),0)</f>
        <v>9.8377159231644757</v>
      </c>
      <c r="K201" s="6">
        <f>E201-E$1098</f>
        <v>1.7596358876400879</v>
      </c>
      <c r="L201" s="6">
        <f>F201-F$1098</f>
        <v>1.8063424607356726</v>
      </c>
      <c r="M201" s="6">
        <f>G201-G$1098</f>
        <v>1.6512396863597747</v>
      </c>
      <c r="N201" s="6">
        <f>H201-H$1098</f>
        <v>1.7762025473457523</v>
      </c>
      <c r="O201" s="6">
        <f>I201-I$1098</f>
        <v>1.6912277258000259</v>
      </c>
    </row>
    <row r="202" spans="1:15" x14ac:dyDescent="0.15">
      <c r="A202" s="1">
        <v>9</v>
      </c>
      <c r="B202" s="1" t="s">
        <v>90</v>
      </c>
      <c r="C202" s="1">
        <v>15</v>
      </c>
      <c r="D202" s="1" t="s">
        <v>28</v>
      </c>
      <c r="E202" s="4">
        <f>IF(マンアワー!E202&gt;0,LN(マンアワー!E202),0)</f>
        <v>11.717615292885544</v>
      </c>
      <c r="F202" s="4">
        <f>IF(マンアワー!F202&gt;0,LN(マンアワー!F202),0)</f>
        <v>11.722896963454341</v>
      </c>
      <c r="G202" s="4">
        <f>IF(マンアワー!G202&gt;0,LN(マンアワー!G202),0)</f>
        <v>11.780685313255953</v>
      </c>
      <c r="H202" s="4">
        <f>IF(マンアワー!H202&gt;0,LN(マンアワー!H202),0)</f>
        <v>11.617653785725395</v>
      </c>
      <c r="I202" s="4">
        <f>IF(マンアワー!I202&gt;0,LN(マンアワー!I202),0)</f>
        <v>11.310854524746535</v>
      </c>
      <c r="K202" s="6">
        <f>E202-E$1099</f>
        <v>0.34442572219394663</v>
      </c>
      <c r="L202" s="6">
        <f>F202-F$1099</f>
        <v>0.42138640542719585</v>
      </c>
      <c r="M202" s="6">
        <f>G202-G$1099</f>
        <v>0.46422887280144032</v>
      </c>
      <c r="N202" s="6">
        <f>H202-H$1099</f>
        <v>0.54880617583537372</v>
      </c>
      <c r="O202" s="6">
        <f>I202-I$1099</f>
        <v>0.56834651276179748</v>
      </c>
    </row>
    <row r="203" spans="1:15" x14ac:dyDescent="0.15">
      <c r="A203" s="1">
        <v>9</v>
      </c>
      <c r="B203" s="1" t="s">
        <v>275</v>
      </c>
      <c r="C203" s="1">
        <v>16</v>
      </c>
      <c r="D203" s="1" t="s">
        <v>11</v>
      </c>
      <c r="E203" s="4">
        <f>IF(マンアワー!E203&gt;0,LN(マンアワー!E203),0)</f>
        <v>11.564686661526641</v>
      </c>
      <c r="F203" s="4">
        <f>IF(マンアワー!F203&gt;0,LN(マンアワー!F203),0)</f>
        <v>12.053524325280877</v>
      </c>
      <c r="G203" s="4">
        <f>IF(マンアワー!G203&gt;0,LN(マンアワー!G203),0)</f>
        <v>12.194673188573477</v>
      </c>
      <c r="H203" s="4">
        <f>IF(マンアワー!H203&gt;0,LN(マンアワー!H203),0)</f>
        <v>12.183667693800464</v>
      </c>
      <c r="I203" s="4">
        <f>IF(マンアワー!I203&gt;0,LN(マンアワー!I203),0)</f>
        <v>11.903577483129576</v>
      </c>
      <c r="K203" s="6">
        <f>E203-E$1100</f>
        <v>-0.41760698303870214</v>
      </c>
      <c r="L203" s="6">
        <f>F203-F$1100</f>
        <v>-0.23240546375726723</v>
      </c>
      <c r="M203" s="6">
        <f>G203-G$1100</f>
        <v>-7.0832269912454393E-2</v>
      </c>
      <c r="N203" s="6">
        <f>H203-H$1100</f>
        <v>-6.8054363881358881E-2</v>
      </c>
      <c r="O203" s="6">
        <f>I203-I$1100</f>
        <v>-6.5581463629891701E-2</v>
      </c>
    </row>
    <row r="204" spans="1:15" x14ac:dyDescent="0.15">
      <c r="A204" s="1">
        <v>9</v>
      </c>
      <c r="B204" s="1" t="s">
        <v>275</v>
      </c>
      <c r="C204" s="1">
        <v>17</v>
      </c>
      <c r="D204" s="1" t="s">
        <v>12</v>
      </c>
      <c r="E204" s="4">
        <f>IF(マンアワー!E204&gt;0,LN(マンアワー!E204),0)</f>
        <v>8.7372986778788349</v>
      </c>
      <c r="F204" s="4">
        <f>IF(マンアワー!F204&gt;0,LN(マンアワー!F204),0)</f>
        <v>9.0876720798399475</v>
      </c>
      <c r="G204" s="4">
        <f>IF(マンアワー!G204&gt;0,LN(マンアワー!G204),0)</f>
        <v>9.2262095346811677</v>
      </c>
      <c r="H204" s="4">
        <f>IF(マンアワー!H204&gt;0,LN(マンアワー!H204),0)</f>
        <v>9.3353219654308326</v>
      </c>
      <c r="I204" s="4">
        <f>IF(マンアワー!I204&gt;0,LN(マンアワー!I204),0)</f>
        <v>9.3688488968166546</v>
      </c>
      <c r="K204" s="6">
        <f>E204-E$1101</f>
        <v>-0.43520665832675043</v>
      </c>
      <c r="L204" s="6">
        <f>F204-F$1101</f>
        <v>-0.2482682376268599</v>
      </c>
      <c r="M204" s="6">
        <f>G204-G$1101</f>
        <v>-0.22110126301223509</v>
      </c>
      <c r="N204" s="6">
        <f>H204-H$1101</f>
        <v>-0.16139949849829271</v>
      </c>
      <c r="O204" s="6">
        <f>I204-I$1101</f>
        <v>-7.5675378260219972E-2</v>
      </c>
    </row>
    <row r="205" spans="1:15" x14ac:dyDescent="0.15">
      <c r="A205" s="1">
        <v>9</v>
      </c>
      <c r="B205" s="1" t="s">
        <v>275</v>
      </c>
      <c r="C205" s="1">
        <v>18</v>
      </c>
      <c r="D205" s="1" t="s">
        <v>13</v>
      </c>
      <c r="E205" s="4">
        <f>IF(マンアワー!E205&gt;0,LN(マンアワー!E205),0)</f>
        <v>12.424532394873703</v>
      </c>
      <c r="F205" s="4">
        <f>IF(マンアワー!F205&gt;0,LN(マンアワー!F205),0)</f>
        <v>12.646287211416356</v>
      </c>
      <c r="G205" s="4">
        <f>IF(マンアワー!G205&gt;0,LN(マンアワー!G205),0)</f>
        <v>12.605018219607539</v>
      </c>
      <c r="H205" s="4">
        <f>IF(マンアワー!H205&gt;0,LN(マンアワー!H205),0)</f>
        <v>12.477449451258183</v>
      </c>
      <c r="I205" s="4">
        <f>IF(マンアワー!I205&gt;0,LN(マンアワー!I205),0)</f>
        <v>12.331942935035457</v>
      </c>
      <c r="K205" s="6">
        <f>E205-E$1102</f>
        <v>-0.16404807910861052</v>
      </c>
      <c r="L205" s="6">
        <f>F205-F$1102</f>
        <v>-6.7122665509451451E-2</v>
      </c>
      <c r="M205" s="6">
        <f>G205-G$1102</f>
        <v>-4.0086515379618604E-2</v>
      </c>
      <c r="N205" s="6">
        <f>H205-H$1102</f>
        <v>-3.07284012181821E-2</v>
      </c>
      <c r="O205" s="6">
        <f>I205-I$1102</f>
        <v>-3.9627882152188931E-3</v>
      </c>
    </row>
    <row r="206" spans="1:15" x14ac:dyDescent="0.15">
      <c r="A206" s="1">
        <v>9</v>
      </c>
      <c r="B206" s="1" t="s">
        <v>275</v>
      </c>
      <c r="C206" s="1">
        <v>19</v>
      </c>
      <c r="D206" s="1" t="s">
        <v>14</v>
      </c>
      <c r="E206" s="4">
        <f>IF(マンアワー!E206&gt;0,LN(マンアワー!E206),0)</f>
        <v>10.284240462032283</v>
      </c>
      <c r="F206" s="4">
        <f>IF(マンアワー!F206&gt;0,LN(マンアワー!F206),0)</f>
        <v>10.624529530072158</v>
      </c>
      <c r="G206" s="4">
        <f>IF(マンアワー!G206&gt;0,LN(マンアワー!G206),0)</f>
        <v>10.708368917580867</v>
      </c>
      <c r="H206" s="4">
        <f>IF(マンアワー!H206&gt;0,LN(マンアワー!H206),0)</f>
        <v>10.605201860923192</v>
      </c>
      <c r="I206" s="4">
        <f>IF(マンアワー!I206&gt;0,LN(マンアワー!I206),0)</f>
        <v>10.59502646281835</v>
      </c>
      <c r="K206" s="6">
        <f>E206-E$1103</f>
        <v>-0.16856469430342713</v>
      </c>
      <c r="L206" s="6">
        <f>F206-F$1103</f>
        <v>-0.11336006263614706</v>
      </c>
      <c r="M206" s="6">
        <f>G206-G$1103</f>
        <v>-0.1357251139024882</v>
      </c>
      <c r="N206" s="6">
        <f>H206-H$1103</f>
        <v>-0.10985533626772614</v>
      </c>
      <c r="O206" s="6">
        <f>I206-I$1103</f>
        <v>-7.9755533748942398E-2</v>
      </c>
    </row>
    <row r="207" spans="1:15" x14ac:dyDescent="0.15">
      <c r="A207" s="1">
        <v>9</v>
      </c>
      <c r="B207" s="1" t="s">
        <v>275</v>
      </c>
      <c r="C207" s="1">
        <v>20</v>
      </c>
      <c r="D207" s="1" t="s">
        <v>15</v>
      </c>
      <c r="E207" s="4">
        <f>IF(マンアワー!E207&gt;0,LN(マンアワー!E207),0)</f>
        <v>8.4591946755157537</v>
      </c>
      <c r="F207" s="4">
        <f>IF(マンアワー!F207&gt;0,LN(マンアワー!F207),0)</f>
        <v>9.0961024217243356</v>
      </c>
      <c r="G207" s="4">
        <f>IF(マンアワー!G207&gt;0,LN(マンアワー!G207),0)</f>
        <v>9.7193366838788702</v>
      </c>
      <c r="H207" s="4">
        <f>IF(マンアワー!H207&gt;0,LN(マンアワー!H207),0)</f>
        <v>9.6730088373123433</v>
      </c>
      <c r="I207" s="4">
        <f>IF(マンアワー!I207&gt;0,LN(マンアワー!I207),0)</f>
        <v>9.6519005571242538</v>
      </c>
      <c r="K207" s="6">
        <f>E207-E$1104</f>
        <v>-0.21186881114413225</v>
      </c>
      <c r="L207" s="6">
        <f>F207-F$1104</f>
        <v>-0.18026197544157263</v>
      </c>
      <c r="M207" s="6">
        <f>G207-G$1104</f>
        <v>5.2236931538951481E-2</v>
      </c>
      <c r="N207" s="6">
        <f>H207-H$1104</f>
        <v>-2.9820770651980411E-2</v>
      </c>
      <c r="O207" s="6">
        <f>I207-I$1104</f>
        <v>-5.2694410958142868E-3</v>
      </c>
    </row>
    <row r="208" spans="1:15" x14ac:dyDescent="0.15">
      <c r="A208" s="1">
        <v>9</v>
      </c>
      <c r="B208" s="1" t="s">
        <v>275</v>
      </c>
      <c r="C208" s="1">
        <v>21</v>
      </c>
      <c r="D208" s="1" t="s">
        <v>16</v>
      </c>
      <c r="E208" s="4">
        <f>IF(マンアワー!E208&gt;0,LN(マンアワー!E208),0)</f>
        <v>11.238417437797507</v>
      </c>
      <c r="F208" s="4">
        <f>IF(マンアワー!F208&gt;0,LN(マンアワー!F208),0)</f>
        <v>11.343671877774415</v>
      </c>
      <c r="G208" s="4">
        <f>IF(マンアワー!G208&gt;0,LN(マンアワー!G208),0)</f>
        <v>11.632195247350939</v>
      </c>
      <c r="H208" s="4">
        <f>IF(マンアワー!H208&gt;0,LN(マンアワー!H208),0)</f>
        <v>11.62500875798527</v>
      </c>
      <c r="I208" s="4">
        <f>IF(マンアワー!I208&gt;0,LN(マンアワー!I208),0)</f>
        <v>11.558828489130736</v>
      </c>
      <c r="K208" s="6">
        <f>E208-E$1105</f>
        <v>-0.32175293992698073</v>
      </c>
      <c r="L208" s="6">
        <f>F208-F$1105</f>
        <v>-0.27077754782865426</v>
      </c>
      <c r="M208" s="6">
        <f>G208-G$1105</f>
        <v>-2.3904053327775898E-2</v>
      </c>
      <c r="N208" s="6">
        <f>H208-H$1105</f>
        <v>4.7233776634811875E-3</v>
      </c>
      <c r="O208" s="6">
        <f>I208-I$1105</f>
        <v>2.7685637162765175E-2</v>
      </c>
    </row>
    <row r="209" spans="1:15" x14ac:dyDescent="0.15">
      <c r="A209" s="1">
        <v>9</v>
      </c>
      <c r="B209" s="1" t="s">
        <v>88</v>
      </c>
      <c r="C209" s="1">
        <v>22</v>
      </c>
      <c r="D209" s="1" t="s">
        <v>8</v>
      </c>
      <c r="E209" s="4">
        <f>IF(マンアワー!E209&gt;0,LN(マンアワー!E209),0)</f>
        <v>12.410439032926643</v>
      </c>
      <c r="F209" s="4">
        <f>IF(マンアワー!F209&gt;0,LN(マンアワー!F209),0)</f>
        <v>12.760765894553513</v>
      </c>
      <c r="G209" s="4">
        <f>IF(マンアワー!G209&gt;0,LN(マンアワー!G209),0)</f>
        <v>13.040696676400737</v>
      </c>
      <c r="H209" s="4">
        <f>IF(マンアワー!H209&gt;0,LN(マンアワー!H209),0)</f>
        <v>13.206696511184562</v>
      </c>
      <c r="I209" s="4">
        <f>IF(マンアワー!I209&gt;0,LN(マンアワー!I209),0)</f>
        <v>13.366126637446907</v>
      </c>
      <c r="K209" s="6">
        <f>E209-E$1106</f>
        <v>-0.15277935644935603</v>
      </c>
      <c r="L209" s="6">
        <f>F209-F$1106</f>
        <v>-5.6722697909105335E-2</v>
      </c>
      <c r="M209" s="6">
        <f>G209-G$1106</f>
        <v>-2.660155657323493E-2</v>
      </c>
      <c r="N209" s="6">
        <f>H209-H$1106</f>
        <v>2.1337339749669226E-2</v>
      </c>
      <c r="O209" s="6">
        <f>I209-I$1106</f>
        <v>7.2857259521327933E-2</v>
      </c>
    </row>
    <row r="210" spans="1:15" x14ac:dyDescent="0.15">
      <c r="A210" s="1">
        <v>9</v>
      </c>
      <c r="B210" s="1" t="s">
        <v>88</v>
      </c>
      <c r="C210" s="1">
        <v>23</v>
      </c>
      <c r="D210" s="1" t="s">
        <v>29</v>
      </c>
      <c r="E210" s="4">
        <f>IF(マンアワー!E210&gt;0,LN(マンアワー!E210),0)</f>
        <v>11.437053964761619</v>
      </c>
      <c r="F210" s="4">
        <f>IF(マンアワー!F210&gt;0,LN(マンアワー!F210),0)</f>
        <v>11.582331094973068</v>
      </c>
      <c r="G210" s="4">
        <f>IF(マンアワー!G210&gt;0,LN(マンアワー!G210),0)</f>
        <v>11.558425024379625</v>
      </c>
      <c r="H210" s="4">
        <f>IF(マンアワー!H210&gt;0,LN(マンアワー!H210),0)</f>
        <v>11.487343844297184</v>
      </c>
      <c r="I210" s="4">
        <f>IF(マンアワー!I210&gt;0,LN(マンアワー!I210),0)</f>
        <v>11.39730184977425</v>
      </c>
      <c r="K210" s="6">
        <f>E210-E$1107</f>
        <v>-0.17367340589538394</v>
      </c>
      <c r="L210" s="6">
        <f>F210-F$1107</f>
        <v>-0.17446382685483286</v>
      </c>
      <c r="M210" s="6">
        <f>G210-G$1107</f>
        <v>-0.18020928997900043</v>
      </c>
      <c r="N210" s="6">
        <f>H210-H$1107</f>
        <v>-0.17427701693674535</v>
      </c>
      <c r="O210" s="6">
        <f>I210-I$1107</f>
        <v>-9.9570656449071038E-2</v>
      </c>
    </row>
    <row r="211" spans="1:15" x14ac:dyDescent="0.15">
      <c r="A211" s="1">
        <v>10</v>
      </c>
      <c r="B211" s="1" t="s">
        <v>92</v>
      </c>
      <c r="C211" s="1">
        <v>1</v>
      </c>
      <c r="D211" s="1" t="s">
        <v>9</v>
      </c>
      <c r="E211" s="4">
        <f>IF(マンアワー!E211&gt;0,LN(マンアワー!E211),0)</f>
        <v>13.049609410823827</v>
      </c>
      <c r="F211" s="4">
        <f>IF(マンアワー!F211&gt;0,LN(マンアワー!F211),0)</f>
        <v>12.668299951953038</v>
      </c>
      <c r="G211" s="4">
        <f>IF(マンアワー!G211&gt;0,LN(マンアワー!G211),0)</f>
        <v>12.196332652935464</v>
      </c>
      <c r="H211" s="4">
        <f>IF(マンアワー!H211&gt;0,LN(マンアワー!H211),0)</f>
        <v>11.793833202555332</v>
      </c>
      <c r="I211" s="4">
        <f>IF(マンアワー!I211&gt;0,LN(マンアワー!I211),0)</f>
        <v>11.50540375235421</v>
      </c>
      <c r="K211" s="6">
        <f>E211-E$1085</f>
        <v>0.22157776991634925</v>
      </c>
      <c r="L211" s="6">
        <f>F211-F$1085</f>
        <v>0.25869753386857042</v>
      </c>
      <c r="M211" s="6">
        <f>G211-G$1085</f>
        <v>0.19012556868164232</v>
      </c>
      <c r="N211" s="6">
        <f>H211-H$1085</f>
        <v>0.21277710783465231</v>
      </c>
      <c r="O211" s="6">
        <f>I211-I$1085</f>
        <v>0.16265487364297471</v>
      </c>
    </row>
    <row r="212" spans="1:15" x14ac:dyDescent="0.15">
      <c r="A212" s="1">
        <v>10</v>
      </c>
      <c r="B212" s="1" t="s">
        <v>92</v>
      </c>
      <c r="C212" s="1">
        <v>2</v>
      </c>
      <c r="D212" s="1" t="s">
        <v>10</v>
      </c>
      <c r="E212" s="4">
        <f>IF(マンアワー!E212&gt;0,LN(マンアワー!E212),0)</f>
        <v>8.9222555668926038</v>
      </c>
      <c r="F212" s="4">
        <f>IF(マンアワー!F212&gt;0,LN(マンアワー!F212),0)</f>
        <v>8.1190895479232061</v>
      </c>
      <c r="G212" s="4">
        <f>IF(マンアワー!G212&gt;0,LN(マンアワー!G212),0)</f>
        <v>7.9092584323218604</v>
      </c>
      <c r="H212" s="4">
        <f>IF(マンアワー!H212&gt;0,LN(マンアワー!H212),0)</f>
        <v>7.6030314965473424</v>
      </c>
      <c r="I212" s="4">
        <f>IF(マンアワー!I212&gt;0,LN(マンアワー!I212),0)</f>
        <v>6.7661524831335278</v>
      </c>
      <c r="K212" s="6">
        <f>E212-E$1086</f>
        <v>7.3929263186601091E-2</v>
      </c>
      <c r="L212" s="6">
        <f>F212-F$1086</f>
        <v>-0.20163204266210144</v>
      </c>
      <c r="M212" s="6">
        <f>G212-G$1086</f>
        <v>-0.16647378164323978</v>
      </c>
      <c r="N212" s="6">
        <f>H212-H$1086</f>
        <v>-0.11591307264062145</v>
      </c>
      <c r="O212" s="6">
        <f>I212-I$1086</f>
        <v>-0.21026138110386672</v>
      </c>
    </row>
    <row r="213" spans="1:15" x14ac:dyDescent="0.15">
      <c r="A213" s="1">
        <v>10</v>
      </c>
      <c r="B213" s="1" t="s">
        <v>93</v>
      </c>
      <c r="C213" s="1">
        <v>3</v>
      </c>
      <c r="D213" s="1" t="s">
        <v>17</v>
      </c>
      <c r="E213" s="4">
        <f>IF(マンアワー!E213&gt;0,LN(マンアワー!E213),0)</f>
        <v>10.587602290301202</v>
      </c>
      <c r="F213" s="4">
        <f>IF(マンアワー!F213&gt;0,LN(マンアワー!F213),0)</f>
        <v>10.712441900655936</v>
      </c>
      <c r="G213" s="4">
        <f>IF(マンアワー!G213&gt;0,LN(マンアワー!G213),0)</f>
        <v>10.827862409551384</v>
      </c>
      <c r="H213" s="4">
        <f>IF(マンアワー!H213&gt;0,LN(マンアワー!H213),0)</f>
        <v>10.907691190124034</v>
      </c>
      <c r="I213" s="4">
        <f>IF(マンアワー!I213&gt;0,LN(マンアワー!I213),0)</f>
        <v>10.85764675820057</v>
      </c>
      <c r="K213" s="6">
        <f>E213-E$1087</f>
        <v>-0.12194440397273709</v>
      </c>
      <c r="L213" s="6">
        <f>F213-F$1087</f>
        <v>-5.6868231553046655E-3</v>
      </c>
      <c r="M213" s="6">
        <f>G213-G$1087</f>
        <v>3.9633062038255673E-3</v>
      </c>
      <c r="N213" s="6">
        <f>H213-H$1087</f>
        <v>0.18082279756405661</v>
      </c>
      <c r="O213" s="6">
        <f>I213-I$1087</f>
        <v>0.25113086829555797</v>
      </c>
    </row>
    <row r="214" spans="1:15" x14ac:dyDescent="0.15">
      <c r="A214" s="1">
        <v>10</v>
      </c>
      <c r="B214" s="1" t="s">
        <v>93</v>
      </c>
      <c r="C214" s="1">
        <v>4</v>
      </c>
      <c r="D214" s="1" t="s">
        <v>18</v>
      </c>
      <c r="E214" s="4">
        <f>IF(マンアワー!E214&gt;0,LN(マンアワー!E214),0)</f>
        <v>11.745444231091568</v>
      </c>
      <c r="F214" s="4">
        <f>IF(マンアワー!F214&gt;0,LN(マンアワー!F214),0)</f>
        <v>11.31392236728659</v>
      </c>
      <c r="G214" s="4">
        <f>IF(マンアワー!G214&gt;0,LN(マンアワー!G214),0)</f>
        <v>11.06065676934813</v>
      </c>
      <c r="H214" s="4">
        <f>IF(マンアワー!H214&gt;0,LN(マンアワー!H214),0)</f>
        <v>10.394295447102397</v>
      </c>
      <c r="I214" s="4">
        <f>IF(マンアワー!I214&gt;0,LN(マンアワー!I214),0)</f>
        <v>9.5248288090402013</v>
      </c>
      <c r="K214" s="6">
        <f>E214-E$1088</f>
        <v>0.83637691087880484</v>
      </c>
      <c r="L214" s="6">
        <f>F214-F$1088</f>
        <v>0.45791249483916197</v>
      </c>
      <c r="M214" s="6">
        <f>G214-G$1088</f>
        <v>0.1855452985252164</v>
      </c>
      <c r="N214" s="6">
        <f>H214-H$1088</f>
        <v>0.17645731592708636</v>
      </c>
      <c r="O214" s="6">
        <f>I214-I$1088</f>
        <v>8.9700166456188057E-2</v>
      </c>
    </row>
    <row r="215" spans="1:15" x14ac:dyDescent="0.15">
      <c r="A215" s="1">
        <v>10</v>
      </c>
      <c r="B215" s="1" t="s">
        <v>93</v>
      </c>
      <c r="C215" s="1">
        <v>5</v>
      </c>
      <c r="D215" s="1" t="s">
        <v>19</v>
      </c>
      <c r="E215" s="4">
        <f>IF(マンアワー!E215&gt;0,LN(マンアワー!E215),0)</f>
        <v>9.177615536463863</v>
      </c>
      <c r="F215" s="4">
        <f>IF(マンアワー!F215&gt;0,LN(マンアワー!F215),0)</f>
        <v>9.0001470480343535</v>
      </c>
      <c r="G215" s="4">
        <f>IF(マンアワー!G215&gt;0,LN(マンアワー!G215),0)</f>
        <v>9.1447182526319253</v>
      </c>
      <c r="H215" s="4">
        <f>IF(マンアワー!H215&gt;0,LN(マンアワー!H215),0)</f>
        <v>9.0053282397821359</v>
      </c>
      <c r="I215" s="4">
        <f>IF(マンアワー!I215&gt;0,LN(マンアワー!I215),0)</f>
        <v>8.6417074544255197</v>
      </c>
      <c r="K215" s="6">
        <f>E215-E$1089</f>
        <v>-0.16484234628682515</v>
      </c>
      <c r="L215" s="6">
        <f>F215-F$1089</f>
        <v>-0.1864315010441846</v>
      </c>
      <c r="M215" s="6">
        <f>G215-G$1089</f>
        <v>-0.10228647950657788</v>
      </c>
      <c r="N215" s="6">
        <f>H215-H$1089</f>
        <v>-5.658104377964257E-2</v>
      </c>
      <c r="O215" s="6">
        <f>I215-I$1089</f>
        <v>-0.12153266798286211</v>
      </c>
    </row>
    <row r="216" spans="1:15" x14ac:dyDescent="0.15">
      <c r="A216" s="1">
        <v>10</v>
      </c>
      <c r="B216" s="1" t="s">
        <v>93</v>
      </c>
      <c r="C216" s="1">
        <v>6</v>
      </c>
      <c r="D216" s="1" t="s">
        <v>3</v>
      </c>
      <c r="E216" s="4">
        <f>IF(マンアワー!E216&gt;0,LN(マンアワー!E216),0)</f>
        <v>9.2863635517521566</v>
      </c>
      <c r="F216" s="4">
        <f>IF(マンアワー!F216&gt;0,LN(マンアワー!F216),0)</f>
        <v>9.2570056007243657</v>
      </c>
      <c r="G216" s="4">
        <f>IF(マンアワー!G216&gt;0,LN(マンアワー!G216),0)</f>
        <v>9.4931929814270095</v>
      </c>
      <c r="H216" s="4">
        <f>IF(マンアワー!H216&gt;0,LN(マンアワー!H216),0)</f>
        <v>9.6217659342194661</v>
      </c>
      <c r="I216" s="4">
        <f>IF(マンアワー!I216&gt;0,LN(マンアワー!I216),0)</f>
        <v>9.5137069968016377</v>
      </c>
      <c r="K216" s="6">
        <f>E216-E$1090</f>
        <v>-5.8385198916461434E-2</v>
      </c>
      <c r="L216" s="6">
        <f>F216-F$1090</f>
        <v>0.12402936333298342</v>
      </c>
      <c r="M216" s="6">
        <f>G216-G$1090</f>
        <v>0.32271309735493325</v>
      </c>
      <c r="N216" s="6">
        <f>H216-H$1090</f>
        <v>0.49043079805912804</v>
      </c>
      <c r="O216" s="6">
        <f>I216-I$1090</f>
        <v>0.52007413578396644</v>
      </c>
    </row>
    <row r="217" spans="1:15" x14ac:dyDescent="0.15">
      <c r="A217" s="1">
        <v>10</v>
      </c>
      <c r="B217" s="1" t="s">
        <v>93</v>
      </c>
      <c r="C217" s="1">
        <v>7</v>
      </c>
      <c r="D217" s="1" t="s">
        <v>20</v>
      </c>
      <c r="E217" s="4">
        <f>IF(マンアワー!E217&gt;0,LN(マンアワー!E217),0)</f>
        <v>6.0754470361878816</v>
      </c>
      <c r="F217" s="4">
        <f>IF(マンアワー!F217&gt;0,LN(マンアワー!F217),0)</f>
        <v>5.5945436645638775</v>
      </c>
      <c r="G217" s="4">
        <f>IF(マンアワー!G217&gt;0,LN(マンアワー!G217),0)</f>
        <v>5.9540402091638045</v>
      </c>
      <c r="H217" s="4">
        <f>IF(マンアワー!H217&gt;0,LN(マンアワー!H217),0)</f>
        <v>6.0726907759213855</v>
      </c>
      <c r="I217" s="4">
        <f>IF(マンアワー!I217&gt;0,LN(マンアワー!I217),0)</f>
        <v>5.8989546272387248</v>
      </c>
      <c r="K217" s="6">
        <f>E217-E$1091</f>
        <v>-0.42650440049724203</v>
      </c>
      <c r="L217" s="6">
        <f>F217-F$1091</f>
        <v>-0.95075869107535649</v>
      </c>
      <c r="M217" s="6">
        <f>G217-G$1091</f>
        <v>-0.4729898648992199</v>
      </c>
      <c r="N217" s="6">
        <f>H217-H$1091</f>
        <v>-0.25016645813073612</v>
      </c>
      <c r="O217" s="6">
        <f>I217-I$1091</f>
        <v>-0.31838687124337639</v>
      </c>
    </row>
    <row r="218" spans="1:15" x14ac:dyDescent="0.15">
      <c r="A218" s="1">
        <v>10</v>
      </c>
      <c r="B218" s="1" t="s">
        <v>93</v>
      </c>
      <c r="C218" s="1">
        <v>8</v>
      </c>
      <c r="D218" s="1" t="s">
        <v>21</v>
      </c>
      <c r="E218" s="4">
        <f>IF(マンアワー!E218&gt;0,LN(マンアワー!E218),0)</f>
        <v>9.8019131007829312</v>
      </c>
      <c r="F218" s="4">
        <f>IF(マンアワー!F218&gt;0,LN(マンアワー!F218),0)</f>
        <v>9.9012222650503379</v>
      </c>
      <c r="G218" s="4">
        <f>IF(マンアワー!G218&gt;0,LN(マンアワー!G218),0)</f>
        <v>9.8107837705896959</v>
      </c>
      <c r="H218" s="4">
        <f>IF(マンアワー!H218&gt;0,LN(マンアワー!H218),0)</f>
        <v>9.4724055481300162</v>
      </c>
      <c r="I218" s="4">
        <f>IF(マンアワー!I218&gt;0,LN(マンアワー!I218),0)</f>
        <v>8.9564867339138718</v>
      </c>
      <c r="K218" s="6">
        <f>E218-E$1092</f>
        <v>-0.18782865545067295</v>
      </c>
      <c r="L218" s="6">
        <f>F218-F$1092</f>
        <v>-7.8382893986509217E-2</v>
      </c>
      <c r="M218" s="6">
        <f>G218-G$1092</f>
        <v>-7.5592003745002856E-2</v>
      </c>
      <c r="N218" s="6">
        <f>H218-H$1092</f>
        <v>-0.1526296635372546</v>
      </c>
      <c r="O218" s="6">
        <f>I218-I$1092</f>
        <v>-0.20708031777741276</v>
      </c>
    </row>
    <row r="219" spans="1:15" x14ac:dyDescent="0.15">
      <c r="A219" s="1">
        <v>10</v>
      </c>
      <c r="B219" s="1" t="s">
        <v>93</v>
      </c>
      <c r="C219" s="1">
        <v>9</v>
      </c>
      <c r="D219" s="1" t="s">
        <v>22</v>
      </c>
      <c r="E219" s="4">
        <f>IF(マンアワー!E219&gt;0,LN(マンアワー!E219),0)</f>
        <v>10.152361377872769</v>
      </c>
      <c r="F219" s="4">
        <f>IF(マンアワー!F219&gt;0,LN(マンアワー!F219),0)</f>
        <v>10.064566131500781</v>
      </c>
      <c r="G219" s="4">
        <f>IF(マンアワー!G219&gt;0,LN(マンアワー!G219),0)</f>
        <v>9.9419197476502852</v>
      </c>
      <c r="H219" s="4">
        <f>IF(マンアワー!H219&gt;0,LN(マンアワー!H219),0)</f>
        <v>9.6646323357102411</v>
      </c>
      <c r="I219" s="4">
        <f>IF(マンアワー!I219&gt;0,LN(マンアワー!I219),0)</f>
        <v>9.7136000112419705</v>
      </c>
      <c r="K219" s="6">
        <f>E219-E$1093</f>
        <v>0.21843632335674101</v>
      </c>
      <c r="L219" s="6">
        <f>F219-F$1093</f>
        <v>0.37173098123235526</v>
      </c>
      <c r="M219" s="6">
        <f>G219-G$1093</f>
        <v>0.39800588314185781</v>
      </c>
      <c r="N219" s="6">
        <f>H219-H$1093</f>
        <v>0.33752729517004454</v>
      </c>
      <c r="O219" s="6">
        <f>I219-I$1093</f>
        <v>0.36749521651261041</v>
      </c>
    </row>
    <row r="220" spans="1:15" x14ac:dyDescent="0.15">
      <c r="A220" s="1">
        <v>10</v>
      </c>
      <c r="B220" s="1" t="s">
        <v>93</v>
      </c>
      <c r="C220" s="1">
        <v>10</v>
      </c>
      <c r="D220" s="1" t="s">
        <v>23</v>
      </c>
      <c r="E220" s="4">
        <f>IF(マンアワー!E220&gt;0,LN(マンアワー!E220),0)</f>
        <v>10.601592116360361</v>
      </c>
      <c r="F220" s="4">
        <f>IF(マンアワー!F220&gt;0,LN(マンアワー!F220),0)</f>
        <v>10.718794442631914</v>
      </c>
      <c r="G220" s="4">
        <f>IF(マンアワー!G220&gt;0,LN(マンアワー!G220),0)</f>
        <v>11.023253994846156</v>
      </c>
      <c r="H220" s="4">
        <f>IF(マンアワー!H220&gt;0,LN(マンアワー!H220),0)</f>
        <v>10.783170554034859</v>
      </c>
      <c r="I220" s="4">
        <f>IF(マンアワー!I220&gt;0,LN(マンアワー!I220),0)</f>
        <v>10.537261062084212</v>
      </c>
      <c r="K220" s="6">
        <f>E220-E$1094</f>
        <v>0.49287765493339109</v>
      </c>
      <c r="L220" s="6">
        <f>F220-F$1094</f>
        <v>0.65909991176985727</v>
      </c>
      <c r="M220" s="6">
        <f>G220-G$1094</f>
        <v>0.72578097156379329</v>
      </c>
      <c r="N220" s="6">
        <f>H220-H$1094</f>
        <v>0.67030761535397687</v>
      </c>
      <c r="O220" s="6">
        <f>I220-I$1094</f>
        <v>0.67880008923978252</v>
      </c>
    </row>
    <row r="221" spans="1:15" x14ac:dyDescent="0.15">
      <c r="A221" s="1">
        <v>10</v>
      </c>
      <c r="B221" s="1" t="s">
        <v>93</v>
      </c>
      <c r="C221" s="1">
        <v>11</v>
      </c>
      <c r="D221" s="1" t="s">
        <v>24</v>
      </c>
      <c r="E221" s="4">
        <f>IF(マンアワー!E221&gt;0,LN(マンアワー!E221),0)</f>
        <v>10.552006073775415</v>
      </c>
      <c r="F221" s="4">
        <f>IF(マンアワー!F221&gt;0,LN(マンアワー!F221),0)</f>
        <v>10.843697787203283</v>
      </c>
      <c r="G221" s="4">
        <f>IF(マンアワー!G221&gt;0,LN(マンアワー!G221),0)</f>
        <v>11.211819285679859</v>
      </c>
      <c r="H221" s="4">
        <f>IF(マンアワー!H221&gt;0,LN(マンアワー!H221),0)</f>
        <v>11.147208257346172</v>
      </c>
      <c r="I221" s="4">
        <f>IF(マンアワー!I221&gt;0,LN(マンアワー!I221),0)</f>
        <v>10.968987227730054</v>
      </c>
      <c r="K221" s="6">
        <f>E221-E$1095</f>
        <v>0.35743362304252457</v>
      </c>
      <c r="L221" s="6">
        <f>F221-F$1095</f>
        <v>0.58932815599065869</v>
      </c>
      <c r="M221" s="6">
        <f>G221-G$1095</f>
        <v>0.73486452676638159</v>
      </c>
      <c r="N221" s="6">
        <f>H221-H$1095</f>
        <v>0.74032351755419334</v>
      </c>
      <c r="O221" s="6">
        <f>I221-I$1095</f>
        <v>0.69259575952262686</v>
      </c>
    </row>
    <row r="222" spans="1:15" x14ac:dyDescent="0.15">
      <c r="A222" s="1">
        <v>10</v>
      </c>
      <c r="B222" s="1" t="s">
        <v>93</v>
      </c>
      <c r="C222" s="1">
        <v>12</v>
      </c>
      <c r="D222" s="1" t="s">
        <v>25</v>
      </c>
      <c r="E222" s="4">
        <f>IF(マンアワー!E222&gt;0,LN(マンアワー!E222),0)</f>
        <v>11.623253297411754</v>
      </c>
      <c r="F222" s="4">
        <f>IF(マンアワー!F222&gt;0,LN(マンアワー!F222),0)</f>
        <v>11.656876722362574</v>
      </c>
      <c r="G222" s="4">
        <f>IF(マンアワー!G222&gt;0,LN(マンアワー!G222),0)</f>
        <v>12.016892570121385</v>
      </c>
      <c r="H222" s="4">
        <f>IF(マンアワー!H222&gt;0,LN(マンアワー!H222),0)</f>
        <v>11.734184968210119</v>
      </c>
      <c r="I222" s="4">
        <f>IF(マンアワー!I222&gt;0,LN(マンアワー!I222),0)</f>
        <v>11.393137342452052</v>
      </c>
      <c r="K222" s="6">
        <f>E222-E$1096</f>
        <v>1.4343648257025681</v>
      </c>
      <c r="L222" s="6">
        <f>F222-F$1096</f>
        <v>1.2413158762084304</v>
      </c>
      <c r="M222" s="6">
        <f>G222-G$1096</f>
        <v>1.0360273992650821</v>
      </c>
      <c r="N222" s="6">
        <f>H222-H$1096</f>
        <v>0.85121260621673578</v>
      </c>
      <c r="O222" s="6">
        <f>I222-I$1096</f>
        <v>0.69968680533364136</v>
      </c>
    </row>
    <row r="223" spans="1:15" x14ac:dyDescent="0.15">
      <c r="A223" s="1">
        <v>10</v>
      </c>
      <c r="B223" s="1" t="s">
        <v>93</v>
      </c>
      <c r="C223" s="1">
        <v>13</v>
      </c>
      <c r="D223" s="1" t="s">
        <v>26</v>
      </c>
      <c r="E223" s="4">
        <f>IF(マンアワー!E223&gt;0,LN(マンアワー!E223),0)</f>
        <v>11.044544095317727</v>
      </c>
      <c r="F223" s="4">
        <f>IF(マンアワー!F223&gt;0,LN(マンアワー!F223),0)</f>
        <v>11.246827332744846</v>
      </c>
      <c r="G223" s="4">
        <f>IF(マンアワー!G223&gt;0,LN(マンアワー!G223),0)</f>
        <v>11.577747050820721</v>
      </c>
      <c r="H223" s="4">
        <f>IF(マンアワー!H223&gt;0,LN(マンアワー!H223),0)</f>
        <v>11.559866008721398</v>
      </c>
      <c r="I223" s="4">
        <f>IF(マンアワー!I223&gt;0,LN(マンアワー!I223),0)</f>
        <v>11.535926979421737</v>
      </c>
      <c r="K223" s="6">
        <f>E223-E$1097</f>
        <v>1.4109941570992746</v>
      </c>
      <c r="L223" s="6">
        <f>F223-F$1097</f>
        <v>1.4807815865235359</v>
      </c>
      <c r="M223" s="6">
        <f>G223-G$1097</f>
        <v>1.7623716883664091</v>
      </c>
      <c r="N223" s="6">
        <f>H223-H$1097</f>
        <v>1.8274059728620689</v>
      </c>
      <c r="O223" s="6">
        <f>I223-I$1097</f>
        <v>1.5969795988694599</v>
      </c>
    </row>
    <row r="224" spans="1:15" x14ac:dyDescent="0.15">
      <c r="A224" s="1">
        <v>10</v>
      </c>
      <c r="B224" s="1" t="s">
        <v>93</v>
      </c>
      <c r="C224" s="1">
        <v>14</v>
      </c>
      <c r="D224" s="1" t="s">
        <v>27</v>
      </c>
      <c r="E224" s="4">
        <f>IF(マンアワー!E224&gt;0,LN(マンアワー!E224),0)</f>
        <v>8.5695539407949806</v>
      </c>
      <c r="F224" s="4">
        <f>IF(マンアワー!F224&gt;0,LN(マンアワー!F224),0)</f>
        <v>9.2091287267150381</v>
      </c>
      <c r="G224" s="4">
        <f>IF(マンアワー!G224&gt;0,LN(マンアワー!G224),0)</f>
        <v>9.0507891765832849</v>
      </c>
      <c r="H224" s="4">
        <f>IF(マンアワー!H224&gt;0,LN(マンアワー!H224),0)</f>
        <v>8.538634477479814</v>
      </c>
      <c r="I224" s="4">
        <f>IF(マンアワー!I224&gt;0,LN(マンアワー!I224),0)</f>
        <v>8.414203099197616</v>
      </c>
      <c r="K224" s="6">
        <f>E224-E$1098</f>
        <v>0.61442209638595902</v>
      </c>
      <c r="L224" s="6">
        <f>F224-F$1098</f>
        <v>0.85852452593162631</v>
      </c>
      <c r="M224" s="6">
        <f>G224-G$1098</f>
        <v>0.50494993876955618</v>
      </c>
      <c r="N224" s="6">
        <f>H224-H$1098</f>
        <v>0.36591725828147048</v>
      </c>
      <c r="O224" s="6">
        <f>I224-I$1098</f>
        <v>0.26771490183316615</v>
      </c>
    </row>
    <row r="225" spans="1:15" x14ac:dyDescent="0.15">
      <c r="A225" s="1">
        <v>10</v>
      </c>
      <c r="B225" s="1" t="s">
        <v>93</v>
      </c>
      <c r="C225" s="1">
        <v>15</v>
      </c>
      <c r="D225" s="1" t="s">
        <v>28</v>
      </c>
      <c r="E225" s="4">
        <f>IF(マンアワー!E225&gt;0,LN(マンアワー!E225),0)</f>
        <v>11.480363470935407</v>
      </c>
      <c r="F225" s="4">
        <f>IF(マンアワー!F225&gt;0,LN(マンアワー!F225),0)</f>
        <v>11.510394461726731</v>
      </c>
      <c r="G225" s="4">
        <f>IF(マンアワー!G225&gt;0,LN(マンアワー!G225),0)</f>
        <v>11.590906773423285</v>
      </c>
      <c r="H225" s="4">
        <f>IF(マンアワー!H225&gt;0,LN(マンアワー!H225),0)</f>
        <v>11.453302117568569</v>
      </c>
      <c r="I225" s="4">
        <f>IF(マンアワー!I225&gt;0,LN(マンアワー!I225),0)</f>
        <v>11.263326119903811</v>
      </c>
      <c r="K225" s="6">
        <f>E225-E$1099</f>
        <v>0.10717390024380968</v>
      </c>
      <c r="L225" s="6">
        <f>F225-F$1099</f>
        <v>0.20888390369958643</v>
      </c>
      <c r="M225" s="6">
        <f>G225-G$1099</f>
        <v>0.27445033296877241</v>
      </c>
      <c r="N225" s="6">
        <f>H225-H$1099</f>
        <v>0.38445450767854794</v>
      </c>
      <c r="O225" s="6">
        <f>I225-I$1099</f>
        <v>0.52081810791907301</v>
      </c>
    </row>
    <row r="226" spans="1:15" x14ac:dyDescent="0.15">
      <c r="A226" s="1">
        <v>10</v>
      </c>
      <c r="B226" s="1" t="s">
        <v>92</v>
      </c>
      <c r="C226" s="1">
        <v>16</v>
      </c>
      <c r="D226" s="1" t="s">
        <v>11</v>
      </c>
      <c r="E226" s="4">
        <f>IF(マンアワー!E226&gt;0,LN(マンアワー!E226),0)</f>
        <v>11.805326241462366</v>
      </c>
      <c r="F226" s="4">
        <f>IF(マンアワー!F226&gt;0,LN(マンアワー!F226),0)</f>
        <v>12.197546051219845</v>
      </c>
      <c r="G226" s="4">
        <f>IF(マンアワー!G226&gt;0,LN(マンアワー!G226),0)</f>
        <v>12.248259916260665</v>
      </c>
      <c r="H226" s="4">
        <f>IF(マンアワー!H226&gt;0,LN(マンアワー!H226),0)</f>
        <v>12.165624815274041</v>
      </c>
      <c r="I226" s="4">
        <f>IF(マンアワー!I226&gt;0,LN(マンアワー!I226),0)</f>
        <v>11.928480685082416</v>
      </c>
      <c r="K226" s="6">
        <f>E226-E$1100</f>
        <v>-0.17696740310297798</v>
      </c>
      <c r="L226" s="6">
        <f>F226-F$1100</f>
        <v>-8.8383737818299224E-2</v>
      </c>
      <c r="M226" s="6">
        <f>G226-G$1100</f>
        <v>-1.7245542225266419E-2</v>
      </c>
      <c r="N226" s="6">
        <f>H226-H$1100</f>
        <v>-8.6097242407781494E-2</v>
      </c>
      <c r="O226" s="6">
        <f>I226-I$1100</f>
        <v>-4.0678261677051353E-2</v>
      </c>
    </row>
    <row r="227" spans="1:15" x14ac:dyDescent="0.15">
      <c r="A227" s="1">
        <v>10</v>
      </c>
      <c r="B227" s="1" t="s">
        <v>92</v>
      </c>
      <c r="C227" s="1">
        <v>17</v>
      </c>
      <c r="D227" s="1" t="s">
        <v>12</v>
      </c>
      <c r="E227" s="4">
        <f>IF(マンアワー!E227&gt;0,LN(マンアワー!E227),0)</f>
        <v>9.0512740130636082</v>
      </c>
      <c r="F227" s="4">
        <f>IF(マンアワー!F227&gt;0,LN(マンアワー!F227),0)</f>
        <v>9.3295945734919385</v>
      </c>
      <c r="G227" s="4">
        <f>IF(マンアワー!G227&gt;0,LN(マンアワー!G227),0)</f>
        <v>9.452640468973847</v>
      </c>
      <c r="H227" s="4">
        <f>IF(マンアワー!H227&gt;0,LN(マンアワー!H227),0)</f>
        <v>9.5456682489033327</v>
      </c>
      <c r="I227" s="4">
        <f>IF(マンアワー!I227&gt;0,LN(マンアワー!I227),0)</f>
        <v>9.539096480064396</v>
      </c>
      <c r="K227" s="6">
        <f>E227-E$1101</f>
        <v>-0.12123132314197704</v>
      </c>
      <c r="L227" s="6">
        <f>F227-F$1101</f>
        <v>-6.3457439748688671E-3</v>
      </c>
      <c r="M227" s="6">
        <f>G227-G$1101</f>
        <v>5.3296712804442592E-3</v>
      </c>
      <c r="N227" s="6">
        <f>H227-H$1101</f>
        <v>4.8946784974207347E-2</v>
      </c>
      <c r="O227" s="6">
        <f>I227-I$1101</f>
        <v>9.4572204987521502E-2</v>
      </c>
    </row>
    <row r="228" spans="1:15" x14ac:dyDescent="0.15">
      <c r="A228" s="1">
        <v>10</v>
      </c>
      <c r="B228" s="1" t="s">
        <v>92</v>
      </c>
      <c r="C228" s="1">
        <v>18</v>
      </c>
      <c r="D228" s="1" t="s">
        <v>13</v>
      </c>
      <c r="E228" s="4">
        <f>IF(マンアワー!E228&gt;0,LN(マンアワー!E228),0)</f>
        <v>12.516636702124405</v>
      </c>
      <c r="F228" s="4">
        <f>IF(マンアワー!F228&gt;0,LN(マンアワー!F228),0)</f>
        <v>12.527549025010359</v>
      </c>
      <c r="G228" s="4">
        <f>IF(マンアワー!G228&gt;0,LN(マンアワー!G228),0)</f>
        <v>12.569233559484005</v>
      </c>
      <c r="H228" s="4">
        <f>IF(マンアワー!H228&gt;0,LN(マンアワー!H228),0)</f>
        <v>12.576504971915233</v>
      </c>
      <c r="I228" s="4">
        <f>IF(マンアワー!I228&gt;0,LN(マンアワー!I228),0)</f>
        <v>12.347764608186655</v>
      </c>
      <c r="K228" s="6">
        <f>E228-E$1102</f>
        <v>-7.1943771857908345E-2</v>
      </c>
      <c r="L228" s="6">
        <f>F228-F$1102</f>
        <v>-0.18586085191544832</v>
      </c>
      <c r="M228" s="6">
        <f>G228-G$1102</f>
        <v>-7.5871175503152699E-2</v>
      </c>
      <c r="N228" s="6">
        <f>H228-H$1102</f>
        <v>6.8327119438867712E-2</v>
      </c>
      <c r="O228" s="6">
        <f>I228-I$1102</f>
        <v>1.1858884935978864E-2</v>
      </c>
    </row>
    <row r="229" spans="1:15" x14ac:dyDescent="0.15">
      <c r="A229" s="1">
        <v>10</v>
      </c>
      <c r="B229" s="1" t="s">
        <v>92</v>
      </c>
      <c r="C229" s="1">
        <v>19</v>
      </c>
      <c r="D229" s="1" t="s">
        <v>14</v>
      </c>
      <c r="E229" s="4">
        <f>IF(マンアワー!E229&gt;0,LN(マンアワー!E229),0)</f>
        <v>10.402699576422018</v>
      </c>
      <c r="F229" s="4">
        <f>IF(マンアワー!F229&gt;0,LN(マンアワー!F229),0)</f>
        <v>10.639021134155414</v>
      </c>
      <c r="G229" s="4">
        <f>IF(マンアワー!G229&gt;0,LN(マンアワー!G229),0)</f>
        <v>10.866809598645743</v>
      </c>
      <c r="H229" s="4">
        <f>IF(マンアワー!H229&gt;0,LN(マンアワー!H229),0)</f>
        <v>10.713372217561995</v>
      </c>
      <c r="I229" s="4">
        <f>IF(マンアワー!I229&gt;0,LN(マンアワー!I229),0)</f>
        <v>10.673441150792591</v>
      </c>
      <c r="K229" s="6">
        <f>E229-E$1103</f>
        <v>-5.0105579913692466E-2</v>
      </c>
      <c r="L229" s="6">
        <f>F229-F$1103</f>
        <v>-9.886845855289117E-2</v>
      </c>
      <c r="M229" s="6">
        <f>G229-G$1103</f>
        <v>2.2715567162387984E-2</v>
      </c>
      <c r="N229" s="6">
        <f>H229-H$1103</f>
        <v>-1.6849796289228891E-3</v>
      </c>
      <c r="O229" s="6">
        <f>I229-I$1103</f>
        <v>-1.3408457747008384E-3</v>
      </c>
    </row>
    <row r="230" spans="1:15" x14ac:dyDescent="0.15">
      <c r="A230" s="1">
        <v>10</v>
      </c>
      <c r="B230" s="1" t="s">
        <v>92</v>
      </c>
      <c r="C230" s="1">
        <v>20</v>
      </c>
      <c r="D230" s="1" t="s">
        <v>15</v>
      </c>
      <c r="E230" s="4">
        <f>IF(マンアワー!E230&gt;0,LN(マンアワー!E230),0)</f>
        <v>8.4779368573254938</v>
      </c>
      <c r="F230" s="4">
        <f>IF(マンアワー!F230&gt;0,LN(マンアワー!F230),0)</f>
        <v>9.0692490960033414</v>
      </c>
      <c r="G230" s="4">
        <f>IF(マンアワー!G230&gt;0,LN(マンアワー!G230),0)</f>
        <v>9.6148543277876968</v>
      </c>
      <c r="H230" s="4">
        <f>IF(マンアワー!H230&gt;0,LN(マンアワー!H230),0)</f>
        <v>9.7177273800388555</v>
      </c>
      <c r="I230" s="4">
        <f>IF(マンアワー!I230&gt;0,LN(マンアワー!I230),0)</f>
        <v>9.6213105866013873</v>
      </c>
      <c r="K230" s="6">
        <f>E230-E$1104</f>
        <v>-0.19312662933439206</v>
      </c>
      <c r="L230" s="6">
        <f>F230-F$1104</f>
        <v>-0.20711530116256682</v>
      </c>
      <c r="M230" s="6">
        <f>G230-G$1104</f>
        <v>-5.224542455222192E-2</v>
      </c>
      <c r="N230" s="6">
        <f>H230-H$1104</f>
        <v>1.4897772074531801E-2</v>
      </c>
      <c r="O230" s="6">
        <f>I230-I$1104</f>
        <v>-3.5859411618680781E-2</v>
      </c>
    </row>
    <row r="231" spans="1:15" x14ac:dyDescent="0.15">
      <c r="A231" s="1">
        <v>10</v>
      </c>
      <c r="B231" s="1" t="s">
        <v>92</v>
      </c>
      <c r="C231" s="1">
        <v>21</v>
      </c>
      <c r="D231" s="1" t="s">
        <v>16</v>
      </c>
      <c r="E231" s="4">
        <f>IF(マンアワー!E231&gt;0,LN(マンアワー!E231),0)</f>
        <v>11.343160052709731</v>
      </c>
      <c r="F231" s="4">
        <f>IF(マンアワー!F231&gt;0,LN(マンアワー!F231),0)</f>
        <v>11.459143980230277</v>
      </c>
      <c r="G231" s="4">
        <f>IF(マンアワー!G231&gt;0,LN(マンアワー!G231),0)</f>
        <v>11.642434920531816</v>
      </c>
      <c r="H231" s="4">
        <f>IF(マンアワー!H231&gt;0,LN(マンアワー!H231),0)</f>
        <v>11.633573163293532</v>
      </c>
      <c r="I231" s="4">
        <f>IF(マンアワー!I231&gt;0,LN(マンアワー!I231),0)</f>
        <v>11.601675016199144</v>
      </c>
      <c r="K231" s="6">
        <f>E231-E$1105</f>
        <v>-0.21701032501475659</v>
      </c>
      <c r="L231" s="6">
        <f>F231-F$1105</f>
        <v>-0.15530544537279312</v>
      </c>
      <c r="M231" s="6">
        <f>G231-G$1105</f>
        <v>-1.3664380146899191E-2</v>
      </c>
      <c r="N231" s="6">
        <f>H231-H$1105</f>
        <v>1.3287782971742601E-2</v>
      </c>
      <c r="O231" s="6">
        <f>I231-I$1105</f>
        <v>7.05321642311727E-2</v>
      </c>
    </row>
    <row r="232" spans="1:15" x14ac:dyDescent="0.15">
      <c r="A232" s="1">
        <v>10</v>
      </c>
      <c r="B232" s="1" t="s">
        <v>91</v>
      </c>
      <c r="C232" s="1">
        <v>22</v>
      </c>
      <c r="D232" s="1" t="s">
        <v>8</v>
      </c>
      <c r="E232" s="4">
        <f>IF(マンアワー!E232&gt;0,LN(マンアワー!E232),0)</f>
        <v>12.460845959056307</v>
      </c>
      <c r="F232" s="4">
        <f>IF(マンアワー!F232&gt;0,LN(マンアワー!F232),0)</f>
        <v>12.770803905818616</v>
      </c>
      <c r="G232" s="4">
        <f>IF(マンアワー!G232&gt;0,LN(マンアワー!G232),0)</f>
        <v>13.086779698517466</v>
      </c>
      <c r="H232" s="4">
        <f>IF(マンアワー!H232&gt;0,LN(マンアワー!H232),0)</f>
        <v>13.153332800870453</v>
      </c>
      <c r="I232" s="4">
        <f>IF(マンアワー!I232&gt;0,LN(マンアワー!I232),0)</f>
        <v>13.245932326061698</v>
      </c>
      <c r="K232" s="6">
        <f>E232-E$1106</f>
        <v>-0.10237243031969179</v>
      </c>
      <c r="L232" s="6">
        <f>F232-F$1106</f>
        <v>-4.6684686644002937E-2</v>
      </c>
      <c r="M232" s="6">
        <f>G232-G$1106</f>
        <v>1.9481465543494281E-2</v>
      </c>
      <c r="N232" s="6">
        <f>H232-H$1106</f>
        <v>-3.2026370564439688E-2</v>
      </c>
      <c r="O232" s="6">
        <f>I232-I$1106</f>
        <v>-4.733705186388093E-2</v>
      </c>
    </row>
    <row r="233" spans="1:15" x14ac:dyDescent="0.15">
      <c r="A233" s="1">
        <v>10</v>
      </c>
      <c r="B233" s="1" t="s">
        <v>91</v>
      </c>
      <c r="C233" s="1">
        <v>23</v>
      </c>
      <c r="D233" s="1" t="s">
        <v>29</v>
      </c>
      <c r="E233" s="4">
        <f>IF(マンアワー!E233&gt;0,LN(マンアワー!E233),0)</f>
        <v>11.398814495345528</v>
      </c>
      <c r="F233" s="4">
        <f>IF(マンアワー!F233&gt;0,LN(マンアワー!F233),0)</f>
        <v>11.572287673236071</v>
      </c>
      <c r="G233" s="4">
        <f>IF(マンアワー!G233&gt;0,LN(マンアワー!G233),0)</f>
        <v>11.622050633733631</v>
      </c>
      <c r="H233" s="4">
        <f>IF(マンアワー!H233&gt;0,LN(マンアワー!H233),0)</f>
        <v>11.482195110820779</v>
      </c>
      <c r="I233" s="4">
        <f>IF(マンアワー!I233&gt;0,LN(マンアワー!I233),0)</f>
        <v>11.356609433274015</v>
      </c>
      <c r="K233" s="6">
        <f>E233-E$1107</f>
        <v>-0.21191287531147474</v>
      </c>
      <c r="L233" s="6">
        <f>F233-F$1107</f>
        <v>-0.18450724859182976</v>
      </c>
      <c r="M233" s="6">
        <f>G233-G$1107</f>
        <v>-0.11658368062499491</v>
      </c>
      <c r="N233" s="6">
        <f>H233-H$1107</f>
        <v>-0.17942575041315045</v>
      </c>
      <c r="O233" s="6">
        <f>I233-I$1107</f>
        <v>-0.14026307294930618</v>
      </c>
    </row>
    <row r="234" spans="1:15" x14ac:dyDescent="0.15">
      <c r="A234" s="1">
        <v>11</v>
      </c>
      <c r="B234" s="1" t="s">
        <v>277</v>
      </c>
      <c r="C234" s="1">
        <v>1</v>
      </c>
      <c r="D234" s="1" t="s">
        <v>9</v>
      </c>
      <c r="E234" s="4">
        <f>IF(マンアワー!E234&gt;0,LN(マンアワー!E234),0)</f>
        <v>13.181283506870694</v>
      </c>
      <c r="F234" s="4">
        <f>IF(マンアワー!F234&gt;0,LN(マンアワー!F234),0)</f>
        <v>12.768253760651536</v>
      </c>
      <c r="G234" s="4">
        <f>IF(マンアワー!G234&gt;0,LN(マンアワー!G234),0)</f>
        <v>12.333573794605917</v>
      </c>
      <c r="H234" s="4">
        <f>IF(マンアワー!H234&gt;0,LN(マンアワー!H234),0)</f>
        <v>11.930767646075386</v>
      </c>
      <c r="I234" s="4">
        <f>IF(マンアワー!I234&gt;0,LN(マンアワー!I234),0)</f>
        <v>11.640653173254645</v>
      </c>
      <c r="K234" s="6">
        <f>E234-E$1085</f>
        <v>0.35325186596321601</v>
      </c>
      <c r="L234" s="6">
        <f>F234-F$1085</f>
        <v>0.3586513425670681</v>
      </c>
      <c r="M234" s="6">
        <f>G234-G$1085</f>
        <v>0.32736671035209497</v>
      </c>
      <c r="N234" s="6">
        <f>H234-H$1085</f>
        <v>0.34971155135470688</v>
      </c>
      <c r="O234" s="6">
        <f>I234-I$1085</f>
        <v>0.29790429454340916</v>
      </c>
    </row>
    <row r="235" spans="1:15" x14ac:dyDescent="0.15">
      <c r="A235" s="1">
        <v>11</v>
      </c>
      <c r="B235" s="1" t="s">
        <v>277</v>
      </c>
      <c r="C235" s="1">
        <v>2</v>
      </c>
      <c r="D235" s="1" t="s">
        <v>10</v>
      </c>
      <c r="E235" s="4">
        <f>IF(マンアワー!E235&gt;0,LN(マンアワー!E235),0)</f>
        <v>8.7412576370291575</v>
      </c>
      <c r="F235" s="4">
        <f>IF(マンアワー!F235&gt;0,LN(マンアワー!F235),0)</f>
        <v>8.2945676220634859</v>
      </c>
      <c r="G235" s="4">
        <f>IF(マンアワー!G235&gt;0,LN(マンアワー!G235),0)</f>
        <v>7.9372237805651942</v>
      </c>
      <c r="H235" s="4">
        <f>IF(マンアワー!H235&gt;0,LN(マンアワー!H235),0)</f>
        <v>7.8306493282564738</v>
      </c>
      <c r="I235" s="4">
        <f>IF(マンアワー!I235&gt;0,LN(マンアワー!I235),0)</f>
        <v>7.2682444269307638</v>
      </c>
      <c r="K235" s="6">
        <f>E235-E$1086</f>
        <v>-0.10706866667684523</v>
      </c>
      <c r="L235" s="6">
        <f>F235-F$1086</f>
        <v>-2.6153968521821724E-2</v>
      </c>
      <c r="M235" s="6">
        <f>G235-G$1086</f>
        <v>-0.13850843339990604</v>
      </c>
      <c r="N235" s="6">
        <f>H235-H$1086</f>
        <v>0.11170475906850985</v>
      </c>
      <c r="O235" s="6">
        <f>I235-I$1086</f>
        <v>0.29183056269336927</v>
      </c>
    </row>
    <row r="236" spans="1:15" x14ac:dyDescent="0.15">
      <c r="A236" s="1">
        <v>11</v>
      </c>
      <c r="B236" s="1" t="s">
        <v>97</v>
      </c>
      <c r="C236" s="1">
        <v>3</v>
      </c>
      <c r="D236" s="1" t="s">
        <v>17</v>
      </c>
      <c r="E236" s="4">
        <f>IF(マンアワー!E236&gt;0,LN(マンアワー!E236),0)</f>
        <v>11.288724557119146</v>
      </c>
      <c r="F236" s="4">
        <f>IF(マンアワー!F236&gt;0,LN(マンアワー!F236),0)</f>
        <v>11.442082269581757</v>
      </c>
      <c r="G236" s="4">
        <f>IF(マンアワー!G236&gt;0,LN(マンアワー!G236),0)</f>
        <v>11.667339242436135</v>
      </c>
      <c r="H236" s="4">
        <f>IF(マンアワー!H236&gt;0,LN(マンアワー!H236),0)</f>
        <v>11.731481883977464</v>
      </c>
      <c r="I236" s="4">
        <f>IF(マンアワー!I236&gt;0,LN(マンアワー!I236),0)</f>
        <v>11.682097482366949</v>
      </c>
      <c r="K236" s="6">
        <f>E236-E$1087</f>
        <v>0.57917786284520645</v>
      </c>
      <c r="L236" s="6">
        <f>F236-F$1087</f>
        <v>0.72395354577051663</v>
      </c>
      <c r="M236" s="6">
        <f>G236-G$1087</f>
        <v>0.8434401390885764</v>
      </c>
      <c r="N236" s="6">
        <f>H236-H$1087</f>
        <v>1.0046134914174871</v>
      </c>
      <c r="O236" s="6">
        <f>I236-I$1087</f>
        <v>1.075581592461937</v>
      </c>
    </row>
    <row r="237" spans="1:15" x14ac:dyDescent="0.15">
      <c r="A237" s="1">
        <v>11</v>
      </c>
      <c r="B237" s="1" t="s">
        <v>97</v>
      </c>
      <c r="C237" s="1">
        <v>4</v>
      </c>
      <c r="D237" s="1" t="s">
        <v>18</v>
      </c>
      <c r="E237" s="4">
        <f>IF(マンアワー!E237&gt;0,LN(マンアワー!E237),0)</f>
        <v>11.768774916808223</v>
      </c>
      <c r="F237" s="4">
        <f>IF(マンアワー!F237&gt;0,LN(マンアワー!F237),0)</f>
        <v>11.495676257724691</v>
      </c>
      <c r="G237" s="4">
        <f>IF(マンアワー!G237&gt;0,LN(マンアワー!G237),0)</f>
        <v>11.33551859569225</v>
      </c>
      <c r="H237" s="4">
        <f>IF(マンアワー!H237&gt;0,LN(マンアワー!H237),0)</f>
        <v>10.719530748896583</v>
      </c>
      <c r="I237" s="4">
        <f>IF(マンアワー!I237&gt;0,LN(マンアワー!I237),0)</f>
        <v>9.9621992528844743</v>
      </c>
      <c r="K237" s="6">
        <f>E237-E$1088</f>
        <v>0.85970759659545948</v>
      </c>
      <c r="L237" s="6">
        <f>F237-F$1088</f>
        <v>0.63966638527726261</v>
      </c>
      <c r="M237" s="6">
        <f>G237-G$1088</f>
        <v>0.46040712486933622</v>
      </c>
      <c r="N237" s="6">
        <f>H237-H$1088</f>
        <v>0.50169261772127172</v>
      </c>
      <c r="O237" s="6">
        <f>I237-I$1088</f>
        <v>0.52707061030046098</v>
      </c>
    </row>
    <row r="238" spans="1:15" x14ac:dyDescent="0.15">
      <c r="A238" s="1">
        <v>11</v>
      </c>
      <c r="B238" s="1" t="s">
        <v>97</v>
      </c>
      <c r="C238" s="1">
        <v>5</v>
      </c>
      <c r="D238" s="1" t="s">
        <v>19</v>
      </c>
      <c r="E238" s="4">
        <f>IF(マンアワー!E238&gt;0,LN(マンアワー!E238),0)</f>
        <v>10.593742452482596</v>
      </c>
      <c r="F238" s="4">
        <f>IF(マンアワー!F238&gt;0,LN(マンアワー!F238),0)</f>
        <v>10.646124972035583</v>
      </c>
      <c r="G238" s="4">
        <f>IF(マンアワー!G238&gt;0,LN(マンアワー!G238),0)</f>
        <v>10.791781965864296</v>
      </c>
      <c r="H238" s="4">
        <f>IF(マンアワー!H238&gt;0,LN(マンアワー!H238),0)</f>
        <v>10.699225625719873</v>
      </c>
      <c r="I238" s="4">
        <f>IF(マンアワー!I238&gt;0,LN(マンアワー!I238),0)</f>
        <v>10.271867320927182</v>
      </c>
      <c r="K238" s="6">
        <f>E238-E$1089</f>
        <v>1.2512845697319079</v>
      </c>
      <c r="L238" s="6">
        <f>F238-F$1089</f>
        <v>1.459546422957045</v>
      </c>
      <c r="M238" s="6">
        <f>G238-G$1089</f>
        <v>1.5447772337257923</v>
      </c>
      <c r="N238" s="6">
        <f>H238-H$1089</f>
        <v>1.6373163421580941</v>
      </c>
      <c r="O238" s="6">
        <f>I238-I$1089</f>
        <v>1.5086271985188002</v>
      </c>
    </row>
    <row r="239" spans="1:15" x14ac:dyDescent="0.15">
      <c r="A239" s="1">
        <v>11</v>
      </c>
      <c r="B239" s="1" t="s">
        <v>97</v>
      </c>
      <c r="C239" s="1">
        <v>6</v>
      </c>
      <c r="D239" s="1" t="s">
        <v>3</v>
      </c>
      <c r="E239" s="4">
        <f>IF(マンアワー!E239&gt;0,LN(マンアワー!E239),0)</f>
        <v>10.591737128991655</v>
      </c>
      <c r="F239" s="4">
        <f>IF(マンアワー!F239&gt;0,LN(マンアワー!F239),0)</f>
        <v>10.619469702460762</v>
      </c>
      <c r="G239" s="4">
        <f>IF(マンアワー!G239&gt;0,LN(マンアワー!G239),0)</f>
        <v>10.762973561971156</v>
      </c>
      <c r="H239" s="4">
        <f>IF(マンアワー!H239&gt;0,LN(マンアワー!H239),0)</f>
        <v>10.788916565519179</v>
      </c>
      <c r="I239" s="4">
        <f>IF(マンアワー!I239&gt;0,LN(マンアワー!I239),0)</f>
        <v>10.635478544792905</v>
      </c>
      <c r="K239" s="6">
        <f>E239-E$1090</f>
        <v>1.2469883783230369</v>
      </c>
      <c r="L239" s="6">
        <f>F239-F$1090</f>
        <v>1.4864934650693797</v>
      </c>
      <c r="M239" s="6">
        <f>G239-G$1090</f>
        <v>1.5924936778990801</v>
      </c>
      <c r="N239" s="6">
        <f>H239-H$1090</f>
        <v>1.6575814293588405</v>
      </c>
      <c r="O239" s="6">
        <f>I239-I$1090</f>
        <v>1.6418456837752338</v>
      </c>
    </row>
    <row r="240" spans="1:15" x14ac:dyDescent="0.15">
      <c r="A240" s="1">
        <v>11</v>
      </c>
      <c r="B240" s="1" t="s">
        <v>97</v>
      </c>
      <c r="C240" s="1">
        <v>7</v>
      </c>
      <c r="D240" s="1" t="s">
        <v>20</v>
      </c>
      <c r="E240" s="4">
        <f>IF(マンアワー!E240&gt;0,LN(マンアワー!E240),0)</f>
        <v>6.7296542398888999</v>
      </c>
      <c r="F240" s="4">
        <f>IF(マンアワー!F240&gt;0,LN(マンアワー!F240),0)</f>
        <v>6.7024604276507684</v>
      </c>
      <c r="G240" s="4">
        <f>IF(マンアワー!G240&gt;0,LN(マンアワー!G240),0)</f>
        <v>7.154230090311203</v>
      </c>
      <c r="H240" s="4">
        <f>IF(マンアワー!H240&gt;0,LN(マンアワー!H240),0)</f>
        <v>6.6995872190562462</v>
      </c>
      <c r="I240" s="4">
        <f>IF(マンアワー!I240&gt;0,LN(マンアワー!I240),0)</f>
        <v>6.9346297113874389</v>
      </c>
      <c r="K240" s="6">
        <f>E240-E$1091</f>
        <v>0.22770280320377623</v>
      </c>
      <c r="L240" s="6">
        <f>F240-F$1091</f>
        <v>0.15715807201153442</v>
      </c>
      <c r="M240" s="6">
        <f>G240-G$1091</f>
        <v>0.72720001624817865</v>
      </c>
      <c r="N240" s="6">
        <f>H240-H$1091</f>
        <v>0.37672998500412458</v>
      </c>
      <c r="O240" s="6">
        <f>I240-I$1091</f>
        <v>0.71728821290533773</v>
      </c>
    </row>
    <row r="241" spans="1:15" x14ac:dyDescent="0.15">
      <c r="A241" s="1">
        <v>11</v>
      </c>
      <c r="B241" s="1" t="s">
        <v>97</v>
      </c>
      <c r="C241" s="1">
        <v>8</v>
      </c>
      <c r="D241" s="1" t="s">
        <v>21</v>
      </c>
      <c r="E241" s="4">
        <f>IF(マンアワー!E241&gt;0,LN(マンアワー!E241),0)</f>
        <v>10.635364856229868</v>
      </c>
      <c r="F241" s="4">
        <f>IF(マンアワー!F241&gt;0,LN(マンアワー!F241),0)</f>
        <v>10.583408193092335</v>
      </c>
      <c r="G241" s="4">
        <f>IF(マンアワー!G241&gt;0,LN(マンアワー!G241),0)</f>
        <v>10.541736119962012</v>
      </c>
      <c r="H241" s="4">
        <f>IF(マンアワー!H241&gt;0,LN(マンアワー!H241),0)</f>
        <v>10.287427926663174</v>
      </c>
      <c r="I241" s="4">
        <f>IF(マンアワー!I241&gt;0,LN(マンアワー!I241),0)</f>
        <v>9.849782214986897</v>
      </c>
      <c r="K241" s="6">
        <f>E241-E$1092</f>
        <v>0.64562309999626422</v>
      </c>
      <c r="L241" s="6">
        <f>F241-F$1092</f>
        <v>0.6038030340554883</v>
      </c>
      <c r="M241" s="6">
        <f>G241-G$1092</f>
        <v>0.65536034562731338</v>
      </c>
      <c r="N241" s="6">
        <f>H241-H$1092</f>
        <v>0.66239271499590302</v>
      </c>
      <c r="O241" s="6">
        <f>I241-I$1092</f>
        <v>0.68621516329561238</v>
      </c>
    </row>
    <row r="242" spans="1:15" x14ac:dyDescent="0.15">
      <c r="A242" s="1">
        <v>11</v>
      </c>
      <c r="B242" s="1" t="s">
        <v>97</v>
      </c>
      <c r="C242" s="1">
        <v>9</v>
      </c>
      <c r="D242" s="1" t="s">
        <v>22</v>
      </c>
      <c r="E242" s="4">
        <f>IF(マンアワー!E242&gt;0,LN(マンアワー!E242),0)</f>
        <v>11.605188937187119</v>
      </c>
      <c r="F242" s="4">
        <f>IF(マンアワー!F242&gt;0,LN(マンアワー!F242),0)</f>
        <v>11.27675007787616</v>
      </c>
      <c r="G242" s="4">
        <f>IF(マンアワー!G242&gt;0,LN(マンアワー!G242),0)</f>
        <v>11.051445775223714</v>
      </c>
      <c r="H242" s="4">
        <f>IF(マンアワー!H242&gt;0,LN(マンアワー!H242),0)</f>
        <v>10.713835025662304</v>
      </c>
      <c r="I242" s="4">
        <f>IF(マンアワー!I242&gt;0,LN(マンアワー!I242),0)</f>
        <v>10.557725909494692</v>
      </c>
      <c r="K242" s="6">
        <f>E242-E$1093</f>
        <v>1.6712638826710915</v>
      </c>
      <c r="L242" s="6">
        <f>F242-F$1093</f>
        <v>1.5839149276077347</v>
      </c>
      <c r="M242" s="6">
        <f>G242-G$1093</f>
        <v>1.5075319107152865</v>
      </c>
      <c r="N242" s="6">
        <f>H242-H$1093</f>
        <v>1.3867299851221073</v>
      </c>
      <c r="O242" s="6">
        <f>I242-I$1093</f>
        <v>1.2116211147653324</v>
      </c>
    </row>
    <row r="243" spans="1:15" x14ac:dyDescent="0.15">
      <c r="A243" s="1">
        <v>11</v>
      </c>
      <c r="B243" s="1" t="s">
        <v>97</v>
      </c>
      <c r="C243" s="1">
        <v>10</v>
      </c>
      <c r="D243" s="1" t="s">
        <v>23</v>
      </c>
      <c r="E243" s="4">
        <f>IF(マンアワー!E243&gt;0,LN(マンアワー!E243),0)</f>
        <v>11.604738388388201</v>
      </c>
      <c r="F243" s="4">
        <f>IF(マンアワー!F243&gt;0,LN(マンアワー!F243),0)</f>
        <v>11.645792220827108</v>
      </c>
      <c r="G243" s="4">
        <f>IF(マンアワー!G243&gt;0,LN(マンアワー!G243),0)</f>
        <v>11.844789552641982</v>
      </c>
      <c r="H243" s="4">
        <f>IF(マンアワー!H243&gt;0,LN(マンアワー!H243),0)</f>
        <v>11.628280240795943</v>
      </c>
      <c r="I243" s="4">
        <f>IF(マンアワー!I243&gt;0,LN(マンアワー!I243),0)</f>
        <v>11.317373281758647</v>
      </c>
      <c r="K243" s="6">
        <f>E243-E$1094</f>
        <v>1.4960239269612305</v>
      </c>
      <c r="L243" s="6">
        <f>F243-F$1094</f>
        <v>1.586097689965051</v>
      </c>
      <c r="M243" s="6">
        <f>G243-G$1094</f>
        <v>1.5473165293596196</v>
      </c>
      <c r="N243" s="6">
        <f>H243-H$1094</f>
        <v>1.5154173021150612</v>
      </c>
      <c r="O243" s="6">
        <f>I243-I$1094</f>
        <v>1.4589123089142166</v>
      </c>
    </row>
    <row r="244" spans="1:15" x14ac:dyDescent="0.15">
      <c r="A244" s="1">
        <v>11</v>
      </c>
      <c r="B244" s="1" t="s">
        <v>97</v>
      </c>
      <c r="C244" s="1">
        <v>11</v>
      </c>
      <c r="D244" s="1" t="s">
        <v>24</v>
      </c>
      <c r="E244" s="4">
        <f>IF(マンアワー!E244&gt;0,LN(マンアワー!E244),0)</f>
        <v>11.736139369823285</v>
      </c>
      <c r="F244" s="4">
        <f>IF(マンアワー!F244&gt;0,LN(マンアワー!F244),0)</f>
        <v>11.905827406276526</v>
      </c>
      <c r="G244" s="4">
        <f>IF(マンアワー!G244&gt;0,LN(マンアワー!G244),0)</f>
        <v>12.140331511361246</v>
      </c>
      <c r="H244" s="4">
        <f>IF(マンアワー!H244&gt;0,LN(マンアワー!H244),0)</f>
        <v>11.886049204668137</v>
      </c>
      <c r="I244" s="4">
        <f>IF(マンアワー!I244&gt;0,LN(マンアワー!I244),0)</f>
        <v>11.572715176009138</v>
      </c>
      <c r="K244" s="6">
        <f>E244-E$1095</f>
        <v>1.5415669190903944</v>
      </c>
      <c r="L244" s="6">
        <f>F244-F$1095</f>
        <v>1.6514577750639017</v>
      </c>
      <c r="M244" s="6">
        <f>G244-G$1095</f>
        <v>1.6633767524477694</v>
      </c>
      <c r="N244" s="6">
        <f>H244-H$1095</f>
        <v>1.4791644648761579</v>
      </c>
      <c r="O244" s="6">
        <f>I244-I$1095</f>
        <v>1.2963237078017116</v>
      </c>
    </row>
    <row r="245" spans="1:15" x14ac:dyDescent="0.15">
      <c r="A245" s="1">
        <v>11</v>
      </c>
      <c r="B245" s="1" t="s">
        <v>97</v>
      </c>
      <c r="C245" s="1">
        <v>12</v>
      </c>
      <c r="D245" s="1" t="s">
        <v>25</v>
      </c>
      <c r="E245" s="4">
        <f>IF(マンアワー!E245&gt;0,LN(マンアワー!E245),0)</f>
        <v>11.908147867728713</v>
      </c>
      <c r="F245" s="4">
        <f>IF(マンアワー!F245&gt;0,LN(マンアワー!F245),0)</f>
        <v>12.003146391233997</v>
      </c>
      <c r="G245" s="4">
        <f>IF(マンアワー!G245&gt;0,LN(マンアワー!G245),0)</f>
        <v>12.346250370585899</v>
      </c>
      <c r="H245" s="4">
        <f>IF(マンアワー!H245&gt;0,LN(マンアワー!H245),0)</f>
        <v>12.072373187492481</v>
      </c>
      <c r="I245" s="4">
        <f>IF(マンアワー!I245&gt;0,LN(マンアワー!I245),0)</f>
        <v>11.756774757140121</v>
      </c>
      <c r="K245" s="6">
        <f>E245-E$1096</f>
        <v>1.7192593960195275</v>
      </c>
      <c r="L245" s="6">
        <f>F245-F$1096</f>
        <v>1.5875855450798539</v>
      </c>
      <c r="M245" s="6">
        <f>G245-G$1096</f>
        <v>1.3653851997295963</v>
      </c>
      <c r="N245" s="6">
        <f>H245-H$1096</f>
        <v>1.1894008254990975</v>
      </c>
      <c r="O245" s="6">
        <f>I245-I$1096</f>
        <v>1.0633242200217108</v>
      </c>
    </row>
    <row r="246" spans="1:15" x14ac:dyDescent="0.15">
      <c r="A246" s="1">
        <v>11</v>
      </c>
      <c r="B246" s="1" t="s">
        <v>97</v>
      </c>
      <c r="C246" s="1">
        <v>13</v>
      </c>
      <c r="D246" s="1" t="s">
        <v>26</v>
      </c>
      <c r="E246" s="4">
        <f>IF(マンアワー!E246&gt;0,LN(マンアワー!E246),0)</f>
        <v>11.692108966369956</v>
      </c>
      <c r="F246" s="4">
        <f>IF(マンアワー!F246&gt;0,LN(マンアワー!F246),0)</f>
        <v>11.831709286767168</v>
      </c>
      <c r="G246" s="4">
        <f>IF(マンアワー!G246&gt;0,LN(マンアワー!G246),0)</f>
        <v>12.017833724269607</v>
      </c>
      <c r="H246" s="4">
        <f>IF(マンアワー!H246&gt;0,LN(マンアワー!H246),0)</f>
        <v>11.682027314917349</v>
      </c>
      <c r="I246" s="4">
        <f>IF(マンアワー!I246&gt;0,LN(マンアワー!I246),0)</f>
        <v>11.628976303541464</v>
      </c>
      <c r="K246" s="6">
        <f>E246-E$1097</f>
        <v>2.0585590281515032</v>
      </c>
      <c r="L246" s="6">
        <f>F246-F$1097</f>
        <v>2.0656635405458577</v>
      </c>
      <c r="M246" s="6">
        <f>G246-G$1097</f>
        <v>2.202458361815296</v>
      </c>
      <c r="N246" s="6">
        <f>H246-H$1097</f>
        <v>1.9495672790580194</v>
      </c>
      <c r="O246" s="6">
        <f>I246-I$1097</f>
        <v>1.6900289229891872</v>
      </c>
    </row>
    <row r="247" spans="1:15" x14ac:dyDescent="0.15">
      <c r="A247" s="1">
        <v>11</v>
      </c>
      <c r="B247" s="1" t="s">
        <v>97</v>
      </c>
      <c r="C247" s="1">
        <v>14</v>
      </c>
      <c r="D247" s="1" t="s">
        <v>27</v>
      </c>
      <c r="E247" s="4">
        <f>IF(マンアワー!E247&gt;0,LN(マンアワー!E247),0)</f>
        <v>10.955018066074141</v>
      </c>
      <c r="F247" s="4">
        <f>IF(マンアワー!F247&gt;0,LN(マンアワー!F247),0)</f>
        <v>11.083963886884835</v>
      </c>
      <c r="G247" s="4">
        <f>IF(マンアワー!G247&gt;0,LN(マンアワー!G247),0)</f>
        <v>10.902021074514408</v>
      </c>
      <c r="H247" s="4">
        <f>IF(マンアワー!H247&gt;0,LN(マンアワー!H247),0)</f>
        <v>10.308701506513268</v>
      </c>
      <c r="I247" s="4">
        <f>IF(マンアワー!I247&gt;0,LN(マンアワー!I247),0)</f>
        <v>10.030147330364947</v>
      </c>
      <c r="K247" s="6">
        <f>E247-E$1098</f>
        <v>2.9998862216651192</v>
      </c>
      <c r="L247" s="6">
        <f>F247-F$1098</f>
        <v>2.7333596861014229</v>
      </c>
      <c r="M247" s="6">
        <f>G247-G$1098</f>
        <v>2.3561818367006797</v>
      </c>
      <c r="N247" s="6">
        <f>H247-H$1098</f>
        <v>2.1359842873149244</v>
      </c>
      <c r="O247" s="6">
        <f>I247-I$1098</f>
        <v>1.8836591330004975</v>
      </c>
    </row>
    <row r="248" spans="1:15" x14ac:dyDescent="0.15">
      <c r="A248" s="1">
        <v>11</v>
      </c>
      <c r="B248" s="1" t="s">
        <v>97</v>
      </c>
      <c r="C248" s="1">
        <v>15</v>
      </c>
      <c r="D248" s="1" t="s">
        <v>28</v>
      </c>
      <c r="E248" s="4">
        <f>IF(マンアワー!E248&gt;0,LN(マンアワー!E248),0)</f>
        <v>12.424934184072598</v>
      </c>
      <c r="F248" s="4">
        <f>IF(マンアワー!F248&gt;0,LN(マンアワー!F248),0)</f>
        <v>12.591993327439912</v>
      </c>
      <c r="G248" s="4">
        <f>IF(マンアワー!G248&gt;0,LN(マンアワー!G248),0)</f>
        <v>12.735111870993267</v>
      </c>
      <c r="H248" s="4">
        <f>IF(マンアワー!H248&gt;0,LN(マンアワー!H248),0)</f>
        <v>12.584124363099088</v>
      </c>
      <c r="I248" s="4">
        <f>IF(マンアワー!I248&gt;0,LN(マンアワー!I248),0)</f>
        <v>12.270681762900701</v>
      </c>
      <c r="K248" s="6">
        <f>E248-E$1099</f>
        <v>1.0517446133810004</v>
      </c>
      <c r="L248" s="6">
        <f>F248-F$1099</f>
        <v>1.2904827694127672</v>
      </c>
      <c r="M248" s="6">
        <f>G248-G$1099</f>
        <v>1.4186554305387542</v>
      </c>
      <c r="N248" s="6">
        <f>H248-H$1099</f>
        <v>1.5152767532090667</v>
      </c>
      <c r="O248" s="6">
        <f>I248-I$1099</f>
        <v>1.528173750915963</v>
      </c>
    </row>
    <row r="249" spans="1:15" x14ac:dyDescent="0.15">
      <c r="A249" s="1">
        <v>11</v>
      </c>
      <c r="B249" s="1" t="s">
        <v>277</v>
      </c>
      <c r="C249" s="1">
        <v>16</v>
      </c>
      <c r="D249" s="1" t="s">
        <v>11</v>
      </c>
      <c r="E249" s="4">
        <f>IF(マンアワー!E249&gt;0,LN(マンアワー!E249),0)</f>
        <v>12.513575195504576</v>
      </c>
      <c r="F249" s="4">
        <f>IF(マンアワー!F249&gt;0,LN(マンアワー!F249),0)</f>
        <v>12.986852650622779</v>
      </c>
      <c r="G249" s="4">
        <f>IF(マンアワー!G249&gt;0,LN(マンアワー!G249),0)</f>
        <v>13.246736460683014</v>
      </c>
      <c r="H249" s="4">
        <f>IF(マンアワー!H249&gt;0,LN(マンアワー!H249),0)</f>
        <v>13.177678639161316</v>
      </c>
      <c r="I249" s="4">
        <f>IF(マンアワー!I249&gt;0,LN(マンアワー!I249),0)</f>
        <v>13.032265735660802</v>
      </c>
      <c r="K249" s="6">
        <f>E249-E$1100</f>
        <v>0.53128155093923191</v>
      </c>
      <c r="L249" s="6">
        <f>F249-F$1100</f>
        <v>0.70092286158463502</v>
      </c>
      <c r="M249" s="6">
        <f>G249-G$1100</f>
        <v>0.9812310021970827</v>
      </c>
      <c r="N249" s="6">
        <f>H249-H$1100</f>
        <v>0.92595658147949322</v>
      </c>
      <c r="O249" s="6">
        <f>I249-I$1100</f>
        <v>1.0631067889013348</v>
      </c>
    </row>
    <row r="250" spans="1:15" x14ac:dyDescent="0.15">
      <c r="A250" s="1">
        <v>11</v>
      </c>
      <c r="B250" s="1" t="s">
        <v>277</v>
      </c>
      <c r="C250" s="1">
        <v>17</v>
      </c>
      <c r="D250" s="1" t="s">
        <v>12</v>
      </c>
      <c r="E250" s="4">
        <f>IF(マンアワー!E250&gt;0,LN(マンアワー!E250),0)</f>
        <v>9.5819086781895013</v>
      </c>
      <c r="F250" s="4">
        <f>IF(マンアワー!F250&gt;0,LN(マンアワー!F250),0)</f>
        <v>10.070906238703628</v>
      </c>
      <c r="G250" s="4">
        <f>IF(マンアワー!G250&gt;0,LN(マンアワー!G250),0)</f>
        <v>10.317608843897881</v>
      </c>
      <c r="H250" s="4">
        <f>IF(マンアワー!H250&gt;0,LN(マンアワー!H250),0)</f>
        <v>10.415314517543996</v>
      </c>
      <c r="I250" s="4">
        <f>IF(マンアワー!I250&gt;0,LN(マンアワー!I250),0)</f>
        <v>10.403575812548453</v>
      </c>
      <c r="K250" s="6">
        <f>E250-E$1101</f>
        <v>0.40940334198391604</v>
      </c>
      <c r="L250" s="6">
        <f>F250-F$1101</f>
        <v>0.73496592123682092</v>
      </c>
      <c r="M250" s="6">
        <f>G250-G$1101</f>
        <v>0.87029804620447848</v>
      </c>
      <c r="N250" s="6">
        <f>H250-H$1101</f>
        <v>0.91859305361487031</v>
      </c>
      <c r="O250" s="6">
        <f>I250-I$1101</f>
        <v>0.9590515374715789</v>
      </c>
    </row>
    <row r="251" spans="1:15" x14ac:dyDescent="0.15">
      <c r="A251" s="1">
        <v>11</v>
      </c>
      <c r="B251" s="1" t="s">
        <v>277</v>
      </c>
      <c r="C251" s="1">
        <v>18</v>
      </c>
      <c r="D251" s="1" t="s">
        <v>13</v>
      </c>
      <c r="E251" s="4">
        <f>IF(マンアワー!E251&gt;0,LN(マンアワー!E251),0)</f>
        <v>13.123157749933624</v>
      </c>
      <c r="F251" s="4">
        <f>IF(マンアワー!F251&gt;0,LN(マンアワー!F251),0)</f>
        <v>13.402753952143119</v>
      </c>
      <c r="G251" s="4">
        <f>IF(マンアワー!G251&gt;0,LN(マンアワー!G251),0)</f>
        <v>13.40793688600494</v>
      </c>
      <c r="H251" s="4">
        <f>IF(マンアワー!H251&gt;0,LN(マンアワー!H251),0)</f>
        <v>13.419455439372427</v>
      </c>
      <c r="I251" s="4">
        <f>IF(マンアワー!I251&gt;0,LN(マンアワー!I251),0)</f>
        <v>13.314045029614055</v>
      </c>
      <c r="K251" s="6">
        <f>E251-E$1102</f>
        <v>0.53457727595131033</v>
      </c>
      <c r="L251" s="6">
        <f>F251-F$1102</f>
        <v>0.68934407521731167</v>
      </c>
      <c r="M251" s="6">
        <f>G251-G$1102</f>
        <v>0.76283215101778268</v>
      </c>
      <c r="N251" s="6">
        <f>H251-H$1102</f>
        <v>0.91127758689606253</v>
      </c>
      <c r="O251" s="6">
        <f>I251-I$1102</f>
        <v>0.97813930636337965</v>
      </c>
    </row>
    <row r="252" spans="1:15" x14ac:dyDescent="0.15">
      <c r="A252" s="1">
        <v>11</v>
      </c>
      <c r="B252" s="1" t="s">
        <v>277</v>
      </c>
      <c r="C252" s="1">
        <v>19</v>
      </c>
      <c r="D252" s="1" t="s">
        <v>14</v>
      </c>
      <c r="E252" s="4">
        <f>IF(マンアワー!E252&gt;0,LN(マンアワー!E252),0)</f>
        <v>10.904414261633306</v>
      </c>
      <c r="F252" s="4">
        <f>IF(マンアワー!F252&gt;0,LN(マンアワー!F252),0)</f>
        <v>12.024964658131513</v>
      </c>
      <c r="G252" s="4">
        <f>IF(マンアワー!G252&gt;0,LN(マンアワー!G252),0)</f>
        <v>11.688643262330809</v>
      </c>
      <c r="H252" s="4">
        <f>IF(マンアワー!H252&gt;0,LN(マンアワー!H252),0)</f>
        <v>11.718503427041128</v>
      </c>
      <c r="I252" s="4">
        <f>IF(マンアワー!I252&gt;0,LN(マンアワー!I252),0)</f>
        <v>11.649714627474326</v>
      </c>
      <c r="K252" s="6">
        <f>E252-E$1103</f>
        <v>0.4516091052975959</v>
      </c>
      <c r="L252" s="6">
        <f>F252-F$1103</f>
        <v>1.2870750654232079</v>
      </c>
      <c r="M252" s="6">
        <f>G252-G$1103</f>
        <v>0.84454923084745381</v>
      </c>
      <c r="N252" s="6">
        <f>H252-H$1103</f>
        <v>1.0034462298502103</v>
      </c>
      <c r="O252" s="6">
        <f>I252-I$1103</f>
        <v>0.97493263090703408</v>
      </c>
    </row>
    <row r="253" spans="1:15" x14ac:dyDescent="0.15">
      <c r="A253" s="1">
        <v>11</v>
      </c>
      <c r="B253" s="1" t="s">
        <v>277</v>
      </c>
      <c r="C253" s="1">
        <v>20</v>
      </c>
      <c r="D253" s="1" t="s">
        <v>15</v>
      </c>
      <c r="E253" s="4">
        <f>IF(マンアワー!E253&gt;0,LN(マンアワー!E253),0)</f>
        <v>9.7899191854808336</v>
      </c>
      <c r="F253" s="4">
        <f>IF(マンアワー!F253&gt;0,LN(マンアワー!F253),0)</f>
        <v>10.688970344667183</v>
      </c>
      <c r="G253" s="4">
        <f>IF(マンアワー!G253&gt;0,LN(マンアワー!G253),0)</f>
        <v>11.250833215036153</v>
      </c>
      <c r="H253" s="4">
        <f>IF(マンアワー!H253&gt;0,LN(マンアワー!H253),0)</f>
        <v>11.33404391379962</v>
      </c>
      <c r="I253" s="4">
        <f>IF(マンアワー!I253&gt;0,LN(マンアワー!I253),0)</f>
        <v>11.349952227433889</v>
      </c>
      <c r="K253" s="6">
        <f>E253-E$1104</f>
        <v>1.1188556988209477</v>
      </c>
      <c r="L253" s="6">
        <f>F253-F$1104</f>
        <v>1.4126059475012749</v>
      </c>
      <c r="M253" s="6">
        <f>G253-G$1104</f>
        <v>1.5837334626962338</v>
      </c>
      <c r="N253" s="6">
        <f>H253-H$1104</f>
        <v>1.6312143058352966</v>
      </c>
      <c r="O253" s="6">
        <f>I253-I$1104</f>
        <v>1.6927822292138206</v>
      </c>
    </row>
    <row r="254" spans="1:15" x14ac:dyDescent="0.15">
      <c r="A254" s="1">
        <v>11</v>
      </c>
      <c r="B254" s="1" t="s">
        <v>277</v>
      </c>
      <c r="C254" s="1">
        <v>21</v>
      </c>
      <c r="D254" s="1" t="s">
        <v>16</v>
      </c>
      <c r="E254" s="4">
        <f>IF(マンアワー!E254&gt;0,LN(マンアワー!E254),0)</f>
        <v>11.841813187487675</v>
      </c>
      <c r="F254" s="4">
        <f>IF(マンアワー!F254&gt;0,LN(マンアワー!F254),0)</f>
        <v>12.27724544706763</v>
      </c>
      <c r="G254" s="4">
        <f>IF(マンアワー!G254&gt;0,LN(マンアワー!G254),0)</f>
        <v>12.591322950209145</v>
      </c>
      <c r="H254" s="4">
        <f>IF(マンアワー!H254&gt;0,LN(マンアワー!H254),0)</f>
        <v>12.911314076901647</v>
      </c>
      <c r="I254" s="4">
        <f>IF(マンアワー!I254&gt;0,LN(マンアワー!I254),0)</f>
        <v>12.972027642142756</v>
      </c>
      <c r="K254" s="6">
        <f>E254-E$1105</f>
        <v>0.28164280976318778</v>
      </c>
      <c r="L254" s="6">
        <f>F254-F$1105</f>
        <v>0.66279602146456007</v>
      </c>
      <c r="M254" s="6">
        <f>G254-G$1105</f>
        <v>0.93522364953043002</v>
      </c>
      <c r="N254" s="6">
        <f>H254-H$1105</f>
        <v>1.2910286965798576</v>
      </c>
      <c r="O254" s="6">
        <f>I254-I$1105</f>
        <v>1.4408847901747848</v>
      </c>
    </row>
    <row r="255" spans="1:15" x14ac:dyDescent="0.15">
      <c r="A255" s="1">
        <v>11</v>
      </c>
      <c r="B255" s="1" t="s">
        <v>94</v>
      </c>
      <c r="C255" s="1">
        <v>22</v>
      </c>
      <c r="D255" s="1" t="s">
        <v>8</v>
      </c>
      <c r="E255" s="4">
        <f>IF(マンアワー!E255&gt;0,LN(マンアワー!E255),0)</f>
        <v>12.962161541896824</v>
      </c>
      <c r="F255" s="4">
        <f>IF(マンアワー!F255&gt;0,LN(マンアワー!F255),0)</f>
        <v>13.490872264488003</v>
      </c>
      <c r="G255" s="4">
        <f>IF(マンアワー!G255&gt;0,LN(マンアワー!G255),0)</f>
        <v>13.969158044798396</v>
      </c>
      <c r="H255" s="4">
        <f>IF(マンアワー!H255&gt;0,LN(マンアワー!H255),0)</f>
        <v>14.158845391389324</v>
      </c>
      <c r="I255" s="4">
        <f>IF(マンアワー!I255&gt;0,LN(マンアワー!I255),0)</f>
        <v>14.426784741626893</v>
      </c>
      <c r="K255" s="6">
        <f>E255-E$1106</f>
        <v>0.39894315252082535</v>
      </c>
      <c r="L255" s="6">
        <f>F255-F$1106</f>
        <v>0.67338367202538407</v>
      </c>
      <c r="M255" s="6">
        <f>G255-G$1106</f>
        <v>0.90185981182442454</v>
      </c>
      <c r="N255" s="6">
        <f>H255-H$1106</f>
        <v>0.97348621995443096</v>
      </c>
      <c r="O255" s="6">
        <f>I255-I$1106</f>
        <v>1.1335153637013136</v>
      </c>
    </row>
    <row r="256" spans="1:15" x14ac:dyDescent="0.15">
      <c r="A256" s="1">
        <v>11</v>
      </c>
      <c r="B256" s="1" t="s">
        <v>94</v>
      </c>
      <c r="C256" s="1">
        <v>23</v>
      </c>
      <c r="D256" s="1" t="s">
        <v>29</v>
      </c>
      <c r="E256" s="4">
        <f>IF(マンアワー!E256&gt;0,LN(マンアワー!E256),0)</f>
        <v>12.032485701223306</v>
      </c>
      <c r="F256" s="4">
        <f>IF(マンアワー!F256&gt;0,LN(マンアワー!F256),0)</f>
        <v>12.44663446990706</v>
      </c>
      <c r="G256" s="4">
        <f>IF(マンアワー!G256&gt;0,LN(マンアワー!G256),0)</f>
        <v>12.54565285131091</v>
      </c>
      <c r="H256" s="4">
        <f>IF(マンアワー!H256&gt;0,LN(マンアワー!H256),0)</f>
        <v>12.469561291540021</v>
      </c>
      <c r="I256" s="4">
        <f>IF(マンアワー!I256&gt;0,LN(マンアワー!I256),0)</f>
        <v>12.379405381781796</v>
      </c>
      <c r="K256" s="6">
        <f>E256-E$1107</f>
        <v>0.42175833056630374</v>
      </c>
      <c r="L256" s="6">
        <f>F256-F$1107</f>
        <v>0.68983954807915993</v>
      </c>
      <c r="M256" s="6">
        <f>G256-G$1107</f>
        <v>0.80701853695228465</v>
      </c>
      <c r="N256" s="6">
        <f>H256-H$1107</f>
        <v>0.80794043030609153</v>
      </c>
      <c r="O256" s="6">
        <f>I256-I$1107</f>
        <v>0.88253287555847493</v>
      </c>
    </row>
    <row r="257" spans="1:15" x14ac:dyDescent="0.15">
      <c r="A257" s="1">
        <v>12</v>
      </c>
      <c r="B257" s="1" t="s">
        <v>100</v>
      </c>
      <c r="C257" s="1">
        <v>1</v>
      </c>
      <c r="D257" s="1" t="s">
        <v>9</v>
      </c>
      <c r="E257" s="4">
        <f>IF(マンアワー!E257&gt;0,LN(マンアワー!E257),0)</f>
        <v>13.467180069359506</v>
      </c>
      <c r="F257" s="4">
        <f>IF(マンアワー!F257&gt;0,LN(マンアワー!F257),0)</f>
        <v>13.129930209596402</v>
      </c>
      <c r="G257" s="4">
        <f>IF(マンアワー!G257&gt;0,LN(マンアワー!G257),0)</f>
        <v>12.672045049078612</v>
      </c>
      <c r="H257" s="4">
        <f>IF(マンアワー!H257&gt;0,LN(マンアワー!H257),0)</f>
        <v>12.290988043051343</v>
      </c>
      <c r="I257" s="4">
        <f>IF(マンアワー!I257&gt;0,LN(マンアワー!I257),0)</f>
        <v>11.986304109941154</v>
      </c>
      <c r="K257" s="6">
        <f>E257-E$1085</f>
        <v>0.63914842845202813</v>
      </c>
      <c r="L257" s="6">
        <f>F257-F$1085</f>
        <v>0.72032779151193438</v>
      </c>
      <c r="M257" s="6">
        <f>G257-G$1085</f>
        <v>0.66583796482479052</v>
      </c>
      <c r="N257" s="6">
        <f>H257-H$1085</f>
        <v>0.70993194833066298</v>
      </c>
      <c r="O257" s="6">
        <f>I257-I$1085</f>
        <v>0.64355523122991798</v>
      </c>
    </row>
    <row r="258" spans="1:15" x14ac:dyDescent="0.15">
      <c r="A258" s="1">
        <v>12</v>
      </c>
      <c r="B258" s="1" t="s">
        <v>100</v>
      </c>
      <c r="C258" s="1">
        <v>2</v>
      </c>
      <c r="D258" s="1" t="s">
        <v>10</v>
      </c>
      <c r="E258" s="4">
        <f>IF(マンアワー!E258&gt;0,LN(マンアワー!E258),0)</f>
        <v>8.3147391197231606</v>
      </c>
      <c r="F258" s="4">
        <f>IF(マンアワー!F258&gt;0,LN(マンアワー!F258),0)</f>
        <v>8.4345161490086422</v>
      </c>
      <c r="G258" s="4">
        <f>IF(マンアワー!G258&gt;0,LN(マンアワー!G258),0)</f>
        <v>8.5918694137705636</v>
      </c>
      <c r="H258" s="4">
        <f>IF(マンアワー!H258&gt;0,LN(マンアワー!H258),0)</f>
        <v>8.1430240132986267</v>
      </c>
      <c r="I258" s="4">
        <f>IF(マンアワー!I258&gt;0,LN(マンアワー!I258),0)</f>
        <v>7.8165179382622521</v>
      </c>
      <c r="K258" s="6">
        <f>E258-E$1086</f>
        <v>-0.53358718398284211</v>
      </c>
      <c r="L258" s="6">
        <f>F258-F$1086</f>
        <v>0.11379455842333464</v>
      </c>
      <c r="M258" s="6">
        <f>G258-G$1086</f>
        <v>0.51613719980546335</v>
      </c>
      <c r="N258" s="6">
        <f>H258-H$1086</f>
        <v>0.42407944411066278</v>
      </c>
      <c r="O258" s="6">
        <f>I258-I$1086</f>
        <v>0.84010407402485754</v>
      </c>
    </row>
    <row r="259" spans="1:15" x14ac:dyDescent="0.15">
      <c r="A259" s="1">
        <v>12</v>
      </c>
      <c r="B259" s="1" t="s">
        <v>101</v>
      </c>
      <c r="C259" s="1">
        <v>3</v>
      </c>
      <c r="D259" s="1" t="s">
        <v>17</v>
      </c>
      <c r="E259" s="4">
        <f>IF(マンアワー!E259&gt;0,LN(マンアワー!E259),0)</f>
        <v>11.393275267019819</v>
      </c>
      <c r="F259" s="4">
        <f>IF(マンアワー!F259&gt;0,LN(マンアワー!F259),0)</f>
        <v>11.48180986442947</v>
      </c>
      <c r="G259" s="4">
        <f>IF(マンアワー!G259&gt;0,LN(マンアワー!G259),0)</f>
        <v>11.689712398591285</v>
      </c>
      <c r="H259" s="4">
        <f>IF(マンアワー!H259&gt;0,LN(マンアワー!H259),0)</f>
        <v>11.652174382760558</v>
      </c>
      <c r="I259" s="4">
        <f>IF(マンアワー!I259&gt;0,LN(マンアワー!I259),0)</f>
        <v>11.522792865153106</v>
      </c>
      <c r="K259" s="6">
        <f>E259-E$1087</f>
        <v>0.6837285727458795</v>
      </c>
      <c r="L259" s="6">
        <f>F259-F$1087</f>
        <v>0.76368114061823</v>
      </c>
      <c r="M259" s="6">
        <f>G259-G$1087</f>
        <v>0.86581329524372563</v>
      </c>
      <c r="N259" s="6">
        <f>H259-H$1087</f>
        <v>0.92530599020058091</v>
      </c>
      <c r="O259" s="6">
        <f>I259-I$1087</f>
        <v>0.91627697524809371</v>
      </c>
    </row>
    <row r="260" spans="1:15" x14ac:dyDescent="0.15">
      <c r="A260" s="1">
        <v>12</v>
      </c>
      <c r="B260" s="1" t="s">
        <v>101</v>
      </c>
      <c r="C260" s="1">
        <v>4</v>
      </c>
      <c r="D260" s="1" t="s">
        <v>18</v>
      </c>
      <c r="E260" s="4">
        <f>IF(マンアワー!E260&gt;0,LN(マンアワー!E260),0)</f>
        <v>10.567115785413453</v>
      </c>
      <c r="F260" s="4">
        <f>IF(マンアワー!F260&gt;0,LN(マンアワー!F260),0)</f>
        <v>10.599215485137563</v>
      </c>
      <c r="G260" s="4">
        <f>IF(マンアワー!G260&gt;0,LN(マンアワー!G260),0)</f>
        <v>10.620051016591983</v>
      </c>
      <c r="H260" s="4">
        <f>IF(マンアワー!H260&gt;0,LN(マンアワー!H260),0)</f>
        <v>10.063022858721784</v>
      </c>
      <c r="I260" s="4">
        <f>IF(マンアワー!I260&gt;0,LN(マンアワー!I260),0)</f>
        <v>9.016005660541909</v>
      </c>
      <c r="K260" s="6">
        <f>E260-E$1088</f>
        <v>-0.34195153479931051</v>
      </c>
      <c r="L260" s="6">
        <f>F260-F$1088</f>
        <v>-0.25679438730986526</v>
      </c>
      <c r="M260" s="6">
        <f>G260-G$1088</f>
        <v>-0.25506045423093049</v>
      </c>
      <c r="N260" s="6">
        <f>H260-H$1088</f>
        <v>-0.15481527245352744</v>
      </c>
      <c r="O260" s="6">
        <f>I260-I$1088</f>
        <v>-0.4191229820421043</v>
      </c>
    </row>
    <row r="261" spans="1:15" x14ac:dyDescent="0.15">
      <c r="A261" s="1">
        <v>12</v>
      </c>
      <c r="B261" s="1" t="s">
        <v>101</v>
      </c>
      <c r="C261" s="1">
        <v>5</v>
      </c>
      <c r="D261" s="1" t="s">
        <v>19</v>
      </c>
      <c r="E261" s="4">
        <f>IF(マンアワー!E261&gt;0,LN(マンアワー!E261),0)</f>
        <v>9.4435265059264442</v>
      </c>
      <c r="F261" s="4">
        <f>IF(マンアワー!F261&gt;0,LN(マンアワー!F261),0)</f>
        <v>9.4338161535005352</v>
      </c>
      <c r="G261" s="4">
        <f>IF(マンアワー!G261&gt;0,LN(マンアワー!G261),0)</f>
        <v>9.6834520692539847</v>
      </c>
      <c r="H261" s="4">
        <f>IF(マンアワー!H261&gt;0,LN(マンアワー!H261),0)</f>
        <v>9.6024402577590298</v>
      </c>
      <c r="I261" s="4">
        <f>IF(マンアワー!I261&gt;0,LN(マンアワー!I261),0)</f>
        <v>9.2569601679117017</v>
      </c>
      <c r="K261" s="6">
        <f>E261-E$1089</f>
        <v>0.10106862317575604</v>
      </c>
      <c r="L261" s="6">
        <f>F261-F$1089</f>
        <v>0.24723760442199705</v>
      </c>
      <c r="M261" s="6">
        <f>G261-G$1089</f>
        <v>0.43644733711548156</v>
      </c>
      <c r="N261" s="6">
        <f>H261-H$1089</f>
        <v>0.54053097419725127</v>
      </c>
      <c r="O261" s="6">
        <f>I261-I$1089</f>
        <v>0.49372004550331994</v>
      </c>
    </row>
    <row r="262" spans="1:15" x14ac:dyDescent="0.15">
      <c r="A262" s="1">
        <v>12</v>
      </c>
      <c r="B262" s="1" t="s">
        <v>101</v>
      </c>
      <c r="C262" s="1">
        <v>6</v>
      </c>
      <c r="D262" s="1" t="s">
        <v>3</v>
      </c>
      <c r="E262" s="4">
        <f>IF(マンアワー!E262&gt;0,LN(マンアワー!E262),0)</f>
        <v>10.554445896377107</v>
      </c>
      <c r="F262" s="4">
        <f>IF(マンアワー!F262&gt;0,LN(マンアワー!F262),0)</f>
        <v>10.574297230603426</v>
      </c>
      <c r="G262" s="4">
        <f>IF(マンアワー!G262&gt;0,LN(マンアワー!G262),0)</f>
        <v>10.607282766539893</v>
      </c>
      <c r="H262" s="4">
        <f>IF(マンアワー!H262&gt;0,LN(マンアワー!H262),0)</f>
        <v>10.656522900647049</v>
      </c>
      <c r="I262" s="4">
        <f>IF(マンアワー!I262&gt;0,LN(マンアワー!I262),0)</f>
        <v>10.373757368305698</v>
      </c>
      <c r="K262" s="6">
        <f>E262-E$1090</f>
        <v>1.2096971457084891</v>
      </c>
      <c r="L262" s="6">
        <f>F262-F$1090</f>
        <v>1.4413209932120434</v>
      </c>
      <c r="M262" s="6">
        <f>G262-G$1090</f>
        <v>1.4368028824678163</v>
      </c>
      <c r="N262" s="6">
        <f>H262-H$1090</f>
        <v>1.5251877644867111</v>
      </c>
      <c r="O262" s="6">
        <f>I262-I$1090</f>
        <v>1.380124507288027</v>
      </c>
    </row>
    <row r="263" spans="1:15" x14ac:dyDescent="0.15">
      <c r="A263" s="1">
        <v>12</v>
      </c>
      <c r="B263" s="1" t="s">
        <v>101</v>
      </c>
      <c r="C263" s="1">
        <v>7</v>
      </c>
      <c r="D263" s="1" t="s">
        <v>20</v>
      </c>
      <c r="E263" s="4">
        <f>IF(マンアワー!E263&gt;0,LN(マンアワー!E263),0)</f>
        <v>8.8177710399692693</v>
      </c>
      <c r="F263" s="4">
        <f>IF(マンアワー!F263&gt;0,LN(マンアワー!F263),0)</f>
        <v>9.2947722516017866</v>
      </c>
      <c r="G263" s="4">
        <f>IF(マンアワー!G263&gt;0,LN(マンアワー!G263),0)</f>
        <v>8.942096553381365</v>
      </c>
      <c r="H263" s="4">
        <f>IF(マンアワー!H263&gt;0,LN(マンアワー!H263),0)</f>
        <v>9.0066687364954845</v>
      </c>
      <c r="I263" s="4">
        <f>IF(マンアワー!I263&gt;0,LN(マンアワー!I263),0)</f>
        <v>8.8212729653877044</v>
      </c>
      <c r="K263" s="6">
        <f>E263-E$1091</f>
        <v>2.3158196032841456</v>
      </c>
      <c r="L263" s="6">
        <f>F263-F$1091</f>
        <v>2.7494698959625525</v>
      </c>
      <c r="M263" s="6">
        <f>G263-G$1091</f>
        <v>2.5150664793183406</v>
      </c>
      <c r="N263" s="6">
        <f>H263-H$1091</f>
        <v>2.6838115024433629</v>
      </c>
      <c r="O263" s="6">
        <f>I263-I$1091</f>
        <v>2.6039314669056033</v>
      </c>
    </row>
    <row r="264" spans="1:15" x14ac:dyDescent="0.15">
      <c r="A264" s="1">
        <v>12</v>
      </c>
      <c r="B264" s="1" t="s">
        <v>101</v>
      </c>
      <c r="C264" s="1">
        <v>8</v>
      </c>
      <c r="D264" s="1" t="s">
        <v>21</v>
      </c>
      <c r="E264" s="4">
        <f>IF(マンアワー!E264&gt;0,LN(マンアワー!E264),0)</f>
        <v>10.363525507080226</v>
      </c>
      <c r="F264" s="4">
        <f>IF(マンアワー!F264&gt;0,LN(マンアワー!F264),0)</f>
        <v>10.334671205397342</v>
      </c>
      <c r="G264" s="4">
        <f>IF(マンアワー!G264&gt;0,LN(マンアワー!G264),0)</f>
        <v>10.447074556619162</v>
      </c>
      <c r="H264" s="4">
        <f>IF(マンアワー!H264&gt;0,LN(マンアワー!H264),0)</f>
        <v>10.238433676086311</v>
      </c>
      <c r="I264" s="4">
        <f>IF(マンアワー!I264&gt;0,LN(マンアワー!I264),0)</f>
        <v>9.7902273549369028</v>
      </c>
      <c r="K264" s="6">
        <f>E264-E$1092</f>
        <v>0.37378375084662174</v>
      </c>
      <c r="L264" s="6">
        <f>F264-F$1092</f>
        <v>0.35506604636049488</v>
      </c>
      <c r="M264" s="6">
        <f>G264-G$1092</f>
        <v>0.56069878228446335</v>
      </c>
      <c r="N264" s="6">
        <f>H264-H$1092</f>
        <v>0.61339846441904022</v>
      </c>
      <c r="O264" s="6">
        <f>I264-I$1092</f>
        <v>0.62666030324561817</v>
      </c>
    </row>
    <row r="265" spans="1:15" x14ac:dyDescent="0.15">
      <c r="A265" s="1">
        <v>12</v>
      </c>
      <c r="B265" s="1" t="s">
        <v>101</v>
      </c>
      <c r="C265" s="1">
        <v>9</v>
      </c>
      <c r="D265" s="1" t="s">
        <v>22</v>
      </c>
      <c r="E265" s="4">
        <f>IF(マンアワー!E265&gt;0,LN(マンアワー!E265),0)</f>
        <v>11.701630199010388</v>
      </c>
      <c r="F265" s="4">
        <f>IF(マンアワー!F265&gt;0,LN(マンアワー!F265),0)</f>
        <v>11.609659803558992</v>
      </c>
      <c r="G265" s="4">
        <f>IF(マンアワー!G265&gt;0,LN(マンアワー!G265),0)</f>
        <v>11.447153793136122</v>
      </c>
      <c r="H265" s="4">
        <f>IF(マンアワー!H265&gt;0,LN(マンアワー!H265),0)</f>
        <v>11.165685028723022</v>
      </c>
      <c r="I265" s="4">
        <f>IF(マンアワー!I265&gt;0,LN(マンアワー!I265),0)</f>
        <v>10.997370151748219</v>
      </c>
      <c r="K265" s="6">
        <f>E265-E$1093</f>
        <v>1.7677051444943608</v>
      </c>
      <c r="L265" s="6">
        <f>F265-F$1093</f>
        <v>1.9168246532905666</v>
      </c>
      <c r="M265" s="6">
        <f>G265-G$1093</f>
        <v>1.9032399286276949</v>
      </c>
      <c r="N265" s="6">
        <f>H265-H$1093</f>
        <v>1.8385799881828255</v>
      </c>
      <c r="O265" s="6">
        <f>I265-I$1093</f>
        <v>1.6512653570188593</v>
      </c>
    </row>
    <row r="266" spans="1:15" x14ac:dyDescent="0.15">
      <c r="A266" s="1">
        <v>12</v>
      </c>
      <c r="B266" s="1" t="s">
        <v>101</v>
      </c>
      <c r="C266" s="1">
        <v>10</v>
      </c>
      <c r="D266" s="1" t="s">
        <v>23</v>
      </c>
      <c r="E266" s="4">
        <f>IF(マンアワー!E266&gt;0,LN(マンアワー!E266),0)</f>
        <v>11.322433474268013</v>
      </c>
      <c r="F266" s="4">
        <f>IF(マンアワー!F266&gt;0,LN(マンアワー!F266),0)</f>
        <v>11.228235615956628</v>
      </c>
      <c r="G266" s="4">
        <f>IF(マンアワー!G266&gt;0,LN(マンアワー!G266),0)</f>
        <v>11.452643342081743</v>
      </c>
      <c r="H266" s="4">
        <f>IF(マンアワー!H266&gt;0,LN(マンアワー!H266),0)</f>
        <v>11.177629262192877</v>
      </c>
      <c r="I266" s="4">
        <f>IF(マンアワー!I266&gt;0,LN(マンアワー!I266),0)</f>
        <v>10.814275050398592</v>
      </c>
      <c r="K266" s="6">
        <f>E266-E$1094</f>
        <v>1.2137190128410431</v>
      </c>
      <c r="L266" s="6">
        <f>F266-F$1094</f>
        <v>1.1685410850945708</v>
      </c>
      <c r="M266" s="6">
        <f>G266-G$1094</f>
        <v>1.1551703187993798</v>
      </c>
      <c r="N266" s="6">
        <f>H266-H$1094</f>
        <v>1.0647663235119946</v>
      </c>
      <c r="O266" s="6">
        <f>I266-I$1094</f>
        <v>0.95581407755416237</v>
      </c>
    </row>
    <row r="267" spans="1:15" x14ac:dyDescent="0.15">
      <c r="A267" s="1">
        <v>12</v>
      </c>
      <c r="B267" s="1" t="s">
        <v>101</v>
      </c>
      <c r="C267" s="1">
        <v>11</v>
      </c>
      <c r="D267" s="1" t="s">
        <v>24</v>
      </c>
      <c r="E267" s="4">
        <f>IF(マンアワー!E267&gt;0,LN(マンアワー!E267),0)</f>
        <v>10.777130677782344</v>
      </c>
      <c r="F267" s="4">
        <f>IF(マンアワー!F267&gt;0,LN(マンアワー!F267),0)</f>
        <v>10.907822878330782</v>
      </c>
      <c r="G267" s="4">
        <f>IF(マンアワー!G267&gt;0,LN(マンアワー!G267),0)</f>
        <v>11.239523157646301</v>
      </c>
      <c r="H267" s="4">
        <f>IF(マンアワー!H267&gt;0,LN(マンアワー!H267),0)</f>
        <v>11.058934069167737</v>
      </c>
      <c r="I267" s="4">
        <f>IF(マンアワー!I267&gt;0,LN(マンアワー!I267),0)</f>
        <v>10.865172102861845</v>
      </c>
      <c r="K267" s="6">
        <f>E267-E$1095</f>
        <v>0.58255822704945359</v>
      </c>
      <c r="L267" s="6">
        <f>F267-F$1095</f>
        <v>0.65345324711815778</v>
      </c>
      <c r="M267" s="6">
        <f>G267-G$1095</f>
        <v>0.76256839873282445</v>
      </c>
      <c r="N267" s="6">
        <f>H267-H$1095</f>
        <v>0.65204932937575855</v>
      </c>
      <c r="O267" s="6">
        <f>I267-I$1095</f>
        <v>0.58878063465441777</v>
      </c>
    </row>
    <row r="268" spans="1:15" x14ac:dyDescent="0.15">
      <c r="A268" s="1">
        <v>12</v>
      </c>
      <c r="B268" s="1" t="s">
        <v>101</v>
      </c>
      <c r="C268" s="1">
        <v>12</v>
      </c>
      <c r="D268" s="1" t="s">
        <v>25</v>
      </c>
      <c r="E268" s="4">
        <f>IF(マンアワー!E268&gt;0,LN(マンアワー!E268),0)</f>
        <v>11.087549908436465</v>
      </c>
      <c r="F268" s="4">
        <f>IF(マンアワー!F268&gt;0,LN(マンアワー!F268),0)</f>
        <v>11.148993427227429</v>
      </c>
      <c r="G268" s="4">
        <f>IF(マンアワー!G268&gt;0,LN(マンアワー!G268),0)</f>
        <v>11.656201940919109</v>
      </c>
      <c r="H268" s="4">
        <f>IF(マンアワー!H268&gt;0,LN(マンアワー!H268),0)</f>
        <v>11.426362469692361</v>
      </c>
      <c r="I268" s="4">
        <f>IF(マンアワー!I268&gt;0,LN(マンアワー!I268),0)</f>
        <v>10.898514375233507</v>
      </c>
      <c r="K268" s="6">
        <f>E268-E$1096</f>
        <v>0.89866143672727894</v>
      </c>
      <c r="L268" s="6">
        <f>F268-F$1096</f>
        <v>0.73343258107328602</v>
      </c>
      <c r="M268" s="6">
        <f>G268-G$1096</f>
        <v>0.67533677006280612</v>
      </c>
      <c r="N268" s="6">
        <f>H268-H$1096</f>
        <v>0.54339010769897733</v>
      </c>
      <c r="O268" s="6">
        <f>I268-I$1096</f>
        <v>0.20506383811509643</v>
      </c>
    </row>
    <row r="269" spans="1:15" x14ac:dyDescent="0.15">
      <c r="A269" s="1">
        <v>12</v>
      </c>
      <c r="B269" s="1" t="s">
        <v>101</v>
      </c>
      <c r="C269" s="1">
        <v>13</v>
      </c>
      <c r="D269" s="1" t="s">
        <v>26</v>
      </c>
      <c r="E269" s="4">
        <f>IF(マンアワー!E269&gt;0,LN(マンアワー!E269),0)</f>
        <v>10.065306868002974</v>
      </c>
      <c r="F269" s="4">
        <f>IF(マンアワー!F269&gt;0,LN(マンアワー!F269),0)</f>
        <v>10.085908633806815</v>
      </c>
      <c r="G269" s="4">
        <f>IF(マンアワー!G269&gt;0,LN(マンアワー!G269),0)</f>
        <v>9.8645565601580216</v>
      </c>
      <c r="H269" s="4">
        <f>IF(マンアワー!H269&gt;0,LN(マンアワー!H269),0)</f>
        <v>9.7363335674760254</v>
      </c>
      <c r="I269" s="4">
        <f>IF(マンアワー!I269&gt;0,LN(マンアワー!I269),0)</f>
        <v>9.6965133729019755</v>
      </c>
      <c r="K269" s="6">
        <f>E269-E$1097</f>
        <v>0.4317569297845214</v>
      </c>
      <c r="L269" s="6">
        <f>F269-F$1097</f>
        <v>0.3198628875855043</v>
      </c>
      <c r="M269" s="6">
        <f>G269-G$1097</f>
        <v>4.9181197703710211E-2</v>
      </c>
      <c r="N269" s="6">
        <f>H269-H$1097</f>
        <v>3.8735316166960132E-3</v>
      </c>
      <c r="O269" s="6">
        <f>I269-I$1097</f>
        <v>-0.2424340076503011</v>
      </c>
    </row>
    <row r="270" spans="1:15" x14ac:dyDescent="0.15">
      <c r="A270" s="1">
        <v>12</v>
      </c>
      <c r="B270" s="1" t="s">
        <v>101</v>
      </c>
      <c r="C270" s="1">
        <v>14</v>
      </c>
      <c r="D270" s="1" t="s">
        <v>27</v>
      </c>
      <c r="E270" s="4">
        <f>IF(マンアワー!E270&gt;0,LN(マンアワー!E270),0)</f>
        <v>9.9821729706519395</v>
      </c>
      <c r="F270" s="4">
        <f>IF(マンアワー!F270&gt;0,LN(マンアワー!F270),0)</f>
        <v>9.9788191852870582</v>
      </c>
      <c r="G270" s="4">
        <f>IF(マンアワー!G270&gt;0,LN(マンアワー!G270),0)</f>
        <v>9.9075963347097247</v>
      </c>
      <c r="H270" s="4">
        <f>IF(マンアワー!H270&gt;0,LN(マンアワー!H270),0)</f>
        <v>9.2621351112910766</v>
      </c>
      <c r="I270" s="4">
        <f>IF(マンアワー!I270&gt;0,LN(マンアワー!I270),0)</f>
        <v>8.7903267203702899</v>
      </c>
      <c r="K270" s="6">
        <f>E270-E$1098</f>
        <v>2.027041126242918</v>
      </c>
      <c r="L270" s="6">
        <f>F270-F$1098</f>
        <v>1.6282149845036464</v>
      </c>
      <c r="M270" s="6">
        <f>G270-G$1098</f>
        <v>1.361757096895996</v>
      </c>
      <c r="N270" s="6">
        <f>H270-H$1098</f>
        <v>1.0894178920927331</v>
      </c>
      <c r="O270" s="6">
        <f>I270-I$1098</f>
        <v>0.6438385230058401</v>
      </c>
    </row>
    <row r="271" spans="1:15" x14ac:dyDescent="0.15">
      <c r="A271" s="1">
        <v>12</v>
      </c>
      <c r="B271" s="1" t="s">
        <v>101</v>
      </c>
      <c r="C271" s="1">
        <v>15</v>
      </c>
      <c r="D271" s="1" t="s">
        <v>28</v>
      </c>
      <c r="E271" s="4">
        <f>IF(マンアワー!E271&gt;0,LN(マンアワー!E271),0)</f>
        <v>11.718076893896747</v>
      </c>
      <c r="F271" s="4">
        <f>IF(マンアワー!F271&gt;0,LN(マンアワー!F271),0)</f>
        <v>11.746025112884594</v>
      </c>
      <c r="G271" s="4">
        <f>IF(マンアワー!G271&gt;0,LN(マンアワー!G271),0)</f>
        <v>11.976022757634599</v>
      </c>
      <c r="H271" s="4">
        <f>IF(マンアワー!H271&gt;0,LN(マンアワー!H271),0)</f>
        <v>11.716512466946293</v>
      </c>
      <c r="I271" s="4">
        <f>IF(マンアワー!I271&gt;0,LN(マンアワー!I271),0)</f>
        <v>11.351779331763996</v>
      </c>
      <c r="K271" s="6">
        <f>E271-E$1099</f>
        <v>0.3448873232051497</v>
      </c>
      <c r="L271" s="6">
        <f>F271-F$1099</f>
        <v>0.44451455485744873</v>
      </c>
      <c r="M271" s="6">
        <f>G271-G$1099</f>
        <v>0.65956631718008651</v>
      </c>
      <c r="N271" s="6">
        <f>H271-H$1099</f>
        <v>0.64766485705627197</v>
      </c>
      <c r="O271" s="6">
        <f>I271-I$1099</f>
        <v>0.60927131977925875</v>
      </c>
    </row>
    <row r="272" spans="1:15" x14ac:dyDescent="0.15">
      <c r="A272" s="1">
        <v>12</v>
      </c>
      <c r="B272" s="1" t="s">
        <v>100</v>
      </c>
      <c r="C272" s="1">
        <v>16</v>
      </c>
      <c r="D272" s="1" t="s">
        <v>11</v>
      </c>
      <c r="E272" s="4">
        <f>IF(マンアワー!E272&gt;0,LN(マンアワー!E272),0)</f>
        <v>12.588566625107728</v>
      </c>
      <c r="F272" s="4">
        <f>IF(マンアワー!F272&gt;0,LN(マンアワー!F272),0)</f>
        <v>12.903267694639208</v>
      </c>
      <c r="G272" s="4">
        <f>IF(マンアワー!G272&gt;0,LN(マンアワー!G272),0)</f>
        <v>13.113654123237611</v>
      </c>
      <c r="H272" s="4">
        <f>IF(マンアワー!H272&gt;0,LN(マンアワー!H272),0)</f>
        <v>13.052910879078855</v>
      </c>
      <c r="I272" s="4">
        <f>IF(マンアワー!I272&gt;0,LN(マンアワー!I272),0)</f>
        <v>12.776520956850787</v>
      </c>
      <c r="K272" s="6">
        <f>E272-E$1100</f>
        <v>0.60627298054238388</v>
      </c>
      <c r="L272" s="6">
        <f>F272-F$1100</f>
        <v>0.6173379056010635</v>
      </c>
      <c r="M272" s="6">
        <f>G272-G$1100</f>
        <v>0.8481486647516796</v>
      </c>
      <c r="N272" s="6">
        <f>H272-H$1100</f>
        <v>0.80118882139703196</v>
      </c>
      <c r="O272" s="6">
        <f>I272-I$1100</f>
        <v>0.80736201009131925</v>
      </c>
    </row>
    <row r="273" spans="1:15" x14ac:dyDescent="0.15">
      <c r="A273" s="1">
        <v>12</v>
      </c>
      <c r="B273" s="1" t="s">
        <v>100</v>
      </c>
      <c r="C273" s="1">
        <v>17</v>
      </c>
      <c r="D273" s="1" t="s">
        <v>12</v>
      </c>
      <c r="E273" s="4">
        <f>IF(マンアワー!E273&gt;0,LN(マンアワー!E273),0)</f>
        <v>9.6782044863174725</v>
      </c>
      <c r="F273" s="4">
        <f>IF(マンアワー!F273&gt;0,LN(マンアワー!F273),0)</f>
        <v>10.271855209441698</v>
      </c>
      <c r="G273" s="4">
        <f>IF(マンアワー!G273&gt;0,LN(マンアワー!G273),0)</f>
        <v>10.440979208495067</v>
      </c>
      <c r="H273" s="4">
        <f>IF(マンアワー!H273&gt;0,LN(マンアワー!H273),0)</f>
        <v>10.520893825098121</v>
      </c>
      <c r="I273" s="4">
        <f>IF(マンアワー!I273&gt;0,LN(マンアワー!I273),0)</f>
        <v>10.379414009352548</v>
      </c>
      <c r="K273" s="6">
        <f>E273-E$1101</f>
        <v>0.50569915011188726</v>
      </c>
      <c r="L273" s="6">
        <f>F273-F$1101</f>
        <v>0.93591489197489075</v>
      </c>
      <c r="M273" s="6">
        <f>G273-G$1101</f>
        <v>0.99366841080166424</v>
      </c>
      <c r="N273" s="6">
        <f>H273-H$1101</f>
        <v>1.0241723611689952</v>
      </c>
      <c r="O273" s="6">
        <f>I273-I$1101</f>
        <v>0.93488973427567323</v>
      </c>
    </row>
    <row r="274" spans="1:15" x14ac:dyDescent="0.15">
      <c r="A274" s="1">
        <v>12</v>
      </c>
      <c r="B274" s="1" t="s">
        <v>100</v>
      </c>
      <c r="C274" s="1">
        <v>18</v>
      </c>
      <c r="D274" s="1" t="s">
        <v>13</v>
      </c>
      <c r="E274" s="4">
        <f>IF(マンアワー!E274&gt;0,LN(マンアワー!E274),0)</f>
        <v>12.965360613820279</v>
      </c>
      <c r="F274" s="4">
        <f>IF(マンアワー!F274&gt;0,LN(マンアワー!F274),0)</f>
        <v>13.294729752678601</v>
      </c>
      <c r="G274" s="4">
        <f>IF(マンアワー!G274&gt;0,LN(マンアワー!G274),0)</f>
        <v>13.391287211581187</v>
      </c>
      <c r="H274" s="4">
        <f>IF(マンアワー!H274&gt;0,LN(マンアワー!H274),0)</f>
        <v>13.301252397618869</v>
      </c>
      <c r="I274" s="4">
        <f>IF(マンアワー!I274&gt;0,LN(マンアワー!I274),0)</f>
        <v>13.186775391480861</v>
      </c>
      <c r="K274" s="6">
        <f>E274-E$1102</f>
        <v>0.37678013983796532</v>
      </c>
      <c r="L274" s="6">
        <f>F274-F$1102</f>
        <v>0.58131987575279354</v>
      </c>
      <c r="M274" s="6">
        <f>G274-G$1102</f>
        <v>0.74618247659402925</v>
      </c>
      <c r="N274" s="6">
        <f>H274-H$1102</f>
        <v>0.79307454514250431</v>
      </c>
      <c r="O274" s="6">
        <f>I274-I$1102</f>
        <v>0.85086966823018528</v>
      </c>
    </row>
    <row r="275" spans="1:15" x14ac:dyDescent="0.15">
      <c r="A275" s="1">
        <v>12</v>
      </c>
      <c r="B275" s="1" t="s">
        <v>100</v>
      </c>
      <c r="C275" s="1">
        <v>19</v>
      </c>
      <c r="D275" s="1" t="s">
        <v>14</v>
      </c>
      <c r="E275" s="4">
        <f>IF(マンアワー!E275&gt;0,LN(マンアワー!E275),0)</f>
        <v>10.771020544095702</v>
      </c>
      <c r="F275" s="4">
        <f>IF(マンアワー!F275&gt;0,LN(マンアワー!F275),0)</f>
        <v>11.356128042200817</v>
      </c>
      <c r="G275" s="4">
        <f>IF(マンアワー!G275&gt;0,LN(マンアワー!G275),0)</f>
        <v>11.679132181542684</v>
      </c>
      <c r="H275" s="4">
        <f>IF(マンアワー!H275&gt;0,LN(マンアワー!H275),0)</f>
        <v>11.567906425314197</v>
      </c>
      <c r="I275" s="4">
        <f>IF(マンアワー!I275&gt;0,LN(マンアワー!I275),0)</f>
        <v>11.543474339581774</v>
      </c>
      <c r="K275" s="6">
        <f>E275-E$1103</f>
        <v>0.31821538775999159</v>
      </c>
      <c r="L275" s="6">
        <f>F275-F$1103</f>
        <v>0.61823844949251239</v>
      </c>
      <c r="M275" s="6">
        <f>G275-G$1103</f>
        <v>0.83503815005932935</v>
      </c>
      <c r="N275" s="6">
        <f>H275-H$1103</f>
        <v>0.85284922812327935</v>
      </c>
      <c r="O275" s="6">
        <f>I275-I$1103</f>
        <v>0.86869234301448195</v>
      </c>
    </row>
    <row r="276" spans="1:15" x14ac:dyDescent="0.15">
      <c r="A276" s="1">
        <v>12</v>
      </c>
      <c r="B276" s="1" t="s">
        <v>100</v>
      </c>
      <c r="C276" s="1">
        <v>20</v>
      </c>
      <c r="D276" s="1" t="s">
        <v>15</v>
      </c>
      <c r="E276" s="4">
        <f>IF(マンアワー!E276&gt;0,LN(マンアワー!E276),0)</f>
        <v>9.9548281137976105</v>
      </c>
      <c r="F276" s="4">
        <f>IF(マンアワー!F276&gt;0,LN(マンアワー!F276),0)</f>
        <v>10.732213281876671</v>
      </c>
      <c r="G276" s="4">
        <f>IF(マンアワー!G276&gt;0,LN(マンアワー!G276),0)</f>
        <v>11.26135760146715</v>
      </c>
      <c r="H276" s="4">
        <f>IF(マンアワー!H276&gt;0,LN(マンアワー!H276),0)</f>
        <v>11.267074969698589</v>
      </c>
      <c r="I276" s="4">
        <f>IF(マンアワー!I276&gt;0,LN(マンアワー!I276),0)</f>
        <v>11.175076827344975</v>
      </c>
      <c r="K276" s="6">
        <f>E276-E$1104</f>
        <v>1.2837646271377245</v>
      </c>
      <c r="L276" s="6">
        <f>F276-F$1104</f>
        <v>1.4558488847107629</v>
      </c>
      <c r="M276" s="6">
        <f>G276-G$1104</f>
        <v>1.5942578491272315</v>
      </c>
      <c r="N276" s="6">
        <f>H276-H$1104</f>
        <v>1.5642453617342653</v>
      </c>
      <c r="O276" s="6">
        <f>I276-I$1104</f>
        <v>1.5179068291249074</v>
      </c>
    </row>
    <row r="277" spans="1:15" x14ac:dyDescent="0.15">
      <c r="A277" s="1">
        <v>12</v>
      </c>
      <c r="B277" s="1" t="s">
        <v>100</v>
      </c>
      <c r="C277" s="1">
        <v>21</v>
      </c>
      <c r="D277" s="1" t="s">
        <v>16</v>
      </c>
      <c r="E277" s="4">
        <f>IF(マンアワー!E277&gt;0,LN(マンアワー!E277),0)</f>
        <v>12.033441851211558</v>
      </c>
      <c r="F277" s="4">
        <f>IF(マンアワー!F277&gt;0,LN(マンアワー!F277),0)</f>
        <v>12.379380368581581</v>
      </c>
      <c r="G277" s="4">
        <f>IF(マンアワー!G277&gt;0,LN(マンアワー!G277),0)</f>
        <v>12.670165610772985</v>
      </c>
      <c r="H277" s="4">
        <f>IF(マンアワー!H277&gt;0,LN(マンアワー!H277),0)</f>
        <v>12.756355234832373</v>
      </c>
      <c r="I277" s="4">
        <f>IF(マンアワー!I277&gt;0,LN(マンアワー!I277),0)</f>
        <v>12.852669386270239</v>
      </c>
      <c r="K277" s="6">
        <f>E277-E$1105</f>
        <v>0.47327147348707044</v>
      </c>
      <c r="L277" s="6">
        <f>F277-F$1105</f>
        <v>0.76493094297851094</v>
      </c>
      <c r="M277" s="6">
        <f>G277-G$1105</f>
        <v>1.01406631009427</v>
      </c>
      <c r="N277" s="6">
        <f>H277-H$1105</f>
        <v>1.1360698545105841</v>
      </c>
      <c r="O277" s="6">
        <f>I277-I$1105</f>
        <v>1.3215265343022686</v>
      </c>
    </row>
    <row r="278" spans="1:15" x14ac:dyDescent="0.15">
      <c r="A278" s="1">
        <v>12</v>
      </c>
      <c r="B278" s="1" t="s">
        <v>99</v>
      </c>
      <c r="C278" s="1">
        <v>22</v>
      </c>
      <c r="D278" s="1" t="s">
        <v>8</v>
      </c>
      <c r="E278" s="4">
        <f>IF(マンアワー!E278&gt;0,LN(マンアワー!E278),0)</f>
        <v>12.978962144008907</v>
      </c>
      <c r="F278" s="4">
        <f>IF(マンアワー!F278&gt;0,LN(マンアワー!F278),0)</f>
        <v>13.483697852882603</v>
      </c>
      <c r="G278" s="4">
        <f>IF(マンアワー!G278&gt;0,LN(マンアワー!G278),0)</f>
        <v>13.963435614183521</v>
      </c>
      <c r="H278" s="4">
        <f>IF(マンアワー!H278&gt;0,LN(マンアワー!H278),0)</f>
        <v>14.173164128521893</v>
      </c>
      <c r="I278" s="4">
        <f>IF(マンアワー!I278&gt;0,LN(マンアワー!I278),0)</f>
        <v>14.335475256300626</v>
      </c>
      <c r="K278" s="6">
        <f>E278-E$1106</f>
        <v>0.41574375463290814</v>
      </c>
      <c r="L278" s="6">
        <f>F278-F$1106</f>
        <v>0.66620926041998452</v>
      </c>
      <c r="M278" s="6">
        <f>G278-G$1106</f>
        <v>0.89613738120954878</v>
      </c>
      <c r="N278" s="6">
        <f>H278-H$1106</f>
        <v>0.98780495708700045</v>
      </c>
      <c r="O278" s="6">
        <f>I278-I$1106</f>
        <v>1.0422058783750465</v>
      </c>
    </row>
    <row r="279" spans="1:15" x14ac:dyDescent="0.15">
      <c r="A279" s="1">
        <v>12</v>
      </c>
      <c r="B279" s="1" t="s">
        <v>99</v>
      </c>
      <c r="C279" s="1">
        <v>23</v>
      </c>
      <c r="D279" s="1" t="s">
        <v>29</v>
      </c>
      <c r="E279" s="4">
        <f>IF(マンアワー!E279&gt;0,LN(マンアワー!E279),0)</f>
        <v>12.03941340765825</v>
      </c>
      <c r="F279" s="4">
        <f>IF(マンアワー!F279&gt;0,LN(マンアワー!F279),0)</f>
        <v>12.471769766098612</v>
      </c>
      <c r="G279" s="4">
        <f>IF(マンアワー!G279&gt;0,LN(マンアワー!G279),0)</f>
        <v>12.532994631200429</v>
      </c>
      <c r="H279" s="4">
        <f>IF(マンアワー!H279&gt;0,LN(マンアワー!H279),0)</f>
        <v>12.450650164247831</v>
      </c>
      <c r="I279" s="4">
        <f>IF(マンアワー!I279&gt;0,LN(マンアワー!I279),0)</f>
        <v>12.343925534097142</v>
      </c>
      <c r="K279" s="6">
        <f>E279-E$1107</f>
        <v>0.4286860370012473</v>
      </c>
      <c r="L279" s="6">
        <f>F279-F$1107</f>
        <v>0.71497484427071178</v>
      </c>
      <c r="M279" s="6">
        <f>G279-G$1107</f>
        <v>0.79436031684180364</v>
      </c>
      <c r="N279" s="6">
        <f>H279-H$1107</f>
        <v>0.78902930301390128</v>
      </c>
      <c r="O279" s="6">
        <f>I279-I$1107</f>
        <v>0.84705302787382131</v>
      </c>
    </row>
    <row r="280" spans="1:15" x14ac:dyDescent="0.15">
      <c r="A280" s="1">
        <v>13</v>
      </c>
      <c r="B280" s="1" t="s">
        <v>356</v>
      </c>
      <c r="C280" s="1">
        <v>1</v>
      </c>
      <c r="D280" s="1" t="s">
        <v>9</v>
      </c>
      <c r="E280" s="4">
        <f>IF(マンアワー!E280&gt;0,LN(マンアワー!E280),0)</f>
        <v>11.666017864732343</v>
      </c>
      <c r="F280" s="4">
        <f>IF(マンアワー!F280&gt;0,LN(マンアワー!F280),0)</f>
        <v>11.437652799341846</v>
      </c>
      <c r="G280" s="4">
        <f>IF(マンアワー!G280&gt;0,LN(マンアワー!G280),0)</f>
        <v>11.31326136498817</v>
      </c>
      <c r="H280" s="4">
        <f>IF(マンアワー!H280&gt;0,LN(マンアワー!H280),0)</f>
        <v>11.009698142296056</v>
      </c>
      <c r="I280" s="4">
        <f>IF(マンアワー!I280&gt;0,LN(マンアワー!I280),0)</f>
        <v>10.862640630447553</v>
      </c>
      <c r="K280" s="6">
        <f>E280-E$1085</f>
        <v>-1.1620137761751348</v>
      </c>
      <c r="L280" s="6">
        <f>F280-F$1085</f>
        <v>-0.97194961874262198</v>
      </c>
      <c r="M280" s="6">
        <f>G280-G$1085</f>
        <v>-0.69294571926565141</v>
      </c>
      <c r="N280" s="6">
        <f>H280-H$1085</f>
        <v>-0.57135795242462351</v>
      </c>
      <c r="O280" s="6">
        <f>I280-I$1085</f>
        <v>-0.48010824826368292</v>
      </c>
    </row>
    <row r="281" spans="1:15" x14ac:dyDescent="0.15">
      <c r="A281" s="1">
        <v>13</v>
      </c>
      <c r="B281" s="1" t="s">
        <v>357</v>
      </c>
      <c r="C281" s="1">
        <v>2</v>
      </c>
      <c r="D281" s="1" t="s">
        <v>10</v>
      </c>
      <c r="E281" s="4">
        <f>IF(マンアワー!E281&gt;0,LN(マンアワー!E281),0)</f>
        <v>9.9564764906297221</v>
      </c>
      <c r="F281" s="4">
        <f>IF(マンアワー!F281&gt;0,LN(マンアワー!F281),0)</f>
        <v>9.6518323685082628</v>
      </c>
      <c r="G281" s="4">
        <f>IF(マンアワー!G281&gt;0,LN(マンアワー!G281),0)</f>
        <v>9.5969352830127317</v>
      </c>
      <c r="H281" s="4">
        <f>IF(マンアワー!H281&gt;0,LN(マンアワー!H281),0)</f>
        <v>9.0096705578928198</v>
      </c>
      <c r="I281" s="4">
        <f>IF(マンアワー!I281&gt;0,LN(マンアワー!I281),0)</f>
        <v>8.7350874405869945</v>
      </c>
      <c r="K281" s="6">
        <f>E281-E$1086</f>
        <v>1.1081501869237194</v>
      </c>
      <c r="L281" s="6">
        <f>F281-F$1086</f>
        <v>1.3311107779229552</v>
      </c>
      <c r="M281" s="6">
        <f>G281-G$1086</f>
        <v>1.5212030690476315</v>
      </c>
      <c r="N281" s="6">
        <f>H281-H$1086</f>
        <v>1.2907259887048559</v>
      </c>
      <c r="O281" s="6">
        <f>I281-I$1086</f>
        <v>1.7586735763496</v>
      </c>
    </row>
    <row r="282" spans="1:15" x14ac:dyDescent="0.15">
      <c r="A282" s="1">
        <v>13</v>
      </c>
      <c r="B282" s="1" t="s">
        <v>358</v>
      </c>
      <c r="C282" s="1">
        <v>3</v>
      </c>
      <c r="D282" s="1" t="s">
        <v>17</v>
      </c>
      <c r="E282" s="4">
        <f>IF(マンアワー!E282&gt;0,LN(マンアワー!E282),0)</f>
        <v>12.55702514619716</v>
      </c>
      <c r="F282" s="4">
        <f>IF(マンアワー!F282&gt;0,LN(マンアワー!F282),0)</f>
        <v>12.32789308927271</v>
      </c>
      <c r="G282" s="4">
        <f>IF(マンアワー!G282&gt;0,LN(マンアワー!G282),0)</f>
        <v>12.379845501084299</v>
      </c>
      <c r="H282" s="4">
        <f>IF(マンアワー!H282&gt;0,LN(マンアワー!H282),0)</f>
        <v>12.076241163849257</v>
      </c>
      <c r="I282" s="4">
        <f>IF(マンアワー!I282&gt;0,LN(マンアワー!I282),0)</f>
        <v>11.819490551918726</v>
      </c>
      <c r="K282" s="6">
        <f>E282-E$1087</f>
        <v>1.8474784519232212</v>
      </c>
      <c r="L282" s="6">
        <f>F282-F$1087</f>
        <v>1.6097643654614693</v>
      </c>
      <c r="M282" s="6">
        <f>G282-G$1087</f>
        <v>1.55594639773674</v>
      </c>
      <c r="N282" s="6">
        <f>H282-H$1087</f>
        <v>1.3493727712892802</v>
      </c>
      <c r="O282" s="6">
        <f>I282-I$1087</f>
        <v>1.2129746620137141</v>
      </c>
    </row>
    <row r="283" spans="1:15" x14ac:dyDescent="0.15">
      <c r="A283" s="1">
        <v>13</v>
      </c>
      <c r="B283" s="1" t="s">
        <v>359</v>
      </c>
      <c r="C283" s="1">
        <v>4</v>
      </c>
      <c r="D283" s="1" t="s">
        <v>18</v>
      </c>
      <c r="E283" s="4">
        <f>IF(マンアワー!E283&gt;0,LN(マンアワー!E283),0)</f>
        <v>12.629646282476457</v>
      </c>
      <c r="F283" s="4">
        <f>IF(マンアワー!F283&gt;0,LN(マンアワー!F283),0)</f>
        <v>12.38727623847236</v>
      </c>
      <c r="G283" s="4">
        <f>IF(マンアワー!G283&gt;0,LN(マンアワー!G283),0)</f>
        <v>12.228492355773918</v>
      </c>
      <c r="H283" s="4">
        <f>IF(マンアワー!H283&gt;0,LN(マンアワー!H283),0)</f>
        <v>11.547759940121523</v>
      </c>
      <c r="I283" s="4">
        <f>IF(マンアワー!I283&gt;0,LN(マンアワー!I283),0)</f>
        <v>10.808583540702235</v>
      </c>
      <c r="K283" s="6">
        <f>E283-E$1088</f>
        <v>1.7205789622636942</v>
      </c>
      <c r="L283" s="6">
        <f>F283-F$1088</f>
        <v>1.5312663660249317</v>
      </c>
      <c r="M283" s="6">
        <f>G283-G$1088</f>
        <v>1.3533808849510045</v>
      </c>
      <c r="N283" s="6">
        <f>H283-H$1088</f>
        <v>1.3299218089462119</v>
      </c>
      <c r="O283" s="6">
        <f>I283-I$1088</f>
        <v>1.3734548981182222</v>
      </c>
    </row>
    <row r="284" spans="1:15" x14ac:dyDescent="0.15">
      <c r="A284" s="1">
        <v>13</v>
      </c>
      <c r="B284" s="1" t="s">
        <v>360</v>
      </c>
      <c r="C284" s="1">
        <v>5</v>
      </c>
      <c r="D284" s="1" t="s">
        <v>19</v>
      </c>
      <c r="E284" s="4">
        <f>IF(マンアワー!E284&gt;0,LN(マンアワー!E284),0)</f>
        <v>11.794706195290217</v>
      </c>
      <c r="F284" s="4">
        <f>IF(マンアワー!F284&gt;0,LN(マンアワー!F284),0)</f>
        <v>11.426111498129503</v>
      </c>
      <c r="G284" s="4">
        <f>IF(マンアワー!G284&gt;0,LN(マンアワー!G284),0)</f>
        <v>11.349251345290694</v>
      </c>
      <c r="H284" s="4">
        <f>IF(マンアワー!H284&gt;0,LN(マンアワー!H284),0)</f>
        <v>10.94546379333606</v>
      </c>
      <c r="I284" s="4">
        <f>IF(マンアワー!I284&gt;0,LN(マンアワー!I284),0)</f>
        <v>10.511882781291725</v>
      </c>
      <c r="K284" s="6">
        <f>E284-E$1089</f>
        <v>2.4522483125395294</v>
      </c>
      <c r="L284" s="6">
        <f>F284-F$1089</f>
        <v>2.2395329490509646</v>
      </c>
      <c r="M284" s="6">
        <f>G284-G$1089</f>
        <v>2.1022466131521913</v>
      </c>
      <c r="N284" s="6">
        <f>H284-H$1089</f>
        <v>1.8835545097742816</v>
      </c>
      <c r="O284" s="6">
        <f>I284-I$1089</f>
        <v>1.7486426588833428</v>
      </c>
    </row>
    <row r="285" spans="1:15" x14ac:dyDescent="0.15">
      <c r="A285" s="1">
        <v>13</v>
      </c>
      <c r="B285" s="1" t="s">
        <v>361</v>
      </c>
      <c r="C285" s="1">
        <v>6</v>
      </c>
      <c r="D285" s="1" t="s">
        <v>3</v>
      </c>
      <c r="E285" s="4">
        <f>IF(マンアワー!E285&gt;0,LN(マンアワー!E285),0)</f>
        <v>12.314926829636368</v>
      </c>
      <c r="F285" s="4">
        <f>IF(マンアワー!F285&gt;0,LN(マンアワー!F285),0)</f>
        <v>12.061209814614816</v>
      </c>
      <c r="G285" s="4">
        <f>IF(マンアワー!G285&gt;0,LN(マンアワー!G285),0)</f>
        <v>12.110268421846836</v>
      </c>
      <c r="H285" s="4">
        <f>IF(マンアワー!H285&gt;0,LN(マンアワー!H285),0)</f>
        <v>11.875960634753312</v>
      </c>
      <c r="I285" s="4">
        <f>IF(マンアワー!I285&gt;0,LN(マンアワー!I285),0)</f>
        <v>11.69206491994033</v>
      </c>
      <c r="K285" s="6">
        <f>E285-E$1090</f>
        <v>2.9701780789677503</v>
      </c>
      <c r="L285" s="6">
        <f>F285-F$1090</f>
        <v>2.928233577223434</v>
      </c>
      <c r="M285" s="6">
        <f>G285-G$1090</f>
        <v>2.9397885377747599</v>
      </c>
      <c r="N285" s="6">
        <f>H285-H$1090</f>
        <v>2.7446254985929741</v>
      </c>
      <c r="O285" s="6">
        <f>I285-I$1090</f>
        <v>2.6984320589226591</v>
      </c>
    </row>
    <row r="286" spans="1:15" x14ac:dyDescent="0.15">
      <c r="A286" s="1">
        <v>13</v>
      </c>
      <c r="B286" s="1" t="s">
        <v>362</v>
      </c>
      <c r="C286" s="1">
        <v>7</v>
      </c>
      <c r="D286" s="1" t="s">
        <v>20</v>
      </c>
      <c r="E286" s="4">
        <f>IF(マンアワー!E286&gt;0,LN(マンアワー!E286),0)</f>
        <v>9.6595798062252296</v>
      </c>
      <c r="F286" s="4">
        <f>IF(マンアワー!F286&gt;0,LN(マンアワー!F286),0)</f>
        <v>9.7051124705870286</v>
      </c>
      <c r="G286" s="4">
        <f>IF(マンアワー!G286&gt;0,LN(マンアワー!G286),0)</f>
        <v>9.6683756543084041</v>
      </c>
      <c r="H286" s="4">
        <f>IF(マンアワー!H286&gt;0,LN(マンアワー!H286),0)</f>
        <v>9.1556008401568469</v>
      </c>
      <c r="I286" s="4">
        <f>IF(マンアワー!I286&gt;0,LN(マンアワー!I286),0)</f>
        <v>8.7335459238926774</v>
      </c>
      <c r="K286" s="6">
        <f>E286-E$1091</f>
        <v>3.157628369540106</v>
      </c>
      <c r="L286" s="6">
        <f>F286-F$1091</f>
        <v>3.1598101149477946</v>
      </c>
      <c r="M286" s="6">
        <f>G286-G$1091</f>
        <v>3.2413455802453797</v>
      </c>
      <c r="N286" s="6">
        <f>H286-H$1091</f>
        <v>2.8327436061047253</v>
      </c>
      <c r="O286" s="6">
        <f>I286-I$1091</f>
        <v>2.5162044254105762</v>
      </c>
    </row>
    <row r="287" spans="1:15" x14ac:dyDescent="0.15">
      <c r="A287" s="1">
        <v>13</v>
      </c>
      <c r="B287" s="1" t="s">
        <v>361</v>
      </c>
      <c r="C287" s="1">
        <v>8</v>
      </c>
      <c r="D287" s="1" t="s">
        <v>21</v>
      </c>
      <c r="E287" s="4">
        <f>IF(マンアワー!E287&gt;0,LN(マンアワー!E287),0)</f>
        <v>11.518336193159316</v>
      </c>
      <c r="F287" s="4">
        <f>IF(マンアワー!F287&gt;0,LN(マンアワー!F287),0)</f>
        <v>11.150067087718423</v>
      </c>
      <c r="G287" s="4">
        <f>IF(マンアワー!G287&gt;0,LN(マンアワー!G287),0)</f>
        <v>11.080761826806503</v>
      </c>
      <c r="H287" s="4">
        <f>IF(マンアワー!H287&gt;0,LN(マンアワー!H287),0)</f>
        <v>10.586170118307789</v>
      </c>
      <c r="I287" s="4">
        <f>IF(マンアワー!I287&gt;0,LN(マンアワー!I287),0)</f>
        <v>10.177315607256819</v>
      </c>
      <c r="K287" s="6">
        <f>E287-E$1092</f>
        <v>1.5285944369257116</v>
      </c>
      <c r="L287" s="6">
        <f>F287-F$1092</f>
        <v>1.1704619286815756</v>
      </c>
      <c r="M287" s="6">
        <f>G287-G$1092</f>
        <v>1.1943860524718044</v>
      </c>
      <c r="N287" s="6">
        <f>H287-H$1092</f>
        <v>0.96113490664051859</v>
      </c>
      <c r="O287" s="6">
        <f>I287-I$1092</f>
        <v>1.0137485555655346</v>
      </c>
    </row>
    <row r="288" spans="1:15" x14ac:dyDescent="0.15">
      <c r="A288" s="1">
        <v>13</v>
      </c>
      <c r="B288" s="1" t="s">
        <v>363</v>
      </c>
      <c r="C288" s="1">
        <v>9</v>
      </c>
      <c r="D288" s="1" t="s">
        <v>22</v>
      </c>
      <c r="E288" s="4">
        <f>IF(マンアワー!E288&gt;0,LN(マンアワー!E288),0)</f>
        <v>12.37582895397273</v>
      </c>
      <c r="F288" s="4">
        <f>IF(マンアワー!F288&gt;0,LN(マンアワー!F288),0)</f>
        <v>11.897841777799833</v>
      </c>
      <c r="G288" s="4">
        <f>IF(マンアワー!G288&gt;0,LN(マンアワー!G288),0)</f>
        <v>11.6323110808944</v>
      </c>
      <c r="H288" s="4">
        <f>IF(マンアワー!H288&gt;0,LN(マンアワー!H288),0)</f>
        <v>11.110414807451809</v>
      </c>
      <c r="I288" s="4">
        <f>IF(マンアワー!I288&gt;0,LN(マンアワー!I288),0)</f>
        <v>10.832616865191763</v>
      </c>
      <c r="K288" s="6">
        <f>E288-E$1093</f>
        <v>2.4419038994567028</v>
      </c>
      <c r="L288" s="6">
        <f>F288-F$1093</f>
        <v>2.2050066275314073</v>
      </c>
      <c r="M288" s="6">
        <f>G288-G$1093</f>
        <v>2.0883972163859728</v>
      </c>
      <c r="N288" s="6">
        <f>H288-H$1093</f>
        <v>1.7833097669116125</v>
      </c>
      <c r="O288" s="6">
        <f>I288-I$1093</f>
        <v>1.4865120704624033</v>
      </c>
    </row>
    <row r="289" spans="1:15" x14ac:dyDescent="0.15">
      <c r="A289" s="1">
        <v>13</v>
      </c>
      <c r="B289" s="1" t="s">
        <v>361</v>
      </c>
      <c r="C289" s="1">
        <v>10</v>
      </c>
      <c r="D289" s="1" t="s">
        <v>23</v>
      </c>
      <c r="E289" s="4">
        <f>IF(マンアワー!E289&gt;0,LN(マンアワー!E289),0)</f>
        <v>12.902734512038183</v>
      </c>
      <c r="F289" s="4">
        <f>IF(マンアワー!F289&gt;0,LN(マンアワー!F289),0)</f>
        <v>12.48595806164969</v>
      </c>
      <c r="G289" s="4">
        <f>IF(マンアワー!G289&gt;0,LN(マンアワー!G289),0)</f>
        <v>12.338179051499734</v>
      </c>
      <c r="H289" s="4">
        <f>IF(マンアワー!H289&gt;0,LN(マンアワー!H289),0)</f>
        <v>11.925045293859458</v>
      </c>
      <c r="I289" s="4">
        <f>IF(マンアワー!I289&gt;0,LN(マンアワー!I289),0)</f>
        <v>11.449319447696999</v>
      </c>
      <c r="K289" s="6">
        <f>E289-E$1094</f>
        <v>2.7940200506112127</v>
      </c>
      <c r="L289" s="6">
        <f>F289-F$1094</f>
        <v>2.426263530787633</v>
      </c>
      <c r="M289" s="6">
        <f>G289-G$1094</f>
        <v>2.0407060282173717</v>
      </c>
      <c r="N289" s="6">
        <f>H289-H$1094</f>
        <v>1.8121823551785763</v>
      </c>
      <c r="O289" s="6">
        <f>I289-I$1094</f>
        <v>1.5908584748525687</v>
      </c>
    </row>
    <row r="290" spans="1:15" x14ac:dyDescent="0.15">
      <c r="A290" s="1">
        <v>13</v>
      </c>
      <c r="B290" s="1" t="s">
        <v>361</v>
      </c>
      <c r="C290" s="1">
        <v>11</v>
      </c>
      <c r="D290" s="1" t="s">
        <v>24</v>
      </c>
      <c r="E290" s="4">
        <f>IF(マンアワー!E290&gt;0,LN(マンアワー!E290),0)</f>
        <v>13.061749396638485</v>
      </c>
      <c r="F290" s="4">
        <f>IF(マンアワー!F290&gt;0,LN(マンアワー!F290),0)</f>
        <v>12.772411250055272</v>
      </c>
      <c r="G290" s="4">
        <f>IF(マンアワー!G290&gt;0,LN(マンアワー!G290),0)</f>
        <v>12.764174124589454</v>
      </c>
      <c r="H290" s="4">
        <f>IF(マンアワー!H290&gt;0,LN(マンアワー!H290),0)</f>
        <v>12.384358077933337</v>
      </c>
      <c r="I290" s="4">
        <f>IF(マンアワー!I290&gt;0,LN(マンアワー!I290),0)</f>
        <v>12.116222141235971</v>
      </c>
      <c r="K290" s="6">
        <f>E290-E$1095</f>
        <v>2.8671769459055945</v>
      </c>
      <c r="L290" s="6">
        <f>F290-F$1095</f>
        <v>2.5180416188426484</v>
      </c>
      <c r="M290" s="6">
        <f>G290-G$1095</f>
        <v>2.2872193656759769</v>
      </c>
      <c r="N290" s="6">
        <f>H290-H$1095</f>
        <v>1.9774733381413583</v>
      </c>
      <c r="O290" s="6">
        <f>I290-I$1095</f>
        <v>1.8398306730285441</v>
      </c>
    </row>
    <row r="291" spans="1:15" x14ac:dyDescent="0.15">
      <c r="A291" s="1">
        <v>13</v>
      </c>
      <c r="B291" s="1" t="s">
        <v>361</v>
      </c>
      <c r="C291" s="1">
        <v>12</v>
      </c>
      <c r="D291" s="1" t="s">
        <v>25</v>
      </c>
      <c r="E291" s="4">
        <f>IF(マンアワー!E291&gt;0,LN(マンアワー!E291),0)</f>
        <v>13.339986006229422</v>
      </c>
      <c r="F291" s="4">
        <f>IF(マンアワー!F291&gt;0,LN(マンアワー!F291),0)</f>
        <v>13.101924665405466</v>
      </c>
      <c r="G291" s="4">
        <f>IF(マンアワー!G291&gt;0,LN(マンアワー!G291),0)</f>
        <v>13.213917406651074</v>
      </c>
      <c r="H291" s="4">
        <f>IF(マンアワー!H291&gt;0,LN(マンアワー!H291),0)</f>
        <v>12.911385964672261</v>
      </c>
      <c r="I291" s="4">
        <f>IF(マンアワー!I291&gt;0,LN(マンアワー!I291),0)</f>
        <v>12.610918999593546</v>
      </c>
      <c r="K291" s="6">
        <f>E291-E$1096</f>
        <v>3.1510975345202361</v>
      </c>
      <c r="L291" s="6">
        <f>F291-F$1096</f>
        <v>2.6863638192513228</v>
      </c>
      <c r="M291" s="6">
        <f>G291-G$1096</f>
        <v>2.2330522357947711</v>
      </c>
      <c r="N291" s="6">
        <f>H291-H$1096</f>
        <v>2.0284136026788779</v>
      </c>
      <c r="O291" s="6">
        <f>I291-I$1096</f>
        <v>1.917468462475135</v>
      </c>
    </row>
    <row r="292" spans="1:15" x14ac:dyDescent="0.15">
      <c r="A292" s="1">
        <v>13</v>
      </c>
      <c r="B292" s="1" t="s">
        <v>362</v>
      </c>
      <c r="C292" s="1">
        <v>13</v>
      </c>
      <c r="D292" s="1" t="s">
        <v>26</v>
      </c>
      <c r="E292" s="4">
        <f>IF(マンアワー!E292&gt;0,LN(マンアワー!E292),0)</f>
        <v>12.346732254976981</v>
      </c>
      <c r="F292" s="4">
        <f>IF(マンアワー!F292&gt;0,LN(マンアワー!F292),0)</f>
        <v>12.197025277580618</v>
      </c>
      <c r="G292" s="4">
        <f>IF(マンアワー!G292&gt;0,LN(マンアワー!G292),0)</f>
        <v>12.030270722758415</v>
      </c>
      <c r="H292" s="4">
        <f>IF(マンアワー!H292&gt;0,LN(マンアワー!H292),0)</f>
        <v>11.596421176204011</v>
      </c>
      <c r="I292" s="4">
        <f>IF(マンアワー!I292&gt;0,LN(マンアワー!I292),0)</f>
        <v>11.29307806146867</v>
      </c>
      <c r="K292" s="6">
        <f>E292-E$1097</f>
        <v>2.7131823167585285</v>
      </c>
      <c r="L292" s="6">
        <f>F292-F$1097</f>
        <v>2.4309795313593074</v>
      </c>
      <c r="M292" s="6">
        <f>G292-G$1097</f>
        <v>2.2148953603041033</v>
      </c>
      <c r="N292" s="6">
        <f>H292-H$1097</f>
        <v>1.8639611403446814</v>
      </c>
      <c r="O292" s="6">
        <f>I292-I$1097</f>
        <v>1.3541306809163931</v>
      </c>
    </row>
    <row r="293" spans="1:15" x14ac:dyDescent="0.15">
      <c r="A293" s="1">
        <v>13</v>
      </c>
      <c r="B293" s="1" t="s">
        <v>362</v>
      </c>
      <c r="C293" s="1">
        <v>14</v>
      </c>
      <c r="D293" s="1" t="s">
        <v>27</v>
      </c>
      <c r="E293" s="4">
        <f>IF(マンアワー!E293&gt;0,LN(マンアワー!E293),0)</f>
        <v>12.257534463404694</v>
      </c>
      <c r="F293" s="4">
        <f>IF(マンアワー!F293&gt;0,LN(マンアワー!F293),0)</f>
        <v>11.999000615447056</v>
      </c>
      <c r="G293" s="4">
        <f>IF(マンアワー!G293&gt;0,LN(マンアワー!G293),0)</f>
        <v>11.743072922846562</v>
      </c>
      <c r="H293" s="4">
        <f>IF(マンアワー!H293&gt;0,LN(マンアワー!H293),0)</f>
        <v>11.162590089334522</v>
      </c>
      <c r="I293" s="4">
        <f>IF(マンアワー!I293&gt;0,LN(マンアワー!I293),0)</f>
        <v>11.097518754364662</v>
      </c>
      <c r="K293" s="6">
        <f>E293-E$1098</f>
        <v>4.3024026189956723</v>
      </c>
      <c r="L293" s="6">
        <f>F293-F$1098</f>
        <v>3.6483964146636438</v>
      </c>
      <c r="M293" s="6">
        <f>G293-G$1098</f>
        <v>3.1972336850328329</v>
      </c>
      <c r="N293" s="6">
        <f>H293-H$1098</f>
        <v>2.9898728701361783</v>
      </c>
      <c r="O293" s="6">
        <f>I293-I$1098</f>
        <v>2.9510305570002124</v>
      </c>
    </row>
    <row r="294" spans="1:15" x14ac:dyDescent="0.15">
      <c r="A294" s="1">
        <v>13</v>
      </c>
      <c r="B294" s="1" t="s">
        <v>361</v>
      </c>
      <c r="C294" s="1">
        <v>15</v>
      </c>
      <c r="D294" s="1" t="s">
        <v>28</v>
      </c>
      <c r="E294" s="4">
        <f>IF(マンアワー!E294&gt;0,LN(マンアワー!E294),0)</f>
        <v>14.098052756841899</v>
      </c>
      <c r="F294" s="4">
        <f>IF(マンアワー!F294&gt;0,LN(マンアワー!F294),0)</f>
        <v>13.951699763681884</v>
      </c>
      <c r="G294" s="4">
        <f>IF(マンアワー!G294&gt;0,LN(マンアワー!G294),0)</f>
        <v>13.946901602669625</v>
      </c>
      <c r="H294" s="4">
        <f>IF(マンアワー!H294&gt;0,LN(マンアワー!H294),0)</f>
        <v>13.632524904567971</v>
      </c>
      <c r="I294" s="4">
        <f>IF(マンアワー!I294&gt;0,LN(マンアワー!I294),0)</f>
        <v>13.174364847590072</v>
      </c>
      <c r="K294" s="6">
        <f>E294-E$1099</f>
        <v>2.7248631861503014</v>
      </c>
      <c r="L294" s="6">
        <f>F294-F$1099</f>
        <v>2.6501892056547387</v>
      </c>
      <c r="M294" s="6">
        <f>G294-G$1099</f>
        <v>2.6304451622151124</v>
      </c>
      <c r="N294" s="6">
        <f>H294-H$1099</f>
        <v>2.5636772946779498</v>
      </c>
      <c r="O294" s="6">
        <f>I294-I$1099</f>
        <v>2.4318568356053341</v>
      </c>
    </row>
    <row r="295" spans="1:15" x14ac:dyDescent="0.15">
      <c r="A295" s="1">
        <v>13</v>
      </c>
      <c r="B295" s="1" t="s">
        <v>357</v>
      </c>
      <c r="C295" s="1">
        <v>16</v>
      </c>
      <c r="D295" s="1" t="s">
        <v>11</v>
      </c>
      <c r="E295" s="4">
        <f>IF(マンアワー!E295&gt;0,LN(マンアワー!E295),0)</f>
        <v>14.212355291945753</v>
      </c>
      <c r="F295" s="4">
        <f>IF(マンアワー!F295&gt;0,LN(マンアワー!F295),0)</f>
        <v>14.186530166237434</v>
      </c>
      <c r="G295" s="4">
        <f>IF(マンアワー!G295&gt;0,LN(マンアワー!G295),0)</f>
        <v>14.268782941729135</v>
      </c>
      <c r="H295" s="4">
        <f>IF(マンアワー!H295&gt;0,LN(マンアワー!H295),0)</f>
        <v>14.057467457661648</v>
      </c>
      <c r="I295" s="4">
        <f>IF(マンアワー!I295&gt;0,LN(マンアワー!I295),0)</f>
        <v>13.81137172947505</v>
      </c>
      <c r="K295" s="6">
        <f>E295-E$1100</f>
        <v>2.2300616473804098</v>
      </c>
      <c r="L295" s="6">
        <f>F295-F$1100</f>
        <v>1.9006003771992894</v>
      </c>
      <c r="M295" s="6">
        <f>G295-G$1100</f>
        <v>2.0032774832432043</v>
      </c>
      <c r="N295" s="6">
        <f>H295-H$1100</f>
        <v>1.8057453999798252</v>
      </c>
      <c r="O295" s="6">
        <f>I295-I$1100</f>
        <v>1.842212782715583</v>
      </c>
    </row>
    <row r="296" spans="1:15" x14ac:dyDescent="0.15">
      <c r="A296" s="1">
        <v>13</v>
      </c>
      <c r="B296" s="1" t="s">
        <v>364</v>
      </c>
      <c r="C296" s="1">
        <v>17</v>
      </c>
      <c r="D296" s="1" t="s">
        <v>12</v>
      </c>
      <c r="E296" s="4">
        <f>IF(マンアワー!E296&gt;0,LN(マンアワー!E296),0)</f>
        <v>11.234055629808445</v>
      </c>
      <c r="F296" s="4">
        <f>IF(マンアワー!F296&gt;0,LN(マンアワー!F296),0)</f>
        <v>11.331880624525144</v>
      </c>
      <c r="G296" s="4">
        <f>IF(マンアワー!G296&gt;0,LN(マンアワー!G296),0)</f>
        <v>11.332260097678338</v>
      </c>
      <c r="H296" s="4">
        <f>IF(マンアワー!H296&gt;0,LN(マンアワー!H296),0)</f>
        <v>11.281125872614608</v>
      </c>
      <c r="I296" s="4">
        <f>IF(マンアワー!I296&gt;0,LN(マンアワー!I296),0)</f>
        <v>11.135420571210917</v>
      </c>
      <c r="K296" s="6">
        <f>E296-E$1101</f>
        <v>2.0615502936028598</v>
      </c>
      <c r="L296" s="6">
        <f>F296-F$1101</f>
        <v>1.995940307058337</v>
      </c>
      <c r="M296" s="6">
        <f>G296-G$1101</f>
        <v>1.8849492999849353</v>
      </c>
      <c r="N296" s="6">
        <f>H296-H$1101</f>
        <v>1.7844044086854822</v>
      </c>
      <c r="O296" s="6">
        <f>I296-I$1101</f>
        <v>1.6908962961340421</v>
      </c>
    </row>
    <row r="297" spans="1:15" x14ac:dyDescent="0.15">
      <c r="A297" s="1">
        <v>13</v>
      </c>
      <c r="B297" s="1" t="s">
        <v>356</v>
      </c>
      <c r="C297" s="1">
        <v>18</v>
      </c>
      <c r="D297" s="1" t="s">
        <v>13</v>
      </c>
      <c r="E297" s="4">
        <f>IF(マンアワー!E297&gt;0,LN(マンアワー!E297),0)</f>
        <v>14.996892874257892</v>
      </c>
      <c r="F297" s="4">
        <f>IF(マンアワー!F297&gt;0,LN(マンアワー!F297),0)</f>
        <v>15.008308889533652</v>
      </c>
      <c r="G297" s="4">
        <f>IF(マンアワー!G297&gt;0,LN(マンアワー!G297),0)</f>
        <v>15.044868215023806</v>
      </c>
      <c r="H297" s="4">
        <f>IF(マンアワー!H297&gt;0,LN(マンアワー!H297),0)</f>
        <v>14.868418947390401</v>
      </c>
      <c r="I297" s="4">
        <f>IF(マンアワー!I297&gt;0,LN(マンアワー!I297),0)</f>
        <v>14.590780342898613</v>
      </c>
      <c r="K297" s="6">
        <f>E297-E$1102</f>
        <v>2.4083124002755785</v>
      </c>
      <c r="L297" s="6">
        <f>F297-F$1102</f>
        <v>2.2948990126078446</v>
      </c>
      <c r="M297" s="6">
        <f>G297-G$1102</f>
        <v>2.3997634800366487</v>
      </c>
      <c r="N297" s="6">
        <f>H297-H$1102</f>
        <v>2.360241094914036</v>
      </c>
      <c r="O297" s="6">
        <f>I297-I$1102</f>
        <v>2.2548746196479375</v>
      </c>
    </row>
    <row r="298" spans="1:15" x14ac:dyDescent="0.15">
      <c r="A298" s="1">
        <v>13</v>
      </c>
      <c r="B298" s="1" t="s">
        <v>365</v>
      </c>
      <c r="C298" s="1">
        <v>19</v>
      </c>
      <c r="D298" s="1" t="s">
        <v>14</v>
      </c>
      <c r="E298" s="4">
        <f>IF(マンアワー!E298&gt;0,LN(マンアワー!E298),0)</f>
        <v>13.424898316049507</v>
      </c>
      <c r="F298" s="4">
        <f>IF(マンアワー!F298&gt;0,LN(マンアワー!F298),0)</f>
        <v>13.565018513404164</v>
      </c>
      <c r="G298" s="4">
        <f>IF(マンアワー!G298&gt;0,LN(マンアワー!G298),0)</f>
        <v>13.822649740282023</v>
      </c>
      <c r="H298" s="4">
        <f>IF(マンアワー!H298&gt;0,LN(マンアワー!H298),0)</f>
        <v>13.646458694070464</v>
      </c>
      <c r="I298" s="4">
        <f>IF(マンアワー!I298&gt;0,LN(マンアワー!I298),0)</f>
        <v>13.652710136991253</v>
      </c>
      <c r="K298" s="6">
        <f>E298-E$1103</f>
        <v>2.972093159713797</v>
      </c>
      <c r="L298" s="6">
        <f>F298-F$1103</f>
        <v>2.8271289206958592</v>
      </c>
      <c r="M298" s="6">
        <f>G298-G$1103</f>
        <v>2.9785557087986678</v>
      </c>
      <c r="N298" s="6">
        <f>H298-H$1103</f>
        <v>2.9314014968795465</v>
      </c>
      <c r="O298" s="6">
        <f>I298-I$1103</f>
        <v>2.9779281404239608</v>
      </c>
    </row>
    <row r="299" spans="1:15" x14ac:dyDescent="0.15">
      <c r="A299" s="1">
        <v>13</v>
      </c>
      <c r="B299" s="1" t="s">
        <v>357</v>
      </c>
      <c r="C299" s="1">
        <v>20</v>
      </c>
      <c r="D299" s="1" t="s">
        <v>15</v>
      </c>
      <c r="E299" s="4">
        <f>IF(マンアワー!E299&gt;0,LN(マンアワー!E299),0)</f>
        <v>12.355857065182239</v>
      </c>
      <c r="F299" s="4">
        <f>IF(マンアワー!F299&gt;0,LN(マンアワー!F299),0)</f>
        <v>12.743480505015148</v>
      </c>
      <c r="G299" s="4">
        <f>IF(マンアワー!G299&gt;0,LN(マンアワー!G299),0)</f>
        <v>13.173339468887765</v>
      </c>
      <c r="H299" s="4">
        <f>IF(マンアワー!H299&gt;0,LN(マンアワー!H299),0)</f>
        <v>13.091386830751903</v>
      </c>
      <c r="I299" s="4">
        <f>IF(マンアワー!I299&gt;0,LN(マンアワー!I299),0)</f>
        <v>13.017474993243326</v>
      </c>
      <c r="K299" s="6">
        <f>E299-E$1104</f>
        <v>3.6847935785223527</v>
      </c>
      <c r="L299" s="6">
        <f>F299-F$1104</f>
        <v>3.4671161078492396</v>
      </c>
      <c r="M299" s="6">
        <f>G299-G$1104</f>
        <v>3.5062397165478458</v>
      </c>
      <c r="N299" s="6">
        <f>H299-H$1104</f>
        <v>3.3885572227875791</v>
      </c>
      <c r="O299" s="6">
        <f>I299-I$1104</f>
        <v>3.3603049950232577</v>
      </c>
    </row>
    <row r="300" spans="1:15" x14ac:dyDescent="0.15">
      <c r="A300" s="1">
        <v>13</v>
      </c>
      <c r="B300" s="1" t="s">
        <v>356</v>
      </c>
      <c r="C300" s="1">
        <v>21</v>
      </c>
      <c r="D300" s="1" t="s">
        <v>16</v>
      </c>
      <c r="E300" s="4">
        <f>IF(マンアワー!E300&gt;0,LN(マンアワー!E300),0)</f>
        <v>13.8760009418484</v>
      </c>
      <c r="F300" s="4">
        <f>IF(マンアワー!F300&gt;0,LN(マンアワー!F300),0)</f>
        <v>13.919317589680945</v>
      </c>
      <c r="G300" s="4">
        <f>IF(マンアワー!G300&gt;0,LN(マンアワー!G300),0)</f>
        <v>14.07068053755243</v>
      </c>
      <c r="H300" s="4">
        <f>IF(マンアワー!H300&gt;0,LN(マンアワー!H300),0)</f>
        <v>13.904088668254841</v>
      </c>
      <c r="I300" s="4">
        <f>IF(マンアワー!I300&gt;0,LN(マンアワー!I300),0)</f>
        <v>13.803005156498571</v>
      </c>
      <c r="K300" s="6">
        <f>E300-E$1105</f>
        <v>2.3158305641239121</v>
      </c>
      <c r="L300" s="6">
        <f>F300-F$1105</f>
        <v>2.3048681640778756</v>
      </c>
      <c r="M300" s="6">
        <f>G300-G$1105</f>
        <v>2.4145812368737154</v>
      </c>
      <c r="N300" s="6">
        <f>H300-H$1105</f>
        <v>2.2838032879330523</v>
      </c>
      <c r="O300" s="6">
        <f>I300-I$1105</f>
        <v>2.2718623045306003</v>
      </c>
    </row>
    <row r="301" spans="1:15" x14ac:dyDescent="0.15">
      <c r="A301" s="1">
        <v>13</v>
      </c>
      <c r="B301" s="1" t="s">
        <v>254</v>
      </c>
      <c r="C301" s="1">
        <v>22</v>
      </c>
      <c r="D301" s="1" t="s">
        <v>8</v>
      </c>
      <c r="E301" s="4">
        <f>IF(マンアワー!E301&gt;0,LN(マンアワー!E301),0)</f>
        <v>14.970675153919114</v>
      </c>
      <c r="F301" s="4">
        <f>IF(マンアワー!F301&gt;0,LN(マンアワー!F301),0)</f>
        <v>15.192259833213454</v>
      </c>
      <c r="G301" s="4">
        <f>IF(マンアワー!G301&gt;0,LN(マンアワー!G301),0)</f>
        <v>15.525111610269697</v>
      </c>
      <c r="H301" s="4">
        <f>IF(マンアワー!H301&gt;0,LN(マンアワー!H301),0)</f>
        <v>15.687994997005166</v>
      </c>
      <c r="I301" s="4">
        <f>IF(マンアワー!I301&gt;0,LN(マンアワー!I301),0)</f>
        <v>15.773479807777152</v>
      </c>
      <c r="K301" s="6">
        <f>E301-E$1106</f>
        <v>2.4074567645431149</v>
      </c>
      <c r="L301" s="6">
        <f>F301-F$1106</f>
        <v>2.3747712407508352</v>
      </c>
      <c r="M301" s="6">
        <f>G301-G$1106</f>
        <v>2.4578133772957251</v>
      </c>
      <c r="N301" s="6">
        <f>H301-H$1106</f>
        <v>2.5026358255702732</v>
      </c>
      <c r="O301" s="6">
        <f>I301-I$1106</f>
        <v>2.4802104298515726</v>
      </c>
    </row>
    <row r="302" spans="1:15" x14ac:dyDescent="0.15">
      <c r="A302" s="1">
        <v>13</v>
      </c>
      <c r="B302" s="1" t="s">
        <v>254</v>
      </c>
      <c r="C302" s="1">
        <v>23</v>
      </c>
      <c r="D302" s="1" t="s">
        <v>29</v>
      </c>
      <c r="E302" s="4">
        <f>IF(マンアワー!E302&gt;0,LN(マンアワー!E302),0)</f>
        <v>13.518141725579222</v>
      </c>
      <c r="F302" s="4">
        <f>IF(マンアワー!F302&gt;0,LN(マンアワー!F302),0)</f>
        <v>13.648801013314982</v>
      </c>
      <c r="G302" s="4">
        <f>IF(マンアワー!G302&gt;0,LN(マンアワー!G302),0)</f>
        <v>13.568819068070159</v>
      </c>
      <c r="H302" s="4">
        <f>IF(マンアワー!H302&gt;0,LN(マンアワー!H302),0)</f>
        <v>13.487088771219577</v>
      </c>
      <c r="I302" s="4">
        <f>IF(マンアワー!I302&gt;0,LN(マンアワー!I302),0)</f>
        <v>13.279414330867223</v>
      </c>
      <c r="K302" s="6">
        <f>E302-E$1107</f>
        <v>1.9074143549222189</v>
      </c>
      <c r="L302" s="6">
        <f>F302-F$1107</f>
        <v>1.8920060914870813</v>
      </c>
      <c r="M302" s="6">
        <f>G302-G$1107</f>
        <v>1.8301847537115332</v>
      </c>
      <c r="N302" s="6">
        <f>H302-H$1107</f>
        <v>1.8254679099856475</v>
      </c>
      <c r="O302" s="6">
        <f>I302-I$1107</f>
        <v>1.7825418246439018</v>
      </c>
    </row>
    <row r="303" spans="1:15" x14ac:dyDescent="0.15">
      <c r="A303" s="1">
        <v>14</v>
      </c>
      <c r="B303" s="1" t="s">
        <v>278</v>
      </c>
      <c r="C303" s="1">
        <v>1</v>
      </c>
      <c r="D303" s="1" t="s">
        <v>9</v>
      </c>
      <c r="E303" s="4">
        <f>IF(マンアワー!E303&gt;0,LN(マンアワー!E303),0)</f>
        <v>12.196444018796891</v>
      </c>
      <c r="F303" s="4">
        <f>IF(マンアワー!F303&gt;0,LN(マンアワー!F303),0)</f>
        <v>11.902379616826838</v>
      </c>
      <c r="G303" s="4">
        <f>IF(マンアワー!G303&gt;0,LN(マンアワー!G303),0)</f>
        <v>11.634942082196231</v>
      </c>
      <c r="H303" s="4">
        <f>IF(マンアワー!H303&gt;0,LN(マンアワー!H303),0)</f>
        <v>11.359489273308</v>
      </c>
      <c r="I303" s="4">
        <f>IF(マンアワー!I303&gt;0,LN(マンアワー!I303),0)</f>
        <v>11.190594112245877</v>
      </c>
      <c r="K303" s="6">
        <f>E303-E$1085</f>
        <v>-0.63158762211058672</v>
      </c>
      <c r="L303" s="6">
        <f>F303-F$1085</f>
        <v>-0.50722280125762964</v>
      </c>
      <c r="M303" s="6">
        <f>G303-G$1085</f>
        <v>-0.37126500205759072</v>
      </c>
      <c r="N303" s="6">
        <f>H303-H$1085</f>
        <v>-0.22156682141267936</v>
      </c>
      <c r="O303" s="6">
        <f>I303-I$1085</f>
        <v>-0.15215476646535819</v>
      </c>
    </row>
    <row r="304" spans="1:15" x14ac:dyDescent="0.15">
      <c r="A304" s="1">
        <v>14</v>
      </c>
      <c r="B304" s="1" t="s">
        <v>278</v>
      </c>
      <c r="C304" s="1">
        <v>2</v>
      </c>
      <c r="D304" s="1" t="s">
        <v>10</v>
      </c>
      <c r="E304" s="4">
        <f>IF(マンアワー!E304&gt;0,LN(マンアワー!E304),0)</f>
        <v>8.5847894590615379</v>
      </c>
      <c r="F304" s="4">
        <f>IF(マンアワー!F304&gt;0,LN(マンアワー!F304),0)</f>
        <v>8.2203495965337652</v>
      </c>
      <c r="G304" s="4">
        <f>IF(マンアワー!G304&gt;0,LN(マンアワー!G304),0)</f>
        <v>8.0397024498481322</v>
      </c>
      <c r="H304" s="4">
        <f>IF(マンアワー!H304&gt;0,LN(マンアワー!H304),0)</f>
        <v>7.4233969095742136</v>
      </c>
      <c r="I304" s="4">
        <f>IF(マンアワー!I304&gt;0,LN(マンアワー!I304),0)</f>
        <v>6.7769633992377436</v>
      </c>
      <c r="K304" s="6">
        <f>E304-E$1086</f>
        <v>-0.26353684464446481</v>
      </c>
      <c r="L304" s="6">
        <f>F304-F$1086</f>
        <v>-0.1003719940515424</v>
      </c>
      <c r="M304" s="6">
        <f>G304-G$1086</f>
        <v>-3.6029764116968011E-2</v>
      </c>
      <c r="N304" s="6">
        <f>H304-H$1086</f>
        <v>-0.29554765961375029</v>
      </c>
      <c r="O304" s="6">
        <f>I304-I$1086</f>
        <v>-0.19945046499965091</v>
      </c>
    </row>
    <row r="305" spans="1:15" x14ac:dyDescent="0.15">
      <c r="A305" s="1">
        <v>14</v>
      </c>
      <c r="B305" s="1" t="s">
        <v>105</v>
      </c>
      <c r="C305" s="1">
        <v>3</v>
      </c>
      <c r="D305" s="1" t="s">
        <v>17</v>
      </c>
      <c r="E305" s="4">
        <f>IF(マンアワー!E305&gt;0,LN(マンアワー!E305),0)</f>
        <v>11.725451431081362</v>
      </c>
      <c r="F305" s="4">
        <f>IF(マンアワー!F305&gt;0,LN(マンアワー!F305),0)</f>
        <v>11.626557744044909</v>
      </c>
      <c r="G305" s="4">
        <f>IF(マンアワー!G305&gt;0,LN(マンアワー!G305),0)</f>
        <v>11.754092297799424</v>
      </c>
      <c r="H305" s="4">
        <f>IF(マンアワー!H305&gt;0,LN(マンアワー!H305),0)</f>
        <v>11.638537909803237</v>
      </c>
      <c r="I305" s="4">
        <f>IF(マンアワー!I305&gt;0,LN(マンアワー!I305),0)</f>
        <v>11.456509606957493</v>
      </c>
      <c r="K305" s="6">
        <f>E305-E$1087</f>
        <v>1.015904736807423</v>
      </c>
      <c r="L305" s="6">
        <f>F305-F$1087</f>
        <v>0.90842902023366889</v>
      </c>
      <c r="M305" s="6">
        <f>G305-G$1087</f>
        <v>0.93019319445186532</v>
      </c>
      <c r="N305" s="6">
        <f>H305-H$1087</f>
        <v>0.91166951724325962</v>
      </c>
      <c r="O305" s="6">
        <f>I305-I$1087</f>
        <v>0.84999371705248095</v>
      </c>
    </row>
    <row r="306" spans="1:15" x14ac:dyDescent="0.15">
      <c r="A306" s="1">
        <v>14</v>
      </c>
      <c r="B306" s="1" t="s">
        <v>105</v>
      </c>
      <c r="C306" s="1">
        <v>4</v>
      </c>
      <c r="D306" s="1" t="s">
        <v>18</v>
      </c>
      <c r="E306" s="4">
        <f>IF(マンアワー!E306&gt;0,LN(マンアワー!E306),0)</f>
        <v>11.019358750461747</v>
      </c>
      <c r="F306" s="4">
        <f>IF(マンアワー!F306&gt;0,LN(マンアワー!F306),0)</f>
        <v>10.79514870848833</v>
      </c>
      <c r="G306" s="4">
        <f>IF(マンアワー!G306&gt;0,LN(マンアワー!G306),0)</f>
        <v>10.551388674208043</v>
      </c>
      <c r="H306" s="4">
        <f>IF(マンアワー!H306&gt;0,LN(マンアワー!H306),0)</f>
        <v>10.004468574076919</v>
      </c>
      <c r="I306" s="4">
        <f>IF(マンアワー!I306&gt;0,LN(マンアワー!I306),0)</f>
        <v>9.2129259784473732</v>
      </c>
      <c r="K306" s="6">
        <f>E306-E$1088</f>
        <v>0.11029143024898325</v>
      </c>
      <c r="L306" s="6">
        <f>F306-F$1088</f>
        <v>-6.0861163959097908E-2</v>
      </c>
      <c r="M306" s="6">
        <f>G306-G$1088</f>
        <v>-0.32372279661487013</v>
      </c>
      <c r="N306" s="6">
        <f>H306-H$1088</f>
        <v>-0.21336955709839245</v>
      </c>
      <c r="O306" s="6">
        <f>I306-I$1088</f>
        <v>-0.22220266413664014</v>
      </c>
    </row>
    <row r="307" spans="1:15" x14ac:dyDescent="0.15">
      <c r="A307" s="1">
        <v>14</v>
      </c>
      <c r="B307" s="1" t="s">
        <v>105</v>
      </c>
      <c r="C307" s="1">
        <v>5</v>
      </c>
      <c r="D307" s="1" t="s">
        <v>19</v>
      </c>
      <c r="E307" s="4">
        <f>IF(マンアワー!E307&gt;0,LN(マンアワー!E307),0)</f>
        <v>10.237491166832926</v>
      </c>
      <c r="F307" s="4">
        <f>IF(マンアワー!F307&gt;0,LN(マンアワー!F307),0)</f>
        <v>10.042492011525212</v>
      </c>
      <c r="G307" s="4">
        <f>IF(マンアワー!G307&gt;0,LN(マンアワー!G307),0)</f>
        <v>10.176134805142627</v>
      </c>
      <c r="H307" s="4">
        <f>IF(マンアワー!H307&gt;0,LN(マンアワー!H307),0)</f>
        <v>9.9118655057746992</v>
      </c>
      <c r="I307" s="4">
        <f>IF(マンアワー!I307&gt;0,LN(マンアワー!I307),0)</f>
        <v>9.543314085696986</v>
      </c>
      <c r="K307" s="6">
        <f>E307-E$1089</f>
        <v>0.89503328408223837</v>
      </c>
      <c r="L307" s="6">
        <f>F307-F$1089</f>
        <v>0.85591346244667399</v>
      </c>
      <c r="M307" s="6">
        <f>G307-G$1089</f>
        <v>0.92913007300412431</v>
      </c>
      <c r="N307" s="6">
        <f>H307-H$1089</f>
        <v>0.84995622221292066</v>
      </c>
      <c r="O307" s="6">
        <f>I307-I$1089</f>
        <v>0.78007396328860423</v>
      </c>
    </row>
    <row r="308" spans="1:15" x14ac:dyDescent="0.15">
      <c r="A308" s="1">
        <v>14</v>
      </c>
      <c r="B308" s="1" t="s">
        <v>105</v>
      </c>
      <c r="C308" s="1">
        <v>6</v>
      </c>
      <c r="D308" s="1" t="s">
        <v>3</v>
      </c>
      <c r="E308" s="4">
        <f>IF(マンアワー!E308&gt;0,LN(マンアワー!E308),0)</f>
        <v>11.445922274847188</v>
      </c>
      <c r="F308" s="4">
        <f>IF(マンアワー!F308&gt;0,LN(マンアワー!F308),0)</f>
        <v>11.231051950865679</v>
      </c>
      <c r="G308" s="4">
        <f>IF(マンアワー!G308&gt;0,LN(マンアワー!G308),0)</f>
        <v>11.161601708648812</v>
      </c>
      <c r="H308" s="4">
        <f>IF(マンアワー!H308&gt;0,LN(マンアワー!H308),0)</f>
        <v>11.073007056644636</v>
      </c>
      <c r="I308" s="4">
        <f>IF(マンアワー!I308&gt;0,LN(マンアワー!I308),0)</f>
        <v>10.791485425093423</v>
      </c>
      <c r="K308" s="6">
        <f>E308-E$1090</f>
        <v>2.1011735241785701</v>
      </c>
      <c r="L308" s="6">
        <f>F308-F$1090</f>
        <v>2.0980757134742962</v>
      </c>
      <c r="M308" s="6">
        <f>G308-G$1090</f>
        <v>1.9911218245767355</v>
      </c>
      <c r="N308" s="6">
        <f>H308-H$1090</f>
        <v>1.941671920484298</v>
      </c>
      <c r="O308" s="6">
        <f>I308-I$1090</f>
        <v>1.7978525640757521</v>
      </c>
    </row>
    <row r="309" spans="1:15" x14ac:dyDescent="0.15">
      <c r="A309" s="1">
        <v>14</v>
      </c>
      <c r="B309" s="1" t="s">
        <v>105</v>
      </c>
      <c r="C309" s="1">
        <v>7</v>
      </c>
      <c r="D309" s="1" t="s">
        <v>20</v>
      </c>
      <c r="E309" s="4">
        <f>IF(マンアワー!E309&gt;0,LN(マンアワー!E309),0)</f>
        <v>9.5921634217838871</v>
      </c>
      <c r="F309" s="4">
        <f>IF(マンアワー!F309&gt;0,LN(マンアワー!F309),0)</f>
        <v>9.6146458731229494</v>
      </c>
      <c r="G309" s="4">
        <f>IF(マンアワー!G309&gt;0,LN(マンアワー!G309),0)</f>
        <v>9.0841744085241523</v>
      </c>
      <c r="H309" s="4">
        <f>IF(マンアワー!H309&gt;0,LN(マンアワー!H309),0)</f>
        <v>9.009169853735262</v>
      </c>
      <c r="I309" s="4">
        <f>IF(マンアワー!I309&gt;0,LN(マンアワー!I309),0)</f>
        <v>8.972192466497054</v>
      </c>
      <c r="K309" s="6">
        <f>E309-E$1091</f>
        <v>3.0902119850987635</v>
      </c>
      <c r="L309" s="6">
        <f>F309-F$1091</f>
        <v>3.0693435174837154</v>
      </c>
      <c r="M309" s="6">
        <f>G309-G$1091</f>
        <v>2.6571443344611279</v>
      </c>
      <c r="N309" s="6">
        <f>H309-H$1091</f>
        <v>2.6863126196831404</v>
      </c>
      <c r="O309" s="6">
        <f>I309-I$1091</f>
        <v>2.7548509680149529</v>
      </c>
    </row>
    <row r="310" spans="1:15" x14ac:dyDescent="0.15">
      <c r="A310" s="1">
        <v>14</v>
      </c>
      <c r="B310" s="1" t="s">
        <v>105</v>
      </c>
      <c r="C310" s="1">
        <v>8</v>
      </c>
      <c r="D310" s="1" t="s">
        <v>21</v>
      </c>
      <c r="E310" s="4">
        <f>IF(マンアワー!E310&gt;0,LN(マンアワー!E310),0)</f>
        <v>11.047255047316517</v>
      </c>
      <c r="F310" s="4">
        <f>IF(マンアワー!F310&gt;0,LN(マンアワー!F310),0)</f>
        <v>10.737440726926382</v>
      </c>
      <c r="G310" s="4">
        <f>IF(マンアワー!G310&gt;0,LN(マンアワー!G310),0)</f>
        <v>10.774766375770522</v>
      </c>
      <c r="H310" s="4">
        <f>IF(マンアワー!H310&gt;0,LN(マンアワー!H310),0)</f>
        <v>10.289358522076585</v>
      </c>
      <c r="I310" s="4">
        <f>IF(マンアワー!I310&gt;0,LN(マンアワー!I310),0)</f>
        <v>10.010488414729457</v>
      </c>
      <c r="K310" s="6">
        <f>E310-E$1092</f>
        <v>1.0575132910829126</v>
      </c>
      <c r="L310" s="6">
        <f>F310-F$1092</f>
        <v>0.75783556788953454</v>
      </c>
      <c r="M310" s="6">
        <f>G310-G$1092</f>
        <v>0.88839060143582316</v>
      </c>
      <c r="N310" s="6">
        <f>H310-H$1092</f>
        <v>0.66432331040931381</v>
      </c>
      <c r="O310" s="6">
        <f>I310-I$1092</f>
        <v>0.846921363038172</v>
      </c>
    </row>
    <row r="311" spans="1:15" x14ac:dyDescent="0.15">
      <c r="A311" s="1">
        <v>14</v>
      </c>
      <c r="B311" s="1" t="s">
        <v>105</v>
      </c>
      <c r="C311" s="1">
        <v>9</v>
      </c>
      <c r="D311" s="1" t="s">
        <v>22</v>
      </c>
      <c r="E311" s="4">
        <f>IF(マンアワー!E311&gt;0,LN(マンアワー!E311),0)</f>
        <v>12.171022758882694</v>
      </c>
      <c r="F311" s="4">
        <f>IF(マンアワー!F311&gt;0,LN(マンアワー!F311),0)</f>
        <v>11.657579911324483</v>
      </c>
      <c r="G311" s="4">
        <f>IF(マンアワー!G311&gt;0,LN(マンアワー!G311),0)</f>
        <v>11.426273595228858</v>
      </c>
      <c r="H311" s="4">
        <f>IF(マンアワー!H311&gt;0,LN(マンアワー!H311),0)</f>
        <v>11.001891502045643</v>
      </c>
      <c r="I311" s="4">
        <f>IF(マンアワー!I311&gt;0,LN(マンアワー!I311),0)</f>
        <v>10.687546760864745</v>
      </c>
      <c r="K311" s="6">
        <f>E311-E$1093</f>
        <v>2.2370977043666667</v>
      </c>
      <c r="L311" s="6">
        <f>F311-F$1093</f>
        <v>1.9647447610560569</v>
      </c>
      <c r="M311" s="6">
        <f>G311-G$1093</f>
        <v>1.8823597307204309</v>
      </c>
      <c r="N311" s="6">
        <f>H311-H$1093</f>
        <v>1.6747864615054464</v>
      </c>
      <c r="O311" s="6">
        <f>I311-I$1093</f>
        <v>1.3414419661353847</v>
      </c>
    </row>
    <row r="312" spans="1:15" x14ac:dyDescent="0.15">
      <c r="A312" s="1">
        <v>14</v>
      </c>
      <c r="B312" s="1" t="s">
        <v>105</v>
      </c>
      <c r="C312" s="1">
        <v>10</v>
      </c>
      <c r="D312" s="1" t="s">
        <v>23</v>
      </c>
      <c r="E312" s="4">
        <f>IF(マンアワー!E312&gt;0,LN(マンアワー!E312),0)</f>
        <v>11.964419397849712</v>
      </c>
      <c r="F312" s="4">
        <f>IF(マンアワー!F312&gt;0,LN(マンアワー!F312),0)</f>
        <v>11.760638285552794</v>
      </c>
      <c r="G312" s="4">
        <f>IF(マンアワー!G312&gt;0,LN(マンアワー!G312),0)</f>
        <v>11.891867257544453</v>
      </c>
      <c r="H312" s="4">
        <f>IF(マンアワー!H312&gt;0,LN(マンアワー!H312),0)</f>
        <v>11.512472201114974</v>
      </c>
      <c r="I312" s="4">
        <f>IF(マンアワー!I312&gt;0,LN(マンアワー!I312),0)</f>
        <v>11.162342178162563</v>
      </c>
      <c r="K312" s="6">
        <f>E312-E$1094</f>
        <v>1.8557049364227414</v>
      </c>
      <c r="L312" s="6">
        <f>F312-F$1094</f>
        <v>1.7009437546907371</v>
      </c>
      <c r="M312" s="6">
        <f>G312-G$1094</f>
        <v>1.59439423426209</v>
      </c>
      <c r="N312" s="6">
        <f>H312-H$1094</f>
        <v>1.3996092624340921</v>
      </c>
      <c r="O312" s="6">
        <f>I312-I$1094</f>
        <v>1.3038812053181328</v>
      </c>
    </row>
    <row r="313" spans="1:15" x14ac:dyDescent="0.15">
      <c r="A313" s="1">
        <v>14</v>
      </c>
      <c r="B313" s="1" t="s">
        <v>105</v>
      </c>
      <c r="C313" s="1">
        <v>11</v>
      </c>
      <c r="D313" s="1" t="s">
        <v>24</v>
      </c>
      <c r="E313" s="4">
        <f>IF(マンアワー!E313&gt;0,LN(マンアワー!E313),0)</f>
        <v>12.344042833072475</v>
      </c>
      <c r="F313" s="4">
        <f>IF(マンアワー!F313&gt;0,LN(マンアワー!F313),0)</f>
        <v>12.378727630784084</v>
      </c>
      <c r="G313" s="4">
        <f>IF(マンアワー!G313&gt;0,LN(マンアワー!G313),0)</f>
        <v>12.477871374853297</v>
      </c>
      <c r="H313" s="4">
        <f>IF(マンアワー!H313&gt;0,LN(マンアワー!H313),0)</f>
        <v>12.140042316462477</v>
      </c>
      <c r="I313" s="4">
        <f>IF(マンアワー!I313&gt;0,LN(マンアワー!I313),0)</f>
        <v>12.039784299345326</v>
      </c>
      <c r="K313" s="6">
        <f>E313-E$1095</f>
        <v>2.1494703823395849</v>
      </c>
      <c r="L313" s="6">
        <f>F313-F$1095</f>
        <v>2.1243579995714601</v>
      </c>
      <c r="M313" s="6">
        <f>G313-G$1095</f>
        <v>2.0009166159398202</v>
      </c>
      <c r="N313" s="6">
        <f>H313-H$1095</f>
        <v>1.7331575766704983</v>
      </c>
      <c r="O313" s="6">
        <f>I313-I$1095</f>
        <v>1.7633928311378995</v>
      </c>
    </row>
    <row r="314" spans="1:15" x14ac:dyDescent="0.15">
      <c r="A314" s="1">
        <v>14</v>
      </c>
      <c r="B314" s="1" t="s">
        <v>105</v>
      </c>
      <c r="C314" s="1">
        <v>12</v>
      </c>
      <c r="D314" s="1" t="s">
        <v>25</v>
      </c>
      <c r="E314" s="4">
        <f>IF(マンアワー!E314&gt;0,LN(マンアワー!E314),0)</f>
        <v>13.044764411930336</v>
      </c>
      <c r="F314" s="4">
        <f>IF(マンアワー!F314&gt;0,LN(マンアワー!F314),0)</f>
        <v>12.877055747656494</v>
      </c>
      <c r="G314" s="4">
        <f>IF(マンアワー!G314&gt;0,LN(マンアワー!G314),0)</f>
        <v>13.088356628525011</v>
      </c>
      <c r="H314" s="4">
        <f>IF(マンアワー!H314&gt;0,LN(マンアワー!H314),0)</f>
        <v>12.707693085437901</v>
      </c>
      <c r="I314" s="4">
        <f>IF(マンアワー!I314&gt;0,LN(マンアワー!I314),0)</f>
        <v>12.418940097776991</v>
      </c>
      <c r="K314" s="6">
        <f>E314-E$1096</f>
        <v>2.85587594022115</v>
      </c>
      <c r="L314" s="6">
        <f>F314-F$1096</f>
        <v>2.4614949015023502</v>
      </c>
      <c r="M314" s="6">
        <f>G314-G$1096</f>
        <v>2.1074914576687078</v>
      </c>
      <c r="N314" s="6">
        <f>H314-H$1096</f>
        <v>1.8247207234445177</v>
      </c>
      <c r="O314" s="6">
        <f>I314-I$1096</f>
        <v>1.7254895606585805</v>
      </c>
    </row>
    <row r="315" spans="1:15" x14ac:dyDescent="0.15">
      <c r="A315" s="1">
        <v>14</v>
      </c>
      <c r="B315" s="1" t="s">
        <v>105</v>
      </c>
      <c r="C315" s="1">
        <v>13</v>
      </c>
      <c r="D315" s="1" t="s">
        <v>26</v>
      </c>
      <c r="E315" s="4">
        <f>IF(マンアワー!E315&gt;0,LN(マンアワー!E315),0)</f>
        <v>12.824579312310501</v>
      </c>
      <c r="F315" s="4">
        <f>IF(マンアワー!F315&gt;0,LN(マンアワー!F315),0)</f>
        <v>12.708076961748299</v>
      </c>
      <c r="G315" s="4">
        <f>IF(マンアワー!G315&gt;0,LN(マンアワー!G315),0)</f>
        <v>12.641592549230714</v>
      </c>
      <c r="H315" s="4">
        <f>IF(マンアワー!H315&gt;0,LN(マンアワー!H315),0)</f>
        <v>12.171653404471138</v>
      </c>
      <c r="I315" s="4">
        <f>IF(マンアワー!I315&gt;0,LN(マンアワー!I315),0)</f>
        <v>12.081333124175034</v>
      </c>
      <c r="K315" s="6">
        <f>E315-E$1097</f>
        <v>3.1910293740920483</v>
      </c>
      <c r="L315" s="6">
        <f>F315-F$1097</f>
        <v>2.9420312155269883</v>
      </c>
      <c r="M315" s="6">
        <f>G315-G$1097</f>
        <v>2.8262171867764021</v>
      </c>
      <c r="N315" s="6">
        <f>H315-H$1097</f>
        <v>2.439193368611809</v>
      </c>
      <c r="O315" s="6">
        <f>I315-I$1097</f>
        <v>2.1423857436227571</v>
      </c>
    </row>
    <row r="316" spans="1:15" x14ac:dyDescent="0.15">
      <c r="A316" s="1">
        <v>14</v>
      </c>
      <c r="B316" s="1" t="s">
        <v>105</v>
      </c>
      <c r="C316" s="1">
        <v>14</v>
      </c>
      <c r="D316" s="1" t="s">
        <v>27</v>
      </c>
      <c r="E316" s="4">
        <f>IF(マンアワー!E316&gt;0,LN(マンアワー!E316),0)</f>
        <v>10.572359198081006</v>
      </c>
      <c r="F316" s="4">
        <f>IF(マンアワー!F316&gt;0,LN(マンアワー!F316),0)</f>
        <v>10.47735290918471</v>
      </c>
      <c r="G316" s="4">
        <f>IF(マンアワー!G316&gt;0,LN(マンアワー!G316),0)</f>
        <v>10.579763845969506</v>
      </c>
      <c r="H316" s="4">
        <f>IF(マンアワー!H316&gt;0,LN(マンアワー!H316),0)</f>
        <v>9.9647631428336751</v>
      </c>
      <c r="I316" s="4">
        <f>IF(マンアワー!I316&gt;0,LN(マンアワー!I316),0)</f>
        <v>9.9186236992902366</v>
      </c>
      <c r="K316" s="6">
        <f>E316-E$1098</f>
        <v>2.6172273536719848</v>
      </c>
      <c r="L316" s="6">
        <f>F316-F$1098</f>
        <v>2.1267487084012977</v>
      </c>
      <c r="M316" s="6">
        <f>G316-G$1098</f>
        <v>2.0339246081557771</v>
      </c>
      <c r="N316" s="6">
        <f>H316-H$1098</f>
        <v>1.7920459236353317</v>
      </c>
      <c r="O316" s="6">
        <f>I316-I$1098</f>
        <v>1.7721355019257867</v>
      </c>
    </row>
    <row r="317" spans="1:15" x14ac:dyDescent="0.15">
      <c r="A317" s="1">
        <v>14</v>
      </c>
      <c r="B317" s="1" t="s">
        <v>105</v>
      </c>
      <c r="C317" s="1">
        <v>15</v>
      </c>
      <c r="D317" s="1" t="s">
        <v>28</v>
      </c>
      <c r="E317" s="4">
        <f>IF(マンアワー!E317&gt;0,LN(マンアワー!E317),0)</f>
        <v>12.244251265530156</v>
      </c>
      <c r="F317" s="4">
        <f>IF(マンアワー!F317&gt;0,LN(マンアワー!F317),0)</f>
        <v>12.161420686542716</v>
      </c>
      <c r="G317" s="4">
        <f>IF(マンアワー!G317&gt;0,LN(マンアワー!G317),0)</f>
        <v>12.306483457972982</v>
      </c>
      <c r="H317" s="4">
        <f>IF(マンアワー!H317&gt;0,LN(マンアワー!H317),0)</f>
        <v>12.052259418712143</v>
      </c>
      <c r="I317" s="4">
        <f>IF(マンアワー!I317&gt;0,LN(マンアワー!I317),0)</f>
        <v>11.75498446502773</v>
      </c>
      <c r="K317" s="6">
        <f>E317-E$1099</f>
        <v>0.87106169483855922</v>
      </c>
      <c r="L317" s="6">
        <f>F317-F$1099</f>
        <v>0.8599101285155708</v>
      </c>
      <c r="M317" s="6">
        <f>G317-G$1099</f>
        <v>0.99002701751846978</v>
      </c>
      <c r="N317" s="6">
        <f>H317-H$1099</f>
        <v>0.98341180882212242</v>
      </c>
      <c r="O317" s="6">
        <f>I317-I$1099</f>
        <v>1.0124764530429928</v>
      </c>
    </row>
    <row r="318" spans="1:15" x14ac:dyDescent="0.15">
      <c r="A318" s="1">
        <v>14</v>
      </c>
      <c r="B318" s="1" t="s">
        <v>278</v>
      </c>
      <c r="C318" s="1">
        <v>16</v>
      </c>
      <c r="D318" s="1" t="s">
        <v>11</v>
      </c>
      <c r="E318" s="4">
        <f>IF(マンアワー!E318&gt;0,LN(マンアワー!E318),0)</f>
        <v>13.240258949088428</v>
      </c>
      <c r="F318" s="4">
        <f>IF(マンアワー!F318&gt;0,LN(マンアワー!F318),0)</f>
        <v>13.417523972566215</v>
      </c>
      <c r="G318" s="4">
        <f>IF(マンアワー!G318&gt;0,LN(マンアワー!G318),0)</f>
        <v>13.598389590853422</v>
      </c>
      <c r="H318" s="4">
        <f>IF(マンアワー!H318&gt;0,LN(マンアワー!H318),0)</f>
        <v>13.497803626062776</v>
      </c>
      <c r="I318" s="4">
        <f>IF(マンアワー!I318&gt;0,LN(マンアワー!I318),0)</f>
        <v>13.359949891689272</v>
      </c>
      <c r="K318" s="6">
        <f>E318-E$1100</f>
        <v>1.2579653045230845</v>
      </c>
      <c r="L318" s="6">
        <f>F318-F$1100</f>
        <v>1.1315941835280707</v>
      </c>
      <c r="M318" s="6">
        <f>G318-G$1100</f>
        <v>1.3328841323674911</v>
      </c>
      <c r="N318" s="6">
        <f>H318-H$1100</f>
        <v>1.2460815683809532</v>
      </c>
      <c r="O318" s="6">
        <f>I318-I$1100</f>
        <v>1.3907909449298046</v>
      </c>
    </row>
    <row r="319" spans="1:15" x14ac:dyDescent="0.15">
      <c r="A319" s="1">
        <v>14</v>
      </c>
      <c r="B319" s="1" t="s">
        <v>278</v>
      </c>
      <c r="C319" s="1">
        <v>17</v>
      </c>
      <c r="D319" s="1" t="s">
        <v>12</v>
      </c>
      <c r="E319" s="4">
        <f>IF(マンアワー!E319&gt;0,LN(マンアワー!E319),0)</f>
        <v>10.430750577313729</v>
      </c>
      <c r="F319" s="4">
        <f>IF(マンアワー!F319&gt;0,LN(マンアワー!F319),0)</f>
        <v>10.616662239292046</v>
      </c>
      <c r="G319" s="4">
        <f>IF(マンアワー!G319&gt;0,LN(マンアワー!G319),0)</f>
        <v>10.69941070796434</v>
      </c>
      <c r="H319" s="4">
        <f>IF(マンアワー!H319&gt;0,LN(マンアワー!H319),0)</f>
        <v>10.669246076987953</v>
      </c>
      <c r="I319" s="4">
        <f>IF(マンアワー!I319&gt;0,LN(マンアワー!I319),0)</f>
        <v>10.505227034202388</v>
      </c>
      <c r="K319" s="6">
        <f>E319-E$1101</f>
        <v>1.2582452411081437</v>
      </c>
      <c r="L319" s="6">
        <f>F319-F$1101</f>
        <v>1.2807219218252381</v>
      </c>
      <c r="M319" s="6">
        <f>G319-G$1101</f>
        <v>1.2520999102709371</v>
      </c>
      <c r="N319" s="6">
        <f>H319-H$1101</f>
        <v>1.1725246130588278</v>
      </c>
      <c r="O319" s="6">
        <f>I319-I$1101</f>
        <v>1.0607027591255136</v>
      </c>
    </row>
    <row r="320" spans="1:15" x14ac:dyDescent="0.15">
      <c r="A320" s="1">
        <v>14</v>
      </c>
      <c r="B320" s="1" t="s">
        <v>278</v>
      </c>
      <c r="C320" s="1">
        <v>18</v>
      </c>
      <c r="D320" s="1" t="s">
        <v>13</v>
      </c>
      <c r="E320" s="4">
        <f>IF(マンアワー!E320&gt;0,LN(マンアワー!E320),0)</f>
        <v>13.571800142279324</v>
      </c>
      <c r="F320" s="4">
        <f>IF(マンアワー!F320&gt;0,LN(マンアワー!F320),0)</f>
        <v>13.801743229520923</v>
      </c>
      <c r="G320" s="4">
        <f>IF(マンアワー!G320&gt;0,LN(マンアワー!G320),0)</f>
        <v>13.756581140503119</v>
      </c>
      <c r="H320" s="4">
        <f>IF(マンアワー!H320&gt;0,LN(マンアワー!H320),0)</f>
        <v>13.76384879692462</v>
      </c>
      <c r="I320" s="4">
        <f>IF(マンアワー!I320&gt;0,LN(マンアワー!I320),0)</f>
        <v>13.57862868192608</v>
      </c>
      <c r="K320" s="6">
        <f>E320-E$1102</f>
        <v>0.98321966829701068</v>
      </c>
      <c r="L320" s="6">
        <f>F320-F$1102</f>
        <v>1.0883333525951162</v>
      </c>
      <c r="M320" s="6">
        <f>G320-G$1102</f>
        <v>1.1114764055159618</v>
      </c>
      <c r="N320" s="6">
        <f>H320-H$1102</f>
        <v>1.255670944448255</v>
      </c>
      <c r="O320" s="6">
        <f>I320-I$1102</f>
        <v>1.2427229586754045</v>
      </c>
    </row>
    <row r="321" spans="1:15" x14ac:dyDescent="0.15">
      <c r="A321" s="1">
        <v>14</v>
      </c>
      <c r="B321" s="1" t="s">
        <v>278</v>
      </c>
      <c r="C321" s="1">
        <v>19</v>
      </c>
      <c r="D321" s="1" t="s">
        <v>14</v>
      </c>
      <c r="E321" s="4">
        <f>IF(マンアワー!E321&gt;0,LN(マンアワー!E321),0)</f>
        <v>11.53285256309619</v>
      </c>
      <c r="F321" s="4">
        <f>IF(マンアワー!F321&gt;0,LN(マンアワー!F321),0)</f>
        <v>11.923810901788546</v>
      </c>
      <c r="G321" s="4">
        <f>IF(マンアワー!G321&gt;0,LN(マンアワー!G321),0)</f>
        <v>12.194586271812106</v>
      </c>
      <c r="H321" s="4">
        <f>IF(マンアワー!H321&gt;0,LN(マンアワー!H321),0)</f>
        <v>11.96339247154163</v>
      </c>
      <c r="I321" s="4">
        <f>IF(マンアワー!I321&gt;0,LN(マンアワー!I321),0)</f>
        <v>11.938341156971946</v>
      </c>
      <c r="K321" s="6">
        <f>E321-E$1103</f>
        <v>1.0800474067604799</v>
      </c>
      <c r="L321" s="6">
        <f>F321-F$1103</f>
        <v>1.185921309080241</v>
      </c>
      <c r="M321" s="6">
        <f>G321-G$1103</f>
        <v>1.3504922403287516</v>
      </c>
      <c r="N321" s="6">
        <f>H321-H$1103</f>
        <v>1.2483352743507119</v>
      </c>
      <c r="O321" s="6">
        <f>I321-I$1103</f>
        <v>1.2635591604046539</v>
      </c>
    </row>
    <row r="322" spans="1:15" x14ac:dyDescent="0.15">
      <c r="A322" s="1">
        <v>14</v>
      </c>
      <c r="B322" s="1" t="s">
        <v>278</v>
      </c>
      <c r="C322" s="1">
        <v>20</v>
      </c>
      <c r="D322" s="1" t="s">
        <v>15</v>
      </c>
      <c r="E322" s="4">
        <f>IF(マンアワー!E322&gt;0,LN(マンアワー!E322),0)</f>
        <v>10.600531890978507</v>
      </c>
      <c r="F322" s="4">
        <f>IF(マンアワー!F322&gt;0,LN(マンアワー!F322),0)</f>
        <v>11.208883433950421</v>
      </c>
      <c r="G322" s="4">
        <f>IF(マンアワー!G322&gt;0,LN(マンアワー!G322),0)</f>
        <v>11.786129568550466</v>
      </c>
      <c r="H322" s="4">
        <f>IF(マンアワー!H322&gt;0,LN(マンアワー!H322),0)</f>
        <v>11.90625136923062</v>
      </c>
      <c r="I322" s="4">
        <f>IF(マンアワー!I322&gt;0,LN(マンアワー!I322),0)</f>
        <v>11.912671595198075</v>
      </c>
      <c r="K322" s="6">
        <f>E322-E$1104</f>
        <v>1.9294684043186212</v>
      </c>
      <c r="L322" s="6">
        <f>F322-F$1104</f>
        <v>1.9325190367845124</v>
      </c>
      <c r="M322" s="6">
        <f>G322-G$1104</f>
        <v>2.1190298162105474</v>
      </c>
      <c r="N322" s="6">
        <f>H322-H$1104</f>
        <v>2.2034217612662967</v>
      </c>
      <c r="O322" s="6">
        <f>I322-I$1104</f>
        <v>2.2555015969780072</v>
      </c>
    </row>
    <row r="323" spans="1:15" x14ac:dyDescent="0.15">
      <c r="A323" s="1">
        <v>14</v>
      </c>
      <c r="B323" s="1" t="s">
        <v>278</v>
      </c>
      <c r="C323" s="1">
        <v>21</v>
      </c>
      <c r="D323" s="1" t="s">
        <v>16</v>
      </c>
      <c r="E323" s="4">
        <f>IF(マンアワー!E323&gt;0,LN(マンアワー!E323),0)</f>
        <v>12.936778717557477</v>
      </c>
      <c r="F323" s="4">
        <f>IF(マンアワー!F323&gt;0,LN(マンアワー!F323),0)</f>
        <v>12.970997478084058</v>
      </c>
      <c r="G323" s="4">
        <f>IF(マンアワー!G323&gt;0,LN(マンアワー!G323),0)</f>
        <v>13.099201343589636</v>
      </c>
      <c r="H323" s="4">
        <f>IF(マンアワー!H323&gt;0,LN(マンアワー!H323),0)</f>
        <v>13.046386067723418</v>
      </c>
      <c r="I323" s="4">
        <f>IF(マンアワー!I323&gt;0,LN(マンアワー!I323),0)</f>
        <v>13.042159993740825</v>
      </c>
      <c r="K323" s="6">
        <f>E323-E$1105</f>
        <v>1.3766083398329894</v>
      </c>
      <c r="L323" s="6">
        <f>F323-F$1105</f>
        <v>1.3565480524809885</v>
      </c>
      <c r="M323" s="6">
        <f>G323-G$1105</f>
        <v>1.4431020429109207</v>
      </c>
      <c r="N323" s="6">
        <f>H323-H$1105</f>
        <v>1.4261006874016289</v>
      </c>
      <c r="O323" s="6">
        <f>I323-I$1105</f>
        <v>1.5110171417728537</v>
      </c>
    </row>
    <row r="324" spans="1:15" x14ac:dyDescent="0.15">
      <c r="A324" s="1">
        <v>14</v>
      </c>
      <c r="B324" s="1" t="s">
        <v>103</v>
      </c>
      <c r="C324" s="1">
        <v>22</v>
      </c>
      <c r="D324" s="1" t="s">
        <v>8</v>
      </c>
      <c r="E324" s="4">
        <f>IF(マンアワー!E324&gt;0,LN(マンアワー!E324),0)</f>
        <v>13.697297133999761</v>
      </c>
      <c r="F324" s="4">
        <f>IF(マンアワー!F324&gt;0,LN(マンアワー!F324),0)</f>
        <v>13.994106863756858</v>
      </c>
      <c r="G324" s="4">
        <f>IF(マンアワー!G324&gt;0,LN(マンアワー!G324),0)</f>
        <v>14.515401985553671</v>
      </c>
      <c r="H324" s="4">
        <f>IF(マンアワー!H324&gt;0,LN(マンアワー!H324),0)</f>
        <v>14.647500616165521</v>
      </c>
      <c r="I324" s="4">
        <f>IF(マンアワー!I324&gt;0,LN(マンアワー!I324),0)</f>
        <v>14.745195311757735</v>
      </c>
      <c r="K324" s="6">
        <f>E324-E$1106</f>
        <v>1.1340787446237623</v>
      </c>
      <c r="L324" s="6">
        <f>F324-F$1106</f>
        <v>1.1766182712942399</v>
      </c>
      <c r="M324" s="6">
        <f>G324-G$1106</f>
        <v>1.4481037525796996</v>
      </c>
      <c r="N324" s="6">
        <f>H324-H$1106</f>
        <v>1.4621414447306282</v>
      </c>
      <c r="O324" s="6">
        <f>I324-I$1106</f>
        <v>1.4519259338321557</v>
      </c>
    </row>
    <row r="325" spans="1:15" x14ac:dyDescent="0.15">
      <c r="A325" s="1">
        <v>14</v>
      </c>
      <c r="B325" s="1" t="s">
        <v>103</v>
      </c>
      <c r="C325" s="1">
        <v>23</v>
      </c>
      <c r="D325" s="1" t="s">
        <v>29</v>
      </c>
      <c r="E325" s="4">
        <f>IF(マンアワー!E325&gt;0,LN(マンアワー!E325),0)</f>
        <v>12.439710359358733</v>
      </c>
      <c r="F325" s="4">
        <f>IF(マンアワー!F325&gt;0,LN(マンアワー!F325),0)</f>
        <v>12.734422953728419</v>
      </c>
      <c r="G325" s="4">
        <f>IF(マンアワー!G325&gt;0,LN(マンアワー!G325),0)</f>
        <v>12.831507797119775</v>
      </c>
      <c r="H325" s="4">
        <f>IF(マンアワー!H325&gt;0,LN(マンアワー!H325),0)</f>
        <v>12.670999975528703</v>
      </c>
      <c r="I325" s="4">
        <f>IF(マンアワー!I325&gt;0,LN(マンアワー!I325),0)</f>
        <v>12.538763247046573</v>
      </c>
      <c r="K325" s="6">
        <f>E325-E$1107</f>
        <v>0.82898298870173015</v>
      </c>
      <c r="L325" s="6">
        <f>F325-F$1107</f>
        <v>0.97762803190051883</v>
      </c>
      <c r="M325" s="6">
        <f>G325-G$1107</f>
        <v>1.0928734827611493</v>
      </c>
      <c r="N325" s="6">
        <f>H325-H$1107</f>
        <v>1.0093791142947737</v>
      </c>
      <c r="O325" s="6">
        <f>I325-I$1107</f>
        <v>1.0418907408232521</v>
      </c>
    </row>
    <row r="326" spans="1:15" x14ac:dyDescent="0.15">
      <c r="A326" s="1">
        <v>15</v>
      </c>
      <c r="B326" s="1" t="s">
        <v>107</v>
      </c>
      <c r="C326" s="1">
        <v>1</v>
      </c>
      <c r="D326" s="1" t="s">
        <v>9</v>
      </c>
      <c r="E326" s="4">
        <f>IF(マンアワー!E326&gt;0,LN(マンアワー!E326),0)</f>
        <v>13.591458668993685</v>
      </c>
      <c r="F326" s="4">
        <f>IF(マンアワー!F326&gt;0,LN(マンアワー!F326),0)</f>
        <v>13.099724339084085</v>
      </c>
      <c r="G326" s="4">
        <f>IF(マンアワー!G326&gt;0,LN(マンアワー!G326),0)</f>
        <v>12.528434377278234</v>
      </c>
      <c r="H326" s="4">
        <f>IF(マンアワー!H326&gt;0,LN(マンアワー!H326),0)</f>
        <v>12.042306805236985</v>
      </c>
      <c r="I326" s="4">
        <f>IF(マンアワー!I326&gt;0,LN(マンアワー!I326),0)</f>
        <v>11.813775844252016</v>
      </c>
      <c r="K326" s="6">
        <f>E326-E$1085</f>
        <v>0.76342702808620722</v>
      </c>
      <c r="L326" s="6">
        <f>F326-F$1085</f>
        <v>0.69012192099961744</v>
      </c>
      <c r="M326" s="6">
        <f>G326-G$1085</f>
        <v>0.52222729302441273</v>
      </c>
      <c r="N326" s="6">
        <f>H326-H$1085</f>
        <v>0.46125071051630506</v>
      </c>
      <c r="O326" s="6">
        <f>I326-I$1085</f>
        <v>0.47102696554077994</v>
      </c>
    </row>
    <row r="327" spans="1:15" x14ac:dyDescent="0.15">
      <c r="A327" s="1">
        <v>15</v>
      </c>
      <c r="B327" s="1" t="s">
        <v>107</v>
      </c>
      <c r="C327" s="1">
        <v>2</v>
      </c>
      <c r="D327" s="1" t="s">
        <v>10</v>
      </c>
      <c r="E327" s="4">
        <f>IF(マンアワー!E327&gt;0,LN(マンアワー!E327),0)</f>
        <v>9.5388720772697155</v>
      </c>
      <c r="F327" s="4">
        <f>IF(マンアワー!F327&gt;0,LN(マンアワー!F327),0)</f>
        <v>9.4213905262188327</v>
      </c>
      <c r="G327" s="4">
        <f>IF(マンアワー!G327&gt;0,LN(マンアワー!G327),0)</f>
        <v>9.3038414057448318</v>
      </c>
      <c r="H327" s="4">
        <f>IF(マンアワー!H327&gt;0,LN(マンアワー!H327),0)</f>
        <v>8.9833288381948595</v>
      </c>
      <c r="I327" s="4">
        <f>IF(マンアワー!I327&gt;0,LN(マンアワー!I327),0)</f>
        <v>8.6528926971439866</v>
      </c>
      <c r="K327" s="6">
        <f>E327-E$1086</f>
        <v>0.69054577356371283</v>
      </c>
      <c r="L327" s="6">
        <f>F327-F$1086</f>
        <v>1.1006689356335251</v>
      </c>
      <c r="M327" s="6">
        <f>G327-G$1086</f>
        <v>1.2281091917797315</v>
      </c>
      <c r="N327" s="6">
        <f>H327-H$1086</f>
        <v>1.2643842690068956</v>
      </c>
      <c r="O327" s="6">
        <f>I327-I$1086</f>
        <v>1.6764788329065921</v>
      </c>
    </row>
    <row r="328" spans="1:15" x14ac:dyDescent="0.15">
      <c r="A328" s="1">
        <v>15</v>
      </c>
      <c r="B328" s="1" t="s">
        <v>108</v>
      </c>
      <c r="C328" s="1">
        <v>3</v>
      </c>
      <c r="D328" s="1" t="s">
        <v>17</v>
      </c>
      <c r="E328" s="4">
        <f>IF(マンアワー!E328&gt;0,LN(マンアワー!E328),0)</f>
        <v>10.858259984704755</v>
      </c>
      <c r="F328" s="4">
        <f>IF(マンアワー!F328&gt;0,LN(マンアワー!F328),0)</f>
        <v>11.21326158857056</v>
      </c>
      <c r="G328" s="4">
        <f>IF(マンアワー!G328&gt;0,LN(マンアワー!G328),0)</f>
        <v>11.386135394103999</v>
      </c>
      <c r="H328" s="4">
        <f>IF(マンアワー!H328&gt;0,LN(マンアワー!H328),0)</f>
        <v>11.312884860131041</v>
      </c>
      <c r="I328" s="4">
        <f>IF(マンアワー!I328&gt;0,LN(マンアワー!I328),0)</f>
        <v>11.121005829288627</v>
      </c>
      <c r="K328" s="6">
        <f>E328-E$1087</f>
        <v>0.14871329043081616</v>
      </c>
      <c r="L328" s="6">
        <f>F328-F$1087</f>
        <v>0.49513286475932006</v>
      </c>
      <c r="M328" s="6">
        <f>G328-G$1087</f>
        <v>0.56223629075643977</v>
      </c>
      <c r="N328" s="6">
        <f>H328-H$1087</f>
        <v>0.58601646757106352</v>
      </c>
      <c r="O328" s="6">
        <f>I328-I$1087</f>
        <v>0.51448993938361554</v>
      </c>
    </row>
    <row r="329" spans="1:15" x14ac:dyDescent="0.15">
      <c r="A329" s="1">
        <v>15</v>
      </c>
      <c r="B329" s="1" t="s">
        <v>108</v>
      </c>
      <c r="C329" s="1">
        <v>4</v>
      </c>
      <c r="D329" s="1" t="s">
        <v>18</v>
      </c>
      <c r="E329" s="4">
        <f>IF(マンアワー!E329&gt;0,LN(マンアワー!E329),0)</f>
        <v>11.762024683452456</v>
      </c>
      <c r="F329" s="4">
        <f>IF(マンアワー!F329&gt;0,LN(マンアワー!F329),0)</f>
        <v>11.723926752985946</v>
      </c>
      <c r="G329" s="4">
        <f>IF(マンアワー!G329&gt;0,LN(マンアワー!G329),0)</f>
        <v>11.682591912687855</v>
      </c>
      <c r="H329" s="4">
        <f>IF(マンアワー!H329&gt;0,LN(マンアワー!H329),0)</f>
        <v>11.055991327550512</v>
      </c>
      <c r="I329" s="4">
        <f>IF(マンアワー!I329&gt;0,LN(マンアワー!I329),0)</f>
        <v>10.071893994546237</v>
      </c>
      <c r="K329" s="6">
        <f>E329-E$1088</f>
        <v>0.85295736323969251</v>
      </c>
      <c r="L329" s="6">
        <f>F329-F$1088</f>
        <v>0.86791688053851779</v>
      </c>
      <c r="M329" s="6">
        <f>G329-G$1088</f>
        <v>0.80748044186494106</v>
      </c>
      <c r="N329" s="6">
        <f>H329-H$1088</f>
        <v>0.83815319637520069</v>
      </c>
      <c r="O329" s="6">
        <f>I329-I$1088</f>
        <v>0.63676535196222339</v>
      </c>
    </row>
    <row r="330" spans="1:15" x14ac:dyDescent="0.15">
      <c r="A330" s="1">
        <v>15</v>
      </c>
      <c r="B330" s="1" t="s">
        <v>108</v>
      </c>
      <c r="C330" s="1">
        <v>5</v>
      </c>
      <c r="D330" s="1" t="s">
        <v>19</v>
      </c>
      <c r="E330" s="4">
        <f>IF(マンアワー!E330&gt;0,LN(マンアワー!E330),0)</f>
        <v>9.4400311634852478</v>
      </c>
      <c r="F330" s="4">
        <f>IF(マンアワー!F330&gt;0,LN(マンアワー!F330),0)</f>
        <v>9.2744734707226577</v>
      </c>
      <c r="G330" s="4">
        <f>IF(マンアワー!G330&gt;0,LN(マンアワー!G330),0)</f>
        <v>9.491375452773239</v>
      </c>
      <c r="H330" s="4">
        <f>IF(マンアワー!H330&gt;0,LN(マンアワー!H330),0)</f>
        <v>9.4233308750680678</v>
      </c>
      <c r="I330" s="4">
        <f>IF(マンアワー!I330&gt;0,LN(マンアワー!I330),0)</f>
        <v>9.1539469168896144</v>
      </c>
      <c r="K330" s="6">
        <f>E330-E$1089</f>
        <v>9.7573280734559731E-2</v>
      </c>
      <c r="L330" s="6">
        <f>F330-F$1089</f>
        <v>8.7894921644119606E-2</v>
      </c>
      <c r="M330" s="6">
        <f>G330-G$1089</f>
        <v>0.24437072063473586</v>
      </c>
      <c r="N330" s="6">
        <f>H330-H$1089</f>
        <v>0.36142159150628927</v>
      </c>
      <c r="O330" s="6">
        <f>I330-I$1089</f>
        <v>0.39070679448123258</v>
      </c>
    </row>
    <row r="331" spans="1:15" x14ac:dyDescent="0.15">
      <c r="A331" s="1">
        <v>15</v>
      </c>
      <c r="B331" s="1" t="s">
        <v>108</v>
      </c>
      <c r="C331" s="1">
        <v>6</v>
      </c>
      <c r="D331" s="1" t="s">
        <v>3</v>
      </c>
      <c r="E331" s="4">
        <f>IF(マンアワー!E331&gt;0,LN(マンアワー!E331),0)</f>
        <v>10.333326879298202</v>
      </c>
      <c r="F331" s="4">
        <f>IF(マンアワー!F331&gt;0,LN(マンアワー!F331),0)</f>
        <v>9.857140504459311</v>
      </c>
      <c r="G331" s="4">
        <f>IF(マンアワー!G331&gt;0,LN(マンアワー!G331),0)</f>
        <v>9.6320833130679233</v>
      </c>
      <c r="H331" s="4">
        <f>IF(マンアワー!H331&gt;0,LN(マンアワー!H331),0)</f>
        <v>9.5995754276104019</v>
      </c>
      <c r="I331" s="4">
        <f>IF(マンアワー!I331&gt;0,LN(マンアワー!I331),0)</f>
        <v>9.4335397796167904</v>
      </c>
      <c r="K331" s="6">
        <f>E331-E$1090</f>
        <v>0.98857812862958383</v>
      </c>
      <c r="L331" s="6">
        <f>F331-F$1090</f>
        <v>0.72416426706792869</v>
      </c>
      <c r="M331" s="6">
        <f>G331-G$1090</f>
        <v>0.46160342899584705</v>
      </c>
      <c r="N331" s="6">
        <f>H331-H$1090</f>
        <v>0.46824029145006385</v>
      </c>
      <c r="O331" s="6">
        <f>I331-I$1090</f>
        <v>0.43990691859911912</v>
      </c>
    </row>
    <row r="332" spans="1:15" x14ac:dyDescent="0.15">
      <c r="A332" s="1">
        <v>15</v>
      </c>
      <c r="B332" s="1" t="s">
        <v>108</v>
      </c>
      <c r="C332" s="1">
        <v>7</v>
      </c>
      <c r="D332" s="1" t="s">
        <v>20</v>
      </c>
      <c r="E332" s="4">
        <f>IF(マンアワー!E332&gt;0,LN(マンアワー!E332),0)</f>
        <v>7.88630312368013</v>
      </c>
      <c r="F332" s="4">
        <f>IF(マンアワー!F332&gt;0,LN(マンアワー!F332),0)</f>
        <v>8.077309450025858</v>
      </c>
      <c r="G332" s="4">
        <f>IF(マンアワー!G332&gt;0,LN(マンアワー!G332),0)</f>
        <v>7.7654092168720368</v>
      </c>
      <c r="H332" s="4">
        <f>IF(マンアワー!H332&gt;0,LN(マンアワー!H332),0)</f>
        <v>7.0005398346486176</v>
      </c>
      <c r="I332" s="4">
        <f>IF(マンアワー!I332&gt;0,LN(マンアワー!I332),0)</f>
        <v>6.507870389938188</v>
      </c>
      <c r="K332" s="6">
        <f>E332-E$1091</f>
        <v>1.3843516869950063</v>
      </c>
      <c r="L332" s="6">
        <f>F332-F$1091</f>
        <v>1.532007094386624</v>
      </c>
      <c r="M332" s="6">
        <f>G332-G$1091</f>
        <v>1.3383791428090124</v>
      </c>
      <c r="N332" s="6">
        <f>H332-H$1091</f>
        <v>0.67768260059649599</v>
      </c>
      <c r="O332" s="6">
        <f>I332-I$1091</f>
        <v>0.29052889145608685</v>
      </c>
    </row>
    <row r="333" spans="1:15" x14ac:dyDescent="0.15">
      <c r="A333" s="1">
        <v>15</v>
      </c>
      <c r="B333" s="1" t="s">
        <v>108</v>
      </c>
      <c r="C333" s="1">
        <v>8</v>
      </c>
      <c r="D333" s="1" t="s">
        <v>21</v>
      </c>
      <c r="E333" s="4">
        <f>IF(マンアワー!E333&gt;0,LN(マンアワー!E333),0)</f>
        <v>10.232500951778436</v>
      </c>
      <c r="F333" s="4">
        <f>IF(マンアワー!F333&gt;0,LN(マンアワー!F333),0)</f>
        <v>10.209556463380066</v>
      </c>
      <c r="G333" s="4">
        <f>IF(マンアワー!G333&gt;0,LN(マンアワー!G333),0)</f>
        <v>10.158222220828078</v>
      </c>
      <c r="H333" s="4">
        <f>IF(マンアワー!H333&gt;0,LN(マンアワー!H333),0)</f>
        <v>9.6902951551885774</v>
      </c>
      <c r="I333" s="4">
        <f>IF(マンアワー!I333&gt;0,LN(マンアワー!I333),0)</f>
        <v>9.2570001217559454</v>
      </c>
      <c r="K333" s="6">
        <f>E333-E$1092</f>
        <v>0.24275919554483139</v>
      </c>
      <c r="L333" s="6">
        <f>F333-F$1092</f>
        <v>0.22995130434321887</v>
      </c>
      <c r="M333" s="6">
        <f>G333-G$1092</f>
        <v>0.27184644649337919</v>
      </c>
      <c r="N333" s="6">
        <f>H333-H$1092</f>
        <v>6.5259943521306596E-2</v>
      </c>
      <c r="O333" s="6">
        <f>I333-I$1092</f>
        <v>9.3433070064660839E-2</v>
      </c>
    </row>
    <row r="334" spans="1:15" x14ac:dyDescent="0.15">
      <c r="A334" s="1">
        <v>15</v>
      </c>
      <c r="B334" s="1" t="s">
        <v>108</v>
      </c>
      <c r="C334" s="1">
        <v>9</v>
      </c>
      <c r="D334" s="1" t="s">
        <v>22</v>
      </c>
      <c r="E334" s="4">
        <f>IF(マンアワー!E334&gt;0,LN(マンアワー!E334),0)</f>
        <v>10.654847779504559</v>
      </c>
      <c r="F334" s="4">
        <f>IF(マンアワー!F334&gt;0,LN(マンアワー!F334),0)</f>
        <v>10.393136662432097</v>
      </c>
      <c r="G334" s="4">
        <f>IF(マンアワー!G334&gt;0,LN(マンアワー!G334),0)</f>
        <v>10.118541725681624</v>
      </c>
      <c r="H334" s="4">
        <f>IF(マンアワー!H334&gt;0,LN(マンアワー!H334),0)</f>
        <v>9.9265467356567445</v>
      </c>
      <c r="I334" s="4">
        <f>IF(マンアワー!I334&gt;0,LN(マンアワー!I334),0)</f>
        <v>9.8988543667484716</v>
      </c>
      <c r="K334" s="6">
        <f>E334-E$1093</f>
        <v>0.72092272498853127</v>
      </c>
      <c r="L334" s="6">
        <f>F334-F$1093</f>
        <v>0.70030151216367109</v>
      </c>
      <c r="M334" s="6">
        <f>G334-G$1093</f>
        <v>0.57462786117319631</v>
      </c>
      <c r="N334" s="6">
        <f>H334-H$1093</f>
        <v>0.59944169511654799</v>
      </c>
      <c r="O334" s="6">
        <f>I334-I$1093</f>
        <v>0.55274957201911157</v>
      </c>
    </row>
    <row r="335" spans="1:15" x14ac:dyDescent="0.15">
      <c r="A335" s="1">
        <v>15</v>
      </c>
      <c r="B335" s="1" t="s">
        <v>108</v>
      </c>
      <c r="C335" s="1">
        <v>10</v>
      </c>
      <c r="D335" s="1" t="s">
        <v>23</v>
      </c>
      <c r="E335" s="4">
        <f>IF(マンアワー!E335&gt;0,LN(マンアワー!E335),0)</f>
        <v>11.28394618830575</v>
      </c>
      <c r="F335" s="4">
        <f>IF(マンアワー!F335&gt;0,LN(マンアワー!F335),0)</f>
        <v>11.252788033962558</v>
      </c>
      <c r="G335" s="4">
        <f>IF(マンアワー!G335&gt;0,LN(マンアワー!G335),0)</f>
        <v>11.391738813261373</v>
      </c>
      <c r="H335" s="4">
        <f>IF(マンアワー!H335&gt;0,LN(マンアワー!H335),0)</f>
        <v>11.235138598760743</v>
      </c>
      <c r="I335" s="4">
        <f>IF(マンアワー!I335&gt;0,LN(マンアワー!I335),0)</f>
        <v>10.882611509355524</v>
      </c>
      <c r="K335" s="6">
        <f>E335-E$1094</f>
        <v>1.1752317268787795</v>
      </c>
      <c r="L335" s="6">
        <f>F335-F$1094</f>
        <v>1.193093503100501</v>
      </c>
      <c r="M335" s="6">
        <f>G335-G$1094</f>
        <v>1.0942657899790103</v>
      </c>
      <c r="N335" s="6">
        <f>H335-H$1094</f>
        <v>1.1222756600798611</v>
      </c>
      <c r="O335" s="6">
        <f>I335-I$1094</f>
        <v>1.0241505365110939</v>
      </c>
    </row>
    <row r="336" spans="1:15" x14ac:dyDescent="0.15">
      <c r="A336" s="1">
        <v>15</v>
      </c>
      <c r="B336" s="1" t="s">
        <v>108</v>
      </c>
      <c r="C336" s="1">
        <v>11</v>
      </c>
      <c r="D336" s="1" t="s">
        <v>24</v>
      </c>
      <c r="E336" s="4">
        <f>IF(マンアワー!E336&gt;0,LN(マンアワー!E336),0)</f>
        <v>11.154577940710295</v>
      </c>
      <c r="F336" s="4">
        <f>IF(マンアワー!F336&gt;0,LN(マンアワー!F336),0)</f>
        <v>11.223953171861456</v>
      </c>
      <c r="G336" s="4">
        <f>IF(マンアワー!G336&gt;0,LN(マンアワー!G336),0)</f>
        <v>11.380257352632837</v>
      </c>
      <c r="H336" s="4">
        <f>IF(マンアワー!H336&gt;0,LN(マンアワー!H336),0)</f>
        <v>11.152502883262626</v>
      </c>
      <c r="I336" s="4">
        <f>IF(マンアワー!I336&gt;0,LN(マンアワー!I336),0)</f>
        <v>10.946750340027553</v>
      </c>
      <c r="K336" s="6">
        <f>E336-E$1095</f>
        <v>0.96000548997740509</v>
      </c>
      <c r="L336" s="6">
        <f>F336-F$1095</f>
        <v>0.96958354064883245</v>
      </c>
      <c r="M336" s="6">
        <f>G336-G$1095</f>
        <v>0.90330259371935995</v>
      </c>
      <c r="N336" s="6">
        <f>H336-H$1095</f>
        <v>0.74561814347064725</v>
      </c>
      <c r="O336" s="6">
        <f>I336-I$1095</f>
        <v>0.67035887182012566</v>
      </c>
    </row>
    <row r="337" spans="1:15" x14ac:dyDescent="0.15">
      <c r="A337" s="1">
        <v>15</v>
      </c>
      <c r="B337" s="1" t="s">
        <v>108</v>
      </c>
      <c r="C337" s="1">
        <v>12</v>
      </c>
      <c r="D337" s="1" t="s">
        <v>25</v>
      </c>
      <c r="E337" s="4">
        <f>IF(マンアワー!E337&gt;0,LN(マンアワー!E337),0)</f>
        <v>10.030058934259442</v>
      </c>
      <c r="F337" s="4">
        <f>IF(マンアワー!F337&gt;0,LN(マンアワー!F337),0)</f>
        <v>10.948577489762071</v>
      </c>
      <c r="G337" s="4">
        <f>IF(マンアワー!G337&gt;0,LN(マンアワー!G337),0)</f>
        <v>11.670970711692499</v>
      </c>
      <c r="H337" s="4">
        <f>IF(マンアワー!H337&gt;0,LN(マンアワー!H337),0)</f>
        <v>11.475740196640245</v>
      </c>
      <c r="I337" s="4">
        <f>IF(マンアワー!I337&gt;0,LN(マンアワー!I337),0)</f>
        <v>11.192831262908294</v>
      </c>
      <c r="K337" s="6">
        <f>E337-E$1096</f>
        <v>-0.15882953744974415</v>
      </c>
      <c r="L337" s="6">
        <f>F337-F$1096</f>
        <v>0.53301664360792778</v>
      </c>
      <c r="M337" s="6">
        <f>G337-G$1096</f>
        <v>0.69010554083619624</v>
      </c>
      <c r="N337" s="6">
        <f>H337-H$1096</f>
        <v>0.59276783464686211</v>
      </c>
      <c r="O337" s="6">
        <f>I337-I$1096</f>
        <v>0.49938072578988368</v>
      </c>
    </row>
    <row r="338" spans="1:15" x14ac:dyDescent="0.15">
      <c r="A338" s="1">
        <v>15</v>
      </c>
      <c r="B338" s="1" t="s">
        <v>108</v>
      </c>
      <c r="C338" s="1">
        <v>13</v>
      </c>
      <c r="D338" s="1" t="s">
        <v>26</v>
      </c>
      <c r="E338" s="4">
        <f>IF(マンアワー!E338&gt;0,LN(マンアワー!E338),0)</f>
        <v>9.5507112690505824</v>
      </c>
      <c r="F338" s="4">
        <f>IF(マンアワー!F338&gt;0,LN(マンアワー!F338),0)</f>
        <v>9.7351062828662549</v>
      </c>
      <c r="G338" s="4">
        <f>IF(マンアワー!G338&gt;0,LN(マンアワー!G338),0)</f>
        <v>9.6455165569256689</v>
      </c>
      <c r="H338" s="4">
        <f>IF(マンアワー!H338&gt;0,LN(マンアワー!H338),0)</f>
        <v>9.6751147312608392</v>
      </c>
      <c r="I338" s="4">
        <f>IF(マンアワー!I338&gt;0,LN(マンアワー!I338),0)</f>
        <v>10.002545520235453</v>
      </c>
      <c r="K338" s="6">
        <f>E338-E$1097</f>
        <v>-8.2838669167870194E-2</v>
      </c>
      <c r="L338" s="6">
        <f>F338-F$1097</f>
        <v>-3.0939463355055707E-2</v>
      </c>
      <c r="M338" s="6">
        <f>G338-G$1097</f>
        <v>-0.16985880552864252</v>
      </c>
      <c r="N338" s="6">
        <f>H338-H$1097</f>
        <v>-5.7345304598490188E-2</v>
      </c>
      <c r="O338" s="6">
        <f>I338-I$1097</f>
        <v>6.3598139683175958E-2</v>
      </c>
    </row>
    <row r="339" spans="1:15" x14ac:dyDescent="0.15">
      <c r="A339" s="1">
        <v>15</v>
      </c>
      <c r="B339" s="1" t="s">
        <v>108</v>
      </c>
      <c r="C339" s="1">
        <v>14</v>
      </c>
      <c r="D339" s="1" t="s">
        <v>27</v>
      </c>
      <c r="E339" s="4">
        <f>IF(マンアワー!E339&gt;0,LN(マンアワー!E339),0)</f>
        <v>9.0023384996104419</v>
      </c>
      <c r="F339" s="4">
        <f>IF(マンアワー!F339&gt;0,LN(マンアワー!F339),0)</f>
        <v>9.5231131988693836</v>
      </c>
      <c r="G339" s="4">
        <f>IF(マンアワー!G339&gt;0,LN(マンアワー!G339),0)</f>
        <v>9.5097362916735833</v>
      </c>
      <c r="H339" s="4">
        <f>IF(マンアワー!H339&gt;0,LN(マンアワー!H339),0)</f>
        <v>9.0280996250610581</v>
      </c>
      <c r="I339" s="4">
        <f>IF(マンアワー!I339&gt;0,LN(マンアワー!I339),0)</f>
        <v>8.978446967003018</v>
      </c>
      <c r="K339" s="6">
        <f>E339-E$1098</f>
        <v>1.0472066552014203</v>
      </c>
      <c r="L339" s="6">
        <f>F339-F$1098</f>
        <v>1.1725089980859718</v>
      </c>
      <c r="M339" s="6">
        <f>G339-G$1098</f>
        <v>0.96389705385985458</v>
      </c>
      <c r="N339" s="6">
        <f>H339-H$1098</f>
        <v>0.85538240586271463</v>
      </c>
      <c r="O339" s="6">
        <f>I339-I$1098</f>
        <v>0.83195876963856819</v>
      </c>
    </row>
    <row r="340" spans="1:15" x14ac:dyDescent="0.15">
      <c r="A340" s="1">
        <v>15</v>
      </c>
      <c r="B340" s="1" t="s">
        <v>108</v>
      </c>
      <c r="C340" s="1">
        <v>15</v>
      </c>
      <c r="D340" s="1" t="s">
        <v>28</v>
      </c>
      <c r="E340" s="4">
        <f>IF(マンアワー!E340&gt;0,LN(マンアワー!E340),0)</f>
        <v>11.384400860830274</v>
      </c>
      <c r="F340" s="4">
        <f>IF(マンアワー!F340&gt;0,LN(マンアワー!F340),0)</f>
        <v>11.432258625802998</v>
      </c>
      <c r="G340" s="4">
        <f>IF(マンアワー!G340&gt;0,LN(マンアワー!G340),0)</f>
        <v>11.452227173784397</v>
      </c>
      <c r="H340" s="4">
        <f>IF(マンアワー!H340&gt;0,LN(マンアワー!H340),0)</f>
        <v>11.212880893368938</v>
      </c>
      <c r="I340" s="4">
        <f>IF(マンアワー!I340&gt;0,LN(マンアワー!I340),0)</f>
        <v>10.911375931299141</v>
      </c>
      <c r="K340" s="6">
        <f>E340-E$1099</f>
        <v>1.1211290138676944E-2</v>
      </c>
      <c r="L340" s="6">
        <f>F340-F$1099</f>
        <v>0.13074806777585302</v>
      </c>
      <c r="M340" s="6">
        <f>G340-G$1099</f>
        <v>0.13577073332988476</v>
      </c>
      <c r="N340" s="6">
        <f>H340-H$1099</f>
        <v>0.14403328347891708</v>
      </c>
      <c r="O340" s="6">
        <f>I340-I$1099</f>
        <v>0.16886791931440293</v>
      </c>
    </row>
    <row r="341" spans="1:15" x14ac:dyDescent="0.15">
      <c r="A341" s="1">
        <v>15</v>
      </c>
      <c r="B341" s="1" t="s">
        <v>279</v>
      </c>
      <c r="C341" s="1">
        <v>16</v>
      </c>
      <c r="D341" s="1" t="s">
        <v>11</v>
      </c>
      <c r="E341" s="4">
        <f>IF(マンアワー!E341&gt;0,LN(マンアワー!E341),0)</f>
        <v>12.449424031366355</v>
      </c>
      <c r="F341" s="4">
        <f>IF(マンアワー!F341&gt;0,LN(マンアワー!F341),0)</f>
        <v>12.767665057855087</v>
      </c>
      <c r="G341" s="4">
        <f>IF(マンアワー!G341&gt;0,LN(マンアワー!G341),0)</f>
        <v>12.710556243755587</v>
      </c>
      <c r="H341" s="4">
        <f>IF(マンアワー!H341&gt;0,LN(マンアワー!H341),0)</f>
        <v>12.705616843532551</v>
      </c>
      <c r="I341" s="4">
        <f>IF(マンアワー!I341&gt;0,LN(マンアワー!I341),0)</f>
        <v>12.510661278239228</v>
      </c>
      <c r="K341" s="6">
        <f>E341-E$1100</f>
        <v>0.46713038680101171</v>
      </c>
      <c r="L341" s="6">
        <f>F341-F$1100</f>
        <v>0.48173526881694251</v>
      </c>
      <c r="M341" s="6">
        <f>G341-G$1100</f>
        <v>0.44505078526965569</v>
      </c>
      <c r="N341" s="6">
        <f>H341-H$1100</f>
        <v>0.45389478585072851</v>
      </c>
      <c r="O341" s="6">
        <f>I341-I$1100</f>
        <v>0.54150233147976046</v>
      </c>
    </row>
    <row r="342" spans="1:15" x14ac:dyDescent="0.15">
      <c r="A342" s="1">
        <v>15</v>
      </c>
      <c r="B342" s="1" t="s">
        <v>107</v>
      </c>
      <c r="C342" s="1">
        <v>17</v>
      </c>
      <c r="D342" s="1" t="s">
        <v>12</v>
      </c>
      <c r="E342" s="4">
        <f>IF(マンアワー!E342&gt;0,LN(マンアワー!E342),0)</f>
        <v>9.6674166761101592</v>
      </c>
      <c r="F342" s="4">
        <f>IF(マンアワー!F342&gt;0,LN(マンアワー!F342),0)</f>
        <v>9.7148338204920304</v>
      </c>
      <c r="G342" s="4">
        <f>IF(マンアワー!G342&gt;0,LN(マンアワー!G342),0)</f>
        <v>9.9037660346664822</v>
      </c>
      <c r="H342" s="4">
        <f>IF(マンアワー!H342&gt;0,LN(マンアワー!H342),0)</f>
        <v>9.9620733028436383</v>
      </c>
      <c r="I342" s="4">
        <f>IF(マンアワー!I342&gt;0,LN(マンアワー!I342),0)</f>
        <v>9.9373361355957677</v>
      </c>
      <c r="K342" s="6">
        <f>E342-E$1101</f>
        <v>0.49491133990457392</v>
      </c>
      <c r="L342" s="6">
        <f>F342-F$1101</f>
        <v>0.37889350302522296</v>
      </c>
      <c r="M342" s="6">
        <f>G342-G$1101</f>
        <v>0.45645523697307944</v>
      </c>
      <c r="N342" s="6">
        <f>H342-H$1101</f>
        <v>0.46535183891451304</v>
      </c>
      <c r="O342" s="6">
        <f>I342-I$1101</f>
        <v>0.49281186051889314</v>
      </c>
    </row>
    <row r="343" spans="1:15" x14ac:dyDescent="0.15">
      <c r="A343" s="1">
        <v>15</v>
      </c>
      <c r="B343" s="1" t="s">
        <v>107</v>
      </c>
      <c r="C343" s="1">
        <v>18</v>
      </c>
      <c r="D343" s="1" t="s">
        <v>13</v>
      </c>
      <c r="E343" s="4">
        <f>IF(マンアワー!E343&gt;0,LN(マンアワー!E343),0)</f>
        <v>12.937879390719919</v>
      </c>
      <c r="F343" s="4">
        <f>IF(マンアワー!F343&gt;0,LN(マンアワー!F343),0)</f>
        <v>13.110820917487477</v>
      </c>
      <c r="G343" s="4">
        <f>IF(マンアワー!G343&gt;0,LN(マンアワー!G343),0)</f>
        <v>13.028920925951045</v>
      </c>
      <c r="H343" s="4">
        <f>IF(マンアワー!H343&gt;0,LN(マンアワー!H343),0)</f>
        <v>12.83498907211286</v>
      </c>
      <c r="I343" s="4">
        <f>IF(マンアワー!I343&gt;0,LN(マンアワー!I343),0)</f>
        <v>12.685874439376816</v>
      </c>
      <c r="K343" s="6">
        <f>E343-E$1102</f>
        <v>0.34929891673760594</v>
      </c>
      <c r="L343" s="6">
        <f>F343-F$1102</f>
        <v>0.39741104056166954</v>
      </c>
      <c r="M343" s="6">
        <f>G343-G$1102</f>
        <v>0.38381619096388775</v>
      </c>
      <c r="N343" s="6">
        <f>H343-H$1102</f>
        <v>0.32681121963649495</v>
      </c>
      <c r="O343" s="6">
        <f>I343-I$1102</f>
        <v>0.34996871612614022</v>
      </c>
    </row>
    <row r="344" spans="1:15" x14ac:dyDescent="0.15">
      <c r="A344" s="1">
        <v>15</v>
      </c>
      <c r="B344" s="1" t="s">
        <v>107</v>
      </c>
      <c r="C344" s="1">
        <v>19</v>
      </c>
      <c r="D344" s="1" t="s">
        <v>14</v>
      </c>
      <c r="E344" s="4">
        <f>IF(マンアワー!E344&gt;0,LN(マンアワー!E344),0)</f>
        <v>10.78809566011417</v>
      </c>
      <c r="F344" s="4">
        <f>IF(マンアワー!F344&gt;0,LN(マンアワー!F344),0)</f>
        <v>10.987388914817302</v>
      </c>
      <c r="G344" s="4">
        <f>IF(マンアワー!G344&gt;0,LN(マンアワー!G344),0)</f>
        <v>11.029202532247341</v>
      </c>
      <c r="H344" s="4">
        <f>IF(マンアワー!H344&gt;0,LN(マンアワー!H344),0)</f>
        <v>10.918002391200336</v>
      </c>
      <c r="I344" s="4">
        <f>IF(マンアワー!I344&gt;0,LN(マンアワー!I344),0)</f>
        <v>10.853437989441</v>
      </c>
      <c r="K344" s="6">
        <f>E344-E$1103</f>
        <v>0.33529050377845948</v>
      </c>
      <c r="L344" s="6">
        <f>F344-F$1103</f>
        <v>0.24949932210899739</v>
      </c>
      <c r="M344" s="6">
        <f>G344-G$1103</f>
        <v>0.18510850076398633</v>
      </c>
      <c r="N344" s="6">
        <f>H344-H$1103</f>
        <v>0.20294519400941802</v>
      </c>
      <c r="O344" s="6">
        <f>I344-I$1103</f>
        <v>0.1786559928737077</v>
      </c>
    </row>
    <row r="345" spans="1:15" x14ac:dyDescent="0.15">
      <c r="A345" s="1">
        <v>15</v>
      </c>
      <c r="B345" s="1" t="s">
        <v>107</v>
      </c>
      <c r="C345" s="1">
        <v>20</v>
      </c>
      <c r="D345" s="1" t="s">
        <v>15</v>
      </c>
      <c r="E345" s="4">
        <f>IF(マンアワー!E345&gt;0,LN(マンアワー!E345),0)</f>
        <v>8.6324663967897894</v>
      </c>
      <c r="F345" s="4">
        <f>IF(マンアワー!F345&gt;0,LN(マンアワー!F345),0)</f>
        <v>9.1477380213175241</v>
      </c>
      <c r="G345" s="4">
        <f>IF(マンアワー!G345&gt;0,LN(マンアワー!G345),0)</f>
        <v>9.5502053887181422</v>
      </c>
      <c r="H345" s="4">
        <f>IF(マンアワー!H345&gt;0,LN(マンアワー!H345),0)</f>
        <v>9.6129411176735466</v>
      </c>
      <c r="I345" s="4">
        <f>IF(マンアワー!I345&gt;0,LN(マンアワー!I345),0)</f>
        <v>9.5604834647546006</v>
      </c>
      <c r="K345" s="6">
        <f>E345-E$1104</f>
        <v>-3.8597089870096468E-2</v>
      </c>
      <c r="L345" s="6">
        <f>F345-F$1104</f>
        <v>-0.1286263758483841</v>
      </c>
      <c r="M345" s="6">
        <f>G345-G$1104</f>
        <v>-0.11689436362177652</v>
      </c>
      <c r="N345" s="6">
        <f>H345-H$1104</f>
        <v>-8.9888490290777057E-2</v>
      </c>
      <c r="O345" s="6">
        <f>I345-I$1104</f>
        <v>-9.6686533465467406E-2</v>
      </c>
    </row>
    <row r="346" spans="1:15" x14ac:dyDescent="0.15">
      <c r="A346" s="1">
        <v>15</v>
      </c>
      <c r="B346" s="1" t="s">
        <v>107</v>
      </c>
      <c r="C346" s="1">
        <v>21</v>
      </c>
      <c r="D346" s="1" t="s">
        <v>16</v>
      </c>
      <c r="E346" s="4">
        <f>IF(マンアワー!E346&gt;0,LN(マンアワー!E346),0)</f>
        <v>11.857897913183994</v>
      </c>
      <c r="F346" s="4">
        <f>IF(マンアワー!F346&gt;0,LN(マンアワー!F346),0)</f>
        <v>11.868290028376796</v>
      </c>
      <c r="G346" s="4">
        <f>IF(マンアワー!G346&gt;0,LN(マンアワー!G346),0)</f>
        <v>11.893991350224596</v>
      </c>
      <c r="H346" s="4">
        <f>IF(マンアワー!H346&gt;0,LN(マンアワー!H346),0)</f>
        <v>11.878675253110492</v>
      </c>
      <c r="I346" s="4">
        <f>IF(マンアワー!I346&gt;0,LN(マンアワー!I346),0)</f>
        <v>11.716173980997944</v>
      </c>
      <c r="K346" s="6">
        <f>E346-E$1105</f>
        <v>0.29772753545950614</v>
      </c>
      <c r="L346" s="6">
        <f>F346-F$1105</f>
        <v>0.25384060277372633</v>
      </c>
      <c r="M346" s="6">
        <f>G346-G$1105</f>
        <v>0.23789204954588072</v>
      </c>
      <c r="N346" s="6">
        <f>H346-H$1105</f>
        <v>0.25838987278870285</v>
      </c>
      <c r="O346" s="6">
        <f>I346-I$1105</f>
        <v>0.18503112902997287</v>
      </c>
    </row>
    <row r="347" spans="1:15" x14ac:dyDescent="0.15">
      <c r="A347" s="1">
        <v>15</v>
      </c>
      <c r="B347" s="1" t="s">
        <v>106</v>
      </c>
      <c r="C347" s="1">
        <v>22</v>
      </c>
      <c r="D347" s="1" t="s">
        <v>8</v>
      </c>
      <c r="E347" s="4">
        <f>IF(マンアワー!E347&gt;0,LN(マンアワー!E347),0)</f>
        <v>12.824581075235891</v>
      </c>
      <c r="F347" s="4">
        <f>IF(マンアワー!F347&gt;0,LN(マンアワー!F347),0)</f>
        <v>13.021115184097106</v>
      </c>
      <c r="G347" s="4">
        <f>IF(マンアワー!G347&gt;0,LN(マンアワー!G347),0)</f>
        <v>13.234052598278012</v>
      </c>
      <c r="H347" s="4">
        <f>IF(マンアワー!H347&gt;0,LN(マンアワー!H347),0)</f>
        <v>13.310130705421814</v>
      </c>
      <c r="I347" s="4">
        <f>IF(マンアワー!I347&gt;0,LN(マンアワー!I347),0)</f>
        <v>13.440418034237082</v>
      </c>
      <c r="K347" s="6">
        <f>E347-E$1106</f>
        <v>0.26136268585989164</v>
      </c>
      <c r="L347" s="6">
        <f>F347-F$1106</f>
        <v>0.20362659163448704</v>
      </c>
      <c r="M347" s="6">
        <f>G347-G$1106</f>
        <v>0.16675436530404042</v>
      </c>
      <c r="N347" s="6">
        <f>H347-H$1106</f>
        <v>0.12477153398692131</v>
      </c>
      <c r="O347" s="6">
        <f>I347-I$1106</f>
        <v>0.14714865631150253</v>
      </c>
    </row>
    <row r="348" spans="1:15" x14ac:dyDescent="0.15">
      <c r="A348" s="1">
        <v>15</v>
      </c>
      <c r="B348" s="1" t="s">
        <v>106</v>
      </c>
      <c r="C348" s="1">
        <v>23</v>
      </c>
      <c r="D348" s="1" t="s">
        <v>29</v>
      </c>
      <c r="E348" s="4">
        <f>IF(マンアワー!E348&gt;0,LN(マンアワー!E348),0)</f>
        <v>11.937387870093499</v>
      </c>
      <c r="F348" s="4">
        <f>IF(マンアワー!F348&gt;0,LN(マンアワー!F348),0)</f>
        <v>12.026886657802111</v>
      </c>
      <c r="G348" s="4">
        <f>IF(マンアワー!G348&gt;0,LN(マンアワー!G348),0)</f>
        <v>11.976477821274495</v>
      </c>
      <c r="H348" s="4">
        <f>IF(マンアワー!H348&gt;0,LN(マンアワー!H348),0)</f>
        <v>11.837267544825469</v>
      </c>
      <c r="I348" s="4">
        <f>IF(マンアワー!I348&gt;0,LN(マンアワー!I348),0)</f>
        <v>11.751153311322987</v>
      </c>
      <c r="K348" s="6">
        <f>E348-E$1107</f>
        <v>0.32666049943649611</v>
      </c>
      <c r="L348" s="6">
        <f>F348-F$1107</f>
        <v>0.27009173597421032</v>
      </c>
      <c r="M348" s="6">
        <f>G348-G$1107</f>
        <v>0.23784350691586909</v>
      </c>
      <c r="N348" s="6">
        <f>H348-H$1107</f>
        <v>0.17564668359153934</v>
      </c>
      <c r="O348" s="6">
        <f>I348-I$1107</f>
        <v>0.25428080509966655</v>
      </c>
    </row>
    <row r="349" spans="1:15" x14ac:dyDescent="0.15">
      <c r="A349" s="1">
        <v>16</v>
      </c>
      <c r="B349" s="1" t="s">
        <v>110</v>
      </c>
      <c r="C349" s="1">
        <v>1</v>
      </c>
      <c r="D349" s="1" t="s">
        <v>9</v>
      </c>
      <c r="E349" s="4">
        <f>IF(マンアワー!E349&gt;0,LN(マンアワー!E349),0)</f>
        <v>12.495728398302505</v>
      </c>
      <c r="F349" s="4">
        <f>IF(マンアワー!F349&gt;0,LN(マンアワー!F349),0)</f>
        <v>11.906682199195501</v>
      </c>
      <c r="G349" s="4">
        <f>IF(マンアワー!G349&gt;0,LN(マンアワー!G349),0)</f>
        <v>11.299537588507079</v>
      </c>
      <c r="H349" s="4">
        <f>IF(マンアワー!H349&gt;0,LN(マンアワー!H349),0)</f>
        <v>10.737667067939979</v>
      </c>
      <c r="I349" s="4">
        <f>IF(マンアワー!I349&gt;0,LN(マンアワー!I349),0)</f>
        <v>10.500652195672791</v>
      </c>
      <c r="K349" s="6">
        <f>E349-E$1085</f>
        <v>-0.33230324260497213</v>
      </c>
      <c r="L349" s="6">
        <f>F349-F$1085</f>
        <v>-0.50292021888896699</v>
      </c>
      <c r="M349" s="6">
        <f>G349-G$1085</f>
        <v>-0.70666949574674298</v>
      </c>
      <c r="N349" s="6">
        <f>H349-H$1085</f>
        <v>-0.84338902678070049</v>
      </c>
      <c r="O349" s="6">
        <f>I349-I$1085</f>
        <v>-0.84209668303844509</v>
      </c>
    </row>
    <row r="350" spans="1:15" x14ac:dyDescent="0.15">
      <c r="A350" s="1">
        <v>16</v>
      </c>
      <c r="B350" s="1" t="s">
        <v>110</v>
      </c>
      <c r="C350" s="1">
        <v>2</v>
      </c>
      <c r="D350" s="1" t="s">
        <v>10</v>
      </c>
      <c r="E350" s="4">
        <f>IF(マンアワー!E350&gt;0,LN(マンアワー!E350),0)</f>
        <v>7.6485800838808631</v>
      </c>
      <c r="F350" s="4">
        <f>IF(マンアワー!F350&gt;0,LN(マンアワー!F350),0)</f>
        <v>7.7438534417763583</v>
      </c>
      <c r="G350" s="4">
        <f>IF(マンアワー!G350&gt;0,LN(マンアワー!G350),0)</f>
        <v>7.7212487187295977</v>
      </c>
      <c r="H350" s="4">
        <f>IF(マンアワー!H350&gt;0,LN(マンアワー!H350),0)</f>
        <v>7.6266662746813392</v>
      </c>
      <c r="I350" s="4">
        <f>IF(マンアワー!I350&gt;0,LN(マンアワー!I350),0)</f>
        <v>6.9046533912936585</v>
      </c>
      <c r="K350" s="6">
        <f>E350-E$1086</f>
        <v>-1.1997462198251396</v>
      </c>
      <c r="L350" s="6">
        <f>F350-F$1086</f>
        <v>-0.57686814880894932</v>
      </c>
      <c r="M350" s="6">
        <f>G350-G$1086</f>
        <v>-0.35448349523550249</v>
      </c>
      <c r="N350" s="6">
        <f>H350-H$1086</f>
        <v>-9.2278294506624725E-2</v>
      </c>
      <c r="O350" s="6">
        <f>I350-I$1086</f>
        <v>-7.1760472943735998E-2</v>
      </c>
    </row>
    <row r="351" spans="1:15" x14ac:dyDescent="0.15">
      <c r="A351" s="1">
        <v>16</v>
      </c>
      <c r="B351" s="1" t="s">
        <v>111</v>
      </c>
      <c r="C351" s="1">
        <v>3</v>
      </c>
      <c r="D351" s="1" t="s">
        <v>17</v>
      </c>
      <c r="E351" s="4">
        <f>IF(マンアワー!E351&gt;0,LN(マンアワー!E351),0)</f>
        <v>9.9915540252098314</v>
      </c>
      <c r="F351" s="4">
        <f>IF(マンアワー!F351&gt;0,LN(マンアワー!F351),0)</f>
        <v>10.095536879648005</v>
      </c>
      <c r="G351" s="4">
        <f>IF(マンアワー!G351&gt;0,LN(マンアワー!G351),0)</f>
        <v>10.129768623676071</v>
      </c>
      <c r="H351" s="4">
        <f>IF(マンアワー!H351&gt;0,LN(マンアワー!H351),0)</f>
        <v>10.02871165655483</v>
      </c>
      <c r="I351" s="4">
        <f>IF(マンアワー!I351&gt;0,LN(マンアワー!I351),0)</f>
        <v>9.8987597348453154</v>
      </c>
      <c r="K351" s="6">
        <f>E351-E$1087</f>
        <v>-0.71799266906410786</v>
      </c>
      <c r="L351" s="6">
        <f>F351-F$1087</f>
        <v>-0.62259184416323521</v>
      </c>
      <c r="M351" s="6">
        <f>G351-G$1087</f>
        <v>-0.69413047967148778</v>
      </c>
      <c r="N351" s="6">
        <f>H351-H$1087</f>
        <v>-0.69815673600514749</v>
      </c>
      <c r="O351" s="6">
        <f>I351-I$1087</f>
        <v>-0.70775615505969647</v>
      </c>
    </row>
    <row r="352" spans="1:15" x14ac:dyDescent="0.15">
      <c r="A352" s="1">
        <v>16</v>
      </c>
      <c r="B352" s="1" t="s">
        <v>111</v>
      </c>
      <c r="C352" s="1">
        <v>4</v>
      </c>
      <c r="D352" s="1" t="s">
        <v>18</v>
      </c>
      <c r="E352" s="4">
        <f>IF(マンアワー!E352&gt;0,LN(マンアワー!E352),0)</f>
        <v>10.990173981371626</v>
      </c>
      <c r="F352" s="4">
        <f>IF(マンアワー!F352&gt;0,LN(マンアワー!F352),0)</f>
        <v>10.801508519775139</v>
      </c>
      <c r="G352" s="4">
        <f>IF(マンアワー!G352&gt;0,LN(マンアワー!G352),0)</f>
        <v>10.638056084035918</v>
      </c>
      <c r="H352" s="4">
        <f>IF(マンアワー!H352&gt;0,LN(マンアワー!H352),0)</f>
        <v>9.9804564616262113</v>
      </c>
      <c r="I352" s="4">
        <f>IF(マンアワー!I352&gt;0,LN(マンアワー!I352),0)</f>
        <v>9.319316669758468</v>
      </c>
      <c r="K352" s="6">
        <f>E352-E$1088</f>
        <v>8.1106661158862892E-2</v>
      </c>
      <c r="L352" s="6">
        <f>F352-F$1088</f>
        <v>-5.4501352672289727E-2</v>
      </c>
      <c r="M352" s="6">
        <f>G352-G$1088</f>
        <v>-0.23705538678699511</v>
      </c>
      <c r="N352" s="6">
        <f>H352-H$1088</f>
        <v>-0.23738166954909978</v>
      </c>
      <c r="O352" s="6">
        <f>I352-I$1088</f>
        <v>-0.11581197282554534</v>
      </c>
    </row>
    <row r="353" spans="1:15" x14ac:dyDescent="0.15">
      <c r="A353" s="1">
        <v>16</v>
      </c>
      <c r="B353" s="1" t="s">
        <v>111</v>
      </c>
      <c r="C353" s="1">
        <v>5</v>
      </c>
      <c r="D353" s="1" t="s">
        <v>19</v>
      </c>
      <c r="E353" s="4">
        <f>IF(マンアワー!E353&gt;0,LN(マンアワー!E353),0)</f>
        <v>9.5715702723374783</v>
      </c>
      <c r="F353" s="4">
        <f>IF(マンアワー!F353&gt;0,LN(マンアワー!F353),0)</f>
        <v>9.3913546403435433</v>
      </c>
      <c r="G353" s="4">
        <f>IF(マンアワー!G353&gt;0,LN(マンアワー!G353),0)</f>
        <v>9.3758720017669699</v>
      </c>
      <c r="H353" s="4">
        <f>IF(マンアワー!H353&gt;0,LN(マンアワー!H353),0)</f>
        <v>9.1643966635996499</v>
      </c>
      <c r="I353" s="4">
        <f>IF(マンアワー!I353&gt;0,LN(マンアワー!I353),0)</f>
        <v>8.7150364900161001</v>
      </c>
      <c r="K353" s="6">
        <f>E353-E$1089</f>
        <v>0.22911238958679014</v>
      </c>
      <c r="L353" s="6">
        <f>F353-F$1089</f>
        <v>0.20477609126500518</v>
      </c>
      <c r="M353" s="6">
        <f>G353-G$1089</f>
        <v>0.12886726962846673</v>
      </c>
      <c r="N353" s="6">
        <f>H353-H$1089</f>
        <v>0.10248738003787139</v>
      </c>
      <c r="O353" s="6">
        <f>I353-I$1089</f>
        <v>-4.8203632392281648E-2</v>
      </c>
    </row>
    <row r="354" spans="1:15" x14ac:dyDescent="0.15">
      <c r="A354" s="1">
        <v>16</v>
      </c>
      <c r="B354" s="1" t="s">
        <v>111</v>
      </c>
      <c r="C354" s="1">
        <v>6</v>
      </c>
      <c r="D354" s="1" t="s">
        <v>3</v>
      </c>
      <c r="E354" s="4">
        <f>IF(マンアワー!E354&gt;0,LN(マンアワー!E354),0)</f>
        <v>10.313616364842222</v>
      </c>
      <c r="F354" s="4">
        <f>IF(マンアワー!F354&gt;0,LN(マンアワー!F354),0)</f>
        <v>9.9104940297574835</v>
      </c>
      <c r="G354" s="4">
        <f>IF(マンアワー!G354&gt;0,LN(マンアワー!G354),0)</f>
        <v>9.9121093305493027</v>
      </c>
      <c r="H354" s="4">
        <f>IF(マンアワー!H354&gt;0,LN(マンアワー!H354),0)</f>
        <v>9.9389116654162635</v>
      </c>
      <c r="I354" s="4">
        <f>IF(マンアワー!I354&gt;0,LN(マンアワー!I354),0)</f>
        <v>9.8720706085093504</v>
      </c>
      <c r="K354" s="6">
        <f>E354-E$1090</f>
        <v>0.9688676141736039</v>
      </c>
      <c r="L354" s="6">
        <f>F354-F$1090</f>
        <v>0.77751779236610119</v>
      </c>
      <c r="M354" s="6">
        <f>G354-G$1090</f>
        <v>0.7416294464772264</v>
      </c>
      <c r="N354" s="6">
        <f>H354-H$1090</f>
        <v>0.80757652925592538</v>
      </c>
      <c r="O354" s="6">
        <f>I354-I$1090</f>
        <v>0.87843774749167913</v>
      </c>
    </row>
    <row r="355" spans="1:15" x14ac:dyDescent="0.15">
      <c r="A355" s="1">
        <v>16</v>
      </c>
      <c r="B355" s="1" t="s">
        <v>111</v>
      </c>
      <c r="C355" s="1">
        <v>7</v>
      </c>
      <c r="D355" s="1" t="s">
        <v>20</v>
      </c>
      <c r="E355" s="4">
        <f>IF(マンアワー!E355&gt;0,LN(マンアワー!E355),0)</f>
        <v>6.1949669345450991</v>
      </c>
      <c r="F355" s="4">
        <f>IF(マンアワー!F355&gt;0,LN(マンアワー!F355),0)</f>
        <v>6.3322780807054402</v>
      </c>
      <c r="G355" s="4">
        <f>IF(マンアワー!G355&gt;0,LN(マンアワー!G355),0)</f>
        <v>5.917716129834834</v>
      </c>
      <c r="H355" s="4">
        <f>IF(マンアワー!H355&gt;0,LN(マンアワー!H355),0)</f>
        <v>6.0668649431291639</v>
      </c>
      <c r="I355" s="4">
        <f>IF(マンアワー!I355&gt;0,LN(マンアワー!I355),0)</f>
        <v>5.5818835195103462</v>
      </c>
      <c r="K355" s="6">
        <f>E355-E$1091</f>
        <v>-0.3069845021400246</v>
      </c>
      <c r="L355" s="6">
        <f>F355-F$1091</f>
        <v>-0.21302427493379383</v>
      </c>
      <c r="M355" s="6">
        <f>G355-G$1091</f>
        <v>-0.50931394422819043</v>
      </c>
      <c r="N355" s="6">
        <f>H355-H$1091</f>
        <v>-0.25599229092295772</v>
      </c>
      <c r="O355" s="6">
        <f>I355-I$1091</f>
        <v>-0.63545797897175493</v>
      </c>
    </row>
    <row r="356" spans="1:15" x14ac:dyDescent="0.15">
      <c r="A356" s="1">
        <v>16</v>
      </c>
      <c r="B356" s="1" t="s">
        <v>111</v>
      </c>
      <c r="C356" s="1">
        <v>8</v>
      </c>
      <c r="D356" s="1" t="s">
        <v>21</v>
      </c>
      <c r="E356" s="4">
        <f>IF(マンアワー!E356&gt;0,LN(マンアワー!E356),0)</f>
        <v>9.4219154457708498</v>
      </c>
      <c r="F356" s="4">
        <f>IF(マンアワー!F356&gt;0,LN(マンアワー!F356),0)</f>
        <v>9.3456994145302357</v>
      </c>
      <c r="G356" s="4">
        <f>IF(マンアワー!G356&gt;0,LN(マンアワー!G356),0)</f>
        <v>9.3547543193705938</v>
      </c>
      <c r="H356" s="4">
        <f>IF(マンアワー!H356&gt;0,LN(マンアワー!H356),0)</f>
        <v>9.1582228711276397</v>
      </c>
      <c r="I356" s="4">
        <f>IF(マンアワー!I356&gt;0,LN(マンアワー!I356),0)</f>
        <v>8.7936723168259547</v>
      </c>
      <c r="K356" s="6">
        <f>E356-E$1092</f>
        <v>-0.56782631046275434</v>
      </c>
      <c r="L356" s="6">
        <f>F356-F$1092</f>
        <v>-0.63390574450661141</v>
      </c>
      <c r="M356" s="6">
        <f>G356-G$1092</f>
        <v>-0.53162145496410496</v>
      </c>
      <c r="N356" s="6">
        <f>H356-H$1092</f>
        <v>-0.46681234053963117</v>
      </c>
      <c r="O356" s="6">
        <f>I356-I$1092</f>
        <v>-0.36989473486532987</v>
      </c>
    </row>
    <row r="357" spans="1:15" x14ac:dyDescent="0.15">
      <c r="A357" s="1">
        <v>16</v>
      </c>
      <c r="B357" s="1" t="s">
        <v>111</v>
      </c>
      <c r="C357" s="1">
        <v>9</v>
      </c>
      <c r="D357" s="1" t="s">
        <v>22</v>
      </c>
      <c r="E357" s="4">
        <f>IF(マンアワー!E357&gt;0,LN(マンアワー!E357),0)</f>
        <v>10.554682002106757</v>
      </c>
      <c r="F357" s="4">
        <f>IF(マンアワー!F357&gt;0,LN(マンアワー!F357),0)</f>
        <v>10.347498220067656</v>
      </c>
      <c r="G357" s="4">
        <f>IF(マンアワー!G357&gt;0,LN(マンアワー!G357),0)</f>
        <v>10.187260378876083</v>
      </c>
      <c r="H357" s="4">
        <f>IF(マンアワー!H357&gt;0,LN(マンアワー!H357),0)</f>
        <v>9.8419351066833656</v>
      </c>
      <c r="I357" s="4">
        <f>IF(マンアワー!I357&gt;0,LN(マンアワー!I357),0)</f>
        <v>9.762273702791866</v>
      </c>
      <c r="K357" s="6">
        <f>E357-E$1093</f>
        <v>0.62075694759072952</v>
      </c>
      <c r="L357" s="6">
        <f>F357-F$1093</f>
        <v>0.65466306979923061</v>
      </c>
      <c r="M357" s="6">
        <f>G357-G$1093</f>
        <v>0.64334651436765533</v>
      </c>
      <c r="N357" s="6">
        <f>H357-H$1093</f>
        <v>0.51483006614316906</v>
      </c>
      <c r="O357" s="6">
        <f>I357-I$1093</f>
        <v>0.41616890806250595</v>
      </c>
    </row>
    <row r="358" spans="1:15" x14ac:dyDescent="0.15">
      <c r="A358" s="1">
        <v>16</v>
      </c>
      <c r="B358" s="1" t="s">
        <v>111</v>
      </c>
      <c r="C358" s="1">
        <v>10</v>
      </c>
      <c r="D358" s="1" t="s">
        <v>23</v>
      </c>
      <c r="E358" s="4">
        <f>IF(マンアワー!E358&gt;0,LN(マンアワー!E358),0)</f>
        <v>10.312557019476245</v>
      </c>
      <c r="F358" s="4">
        <f>IF(マンアワー!F358&gt;0,LN(マンアワー!F358),0)</f>
        <v>10.789034399748775</v>
      </c>
      <c r="G358" s="4">
        <f>IF(マンアワー!G358&gt;0,LN(マンアワー!G358),0)</f>
        <v>11.103891739091146</v>
      </c>
      <c r="H358" s="4">
        <f>IF(マンアワー!H358&gt;0,LN(マンアワー!H358),0)</f>
        <v>11.031308124970181</v>
      </c>
      <c r="I358" s="4">
        <f>IF(マンアワー!I358&gt;0,LN(マンアワー!I358),0)</f>
        <v>10.721989678917808</v>
      </c>
      <c r="K358" s="6">
        <f>E358-E$1094</f>
        <v>0.2038425580492742</v>
      </c>
      <c r="L358" s="6">
        <f>F358-F$1094</f>
        <v>0.72933986888671853</v>
      </c>
      <c r="M358" s="6">
        <f>G358-G$1094</f>
        <v>0.80641871580878366</v>
      </c>
      <c r="N358" s="6">
        <f>H358-H$1094</f>
        <v>0.91844518628929883</v>
      </c>
      <c r="O358" s="6">
        <f>I358-I$1094</f>
        <v>0.86352870607337806</v>
      </c>
    </row>
    <row r="359" spans="1:15" x14ac:dyDescent="0.15">
      <c r="A359" s="1">
        <v>16</v>
      </c>
      <c r="B359" s="1" t="s">
        <v>111</v>
      </c>
      <c r="C359" s="1">
        <v>11</v>
      </c>
      <c r="D359" s="1" t="s">
        <v>24</v>
      </c>
      <c r="E359" s="4">
        <f>IF(マンアワー!E359&gt;0,LN(マンアワー!E359),0)</f>
        <v>10.669825459868848</v>
      </c>
      <c r="F359" s="4">
        <f>IF(マンアワー!F359&gt;0,LN(マンアワー!F359),0)</f>
        <v>10.671872573560423</v>
      </c>
      <c r="G359" s="4">
        <f>IF(マンアワー!G359&gt;0,LN(マンアワー!G359),0)</f>
        <v>10.803226674396953</v>
      </c>
      <c r="H359" s="4">
        <f>IF(マンアワー!H359&gt;0,LN(マンアワー!H359),0)</f>
        <v>10.567431431757383</v>
      </c>
      <c r="I359" s="4">
        <f>IF(マンアワー!I359&gt;0,LN(マンアワー!I359),0)</f>
        <v>10.518574625184472</v>
      </c>
      <c r="K359" s="6">
        <f>E359-E$1095</f>
        <v>0.47525300913595814</v>
      </c>
      <c r="L359" s="6">
        <f>F359-F$1095</f>
        <v>0.41750294234779872</v>
      </c>
      <c r="M359" s="6">
        <f>G359-G$1095</f>
        <v>0.32627191548347589</v>
      </c>
      <c r="N359" s="6">
        <f>H359-H$1095</f>
        <v>0.16054669196540416</v>
      </c>
      <c r="O359" s="6">
        <f>I359-I$1095</f>
        <v>0.2421831569770454</v>
      </c>
    </row>
    <row r="360" spans="1:15" x14ac:dyDescent="0.15">
      <c r="A360" s="1">
        <v>16</v>
      </c>
      <c r="B360" s="1" t="s">
        <v>280</v>
      </c>
      <c r="C360" s="1">
        <v>12</v>
      </c>
      <c r="D360" s="1" t="s">
        <v>25</v>
      </c>
      <c r="E360" s="4">
        <f>IF(マンアワー!E360&gt;0,LN(マンアワー!E360),0)</f>
        <v>9.5935105953845472</v>
      </c>
      <c r="F360" s="4">
        <f>IF(マンアワー!F360&gt;0,LN(マンアワー!F360),0)</f>
        <v>10.006794920769106</v>
      </c>
      <c r="G360" s="4">
        <f>IF(マンアワー!G360&gt;0,LN(マンアワー!G360),0)</f>
        <v>10.810006291818757</v>
      </c>
      <c r="H360" s="4">
        <f>IF(マンアワー!H360&gt;0,LN(マンアワー!H360),0)</f>
        <v>10.66704301529235</v>
      </c>
      <c r="I360" s="4">
        <f>IF(マンアワー!I360&gt;0,LN(マンアワー!I360),0)</f>
        <v>10.349275636321407</v>
      </c>
      <c r="K360" s="6">
        <f>E360-E$1096</f>
        <v>-0.59537787632463868</v>
      </c>
      <c r="L360" s="6">
        <f>F360-F$1096</f>
        <v>-0.40876592538503687</v>
      </c>
      <c r="M360" s="6">
        <f>G360-G$1096</f>
        <v>-0.17085887903754582</v>
      </c>
      <c r="N360" s="6">
        <f>H360-H$1096</f>
        <v>-0.21592934670103325</v>
      </c>
      <c r="O360" s="6">
        <f>I360-I$1096</f>
        <v>-0.34417490079700386</v>
      </c>
    </row>
    <row r="361" spans="1:15" x14ac:dyDescent="0.15">
      <c r="A361" s="1">
        <v>16</v>
      </c>
      <c r="B361" s="1" t="s">
        <v>111</v>
      </c>
      <c r="C361" s="1">
        <v>13</v>
      </c>
      <c r="D361" s="1" t="s">
        <v>26</v>
      </c>
      <c r="E361" s="4">
        <f>IF(マンアワー!E361&gt;0,LN(マンアワー!E361),0)</f>
        <v>9.5822549450433208</v>
      </c>
      <c r="F361" s="4">
        <f>IF(マンアワー!F361&gt;0,LN(マンアワー!F361),0)</f>
        <v>9.5010275000151303</v>
      </c>
      <c r="G361" s="4">
        <f>IF(マンアワー!G361&gt;0,LN(マンアワー!G361),0)</f>
        <v>9.395745130924789</v>
      </c>
      <c r="H361" s="4">
        <f>IF(マンアワー!H361&gt;0,LN(マンアワー!H361),0)</f>
        <v>9.3975067801102128</v>
      </c>
      <c r="I361" s="4">
        <f>IF(マンアワー!I361&gt;0,LN(マンアワー!I361),0)</f>
        <v>9.5099225630538307</v>
      </c>
      <c r="K361" s="6">
        <f>E361-E$1097</f>
        <v>-5.1294993175131864E-2</v>
      </c>
      <c r="L361" s="6">
        <f>F361-F$1097</f>
        <v>-0.26501824620618031</v>
      </c>
      <c r="M361" s="6">
        <f>G361-G$1097</f>
        <v>-0.41963023152952239</v>
      </c>
      <c r="N361" s="6">
        <f>H361-H$1097</f>
        <v>-0.33495325574911661</v>
      </c>
      <c r="O361" s="6">
        <f>I361-I$1097</f>
        <v>-0.4290248174984459</v>
      </c>
    </row>
    <row r="362" spans="1:15" x14ac:dyDescent="0.15">
      <c r="A362" s="1">
        <v>16</v>
      </c>
      <c r="B362" s="1" t="s">
        <v>111</v>
      </c>
      <c r="C362" s="1">
        <v>14</v>
      </c>
      <c r="D362" s="1" t="s">
        <v>27</v>
      </c>
      <c r="E362" s="4">
        <f>IF(マンアワー!E362&gt;0,LN(マンアワー!E362),0)</f>
        <v>7.0543762599588593</v>
      </c>
      <c r="F362" s="4">
        <f>IF(マンアワー!F362&gt;0,LN(マンアワー!F362),0)</f>
        <v>6.8205441059425773</v>
      </c>
      <c r="G362" s="4">
        <f>IF(マンアワー!G362&gt;0,LN(マンアワー!G362),0)</f>
        <v>7.5093534753693563</v>
      </c>
      <c r="H362" s="4">
        <f>IF(マンアワー!H362&gt;0,LN(マンアワー!H362),0)</f>
        <v>7.1136696408496913</v>
      </c>
      <c r="I362" s="4">
        <f>IF(マンアワー!I362&gt;0,LN(マンアワー!I362),0)</f>
        <v>6.9585995717426421</v>
      </c>
      <c r="K362" s="6">
        <f>E362-E$1098</f>
        <v>-0.90075558445016224</v>
      </c>
      <c r="L362" s="6">
        <f>F362-F$1098</f>
        <v>-1.5300600948408345</v>
      </c>
      <c r="M362" s="6">
        <f>G362-G$1098</f>
        <v>-1.0364857624443724</v>
      </c>
      <c r="N362" s="6">
        <f>H362-H$1098</f>
        <v>-1.0590475783486522</v>
      </c>
      <c r="O362" s="6">
        <f>I362-I$1098</f>
        <v>-1.1878886256218077</v>
      </c>
    </row>
    <row r="363" spans="1:15" x14ac:dyDescent="0.15">
      <c r="A363" s="1">
        <v>16</v>
      </c>
      <c r="B363" s="1" t="s">
        <v>111</v>
      </c>
      <c r="C363" s="1">
        <v>15</v>
      </c>
      <c r="D363" s="1" t="s">
        <v>28</v>
      </c>
      <c r="E363" s="4">
        <f>IF(マンアワー!E363&gt;0,LN(マンアワー!E363),0)</f>
        <v>11.259912043513104</v>
      </c>
      <c r="F363" s="4">
        <f>IF(マンアワー!F363&gt;0,LN(マンアワー!F363),0)</f>
        <v>11.011495906668458</v>
      </c>
      <c r="G363" s="4">
        <f>IF(マンアワー!G363&gt;0,LN(マンアワー!G363),0)</f>
        <v>11.035478675696741</v>
      </c>
      <c r="H363" s="4">
        <f>IF(マンアワー!H363&gt;0,LN(マンアワー!H363),0)</f>
        <v>10.933530098913876</v>
      </c>
      <c r="I363" s="4">
        <f>IF(マンアワー!I363&gt;0,LN(マンアワー!I363),0)</f>
        <v>10.765548330811249</v>
      </c>
      <c r="K363" s="6">
        <f>E363-E$1099</f>
        <v>-0.11327752717849293</v>
      </c>
      <c r="L363" s="6">
        <f>F363-F$1099</f>
        <v>-0.2900146513586872</v>
      </c>
      <c r="M363" s="6">
        <f>G363-G$1099</f>
        <v>-0.28097776475777181</v>
      </c>
      <c r="N363" s="6">
        <f>H363-H$1099</f>
        <v>-0.13531751097614553</v>
      </c>
      <c r="O363" s="6">
        <f>I363-I$1099</f>
        <v>2.3040318826511808E-2</v>
      </c>
    </row>
    <row r="364" spans="1:15" x14ac:dyDescent="0.15">
      <c r="A364" s="1">
        <v>16</v>
      </c>
      <c r="B364" s="1" t="s">
        <v>110</v>
      </c>
      <c r="C364" s="1">
        <v>16</v>
      </c>
      <c r="D364" s="1" t="s">
        <v>11</v>
      </c>
      <c r="E364" s="4">
        <f>IF(マンアワー!E364&gt;0,LN(マンアワー!E364),0)</f>
        <v>11.593396867751677</v>
      </c>
      <c r="F364" s="4">
        <f>IF(マンアワー!F364&gt;0,LN(マンアワー!F364),0)</f>
        <v>11.883983650910496</v>
      </c>
      <c r="G364" s="4">
        <f>IF(マンアワー!G364&gt;0,LN(マンアワー!G364),0)</f>
        <v>11.857723056229366</v>
      </c>
      <c r="H364" s="4">
        <f>IF(マンアワー!H364&gt;0,LN(マンアワー!H364),0)</f>
        <v>11.856818054460501</v>
      </c>
      <c r="I364" s="4">
        <f>IF(マンアワー!I364&gt;0,LN(マンアワー!I364),0)</f>
        <v>11.489750221216054</v>
      </c>
      <c r="K364" s="6">
        <f>E364-E$1100</f>
        <v>-0.38889677681366663</v>
      </c>
      <c r="L364" s="6">
        <f>F364-F$1100</f>
        <v>-0.40194613812764857</v>
      </c>
      <c r="M364" s="6">
        <f>G364-G$1100</f>
        <v>-0.40778240225656504</v>
      </c>
      <c r="N364" s="6">
        <f>H364-H$1100</f>
        <v>-0.39490400322132224</v>
      </c>
      <c r="O364" s="6">
        <f>I364-I$1100</f>
        <v>-0.47940872554341318</v>
      </c>
    </row>
    <row r="365" spans="1:15" x14ac:dyDescent="0.15">
      <c r="A365" s="1">
        <v>16</v>
      </c>
      <c r="B365" s="1" t="s">
        <v>110</v>
      </c>
      <c r="C365" s="1">
        <v>17</v>
      </c>
      <c r="D365" s="1" t="s">
        <v>12</v>
      </c>
      <c r="E365" s="4">
        <f>IF(マンアワー!E365&gt;0,LN(マンアワー!E365),0)</f>
        <v>9.2976175660266893</v>
      </c>
      <c r="F365" s="4">
        <f>IF(マンアワー!F365&gt;0,LN(マンアワー!F365),0)</f>
        <v>9.3153280799895111</v>
      </c>
      <c r="G365" s="4">
        <f>IF(マンアワー!G365&gt;0,LN(マンアワー!G365),0)</f>
        <v>9.2846173511648988</v>
      </c>
      <c r="H365" s="4">
        <f>IF(マンアワー!H365&gt;0,LN(マンアワー!H365),0)</f>
        <v>9.2347999021028766</v>
      </c>
      <c r="I365" s="4">
        <f>IF(マンアワー!I365&gt;0,LN(マンアワー!I365),0)</f>
        <v>9.2559745168993555</v>
      </c>
      <c r="K365" s="6">
        <f>E365-E$1101</f>
        <v>0.12511222982110404</v>
      </c>
      <c r="L365" s="6">
        <f>F365-F$1101</f>
        <v>-2.0612237477296347E-2</v>
      </c>
      <c r="M365" s="6">
        <f>G365-G$1101</f>
        <v>-0.16269344652850393</v>
      </c>
      <c r="N365" s="6">
        <f>H365-H$1101</f>
        <v>-0.26192156182624871</v>
      </c>
      <c r="O365" s="6">
        <f>I365-I$1101</f>
        <v>-0.18854975817751907</v>
      </c>
    </row>
    <row r="366" spans="1:15" x14ac:dyDescent="0.15">
      <c r="A366" s="1">
        <v>16</v>
      </c>
      <c r="B366" s="1" t="s">
        <v>110</v>
      </c>
      <c r="C366" s="1">
        <v>18</v>
      </c>
      <c r="D366" s="1" t="s">
        <v>13</v>
      </c>
      <c r="E366" s="4">
        <f>IF(マンアワー!E366&gt;0,LN(マンアワー!E366),0)</f>
        <v>12.138258837025267</v>
      </c>
      <c r="F366" s="4">
        <f>IF(マンアワー!F366&gt;0,LN(マンアワー!F366),0)</f>
        <v>12.266987172459547</v>
      </c>
      <c r="G366" s="4">
        <f>IF(マンアワー!G366&gt;0,LN(マンアワー!G366),0)</f>
        <v>12.130984492662179</v>
      </c>
      <c r="H366" s="4">
        <f>IF(マンアワー!H366&gt;0,LN(マンアワー!H366),0)</f>
        <v>11.898110972184986</v>
      </c>
      <c r="I366" s="4">
        <f>IF(マンアワー!I366&gt;0,LN(マンアワー!I366),0)</f>
        <v>11.873102531816716</v>
      </c>
      <c r="K366" s="6">
        <f>E366-E$1102</f>
        <v>-0.45032163695704597</v>
      </c>
      <c r="L366" s="6">
        <f>F366-F$1102</f>
        <v>-0.44642270446625965</v>
      </c>
      <c r="M366" s="6">
        <f>G366-G$1102</f>
        <v>-0.51412024232497799</v>
      </c>
      <c r="N366" s="6">
        <f>H366-H$1102</f>
        <v>-0.61006688029137912</v>
      </c>
      <c r="O366" s="6">
        <f>I366-I$1102</f>
        <v>-0.46280319143395943</v>
      </c>
    </row>
    <row r="367" spans="1:15" x14ac:dyDescent="0.15">
      <c r="A367" s="1">
        <v>16</v>
      </c>
      <c r="B367" s="1" t="s">
        <v>110</v>
      </c>
      <c r="C367" s="1">
        <v>19</v>
      </c>
      <c r="D367" s="1" t="s">
        <v>14</v>
      </c>
      <c r="E367" s="4">
        <f>IF(マンアワー!E367&gt;0,LN(マンアワー!E367),0)</f>
        <v>10.030253704951726</v>
      </c>
      <c r="F367" s="4">
        <f>IF(マンアワー!F367&gt;0,LN(マンアワー!F367),0)</f>
        <v>10.356372301244207</v>
      </c>
      <c r="G367" s="4">
        <f>IF(マンアワー!G367&gt;0,LN(マンアワー!G367),0)</f>
        <v>10.310538123329419</v>
      </c>
      <c r="H367" s="4">
        <f>IF(マンアワー!H367&gt;0,LN(マンアワー!H367),0)</f>
        <v>10.271301376363667</v>
      </c>
      <c r="I367" s="4">
        <f>IF(マンアワー!I367&gt;0,LN(マンアワー!I367),0)</f>
        <v>10.328898050388775</v>
      </c>
      <c r="K367" s="6">
        <f>E367-E$1103</f>
        <v>-0.42255145138398476</v>
      </c>
      <c r="L367" s="6">
        <f>F367-F$1103</f>
        <v>-0.38151729146409785</v>
      </c>
      <c r="M367" s="6">
        <f>G367-G$1103</f>
        <v>-0.53355590815393583</v>
      </c>
      <c r="N367" s="6">
        <f>H367-H$1103</f>
        <v>-0.44375582082725096</v>
      </c>
      <c r="O367" s="6">
        <f>I367-I$1103</f>
        <v>-0.34588394617851748</v>
      </c>
    </row>
    <row r="368" spans="1:15" x14ac:dyDescent="0.15">
      <c r="A368" s="1">
        <v>16</v>
      </c>
      <c r="B368" s="1" t="s">
        <v>110</v>
      </c>
      <c r="C368" s="1">
        <v>20</v>
      </c>
      <c r="D368" s="1" t="s">
        <v>15</v>
      </c>
      <c r="E368" s="4">
        <f>IF(マンアワー!E368&gt;0,LN(マンアワー!E368),0)</f>
        <v>7.8339587005720182</v>
      </c>
      <c r="F368" s="4">
        <f>IF(マンアワー!F368&gt;0,LN(マンアワー!F368),0)</f>
        <v>8.5278906994081929</v>
      </c>
      <c r="G368" s="4">
        <f>IF(マンアワー!G368&gt;0,LN(マンアワー!G368),0)</f>
        <v>8.7595193983920527</v>
      </c>
      <c r="H368" s="4">
        <f>IF(マンアワー!H368&gt;0,LN(マンアワー!H368),0)</f>
        <v>8.8664160739059543</v>
      </c>
      <c r="I368" s="4">
        <f>IF(マンアワー!I368&gt;0,LN(マンアワー!I368),0)</f>
        <v>8.7018472737877399</v>
      </c>
      <c r="K368" s="6">
        <f>E368-E$1104</f>
        <v>-0.83710478608786776</v>
      </c>
      <c r="L368" s="6">
        <f>F368-F$1104</f>
        <v>-0.74847369775771533</v>
      </c>
      <c r="M368" s="6">
        <f>G368-G$1104</f>
        <v>-0.90758035394786596</v>
      </c>
      <c r="N368" s="6">
        <f>H368-H$1104</f>
        <v>-0.83641353405836938</v>
      </c>
      <c r="O368" s="6">
        <f>I368-I$1104</f>
        <v>-0.95532272443232813</v>
      </c>
    </row>
    <row r="369" spans="1:15" x14ac:dyDescent="0.15">
      <c r="A369" s="1">
        <v>16</v>
      </c>
      <c r="B369" s="1" t="s">
        <v>110</v>
      </c>
      <c r="C369" s="1">
        <v>21</v>
      </c>
      <c r="D369" s="1" t="s">
        <v>16</v>
      </c>
      <c r="E369" s="4">
        <f>IF(マンアワー!E369&gt;0,LN(マンアワー!E369),0)</f>
        <v>11.00449717548822</v>
      </c>
      <c r="F369" s="4">
        <f>IF(マンアワー!F369&gt;0,LN(マンアワー!F369),0)</f>
        <v>11.086575453836289</v>
      </c>
      <c r="G369" s="4">
        <f>IF(マンアワー!G369&gt;0,LN(マンアワー!G369),0)</f>
        <v>10.964826378042334</v>
      </c>
      <c r="H369" s="4">
        <f>IF(マンアワー!H369&gt;0,LN(マンアワー!H369),0)</f>
        <v>11.054338337532933</v>
      </c>
      <c r="I369" s="4">
        <f>IF(マンアワー!I369&gt;0,LN(マンアワー!I369),0)</f>
        <v>10.954955270995324</v>
      </c>
      <c r="K369" s="6">
        <f>E369-E$1105</f>
        <v>-0.55567320223626737</v>
      </c>
      <c r="L369" s="6">
        <f>F369-F$1105</f>
        <v>-0.52787397176678041</v>
      </c>
      <c r="M369" s="6">
        <f>G369-G$1105</f>
        <v>-0.69127292263638118</v>
      </c>
      <c r="N369" s="6">
        <f>H369-H$1105</f>
        <v>-0.56594704278885644</v>
      </c>
      <c r="O369" s="6">
        <f>I369-I$1105</f>
        <v>-0.57618758097264688</v>
      </c>
    </row>
    <row r="370" spans="1:15" x14ac:dyDescent="0.15">
      <c r="A370" s="1">
        <v>16</v>
      </c>
      <c r="B370" s="1" t="s">
        <v>109</v>
      </c>
      <c r="C370" s="1">
        <v>22</v>
      </c>
      <c r="D370" s="1" t="s">
        <v>8</v>
      </c>
      <c r="E370" s="4">
        <f>IF(マンアワー!E370&gt;0,LN(マンアワー!E370),0)</f>
        <v>12.03895413502698</v>
      </c>
      <c r="F370" s="4">
        <f>IF(マンアワー!F370&gt;0,LN(マンアワー!F370),0)</f>
        <v>12.263535083312059</v>
      </c>
      <c r="G370" s="4">
        <f>IF(マンアワー!G370&gt;0,LN(マンアワー!G370),0)</f>
        <v>12.49499356063399</v>
      </c>
      <c r="H370" s="4">
        <f>IF(マンアワー!H370&gt;0,LN(マンアワー!H370),0)</f>
        <v>12.563073726447501</v>
      </c>
      <c r="I370" s="4">
        <f>IF(マンアワー!I370&gt;0,LN(マンアワー!I370),0)</f>
        <v>12.664474266647545</v>
      </c>
      <c r="K370" s="6">
        <f>E370-E$1106</f>
        <v>-0.5242642543490188</v>
      </c>
      <c r="L370" s="6">
        <f>F370-F$1106</f>
        <v>-0.55395350915055985</v>
      </c>
      <c r="M370" s="6">
        <f>G370-G$1106</f>
        <v>-0.57230467233998183</v>
      </c>
      <c r="N370" s="6">
        <f>H370-H$1106</f>
        <v>-0.62228544498739247</v>
      </c>
      <c r="O370" s="6">
        <f>I370-I$1106</f>
        <v>-0.62879511127803411</v>
      </c>
    </row>
    <row r="371" spans="1:15" x14ac:dyDescent="0.15">
      <c r="A371" s="1">
        <v>16</v>
      </c>
      <c r="B371" s="1" t="s">
        <v>109</v>
      </c>
      <c r="C371" s="1">
        <v>23</v>
      </c>
      <c r="D371" s="1" t="s">
        <v>29</v>
      </c>
      <c r="E371" s="4">
        <f>IF(マンアワー!E371&gt;0,LN(マンアワー!E371),0)</f>
        <v>11.0957619954404</v>
      </c>
      <c r="F371" s="4">
        <f>IF(マンアワー!F371&gt;0,LN(マンアワー!F371),0)</f>
        <v>11.187768070936045</v>
      </c>
      <c r="G371" s="4">
        <f>IF(マンアワー!G371&gt;0,LN(マンアワー!G371),0)</f>
        <v>11.156184586511975</v>
      </c>
      <c r="H371" s="4">
        <f>IF(マンアワー!H371&gt;0,LN(マンアワー!H371),0)</f>
        <v>11.026065248184993</v>
      </c>
      <c r="I371" s="4">
        <f>IF(マンアワー!I371&gt;0,LN(マンアワー!I371),0)</f>
        <v>10.86420834100567</v>
      </c>
      <c r="K371" s="6">
        <f>E371-E$1107</f>
        <v>-0.51496537521660279</v>
      </c>
      <c r="L371" s="6">
        <f>F371-F$1107</f>
        <v>-0.56902685089185567</v>
      </c>
      <c r="M371" s="6">
        <f>G371-G$1107</f>
        <v>-0.58244972784665094</v>
      </c>
      <c r="N371" s="6">
        <f>H371-H$1107</f>
        <v>-0.63555561304893615</v>
      </c>
      <c r="O371" s="6">
        <f>I371-I$1107</f>
        <v>-0.63266416521765123</v>
      </c>
    </row>
    <row r="372" spans="1:15" x14ac:dyDescent="0.15">
      <c r="A372" s="1">
        <v>17</v>
      </c>
      <c r="B372" s="1" t="s">
        <v>281</v>
      </c>
      <c r="C372" s="1">
        <v>1</v>
      </c>
      <c r="D372" s="1" t="s">
        <v>9</v>
      </c>
      <c r="E372" s="4">
        <f>IF(マンアワー!E372&gt;0,LN(マンアワー!E372),0)</f>
        <v>12.342088944656407</v>
      </c>
      <c r="F372" s="4">
        <f>IF(マンアワー!F372&gt;0,LN(マンアワー!F372),0)</f>
        <v>11.804385498192156</v>
      </c>
      <c r="G372" s="4">
        <f>IF(マンアワー!G372&gt;0,LN(マンアワー!G372),0)</f>
        <v>11.26249822720127</v>
      </c>
      <c r="H372" s="4">
        <f>IF(マンアワー!H372&gt;0,LN(マンアワー!H372),0)</f>
        <v>10.704872032739482</v>
      </c>
      <c r="I372" s="4">
        <f>IF(マンアワー!I372&gt;0,LN(マンアワー!I372),0)</f>
        <v>10.468586437698125</v>
      </c>
      <c r="K372" s="6">
        <f>E372-E$1085</f>
        <v>-0.48594269625107067</v>
      </c>
      <c r="L372" s="6">
        <f>F372-F$1085</f>
        <v>-0.60521691989231208</v>
      </c>
      <c r="M372" s="6">
        <f>G372-G$1085</f>
        <v>-0.74370885705255141</v>
      </c>
      <c r="N372" s="6">
        <f>H372-H$1085</f>
        <v>-0.87618406198119736</v>
      </c>
      <c r="O372" s="6">
        <f>I372-I$1085</f>
        <v>-0.87416244101311058</v>
      </c>
    </row>
    <row r="373" spans="1:15" x14ac:dyDescent="0.15">
      <c r="A373" s="1">
        <v>17</v>
      </c>
      <c r="B373" s="1" t="s">
        <v>281</v>
      </c>
      <c r="C373" s="1">
        <v>2</v>
      </c>
      <c r="D373" s="1" t="s">
        <v>10</v>
      </c>
      <c r="E373" s="4">
        <f>IF(マンアワー!E373&gt;0,LN(マンアワー!E373),0)</f>
        <v>7.7336171265667755</v>
      </c>
      <c r="F373" s="4">
        <f>IF(マンアワー!F373&gt;0,LN(マンアワー!F373),0)</f>
        <v>6.9489235669064708</v>
      </c>
      <c r="G373" s="4">
        <f>IF(マンアワー!G373&gt;0,LN(マンアワー!G373),0)</f>
        <v>7.1352461756209795</v>
      </c>
      <c r="H373" s="4">
        <f>IF(マンアワー!H373&gt;0,LN(マンアワー!H373),0)</f>
        <v>7.0107504420573843</v>
      </c>
      <c r="I373" s="4">
        <f>IF(マンアワー!I373&gt;0,LN(マンアワー!I373),0)</f>
        <v>6.4490565254754539</v>
      </c>
      <c r="K373" s="6">
        <f>E373-E$1086</f>
        <v>-1.1147091771392272</v>
      </c>
      <c r="L373" s="6">
        <f>F373-F$1086</f>
        <v>-1.3717980236788367</v>
      </c>
      <c r="M373" s="6">
        <f>G373-G$1086</f>
        <v>-0.9404860383441207</v>
      </c>
      <c r="N373" s="6">
        <f>H373-H$1086</f>
        <v>-0.70819412713057961</v>
      </c>
      <c r="O373" s="6">
        <f>I373-I$1086</f>
        <v>-0.52735733876194058</v>
      </c>
    </row>
    <row r="374" spans="1:15" x14ac:dyDescent="0.15">
      <c r="A374" s="1">
        <v>17</v>
      </c>
      <c r="B374" s="1" t="s">
        <v>114</v>
      </c>
      <c r="C374" s="1">
        <v>3</v>
      </c>
      <c r="D374" s="1" t="s">
        <v>17</v>
      </c>
      <c r="E374" s="4">
        <f>IF(マンアワー!E374&gt;0,LN(マンアワー!E374),0)</f>
        <v>9.9828452465903137</v>
      </c>
      <c r="F374" s="4">
        <f>IF(マンアワー!F374&gt;0,LN(マンアワー!F374),0)</f>
        <v>10.038522557740768</v>
      </c>
      <c r="G374" s="4">
        <f>IF(マンアワー!G374&gt;0,LN(マンアワー!G374),0)</f>
        <v>10.233459591513348</v>
      </c>
      <c r="H374" s="4">
        <f>IF(マンアワー!H374&gt;0,LN(マンアワー!H374),0)</f>
        <v>10.155799495048704</v>
      </c>
      <c r="I374" s="4">
        <f>IF(マンアワー!I374&gt;0,LN(マンアワー!I374),0)</f>
        <v>10.002923101355002</v>
      </c>
      <c r="K374" s="6">
        <f>E374-E$1087</f>
        <v>-0.72670144768362555</v>
      </c>
      <c r="L374" s="6">
        <f>F374-F$1087</f>
        <v>-0.67960616607047264</v>
      </c>
      <c r="M374" s="6">
        <f>G374-G$1087</f>
        <v>-0.59043951183421051</v>
      </c>
      <c r="N374" s="6">
        <f>H374-H$1087</f>
        <v>-0.57106889751127277</v>
      </c>
      <c r="O374" s="6">
        <f>I374-I$1087</f>
        <v>-0.60359278855001008</v>
      </c>
    </row>
    <row r="375" spans="1:15" x14ac:dyDescent="0.15">
      <c r="A375" s="1">
        <v>17</v>
      </c>
      <c r="B375" s="1" t="s">
        <v>114</v>
      </c>
      <c r="C375" s="1">
        <v>4</v>
      </c>
      <c r="D375" s="1" t="s">
        <v>18</v>
      </c>
      <c r="E375" s="4">
        <f>IF(マンアワー!E375&gt;0,LN(マンアワー!E375),0)</f>
        <v>11.783324298716229</v>
      </c>
      <c r="F375" s="4">
        <f>IF(マンアワー!F375&gt;0,LN(マンアワー!F375),0)</f>
        <v>11.535477474622327</v>
      </c>
      <c r="G375" s="4">
        <f>IF(マンアワー!G375&gt;0,LN(マンアワー!G375),0)</f>
        <v>11.366233537121797</v>
      </c>
      <c r="H375" s="4">
        <f>IF(マンアワー!H375&gt;0,LN(マンアワー!H375),0)</f>
        <v>10.773438879182292</v>
      </c>
      <c r="I375" s="4">
        <f>IF(マンアワー!I375&gt;0,LN(マンアワー!I375),0)</f>
        <v>10.143588740103853</v>
      </c>
      <c r="K375" s="6">
        <f>E375-E$1088</f>
        <v>0.87425697850346573</v>
      </c>
      <c r="L375" s="6">
        <f>F375-F$1088</f>
        <v>0.6794676021748991</v>
      </c>
      <c r="M375" s="6">
        <f>G375-G$1088</f>
        <v>0.49112206629888355</v>
      </c>
      <c r="N375" s="6">
        <f>H375-H$1088</f>
        <v>0.55560074800698089</v>
      </c>
      <c r="O375" s="6">
        <f>I375-I$1088</f>
        <v>0.70846009751983985</v>
      </c>
    </row>
    <row r="376" spans="1:15" x14ac:dyDescent="0.15">
      <c r="A376" s="1">
        <v>17</v>
      </c>
      <c r="B376" s="1" t="s">
        <v>114</v>
      </c>
      <c r="C376" s="1">
        <v>5</v>
      </c>
      <c r="D376" s="1" t="s">
        <v>19</v>
      </c>
      <c r="E376" s="4">
        <f>IF(マンアワー!E376&gt;0,LN(マンアワー!E376),0)</f>
        <v>8.6597099401180486</v>
      </c>
      <c r="F376" s="4">
        <f>IF(マンアワー!F376&gt;0,LN(マンアワー!F376),0)</f>
        <v>8.3275943953353906</v>
      </c>
      <c r="G376" s="4">
        <f>IF(マンアワー!G376&gt;0,LN(マンアワー!G376),0)</f>
        <v>8.4494384959855893</v>
      </c>
      <c r="H376" s="4">
        <f>IF(マンアワー!H376&gt;0,LN(マンアワー!H376),0)</f>
        <v>8.2829499278868752</v>
      </c>
      <c r="I376" s="4">
        <f>IF(マンアワー!I376&gt;0,LN(マンアワー!I376),0)</f>
        <v>8.3085269433440327</v>
      </c>
      <c r="K376" s="6">
        <f>E376-E$1089</f>
        <v>-0.68274794263263949</v>
      </c>
      <c r="L376" s="6">
        <f>F376-F$1089</f>
        <v>-0.85898415374314752</v>
      </c>
      <c r="M376" s="6">
        <f>G376-G$1089</f>
        <v>-0.79756623615291389</v>
      </c>
      <c r="N376" s="6">
        <f>H376-H$1089</f>
        <v>-0.77895935567490326</v>
      </c>
      <c r="O376" s="6">
        <f>I376-I$1089</f>
        <v>-0.45471317906434905</v>
      </c>
    </row>
    <row r="377" spans="1:15" x14ac:dyDescent="0.15">
      <c r="A377" s="1">
        <v>17</v>
      </c>
      <c r="B377" s="1" t="s">
        <v>114</v>
      </c>
      <c r="C377" s="1">
        <v>6</v>
      </c>
      <c r="D377" s="1" t="s">
        <v>3</v>
      </c>
      <c r="E377" s="4">
        <f>IF(マンアワー!E377&gt;0,LN(マンアワー!E377),0)</f>
        <v>7.1982618422729789</v>
      </c>
      <c r="F377" s="4">
        <f>IF(マンアワー!F377&gt;0,LN(マンアワー!F377),0)</f>
        <v>7.8050034475699244</v>
      </c>
      <c r="G377" s="4">
        <f>IF(マンアワー!G377&gt;0,LN(マンアワー!G377),0)</f>
        <v>8.0052924966004024</v>
      </c>
      <c r="H377" s="4">
        <f>IF(マンアワー!H377&gt;0,LN(マンアワー!H377),0)</f>
        <v>8.3186059460207638</v>
      </c>
      <c r="I377" s="4">
        <f>IF(マンアワー!I377&gt;0,LN(マンアワー!I377),0)</f>
        <v>8.1295502282933274</v>
      </c>
      <c r="K377" s="6">
        <f>E377-E$1090</f>
        <v>-2.146486908395639</v>
      </c>
      <c r="L377" s="6">
        <f>F377-F$1090</f>
        <v>-1.3279727898214579</v>
      </c>
      <c r="M377" s="6">
        <f>G377-G$1090</f>
        <v>-1.1651873874716738</v>
      </c>
      <c r="N377" s="6">
        <f>H377-H$1090</f>
        <v>-0.81272919013957434</v>
      </c>
      <c r="O377" s="6">
        <f>I377-I$1090</f>
        <v>-0.86408263272434382</v>
      </c>
    </row>
    <row r="378" spans="1:15" x14ac:dyDescent="0.15">
      <c r="A378" s="1">
        <v>17</v>
      </c>
      <c r="B378" s="1" t="s">
        <v>114</v>
      </c>
      <c r="C378" s="1">
        <v>7</v>
      </c>
      <c r="D378" s="1" t="s">
        <v>20</v>
      </c>
      <c r="E378" s="4">
        <f>IF(マンアワー!E378&gt;0,LN(マンアワー!E378),0)</f>
        <v>5.7244837114565348</v>
      </c>
      <c r="F378" s="4">
        <f>IF(マンアワー!F378&gt;0,LN(マンアワー!F378),0)</f>
        <v>5.4549824350126528</v>
      </c>
      <c r="G378" s="4">
        <f>IF(マンアワー!G378&gt;0,LN(マンアワー!G378),0)</f>
        <v>5.1046603017292611</v>
      </c>
      <c r="H378" s="4">
        <f>IF(マンアワー!H378&gt;0,LN(マンアワー!H378),0)</f>
        <v>5.0710670149756991</v>
      </c>
      <c r="I378" s="4">
        <f>IF(マンアワー!I378&gt;0,LN(マンアワー!I378),0)</f>
        <v>4.5830694896523836</v>
      </c>
      <c r="K378" s="6">
        <f>E378-E$1091</f>
        <v>-0.77746772522858887</v>
      </c>
      <c r="L378" s="6">
        <f>F378-F$1091</f>
        <v>-1.0903199206265812</v>
      </c>
      <c r="M378" s="6">
        <f>G378-G$1091</f>
        <v>-1.3223697723337633</v>
      </c>
      <c r="N378" s="6">
        <f>H378-H$1091</f>
        <v>-1.2517902190764225</v>
      </c>
      <c r="O378" s="6">
        <f>I378-I$1091</f>
        <v>-1.6342720088297176</v>
      </c>
    </row>
    <row r="379" spans="1:15" x14ac:dyDescent="0.15">
      <c r="A379" s="1">
        <v>17</v>
      </c>
      <c r="B379" s="1" t="s">
        <v>114</v>
      </c>
      <c r="C379" s="1">
        <v>8</v>
      </c>
      <c r="D379" s="1" t="s">
        <v>21</v>
      </c>
      <c r="E379" s="4">
        <f>IF(マンアワー!E379&gt;0,LN(マンアワー!E379),0)</f>
        <v>9.7370980426331393</v>
      </c>
      <c r="F379" s="4">
        <f>IF(マンアワー!F379&gt;0,LN(マンアワー!F379),0)</f>
        <v>9.7268333301413055</v>
      </c>
      <c r="G379" s="4">
        <f>IF(マンアワー!G379&gt;0,LN(マンアワー!G379),0)</f>
        <v>9.5706308592951412</v>
      </c>
      <c r="H379" s="4">
        <f>IF(マンアワー!H379&gt;0,LN(マンアワー!H379),0)</f>
        <v>9.3323290068008475</v>
      </c>
      <c r="I379" s="4">
        <f>IF(マンアワー!I379&gt;0,LN(マンアワー!I379),0)</f>
        <v>8.812319499669341</v>
      </c>
      <c r="K379" s="6">
        <f>E379-E$1092</f>
        <v>-0.25264371360046489</v>
      </c>
      <c r="L379" s="6">
        <f>F379-F$1092</f>
        <v>-0.25277182889554162</v>
      </c>
      <c r="M379" s="6">
        <f>G379-G$1092</f>
        <v>-0.31574491503955748</v>
      </c>
      <c r="N379" s="6">
        <f>H379-H$1092</f>
        <v>-0.29270620486642329</v>
      </c>
      <c r="O379" s="6">
        <f>I379-I$1092</f>
        <v>-0.35124755202194358</v>
      </c>
    </row>
    <row r="380" spans="1:15" x14ac:dyDescent="0.15">
      <c r="A380" s="1">
        <v>17</v>
      </c>
      <c r="B380" s="1" t="s">
        <v>114</v>
      </c>
      <c r="C380" s="1">
        <v>9</v>
      </c>
      <c r="D380" s="1" t="s">
        <v>22</v>
      </c>
      <c r="E380" s="4">
        <f>IF(マンアワー!E380&gt;0,LN(マンアワー!E380),0)</f>
        <v>8.9470489608591155</v>
      </c>
      <c r="F380" s="4">
        <f>IF(マンアワー!F380&gt;0,LN(マンアワー!F380),0)</f>
        <v>8.6160930560354547</v>
      </c>
      <c r="G380" s="4">
        <f>IF(マンアワー!G380&gt;0,LN(マンアワー!G380),0)</f>
        <v>8.8977272543079806</v>
      </c>
      <c r="H380" s="4">
        <f>IF(マンアワー!H380&gt;0,LN(マンアワー!H380),0)</f>
        <v>8.6629076900917497</v>
      </c>
      <c r="I380" s="4">
        <f>IF(マンアワー!I380&gt;0,LN(マンアワー!I380),0)</f>
        <v>8.6733243648731406</v>
      </c>
      <c r="K380" s="6">
        <f>E380-E$1093</f>
        <v>-0.98687609365691209</v>
      </c>
      <c r="L380" s="6">
        <f>F380-F$1093</f>
        <v>-1.0767420942329711</v>
      </c>
      <c r="M380" s="6">
        <f>G380-G$1093</f>
        <v>-0.64618661020044676</v>
      </c>
      <c r="N380" s="6">
        <f>H380-H$1093</f>
        <v>-0.66419735044844685</v>
      </c>
      <c r="O380" s="6">
        <f>I380-I$1093</f>
        <v>-0.67278042985621944</v>
      </c>
    </row>
    <row r="381" spans="1:15" x14ac:dyDescent="0.15">
      <c r="A381" s="1">
        <v>17</v>
      </c>
      <c r="B381" s="1" t="s">
        <v>114</v>
      </c>
      <c r="C381" s="1">
        <v>10</v>
      </c>
      <c r="D381" s="1" t="s">
        <v>23</v>
      </c>
      <c r="E381" s="4">
        <f>IF(マンアワー!E381&gt;0,LN(マンアワー!E381),0)</f>
        <v>9.6784904012076112</v>
      </c>
      <c r="F381" s="4">
        <f>IF(マンアワー!F381&gt;0,LN(マンアワー!F381),0)</f>
        <v>9.7454817146929162</v>
      </c>
      <c r="G381" s="4">
        <f>IF(マンアワー!G381&gt;0,LN(マンアワー!G381),0)</f>
        <v>10.136105040945145</v>
      </c>
      <c r="H381" s="4">
        <f>IF(マンアワー!H381&gt;0,LN(マンアワー!H381),0)</f>
        <v>9.9566765471910443</v>
      </c>
      <c r="I381" s="4">
        <f>IF(マンアワー!I381&gt;0,LN(マンアワー!I381),0)</f>
        <v>9.6553683141669939</v>
      </c>
      <c r="K381" s="6">
        <f>E381-E$1094</f>
        <v>-0.43022406021935922</v>
      </c>
      <c r="L381" s="6">
        <f>F381-F$1094</f>
        <v>-0.31421281616914065</v>
      </c>
      <c r="M381" s="6">
        <f>G381-G$1094</f>
        <v>-0.16136798233721805</v>
      </c>
      <c r="N381" s="6">
        <f>H381-H$1094</f>
        <v>-0.15618639148983782</v>
      </c>
      <c r="O381" s="6">
        <f>I381-I$1094</f>
        <v>-0.20309265867743598</v>
      </c>
    </row>
    <row r="382" spans="1:15" x14ac:dyDescent="0.15">
      <c r="A382" s="1">
        <v>17</v>
      </c>
      <c r="B382" s="1" t="s">
        <v>114</v>
      </c>
      <c r="C382" s="1">
        <v>11</v>
      </c>
      <c r="D382" s="1" t="s">
        <v>24</v>
      </c>
      <c r="E382" s="4">
        <f>IF(マンアワー!E382&gt;0,LN(マンアワー!E382),0)</f>
        <v>10.927632768580461</v>
      </c>
      <c r="F382" s="4">
        <f>IF(マンアワー!F382&gt;0,LN(マンアワー!F382),0)</f>
        <v>10.913274934980754</v>
      </c>
      <c r="G382" s="4">
        <f>IF(マンアワー!G382&gt;0,LN(マンアワー!G382),0)</f>
        <v>11.015960195532262</v>
      </c>
      <c r="H382" s="4">
        <f>IF(マンアワー!H382&gt;0,LN(マンアワー!H382),0)</f>
        <v>10.840137320364507</v>
      </c>
      <c r="I382" s="4">
        <f>IF(マンアワー!I382&gt;0,LN(マンアワー!I382),0)</f>
        <v>10.85969265201598</v>
      </c>
      <c r="K382" s="6">
        <f>E382-E$1095</f>
        <v>0.73306031784757053</v>
      </c>
      <c r="L382" s="6">
        <f>F382-F$1095</f>
        <v>0.65890530376812961</v>
      </c>
      <c r="M382" s="6">
        <f>G382-G$1095</f>
        <v>0.53900543661878508</v>
      </c>
      <c r="N382" s="6">
        <f>H382-H$1095</f>
        <v>0.43325258057252825</v>
      </c>
      <c r="O382" s="6">
        <f>I382-I$1095</f>
        <v>0.58330118380855289</v>
      </c>
    </row>
    <row r="383" spans="1:15" x14ac:dyDescent="0.15">
      <c r="A383" s="1">
        <v>17</v>
      </c>
      <c r="B383" s="1" t="s">
        <v>114</v>
      </c>
      <c r="C383" s="1">
        <v>12</v>
      </c>
      <c r="D383" s="1" t="s">
        <v>25</v>
      </c>
      <c r="E383" s="4">
        <f>IF(マンアワー!E383&gt;0,LN(マンアワー!E383),0)</f>
        <v>9.1590887736138829</v>
      </c>
      <c r="F383" s="4">
        <f>IF(マンアワー!F383&gt;0,LN(マンアワー!F383),0)</f>
        <v>9.8307096427804339</v>
      </c>
      <c r="G383" s="4">
        <f>IF(マンアワー!G383&gt;0,LN(マンアワー!G383),0)</f>
        <v>10.76272201669391</v>
      </c>
      <c r="H383" s="4">
        <f>IF(マンアワー!H383&gt;0,LN(マンアワー!H383),0)</f>
        <v>10.721775111192473</v>
      </c>
      <c r="I383" s="4">
        <f>IF(マンアワー!I383&gt;0,LN(マンアワー!I383),0)</f>
        <v>10.67123618318959</v>
      </c>
      <c r="K383" s="6">
        <f>E383-E$1096</f>
        <v>-1.029799698095303</v>
      </c>
      <c r="L383" s="6">
        <f>F383-F$1096</f>
        <v>-0.58485120337370944</v>
      </c>
      <c r="M383" s="6">
        <f>G383-G$1096</f>
        <v>-0.21814315416239261</v>
      </c>
      <c r="N383" s="6">
        <f>H383-H$1096</f>
        <v>-0.1611972508009103</v>
      </c>
      <c r="O383" s="6">
        <f>I383-I$1096</f>
        <v>-2.2214353928820429E-2</v>
      </c>
    </row>
    <row r="384" spans="1:15" x14ac:dyDescent="0.15">
      <c r="A384" s="1">
        <v>17</v>
      </c>
      <c r="B384" s="1" t="s">
        <v>114</v>
      </c>
      <c r="C384" s="1">
        <v>13</v>
      </c>
      <c r="D384" s="1" t="s">
        <v>26</v>
      </c>
      <c r="E384" s="4">
        <f>IF(マンアワー!E384&gt;0,LN(マンアワー!E384),0)</f>
        <v>9.3289260032015022</v>
      </c>
      <c r="F384" s="4">
        <f>IF(マンアワー!F384&gt;0,LN(マンアワー!F384),0)</f>
        <v>8.6148897764154952</v>
      </c>
      <c r="G384" s="4">
        <f>IF(マンアワー!G384&gt;0,LN(マンアワー!G384),0)</f>
        <v>8.8280700718273071</v>
      </c>
      <c r="H384" s="4">
        <f>IF(マンアワー!H384&gt;0,LN(マンアワー!H384),0)</f>
        <v>8.5746005817760214</v>
      </c>
      <c r="I384" s="4">
        <f>IF(マンアワー!I384&gt;0,LN(マンアワー!I384),0)</f>
        <v>8.8598508624088943</v>
      </c>
      <c r="K384" s="6">
        <f>E384-E$1097</f>
        <v>-0.3046239350169504</v>
      </c>
      <c r="L384" s="6">
        <f>F384-F$1097</f>
        <v>-1.1511559698058154</v>
      </c>
      <c r="M384" s="6">
        <f>G384-G$1097</f>
        <v>-0.98730529062700434</v>
      </c>
      <c r="N384" s="6">
        <f>H384-H$1097</f>
        <v>-1.157859454083308</v>
      </c>
      <c r="O384" s="6">
        <f>I384-I$1097</f>
        <v>-1.0790965181433823</v>
      </c>
    </row>
    <row r="385" spans="1:15" x14ac:dyDescent="0.15">
      <c r="A385" s="1">
        <v>17</v>
      </c>
      <c r="B385" s="1" t="s">
        <v>114</v>
      </c>
      <c r="C385" s="1">
        <v>14</v>
      </c>
      <c r="D385" s="1" t="s">
        <v>27</v>
      </c>
      <c r="E385" s="4">
        <f>IF(マンアワー!E385&gt;0,LN(マンアワー!E385),0)</f>
        <v>5.7783726891931737</v>
      </c>
      <c r="F385" s="4">
        <f>IF(マンアワー!F385&gt;0,LN(マンアワー!F385),0)</f>
        <v>6.239703388073643</v>
      </c>
      <c r="G385" s="4">
        <f>IF(マンアワー!G385&gt;0,LN(マンアワー!G385),0)</f>
        <v>7.220005615253239</v>
      </c>
      <c r="H385" s="4">
        <f>IF(マンアワー!H385&gt;0,LN(マンアワー!H385),0)</f>
        <v>6.913021336672684</v>
      </c>
      <c r="I385" s="4">
        <f>IF(マンアワー!I385&gt;0,LN(マンアワー!I385),0)</f>
        <v>7.4327393865768139</v>
      </c>
      <c r="K385" s="6">
        <f>E385-E$1098</f>
        <v>-2.1767591552158478</v>
      </c>
      <c r="L385" s="6">
        <f>F385-F$1098</f>
        <v>-2.1109008127097688</v>
      </c>
      <c r="M385" s="6">
        <f>G385-G$1098</f>
        <v>-1.3258336225604896</v>
      </c>
      <c r="N385" s="6">
        <f>H385-H$1098</f>
        <v>-1.2596958825256594</v>
      </c>
      <c r="O385" s="6">
        <f>I385-I$1098</f>
        <v>-0.71374881078763597</v>
      </c>
    </row>
    <row r="386" spans="1:15" x14ac:dyDescent="0.15">
      <c r="A386" s="1">
        <v>17</v>
      </c>
      <c r="B386" s="1" t="s">
        <v>282</v>
      </c>
      <c r="C386" s="1">
        <v>15</v>
      </c>
      <c r="D386" s="1" t="s">
        <v>28</v>
      </c>
      <c r="E386" s="4">
        <f>IF(マンアワー!E386&gt;0,LN(マンアワー!E386),0)</f>
        <v>10.83552188992048</v>
      </c>
      <c r="F386" s="4">
        <f>IF(マンアワー!F386&gt;0,LN(マンアワー!F386),0)</f>
        <v>10.909693391052617</v>
      </c>
      <c r="G386" s="4">
        <f>IF(マンアワー!G386&gt;0,LN(マンアワー!G386),0)</f>
        <v>10.995865923405548</v>
      </c>
      <c r="H386" s="4">
        <f>IF(マンアワー!H386&gt;0,LN(マンアワー!H386),0)</f>
        <v>10.744351706964748</v>
      </c>
      <c r="I386" s="4">
        <f>IF(マンアワー!I386&gt;0,LN(マンアワー!I386),0)</f>
        <v>10.452746281760891</v>
      </c>
      <c r="K386" s="6">
        <f>E386-E$1099</f>
        <v>-0.53766768077111671</v>
      </c>
      <c r="L386" s="6">
        <f>F386-F$1099</f>
        <v>-0.39181716697452806</v>
      </c>
      <c r="M386" s="6">
        <f>G386-G$1099</f>
        <v>-0.32059051704896468</v>
      </c>
      <c r="N386" s="6">
        <f>H386-H$1099</f>
        <v>-0.32449590292527297</v>
      </c>
      <c r="O386" s="6">
        <f>I386-I$1099</f>
        <v>-0.28976173022384621</v>
      </c>
    </row>
    <row r="387" spans="1:15" x14ac:dyDescent="0.15">
      <c r="A387" s="1">
        <v>17</v>
      </c>
      <c r="B387" s="1" t="s">
        <v>281</v>
      </c>
      <c r="C387" s="1">
        <v>16</v>
      </c>
      <c r="D387" s="1" t="s">
        <v>11</v>
      </c>
      <c r="E387" s="4">
        <f>IF(マンアワー!E387&gt;0,LN(マンアワー!E387),0)</f>
        <v>11.474292893057408</v>
      </c>
      <c r="F387" s="4">
        <f>IF(マンアワー!F387&gt;0,LN(マンアワー!F387),0)</f>
        <v>11.79341852291917</v>
      </c>
      <c r="G387" s="4">
        <f>IF(マンアワー!G387&gt;0,LN(マンアワー!G387),0)</f>
        <v>11.798050132917224</v>
      </c>
      <c r="H387" s="4">
        <f>IF(マンアワー!H387&gt;0,LN(マンアワー!H387),0)</f>
        <v>11.845418570190434</v>
      </c>
      <c r="I387" s="4">
        <f>IF(マンアワー!I387&gt;0,LN(マンアワー!I387),0)</f>
        <v>11.575858122273571</v>
      </c>
      <c r="K387" s="6">
        <f>E387-E$1100</f>
        <v>-0.50800075150793589</v>
      </c>
      <c r="L387" s="6">
        <f>F387-F$1100</f>
        <v>-0.49251126611897433</v>
      </c>
      <c r="M387" s="6">
        <f>G387-G$1100</f>
        <v>-0.46745532556870728</v>
      </c>
      <c r="N387" s="6">
        <f>H387-H$1100</f>
        <v>-0.40630348749138889</v>
      </c>
      <c r="O387" s="6">
        <f>I387-I$1100</f>
        <v>-0.39330082448589643</v>
      </c>
    </row>
    <row r="388" spans="1:15" x14ac:dyDescent="0.15">
      <c r="A388" s="1">
        <v>17</v>
      </c>
      <c r="B388" s="1" t="s">
        <v>281</v>
      </c>
      <c r="C388" s="1">
        <v>17</v>
      </c>
      <c r="D388" s="1" t="s">
        <v>12</v>
      </c>
      <c r="E388" s="4">
        <f>IF(マンアワー!E388&gt;0,LN(マンアワー!E388),0)</f>
        <v>8.6216839383287045</v>
      </c>
      <c r="F388" s="4">
        <f>IF(マンアワー!F388&gt;0,LN(マンアワー!F388),0)</f>
        <v>8.7237380827182971</v>
      </c>
      <c r="G388" s="4">
        <f>IF(マンアワー!G388&gt;0,LN(マンアワー!G388),0)</f>
        <v>8.6937286834389855</v>
      </c>
      <c r="H388" s="4">
        <f>IF(マンアワー!H388&gt;0,LN(マンアワー!H388),0)</f>
        <v>8.954609567337517</v>
      </c>
      <c r="I388" s="4">
        <f>IF(マンアワー!I388&gt;0,LN(マンアワー!I388),0)</f>
        <v>8.9635056036579499</v>
      </c>
      <c r="K388" s="6">
        <f>E388-E$1101</f>
        <v>-0.55082139787688078</v>
      </c>
      <c r="L388" s="6">
        <f>F388-F$1101</f>
        <v>-0.61220223474851032</v>
      </c>
      <c r="M388" s="6">
        <f>G388-G$1101</f>
        <v>-0.75358211425441723</v>
      </c>
      <c r="N388" s="6">
        <f>H388-H$1101</f>
        <v>-0.5421118965916083</v>
      </c>
      <c r="O388" s="6">
        <f>I388-I$1101</f>
        <v>-0.48101867141892463</v>
      </c>
    </row>
    <row r="389" spans="1:15" x14ac:dyDescent="0.15">
      <c r="A389" s="1">
        <v>17</v>
      </c>
      <c r="B389" s="1" t="s">
        <v>281</v>
      </c>
      <c r="C389" s="1">
        <v>18</v>
      </c>
      <c r="D389" s="1" t="s">
        <v>13</v>
      </c>
      <c r="E389" s="4">
        <f>IF(マンアワー!E389&gt;0,LN(マンアワー!E389),0)</f>
        <v>12.200404260490467</v>
      </c>
      <c r="F389" s="4">
        <f>IF(マンアワー!F389&gt;0,LN(マンアワー!F389),0)</f>
        <v>12.322064301138004</v>
      </c>
      <c r="G389" s="4">
        <f>IF(マンアワー!G389&gt;0,LN(マンアワー!G389),0)</f>
        <v>12.293410166328609</v>
      </c>
      <c r="H389" s="4">
        <f>IF(マンアワー!H389&gt;0,LN(マンアワー!H389),0)</f>
        <v>12.13928075436943</v>
      </c>
      <c r="I389" s="4">
        <f>IF(マンアワー!I389&gt;0,LN(マンアワー!I389),0)</f>
        <v>11.983315904255083</v>
      </c>
      <c r="K389" s="6">
        <f>E389-E$1102</f>
        <v>-0.38817621349184606</v>
      </c>
      <c r="L389" s="6">
        <f>F389-F$1102</f>
        <v>-0.3913455757878026</v>
      </c>
      <c r="M389" s="6">
        <f>G389-G$1102</f>
        <v>-0.35169456865854798</v>
      </c>
      <c r="N389" s="6">
        <f>H389-H$1102</f>
        <v>-0.36889709810693461</v>
      </c>
      <c r="O389" s="6">
        <f>I389-I$1102</f>
        <v>-0.35258981899559316</v>
      </c>
    </row>
    <row r="390" spans="1:15" x14ac:dyDescent="0.15">
      <c r="A390" s="1">
        <v>17</v>
      </c>
      <c r="B390" s="1" t="s">
        <v>281</v>
      </c>
      <c r="C390" s="1">
        <v>19</v>
      </c>
      <c r="D390" s="1" t="s">
        <v>14</v>
      </c>
      <c r="E390" s="4">
        <f>IF(マンアワー!E390&gt;0,LN(マンアワー!E390),0)</f>
        <v>10.172032022136094</v>
      </c>
      <c r="F390" s="4">
        <f>IF(マンアワー!F390&gt;0,LN(マンアワー!F390),0)</f>
        <v>10.387294022580392</v>
      </c>
      <c r="G390" s="4">
        <f>IF(マンアワー!G390&gt;0,LN(マンアワー!G390),0)</f>
        <v>10.473674749998741</v>
      </c>
      <c r="H390" s="4">
        <f>IF(マンアワー!H390&gt;0,LN(マンアワー!H390),0)</f>
        <v>10.379726459583244</v>
      </c>
      <c r="I390" s="4">
        <f>IF(マンアワー!I390&gt;0,LN(マンアワー!I390),0)</f>
        <v>10.253120542920611</v>
      </c>
      <c r="K390" s="6">
        <f>E390-E$1103</f>
        <v>-0.28077313419961669</v>
      </c>
      <c r="L390" s="6">
        <f>F390-F$1103</f>
        <v>-0.35059557012791309</v>
      </c>
      <c r="M390" s="6">
        <f>G390-G$1103</f>
        <v>-0.37041928148461345</v>
      </c>
      <c r="N390" s="6">
        <f>H390-H$1103</f>
        <v>-0.33533073760767351</v>
      </c>
      <c r="O390" s="6">
        <f>I390-I$1103</f>
        <v>-0.42166145364668139</v>
      </c>
    </row>
    <row r="391" spans="1:15" x14ac:dyDescent="0.15">
      <c r="A391" s="1">
        <v>17</v>
      </c>
      <c r="B391" s="1" t="s">
        <v>281</v>
      </c>
      <c r="C391" s="1">
        <v>20</v>
      </c>
      <c r="D391" s="1" t="s">
        <v>15</v>
      </c>
      <c r="E391" s="4">
        <f>IF(マンアワー!E391&gt;0,LN(マンアワー!E391),0)</f>
        <v>8.0387531132180321</v>
      </c>
      <c r="F391" s="4">
        <f>IF(マンアワー!F391&gt;0,LN(マンアワー!F391),0)</f>
        <v>8.7448142106380313</v>
      </c>
      <c r="G391" s="4">
        <f>IF(マンアワー!G391&gt;0,LN(マンアワー!G391),0)</f>
        <v>9.1150639802997269</v>
      </c>
      <c r="H391" s="4">
        <f>IF(マンアワー!H391&gt;0,LN(マンアワー!H391),0)</f>
        <v>9.1468707824406206</v>
      </c>
      <c r="I391" s="4">
        <f>IF(マンアワー!I391&gt;0,LN(マンアワー!I391),0)</f>
        <v>8.9933240788594979</v>
      </c>
      <c r="K391" s="6">
        <f>E391-E$1104</f>
        <v>-0.63231037344185381</v>
      </c>
      <c r="L391" s="6">
        <f>F391-F$1104</f>
        <v>-0.53155018652787689</v>
      </c>
      <c r="M391" s="6">
        <f>G391-G$1104</f>
        <v>-0.55203577204019183</v>
      </c>
      <c r="N391" s="6">
        <f>H391-H$1104</f>
        <v>-0.55595882552370313</v>
      </c>
      <c r="O391" s="6">
        <f>I391-I$1104</f>
        <v>-0.66384591936057014</v>
      </c>
    </row>
    <row r="392" spans="1:15" x14ac:dyDescent="0.15">
      <c r="A392" s="1">
        <v>17</v>
      </c>
      <c r="B392" s="1" t="s">
        <v>281</v>
      </c>
      <c r="C392" s="1">
        <v>21</v>
      </c>
      <c r="D392" s="1" t="s">
        <v>16</v>
      </c>
      <c r="E392" s="4">
        <f>IF(マンアワー!E392&gt;0,LN(マンアワー!E392),0)</f>
        <v>11.070317591324057</v>
      </c>
      <c r="F392" s="4">
        <f>IF(マンアワー!F392&gt;0,LN(マンアワー!F392),0)</f>
        <v>11.210953139457759</v>
      </c>
      <c r="G392" s="4">
        <f>IF(マンアワー!G392&gt;0,LN(マンアワー!G392),0)</f>
        <v>11.21314477460634</v>
      </c>
      <c r="H392" s="4">
        <f>IF(マンアワー!H392&gt;0,LN(マンアワー!H392),0)</f>
        <v>11.163419935445258</v>
      </c>
      <c r="I392" s="4">
        <f>IF(マンアワー!I392&gt;0,LN(マンアワー!I392),0)</f>
        <v>11.038240384908796</v>
      </c>
      <c r="K392" s="6">
        <f>E392-E$1105</f>
        <v>-0.48985278640043006</v>
      </c>
      <c r="L392" s="6">
        <f>F392-F$1105</f>
        <v>-0.40349628614531063</v>
      </c>
      <c r="M392" s="6">
        <f>G392-G$1105</f>
        <v>-0.44295452607237529</v>
      </c>
      <c r="N392" s="6">
        <f>H392-H$1105</f>
        <v>-0.4568654448765308</v>
      </c>
      <c r="O392" s="6">
        <f>I392-I$1105</f>
        <v>-0.4929024670591744</v>
      </c>
    </row>
    <row r="393" spans="1:15" x14ac:dyDescent="0.15">
      <c r="A393" s="1">
        <v>17</v>
      </c>
      <c r="B393" s="1" t="s">
        <v>112</v>
      </c>
      <c r="C393" s="1">
        <v>22</v>
      </c>
      <c r="D393" s="1" t="s">
        <v>8</v>
      </c>
      <c r="E393" s="4">
        <f>IF(マンアワー!E393&gt;0,LN(マンアワー!E393),0)</f>
        <v>12.235190876136322</v>
      </c>
      <c r="F393" s="4">
        <f>IF(マンアワー!F393&gt;0,LN(マンアワー!F393),0)</f>
        <v>12.512870418267664</v>
      </c>
      <c r="G393" s="4">
        <f>IF(マンアワー!G393&gt;0,LN(マンアワー!G393),0)</f>
        <v>12.752246624586606</v>
      </c>
      <c r="H393" s="4">
        <f>IF(マンアワー!H393&gt;0,LN(マンアワー!H393),0)</f>
        <v>12.778459803207401</v>
      </c>
      <c r="I393" s="4">
        <f>IF(マンアワー!I393&gt;0,LN(マンアワー!I393),0)</f>
        <v>12.909915864286743</v>
      </c>
      <c r="K393" s="6">
        <f>E393-E$1106</f>
        <v>-0.32802751323967705</v>
      </c>
      <c r="L393" s="6">
        <f>F393-F$1106</f>
        <v>-0.30461817419495496</v>
      </c>
      <c r="M393" s="6">
        <f>G393-G$1106</f>
        <v>-0.31505160838736579</v>
      </c>
      <c r="N393" s="6">
        <f>H393-H$1106</f>
        <v>-0.40689936822749218</v>
      </c>
      <c r="O393" s="6">
        <f>I393-I$1106</f>
        <v>-0.38335351363883596</v>
      </c>
    </row>
    <row r="394" spans="1:15" x14ac:dyDescent="0.15">
      <c r="A394" s="1">
        <v>17</v>
      </c>
      <c r="B394" s="1" t="s">
        <v>112</v>
      </c>
      <c r="C394" s="1">
        <v>23</v>
      </c>
      <c r="D394" s="1" t="s">
        <v>29</v>
      </c>
      <c r="E394" s="4">
        <f>IF(マンアワー!E394&gt;0,LN(マンアワー!E394),0)</f>
        <v>11.180208660345919</v>
      </c>
      <c r="F394" s="4">
        <f>IF(マンアワー!F394&gt;0,LN(マンアワー!F394),0)</f>
        <v>11.337215813032424</v>
      </c>
      <c r="G394" s="4">
        <f>IF(マンアワー!G394&gt;0,LN(マンアワー!G394),0)</f>
        <v>11.271986318113401</v>
      </c>
      <c r="H394" s="4">
        <f>IF(マンアワー!H394&gt;0,LN(マンアワー!H394),0)</f>
        <v>11.193555304458409</v>
      </c>
      <c r="I394" s="4">
        <f>IF(マンアワー!I394&gt;0,LN(マンアワー!I394),0)</f>
        <v>11.018957229257012</v>
      </c>
      <c r="K394" s="6">
        <f>E394-E$1107</f>
        <v>-0.43051871031108391</v>
      </c>
      <c r="L394" s="6">
        <f>F394-F$1107</f>
        <v>-0.41957910879547633</v>
      </c>
      <c r="M394" s="6">
        <f>G394-G$1107</f>
        <v>-0.46664799624522502</v>
      </c>
      <c r="N394" s="6">
        <f>H394-H$1107</f>
        <v>-0.46806555677552097</v>
      </c>
      <c r="O394" s="6">
        <f>I394-I$1107</f>
        <v>-0.47791527696630887</v>
      </c>
    </row>
    <row r="395" spans="1:15" x14ac:dyDescent="0.15">
      <c r="A395" s="1">
        <v>18</v>
      </c>
      <c r="B395" s="1" t="s">
        <v>283</v>
      </c>
      <c r="C395" s="1">
        <v>1</v>
      </c>
      <c r="D395" s="1" t="s">
        <v>9</v>
      </c>
      <c r="E395" s="4">
        <f>IF(マンアワー!E395&gt;0,LN(マンアワー!E395),0)</f>
        <v>12.1653595104278</v>
      </c>
      <c r="F395" s="4">
        <f>IF(マンアワー!F395&gt;0,LN(マンアワー!F395),0)</f>
        <v>11.65361118143942</v>
      </c>
      <c r="G395" s="4">
        <f>IF(マンアワー!G395&gt;0,LN(マンアワー!G395),0)</f>
        <v>11.077731087026145</v>
      </c>
      <c r="H395" s="4">
        <f>IF(マンアワー!H395&gt;0,LN(マンアワー!H395),0)</f>
        <v>10.568444839011475</v>
      </c>
      <c r="I395" s="4">
        <f>IF(マンアワー!I395&gt;0,LN(マンアワー!I395),0)</f>
        <v>10.306143017782476</v>
      </c>
      <c r="K395" s="6">
        <f>E395-E$1085</f>
        <v>-0.66267213047967743</v>
      </c>
      <c r="L395" s="6">
        <f>F395-F$1085</f>
        <v>-0.7559912366450483</v>
      </c>
      <c r="M395" s="6">
        <f>G395-G$1085</f>
        <v>-0.92847599722767704</v>
      </c>
      <c r="N395" s="6">
        <f>H395-H$1085</f>
        <v>-1.0126112557092046</v>
      </c>
      <c r="O395" s="6">
        <f>I395-I$1085</f>
        <v>-1.0366058609287592</v>
      </c>
    </row>
    <row r="396" spans="1:15" x14ac:dyDescent="0.15">
      <c r="A396" s="1">
        <v>18</v>
      </c>
      <c r="B396" s="1" t="s">
        <v>283</v>
      </c>
      <c r="C396" s="1">
        <v>2</v>
      </c>
      <c r="D396" s="1" t="s">
        <v>10</v>
      </c>
      <c r="E396" s="4">
        <f>IF(マンアワー!E396&gt;0,LN(マンアワー!E396),0)</f>
        <v>8.0520708576853099</v>
      </c>
      <c r="F396" s="4">
        <f>IF(マンアワー!F396&gt;0,LN(マンアワー!F396),0)</f>
        <v>7.8237052551093322</v>
      </c>
      <c r="G396" s="4">
        <f>IF(マンアワー!G396&gt;0,LN(マンアワー!G396),0)</f>
        <v>6.7443798669339676</v>
      </c>
      <c r="H396" s="4">
        <f>IF(マンアワー!H396&gt;0,LN(マンアワー!H396),0)</f>
        <v>6.4908749827714756</v>
      </c>
      <c r="I396" s="4">
        <f>IF(マンアワー!I396&gt;0,LN(マンアワー!I396),0)</f>
        <v>5.9248751105279078</v>
      </c>
      <c r="K396" s="6">
        <f>E396-E$1086</f>
        <v>-0.79625544602069276</v>
      </c>
      <c r="L396" s="6">
        <f>F396-F$1086</f>
        <v>-0.49701633547597535</v>
      </c>
      <c r="M396" s="6">
        <f>G396-G$1086</f>
        <v>-1.3313523470311326</v>
      </c>
      <c r="N396" s="6">
        <f>H396-H$1086</f>
        <v>-1.2280695864164883</v>
      </c>
      <c r="O396" s="6">
        <f>I396-I$1086</f>
        <v>-1.0515387537094867</v>
      </c>
    </row>
    <row r="397" spans="1:15" x14ac:dyDescent="0.15">
      <c r="A397" s="1">
        <v>18</v>
      </c>
      <c r="B397" s="1" t="s">
        <v>284</v>
      </c>
      <c r="C397" s="1">
        <v>3</v>
      </c>
      <c r="D397" s="1" t="s">
        <v>17</v>
      </c>
      <c r="E397" s="4">
        <f>IF(マンアワー!E397&gt;0,LN(マンアワー!E397),0)</f>
        <v>9.4793273727228904</v>
      </c>
      <c r="F397" s="4">
        <f>IF(マンアワー!F397&gt;0,LN(マンアワー!F397),0)</f>
        <v>9.5531636139833918</v>
      </c>
      <c r="G397" s="4">
        <f>IF(マンアワー!G397&gt;0,LN(マンアワー!G397),0)</f>
        <v>9.6831714567071341</v>
      </c>
      <c r="H397" s="4">
        <f>IF(マンアワー!H397&gt;0,LN(マンアワー!H397),0)</f>
        <v>9.4547649292021632</v>
      </c>
      <c r="I397" s="4">
        <f>IF(マンアワー!I397&gt;0,LN(マンアワー!I397),0)</f>
        <v>9.3838506075360613</v>
      </c>
      <c r="K397" s="6">
        <f>E397-E$1087</f>
        <v>-1.2302193215510488</v>
      </c>
      <c r="L397" s="6">
        <f>F397-F$1087</f>
        <v>-1.1649651098278486</v>
      </c>
      <c r="M397" s="6">
        <f>G397-G$1087</f>
        <v>-1.1407276466404248</v>
      </c>
      <c r="N397" s="6">
        <f>H397-H$1087</f>
        <v>-1.2721034633578139</v>
      </c>
      <c r="O397" s="6">
        <f>I397-I$1087</f>
        <v>-1.2226652823689506</v>
      </c>
    </row>
    <row r="398" spans="1:15" x14ac:dyDescent="0.15">
      <c r="A398" s="1">
        <v>18</v>
      </c>
      <c r="B398" s="1" t="s">
        <v>284</v>
      </c>
      <c r="C398" s="1">
        <v>4</v>
      </c>
      <c r="D398" s="1" t="s">
        <v>18</v>
      </c>
      <c r="E398" s="4">
        <f>IF(マンアワー!E398&gt;0,LN(マンアワー!E398),0)</f>
        <v>11.69580456011589</v>
      </c>
      <c r="F398" s="4">
        <f>IF(マンアワー!F398&gt;0,LN(マンアワー!F398),0)</f>
        <v>11.568540306827854</v>
      </c>
      <c r="G398" s="4">
        <f>IF(マンアワー!G398&gt;0,LN(マンアワー!G398),0)</f>
        <v>11.312425670514918</v>
      </c>
      <c r="H398" s="4">
        <f>IF(マンアワー!H398&gt;0,LN(マンアワー!H398),0)</f>
        <v>10.899341331127014</v>
      </c>
      <c r="I398" s="4">
        <f>IF(マンアワー!I398&gt;0,LN(マンアワー!I398),0)</f>
        <v>10.447572432258946</v>
      </c>
      <c r="K398" s="6">
        <f>E398-E$1088</f>
        <v>0.78673723990312716</v>
      </c>
      <c r="L398" s="6">
        <f>F398-F$1088</f>
        <v>0.71253043438042596</v>
      </c>
      <c r="M398" s="6">
        <f>G398-G$1088</f>
        <v>0.43731419969200402</v>
      </c>
      <c r="N398" s="6">
        <f>H398-H$1088</f>
        <v>0.6815031999517025</v>
      </c>
      <c r="O398" s="6">
        <f>I398-I$1088</f>
        <v>1.0124437896749328</v>
      </c>
    </row>
    <row r="399" spans="1:15" x14ac:dyDescent="0.15">
      <c r="A399" s="1">
        <v>18</v>
      </c>
      <c r="B399" s="1" t="s">
        <v>284</v>
      </c>
      <c r="C399" s="1">
        <v>5</v>
      </c>
      <c r="D399" s="1" t="s">
        <v>19</v>
      </c>
      <c r="E399" s="4">
        <f>IF(マンアワー!E399&gt;0,LN(マンアワー!E399),0)</f>
        <v>8.9997550918338316</v>
      </c>
      <c r="F399" s="4">
        <f>IF(マンアワー!F399&gt;0,LN(マンアワー!F399),0)</f>
        <v>8.9366393813638325</v>
      </c>
      <c r="G399" s="4">
        <f>IF(マンアワー!G399&gt;0,LN(マンアワー!G399),0)</f>
        <v>8.8817355323144866</v>
      </c>
      <c r="H399" s="4">
        <f>IF(マンアワー!H399&gt;0,LN(マンアワー!H399),0)</f>
        <v>8.697812647295704</v>
      </c>
      <c r="I399" s="4">
        <f>IF(マンアワー!I399&gt;0,LN(マンアワー!I399),0)</f>
        <v>8.5021488698854952</v>
      </c>
      <c r="K399" s="6">
        <f>E399-E$1089</f>
        <v>-0.34270279091685651</v>
      </c>
      <c r="L399" s="6">
        <f>F399-F$1089</f>
        <v>-0.24993916771470559</v>
      </c>
      <c r="M399" s="6">
        <f>G399-G$1089</f>
        <v>-0.36526919982401651</v>
      </c>
      <c r="N399" s="6">
        <f>H399-H$1089</f>
        <v>-0.36409663626607447</v>
      </c>
      <c r="O399" s="6">
        <f>I399-I$1089</f>
        <v>-0.26109125252288656</v>
      </c>
    </row>
    <row r="400" spans="1:15" x14ac:dyDescent="0.15">
      <c r="A400" s="1">
        <v>18</v>
      </c>
      <c r="B400" s="1" t="s">
        <v>284</v>
      </c>
      <c r="C400" s="1">
        <v>6</v>
      </c>
      <c r="D400" s="1" t="s">
        <v>3</v>
      </c>
      <c r="E400" s="4">
        <f>IF(マンアワー!E400&gt;0,LN(マンアワー!E400),0)</f>
        <v>9.3500092277202906</v>
      </c>
      <c r="F400" s="4">
        <f>IF(マンアワー!F400&gt;0,LN(マンアワー!F400),0)</f>
        <v>9.0094621132397243</v>
      </c>
      <c r="G400" s="4">
        <f>IF(マンアワー!G400&gt;0,LN(マンアワー!G400),0)</f>
        <v>9.0321389727432084</v>
      </c>
      <c r="H400" s="4">
        <f>IF(マンアワー!H400&gt;0,LN(マンアワー!H400),0)</f>
        <v>9.0454610583181054</v>
      </c>
      <c r="I400" s="4">
        <f>IF(マンアワー!I400&gt;0,LN(マンアワー!I400),0)</f>
        <v>8.6334016556760442</v>
      </c>
      <c r="K400" s="6">
        <f>E400-E$1090</f>
        <v>5.2604770516726518E-3</v>
      </c>
      <c r="L400" s="6">
        <f>F400-F$1090</f>
        <v>-0.12351412415165797</v>
      </c>
      <c r="M400" s="6">
        <f>G400-G$1090</f>
        <v>-0.13834091132886783</v>
      </c>
      <c r="N400" s="6">
        <f>H400-H$1090</f>
        <v>-8.5874077842232666E-2</v>
      </c>
      <c r="O400" s="6">
        <f>I400-I$1090</f>
        <v>-0.360231205341627</v>
      </c>
    </row>
    <row r="401" spans="1:15" x14ac:dyDescent="0.15">
      <c r="A401" s="1">
        <v>18</v>
      </c>
      <c r="B401" s="1" t="s">
        <v>284</v>
      </c>
      <c r="C401" s="1">
        <v>7</v>
      </c>
      <c r="D401" s="1" t="s">
        <v>20</v>
      </c>
      <c r="E401" s="4">
        <f>IF(マンアワー!E401&gt;0,LN(マンアワー!E401),0)</f>
        <v>4.8741090252510846</v>
      </c>
      <c r="F401" s="4">
        <f>IF(マンアワー!F401&gt;0,LN(マンアワー!F401),0)</f>
        <v>5.1150548883639262</v>
      </c>
      <c r="G401" s="4">
        <f>IF(マンアワー!G401&gt;0,LN(マンアワー!G401),0)</f>
        <v>4.5069441844731104</v>
      </c>
      <c r="H401" s="4">
        <f>IF(マンアワー!H401&gt;0,LN(マンアワー!H401),0)</f>
        <v>4.6185643447771545</v>
      </c>
      <c r="I401" s="4">
        <f>IF(マンアワー!I401&gt;0,LN(マンアワー!I401),0)</f>
        <v>4.3639711372045102</v>
      </c>
      <c r="K401" s="6">
        <f>E401-E$1091</f>
        <v>-1.6278424114340391</v>
      </c>
      <c r="L401" s="6">
        <f>F401-F$1091</f>
        <v>-1.4302474672753078</v>
      </c>
      <c r="M401" s="6">
        <f>G401-G$1091</f>
        <v>-1.920085889589914</v>
      </c>
      <c r="N401" s="6">
        <f>H401-H$1091</f>
        <v>-1.7042928892749671</v>
      </c>
      <c r="O401" s="6">
        <f>I401-I$1091</f>
        <v>-1.8533703612775909</v>
      </c>
    </row>
    <row r="402" spans="1:15" x14ac:dyDescent="0.15">
      <c r="A402" s="1">
        <v>18</v>
      </c>
      <c r="B402" s="1" t="s">
        <v>284</v>
      </c>
      <c r="C402" s="1">
        <v>8</v>
      </c>
      <c r="D402" s="1" t="s">
        <v>21</v>
      </c>
      <c r="E402" s="4">
        <f>IF(マンアワー!E402&gt;0,LN(マンアワー!E402),0)</f>
        <v>9.1828589781820558</v>
      </c>
      <c r="F402" s="4">
        <f>IF(マンアワー!F402&gt;0,LN(マンアワー!F402),0)</f>
        <v>9.1237832647493136</v>
      </c>
      <c r="G402" s="4">
        <f>IF(マンアワー!G402&gt;0,LN(マンアワー!G402),0)</f>
        <v>9.1261297492833648</v>
      </c>
      <c r="H402" s="4">
        <f>IF(マンアワー!H402&gt;0,LN(マンアワー!H402),0)</f>
        <v>8.9559235493425735</v>
      </c>
      <c r="I402" s="4">
        <f>IF(マンアワー!I402&gt;0,LN(マンアワー!I402),0)</f>
        <v>8.6576163094597902</v>
      </c>
      <c r="K402" s="6">
        <f>E402-E$1092</f>
        <v>-0.8068827780515484</v>
      </c>
      <c r="L402" s="6">
        <f>F402-F$1092</f>
        <v>-0.85582189428753352</v>
      </c>
      <c r="M402" s="6">
        <f>G402-G$1092</f>
        <v>-0.76024602505133387</v>
      </c>
      <c r="N402" s="6">
        <f>H402-H$1092</f>
        <v>-0.66911166232469732</v>
      </c>
      <c r="O402" s="6">
        <f>I402-I$1092</f>
        <v>-0.50595074223149439</v>
      </c>
    </row>
    <row r="403" spans="1:15" x14ac:dyDescent="0.15">
      <c r="A403" s="1">
        <v>18</v>
      </c>
      <c r="B403" s="1" t="s">
        <v>284</v>
      </c>
      <c r="C403" s="1">
        <v>9</v>
      </c>
      <c r="D403" s="1" t="s">
        <v>22</v>
      </c>
      <c r="E403" s="4">
        <f>IF(マンアワー!E403&gt;0,LN(マンアワー!E403),0)</f>
        <v>8.0057457593348786</v>
      </c>
      <c r="F403" s="4">
        <f>IF(マンアワー!F403&gt;0,LN(マンアワー!F403),0)</f>
        <v>7.9123120725923179</v>
      </c>
      <c r="G403" s="4">
        <f>IF(マンアワー!G403&gt;0,LN(マンアワー!G403),0)</f>
        <v>8.2709563561532367</v>
      </c>
      <c r="H403" s="4">
        <f>IF(マンアワー!H403&gt;0,LN(マンアワー!H403),0)</f>
        <v>8.4571381783060087</v>
      </c>
      <c r="I403" s="4">
        <f>IF(マンアワー!I403&gt;0,LN(マンアワー!I403),0)</f>
        <v>8.474321876428407</v>
      </c>
      <c r="K403" s="6">
        <f>E403-E$1093</f>
        <v>-1.9281792951811489</v>
      </c>
      <c r="L403" s="6">
        <f>F403-F$1093</f>
        <v>-1.7805230776761078</v>
      </c>
      <c r="M403" s="6">
        <f>G403-G$1093</f>
        <v>-1.2729575083551907</v>
      </c>
      <c r="N403" s="6">
        <f>H403-H$1093</f>
        <v>-0.86996686223418784</v>
      </c>
      <c r="O403" s="6">
        <f>I403-I$1093</f>
        <v>-0.87178291830095311</v>
      </c>
    </row>
    <row r="404" spans="1:15" x14ac:dyDescent="0.15">
      <c r="A404" s="1">
        <v>18</v>
      </c>
      <c r="B404" s="1" t="s">
        <v>284</v>
      </c>
      <c r="C404" s="1">
        <v>10</v>
      </c>
      <c r="D404" s="1" t="s">
        <v>23</v>
      </c>
      <c r="E404" s="4">
        <f>IF(マンアワー!E404&gt;0,LN(マンアワー!E404),0)</f>
        <v>9.0262346856457185</v>
      </c>
      <c r="F404" s="4">
        <f>IF(マンアワー!F404&gt;0,LN(マンアワー!F404),0)</f>
        <v>9.049882646686628</v>
      </c>
      <c r="G404" s="4">
        <f>IF(マンアワー!G404&gt;0,LN(マンアワー!G404),0)</f>
        <v>9.4389849207915901</v>
      </c>
      <c r="H404" s="4">
        <f>IF(マンアワー!H404&gt;0,LN(マンアワー!H404),0)</f>
        <v>9.3206762485767687</v>
      </c>
      <c r="I404" s="4">
        <f>IF(マンアワー!I404&gt;0,LN(マンアワー!I404),0)</f>
        <v>9.0887775093257162</v>
      </c>
      <c r="K404" s="6">
        <f>E404-E$1094</f>
        <v>-1.0824797757812519</v>
      </c>
      <c r="L404" s="6">
        <f>F404-F$1094</f>
        <v>-1.0098118841754289</v>
      </c>
      <c r="M404" s="6">
        <f>G404-G$1094</f>
        <v>-0.85848810249077268</v>
      </c>
      <c r="N404" s="6">
        <f>H404-H$1094</f>
        <v>-0.79218669010411347</v>
      </c>
      <c r="O404" s="6">
        <f>I404-I$1094</f>
        <v>-0.76968346351871375</v>
      </c>
    </row>
    <row r="405" spans="1:15" x14ac:dyDescent="0.15">
      <c r="A405" s="1">
        <v>18</v>
      </c>
      <c r="B405" s="1" t="s">
        <v>284</v>
      </c>
      <c r="C405" s="1">
        <v>11</v>
      </c>
      <c r="D405" s="1" t="s">
        <v>24</v>
      </c>
      <c r="E405" s="4">
        <f>IF(マンアワー!E405&gt;0,LN(マンアワー!E405),0)</f>
        <v>9.5127460397970633</v>
      </c>
      <c r="F405" s="4">
        <f>IF(マンアワー!F405&gt;0,LN(マンアワー!F405),0)</f>
        <v>9.2470531996956193</v>
      </c>
      <c r="G405" s="4">
        <f>IF(マンアワー!G405&gt;0,LN(マンアワー!G405),0)</f>
        <v>9.4869140240940038</v>
      </c>
      <c r="H405" s="4">
        <f>IF(マンアワー!H405&gt;0,LN(マンアワー!H405),0)</f>
        <v>9.5270536591003427</v>
      </c>
      <c r="I405" s="4">
        <f>IF(マンアワー!I405&gt;0,LN(マンアワー!I405),0)</f>
        <v>9.1879771635155141</v>
      </c>
      <c r="K405" s="6">
        <f>E405-E$1095</f>
        <v>-0.68182641093582674</v>
      </c>
      <c r="L405" s="6">
        <f>F405-F$1095</f>
        <v>-1.0073164315170047</v>
      </c>
      <c r="M405" s="6">
        <f>G405-G$1095</f>
        <v>-0.9900407348194733</v>
      </c>
      <c r="N405" s="6">
        <f>H405-H$1095</f>
        <v>-0.87983108069163585</v>
      </c>
      <c r="O405" s="6">
        <f>I405-I$1095</f>
        <v>-1.0884143046919128</v>
      </c>
    </row>
    <row r="406" spans="1:15" x14ac:dyDescent="0.15">
      <c r="A406" s="1">
        <v>18</v>
      </c>
      <c r="B406" s="1" t="s">
        <v>284</v>
      </c>
      <c r="C406" s="1">
        <v>12</v>
      </c>
      <c r="D406" s="1" t="s">
        <v>25</v>
      </c>
      <c r="E406" s="4">
        <f>IF(マンアワー!E406&gt;0,LN(マンアワー!E406),0)</f>
        <v>9.9904746919635325</v>
      </c>
      <c r="F406" s="4">
        <f>IF(マンアワー!F406&gt;0,LN(マンアワー!F406),0)</f>
        <v>10.27340749675626</v>
      </c>
      <c r="G406" s="4">
        <f>IF(マンアワー!G406&gt;0,LN(マンアワー!G406),0)</f>
        <v>10.706247346460898</v>
      </c>
      <c r="H406" s="4">
        <f>IF(マンアワー!H406&gt;0,LN(マンアワー!H406),0)</f>
        <v>10.491121798135257</v>
      </c>
      <c r="I406" s="4">
        <f>IF(マンアワー!I406&gt;0,LN(マンアワー!I406),0)</f>
        <v>10.432000823624103</v>
      </c>
      <c r="K406" s="6">
        <f>E406-E$1096</f>
        <v>-0.19841377974565333</v>
      </c>
      <c r="L406" s="6">
        <f>F406-F$1096</f>
        <v>-0.14215334939788349</v>
      </c>
      <c r="M406" s="6">
        <f>G406-G$1096</f>
        <v>-0.2746178243954045</v>
      </c>
      <c r="N406" s="6">
        <f>H406-H$1096</f>
        <v>-0.39185056385812622</v>
      </c>
      <c r="O406" s="6">
        <f>I406-I$1096</f>
        <v>-0.2614497134943079</v>
      </c>
    </row>
    <row r="407" spans="1:15" x14ac:dyDescent="0.15">
      <c r="A407" s="1">
        <v>18</v>
      </c>
      <c r="B407" s="1" t="s">
        <v>284</v>
      </c>
      <c r="C407" s="1">
        <v>13</v>
      </c>
      <c r="D407" s="1" t="s">
        <v>26</v>
      </c>
      <c r="E407" s="4">
        <f>IF(マンアワー!E407&gt;0,LN(マンアワー!E407),0)</f>
        <v>7.163728143377579</v>
      </c>
      <c r="F407" s="4">
        <f>IF(マンアワー!F407&gt;0,LN(マンアワー!F407),0)</f>
        <v>6.8618629238094551</v>
      </c>
      <c r="G407" s="4">
        <f>IF(マンアワー!G407&gt;0,LN(マンアワー!G407),0)</f>
        <v>8.105806247057135</v>
      </c>
      <c r="H407" s="4">
        <f>IF(マンアワー!H407&gt;0,LN(マンアワー!H407),0)</f>
        <v>8.3810344460524302</v>
      </c>
      <c r="I407" s="4">
        <f>IF(マンアワー!I407&gt;0,LN(マンアワー!I407),0)</f>
        <v>9.0304139528960601</v>
      </c>
      <c r="K407" s="6">
        <f>E407-E$1097</f>
        <v>-2.4698217948408736</v>
      </c>
      <c r="L407" s="6">
        <f>F407-F$1097</f>
        <v>-2.9041828224118555</v>
      </c>
      <c r="M407" s="6">
        <f>G407-G$1097</f>
        <v>-1.7095691153971764</v>
      </c>
      <c r="N407" s="6">
        <f>H407-H$1097</f>
        <v>-1.3514255898068992</v>
      </c>
      <c r="O407" s="6">
        <f>I407-I$1097</f>
        <v>-0.90853342765621647</v>
      </c>
    </row>
    <row r="408" spans="1:15" x14ac:dyDescent="0.15">
      <c r="A408" s="1">
        <v>18</v>
      </c>
      <c r="B408" s="1" t="s">
        <v>284</v>
      </c>
      <c r="C408" s="1">
        <v>14</v>
      </c>
      <c r="D408" s="1" t="s">
        <v>27</v>
      </c>
      <c r="E408" s="4">
        <f>IF(マンアワー!E408&gt;0,LN(マンアワー!E408),0)</f>
        <v>9.6609803401013981</v>
      </c>
      <c r="F408" s="4">
        <f>IF(マンアワー!F408&gt;0,LN(マンアワー!F408),0)</f>
        <v>9.9149117256846822</v>
      </c>
      <c r="G408" s="4">
        <f>IF(マンアワー!G408&gt;0,LN(マンアワー!G408),0)</f>
        <v>10.177828791499323</v>
      </c>
      <c r="H408" s="4">
        <f>IF(マンアワー!H408&gt;0,LN(マンアワー!H408),0)</f>
        <v>9.6291240882076696</v>
      </c>
      <c r="I408" s="4">
        <f>IF(マンアワー!I408&gt;0,LN(マンアワー!I408),0)</f>
        <v>8.9624233726714451</v>
      </c>
      <c r="K408" s="6">
        <f>E408-E$1098</f>
        <v>1.7058484956923765</v>
      </c>
      <c r="L408" s="6">
        <f>F408-F$1098</f>
        <v>1.5643075249012703</v>
      </c>
      <c r="M408" s="6">
        <f>G408-G$1098</f>
        <v>1.6319895536855942</v>
      </c>
      <c r="N408" s="6">
        <f>H408-H$1098</f>
        <v>1.4564068690093261</v>
      </c>
      <c r="O408" s="6">
        <f>I408-I$1098</f>
        <v>0.81593517530699522</v>
      </c>
    </row>
    <row r="409" spans="1:15" x14ac:dyDescent="0.15">
      <c r="A409" s="1">
        <v>18</v>
      </c>
      <c r="B409" s="1" t="s">
        <v>284</v>
      </c>
      <c r="C409" s="1">
        <v>15</v>
      </c>
      <c r="D409" s="1" t="s">
        <v>28</v>
      </c>
      <c r="E409" s="4">
        <f>IF(マンアワー!E409&gt;0,LN(マンアワー!E409),0)</f>
        <v>10.494259577173795</v>
      </c>
      <c r="F409" s="4">
        <f>IF(マンアワー!F409&gt;0,LN(マンアワー!F409),0)</f>
        <v>10.577426349027842</v>
      </c>
      <c r="G409" s="4">
        <f>IF(マンアワー!G409&gt;0,LN(マンアワー!G409),0)</f>
        <v>10.631211446773047</v>
      </c>
      <c r="H409" s="4">
        <f>IF(マンアワー!H409&gt;0,LN(マンアワー!H409),0)</f>
        <v>10.406686771867802</v>
      </c>
      <c r="I409" s="4">
        <f>IF(マンアワー!I409&gt;0,LN(マンアワー!I409),0)</f>
        <v>10.29765412782457</v>
      </c>
      <c r="K409" s="6">
        <f>E409-E$1099</f>
        <v>-0.87892999351780254</v>
      </c>
      <c r="L409" s="6">
        <f>F409-F$1099</f>
        <v>-0.7240842089993027</v>
      </c>
      <c r="M409" s="6">
        <f>G409-G$1099</f>
        <v>-0.68524499368146508</v>
      </c>
      <c r="N409" s="6">
        <f>H409-H$1099</f>
        <v>-0.66216083802221881</v>
      </c>
      <c r="O409" s="6">
        <f>I409-I$1099</f>
        <v>-0.44485388416016747</v>
      </c>
    </row>
    <row r="410" spans="1:15" x14ac:dyDescent="0.15">
      <c r="A410" s="1">
        <v>18</v>
      </c>
      <c r="B410" s="1" t="s">
        <v>283</v>
      </c>
      <c r="C410" s="1">
        <v>16</v>
      </c>
      <c r="D410" s="1" t="s">
        <v>11</v>
      </c>
      <c r="E410" s="4">
        <f>IF(マンアワー!E410&gt;0,LN(マンアワー!E410),0)</f>
        <v>11.205528374477138</v>
      </c>
      <c r="F410" s="4">
        <f>IF(マンアワー!F410&gt;0,LN(マンアワー!F410),0)</f>
        <v>11.555573812710598</v>
      </c>
      <c r="G410" s="4">
        <f>IF(マンアワー!G410&gt;0,LN(マンアワー!G410),0)</f>
        <v>11.618348720795403</v>
      </c>
      <c r="H410" s="4">
        <f>IF(マンアワー!H410&gt;0,LN(マンアワー!H410),0)</f>
        <v>11.574278943282254</v>
      </c>
      <c r="I410" s="4">
        <f>IF(マンアワー!I410&gt;0,LN(マンアワー!I410),0)</f>
        <v>11.380809828284736</v>
      </c>
      <c r="K410" s="6">
        <f>E410-E$1100</f>
        <v>-0.77676527008820528</v>
      </c>
      <c r="L410" s="6">
        <f>F410-F$1100</f>
        <v>-0.73035597632754623</v>
      </c>
      <c r="M410" s="6">
        <f>G410-G$1100</f>
        <v>-0.64715673769052806</v>
      </c>
      <c r="N410" s="6">
        <f>H410-H$1100</f>
        <v>-0.67744311439956917</v>
      </c>
      <c r="O410" s="6">
        <f>I410-I$1100</f>
        <v>-0.58834911847473137</v>
      </c>
    </row>
    <row r="411" spans="1:15" x14ac:dyDescent="0.15">
      <c r="A411" s="1">
        <v>18</v>
      </c>
      <c r="B411" s="1" t="s">
        <v>283</v>
      </c>
      <c r="C411" s="1">
        <v>17</v>
      </c>
      <c r="D411" s="1" t="s">
        <v>12</v>
      </c>
      <c r="E411" s="4">
        <f>IF(マンアワー!E411&gt;0,LN(マンアワー!E411),0)</f>
        <v>8.5736765823429089</v>
      </c>
      <c r="F411" s="4">
        <f>IF(マンアワー!F411&gt;0,LN(マンアワー!F411),0)</f>
        <v>8.9936038857527958</v>
      </c>
      <c r="G411" s="4">
        <f>IF(マンアワー!G411&gt;0,LN(マンアワー!G411),0)</f>
        <v>9.0841959047761627</v>
      </c>
      <c r="H411" s="4">
        <f>IF(マンアワー!H411&gt;0,LN(マンアワー!H411),0)</f>
        <v>9.1594768609272919</v>
      </c>
      <c r="I411" s="4">
        <f>IF(マンアワー!I411&gt;0,LN(マンアワー!I411),0)</f>
        <v>9.1579734916139586</v>
      </c>
      <c r="K411" s="6">
        <f>E411-E$1101</f>
        <v>-0.59882875386267642</v>
      </c>
      <c r="L411" s="6">
        <f>F411-F$1101</f>
        <v>-0.34233643171401162</v>
      </c>
      <c r="M411" s="6">
        <f>G411-G$1101</f>
        <v>-0.36311489291724008</v>
      </c>
      <c r="N411" s="6">
        <f>H411-H$1101</f>
        <v>-0.33724460300183345</v>
      </c>
      <c r="O411" s="6">
        <f>I411-I$1101</f>
        <v>-0.28655078346291596</v>
      </c>
    </row>
    <row r="412" spans="1:15" x14ac:dyDescent="0.15">
      <c r="A412" s="1">
        <v>18</v>
      </c>
      <c r="B412" s="1" t="s">
        <v>283</v>
      </c>
      <c r="C412" s="1">
        <v>18</v>
      </c>
      <c r="D412" s="1" t="s">
        <v>13</v>
      </c>
      <c r="E412" s="4">
        <f>IF(マンアワー!E412&gt;0,LN(マンアワー!E412),0)</f>
        <v>11.807249503897278</v>
      </c>
      <c r="F412" s="4">
        <f>IF(マンアワー!F412&gt;0,LN(マンアワー!F412),0)</f>
        <v>11.979178919998054</v>
      </c>
      <c r="G412" s="4">
        <f>IF(マンアワー!G412&gt;0,LN(マンアワー!G412),0)</f>
        <v>11.97426117038567</v>
      </c>
      <c r="H412" s="4">
        <f>IF(マンアワー!H412&gt;0,LN(マンアワー!H412),0)</f>
        <v>11.704838277561354</v>
      </c>
      <c r="I412" s="4">
        <f>IF(マンアワー!I412&gt;0,LN(マンアワー!I412),0)</f>
        <v>11.559383844218427</v>
      </c>
      <c r="K412" s="6">
        <f>E412-E$1102</f>
        <v>-0.78133097008503505</v>
      </c>
      <c r="L412" s="6">
        <f>F412-F$1102</f>
        <v>-0.7342309569277532</v>
      </c>
      <c r="M412" s="6">
        <f>G412-G$1102</f>
        <v>-0.67084356460148697</v>
      </c>
      <c r="N412" s="6">
        <f>H412-H$1102</f>
        <v>-0.80333957491501096</v>
      </c>
      <c r="O412" s="6">
        <f>I412-I$1102</f>
        <v>-0.77652187903224856</v>
      </c>
    </row>
    <row r="413" spans="1:15" x14ac:dyDescent="0.15">
      <c r="A413" s="1">
        <v>18</v>
      </c>
      <c r="B413" s="1" t="s">
        <v>283</v>
      </c>
      <c r="C413" s="1">
        <v>19</v>
      </c>
      <c r="D413" s="1" t="s">
        <v>14</v>
      </c>
      <c r="E413" s="4">
        <f>IF(マンアワー!E413&gt;0,LN(マンアワー!E413),0)</f>
        <v>9.6991558724840079</v>
      </c>
      <c r="F413" s="4">
        <f>IF(マンアワー!F413&gt;0,LN(マンアワー!F413),0)</f>
        <v>10.000700330737477</v>
      </c>
      <c r="G413" s="4">
        <f>IF(マンアワー!G413&gt;0,LN(マンアワー!G413),0)</f>
        <v>10.067167172140076</v>
      </c>
      <c r="H413" s="4">
        <f>IF(マンアワー!H413&gt;0,LN(マンアワー!H413),0)</f>
        <v>10.002693344926671</v>
      </c>
      <c r="I413" s="4">
        <f>IF(マンアワー!I413&gt;0,LN(マンアワー!I413),0)</f>
        <v>9.9260856589748645</v>
      </c>
      <c r="K413" s="6">
        <f>E413-E$1103</f>
        <v>-0.75364928385170238</v>
      </c>
      <c r="L413" s="6">
        <f>F413-F$1103</f>
        <v>-0.73718926197082801</v>
      </c>
      <c r="M413" s="6">
        <f>G413-G$1103</f>
        <v>-0.77692685934327876</v>
      </c>
      <c r="N413" s="6">
        <f>H413-H$1103</f>
        <v>-0.71236385226424659</v>
      </c>
      <c r="O413" s="6">
        <f>I413-I$1103</f>
        <v>-0.7486963375924276</v>
      </c>
    </row>
    <row r="414" spans="1:15" x14ac:dyDescent="0.15">
      <c r="A414" s="1">
        <v>18</v>
      </c>
      <c r="B414" s="1" t="s">
        <v>283</v>
      </c>
      <c r="C414" s="1">
        <v>20</v>
      </c>
      <c r="D414" s="1" t="s">
        <v>15</v>
      </c>
      <c r="E414" s="4">
        <f>IF(マンアワー!E414&gt;0,LN(マンアワー!E414),0)</f>
        <v>7.472945355034688</v>
      </c>
      <c r="F414" s="4">
        <f>IF(マンアワー!F414&gt;0,LN(マンアワー!F414),0)</f>
        <v>7.9502468516321825</v>
      </c>
      <c r="G414" s="4">
        <f>IF(マンアワー!G414&gt;0,LN(マンアワー!G414),0)</f>
        <v>8.309646794892048</v>
      </c>
      <c r="H414" s="4">
        <f>IF(マンアワー!H414&gt;0,LN(マンアワー!H414),0)</f>
        <v>8.3993541039150053</v>
      </c>
      <c r="I414" s="4">
        <f>IF(マンアワー!I414&gt;0,LN(マンアワー!I414),0)</f>
        <v>8.2508269452973568</v>
      </c>
      <c r="K414" s="6">
        <f>E414-E$1104</f>
        <v>-1.1981181316251979</v>
      </c>
      <c r="L414" s="6">
        <f>F414-F$1104</f>
        <v>-1.3261175455337257</v>
      </c>
      <c r="M414" s="6">
        <f>G414-G$1104</f>
        <v>-1.3574529574478706</v>
      </c>
      <c r="N414" s="6">
        <f>H414-H$1104</f>
        <v>-1.3034755040493184</v>
      </c>
      <c r="O414" s="6">
        <f>I414-I$1104</f>
        <v>-1.4063430529227112</v>
      </c>
    </row>
    <row r="415" spans="1:15" x14ac:dyDescent="0.15">
      <c r="A415" s="1">
        <v>18</v>
      </c>
      <c r="B415" s="1" t="s">
        <v>283</v>
      </c>
      <c r="C415" s="1">
        <v>21</v>
      </c>
      <c r="D415" s="1" t="s">
        <v>16</v>
      </c>
      <c r="E415" s="4">
        <f>IF(マンアワー!E415&gt;0,LN(マンアワー!E415),0)</f>
        <v>10.718223931766254</v>
      </c>
      <c r="F415" s="4">
        <f>IF(マンアワー!F415&gt;0,LN(マンアワー!F415),0)</f>
        <v>10.716075977629346</v>
      </c>
      <c r="G415" s="4">
        <f>IF(マンアワー!G415&gt;0,LN(マンアワー!G415),0)</f>
        <v>10.685904656802879</v>
      </c>
      <c r="H415" s="4">
        <f>IF(マンアワー!H415&gt;0,LN(マンアワー!H415),0)</f>
        <v>10.726247476642079</v>
      </c>
      <c r="I415" s="4">
        <f>IF(マンアワー!I415&gt;0,LN(マンアワー!I415),0)</f>
        <v>10.56119547646264</v>
      </c>
      <c r="K415" s="6">
        <f>E415-E$1105</f>
        <v>-0.84194644595823398</v>
      </c>
      <c r="L415" s="6">
        <f>F415-F$1105</f>
        <v>-0.89837344797372332</v>
      </c>
      <c r="M415" s="6">
        <f>G415-G$1105</f>
        <v>-0.97019464387583554</v>
      </c>
      <c r="N415" s="6">
        <f>H415-H$1105</f>
        <v>-0.8940379036797097</v>
      </c>
      <c r="O415" s="6">
        <f>I415-I$1105</f>
        <v>-0.96994737550533117</v>
      </c>
    </row>
    <row r="416" spans="1:15" x14ac:dyDescent="0.15">
      <c r="A416" s="1">
        <v>18</v>
      </c>
      <c r="B416" s="1" t="s">
        <v>115</v>
      </c>
      <c r="C416" s="1">
        <v>22</v>
      </c>
      <c r="D416" s="1" t="s">
        <v>8</v>
      </c>
      <c r="E416" s="4">
        <f>IF(マンアワー!E416&gt;0,LN(マンアワー!E416),0)</f>
        <v>11.734418807631206</v>
      </c>
      <c r="F416" s="4">
        <f>IF(マンアワー!F416&gt;0,LN(マンアワー!F416),0)</f>
        <v>12.011173003795003</v>
      </c>
      <c r="G416" s="4">
        <f>IF(マンアワー!G416&gt;0,LN(マンアワー!G416),0)</f>
        <v>12.228259186825664</v>
      </c>
      <c r="H416" s="4">
        <f>IF(マンアワー!H416&gt;0,LN(マンアワー!H416),0)</f>
        <v>12.306126517303676</v>
      </c>
      <c r="I416" s="4">
        <f>IF(マンアワー!I416&gt;0,LN(マンアワー!I416),0)</f>
        <v>12.437595292565407</v>
      </c>
      <c r="K416" s="6">
        <f>E416-E$1106</f>
        <v>-0.82879958174479285</v>
      </c>
      <c r="L416" s="6">
        <f>F416-F$1106</f>
        <v>-0.80631558866761566</v>
      </c>
      <c r="M416" s="6">
        <f>G416-G$1106</f>
        <v>-0.83903904614830793</v>
      </c>
      <c r="N416" s="6">
        <f>H416-H$1106</f>
        <v>-0.87923265413121676</v>
      </c>
      <c r="O416" s="6">
        <f>I416-I$1106</f>
        <v>-0.85567408536017275</v>
      </c>
    </row>
    <row r="417" spans="1:15" x14ac:dyDescent="0.15">
      <c r="A417" s="1">
        <v>18</v>
      </c>
      <c r="B417" s="1" t="s">
        <v>115</v>
      </c>
      <c r="C417" s="1">
        <v>23</v>
      </c>
      <c r="D417" s="1" t="s">
        <v>29</v>
      </c>
      <c r="E417" s="4">
        <f>IF(マンアワー!E417&gt;0,LN(マンアワー!E417),0)</f>
        <v>10.795614099173287</v>
      </c>
      <c r="F417" s="4">
        <f>IF(マンアワー!F417&gt;0,LN(マンアワー!F417),0)</f>
        <v>10.938126022953172</v>
      </c>
      <c r="G417" s="4">
        <f>IF(マンアワー!G417&gt;0,LN(マンアワー!G417),0)</f>
        <v>10.888570821913527</v>
      </c>
      <c r="H417" s="4">
        <f>IF(マンアワー!H417&gt;0,LN(マンアワー!H417),0)</f>
        <v>10.841234864556403</v>
      </c>
      <c r="I417" s="4">
        <f>IF(マンアワー!I417&gt;0,LN(マンアワー!I417),0)</f>
        <v>10.770097256314951</v>
      </c>
      <c r="K417" s="6">
        <f>E417-E$1107</f>
        <v>-0.81511327148371571</v>
      </c>
      <c r="L417" s="6">
        <f>F417-F$1107</f>
        <v>-0.81866889887472816</v>
      </c>
      <c r="M417" s="6">
        <f>G417-G$1107</f>
        <v>-0.85006349244509849</v>
      </c>
      <c r="N417" s="6">
        <f>H417-H$1107</f>
        <v>-0.82038599667752621</v>
      </c>
      <c r="O417" s="6">
        <f>I417-I$1107</f>
        <v>-0.7267752499083695</v>
      </c>
    </row>
    <row r="418" spans="1:15" x14ac:dyDescent="0.15">
      <c r="A418" s="1">
        <v>19</v>
      </c>
      <c r="B418" s="1" t="s">
        <v>120</v>
      </c>
      <c r="C418" s="1">
        <v>1</v>
      </c>
      <c r="D418" s="1" t="s">
        <v>9</v>
      </c>
      <c r="E418" s="4">
        <f>IF(マンアワー!E418&gt;0,LN(マンアワー!E418),0)</f>
        <v>12.303583509369156</v>
      </c>
      <c r="F418" s="4">
        <f>IF(マンアワー!F418&gt;0,LN(マンアワー!F418),0)</f>
        <v>11.967170298512817</v>
      </c>
      <c r="G418" s="4">
        <f>IF(マンアワー!G418&gt;0,LN(マンアワー!G418),0)</f>
        <v>11.544128695017106</v>
      </c>
      <c r="H418" s="4">
        <f>IF(マンアワー!H418&gt;0,LN(マンアワー!H418),0)</f>
        <v>11.193529032233698</v>
      </c>
      <c r="I418" s="4">
        <f>IF(マンアワー!I418&gt;0,LN(マンアワー!I418),0)</f>
        <v>10.952076082086363</v>
      </c>
      <c r="K418" s="6">
        <f>E418-E$1085</f>
        <v>-0.52444813153832115</v>
      </c>
      <c r="L418" s="6">
        <f>F418-F$1085</f>
        <v>-0.44243211957165052</v>
      </c>
      <c r="M418" s="6">
        <f>G418-G$1085</f>
        <v>-0.46207838923671574</v>
      </c>
      <c r="N418" s="6">
        <f>H418-H$1085</f>
        <v>-0.38752706248698132</v>
      </c>
      <c r="O418" s="6">
        <f>I418-I$1085</f>
        <v>-0.39067279662487309</v>
      </c>
    </row>
    <row r="419" spans="1:15" x14ac:dyDescent="0.15">
      <c r="A419" s="1">
        <v>19</v>
      </c>
      <c r="B419" s="1" t="s">
        <v>120</v>
      </c>
      <c r="C419" s="1">
        <v>2</v>
      </c>
      <c r="D419" s="1" t="s">
        <v>10</v>
      </c>
      <c r="E419" s="4">
        <f>IF(マンアワー!E419&gt;0,LN(マンアワー!E419),0)</f>
        <v>8.0321101151227712</v>
      </c>
      <c r="F419" s="4">
        <f>IF(マンアワー!F419&gt;0,LN(マンアワー!F419),0)</f>
        <v>7.9454260538723656</v>
      </c>
      <c r="G419" s="4">
        <f>IF(マンアワー!G419&gt;0,LN(マンアワー!G419),0)</f>
        <v>7.8081360800930995</v>
      </c>
      <c r="H419" s="4">
        <f>IF(マンアワー!H419&gt;0,LN(マンアワー!H419),0)</f>
        <v>7.4180157306696968</v>
      </c>
      <c r="I419" s="4">
        <f>IF(マンアワー!I419&gt;0,LN(マンアワー!I419),0)</f>
        <v>6.9078030001965551</v>
      </c>
      <c r="K419" s="6">
        <f>E419-E$1086</f>
        <v>-0.81621618858323153</v>
      </c>
      <c r="L419" s="6">
        <f>F419-F$1086</f>
        <v>-0.37529553671294202</v>
      </c>
      <c r="M419" s="6">
        <f>G419-G$1086</f>
        <v>-0.26759613387200076</v>
      </c>
      <c r="N419" s="6">
        <f>H419-H$1086</f>
        <v>-0.30092883851826713</v>
      </c>
      <c r="O419" s="6">
        <f>I419-I$1086</f>
        <v>-6.8610864040839381E-2</v>
      </c>
    </row>
    <row r="420" spans="1:15" x14ac:dyDescent="0.15">
      <c r="A420" s="1">
        <v>19</v>
      </c>
      <c r="B420" s="1" t="s">
        <v>121</v>
      </c>
      <c r="C420" s="1">
        <v>3</v>
      </c>
      <c r="D420" s="1" t="s">
        <v>17</v>
      </c>
      <c r="E420" s="4">
        <f>IF(マンアワー!E420&gt;0,LN(マンアワー!E420),0)</f>
        <v>9.6742484905943336</v>
      </c>
      <c r="F420" s="4">
        <f>IF(マンアワー!F420&gt;0,LN(マンアワー!F420),0)</f>
        <v>9.6428478944018323</v>
      </c>
      <c r="G420" s="4">
        <f>IF(マンアワー!G420&gt;0,LN(マンアワー!G420),0)</f>
        <v>9.8889911440808955</v>
      </c>
      <c r="H420" s="4">
        <f>IF(マンアワー!H420&gt;0,LN(マンアワー!H420),0)</f>
        <v>10.012802679697879</v>
      </c>
      <c r="I420" s="4">
        <f>IF(マンアワー!I420&gt;0,LN(マンアワー!I420),0)</f>
        <v>10.024917499942264</v>
      </c>
      <c r="K420" s="6">
        <f>E420-E$1087</f>
        <v>-1.0352982036796057</v>
      </c>
      <c r="L420" s="6">
        <f>F420-F$1087</f>
        <v>-1.0752808294094081</v>
      </c>
      <c r="M420" s="6">
        <f>G420-G$1087</f>
        <v>-0.93490795926666337</v>
      </c>
      <c r="N420" s="6">
        <f>H420-H$1087</f>
        <v>-0.71406571286209797</v>
      </c>
      <c r="O420" s="6">
        <f>I420-I$1087</f>
        <v>-0.58159838996274793</v>
      </c>
    </row>
    <row r="421" spans="1:15" x14ac:dyDescent="0.15">
      <c r="A421" s="1">
        <v>19</v>
      </c>
      <c r="B421" s="1" t="s">
        <v>121</v>
      </c>
      <c r="C421" s="1">
        <v>4</v>
      </c>
      <c r="D421" s="1" t="s">
        <v>18</v>
      </c>
      <c r="E421" s="4">
        <f>IF(マンアワー!E421&gt;0,LN(マンアワー!E421),0)</f>
        <v>10.981669950837901</v>
      </c>
      <c r="F421" s="4">
        <f>IF(マンアワー!F421&gt;0,LN(マンアワー!F421),0)</f>
        <v>10.452587502306015</v>
      </c>
      <c r="G421" s="4">
        <f>IF(マンアワー!G421&gt;0,LN(マンアワー!G421),0)</f>
        <v>9.962537693880261</v>
      </c>
      <c r="H421" s="4">
        <f>IF(マンアワー!H421&gt;0,LN(マンアワー!H421),0)</f>
        <v>9.4017665176286727</v>
      </c>
      <c r="I421" s="4">
        <f>IF(マンアワー!I421&gt;0,LN(マンアワー!I421),0)</f>
        <v>8.6589830553200695</v>
      </c>
      <c r="K421" s="6">
        <f>E421-E$1088</f>
        <v>7.2602630625137721E-2</v>
      </c>
      <c r="L421" s="6">
        <f>F421-F$1088</f>
        <v>-0.40342237014141347</v>
      </c>
      <c r="M421" s="6">
        <f>G421-G$1088</f>
        <v>-0.91257377694265251</v>
      </c>
      <c r="N421" s="6">
        <f>H421-H$1088</f>
        <v>-0.81607161354663837</v>
      </c>
      <c r="O421" s="6">
        <f>I421-I$1088</f>
        <v>-0.77614558726394378</v>
      </c>
    </row>
    <row r="422" spans="1:15" x14ac:dyDescent="0.15">
      <c r="A422" s="1">
        <v>19</v>
      </c>
      <c r="B422" s="1" t="s">
        <v>121</v>
      </c>
      <c r="C422" s="1">
        <v>5</v>
      </c>
      <c r="D422" s="1" t="s">
        <v>19</v>
      </c>
      <c r="E422" s="4">
        <f>IF(マンアワー!E422&gt;0,LN(マンアワー!E422),0)</f>
        <v>8.5754275033855336</v>
      </c>
      <c r="F422" s="4">
        <f>IF(マンアワー!F422&gt;0,LN(マンアワー!F422),0)</f>
        <v>8.3157109978541293</v>
      </c>
      <c r="G422" s="4">
        <f>IF(マンアワー!G422&gt;0,LN(マンアワー!G422),0)</f>
        <v>8.4373092790500195</v>
      </c>
      <c r="H422" s="4">
        <f>IF(マンアワー!H422&gt;0,LN(マンアワー!H422),0)</f>
        <v>8.317332623590918</v>
      </c>
      <c r="I422" s="4">
        <f>IF(マンアワー!I422&gt;0,LN(マンアワー!I422),0)</f>
        <v>7.9092363630710718</v>
      </c>
      <c r="K422" s="6">
        <f>E422-E$1089</f>
        <v>-0.7670303793651545</v>
      </c>
      <c r="L422" s="6">
        <f>F422-F$1089</f>
        <v>-0.87086755122440884</v>
      </c>
      <c r="M422" s="6">
        <f>G422-G$1089</f>
        <v>-0.80969545308848367</v>
      </c>
      <c r="N422" s="6">
        <f>H422-H$1089</f>
        <v>-0.74457665997086053</v>
      </c>
      <c r="O422" s="6">
        <f>I422-I$1089</f>
        <v>-0.85400375933730999</v>
      </c>
    </row>
    <row r="423" spans="1:15" x14ac:dyDescent="0.15">
      <c r="A423" s="1">
        <v>19</v>
      </c>
      <c r="B423" s="1" t="s">
        <v>121</v>
      </c>
      <c r="C423" s="1">
        <v>6</v>
      </c>
      <c r="D423" s="1" t="s">
        <v>3</v>
      </c>
      <c r="E423" s="4">
        <f>IF(マンアワー!E423&gt;0,LN(マンアワー!E423),0)</f>
        <v>6.0288957171021789</v>
      </c>
      <c r="F423" s="4">
        <f>IF(マンアワー!F423&gt;0,LN(マンアワー!F423),0)</f>
        <v>6.4389702659294867</v>
      </c>
      <c r="G423" s="4">
        <f>IF(マンアワー!G423&gt;0,LN(マンアワー!G423),0)</f>
        <v>7.4171431529634448</v>
      </c>
      <c r="H423" s="4">
        <f>IF(マンアワー!H423&gt;0,LN(マンアワー!H423),0)</f>
        <v>7.8159057705085928</v>
      </c>
      <c r="I423" s="4">
        <f>IF(マンアワー!I423&gt;0,LN(マンアワー!I423),0)</f>
        <v>8.0794919844437416</v>
      </c>
      <c r="K423" s="6">
        <f>E423-E$1090</f>
        <v>-3.3158530335664391</v>
      </c>
      <c r="L423" s="6">
        <f>F423-F$1090</f>
        <v>-2.6940059714618956</v>
      </c>
      <c r="M423" s="6">
        <f>G423-G$1090</f>
        <v>-1.7533367311086314</v>
      </c>
      <c r="N423" s="6">
        <f>H423-H$1090</f>
        <v>-1.3154293656517453</v>
      </c>
      <c r="O423" s="6">
        <f>I423-I$1090</f>
        <v>-0.91414087657392962</v>
      </c>
    </row>
    <row r="424" spans="1:15" x14ac:dyDescent="0.15">
      <c r="A424" s="1">
        <v>19</v>
      </c>
      <c r="B424" s="1" t="s">
        <v>121</v>
      </c>
      <c r="C424" s="1">
        <v>7</v>
      </c>
      <c r="D424" s="1" t="s">
        <v>20</v>
      </c>
      <c r="E424" s="4">
        <f>IF(マンアワー!E424&gt;0,LN(マンアワー!E424),0)</f>
        <v>4.2472328065164344</v>
      </c>
      <c r="F424" s="4">
        <f>IF(マンアワー!F424&gt;0,LN(マンアワー!F424),0)</f>
        <v>2.8584501946749783</v>
      </c>
      <c r="G424" s="4">
        <f>IF(マンアワー!G424&gt;0,LN(マンアワー!G424),0)</f>
        <v>3.7877486354663734</v>
      </c>
      <c r="H424" s="4">
        <f>IF(マンアワー!H424&gt;0,LN(マンアワー!H424),0)</f>
        <v>3.378459582398071</v>
      </c>
      <c r="I424" s="4">
        <f>IF(マンアワー!I424&gt;0,LN(マンアワー!I424),0)</f>
        <v>4.1029896544521014</v>
      </c>
      <c r="K424" s="6">
        <f>E424-E$1091</f>
        <v>-2.2547186301686892</v>
      </c>
      <c r="L424" s="6">
        <f>F424-F$1091</f>
        <v>-3.6868521609642557</v>
      </c>
      <c r="M424" s="6">
        <f>G424-G$1091</f>
        <v>-2.639281438596651</v>
      </c>
      <c r="N424" s="6">
        <f>H424-H$1091</f>
        <v>-2.9443976516540507</v>
      </c>
      <c r="O424" s="6">
        <f>I424-I$1091</f>
        <v>-2.1143518440299998</v>
      </c>
    </row>
    <row r="425" spans="1:15" x14ac:dyDescent="0.15">
      <c r="A425" s="1">
        <v>19</v>
      </c>
      <c r="B425" s="1" t="s">
        <v>121</v>
      </c>
      <c r="C425" s="1">
        <v>8</v>
      </c>
      <c r="D425" s="1" t="s">
        <v>21</v>
      </c>
      <c r="E425" s="4">
        <f>IF(マンアワー!E425&gt;0,LN(マンアワー!E425),0)</f>
        <v>9.1212253825795937</v>
      </c>
      <c r="F425" s="4">
        <f>IF(マンアワー!F425&gt;0,LN(マンアワー!F425),0)</f>
        <v>8.9572391399223701</v>
      </c>
      <c r="G425" s="4">
        <f>IF(マンアワー!G425&gt;0,LN(マンアワー!G425),0)</f>
        <v>8.9384700186392916</v>
      </c>
      <c r="H425" s="4">
        <f>IF(マンアワー!H425&gt;0,LN(マンアワー!H425),0)</f>
        <v>8.8389418966270608</v>
      </c>
      <c r="I425" s="4">
        <f>IF(マンアワー!I425&gt;0,LN(マンアワー!I425),0)</f>
        <v>8.1220093195580283</v>
      </c>
      <c r="K425" s="6">
        <f>E425-E$1092</f>
        <v>-0.86851637365401047</v>
      </c>
      <c r="L425" s="6">
        <f>F425-F$1092</f>
        <v>-1.022366019114477</v>
      </c>
      <c r="M425" s="6">
        <f>G425-G$1092</f>
        <v>-0.94790575569540714</v>
      </c>
      <c r="N425" s="6">
        <f>H425-H$1092</f>
        <v>-0.78609331504021007</v>
      </c>
      <c r="O425" s="6">
        <f>I425-I$1092</f>
        <v>-1.0415577321332563</v>
      </c>
    </row>
    <row r="426" spans="1:15" x14ac:dyDescent="0.15">
      <c r="A426" s="1">
        <v>19</v>
      </c>
      <c r="B426" s="1" t="s">
        <v>121</v>
      </c>
      <c r="C426" s="1">
        <v>9</v>
      </c>
      <c r="D426" s="1" t="s">
        <v>22</v>
      </c>
      <c r="E426" s="4">
        <f>IF(マンアワー!E426&gt;0,LN(マンアワー!E426),0)</f>
        <v>8.1370215514691697</v>
      </c>
      <c r="F426" s="4">
        <f>IF(マンアワー!F426&gt;0,LN(マンアワー!F426),0)</f>
        <v>8.4746528004423869</v>
      </c>
      <c r="G426" s="4">
        <f>IF(マンアワー!G426&gt;0,LN(マンアワー!G426),0)</f>
        <v>8.8628790792950927</v>
      </c>
      <c r="H426" s="4">
        <f>IF(マンアワー!H426&gt;0,LN(マンアワー!H426),0)</f>
        <v>8.6000539532692919</v>
      </c>
      <c r="I426" s="4">
        <f>IF(マンアワー!I426&gt;0,LN(マンアワー!I426),0)</f>
        <v>8.4691048631594743</v>
      </c>
      <c r="K426" s="6">
        <f>E426-E$1093</f>
        <v>-1.7969035030468579</v>
      </c>
      <c r="L426" s="6">
        <f>F426-F$1093</f>
        <v>-1.2181823498260389</v>
      </c>
      <c r="M426" s="6">
        <f>G426-G$1093</f>
        <v>-0.68103478521333471</v>
      </c>
      <c r="N426" s="6">
        <f>H426-H$1093</f>
        <v>-0.72705108727090462</v>
      </c>
      <c r="O426" s="6">
        <f>I426-I$1093</f>
        <v>-0.87699993156988576</v>
      </c>
    </row>
    <row r="427" spans="1:15" x14ac:dyDescent="0.15">
      <c r="A427" s="1">
        <v>19</v>
      </c>
      <c r="B427" s="1" t="s">
        <v>121</v>
      </c>
      <c r="C427" s="1">
        <v>10</v>
      </c>
      <c r="D427" s="1" t="s">
        <v>23</v>
      </c>
      <c r="E427" s="4">
        <f>IF(マンアワー!E427&gt;0,LN(マンアワー!E427),0)</f>
        <v>9.1687568814082869</v>
      </c>
      <c r="F427" s="4">
        <f>IF(マンアワー!F427&gt;0,LN(マンアワー!F427),0)</f>
        <v>8.9931038131726684</v>
      </c>
      <c r="G427" s="4">
        <f>IF(マンアワー!G427&gt;0,LN(マンアワー!G427),0)</f>
        <v>9.4626176434402502</v>
      </c>
      <c r="H427" s="4">
        <f>IF(マンアワー!H427&gt;0,LN(マンアワー!H427),0)</f>
        <v>9.3844618634583608</v>
      </c>
      <c r="I427" s="4">
        <f>IF(マンアワー!I427&gt;0,LN(マンアワー!I427),0)</f>
        <v>9.1362257312193353</v>
      </c>
      <c r="K427" s="6">
        <f>E427-E$1094</f>
        <v>-0.93995758001868346</v>
      </c>
      <c r="L427" s="6">
        <f>F427-F$1094</f>
        <v>-1.0665907176893885</v>
      </c>
      <c r="M427" s="6">
        <f>G427-G$1094</f>
        <v>-0.83485537984211255</v>
      </c>
      <c r="N427" s="6">
        <f>H427-H$1094</f>
        <v>-0.7284010752225214</v>
      </c>
      <c r="O427" s="6">
        <f>I427-I$1094</f>
        <v>-0.72223524162509456</v>
      </c>
    </row>
    <row r="428" spans="1:15" x14ac:dyDescent="0.15">
      <c r="A428" s="1">
        <v>19</v>
      </c>
      <c r="B428" s="1" t="s">
        <v>121</v>
      </c>
      <c r="C428" s="1">
        <v>11</v>
      </c>
      <c r="D428" s="1" t="s">
        <v>24</v>
      </c>
      <c r="E428" s="4">
        <f>IF(マンアワー!E428&gt;0,LN(マンアワー!E428),0)</f>
        <v>9.3871259938122531</v>
      </c>
      <c r="F428" s="4">
        <f>IF(マンアワー!F428&gt;0,LN(マンアワー!F428),0)</f>
        <v>9.7094098901000407</v>
      </c>
      <c r="G428" s="4">
        <f>IF(マンアワー!G428&gt;0,LN(マンアワー!G428),0)</f>
        <v>10.21842273048804</v>
      </c>
      <c r="H428" s="4">
        <f>IF(マンアワー!H428&gt;0,LN(マンアワー!H428),0)</f>
        <v>10.506581881929907</v>
      </c>
      <c r="I428" s="4">
        <f>IF(マンアワー!I428&gt;0,LN(マンアワー!I428),0)</f>
        <v>10.309183711176535</v>
      </c>
      <c r="K428" s="6">
        <f>E428-E$1095</f>
        <v>-0.80744645692063699</v>
      </c>
      <c r="L428" s="6">
        <f>F428-F$1095</f>
        <v>-0.54495974111258327</v>
      </c>
      <c r="M428" s="6">
        <f>G428-G$1095</f>
        <v>-0.25853202842543688</v>
      </c>
      <c r="N428" s="6">
        <f>H428-H$1095</f>
        <v>9.9697142137928907E-2</v>
      </c>
      <c r="O428" s="6">
        <f>I428-I$1095</f>
        <v>3.2792242969108543E-2</v>
      </c>
    </row>
    <row r="429" spans="1:15" x14ac:dyDescent="0.15">
      <c r="A429" s="1">
        <v>19</v>
      </c>
      <c r="B429" s="1" t="s">
        <v>121</v>
      </c>
      <c r="C429" s="1">
        <v>12</v>
      </c>
      <c r="D429" s="1" t="s">
        <v>25</v>
      </c>
      <c r="E429" s="4">
        <f>IF(マンアワー!E429&gt;0,LN(マンアワー!E429),0)</f>
        <v>10.07119107897655</v>
      </c>
      <c r="F429" s="4">
        <f>IF(マンアワー!F429&gt;0,LN(マンアワー!F429),0)</f>
        <v>10.381494893336832</v>
      </c>
      <c r="G429" s="4">
        <f>IF(マンアワー!G429&gt;0,LN(マンアワー!G429),0)</f>
        <v>11.065212665504834</v>
      </c>
      <c r="H429" s="4">
        <f>IF(マンアワー!H429&gt;0,LN(マンアワー!H429),0)</f>
        <v>10.808071926975636</v>
      </c>
      <c r="I429" s="4">
        <f>IF(マンアワー!I429&gt;0,LN(マンアワー!I429),0)</f>
        <v>10.739410398883395</v>
      </c>
      <c r="K429" s="6">
        <f>E429-E$1096</f>
        <v>-0.11769739273263546</v>
      </c>
      <c r="L429" s="6">
        <f>F429-F$1096</f>
        <v>-3.4065952817311285E-2</v>
      </c>
      <c r="M429" s="6">
        <f>G429-G$1096</f>
        <v>8.4347494648531196E-2</v>
      </c>
      <c r="N429" s="6">
        <f>H429-H$1096</f>
        <v>-7.4900435017747569E-2</v>
      </c>
      <c r="O429" s="6">
        <f>I429-I$1096</f>
        <v>4.5959861764984566E-2</v>
      </c>
    </row>
    <row r="430" spans="1:15" x14ac:dyDescent="0.15">
      <c r="A430" s="1">
        <v>19</v>
      </c>
      <c r="B430" s="1" t="s">
        <v>121</v>
      </c>
      <c r="C430" s="1">
        <v>13</v>
      </c>
      <c r="D430" s="1" t="s">
        <v>26</v>
      </c>
      <c r="E430" s="4">
        <f>IF(マンアワー!E430&gt;0,LN(マンアワー!E430),0)</f>
        <v>8.4650264136224251</v>
      </c>
      <c r="F430" s="4">
        <f>IF(マンアワー!F430&gt;0,LN(マンアワー!F430),0)</f>
        <v>9.0388889486478465</v>
      </c>
      <c r="G430" s="4">
        <f>IF(マンアワー!G430&gt;0,LN(マンアワー!G430),0)</f>
        <v>9.1417931614183914</v>
      </c>
      <c r="H430" s="4">
        <f>IF(マンアワー!H430&gt;0,LN(マンアワー!H430),0)</f>
        <v>9.1781849542278788</v>
      </c>
      <c r="I430" s="4">
        <f>IF(マンアワー!I430&gt;0,LN(マンアワー!I430),0)</f>
        <v>9.2100002001161041</v>
      </c>
      <c r="K430" s="6">
        <f>E430-E$1097</f>
        <v>-1.1685235245960275</v>
      </c>
      <c r="L430" s="6">
        <f>F430-F$1097</f>
        <v>-0.72715679757346408</v>
      </c>
      <c r="M430" s="6">
        <f>G430-G$1097</f>
        <v>-0.67358220103592004</v>
      </c>
      <c r="N430" s="6">
        <f>H430-H$1097</f>
        <v>-0.55427508163145056</v>
      </c>
      <c r="O430" s="6">
        <f>I430-I$1097</f>
        <v>-0.72894718043617246</v>
      </c>
    </row>
    <row r="431" spans="1:15" x14ac:dyDescent="0.15">
      <c r="A431" s="1">
        <v>19</v>
      </c>
      <c r="B431" s="1" t="s">
        <v>121</v>
      </c>
      <c r="C431" s="1">
        <v>14</v>
      </c>
      <c r="D431" s="1" t="s">
        <v>27</v>
      </c>
      <c r="E431" s="4">
        <f>IF(マンアワー!E431&gt;0,LN(マンアワー!E431),0)</f>
        <v>9.1057079603944189</v>
      </c>
      <c r="F431" s="4">
        <f>IF(マンアワー!F431&gt;0,LN(マンアワー!F431),0)</f>
        <v>9.6734381003461003</v>
      </c>
      <c r="G431" s="4">
        <f>IF(マンアワー!G431&gt;0,LN(マンアワー!G431),0)</f>
        <v>9.4831465381158608</v>
      </c>
      <c r="H431" s="4">
        <f>IF(マンアワー!H431&gt;0,LN(マンアワー!H431),0)</f>
        <v>9.1735120536629893</v>
      </c>
      <c r="I431" s="4">
        <f>IF(マンアワー!I431&gt;0,LN(マンアワー!I431),0)</f>
        <v>8.629905158490601</v>
      </c>
      <c r="K431" s="6">
        <f>E431-E$1098</f>
        <v>1.1505761159853973</v>
      </c>
      <c r="L431" s="6">
        <f>F431-F$1098</f>
        <v>1.3228338995626885</v>
      </c>
      <c r="M431" s="6">
        <f>G431-G$1098</f>
        <v>0.93730730030213216</v>
      </c>
      <c r="N431" s="6">
        <f>H431-H$1098</f>
        <v>1.0007948344646458</v>
      </c>
      <c r="O431" s="6">
        <f>I431-I$1098</f>
        <v>0.48341696112615118</v>
      </c>
    </row>
    <row r="432" spans="1:15" x14ac:dyDescent="0.15">
      <c r="A432" s="1">
        <v>19</v>
      </c>
      <c r="B432" s="1" t="s">
        <v>121</v>
      </c>
      <c r="C432" s="1">
        <v>15</v>
      </c>
      <c r="D432" s="1" t="s">
        <v>28</v>
      </c>
      <c r="E432" s="4">
        <f>IF(マンアワー!E432&gt;0,LN(マンアワー!E432),0)</f>
        <v>10.774599566305518</v>
      </c>
      <c r="F432" s="4">
        <f>IF(マンアワー!F432&gt;0,LN(マンアワー!F432),0)</f>
        <v>10.816854267504318</v>
      </c>
      <c r="G432" s="4">
        <f>IF(マンアワー!G432&gt;0,LN(マンアワー!G432),0)</f>
        <v>10.952635479381541</v>
      </c>
      <c r="H432" s="4">
        <f>IF(マンアワー!H432&gt;0,LN(マンアワー!H432),0)</f>
        <v>10.725439535733781</v>
      </c>
      <c r="I432" s="4">
        <f>IF(マンアワー!I432&gt;0,LN(マンアワー!I432),0)</f>
        <v>10.257751154044964</v>
      </c>
      <c r="K432" s="6">
        <f>E432-E$1099</f>
        <v>-0.59859000438607879</v>
      </c>
      <c r="L432" s="6">
        <f>F432-F$1099</f>
        <v>-0.48465629052282644</v>
      </c>
      <c r="M432" s="6">
        <f>G432-G$1099</f>
        <v>-0.36382096107297102</v>
      </c>
      <c r="N432" s="6">
        <f>H432-H$1099</f>
        <v>-0.34340807415624042</v>
      </c>
      <c r="O432" s="6">
        <f>I432-I$1099</f>
        <v>-0.48475685793977341</v>
      </c>
    </row>
    <row r="433" spans="1:15" x14ac:dyDescent="0.15">
      <c r="A433" s="1">
        <v>19</v>
      </c>
      <c r="B433" s="1" t="s">
        <v>120</v>
      </c>
      <c r="C433" s="1">
        <v>16</v>
      </c>
      <c r="D433" s="1" t="s">
        <v>11</v>
      </c>
      <c r="E433" s="4">
        <f>IF(マンアワー!E433&gt;0,LN(マンアワー!E433),0)</f>
        <v>11.079570536130271</v>
      </c>
      <c r="F433" s="4">
        <f>IF(マンアワー!F433&gt;0,LN(マンアワー!F433),0)</f>
        <v>11.37873978584426</v>
      </c>
      <c r="G433" s="4">
        <f>IF(マンアワー!G433&gt;0,LN(マンアワー!G433),0)</f>
        <v>11.545279200134988</v>
      </c>
      <c r="H433" s="4">
        <f>IF(マンアワー!H433&gt;0,LN(マンアワー!H433),0)</f>
        <v>11.565741578085619</v>
      </c>
      <c r="I433" s="4">
        <f>IF(マンアワー!I433&gt;0,LN(マンアワー!I433),0)</f>
        <v>11.228111722706958</v>
      </c>
      <c r="K433" s="6">
        <f>E433-E$1100</f>
        <v>-0.90272310843507242</v>
      </c>
      <c r="L433" s="6">
        <f>F433-F$1100</f>
        <v>-0.90719000319388421</v>
      </c>
      <c r="M433" s="6">
        <f>G433-G$1100</f>
        <v>-0.72022625835094267</v>
      </c>
      <c r="N433" s="6">
        <f>H433-H$1100</f>
        <v>-0.68598047959620345</v>
      </c>
      <c r="O433" s="6">
        <f>I433-I$1100</f>
        <v>-0.74104722405250989</v>
      </c>
    </row>
    <row r="434" spans="1:15" x14ac:dyDescent="0.15">
      <c r="A434" s="1">
        <v>19</v>
      </c>
      <c r="B434" s="1" t="s">
        <v>120</v>
      </c>
      <c r="C434" s="1">
        <v>17</v>
      </c>
      <c r="D434" s="1" t="s">
        <v>12</v>
      </c>
      <c r="E434" s="4">
        <f>IF(マンアワー!E434&gt;0,LN(マンアワー!E434),0)</f>
        <v>8.4046635046611673</v>
      </c>
      <c r="F434" s="4">
        <f>IF(マンアワー!F434&gt;0,LN(マンアワー!F434),0)</f>
        <v>8.5000397833643433</v>
      </c>
      <c r="G434" s="4">
        <f>IF(マンアワー!G434&gt;0,LN(マンアワー!G434),0)</f>
        <v>8.6992853591820705</v>
      </c>
      <c r="H434" s="4">
        <f>IF(マンアワー!H434&gt;0,LN(マンアワー!H434),0)</f>
        <v>8.6995902933815081</v>
      </c>
      <c r="I434" s="4">
        <f>IF(マンアワー!I434&gt;0,LN(マンアワー!I434),0)</f>
        <v>8.6403079333715525</v>
      </c>
      <c r="K434" s="6">
        <f>E434-E$1101</f>
        <v>-0.76784183154441799</v>
      </c>
      <c r="L434" s="6">
        <f>F434-F$1101</f>
        <v>-0.83590053410246412</v>
      </c>
      <c r="M434" s="6">
        <f>G434-G$1101</f>
        <v>-0.7480254385113323</v>
      </c>
      <c r="N434" s="6">
        <f>H434-H$1101</f>
        <v>-0.79713117054761717</v>
      </c>
      <c r="O434" s="6">
        <f>I434-I$1101</f>
        <v>-0.80421634170532208</v>
      </c>
    </row>
    <row r="435" spans="1:15" x14ac:dyDescent="0.15">
      <c r="A435" s="1">
        <v>19</v>
      </c>
      <c r="B435" s="1" t="s">
        <v>120</v>
      </c>
      <c r="C435" s="1">
        <v>18</v>
      </c>
      <c r="D435" s="1" t="s">
        <v>13</v>
      </c>
      <c r="E435" s="4">
        <f>IF(マンアワー!E435&gt;0,LN(マンアワー!E435),0)</f>
        <v>11.760148579750647</v>
      </c>
      <c r="F435" s="4">
        <f>IF(マンアワー!F435&gt;0,LN(マンアワー!F435),0)</f>
        <v>11.849220300291799</v>
      </c>
      <c r="G435" s="4">
        <f>IF(マンアワー!G435&gt;0,LN(マンアワー!G435),0)</f>
        <v>11.812629638325236</v>
      </c>
      <c r="H435" s="4">
        <f>IF(マンアワー!H435&gt;0,LN(マンアワー!H435),0)</f>
        <v>11.657569866337036</v>
      </c>
      <c r="I435" s="4">
        <f>IF(マンアワー!I435&gt;0,LN(マンアワー!I435),0)</f>
        <v>11.412681583543703</v>
      </c>
      <c r="K435" s="6">
        <f>E435-E$1102</f>
        <v>-0.82843189423166663</v>
      </c>
      <c r="L435" s="6">
        <f>F435-F$1102</f>
        <v>-0.86418957663400775</v>
      </c>
      <c r="M435" s="6">
        <f>G435-G$1102</f>
        <v>-0.83247509666192165</v>
      </c>
      <c r="N435" s="6">
        <f>H435-H$1102</f>
        <v>-0.85060798613932853</v>
      </c>
      <c r="O435" s="6">
        <f>I435-I$1102</f>
        <v>-0.92322413970697248</v>
      </c>
    </row>
    <row r="436" spans="1:15" x14ac:dyDescent="0.15">
      <c r="A436" s="1">
        <v>19</v>
      </c>
      <c r="B436" s="1" t="s">
        <v>120</v>
      </c>
      <c r="C436" s="1">
        <v>19</v>
      </c>
      <c r="D436" s="1" t="s">
        <v>14</v>
      </c>
      <c r="E436" s="4">
        <f>IF(マンアワー!E436&gt;0,LN(マンアワー!E436),0)</f>
        <v>9.636484023704007</v>
      </c>
      <c r="F436" s="4">
        <f>IF(マンアワー!F436&gt;0,LN(マンアワー!F436),0)</f>
        <v>9.9145768924629145</v>
      </c>
      <c r="G436" s="4">
        <f>IF(マンアワー!G436&gt;0,LN(マンアワー!G436),0)</f>
        <v>10.085607512972748</v>
      </c>
      <c r="H436" s="4">
        <f>IF(マンアワー!H436&gt;0,LN(マンアワー!H436),0)</f>
        <v>9.9144167443057398</v>
      </c>
      <c r="I436" s="4">
        <f>IF(マンアワー!I436&gt;0,LN(マンアワー!I436),0)</f>
        <v>9.8004850862322961</v>
      </c>
      <c r="K436" s="6">
        <f>E436-E$1103</f>
        <v>-0.81632113263170325</v>
      </c>
      <c r="L436" s="6">
        <f>F436-F$1103</f>
        <v>-0.82331270024539016</v>
      </c>
      <c r="M436" s="6">
        <f>G436-G$1103</f>
        <v>-0.75848651851060644</v>
      </c>
      <c r="N436" s="6">
        <f>H436-H$1103</f>
        <v>-0.80064045288517782</v>
      </c>
      <c r="O436" s="6">
        <f>I436-I$1103</f>
        <v>-0.87429691033499601</v>
      </c>
    </row>
    <row r="437" spans="1:15" x14ac:dyDescent="0.15">
      <c r="A437" s="1">
        <v>19</v>
      </c>
      <c r="B437" s="1" t="s">
        <v>120</v>
      </c>
      <c r="C437" s="1">
        <v>20</v>
      </c>
      <c r="D437" s="1" t="s">
        <v>15</v>
      </c>
      <c r="E437" s="4">
        <f>IF(マンアワー!E437&gt;0,LN(マンアワー!E437),0)</f>
        <v>7.7386485207676934</v>
      </c>
      <c r="F437" s="4">
        <f>IF(マンアワー!F437&gt;0,LN(マンアワー!F437),0)</f>
        <v>8.4121418519265934</v>
      </c>
      <c r="G437" s="4">
        <f>IF(マンアワー!G437&gt;0,LN(マンアワー!G437),0)</f>
        <v>9.0055391350225058</v>
      </c>
      <c r="H437" s="4">
        <f>IF(マンアワー!H437&gt;0,LN(マンアワー!H437),0)</f>
        <v>8.9350379000228966</v>
      </c>
      <c r="I437" s="4">
        <f>IF(マンアワー!I437&gt;0,LN(マンアワー!I437),0)</f>
        <v>8.8351708785470375</v>
      </c>
      <c r="K437" s="6">
        <f>E437-E$1104</f>
        <v>-0.93241496589219253</v>
      </c>
      <c r="L437" s="6">
        <f>F437-F$1104</f>
        <v>-0.86422254523931485</v>
      </c>
      <c r="M437" s="6">
        <f>G437-G$1104</f>
        <v>-0.66156061731741289</v>
      </c>
      <c r="N437" s="6">
        <f>H437-H$1104</f>
        <v>-0.76779170794142715</v>
      </c>
      <c r="O437" s="6">
        <f>I437-I$1104</f>
        <v>-0.82199911967303052</v>
      </c>
    </row>
    <row r="438" spans="1:15" x14ac:dyDescent="0.15">
      <c r="A438" s="1">
        <v>19</v>
      </c>
      <c r="B438" s="1" t="s">
        <v>120</v>
      </c>
      <c r="C438" s="1">
        <v>21</v>
      </c>
      <c r="D438" s="1" t="s">
        <v>16</v>
      </c>
      <c r="E438" s="4">
        <f>IF(マンアワー!E438&gt;0,LN(マンアワー!E438),0)</f>
        <v>10.420649081702916</v>
      </c>
      <c r="F438" s="4">
        <f>IF(マンアワー!F438&gt;0,LN(マンアワー!F438),0)</f>
        <v>10.42951266803064</v>
      </c>
      <c r="G438" s="4">
        <f>IF(マンアワー!G438&gt;0,LN(マンアワー!G438),0)</f>
        <v>10.553655643547435</v>
      </c>
      <c r="H438" s="4">
        <f>IF(マンアワー!H438&gt;0,LN(マンアワー!H438),0)</f>
        <v>10.636963961916567</v>
      </c>
      <c r="I438" s="4">
        <f>IF(マンアワー!I438&gt;0,LN(マンアワー!I438),0)</f>
        <v>10.516253850560839</v>
      </c>
      <c r="K438" s="6">
        <f>E438-E$1105</f>
        <v>-1.1395212960215719</v>
      </c>
      <c r="L438" s="6">
        <f>F438-F$1105</f>
        <v>-1.1849367575724301</v>
      </c>
      <c r="M438" s="6">
        <f>G438-G$1105</f>
        <v>-1.1024436571312801</v>
      </c>
      <c r="N438" s="6">
        <f>H438-H$1105</f>
        <v>-0.98332141840522169</v>
      </c>
      <c r="O438" s="6">
        <f>I438-I$1105</f>
        <v>-1.0148890014071323</v>
      </c>
    </row>
    <row r="439" spans="1:15" x14ac:dyDescent="0.15">
      <c r="A439" s="1">
        <v>19</v>
      </c>
      <c r="B439" s="1" t="s">
        <v>119</v>
      </c>
      <c r="C439" s="1">
        <v>22</v>
      </c>
      <c r="D439" s="1" t="s">
        <v>8</v>
      </c>
      <c r="E439" s="4">
        <f>IF(マンアワー!E439&gt;0,LN(マンアワー!E439),0)</f>
        <v>11.67577447047853</v>
      </c>
      <c r="F439" s="4">
        <f>IF(マンアワー!F439&gt;0,LN(マンアワー!F439),0)</f>
        <v>11.993574306027334</v>
      </c>
      <c r="G439" s="4">
        <f>IF(マンアワー!G439&gt;0,LN(マンアワー!G439),0)</f>
        <v>12.310402073468019</v>
      </c>
      <c r="H439" s="4">
        <f>IF(マンアワー!H439&gt;0,LN(マンアワー!H439),0)</f>
        <v>12.442750361508574</v>
      </c>
      <c r="I439" s="4">
        <f>IF(マンアワー!I439&gt;0,LN(マンアワー!I439),0)</f>
        <v>12.443756767063581</v>
      </c>
      <c r="K439" s="6">
        <f>E439-E$1106</f>
        <v>-0.88744391889746943</v>
      </c>
      <c r="L439" s="6">
        <f>F439-F$1106</f>
        <v>-0.82391428643528464</v>
      </c>
      <c r="M439" s="6">
        <f>G439-G$1106</f>
        <v>-0.75689615950595268</v>
      </c>
      <c r="N439" s="6">
        <f>H439-H$1106</f>
        <v>-0.74260880992631861</v>
      </c>
      <c r="O439" s="6">
        <f>I439-I$1106</f>
        <v>-0.84951261086199814</v>
      </c>
    </row>
    <row r="440" spans="1:15" x14ac:dyDescent="0.15">
      <c r="A440" s="1">
        <v>19</v>
      </c>
      <c r="B440" s="1" t="s">
        <v>119</v>
      </c>
      <c r="C440" s="1">
        <v>23</v>
      </c>
      <c r="D440" s="1" t="s">
        <v>29</v>
      </c>
      <c r="E440" s="4">
        <f>IF(マンアワー!E440&gt;0,LN(マンアワー!E440),0)</f>
        <v>10.805896433779536</v>
      </c>
      <c r="F440" s="4">
        <f>IF(マンアワー!F440&gt;0,LN(マンアワー!F440),0)</f>
        <v>10.92827024337981</v>
      </c>
      <c r="G440" s="4">
        <f>IF(マンアワー!G440&gt;0,LN(マンアワー!G440),0)</f>
        <v>10.982135361724625</v>
      </c>
      <c r="H440" s="4">
        <f>IF(マンアワー!H440&gt;0,LN(マンアワー!H440),0)</f>
        <v>10.931445568079823</v>
      </c>
      <c r="I440" s="4">
        <f>IF(マンアワー!I440&gt;0,LN(マンアワー!I440),0)</f>
        <v>10.752531604881728</v>
      </c>
      <c r="K440" s="6">
        <f>E440-E$1107</f>
        <v>-0.8048309368774671</v>
      </c>
      <c r="L440" s="6">
        <f>F440-F$1107</f>
        <v>-0.82852467844809041</v>
      </c>
      <c r="M440" s="6">
        <f>G440-G$1107</f>
        <v>-0.75649895263400069</v>
      </c>
      <c r="N440" s="6">
        <f>H440-H$1107</f>
        <v>-0.73017529315410634</v>
      </c>
      <c r="O440" s="6">
        <f>I440-I$1107</f>
        <v>-0.7443409013415927</v>
      </c>
    </row>
    <row r="441" spans="1:15" x14ac:dyDescent="0.15">
      <c r="A441" s="1">
        <v>20</v>
      </c>
      <c r="B441" s="1" t="s">
        <v>123</v>
      </c>
      <c r="C441" s="1">
        <v>1</v>
      </c>
      <c r="D441" s="1" t="s">
        <v>9</v>
      </c>
      <c r="E441" s="4">
        <f>IF(マンアワー!E441&gt;0,LN(マンアワー!E441),0)</f>
        <v>13.429699930225373</v>
      </c>
      <c r="F441" s="4">
        <f>IF(マンアワー!F441&gt;0,LN(マンアワー!F441),0)</f>
        <v>13.060443619291343</v>
      </c>
      <c r="G441" s="4">
        <f>IF(マンアワー!G441&gt;0,LN(マンアワー!G441),0)</f>
        <v>12.721827337002596</v>
      </c>
      <c r="H441" s="4">
        <f>IF(マンアワー!H441&gt;0,LN(マンアワー!H441),0)</f>
        <v>12.407108585250105</v>
      </c>
      <c r="I441" s="4">
        <f>IF(マンアワー!I441&gt;0,LN(マンアワー!I441),0)</f>
        <v>12.189507914667521</v>
      </c>
      <c r="K441" s="6">
        <f>E441-E$1085</f>
        <v>0.60166828931789595</v>
      </c>
      <c r="L441" s="6">
        <f>F441-F$1085</f>
        <v>0.65084120120687494</v>
      </c>
      <c r="M441" s="6">
        <f>G441-G$1085</f>
        <v>0.71562025274877428</v>
      </c>
      <c r="N441" s="6">
        <f>H441-H$1085</f>
        <v>0.82605249052942575</v>
      </c>
      <c r="O441" s="6">
        <f>I441-I$1085</f>
        <v>0.84675903595628554</v>
      </c>
    </row>
    <row r="442" spans="1:15" x14ac:dyDescent="0.15">
      <c r="A442" s="1">
        <v>20</v>
      </c>
      <c r="B442" s="1" t="s">
        <v>123</v>
      </c>
      <c r="C442" s="1">
        <v>2</v>
      </c>
      <c r="D442" s="1" t="s">
        <v>10</v>
      </c>
      <c r="E442" s="4">
        <f>IF(マンアワー!E442&gt;0,LN(マンアワー!E442),0)</f>
        <v>8.4213147023591564</v>
      </c>
      <c r="F442" s="4">
        <f>IF(マンアワー!F442&gt;0,LN(マンアワー!F442),0)</f>
        <v>8.3178984788261818</v>
      </c>
      <c r="G442" s="4">
        <f>IF(マンアワー!G442&gt;0,LN(マンアワー!G442),0)</f>
        <v>8.5413955900508505</v>
      </c>
      <c r="H442" s="4">
        <f>IF(マンアワー!H442&gt;0,LN(マンアワー!H442),0)</f>
        <v>8.241654616740254</v>
      </c>
      <c r="I442" s="4">
        <f>IF(マンアワー!I442&gt;0,LN(マンアワー!I442),0)</f>
        <v>7.3623577185012428</v>
      </c>
      <c r="K442" s="6">
        <f>E442-E$1086</f>
        <v>-0.42701160134684635</v>
      </c>
      <c r="L442" s="6">
        <f>F442-F$1086</f>
        <v>-2.8231117591257515E-3</v>
      </c>
      <c r="M442" s="6">
        <f>G442-G$1086</f>
        <v>0.46566337608575026</v>
      </c>
      <c r="N442" s="6">
        <f>H442-H$1086</f>
        <v>0.52271004755229011</v>
      </c>
      <c r="O442" s="6">
        <f>I442-I$1086</f>
        <v>0.38594385426384825</v>
      </c>
    </row>
    <row r="443" spans="1:15" x14ac:dyDescent="0.15">
      <c r="A443" s="1">
        <v>20</v>
      </c>
      <c r="B443" s="1" t="s">
        <v>125</v>
      </c>
      <c r="C443" s="1">
        <v>3</v>
      </c>
      <c r="D443" s="1" t="s">
        <v>17</v>
      </c>
      <c r="E443" s="4">
        <f>IF(マンアワー!E443&gt;0,LN(マンアワー!E443),0)</f>
        <v>10.966020397327863</v>
      </c>
      <c r="F443" s="4">
        <f>IF(マンアワー!F443&gt;0,LN(マンアワー!F443),0)</f>
        <v>10.977936991317799</v>
      </c>
      <c r="G443" s="4">
        <f>IF(マンアワー!G443&gt;0,LN(マンアワー!G443),0)</f>
        <v>11.02973828750336</v>
      </c>
      <c r="H443" s="4">
        <f>IF(マンアワー!H443&gt;0,LN(マンアワー!H443),0)</f>
        <v>10.955280139732249</v>
      </c>
      <c r="I443" s="4">
        <f>IF(マンアワー!I443&gt;0,LN(マンアワー!I443),0)</f>
        <v>10.808013626734777</v>
      </c>
      <c r="K443" s="6">
        <f>E443-E$1087</f>
        <v>0.25647370305392414</v>
      </c>
      <c r="L443" s="6">
        <f>F443-F$1087</f>
        <v>0.25980826750655872</v>
      </c>
      <c r="M443" s="6">
        <f>G443-G$1087</f>
        <v>0.20583918415580094</v>
      </c>
      <c r="N443" s="6">
        <f>H443-H$1087</f>
        <v>0.22841174717227197</v>
      </c>
      <c r="O443" s="6">
        <f>I443-I$1087</f>
        <v>0.20149773682976502</v>
      </c>
    </row>
    <row r="444" spans="1:15" x14ac:dyDescent="0.15">
      <c r="A444" s="1">
        <v>20</v>
      </c>
      <c r="B444" s="1" t="s">
        <v>125</v>
      </c>
      <c r="C444" s="1">
        <v>4</v>
      </c>
      <c r="D444" s="1" t="s">
        <v>18</v>
      </c>
      <c r="E444" s="4">
        <f>IF(マンアワー!E444&gt;0,LN(マンアワー!E444),0)</f>
        <v>10.87565353406619</v>
      </c>
      <c r="F444" s="4">
        <f>IF(マンアワー!F444&gt;0,LN(マンアワー!F444),0)</f>
        <v>10.55868639102399</v>
      </c>
      <c r="G444" s="4">
        <f>IF(マンアワー!G444&gt;0,LN(マンアワー!G444),0)</f>
        <v>10.285576820620026</v>
      </c>
      <c r="H444" s="4">
        <f>IF(マンアワー!H444&gt;0,LN(マンアワー!H444),0)</f>
        <v>9.4602266823428991</v>
      </c>
      <c r="I444" s="4">
        <f>IF(マンアワー!I444&gt;0,LN(マンアワー!I444),0)</f>
        <v>8.6459110092625799</v>
      </c>
      <c r="K444" s="6">
        <f>E444-E$1088</f>
        <v>-3.3413786146573088E-2</v>
      </c>
      <c r="L444" s="6">
        <f>F444-F$1088</f>
        <v>-0.29732348142343845</v>
      </c>
      <c r="M444" s="6">
        <f>G444-G$1088</f>
        <v>-0.58953465020288753</v>
      </c>
      <c r="N444" s="6">
        <f>H444-H$1088</f>
        <v>-0.75761144883241194</v>
      </c>
      <c r="O444" s="6">
        <f>I444-I$1088</f>
        <v>-0.78921763332143335</v>
      </c>
    </row>
    <row r="445" spans="1:15" x14ac:dyDescent="0.15">
      <c r="A445" s="1">
        <v>20</v>
      </c>
      <c r="B445" s="1" t="s">
        <v>125</v>
      </c>
      <c r="C445" s="1">
        <v>5</v>
      </c>
      <c r="D445" s="1" t="s">
        <v>19</v>
      </c>
      <c r="E445" s="4">
        <f>IF(マンアワー!E445&gt;0,LN(マンアワー!E445),0)</f>
        <v>9.4793514693507408</v>
      </c>
      <c r="F445" s="4">
        <f>IF(マンアワー!F445&gt;0,LN(マンアワー!F445),0)</f>
        <v>9.349358027182074</v>
      </c>
      <c r="G445" s="4">
        <f>IF(マンアワー!G445&gt;0,LN(マンアワー!G445),0)</f>
        <v>9.3117034394759344</v>
      </c>
      <c r="H445" s="4">
        <f>IF(マンアワー!H445&gt;0,LN(マンアワー!H445),0)</f>
        <v>9.1396407908893718</v>
      </c>
      <c r="I445" s="4">
        <f>IF(マンアワー!I445&gt;0,LN(マンアワー!I445),0)</f>
        <v>8.87024632897689</v>
      </c>
      <c r="K445" s="6">
        <f>E445-E$1089</f>
        <v>0.13689358660005269</v>
      </c>
      <c r="L445" s="6">
        <f>F445-F$1089</f>
        <v>0.16277947810353588</v>
      </c>
      <c r="M445" s="6">
        <f>G445-G$1089</f>
        <v>6.4698707337431216E-2</v>
      </c>
      <c r="N445" s="6">
        <f>H445-H$1089</f>
        <v>7.7731507327593263E-2</v>
      </c>
      <c r="O445" s="6">
        <f>I445-I$1089</f>
        <v>0.10700620656850823</v>
      </c>
    </row>
    <row r="446" spans="1:15" x14ac:dyDescent="0.15">
      <c r="A446" s="1">
        <v>20</v>
      </c>
      <c r="B446" s="1" t="s">
        <v>285</v>
      </c>
      <c r="C446" s="1">
        <v>6</v>
      </c>
      <c r="D446" s="1" t="s">
        <v>3</v>
      </c>
      <c r="E446" s="4">
        <f>IF(マンアワー!E446&gt;0,LN(マンアワー!E446),0)</f>
        <v>8.1272519283414528</v>
      </c>
      <c r="F446" s="4">
        <f>IF(マンアワー!F446&gt;0,LN(マンアワー!F446),0)</f>
        <v>8.3313562485890991</v>
      </c>
      <c r="G446" s="4">
        <f>IF(マンアワー!G446&gt;0,LN(マンアワー!G446),0)</f>
        <v>8.489333518277796</v>
      </c>
      <c r="H446" s="4">
        <f>IF(マンアワー!H446&gt;0,LN(マンアワー!H446),0)</f>
        <v>8.4819330642000494</v>
      </c>
      <c r="I446" s="4">
        <f>IF(マンアワー!I446&gt;0,LN(マンアワー!I446),0)</f>
        <v>8.328287374265944</v>
      </c>
      <c r="K446" s="6">
        <f>E446-E$1090</f>
        <v>-1.2174968223271652</v>
      </c>
      <c r="L446" s="6">
        <f>F446-F$1090</f>
        <v>-0.80161998880228325</v>
      </c>
      <c r="M446" s="6">
        <f>G446-G$1090</f>
        <v>-0.68114636579428023</v>
      </c>
      <c r="N446" s="6">
        <f>H446-H$1090</f>
        <v>-0.64940207196028865</v>
      </c>
      <c r="O446" s="6">
        <f>I446-I$1090</f>
        <v>-0.66534548675172722</v>
      </c>
    </row>
    <row r="447" spans="1:15" x14ac:dyDescent="0.15">
      <c r="A447" s="1">
        <v>20</v>
      </c>
      <c r="B447" s="1" t="s">
        <v>125</v>
      </c>
      <c r="C447" s="1">
        <v>7</v>
      </c>
      <c r="D447" s="1" t="s">
        <v>20</v>
      </c>
      <c r="E447" s="4">
        <f>IF(マンアワー!E447&gt;0,LN(マンアワー!E447),0)</f>
        <v>5.5325243290107462</v>
      </c>
      <c r="F447" s="4">
        <f>IF(マンアワー!F447&gt;0,LN(マンアワー!F447),0)</f>
        <v>5.0453705425644735</v>
      </c>
      <c r="G447" s="4">
        <f>IF(マンアワー!G447&gt;0,LN(マンアワー!G447),0)</f>
        <v>5.9502802900915004</v>
      </c>
      <c r="H447" s="4">
        <f>IF(マンアワー!H447&gt;0,LN(マンアワー!H447),0)</f>
        <v>6.0044786944921293</v>
      </c>
      <c r="I447" s="4">
        <f>IF(マンアワー!I447&gt;0,LN(マンアワー!I447),0)</f>
        <v>5.9299303290275232</v>
      </c>
      <c r="K447" s="6">
        <f>E447-E$1091</f>
        <v>-0.96942710767437745</v>
      </c>
      <c r="L447" s="6">
        <f>F447-F$1091</f>
        <v>-1.4999318130747605</v>
      </c>
      <c r="M447" s="6">
        <f>G447-G$1091</f>
        <v>-0.47674978397152401</v>
      </c>
      <c r="N447" s="6">
        <f>H447-H$1091</f>
        <v>-0.31837853955999229</v>
      </c>
      <c r="O447" s="6">
        <f>I447-I$1091</f>
        <v>-0.28741116945457801</v>
      </c>
    </row>
    <row r="448" spans="1:15" x14ac:dyDescent="0.15">
      <c r="A448" s="1">
        <v>20</v>
      </c>
      <c r="B448" s="1" t="s">
        <v>125</v>
      </c>
      <c r="C448" s="1">
        <v>8</v>
      </c>
      <c r="D448" s="1" t="s">
        <v>21</v>
      </c>
      <c r="E448" s="4">
        <f>IF(マンアワー!E448&gt;0,LN(マンアワー!E448),0)</f>
        <v>10.017793409873885</v>
      </c>
      <c r="F448" s="4">
        <f>IF(マンアワー!F448&gt;0,LN(マンアワー!F448),0)</f>
        <v>9.900945370676661</v>
      </c>
      <c r="G448" s="4">
        <f>IF(マンアワー!G448&gt;0,LN(マンアワー!G448),0)</f>
        <v>9.8663139738217929</v>
      </c>
      <c r="H448" s="4">
        <f>IF(マンアワー!H448&gt;0,LN(マンアワー!H448),0)</f>
        <v>9.5660268034689082</v>
      </c>
      <c r="I448" s="4">
        <f>IF(マンアワー!I448&gt;0,LN(マンアワー!I448),0)</f>
        <v>9.3459539105678022</v>
      </c>
      <c r="K448" s="6">
        <f>E448-E$1092</f>
        <v>2.805165364028106E-2</v>
      </c>
      <c r="L448" s="6">
        <f>F448-F$1092</f>
        <v>-7.8659788360186056E-2</v>
      </c>
      <c r="M448" s="6">
        <f>G448-G$1092</f>
        <v>-2.0061800512905847E-2</v>
      </c>
      <c r="N448" s="6">
        <f>H448-H$1092</f>
        <v>-5.9008408198362616E-2</v>
      </c>
      <c r="O448" s="6">
        <f>I448-I$1092</f>
        <v>0.18238685887651762</v>
      </c>
    </row>
    <row r="449" spans="1:15" x14ac:dyDescent="0.15">
      <c r="A449" s="1">
        <v>20</v>
      </c>
      <c r="B449" s="1" t="s">
        <v>125</v>
      </c>
      <c r="C449" s="1">
        <v>9</v>
      </c>
      <c r="D449" s="1" t="s">
        <v>22</v>
      </c>
      <c r="E449" s="4">
        <f>IF(マンアワー!E449&gt;0,LN(マンアワー!E449),0)</f>
        <v>9.8277781820716452</v>
      </c>
      <c r="F449" s="4">
        <f>IF(マンアワー!F449&gt;0,LN(マンアワー!F449),0)</f>
        <v>9.5306449894605478</v>
      </c>
      <c r="G449" s="4">
        <f>IF(マンアワー!G449&gt;0,LN(マンアワー!G449),0)</f>
        <v>9.5653074282502022</v>
      </c>
      <c r="H449" s="4">
        <f>IF(マンアワー!H449&gt;0,LN(マンアワー!H449),0)</f>
        <v>9.4702089674370242</v>
      </c>
      <c r="I449" s="4">
        <f>IF(マンアワー!I449&gt;0,LN(マンアワー!I449),0)</f>
        <v>9.5214321617165592</v>
      </c>
      <c r="K449" s="6">
        <f>E449-E$1093</f>
        <v>-0.10614687244438237</v>
      </c>
      <c r="L449" s="6">
        <f>F449-F$1093</f>
        <v>-0.16219016080787796</v>
      </c>
      <c r="M449" s="6">
        <f>G449-G$1093</f>
        <v>2.1393563741774813E-2</v>
      </c>
      <c r="N449" s="6">
        <f>H449-H$1093</f>
        <v>0.14310392689682772</v>
      </c>
      <c r="O449" s="6">
        <f>I449-I$1093</f>
        <v>0.17532736698719908</v>
      </c>
    </row>
    <row r="450" spans="1:15" x14ac:dyDescent="0.15">
      <c r="A450" s="1">
        <v>20</v>
      </c>
      <c r="B450" s="1" t="s">
        <v>125</v>
      </c>
      <c r="C450" s="1">
        <v>10</v>
      </c>
      <c r="D450" s="1" t="s">
        <v>23</v>
      </c>
      <c r="E450" s="4">
        <f>IF(マンアワー!E450&gt;0,LN(マンアワー!E450),0)</f>
        <v>10.344123954858738</v>
      </c>
      <c r="F450" s="4">
        <f>IF(マンアワー!F450&gt;0,LN(マンアワー!F450),0)</f>
        <v>10.46544856345032</v>
      </c>
      <c r="G450" s="4">
        <f>IF(マンアワー!G450&gt;0,LN(マンアワー!G450),0)</f>
        <v>10.635299779444907</v>
      </c>
      <c r="H450" s="4">
        <f>IF(マンアワー!H450&gt;0,LN(マンアワー!H450),0)</f>
        <v>10.567951452572986</v>
      </c>
      <c r="I450" s="4">
        <f>IF(マンアワー!I450&gt;0,LN(マンアワー!I450),0)</f>
        <v>10.338212036133966</v>
      </c>
      <c r="K450" s="6">
        <f>E450-E$1094</f>
        <v>0.2354094934317672</v>
      </c>
      <c r="L450" s="6">
        <f>F450-F$1094</f>
        <v>0.4057540325882627</v>
      </c>
      <c r="M450" s="6">
        <f>G450-G$1094</f>
        <v>0.33782675616254387</v>
      </c>
      <c r="N450" s="6">
        <f>H450-H$1094</f>
        <v>0.45508851389210392</v>
      </c>
      <c r="O450" s="6">
        <f>I450-I$1094</f>
        <v>0.47975106328953565</v>
      </c>
    </row>
    <row r="451" spans="1:15" x14ac:dyDescent="0.15">
      <c r="A451" s="1">
        <v>20</v>
      </c>
      <c r="B451" s="1" t="s">
        <v>125</v>
      </c>
      <c r="C451" s="1">
        <v>11</v>
      </c>
      <c r="D451" s="1" t="s">
        <v>24</v>
      </c>
      <c r="E451" s="4">
        <f>IF(マンアワー!E451&gt;0,LN(マンアワー!E451),0)</f>
        <v>10.984988153188702</v>
      </c>
      <c r="F451" s="4">
        <f>IF(マンアワー!F451&gt;0,LN(マンアワー!F451),0)</f>
        <v>11.215022499405034</v>
      </c>
      <c r="G451" s="4">
        <f>IF(マンアワー!G451&gt;0,LN(マンアワー!G451),0)</f>
        <v>11.427936562839509</v>
      </c>
      <c r="H451" s="4">
        <f>IF(マンアワー!H451&gt;0,LN(マンアワー!H451),0)</f>
        <v>11.407579983963373</v>
      </c>
      <c r="I451" s="4">
        <f>IF(マンアワー!I451&gt;0,LN(マンアワー!I451),0)</f>
        <v>11.344501956589054</v>
      </c>
      <c r="K451" s="6">
        <f>E451-E$1095</f>
        <v>0.79041570245581205</v>
      </c>
      <c r="L451" s="6">
        <f>F451-F$1095</f>
        <v>0.96065286819241003</v>
      </c>
      <c r="M451" s="6">
        <f>G451-G$1095</f>
        <v>0.95098180392603204</v>
      </c>
      <c r="N451" s="6">
        <f>H451-H$1095</f>
        <v>1.0006952441713945</v>
      </c>
      <c r="O451" s="6">
        <f>I451-I$1095</f>
        <v>1.0681104883816275</v>
      </c>
    </row>
    <row r="452" spans="1:15" x14ac:dyDescent="0.15">
      <c r="A452" s="1">
        <v>20</v>
      </c>
      <c r="B452" s="1" t="s">
        <v>125</v>
      </c>
      <c r="C452" s="1">
        <v>12</v>
      </c>
      <c r="D452" s="1" t="s">
        <v>25</v>
      </c>
      <c r="E452" s="4">
        <f>IF(マンアワー!E452&gt;0,LN(マンアワー!E452),0)</f>
        <v>11.88833718824279</v>
      </c>
      <c r="F452" s="4">
        <f>IF(マンアワー!F452&gt;0,LN(マンアワー!F452),0)</f>
        <v>11.982491408739374</v>
      </c>
      <c r="G452" s="4">
        <f>IF(マンアワー!G452&gt;0,LN(マンアワー!G452),0)</f>
        <v>12.29741594116345</v>
      </c>
      <c r="H452" s="4">
        <f>IF(マンアワー!H452&gt;0,LN(マンアワー!H452),0)</f>
        <v>12.169853903273964</v>
      </c>
      <c r="I452" s="4">
        <f>IF(マンアワー!I452&gt;0,LN(マンアワー!I452),0)</f>
        <v>11.889591578146979</v>
      </c>
      <c r="K452" s="6">
        <f>E452-E$1096</f>
        <v>1.6994487165336043</v>
      </c>
      <c r="L452" s="6">
        <f>F452-F$1096</f>
        <v>1.566930562585231</v>
      </c>
      <c r="M452" s="6">
        <f>G452-G$1096</f>
        <v>1.3165507703071473</v>
      </c>
      <c r="N452" s="6">
        <f>H452-H$1096</f>
        <v>1.2868815412805805</v>
      </c>
      <c r="O452" s="6">
        <f>I452-I$1096</f>
        <v>1.196141041028568</v>
      </c>
    </row>
    <row r="453" spans="1:15" x14ac:dyDescent="0.15">
      <c r="A453" s="1">
        <v>20</v>
      </c>
      <c r="B453" s="1" t="s">
        <v>285</v>
      </c>
      <c r="C453" s="1">
        <v>13</v>
      </c>
      <c r="D453" s="1" t="s">
        <v>26</v>
      </c>
      <c r="E453" s="4">
        <f>IF(マンアワー!E453&gt;0,LN(マンアワー!E453),0)</f>
        <v>9.9610441093360755</v>
      </c>
      <c r="F453" s="4">
        <f>IF(マンアワー!F453&gt;0,LN(マンアワー!F453),0)</f>
        <v>10.141305135845105</v>
      </c>
      <c r="G453" s="4">
        <f>IF(マンアワー!G453&gt;0,LN(マンアワー!G453),0)</f>
        <v>10.398194980991246</v>
      </c>
      <c r="H453" s="4">
        <f>IF(マンアワー!H453&gt;0,LN(マンアワー!H453),0)</f>
        <v>10.288704441562965</v>
      </c>
      <c r="I453" s="4">
        <f>IF(マンアワー!I453&gt;0,LN(マンアワー!I453),0)</f>
        <v>10.294776988647374</v>
      </c>
      <c r="K453" s="6">
        <f>E453-E$1097</f>
        <v>0.32749417111762291</v>
      </c>
      <c r="L453" s="6">
        <f>F453-F$1097</f>
        <v>0.37525938962379435</v>
      </c>
      <c r="M453" s="6">
        <f>G453-G$1097</f>
        <v>0.58281961853693431</v>
      </c>
      <c r="N453" s="6">
        <f>H453-H$1097</f>
        <v>0.55624440570363554</v>
      </c>
      <c r="O453" s="6">
        <f>I453-I$1097</f>
        <v>0.35582960809509778</v>
      </c>
    </row>
    <row r="454" spans="1:15" x14ac:dyDescent="0.15">
      <c r="A454" s="1">
        <v>20</v>
      </c>
      <c r="B454" s="1" t="s">
        <v>285</v>
      </c>
      <c r="C454" s="1">
        <v>14</v>
      </c>
      <c r="D454" s="1" t="s">
        <v>27</v>
      </c>
      <c r="E454" s="4">
        <f>IF(マンアワー!E454&gt;0,LN(マンアワー!E454),0)</f>
        <v>11.109093639971613</v>
      </c>
      <c r="F454" s="4">
        <f>IF(マンアワー!F454&gt;0,LN(マンアワー!F454),0)</f>
        <v>11.381923954843023</v>
      </c>
      <c r="G454" s="4">
        <f>IF(マンアワー!G454&gt;0,LN(マンアワー!G454),0)</f>
        <v>11.16407250888969</v>
      </c>
      <c r="H454" s="4">
        <f>IF(マンアワー!H454&gt;0,LN(マンアワー!H454),0)</f>
        <v>10.513784226030811</v>
      </c>
      <c r="I454" s="4">
        <f>IF(マンアワー!I454&gt;0,LN(マンアワー!I454),0)</f>
        <v>9.8724200021673827</v>
      </c>
      <c r="K454" s="6">
        <f>E454-E$1098</f>
        <v>3.1539617955625916</v>
      </c>
      <c r="L454" s="6">
        <f>F454-F$1098</f>
        <v>3.0313197540596111</v>
      </c>
      <c r="M454" s="6">
        <f>G454-G$1098</f>
        <v>2.6182332710759617</v>
      </c>
      <c r="N454" s="6">
        <f>H454-H$1098</f>
        <v>2.3410670068324677</v>
      </c>
      <c r="O454" s="6">
        <f>I454-I$1098</f>
        <v>1.7259318048029328</v>
      </c>
    </row>
    <row r="455" spans="1:15" x14ac:dyDescent="0.15">
      <c r="A455" s="1">
        <v>20</v>
      </c>
      <c r="B455" s="1" t="s">
        <v>125</v>
      </c>
      <c r="C455" s="1">
        <v>15</v>
      </c>
      <c r="D455" s="1" t="s">
        <v>28</v>
      </c>
      <c r="E455" s="4">
        <f>IF(マンアワー!E455&gt;0,LN(マンアワー!E455),0)</f>
        <v>11.774308302196456</v>
      </c>
      <c r="F455" s="4">
        <f>IF(マンアワー!F455&gt;0,LN(マンアワー!F455),0)</f>
        <v>11.688901404208144</v>
      </c>
      <c r="G455" s="4">
        <f>IF(マンアワー!G455&gt;0,LN(マンアワー!G455),0)</f>
        <v>11.58515587442059</v>
      </c>
      <c r="H455" s="4">
        <f>IF(マンアワー!H455&gt;0,LN(マンアワー!H455),0)</f>
        <v>11.33311330904086</v>
      </c>
      <c r="I455" s="4">
        <f>IF(マンアワー!I455&gt;0,LN(マンアワー!I455),0)</f>
        <v>11.006613824923896</v>
      </c>
      <c r="K455" s="6">
        <f>E455-E$1099</f>
        <v>0.40111873150485877</v>
      </c>
      <c r="L455" s="6">
        <f>F455-F$1099</f>
        <v>0.38739084618099895</v>
      </c>
      <c r="M455" s="6">
        <f>G455-G$1099</f>
        <v>0.26869943396607709</v>
      </c>
      <c r="N455" s="6">
        <f>H455-H$1099</f>
        <v>0.26426569915083853</v>
      </c>
      <c r="O455" s="6">
        <f>I455-I$1099</f>
        <v>0.26410581293915847</v>
      </c>
    </row>
    <row r="456" spans="1:15" x14ac:dyDescent="0.15">
      <c r="A456" s="1">
        <v>20</v>
      </c>
      <c r="B456" s="1" t="s">
        <v>123</v>
      </c>
      <c r="C456" s="1">
        <v>16</v>
      </c>
      <c r="D456" s="1" t="s">
        <v>11</v>
      </c>
      <c r="E456" s="4">
        <f>IF(マンアワー!E456&gt;0,LN(マンアワー!E456),0)</f>
        <v>12.040025545866639</v>
      </c>
      <c r="F456" s="4">
        <f>IF(マンアワー!F456&gt;0,LN(マンアワー!F456),0)</f>
        <v>12.431464206811626</v>
      </c>
      <c r="G456" s="4">
        <f>IF(マンアワー!G456&gt;0,LN(マンアワー!G456),0)</f>
        <v>12.462723577806759</v>
      </c>
      <c r="H456" s="4">
        <f>IF(マンアワー!H456&gt;0,LN(マンアワー!H456),0)</f>
        <v>12.471977745570058</v>
      </c>
      <c r="I456" s="4">
        <f>IF(マンアワー!I456&gt;0,LN(マンアワー!I456),0)</f>
        <v>12.137812516178132</v>
      </c>
      <c r="K456" s="6">
        <f>E456-E$1100</f>
        <v>5.7731901301295352E-2</v>
      </c>
      <c r="L456" s="6">
        <f>F456-F$1100</f>
        <v>0.1455344177734812</v>
      </c>
      <c r="M456" s="6">
        <f>G456-G$1100</f>
        <v>0.19721811932082822</v>
      </c>
      <c r="N456" s="6">
        <f>H456-H$1100</f>
        <v>0.22025568788823513</v>
      </c>
      <c r="O456" s="6">
        <f>I456-I$1100</f>
        <v>0.16865356941866416</v>
      </c>
    </row>
    <row r="457" spans="1:15" x14ac:dyDescent="0.15">
      <c r="A457" s="1">
        <v>20</v>
      </c>
      <c r="B457" s="1" t="s">
        <v>123</v>
      </c>
      <c r="C457" s="1">
        <v>17</v>
      </c>
      <c r="D457" s="1" t="s">
        <v>12</v>
      </c>
      <c r="E457" s="4">
        <f>IF(マンアワー!E457&gt;0,LN(マンアワー!E457),0)</f>
        <v>9.4930460538131207</v>
      </c>
      <c r="F457" s="4">
        <f>IF(マンアワー!F457&gt;0,LN(マンアワー!F457),0)</f>
        <v>9.5214726330048531</v>
      </c>
      <c r="G457" s="4">
        <f>IF(マンアワー!G457&gt;0,LN(マンアワー!G457),0)</f>
        <v>9.7284585359524947</v>
      </c>
      <c r="H457" s="4">
        <f>IF(マンアワー!H457&gt;0,LN(マンアワー!H457),0)</f>
        <v>9.6301026017857119</v>
      </c>
      <c r="I457" s="4">
        <f>IF(マンアワー!I457&gt;0,LN(マンアワー!I457),0)</f>
        <v>9.5608880681630559</v>
      </c>
      <c r="K457" s="6">
        <f>E457-E$1101</f>
        <v>0.32054071760753544</v>
      </c>
      <c r="L457" s="6">
        <f>F457-F$1101</f>
        <v>0.18553231553804572</v>
      </c>
      <c r="M457" s="6">
        <f>G457-G$1101</f>
        <v>0.28114773825909189</v>
      </c>
      <c r="N457" s="6">
        <f>H457-H$1101</f>
        <v>0.13338113785658656</v>
      </c>
      <c r="O457" s="6">
        <f>I457-I$1101</f>
        <v>0.11636379308618139</v>
      </c>
    </row>
    <row r="458" spans="1:15" x14ac:dyDescent="0.15">
      <c r="A458" s="1">
        <v>20</v>
      </c>
      <c r="B458" s="1" t="s">
        <v>123</v>
      </c>
      <c r="C458" s="1">
        <v>18</v>
      </c>
      <c r="D458" s="1" t="s">
        <v>13</v>
      </c>
      <c r="E458" s="4">
        <f>IF(マンアワー!E458&gt;0,LN(マンアワー!E458),0)</f>
        <v>12.689948369347096</v>
      </c>
      <c r="F458" s="4">
        <f>IF(マンアワー!F458&gt;0,LN(マンアワー!F458),0)</f>
        <v>12.762823383160164</v>
      </c>
      <c r="G458" s="4">
        <f>IF(マンアワー!G458&gt;0,LN(マンアワー!G458),0)</f>
        <v>12.778014013544066</v>
      </c>
      <c r="H458" s="4">
        <f>IF(マンアワー!H458&gt;0,LN(マンアワー!H458),0)</f>
        <v>12.474896882787862</v>
      </c>
      <c r="I458" s="4">
        <f>IF(マンアワー!I458&gt;0,LN(マンアワー!I458),0)</f>
        <v>12.443044243897493</v>
      </c>
      <c r="K458" s="6">
        <f>E458-E$1102</f>
        <v>0.10136789536478297</v>
      </c>
      <c r="L458" s="6">
        <f>F458-F$1102</f>
        <v>4.941350623435703E-2</v>
      </c>
      <c r="M458" s="6">
        <f>G458-G$1102</f>
        <v>0.13290927855690882</v>
      </c>
      <c r="N458" s="6">
        <f>H458-H$1102</f>
        <v>-3.3280969688503248E-2</v>
      </c>
      <c r="O458" s="6">
        <f>I458-I$1102</f>
        <v>0.10713852064681717</v>
      </c>
    </row>
    <row r="459" spans="1:15" x14ac:dyDescent="0.15">
      <c r="A459" s="1">
        <v>20</v>
      </c>
      <c r="B459" s="1" t="s">
        <v>123</v>
      </c>
      <c r="C459" s="1">
        <v>19</v>
      </c>
      <c r="D459" s="1" t="s">
        <v>14</v>
      </c>
      <c r="E459" s="4">
        <f>IF(マンアワー!E459&gt;0,LN(マンアワー!E459),0)</f>
        <v>10.447728843116327</v>
      </c>
      <c r="F459" s="4">
        <f>IF(マンアワー!F459&gt;0,LN(マンアワー!F459),0)</f>
        <v>10.680247852685788</v>
      </c>
      <c r="G459" s="4">
        <f>IF(マンアワー!G459&gt;0,LN(マンアワー!G459),0)</f>
        <v>10.865321760789509</v>
      </c>
      <c r="H459" s="4">
        <f>IF(マンアワー!H459&gt;0,LN(マンアワー!H459),0)</f>
        <v>10.785203317629737</v>
      </c>
      <c r="I459" s="4">
        <f>IF(マンアワー!I459&gt;0,LN(マンアワー!I459),0)</f>
        <v>10.774034828466061</v>
      </c>
      <c r="K459" s="6">
        <f>E459-E$1103</f>
        <v>-5.0763132193836213E-3</v>
      </c>
      <c r="L459" s="6">
        <f>F459-F$1103</f>
        <v>-5.764174002251643E-2</v>
      </c>
      <c r="M459" s="6">
        <f>G459-G$1103</f>
        <v>2.1227729306154686E-2</v>
      </c>
      <c r="N459" s="6">
        <f>H459-H$1103</f>
        <v>7.0146120438819182E-2</v>
      </c>
      <c r="O459" s="6">
        <f>I459-I$1103</f>
        <v>9.9252831898768434E-2</v>
      </c>
    </row>
    <row r="460" spans="1:15" x14ac:dyDescent="0.15">
      <c r="A460" s="1">
        <v>20</v>
      </c>
      <c r="B460" s="1" t="s">
        <v>123</v>
      </c>
      <c r="C460" s="1">
        <v>20</v>
      </c>
      <c r="D460" s="1" t="s">
        <v>15</v>
      </c>
      <c r="E460" s="4">
        <f>IF(マンアワー!E460&gt;0,LN(マンアワー!E460),0)</f>
        <v>8.4832278749599102</v>
      </c>
      <c r="F460" s="4">
        <f>IF(マンアワー!F460&gt;0,LN(マンアワー!F460),0)</f>
        <v>9.1335008787876948</v>
      </c>
      <c r="G460" s="4">
        <f>IF(マンアワー!G460&gt;0,LN(マンアワー!G460),0)</f>
        <v>9.6530362056176564</v>
      </c>
      <c r="H460" s="4">
        <f>IF(マンアワー!H460&gt;0,LN(マンアワー!H460),0)</f>
        <v>9.6535334504473003</v>
      </c>
      <c r="I460" s="4">
        <f>IF(マンアワー!I460&gt;0,LN(マンアワー!I460),0)</f>
        <v>9.6304578965300323</v>
      </c>
      <c r="K460" s="6">
        <f>E460-E$1104</f>
        <v>-0.18783561169997576</v>
      </c>
      <c r="L460" s="6">
        <f>F460-F$1104</f>
        <v>-0.14286351837821343</v>
      </c>
      <c r="M460" s="6">
        <f>G460-G$1104</f>
        <v>-1.4063546722262288E-2</v>
      </c>
      <c r="N460" s="6">
        <f>H460-H$1104</f>
        <v>-4.9296157517023431E-2</v>
      </c>
      <c r="O460" s="6">
        <f>I460-I$1104</f>
        <v>-2.6712101690035794E-2</v>
      </c>
    </row>
    <row r="461" spans="1:15" x14ac:dyDescent="0.15">
      <c r="A461" s="1">
        <v>20</v>
      </c>
      <c r="B461" s="1" t="s">
        <v>123</v>
      </c>
      <c r="C461" s="1">
        <v>21</v>
      </c>
      <c r="D461" s="1" t="s">
        <v>16</v>
      </c>
      <c r="E461" s="4">
        <f>IF(マンアワー!E461&gt;0,LN(マンアワー!E461),0)</f>
        <v>11.583544704067963</v>
      </c>
      <c r="F461" s="4">
        <f>IF(マンアワー!F461&gt;0,LN(マンアワー!F461),0)</f>
        <v>11.583948789594103</v>
      </c>
      <c r="G461" s="4">
        <f>IF(マンアワー!G461&gt;0,LN(マンアワー!G461),0)</f>
        <v>11.578145001386893</v>
      </c>
      <c r="H461" s="4">
        <f>IF(マンアワー!H461&gt;0,LN(マンアワー!H461),0)</f>
        <v>11.545230166576943</v>
      </c>
      <c r="I461" s="4">
        <f>IF(マンアワー!I461&gt;0,LN(マンアワー!I461),0)</f>
        <v>11.450158756455663</v>
      </c>
      <c r="K461" s="6">
        <f>E461-E$1105</f>
        <v>2.337432634347536E-2</v>
      </c>
      <c r="L461" s="6">
        <f>F461-F$1105</f>
        <v>-3.0500636008966353E-2</v>
      </c>
      <c r="M461" s="6">
        <f>G461-G$1105</f>
        <v>-7.7954299291821627E-2</v>
      </c>
      <c r="N461" s="6">
        <f>H461-H$1105</f>
        <v>-7.5055213744846583E-2</v>
      </c>
      <c r="O461" s="6">
        <f>I461-I$1105</f>
        <v>-8.098409551230823E-2</v>
      </c>
    </row>
    <row r="462" spans="1:15" x14ac:dyDescent="0.15">
      <c r="A462" s="1">
        <v>20</v>
      </c>
      <c r="B462" s="1" t="s">
        <v>122</v>
      </c>
      <c r="C462" s="1">
        <v>22</v>
      </c>
      <c r="D462" s="1" t="s">
        <v>8</v>
      </c>
      <c r="E462" s="4">
        <f>IF(マンアワー!E462&gt;0,LN(マンアワー!E462),0)</f>
        <v>12.728807090498877</v>
      </c>
      <c r="F462" s="4">
        <f>IF(マンアワー!F462&gt;0,LN(マンアワー!F462),0)</f>
        <v>12.918404019849103</v>
      </c>
      <c r="G462" s="4">
        <f>IF(マンアワー!G462&gt;0,LN(マンアワー!G462),0)</f>
        <v>13.150365471921564</v>
      </c>
      <c r="H462" s="4">
        <f>IF(マンアワー!H462&gt;0,LN(マンアワー!H462),0)</f>
        <v>13.320681396505886</v>
      </c>
      <c r="I462" s="4">
        <f>IF(マンアワー!I462&gt;0,LN(マンアワー!I462),0)</f>
        <v>13.440248270068105</v>
      </c>
      <c r="K462" s="6">
        <f>E462-E$1106</f>
        <v>0.16558870112287849</v>
      </c>
      <c r="L462" s="6">
        <f>F462-F$1106</f>
        <v>0.10091542738648407</v>
      </c>
      <c r="M462" s="6">
        <f>G462-G$1106</f>
        <v>8.3067238947592159E-2</v>
      </c>
      <c r="N462" s="6">
        <f>H462-H$1106</f>
        <v>0.13532222507099334</v>
      </c>
      <c r="O462" s="6">
        <f>I462-I$1106</f>
        <v>0.14697889214252591</v>
      </c>
    </row>
    <row r="463" spans="1:15" x14ac:dyDescent="0.15">
      <c r="A463" s="1">
        <v>20</v>
      </c>
      <c r="B463" s="1" t="s">
        <v>122</v>
      </c>
      <c r="C463" s="1">
        <v>23</v>
      </c>
      <c r="D463" s="1" t="s">
        <v>29</v>
      </c>
      <c r="E463" s="4">
        <f>IF(マンアワー!E463&gt;0,LN(マンアワー!E463),0)</f>
        <v>11.75674954213507</v>
      </c>
      <c r="F463" s="4">
        <f>IF(マンアワー!F463&gt;0,LN(マンアワー!F463),0)</f>
        <v>11.783737349317871</v>
      </c>
      <c r="G463" s="4">
        <f>IF(マンアワー!G463&gt;0,LN(マンアワー!G463),0)</f>
        <v>11.810934324614742</v>
      </c>
      <c r="H463" s="4">
        <f>IF(マンアワー!H463&gt;0,LN(マンアワー!H463),0)</f>
        <v>11.773166823879887</v>
      </c>
      <c r="I463" s="4">
        <f>IF(マンアワー!I463&gt;0,LN(マンアワー!I463),0)</f>
        <v>11.662410990806512</v>
      </c>
      <c r="K463" s="6">
        <f>E463-E$1107</f>
        <v>0.14602217147806762</v>
      </c>
      <c r="L463" s="6">
        <f>F463-F$1107</f>
        <v>2.6942427489970555E-2</v>
      </c>
      <c r="M463" s="6">
        <f>G463-G$1107</f>
        <v>7.2300010256116209E-2</v>
      </c>
      <c r="N463" s="6">
        <f>H463-H$1107</f>
        <v>0.11154596264595718</v>
      </c>
      <c r="O463" s="6">
        <f>I463-I$1107</f>
        <v>0.16553848458319109</v>
      </c>
    </row>
    <row r="464" spans="1:15" x14ac:dyDescent="0.15">
      <c r="A464" s="1">
        <v>21</v>
      </c>
      <c r="B464" s="1" t="s">
        <v>286</v>
      </c>
      <c r="C464" s="1">
        <v>1</v>
      </c>
      <c r="D464" s="1" t="s">
        <v>9</v>
      </c>
      <c r="E464" s="4">
        <f>IF(マンアワー!E464&gt;0,LN(マンアワー!E464),0)</f>
        <v>12.787726864150775</v>
      </c>
      <c r="F464" s="4">
        <f>IF(マンアワー!F464&gt;0,LN(マンアワー!F464),0)</f>
        <v>12.14588318740557</v>
      </c>
      <c r="G464" s="4">
        <f>IF(マンアワー!G464&gt;0,LN(マンアワー!G464),0)</f>
        <v>11.6248156942849</v>
      </c>
      <c r="H464" s="4">
        <f>IF(マンアワー!H464&gt;0,LN(マンアワー!H464),0)</f>
        <v>11.212863305559869</v>
      </c>
      <c r="I464" s="4">
        <f>IF(マンアワー!I464&gt;0,LN(マンアワー!I464),0)</f>
        <v>11.011824058453794</v>
      </c>
      <c r="K464" s="6">
        <f>E464-E$1085</f>
        <v>-4.030477675670241E-2</v>
      </c>
      <c r="L464" s="6">
        <f>F464-F$1085</f>
        <v>-0.26371923067889824</v>
      </c>
      <c r="M464" s="6">
        <f>G464-G$1085</f>
        <v>-0.38139138996892186</v>
      </c>
      <c r="N464" s="6">
        <f>H464-H$1085</f>
        <v>-0.36819278916081011</v>
      </c>
      <c r="O464" s="6">
        <f>I464-I$1085</f>
        <v>-0.33092482025744197</v>
      </c>
    </row>
    <row r="465" spans="1:15" x14ac:dyDescent="0.15">
      <c r="A465" s="1">
        <v>21</v>
      </c>
      <c r="B465" s="1" t="s">
        <v>128</v>
      </c>
      <c r="C465" s="1">
        <v>2</v>
      </c>
      <c r="D465" s="1" t="s">
        <v>10</v>
      </c>
      <c r="E465" s="4">
        <f>IF(マンアワー!E465&gt;0,LN(マンアワー!E465),0)</f>
        <v>9.5495388450739096</v>
      </c>
      <c r="F465" s="4">
        <f>IF(マンアワー!F465&gt;0,LN(マンアワー!F465),0)</f>
        <v>9.2942628524573561</v>
      </c>
      <c r="G465" s="4">
        <f>IF(マンアワー!G465&gt;0,LN(マンアワー!G465),0)</f>
        <v>9.1045624517113506</v>
      </c>
      <c r="H465" s="4">
        <f>IF(マンアワー!H465&gt;0,LN(マンアワー!H465),0)</f>
        <v>8.385491837439238</v>
      </c>
      <c r="I465" s="4">
        <f>IF(マンアワー!I465&gt;0,LN(マンアワー!I465),0)</f>
        <v>7.5139388037668704</v>
      </c>
      <c r="K465" s="6">
        <f>E465-E$1086</f>
        <v>0.70121254136790689</v>
      </c>
      <c r="L465" s="6">
        <f>F465-F$1086</f>
        <v>0.97354126187204848</v>
      </c>
      <c r="M465" s="6">
        <f>G465-G$1086</f>
        <v>1.0288302377462504</v>
      </c>
      <c r="N465" s="6">
        <f>H465-H$1086</f>
        <v>0.66654726825127408</v>
      </c>
      <c r="O465" s="6">
        <f>I465-I$1086</f>
        <v>0.53752493952947589</v>
      </c>
    </row>
    <row r="466" spans="1:15" x14ac:dyDescent="0.15">
      <c r="A466" s="1">
        <v>21</v>
      </c>
      <c r="B466" s="1" t="s">
        <v>129</v>
      </c>
      <c r="C466" s="1">
        <v>3</v>
      </c>
      <c r="D466" s="1" t="s">
        <v>17</v>
      </c>
      <c r="E466" s="4">
        <f>IF(マンアワー!E466&gt;0,LN(マンアワー!E466),0)</f>
        <v>10.50827627537498</v>
      </c>
      <c r="F466" s="4">
        <f>IF(マンアワー!F466&gt;0,LN(マンアワー!F466),0)</f>
        <v>10.58189307376095</v>
      </c>
      <c r="G466" s="4">
        <f>IF(マンアワー!G466&gt;0,LN(マンアワー!G466),0)</f>
        <v>10.616975378983897</v>
      </c>
      <c r="H466" s="4">
        <f>IF(マンアワー!H466&gt;0,LN(マンアワー!H466),0)</f>
        <v>10.548568467606939</v>
      </c>
      <c r="I466" s="4">
        <f>IF(マンアワー!I466&gt;0,LN(マンアワー!I466),0)</f>
        <v>10.410308062483853</v>
      </c>
      <c r="K466" s="6">
        <f>E466-E$1087</f>
        <v>-0.20127041889895914</v>
      </c>
      <c r="L466" s="6">
        <f>F466-F$1087</f>
        <v>-0.13623565005029015</v>
      </c>
      <c r="M466" s="6">
        <f>G466-G$1087</f>
        <v>-0.20692372436366213</v>
      </c>
      <c r="N466" s="6">
        <f>H466-H$1087</f>
        <v>-0.1782999249530377</v>
      </c>
      <c r="O466" s="6">
        <f>I466-I$1087</f>
        <v>-0.1962078274211585</v>
      </c>
    </row>
    <row r="467" spans="1:15" x14ac:dyDescent="0.15">
      <c r="A467" s="1">
        <v>21</v>
      </c>
      <c r="B467" s="1" t="s">
        <v>129</v>
      </c>
      <c r="C467" s="1">
        <v>4</v>
      </c>
      <c r="D467" s="1" t="s">
        <v>18</v>
      </c>
      <c r="E467" s="4">
        <f>IF(マンアワー!E467&gt;0,LN(マンアワー!E467),0)</f>
        <v>12.329269542176336</v>
      </c>
      <c r="F467" s="4">
        <f>IF(マンアワー!F467&gt;0,LN(マンアワー!F467),0)</f>
        <v>12.165075320788784</v>
      </c>
      <c r="G467" s="4">
        <f>IF(マンアワー!G467&gt;0,LN(マンアワー!G467),0)</f>
        <v>12.035593682962867</v>
      </c>
      <c r="H467" s="4">
        <f>IF(マンアワー!H467&gt;0,LN(マンアワー!H467),0)</f>
        <v>11.262376456849342</v>
      </c>
      <c r="I467" s="4">
        <f>IF(マンアワー!I467&gt;0,LN(マンアワー!I467),0)</f>
        <v>10.384903311081784</v>
      </c>
      <c r="K467" s="6">
        <f>E467-E$1088</f>
        <v>1.4202022219635726</v>
      </c>
      <c r="L467" s="6">
        <f>F467-F$1088</f>
        <v>1.3090654483413555</v>
      </c>
      <c r="M467" s="6">
        <f>G467-G$1088</f>
        <v>1.1604822121399536</v>
      </c>
      <c r="N467" s="6">
        <f>H467-H$1088</f>
        <v>1.044538325674031</v>
      </c>
      <c r="O467" s="6">
        <f>I467-I$1088</f>
        <v>0.94977466849777059</v>
      </c>
    </row>
    <row r="468" spans="1:15" x14ac:dyDescent="0.15">
      <c r="A468" s="1">
        <v>21</v>
      </c>
      <c r="B468" s="1" t="s">
        <v>129</v>
      </c>
      <c r="C468" s="1">
        <v>5</v>
      </c>
      <c r="D468" s="1" t="s">
        <v>19</v>
      </c>
      <c r="E468" s="4">
        <f>IF(マンアワー!E468&gt;0,LN(マンアワー!E468),0)</f>
        <v>10.139628398388513</v>
      </c>
      <c r="F468" s="4">
        <f>IF(マンアワー!F468&gt;0,LN(マンアワー!F468),0)</f>
        <v>10.092432811347376</v>
      </c>
      <c r="G468" s="4">
        <f>IF(マンアワー!G468&gt;0,LN(マンアワー!G468),0)</f>
        <v>10.115153292764161</v>
      </c>
      <c r="H468" s="4">
        <f>IF(マンアワー!H468&gt;0,LN(マンアワー!H468),0)</f>
        <v>9.9749392882332319</v>
      </c>
      <c r="I468" s="4">
        <f>IF(マンアワー!I468&gt;0,LN(マンアワー!I468),0)</f>
        <v>9.5930582084159788</v>
      </c>
      <c r="K468" s="6">
        <f>E468-E$1089</f>
        <v>0.79717051563782526</v>
      </c>
      <c r="L468" s="6">
        <f>F468-F$1089</f>
        <v>0.90585426226883747</v>
      </c>
      <c r="M468" s="6">
        <f>G468-G$1089</f>
        <v>0.86814856062565759</v>
      </c>
      <c r="N468" s="6">
        <f>H468-H$1089</f>
        <v>0.91303000467145345</v>
      </c>
      <c r="O468" s="6">
        <f>I468-I$1089</f>
        <v>0.82981808600759699</v>
      </c>
    </row>
    <row r="469" spans="1:15" x14ac:dyDescent="0.15">
      <c r="A469" s="1">
        <v>21</v>
      </c>
      <c r="B469" s="1" t="s">
        <v>129</v>
      </c>
      <c r="C469" s="1">
        <v>6</v>
      </c>
      <c r="D469" s="1" t="s">
        <v>3</v>
      </c>
      <c r="E469" s="4">
        <f>IF(マンアワー!E469&gt;0,LN(マンアワー!E469),0)</f>
        <v>9.4218844723685482</v>
      </c>
      <c r="F469" s="4">
        <f>IF(マンアワー!F469&gt;0,LN(マンアワー!F469),0)</f>
        <v>9.1327597958319657</v>
      </c>
      <c r="G469" s="4">
        <f>IF(マンアワー!G469&gt;0,LN(マンアワー!G469),0)</f>
        <v>9.1774915632514098</v>
      </c>
      <c r="H469" s="4">
        <f>IF(マンアワー!H469&gt;0,LN(マンアワー!H469),0)</f>
        <v>9.2891478220903139</v>
      </c>
      <c r="I469" s="4">
        <f>IF(マンアワー!I469&gt;0,LN(マンアワー!I469),0)</f>
        <v>9.2627348353440571</v>
      </c>
      <c r="K469" s="6">
        <f>E469-E$1090</f>
        <v>7.7135721699930215E-2</v>
      </c>
      <c r="L469" s="6">
        <f>F469-F$1090</f>
        <v>-2.1644155941658028E-4</v>
      </c>
      <c r="M469" s="6">
        <f>G469-G$1090</f>
        <v>7.0116791793335409E-3</v>
      </c>
      <c r="N469" s="6">
        <f>H469-H$1090</f>
        <v>0.15781268592997577</v>
      </c>
      <c r="O469" s="6">
        <f>I469-I$1090</f>
        <v>0.26910197432638583</v>
      </c>
    </row>
    <row r="470" spans="1:15" x14ac:dyDescent="0.15">
      <c r="A470" s="1">
        <v>21</v>
      </c>
      <c r="B470" s="1" t="s">
        <v>129</v>
      </c>
      <c r="C470" s="1">
        <v>7</v>
      </c>
      <c r="D470" s="1" t="s">
        <v>20</v>
      </c>
      <c r="E470" s="4">
        <f>IF(マンアワー!E470&gt;0,LN(マンアワー!E470),0)</f>
        <v>5.2011407242002194</v>
      </c>
      <c r="F470" s="4">
        <f>IF(マンアワー!F470&gt;0,LN(マンアワー!F470),0)</f>
        <v>5.5374246387923165</v>
      </c>
      <c r="G470" s="4">
        <f>IF(マンアワー!G470&gt;0,LN(マンアワー!G470),0)</f>
        <v>5.4472467868161232</v>
      </c>
      <c r="H470" s="4">
        <f>IF(マンアワー!H470&gt;0,LN(マンアワー!H470),0)</f>
        <v>6.274080182227471</v>
      </c>
      <c r="I470" s="4">
        <f>IF(マンアワー!I470&gt;0,LN(マンアワー!I470),0)</f>
        <v>6.0961408590010047</v>
      </c>
      <c r="K470" s="6">
        <f>E470-E$1091</f>
        <v>-1.3008107124849042</v>
      </c>
      <c r="L470" s="6">
        <f>F470-F$1091</f>
        <v>-1.0078777168469175</v>
      </c>
      <c r="M470" s="6">
        <f>G470-G$1091</f>
        <v>-0.97978328724690122</v>
      </c>
      <c r="N470" s="6">
        <f>H470-H$1091</f>
        <v>-4.8777051824650641E-2</v>
      </c>
      <c r="O470" s="6">
        <f>I470-I$1091</f>
        <v>-0.12120063948109649</v>
      </c>
    </row>
    <row r="471" spans="1:15" x14ac:dyDescent="0.15">
      <c r="A471" s="1">
        <v>21</v>
      </c>
      <c r="B471" s="1" t="s">
        <v>129</v>
      </c>
      <c r="C471" s="1">
        <v>8</v>
      </c>
      <c r="D471" s="1" t="s">
        <v>21</v>
      </c>
      <c r="E471" s="4">
        <f>IF(マンアワー!E471&gt;0,LN(マンアワー!E471),0)</f>
        <v>11.882808475352281</v>
      </c>
      <c r="F471" s="4">
        <f>IF(マンアワー!F471&gt;0,LN(マンアワー!F471),0)</f>
        <v>11.71180913331804</v>
      </c>
      <c r="G471" s="4">
        <f>IF(マンアワー!G471&gt;0,LN(マンアワー!G471),0)</f>
        <v>11.563939954190236</v>
      </c>
      <c r="H471" s="4">
        <f>IF(マンアワー!H471&gt;0,LN(マンアワー!H471),0)</f>
        <v>11.199461558801136</v>
      </c>
      <c r="I471" s="4">
        <f>IF(マンアワー!I471&gt;0,LN(マンアワー!I471),0)</f>
        <v>10.663817621095772</v>
      </c>
      <c r="K471" s="6">
        <f>E471-E$1092</f>
        <v>1.8930667191186767</v>
      </c>
      <c r="L471" s="6">
        <f>F471-F$1092</f>
        <v>1.7322039742811928</v>
      </c>
      <c r="M471" s="6">
        <f>G471-G$1092</f>
        <v>1.677564179855537</v>
      </c>
      <c r="N471" s="6">
        <f>H471-H$1092</f>
        <v>1.5744263471338655</v>
      </c>
      <c r="O471" s="6">
        <f>I471-I$1092</f>
        <v>1.5002505694044874</v>
      </c>
    </row>
    <row r="472" spans="1:15" x14ac:dyDescent="0.15">
      <c r="A472" s="1">
        <v>21</v>
      </c>
      <c r="B472" s="1" t="s">
        <v>129</v>
      </c>
      <c r="C472" s="1">
        <v>9</v>
      </c>
      <c r="D472" s="1" t="s">
        <v>22</v>
      </c>
      <c r="E472" s="4">
        <f>IF(マンアワー!E472&gt;0,LN(マンアワー!E472),0)</f>
        <v>9.5174947493012052</v>
      </c>
      <c r="F472" s="4">
        <f>IF(マンアワー!F472&gt;0,LN(マンアワー!F472),0)</f>
        <v>9.3846691139249145</v>
      </c>
      <c r="G472" s="4">
        <f>IF(マンアワー!G472&gt;0,LN(マンアワー!G472),0)</f>
        <v>9.4129779742398387</v>
      </c>
      <c r="H472" s="4">
        <f>IF(マンアワー!H472&gt;0,LN(マンアワー!H472),0)</f>
        <v>9.5811552832344304</v>
      </c>
      <c r="I472" s="4">
        <f>IF(マンアワー!I472&gt;0,LN(マンアワー!I472),0)</f>
        <v>9.7994317751187907</v>
      </c>
      <c r="K472" s="6">
        <f>E472-E$1093</f>
        <v>-0.41643030521482238</v>
      </c>
      <c r="L472" s="6">
        <f>F472-F$1093</f>
        <v>-0.30816603634351125</v>
      </c>
      <c r="M472" s="6">
        <f>G472-G$1093</f>
        <v>-0.13093589026858865</v>
      </c>
      <c r="N472" s="6">
        <f>H472-H$1093</f>
        <v>0.25405024269423393</v>
      </c>
      <c r="O472" s="6">
        <f>I472-I$1093</f>
        <v>0.45332698038943064</v>
      </c>
    </row>
    <row r="473" spans="1:15" x14ac:dyDescent="0.15">
      <c r="A473" s="1">
        <v>21</v>
      </c>
      <c r="B473" s="1" t="s">
        <v>287</v>
      </c>
      <c r="C473" s="1">
        <v>10</v>
      </c>
      <c r="D473" s="1" t="s">
        <v>23</v>
      </c>
      <c r="E473" s="4">
        <f>IF(マンアワー!E473&gt;0,LN(マンアワー!E473),0)</f>
        <v>10.72736067613782</v>
      </c>
      <c r="F473" s="4">
        <f>IF(マンアワー!F473&gt;0,LN(マンアワー!F473),0)</f>
        <v>10.702615172249855</v>
      </c>
      <c r="G473" s="4">
        <f>IF(マンアワー!G473&gt;0,LN(マンアワー!G473),0)</f>
        <v>10.997975822307</v>
      </c>
      <c r="H473" s="4">
        <f>IF(マンアワー!H473&gt;0,LN(マンアワー!H473),0)</f>
        <v>10.84337949826595</v>
      </c>
      <c r="I473" s="4">
        <f>IF(マンアワー!I473&gt;0,LN(マンアワー!I473),0)</f>
        <v>10.746902360404066</v>
      </c>
      <c r="K473" s="6">
        <f>E473-E$1094</f>
        <v>0.61864621471085002</v>
      </c>
      <c r="L473" s="6">
        <f>F473-F$1094</f>
        <v>0.64292064138779814</v>
      </c>
      <c r="M473" s="6">
        <f>G473-G$1094</f>
        <v>0.70050279902463686</v>
      </c>
      <c r="N473" s="6">
        <f>H473-H$1094</f>
        <v>0.73051655958506778</v>
      </c>
      <c r="O473" s="6">
        <f>I473-I$1094</f>
        <v>0.8884413875596362</v>
      </c>
    </row>
    <row r="474" spans="1:15" x14ac:dyDescent="0.15">
      <c r="A474" s="1">
        <v>21</v>
      </c>
      <c r="B474" s="1" t="s">
        <v>129</v>
      </c>
      <c r="C474" s="1">
        <v>11</v>
      </c>
      <c r="D474" s="1" t="s">
        <v>24</v>
      </c>
      <c r="E474" s="4">
        <f>IF(マンアワー!E474&gt;0,LN(マンアワー!E474),0)</f>
        <v>10.723710705190284</v>
      </c>
      <c r="F474" s="4">
        <f>IF(マンアワー!F474&gt;0,LN(マンアワー!F474),0)</f>
        <v>10.769557818945575</v>
      </c>
      <c r="G474" s="4">
        <f>IF(マンアワー!G474&gt;0,LN(マンアワー!G474),0)</f>
        <v>11.20995166256005</v>
      </c>
      <c r="H474" s="4">
        <f>IF(マンアワー!H474&gt;0,LN(マンアワー!H474),0)</f>
        <v>11.129187137219159</v>
      </c>
      <c r="I474" s="4">
        <f>IF(マンアワー!I474&gt;0,LN(マンアワー!I474),0)</f>
        <v>11.101586063974468</v>
      </c>
      <c r="K474" s="6">
        <f>E474-E$1095</f>
        <v>0.52913825445739349</v>
      </c>
      <c r="L474" s="6">
        <f>F474-F$1095</f>
        <v>0.51518818773295116</v>
      </c>
      <c r="M474" s="6">
        <f>G474-G$1095</f>
        <v>0.73299690364657266</v>
      </c>
      <c r="N474" s="6">
        <f>H474-H$1095</f>
        <v>0.72230239742718005</v>
      </c>
      <c r="O474" s="6">
        <f>I474-I$1095</f>
        <v>0.82519459576704079</v>
      </c>
    </row>
    <row r="475" spans="1:15" x14ac:dyDescent="0.15">
      <c r="A475" s="1">
        <v>21</v>
      </c>
      <c r="B475" s="1" t="s">
        <v>129</v>
      </c>
      <c r="C475" s="1">
        <v>12</v>
      </c>
      <c r="D475" s="1" t="s">
        <v>25</v>
      </c>
      <c r="E475" s="4">
        <f>IF(マンアワー!E475&gt;0,LN(マンアワー!E475),0)</f>
        <v>10.347930131015113</v>
      </c>
      <c r="F475" s="4">
        <f>IF(マンアワー!F475&gt;0,LN(マンアワー!F475),0)</f>
        <v>10.565289459518269</v>
      </c>
      <c r="G475" s="4">
        <f>IF(マンアワー!G475&gt;0,LN(マンアワー!G475),0)</f>
        <v>11.072919483745231</v>
      </c>
      <c r="H475" s="4">
        <f>IF(マンアワー!H475&gt;0,LN(マンアワー!H475),0)</f>
        <v>11.031930088035054</v>
      </c>
      <c r="I475" s="4">
        <f>IF(マンアワー!I475&gt;0,LN(マンアワー!I475),0)</f>
        <v>10.862293264534811</v>
      </c>
      <c r="K475" s="6">
        <f>E475-E$1096</f>
        <v>0.1590416593059274</v>
      </c>
      <c r="L475" s="6">
        <f>F475-F$1096</f>
        <v>0.14972861336412535</v>
      </c>
      <c r="M475" s="6">
        <f>G475-G$1096</f>
        <v>9.205431288892818E-2</v>
      </c>
      <c r="N475" s="6">
        <f>H475-H$1096</f>
        <v>0.14895772604167057</v>
      </c>
      <c r="O475" s="6">
        <f>I475-I$1096</f>
        <v>0.16884272741640061</v>
      </c>
    </row>
    <row r="476" spans="1:15" x14ac:dyDescent="0.15">
      <c r="A476" s="1">
        <v>21</v>
      </c>
      <c r="B476" s="1" t="s">
        <v>129</v>
      </c>
      <c r="C476" s="1">
        <v>13</v>
      </c>
      <c r="D476" s="1" t="s">
        <v>26</v>
      </c>
      <c r="E476" s="4">
        <f>IF(マンアワー!E476&gt;0,LN(マンアワー!E476),0)</f>
        <v>10.423814714736366</v>
      </c>
      <c r="F476" s="4">
        <f>IF(マンアワー!F476&gt;0,LN(マンアワー!F476),0)</f>
        <v>10.781653208029494</v>
      </c>
      <c r="G476" s="4">
        <f>IF(マンアワー!G476&gt;0,LN(マンアワー!G476),0)</f>
        <v>10.897137298269204</v>
      </c>
      <c r="H476" s="4">
        <f>IF(マンアワー!H476&gt;0,LN(マンアワー!H476),0)</f>
        <v>10.911948775603356</v>
      </c>
      <c r="I476" s="4">
        <f>IF(マンアワー!I476&gt;0,LN(マンアワー!I476),0)</f>
        <v>10.985906766128052</v>
      </c>
      <c r="K476" s="6">
        <f>E476-E$1097</f>
        <v>0.7902647765179136</v>
      </c>
      <c r="L476" s="6">
        <f>F476-F$1097</f>
        <v>1.0156074618081838</v>
      </c>
      <c r="M476" s="6">
        <f>G476-G$1097</f>
        <v>1.0817619358148924</v>
      </c>
      <c r="N476" s="6">
        <f>H476-H$1097</f>
        <v>1.179488739744027</v>
      </c>
      <c r="O476" s="6">
        <f>I476-I$1097</f>
        <v>1.0469593855757751</v>
      </c>
    </row>
    <row r="477" spans="1:15" x14ac:dyDescent="0.15">
      <c r="A477" s="1">
        <v>21</v>
      </c>
      <c r="B477" s="1" t="s">
        <v>129</v>
      </c>
      <c r="C477" s="1">
        <v>14</v>
      </c>
      <c r="D477" s="1" t="s">
        <v>27</v>
      </c>
      <c r="E477" s="4">
        <f>IF(マンアワー!E477&gt;0,LN(マンアワー!E477),0)</f>
        <v>8.6290409432948572</v>
      </c>
      <c r="F477" s="4">
        <f>IF(マンアワー!F477&gt;0,LN(マンアワー!F477),0)</f>
        <v>8.8503687949143739</v>
      </c>
      <c r="G477" s="4">
        <f>IF(マンアワー!G477&gt;0,LN(マンアワー!G477),0)</f>
        <v>8.7480455097617948</v>
      </c>
      <c r="H477" s="4">
        <f>IF(マンアワー!H477&gt;0,LN(マンアワー!H477),0)</f>
        <v>7.812373234697696</v>
      </c>
      <c r="I477" s="4">
        <f>IF(マンアワー!I477&gt;0,LN(マンアワー!I477),0)</f>
        <v>7.8301020564971653</v>
      </c>
      <c r="K477" s="6">
        <f>E477-E$1098</f>
        <v>0.67390909888583561</v>
      </c>
      <c r="L477" s="6">
        <f>F477-F$1098</f>
        <v>0.49976459413096208</v>
      </c>
      <c r="M477" s="6">
        <f>G477-G$1098</f>
        <v>0.20220627194806617</v>
      </c>
      <c r="N477" s="6">
        <f>H477-H$1098</f>
        <v>-0.36034398450064753</v>
      </c>
      <c r="O477" s="6">
        <f>I477-I$1098</f>
        <v>-0.31638614086728456</v>
      </c>
    </row>
    <row r="478" spans="1:15" x14ac:dyDescent="0.15">
      <c r="A478" s="1">
        <v>21</v>
      </c>
      <c r="B478" s="1" t="s">
        <v>129</v>
      </c>
      <c r="C478" s="1">
        <v>15</v>
      </c>
      <c r="D478" s="1" t="s">
        <v>28</v>
      </c>
      <c r="E478" s="4">
        <f>IF(マンアワー!E478&gt;0,LN(マンアワー!E478),0)</f>
        <v>11.620834094579239</v>
      </c>
      <c r="F478" s="4">
        <f>IF(マンアワー!F478&gt;0,LN(マンアワー!F478),0)</f>
        <v>11.720589164577081</v>
      </c>
      <c r="G478" s="4">
        <f>IF(マンアワー!G478&gt;0,LN(マンアワー!G478),0)</f>
        <v>11.749578404787121</v>
      </c>
      <c r="H478" s="4">
        <f>IF(マンアワー!H478&gt;0,LN(マンアワー!H478),0)</f>
        <v>11.602835840058562</v>
      </c>
      <c r="I478" s="4">
        <f>IF(マンアワー!I478&gt;0,LN(マンアワー!I478),0)</f>
        <v>11.342897423362626</v>
      </c>
      <c r="K478" s="6">
        <f>E478-E$1099</f>
        <v>0.24764452388764191</v>
      </c>
      <c r="L478" s="6">
        <f>F478-F$1099</f>
        <v>0.41907860654993634</v>
      </c>
      <c r="M478" s="6">
        <f>G478-G$1099</f>
        <v>0.4331219643326083</v>
      </c>
      <c r="N478" s="6">
        <f>H478-H$1099</f>
        <v>0.53398823016854102</v>
      </c>
      <c r="O478" s="6">
        <f>I478-I$1099</f>
        <v>0.60038941137788804</v>
      </c>
    </row>
    <row r="479" spans="1:15" x14ac:dyDescent="0.15">
      <c r="A479" s="1">
        <v>21</v>
      </c>
      <c r="B479" s="1" t="s">
        <v>128</v>
      </c>
      <c r="C479" s="1">
        <v>16</v>
      </c>
      <c r="D479" s="1" t="s">
        <v>11</v>
      </c>
      <c r="E479" s="4">
        <f>IF(マンアワー!E479&gt;0,LN(マンアワー!E479),0)</f>
        <v>11.907738216923764</v>
      </c>
      <c r="F479" s="4">
        <f>IF(マンアワー!F479&gt;0,LN(マンアワー!F479),0)</f>
        <v>12.248090274823273</v>
      </c>
      <c r="G479" s="4">
        <f>IF(マンアワー!G479&gt;0,LN(マンアワー!G479),0)</f>
        <v>12.228593525534775</v>
      </c>
      <c r="H479" s="4">
        <f>IF(マンアワー!H479&gt;0,LN(マンアワー!H479),0)</f>
        <v>12.334651696535779</v>
      </c>
      <c r="I479" s="4">
        <f>IF(マンアワー!I479&gt;0,LN(マンアワー!I479),0)</f>
        <v>12.084354487380562</v>
      </c>
      <c r="K479" s="6">
        <f>E479-E$1100</f>
        <v>-7.4555427641579186E-2</v>
      </c>
      <c r="L479" s="6">
        <f>F479-F$1100</f>
        <v>-3.7839514214871528E-2</v>
      </c>
      <c r="M479" s="6">
        <f>G479-G$1100</f>
        <v>-3.6911932951156246E-2</v>
      </c>
      <c r="N479" s="6">
        <f>H479-H$1100</f>
        <v>8.2929638853956433E-2</v>
      </c>
      <c r="O479" s="6">
        <f>I479-I$1100</f>
        <v>0.11519554062109449</v>
      </c>
    </row>
    <row r="480" spans="1:15" x14ac:dyDescent="0.15">
      <c r="A480" s="1">
        <v>21</v>
      </c>
      <c r="B480" s="1" t="s">
        <v>128</v>
      </c>
      <c r="C480" s="1">
        <v>17</v>
      </c>
      <c r="D480" s="1" t="s">
        <v>12</v>
      </c>
      <c r="E480" s="4">
        <f>IF(マンアワー!E480&gt;0,LN(マンアワー!E480),0)</f>
        <v>9.2201395584908798</v>
      </c>
      <c r="F480" s="4">
        <f>IF(マンアワー!F480&gt;0,LN(マンアワー!F480),0)</f>
        <v>9.2396972739244561</v>
      </c>
      <c r="G480" s="4">
        <f>IF(マンアワー!G480&gt;0,LN(マンアワー!G480),0)</f>
        <v>9.3246981074280573</v>
      </c>
      <c r="H480" s="4">
        <f>IF(マンアワー!H480&gt;0,LN(マンアワー!H480),0)</f>
        <v>9.2966651409487717</v>
      </c>
      <c r="I480" s="4">
        <f>IF(マンアワー!I480&gt;0,LN(マンアワー!I480),0)</f>
        <v>9.3235229869889231</v>
      </c>
      <c r="K480" s="6">
        <f>E480-E$1101</f>
        <v>4.763422228529457E-2</v>
      </c>
      <c r="L480" s="6">
        <f>F480-F$1101</f>
        <v>-9.6243043542351359E-2</v>
      </c>
      <c r="M480" s="6">
        <f>G480-G$1101</f>
        <v>-0.12261269026534549</v>
      </c>
      <c r="N480" s="6">
        <f>H480-H$1101</f>
        <v>-0.20005632298035358</v>
      </c>
      <c r="O480" s="6">
        <f>I480-I$1101</f>
        <v>-0.12100128808795141</v>
      </c>
    </row>
    <row r="481" spans="1:15" x14ac:dyDescent="0.15">
      <c r="A481" s="1">
        <v>21</v>
      </c>
      <c r="B481" s="1" t="s">
        <v>286</v>
      </c>
      <c r="C481" s="1">
        <v>18</v>
      </c>
      <c r="D481" s="1" t="s">
        <v>13</v>
      </c>
      <c r="E481" s="4">
        <f>IF(マンアワー!E481&gt;0,LN(マンアワー!E481),0)</f>
        <v>12.600167915868973</v>
      </c>
      <c r="F481" s="4">
        <f>IF(マンアワー!F481&gt;0,LN(マンアワー!F481),0)</f>
        <v>12.776500206983004</v>
      </c>
      <c r="G481" s="4">
        <f>IF(マンアワー!G481&gt;0,LN(マンアワー!G481),0)</f>
        <v>12.733313696777165</v>
      </c>
      <c r="H481" s="4">
        <f>IF(マンアワー!H481&gt;0,LN(マンアワー!H481),0)</f>
        <v>12.591232970280034</v>
      </c>
      <c r="I481" s="4">
        <f>IF(マンアワー!I481&gt;0,LN(マンアワー!I481),0)</f>
        <v>12.416941129459447</v>
      </c>
      <c r="K481" s="6">
        <f>E481-E$1102</f>
        <v>1.1587441886659278E-2</v>
      </c>
      <c r="L481" s="6">
        <f>F481-F$1102</f>
        <v>6.3090330057196553E-2</v>
      </c>
      <c r="M481" s="6">
        <f>G481-G$1102</f>
        <v>8.8208961790007478E-2</v>
      </c>
      <c r="N481" s="6">
        <f>H481-H$1102</f>
        <v>8.3055117803668921E-2</v>
      </c>
      <c r="O481" s="6">
        <f>I481-I$1102</f>
        <v>8.1035406208771477E-2</v>
      </c>
    </row>
    <row r="482" spans="1:15" x14ac:dyDescent="0.15">
      <c r="A482" s="1">
        <v>21</v>
      </c>
      <c r="B482" s="1" t="s">
        <v>128</v>
      </c>
      <c r="C482" s="1">
        <v>19</v>
      </c>
      <c r="D482" s="1" t="s">
        <v>14</v>
      </c>
      <c r="E482" s="4">
        <f>IF(マンアワー!E482&gt;0,LN(マンアワー!E482),0)</f>
        <v>10.437323824384599</v>
      </c>
      <c r="F482" s="4">
        <f>IF(マンアワー!F482&gt;0,LN(マンアワー!F482),0)</f>
        <v>10.692148819742652</v>
      </c>
      <c r="G482" s="4">
        <f>IF(マンアワー!G482&gt;0,LN(マンアワー!G482),0)</f>
        <v>10.831679778772035</v>
      </c>
      <c r="H482" s="4">
        <f>IF(マンアワー!H482&gt;0,LN(マンアワー!H482),0)</f>
        <v>10.78754476867589</v>
      </c>
      <c r="I482" s="4">
        <f>IF(マンアワー!I482&gt;0,LN(マンアワー!I482),0)</f>
        <v>10.845413881283903</v>
      </c>
      <c r="K482" s="6">
        <f>E482-E$1103</f>
        <v>-1.5481331951111343E-2</v>
      </c>
      <c r="L482" s="6">
        <f>F482-F$1103</f>
        <v>-4.574077296565271E-2</v>
      </c>
      <c r="M482" s="6">
        <f>G482-G$1103</f>
        <v>-1.2414252711320017E-2</v>
      </c>
      <c r="N482" s="6">
        <f>H482-H$1103</f>
        <v>7.248757148497198E-2</v>
      </c>
      <c r="O482" s="6">
        <f>I482-I$1103</f>
        <v>0.17063188471661128</v>
      </c>
    </row>
    <row r="483" spans="1:15" x14ac:dyDescent="0.15">
      <c r="A483" s="1">
        <v>21</v>
      </c>
      <c r="B483" s="1" t="s">
        <v>128</v>
      </c>
      <c r="C483" s="1">
        <v>20</v>
      </c>
      <c r="D483" s="1" t="s">
        <v>15</v>
      </c>
      <c r="E483" s="4">
        <f>IF(マンアワー!E483&gt;0,LN(マンアワー!E483),0)</f>
        <v>8.5396530971840523</v>
      </c>
      <c r="F483" s="4">
        <f>IF(マンアワー!F483&gt;0,LN(マンアワー!F483),0)</f>
        <v>9.043852872022148</v>
      </c>
      <c r="G483" s="4">
        <f>IF(マンアワー!G483&gt;0,LN(マンアワー!G483),0)</f>
        <v>9.2608729563491572</v>
      </c>
      <c r="H483" s="4">
        <f>IF(マンアワー!H483&gt;0,LN(マンアワー!H483),0)</f>
        <v>9.3757348346096023</v>
      </c>
      <c r="I483" s="4">
        <f>IF(マンアワー!I483&gt;0,LN(マンアワー!I483),0)</f>
        <v>9.3806715952512274</v>
      </c>
      <c r="K483" s="6">
        <f>E483-E$1104</f>
        <v>-0.13141038947583361</v>
      </c>
      <c r="L483" s="6">
        <f>F483-F$1104</f>
        <v>-0.23251152514376017</v>
      </c>
      <c r="M483" s="6">
        <f>G483-G$1104</f>
        <v>-0.4062267959907615</v>
      </c>
      <c r="N483" s="6">
        <f>H483-H$1104</f>
        <v>-0.32709477335472137</v>
      </c>
      <c r="O483" s="6">
        <f>I483-I$1104</f>
        <v>-0.27649840296884065</v>
      </c>
    </row>
    <row r="484" spans="1:15" x14ac:dyDescent="0.15">
      <c r="A484" s="1">
        <v>21</v>
      </c>
      <c r="B484" s="1" t="s">
        <v>128</v>
      </c>
      <c r="C484" s="1">
        <v>21</v>
      </c>
      <c r="D484" s="1" t="s">
        <v>16</v>
      </c>
      <c r="E484" s="4">
        <f>IF(マンアワー!E484&gt;0,LN(マンアワー!E484),0)</f>
        <v>11.373153466494536</v>
      </c>
      <c r="F484" s="4">
        <f>IF(マンアワー!F484&gt;0,LN(マンアワー!F484),0)</f>
        <v>11.364743217051</v>
      </c>
      <c r="G484" s="4">
        <f>IF(マンアワー!G484&gt;0,LN(マンアワー!G484),0)</f>
        <v>11.519786028017698</v>
      </c>
      <c r="H484" s="4">
        <f>IF(マンアワー!H484&gt;0,LN(マンアワー!H484),0)</f>
        <v>11.508286424185638</v>
      </c>
      <c r="I484" s="4">
        <f>IF(マンアワー!I484&gt;0,LN(マンアワー!I484),0)</f>
        <v>11.4160256146554</v>
      </c>
      <c r="K484" s="6">
        <f>E484-E$1105</f>
        <v>-0.18701691122995179</v>
      </c>
      <c r="L484" s="6">
        <f>F484-F$1105</f>
        <v>-0.2497062085520696</v>
      </c>
      <c r="M484" s="6">
        <f>G484-G$1105</f>
        <v>-0.13631327266101678</v>
      </c>
      <c r="N484" s="6">
        <f>H484-H$1105</f>
        <v>-0.11199895613615141</v>
      </c>
      <c r="O484" s="6">
        <f>I484-I$1105</f>
        <v>-0.11511723731257106</v>
      </c>
    </row>
    <row r="485" spans="1:15" x14ac:dyDescent="0.15">
      <c r="A485" s="1">
        <v>21</v>
      </c>
      <c r="B485" s="1" t="s">
        <v>127</v>
      </c>
      <c r="C485" s="1">
        <v>22</v>
      </c>
      <c r="D485" s="1" t="s">
        <v>8</v>
      </c>
      <c r="E485" s="4">
        <f>IF(マンアワー!E485&gt;0,LN(マンアワー!E485),0)</f>
        <v>12.495043436804982</v>
      </c>
      <c r="F485" s="4">
        <f>IF(マンアワー!F485&gt;0,LN(マンアワー!F485),0)</f>
        <v>12.757424253558952</v>
      </c>
      <c r="G485" s="4">
        <f>IF(マンアワー!G485&gt;0,LN(マンアワー!G485),0)</f>
        <v>13.024891225156377</v>
      </c>
      <c r="H485" s="4">
        <f>IF(マンアワー!H485&gt;0,LN(マンアワー!H485),0)</f>
        <v>13.160170393060978</v>
      </c>
      <c r="I485" s="4">
        <f>IF(マンアワー!I485&gt;0,LN(マンアワー!I485),0)</f>
        <v>13.268541728104942</v>
      </c>
      <c r="K485" s="6">
        <f>E485-E$1106</f>
        <v>-6.8174952571016689E-2</v>
      </c>
      <c r="L485" s="6">
        <f>F485-F$1106</f>
        <v>-6.0064338903666581E-2</v>
      </c>
      <c r="M485" s="6">
        <f>G485-G$1106</f>
        <v>-4.2407007817594433E-2</v>
      </c>
      <c r="N485" s="6">
        <f>H485-H$1106</f>
        <v>-2.5188778373914644E-2</v>
      </c>
      <c r="O485" s="6">
        <f>I485-I$1106</f>
        <v>-2.4727649820636799E-2</v>
      </c>
    </row>
    <row r="486" spans="1:15" x14ac:dyDescent="0.15">
      <c r="A486" s="1">
        <v>21</v>
      </c>
      <c r="B486" s="1" t="s">
        <v>127</v>
      </c>
      <c r="C486" s="1">
        <v>23</v>
      </c>
      <c r="D486" s="1" t="s">
        <v>29</v>
      </c>
      <c r="E486" s="4">
        <f>IF(マンアワー!E486&gt;0,LN(マンアワー!E486),0)</f>
        <v>11.43393830921155</v>
      </c>
      <c r="F486" s="4">
        <f>IF(マンアワー!F486&gt;0,LN(マンアワー!F486),0)</f>
        <v>11.611718804063619</v>
      </c>
      <c r="G486" s="4">
        <f>IF(マンアワー!G486&gt;0,LN(マンアワー!G486),0)</f>
        <v>11.618155066426821</v>
      </c>
      <c r="H486" s="4">
        <f>IF(マンアワー!H486&gt;0,LN(マンアワー!H486),0)</f>
        <v>11.577619656089389</v>
      </c>
      <c r="I486" s="4">
        <f>IF(マンアワー!I486&gt;0,LN(マンアワー!I486),0)</f>
        <v>11.460012116336751</v>
      </c>
      <c r="K486" s="6">
        <f>E486-E$1107</f>
        <v>-0.17678906144545259</v>
      </c>
      <c r="L486" s="6">
        <f>F486-F$1107</f>
        <v>-0.14507611776428142</v>
      </c>
      <c r="M486" s="6">
        <f>G486-G$1107</f>
        <v>-0.12047924793180442</v>
      </c>
      <c r="N486" s="6">
        <f>H486-H$1107</f>
        <v>-8.4001205144540236E-2</v>
      </c>
      <c r="O486" s="6">
        <f>I486-I$1107</f>
        <v>-3.6860389886570033E-2</v>
      </c>
    </row>
    <row r="487" spans="1:15" x14ac:dyDescent="0.15">
      <c r="A487" s="1">
        <v>22</v>
      </c>
      <c r="B487" s="1" t="s">
        <v>133</v>
      </c>
      <c r="C487" s="1">
        <v>1</v>
      </c>
      <c r="D487" s="1" t="s">
        <v>9</v>
      </c>
      <c r="E487" s="4">
        <f>IF(マンアワー!E487&gt;0,LN(マンアワー!E487),0)</f>
        <v>13.20564464198929</v>
      </c>
      <c r="F487" s="4">
        <f>IF(マンアワー!F487&gt;0,LN(マンアワー!F487),0)</f>
        <v>12.890706403828434</v>
      </c>
      <c r="G487" s="4">
        <f>IF(マンアワー!G487&gt;0,LN(マンアワー!G487),0)</f>
        <v>12.527809412905359</v>
      </c>
      <c r="H487" s="4">
        <f>IF(マンアワー!H487&gt;0,LN(マンアワー!H487),0)</f>
        <v>12.218431678635117</v>
      </c>
      <c r="I487" s="4">
        <f>IF(マンアワー!I487&gt;0,LN(マンアワー!I487),0)</f>
        <v>11.919668732074216</v>
      </c>
      <c r="K487" s="6">
        <f>E487-E$1085</f>
        <v>0.37761300108181217</v>
      </c>
      <c r="L487" s="6">
        <f>F487-F$1085</f>
        <v>0.48110398574396562</v>
      </c>
      <c r="M487" s="6">
        <f>G487-G$1085</f>
        <v>0.52160232865153766</v>
      </c>
      <c r="N487" s="6">
        <f>H487-H$1085</f>
        <v>0.63737558391443727</v>
      </c>
      <c r="O487" s="6">
        <f>I487-I$1085</f>
        <v>0.57691985336298046</v>
      </c>
    </row>
    <row r="488" spans="1:15" x14ac:dyDescent="0.15">
      <c r="A488" s="1">
        <v>22</v>
      </c>
      <c r="B488" s="1" t="s">
        <v>133</v>
      </c>
      <c r="C488" s="1">
        <v>2</v>
      </c>
      <c r="D488" s="1" t="s">
        <v>10</v>
      </c>
      <c r="E488" s="4">
        <f>IF(マンアワー!E488&gt;0,LN(マンアワー!E488),0)</f>
        <v>8.8713107652773555</v>
      </c>
      <c r="F488" s="4">
        <f>IF(マンアワー!F488&gt;0,LN(マンアワー!F488),0)</f>
        <v>8.5870664017138179</v>
      </c>
      <c r="G488" s="4">
        <f>IF(マンアワー!G488&gt;0,LN(マンアワー!G488),0)</f>
        <v>8.2680273599043392</v>
      </c>
      <c r="H488" s="4">
        <f>IF(マンアワー!H488&gt;0,LN(マンアワー!H488),0)</f>
        <v>8.1138571203133338</v>
      </c>
      <c r="I488" s="4">
        <f>IF(マンアワー!I488&gt;0,LN(マンアワー!I488),0)</f>
        <v>7.5608485765879729</v>
      </c>
      <c r="K488" s="6">
        <f>E488-E$1086</f>
        <v>2.298446157135281E-2</v>
      </c>
      <c r="L488" s="6">
        <f>F488-F$1086</f>
        <v>0.26634481112851027</v>
      </c>
      <c r="M488" s="6">
        <f>G488-G$1086</f>
        <v>0.19229514593923902</v>
      </c>
      <c r="N488" s="6">
        <f>H488-H$1086</f>
        <v>0.39491255112536994</v>
      </c>
      <c r="O488" s="6">
        <f>I488-I$1086</f>
        <v>0.58443471235057842</v>
      </c>
    </row>
    <row r="489" spans="1:15" x14ac:dyDescent="0.15">
      <c r="A489" s="1">
        <v>22</v>
      </c>
      <c r="B489" s="1" t="s">
        <v>134</v>
      </c>
      <c r="C489" s="1">
        <v>3</v>
      </c>
      <c r="D489" s="1" t="s">
        <v>17</v>
      </c>
      <c r="E489" s="4">
        <f>IF(マンアワー!E489&gt;0,LN(マンアワー!E489),0)</f>
        <v>11.611495757066347</v>
      </c>
      <c r="F489" s="4">
        <f>IF(マンアワー!F489&gt;0,LN(マンアワー!F489),0)</f>
        <v>11.683925856479794</v>
      </c>
      <c r="G489" s="4">
        <f>IF(マンアワー!G489&gt;0,LN(マンアワー!G489),0)</f>
        <v>11.740795983005464</v>
      </c>
      <c r="H489" s="4">
        <f>IF(マンアワー!H489&gt;0,LN(マンアワー!H489),0)</f>
        <v>11.750523578578724</v>
      </c>
      <c r="I489" s="4">
        <f>IF(マンアワー!I489&gt;0,LN(マンアワー!I489),0)</f>
        <v>11.58482738786047</v>
      </c>
      <c r="K489" s="6">
        <f>E489-E$1087</f>
        <v>0.90194906279240783</v>
      </c>
      <c r="L489" s="6">
        <f>F489-F$1087</f>
        <v>0.96579713266855372</v>
      </c>
      <c r="M489" s="6">
        <f>G489-G$1087</f>
        <v>0.91689687965790512</v>
      </c>
      <c r="N489" s="6">
        <f>H489-H$1087</f>
        <v>1.0236551860187468</v>
      </c>
      <c r="O489" s="6">
        <f>I489-I$1087</f>
        <v>0.97831149795545791</v>
      </c>
    </row>
    <row r="490" spans="1:15" x14ac:dyDescent="0.15">
      <c r="A490" s="1">
        <v>22</v>
      </c>
      <c r="B490" s="1" t="s">
        <v>134</v>
      </c>
      <c r="C490" s="1">
        <v>4</v>
      </c>
      <c r="D490" s="1" t="s">
        <v>18</v>
      </c>
      <c r="E490" s="4">
        <f>IF(マンアワー!E490&gt;0,LN(マンアワー!E490),0)</f>
        <v>11.720028665059706</v>
      </c>
      <c r="F490" s="4">
        <f>IF(マンアワー!F490&gt;0,LN(マンアワー!F490),0)</f>
        <v>11.364399665891572</v>
      </c>
      <c r="G490" s="4">
        <f>IF(マンアワー!G490&gt;0,LN(マンアワー!G490),0)</f>
        <v>11.00764354969218</v>
      </c>
      <c r="H490" s="4">
        <f>IF(マンアワー!H490&gt;0,LN(マンアワー!H490),0)</f>
        <v>10.402790434162668</v>
      </c>
      <c r="I490" s="4">
        <f>IF(マンアワー!I490&gt;0,LN(マンアワー!I490),0)</f>
        <v>9.6687517221526562</v>
      </c>
      <c r="K490" s="6">
        <f>E490-E$1088</f>
        <v>0.81096134484694282</v>
      </c>
      <c r="L490" s="6">
        <f>F490-F$1088</f>
        <v>0.50838979344414348</v>
      </c>
      <c r="M490" s="6">
        <f>G490-G$1088</f>
        <v>0.1325320788692661</v>
      </c>
      <c r="N490" s="6">
        <f>H490-H$1088</f>
        <v>0.18495230298735699</v>
      </c>
      <c r="O490" s="6">
        <f>I490-I$1088</f>
        <v>0.23362307956864292</v>
      </c>
    </row>
    <row r="491" spans="1:15" x14ac:dyDescent="0.15">
      <c r="A491" s="1">
        <v>22</v>
      </c>
      <c r="B491" s="1" t="s">
        <v>134</v>
      </c>
      <c r="C491" s="1">
        <v>5</v>
      </c>
      <c r="D491" s="1" t="s">
        <v>19</v>
      </c>
      <c r="E491" s="4">
        <f>IF(マンアワー!E491&gt;0,LN(マンアワー!E491),0)</f>
        <v>11.447419483368812</v>
      </c>
      <c r="F491" s="4">
        <f>IF(マンアワー!F491&gt;0,LN(マンアワー!F491),0)</f>
        <v>11.271199255396908</v>
      </c>
      <c r="G491" s="4">
        <f>IF(マンアワー!G491&gt;0,LN(マンアワー!G491),0)</f>
        <v>11.256761492230387</v>
      </c>
      <c r="H491" s="4">
        <f>IF(マンアワー!H491&gt;0,LN(マンアワー!H491),0)</f>
        <v>11.089207287496107</v>
      </c>
      <c r="I491" s="4">
        <f>IF(マンアワー!I491&gt;0,LN(マンアワー!I491),0)</f>
        <v>10.625197995077082</v>
      </c>
      <c r="K491" s="6">
        <f>E491-E$1089</f>
        <v>2.1049616006181235</v>
      </c>
      <c r="L491" s="6">
        <f>F491-F$1089</f>
        <v>2.0846207063183702</v>
      </c>
      <c r="M491" s="6">
        <f>G491-G$1089</f>
        <v>2.009756760091884</v>
      </c>
      <c r="N491" s="6">
        <f>H491-H$1089</f>
        <v>2.0272980039343285</v>
      </c>
      <c r="O491" s="6">
        <f>I491-I$1089</f>
        <v>1.8619578726687003</v>
      </c>
    </row>
    <row r="492" spans="1:15" x14ac:dyDescent="0.15">
      <c r="A492" s="1">
        <v>22</v>
      </c>
      <c r="B492" s="1" t="s">
        <v>134</v>
      </c>
      <c r="C492" s="1">
        <v>6</v>
      </c>
      <c r="D492" s="1" t="s">
        <v>3</v>
      </c>
      <c r="E492" s="4">
        <f>IF(マンアワー!E492&gt;0,LN(マンアワー!E492),0)</f>
        <v>10.562736848605015</v>
      </c>
      <c r="F492" s="4">
        <f>IF(マンアワー!F492&gt;0,LN(マンアワー!F492),0)</f>
        <v>10.617351112737007</v>
      </c>
      <c r="G492" s="4">
        <f>IF(マンアワー!G492&gt;0,LN(マンアワー!G492),0)</f>
        <v>10.736250908591995</v>
      </c>
      <c r="H492" s="4">
        <f>IF(マンアワー!H492&gt;0,LN(マンアワー!H492),0)</f>
        <v>10.700307871171464</v>
      </c>
      <c r="I492" s="4">
        <f>IF(マンアワー!I492&gt;0,LN(マンアワー!I492),0)</f>
        <v>10.576992381792616</v>
      </c>
      <c r="K492" s="6">
        <f>E492-E$1090</f>
        <v>1.2179880979363968</v>
      </c>
      <c r="L492" s="6">
        <f>F492-F$1090</f>
        <v>1.4843748753456243</v>
      </c>
      <c r="M492" s="6">
        <f>G492-G$1090</f>
        <v>1.5657710245199183</v>
      </c>
      <c r="N492" s="6">
        <f>H492-H$1090</f>
        <v>1.5689727350111262</v>
      </c>
      <c r="O492" s="6">
        <f>I492-I$1090</f>
        <v>1.5833595207749447</v>
      </c>
    </row>
    <row r="493" spans="1:15" x14ac:dyDescent="0.15">
      <c r="A493" s="1">
        <v>22</v>
      </c>
      <c r="B493" s="1" t="s">
        <v>134</v>
      </c>
      <c r="C493" s="1">
        <v>7</v>
      </c>
      <c r="D493" s="1" t="s">
        <v>20</v>
      </c>
      <c r="E493" s="4">
        <f>IF(マンアワー!E493&gt;0,LN(マンアワー!E493),0)</f>
        <v>7.0873936302042981</v>
      </c>
      <c r="F493" s="4">
        <f>IF(マンアワー!F493&gt;0,LN(マンアワー!F493),0)</f>
        <v>7.1110199154545537</v>
      </c>
      <c r="G493" s="4">
        <f>IF(マンアワー!G493&gt;0,LN(マンアワー!G493),0)</f>
        <v>6.464019959418156</v>
      </c>
      <c r="H493" s="4">
        <f>IF(マンアワー!H493&gt;0,LN(マンアワー!H493),0)</f>
        <v>6.759037715853113</v>
      </c>
      <c r="I493" s="4">
        <f>IF(マンアワー!I493&gt;0,LN(マンアワー!I493),0)</f>
        <v>6.4957995334008336</v>
      </c>
      <c r="K493" s="6">
        <f>E493-E$1091</f>
        <v>0.58544219351917448</v>
      </c>
      <c r="L493" s="6">
        <f>F493-F$1091</f>
        <v>0.56571755981531968</v>
      </c>
      <c r="M493" s="6">
        <f>G493-G$1091</f>
        <v>3.6989885355131591E-2</v>
      </c>
      <c r="N493" s="6">
        <f>H493-H$1091</f>
        <v>0.43618048180099134</v>
      </c>
      <c r="O493" s="6">
        <f>I493-I$1091</f>
        <v>0.27845803491873244</v>
      </c>
    </row>
    <row r="494" spans="1:15" x14ac:dyDescent="0.15">
      <c r="A494" s="1">
        <v>22</v>
      </c>
      <c r="B494" s="1" t="s">
        <v>134</v>
      </c>
      <c r="C494" s="1">
        <v>8</v>
      </c>
      <c r="D494" s="1" t="s">
        <v>21</v>
      </c>
      <c r="E494" s="4">
        <f>IF(マンアワー!E494&gt;0,LN(マンアワー!E494),0)</f>
        <v>10.056181620131371</v>
      </c>
      <c r="F494" s="4">
        <f>IF(マンアワー!F494&gt;0,LN(マンアワー!F494),0)</f>
        <v>10.048327892080945</v>
      </c>
      <c r="G494" s="4">
        <f>IF(マンアワー!G494&gt;0,LN(マンアワー!G494),0)</f>
        <v>10.053246501628916</v>
      </c>
      <c r="H494" s="4">
        <f>IF(マンアワー!H494&gt;0,LN(マンアワー!H494),0)</f>
        <v>9.9259618767171887</v>
      </c>
      <c r="I494" s="4">
        <f>IF(マンアワー!I494&gt;0,LN(マンアワー!I494),0)</f>
        <v>9.6315509787180353</v>
      </c>
      <c r="K494" s="6">
        <f>E494-E$1092</f>
        <v>6.6439863897766571E-2</v>
      </c>
      <c r="L494" s="6">
        <f>F494-F$1092</f>
        <v>6.8722733044097595E-2</v>
      </c>
      <c r="M494" s="6">
        <f>G494-G$1092</f>
        <v>0.16687072729421715</v>
      </c>
      <c r="N494" s="6">
        <f>H494-H$1092</f>
        <v>0.30092666504991783</v>
      </c>
      <c r="O494" s="6">
        <f>I494-I$1092</f>
        <v>0.46798392702675073</v>
      </c>
    </row>
    <row r="495" spans="1:15" x14ac:dyDescent="0.15">
      <c r="A495" s="1">
        <v>22</v>
      </c>
      <c r="B495" s="1" t="s">
        <v>134</v>
      </c>
      <c r="C495" s="1">
        <v>9</v>
      </c>
      <c r="D495" s="1" t="s">
        <v>22</v>
      </c>
      <c r="E495" s="4">
        <f>IF(マンアワー!E495&gt;0,LN(マンアワー!E495),0)</f>
        <v>10.827238544943645</v>
      </c>
      <c r="F495" s="4">
        <f>IF(マンアワー!F495&gt;0,LN(マンアワー!F495),0)</f>
        <v>10.782287545297178</v>
      </c>
      <c r="G495" s="4">
        <f>IF(マンアワー!G495&gt;0,LN(マンアワー!G495),0)</f>
        <v>10.740571808522134</v>
      </c>
      <c r="H495" s="4">
        <f>IF(マンアワー!H495&gt;0,LN(マンアワー!H495),0)</f>
        <v>10.533871269341505</v>
      </c>
      <c r="I495" s="4">
        <f>IF(マンアワー!I495&gt;0,LN(マンアワー!I495),0)</f>
        <v>10.486209073651876</v>
      </c>
      <c r="K495" s="6">
        <f>E495-E$1093</f>
        <v>0.89331349042761765</v>
      </c>
      <c r="L495" s="6">
        <f>F495-F$1093</f>
        <v>1.0894523950287525</v>
      </c>
      <c r="M495" s="6">
        <f>G495-G$1093</f>
        <v>1.1966579440137064</v>
      </c>
      <c r="N495" s="6">
        <f>H495-H$1093</f>
        <v>1.2067662288013086</v>
      </c>
      <c r="O495" s="6">
        <f>I495-I$1093</f>
        <v>1.1401042789225162</v>
      </c>
    </row>
    <row r="496" spans="1:15" x14ac:dyDescent="0.15">
      <c r="A496" s="1">
        <v>22</v>
      </c>
      <c r="B496" s="1" t="s">
        <v>134</v>
      </c>
      <c r="C496" s="1">
        <v>10</v>
      </c>
      <c r="D496" s="1" t="s">
        <v>23</v>
      </c>
      <c r="E496" s="4">
        <f>IF(マンアワー!E496&gt;0,LN(マンアワー!E496),0)</f>
        <v>11.201601069283194</v>
      </c>
      <c r="F496" s="4">
        <f>IF(マンアワー!F496&gt;0,LN(マンアワー!F496),0)</f>
        <v>11.198840543323357</v>
      </c>
      <c r="G496" s="4">
        <f>IF(マンアワー!G496&gt;0,LN(マンアワー!G496),0)</f>
        <v>11.468548105926178</v>
      </c>
      <c r="H496" s="4">
        <f>IF(マンアワー!H496&gt;0,LN(マンアワー!H496),0)</f>
        <v>11.366859297372693</v>
      </c>
      <c r="I496" s="4">
        <f>IF(マンアワー!I496&gt;0,LN(マンアワー!I496),0)</f>
        <v>11.081226181373479</v>
      </c>
      <c r="K496" s="6">
        <f>E496-E$1094</f>
        <v>1.092886607856224</v>
      </c>
      <c r="L496" s="6">
        <f>F496-F$1094</f>
        <v>1.1391460124612998</v>
      </c>
      <c r="M496" s="6">
        <f>G496-G$1094</f>
        <v>1.1710750826438154</v>
      </c>
      <c r="N496" s="6">
        <f>H496-H$1094</f>
        <v>1.2539963586918113</v>
      </c>
      <c r="O496" s="6">
        <f>I496-I$1094</f>
        <v>1.222765208529049</v>
      </c>
    </row>
    <row r="497" spans="1:15" x14ac:dyDescent="0.15">
      <c r="A497" s="1">
        <v>22</v>
      </c>
      <c r="B497" s="1" t="s">
        <v>134</v>
      </c>
      <c r="C497" s="1">
        <v>11</v>
      </c>
      <c r="D497" s="1" t="s">
        <v>24</v>
      </c>
      <c r="E497" s="4">
        <f>IF(マンアワー!E497&gt;0,LN(マンアワー!E497),0)</f>
        <v>11.67532101023753</v>
      </c>
      <c r="F497" s="4">
        <f>IF(マンアワー!F497&gt;0,LN(マンアワー!F497),0)</f>
        <v>11.725692505772267</v>
      </c>
      <c r="G497" s="4">
        <f>IF(マンアワー!G497&gt;0,LN(マンアワー!G497),0)</f>
        <v>11.9876977689719</v>
      </c>
      <c r="H497" s="4">
        <f>IF(マンアワー!H497&gt;0,LN(マンアワー!H497),0)</f>
        <v>11.827057522882304</v>
      </c>
      <c r="I497" s="4">
        <f>IF(マンアワー!I497&gt;0,LN(マンアワー!I497),0)</f>
        <v>11.674968074986278</v>
      </c>
      <c r="K497" s="6">
        <f>E497-E$1095</f>
        <v>1.4807485595046401</v>
      </c>
      <c r="L497" s="6">
        <f>F497-F$1095</f>
        <v>1.4713228745596432</v>
      </c>
      <c r="M497" s="6">
        <f>G497-G$1095</f>
        <v>1.5107430100584232</v>
      </c>
      <c r="N497" s="6">
        <f>H497-H$1095</f>
        <v>1.4201727830903259</v>
      </c>
      <c r="O497" s="6">
        <f>I497-I$1095</f>
        <v>1.3985766067788514</v>
      </c>
    </row>
    <row r="498" spans="1:15" x14ac:dyDescent="0.15">
      <c r="A498" s="1">
        <v>22</v>
      </c>
      <c r="B498" s="1" t="s">
        <v>134</v>
      </c>
      <c r="C498" s="1">
        <v>12</v>
      </c>
      <c r="D498" s="1" t="s">
        <v>25</v>
      </c>
      <c r="E498" s="4">
        <f>IF(マンアワー!E498&gt;0,LN(マンアワー!E498),0)</f>
        <v>11.213493492085025</v>
      </c>
      <c r="F498" s="4">
        <f>IF(マンアワー!F498&gt;0,LN(マンアワー!F498),0)</f>
        <v>11.678909727301392</v>
      </c>
      <c r="G498" s="4">
        <f>IF(マンアワー!G498&gt;0,LN(マンアワー!G498),0)</f>
        <v>12.173270947821376</v>
      </c>
      <c r="H498" s="4">
        <f>IF(マンアワー!H498&gt;0,LN(マンアワー!H498),0)</f>
        <v>12.019045124600686</v>
      </c>
      <c r="I498" s="4">
        <f>IF(マンアワー!I498&gt;0,LN(マンアワー!I498),0)</f>
        <v>11.886644040678624</v>
      </c>
      <c r="K498" s="6">
        <f>E498-E$1096</f>
        <v>1.024605020375839</v>
      </c>
      <c r="L498" s="6">
        <f>F498-F$1096</f>
        <v>1.2633488811472482</v>
      </c>
      <c r="M498" s="6">
        <f>G498-G$1096</f>
        <v>1.1924057769650727</v>
      </c>
      <c r="N498" s="6">
        <f>H498-H$1096</f>
        <v>1.1360727626073022</v>
      </c>
      <c r="O498" s="6">
        <f>I498-I$1096</f>
        <v>1.193193503560213</v>
      </c>
    </row>
    <row r="499" spans="1:15" x14ac:dyDescent="0.15">
      <c r="A499" s="1">
        <v>22</v>
      </c>
      <c r="B499" s="1" t="s">
        <v>134</v>
      </c>
      <c r="C499" s="1">
        <v>13</v>
      </c>
      <c r="D499" s="1" t="s">
        <v>26</v>
      </c>
      <c r="E499" s="4">
        <f>IF(マンアワー!E499&gt;0,LN(マンアワー!E499),0)</f>
        <v>11.925960444664947</v>
      </c>
      <c r="F499" s="4">
        <f>IF(マンアワー!F499&gt;0,LN(マンアワー!F499),0)</f>
        <v>12.220534319544987</v>
      </c>
      <c r="G499" s="4">
        <f>IF(マンアワー!G499&gt;0,LN(マンアワー!G499),0)</f>
        <v>12.323779625586834</v>
      </c>
      <c r="H499" s="4">
        <f>IF(マンアワー!H499&gt;0,LN(マンアワー!H499),0)</f>
        <v>12.305129443972302</v>
      </c>
      <c r="I499" s="4">
        <f>IF(マンアワー!I499&gt;0,LN(マンアワー!I499),0)</f>
        <v>12.39312721307283</v>
      </c>
      <c r="K499" s="6">
        <f>E499-E$1097</f>
        <v>2.2924105064464939</v>
      </c>
      <c r="L499" s="6">
        <f>F499-F$1097</f>
        <v>2.4544885733236761</v>
      </c>
      <c r="M499" s="6">
        <f>G499-G$1097</f>
        <v>2.5084042631325225</v>
      </c>
      <c r="N499" s="6">
        <f>H499-H$1097</f>
        <v>2.5726694081129722</v>
      </c>
      <c r="O499" s="6">
        <f>I499-I$1097</f>
        <v>2.4541798325205537</v>
      </c>
    </row>
    <row r="500" spans="1:15" x14ac:dyDescent="0.15">
      <c r="A500" s="1">
        <v>22</v>
      </c>
      <c r="B500" s="1" t="s">
        <v>134</v>
      </c>
      <c r="C500" s="1">
        <v>14</v>
      </c>
      <c r="D500" s="1" t="s">
        <v>27</v>
      </c>
      <c r="E500" s="4">
        <f>IF(マンアワー!E500&gt;0,LN(マンアワー!E500),0)</f>
        <v>9.6552582145664108</v>
      </c>
      <c r="F500" s="4">
        <f>IF(マンアワー!F500&gt;0,LN(マンアワー!F500),0)</f>
        <v>10.022647985487939</v>
      </c>
      <c r="G500" s="4">
        <f>IF(マンアワー!G500&gt;0,LN(マンアワー!G500),0)</f>
        <v>9.9230711127292697</v>
      </c>
      <c r="H500" s="4">
        <f>IF(マンアワー!H500&gt;0,LN(マンアワー!H500),0)</f>
        <v>9.6204959766263034</v>
      </c>
      <c r="I500" s="4">
        <f>IF(マンアワー!I500&gt;0,LN(マンアワー!I500),0)</f>
        <v>9.7112226861850566</v>
      </c>
      <c r="K500" s="6">
        <f>E500-E$1098</f>
        <v>1.7001263701573892</v>
      </c>
      <c r="L500" s="6">
        <f>F500-F$1098</f>
        <v>1.6720437847045275</v>
      </c>
      <c r="M500" s="6">
        <f>G500-G$1098</f>
        <v>1.377231874915541</v>
      </c>
      <c r="N500" s="6">
        <f>H500-H$1098</f>
        <v>1.4477787574279599</v>
      </c>
      <c r="O500" s="6">
        <f>I500-I$1098</f>
        <v>1.5647344888206067</v>
      </c>
    </row>
    <row r="501" spans="1:15" x14ac:dyDescent="0.15">
      <c r="A501" s="1">
        <v>22</v>
      </c>
      <c r="B501" s="1" t="s">
        <v>134</v>
      </c>
      <c r="C501" s="1">
        <v>15</v>
      </c>
      <c r="D501" s="1" t="s">
        <v>28</v>
      </c>
      <c r="E501" s="4">
        <f>IF(マンアワー!E501&gt;0,LN(マンアワー!E501),0)</f>
        <v>12.547416770683137</v>
      </c>
      <c r="F501" s="4">
        <f>IF(マンアワー!F501&gt;0,LN(マンアワー!F501),0)</f>
        <v>12.582810128755005</v>
      </c>
      <c r="G501" s="4">
        <f>IF(マンアワー!G501&gt;0,LN(マンアワー!G501),0)</f>
        <v>12.576351028168009</v>
      </c>
      <c r="H501" s="4">
        <f>IF(マンアワー!H501&gt;0,LN(マンアワー!H501),0)</f>
        <v>12.304490943532812</v>
      </c>
      <c r="I501" s="4">
        <f>IF(マンアワー!I501&gt;0,LN(マンアワー!I501),0)</f>
        <v>11.941636168816972</v>
      </c>
      <c r="K501" s="6">
        <f>E501-E$1099</f>
        <v>1.1742271999915399</v>
      </c>
      <c r="L501" s="6">
        <f>F501-F$1099</f>
        <v>1.2812995707278603</v>
      </c>
      <c r="M501" s="6">
        <f>G501-G$1099</f>
        <v>1.2598945877134966</v>
      </c>
      <c r="N501" s="6">
        <f>H501-H$1099</f>
        <v>1.2356433336427912</v>
      </c>
      <c r="O501" s="6">
        <f>I501-I$1099</f>
        <v>1.1991281568322343</v>
      </c>
    </row>
    <row r="502" spans="1:15" x14ac:dyDescent="0.15">
      <c r="A502" s="1">
        <v>22</v>
      </c>
      <c r="B502" s="1" t="s">
        <v>133</v>
      </c>
      <c r="C502" s="1">
        <v>16</v>
      </c>
      <c r="D502" s="1" t="s">
        <v>11</v>
      </c>
      <c r="E502" s="4">
        <f>IF(マンアワー!E502&gt;0,LN(マンアワー!E502),0)</f>
        <v>12.610762426129007</v>
      </c>
      <c r="F502" s="4">
        <f>IF(マンアワー!F502&gt;0,LN(マンアワー!F502),0)</f>
        <v>12.835022554567749</v>
      </c>
      <c r="G502" s="4">
        <f>IF(マンアワー!G502&gt;0,LN(マンアワー!G502),0)</f>
        <v>12.957365085855132</v>
      </c>
      <c r="H502" s="4">
        <f>IF(マンアワー!H502&gt;0,LN(マンアワー!H502),0)</f>
        <v>12.885400783378094</v>
      </c>
      <c r="I502" s="4">
        <f>IF(マンアワー!I502&gt;0,LN(マンアワー!I502),0)</f>
        <v>12.681921427456375</v>
      </c>
      <c r="K502" s="6">
        <f>E502-E$1100</f>
        <v>0.62846878156366337</v>
      </c>
      <c r="L502" s="6">
        <f>F502-F$1100</f>
        <v>0.54909276552960407</v>
      </c>
      <c r="M502" s="6">
        <f>G502-G$1100</f>
        <v>0.69185962736920104</v>
      </c>
      <c r="N502" s="6">
        <f>H502-H$1100</f>
        <v>0.63367872569627082</v>
      </c>
      <c r="O502" s="6">
        <f>I502-I$1100</f>
        <v>0.71276248069690773</v>
      </c>
    </row>
    <row r="503" spans="1:15" x14ac:dyDescent="0.15">
      <c r="A503" s="1">
        <v>22</v>
      </c>
      <c r="B503" s="1" t="s">
        <v>133</v>
      </c>
      <c r="C503" s="1">
        <v>17</v>
      </c>
      <c r="D503" s="1" t="s">
        <v>12</v>
      </c>
      <c r="E503" s="4">
        <f>IF(マンアワー!E503&gt;0,LN(マンアワー!E503),0)</f>
        <v>9.7532632859389015</v>
      </c>
      <c r="F503" s="4">
        <f>IF(マンアワー!F503&gt;0,LN(マンアワー!F503),0)</f>
        <v>9.8998153374857445</v>
      </c>
      <c r="G503" s="4">
        <f>IF(マンアワー!G503&gt;0,LN(マンアワー!G503),0)</f>
        <v>10.042839110402413</v>
      </c>
      <c r="H503" s="4">
        <f>IF(マンアワー!H503&gt;0,LN(マンアワー!H503),0)</f>
        <v>10.143416724096065</v>
      </c>
      <c r="I503" s="4">
        <f>IF(マンアワー!I503&gt;0,LN(マンアワー!I503),0)</f>
        <v>10.11322093795658</v>
      </c>
      <c r="K503" s="6">
        <f>E503-E$1101</f>
        <v>0.58075794973331618</v>
      </c>
      <c r="L503" s="6">
        <f>F503-F$1101</f>
        <v>0.56387502001893708</v>
      </c>
      <c r="M503" s="6">
        <f>G503-G$1101</f>
        <v>0.59552831270901052</v>
      </c>
      <c r="N503" s="6">
        <f>H503-H$1101</f>
        <v>0.64669526016693979</v>
      </c>
      <c r="O503" s="6">
        <f>I503-I$1101</f>
        <v>0.66869666287970553</v>
      </c>
    </row>
    <row r="504" spans="1:15" x14ac:dyDescent="0.15">
      <c r="A504" s="1">
        <v>22</v>
      </c>
      <c r="B504" s="1" t="s">
        <v>133</v>
      </c>
      <c r="C504" s="1">
        <v>18</v>
      </c>
      <c r="D504" s="1" t="s">
        <v>13</v>
      </c>
      <c r="E504" s="4">
        <f>IF(マンアワー!E504&gt;0,LN(マンアワー!E504),0)</f>
        <v>13.241417313996253</v>
      </c>
      <c r="F504" s="4">
        <f>IF(マンアワー!F504&gt;0,LN(マンアワー!F504),0)</f>
        <v>13.349725386049759</v>
      </c>
      <c r="G504" s="4">
        <f>IF(マンアワー!G504&gt;0,LN(マンアワー!G504),0)</f>
        <v>13.358430665659661</v>
      </c>
      <c r="H504" s="4">
        <f>IF(マンアワー!H504&gt;0,LN(マンアワー!H504),0)</f>
        <v>13.15123075198885</v>
      </c>
      <c r="I504" s="4">
        <f>IF(マンアワー!I504&gt;0,LN(マンアワー!I504),0)</f>
        <v>13.058927024836198</v>
      </c>
      <c r="K504" s="6">
        <f>E504-E$1102</f>
        <v>0.65283684001393993</v>
      </c>
      <c r="L504" s="6">
        <f>F504-F$1102</f>
        <v>0.63631550912395163</v>
      </c>
      <c r="M504" s="6">
        <f>G504-G$1102</f>
        <v>0.71332593067250372</v>
      </c>
      <c r="N504" s="6">
        <f>H504-H$1102</f>
        <v>0.6430528995124849</v>
      </c>
      <c r="O504" s="6">
        <f>I504-I$1102</f>
        <v>0.72302130158552202</v>
      </c>
    </row>
    <row r="505" spans="1:15" x14ac:dyDescent="0.15">
      <c r="A505" s="1">
        <v>22</v>
      </c>
      <c r="B505" s="1" t="s">
        <v>133</v>
      </c>
      <c r="C505" s="1">
        <v>19</v>
      </c>
      <c r="D505" s="1" t="s">
        <v>14</v>
      </c>
      <c r="E505" s="4">
        <f>IF(マンアワー!E505&gt;0,LN(マンアワー!E505),0)</f>
        <v>11.128242871088387</v>
      </c>
      <c r="F505" s="4">
        <f>IF(マンアワー!F505&gt;0,LN(マンアワー!F505),0)</f>
        <v>11.395420140865676</v>
      </c>
      <c r="G505" s="4">
        <f>IF(マンアワー!G505&gt;0,LN(マンアワー!G505),0)</f>
        <v>11.516396139166725</v>
      </c>
      <c r="H505" s="4">
        <f>IF(マンアワー!H505&gt;0,LN(マンアワー!H505),0)</f>
        <v>11.414542596765719</v>
      </c>
      <c r="I505" s="4">
        <f>IF(マンアワー!I505&gt;0,LN(マンアワー!I505),0)</f>
        <v>11.402284831881369</v>
      </c>
      <c r="K505" s="6">
        <f>E505-E$1103</f>
        <v>0.67543771475267711</v>
      </c>
      <c r="L505" s="6">
        <f>F505-F$1103</f>
        <v>0.65753054815737144</v>
      </c>
      <c r="M505" s="6">
        <f>G505-G$1103</f>
        <v>0.67230210768336995</v>
      </c>
      <c r="N505" s="6">
        <f>H505-H$1103</f>
        <v>0.69948539957480094</v>
      </c>
      <c r="O505" s="6">
        <f>I505-I$1103</f>
        <v>0.72750283531407689</v>
      </c>
    </row>
    <row r="506" spans="1:15" x14ac:dyDescent="0.15">
      <c r="A506" s="1">
        <v>22</v>
      </c>
      <c r="B506" s="1" t="s">
        <v>288</v>
      </c>
      <c r="C506" s="1">
        <v>20</v>
      </c>
      <c r="D506" s="1" t="s">
        <v>15</v>
      </c>
      <c r="E506" s="4">
        <f>IF(マンアワー!E506&gt;0,LN(マンアワー!E506),0)</f>
        <v>9.6198084860748452</v>
      </c>
      <c r="F506" s="4">
        <f>IF(マンアワー!F506&gt;0,LN(マンアワー!F506),0)</f>
        <v>10.013761671944941</v>
      </c>
      <c r="G506" s="4">
        <f>IF(マンアワー!G506&gt;0,LN(マンアワー!G506),0)</f>
        <v>10.499035142561251</v>
      </c>
      <c r="H506" s="4">
        <f>IF(マンアワー!H506&gt;0,LN(マンアワー!H506),0)</f>
        <v>10.439251120228921</v>
      </c>
      <c r="I506" s="4">
        <f>IF(マンアワー!I506&gt;0,LN(マンアワー!I506),0)</f>
        <v>10.486263835442932</v>
      </c>
      <c r="K506" s="6">
        <f>E506-E$1104</f>
        <v>0.94874499941495927</v>
      </c>
      <c r="L506" s="6">
        <f>F506-F$1104</f>
        <v>0.73739727477903294</v>
      </c>
      <c r="M506" s="6">
        <f>G506-G$1104</f>
        <v>0.83193539022133223</v>
      </c>
      <c r="N506" s="6">
        <f>H506-H$1104</f>
        <v>0.73642151226459696</v>
      </c>
      <c r="O506" s="6">
        <f>I506-I$1104</f>
        <v>0.82909383722286378</v>
      </c>
    </row>
    <row r="507" spans="1:15" x14ac:dyDescent="0.15">
      <c r="A507" s="1">
        <v>22</v>
      </c>
      <c r="B507" s="1" t="s">
        <v>133</v>
      </c>
      <c r="C507" s="1">
        <v>21</v>
      </c>
      <c r="D507" s="1" t="s">
        <v>16</v>
      </c>
      <c r="E507" s="4">
        <f>IF(マンアワー!E507&gt;0,LN(マンアワー!E507),0)</f>
        <v>12.21710369890236</v>
      </c>
      <c r="F507" s="4">
        <f>IF(マンアワー!F507&gt;0,LN(マンアワー!F507),0)</f>
        <v>12.256976198687015</v>
      </c>
      <c r="G507" s="4">
        <f>IF(マンアワー!G507&gt;0,LN(マンアワー!G507),0)</f>
        <v>12.368044232259695</v>
      </c>
      <c r="H507" s="4">
        <f>IF(マンアワー!H507&gt;0,LN(マンアワー!H507),0)</f>
        <v>12.392200236579464</v>
      </c>
      <c r="I507" s="4">
        <f>IF(マンアワー!I507&gt;0,LN(マンアワー!I507),0)</f>
        <v>12.257167618854753</v>
      </c>
      <c r="K507" s="6">
        <f>E507-E$1105</f>
        <v>0.65693332117787229</v>
      </c>
      <c r="L507" s="6">
        <f>F507-F$1105</f>
        <v>0.64252677308394546</v>
      </c>
      <c r="M507" s="6">
        <f>G507-G$1105</f>
        <v>0.71194493158098027</v>
      </c>
      <c r="N507" s="6">
        <f>H507-H$1105</f>
        <v>0.7719148562576752</v>
      </c>
      <c r="O507" s="6">
        <f>I507-I$1105</f>
        <v>0.7260247668867823</v>
      </c>
    </row>
    <row r="508" spans="1:15" x14ac:dyDescent="0.15">
      <c r="A508" s="1">
        <v>22</v>
      </c>
      <c r="B508" s="1" t="s">
        <v>132</v>
      </c>
      <c r="C508" s="1">
        <v>22</v>
      </c>
      <c r="D508" s="1" t="s">
        <v>8</v>
      </c>
      <c r="E508" s="4">
        <f>IF(マンアワー!E508&gt;0,LN(マンアワー!E508),0)</f>
        <v>13.305231940781722</v>
      </c>
      <c r="F508" s="4">
        <f>IF(マンアワー!F508&gt;0,LN(マンアワー!F508),0)</f>
        <v>13.512695581227943</v>
      </c>
      <c r="G508" s="4">
        <f>IF(マンアワー!G508&gt;0,LN(マンアワー!G508),0)</f>
        <v>13.716261557005442</v>
      </c>
      <c r="H508" s="4">
        <f>IF(マンアワー!H508&gt;0,LN(マンアワー!H508),0)</f>
        <v>13.859135086418043</v>
      </c>
      <c r="I508" s="4">
        <f>IF(マンアワー!I508&gt;0,LN(マンアワー!I508),0)</f>
        <v>13.914600866913501</v>
      </c>
      <c r="K508" s="6">
        <f>E508-E$1106</f>
        <v>0.74201355140572289</v>
      </c>
      <c r="L508" s="6">
        <f>F508-F$1106</f>
        <v>0.6952069887653245</v>
      </c>
      <c r="M508" s="6">
        <f>G508-G$1106</f>
        <v>0.64896332403147028</v>
      </c>
      <c r="N508" s="6">
        <f>H508-H$1106</f>
        <v>0.6737759149831497</v>
      </c>
      <c r="O508" s="6">
        <f>I508-I$1106</f>
        <v>0.62133148898792179</v>
      </c>
    </row>
    <row r="509" spans="1:15" x14ac:dyDescent="0.15">
      <c r="A509" s="1">
        <v>22</v>
      </c>
      <c r="B509" s="1" t="s">
        <v>132</v>
      </c>
      <c r="C509" s="1">
        <v>23</v>
      </c>
      <c r="D509" s="1" t="s">
        <v>29</v>
      </c>
      <c r="E509" s="4">
        <f>IF(マンアワー!E509&gt;0,LN(マンアワー!E509),0)</f>
        <v>12.078594788013982</v>
      </c>
      <c r="F509" s="4">
        <f>IF(マンアワー!F509&gt;0,LN(マンアワー!F509),0)</f>
        <v>12.187055468669428</v>
      </c>
      <c r="G509" s="4">
        <f>IF(マンアワー!G509&gt;0,LN(マンアワー!G509),0)</f>
        <v>12.125651559785121</v>
      </c>
      <c r="H509" s="4">
        <f>IF(マンアワー!H509&gt;0,LN(マンアワー!H509),0)</f>
        <v>12.107974661003515</v>
      </c>
      <c r="I509" s="4">
        <f>IF(マンアワー!I509&gt;0,LN(マンアワー!I509),0)</f>
        <v>11.985304770689753</v>
      </c>
      <c r="K509" s="6">
        <f>E509-E$1107</f>
        <v>0.46786741735697923</v>
      </c>
      <c r="L509" s="6">
        <f>F509-F$1107</f>
        <v>0.43026054684152726</v>
      </c>
      <c r="M509" s="6">
        <f>G509-G$1107</f>
        <v>0.38701724542649529</v>
      </c>
      <c r="N509" s="6">
        <f>H509-H$1107</f>
        <v>0.44635379976958589</v>
      </c>
      <c r="O509" s="6">
        <f>I509-I$1107</f>
        <v>0.48843226446643229</v>
      </c>
    </row>
    <row r="510" spans="1:15" x14ac:dyDescent="0.15">
      <c r="A510" s="1">
        <v>23</v>
      </c>
      <c r="B510" s="1" t="s">
        <v>137</v>
      </c>
      <c r="C510" s="1">
        <v>1</v>
      </c>
      <c r="D510" s="1" t="s">
        <v>9</v>
      </c>
      <c r="E510" s="4">
        <f>IF(マンアワー!E510&gt;0,LN(マンアワー!E510),0)</f>
        <v>13.197790414767878</v>
      </c>
      <c r="F510" s="4">
        <f>IF(マンアワー!F510&gt;0,LN(マンアワー!F510),0)</f>
        <v>12.79453811979587</v>
      </c>
      <c r="G510" s="4">
        <f>IF(マンアワー!G510&gt;0,LN(マンアワー!G510),0)</f>
        <v>12.467286368195243</v>
      </c>
      <c r="H510" s="4">
        <f>IF(マンアワー!H510&gt;0,LN(マンアワー!H510),0)</f>
        <v>12.224301870781781</v>
      </c>
      <c r="I510" s="4">
        <f>IF(マンアワー!I510&gt;0,LN(マンアワー!I510),0)</f>
        <v>11.967325326825442</v>
      </c>
      <c r="K510" s="6">
        <f>E510-E$1085</f>
        <v>0.36975877386040068</v>
      </c>
      <c r="L510" s="6">
        <f>F510-F$1085</f>
        <v>0.38493570171140234</v>
      </c>
      <c r="M510" s="6">
        <f>G510-G$1085</f>
        <v>0.46107928394142128</v>
      </c>
      <c r="N510" s="6">
        <f>H510-H$1085</f>
        <v>0.64324577606110189</v>
      </c>
      <c r="O510" s="6">
        <f>I510-I$1085</f>
        <v>0.62457644811420643</v>
      </c>
    </row>
    <row r="511" spans="1:15" x14ac:dyDescent="0.15">
      <c r="A511" s="1">
        <v>23</v>
      </c>
      <c r="B511" s="1" t="s">
        <v>137</v>
      </c>
      <c r="C511" s="1">
        <v>2</v>
      </c>
      <c r="D511" s="1" t="s">
        <v>10</v>
      </c>
      <c r="E511" s="4">
        <f>IF(マンアワー!E511&gt;0,LN(マンアワー!E511),0)</f>
        <v>8.8937061887858864</v>
      </c>
      <c r="F511" s="4">
        <f>IF(マンアワー!F511&gt;0,LN(マンアワー!F511),0)</f>
        <v>8.7175231311314292</v>
      </c>
      <c r="G511" s="4">
        <f>IF(マンアワー!G511&gt;0,LN(マンアワー!G511),0)</f>
        <v>8.4785158060346202</v>
      </c>
      <c r="H511" s="4">
        <f>IF(マンアワー!H511&gt;0,LN(マンアワー!H511),0)</f>
        <v>8.2136415805125793</v>
      </c>
      <c r="I511" s="4">
        <f>IF(マンアワー!I511&gt;0,LN(マンアワー!I511),0)</f>
        <v>7.6500397909530236</v>
      </c>
      <c r="K511" s="6">
        <f>E511-E$1086</f>
        <v>4.5379885079883664E-2</v>
      </c>
      <c r="L511" s="6">
        <f>F511-F$1086</f>
        <v>0.3968015405461216</v>
      </c>
      <c r="M511" s="6">
        <f>G511-G$1086</f>
        <v>0.40278359206951997</v>
      </c>
      <c r="N511" s="6">
        <f>H511-H$1086</f>
        <v>0.49469701132461541</v>
      </c>
      <c r="O511" s="6">
        <f>I511-I$1086</f>
        <v>0.67362592671562904</v>
      </c>
    </row>
    <row r="512" spans="1:15" x14ac:dyDescent="0.15">
      <c r="A512" s="1">
        <v>23</v>
      </c>
      <c r="B512" s="1" t="s">
        <v>138</v>
      </c>
      <c r="C512" s="1">
        <v>3</v>
      </c>
      <c r="D512" s="1" t="s">
        <v>17</v>
      </c>
      <c r="E512" s="4">
        <f>IF(マンアワー!E512&gt;0,LN(マンアワー!E512),0)</f>
        <v>12.002491791003138</v>
      </c>
      <c r="F512" s="4">
        <f>IF(マンアワー!F512&gt;0,LN(マンアワー!F512),0)</f>
        <v>11.968827871916066</v>
      </c>
      <c r="G512" s="4">
        <f>IF(マンアワー!G512&gt;0,LN(マンアワー!G512),0)</f>
        <v>12.082152064968248</v>
      </c>
      <c r="H512" s="4">
        <f>IF(マンアワー!H512&gt;0,LN(マンアワー!H512),0)</f>
        <v>11.955274432521996</v>
      </c>
      <c r="I512" s="4">
        <f>IF(マンアワー!I512&gt;0,LN(マンアワー!I512),0)</f>
        <v>11.793545388185549</v>
      </c>
      <c r="K512" s="6">
        <f>E512-E$1087</f>
        <v>1.2929450967291984</v>
      </c>
      <c r="L512" s="6">
        <f>F512-F$1087</f>
        <v>1.2506991481048253</v>
      </c>
      <c r="M512" s="6">
        <f>G512-G$1087</f>
        <v>1.2582529616206894</v>
      </c>
      <c r="N512" s="6">
        <f>H512-H$1087</f>
        <v>1.2284060399620191</v>
      </c>
      <c r="O512" s="6">
        <f>I512-I$1087</f>
        <v>1.1870294982805376</v>
      </c>
    </row>
    <row r="513" spans="1:15" x14ac:dyDescent="0.15">
      <c r="A513" s="1">
        <v>23</v>
      </c>
      <c r="B513" s="1" t="s">
        <v>138</v>
      </c>
      <c r="C513" s="1">
        <v>4</v>
      </c>
      <c r="D513" s="1" t="s">
        <v>18</v>
      </c>
      <c r="E513" s="4">
        <f>IF(マンアワー!E513&gt;0,LN(マンアワー!E513),0)</f>
        <v>13.194661051024525</v>
      </c>
      <c r="F513" s="4">
        <f>IF(マンアワー!F513&gt;0,LN(マンアワー!F513),0)</f>
        <v>12.729646602698157</v>
      </c>
      <c r="G513" s="4">
        <f>IF(マンアワー!G513&gt;0,LN(マンアワー!G513),0)</f>
        <v>12.533268051792877</v>
      </c>
      <c r="H513" s="4">
        <f>IF(マンアワー!H513&gt;0,LN(マンアワー!H513),0)</f>
        <v>11.831493367250742</v>
      </c>
      <c r="I513" s="4">
        <f>IF(マンアワー!I513&gt;0,LN(マンアワー!I513),0)</f>
        <v>11.039994741698427</v>
      </c>
      <c r="K513" s="6">
        <f>E513-E$1088</f>
        <v>2.2855937308117618</v>
      </c>
      <c r="L513" s="6">
        <f>F513-F$1088</f>
        <v>1.8736367302507286</v>
      </c>
      <c r="M513" s="6">
        <f>G513-G$1088</f>
        <v>1.6581565809699637</v>
      </c>
      <c r="N513" s="6">
        <f>H513-H$1088</f>
        <v>1.6136552360754308</v>
      </c>
      <c r="O513" s="6">
        <f>I513-I$1088</f>
        <v>1.6048660991144139</v>
      </c>
    </row>
    <row r="514" spans="1:15" x14ac:dyDescent="0.15">
      <c r="A514" s="1">
        <v>23</v>
      </c>
      <c r="B514" s="1" t="s">
        <v>138</v>
      </c>
      <c r="C514" s="1">
        <v>5</v>
      </c>
      <c r="D514" s="1" t="s">
        <v>19</v>
      </c>
      <c r="E514" s="4">
        <f>IF(マンアワー!E514&gt;0,LN(マンアワー!E514),0)</f>
        <v>10.87465447318608</v>
      </c>
      <c r="F514" s="4">
        <f>IF(マンアワー!F514&gt;0,LN(マンアワー!F514),0)</f>
        <v>10.770147358549984</v>
      </c>
      <c r="G514" s="4">
        <f>IF(マンアワー!G514&gt;0,LN(マンアワー!G514),0)</f>
        <v>10.888397117874405</v>
      </c>
      <c r="H514" s="4">
        <f>IF(マンアワー!H514&gt;0,LN(マンアワー!H514),0)</f>
        <v>10.65061422116573</v>
      </c>
      <c r="I514" s="4">
        <f>IF(マンアワー!I514&gt;0,LN(マンアワー!I514),0)</f>
        <v>10.36091997965573</v>
      </c>
      <c r="K514" s="6">
        <f>E514-E$1089</f>
        <v>1.532196590435392</v>
      </c>
      <c r="L514" s="6">
        <f>F514-F$1089</f>
        <v>1.583568809471446</v>
      </c>
      <c r="M514" s="6">
        <f>G514-G$1089</f>
        <v>1.6413923857359016</v>
      </c>
      <c r="N514" s="6">
        <f>H514-H$1089</f>
        <v>1.5887049376039517</v>
      </c>
      <c r="O514" s="6">
        <f>I514-I$1089</f>
        <v>1.5976798572473481</v>
      </c>
    </row>
    <row r="515" spans="1:15" x14ac:dyDescent="0.15">
      <c r="A515" s="1">
        <v>23</v>
      </c>
      <c r="B515" s="1" t="s">
        <v>138</v>
      </c>
      <c r="C515" s="1">
        <v>6</v>
      </c>
      <c r="D515" s="1" t="s">
        <v>3</v>
      </c>
      <c r="E515" s="4">
        <f>IF(マンアワー!E515&gt;0,LN(マンアワー!E515),0)</f>
        <v>11.090312186415042</v>
      </c>
      <c r="F515" s="4">
        <f>IF(マンアワー!F515&gt;0,LN(マンアワー!F515),0)</f>
        <v>10.884322914293097</v>
      </c>
      <c r="G515" s="4">
        <f>IF(マンアワー!G515&gt;0,LN(マンアワー!G515),0)</f>
        <v>10.875566586447986</v>
      </c>
      <c r="H515" s="4">
        <f>IF(マンアワー!H515&gt;0,LN(マンアワー!H515),0)</f>
        <v>10.627130142783709</v>
      </c>
      <c r="I515" s="4">
        <f>IF(マンアワー!I515&gt;0,LN(マンアワー!I515),0)</f>
        <v>10.309796323256641</v>
      </c>
      <c r="K515" s="6">
        <f>E515-E$1090</f>
        <v>1.7455634357464245</v>
      </c>
      <c r="L515" s="6">
        <f>F515-F$1090</f>
        <v>1.751346676901715</v>
      </c>
      <c r="M515" s="6">
        <f>G515-G$1090</f>
        <v>1.70508670237591</v>
      </c>
      <c r="N515" s="6">
        <f>H515-H$1090</f>
        <v>1.4957950066233714</v>
      </c>
      <c r="O515" s="6">
        <f>I515-I$1090</f>
        <v>1.3161634622389702</v>
      </c>
    </row>
    <row r="516" spans="1:15" x14ac:dyDescent="0.15">
      <c r="A516" s="1">
        <v>23</v>
      </c>
      <c r="B516" s="1" t="s">
        <v>138</v>
      </c>
      <c r="C516" s="1">
        <v>7</v>
      </c>
      <c r="D516" s="1" t="s">
        <v>20</v>
      </c>
      <c r="E516" s="4">
        <f>IF(マンアワー!E516&gt;0,LN(マンアワー!E516),0)</f>
        <v>7.7724161493220523</v>
      </c>
      <c r="F516" s="4">
        <f>IF(マンアワー!F516&gt;0,LN(マンアワー!F516),0)</f>
        <v>8.2115046306498414</v>
      </c>
      <c r="G516" s="4">
        <f>IF(マンアワー!G516&gt;0,LN(マンアワー!G516),0)</f>
        <v>8.1976352389528184</v>
      </c>
      <c r="H516" s="4">
        <f>IF(マンアワー!H516&gt;0,LN(マンアワー!H516),0)</f>
        <v>8.0876685936976447</v>
      </c>
      <c r="I516" s="4">
        <f>IF(マンアワー!I516&gt;0,LN(マンアワー!I516),0)</f>
        <v>8.0419259489756776</v>
      </c>
      <c r="K516" s="6">
        <f>E516-E$1091</f>
        <v>1.2704647126369286</v>
      </c>
      <c r="L516" s="6">
        <f>F516-F$1091</f>
        <v>1.6662022750106074</v>
      </c>
      <c r="M516" s="6">
        <f>G516-G$1091</f>
        <v>1.770605164889794</v>
      </c>
      <c r="N516" s="6">
        <f>H516-H$1091</f>
        <v>1.764811359645523</v>
      </c>
      <c r="O516" s="6">
        <f>I516-I$1091</f>
        <v>1.8245844504935764</v>
      </c>
    </row>
    <row r="517" spans="1:15" x14ac:dyDescent="0.15">
      <c r="A517" s="1">
        <v>23</v>
      </c>
      <c r="B517" s="1" t="s">
        <v>138</v>
      </c>
      <c r="C517" s="1">
        <v>8</v>
      </c>
      <c r="D517" s="1" t="s">
        <v>21</v>
      </c>
      <c r="E517" s="4">
        <f>IF(マンアワー!E517&gt;0,LN(マンアワー!E517),0)</f>
        <v>12.19901000784721</v>
      </c>
      <c r="F517" s="4">
        <f>IF(マンアワー!F517&gt;0,LN(マンアワー!F517),0)</f>
        <v>11.941095206452612</v>
      </c>
      <c r="G517" s="4">
        <f>IF(マンアワー!G517&gt;0,LN(マンアワー!G517),0)</f>
        <v>11.820664238235727</v>
      </c>
      <c r="H517" s="4">
        <f>IF(マンアワー!H517&gt;0,LN(マンアワー!H517),0)</f>
        <v>11.489003465049827</v>
      </c>
      <c r="I517" s="4">
        <f>IF(マンアワー!I517&gt;0,LN(マンアワー!I517),0)</f>
        <v>11.073409055151203</v>
      </c>
      <c r="K517" s="6">
        <f>E517-E$1092</f>
        <v>2.2092682516136062</v>
      </c>
      <c r="L517" s="6">
        <f>F517-F$1092</f>
        <v>1.961490047415765</v>
      </c>
      <c r="M517" s="6">
        <f>G517-G$1092</f>
        <v>1.9342884639010283</v>
      </c>
      <c r="N517" s="6">
        <f>H517-H$1092</f>
        <v>1.8639682533825557</v>
      </c>
      <c r="O517" s="6">
        <f>I517-I$1092</f>
        <v>1.9098420034599179</v>
      </c>
    </row>
    <row r="518" spans="1:15" x14ac:dyDescent="0.15">
      <c r="A518" s="1">
        <v>23</v>
      </c>
      <c r="B518" s="1" t="s">
        <v>289</v>
      </c>
      <c r="C518" s="1">
        <v>9</v>
      </c>
      <c r="D518" s="1" t="s">
        <v>22</v>
      </c>
      <c r="E518" s="4">
        <f>IF(マンアワー!E518&gt;0,LN(マンアワー!E518),0)</f>
        <v>12.124887226779412</v>
      </c>
      <c r="F518" s="4">
        <f>IF(マンアワー!F518&gt;0,LN(マンアワー!F518),0)</f>
        <v>11.924307414152551</v>
      </c>
      <c r="G518" s="4">
        <f>IF(マンアワー!G518&gt;0,LN(マンアワー!G518),0)</f>
        <v>11.781145449629026</v>
      </c>
      <c r="H518" s="4">
        <f>IF(マンアワー!H518&gt;0,LN(マンアワー!H518),0)</f>
        <v>11.507613800285112</v>
      </c>
      <c r="I518" s="4">
        <f>IF(マンアワー!I518&gt;0,LN(マンアワー!I518),0)</f>
        <v>11.534426895545005</v>
      </c>
      <c r="K518" s="6">
        <f>E518-E$1093</f>
        <v>2.1909621722633847</v>
      </c>
      <c r="L518" s="6">
        <f>F518-F$1093</f>
        <v>2.2314722638841253</v>
      </c>
      <c r="M518" s="6">
        <f>G518-G$1093</f>
        <v>2.2372315851205986</v>
      </c>
      <c r="N518" s="6">
        <f>H518-H$1093</f>
        <v>2.1805087597449155</v>
      </c>
      <c r="O518" s="6">
        <f>I518-I$1093</f>
        <v>2.188322100815645</v>
      </c>
    </row>
    <row r="519" spans="1:15" x14ac:dyDescent="0.15">
      <c r="A519" s="1">
        <v>23</v>
      </c>
      <c r="B519" s="1" t="s">
        <v>138</v>
      </c>
      <c r="C519" s="1">
        <v>10</v>
      </c>
      <c r="D519" s="1" t="s">
        <v>23</v>
      </c>
      <c r="E519" s="4">
        <f>IF(マンアワー!E519&gt;0,LN(マンアワー!E519),0)</f>
        <v>12.099871035680392</v>
      </c>
      <c r="F519" s="4">
        <f>IF(マンアワー!F519&gt;0,LN(マンアワー!F519),0)</f>
        <v>12.075428832019595</v>
      </c>
      <c r="G519" s="4">
        <f>IF(マンアワー!G519&gt;0,LN(マンアワー!G519),0)</f>
        <v>12.274598838867282</v>
      </c>
      <c r="H519" s="4">
        <f>IF(マンアワー!H519&gt;0,LN(マンアワー!H519),0)</f>
        <v>12.060856344221216</v>
      </c>
      <c r="I519" s="4">
        <f>IF(マンアワー!I519&gt;0,LN(マンアワー!I519),0)</f>
        <v>11.840729880794212</v>
      </c>
      <c r="K519" s="6">
        <f>E519-E$1094</f>
        <v>1.9911565742534219</v>
      </c>
      <c r="L519" s="6">
        <f>F519-F$1094</f>
        <v>2.0157343011575382</v>
      </c>
      <c r="M519" s="6">
        <f>G519-G$1094</f>
        <v>1.9771258155849196</v>
      </c>
      <c r="N519" s="6">
        <f>H519-H$1094</f>
        <v>1.9479934055403341</v>
      </c>
      <c r="O519" s="6">
        <f>I519-I$1094</f>
        <v>1.9822689079497824</v>
      </c>
    </row>
    <row r="520" spans="1:15" x14ac:dyDescent="0.15">
      <c r="A520" s="1">
        <v>23</v>
      </c>
      <c r="B520" s="1" t="s">
        <v>138</v>
      </c>
      <c r="C520" s="1">
        <v>11</v>
      </c>
      <c r="D520" s="1" t="s">
        <v>24</v>
      </c>
      <c r="E520" s="4">
        <f>IF(マンアワー!E520&gt;0,LN(マンアワー!E520),0)</f>
        <v>12.585569493512486</v>
      </c>
      <c r="F520" s="4">
        <f>IF(マンアワー!F520&gt;0,LN(マンアワー!F520),0)</f>
        <v>12.568842212723844</v>
      </c>
      <c r="G520" s="4">
        <f>IF(マンアワー!G520&gt;0,LN(マンアワー!G520),0)</f>
        <v>12.847575879609812</v>
      </c>
      <c r="H520" s="4">
        <f>IF(マンアワー!H520&gt;0,LN(マンアワー!H520),0)</f>
        <v>12.585820972427257</v>
      </c>
      <c r="I520" s="4">
        <f>IF(マンアワー!I520&gt;0,LN(マンアワー!I520),0)</f>
        <v>12.465727376611408</v>
      </c>
      <c r="K520" s="6">
        <f>E520-E$1095</f>
        <v>2.3909970427795955</v>
      </c>
      <c r="L520" s="6">
        <f>F520-F$1095</f>
        <v>2.3144725815112199</v>
      </c>
      <c r="M520" s="6">
        <f>G520-G$1095</f>
        <v>2.3706211206963346</v>
      </c>
      <c r="N520" s="6">
        <f>H520-H$1095</f>
        <v>2.1789362326352784</v>
      </c>
      <c r="O520" s="6">
        <f>I520-I$1095</f>
        <v>2.1893359084039812</v>
      </c>
    </row>
    <row r="521" spans="1:15" x14ac:dyDescent="0.15">
      <c r="A521" s="1">
        <v>23</v>
      </c>
      <c r="B521" s="1" t="s">
        <v>138</v>
      </c>
      <c r="C521" s="1">
        <v>12</v>
      </c>
      <c r="D521" s="1" t="s">
        <v>25</v>
      </c>
      <c r="E521" s="4">
        <f>IF(マンアワー!E521&gt;0,LN(マンアワー!E521),0)</f>
        <v>11.734017812551048</v>
      </c>
      <c r="F521" s="4">
        <f>IF(マンアワー!F521&gt;0,LN(マンアワー!F521),0)</f>
        <v>11.978028047972535</v>
      </c>
      <c r="G521" s="4">
        <f>IF(マンアワー!G521&gt;0,LN(マンアワー!G521),0)</f>
        <v>12.361695365007687</v>
      </c>
      <c r="H521" s="4">
        <f>IF(マンアワー!H521&gt;0,LN(マンアワー!H521),0)</f>
        <v>12.082115388363301</v>
      </c>
      <c r="I521" s="4">
        <f>IF(マンアワー!I521&gt;0,LN(マンアワー!I521),0)</f>
        <v>11.949714899732204</v>
      </c>
      <c r="K521" s="6">
        <f>E521-E$1096</f>
        <v>1.5451293408418625</v>
      </c>
      <c r="L521" s="6">
        <f>F521-F$1096</f>
        <v>1.5624672018183912</v>
      </c>
      <c r="M521" s="6">
        <f>G521-G$1096</f>
        <v>1.3808301941513843</v>
      </c>
      <c r="N521" s="6">
        <f>H521-H$1096</f>
        <v>1.1991430263699172</v>
      </c>
      <c r="O521" s="6">
        <f>I521-I$1096</f>
        <v>1.256264362613793</v>
      </c>
    </row>
    <row r="522" spans="1:15" x14ac:dyDescent="0.15">
      <c r="A522" s="1">
        <v>23</v>
      </c>
      <c r="B522" s="1" t="s">
        <v>138</v>
      </c>
      <c r="C522" s="1">
        <v>13</v>
      </c>
      <c r="D522" s="1" t="s">
        <v>26</v>
      </c>
      <c r="E522" s="4">
        <f>IF(マンアワー!E522&gt;0,LN(マンアワー!E522),0)</f>
        <v>12.891186383062131</v>
      </c>
      <c r="F522" s="4">
        <f>IF(マンアワー!F522&gt;0,LN(マンアワー!F522),0)</f>
        <v>12.981174041540049</v>
      </c>
      <c r="G522" s="4">
        <f>IF(マンアワー!G522&gt;0,LN(マンアワー!G522),0)</f>
        <v>13.298458401088352</v>
      </c>
      <c r="H522" s="4">
        <f>IF(マンアワー!H522&gt;0,LN(マンアワー!H522),0)</f>
        <v>13.214926121182296</v>
      </c>
      <c r="I522" s="4">
        <f>IF(マンアワー!I522&gt;0,LN(マンアワー!I522),0)</f>
        <v>13.425511010904581</v>
      </c>
      <c r="K522" s="6">
        <f>E522-E$1097</f>
        <v>3.2576364448436781</v>
      </c>
      <c r="L522" s="6">
        <f>F522-F$1097</f>
        <v>3.2151282953187383</v>
      </c>
      <c r="M522" s="6">
        <f>G522-G$1097</f>
        <v>3.4830830386340406</v>
      </c>
      <c r="N522" s="6">
        <f>H522-H$1097</f>
        <v>3.482466085322967</v>
      </c>
      <c r="O522" s="6">
        <f>I522-I$1097</f>
        <v>3.486563630352304</v>
      </c>
    </row>
    <row r="523" spans="1:15" x14ac:dyDescent="0.15">
      <c r="A523" s="1">
        <v>23</v>
      </c>
      <c r="B523" s="1" t="s">
        <v>138</v>
      </c>
      <c r="C523" s="1">
        <v>14</v>
      </c>
      <c r="D523" s="1" t="s">
        <v>27</v>
      </c>
      <c r="E523" s="4">
        <f>IF(マンアワー!E523&gt;0,LN(マンアワー!E523),0)</f>
        <v>10.147833287798083</v>
      </c>
      <c r="F523" s="4">
        <f>IF(マンアワー!F523&gt;0,LN(マンアワー!F523),0)</f>
        <v>10.453330279865442</v>
      </c>
      <c r="G523" s="4">
        <f>IF(マンアワー!G523&gt;0,LN(マンアワー!G523),0)</f>
        <v>10.559575925539431</v>
      </c>
      <c r="H523" s="4">
        <f>IF(マンアワー!H523&gt;0,LN(マンアワー!H523),0)</f>
        <v>9.9490963270871902</v>
      </c>
      <c r="I523" s="4">
        <f>IF(マンアワー!I523&gt;0,LN(マンアワー!I523),0)</f>
        <v>9.5351085085543552</v>
      </c>
      <c r="K523" s="6">
        <f>E523-E$1098</f>
        <v>2.192701443389061</v>
      </c>
      <c r="L523" s="6">
        <f>F523-F$1098</f>
        <v>2.1027260790820304</v>
      </c>
      <c r="M523" s="6">
        <f>G523-G$1098</f>
        <v>2.0137366877257019</v>
      </c>
      <c r="N523" s="6">
        <f>H523-H$1098</f>
        <v>1.7763791078888467</v>
      </c>
      <c r="O523" s="6">
        <f>I523-I$1098</f>
        <v>1.3886203111899054</v>
      </c>
    </row>
    <row r="524" spans="1:15" x14ac:dyDescent="0.15">
      <c r="A524" s="1">
        <v>23</v>
      </c>
      <c r="B524" s="1" t="s">
        <v>138</v>
      </c>
      <c r="C524" s="1">
        <v>15</v>
      </c>
      <c r="D524" s="1" t="s">
        <v>28</v>
      </c>
      <c r="E524" s="4">
        <f>IF(マンアワー!E524&gt;0,LN(マンアワー!E524),0)</f>
        <v>12.890723488654039</v>
      </c>
      <c r="F524" s="4">
        <f>IF(マンアワー!F524&gt;0,LN(マンアワー!F524),0)</f>
        <v>12.86612699628575</v>
      </c>
      <c r="G524" s="4">
        <f>IF(マンアワー!G524&gt;0,LN(マンアワー!G524),0)</f>
        <v>12.973883287777712</v>
      </c>
      <c r="H524" s="4">
        <f>IF(マンアワー!H524&gt;0,LN(マンアワー!H524),0)</f>
        <v>12.783873523416244</v>
      </c>
      <c r="I524" s="4">
        <f>IF(マンアワー!I524&gt;0,LN(マンアワー!I524),0)</f>
        <v>12.52359911826901</v>
      </c>
      <c r="K524" s="6">
        <f>E524-E$1099</f>
        <v>1.5175339179624423</v>
      </c>
      <c r="L524" s="6">
        <f>F524-F$1099</f>
        <v>1.5646164382586054</v>
      </c>
      <c r="M524" s="6">
        <f>G524-G$1099</f>
        <v>1.6574268473231992</v>
      </c>
      <c r="N524" s="6">
        <f>H524-H$1099</f>
        <v>1.7150259135262225</v>
      </c>
      <c r="O524" s="6">
        <f>I524-I$1099</f>
        <v>1.781091106284272</v>
      </c>
    </row>
    <row r="525" spans="1:15" x14ac:dyDescent="0.15">
      <c r="A525" s="1">
        <v>23</v>
      </c>
      <c r="B525" s="1" t="s">
        <v>137</v>
      </c>
      <c r="C525" s="1">
        <v>16</v>
      </c>
      <c r="D525" s="1" t="s">
        <v>11</v>
      </c>
      <c r="E525" s="4">
        <f>IF(マンアワー!E525&gt;0,LN(マンアワー!E525),0)</f>
        <v>13.250865270851662</v>
      </c>
      <c r="F525" s="4">
        <f>IF(マンアワー!F525&gt;0,LN(マンアワー!F525),0)</f>
        <v>13.370875460221665</v>
      </c>
      <c r="G525" s="4">
        <f>IF(マンアワー!G525&gt;0,LN(マンアワー!G525),0)</f>
        <v>13.448289731441427</v>
      </c>
      <c r="H525" s="4">
        <f>IF(マンアワー!H525&gt;0,LN(マンアワー!H525),0)</f>
        <v>13.509330659146912</v>
      </c>
      <c r="I525" s="4">
        <f>IF(マンアワー!I525&gt;0,LN(マンアワー!I525),0)</f>
        <v>13.166303110170062</v>
      </c>
      <c r="K525" s="6">
        <f>E525-E$1100</f>
        <v>1.2685716262863185</v>
      </c>
      <c r="L525" s="6">
        <f>F525-F$1100</f>
        <v>1.0849456711835206</v>
      </c>
      <c r="M525" s="6">
        <f>G525-G$1100</f>
        <v>1.1827842729554963</v>
      </c>
      <c r="N525" s="6">
        <f>H525-H$1100</f>
        <v>1.2576086014650887</v>
      </c>
      <c r="O525" s="6">
        <f>I525-I$1100</f>
        <v>1.197144163410595</v>
      </c>
    </row>
    <row r="526" spans="1:15" x14ac:dyDescent="0.15">
      <c r="A526" s="1">
        <v>23</v>
      </c>
      <c r="B526" s="1" t="s">
        <v>137</v>
      </c>
      <c r="C526" s="1">
        <v>17</v>
      </c>
      <c r="D526" s="1" t="s">
        <v>12</v>
      </c>
      <c r="E526" s="4">
        <f>IF(マンアワー!E526&gt;0,LN(マンアワー!E526),0)</f>
        <v>10.487062795223602</v>
      </c>
      <c r="F526" s="4">
        <f>IF(マンアワー!F526&gt;0,LN(マンアワー!F526),0)</f>
        <v>10.644265208380469</v>
      </c>
      <c r="G526" s="4">
        <f>IF(マンアワー!G526&gt;0,LN(マンアワー!G526),0)</f>
        <v>10.771678117643205</v>
      </c>
      <c r="H526" s="4">
        <f>IF(マンアワー!H526&gt;0,LN(マンアワー!H526),0)</f>
        <v>10.74842574130685</v>
      </c>
      <c r="I526" s="4">
        <f>IF(マンアワー!I526&gt;0,LN(マンアワー!I526),0)</f>
        <v>10.758764299121857</v>
      </c>
      <c r="K526" s="6">
        <f>E526-E$1101</f>
        <v>1.3145574590180171</v>
      </c>
      <c r="L526" s="6">
        <f>F526-F$1101</f>
        <v>1.3083248909136618</v>
      </c>
      <c r="M526" s="6">
        <f>G526-G$1101</f>
        <v>1.3243673199498023</v>
      </c>
      <c r="N526" s="6">
        <f>H526-H$1101</f>
        <v>1.2517042773777245</v>
      </c>
      <c r="O526" s="6">
        <f>I526-I$1101</f>
        <v>1.3142400240449827</v>
      </c>
    </row>
    <row r="527" spans="1:15" x14ac:dyDescent="0.15">
      <c r="A527" s="1">
        <v>23</v>
      </c>
      <c r="B527" s="1" t="s">
        <v>137</v>
      </c>
      <c r="C527" s="1">
        <v>18</v>
      </c>
      <c r="D527" s="1" t="s">
        <v>13</v>
      </c>
      <c r="E527" s="4">
        <f>IF(マンアワー!E527&gt;0,LN(マンアワー!E527),0)</f>
        <v>13.946989620162226</v>
      </c>
      <c r="F527" s="4">
        <f>IF(マンアワー!F527&gt;0,LN(マンアワー!F527),0)</f>
        <v>14.068076112053612</v>
      </c>
      <c r="G527" s="4">
        <f>IF(マンアワー!G527&gt;0,LN(マンアワー!G527),0)</f>
        <v>14.01284447976334</v>
      </c>
      <c r="H527" s="4">
        <f>IF(マンアワー!H527&gt;0,LN(マンアワー!H527),0)</f>
        <v>13.939499360395031</v>
      </c>
      <c r="I527" s="4">
        <f>IF(マンアワー!I527&gt;0,LN(マンアワー!I527),0)</f>
        <v>13.742485102975946</v>
      </c>
      <c r="K527" s="6">
        <f>E527-E$1102</f>
        <v>1.3584091461799126</v>
      </c>
      <c r="L527" s="6">
        <f>F527-F$1102</f>
        <v>1.3546662351278052</v>
      </c>
      <c r="M527" s="6">
        <f>G527-G$1102</f>
        <v>1.3677397447761823</v>
      </c>
      <c r="N527" s="6">
        <f>H527-H$1102</f>
        <v>1.4313215079186659</v>
      </c>
      <c r="O527" s="6">
        <f>I527-I$1102</f>
        <v>1.4065793797252706</v>
      </c>
    </row>
    <row r="528" spans="1:15" x14ac:dyDescent="0.15">
      <c r="A528" s="1">
        <v>23</v>
      </c>
      <c r="B528" s="1" t="s">
        <v>290</v>
      </c>
      <c r="C528" s="1">
        <v>19</v>
      </c>
      <c r="D528" s="1" t="s">
        <v>14</v>
      </c>
      <c r="E528" s="4">
        <f>IF(マンアワー!E528&gt;0,LN(マンアワー!E528),0)</f>
        <v>11.914420740094517</v>
      </c>
      <c r="F528" s="4">
        <f>IF(マンアワー!F528&gt;0,LN(マンアワー!F528),0)</f>
        <v>12.055931397475783</v>
      </c>
      <c r="G528" s="4">
        <f>IF(マンアワー!G528&gt;0,LN(マンアワー!G528),0)</f>
        <v>12.214739336567193</v>
      </c>
      <c r="H528" s="4">
        <f>IF(マンアワー!H528&gt;0,LN(マンアワー!H528),0)</f>
        <v>12.117122661043789</v>
      </c>
      <c r="I528" s="4">
        <f>IF(マンアワー!I528&gt;0,LN(マンアワー!I528),0)</f>
        <v>12.077501715312595</v>
      </c>
      <c r="K528" s="6">
        <f>E528-E$1103</f>
        <v>1.4616155837588067</v>
      </c>
      <c r="L528" s="6">
        <f>F528-F$1103</f>
        <v>1.3180418047674785</v>
      </c>
      <c r="M528" s="6">
        <f>G528-G$1103</f>
        <v>1.3706453050838387</v>
      </c>
      <c r="N528" s="6">
        <f>H528-H$1103</f>
        <v>1.4020654638528711</v>
      </c>
      <c r="O528" s="6">
        <f>I528-I$1103</f>
        <v>1.4027197187453027</v>
      </c>
    </row>
    <row r="529" spans="1:15" x14ac:dyDescent="0.15">
      <c r="A529" s="1">
        <v>23</v>
      </c>
      <c r="B529" s="1" t="s">
        <v>137</v>
      </c>
      <c r="C529" s="1">
        <v>20</v>
      </c>
      <c r="D529" s="1" t="s">
        <v>15</v>
      </c>
      <c r="E529" s="4">
        <f>IF(マンアワー!E529&gt;0,LN(マンアワー!E529),0)</f>
        <v>10.481279055466683</v>
      </c>
      <c r="F529" s="4">
        <f>IF(マンアワー!F529&gt;0,LN(マンアワー!F529),0)</f>
        <v>10.944151613607048</v>
      </c>
      <c r="G529" s="4">
        <f>IF(マンアワー!G529&gt;0,LN(マンアワー!G529),0)</f>
        <v>11.261549092866581</v>
      </c>
      <c r="H529" s="4">
        <f>IF(マンアワー!H529&gt;0,LN(マンアワー!H529),0)</f>
        <v>11.360094828883321</v>
      </c>
      <c r="I529" s="4">
        <f>IF(マンアワー!I529&gt;0,LN(マンアワー!I529),0)</f>
        <v>11.413974694535934</v>
      </c>
      <c r="K529" s="6">
        <f>E529-E$1104</f>
        <v>1.8102155688067967</v>
      </c>
      <c r="L529" s="6">
        <f>F529-F$1104</f>
        <v>1.6677872164411394</v>
      </c>
      <c r="M529" s="6">
        <f>G529-G$1104</f>
        <v>1.594449340526662</v>
      </c>
      <c r="N529" s="6">
        <f>H529-H$1104</f>
        <v>1.6572652209189975</v>
      </c>
      <c r="O529" s="6">
        <f>I529-I$1104</f>
        <v>1.7568046963158661</v>
      </c>
    </row>
    <row r="530" spans="1:15" x14ac:dyDescent="0.15">
      <c r="A530" s="1">
        <v>23</v>
      </c>
      <c r="B530" s="1" t="s">
        <v>137</v>
      </c>
      <c r="C530" s="1">
        <v>21</v>
      </c>
      <c r="D530" s="1" t="s">
        <v>16</v>
      </c>
      <c r="E530" s="4">
        <f>IF(マンアワー!E530&gt;0,LN(マンアワー!E530),0)</f>
        <v>12.822864623450052</v>
      </c>
      <c r="F530" s="4">
        <f>IF(マンアワー!F530&gt;0,LN(マンアワー!F530),0)</f>
        <v>12.959902603708596</v>
      </c>
      <c r="G530" s="4">
        <f>IF(マンアワー!G530&gt;0,LN(マンアワー!G530),0)</f>
        <v>13.074472257550815</v>
      </c>
      <c r="H530" s="4">
        <f>IF(マンアワー!H530&gt;0,LN(マンアワー!H530),0)</f>
        <v>13.179786698242456</v>
      </c>
      <c r="I530" s="4">
        <f>IF(マンアワー!I530&gt;0,LN(マンアワー!I530),0)</f>
        <v>13.068705139435162</v>
      </c>
      <c r="K530" s="6">
        <f>E530-E$1105</f>
        <v>1.2626942457255641</v>
      </c>
      <c r="L530" s="6">
        <f>F530-F$1105</f>
        <v>1.3454531781055259</v>
      </c>
      <c r="M530" s="6">
        <f>G530-G$1105</f>
        <v>1.4183729568720995</v>
      </c>
      <c r="N530" s="6">
        <f>H530-H$1105</f>
        <v>1.5595013179206667</v>
      </c>
      <c r="O530" s="6">
        <f>I530-I$1105</f>
        <v>1.5375622874671908</v>
      </c>
    </row>
    <row r="531" spans="1:15" x14ac:dyDescent="0.15">
      <c r="A531" s="1">
        <v>23</v>
      </c>
      <c r="B531" s="1" t="s">
        <v>136</v>
      </c>
      <c r="C531" s="1">
        <v>22</v>
      </c>
      <c r="D531" s="1" t="s">
        <v>8</v>
      </c>
      <c r="E531" s="4">
        <f>IF(マンアワー!E531&gt;0,LN(マンアワー!E531),0)</f>
        <v>13.714223934373836</v>
      </c>
      <c r="F531" s="4">
        <f>IF(マンアワー!F531&gt;0,LN(マンアワー!F531),0)</f>
        <v>14.0330385290405</v>
      </c>
      <c r="G531" s="4">
        <f>IF(マンアワー!G531&gt;0,LN(マンアワー!G531),0)</f>
        <v>14.336708572349801</v>
      </c>
      <c r="H531" s="4">
        <f>IF(マンアワー!H531&gt;0,LN(マンアワー!H531),0)</f>
        <v>14.449970614441424</v>
      </c>
      <c r="I531" s="4">
        <f>IF(マンアワー!I531&gt;0,LN(マンアワー!I531),0)</f>
        <v>14.689126236664567</v>
      </c>
      <c r="K531" s="6">
        <f>E531-E$1106</f>
        <v>1.1510055449978367</v>
      </c>
      <c r="L531" s="6">
        <f>F531-F$1106</f>
        <v>1.2155499365778812</v>
      </c>
      <c r="M531" s="6">
        <f>G531-G$1106</f>
        <v>1.2694103393758294</v>
      </c>
      <c r="N531" s="6">
        <f>H531-H$1106</f>
        <v>1.2646114430065314</v>
      </c>
      <c r="O531" s="6">
        <f>I531-I$1106</f>
        <v>1.3958568587389877</v>
      </c>
    </row>
    <row r="532" spans="1:15" x14ac:dyDescent="0.15">
      <c r="A532" s="1">
        <v>23</v>
      </c>
      <c r="B532" s="1" t="s">
        <v>136</v>
      </c>
      <c r="C532" s="1">
        <v>23</v>
      </c>
      <c r="D532" s="1" t="s">
        <v>29</v>
      </c>
      <c r="E532" s="4">
        <f>IF(マンアワー!E532&gt;0,LN(マンアワー!E532),0)</f>
        <v>12.362101437817648</v>
      </c>
      <c r="F532" s="4">
        <f>IF(マンアワー!F532&gt;0,LN(マンアワー!F532),0)</f>
        <v>12.694159300634936</v>
      </c>
      <c r="G532" s="4">
        <f>IF(マンアワー!G532&gt;0,LN(マンアワー!G532),0)</f>
        <v>12.70242352626245</v>
      </c>
      <c r="H532" s="4">
        <f>IF(マンアワー!H532&gt;0,LN(マンアワー!H532),0)</f>
        <v>12.598417567975799</v>
      </c>
      <c r="I532" s="4">
        <f>IF(マンアワー!I532&gt;0,LN(マンアワー!I532),0)</f>
        <v>12.551921366053749</v>
      </c>
      <c r="K532" s="6">
        <f>E532-E$1107</f>
        <v>0.75137406716064525</v>
      </c>
      <c r="L532" s="6">
        <f>F532-F$1107</f>
        <v>0.93736437880703605</v>
      </c>
      <c r="M532" s="6">
        <f>G532-G$1107</f>
        <v>0.96378921190382449</v>
      </c>
      <c r="N532" s="6">
        <f>H532-H$1107</f>
        <v>0.93679670674186966</v>
      </c>
      <c r="O532" s="6">
        <f>I532-I$1107</f>
        <v>1.0550488598304284</v>
      </c>
    </row>
    <row r="533" spans="1:15" x14ac:dyDescent="0.15">
      <c r="A533" s="1">
        <v>24</v>
      </c>
      <c r="B533" s="1" t="s">
        <v>291</v>
      </c>
      <c r="C533" s="1">
        <v>1</v>
      </c>
      <c r="D533" s="1" t="s">
        <v>9</v>
      </c>
      <c r="E533" s="4">
        <f>IF(マンアワー!E533&gt;0,LN(マンアワー!E533),0)</f>
        <v>12.890913712323867</v>
      </c>
      <c r="F533" s="4">
        <f>IF(マンアワー!F533&gt;0,LN(マンアワー!F533),0)</f>
        <v>12.309901420590041</v>
      </c>
      <c r="G533" s="4">
        <f>IF(マンアワー!G533&gt;0,LN(マンアワー!G533),0)</f>
        <v>11.807490319616441</v>
      </c>
      <c r="H533" s="4">
        <f>IF(マンアワー!H533&gt;0,LN(マンアワー!H533),0)</f>
        <v>11.384013859615013</v>
      </c>
      <c r="I533" s="4">
        <f>IF(マンアワー!I533&gt;0,LN(マンアワー!I533),0)</f>
        <v>11.061133796036509</v>
      </c>
      <c r="K533" s="6">
        <f>E533-E$1085</f>
        <v>6.2882071416389351E-2</v>
      </c>
      <c r="L533" s="6">
        <f>F533-F$1085</f>
        <v>-9.9700997494426957E-2</v>
      </c>
      <c r="M533" s="6">
        <f>G533-G$1085</f>
        <v>-0.19871676463738019</v>
      </c>
      <c r="N533" s="6">
        <f>H533-H$1085</f>
        <v>-0.19704223510566621</v>
      </c>
      <c r="O533" s="6">
        <f>I533-I$1085</f>
        <v>-0.28161508267472612</v>
      </c>
    </row>
    <row r="534" spans="1:15" x14ac:dyDescent="0.15">
      <c r="A534" s="1">
        <v>24</v>
      </c>
      <c r="B534" s="1" t="s">
        <v>291</v>
      </c>
      <c r="C534" s="1">
        <v>2</v>
      </c>
      <c r="D534" s="1" t="s">
        <v>10</v>
      </c>
      <c r="E534" s="4">
        <f>IF(マンアワー!E534&gt;0,LN(マンアワー!E534),0)</f>
        <v>8.8065399291195732</v>
      </c>
      <c r="F534" s="4">
        <f>IF(マンアワー!F534&gt;0,LN(マンアワー!F534),0)</f>
        <v>8.3185970467903214</v>
      </c>
      <c r="G534" s="4">
        <f>IF(マンアワー!G534&gt;0,LN(マンアワー!G534),0)</f>
        <v>8.2706080064978309</v>
      </c>
      <c r="H534" s="4">
        <f>IF(マンアワー!H534&gt;0,LN(マンアワー!H534),0)</f>
        <v>8.1093627307254934</v>
      </c>
      <c r="I534" s="4">
        <f>IF(マンアワー!I534&gt;0,LN(マンアワー!I534),0)</f>
        <v>7.2813165084981168</v>
      </c>
      <c r="K534" s="6">
        <f>E534-E$1086</f>
        <v>-4.1786374586429531E-2</v>
      </c>
      <c r="L534" s="6">
        <f>F534-F$1086</f>
        <v>-2.1245437949861667E-3</v>
      </c>
      <c r="M534" s="6">
        <f>G534-G$1086</f>
        <v>0.19487579253273069</v>
      </c>
      <c r="N534" s="6">
        <f>H534-H$1086</f>
        <v>0.39041816153752951</v>
      </c>
      <c r="O534" s="6">
        <f>I534-I$1086</f>
        <v>0.30490264426072233</v>
      </c>
    </row>
    <row r="535" spans="1:15" x14ac:dyDescent="0.15">
      <c r="A535" s="1">
        <v>24</v>
      </c>
      <c r="B535" s="1" t="s">
        <v>292</v>
      </c>
      <c r="C535" s="1">
        <v>3</v>
      </c>
      <c r="D535" s="1" t="s">
        <v>17</v>
      </c>
      <c r="E535" s="4">
        <f>IF(マンアワー!E535&gt;0,LN(マンアワー!E535),0)</f>
        <v>10.598497227663465</v>
      </c>
      <c r="F535" s="4">
        <f>IF(マンアワー!F535&gt;0,LN(マンアワー!F535),0)</f>
        <v>10.667617151422711</v>
      </c>
      <c r="G535" s="4">
        <f>IF(マンアワー!G535&gt;0,LN(マンアワー!G535),0)</f>
        <v>10.84768732319716</v>
      </c>
      <c r="H535" s="4">
        <f>IF(マンアワー!H535&gt;0,LN(マンアワー!H535),0)</f>
        <v>10.696162328600156</v>
      </c>
      <c r="I535" s="4">
        <f>IF(マンアワー!I535&gt;0,LN(マンアワー!I535),0)</f>
        <v>10.588314445541002</v>
      </c>
      <c r="K535" s="6">
        <f>E535-E$1087</f>
        <v>-0.11104946661047421</v>
      </c>
      <c r="L535" s="6">
        <f>F535-F$1087</f>
        <v>-5.0511572388529657E-2</v>
      </c>
      <c r="M535" s="6">
        <f>G535-G$1087</f>
        <v>2.3788219849601333E-2</v>
      </c>
      <c r="N535" s="6">
        <f>H535-H$1087</f>
        <v>-3.0706063959820895E-2</v>
      </c>
      <c r="O535" s="6">
        <f>I535-I$1087</f>
        <v>-1.8201444364009944E-2</v>
      </c>
    </row>
    <row r="536" spans="1:15" x14ac:dyDescent="0.15">
      <c r="A536" s="1">
        <v>24</v>
      </c>
      <c r="B536" s="1" t="s">
        <v>292</v>
      </c>
      <c r="C536" s="1">
        <v>4</v>
      </c>
      <c r="D536" s="1" t="s">
        <v>18</v>
      </c>
      <c r="E536" s="4">
        <f>IF(マンアワー!E536&gt;0,LN(マンアワー!E536),0)</f>
        <v>11.280140271482852</v>
      </c>
      <c r="F536" s="4">
        <f>IF(マンアワー!F536&gt;0,LN(マンアワー!F536),0)</f>
        <v>10.966946349128296</v>
      </c>
      <c r="G536" s="4">
        <f>IF(マンアワー!G536&gt;0,LN(マンアワー!G536),0)</f>
        <v>10.681793619016942</v>
      </c>
      <c r="H536" s="4">
        <f>IF(マンアワー!H536&gt;0,LN(マンアワー!H536),0)</f>
        <v>9.8137098820292525</v>
      </c>
      <c r="I536" s="4">
        <f>IF(マンアワー!I536&gt;0,LN(マンアワー!I536),0)</f>
        <v>8.8195876847427961</v>
      </c>
      <c r="K536" s="6">
        <f>E536-E$1088</f>
        <v>0.37107295127008832</v>
      </c>
      <c r="L536" s="6">
        <f>F536-F$1088</f>
        <v>0.11093647668086781</v>
      </c>
      <c r="M536" s="6">
        <f>G536-G$1088</f>
        <v>-0.19331785180597194</v>
      </c>
      <c r="N536" s="6">
        <f>H536-H$1088</f>
        <v>-0.40412824914605849</v>
      </c>
      <c r="O536" s="6">
        <f>I536-I$1088</f>
        <v>-0.61554095784121721</v>
      </c>
    </row>
    <row r="537" spans="1:15" x14ac:dyDescent="0.15">
      <c r="A537" s="1">
        <v>24</v>
      </c>
      <c r="B537" s="1" t="s">
        <v>292</v>
      </c>
      <c r="C537" s="1">
        <v>5</v>
      </c>
      <c r="D537" s="1" t="s">
        <v>19</v>
      </c>
      <c r="E537" s="4">
        <f>IF(マンアワー!E537&gt;0,LN(マンアワー!E537),0)</f>
        <v>9.1137488342498347</v>
      </c>
      <c r="F537" s="4">
        <f>IF(マンアワー!F537&gt;0,LN(マンアワー!F537),0)</f>
        <v>8.9159821822320797</v>
      </c>
      <c r="G537" s="4">
        <f>IF(マンアワー!G537&gt;0,LN(マンアワー!G537),0)</f>
        <v>8.9975355934543817</v>
      </c>
      <c r="H537" s="4">
        <f>IF(マンアワー!H537&gt;0,LN(マンアワー!H537),0)</f>
        <v>8.911687815345898</v>
      </c>
      <c r="I537" s="4">
        <f>IF(マンアワー!I537&gt;0,LN(マンアワー!I537),0)</f>
        <v>8.504567171377575</v>
      </c>
      <c r="K537" s="6">
        <f>E537-E$1089</f>
        <v>-0.22870904850085338</v>
      </c>
      <c r="L537" s="6">
        <f>F537-F$1089</f>
        <v>-0.27059636684645838</v>
      </c>
      <c r="M537" s="6">
        <f>G537-G$1089</f>
        <v>-0.24946913868412146</v>
      </c>
      <c r="N537" s="6">
        <f>H537-H$1089</f>
        <v>-0.15022146821588045</v>
      </c>
      <c r="O537" s="6">
        <f>I537-I$1089</f>
        <v>-0.25867295103080679</v>
      </c>
    </row>
    <row r="538" spans="1:15" x14ac:dyDescent="0.15">
      <c r="A538" s="1">
        <v>24</v>
      </c>
      <c r="B538" s="1" t="s">
        <v>292</v>
      </c>
      <c r="C538" s="1">
        <v>6</v>
      </c>
      <c r="D538" s="1" t="s">
        <v>3</v>
      </c>
      <c r="E538" s="4">
        <f>IF(マンアワー!E538&gt;0,LN(マンアワー!E538),0)</f>
        <v>10.328809941509418</v>
      </c>
      <c r="F538" s="4">
        <f>IF(マンアワー!F538&gt;0,LN(マンアワー!F538),0)</f>
        <v>10.234213656342849</v>
      </c>
      <c r="G538" s="4">
        <f>IF(マンアワー!G538&gt;0,LN(マンアワー!G538),0)</f>
        <v>10.263275598703233</v>
      </c>
      <c r="H538" s="4">
        <f>IF(マンアワー!H538&gt;0,LN(マンアワー!H538),0)</f>
        <v>10.054322233185699</v>
      </c>
      <c r="I538" s="4">
        <f>IF(マンアワー!I538&gt;0,LN(マンアワー!I538),0)</f>
        <v>9.9295116328986683</v>
      </c>
      <c r="K538" s="6">
        <f>E538-E$1090</f>
        <v>0.98406119084079968</v>
      </c>
      <c r="L538" s="6">
        <f>F538-F$1090</f>
        <v>1.1012374189514667</v>
      </c>
      <c r="M538" s="6">
        <f>G538-G$1090</f>
        <v>1.0927957146311567</v>
      </c>
      <c r="N538" s="6">
        <f>H538-H$1090</f>
        <v>0.92298709702536108</v>
      </c>
      <c r="O538" s="6">
        <f>I538-I$1090</f>
        <v>0.93587877188099711</v>
      </c>
    </row>
    <row r="539" spans="1:15" x14ac:dyDescent="0.15">
      <c r="A539" s="1">
        <v>24</v>
      </c>
      <c r="B539" s="1" t="s">
        <v>292</v>
      </c>
      <c r="C539" s="1">
        <v>7</v>
      </c>
      <c r="D539" s="1" t="s">
        <v>20</v>
      </c>
      <c r="E539" s="4">
        <f>IF(マンアワー!E539&gt;0,LN(マンアワー!E539),0)</f>
        <v>8.2758903635363072</v>
      </c>
      <c r="F539" s="4">
        <f>IF(マンアワー!F539&gt;0,LN(マンアワー!F539),0)</f>
        <v>8.4697506733052546</v>
      </c>
      <c r="G539" s="4">
        <f>IF(マンアワー!G539&gt;0,LN(マンアワー!G539),0)</f>
        <v>8.2747033379664323</v>
      </c>
      <c r="H539" s="4">
        <f>IF(マンアワー!H539&gt;0,LN(マンアワー!H539),0)</f>
        <v>8.1933219691741517</v>
      </c>
      <c r="I539" s="4">
        <f>IF(マンアワー!I539&gt;0,LN(マンアワー!I539),0)</f>
        <v>7.946963858136332</v>
      </c>
      <c r="K539" s="6">
        <f>E539-E$1091</f>
        <v>1.7739389268511836</v>
      </c>
      <c r="L539" s="6">
        <f>F539-F$1091</f>
        <v>1.9244483176660205</v>
      </c>
      <c r="M539" s="6">
        <f>G539-G$1091</f>
        <v>1.8476732639034079</v>
      </c>
      <c r="N539" s="6">
        <f>H539-H$1091</f>
        <v>1.87046473512203</v>
      </c>
      <c r="O539" s="6">
        <f>I539-I$1091</f>
        <v>1.7296223596542308</v>
      </c>
    </row>
    <row r="540" spans="1:15" x14ac:dyDescent="0.15">
      <c r="A540" s="1">
        <v>24</v>
      </c>
      <c r="B540" s="1" t="s">
        <v>292</v>
      </c>
      <c r="C540" s="1">
        <v>8</v>
      </c>
      <c r="D540" s="1" t="s">
        <v>21</v>
      </c>
      <c r="E540" s="4">
        <f>IF(マンアワー!E540&gt;0,LN(マンアワー!E540),0)</f>
        <v>10.687415217145688</v>
      </c>
      <c r="F540" s="4">
        <f>IF(マンアワー!F540&gt;0,LN(マンアワー!F540),0)</f>
        <v>10.586776518103905</v>
      </c>
      <c r="G540" s="4">
        <f>IF(マンアワー!G540&gt;0,LN(マンアワー!G540),0)</f>
        <v>10.539472278925237</v>
      </c>
      <c r="H540" s="4">
        <f>IF(マンアワー!H540&gt;0,LN(マンアワー!H540),0)</f>
        <v>10.26964653273015</v>
      </c>
      <c r="I540" s="4">
        <f>IF(マンアワー!I540&gt;0,LN(マンアワー!I540),0)</f>
        <v>9.8319028414890255</v>
      </c>
      <c r="K540" s="6">
        <f>E540-E$1092</f>
        <v>0.6976734609120836</v>
      </c>
      <c r="L540" s="6">
        <f>F540-F$1092</f>
        <v>0.60717135906705799</v>
      </c>
      <c r="M540" s="6">
        <f>G540-G$1092</f>
        <v>0.65309650459053792</v>
      </c>
      <c r="N540" s="6">
        <f>H540-H$1092</f>
        <v>0.64461132106287877</v>
      </c>
      <c r="O540" s="6">
        <f>I540-I$1092</f>
        <v>0.66833578979774089</v>
      </c>
    </row>
    <row r="541" spans="1:15" x14ac:dyDescent="0.15">
      <c r="A541" s="1">
        <v>24</v>
      </c>
      <c r="B541" s="1" t="s">
        <v>292</v>
      </c>
      <c r="C541" s="1">
        <v>9</v>
      </c>
      <c r="D541" s="1" t="s">
        <v>22</v>
      </c>
      <c r="E541" s="4">
        <f>IF(マンアワー!E541&gt;0,LN(マンアワー!E541),0)</f>
        <v>10.570596971001889</v>
      </c>
      <c r="F541" s="4">
        <f>IF(マンアワー!F541&gt;0,LN(マンアワー!F541),0)</f>
        <v>10.244783180943113</v>
      </c>
      <c r="G541" s="4">
        <f>IF(マンアワー!G541&gt;0,LN(マンアワー!G541),0)</f>
        <v>10.158607585358718</v>
      </c>
      <c r="H541" s="4">
        <f>IF(マンアワー!H541&gt;0,LN(マンアワー!H541),0)</f>
        <v>9.9235315010469272</v>
      </c>
      <c r="I541" s="4">
        <f>IF(マンアワー!I541&gt;0,LN(マンアワー!I541),0)</f>
        <v>9.6773802943204394</v>
      </c>
      <c r="K541" s="6">
        <f>E541-E$1093</f>
        <v>0.63667191648586119</v>
      </c>
      <c r="L541" s="6">
        <f>F541-F$1093</f>
        <v>0.55194803067468712</v>
      </c>
      <c r="M541" s="6">
        <f>G541-G$1093</f>
        <v>0.6146937208502905</v>
      </c>
      <c r="N541" s="6">
        <f>H541-H$1093</f>
        <v>0.59642646050673065</v>
      </c>
      <c r="O541" s="6">
        <f>I541-I$1093</f>
        <v>0.33127549959107938</v>
      </c>
    </row>
    <row r="542" spans="1:15" x14ac:dyDescent="0.15">
      <c r="A542" s="1">
        <v>24</v>
      </c>
      <c r="B542" s="1" t="s">
        <v>292</v>
      </c>
      <c r="C542" s="1">
        <v>10</v>
      </c>
      <c r="D542" s="1" t="s">
        <v>23</v>
      </c>
      <c r="E542" s="4">
        <f>IF(マンアワー!E542&gt;0,LN(マンアワー!E542),0)</f>
        <v>10.160541956974697</v>
      </c>
      <c r="F542" s="4">
        <f>IF(マンアワー!F542&gt;0,LN(マンアワー!F542),0)</f>
        <v>10.289303150594966</v>
      </c>
      <c r="G542" s="4">
        <f>IF(マンアワー!G542&gt;0,LN(マンアワー!G542),0)</f>
        <v>10.632064884659878</v>
      </c>
      <c r="H542" s="4">
        <f>IF(マンアワー!H542&gt;0,LN(マンアワー!H542),0)</f>
        <v>10.454255307541494</v>
      </c>
      <c r="I542" s="4">
        <f>IF(マンアワー!I542&gt;0,LN(マンアワー!I542),0)</f>
        <v>10.307335622838732</v>
      </c>
      <c r="K542" s="6">
        <f>E542-E$1094</f>
        <v>5.1827495547726699E-2</v>
      </c>
      <c r="L542" s="6">
        <f>F542-F$1094</f>
        <v>0.22960861973290925</v>
      </c>
      <c r="M542" s="6">
        <f>G542-G$1094</f>
        <v>0.33459186137751473</v>
      </c>
      <c r="N542" s="6">
        <f>H542-H$1094</f>
        <v>0.34139236886061219</v>
      </c>
      <c r="O542" s="6">
        <f>I542-I$1094</f>
        <v>0.44887464999430193</v>
      </c>
    </row>
    <row r="543" spans="1:15" x14ac:dyDescent="0.15">
      <c r="A543" s="1">
        <v>24</v>
      </c>
      <c r="B543" s="1" t="s">
        <v>292</v>
      </c>
      <c r="C543" s="1">
        <v>11</v>
      </c>
      <c r="D543" s="1" t="s">
        <v>24</v>
      </c>
      <c r="E543" s="4">
        <f>IF(マンアワー!E543&gt;0,LN(マンアワー!E543),0)</f>
        <v>10.574287266779562</v>
      </c>
      <c r="F543" s="4">
        <f>IF(マンアワー!F543&gt;0,LN(マンアワー!F543),0)</f>
        <v>10.78378501229267</v>
      </c>
      <c r="G543" s="4">
        <f>IF(マンアワー!G543&gt;0,LN(マンアワー!G543),0)</f>
        <v>11.101028821582878</v>
      </c>
      <c r="H543" s="4">
        <f>IF(マンアワー!H543&gt;0,LN(マンアワー!H543),0)</f>
        <v>10.958389883956098</v>
      </c>
      <c r="I543" s="4">
        <f>IF(マンアワー!I543&gt;0,LN(マンアワー!I543),0)</f>
        <v>10.950320857834736</v>
      </c>
      <c r="K543" s="6">
        <f>E543-E$1095</f>
        <v>0.3797148160466719</v>
      </c>
      <c r="L543" s="6">
        <f>F543-F$1095</f>
        <v>0.52941538108004593</v>
      </c>
      <c r="M543" s="6">
        <f>G543-G$1095</f>
        <v>0.62407406266940058</v>
      </c>
      <c r="N543" s="6">
        <f>H543-H$1095</f>
        <v>0.55150514416411944</v>
      </c>
      <c r="O543" s="6">
        <f>I543-I$1095</f>
        <v>0.67392938962730931</v>
      </c>
    </row>
    <row r="544" spans="1:15" x14ac:dyDescent="0.15">
      <c r="A544" s="1">
        <v>24</v>
      </c>
      <c r="B544" s="1" t="s">
        <v>292</v>
      </c>
      <c r="C544" s="1">
        <v>12</v>
      </c>
      <c r="D544" s="1" t="s">
        <v>25</v>
      </c>
      <c r="E544" s="4">
        <f>IF(マンアワー!E544&gt;0,LN(マンアワー!E544),0)</f>
        <v>10.918551870923865</v>
      </c>
      <c r="F544" s="4">
        <f>IF(マンアワー!F544&gt;0,LN(マンアワー!F544),0)</f>
        <v>11.069924497256148</v>
      </c>
      <c r="G544" s="4">
        <f>IF(マンアワー!G544&gt;0,LN(マンアワー!G544),0)</f>
        <v>11.575637252082924</v>
      </c>
      <c r="H544" s="4">
        <f>IF(マンアワー!H544&gt;0,LN(マンアワー!H544),0)</f>
        <v>11.495759142592858</v>
      </c>
      <c r="I544" s="4">
        <f>IF(マンアワー!I544&gt;0,LN(マンアワー!I544),0)</f>
        <v>11.428625369034807</v>
      </c>
      <c r="K544" s="6">
        <f>E544-E$1096</f>
        <v>0.72966339921467949</v>
      </c>
      <c r="L544" s="6">
        <f>F544-F$1096</f>
        <v>0.65436365110200434</v>
      </c>
      <c r="M544" s="6">
        <f>G544-G$1096</f>
        <v>0.59477208122662084</v>
      </c>
      <c r="N544" s="6">
        <f>H544-H$1096</f>
        <v>0.61278678059947467</v>
      </c>
      <c r="O544" s="6">
        <f>I544-I$1096</f>
        <v>0.73517483191639599</v>
      </c>
    </row>
    <row r="545" spans="1:15" x14ac:dyDescent="0.15">
      <c r="A545" s="1">
        <v>24</v>
      </c>
      <c r="B545" s="1" t="s">
        <v>292</v>
      </c>
      <c r="C545" s="1">
        <v>13</v>
      </c>
      <c r="D545" s="1" t="s">
        <v>26</v>
      </c>
      <c r="E545" s="4">
        <f>IF(マンアワー!E545&gt;0,LN(マンアワー!E545),0)</f>
        <v>10.819951813538518</v>
      </c>
      <c r="F545" s="4">
        <f>IF(マンアワー!F545&gt;0,LN(マンアワー!F545),0)</f>
        <v>10.897616831485575</v>
      </c>
      <c r="G545" s="4">
        <f>IF(マンアワー!G545&gt;0,LN(マンアワー!G545),0)</f>
        <v>11.192818864792534</v>
      </c>
      <c r="H545" s="4">
        <f>IF(マンアワー!H545&gt;0,LN(マンアワー!H545),0)</f>
        <v>11.050233546533264</v>
      </c>
      <c r="I545" s="4">
        <f>IF(マンアワー!I545&gt;0,LN(マンアワー!I545),0)</f>
        <v>11.345910205918985</v>
      </c>
      <c r="K545" s="6">
        <f>E545-E$1097</f>
        <v>1.1864018753200654</v>
      </c>
      <c r="L545" s="6">
        <f>F545-F$1097</f>
        <v>1.1315710852642642</v>
      </c>
      <c r="M545" s="6">
        <f>G545-G$1097</f>
        <v>1.3774435023382221</v>
      </c>
      <c r="N545" s="6">
        <f>H545-H$1097</f>
        <v>1.3177735106739341</v>
      </c>
      <c r="O545" s="6">
        <f>I545-I$1097</f>
        <v>1.4069628253667084</v>
      </c>
    </row>
    <row r="546" spans="1:15" x14ac:dyDescent="0.15">
      <c r="A546" s="1">
        <v>24</v>
      </c>
      <c r="B546" s="1" t="s">
        <v>292</v>
      </c>
      <c r="C546" s="1">
        <v>14</v>
      </c>
      <c r="D546" s="1" t="s">
        <v>27</v>
      </c>
      <c r="E546" s="4">
        <f>IF(マンアワー!E546&gt;0,LN(マンアワー!E546),0)</f>
        <v>7.6237719464806437</v>
      </c>
      <c r="F546" s="4">
        <f>IF(マンアワー!F546&gt;0,LN(マンアワー!F546),0)</f>
        <v>7.7650351903037995</v>
      </c>
      <c r="G546" s="4">
        <f>IF(マンアワー!G546&gt;0,LN(マンアワー!G546),0)</f>
        <v>8.0564142286721427</v>
      </c>
      <c r="H546" s="4">
        <f>IF(マンアワー!H546&gt;0,LN(マンアワー!H546),0)</f>
        <v>7.6546567095224525</v>
      </c>
      <c r="I546" s="4">
        <f>IF(マンアワー!I546&gt;0,LN(マンアワー!I546),0)</f>
        <v>7.4501384375465243</v>
      </c>
      <c r="K546" s="6">
        <f>E546-E$1098</f>
        <v>-0.33135989792837783</v>
      </c>
      <c r="L546" s="6">
        <f>F546-F$1098</f>
        <v>-0.5855690104796123</v>
      </c>
      <c r="M546" s="6">
        <f>G546-G$1098</f>
        <v>-0.48942500914158593</v>
      </c>
      <c r="N546" s="6">
        <f>H546-H$1098</f>
        <v>-0.51806050967589101</v>
      </c>
      <c r="O546" s="6">
        <f>I546-I$1098</f>
        <v>-0.69634975981792557</v>
      </c>
    </row>
    <row r="547" spans="1:15" x14ac:dyDescent="0.15">
      <c r="A547" s="1">
        <v>24</v>
      </c>
      <c r="B547" s="1" t="s">
        <v>292</v>
      </c>
      <c r="C547" s="1">
        <v>15</v>
      </c>
      <c r="D547" s="1" t="s">
        <v>28</v>
      </c>
      <c r="E547" s="4">
        <f>IF(マンアワー!E547&gt;0,LN(マンアワー!E547),0)</f>
        <v>11.182724825823149</v>
      </c>
      <c r="F547" s="4">
        <f>IF(マンアワー!F547&gt;0,LN(マンアワー!F547),0)</f>
        <v>11.233279186971293</v>
      </c>
      <c r="G547" s="4">
        <f>IF(マンアワー!G547&gt;0,LN(マンアワー!G547),0)</f>
        <v>11.371665949565749</v>
      </c>
      <c r="H547" s="4">
        <f>IF(マンアワー!H547&gt;0,LN(マンアワー!H547),0)</f>
        <v>11.275103698648907</v>
      </c>
      <c r="I547" s="4">
        <f>IF(マンアワー!I547&gt;0,LN(マンアワー!I547),0)</f>
        <v>11.106210199751786</v>
      </c>
      <c r="K547" s="6">
        <f>E547-E$1099</f>
        <v>-0.19046474486844822</v>
      </c>
      <c r="L547" s="6">
        <f>F547-F$1099</f>
        <v>-6.8231371055851753E-2</v>
      </c>
      <c r="M547" s="6">
        <f>G547-G$1099</f>
        <v>5.5209509111236343E-2</v>
      </c>
      <c r="N547" s="6">
        <f>H547-H$1099</f>
        <v>0.20625608875888624</v>
      </c>
      <c r="O547" s="6">
        <f>I547-I$1099</f>
        <v>0.3637021877670481</v>
      </c>
    </row>
    <row r="548" spans="1:15" x14ac:dyDescent="0.15">
      <c r="A548" s="1">
        <v>24</v>
      </c>
      <c r="B548" s="1" t="s">
        <v>291</v>
      </c>
      <c r="C548" s="1">
        <v>16</v>
      </c>
      <c r="D548" s="1" t="s">
        <v>11</v>
      </c>
      <c r="E548" s="4">
        <f>IF(マンアワー!E548&gt;0,LN(マンアワー!E548),0)</f>
        <v>11.587601066754155</v>
      </c>
      <c r="F548" s="4">
        <f>IF(マンアワー!F548&gt;0,LN(マンアワー!F548),0)</f>
        <v>12.070348953406826</v>
      </c>
      <c r="G548" s="4">
        <f>IF(マンアワー!G548&gt;0,LN(マンアワー!G548),0)</f>
        <v>12.128134533095132</v>
      </c>
      <c r="H548" s="4">
        <f>IF(マンアワー!H548&gt;0,LN(マンアワー!H548),0)</f>
        <v>12.081799055049823</v>
      </c>
      <c r="I548" s="4">
        <f>IF(マンアワー!I548&gt;0,LN(マンアワー!I548),0)</f>
        <v>11.796086845183009</v>
      </c>
      <c r="K548" s="6">
        <f>E548-E$1100</f>
        <v>-0.39469257781118827</v>
      </c>
      <c r="L548" s="6">
        <f>F548-F$1100</f>
        <v>-0.21558083563131802</v>
      </c>
      <c r="M548" s="6">
        <f>G548-G$1100</f>
        <v>-0.13737092539079931</v>
      </c>
      <c r="N548" s="6">
        <f>H548-H$1100</f>
        <v>-0.16992300263200022</v>
      </c>
      <c r="O548" s="6">
        <f>I548-I$1100</f>
        <v>-0.17307210157645869</v>
      </c>
    </row>
    <row r="549" spans="1:15" x14ac:dyDescent="0.15">
      <c r="A549" s="1">
        <v>24</v>
      </c>
      <c r="B549" s="1" t="s">
        <v>291</v>
      </c>
      <c r="C549" s="1">
        <v>17</v>
      </c>
      <c r="D549" s="1" t="s">
        <v>12</v>
      </c>
      <c r="E549" s="4">
        <f>IF(マンアワー!E549&gt;0,LN(マンアワー!E549),0)</f>
        <v>9.1381768586131393</v>
      </c>
      <c r="F549" s="4">
        <f>IF(マンアワー!F549&gt;0,LN(マンアワー!F549),0)</f>
        <v>9.3096089319620372</v>
      </c>
      <c r="G549" s="4">
        <f>IF(マンアワー!G549&gt;0,LN(マンアワー!G549),0)</f>
        <v>9.4296757383610696</v>
      </c>
      <c r="H549" s="4">
        <f>IF(マンアワー!H549&gt;0,LN(マンアワー!H549),0)</f>
        <v>9.4965123277117147</v>
      </c>
      <c r="I549" s="4">
        <f>IF(マンアワー!I549&gt;0,LN(マンアワー!I549),0)</f>
        <v>9.430277556821725</v>
      </c>
      <c r="K549" s="6">
        <f>E549-E$1101</f>
        <v>-3.432847759244595E-2</v>
      </c>
      <c r="L549" s="6">
        <f>F549-F$1101</f>
        <v>-2.6331385504770211E-2</v>
      </c>
      <c r="M549" s="6">
        <f>G549-G$1101</f>
        <v>-1.7635059332333114E-2</v>
      </c>
      <c r="N549" s="6">
        <f>H549-H$1101</f>
        <v>-2.0913621741058819E-4</v>
      </c>
      <c r="O549" s="6">
        <f>I549-I$1101</f>
        <v>-1.424671825514956E-2</v>
      </c>
    </row>
    <row r="550" spans="1:15" x14ac:dyDescent="0.15">
      <c r="A550" s="1">
        <v>24</v>
      </c>
      <c r="B550" s="1" t="s">
        <v>291</v>
      </c>
      <c r="C550" s="1">
        <v>18</v>
      </c>
      <c r="D550" s="1" t="s">
        <v>13</v>
      </c>
      <c r="E550" s="4">
        <f>IF(マンアワー!E550&gt;0,LN(マンアワー!E550),0)</f>
        <v>12.392669923937557</v>
      </c>
      <c r="F550" s="4">
        <f>IF(マンアワー!F550&gt;0,LN(マンアワー!F550),0)</f>
        <v>12.512448162875058</v>
      </c>
      <c r="G550" s="4">
        <f>IF(マンアワー!G550&gt;0,LN(マンアワー!G550),0)</f>
        <v>12.390324153806004</v>
      </c>
      <c r="H550" s="4">
        <f>IF(マンアワー!H550&gt;0,LN(マンアワー!H550),0)</f>
        <v>12.331570540541088</v>
      </c>
      <c r="I550" s="4">
        <f>IF(マンアワー!I550&gt;0,LN(マンアワー!I550),0)</f>
        <v>12.049139946696808</v>
      </c>
      <c r="K550" s="6">
        <f>E550-E$1102</f>
        <v>-0.19591055004475599</v>
      </c>
      <c r="L550" s="6">
        <f>F550-F$1102</f>
        <v>-0.2009617140507487</v>
      </c>
      <c r="M550" s="6">
        <f>G550-G$1102</f>
        <v>-0.25478058118115321</v>
      </c>
      <c r="N550" s="6">
        <f>H550-H$1102</f>
        <v>-0.17660731193527646</v>
      </c>
      <c r="O550" s="6">
        <f>I550-I$1102</f>
        <v>-0.28676577655386737</v>
      </c>
    </row>
    <row r="551" spans="1:15" x14ac:dyDescent="0.15">
      <c r="A551" s="1">
        <v>24</v>
      </c>
      <c r="B551" s="1" t="s">
        <v>291</v>
      </c>
      <c r="C551" s="1">
        <v>19</v>
      </c>
      <c r="D551" s="1" t="s">
        <v>14</v>
      </c>
      <c r="E551" s="4">
        <f>IF(マンアワー!E551&gt;0,LN(マンアワー!E551),0)</f>
        <v>10.23407428773802</v>
      </c>
      <c r="F551" s="4">
        <f>IF(マンアワー!F551&gt;0,LN(マンアワー!F551),0)</f>
        <v>10.469841578071724</v>
      </c>
      <c r="G551" s="4">
        <f>IF(マンアワー!G551&gt;0,LN(マンアワー!G551),0)</f>
        <v>10.597246410376059</v>
      </c>
      <c r="H551" s="4">
        <f>IF(マンアワー!H551&gt;0,LN(マンアワー!H551),0)</f>
        <v>10.537050471453224</v>
      </c>
      <c r="I551" s="4">
        <f>IF(マンアワー!I551&gt;0,LN(マンアワー!I551),0)</f>
        <v>10.571947876359538</v>
      </c>
      <c r="K551" s="6">
        <f>E551-E$1103</f>
        <v>-0.21873086859769053</v>
      </c>
      <c r="L551" s="6">
        <f>F551-F$1103</f>
        <v>-0.26804801463658023</v>
      </c>
      <c r="M551" s="6">
        <f>G551-G$1103</f>
        <v>-0.24684762110729608</v>
      </c>
      <c r="N551" s="6">
        <f>H551-H$1103</f>
        <v>-0.17800672573769383</v>
      </c>
      <c r="O551" s="6">
        <f>I551-I$1103</f>
        <v>-0.10283412020775451</v>
      </c>
    </row>
    <row r="552" spans="1:15" x14ac:dyDescent="0.15">
      <c r="A552" s="1">
        <v>24</v>
      </c>
      <c r="B552" s="1" t="s">
        <v>291</v>
      </c>
      <c r="C552" s="1">
        <v>20</v>
      </c>
      <c r="D552" s="1" t="s">
        <v>15</v>
      </c>
      <c r="E552" s="4">
        <f>IF(マンアワー!E552&gt;0,LN(マンアワー!E552),0)</f>
        <v>8.4290140583657625</v>
      </c>
      <c r="F552" s="4">
        <f>IF(マンアワー!F552&gt;0,LN(マンアワー!F552),0)</f>
        <v>8.8946044184399593</v>
      </c>
      <c r="G552" s="4">
        <f>IF(マンアワー!G552&gt;0,LN(マンアワー!G552),0)</f>
        <v>9.2646412132810951</v>
      </c>
      <c r="H552" s="4">
        <f>IF(マンアワー!H552&gt;0,LN(マンアワー!H552),0)</f>
        <v>9.4323248554560877</v>
      </c>
      <c r="I552" s="4">
        <f>IF(マンアワー!I552&gt;0,LN(マンアワー!I552),0)</f>
        <v>9.3619915925919237</v>
      </c>
      <c r="K552" s="6">
        <f>E552-E$1104</f>
        <v>-0.24204942829412346</v>
      </c>
      <c r="L552" s="6">
        <f>F552-F$1104</f>
        <v>-0.38175997872594891</v>
      </c>
      <c r="M552" s="6">
        <f>G552-G$1104</f>
        <v>-0.40245853905882356</v>
      </c>
      <c r="N552" s="6">
        <f>H552-H$1104</f>
        <v>-0.27050475250823602</v>
      </c>
      <c r="O552" s="6">
        <f>I552-I$1104</f>
        <v>-0.29517840562814435</v>
      </c>
    </row>
    <row r="553" spans="1:15" x14ac:dyDescent="0.15">
      <c r="A553" s="1">
        <v>24</v>
      </c>
      <c r="B553" s="1" t="s">
        <v>291</v>
      </c>
      <c r="C553" s="1">
        <v>21</v>
      </c>
      <c r="D553" s="1" t="s">
        <v>16</v>
      </c>
      <c r="E553" s="4">
        <f>IF(マンアワー!E553&gt;0,LN(マンアワー!E553),0)</f>
        <v>11.469003654166173</v>
      </c>
      <c r="F553" s="4">
        <f>IF(マンアワー!F553&gt;0,LN(マンアワー!F553),0)</f>
        <v>11.440532540720737</v>
      </c>
      <c r="G553" s="4">
        <f>IF(マンアワー!G553&gt;0,LN(マンアワー!G553),0)</f>
        <v>11.649707579157356</v>
      </c>
      <c r="H553" s="4">
        <f>IF(マンアワー!H553&gt;0,LN(マンアワー!H553),0)</f>
        <v>11.582470460924764</v>
      </c>
      <c r="I553" s="4">
        <f>IF(マンアワー!I553&gt;0,LN(マンアワー!I553),0)</f>
        <v>11.453953263132151</v>
      </c>
      <c r="K553" s="6">
        <f>E553-E$1105</f>
        <v>-9.1166723558314899E-2</v>
      </c>
      <c r="L553" s="6">
        <f>F553-F$1105</f>
        <v>-0.17391688488233292</v>
      </c>
      <c r="M553" s="6">
        <f>G553-G$1105</f>
        <v>-6.3917215213589174E-3</v>
      </c>
      <c r="N553" s="6">
        <f>H553-H$1105</f>
        <v>-3.7814919397025193E-2</v>
      </c>
      <c r="O553" s="6">
        <f>I553-I$1105</f>
        <v>-7.7189588835819833E-2</v>
      </c>
    </row>
    <row r="554" spans="1:15" x14ac:dyDescent="0.15">
      <c r="A554" s="1">
        <v>24</v>
      </c>
      <c r="B554" s="1" t="s">
        <v>140</v>
      </c>
      <c r="C554" s="1">
        <v>22</v>
      </c>
      <c r="D554" s="1" t="s">
        <v>8</v>
      </c>
      <c r="E554" s="4">
        <f>IF(マンアワー!E554&gt;0,LN(マンアワー!E554),0)</f>
        <v>12.336592516672077</v>
      </c>
      <c r="F554" s="4">
        <f>IF(マンアワー!F554&gt;0,LN(マンアワー!F554),0)</f>
        <v>12.649262304751673</v>
      </c>
      <c r="G554" s="4">
        <f>IF(マンアワー!G554&gt;0,LN(マンアワー!G554),0)</f>
        <v>12.83960496765574</v>
      </c>
      <c r="H554" s="4">
        <f>IF(マンアワー!H554&gt;0,LN(マンアワー!H554),0)</f>
        <v>12.987127593410269</v>
      </c>
      <c r="I554" s="4">
        <f>IF(マンアワー!I554&gt;0,LN(マンアワー!I554),0)</f>
        <v>13.114009845027393</v>
      </c>
      <c r="K554" s="6">
        <f>E554-E$1106</f>
        <v>-0.22662587270392187</v>
      </c>
      <c r="L554" s="6">
        <f>F554-F$1106</f>
        <v>-0.1682262877109455</v>
      </c>
      <c r="M554" s="6">
        <f>G554-G$1106</f>
        <v>-0.22769326531823175</v>
      </c>
      <c r="N554" s="6">
        <f>H554-H$1106</f>
        <v>-0.19823157802462354</v>
      </c>
      <c r="O554" s="6">
        <f>I554-I$1106</f>
        <v>-0.17925953289818608</v>
      </c>
    </row>
    <row r="555" spans="1:15" x14ac:dyDescent="0.15">
      <c r="A555" s="1">
        <v>24</v>
      </c>
      <c r="B555" s="1" t="s">
        <v>140</v>
      </c>
      <c r="C555" s="1">
        <v>23</v>
      </c>
      <c r="D555" s="1" t="s">
        <v>29</v>
      </c>
      <c r="E555" s="4">
        <f>IF(マンアワー!E555&gt;0,LN(マンアワー!E555),0)</f>
        <v>11.373183315598139</v>
      </c>
      <c r="F555" s="4">
        <f>IF(マンアワー!F555&gt;0,LN(マンアワー!F555),0)</f>
        <v>11.649317442892427</v>
      </c>
      <c r="G555" s="4">
        <f>IF(マンアワー!G555&gt;0,LN(マンアワー!G555),0)</f>
        <v>11.586941058299171</v>
      </c>
      <c r="H555" s="4">
        <f>IF(マンアワー!H555&gt;0,LN(マンアワー!H555),0)</f>
        <v>11.543346595769313</v>
      </c>
      <c r="I555" s="4">
        <f>IF(マンアワー!I555&gt;0,LN(マンアワー!I555),0)</f>
        <v>11.321457077356667</v>
      </c>
      <c r="K555" s="6">
        <f>E555-E$1107</f>
        <v>-0.23754405505886389</v>
      </c>
      <c r="L555" s="6">
        <f>F555-F$1107</f>
        <v>-0.10747747893547377</v>
      </c>
      <c r="M555" s="6">
        <f>G555-G$1107</f>
        <v>-0.15169325605945438</v>
      </c>
      <c r="N555" s="6">
        <f>H555-H$1107</f>
        <v>-0.11827426546461695</v>
      </c>
      <c r="O555" s="6">
        <f>I555-I$1107</f>
        <v>-0.1754154288666534</v>
      </c>
    </row>
    <row r="556" spans="1:15" x14ac:dyDescent="0.15">
      <c r="A556" s="1">
        <v>25</v>
      </c>
      <c r="B556" s="1" t="s">
        <v>293</v>
      </c>
      <c r="C556" s="1">
        <v>1</v>
      </c>
      <c r="D556" s="1" t="s">
        <v>9</v>
      </c>
      <c r="E556" s="4">
        <f>IF(マンアワー!E556&gt;0,LN(マンアワー!E556),0)</f>
        <v>12.456547641539684</v>
      </c>
      <c r="F556" s="4">
        <f>IF(マンアワー!F556&gt;0,LN(マンアワー!F556),0)</f>
        <v>11.80478708849513</v>
      </c>
      <c r="G556" s="4">
        <f>IF(マンアワー!G556&gt;0,LN(マンアワー!G556),0)</f>
        <v>11.162008722677038</v>
      </c>
      <c r="H556" s="4">
        <f>IF(マンアワー!H556&gt;0,LN(マンアワー!H556),0)</f>
        <v>10.667254169691669</v>
      </c>
      <c r="I556" s="4">
        <f>IF(マンアワー!I556&gt;0,LN(マンアワー!I556),0)</f>
        <v>10.482046917635323</v>
      </c>
      <c r="K556" s="6">
        <f>E556-E$1085</f>
        <v>-0.37148399936779342</v>
      </c>
      <c r="L556" s="6">
        <f>F556-F$1085</f>
        <v>-0.60481532958933748</v>
      </c>
      <c r="M556" s="6">
        <f>G556-G$1085</f>
        <v>-0.84419836157678319</v>
      </c>
      <c r="N556" s="6">
        <f>H556-H$1085</f>
        <v>-0.91380192502901103</v>
      </c>
      <c r="O556" s="6">
        <f>I556-I$1085</f>
        <v>-0.86070196107591279</v>
      </c>
    </row>
    <row r="557" spans="1:15" x14ac:dyDescent="0.15">
      <c r="A557" s="1">
        <v>25</v>
      </c>
      <c r="B557" s="1" t="s">
        <v>293</v>
      </c>
      <c r="C557" s="1">
        <v>2</v>
      </c>
      <c r="D557" s="1" t="s">
        <v>10</v>
      </c>
      <c r="E557" s="4">
        <f>IF(マンアワー!E557&gt;0,LN(マンアワー!E557),0)</f>
        <v>7.6062777041901732</v>
      </c>
      <c r="F557" s="4">
        <f>IF(マンアワー!F557&gt;0,LN(マンアワー!F557),0)</f>
        <v>7.2881392894734347</v>
      </c>
      <c r="G557" s="4">
        <f>IF(マンアワー!G557&gt;0,LN(マンアワー!G557),0)</f>
        <v>7.113623711607814</v>
      </c>
      <c r="H557" s="4">
        <f>IF(マンアワー!H557&gt;0,LN(マンアワー!H557),0)</f>
        <v>6.7705707035906064</v>
      </c>
      <c r="I557" s="4">
        <f>IF(マンアワー!I557&gt;0,LN(マンアワー!I557),0)</f>
        <v>6.371498291129579</v>
      </c>
      <c r="K557" s="6">
        <f>E557-E$1086</f>
        <v>-1.2420485995158295</v>
      </c>
      <c r="L557" s="6">
        <f>F557-F$1086</f>
        <v>-1.0325823011118729</v>
      </c>
      <c r="M557" s="6">
        <f>G557-G$1086</f>
        <v>-0.96210850235728618</v>
      </c>
      <c r="N557" s="6">
        <f>H557-H$1086</f>
        <v>-0.94837386559735748</v>
      </c>
      <c r="O557" s="6">
        <f>I557-I$1086</f>
        <v>-0.60491557310781552</v>
      </c>
    </row>
    <row r="558" spans="1:15" x14ac:dyDescent="0.15">
      <c r="A558" s="1">
        <v>25</v>
      </c>
      <c r="B558" s="1" t="s">
        <v>294</v>
      </c>
      <c r="C558" s="1">
        <v>3</v>
      </c>
      <c r="D558" s="1" t="s">
        <v>17</v>
      </c>
      <c r="E558" s="4">
        <f>IF(マンアワー!E558&gt;0,LN(マンアワー!E558),0)</f>
        <v>9.2772477474309287</v>
      </c>
      <c r="F558" s="4">
        <f>IF(マンアワー!F558&gt;0,LN(マンアワー!F558),0)</f>
        <v>9.6497268632798576</v>
      </c>
      <c r="G558" s="4">
        <f>IF(マンアワー!G558&gt;0,LN(マンアワー!G558),0)</f>
        <v>9.8221972846449486</v>
      </c>
      <c r="H558" s="4">
        <f>IF(マンアワー!H558&gt;0,LN(マンアワー!H558),0)</f>
        <v>9.9066441322458854</v>
      </c>
      <c r="I558" s="4">
        <f>IF(マンアワー!I558&gt;0,LN(マンアワー!I558),0)</f>
        <v>9.8852793644448713</v>
      </c>
      <c r="K558" s="6">
        <f>E558-E$1087</f>
        <v>-1.4322989468430105</v>
      </c>
      <c r="L558" s="6">
        <f>F558-F$1087</f>
        <v>-1.0684018605313828</v>
      </c>
      <c r="M558" s="6">
        <f>G558-G$1087</f>
        <v>-1.0017018187026103</v>
      </c>
      <c r="N558" s="6">
        <f>H558-H$1087</f>
        <v>-0.82022426031409168</v>
      </c>
      <c r="O558" s="6">
        <f>I558-I$1087</f>
        <v>-0.7212365254601405</v>
      </c>
    </row>
    <row r="559" spans="1:15" x14ac:dyDescent="0.15">
      <c r="A559" s="1">
        <v>25</v>
      </c>
      <c r="B559" s="1" t="s">
        <v>294</v>
      </c>
      <c r="C559" s="1">
        <v>4</v>
      </c>
      <c r="D559" s="1" t="s">
        <v>18</v>
      </c>
      <c r="E559" s="4">
        <f>IF(マンアワー!E559&gt;0,LN(マンアワー!E559),0)</f>
        <v>11.252417873105072</v>
      </c>
      <c r="F559" s="4">
        <f>IF(マンアワー!F559&gt;0,LN(マンアワー!F559),0)</f>
        <v>11.004556633187953</v>
      </c>
      <c r="G559" s="4">
        <f>IF(マンアワー!G559&gt;0,LN(マンアワー!G559),0)</f>
        <v>10.872024736601723</v>
      </c>
      <c r="H559" s="4">
        <f>IF(マンアワー!H559&gt;0,LN(マンアワー!H559),0)</f>
        <v>10.21735470547311</v>
      </c>
      <c r="I559" s="4">
        <f>IF(マンアワー!I559&gt;0,LN(マンアワー!I559),0)</f>
        <v>9.7752643917269992</v>
      </c>
      <c r="K559" s="6">
        <f>E559-E$1088</f>
        <v>0.34335055289230887</v>
      </c>
      <c r="L559" s="6">
        <f>F559-F$1088</f>
        <v>0.14854676074052442</v>
      </c>
      <c r="M559" s="6">
        <f>G559-G$1088</f>
        <v>-3.0867342211902127E-3</v>
      </c>
      <c r="N559" s="6">
        <f>H559-H$1088</f>
        <v>-4.8342570220150094E-4</v>
      </c>
      <c r="O559" s="6">
        <f>I559-I$1088</f>
        <v>0.34013574914298594</v>
      </c>
    </row>
    <row r="560" spans="1:15" x14ac:dyDescent="0.15">
      <c r="A560" s="1">
        <v>25</v>
      </c>
      <c r="B560" s="1" t="s">
        <v>294</v>
      </c>
      <c r="C560" s="1">
        <v>5</v>
      </c>
      <c r="D560" s="1" t="s">
        <v>19</v>
      </c>
      <c r="E560" s="4">
        <f>IF(マンアワー!E560&gt;0,LN(マンアワー!E560),0)</f>
        <v>8.4189941585701984</v>
      </c>
      <c r="F560" s="4">
        <f>IF(マンアワー!F560&gt;0,LN(マンアワー!F560),0)</f>
        <v>8.7700533000877119</v>
      </c>
      <c r="G560" s="4">
        <f>IF(マンアワー!G560&gt;0,LN(マンアワー!G560),0)</f>
        <v>9.1876232589101345</v>
      </c>
      <c r="H560" s="4">
        <f>IF(マンアワー!H560&gt;0,LN(マンアワー!H560),0)</f>
        <v>9.2216495281659192</v>
      </c>
      <c r="I560" s="4">
        <f>IF(マンアワー!I560&gt;0,LN(マンアワー!I560),0)</f>
        <v>8.7503526072975948</v>
      </c>
      <c r="K560" s="6">
        <f>E560-E$1089</f>
        <v>-0.92346372418048972</v>
      </c>
      <c r="L560" s="6">
        <f>F560-F$1089</f>
        <v>-0.41652524899082621</v>
      </c>
      <c r="M560" s="6">
        <f>G560-G$1089</f>
        <v>-5.938147322836862E-2</v>
      </c>
      <c r="N560" s="6">
        <f>H560-H$1089</f>
        <v>0.15974024460414071</v>
      </c>
      <c r="O560" s="6">
        <f>I560-I$1089</f>
        <v>-1.2887515110787007E-2</v>
      </c>
    </row>
    <row r="561" spans="1:15" x14ac:dyDescent="0.15">
      <c r="A561" s="1">
        <v>25</v>
      </c>
      <c r="B561" s="1" t="s">
        <v>294</v>
      </c>
      <c r="C561" s="1">
        <v>6</v>
      </c>
      <c r="D561" s="1" t="s">
        <v>3</v>
      </c>
      <c r="E561" s="4">
        <f>IF(マンアワー!E561&gt;0,LN(マンアワー!E561),0)</f>
        <v>9.8963123453138859</v>
      </c>
      <c r="F561" s="4">
        <f>IF(マンアワー!F561&gt;0,LN(マンアワー!F561),0)</f>
        <v>9.6868194840425517</v>
      </c>
      <c r="G561" s="4">
        <f>IF(マンアワー!G561&gt;0,LN(マンアワー!G561),0)</f>
        <v>9.8742836690285287</v>
      </c>
      <c r="H561" s="4">
        <f>IF(マンアワー!H561&gt;0,LN(マンアワー!H561),0)</f>
        <v>9.6851736084807403</v>
      </c>
      <c r="I561" s="4">
        <f>IF(マンアワー!I561&gt;0,LN(マンアワー!I561),0)</f>
        <v>9.4491045486148284</v>
      </c>
      <c r="K561" s="6">
        <f>E561-E$1090</f>
        <v>0.55156359464526794</v>
      </c>
      <c r="L561" s="6">
        <f>F561-F$1090</f>
        <v>0.55384324665116935</v>
      </c>
      <c r="M561" s="6">
        <f>G561-G$1090</f>
        <v>0.70380378495645246</v>
      </c>
      <c r="N561" s="6">
        <f>H561-H$1090</f>
        <v>0.55383847232040218</v>
      </c>
      <c r="O561" s="6">
        <f>I561-I$1090</f>
        <v>0.45547168759715717</v>
      </c>
    </row>
    <row r="562" spans="1:15" x14ac:dyDescent="0.15">
      <c r="A562" s="1">
        <v>25</v>
      </c>
      <c r="B562" s="1" t="s">
        <v>294</v>
      </c>
      <c r="C562" s="1">
        <v>7</v>
      </c>
      <c r="D562" s="1" t="s">
        <v>20</v>
      </c>
      <c r="E562" s="4">
        <f>IF(マンアワー!E562&gt;0,LN(マンアワー!E562),0)</f>
        <v>5.1157603843354185</v>
      </c>
      <c r="F562" s="4">
        <f>IF(マンアワー!F562&gt;0,LN(マンアワー!F562),0)</f>
        <v>5.2684087842585523</v>
      </c>
      <c r="G562" s="4">
        <f>IF(マンアワー!G562&gt;0,LN(マンアワー!G562),0)</f>
        <v>5.783035584001909</v>
      </c>
      <c r="H562" s="4">
        <f>IF(マンアワー!H562&gt;0,LN(マンアワー!H562),0)</f>
        <v>5.9659181173746285</v>
      </c>
      <c r="I562" s="4">
        <f>IF(マンアワー!I562&gt;0,LN(マンアワー!I562),0)</f>
        <v>5.8826374202113776</v>
      </c>
      <c r="K562" s="6">
        <f>E562-E$1091</f>
        <v>-1.3861910523497052</v>
      </c>
      <c r="L562" s="6">
        <f>F562-F$1091</f>
        <v>-1.2768935713806817</v>
      </c>
      <c r="M562" s="6">
        <f>G562-G$1091</f>
        <v>-0.64399449006111542</v>
      </c>
      <c r="N562" s="6">
        <f>H562-H$1091</f>
        <v>-0.35693911667749312</v>
      </c>
      <c r="O562" s="6">
        <f>I562-I$1091</f>
        <v>-0.33470407827072357</v>
      </c>
    </row>
    <row r="563" spans="1:15" x14ac:dyDescent="0.15">
      <c r="A563" s="1">
        <v>25</v>
      </c>
      <c r="B563" s="1" t="s">
        <v>294</v>
      </c>
      <c r="C563" s="1">
        <v>8</v>
      </c>
      <c r="D563" s="1" t="s">
        <v>21</v>
      </c>
      <c r="E563" s="4">
        <f>IF(マンアワー!E563&gt;0,LN(マンアワー!E563),0)</f>
        <v>10.238484962035809</v>
      </c>
      <c r="F563" s="4">
        <f>IF(マンアワー!F563&gt;0,LN(マンアワー!F563),0)</f>
        <v>10.37418230545846</v>
      </c>
      <c r="G563" s="4">
        <f>IF(マンアワー!G563&gt;0,LN(マンアワー!G563),0)</f>
        <v>10.515296127916265</v>
      </c>
      <c r="H563" s="4">
        <f>IF(マンアワー!H563&gt;0,LN(マンアワー!H563),0)</f>
        <v>10.304801891168097</v>
      </c>
      <c r="I563" s="4">
        <f>IF(マンアワー!I563&gt;0,LN(マンアワー!I563),0)</f>
        <v>10.044824130010598</v>
      </c>
      <c r="K563" s="6">
        <f>E563-E$1092</f>
        <v>0.24874320580220477</v>
      </c>
      <c r="L563" s="6">
        <f>F563-F$1092</f>
        <v>0.39457714642161257</v>
      </c>
      <c r="M563" s="6">
        <f>G563-G$1092</f>
        <v>0.62892035358156662</v>
      </c>
      <c r="N563" s="6">
        <f>H563-H$1092</f>
        <v>0.67976667950082614</v>
      </c>
      <c r="O563" s="6">
        <f>I563-I$1092</f>
        <v>0.88125707831931344</v>
      </c>
    </row>
    <row r="564" spans="1:15" x14ac:dyDescent="0.15">
      <c r="A564" s="1">
        <v>25</v>
      </c>
      <c r="B564" s="1" t="s">
        <v>294</v>
      </c>
      <c r="C564" s="1">
        <v>9</v>
      </c>
      <c r="D564" s="1" t="s">
        <v>22</v>
      </c>
      <c r="E564" s="4">
        <f>IF(マンアワー!E564&gt;0,LN(マンアワー!E564),0)</f>
        <v>9.2368588896620309</v>
      </c>
      <c r="F564" s="4">
        <f>IF(マンアワー!F564&gt;0,LN(マンアワー!F564),0)</f>
        <v>9.1309070230955971</v>
      </c>
      <c r="G564" s="4">
        <f>IF(マンアワー!G564&gt;0,LN(マンアワー!G564),0)</f>
        <v>9.2394844696888558</v>
      </c>
      <c r="H564" s="4">
        <f>IF(マンアワー!H564&gt;0,LN(マンアワー!H564),0)</f>
        <v>9.2116318534176145</v>
      </c>
      <c r="I564" s="4">
        <f>IF(マンアワー!I564&gt;0,LN(マンアワー!I564),0)</f>
        <v>9.2895930010843486</v>
      </c>
      <c r="K564" s="6">
        <f>E564-E$1093</f>
        <v>-0.69706616485399664</v>
      </c>
      <c r="L564" s="6">
        <f>F564-F$1093</f>
        <v>-0.5619281271728287</v>
      </c>
      <c r="M564" s="6">
        <f>G564-G$1093</f>
        <v>-0.30442939481957154</v>
      </c>
      <c r="N564" s="6">
        <f>H564-H$1093</f>
        <v>-0.11547318712258203</v>
      </c>
      <c r="O564" s="6">
        <f>I564-I$1093</f>
        <v>-5.6511793645011466E-2</v>
      </c>
    </row>
    <row r="565" spans="1:15" x14ac:dyDescent="0.15">
      <c r="A565" s="1">
        <v>25</v>
      </c>
      <c r="B565" s="1" t="s">
        <v>294</v>
      </c>
      <c r="C565" s="1">
        <v>10</v>
      </c>
      <c r="D565" s="1" t="s">
        <v>23</v>
      </c>
      <c r="E565" s="4">
        <f>IF(マンアワー!E565&gt;0,LN(マンアワー!E565),0)</f>
        <v>9.6949743112536328</v>
      </c>
      <c r="F565" s="4">
        <f>IF(マンアワー!F565&gt;0,LN(マンアワー!F565),0)</f>
        <v>9.8513705274977372</v>
      </c>
      <c r="G565" s="4">
        <f>IF(マンアワー!G565&gt;0,LN(マンアワー!G565),0)</f>
        <v>10.276597500938664</v>
      </c>
      <c r="H565" s="4">
        <f>IF(マンアワー!H565&gt;0,LN(マンアワー!H565),0)</f>
        <v>10.181296101082342</v>
      </c>
      <c r="I565" s="4">
        <f>IF(マンアワー!I565&gt;0,LN(マンアワー!I565),0)</f>
        <v>10.04804865753133</v>
      </c>
      <c r="K565" s="6">
        <f>E565-E$1094</f>
        <v>-0.41374015017333754</v>
      </c>
      <c r="L565" s="6">
        <f>F565-F$1094</f>
        <v>-0.20832400336431967</v>
      </c>
      <c r="M565" s="6">
        <f>G565-G$1094</f>
        <v>-2.087552234369916E-2</v>
      </c>
      <c r="N565" s="6">
        <f>H565-H$1094</f>
        <v>6.8433162401460024E-2</v>
      </c>
      <c r="O565" s="6">
        <f>I565-I$1094</f>
        <v>0.18958768468690046</v>
      </c>
    </row>
    <row r="566" spans="1:15" x14ac:dyDescent="0.15">
      <c r="A566" s="1">
        <v>25</v>
      </c>
      <c r="B566" s="1" t="s">
        <v>294</v>
      </c>
      <c r="C566" s="1">
        <v>11</v>
      </c>
      <c r="D566" s="1" t="s">
        <v>24</v>
      </c>
      <c r="E566" s="4">
        <f>IF(マンアワー!E566&gt;0,LN(マンアワー!E566),0)</f>
        <v>10.488759226381625</v>
      </c>
      <c r="F566" s="4">
        <f>IF(マンアワー!F566&gt;0,LN(マンアワー!F566),0)</f>
        <v>10.702582564097563</v>
      </c>
      <c r="G566" s="4">
        <f>IF(マンアワー!G566&gt;0,LN(マンアワー!G566),0)</f>
        <v>10.894994175138887</v>
      </c>
      <c r="H566" s="4">
        <f>IF(マンアワー!H566&gt;0,LN(マンアワー!H566),0)</f>
        <v>10.985169993063298</v>
      </c>
      <c r="I566" s="4">
        <f>IF(マンアワー!I566&gt;0,LN(マンアワー!I566),0)</f>
        <v>10.842966621344075</v>
      </c>
      <c r="K566" s="6">
        <f>E566-E$1095</f>
        <v>0.29418677564873441</v>
      </c>
      <c r="L566" s="6">
        <f>F566-F$1095</f>
        <v>0.44821293288493891</v>
      </c>
      <c r="M566" s="6">
        <f>G566-G$1095</f>
        <v>0.41803941622540997</v>
      </c>
      <c r="N566" s="6">
        <f>H566-H$1095</f>
        <v>0.57828525327131963</v>
      </c>
      <c r="O566" s="6">
        <f>I566-I$1095</f>
        <v>0.56657515313664852</v>
      </c>
    </row>
    <row r="567" spans="1:15" x14ac:dyDescent="0.15">
      <c r="A567" s="1">
        <v>25</v>
      </c>
      <c r="B567" s="1" t="s">
        <v>294</v>
      </c>
      <c r="C567" s="1">
        <v>12</v>
      </c>
      <c r="D567" s="1" t="s">
        <v>25</v>
      </c>
      <c r="E567" s="4">
        <f>IF(マンアワー!E567&gt;0,LN(マンアワー!E567),0)</f>
        <v>10.530968524117768</v>
      </c>
      <c r="F567" s="4">
        <f>IF(マンアワー!F567&gt;0,LN(マンアワー!F567),0)</f>
        <v>10.823996019411755</v>
      </c>
      <c r="G567" s="4">
        <f>IF(マンアワー!G567&gt;0,LN(マンアワー!G567),0)</f>
        <v>11.320581747827099</v>
      </c>
      <c r="H567" s="4">
        <f>IF(マンアワー!H567&gt;0,LN(マンアワー!H567),0)</f>
        <v>11.330877396978112</v>
      </c>
      <c r="I567" s="4">
        <f>IF(マンアワー!I567&gt;0,LN(マンアワー!I567),0)</f>
        <v>11.334383681299187</v>
      </c>
      <c r="K567" s="6">
        <f>E567-E$1096</f>
        <v>0.34208005240858164</v>
      </c>
      <c r="L567" s="6">
        <f>F567-F$1096</f>
        <v>0.40843517325761169</v>
      </c>
      <c r="M567" s="6">
        <f>G567-G$1096</f>
        <v>0.33971657697079571</v>
      </c>
      <c r="N567" s="6">
        <f>H567-H$1096</f>
        <v>0.44790503498472845</v>
      </c>
      <c r="O567" s="6">
        <f>I567-I$1096</f>
        <v>0.64093314418077618</v>
      </c>
    </row>
    <row r="568" spans="1:15" x14ac:dyDescent="0.15">
      <c r="A568" s="1">
        <v>25</v>
      </c>
      <c r="B568" s="1" t="s">
        <v>294</v>
      </c>
      <c r="C568" s="1">
        <v>13</v>
      </c>
      <c r="D568" s="1" t="s">
        <v>26</v>
      </c>
      <c r="E568" s="4">
        <f>IF(マンアワー!E568&gt;0,LN(マンアワー!E568),0)</f>
        <v>8.8570492505240335</v>
      </c>
      <c r="F568" s="4">
        <f>IF(マンアワー!F568&gt;0,LN(マンアワー!F568),0)</f>
        <v>9.4187412447041385</v>
      </c>
      <c r="G568" s="4">
        <f>IF(マンアワー!G568&gt;0,LN(マンアワー!G568),0)</f>
        <v>9.9297342683989296</v>
      </c>
      <c r="H568" s="4">
        <f>IF(マンアワー!H568&gt;0,LN(マンアワー!H568),0)</f>
        <v>9.968241088743472</v>
      </c>
      <c r="I568" s="4">
        <f>IF(マンアワー!I568&gt;0,LN(マンアワー!I568),0)</f>
        <v>10.293431456155965</v>
      </c>
      <c r="K568" s="6">
        <f>E568-E$1097</f>
        <v>-0.77650068769441916</v>
      </c>
      <c r="L568" s="6">
        <f>F568-F$1097</f>
        <v>-0.34730450151717207</v>
      </c>
      <c r="M568" s="6">
        <f>G568-G$1097</f>
        <v>0.11435890594461817</v>
      </c>
      <c r="N568" s="6">
        <f>H568-H$1097</f>
        <v>0.23578105288414264</v>
      </c>
      <c r="O568" s="6">
        <f>I568-I$1097</f>
        <v>0.354484075603688</v>
      </c>
    </row>
    <row r="569" spans="1:15" x14ac:dyDescent="0.15">
      <c r="A569" s="1">
        <v>25</v>
      </c>
      <c r="B569" s="1" t="s">
        <v>294</v>
      </c>
      <c r="C569" s="1">
        <v>14</v>
      </c>
      <c r="D569" s="1" t="s">
        <v>27</v>
      </c>
      <c r="E569" s="4">
        <f>IF(マンアワー!E569&gt;0,LN(マンアワー!E569),0)</f>
        <v>8.1814785626682234</v>
      </c>
      <c r="F569" s="4">
        <f>IF(マンアワー!F569&gt;0,LN(マンアワー!F569),0)</f>
        <v>8.443141308950862</v>
      </c>
      <c r="G569" s="4">
        <f>IF(マンアワー!G569&gt;0,LN(マンアワー!G569),0)</f>
        <v>8.9465695693332155</v>
      </c>
      <c r="H569" s="4">
        <f>IF(マンアワー!H569&gt;0,LN(マンアワー!H569),0)</f>
        <v>8.5929937661595943</v>
      </c>
      <c r="I569" s="4">
        <f>IF(マンアワー!I569&gt;0,LN(マンアワー!I569),0)</f>
        <v>8.6934249887625192</v>
      </c>
      <c r="K569" s="6">
        <f>E569-E$1098</f>
        <v>0.22634671825920183</v>
      </c>
      <c r="L569" s="6">
        <f>F569-F$1098</f>
        <v>9.2537108167450199E-2</v>
      </c>
      <c r="M569" s="6">
        <f>G569-G$1098</f>
        <v>0.40073033151948678</v>
      </c>
      <c r="N569" s="6">
        <f>H569-H$1098</f>
        <v>0.42027654696125083</v>
      </c>
      <c r="O569" s="6">
        <f>I569-I$1098</f>
        <v>0.54693679139806939</v>
      </c>
    </row>
    <row r="570" spans="1:15" x14ac:dyDescent="0.15">
      <c r="A570" s="1">
        <v>25</v>
      </c>
      <c r="B570" s="1" t="s">
        <v>294</v>
      </c>
      <c r="C570" s="1">
        <v>15</v>
      </c>
      <c r="D570" s="1" t="s">
        <v>28</v>
      </c>
      <c r="E570" s="4">
        <f>IF(マンアワー!E570&gt;0,LN(マンアワー!E570),0)</f>
        <v>10.709768517828012</v>
      </c>
      <c r="F570" s="4">
        <f>IF(マンアワー!F570&gt;0,LN(マンアワー!F570),0)</f>
        <v>11.025879959464971</v>
      </c>
      <c r="G570" s="4">
        <f>IF(マンアワー!G570&gt;0,LN(マンアワー!G570),0)</f>
        <v>11.183887287430077</v>
      </c>
      <c r="H570" s="4">
        <f>IF(マンアワー!H570&gt;0,LN(マンアワー!H570),0)</f>
        <v>11.140508380692458</v>
      </c>
      <c r="I570" s="4">
        <f>IF(マンアワー!I570&gt;0,LN(マンアワー!I570),0)</f>
        <v>10.965862679994935</v>
      </c>
      <c r="K570" s="6">
        <f>E570-E$1099</f>
        <v>-0.6634210528635851</v>
      </c>
      <c r="L570" s="6">
        <f>F570-F$1099</f>
        <v>-0.27563059856217365</v>
      </c>
      <c r="M570" s="6">
        <f>G570-G$1099</f>
        <v>-0.13256915302443595</v>
      </c>
      <c r="N570" s="6">
        <f>H570-H$1099</f>
        <v>7.1660770802436602E-2</v>
      </c>
      <c r="O570" s="6">
        <f>I570-I$1099</f>
        <v>0.22335466801019699</v>
      </c>
    </row>
    <row r="571" spans="1:15" x14ac:dyDescent="0.15">
      <c r="A571" s="1">
        <v>25</v>
      </c>
      <c r="B571" s="1" t="s">
        <v>293</v>
      </c>
      <c r="C571" s="1">
        <v>16</v>
      </c>
      <c r="D571" s="1" t="s">
        <v>11</v>
      </c>
      <c r="E571" s="4">
        <f>IF(マンアワー!E571&gt;0,LN(マンアワー!E571),0)</f>
        <v>11.130367861217993</v>
      </c>
      <c r="F571" s="4">
        <f>IF(マンアワー!F571&gt;0,LN(マンアワー!F571),0)</f>
        <v>11.498090640787963</v>
      </c>
      <c r="G571" s="4">
        <f>IF(マンアワー!G571&gt;0,LN(マンアワー!G571),0)</f>
        <v>11.537318834165141</v>
      </c>
      <c r="H571" s="4">
        <f>IF(マンアワー!H571&gt;0,LN(マンアワー!H571),0)</f>
        <v>11.662116023428915</v>
      </c>
      <c r="I571" s="4">
        <f>IF(マンアワー!I571&gt;0,LN(マンアワー!I571),0)</f>
        <v>11.145928784045736</v>
      </c>
      <c r="K571" s="6">
        <f>E571-E$1100</f>
        <v>-0.85192578334735103</v>
      </c>
      <c r="L571" s="6">
        <f>F571-F$1100</f>
        <v>-0.78783914825018186</v>
      </c>
      <c r="M571" s="6">
        <f>G571-G$1100</f>
        <v>-0.72818662432078973</v>
      </c>
      <c r="N571" s="6">
        <f>H571-H$1100</f>
        <v>-0.58960603425290792</v>
      </c>
      <c r="O571" s="6">
        <f>I571-I$1100</f>
        <v>-0.82323016271373106</v>
      </c>
    </row>
    <row r="572" spans="1:15" x14ac:dyDescent="0.15">
      <c r="A572" s="1">
        <v>25</v>
      </c>
      <c r="B572" s="1" t="s">
        <v>293</v>
      </c>
      <c r="C572" s="1">
        <v>17</v>
      </c>
      <c r="D572" s="1" t="s">
        <v>12</v>
      </c>
      <c r="E572" s="4">
        <f>IF(マンアワー!E572&gt;0,LN(マンアワー!E572),0)</f>
        <v>8.2906715681189187</v>
      </c>
      <c r="F572" s="4">
        <f>IF(マンアワー!F572&gt;0,LN(マンアワー!F572),0)</f>
        <v>8.624239599648492</v>
      </c>
      <c r="G572" s="4">
        <f>IF(マンアワー!G572&gt;0,LN(マンアワー!G572),0)</f>
        <v>8.8042052550929188</v>
      </c>
      <c r="H572" s="4">
        <f>IF(マンアワー!H572&gt;0,LN(マンアワー!H572),0)</f>
        <v>8.9807279120740287</v>
      </c>
      <c r="I572" s="4">
        <f>IF(マンアワー!I572&gt;0,LN(マンアワー!I572),0)</f>
        <v>8.809373611576941</v>
      </c>
      <c r="K572" s="6">
        <f>E572-E$1101</f>
        <v>-0.88183376808666658</v>
      </c>
      <c r="L572" s="6">
        <f>F572-F$1101</f>
        <v>-0.71170071781831545</v>
      </c>
      <c r="M572" s="6">
        <f>G572-G$1101</f>
        <v>-0.64310554260048391</v>
      </c>
      <c r="N572" s="6">
        <f>H572-H$1101</f>
        <v>-0.51599355185509665</v>
      </c>
      <c r="O572" s="6">
        <f>I572-I$1101</f>
        <v>-0.63515066349993354</v>
      </c>
    </row>
    <row r="573" spans="1:15" x14ac:dyDescent="0.15">
      <c r="A573" s="1">
        <v>25</v>
      </c>
      <c r="B573" s="1" t="s">
        <v>293</v>
      </c>
      <c r="C573" s="1">
        <v>18</v>
      </c>
      <c r="D573" s="1" t="s">
        <v>13</v>
      </c>
      <c r="E573" s="4">
        <f>IF(マンアワー!E573&gt;0,LN(マンアワー!E573),0)</f>
        <v>11.747692046814814</v>
      </c>
      <c r="F573" s="4">
        <f>IF(マンアワー!F573&gt;0,LN(マンアワー!F573),0)</f>
        <v>11.887000587550261</v>
      </c>
      <c r="G573" s="4">
        <f>IF(マンアワー!G573&gt;0,LN(マンアワー!G573),0)</f>
        <v>11.818666535939764</v>
      </c>
      <c r="H573" s="4">
        <f>IF(マンアワー!H573&gt;0,LN(マンアワー!H573),0)</f>
        <v>11.839233994553016</v>
      </c>
      <c r="I573" s="4">
        <f>IF(マンアワー!I573&gt;0,LN(マンアワー!I573),0)</f>
        <v>11.776528163576939</v>
      </c>
      <c r="K573" s="6">
        <f>E573-E$1102</f>
        <v>-0.84088842716749923</v>
      </c>
      <c r="L573" s="6">
        <f>F573-F$1102</f>
        <v>-0.8264092893755457</v>
      </c>
      <c r="M573" s="6">
        <f>G573-G$1102</f>
        <v>-0.82643819904739324</v>
      </c>
      <c r="N573" s="6">
        <f>H573-H$1102</f>
        <v>-0.66894385792334887</v>
      </c>
      <c r="O573" s="6">
        <f>I573-I$1102</f>
        <v>-0.55937755967373626</v>
      </c>
    </row>
    <row r="574" spans="1:15" x14ac:dyDescent="0.15">
      <c r="A574" s="1">
        <v>25</v>
      </c>
      <c r="B574" s="1" t="s">
        <v>293</v>
      </c>
      <c r="C574" s="1">
        <v>19</v>
      </c>
      <c r="D574" s="1" t="s">
        <v>14</v>
      </c>
      <c r="E574" s="4">
        <f>IF(マンアワー!E574&gt;0,LN(マンアワー!E574),0)</f>
        <v>9.635213537203807</v>
      </c>
      <c r="F574" s="4">
        <f>IF(マンアワー!F574&gt;0,LN(マンアワー!F574),0)</f>
        <v>9.9608781258466177</v>
      </c>
      <c r="G574" s="4">
        <f>IF(マンアワー!G574&gt;0,LN(マンアワー!G574),0)</f>
        <v>10.195488557602591</v>
      </c>
      <c r="H574" s="4">
        <f>IF(マンアワー!H574&gt;0,LN(マンアワー!H574),0)</f>
        <v>10.076685824532234</v>
      </c>
      <c r="I574" s="4">
        <f>IF(マンアワー!I574&gt;0,LN(マンアワー!I574),0)</f>
        <v>10.213047475135912</v>
      </c>
      <c r="K574" s="6">
        <f>E574-E$1103</f>
        <v>-0.81759161913190326</v>
      </c>
      <c r="L574" s="6">
        <f>F574-F$1103</f>
        <v>-0.77701146686168698</v>
      </c>
      <c r="M574" s="6">
        <f>G574-G$1103</f>
        <v>-0.64860547388076384</v>
      </c>
      <c r="N574" s="6">
        <f>H574-H$1103</f>
        <v>-0.63837137265868371</v>
      </c>
      <c r="O574" s="6">
        <f>I574-I$1103</f>
        <v>-0.46173452143137972</v>
      </c>
    </row>
    <row r="575" spans="1:15" x14ac:dyDescent="0.15">
      <c r="A575" s="1">
        <v>25</v>
      </c>
      <c r="B575" s="1" t="s">
        <v>293</v>
      </c>
      <c r="C575" s="1">
        <v>20</v>
      </c>
      <c r="D575" s="1" t="s">
        <v>15</v>
      </c>
      <c r="E575" s="4">
        <f>IF(マンアワー!E575&gt;0,LN(マンアワー!E575),0)</f>
        <v>7.6082867029044499</v>
      </c>
      <c r="F575" s="4">
        <f>IF(マンアワー!F575&gt;0,LN(マンアワー!F575),0)</f>
        <v>8.3500781420220918</v>
      </c>
      <c r="G575" s="4">
        <f>IF(マンアワー!G575&gt;0,LN(マンアワー!G575),0)</f>
        <v>9.0437869999395577</v>
      </c>
      <c r="H575" s="4">
        <f>IF(マンアワー!H575&gt;0,LN(マンアワー!H575),0)</f>
        <v>9.2492595277092899</v>
      </c>
      <c r="I575" s="4">
        <f>IF(マンアワー!I575&gt;0,LN(マンアワー!I575),0)</f>
        <v>9.2225755350496907</v>
      </c>
      <c r="K575" s="6">
        <f>E575-E$1104</f>
        <v>-1.062776783755436</v>
      </c>
      <c r="L575" s="6">
        <f>F575-F$1104</f>
        <v>-0.92628625514381646</v>
      </c>
      <c r="M575" s="6">
        <f>G575-G$1104</f>
        <v>-0.62331275240036099</v>
      </c>
      <c r="N575" s="6">
        <f>H575-H$1104</f>
        <v>-0.45357008025503376</v>
      </c>
      <c r="O575" s="6">
        <f>I575-I$1104</f>
        <v>-0.43459446317037731</v>
      </c>
    </row>
    <row r="576" spans="1:15" x14ac:dyDescent="0.15">
      <c r="A576" s="1">
        <v>25</v>
      </c>
      <c r="B576" s="1" t="s">
        <v>293</v>
      </c>
      <c r="C576" s="1">
        <v>21</v>
      </c>
      <c r="D576" s="1" t="s">
        <v>16</v>
      </c>
      <c r="E576" s="4">
        <f>IF(マンアワー!E576&gt;0,LN(マンアワー!E576),0)</f>
        <v>10.745587370628249</v>
      </c>
      <c r="F576" s="4">
        <f>IF(マンアワー!F576&gt;0,LN(マンアワー!F576),0)</f>
        <v>10.865618952446015</v>
      </c>
      <c r="G576" s="4">
        <f>IF(マンアワー!G576&gt;0,LN(マンアワー!G576),0)</f>
        <v>11.027910483929984</v>
      </c>
      <c r="H576" s="4">
        <f>IF(マンアワー!H576&gt;0,LN(マンアワー!H576),0)</f>
        <v>11.148994446311745</v>
      </c>
      <c r="I576" s="4">
        <f>IF(マンアワー!I576&gt;0,LN(マンアワー!I576),0)</f>
        <v>11.104536700667639</v>
      </c>
      <c r="K576" s="6">
        <f>E576-E$1105</f>
        <v>-0.81458300709623899</v>
      </c>
      <c r="L576" s="6">
        <f>F576-F$1105</f>
        <v>-0.74883047315705475</v>
      </c>
      <c r="M576" s="6">
        <f>G576-G$1105</f>
        <v>-0.62818881674873062</v>
      </c>
      <c r="N576" s="6">
        <f>H576-H$1105</f>
        <v>-0.47129093401004418</v>
      </c>
      <c r="O576" s="6">
        <f>I576-I$1105</f>
        <v>-0.42660615130033186</v>
      </c>
    </row>
    <row r="577" spans="1:15" x14ac:dyDescent="0.15">
      <c r="A577" s="1">
        <v>25</v>
      </c>
      <c r="B577" s="1" t="s">
        <v>143</v>
      </c>
      <c r="C577" s="1">
        <v>22</v>
      </c>
      <c r="D577" s="1" t="s">
        <v>8</v>
      </c>
      <c r="E577" s="4">
        <f>IF(マンアワー!E577&gt;0,LN(マンアワー!E577),0)</f>
        <v>11.691031269996419</v>
      </c>
      <c r="F577" s="4">
        <f>IF(マンアワー!F577&gt;0,LN(マンアワー!F577),0)</f>
        <v>12.108279720151348</v>
      </c>
      <c r="G577" s="4">
        <f>IF(マンアワー!G577&gt;0,LN(マンアワー!G577),0)</f>
        <v>12.460181069314119</v>
      </c>
      <c r="H577" s="4">
        <f>IF(マンアワー!H577&gt;0,LN(マンアワー!H577),0)</f>
        <v>12.645208546243522</v>
      </c>
      <c r="I577" s="4">
        <f>IF(マンアワー!I577&gt;0,LN(マンアワー!I577),0)</f>
        <v>12.876321220248995</v>
      </c>
      <c r="K577" s="6">
        <f>E577-E$1106</f>
        <v>-0.87218711937958027</v>
      </c>
      <c r="L577" s="6">
        <f>F577-F$1106</f>
        <v>-0.70920887231127061</v>
      </c>
      <c r="M577" s="6">
        <f>G577-G$1106</f>
        <v>-0.60711716365985247</v>
      </c>
      <c r="N577" s="6">
        <f>H577-H$1106</f>
        <v>-0.54015062519137125</v>
      </c>
      <c r="O577" s="6">
        <f>I577-I$1106</f>
        <v>-0.41694815767658433</v>
      </c>
    </row>
    <row r="578" spans="1:15" x14ac:dyDescent="0.15">
      <c r="A578" s="1">
        <v>25</v>
      </c>
      <c r="B578" s="1" t="s">
        <v>143</v>
      </c>
      <c r="C578" s="1">
        <v>23</v>
      </c>
      <c r="D578" s="1" t="s">
        <v>29</v>
      </c>
      <c r="E578" s="4">
        <f>IF(マンアワー!E578&gt;0,LN(マンアワー!E578),0)</f>
        <v>10.845829907275375</v>
      </c>
      <c r="F578" s="4">
        <f>IF(マンアワー!F578&gt;0,LN(マンアワー!F578),0)</f>
        <v>11.158226323209421</v>
      </c>
      <c r="G578" s="4">
        <f>IF(マンアワー!G578&gt;0,LN(マンアワー!G578),0)</f>
        <v>11.228034917146132</v>
      </c>
      <c r="H578" s="4">
        <f>IF(マンアワー!H578&gt;0,LN(マンアワー!H578),0)</f>
        <v>11.128908694904622</v>
      </c>
      <c r="I578" s="4">
        <f>IF(マンアワー!I578&gt;0,LN(マンアワー!I578),0)</f>
        <v>11.067511515833946</v>
      </c>
      <c r="K578" s="6">
        <f>E578-E$1107</f>
        <v>-0.76489746338162767</v>
      </c>
      <c r="L578" s="6">
        <f>F578-F$1107</f>
        <v>-0.59856859861847944</v>
      </c>
      <c r="M578" s="6">
        <f>G578-G$1107</f>
        <v>-0.51059939721249314</v>
      </c>
      <c r="N578" s="6">
        <f>H578-H$1107</f>
        <v>-0.53271216632930773</v>
      </c>
      <c r="O578" s="6">
        <f>I578-I$1107</f>
        <v>-0.42936099038937492</v>
      </c>
    </row>
    <row r="579" spans="1:15" x14ac:dyDescent="0.15">
      <c r="A579" s="1">
        <v>26</v>
      </c>
      <c r="B579" s="1" t="s">
        <v>344</v>
      </c>
      <c r="C579" s="1">
        <v>1</v>
      </c>
      <c r="D579" s="1" t="s">
        <v>9</v>
      </c>
      <c r="E579" s="4">
        <f>IF(マンアワー!E579&gt;0,LN(マンアワー!E579),0)</f>
        <v>12.250171787292173</v>
      </c>
      <c r="F579" s="4">
        <f>IF(マンアワー!F579&gt;0,LN(マンアワー!F579),0)</f>
        <v>11.848958802499105</v>
      </c>
      <c r="G579" s="4">
        <f>IF(マンアワー!G579&gt;0,LN(マンアワー!G579),0)</f>
        <v>11.427800690289246</v>
      </c>
      <c r="H579" s="4">
        <f>IF(マンアワー!H579&gt;0,LN(マンアワー!H579),0)</f>
        <v>11.070676683983866</v>
      </c>
      <c r="I579" s="4">
        <f>IF(マンアワー!I579&gt;0,LN(マンアワー!I579),0)</f>
        <v>10.82802301506827</v>
      </c>
      <c r="K579" s="6">
        <f>E579-E$1085</f>
        <v>-0.57785985361530479</v>
      </c>
      <c r="L579" s="6">
        <f>F579-F$1085</f>
        <v>-0.56064361558536291</v>
      </c>
      <c r="M579" s="6">
        <f>G579-G$1085</f>
        <v>-0.57840639396457583</v>
      </c>
      <c r="N579" s="6">
        <f>H579-H$1085</f>
        <v>-0.51037941073681381</v>
      </c>
      <c r="O579" s="6">
        <f>I579-I$1085</f>
        <v>-0.51472586364296546</v>
      </c>
    </row>
    <row r="580" spans="1:15" x14ac:dyDescent="0.15">
      <c r="A580" s="1">
        <v>26</v>
      </c>
      <c r="B580" s="1" t="s">
        <v>344</v>
      </c>
      <c r="C580" s="1">
        <v>2</v>
      </c>
      <c r="D580" s="1" t="s">
        <v>10</v>
      </c>
      <c r="E580" s="4">
        <f>IF(マンアワー!E580&gt;0,LN(マンアワー!E580),0)</f>
        <v>8.0401422868200356</v>
      </c>
      <c r="F580" s="4">
        <f>IF(マンアワー!F580&gt;0,LN(マンアワー!F580),0)</f>
        <v>7.6142137929634499</v>
      </c>
      <c r="G580" s="4">
        <f>IF(マンアワー!G580&gt;0,LN(マンアワー!G580),0)</f>
        <v>7.4033528676813196</v>
      </c>
      <c r="H580" s="4">
        <f>IF(マンアワー!H580&gt;0,LN(マンアワー!H580),0)</f>
        <v>7.1493366053435308</v>
      </c>
      <c r="I580" s="4">
        <f>IF(マンアワー!I580&gt;0,LN(マンアワー!I580),0)</f>
        <v>6.4638716112605943</v>
      </c>
      <c r="K580" s="6">
        <f>E580-E$1086</f>
        <v>-0.80818401688596708</v>
      </c>
      <c r="L580" s="6">
        <f>F580-F$1086</f>
        <v>-0.70650779762185767</v>
      </c>
      <c r="M580" s="6">
        <f>G580-G$1086</f>
        <v>-0.6723793462837806</v>
      </c>
      <c r="N580" s="6">
        <f>H580-H$1086</f>
        <v>-0.56960796384443313</v>
      </c>
      <c r="O580" s="6">
        <f>I580-I$1086</f>
        <v>-0.51254225297680023</v>
      </c>
    </row>
    <row r="581" spans="1:15" x14ac:dyDescent="0.15">
      <c r="A581" s="1">
        <v>26</v>
      </c>
      <c r="B581" s="1" t="s">
        <v>345</v>
      </c>
      <c r="C581" s="1">
        <v>3</v>
      </c>
      <c r="D581" s="1" t="s">
        <v>17</v>
      </c>
      <c r="E581" s="4">
        <f>IF(マンアワー!E581&gt;0,LN(マンアワー!E581),0)</f>
        <v>10.900940760399481</v>
      </c>
      <c r="F581" s="4">
        <f>IF(マンアワー!F581&gt;0,LN(マンアワー!F581),0)</f>
        <v>10.941875745891204</v>
      </c>
      <c r="G581" s="4">
        <f>IF(マンアワー!G581&gt;0,LN(マンアワー!G581),0)</f>
        <v>11.044188311891743</v>
      </c>
      <c r="H581" s="4">
        <f>IF(マンアワー!H581&gt;0,LN(マンアワー!H581),0)</f>
        <v>10.910212410689924</v>
      </c>
      <c r="I581" s="4">
        <f>IF(マンアワー!I581&gt;0,LN(マンアワー!I581),0)</f>
        <v>10.724686875211869</v>
      </c>
      <c r="K581" s="6">
        <f>E581-E$1087</f>
        <v>0.19139406612554133</v>
      </c>
      <c r="L581" s="6">
        <f>F581-F$1087</f>
        <v>0.223747022079964</v>
      </c>
      <c r="M581" s="6">
        <f>G581-G$1087</f>
        <v>0.22028920854418388</v>
      </c>
      <c r="N581" s="6">
        <f>H581-H$1087</f>
        <v>0.18334401812994727</v>
      </c>
      <c r="O581" s="6">
        <f>I581-I$1087</f>
        <v>0.11817098530685755</v>
      </c>
    </row>
    <row r="582" spans="1:15" x14ac:dyDescent="0.15">
      <c r="A582" s="1">
        <v>26</v>
      </c>
      <c r="B582" s="1" t="s">
        <v>346</v>
      </c>
      <c r="C582" s="1">
        <v>4</v>
      </c>
      <c r="D582" s="1" t="s">
        <v>18</v>
      </c>
      <c r="E582" s="4">
        <f>IF(マンアワー!E582&gt;0,LN(マンアワー!E582),0)</f>
        <v>12.606639818214219</v>
      </c>
      <c r="F582" s="4">
        <f>IF(マンアワー!F582&gt;0,LN(マンアワー!F582),0)</f>
        <v>12.409418709544934</v>
      </c>
      <c r="G582" s="4">
        <f>IF(マンアワー!G582&gt;0,LN(マンアワー!G582),0)</f>
        <v>12.142730543466408</v>
      </c>
      <c r="H582" s="4">
        <f>IF(マンアワー!H582&gt;0,LN(マンアワー!H582),0)</f>
        <v>11.434677948622774</v>
      </c>
      <c r="I582" s="4">
        <f>IF(マンアワー!I582&gt;0,LN(マンアワー!I582),0)</f>
        <v>10.720543298500639</v>
      </c>
      <c r="K582" s="6">
        <f>E582-E$1088</f>
        <v>1.6975724980014562</v>
      </c>
      <c r="L582" s="6">
        <f>F582-F$1088</f>
        <v>1.5534088370975052</v>
      </c>
      <c r="M582" s="6">
        <f>G582-G$1088</f>
        <v>1.2676190726434946</v>
      </c>
      <c r="N582" s="6">
        <f>H582-H$1088</f>
        <v>1.2168398174474628</v>
      </c>
      <c r="O582" s="6">
        <f>I582-I$1088</f>
        <v>1.2854146559166253</v>
      </c>
    </row>
    <row r="583" spans="1:15" x14ac:dyDescent="0.15">
      <c r="A583" s="1">
        <v>26</v>
      </c>
      <c r="B583" s="1" t="s">
        <v>347</v>
      </c>
      <c r="C583" s="1">
        <v>5</v>
      </c>
      <c r="D583" s="1" t="s">
        <v>19</v>
      </c>
      <c r="E583" s="4">
        <f>IF(マンアワー!E583&gt;0,LN(マンアワー!E583),0)</f>
        <v>10.14537273276183</v>
      </c>
      <c r="F583" s="4">
        <f>IF(マンアワー!F583&gt;0,LN(マンアワー!F583),0)</f>
        <v>9.7012692462616261</v>
      </c>
      <c r="G583" s="4">
        <f>IF(マンアワー!G583&gt;0,LN(マンアワー!G583),0)</f>
        <v>9.7016218356478134</v>
      </c>
      <c r="H583" s="4">
        <f>IF(マンアワー!H583&gt;0,LN(マンアワー!H583),0)</f>
        <v>9.4684251278752143</v>
      </c>
      <c r="I583" s="4">
        <f>IF(マンアワー!I583&gt;0,LN(マンアワー!I583),0)</f>
        <v>9.1496039790304167</v>
      </c>
      <c r="K583" s="6">
        <f>E583-E$1089</f>
        <v>0.80291485001114182</v>
      </c>
      <c r="L583" s="6">
        <f>F583-F$1089</f>
        <v>0.51469069718308802</v>
      </c>
      <c r="M583" s="6">
        <f>G583-G$1089</f>
        <v>0.45461710350931028</v>
      </c>
      <c r="N583" s="6">
        <f>H583-H$1089</f>
        <v>0.40651584431343579</v>
      </c>
      <c r="O583" s="6">
        <f>I583-I$1089</f>
        <v>0.38636385662203487</v>
      </c>
    </row>
    <row r="584" spans="1:15" x14ac:dyDescent="0.15">
      <c r="A584" s="1">
        <v>26</v>
      </c>
      <c r="B584" s="1" t="s">
        <v>345</v>
      </c>
      <c r="C584" s="1">
        <v>6</v>
      </c>
      <c r="D584" s="1" t="s">
        <v>3</v>
      </c>
      <c r="E584" s="4">
        <f>IF(マンアワー!E584&gt;0,LN(マンアワー!E584),0)</f>
        <v>10.177376098663395</v>
      </c>
      <c r="F584" s="4">
        <f>IF(マンアワー!F584&gt;0,LN(マンアワー!F584),0)</f>
        <v>9.8574337049904432</v>
      </c>
      <c r="G584" s="4">
        <f>IF(マンアワー!G584&gt;0,LN(マンアワー!G584),0)</f>
        <v>9.7887107578043864</v>
      </c>
      <c r="H584" s="4">
        <f>IF(マンアワー!H584&gt;0,LN(マンアワー!H584),0)</f>
        <v>9.664175230392301</v>
      </c>
      <c r="I584" s="4">
        <f>IF(マンアワー!I584&gt;0,LN(マンアワー!I584),0)</f>
        <v>9.2768431016903996</v>
      </c>
      <c r="K584" s="6">
        <f>E584-E$1090</f>
        <v>0.83262734799477656</v>
      </c>
      <c r="L584" s="6">
        <f>F584-F$1090</f>
        <v>0.72445746759906093</v>
      </c>
      <c r="M584" s="6">
        <f>G584-G$1090</f>
        <v>0.61823087373231012</v>
      </c>
      <c r="N584" s="6">
        <f>H584-H$1090</f>
        <v>0.53284009423196288</v>
      </c>
      <c r="O584" s="6">
        <f>I584-I$1090</f>
        <v>0.28321024067272837</v>
      </c>
    </row>
    <row r="585" spans="1:15" x14ac:dyDescent="0.15">
      <c r="A585" s="1">
        <v>26</v>
      </c>
      <c r="B585" s="1" t="s">
        <v>346</v>
      </c>
      <c r="C585" s="1">
        <v>7</v>
      </c>
      <c r="D585" s="1" t="s">
        <v>20</v>
      </c>
      <c r="E585" s="4">
        <f>IF(マンアワー!E585&gt;0,LN(マンアワー!E585),0)</f>
        <v>5.9494265547043659</v>
      </c>
      <c r="F585" s="4">
        <f>IF(マンアワー!F585&gt;0,LN(マンアワー!F585),0)</f>
        <v>5.679909314240132</v>
      </c>
      <c r="G585" s="4">
        <f>IF(マンアワー!G585&gt;0,LN(マンアワー!G585),0)</f>
        <v>5.2746107527661641</v>
      </c>
      <c r="H585" s="4">
        <f>IF(マンアワー!H585&gt;0,LN(マンアワー!H585),0)</f>
        <v>5.8710954774459152</v>
      </c>
      <c r="I585" s="4">
        <f>IF(マンアワー!I585&gt;0,LN(マンアワー!I585),0)</f>
        <v>4.8920508029550414</v>
      </c>
      <c r="K585" s="6">
        <f>E585-E$1091</f>
        <v>-0.55252488198075778</v>
      </c>
      <c r="L585" s="6">
        <f>F585-F$1091</f>
        <v>-0.865393041399102</v>
      </c>
      <c r="M585" s="6">
        <f>G585-G$1091</f>
        <v>-1.1524193212968603</v>
      </c>
      <c r="N585" s="6">
        <f>H585-H$1091</f>
        <v>-0.45176175660620643</v>
      </c>
      <c r="O585" s="6">
        <f>I585-I$1091</f>
        <v>-1.3252906955270598</v>
      </c>
    </row>
    <row r="586" spans="1:15" x14ac:dyDescent="0.15">
      <c r="A586" s="1">
        <v>26</v>
      </c>
      <c r="B586" s="1" t="s">
        <v>345</v>
      </c>
      <c r="C586" s="1">
        <v>8</v>
      </c>
      <c r="D586" s="1" t="s">
        <v>21</v>
      </c>
      <c r="E586" s="4">
        <f>IF(マンアワー!E586&gt;0,LN(マンアワー!E586),0)</f>
        <v>10.163929932782855</v>
      </c>
      <c r="F586" s="4">
        <f>IF(マンアワー!F586&gt;0,LN(マンアワー!F586),0)</f>
        <v>9.9611048309336052</v>
      </c>
      <c r="G586" s="4">
        <f>IF(マンアワー!G586&gt;0,LN(マンアワー!G586),0)</f>
        <v>9.9134399288875912</v>
      </c>
      <c r="H586" s="4">
        <f>IF(マンアワー!H586&gt;0,LN(マンアワー!H586),0)</f>
        <v>9.6944450021988491</v>
      </c>
      <c r="I586" s="4">
        <f>IF(マンアワー!I586&gt;0,LN(マンアワー!I586),0)</f>
        <v>9.3156366997041147</v>
      </c>
      <c r="K586" s="6">
        <f>E586-E$1092</f>
        <v>0.17418817654925078</v>
      </c>
      <c r="L586" s="6">
        <f>F586-F$1092</f>
        <v>-1.850032810324187E-2</v>
      </c>
      <c r="M586" s="6">
        <f>G586-G$1092</f>
        <v>2.7064154552892461E-2</v>
      </c>
      <c r="N586" s="6">
        <f>H586-H$1092</f>
        <v>6.9409790531578253E-2</v>
      </c>
      <c r="O586" s="6">
        <f>I586-I$1092</f>
        <v>0.15206964801283007</v>
      </c>
    </row>
    <row r="587" spans="1:15" x14ac:dyDescent="0.15">
      <c r="A587" s="1">
        <v>26</v>
      </c>
      <c r="B587" s="1" t="s">
        <v>346</v>
      </c>
      <c r="C587" s="1">
        <v>9</v>
      </c>
      <c r="D587" s="1" t="s">
        <v>22</v>
      </c>
      <c r="E587" s="4">
        <f>IF(マンアワー!E587&gt;0,LN(マンアワー!E587),0)</f>
        <v>9.8518937579168728</v>
      </c>
      <c r="F587" s="4">
        <f>IF(マンアワー!F587&gt;0,LN(マンアワー!F587),0)</f>
        <v>9.6455717583613563</v>
      </c>
      <c r="G587" s="4">
        <f>IF(マンアワー!G587&gt;0,LN(マンアワー!G587),0)</f>
        <v>9.4550123919255746</v>
      </c>
      <c r="H587" s="4">
        <f>IF(マンアワー!H587&gt;0,LN(マンアワー!H587),0)</f>
        <v>9.1561764014112086</v>
      </c>
      <c r="I587" s="4">
        <f>IF(マンアワー!I587&gt;0,LN(マンアワー!I587),0)</f>
        <v>9.2139599191579187</v>
      </c>
      <c r="K587" s="6">
        <f>E587-E$1093</f>
        <v>-8.2031296599154757E-2</v>
      </c>
      <c r="L587" s="6">
        <f>F587-F$1093</f>
        <v>-4.7263391907069519E-2</v>
      </c>
      <c r="M587" s="6">
        <f>G587-G$1093</f>
        <v>-8.8901472582852747E-2</v>
      </c>
      <c r="N587" s="6">
        <f>H587-H$1093</f>
        <v>-0.17092863912898792</v>
      </c>
      <c r="O587" s="6">
        <f>I587-I$1093</f>
        <v>-0.13214487557144139</v>
      </c>
    </row>
    <row r="588" spans="1:15" x14ac:dyDescent="0.15">
      <c r="A588" s="1">
        <v>26</v>
      </c>
      <c r="B588" s="1" t="s">
        <v>346</v>
      </c>
      <c r="C588" s="1">
        <v>10</v>
      </c>
      <c r="D588" s="1" t="s">
        <v>23</v>
      </c>
      <c r="E588" s="4">
        <f>IF(マンアワー!E588&gt;0,LN(マンアワー!E588),0)</f>
        <v>10.546392937030699</v>
      </c>
      <c r="F588" s="4">
        <f>IF(マンアワー!F588&gt;0,LN(マンアワー!F588),0)</f>
        <v>10.311405861208071</v>
      </c>
      <c r="G588" s="4">
        <f>IF(マンアワー!G588&gt;0,LN(マンアワー!G588),0)</f>
        <v>10.537285033938574</v>
      </c>
      <c r="H588" s="4">
        <f>IF(マンアワー!H588&gt;0,LN(マンアワー!H588),0)</f>
        <v>10.244368531782753</v>
      </c>
      <c r="I588" s="4">
        <f>IF(マンアワー!I588&gt;0,LN(マンアワー!I588),0)</f>
        <v>10.026208104842731</v>
      </c>
      <c r="K588" s="6">
        <f>E588-E$1094</f>
        <v>0.43767847560372886</v>
      </c>
      <c r="L588" s="6">
        <f>F588-F$1094</f>
        <v>0.2517113303460139</v>
      </c>
      <c r="M588" s="6">
        <f>G588-G$1094</f>
        <v>0.23981201065621072</v>
      </c>
      <c r="N588" s="6">
        <f>H588-H$1094</f>
        <v>0.13150559310187049</v>
      </c>
      <c r="O588" s="6">
        <f>I588-I$1094</f>
        <v>0.1677471319983006</v>
      </c>
    </row>
    <row r="589" spans="1:15" x14ac:dyDescent="0.15">
      <c r="A589" s="1">
        <v>26</v>
      </c>
      <c r="B589" s="1" t="s">
        <v>345</v>
      </c>
      <c r="C589" s="1">
        <v>11</v>
      </c>
      <c r="D589" s="1" t="s">
        <v>24</v>
      </c>
      <c r="E589" s="4">
        <f>IF(マンアワー!E589&gt;0,LN(マンアワー!E589),0)</f>
        <v>10.748580199815882</v>
      </c>
      <c r="F589" s="4">
        <f>IF(マンアワー!F589&gt;0,LN(マンアワー!F589),0)</f>
        <v>10.752608209449221</v>
      </c>
      <c r="G589" s="4">
        <f>IF(マンアワー!G589&gt;0,LN(マンアワー!G589),0)</f>
        <v>10.934232607145056</v>
      </c>
      <c r="H589" s="4">
        <f>IF(マンアワー!H589&gt;0,LN(マンアワー!H589),0)</f>
        <v>10.798697974398856</v>
      </c>
      <c r="I589" s="4">
        <f>IF(マンアワー!I589&gt;0,LN(マンアワー!I589),0)</f>
        <v>10.676675687918927</v>
      </c>
      <c r="K589" s="6">
        <f>E589-E$1095</f>
        <v>0.55400774908299155</v>
      </c>
      <c r="L589" s="6">
        <f>F589-F$1095</f>
        <v>0.49823857823659701</v>
      </c>
      <c r="M589" s="6">
        <f>G589-G$1095</f>
        <v>0.45727784823157869</v>
      </c>
      <c r="N589" s="6">
        <f>H589-H$1095</f>
        <v>0.391813234606877</v>
      </c>
      <c r="O589" s="6">
        <f>I589-I$1095</f>
        <v>0.40028421971149974</v>
      </c>
    </row>
    <row r="590" spans="1:15" x14ac:dyDescent="0.15">
      <c r="A590" s="1">
        <v>26</v>
      </c>
      <c r="B590" s="1" t="s">
        <v>346</v>
      </c>
      <c r="C590" s="1">
        <v>12</v>
      </c>
      <c r="D590" s="1" t="s">
        <v>25</v>
      </c>
      <c r="E590" s="4">
        <f>IF(マンアワー!E590&gt;0,LN(マンアワー!E590),0)</f>
        <v>11.220821906267046</v>
      </c>
      <c r="F590" s="4">
        <f>IF(マンアワー!F590&gt;0,LN(マンアワー!F590),0)</f>
        <v>11.076685659576158</v>
      </c>
      <c r="G590" s="4">
        <f>IF(マンアワー!G590&gt;0,LN(マンアワー!G590),0)</f>
        <v>11.490083140446615</v>
      </c>
      <c r="H590" s="4">
        <f>IF(マンアワー!H590&gt;0,LN(マンアワー!H590),0)</f>
        <v>11.290193235019025</v>
      </c>
      <c r="I590" s="4">
        <f>IF(マンアワー!I590&gt;0,LN(マンアワー!I590),0)</f>
        <v>11.149207342769525</v>
      </c>
      <c r="K590" s="6">
        <f>E590-E$1096</f>
        <v>1.0319334345578604</v>
      </c>
      <c r="L590" s="6">
        <f>F590-F$1096</f>
        <v>0.66112481342201512</v>
      </c>
      <c r="M590" s="6">
        <f>G590-G$1096</f>
        <v>0.50921796959031163</v>
      </c>
      <c r="N590" s="6">
        <f>H590-H$1096</f>
        <v>0.40722087302564169</v>
      </c>
      <c r="O590" s="6">
        <f>I590-I$1096</f>
        <v>0.45575680565111476</v>
      </c>
    </row>
    <row r="591" spans="1:15" x14ac:dyDescent="0.15">
      <c r="A591" s="1">
        <v>26</v>
      </c>
      <c r="B591" s="1" t="s">
        <v>346</v>
      </c>
      <c r="C591" s="1">
        <v>13</v>
      </c>
      <c r="D591" s="1" t="s">
        <v>26</v>
      </c>
      <c r="E591" s="4">
        <f>IF(マンアワー!E591&gt;0,LN(マンアワー!E591),0)</f>
        <v>10.494361071002684</v>
      </c>
      <c r="F591" s="4">
        <f>IF(マンアワー!F591&gt;0,LN(マンアワー!F591),0)</f>
        <v>10.427835775181485</v>
      </c>
      <c r="G591" s="4">
        <f>IF(マンアワー!G591&gt;0,LN(マンアワー!G591),0)</f>
        <v>10.310498853401979</v>
      </c>
      <c r="H591" s="4">
        <f>IF(マンアワー!H591&gt;0,LN(マンアワー!H591),0)</f>
        <v>10.14667774298638</v>
      </c>
      <c r="I591" s="4">
        <f>IF(マンアワー!I591&gt;0,LN(マンアワー!I591),0)</f>
        <v>9.9321329939944114</v>
      </c>
      <c r="K591" s="6">
        <f>E591-E$1097</f>
        <v>0.8608111327842316</v>
      </c>
      <c r="L591" s="6">
        <f>F591-F$1097</f>
        <v>0.66179002896017458</v>
      </c>
      <c r="M591" s="6">
        <f>G591-G$1097</f>
        <v>0.49512349094766783</v>
      </c>
      <c r="N591" s="6">
        <f>H591-H$1097</f>
        <v>0.41421770712705097</v>
      </c>
      <c r="O591" s="6">
        <f>I591-I$1097</f>
        <v>-6.8143865578651486E-3</v>
      </c>
    </row>
    <row r="592" spans="1:15" x14ac:dyDescent="0.15">
      <c r="A592" s="1">
        <v>26</v>
      </c>
      <c r="B592" s="1" t="s">
        <v>346</v>
      </c>
      <c r="C592" s="1">
        <v>14</v>
      </c>
      <c r="D592" s="1" t="s">
        <v>27</v>
      </c>
      <c r="E592" s="4">
        <f>IF(マンアワー!E592&gt;0,LN(マンアワー!E592),0)</f>
        <v>9.7704910909270151</v>
      </c>
      <c r="F592" s="4">
        <f>IF(マンアワー!F592&gt;0,LN(マンアワー!F592),0)</f>
        <v>9.9235558283460605</v>
      </c>
      <c r="G592" s="4">
        <f>IF(マンアワー!G592&gt;0,LN(マンアワー!G592),0)</f>
        <v>9.7569177413803736</v>
      </c>
      <c r="H592" s="4">
        <f>IF(マンアワー!H592&gt;0,LN(マンアワー!H592),0)</f>
        <v>9.5621804025359651</v>
      </c>
      <c r="I592" s="4">
        <f>IF(マンアワー!I592&gt;0,LN(マンアワー!I592),0)</f>
        <v>9.6393056193182165</v>
      </c>
      <c r="K592" s="6">
        <f>E592-E$1098</f>
        <v>1.8153592465179935</v>
      </c>
      <c r="L592" s="6">
        <f>F592-F$1098</f>
        <v>1.5729516275626487</v>
      </c>
      <c r="M592" s="6">
        <f>G592-G$1098</f>
        <v>1.2110785035666449</v>
      </c>
      <c r="N592" s="6">
        <f>H592-H$1098</f>
        <v>1.3894631833376216</v>
      </c>
      <c r="O592" s="6">
        <f>I592-I$1098</f>
        <v>1.4928174219537667</v>
      </c>
    </row>
    <row r="593" spans="1:15" x14ac:dyDescent="0.15">
      <c r="A593" s="1">
        <v>26</v>
      </c>
      <c r="B593" s="1" t="s">
        <v>346</v>
      </c>
      <c r="C593" s="1">
        <v>15</v>
      </c>
      <c r="D593" s="1" t="s">
        <v>28</v>
      </c>
      <c r="E593" s="4">
        <f>IF(マンアワー!E593&gt;0,LN(マンアワー!E593),0)</f>
        <v>11.693688092762416</v>
      </c>
      <c r="F593" s="4">
        <f>IF(マンアワー!F593&gt;0,LN(マンアワー!F593),0)</f>
        <v>11.637764212444498</v>
      </c>
      <c r="G593" s="4">
        <f>IF(マンアワー!G593&gt;0,LN(マンアワー!G593),0)</f>
        <v>11.756095550515326</v>
      </c>
      <c r="H593" s="4">
        <f>IF(マンアワー!H593&gt;0,LN(マンアワー!H593),0)</f>
        <v>11.4634214293489</v>
      </c>
      <c r="I593" s="4">
        <f>IF(マンアワー!I593&gt;0,LN(マンアワー!I593),0)</f>
        <v>11.177780954422424</v>
      </c>
      <c r="K593" s="6">
        <f>E593-E$1099</f>
        <v>0.32049852207081919</v>
      </c>
      <c r="L593" s="6">
        <f>F593-F$1099</f>
        <v>0.33625365441735333</v>
      </c>
      <c r="M593" s="6">
        <f>G593-G$1099</f>
        <v>0.43963911006081346</v>
      </c>
      <c r="N593" s="6">
        <f>H593-H$1099</f>
        <v>0.39457381945887882</v>
      </c>
      <c r="O593" s="6">
        <f>I593-I$1099</f>
        <v>0.43527294243768644</v>
      </c>
    </row>
    <row r="594" spans="1:15" x14ac:dyDescent="0.15">
      <c r="A594" s="1">
        <v>26</v>
      </c>
      <c r="B594" s="1" t="s">
        <v>348</v>
      </c>
      <c r="C594" s="1">
        <v>16</v>
      </c>
      <c r="D594" s="1" t="s">
        <v>11</v>
      </c>
      <c r="E594" s="4">
        <f>IF(マンアワー!E594&gt;0,LN(マンアワー!E594),0)</f>
        <v>12.18736298834272</v>
      </c>
      <c r="F594" s="4">
        <f>IF(マンアワー!F594&gt;0,LN(マンアワー!F594),0)</f>
        <v>12.269632238645825</v>
      </c>
      <c r="G594" s="4">
        <f>IF(マンアワー!G594&gt;0,LN(マンアワー!G594),0)</f>
        <v>12.259739253459681</v>
      </c>
      <c r="H594" s="4">
        <f>IF(マンアワー!H594&gt;0,LN(マンアワー!H594),0)</f>
        <v>12.315068024843336</v>
      </c>
      <c r="I594" s="4">
        <f>IF(マンアワー!I594&gt;0,LN(マンアワー!I594),0)</f>
        <v>11.942958554370991</v>
      </c>
      <c r="K594" s="6">
        <f>E594-E$1100</f>
        <v>0.20506934377737629</v>
      </c>
      <c r="L594" s="6">
        <f>F594-F$1100</f>
        <v>-1.6297550392319948E-2</v>
      </c>
      <c r="M594" s="6">
        <f>G594-G$1100</f>
        <v>-5.7662050262496933E-3</v>
      </c>
      <c r="N594" s="6">
        <f>H594-H$1100</f>
        <v>6.3345967161513528E-2</v>
      </c>
      <c r="O594" s="6">
        <f>I594-I$1100</f>
        <v>-2.6200392388476601E-2</v>
      </c>
    </row>
    <row r="595" spans="1:15" x14ac:dyDescent="0.15">
      <c r="A595" s="1">
        <v>26</v>
      </c>
      <c r="B595" s="1" t="s">
        <v>348</v>
      </c>
      <c r="C595" s="1">
        <v>17</v>
      </c>
      <c r="D595" s="1" t="s">
        <v>12</v>
      </c>
      <c r="E595" s="4">
        <f>IF(マンアワー!E595&gt;0,LN(マンアワー!E595),0)</f>
        <v>9.2446281434545998</v>
      </c>
      <c r="F595" s="4">
        <f>IF(マンアワー!F595&gt;0,LN(マンアワー!F595),0)</f>
        <v>9.3625078116382134</v>
      </c>
      <c r="G595" s="4">
        <f>IF(マンアワー!G595&gt;0,LN(マンアワー!G595),0)</f>
        <v>9.4486807887379243</v>
      </c>
      <c r="H595" s="4">
        <f>IF(マンアワー!H595&gt;0,LN(マンアワー!H595),0)</f>
        <v>9.4666121748701606</v>
      </c>
      <c r="I595" s="4">
        <f>IF(マンアワー!I595&gt;0,LN(マンアワー!I595),0)</f>
        <v>9.4126314918518368</v>
      </c>
      <c r="K595" s="6">
        <f>E595-E$1101</f>
        <v>7.2122807249014542E-2</v>
      </c>
      <c r="L595" s="6">
        <f>F595-F$1101</f>
        <v>2.6567494171406025E-2</v>
      </c>
      <c r="M595" s="6">
        <f>G595-G$1101</f>
        <v>1.3699910445215124E-3</v>
      </c>
      <c r="N595" s="6">
        <f>H595-H$1101</f>
        <v>-3.0109289058964706E-2</v>
      </c>
      <c r="O595" s="6">
        <f>I595-I$1101</f>
        <v>-3.1892783225037746E-2</v>
      </c>
    </row>
    <row r="596" spans="1:15" x14ac:dyDescent="0.15">
      <c r="A596" s="1">
        <v>26</v>
      </c>
      <c r="B596" s="1" t="s">
        <v>348</v>
      </c>
      <c r="C596" s="1">
        <v>18</v>
      </c>
      <c r="D596" s="1" t="s">
        <v>13</v>
      </c>
      <c r="E596" s="4">
        <f>IF(マンアワー!E596&gt;0,LN(マンアワー!E596),0)</f>
        <v>13.057396305847734</v>
      </c>
      <c r="F596" s="4">
        <f>IF(マンアワー!F596&gt;0,LN(マンアワー!F596),0)</f>
        <v>13.162814912849802</v>
      </c>
      <c r="G596" s="4">
        <f>IF(マンアワー!G596&gt;0,LN(マンアワー!G596),0)</f>
        <v>13.035466628132642</v>
      </c>
      <c r="H596" s="4">
        <f>IF(マンアワー!H596&gt;0,LN(マンアワー!H596),0)</f>
        <v>12.851428098110807</v>
      </c>
      <c r="I596" s="4">
        <f>IF(マンアワー!I596&gt;0,LN(マンアワー!I596),0)</f>
        <v>12.658583683057831</v>
      </c>
      <c r="K596" s="6">
        <f>E596-E$1102</f>
        <v>0.46881583186542031</v>
      </c>
      <c r="L596" s="6">
        <f>F596-F$1102</f>
        <v>0.44940503592399494</v>
      </c>
      <c r="M596" s="6">
        <f>G596-G$1102</f>
        <v>0.39036189314548508</v>
      </c>
      <c r="N596" s="6">
        <f>H596-H$1102</f>
        <v>0.34325024563444195</v>
      </c>
      <c r="O596" s="6">
        <f>I596-I$1102</f>
        <v>0.32267795980715519</v>
      </c>
    </row>
    <row r="597" spans="1:15" x14ac:dyDescent="0.15">
      <c r="A597" s="1">
        <v>26</v>
      </c>
      <c r="B597" s="1" t="s">
        <v>344</v>
      </c>
      <c r="C597" s="1">
        <v>19</v>
      </c>
      <c r="D597" s="1" t="s">
        <v>14</v>
      </c>
      <c r="E597" s="4">
        <f>IF(マンアワー!E597&gt;0,LN(マンアワー!E597),0)</f>
        <v>11.072260318442083</v>
      </c>
      <c r="F597" s="4">
        <f>IF(マンアワー!F597&gt;0,LN(マンアワー!F597),0)</f>
        <v>11.182488869774593</v>
      </c>
      <c r="G597" s="4">
        <f>IF(マンアワー!G597&gt;0,LN(マンアワー!G597),0)</f>
        <v>11.234322634805878</v>
      </c>
      <c r="H597" s="4">
        <f>IF(マンアワー!H597&gt;0,LN(マンアワー!H597),0)</f>
        <v>11.099056663879727</v>
      </c>
      <c r="I597" s="4">
        <f>IF(マンアワー!I597&gt;0,LN(マンアワー!I597),0)</f>
        <v>10.961944120681416</v>
      </c>
      <c r="K597" s="6">
        <f>E597-E$1103</f>
        <v>0.61945516210637308</v>
      </c>
      <c r="L597" s="6">
        <f>F597-F$1103</f>
        <v>0.44459927706628832</v>
      </c>
      <c r="M597" s="6">
        <f>G597-G$1103</f>
        <v>0.39022860332252307</v>
      </c>
      <c r="N597" s="6">
        <f>H597-H$1103</f>
        <v>0.38399946668880958</v>
      </c>
      <c r="O597" s="6">
        <f>I597-I$1103</f>
        <v>0.28716212411412378</v>
      </c>
    </row>
    <row r="598" spans="1:15" x14ac:dyDescent="0.15">
      <c r="A598" s="1">
        <v>26</v>
      </c>
      <c r="B598" s="1" t="s">
        <v>344</v>
      </c>
      <c r="C598" s="1">
        <v>20</v>
      </c>
      <c r="D598" s="1" t="s">
        <v>15</v>
      </c>
      <c r="E598" s="4">
        <f>IF(マンアワー!E598&gt;0,LN(マンアワー!E598),0)</f>
        <v>9.5145420482194307</v>
      </c>
      <c r="F598" s="4">
        <f>IF(マンアワー!F598&gt;0,LN(マンアワー!F598),0)</f>
        <v>10.106051044878694</v>
      </c>
      <c r="G598" s="4">
        <f>IF(マンアワー!G598&gt;0,LN(マンアワー!G598),0)</f>
        <v>10.541229843414897</v>
      </c>
      <c r="H598" s="4">
        <f>IF(マンアワー!H598&gt;0,LN(マンアワー!H598),0)</f>
        <v>10.590759636608968</v>
      </c>
      <c r="I598" s="4">
        <f>IF(マンアワー!I598&gt;0,LN(マンアワー!I598),0)</f>
        <v>10.510758465489044</v>
      </c>
      <c r="K598" s="6">
        <f>E598-E$1104</f>
        <v>0.84347856155954481</v>
      </c>
      <c r="L598" s="6">
        <f>F598-F$1104</f>
        <v>0.82968664771278533</v>
      </c>
      <c r="M598" s="6">
        <f>G598-G$1104</f>
        <v>0.87413009107497786</v>
      </c>
      <c r="N598" s="6">
        <f>H598-H$1104</f>
        <v>0.88793002864464476</v>
      </c>
      <c r="O598" s="6">
        <f>I598-I$1104</f>
        <v>0.85358846726897575</v>
      </c>
    </row>
    <row r="599" spans="1:15" x14ac:dyDescent="0.15">
      <c r="A599" s="1">
        <v>26</v>
      </c>
      <c r="B599" s="1" t="s">
        <v>349</v>
      </c>
      <c r="C599" s="1">
        <v>21</v>
      </c>
      <c r="D599" s="1" t="s">
        <v>16</v>
      </c>
      <c r="E599" s="4">
        <f>IF(マンアワー!E599&gt;0,LN(マンアワー!E599),0)</f>
        <v>11.849280700451407</v>
      </c>
      <c r="F599" s="4">
        <f>IF(マンアワー!F599&gt;0,LN(マンアワー!F599),0)</f>
        <v>11.937803156565689</v>
      </c>
      <c r="G599" s="4">
        <f>IF(マンアワー!G599&gt;0,LN(マンアワー!G599),0)</f>
        <v>11.922226607499237</v>
      </c>
      <c r="H599" s="4">
        <f>IF(マンアワー!H599&gt;0,LN(マンアワー!H599),0)</f>
        <v>11.871528540904306</v>
      </c>
      <c r="I599" s="4">
        <f>IF(マンアワー!I599&gt;0,LN(マンアワー!I599),0)</f>
        <v>11.78214540629274</v>
      </c>
      <c r="K599" s="6">
        <f>E599-E$1105</f>
        <v>0.28911032272691983</v>
      </c>
      <c r="L599" s="6">
        <f>F599-F$1105</f>
        <v>0.32335373096261932</v>
      </c>
      <c r="M599" s="6">
        <f>G599-G$1105</f>
        <v>0.26612730682052188</v>
      </c>
      <c r="N599" s="6">
        <f>H599-H$1105</f>
        <v>0.25124316058251672</v>
      </c>
      <c r="O599" s="6">
        <f>I599-I$1105</f>
        <v>0.25100255432476892</v>
      </c>
    </row>
    <row r="600" spans="1:15" x14ac:dyDescent="0.15">
      <c r="A600" s="1">
        <v>26</v>
      </c>
      <c r="B600" s="1" t="s">
        <v>240</v>
      </c>
      <c r="C600" s="1">
        <v>22</v>
      </c>
      <c r="D600" s="1" t="s">
        <v>8</v>
      </c>
      <c r="E600" s="4">
        <f>IF(マンアワー!E600&gt;0,LN(マンアワー!E600),0)</f>
        <v>13.028611028477389</v>
      </c>
      <c r="F600" s="4">
        <f>IF(マンアワー!F600&gt;0,LN(マンアワー!F600),0)</f>
        <v>13.234837794671401</v>
      </c>
      <c r="G600" s="4">
        <f>IF(マンアワー!G600&gt;0,LN(マンアワー!G600),0)</f>
        <v>13.358297063736316</v>
      </c>
      <c r="H600" s="4">
        <f>IF(マンアワー!H600&gt;0,LN(マンアワー!H600),0)</f>
        <v>13.538815580699643</v>
      </c>
      <c r="I600" s="4">
        <f>IF(マンアワー!I600&gt;0,LN(マンアワー!I600),0)</f>
        <v>13.738214831377517</v>
      </c>
      <c r="K600" s="6">
        <f>E600-E$1106</f>
        <v>0.46539263910139006</v>
      </c>
      <c r="L600" s="6">
        <f>F600-F$1106</f>
        <v>0.4173492022087828</v>
      </c>
      <c r="M600" s="6">
        <f>G600-G$1106</f>
        <v>0.29099883076234434</v>
      </c>
      <c r="N600" s="6">
        <f>H600-H$1106</f>
        <v>0.35345640926474964</v>
      </c>
      <c r="O600" s="6">
        <f>I600-I$1106</f>
        <v>0.44494545345193792</v>
      </c>
    </row>
    <row r="601" spans="1:15" x14ac:dyDescent="0.15">
      <c r="A601" s="1">
        <v>26</v>
      </c>
      <c r="B601" s="1" t="s">
        <v>240</v>
      </c>
      <c r="C601" s="1">
        <v>23</v>
      </c>
      <c r="D601" s="1" t="s">
        <v>29</v>
      </c>
      <c r="E601" s="4">
        <f>IF(マンアワー!E601&gt;0,LN(マンアワー!E601),0)</f>
        <v>11.820195589311281</v>
      </c>
      <c r="F601" s="4">
        <f>IF(マンアワー!F601&gt;0,LN(マンアワー!F601),0)</f>
        <v>11.971310569106345</v>
      </c>
      <c r="G601" s="4">
        <f>IF(マンアワー!G601&gt;0,LN(マンアワー!G601),0)</f>
        <v>11.789044491046596</v>
      </c>
      <c r="H601" s="4">
        <f>IF(マンアワー!H601&gt;0,LN(マンアワー!H601),0)</f>
        <v>11.808390290476526</v>
      </c>
      <c r="I601" s="4">
        <f>IF(マンアワー!I601&gt;0,LN(マンアワー!I601),0)</f>
        <v>11.739933275847426</v>
      </c>
      <c r="K601" s="6">
        <f>E601-E$1107</f>
        <v>0.209468218654278</v>
      </c>
      <c r="L601" s="6">
        <f>F601-F$1107</f>
        <v>0.21451564727844463</v>
      </c>
      <c r="M601" s="6">
        <f>G601-G$1107</f>
        <v>5.0410176687970321E-2</v>
      </c>
      <c r="N601" s="6">
        <f>H601-H$1107</f>
        <v>0.14676942924259606</v>
      </c>
      <c r="O601" s="6">
        <f>I601-I$1107</f>
        <v>0.24306076962410472</v>
      </c>
    </row>
    <row r="602" spans="1:15" x14ac:dyDescent="0.15">
      <c r="A602" s="1">
        <v>27</v>
      </c>
      <c r="B602" s="1" t="s">
        <v>350</v>
      </c>
      <c r="C602" s="1">
        <v>1</v>
      </c>
      <c r="D602" s="1" t="s">
        <v>9</v>
      </c>
      <c r="E602" s="4">
        <f>IF(マンアワー!E602&gt;0,LN(マンアワー!E602),0)</f>
        <v>11.926001010713442</v>
      </c>
      <c r="F602" s="4">
        <f>IF(マンアワー!F602&gt;0,LN(マンアワー!F602),0)</f>
        <v>11.390878824425197</v>
      </c>
      <c r="G602" s="4">
        <f>IF(マンアワー!G602&gt;0,LN(マンアワー!G602),0)</f>
        <v>11.047397230989597</v>
      </c>
      <c r="H602" s="4">
        <f>IF(マンアワー!H602&gt;0,LN(マンアワー!H602),0)</f>
        <v>10.71241294027285</v>
      </c>
      <c r="I602" s="4">
        <f>IF(マンアワー!I602&gt;0,LN(マンアワー!I602),0)</f>
        <v>10.621471320770475</v>
      </c>
      <c r="K602" s="6">
        <f>E602-E$1085</f>
        <v>-0.90203063019403551</v>
      </c>
      <c r="L602" s="6">
        <f>F602-F$1085</f>
        <v>-1.0187235936592707</v>
      </c>
      <c r="M602" s="6">
        <f>G602-G$1085</f>
        <v>-0.95880985326422419</v>
      </c>
      <c r="N602" s="6">
        <f>H602-H$1085</f>
        <v>-0.86864315444782925</v>
      </c>
      <c r="O602" s="6">
        <f>I602-I$1085</f>
        <v>-0.72127755794076087</v>
      </c>
    </row>
    <row r="603" spans="1:15" x14ac:dyDescent="0.15">
      <c r="A603" s="1">
        <v>27</v>
      </c>
      <c r="B603" s="1" t="s">
        <v>351</v>
      </c>
      <c r="C603" s="1">
        <v>2</v>
      </c>
      <c r="D603" s="1" t="s">
        <v>10</v>
      </c>
      <c r="E603" s="4">
        <f>IF(マンアワー!E603&gt;0,LN(マンアワー!E603),0)</f>
        <v>7.7761767409855711</v>
      </c>
      <c r="F603" s="4">
        <f>IF(マンアワー!F603&gt;0,LN(マンアワー!F603),0)</f>
        <v>7.3208659829759917</v>
      </c>
      <c r="G603" s="4">
        <f>IF(マンアワー!G603&gt;0,LN(マンアワー!G603),0)</f>
        <v>7.5583795878624578</v>
      </c>
      <c r="H603" s="4">
        <f>IF(マンアワー!H603&gt;0,LN(マンアワー!H603),0)</f>
        <v>6.9721781672711449</v>
      </c>
      <c r="I603" s="4">
        <f>IF(マンアワー!I603&gt;0,LN(マンアワー!I603),0)</f>
        <v>5.9740653547186788</v>
      </c>
      <c r="K603" s="6">
        <f>E603-E$1086</f>
        <v>-1.0721495627204316</v>
      </c>
      <c r="L603" s="6">
        <f>F603-F$1086</f>
        <v>-0.99985560760931591</v>
      </c>
      <c r="M603" s="6">
        <f>G603-G$1086</f>
        <v>-0.51735262610264243</v>
      </c>
      <c r="N603" s="6">
        <f>H603-H$1086</f>
        <v>-0.74676640191681898</v>
      </c>
      <c r="O603" s="6">
        <f>I603-I$1086</f>
        <v>-1.0023485095187157</v>
      </c>
    </row>
    <row r="604" spans="1:15" x14ac:dyDescent="0.15">
      <c r="A604" s="1">
        <v>27</v>
      </c>
      <c r="B604" s="1" t="s">
        <v>352</v>
      </c>
      <c r="C604" s="1">
        <v>3</v>
      </c>
      <c r="D604" s="1" t="s">
        <v>17</v>
      </c>
      <c r="E604" s="4">
        <f>IF(マンアワー!E604&gt;0,LN(マンアワー!E604),0)</f>
        <v>12.044896244586463</v>
      </c>
      <c r="F604" s="4">
        <f>IF(マンアワー!F604&gt;0,LN(マンアワー!F604),0)</f>
        <v>11.840226690625061</v>
      </c>
      <c r="G604" s="4">
        <f>IF(マンアワー!G604&gt;0,LN(マンアワー!G604),0)</f>
        <v>11.948851909474284</v>
      </c>
      <c r="H604" s="4">
        <f>IF(マンアワー!H604&gt;0,LN(マンアワー!H604),0)</f>
        <v>11.756934196353138</v>
      </c>
      <c r="I604" s="4">
        <f>IF(マンアワー!I604&gt;0,LN(マンアワー!I604),0)</f>
        <v>11.581887395123129</v>
      </c>
      <c r="K604" s="6">
        <f>E604-E$1087</f>
        <v>1.3353495503125234</v>
      </c>
      <c r="L604" s="6">
        <f>F604-F$1087</f>
        <v>1.1220979668138202</v>
      </c>
      <c r="M604" s="6">
        <f>G604-G$1087</f>
        <v>1.1249528061267249</v>
      </c>
      <c r="N604" s="6">
        <f>H604-H$1087</f>
        <v>1.0300658037931605</v>
      </c>
      <c r="O604" s="6">
        <f>I604-I$1087</f>
        <v>0.97537150521811711</v>
      </c>
    </row>
    <row r="605" spans="1:15" x14ac:dyDescent="0.15">
      <c r="A605" s="1">
        <v>27</v>
      </c>
      <c r="B605" s="1" t="s">
        <v>353</v>
      </c>
      <c r="C605" s="1">
        <v>4</v>
      </c>
      <c r="D605" s="1" t="s">
        <v>18</v>
      </c>
      <c r="E605" s="4">
        <f>IF(マンアワー!E605&gt;0,LN(マンアワー!E605),0)</f>
        <v>13.129927100124275</v>
      </c>
      <c r="F605" s="4">
        <f>IF(マンアワー!F605&gt;0,LN(マンアワー!F605),0)</f>
        <v>12.73232023001226</v>
      </c>
      <c r="G605" s="4">
        <f>IF(マンアワー!G605&gt;0,LN(マンアワー!G605),0)</f>
        <v>12.594568342979525</v>
      </c>
      <c r="H605" s="4">
        <f>IF(マンアワー!H605&gt;0,LN(マンアワー!H605),0)</f>
        <v>11.852192086100718</v>
      </c>
      <c r="I605" s="4">
        <f>IF(マンアワー!I605&gt;0,LN(マンアワー!I605),0)</f>
        <v>11.02696347139544</v>
      </c>
      <c r="K605" s="6">
        <f>E605-E$1088</f>
        <v>2.2208597799115122</v>
      </c>
      <c r="L605" s="6">
        <f>F605-F$1088</f>
        <v>1.8763103575648312</v>
      </c>
      <c r="M605" s="6">
        <f>G605-G$1088</f>
        <v>1.719456872156611</v>
      </c>
      <c r="N605" s="6">
        <f>H605-H$1088</f>
        <v>1.6343539549254071</v>
      </c>
      <c r="O605" s="6">
        <f>I605-I$1088</f>
        <v>1.591834828811427</v>
      </c>
    </row>
    <row r="606" spans="1:15" x14ac:dyDescent="0.15">
      <c r="A606" s="1">
        <v>27</v>
      </c>
      <c r="B606" s="1" t="s">
        <v>352</v>
      </c>
      <c r="C606" s="1">
        <v>5</v>
      </c>
      <c r="D606" s="1" t="s">
        <v>19</v>
      </c>
      <c r="E606" s="4">
        <f>IF(マンアワー!E606&gt;0,LN(マンアワー!E606),0)</f>
        <v>11.677466713869167</v>
      </c>
      <c r="F606" s="4">
        <f>IF(マンアワー!F606&gt;0,LN(マンアワー!F606),0)</f>
        <v>11.291859779308711</v>
      </c>
      <c r="G606" s="4">
        <f>IF(マンアワー!G606&gt;0,LN(マンアワー!G606),0)</f>
        <v>11.311613666241115</v>
      </c>
      <c r="H606" s="4">
        <f>IF(マンアワー!H606&gt;0,LN(マンアワー!H606),0)</f>
        <v>11.018643072868949</v>
      </c>
      <c r="I606" s="4">
        <f>IF(マンアワー!I606&gt;0,LN(マンアワー!I606),0)</f>
        <v>10.488422164999951</v>
      </c>
      <c r="K606" s="6">
        <f>E606-E$1089</f>
        <v>2.3350088311184791</v>
      </c>
      <c r="L606" s="6">
        <f>F606-F$1089</f>
        <v>2.1052812302301724</v>
      </c>
      <c r="M606" s="6">
        <f>G606-G$1089</f>
        <v>2.0646089341026119</v>
      </c>
      <c r="N606" s="6">
        <f>H606-H$1089</f>
        <v>1.9567337893071706</v>
      </c>
      <c r="O606" s="6">
        <f>I606-I$1089</f>
        <v>1.7251820425915696</v>
      </c>
    </row>
    <row r="607" spans="1:15" x14ac:dyDescent="0.15">
      <c r="A607" s="1">
        <v>27</v>
      </c>
      <c r="B607" s="1" t="s">
        <v>352</v>
      </c>
      <c r="C607" s="1">
        <v>6</v>
      </c>
      <c r="D607" s="1" t="s">
        <v>3</v>
      </c>
      <c r="E607" s="4">
        <f>IF(マンアワー!E607&gt;0,LN(マンアワー!E607),0)</f>
        <v>12.158623553701782</v>
      </c>
      <c r="F607" s="4">
        <f>IF(マンアワー!F607&gt;0,LN(マンアワー!F607),0)</f>
        <v>11.890989555599557</v>
      </c>
      <c r="G607" s="4">
        <f>IF(マンアワー!G607&gt;0,LN(マンアワー!G607),0)</f>
        <v>11.840287695156082</v>
      </c>
      <c r="H607" s="4">
        <f>IF(マンアワー!H607&gt;0,LN(マンアワー!H607),0)</f>
        <v>11.702185454999865</v>
      </c>
      <c r="I607" s="4">
        <f>IF(マンアワー!I607&gt;0,LN(マンアワー!I607),0)</f>
        <v>11.341628925549466</v>
      </c>
      <c r="K607" s="6">
        <f>E607-E$1090</f>
        <v>2.8138748030331637</v>
      </c>
      <c r="L607" s="6">
        <f>F607-F$1090</f>
        <v>2.7580133182081745</v>
      </c>
      <c r="M607" s="6">
        <f>G607-G$1090</f>
        <v>2.6698078110840058</v>
      </c>
      <c r="N607" s="6">
        <f>H607-H$1090</f>
        <v>2.5708503188395273</v>
      </c>
      <c r="O607" s="6">
        <f>I607-I$1090</f>
        <v>2.3479960645317952</v>
      </c>
    </row>
    <row r="608" spans="1:15" x14ac:dyDescent="0.15">
      <c r="A608" s="1">
        <v>27</v>
      </c>
      <c r="B608" s="1" t="s">
        <v>352</v>
      </c>
      <c r="C608" s="1">
        <v>7</v>
      </c>
      <c r="D608" s="1" t="s">
        <v>20</v>
      </c>
      <c r="E608" s="4">
        <f>IF(マンアワー!E608&gt;0,LN(マンアワー!E608),0)</f>
        <v>9.0272773226242577</v>
      </c>
      <c r="F608" s="4">
        <f>IF(マンアワー!F608&gt;0,LN(マンアワー!F608),0)</f>
        <v>8.7617230990959367</v>
      </c>
      <c r="G608" s="4">
        <f>IF(マンアワー!G608&gt;0,LN(マンアワー!G608),0)</f>
        <v>8.4695979985444776</v>
      </c>
      <c r="H608" s="4">
        <f>IF(マンアワー!H608&gt;0,LN(マンアワー!H608),0)</f>
        <v>8.3478423816379426</v>
      </c>
      <c r="I608" s="4">
        <f>IF(マンアワー!I608&gt;0,LN(マンアワー!I608),0)</f>
        <v>8.0072375597071961</v>
      </c>
      <c r="K608" s="6">
        <f>E608-E$1091</f>
        <v>2.5253258859391341</v>
      </c>
      <c r="L608" s="6">
        <f>F608-F$1091</f>
        <v>2.2164207434567027</v>
      </c>
      <c r="M608" s="6">
        <f>G608-G$1091</f>
        <v>2.0425679244814532</v>
      </c>
      <c r="N608" s="6">
        <f>H608-H$1091</f>
        <v>2.0249851475858209</v>
      </c>
      <c r="O608" s="6">
        <f>I608-I$1091</f>
        <v>1.7898960612250949</v>
      </c>
    </row>
    <row r="609" spans="1:15" x14ac:dyDescent="0.15">
      <c r="A609" s="1">
        <v>27</v>
      </c>
      <c r="B609" s="1" t="s">
        <v>353</v>
      </c>
      <c r="C609" s="1">
        <v>8</v>
      </c>
      <c r="D609" s="1" t="s">
        <v>21</v>
      </c>
      <c r="E609" s="4">
        <f>IF(マンアワー!E609&gt;0,LN(マンアワー!E609),0)</f>
        <v>11.365705231170411</v>
      </c>
      <c r="F609" s="4">
        <f>IF(マンアワー!F609&gt;0,LN(マンアワー!F609),0)</f>
        <v>10.892872592440879</v>
      </c>
      <c r="G609" s="4">
        <f>IF(マンアワー!G609&gt;0,LN(マンアワー!G609),0)</f>
        <v>10.755553520579594</v>
      </c>
      <c r="H609" s="4">
        <f>IF(マンアワー!H609&gt;0,LN(マンアワー!H609),0)</f>
        <v>10.414022902954162</v>
      </c>
      <c r="I609" s="4">
        <f>IF(マンアワー!I609&gt;0,LN(マンアワー!I609),0)</f>
        <v>9.9068399680566355</v>
      </c>
      <c r="K609" s="6">
        <f>E609-E$1092</f>
        <v>1.3759634749368068</v>
      </c>
      <c r="L609" s="6">
        <f>F609-F$1092</f>
        <v>0.91326743340403205</v>
      </c>
      <c r="M609" s="6">
        <f>G609-G$1092</f>
        <v>0.86917774624489574</v>
      </c>
      <c r="N609" s="6">
        <f>H609-H$1092</f>
        <v>0.78898769128689139</v>
      </c>
      <c r="O609" s="6">
        <f>I609-I$1092</f>
        <v>0.74327291636535087</v>
      </c>
    </row>
    <row r="610" spans="1:15" x14ac:dyDescent="0.15">
      <c r="A610" s="1">
        <v>27</v>
      </c>
      <c r="B610" s="1" t="s">
        <v>352</v>
      </c>
      <c r="C610" s="1">
        <v>9</v>
      </c>
      <c r="D610" s="1" t="s">
        <v>22</v>
      </c>
      <c r="E610" s="4">
        <f>IF(マンアワー!E610&gt;0,LN(マンアワー!E610),0)</f>
        <v>12.661009201583923</v>
      </c>
      <c r="F610" s="4">
        <f>IF(マンアワー!F610&gt;0,LN(マンアワー!F610),0)</f>
        <v>12.185799485378926</v>
      </c>
      <c r="G610" s="4">
        <f>IF(マンアワー!G610&gt;0,LN(マンアワー!G610),0)</f>
        <v>11.917195232241578</v>
      </c>
      <c r="H610" s="4">
        <f>IF(マンアワー!H610&gt;0,LN(マンアワー!H610),0)</f>
        <v>11.547758072717622</v>
      </c>
      <c r="I610" s="4">
        <f>IF(マンアワー!I610&gt;0,LN(マンアワー!I610),0)</f>
        <v>11.298875155673526</v>
      </c>
      <c r="K610" s="6">
        <f>E610-E$1093</f>
        <v>2.7270841470678953</v>
      </c>
      <c r="L610" s="6">
        <f>F610-F$1093</f>
        <v>2.4929643351105</v>
      </c>
      <c r="M610" s="6">
        <f>G610-G$1093</f>
        <v>2.373281367733151</v>
      </c>
      <c r="N610" s="6">
        <f>H610-H$1093</f>
        <v>2.2206530321774256</v>
      </c>
      <c r="O610" s="6">
        <f>I610-I$1093</f>
        <v>1.9527703609441662</v>
      </c>
    </row>
    <row r="611" spans="1:15" x14ac:dyDescent="0.15">
      <c r="A611" s="1">
        <v>27</v>
      </c>
      <c r="B611" s="1" t="s">
        <v>353</v>
      </c>
      <c r="C611" s="1">
        <v>10</v>
      </c>
      <c r="D611" s="1" t="s">
        <v>23</v>
      </c>
      <c r="E611" s="4">
        <f>IF(マンアワー!E611&gt;0,LN(マンアワー!E611),0)</f>
        <v>12.920781899752253</v>
      </c>
      <c r="F611" s="4">
        <f>IF(マンアワー!F611&gt;0,LN(マンアワー!F611),0)</f>
        <v>12.650889860628814</v>
      </c>
      <c r="G611" s="4">
        <f>IF(マンアワー!G611&gt;0,LN(マンアワー!G611),0)</f>
        <v>12.659532468565738</v>
      </c>
      <c r="H611" s="4">
        <f>IF(マンアワー!H611&gt;0,LN(マンアワー!H611),0)</f>
        <v>12.381932097192879</v>
      </c>
      <c r="I611" s="4">
        <f>IF(マンアワー!I611&gt;0,LN(マンアワー!I611),0)</f>
        <v>11.933135981115118</v>
      </c>
      <c r="K611" s="6">
        <f>E611-E$1094</f>
        <v>2.8120674383252826</v>
      </c>
      <c r="L611" s="6">
        <f>F611-F$1094</f>
        <v>2.5911953297667569</v>
      </c>
      <c r="M611" s="6">
        <f>G611-G$1094</f>
        <v>2.362059445283375</v>
      </c>
      <c r="N611" s="6">
        <f>H611-H$1094</f>
        <v>2.2690691585119964</v>
      </c>
      <c r="O611" s="6">
        <f>I611-I$1094</f>
        <v>2.0746750082706882</v>
      </c>
    </row>
    <row r="612" spans="1:15" x14ac:dyDescent="0.15">
      <c r="A612" s="1">
        <v>27</v>
      </c>
      <c r="B612" s="1" t="s">
        <v>352</v>
      </c>
      <c r="C612" s="1">
        <v>11</v>
      </c>
      <c r="D612" s="1" t="s">
        <v>24</v>
      </c>
      <c r="E612" s="4">
        <f>IF(マンアワー!E612&gt;0,LN(マンアワー!E612),0)</f>
        <v>12.980116010276008</v>
      </c>
      <c r="F612" s="4">
        <f>IF(マンアワー!F612&gt;0,LN(マンアワー!F612),0)</f>
        <v>12.790781508916425</v>
      </c>
      <c r="G612" s="4">
        <f>IF(マンアワー!G612&gt;0,LN(マンアワー!G612),0)</f>
        <v>12.82701687789889</v>
      </c>
      <c r="H612" s="4">
        <f>IF(マンアワー!H612&gt;0,LN(マンアワー!H612),0)</f>
        <v>12.475915391030735</v>
      </c>
      <c r="I612" s="4">
        <f>IF(マンアワー!I612&gt;0,LN(マンアワー!I612),0)</f>
        <v>12.20575828879752</v>
      </c>
      <c r="K612" s="6">
        <f>E612-E$1095</f>
        <v>2.7855435595431182</v>
      </c>
      <c r="L612" s="6">
        <f>F612-F$1095</f>
        <v>2.5364118777038005</v>
      </c>
      <c r="M612" s="6">
        <f>G612-G$1095</f>
        <v>2.350062118985413</v>
      </c>
      <c r="N612" s="6">
        <f>H612-H$1095</f>
        <v>2.0690306512387568</v>
      </c>
      <c r="O612" s="6">
        <f>I612-I$1095</f>
        <v>1.9293668205900936</v>
      </c>
    </row>
    <row r="613" spans="1:15" x14ac:dyDescent="0.15">
      <c r="A613" s="1">
        <v>27</v>
      </c>
      <c r="B613" s="1" t="s">
        <v>354</v>
      </c>
      <c r="C613" s="1">
        <v>12</v>
      </c>
      <c r="D613" s="1" t="s">
        <v>25</v>
      </c>
      <c r="E613" s="4">
        <f>IF(マンアワー!E613&gt;0,LN(マンアワー!E613),0)</f>
        <v>12.537119440808468</v>
      </c>
      <c r="F613" s="4">
        <f>IF(マンアワー!F613&gt;0,LN(マンアワー!F613),0)</f>
        <v>12.458163378930211</v>
      </c>
      <c r="G613" s="4">
        <f>IF(マンアワー!G613&gt;0,LN(マンアワー!G613),0)</f>
        <v>12.634032689316662</v>
      </c>
      <c r="H613" s="4">
        <f>IF(マンアワー!H613&gt;0,LN(マンアワー!H613),0)</f>
        <v>12.286512087868205</v>
      </c>
      <c r="I613" s="4">
        <f>IF(マンアワー!I613&gt;0,LN(マンアワー!I613),0)</f>
        <v>12.078947467846836</v>
      </c>
      <c r="K613" s="6">
        <f>E613-E$1096</f>
        <v>2.3482309690992818</v>
      </c>
      <c r="L613" s="6">
        <f>F613-F$1096</f>
        <v>2.0426025327760673</v>
      </c>
      <c r="M613" s="6">
        <f>G613-G$1096</f>
        <v>1.6531675184603589</v>
      </c>
      <c r="N613" s="6">
        <f>H613-H$1096</f>
        <v>1.4035397258748219</v>
      </c>
      <c r="O613" s="6">
        <f>I613-I$1096</f>
        <v>1.3854969307284257</v>
      </c>
    </row>
    <row r="614" spans="1:15" x14ac:dyDescent="0.15">
      <c r="A614" s="1">
        <v>27</v>
      </c>
      <c r="B614" s="1" t="s">
        <v>353</v>
      </c>
      <c r="C614" s="1">
        <v>13</v>
      </c>
      <c r="D614" s="1" t="s">
        <v>26</v>
      </c>
      <c r="E614" s="4">
        <f>IF(マンアワー!E614&gt;0,LN(マンアワー!E614),0)</f>
        <v>11.984911389237572</v>
      </c>
      <c r="F614" s="4">
        <f>IF(マンアワー!F614&gt;0,LN(マンアワー!F614),0)</f>
        <v>11.582477179314051</v>
      </c>
      <c r="G614" s="4">
        <f>IF(マンアワー!G614&gt;0,LN(マンアワー!G614),0)</f>
        <v>11.493560549148899</v>
      </c>
      <c r="H614" s="4">
        <f>IF(マンアワー!H614&gt;0,LN(マンアワー!H614),0)</f>
        <v>11.053656548208732</v>
      </c>
      <c r="I614" s="4">
        <f>IF(マンアワー!I614&gt;0,LN(マンアワー!I614),0)</f>
        <v>11.01573589824126</v>
      </c>
      <c r="K614" s="6">
        <f>E614-E$1097</f>
        <v>2.3513614510191196</v>
      </c>
      <c r="L614" s="6">
        <f>F614-F$1097</f>
        <v>1.81643143309274</v>
      </c>
      <c r="M614" s="6">
        <f>G614-G$1097</f>
        <v>1.6781851866945878</v>
      </c>
      <c r="N614" s="6">
        <f>H614-H$1097</f>
        <v>1.3211965123494025</v>
      </c>
      <c r="O614" s="6">
        <f>I614-I$1097</f>
        <v>1.0767885176889838</v>
      </c>
    </row>
    <row r="615" spans="1:15" x14ac:dyDescent="0.15">
      <c r="A615" s="1">
        <v>27</v>
      </c>
      <c r="B615" s="1" t="s">
        <v>352</v>
      </c>
      <c r="C615" s="1">
        <v>14</v>
      </c>
      <c r="D615" s="1" t="s">
        <v>27</v>
      </c>
      <c r="E615" s="4">
        <f>IF(マンアワー!E615&gt;0,LN(マンアワー!E615),0)</f>
        <v>10.53767528021806</v>
      </c>
      <c r="F615" s="4">
        <f>IF(マンアワー!F615&gt;0,LN(マンアワー!F615),0)</f>
        <v>10.441369929594726</v>
      </c>
      <c r="G615" s="4">
        <f>IF(マンアワー!G615&gt;0,LN(マンアワー!G615),0)</f>
        <v>10.370292425275515</v>
      </c>
      <c r="H615" s="4">
        <f>IF(マンアワー!H615&gt;0,LN(マンアワー!H615),0)</f>
        <v>9.917490863095761</v>
      </c>
      <c r="I615" s="4">
        <f>IF(マンアワー!I615&gt;0,LN(マンアワー!I615),0)</f>
        <v>9.829999136059195</v>
      </c>
      <c r="K615" s="6">
        <f>E615-E$1098</f>
        <v>2.5825434358090389</v>
      </c>
      <c r="L615" s="6">
        <f>F615-F$1098</f>
        <v>2.0907657288113146</v>
      </c>
      <c r="M615" s="6">
        <f>G615-G$1098</f>
        <v>1.8244531874617866</v>
      </c>
      <c r="N615" s="6">
        <f>H615-H$1098</f>
        <v>1.7447736438974175</v>
      </c>
      <c r="O615" s="6">
        <f>I615-I$1098</f>
        <v>1.6835109386947451</v>
      </c>
    </row>
    <row r="616" spans="1:15" x14ac:dyDescent="0.15">
      <c r="A616" s="1">
        <v>27</v>
      </c>
      <c r="B616" s="1" t="s">
        <v>352</v>
      </c>
      <c r="C616" s="1">
        <v>15</v>
      </c>
      <c r="D616" s="1" t="s">
        <v>28</v>
      </c>
      <c r="E616" s="4">
        <f>IF(マンアワー!E616&gt;0,LN(マンアワー!E616),0)</f>
        <v>13.373154206318423</v>
      </c>
      <c r="F616" s="4">
        <f>IF(マンアワー!F616&gt;0,LN(マンアワー!F616),0)</f>
        <v>13.206279427873891</v>
      </c>
      <c r="G616" s="4">
        <f>IF(マンアワー!G616&gt;0,LN(マンアワー!G616),0)</f>
        <v>13.267026184552073</v>
      </c>
      <c r="H616" s="4">
        <f>IF(マンアワー!H616&gt;0,LN(マンアワー!H616),0)</f>
        <v>12.96089350450452</v>
      </c>
      <c r="I616" s="4">
        <f>IF(マンアワー!I616&gt;0,LN(マンアワー!I616),0)</f>
        <v>12.533007388607567</v>
      </c>
      <c r="K616" s="6">
        <f>E616-E$1099</f>
        <v>1.9999646356268261</v>
      </c>
      <c r="L616" s="6">
        <f>F616-F$1099</f>
        <v>1.9047688698467464</v>
      </c>
      <c r="M616" s="6">
        <f>G616-G$1099</f>
        <v>1.9505697440975602</v>
      </c>
      <c r="N616" s="6">
        <f>H616-H$1099</f>
        <v>1.8920458946144993</v>
      </c>
      <c r="O616" s="6">
        <f>I616-I$1099</f>
        <v>1.7904993766228294</v>
      </c>
    </row>
    <row r="617" spans="1:15" x14ac:dyDescent="0.15">
      <c r="A617" s="1">
        <v>27</v>
      </c>
      <c r="B617" s="1" t="s">
        <v>355</v>
      </c>
      <c r="C617" s="1">
        <v>16</v>
      </c>
      <c r="D617" s="1" t="s">
        <v>11</v>
      </c>
      <c r="E617" s="4">
        <f>IF(マンアワー!E617&gt;0,LN(マンアワー!E617),0)</f>
        <v>13.746213549194456</v>
      </c>
      <c r="F617" s="4">
        <f>IF(マンアワー!F617&gt;0,LN(マンアワー!F617),0)</f>
        <v>13.701345443881969</v>
      </c>
      <c r="G617" s="4">
        <f>IF(マンアワー!G617&gt;0,LN(マンアワー!G617),0)</f>
        <v>13.715297725898862</v>
      </c>
      <c r="H617" s="4">
        <f>IF(マンアワー!H617&gt;0,LN(マンアワー!H617),0)</f>
        <v>13.65744993055214</v>
      </c>
      <c r="I617" s="4">
        <f>IF(マンアワー!I617&gt;0,LN(マンアワー!I617),0)</f>
        <v>13.330419394631727</v>
      </c>
      <c r="K617" s="6">
        <f>E617-E$1100</f>
        <v>1.7639199046291125</v>
      </c>
      <c r="L617" s="6">
        <f>F617-F$1100</f>
        <v>1.4154156548438248</v>
      </c>
      <c r="M617" s="6">
        <f>G617-G$1100</f>
        <v>1.4497922674129313</v>
      </c>
      <c r="N617" s="6">
        <f>H617-H$1100</f>
        <v>1.4057278728703171</v>
      </c>
      <c r="O617" s="6">
        <f>I617-I$1100</f>
        <v>1.3612604478722599</v>
      </c>
    </row>
    <row r="618" spans="1:15" x14ac:dyDescent="0.15">
      <c r="A618" s="1">
        <v>27</v>
      </c>
      <c r="B618" s="1" t="s">
        <v>355</v>
      </c>
      <c r="C618" s="1">
        <v>17</v>
      </c>
      <c r="D618" s="1" t="s">
        <v>12</v>
      </c>
      <c r="E618" s="4">
        <f>IF(マンアワー!E618&gt;0,LN(マンアワー!E618),0)</f>
        <v>10.733756838845778</v>
      </c>
      <c r="F618" s="4">
        <f>IF(マンアワー!F618&gt;0,LN(マンアワー!F618),0)</f>
        <v>10.928274219227845</v>
      </c>
      <c r="G618" s="4">
        <f>IF(マンアワー!G618&gt;0,LN(マンアワー!G618),0)</f>
        <v>10.910100271243081</v>
      </c>
      <c r="H618" s="4">
        <f>IF(マンアワー!H618&gt;0,LN(マンアワー!H618),0)</f>
        <v>10.880928516993082</v>
      </c>
      <c r="I618" s="4">
        <f>IF(マンアワー!I618&gt;0,LN(マンアワー!I618),0)</f>
        <v>10.647241775458335</v>
      </c>
      <c r="K618" s="6">
        <f>E618-E$1101</f>
        <v>1.561251502640193</v>
      </c>
      <c r="L618" s="6">
        <f>F618-F$1101</f>
        <v>1.5923339017610374</v>
      </c>
      <c r="M618" s="6">
        <f>G618-G$1101</f>
        <v>1.4627894735496785</v>
      </c>
      <c r="N618" s="6">
        <f>H618-H$1101</f>
        <v>1.3842070530639567</v>
      </c>
      <c r="O618" s="6">
        <f>I618-I$1101</f>
        <v>1.2027175003814605</v>
      </c>
    </row>
    <row r="619" spans="1:15" x14ac:dyDescent="0.15">
      <c r="A619" s="1">
        <v>27</v>
      </c>
      <c r="B619" s="1" t="s">
        <v>351</v>
      </c>
      <c r="C619" s="1">
        <v>18</v>
      </c>
      <c r="D619" s="1" t="s">
        <v>13</v>
      </c>
      <c r="E619" s="4">
        <f>IF(マンアワー!E619&gt;0,LN(マンアワー!E619),0)</f>
        <v>14.454062656620428</v>
      </c>
      <c r="F619" s="4">
        <f>IF(マンアワー!F619&gt;0,LN(マンアワー!F619),0)</f>
        <v>14.508383222797965</v>
      </c>
      <c r="G619" s="4">
        <f>IF(マンアワー!G619&gt;0,LN(マンアワー!G619),0)</f>
        <v>14.456243595035431</v>
      </c>
      <c r="H619" s="4">
        <f>IF(マンアワー!H619&gt;0,LN(マンアワー!H619),0)</f>
        <v>14.303101183991085</v>
      </c>
      <c r="I619" s="4">
        <f>IF(マンアワー!I619&gt;0,LN(マンアワー!I619),0)</f>
        <v>14.019050545061013</v>
      </c>
      <c r="K619" s="6">
        <f>E619-E$1102</f>
        <v>1.8654821826381145</v>
      </c>
      <c r="L619" s="6">
        <f>F619-F$1102</f>
        <v>1.7949733458721582</v>
      </c>
      <c r="M619" s="6">
        <f>G619-G$1102</f>
        <v>1.8111388600482741</v>
      </c>
      <c r="N619" s="6">
        <f>H619-H$1102</f>
        <v>1.7949233315147204</v>
      </c>
      <c r="O619" s="6">
        <f>I619-I$1102</f>
        <v>1.6831448218103375</v>
      </c>
    </row>
    <row r="620" spans="1:15" x14ac:dyDescent="0.15">
      <c r="A620" s="1">
        <v>27</v>
      </c>
      <c r="B620" s="1" t="s">
        <v>351</v>
      </c>
      <c r="C620" s="1">
        <v>19</v>
      </c>
      <c r="D620" s="1" t="s">
        <v>14</v>
      </c>
      <c r="E620" s="4">
        <f>IF(マンアワー!E620&gt;0,LN(マンアワー!E620),0)</f>
        <v>12.599465464718689</v>
      </c>
      <c r="F620" s="4">
        <f>IF(マンアワー!F620&gt;0,LN(マンアワー!F620),0)</f>
        <v>12.75147496706278</v>
      </c>
      <c r="G620" s="4">
        <f>IF(マンアワー!G620&gt;0,LN(マンアワー!G620),0)</f>
        <v>12.823039673170078</v>
      </c>
      <c r="H620" s="4">
        <f>IF(マンアワー!H620&gt;0,LN(マンアワー!H620),0)</f>
        <v>12.592640173978001</v>
      </c>
      <c r="I620" s="4">
        <f>IF(マンアワー!I620&gt;0,LN(マンアワー!I620),0)</f>
        <v>12.554941904879508</v>
      </c>
      <c r="K620" s="6">
        <f>E620-E$1103</f>
        <v>2.1466603083829785</v>
      </c>
      <c r="L620" s="6">
        <f>F620-F$1103</f>
        <v>2.0135853743544754</v>
      </c>
      <c r="M620" s="6">
        <f>G620-G$1103</f>
        <v>1.9789456416867228</v>
      </c>
      <c r="N620" s="6">
        <f>H620-H$1103</f>
        <v>1.8775829767870835</v>
      </c>
      <c r="O620" s="6">
        <f>I620-I$1103</f>
        <v>1.8801599083122156</v>
      </c>
    </row>
    <row r="621" spans="1:15" x14ac:dyDescent="0.15">
      <c r="A621" s="1">
        <v>27</v>
      </c>
      <c r="B621" s="1" t="s">
        <v>351</v>
      </c>
      <c r="C621" s="1">
        <v>20</v>
      </c>
      <c r="D621" s="1" t="s">
        <v>15</v>
      </c>
      <c r="E621" s="4">
        <f>IF(マンアワー!E621&gt;0,LN(マンアワー!E621),0)</f>
        <v>11.490502774043017</v>
      </c>
      <c r="F621" s="4">
        <f>IF(マンアワー!F621&gt;0,LN(マンアワー!F621),0)</f>
        <v>11.898406736244251</v>
      </c>
      <c r="G621" s="4">
        <f>IF(マンアワー!G621&gt;0,LN(マンアワー!G621),0)</f>
        <v>12.300134269668222</v>
      </c>
      <c r="H621" s="4">
        <f>IF(マンアワー!H621&gt;0,LN(マンアワー!H621),0)</f>
        <v>12.211813510139105</v>
      </c>
      <c r="I621" s="4">
        <f>IF(マンアワー!I621&gt;0,LN(マンアワー!I621),0)</f>
        <v>12.087396165320454</v>
      </c>
      <c r="K621" s="6">
        <f>E621-E$1104</f>
        <v>2.8194392873831315</v>
      </c>
      <c r="L621" s="6">
        <f>F621-F$1104</f>
        <v>2.6220423390783427</v>
      </c>
      <c r="M621" s="6">
        <f>G621-G$1104</f>
        <v>2.6330345173283032</v>
      </c>
      <c r="N621" s="6">
        <f>H621-H$1104</f>
        <v>2.5089839021747817</v>
      </c>
      <c r="O621" s="6">
        <f>I621-I$1104</f>
        <v>2.4302261671003862</v>
      </c>
    </row>
    <row r="622" spans="1:15" x14ac:dyDescent="0.15">
      <c r="A622" s="1">
        <v>27</v>
      </c>
      <c r="B622" s="1" t="s">
        <v>351</v>
      </c>
      <c r="C622" s="1">
        <v>21</v>
      </c>
      <c r="D622" s="1" t="s">
        <v>16</v>
      </c>
      <c r="E622" s="4">
        <f>IF(マンアワー!E622&gt;0,LN(マンアワー!E622),0)</f>
        <v>13.350876748232425</v>
      </c>
      <c r="F622" s="4">
        <f>IF(マンアワー!F622&gt;0,LN(マンアワー!F622),0)</f>
        <v>13.350187178783582</v>
      </c>
      <c r="G622" s="4">
        <f>IF(マンアワー!G622&gt;0,LN(マンアワー!G622),0)</f>
        <v>13.460253405821481</v>
      </c>
      <c r="H622" s="4">
        <f>IF(マンアワー!H622&gt;0,LN(マンアワー!H622),0)</f>
        <v>13.4080491267399</v>
      </c>
      <c r="I622" s="4">
        <f>IF(マンアワー!I622&gt;0,LN(マンアワー!I622),0)</f>
        <v>13.259416863821897</v>
      </c>
      <c r="K622" s="6">
        <f>E622-E$1105</f>
        <v>1.7907063705079374</v>
      </c>
      <c r="L622" s="6">
        <f>F622-F$1105</f>
        <v>1.735737753180512</v>
      </c>
      <c r="M622" s="6">
        <f>G622-G$1105</f>
        <v>1.8041541051427661</v>
      </c>
      <c r="N622" s="6">
        <f>H622-H$1105</f>
        <v>1.7877637464181113</v>
      </c>
      <c r="O622" s="6">
        <f>I622-I$1105</f>
        <v>1.7282740118539266</v>
      </c>
    </row>
    <row r="623" spans="1:15" x14ac:dyDescent="0.15">
      <c r="A623" s="1">
        <v>27</v>
      </c>
      <c r="B623" s="1" t="s">
        <v>249</v>
      </c>
      <c r="C623" s="1">
        <v>22</v>
      </c>
      <c r="D623" s="1" t="s">
        <v>8</v>
      </c>
      <c r="E623" s="4">
        <f>IF(マンアワー!E623&gt;0,LN(マンアワー!E623),0)</f>
        <v>14.225406645668055</v>
      </c>
      <c r="F623" s="4">
        <f>IF(マンアワー!F623&gt;0,LN(マンアワー!F623),0)</f>
        <v>14.418066084153015</v>
      </c>
      <c r="G623" s="4">
        <f>IF(マンアワー!G623&gt;0,LN(マンアワー!G623),0)</f>
        <v>14.769467730033011</v>
      </c>
      <c r="H623" s="4">
        <f>IF(マンアワー!H623&gt;0,LN(マンアワー!H623),0)</f>
        <v>14.829141048797091</v>
      </c>
      <c r="I623" s="4">
        <f>IF(マンアワー!I623&gt;0,LN(マンアワー!I623),0)</f>
        <v>14.926877611412067</v>
      </c>
      <c r="K623" s="6">
        <f>E623-E$1106</f>
        <v>1.6621882562920565</v>
      </c>
      <c r="L623" s="6">
        <f>F623-F$1106</f>
        <v>1.6005774916903963</v>
      </c>
      <c r="M623" s="6">
        <f>G623-G$1106</f>
        <v>1.7021694970590389</v>
      </c>
      <c r="N623" s="6">
        <f>H623-H$1106</f>
        <v>1.6437818773621977</v>
      </c>
      <c r="O623" s="6">
        <f>I623-I$1106</f>
        <v>1.6336082334864876</v>
      </c>
    </row>
    <row r="624" spans="1:15" x14ac:dyDescent="0.15">
      <c r="A624" s="1">
        <v>27</v>
      </c>
      <c r="B624" s="1" t="s">
        <v>249</v>
      </c>
      <c r="C624" s="1">
        <v>23</v>
      </c>
      <c r="D624" s="1" t="s">
        <v>29</v>
      </c>
      <c r="E624" s="4">
        <f>IF(マンアワー!E624&gt;0,LN(マンアワー!E624),0)</f>
        <v>12.714287238692423</v>
      </c>
      <c r="F624" s="4">
        <f>IF(マンアワー!F624&gt;0,LN(マンアワー!F624),0)</f>
        <v>12.955219574412219</v>
      </c>
      <c r="G624" s="4">
        <f>IF(マンアワー!G624&gt;0,LN(マンアワー!G624),0)</f>
        <v>12.947525605624577</v>
      </c>
      <c r="H624" s="4">
        <f>IF(マンアワー!H624&gt;0,LN(マンアワー!H624),0)</f>
        <v>12.814217763611406</v>
      </c>
      <c r="I624" s="4">
        <f>IF(マンアワー!I624&gt;0,LN(マンアワー!I624),0)</f>
        <v>12.632628341819657</v>
      </c>
      <c r="K624" s="6">
        <f>E624-E$1107</f>
        <v>1.1035598680354202</v>
      </c>
      <c r="L624" s="6">
        <f>F624-F$1107</f>
        <v>1.1984246525843183</v>
      </c>
      <c r="M624" s="6">
        <f>G624-G$1107</f>
        <v>1.2088912912659513</v>
      </c>
      <c r="N624" s="6">
        <f>H624-H$1107</f>
        <v>1.1525969023774767</v>
      </c>
      <c r="O624" s="6">
        <f>I624-I$1107</f>
        <v>1.1357558355963366</v>
      </c>
    </row>
    <row r="625" spans="1:15" x14ac:dyDescent="0.15">
      <c r="A625" s="1">
        <v>28</v>
      </c>
      <c r="B625" s="1" t="s">
        <v>147</v>
      </c>
      <c r="C625" s="1">
        <v>1</v>
      </c>
      <c r="D625" s="1" t="s">
        <v>9</v>
      </c>
      <c r="E625" s="4">
        <f>IF(マンアワー!E625&gt;0,LN(マンアワー!E625),0)</f>
        <v>13.072073153937644</v>
      </c>
      <c r="F625" s="4">
        <f>IF(マンアワー!F625&gt;0,LN(マンアワー!F625),0)</f>
        <v>12.501341290808764</v>
      </c>
      <c r="G625" s="4">
        <f>IF(マンアワー!G625&gt;0,LN(マンアワー!G625),0)</f>
        <v>12.056418154024108</v>
      </c>
      <c r="H625" s="4">
        <f>IF(マンアワー!H625&gt;0,LN(マンアワー!H625),0)</f>
        <v>11.692906056641066</v>
      </c>
      <c r="I625" s="4">
        <f>IF(マンアワー!I625&gt;0,LN(マンアワー!I625),0)</f>
        <v>11.471194283221868</v>
      </c>
      <c r="K625" s="6">
        <f>E625-E$1085</f>
        <v>0.24404151303016697</v>
      </c>
      <c r="L625" s="6">
        <f>F625-F$1085</f>
        <v>9.1738872724295817E-2</v>
      </c>
      <c r="M625" s="6">
        <f>G625-G$1085</f>
        <v>5.0211069770286443E-2</v>
      </c>
      <c r="N625" s="6">
        <f>H625-H$1085</f>
        <v>0.11184996192038632</v>
      </c>
      <c r="O625" s="6">
        <f>I625-I$1085</f>
        <v>0.12844540451063224</v>
      </c>
    </row>
    <row r="626" spans="1:15" x14ac:dyDescent="0.15">
      <c r="A626" s="1">
        <v>28</v>
      </c>
      <c r="B626" s="1" t="s">
        <v>147</v>
      </c>
      <c r="C626" s="1">
        <v>2</v>
      </c>
      <c r="D626" s="1" t="s">
        <v>10</v>
      </c>
      <c r="E626" s="4">
        <f>IF(マンアワー!E626&gt;0,LN(マンアワー!E626),0)</f>
        <v>9.1663697425211197</v>
      </c>
      <c r="F626" s="4">
        <f>IF(マンアワー!F626&gt;0,LN(マンアワー!F626),0)</f>
        <v>8.4035695683275069</v>
      </c>
      <c r="G626" s="4">
        <f>IF(マンアワー!G626&gt;0,LN(マンアワー!G626),0)</f>
        <v>8.0747937696594025</v>
      </c>
      <c r="H626" s="4">
        <f>IF(マンアワー!H626&gt;0,LN(マンアワー!H626),0)</f>
        <v>7.9600053494705154</v>
      </c>
      <c r="I626" s="4">
        <f>IF(マンアワー!I626&gt;0,LN(マンアワー!I626),0)</f>
        <v>7.0234873991960169</v>
      </c>
      <c r="K626" s="6">
        <f>E626-E$1086</f>
        <v>0.31804343881511699</v>
      </c>
      <c r="L626" s="6">
        <f>F626-F$1086</f>
        <v>8.2847977742199319E-2</v>
      </c>
      <c r="M626" s="6">
        <f>G626-G$1086</f>
        <v>-9.3844430569767212E-4</v>
      </c>
      <c r="N626" s="6">
        <f>H626-H$1086</f>
        <v>0.24106078028255151</v>
      </c>
      <c r="O626" s="6">
        <f>I626-I$1086</f>
        <v>4.7073534958622432E-2</v>
      </c>
    </row>
    <row r="627" spans="1:15" x14ac:dyDescent="0.15">
      <c r="A627" s="1">
        <v>28</v>
      </c>
      <c r="B627" s="1" t="s">
        <v>148</v>
      </c>
      <c r="C627" s="1">
        <v>3</v>
      </c>
      <c r="D627" s="1" t="s">
        <v>17</v>
      </c>
      <c r="E627" s="4">
        <f>IF(マンアワー!E627&gt;0,LN(マンアワー!E627),0)</f>
        <v>11.879968152799954</v>
      </c>
      <c r="F627" s="4">
        <f>IF(マンアワー!F627&gt;0,LN(マンアワー!F627),0)</f>
        <v>11.796439163981708</v>
      </c>
      <c r="G627" s="4">
        <f>IF(マンアワー!G627&gt;0,LN(マンアワー!G627),0)</f>
        <v>11.907728751040027</v>
      </c>
      <c r="H627" s="4">
        <f>IF(マンアワー!H627&gt;0,LN(マンアワー!H627),0)</f>
        <v>11.764547127744063</v>
      </c>
      <c r="I627" s="4">
        <f>IF(マンアワー!I627&gt;0,LN(マンアワー!I627),0)</f>
        <v>11.626662656337105</v>
      </c>
      <c r="K627" s="6">
        <f>E627-E$1087</f>
        <v>1.1704214585260146</v>
      </c>
      <c r="L627" s="6">
        <f>F627-F$1087</f>
        <v>1.0783104401704673</v>
      </c>
      <c r="M627" s="6">
        <f>G627-G$1087</f>
        <v>1.0838296476924683</v>
      </c>
      <c r="N627" s="6">
        <f>H627-H$1087</f>
        <v>1.0376787351840857</v>
      </c>
      <c r="O627" s="6">
        <f>I627-I$1087</f>
        <v>1.0201467664320933</v>
      </c>
    </row>
    <row r="628" spans="1:15" x14ac:dyDescent="0.15">
      <c r="A628" s="1">
        <v>28</v>
      </c>
      <c r="B628" s="1" t="s">
        <v>148</v>
      </c>
      <c r="C628" s="1">
        <v>4</v>
      </c>
      <c r="D628" s="1" t="s">
        <v>18</v>
      </c>
      <c r="E628" s="4">
        <f>IF(マンアワー!E628&gt;0,LN(マンアワー!E628),0)</f>
        <v>11.954408249337996</v>
      </c>
      <c r="F628" s="4">
        <f>IF(マンアワー!F628&gt;0,LN(マンアワー!F628),0)</f>
        <v>11.622852836168093</v>
      </c>
      <c r="G628" s="4">
        <f>IF(マンアワー!G628&gt;0,LN(マンアワー!G628),0)</f>
        <v>11.484989624571702</v>
      </c>
      <c r="H628" s="4">
        <f>IF(マンアワー!H628&gt;0,LN(マンアワー!H628),0)</f>
        <v>10.796183677078924</v>
      </c>
      <c r="I628" s="4">
        <f>IF(マンアワー!I628&gt;0,LN(マンアワー!I628),0)</f>
        <v>10.051292753734884</v>
      </c>
      <c r="K628" s="6">
        <f>E628-E$1088</f>
        <v>1.0453409291252331</v>
      </c>
      <c r="L628" s="6">
        <f>F628-F$1088</f>
        <v>0.76684296372066463</v>
      </c>
      <c r="M628" s="6">
        <f>G628-G$1088</f>
        <v>0.60987815374878807</v>
      </c>
      <c r="N628" s="6">
        <f>H628-H$1088</f>
        <v>0.57834554590361265</v>
      </c>
      <c r="O628" s="6">
        <f>I628-I$1088</f>
        <v>0.61616411115087111</v>
      </c>
    </row>
    <row r="629" spans="1:15" x14ac:dyDescent="0.15">
      <c r="A629" s="1">
        <v>28</v>
      </c>
      <c r="B629" s="1" t="s">
        <v>148</v>
      </c>
      <c r="C629" s="1">
        <v>5</v>
      </c>
      <c r="D629" s="1" t="s">
        <v>19</v>
      </c>
      <c r="E629" s="4">
        <f>IF(マンアワー!E629&gt;0,LN(マンアワー!E629),0)</f>
        <v>10.295710964444206</v>
      </c>
      <c r="F629" s="4">
        <f>IF(マンアワー!F629&gt;0,LN(マンアワー!F629),0)</f>
        <v>10.138128101711143</v>
      </c>
      <c r="G629" s="4">
        <f>IF(マンアワー!G629&gt;0,LN(マンアワー!G629),0)</f>
        <v>10.349429913717307</v>
      </c>
      <c r="H629" s="4">
        <f>IF(マンアワー!H629&gt;0,LN(マンアワー!H629),0)</f>
        <v>10.051045402971882</v>
      </c>
      <c r="I629" s="4">
        <f>IF(マンアワー!I629&gt;0,LN(マンアワー!I629),0)</f>
        <v>9.6714724324151824</v>
      </c>
      <c r="K629" s="6">
        <f>E629-E$1089</f>
        <v>0.95325308169351786</v>
      </c>
      <c r="L629" s="6">
        <f>F629-F$1089</f>
        <v>0.95154955263260455</v>
      </c>
      <c r="M629" s="6">
        <f>G629-G$1089</f>
        <v>1.1024251815788038</v>
      </c>
      <c r="N629" s="6">
        <f>H629-H$1089</f>
        <v>0.98913611941010338</v>
      </c>
      <c r="O629" s="6">
        <f>I629-I$1089</f>
        <v>0.9082323100068006</v>
      </c>
    </row>
    <row r="630" spans="1:15" x14ac:dyDescent="0.15">
      <c r="A630" s="1">
        <v>28</v>
      </c>
      <c r="B630" s="1" t="s">
        <v>148</v>
      </c>
      <c r="C630" s="1">
        <v>6</v>
      </c>
      <c r="D630" s="1" t="s">
        <v>3</v>
      </c>
      <c r="E630" s="4">
        <f>IF(マンアワー!E630&gt;0,LN(マンアワー!E630),0)</f>
        <v>11.039726463172919</v>
      </c>
      <c r="F630" s="4">
        <f>IF(マンアワー!F630&gt;0,LN(マンアワー!F630),0)</f>
        <v>10.77608847925643</v>
      </c>
      <c r="G630" s="4">
        <f>IF(マンアワー!G630&gt;0,LN(マンアワー!G630),0)</f>
        <v>10.807087456756749</v>
      </c>
      <c r="H630" s="4">
        <f>IF(マンアワー!H630&gt;0,LN(マンアワー!H630),0)</f>
        <v>10.765418646859043</v>
      </c>
      <c r="I630" s="4">
        <f>IF(マンアワー!I630&gt;0,LN(マンアワー!I630),0)</f>
        <v>10.575383808614117</v>
      </c>
      <c r="K630" s="6">
        <f>E630-E$1090</f>
        <v>1.6949777125043006</v>
      </c>
      <c r="L630" s="6">
        <f>F630-F$1090</f>
        <v>1.6431122418650475</v>
      </c>
      <c r="M630" s="6">
        <f>G630-G$1090</f>
        <v>1.6366075726846727</v>
      </c>
      <c r="N630" s="6">
        <f>H630-H$1090</f>
        <v>1.6340835106987051</v>
      </c>
      <c r="O630" s="6">
        <f>I630-I$1090</f>
        <v>1.5817509475964453</v>
      </c>
    </row>
    <row r="631" spans="1:15" x14ac:dyDescent="0.15">
      <c r="A631" s="1">
        <v>28</v>
      </c>
      <c r="B631" s="1" t="s">
        <v>148</v>
      </c>
      <c r="C631" s="1">
        <v>7</v>
      </c>
      <c r="D631" s="1" t="s">
        <v>20</v>
      </c>
      <c r="E631" s="4">
        <f>IF(マンアワー!E631&gt;0,LN(マンアワー!E631),0)</f>
        <v>8.4703061089855218</v>
      </c>
      <c r="F631" s="4">
        <f>IF(マンアワー!F631&gt;0,LN(マンアワー!F631),0)</f>
        <v>8.6897609544700032</v>
      </c>
      <c r="G631" s="4">
        <f>IF(マンアワー!G631&gt;0,LN(マンアワー!G631),0)</f>
        <v>8.3338759142698198</v>
      </c>
      <c r="H631" s="4">
        <f>IF(マンアワー!H631&gt;0,LN(マンアワー!H631),0)</f>
        <v>7.9999976046855377</v>
      </c>
      <c r="I631" s="4">
        <f>IF(マンアワー!I631&gt;0,LN(マンアワー!I631),0)</f>
        <v>7.7038728962759073</v>
      </c>
      <c r="K631" s="6">
        <f>E631-E$1091</f>
        <v>1.9683546723003982</v>
      </c>
      <c r="L631" s="6">
        <f>F631-F$1091</f>
        <v>2.1444585988307692</v>
      </c>
      <c r="M631" s="6">
        <f>G631-G$1091</f>
        <v>1.9068458402067954</v>
      </c>
      <c r="N631" s="6">
        <f>H631-H$1091</f>
        <v>1.677140370633416</v>
      </c>
      <c r="O631" s="6">
        <f>I631-I$1091</f>
        <v>1.4865313977938062</v>
      </c>
    </row>
    <row r="632" spans="1:15" x14ac:dyDescent="0.15">
      <c r="A632" s="1">
        <v>28</v>
      </c>
      <c r="B632" s="1" t="s">
        <v>148</v>
      </c>
      <c r="C632" s="1">
        <v>8</v>
      </c>
      <c r="D632" s="1" t="s">
        <v>21</v>
      </c>
      <c r="E632" s="4">
        <f>IF(マンアワー!E632&gt;0,LN(マンアワー!E632),0)</f>
        <v>11.064970266013738</v>
      </c>
      <c r="F632" s="4">
        <f>IF(マンアワー!F632&gt;0,LN(マンアワー!F632),0)</f>
        <v>10.76494999704987</v>
      </c>
      <c r="G632" s="4">
        <f>IF(マンアワー!G632&gt;0,LN(マンアワー!G632),0)</f>
        <v>10.631247410288321</v>
      </c>
      <c r="H632" s="4">
        <f>IF(マンアワー!H632&gt;0,LN(マンアワー!H632),0)</f>
        <v>10.300438389899792</v>
      </c>
      <c r="I632" s="4">
        <f>IF(マンアワー!I632&gt;0,LN(マンアワー!I632),0)</f>
        <v>9.9706790614491361</v>
      </c>
      <c r="K632" s="6">
        <f>E632-E$1092</f>
        <v>1.0752285097801337</v>
      </c>
      <c r="L632" s="6">
        <f>F632-F$1092</f>
        <v>0.78534483801302279</v>
      </c>
      <c r="M632" s="6">
        <f>G632-G$1092</f>
        <v>0.74487163595362205</v>
      </c>
      <c r="N632" s="6">
        <f>H632-H$1092</f>
        <v>0.67540317823252138</v>
      </c>
      <c r="O632" s="6">
        <f>I632-I$1092</f>
        <v>0.80711200975785147</v>
      </c>
    </row>
    <row r="633" spans="1:15" x14ac:dyDescent="0.15">
      <c r="A633" s="1">
        <v>28</v>
      </c>
      <c r="B633" s="1" t="s">
        <v>148</v>
      </c>
      <c r="C633" s="1">
        <v>9</v>
      </c>
      <c r="D633" s="1" t="s">
        <v>22</v>
      </c>
      <c r="E633" s="4">
        <f>IF(マンアワー!E633&gt;0,LN(マンアワー!E633),0)</f>
        <v>12.464934098842047</v>
      </c>
      <c r="F633" s="4">
        <f>IF(マンアワー!F633&gt;0,LN(マンアワー!F633),0)</f>
        <v>12.085185965069801</v>
      </c>
      <c r="G633" s="4">
        <f>IF(マンアワー!G633&gt;0,LN(マンアワー!G633),0)</f>
        <v>11.717147977239518</v>
      </c>
      <c r="H633" s="4">
        <f>IF(マンアワー!H633&gt;0,LN(マンアワー!H633),0)</f>
        <v>11.316679772777118</v>
      </c>
      <c r="I633" s="4">
        <f>IF(マンアワー!I633&gt;0,LN(マンアワー!I633),0)</f>
        <v>11.165740130972306</v>
      </c>
      <c r="K633" s="6">
        <f>E633-E$1093</f>
        <v>2.5310090443260194</v>
      </c>
      <c r="L633" s="6">
        <f>F633-F$1093</f>
        <v>2.3923508148013752</v>
      </c>
      <c r="M633" s="6">
        <f>G633-G$1093</f>
        <v>2.173234112731091</v>
      </c>
      <c r="N633" s="6">
        <f>H633-H$1093</f>
        <v>1.9895747322369211</v>
      </c>
      <c r="O633" s="6">
        <f>I633-I$1093</f>
        <v>1.8196353362429463</v>
      </c>
    </row>
    <row r="634" spans="1:15" x14ac:dyDescent="0.15">
      <c r="A634" s="1">
        <v>28</v>
      </c>
      <c r="B634" s="1" t="s">
        <v>148</v>
      </c>
      <c r="C634" s="1">
        <v>10</v>
      </c>
      <c r="D634" s="1" t="s">
        <v>23</v>
      </c>
      <c r="E634" s="4">
        <f>IF(マンアワー!E634&gt;0,LN(マンアワー!E634),0)</f>
        <v>11.872208053623751</v>
      </c>
      <c r="F634" s="4">
        <f>IF(マンアワー!F634&gt;0,LN(マンアワー!F634),0)</f>
        <v>11.62107287604732</v>
      </c>
      <c r="G634" s="4">
        <f>IF(マンアワー!G634&gt;0,LN(マンアワー!G634),0)</f>
        <v>11.761008767197536</v>
      </c>
      <c r="H634" s="4">
        <f>IF(マンアワー!H634&gt;0,LN(マンアワー!H634),0)</f>
        <v>11.520868485991217</v>
      </c>
      <c r="I634" s="4">
        <f>IF(マンアワー!I634&gt;0,LN(マンアワー!I634),0)</f>
        <v>11.194643908373751</v>
      </c>
      <c r="K634" s="6">
        <f>E634-E$1094</f>
        <v>1.7634935921967809</v>
      </c>
      <c r="L634" s="6">
        <f>F634-F$1094</f>
        <v>1.561378345185263</v>
      </c>
      <c r="M634" s="6">
        <f>G634-G$1094</f>
        <v>1.4635357439151733</v>
      </c>
      <c r="N634" s="6">
        <f>H634-H$1094</f>
        <v>1.408005547310335</v>
      </c>
      <c r="O634" s="6">
        <f>I634-I$1094</f>
        <v>1.3361829355293207</v>
      </c>
    </row>
    <row r="635" spans="1:15" x14ac:dyDescent="0.15">
      <c r="A635" s="1">
        <v>28</v>
      </c>
      <c r="B635" s="1" t="s">
        <v>148</v>
      </c>
      <c r="C635" s="1">
        <v>11</v>
      </c>
      <c r="D635" s="1" t="s">
        <v>24</v>
      </c>
      <c r="E635" s="4">
        <f>IF(マンアワー!E635&gt;0,LN(マンアワー!E635),0)</f>
        <v>11.927076145684946</v>
      </c>
      <c r="F635" s="4">
        <f>IF(マンアワー!F635&gt;0,LN(マンアワー!F635),0)</f>
        <v>12.025200797326068</v>
      </c>
      <c r="G635" s="4">
        <f>IF(マンアワー!G635&gt;0,LN(マンアワー!G635),0)</f>
        <v>12.012418540488227</v>
      </c>
      <c r="H635" s="4">
        <f>IF(マンアワー!H635&gt;0,LN(マンアワー!H635),0)</f>
        <v>11.776111763143314</v>
      </c>
      <c r="I635" s="4">
        <f>IF(マンアワー!I635&gt;0,LN(マンアワー!I635),0)</f>
        <v>11.69193011437984</v>
      </c>
      <c r="K635" s="6">
        <f>E635-E$1095</f>
        <v>1.7325036949520563</v>
      </c>
      <c r="L635" s="6">
        <f>F635-F$1095</f>
        <v>1.7708311661134442</v>
      </c>
      <c r="M635" s="6">
        <f>G635-G$1095</f>
        <v>1.5354637815747498</v>
      </c>
      <c r="N635" s="6">
        <f>H635-H$1095</f>
        <v>1.3692270233513355</v>
      </c>
      <c r="O635" s="6">
        <f>I635-I$1095</f>
        <v>1.4155386461724131</v>
      </c>
    </row>
    <row r="636" spans="1:15" x14ac:dyDescent="0.15">
      <c r="A636" s="1">
        <v>28</v>
      </c>
      <c r="B636" s="1" t="s">
        <v>148</v>
      </c>
      <c r="C636" s="1">
        <v>12</v>
      </c>
      <c r="D636" s="1" t="s">
        <v>25</v>
      </c>
      <c r="E636" s="4">
        <f>IF(マンアワー!E636&gt;0,LN(マンアワー!E636),0)</f>
        <v>11.871484926148014</v>
      </c>
      <c r="F636" s="4">
        <f>IF(マンアワー!F636&gt;0,LN(マンアワー!F636),0)</f>
        <v>11.727491042434876</v>
      </c>
      <c r="G636" s="4">
        <f>IF(マンアワー!G636&gt;0,LN(マンアワー!G636),0)</f>
        <v>12.115981383792779</v>
      </c>
      <c r="H636" s="4">
        <f>IF(マンアワー!H636&gt;0,LN(マンアワー!H636),0)</f>
        <v>11.977143497391953</v>
      </c>
      <c r="I636" s="4">
        <f>IF(マンアワー!I636&gt;0,LN(マンアワー!I636),0)</f>
        <v>11.94161660676698</v>
      </c>
      <c r="K636" s="6">
        <f>E636-E$1096</f>
        <v>1.6825964544388281</v>
      </c>
      <c r="L636" s="6">
        <f>F636-F$1096</f>
        <v>1.3119301962807324</v>
      </c>
      <c r="M636" s="6">
        <f>G636-G$1096</f>
        <v>1.1351162129364756</v>
      </c>
      <c r="N636" s="6">
        <f>H636-H$1096</f>
        <v>1.0941711353985699</v>
      </c>
      <c r="O636" s="6">
        <f>I636-I$1096</f>
        <v>1.248166069648569</v>
      </c>
    </row>
    <row r="637" spans="1:15" x14ac:dyDescent="0.15">
      <c r="A637" s="1">
        <v>28</v>
      </c>
      <c r="B637" s="1" t="s">
        <v>148</v>
      </c>
      <c r="C637" s="1">
        <v>13</v>
      </c>
      <c r="D637" s="1" t="s">
        <v>26</v>
      </c>
      <c r="E637" s="4">
        <f>IF(マンアワー!E637&gt;0,LN(マンアワー!E637),0)</f>
        <v>12.034117788680122</v>
      </c>
      <c r="F637" s="4">
        <f>IF(マンアワー!F637&gt;0,LN(マンアワー!F637),0)</f>
        <v>11.462947012952959</v>
      </c>
      <c r="G637" s="4">
        <f>IF(マンアワー!G637&gt;0,LN(マンアワー!G637),0)</f>
        <v>11.223042344437397</v>
      </c>
      <c r="H637" s="4">
        <f>IF(マンアワー!H637&gt;0,LN(マンアワー!H637),0)</f>
        <v>11.136392865405684</v>
      </c>
      <c r="I637" s="4">
        <f>IF(マンアワー!I637&gt;0,LN(マンアワー!I637),0)</f>
        <v>11.17937932085324</v>
      </c>
      <c r="K637" s="6">
        <f>E637-E$1097</f>
        <v>2.4005678504616697</v>
      </c>
      <c r="L637" s="6">
        <f>F637-F$1097</f>
        <v>1.6969012667316488</v>
      </c>
      <c r="M637" s="6">
        <f>G637-G$1097</f>
        <v>1.4076669819830858</v>
      </c>
      <c r="N637" s="6">
        <f>H637-H$1097</f>
        <v>1.4039328295463545</v>
      </c>
      <c r="O637" s="6">
        <f>I637-I$1097</f>
        <v>1.2404319403009634</v>
      </c>
    </row>
    <row r="638" spans="1:15" x14ac:dyDescent="0.15">
      <c r="A638" s="1">
        <v>28</v>
      </c>
      <c r="B638" s="1" t="s">
        <v>148</v>
      </c>
      <c r="C638" s="1">
        <v>14</v>
      </c>
      <c r="D638" s="1" t="s">
        <v>27</v>
      </c>
      <c r="E638" s="4">
        <f>IF(マンアワー!E638&gt;0,LN(マンアワー!E638),0)</f>
        <v>9.3059812815400171</v>
      </c>
      <c r="F638" s="4">
        <f>IF(マンアワー!F638&gt;0,LN(マンアワー!F638),0)</f>
        <v>9.3714236463422331</v>
      </c>
      <c r="G638" s="4">
        <f>IF(マンアワー!G638&gt;0,LN(マンアワー!G638),0)</f>
        <v>9.367377868818199</v>
      </c>
      <c r="H638" s="4">
        <f>IF(マンアワー!H638&gt;0,LN(マンアワー!H638),0)</f>
        <v>8.8867241492120357</v>
      </c>
      <c r="I638" s="4">
        <f>IF(マンアワー!I638&gt;0,LN(マンアワー!I638),0)</f>
        <v>9.0173216887912133</v>
      </c>
      <c r="K638" s="6">
        <f>E638-E$1098</f>
        <v>1.3508494371309956</v>
      </c>
      <c r="L638" s="6">
        <f>F638-F$1098</f>
        <v>1.0208194455588213</v>
      </c>
      <c r="M638" s="6">
        <f>G638-G$1098</f>
        <v>0.82153863100447033</v>
      </c>
      <c r="N638" s="6">
        <f>H638-H$1098</f>
        <v>0.7140069300136922</v>
      </c>
      <c r="O638" s="6">
        <f>I638-I$1098</f>
        <v>0.87083349142676347</v>
      </c>
    </row>
    <row r="639" spans="1:15" x14ac:dyDescent="0.15">
      <c r="A639" s="1">
        <v>28</v>
      </c>
      <c r="B639" s="1" t="s">
        <v>148</v>
      </c>
      <c r="C639" s="1">
        <v>15</v>
      </c>
      <c r="D639" s="1" t="s">
        <v>28</v>
      </c>
      <c r="E639" s="4">
        <f>IF(マンアワー!E639&gt;0,LN(マンアワー!E639),0)</f>
        <v>12.574523057330593</v>
      </c>
      <c r="F639" s="4">
        <f>IF(マンアワー!F639&gt;0,LN(マンアワー!F639),0)</f>
        <v>12.349592379293503</v>
      </c>
      <c r="G639" s="4">
        <f>IF(マンアワー!G639&gt;0,LN(マンアワー!G639),0)</f>
        <v>12.396835582904117</v>
      </c>
      <c r="H639" s="4">
        <f>IF(マンアワー!H639&gt;0,LN(マンアワー!H639),0)</f>
        <v>12.049034403228058</v>
      </c>
      <c r="I639" s="4">
        <f>IF(マンアワー!I639&gt;0,LN(マンアワー!I639),0)</f>
        <v>11.683011763120192</v>
      </c>
      <c r="K639" s="6">
        <f>E639-E$1099</f>
        <v>1.2013334866389958</v>
      </c>
      <c r="L639" s="6">
        <f>F639-F$1099</f>
        <v>1.0480818212663578</v>
      </c>
      <c r="M639" s="6">
        <f>G639-G$1099</f>
        <v>1.0803791424496048</v>
      </c>
      <c r="N639" s="6">
        <f>H639-H$1099</f>
        <v>0.98018679333803682</v>
      </c>
      <c r="O639" s="6">
        <f>I639-I$1099</f>
        <v>0.94050375113545392</v>
      </c>
    </row>
    <row r="640" spans="1:15" x14ac:dyDescent="0.15">
      <c r="A640" s="1">
        <v>28</v>
      </c>
      <c r="B640" s="1" t="s">
        <v>147</v>
      </c>
      <c r="C640" s="1">
        <v>16</v>
      </c>
      <c r="D640" s="1" t="s">
        <v>11</v>
      </c>
      <c r="E640" s="4">
        <f>IF(マンアワー!E640&gt;0,LN(マンアワー!E640),0)</f>
        <v>13.008681468990069</v>
      </c>
      <c r="F640" s="4">
        <f>IF(マンアワー!F640&gt;0,LN(マンアワー!F640),0)</f>
        <v>13.05223935659849</v>
      </c>
      <c r="G640" s="4">
        <f>IF(マンアワー!G640&gt;0,LN(マンアワー!G640),0)</f>
        <v>13.15289527492908</v>
      </c>
      <c r="H640" s="4">
        <f>IF(マンアワー!H640&gt;0,LN(マンアワー!H640),0)</f>
        <v>13.037625325714437</v>
      </c>
      <c r="I640" s="4">
        <f>IF(マンアワー!I640&gt;0,LN(マンアワー!I640),0)</f>
        <v>12.815375907294049</v>
      </c>
      <c r="K640" s="6">
        <f>E640-E$1100</f>
        <v>1.0263878244247255</v>
      </c>
      <c r="L640" s="6">
        <f>F640-F$1100</f>
        <v>0.76630956756034507</v>
      </c>
      <c r="M640" s="6">
        <f>G640-G$1100</f>
        <v>0.8873898164431484</v>
      </c>
      <c r="N640" s="6">
        <f>H640-H$1100</f>
        <v>0.78590326803261412</v>
      </c>
      <c r="O640" s="6">
        <f>I640-I$1100</f>
        <v>0.84621696053458173</v>
      </c>
    </row>
    <row r="641" spans="1:15" x14ac:dyDescent="0.15">
      <c r="A641" s="1">
        <v>28</v>
      </c>
      <c r="B641" s="1" t="s">
        <v>147</v>
      </c>
      <c r="C641" s="1">
        <v>17</v>
      </c>
      <c r="D641" s="1" t="s">
        <v>12</v>
      </c>
      <c r="E641" s="4">
        <f>IF(マンアワー!E641&gt;0,LN(マンアワー!E641),0)</f>
        <v>10.047310632669337</v>
      </c>
      <c r="F641" s="4">
        <f>IF(マンアワー!F641&gt;0,LN(マンアワー!F641),0)</f>
        <v>10.18989101019991</v>
      </c>
      <c r="G641" s="4">
        <f>IF(マンアワー!G641&gt;0,LN(マンアワー!G641),0)</f>
        <v>10.291740773965882</v>
      </c>
      <c r="H641" s="4">
        <f>IF(マンアワー!H641&gt;0,LN(マンアワー!H641),0)</f>
        <v>10.302141475527408</v>
      </c>
      <c r="I641" s="4">
        <f>IF(マンアワー!I641&gt;0,LN(マンアワー!I641),0)</f>
        <v>10.149537640013797</v>
      </c>
      <c r="K641" s="6">
        <f>E641-E$1101</f>
        <v>0.8748052964637516</v>
      </c>
      <c r="L641" s="6">
        <f>F641-F$1101</f>
        <v>0.8539506927331022</v>
      </c>
      <c r="M641" s="6">
        <f>G641-G$1101</f>
        <v>0.84442997627247962</v>
      </c>
      <c r="N641" s="6">
        <f>H641-H$1101</f>
        <v>0.80542001159828303</v>
      </c>
      <c r="O641" s="6">
        <f>I641-I$1101</f>
        <v>0.70501336493692257</v>
      </c>
    </row>
    <row r="642" spans="1:15" x14ac:dyDescent="0.15">
      <c r="A642" s="1">
        <v>28</v>
      </c>
      <c r="B642" s="1" t="s">
        <v>147</v>
      </c>
      <c r="C642" s="1">
        <v>18</v>
      </c>
      <c r="D642" s="1" t="s">
        <v>13</v>
      </c>
      <c r="E642" s="4">
        <f>IF(マンアワー!E642&gt;0,LN(マンアワー!E642),0)</f>
        <v>13.545211622343615</v>
      </c>
      <c r="F642" s="4">
        <f>IF(マンアワー!F642&gt;0,LN(マンアワー!F642),0)</f>
        <v>13.58551391704972</v>
      </c>
      <c r="G642" s="4">
        <f>IF(マンアワー!G642&gt;0,LN(マンアワー!G642),0)</f>
        <v>13.504631323812097</v>
      </c>
      <c r="H642" s="4">
        <f>IF(マンアワー!H642&gt;0,LN(マンアワー!H642),0)</f>
        <v>13.382730147588216</v>
      </c>
      <c r="I642" s="4">
        <f>IF(マンアワー!I642&gt;0,LN(マンアワー!I642),0)</f>
        <v>13.202795019441275</v>
      </c>
      <c r="K642" s="6">
        <f>E642-E$1102</f>
        <v>0.9566311483613017</v>
      </c>
      <c r="L642" s="6">
        <f>F642-F$1102</f>
        <v>0.87210404012391329</v>
      </c>
      <c r="M642" s="6">
        <f>G642-G$1102</f>
        <v>0.85952658882493971</v>
      </c>
      <c r="N642" s="6">
        <f>H642-H$1102</f>
        <v>0.87455229511185095</v>
      </c>
      <c r="O642" s="6">
        <f>I642-I$1102</f>
        <v>0.86688929619059962</v>
      </c>
    </row>
    <row r="643" spans="1:15" x14ac:dyDescent="0.15">
      <c r="A643" s="1">
        <v>28</v>
      </c>
      <c r="B643" s="1" t="s">
        <v>147</v>
      </c>
      <c r="C643" s="1">
        <v>19</v>
      </c>
      <c r="D643" s="1" t="s">
        <v>14</v>
      </c>
      <c r="E643" s="4">
        <f>IF(マンアワー!E643&gt;0,LN(マンアワー!E643),0)</f>
        <v>11.611203119483786</v>
      </c>
      <c r="F643" s="4">
        <f>IF(マンアワー!F643&gt;0,LN(マンアワー!F643),0)</f>
        <v>11.745972839360231</v>
      </c>
      <c r="G643" s="4">
        <f>IF(マンアワー!G643&gt;0,LN(マンアワー!G643),0)</f>
        <v>11.802504108455032</v>
      </c>
      <c r="H643" s="4">
        <f>IF(マンアワー!H643&gt;0,LN(マンアワー!H643),0)</f>
        <v>11.694099534961168</v>
      </c>
      <c r="I643" s="4">
        <f>IF(マンアワー!I643&gt;0,LN(マンアワー!I643),0)</f>
        <v>11.54011798980731</v>
      </c>
      <c r="K643" s="6">
        <f>E643-E$1103</f>
        <v>1.1583979631480759</v>
      </c>
      <c r="L643" s="6">
        <f>F643-F$1103</f>
        <v>1.0080832466519265</v>
      </c>
      <c r="M643" s="6">
        <f>G643-G$1103</f>
        <v>0.95841007697167768</v>
      </c>
      <c r="N643" s="6">
        <f>H643-H$1103</f>
        <v>0.97904233777025063</v>
      </c>
      <c r="O643" s="6">
        <f>I643-I$1103</f>
        <v>0.8653359932400182</v>
      </c>
    </row>
    <row r="644" spans="1:15" x14ac:dyDescent="0.15">
      <c r="A644" s="1">
        <v>28</v>
      </c>
      <c r="B644" s="1" t="s">
        <v>147</v>
      </c>
      <c r="C644" s="1">
        <v>20</v>
      </c>
      <c r="D644" s="1" t="s">
        <v>15</v>
      </c>
      <c r="E644" s="4">
        <f>IF(マンアワー!E644&gt;0,LN(マンアワー!E644),0)</f>
        <v>10.290261479231978</v>
      </c>
      <c r="F644" s="4">
        <f>IF(マンアワー!F644&gt;0,LN(マンアワー!F644),0)</f>
        <v>10.742881433683564</v>
      </c>
      <c r="G644" s="4">
        <f>IF(マンアワー!G644&gt;0,LN(マンアワー!G644),0)</f>
        <v>11.178544808919797</v>
      </c>
      <c r="H644" s="4">
        <f>IF(マンアワー!H644&gt;0,LN(マンアワー!H644),0)</f>
        <v>11.27246135106625</v>
      </c>
      <c r="I644" s="4">
        <f>IF(マンアワー!I644&gt;0,LN(マンアワー!I644),0)</f>
        <v>11.151132984845036</v>
      </c>
      <c r="K644" s="6">
        <f>E644-E$1104</f>
        <v>1.6191979925720918</v>
      </c>
      <c r="L644" s="6">
        <f>F644-F$1104</f>
        <v>1.4665170365176561</v>
      </c>
      <c r="M644" s="6">
        <f>G644-G$1104</f>
        <v>1.5114450565798787</v>
      </c>
      <c r="N644" s="6">
        <f>H644-H$1104</f>
        <v>1.569631743101926</v>
      </c>
      <c r="O644" s="6">
        <f>I644-I$1104</f>
        <v>1.4939629866249682</v>
      </c>
    </row>
    <row r="645" spans="1:15" x14ac:dyDescent="0.15">
      <c r="A645" s="1">
        <v>28</v>
      </c>
      <c r="B645" s="1" t="s">
        <v>147</v>
      </c>
      <c r="C645" s="1">
        <v>21</v>
      </c>
      <c r="D645" s="1" t="s">
        <v>16</v>
      </c>
      <c r="E645" s="4">
        <f>IF(マンアワー!E645&gt;0,LN(マンアワー!E645),0)</f>
        <v>12.872824185698821</v>
      </c>
      <c r="F645" s="4">
        <f>IF(マンアワー!F645&gt;0,LN(マンアワー!F645),0)</f>
        <v>12.818535407635473</v>
      </c>
      <c r="G645" s="4">
        <f>IF(マンアワー!G645&gt;0,LN(マンアワー!G645),0)</f>
        <v>12.717673872126214</v>
      </c>
      <c r="H645" s="4">
        <f>IF(マンアワー!H645&gt;0,LN(マンアワー!H645),0)</f>
        <v>12.668725450556526</v>
      </c>
      <c r="I645" s="4">
        <f>IF(マンアワー!I645&gt;0,LN(マンアワー!I645),0)</f>
        <v>12.64378753477885</v>
      </c>
      <c r="K645" s="6">
        <f>E645-E$1105</f>
        <v>1.3126538079743337</v>
      </c>
      <c r="L645" s="6">
        <f>F645-F$1105</f>
        <v>1.204085982032403</v>
      </c>
      <c r="M645" s="6">
        <f>G645-G$1105</f>
        <v>1.0615745714474993</v>
      </c>
      <c r="N645" s="6">
        <f>H645-H$1105</f>
        <v>1.0484400702347365</v>
      </c>
      <c r="O645" s="6">
        <f>I645-I$1105</f>
        <v>1.1126446828108794</v>
      </c>
    </row>
    <row r="646" spans="1:15" x14ac:dyDescent="0.15">
      <c r="A646" s="1">
        <v>28</v>
      </c>
      <c r="B646" s="1" t="s">
        <v>146</v>
      </c>
      <c r="C646" s="1">
        <v>22</v>
      </c>
      <c r="D646" s="1" t="s">
        <v>8</v>
      </c>
      <c r="E646" s="4">
        <f>IF(マンアワー!E646&gt;0,LN(マンアワー!E646),0)</f>
        <v>13.577938087570336</v>
      </c>
      <c r="F646" s="4">
        <f>IF(マンアワー!F646&gt;0,LN(マンアワー!F646),0)</f>
        <v>13.746323435735185</v>
      </c>
      <c r="G646" s="4">
        <f>IF(マンアワー!G646&gt;0,LN(マンアワー!G646),0)</f>
        <v>13.970939218634543</v>
      </c>
      <c r="H646" s="4">
        <f>IF(マンアワー!H646&gt;0,LN(マンアワー!H646),0)</f>
        <v>14.146312314858386</v>
      </c>
      <c r="I646" s="4">
        <f>IF(マンアワー!I646&gt;0,LN(マンアワー!I646),0)</f>
        <v>14.221032755748652</v>
      </c>
      <c r="K646" s="6">
        <f>E646-E$1106</f>
        <v>1.0147196981943374</v>
      </c>
      <c r="L646" s="6">
        <f>F646-F$1106</f>
        <v>0.9288348432725666</v>
      </c>
      <c r="M646" s="6">
        <f>G646-G$1106</f>
        <v>0.90364098566057116</v>
      </c>
      <c r="N646" s="6">
        <f>H646-H$1106</f>
        <v>0.96095314342349347</v>
      </c>
      <c r="O646" s="6">
        <f>I646-I$1106</f>
        <v>0.92776337782307294</v>
      </c>
    </row>
    <row r="647" spans="1:15" x14ac:dyDescent="0.15">
      <c r="A647" s="1">
        <v>28</v>
      </c>
      <c r="B647" s="1" t="s">
        <v>146</v>
      </c>
      <c r="C647" s="1">
        <v>23</v>
      </c>
      <c r="D647" s="1" t="s">
        <v>29</v>
      </c>
      <c r="E647" s="4">
        <f>IF(マンアワー!E647&gt;0,LN(マンアワー!E647),0)</f>
        <v>12.456676812599374</v>
      </c>
      <c r="F647" s="4">
        <f>IF(マンアワー!F647&gt;0,LN(マンアワー!F647),0)</f>
        <v>12.562637652144806</v>
      </c>
      <c r="G647" s="4">
        <f>IF(マンアワー!G647&gt;0,LN(マンアワー!G647),0)</f>
        <v>12.475094659991054</v>
      </c>
      <c r="H647" s="4">
        <f>IF(マンアワー!H647&gt;0,LN(マンアワー!H647),0)</f>
        <v>12.457152724748592</v>
      </c>
      <c r="I647" s="4">
        <f>IF(マンアワー!I647&gt;0,LN(マンアワー!I647),0)</f>
        <v>12.171226590931395</v>
      </c>
      <c r="K647" s="6">
        <f>E647-E$1107</f>
        <v>0.84594944194237165</v>
      </c>
      <c r="L647" s="6">
        <f>F647-F$1107</f>
        <v>0.80584273031690579</v>
      </c>
      <c r="M647" s="6">
        <f>G647-G$1107</f>
        <v>0.73646034563242857</v>
      </c>
      <c r="N647" s="6">
        <f>H647-H$1107</f>
        <v>0.79553186351466287</v>
      </c>
      <c r="O647" s="6">
        <f>I647-I$1107</f>
        <v>0.67435408470807445</v>
      </c>
    </row>
    <row r="648" spans="1:15" x14ac:dyDescent="0.15">
      <c r="A648" s="1">
        <v>29</v>
      </c>
      <c r="B648" s="1" t="s">
        <v>295</v>
      </c>
      <c r="C648" s="1">
        <v>1</v>
      </c>
      <c r="D648" s="1" t="s">
        <v>9</v>
      </c>
      <c r="E648" s="4">
        <f>IF(マンアワー!E648&gt;0,LN(マンアワー!E648),0)</f>
        <v>11.984724378318042</v>
      </c>
      <c r="F648" s="4">
        <f>IF(マンアワー!F648&gt;0,LN(マンアワー!F648),0)</f>
        <v>11.42460786784253</v>
      </c>
      <c r="G648" s="4">
        <f>IF(マンアワー!G648&gt;0,LN(マンアワー!G648),0)</f>
        <v>10.919190464310747</v>
      </c>
      <c r="H648" s="4">
        <f>IF(マンアワー!H648&gt;0,LN(マンアワー!H648),0)</f>
        <v>10.59009643974932</v>
      </c>
      <c r="I648" s="4">
        <f>IF(マンアワー!I648&gt;0,LN(マンアワー!I648),0)</f>
        <v>10.319279674040438</v>
      </c>
      <c r="K648" s="6">
        <f>E648-E$1085</f>
        <v>-0.84330726258943578</v>
      </c>
      <c r="L648" s="6">
        <f>F648-F$1085</f>
        <v>-0.98499455024193772</v>
      </c>
      <c r="M648" s="6">
        <f>G648-G$1085</f>
        <v>-1.0870166199430749</v>
      </c>
      <c r="N648" s="6">
        <f>H648-H$1085</f>
        <v>-0.99095965497135907</v>
      </c>
      <c r="O648" s="6">
        <f>I648-I$1085</f>
        <v>-1.023469204670798</v>
      </c>
    </row>
    <row r="649" spans="1:15" x14ac:dyDescent="0.15">
      <c r="A649" s="1">
        <v>29</v>
      </c>
      <c r="B649" s="1" t="s">
        <v>295</v>
      </c>
      <c r="C649" s="1">
        <v>2</v>
      </c>
      <c r="D649" s="1" t="s">
        <v>10</v>
      </c>
      <c r="E649" s="4">
        <f>IF(マンアワー!E649&gt;0,LN(マンアワー!E649),0)</f>
        <v>7.3227024136910464</v>
      </c>
      <c r="F649" s="4">
        <f>IF(マンアワー!F649&gt;0,LN(マンアワー!F649),0)</f>
        <v>5.5950644815397341</v>
      </c>
      <c r="G649" s="4">
        <f>IF(マンアワー!G649&gt;0,LN(マンアワー!G649),0)</f>
        <v>5.9816750026721124</v>
      </c>
      <c r="H649" s="4">
        <f>IF(マンアワー!H649&gt;0,LN(マンアワー!H649),0)</f>
        <v>5.6923672865537043</v>
      </c>
      <c r="I649" s="4">
        <f>IF(マンアワー!I649&gt;0,LN(マンアワー!I649),0)</f>
        <v>4.4038481554378599</v>
      </c>
      <c r="K649" s="6">
        <f>E649-E$1086</f>
        <v>-1.5256238900149564</v>
      </c>
      <c r="L649" s="6">
        <f>F649-F$1086</f>
        <v>-2.7256571090455735</v>
      </c>
      <c r="M649" s="6">
        <f>G649-G$1086</f>
        <v>-2.0940572112929878</v>
      </c>
      <c r="N649" s="6">
        <f>H649-H$1086</f>
        <v>-2.0265772826342596</v>
      </c>
      <c r="O649" s="6">
        <f>I649-I$1086</f>
        <v>-2.5725657087995346</v>
      </c>
    </row>
    <row r="650" spans="1:15" x14ac:dyDescent="0.15">
      <c r="A650" s="1">
        <v>29</v>
      </c>
      <c r="B650" s="1" t="s">
        <v>296</v>
      </c>
      <c r="C650" s="1">
        <v>3</v>
      </c>
      <c r="D650" s="1" t="s">
        <v>17</v>
      </c>
      <c r="E650" s="4">
        <f>IF(マンアワー!E650&gt;0,LN(マンアワー!E650),0)</f>
        <v>9.400150997832041</v>
      </c>
      <c r="F650" s="4">
        <f>IF(マンアワー!F650&gt;0,LN(マンアワー!F650),0)</f>
        <v>9.4320910718911879</v>
      </c>
      <c r="G650" s="4">
        <f>IF(マンアワー!G650&gt;0,LN(マンアワー!G650),0)</f>
        <v>9.7811315485292578</v>
      </c>
      <c r="H650" s="4">
        <f>IF(マンアワー!H650&gt;0,LN(マンアワー!H650),0)</f>
        <v>9.7630844197549749</v>
      </c>
      <c r="I650" s="4">
        <f>IF(マンアワー!I650&gt;0,LN(マンアワー!I650),0)</f>
        <v>9.7058640211873168</v>
      </c>
      <c r="K650" s="6">
        <f>E650-E$1087</f>
        <v>-1.3093956964418982</v>
      </c>
      <c r="L650" s="6">
        <f>F650-F$1087</f>
        <v>-1.2860376519200525</v>
      </c>
      <c r="M650" s="6">
        <f>G650-G$1087</f>
        <v>-1.0427675548183011</v>
      </c>
      <c r="N650" s="6">
        <f>H650-H$1087</f>
        <v>-0.96378397280500216</v>
      </c>
      <c r="O650" s="6">
        <f>I650-I$1087</f>
        <v>-0.90065186871769498</v>
      </c>
    </row>
    <row r="651" spans="1:15" x14ac:dyDescent="0.15">
      <c r="A651" s="1">
        <v>29</v>
      </c>
      <c r="B651" s="1" t="s">
        <v>296</v>
      </c>
      <c r="C651" s="1">
        <v>4</v>
      </c>
      <c r="D651" s="1" t="s">
        <v>18</v>
      </c>
      <c r="E651" s="4">
        <f>IF(マンアワー!E651&gt;0,LN(マンアワー!E651),0)</f>
        <v>11.016257618295027</v>
      </c>
      <c r="F651" s="4">
        <f>IF(マンアワー!F651&gt;0,LN(マンアワー!F651),0)</f>
        <v>10.75914104020948</v>
      </c>
      <c r="G651" s="4">
        <f>IF(マンアワー!G651&gt;0,LN(マンアワー!G651),0)</f>
        <v>10.636459673220118</v>
      </c>
      <c r="H651" s="4">
        <f>IF(マンアワー!H651&gt;0,LN(マンアワー!H651),0)</f>
        <v>10.244048013283816</v>
      </c>
      <c r="I651" s="4">
        <f>IF(マンアワー!I651&gt;0,LN(マンアワー!I651),0)</f>
        <v>9.4251073407970019</v>
      </c>
      <c r="K651" s="6">
        <f>E651-E$1088</f>
        <v>0.10719029808226388</v>
      </c>
      <c r="L651" s="6">
        <f>F651-F$1088</f>
        <v>-9.686883223794851E-2</v>
      </c>
      <c r="M651" s="6">
        <f>G651-G$1088</f>
        <v>-0.23865179760279531</v>
      </c>
      <c r="N651" s="6">
        <f>H651-H$1088</f>
        <v>2.6209882108505056E-2</v>
      </c>
      <c r="O651" s="6">
        <f>I651-I$1088</f>
        <v>-1.0021301787011438E-2</v>
      </c>
    </row>
    <row r="652" spans="1:15" x14ac:dyDescent="0.15">
      <c r="A652" s="1">
        <v>29</v>
      </c>
      <c r="B652" s="1" t="s">
        <v>296</v>
      </c>
      <c r="C652" s="1">
        <v>5</v>
      </c>
      <c r="D652" s="1" t="s">
        <v>19</v>
      </c>
      <c r="E652" s="4">
        <f>IF(マンアワー!E652&gt;0,LN(マンアワー!E652),0)</f>
        <v>8.3006662067170431</v>
      </c>
      <c r="F652" s="4">
        <f>IF(マンアワー!F652&gt;0,LN(マンアワー!F652),0)</f>
        <v>8.5036627329795955</v>
      </c>
      <c r="G652" s="4">
        <f>IF(マンアワー!G652&gt;0,LN(マンアワー!G652),0)</f>
        <v>8.636919753400301</v>
      </c>
      <c r="H652" s="4">
        <f>IF(マンアワー!H652&gt;0,LN(マンアワー!H652),0)</f>
        <v>8.5841144147730901</v>
      </c>
      <c r="I652" s="4">
        <f>IF(マンアワー!I652&gt;0,LN(マンアワー!I652),0)</f>
        <v>8.5010744905538118</v>
      </c>
      <c r="K652" s="6">
        <f>E652-E$1089</f>
        <v>-1.041791676033645</v>
      </c>
      <c r="L652" s="6">
        <f>F652-F$1089</f>
        <v>-0.68291581609894259</v>
      </c>
      <c r="M652" s="6">
        <f>G652-G$1089</f>
        <v>-0.61008497873820211</v>
      </c>
      <c r="N652" s="6">
        <f>H652-H$1089</f>
        <v>-0.47779486878868838</v>
      </c>
      <c r="O652" s="6">
        <f>I652-I$1089</f>
        <v>-0.26216563185456998</v>
      </c>
    </row>
    <row r="653" spans="1:15" x14ac:dyDescent="0.15">
      <c r="A653" s="1">
        <v>29</v>
      </c>
      <c r="B653" s="1" t="s">
        <v>296</v>
      </c>
      <c r="C653" s="1">
        <v>6</v>
      </c>
      <c r="D653" s="1" t="s">
        <v>3</v>
      </c>
      <c r="E653" s="4">
        <f>IF(マンアワー!E653&gt;0,LN(マンアワー!E653),0)</f>
        <v>8.5209331881142649</v>
      </c>
      <c r="F653" s="4">
        <f>IF(マンアワー!F653&gt;0,LN(マンアワー!F653),0)</f>
        <v>8.7287685969147297</v>
      </c>
      <c r="G653" s="4">
        <f>IF(マンアワー!G653&gt;0,LN(マンアワー!G653),0)</f>
        <v>8.6170964404982584</v>
      </c>
      <c r="H653" s="4">
        <f>IF(マンアワー!H653&gt;0,LN(マンアワー!H653),0)</f>
        <v>8.7501129801120019</v>
      </c>
      <c r="I653" s="4">
        <f>IF(マンアワー!I653&gt;0,LN(マンアワー!I653),0)</f>
        <v>8.6140415035826123</v>
      </c>
      <c r="K653" s="6">
        <f>E653-E$1090</f>
        <v>-0.82381556255435306</v>
      </c>
      <c r="L653" s="6">
        <f>F653-F$1090</f>
        <v>-0.40420764047665259</v>
      </c>
      <c r="M653" s="6">
        <f>G653-G$1090</f>
        <v>-0.55338344357381786</v>
      </c>
      <c r="N653" s="6">
        <f>H653-H$1090</f>
        <v>-0.3812221560483362</v>
      </c>
      <c r="O653" s="6">
        <f>I653-I$1090</f>
        <v>-0.3795913574350589</v>
      </c>
    </row>
    <row r="654" spans="1:15" x14ac:dyDescent="0.15">
      <c r="A654" s="1">
        <v>29</v>
      </c>
      <c r="B654" s="1" t="s">
        <v>296</v>
      </c>
      <c r="C654" s="1">
        <v>7</v>
      </c>
      <c r="D654" s="1" t="s">
        <v>20</v>
      </c>
      <c r="E654" s="4">
        <f>IF(マンアワー!E654&gt;0,LN(マンアワー!E654),0)</f>
        <v>5.1084990471580278</v>
      </c>
      <c r="F654" s="4">
        <f>IF(マンアワー!F654&gt;0,LN(マンアワー!F654),0)</f>
        <v>4.7121767231389873</v>
      </c>
      <c r="G654" s="4">
        <f>IF(マンアワー!G654&gt;0,LN(マンアワー!G654),0)</f>
        <v>4.9923452491333267</v>
      </c>
      <c r="H654" s="4">
        <f>IF(マンアワー!H654&gt;0,LN(マンアワー!H654),0)</f>
        <v>5.3250989287806085</v>
      </c>
      <c r="I654" s="4">
        <f>IF(マンアワー!I654&gt;0,LN(マンアワー!I654),0)</f>
        <v>5.4376983978472175</v>
      </c>
      <c r="K654" s="6">
        <f>E654-E$1091</f>
        <v>-1.3934523895270958</v>
      </c>
      <c r="L654" s="6">
        <f>F654-F$1091</f>
        <v>-1.8331256325002467</v>
      </c>
      <c r="M654" s="6">
        <f>G654-G$1091</f>
        <v>-1.4346848249296977</v>
      </c>
      <c r="N654" s="6">
        <f>H654-H$1091</f>
        <v>-0.9977583052715131</v>
      </c>
      <c r="O654" s="6">
        <f>I654-I$1091</f>
        <v>-0.77964310063488362</v>
      </c>
    </row>
    <row r="655" spans="1:15" x14ac:dyDescent="0.15">
      <c r="A655" s="1">
        <v>29</v>
      </c>
      <c r="B655" s="1" t="s">
        <v>296</v>
      </c>
      <c r="C655" s="1">
        <v>8</v>
      </c>
      <c r="D655" s="1" t="s">
        <v>21</v>
      </c>
      <c r="E655" s="4">
        <f>IF(マンアワー!E655&gt;0,LN(マンアワー!E655),0)</f>
        <v>8.9652312500959468</v>
      </c>
      <c r="F655" s="4">
        <f>IF(マンアワー!F655&gt;0,LN(マンアワー!F655),0)</f>
        <v>8.7378209567144314</v>
      </c>
      <c r="G655" s="4">
        <f>IF(マンアワー!G655&gt;0,LN(マンアワー!G655),0)</f>
        <v>8.6245238432926588</v>
      </c>
      <c r="H655" s="4">
        <f>IF(マンアワー!H655&gt;0,LN(マンアワー!H655),0)</f>
        <v>8.6194064652481099</v>
      </c>
      <c r="I655" s="4">
        <f>IF(マンアワー!I655&gt;0,LN(マンアワー!I655),0)</f>
        <v>7.9851261213213576</v>
      </c>
      <c r="K655" s="6">
        <f>E655-E$1092</f>
        <v>-1.0245105061376574</v>
      </c>
      <c r="L655" s="6">
        <f>F655-F$1092</f>
        <v>-1.2417842023224157</v>
      </c>
      <c r="M655" s="6">
        <f>G655-G$1092</f>
        <v>-1.26185193104204</v>
      </c>
      <c r="N655" s="6">
        <f>H655-H$1092</f>
        <v>-1.0056287464191609</v>
      </c>
      <c r="O655" s="6">
        <f>I655-I$1092</f>
        <v>-1.178440930369927</v>
      </c>
    </row>
    <row r="656" spans="1:15" x14ac:dyDescent="0.15">
      <c r="A656" s="1">
        <v>29</v>
      </c>
      <c r="B656" s="1" t="s">
        <v>297</v>
      </c>
      <c r="C656" s="1">
        <v>9</v>
      </c>
      <c r="D656" s="1" t="s">
        <v>22</v>
      </c>
      <c r="E656" s="4">
        <f>IF(マンアワー!E656&gt;0,LN(マンアワー!E656),0)</f>
        <v>8.5492744387568642</v>
      </c>
      <c r="F656" s="4">
        <f>IF(マンアワー!F656&gt;0,LN(マンアワー!F656),0)</f>
        <v>8.2549562120526119</v>
      </c>
      <c r="G656" s="4">
        <f>IF(マンアワー!G656&gt;0,LN(マンアワー!G656),0)</f>
        <v>8.3275171007462987</v>
      </c>
      <c r="H656" s="4">
        <f>IF(マンアワー!H656&gt;0,LN(マンアワー!H656),0)</f>
        <v>7.9432472798716312</v>
      </c>
      <c r="I656" s="4">
        <f>IF(マンアワー!I656&gt;0,LN(マンアワー!I656),0)</f>
        <v>7.8415543194977468</v>
      </c>
      <c r="K656" s="6">
        <f>E656-E$1093</f>
        <v>-1.3846506157591634</v>
      </c>
      <c r="L656" s="6">
        <f>F656-F$1093</f>
        <v>-1.4378789382158139</v>
      </c>
      <c r="M656" s="6">
        <f>G656-G$1093</f>
        <v>-1.2163967637621287</v>
      </c>
      <c r="N656" s="6">
        <f>H656-H$1093</f>
        <v>-1.3838577606685654</v>
      </c>
      <c r="O656" s="6">
        <f>I656-I$1093</f>
        <v>-1.5045504752316132</v>
      </c>
    </row>
    <row r="657" spans="1:15" x14ac:dyDescent="0.15">
      <c r="A657" s="1">
        <v>29</v>
      </c>
      <c r="B657" s="1" t="s">
        <v>296</v>
      </c>
      <c r="C657" s="1">
        <v>10</v>
      </c>
      <c r="D657" s="1" t="s">
        <v>23</v>
      </c>
      <c r="E657" s="4">
        <f>IF(マンアワー!E657&gt;0,LN(マンアワー!E657),0)</f>
        <v>9.3439732033606973</v>
      </c>
      <c r="F657" s="4">
        <f>IF(マンアワー!F657&gt;0,LN(マンアワー!F657),0)</f>
        <v>9.3829079786528293</v>
      </c>
      <c r="G657" s="4">
        <f>IF(マンアワー!G657&gt;0,LN(マンアワー!G657),0)</f>
        <v>9.6794896671766519</v>
      </c>
      <c r="H657" s="4">
        <f>IF(マンアワー!H657&gt;0,LN(マンアワー!H657),0)</f>
        <v>9.5334174578146573</v>
      </c>
      <c r="I657" s="4">
        <f>IF(マンアワー!I657&gt;0,LN(マンアワー!I657),0)</f>
        <v>9.0887384798868442</v>
      </c>
      <c r="K657" s="6">
        <f>E657-E$1094</f>
        <v>-0.76474125806627313</v>
      </c>
      <c r="L657" s="6">
        <f>F657-F$1094</f>
        <v>-0.67678655220922757</v>
      </c>
      <c r="M657" s="6">
        <f>G657-G$1094</f>
        <v>-0.61798335610571087</v>
      </c>
      <c r="N657" s="6">
        <f>H657-H$1094</f>
        <v>-0.57944548086622483</v>
      </c>
      <c r="O657" s="6">
        <f>I657-I$1094</f>
        <v>-0.76972249295758566</v>
      </c>
    </row>
    <row r="658" spans="1:15" x14ac:dyDescent="0.15">
      <c r="A658" s="1">
        <v>29</v>
      </c>
      <c r="B658" s="1" t="s">
        <v>297</v>
      </c>
      <c r="C658" s="1">
        <v>11</v>
      </c>
      <c r="D658" s="1" t="s">
        <v>24</v>
      </c>
      <c r="E658" s="4">
        <f>IF(マンアワー!E658&gt;0,LN(マンアワー!E658),0)</f>
        <v>9.3929423639904392</v>
      </c>
      <c r="F658" s="4">
        <f>IF(マンアワー!F658&gt;0,LN(マンアワー!F658),0)</f>
        <v>9.8230986944764531</v>
      </c>
      <c r="G658" s="4">
        <f>IF(マンアワー!G658&gt;0,LN(マンアワー!G658),0)</f>
        <v>10.247144493136801</v>
      </c>
      <c r="H658" s="4">
        <f>IF(マンアワー!H658&gt;0,LN(マンアワー!H658),0)</f>
        <v>9.8774146963168725</v>
      </c>
      <c r="I658" s="4">
        <f>IF(マンアワー!I658&gt;0,LN(マンアワー!I658),0)</f>
        <v>9.8504390415317644</v>
      </c>
      <c r="K658" s="6">
        <f>E658-E$1095</f>
        <v>-0.80163008674245084</v>
      </c>
      <c r="L658" s="6">
        <f>F658-F$1095</f>
        <v>-0.4312709367361709</v>
      </c>
      <c r="M658" s="6">
        <f>G658-G$1095</f>
        <v>-0.22981026577667585</v>
      </c>
      <c r="N658" s="6">
        <f>H658-H$1095</f>
        <v>-0.52947004347510607</v>
      </c>
      <c r="O658" s="6">
        <f>I658-I$1095</f>
        <v>-0.42595242667566247</v>
      </c>
    </row>
    <row r="659" spans="1:15" x14ac:dyDescent="0.15">
      <c r="A659" s="1">
        <v>29</v>
      </c>
      <c r="B659" s="1" t="s">
        <v>296</v>
      </c>
      <c r="C659" s="1">
        <v>12</v>
      </c>
      <c r="D659" s="1" t="s">
        <v>25</v>
      </c>
      <c r="E659" s="4">
        <f>IF(マンアワー!E659&gt;0,LN(マンアワー!E659),0)</f>
        <v>9.7869904366023786</v>
      </c>
      <c r="F659" s="4">
        <f>IF(マンアワー!F659&gt;0,LN(マンアワー!F659),0)</f>
        <v>9.8571164644938598</v>
      </c>
      <c r="G659" s="4">
        <f>IF(マンアワー!G659&gt;0,LN(マンアワー!G659),0)</f>
        <v>10.153728197227661</v>
      </c>
      <c r="H659" s="4">
        <f>IF(マンアワー!H659&gt;0,LN(マンアワー!H659),0)</f>
        <v>10.352389941170978</v>
      </c>
      <c r="I659" s="4">
        <f>IF(マンアワー!I659&gt;0,LN(マンアワー!I659),0)</f>
        <v>9.6371844376043381</v>
      </c>
      <c r="K659" s="6">
        <f>E659-E$1096</f>
        <v>-0.40189803510680733</v>
      </c>
      <c r="L659" s="6">
        <f>F659-F$1096</f>
        <v>-0.55844438166028354</v>
      </c>
      <c r="M659" s="6">
        <f>G659-G$1096</f>
        <v>-0.82713697362864202</v>
      </c>
      <c r="N659" s="6">
        <f>H659-H$1096</f>
        <v>-0.53058242082240525</v>
      </c>
      <c r="O659" s="6">
        <f>I659-I$1096</f>
        <v>-1.0562660995140725</v>
      </c>
    </row>
    <row r="660" spans="1:15" x14ac:dyDescent="0.15">
      <c r="A660" s="1">
        <v>29</v>
      </c>
      <c r="B660" s="1" t="s">
        <v>296</v>
      </c>
      <c r="C660" s="1">
        <v>13</v>
      </c>
      <c r="D660" s="1" t="s">
        <v>26</v>
      </c>
      <c r="E660" s="4">
        <f>IF(マンアワー!E660&gt;0,LN(マンアワー!E660),0)</f>
        <v>6.86581772481341</v>
      </c>
      <c r="F660" s="4">
        <f>IF(マンアワー!F660&gt;0,LN(マンアワー!F660),0)</f>
        <v>8.1045578547737716</v>
      </c>
      <c r="G660" s="4">
        <f>IF(マンアワー!G660&gt;0,LN(マンアワー!G660),0)</f>
        <v>8.6390428725049997</v>
      </c>
      <c r="H660" s="4">
        <f>IF(マンアワー!H660&gt;0,LN(マンアワー!H660),0)</f>
        <v>8.5972883891668452</v>
      </c>
      <c r="I660" s="4">
        <f>IF(マンアワー!I660&gt;0,LN(マンアワー!I660),0)</f>
        <v>8.9786214719507331</v>
      </c>
      <c r="K660" s="6">
        <f>E660-E$1097</f>
        <v>-2.7677322134050426</v>
      </c>
      <c r="L660" s="6">
        <f>F660-F$1097</f>
        <v>-1.6614878914475391</v>
      </c>
      <c r="M660" s="6">
        <f>G660-G$1097</f>
        <v>-1.1763324899493117</v>
      </c>
      <c r="N660" s="6">
        <f>H660-H$1097</f>
        <v>-1.1351716466924842</v>
      </c>
      <c r="O660" s="6">
        <f>I660-I$1097</f>
        <v>-0.96032590860154343</v>
      </c>
    </row>
    <row r="661" spans="1:15" x14ac:dyDescent="0.15">
      <c r="A661" s="1">
        <v>29</v>
      </c>
      <c r="B661" s="1" t="s">
        <v>296</v>
      </c>
      <c r="C661" s="1">
        <v>14</v>
      </c>
      <c r="D661" s="1" t="s">
        <v>27</v>
      </c>
      <c r="E661" s="4">
        <f>IF(マンアワー!E661&gt;0,LN(マンアワー!E661),0)</f>
        <v>6.5668355807220991</v>
      </c>
      <c r="F661" s="4">
        <f>IF(マンアワー!F661&gt;0,LN(マンアワー!F661),0)</f>
        <v>6.7934266806214563</v>
      </c>
      <c r="G661" s="4">
        <f>IF(マンアワー!G661&gt;0,LN(マンアワー!G661),0)</f>
        <v>6.7314172606499429</v>
      </c>
      <c r="H661" s="4">
        <f>IF(マンアワー!H661&gt;0,LN(マンアワー!H661),0)</f>
        <v>6.3278514933701464</v>
      </c>
      <c r="I661" s="4">
        <f>IF(マンアワー!I661&gt;0,LN(マンアワー!I661),0)</f>
        <v>6.7742906948910111</v>
      </c>
      <c r="K661" s="6">
        <f>E661-E$1098</f>
        <v>-1.3882962636869225</v>
      </c>
      <c r="L661" s="6">
        <f>F661-F$1098</f>
        <v>-1.5571775201619555</v>
      </c>
      <c r="M661" s="6">
        <f>G661-G$1098</f>
        <v>-1.8144219771637857</v>
      </c>
      <c r="N661" s="6">
        <f>H661-H$1098</f>
        <v>-1.8448657258281971</v>
      </c>
      <c r="O661" s="6">
        <f>I661-I$1098</f>
        <v>-1.3721975024734387</v>
      </c>
    </row>
    <row r="662" spans="1:15" x14ac:dyDescent="0.15">
      <c r="A662" s="1">
        <v>29</v>
      </c>
      <c r="B662" s="1" t="s">
        <v>296</v>
      </c>
      <c r="C662" s="1">
        <v>15</v>
      </c>
      <c r="D662" s="1" t="s">
        <v>28</v>
      </c>
      <c r="E662" s="4">
        <f>IF(マンアワー!E662&gt;0,LN(マンアワー!E662),0)</f>
        <v>11.384025510585106</v>
      </c>
      <c r="F662" s="4">
        <f>IF(マンアワー!F662&gt;0,LN(マンアワー!F662),0)</f>
        <v>11.246199157856905</v>
      </c>
      <c r="G662" s="4">
        <f>IF(マンアワー!G662&gt;0,LN(マンアワー!G662),0)</f>
        <v>11.235818486150508</v>
      </c>
      <c r="H662" s="4">
        <f>IF(マンアワー!H662&gt;0,LN(マンアワー!H662),0)</f>
        <v>11.003602815243195</v>
      </c>
      <c r="I662" s="4">
        <f>IF(マンアワー!I662&gt;0,LN(マンアワー!I662),0)</f>
        <v>10.660470350410021</v>
      </c>
      <c r="K662" s="6">
        <f>E662-E$1099</f>
        <v>1.083593989350895E-2</v>
      </c>
      <c r="L662" s="6">
        <f>F662-F$1099</f>
        <v>-5.5311400170239722E-2</v>
      </c>
      <c r="M662" s="6">
        <f>G662-G$1099</f>
        <v>-8.0637954304004111E-2</v>
      </c>
      <c r="N662" s="6">
        <f>H662-H$1099</f>
        <v>-6.5244794646826421E-2</v>
      </c>
      <c r="O662" s="6">
        <f>I662-I$1099</f>
        <v>-8.2037661574716481E-2</v>
      </c>
    </row>
    <row r="663" spans="1:15" x14ac:dyDescent="0.15">
      <c r="A663" s="1">
        <v>29</v>
      </c>
      <c r="B663" s="1" t="s">
        <v>295</v>
      </c>
      <c r="C663" s="1">
        <v>16</v>
      </c>
      <c r="D663" s="1" t="s">
        <v>11</v>
      </c>
      <c r="E663" s="4">
        <f>IF(マンアワー!E663&gt;0,LN(マンアワー!E663),0)</f>
        <v>11.05695944044756</v>
      </c>
      <c r="F663" s="4">
        <f>IF(マンアワー!F663&gt;0,LN(マンアワー!F663),0)</f>
        <v>11.402510701292911</v>
      </c>
      <c r="G663" s="4">
        <f>IF(マンアワー!G663&gt;0,LN(マンアワー!G663),0)</f>
        <v>11.468858970506442</v>
      </c>
      <c r="H663" s="4">
        <f>IF(マンアワー!H663&gt;0,LN(マンアワー!H663),0)</f>
        <v>11.43506132434006</v>
      </c>
      <c r="I663" s="4">
        <f>IF(マンアワー!I663&gt;0,LN(マンアワー!I663),0)</f>
        <v>11.066710637594737</v>
      </c>
      <c r="K663" s="6">
        <f>E663-E$1100</f>
        <v>-0.92533420411778344</v>
      </c>
      <c r="L663" s="6">
        <f>F663-F$1100</f>
        <v>-0.88341908774523326</v>
      </c>
      <c r="M663" s="6">
        <f>G663-G$1100</f>
        <v>-0.79664648797948878</v>
      </c>
      <c r="N663" s="6">
        <f>H663-H$1100</f>
        <v>-0.81666073334176303</v>
      </c>
      <c r="O663" s="6">
        <f>I663-I$1100</f>
        <v>-0.90244830916473084</v>
      </c>
    </row>
    <row r="664" spans="1:15" x14ac:dyDescent="0.15">
      <c r="A664" s="1">
        <v>29</v>
      </c>
      <c r="B664" s="1" t="s">
        <v>295</v>
      </c>
      <c r="C664" s="1">
        <v>17</v>
      </c>
      <c r="D664" s="1" t="s">
        <v>12</v>
      </c>
      <c r="E664" s="4">
        <f>IF(マンアワー!E664&gt;0,LN(マンアワー!E664),0)</f>
        <v>8.4125916492078936</v>
      </c>
      <c r="F664" s="4">
        <f>IF(マンアワー!F664&gt;0,LN(マンアワー!F664),0)</f>
        <v>8.9346222847538037</v>
      </c>
      <c r="G664" s="4">
        <f>IF(マンアワー!G664&gt;0,LN(マンアワー!G664),0)</f>
        <v>8.7873811133717066</v>
      </c>
      <c r="H664" s="4">
        <f>IF(マンアワー!H664&gt;0,LN(マンアワー!H664),0)</f>
        <v>8.9010375150277206</v>
      </c>
      <c r="I664" s="4">
        <f>IF(マンアワー!I664&gt;0,LN(マンアワー!I664),0)</f>
        <v>8.7675056683685373</v>
      </c>
      <c r="K664" s="6">
        <f>E664-E$1101</f>
        <v>-0.75991368699769168</v>
      </c>
      <c r="L664" s="6">
        <f>F664-F$1101</f>
        <v>-0.4013180327130037</v>
      </c>
      <c r="M664" s="6">
        <f>G664-G$1101</f>
        <v>-0.65992968432169619</v>
      </c>
      <c r="N664" s="6">
        <f>H664-H$1101</f>
        <v>-0.59568394890140475</v>
      </c>
      <c r="O664" s="6">
        <f>I664-I$1101</f>
        <v>-0.67701860670833724</v>
      </c>
    </row>
    <row r="665" spans="1:15" x14ac:dyDescent="0.15">
      <c r="A665" s="1">
        <v>29</v>
      </c>
      <c r="B665" s="1" t="s">
        <v>295</v>
      </c>
      <c r="C665" s="1">
        <v>18</v>
      </c>
      <c r="D665" s="1" t="s">
        <v>13</v>
      </c>
      <c r="E665" s="4">
        <f>IF(マンアワー!E665&gt;0,LN(マンアワー!E665),0)</f>
        <v>11.753203999087704</v>
      </c>
      <c r="F665" s="4">
        <f>IF(マンアワー!F665&gt;0,LN(マンアワー!F665),0)</f>
        <v>11.911122404285377</v>
      </c>
      <c r="G665" s="4">
        <f>IF(マンアワー!G665&gt;0,LN(マンアワー!G665),0)</f>
        <v>11.765639378594662</v>
      </c>
      <c r="H665" s="4">
        <f>IF(マンアワー!H665&gt;0,LN(マンアワー!H665),0)</f>
        <v>11.751995858374393</v>
      </c>
      <c r="I665" s="4">
        <f>IF(マンアワー!I665&gt;0,LN(マンアワー!I665),0)</f>
        <v>11.56320757062544</v>
      </c>
      <c r="K665" s="6">
        <f>E665-E$1102</f>
        <v>-0.83537647489460909</v>
      </c>
      <c r="L665" s="6">
        <f>F665-F$1102</f>
        <v>-0.80228747264042966</v>
      </c>
      <c r="M665" s="6">
        <f>G665-G$1102</f>
        <v>-0.87946535639249568</v>
      </c>
      <c r="N665" s="6">
        <f>H665-H$1102</f>
        <v>-0.75618199410197207</v>
      </c>
      <c r="O665" s="6">
        <f>I665-I$1102</f>
        <v>-0.77269815262523522</v>
      </c>
    </row>
    <row r="666" spans="1:15" x14ac:dyDescent="0.15">
      <c r="A666" s="1">
        <v>29</v>
      </c>
      <c r="B666" s="1" t="s">
        <v>295</v>
      </c>
      <c r="C666" s="1">
        <v>19</v>
      </c>
      <c r="D666" s="1" t="s">
        <v>14</v>
      </c>
      <c r="E666" s="4">
        <f>IF(マンアワー!E666&gt;0,LN(マンアワー!E666),0)</f>
        <v>9.4776971592700789</v>
      </c>
      <c r="F666" s="4">
        <f>IF(マンアワー!F666&gt;0,LN(マンアワー!F666),0)</f>
        <v>10.066394080705363</v>
      </c>
      <c r="G666" s="4">
        <f>IF(マンアワー!G666&gt;0,LN(マンアワー!G666),0)</f>
        <v>10.107261746094679</v>
      </c>
      <c r="H666" s="4">
        <f>IF(マンアワー!H666&gt;0,LN(マンアワー!H666),0)</f>
        <v>10.037783665092466</v>
      </c>
      <c r="I666" s="4">
        <f>IF(マンアワー!I666&gt;0,LN(マンアワー!I666),0)</f>
        <v>10.093682404958566</v>
      </c>
      <c r="K666" s="6">
        <f>E666-E$1103</f>
        <v>-0.97510799706563134</v>
      </c>
      <c r="L666" s="6">
        <f>F666-F$1103</f>
        <v>-0.67149551200294155</v>
      </c>
      <c r="M666" s="6">
        <f>G666-G$1103</f>
        <v>-0.73683228538867596</v>
      </c>
      <c r="N666" s="6">
        <f>H666-H$1103</f>
        <v>-0.67727353209845198</v>
      </c>
      <c r="O666" s="6">
        <f>I666-I$1103</f>
        <v>-0.58109959160872648</v>
      </c>
    </row>
    <row r="667" spans="1:15" x14ac:dyDescent="0.15">
      <c r="A667" s="1">
        <v>29</v>
      </c>
      <c r="B667" s="1" t="s">
        <v>298</v>
      </c>
      <c r="C667" s="1">
        <v>20</v>
      </c>
      <c r="D667" s="1" t="s">
        <v>15</v>
      </c>
      <c r="E667" s="4">
        <f>IF(マンアワー!E667&gt;0,LN(マンアワー!E667),0)</f>
        <v>7.9022779445494953</v>
      </c>
      <c r="F667" s="4">
        <f>IF(マンアワー!F667&gt;0,LN(マンアワー!F667),0)</f>
        <v>8.8353444877328347</v>
      </c>
      <c r="G667" s="4">
        <f>IF(マンアワー!G667&gt;0,LN(マンアワー!G667),0)</f>
        <v>9.4679370022890197</v>
      </c>
      <c r="H667" s="4">
        <f>IF(マンアワー!H667&gt;0,LN(マンアワー!H667),0)</f>
        <v>9.5143672781225312</v>
      </c>
      <c r="I667" s="4">
        <f>IF(マンアワー!I667&gt;0,LN(マンアワー!I667),0)</f>
        <v>9.4249734815126924</v>
      </c>
      <c r="K667" s="6">
        <f>E667-E$1104</f>
        <v>-0.76878554211039063</v>
      </c>
      <c r="L667" s="6">
        <f>F667-F$1104</f>
        <v>-0.44101990943307356</v>
      </c>
      <c r="M667" s="6">
        <f>G667-G$1104</f>
        <v>-0.19916275005089901</v>
      </c>
      <c r="N667" s="6">
        <f>H667-H$1104</f>
        <v>-0.18846232984179245</v>
      </c>
      <c r="O667" s="6">
        <f>I667-I$1104</f>
        <v>-0.23219651670737562</v>
      </c>
    </row>
    <row r="668" spans="1:15" x14ac:dyDescent="0.15">
      <c r="A668" s="1">
        <v>29</v>
      </c>
      <c r="B668" s="1" t="s">
        <v>295</v>
      </c>
      <c r="C668" s="1">
        <v>21</v>
      </c>
      <c r="D668" s="1" t="s">
        <v>16</v>
      </c>
      <c r="E668" s="4">
        <f>IF(マンアワー!E668&gt;0,LN(マンアワー!E668),0)</f>
        <v>10.439230115304303</v>
      </c>
      <c r="F668" s="4">
        <f>IF(マンアワー!F668&gt;0,LN(マンアワー!F668),0)</f>
        <v>10.543570861844874</v>
      </c>
      <c r="G668" s="4">
        <f>IF(マンアワー!G668&gt;0,LN(マンアワー!G668),0)</f>
        <v>10.795421750037693</v>
      </c>
      <c r="H668" s="4">
        <f>IF(マンアワー!H668&gt;0,LN(マンアワー!H668),0)</f>
        <v>10.923101551322024</v>
      </c>
      <c r="I668" s="4">
        <f>IF(マンアワー!I668&gt;0,LN(マンアワー!I668),0)</f>
        <v>10.712141433206249</v>
      </c>
      <c r="K668" s="6">
        <f>E668-E$1105</f>
        <v>-1.1209402624201843</v>
      </c>
      <c r="L668" s="6">
        <f>F668-F$1105</f>
        <v>-1.0708785637581961</v>
      </c>
      <c r="M668" s="6">
        <f>G668-G$1105</f>
        <v>-0.86067755064102158</v>
      </c>
      <c r="N668" s="6">
        <f>H668-H$1105</f>
        <v>-0.69718382899976561</v>
      </c>
      <c r="O668" s="6">
        <f>I668-I$1105</f>
        <v>-0.81900141876172228</v>
      </c>
    </row>
    <row r="669" spans="1:15" x14ac:dyDescent="0.15">
      <c r="A669" s="1">
        <v>29</v>
      </c>
      <c r="B669" s="1" t="s">
        <v>149</v>
      </c>
      <c r="C669" s="1">
        <v>22</v>
      </c>
      <c r="D669" s="1" t="s">
        <v>8</v>
      </c>
      <c r="E669" s="4">
        <f>IF(マンアワー!E669&gt;0,LN(マンアワー!E669),0)</f>
        <v>11.643520111522093</v>
      </c>
      <c r="F669" s="4">
        <f>IF(マンアワー!F669&gt;0,LN(マンアワー!F669),0)</f>
        <v>12.001145840865334</v>
      </c>
      <c r="G669" s="4">
        <f>IF(マンアワー!G669&gt;0,LN(マンアワー!G669),0)</f>
        <v>12.394469913091861</v>
      </c>
      <c r="H669" s="4">
        <f>IF(マンアワー!H669&gt;0,LN(マンアワー!H669),0)</f>
        <v>12.579816330288791</v>
      </c>
      <c r="I669" s="4">
        <f>IF(マンアワー!I669&gt;0,LN(マンアワー!I669),0)</f>
        <v>12.731609850298241</v>
      </c>
      <c r="K669" s="6">
        <f>E669-E$1106</f>
        <v>-0.91969827785390557</v>
      </c>
      <c r="L669" s="6">
        <f>F669-F$1106</f>
        <v>-0.81634275159728453</v>
      </c>
      <c r="M669" s="6">
        <f>G669-G$1106</f>
        <v>-0.672828319882111</v>
      </c>
      <c r="N669" s="6">
        <f>H669-H$1106</f>
        <v>-0.60554284114610191</v>
      </c>
      <c r="O669" s="6">
        <f>I669-I$1106</f>
        <v>-0.56165952762733795</v>
      </c>
    </row>
    <row r="670" spans="1:15" x14ac:dyDescent="0.15">
      <c r="A670" s="1">
        <v>29</v>
      </c>
      <c r="B670" s="1" t="s">
        <v>149</v>
      </c>
      <c r="C670" s="1">
        <v>23</v>
      </c>
      <c r="D670" s="1" t="s">
        <v>29</v>
      </c>
      <c r="E670" s="4">
        <f>IF(マンアワー!E670&gt;0,LN(マンアワー!E670),0)</f>
        <v>10.769484622811708</v>
      </c>
      <c r="F670" s="4">
        <f>IF(マンアワー!F670&gt;0,LN(マンアワー!F670),0)</f>
        <v>11.167892722277609</v>
      </c>
      <c r="G670" s="4">
        <f>IF(マンアワー!G670&gt;0,LN(マンアワー!G670),0)</f>
        <v>11.265648374118445</v>
      </c>
      <c r="H670" s="4">
        <f>IF(マンアワー!H670&gt;0,LN(マンアワー!H670),0)</f>
        <v>11.166301340560278</v>
      </c>
      <c r="I670" s="4">
        <f>IF(マンアワー!I670&gt;0,LN(マンアワー!I670),0)</f>
        <v>10.949475936346186</v>
      </c>
      <c r="K670" s="6">
        <f>E670-E$1107</f>
        <v>-0.8412427478452944</v>
      </c>
      <c r="L670" s="6">
        <f>F670-F$1107</f>
        <v>-0.58890219955029188</v>
      </c>
      <c r="M670" s="6">
        <f>G670-G$1107</f>
        <v>-0.47298594024018037</v>
      </c>
      <c r="N670" s="6">
        <f>H670-H$1107</f>
        <v>-0.49531952067365204</v>
      </c>
      <c r="O670" s="6">
        <f>I670-I$1107</f>
        <v>-0.54739656987713481</v>
      </c>
    </row>
    <row r="671" spans="1:15" x14ac:dyDescent="0.15">
      <c r="A671" s="1">
        <v>30</v>
      </c>
      <c r="B671" s="1" t="s">
        <v>299</v>
      </c>
      <c r="C671" s="1">
        <v>1</v>
      </c>
      <c r="D671" s="1" t="s">
        <v>9</v>
      </c>
      <c r="E671" s="4">
        <f>IF(マンアワー!E671&gt;0,LN(マンアワー!E671),0)</f>
        <v>12.286754407474508</v>
      </c>
      <c r="F671" s="4">
        <f>IF(マンアワー!F671&gt;0,LN(マンアワー!F671),0)</f>
        <v>12.062079490864662</v>
      </c>
      <c r="G671" s="4">
        <f>IF(マンアワー!G671&gt;0,LN(マンアワー!G671),0)</f>
        <v>11.77272134974177</v>
      </c>
      <c r="H671" s="4">
        <f>IF(マンアワー!H671&gt;0,LN(マンアワー!H671),0)</f>
        <v>11.465245444710142</v>
      </c>
      <c r="I671" s="4">
        <f>IF(マンアワー!I671&gt;0,LN(マンアワー!I671),0)</f>
        <v>11.286455242333535</v>
      </c>
      <c r="K671" s="6">
        <f>E671-E$1085</f>
        <v>-0.54127723343296985</v>
      </c>
      <c r="L671" s="6">
        <f>F671-F$1085</f>
        <v>-0.34752292721980638</v>
      </c>
      <c r="M671" s="6">
        <f>G671-G$1085</f>
        <v>-0.23348573451205112</v>
      </c>
      <c r="N671" s="6">
        <f>H671-H$1085</f>
        <v>-0.11581065001053759</v>
      </c>
      <c r="O671" s="6">
        <f>I671-I$1085</f>
        <v>-5.6293636377700906E-2</v>
      </c>
    </row>
    <row r="672" spans="1:15" x14ac:dyDescent="0.15">
      <c r="A672" s="1">
        <v>30</v>
      </c>
      <c r="B672" s="1" t="s">
        <v>299</v>
      </c>
      <c r="C672" s="1">
        <v>2</v>
      </c>
      <c r="D672" s="1" t="s">
        <v>10</v>
      </c>
      <c r="E672" s="4">
        <f>IF(マンアワー!E672&gt;0,LN(マンアワー!E672),0)</f>
        <v>7.9077530987742906</v>
      </c>
      <c r="F672" s="4">
        <f>IF(マンアワー!F672&gt;0,LN(マンアワー!F672),0)</f>
        <v>7.0153490428881762</v>
      </c>
      <c r="G672" s="4">
        <f>IF(マンアワー!G672&gt;0,LN(マンアワー!G672),0)</f>
        <v>6.0630206421260651</v>
      </c>
      <c r="H672" s="4">
        <f>IF(マンアワー!H672&gt;0,LN(マンアワー!H672),0)</f>
        <v>5.6923672865537043</v>
      </c>
      <c r="I672" s="4">
        <f>IF(マンアワー!I672&gt;0,LN(マンアワー!I672),0)</f>
        <v>5.0169526283242689</v>
      </c>
      <c r="K672" s="6">
        <f>E672-E$1086</f>
        <v>-0.94057320493171215</v>
      </c>
      <c r="L672" s="6">
        <f>F672-F$1086</f>
        <v>-1.3053725476971314</v>
      </c>
      <c r="M672" s="6">
        <f>G672-G$1086</f>
        <v>-2.0127115718390352</v>
      </c>
      <c r="N672" s="6">
        <f>H672-H$1086</f>
        <v>-2.0265772826342596</v>
      </c>
      <c r="O672" s="6">
        <f>I672-I$1086</f>
        <v>-1.9594612359131256</v>
      </c>
    </row>
    <row r="673" spans="1:15" x14ac:dyDescent="0.15">
      <c r="A673" s="1">
        <v>30</v>
      </c>
      <c r="B673" s="1" t="s">
        <v>300</v>
      </c>
      <c r="C673" s="1">
        <v>3</v>
      </c>
      <c r="D673" s="1" t="s">
        <v>17</v>
      </c>
      <c r="E673" s="4">
        <f>IF(マンアワー!E673&gt;0,LN(マンアワー!E673),0)</f>
        <v>10.031981572899895</v>
      </c>
      <c r="F673" s="4">
        <f>IF(マンアワー!F673&gt;0,LN(マンアワー!F673),0)</f>
        <v>9.8474869881276952</v>
      </c>
      <c r="G673" s="4">
        <f>IF(マンアワー!G673&gt;0,LN(マンアワー!G673),0)</f>
        <v>10.109794179650656</v>
      </c>
      <c r="H673" s="4">
        <f>IF(マンアワー!H673&gt;0,LN(マンアワー!H673),0)</f>
        <v>10.074422561623422</v>
      </c>
      <c r="I673" s="4">
        <f>IF(マンアワー!I673&gt;0,LN(マンアワー!I673),0)</f>
        <v>9.9377597011462555</v>
      </c>
      <c r="K673" s="6">
        <f>E673-E$1087</f>
        <v>-0.67756512137404457</v>
      </c>
      <c r="L673" s="6">
        <f>F673-F$1087</f>
        <v>-0.87064173568354519</v>
      </c>
      <c r="M673" s="6">
        <f>G673-G$1087</f>
        <v>-0.71410492369690282</v>
      </c>
      <c r="N673" s="6">
        <f>H673-H$1087</f>
        <v>-0.65244583093655528</v>
      </c>
      <c r="O673" s="6">
        <f>I673-I$1087</f>
        <v>-0.66875618875875631</v>
      </c>
    </row>
    <row r="674" spans="1:15" x14ac:dyDescent="0.15">
      <c r="A674" s="1">
        <v>30</v>
      </c>
      <c r="B674" s="1" t="s">
        <v>300</v>
      </c>
      <c r="C674" s="1">
        <v>4</v>
      </c>
      <c r="D674" s="1" t="s">
        <v>18</v>
      </c>
      <c r="E674" s="4">
        <f>IF(マンアワー!E674&gt;0,LN(マンアワー!E674),0)</f>
        <v>11.089647989975232</v>
      </c>
      <c r="F674" s="4">
        <f>IF(マンアワー!F674&gt;0,LN(マンアワー!F674),0)</f>
        <v>10.848492750670001</v>
      </c>
      <c r="G674" s="4">
        <f>IF(マンアワー!G674&gt;0,LN(マンアワー!G674),0)</f>
        <v>10.772097151664186</v>
      </c>
      <c r="H674" s="4">
        <f>IF(マンアワー!H674&gt;0,LN(マンアワー!H674),0)</f>
        <v>10.072884428568527</v>
      </c>
      <c r="I674" s="4">
        <f>IF(マンアワー!I674&gt;0,LN(マンアワー!I674),0)</f>
        <v>9.2316578086236607</v>
      </c>
      <c r="K674" s="6">
        <f>E674-E$1088</f>
        <v>0.18058066976246856</v>
      </c>
      <c r="L674" s="6">
        <f>F674-F$1088</f>
        <v>-7.5171217774272492E-3</v>
      </c>
      <c r="M674" s="6">
        <f>G674-G$1088</f>
        <v>-0.10301431915872783</v>
      </c>
      <c r="N674" s="6">
        <f>H674-H$1088</f>
        <v>-0.14495370260678442</v>
      </c>
      <c r="O674" s="6">
        <f>I674-I$1088</f>
        <v>-0.20347083396035259</v>
      </c>
    </row>
    <row r="675" spans="1:15" x14ac:dyDescent="0.15">
      <c r="A675" s="1">
        <v>30</v>
      </c>
      <c r="B675" s="1" t="s">
        <v>300</v>
      </c>
      <c r="C675" s="1">
        <v>5</v>
      </c>
      <c r="D675" s="1" t="s">
        <v>19</v>
      </c>
      <c r="E675" s="4">
        <f>IF(マンアワー!E675&gt;0,LN(マンアワー!E675),0)</f>
        <v>8.8822464847148535</v>
      </c>
      <c r="F675" s="4">
        <f>IF(マンアワー!F675&gt;0,LN(マンアワー!F675),0)</f>
        <v>8.46685896508985</v>
      </c>
      <c r="G675" s="4">
        <f>IF(マンアワー!G675&gt;0,LN(マンアワー!G675),0)</f>
        <v>8.3233863346534918</v>
      </c>
      <c r="H675" s="4">
        <f>IF(マンアワー!H675&gt;0,LN(マンアワー!H675),0)</f>
        <v>7.8984061054499479</v>
      </c>
      <c r="I675" s="4">
        <f>IF(マンアワー!I675&gt;0,LN(マンアワー!I675),0)</f>
        <v>7.4693449463080634</v>
      </c>
      <c r="K675" s="6">
        <f>E675-E$1089</f>
        <v>-0.46021139803583466</v>
      </c>
      <c r="L675" s="6">
        <f>F675-F$1089</f>
        <v>-0.71971958398868807</v>
      </c>
      <c r="M675" s="6">
        <f>G675-G$1089</f>
        <v>-0.9236183974850114</v>
      </c>
      <c r="N675" s="6">
        <f>H675-H$1089</f>
        <v>-1.1635031781118306</v>
      </c>
      <c r="O675" s="6">
        <f>I675-I$1089</f>
        <v>-1.2938951761003183</v>
      </c>
    </row>
    <row r="676" spans="1:15" x14ac:dyDescent="0.15">
      <c r="A676" s="1">
        <v>30</v>
      </c>
      <c r="B676" s="1" t="s">
        <v>300</v>
      </c>
      <c r="C676" s="1">
        <v>6</v>
      </c>
      <c r="D676" s="1" t="s">
        <v>3</v>
      </c>
      <c r="E676" s="4">
        <f>IF(マンアワー!E676&gt;0,LN(マンアワー!E676),0)</f>
        <v>9.4463259273803164</v>
      </c>
      <c r="F676" s="4">
        <f>IF(マンアワー!F676&gt;0,LN(マンアワー!F676),0)</f>
        <v>9.2324902252707108</v>
      </c>
      <c r="G676" s="4">
        <f>IF(マンアワー!G676&gt;0,LN(マンアワー!G676),0)</f>
        <v>9.1974554647117461</v>
      </c>
      <c r="H676" s="4">
        <f>IF(マンアワー!H676&gt;0,LN(マンアワー!H676),0)</f>
        <v>9.2331363375042272</v>
      </c>
      <c r="I676" s="4">
        <f>IF(マンアワー!I676&gt;0,LN(マンアワー!I676),0)</f>
        <v>9.0054878170310211</v>
      </c>
      <c r="K676" s="6">
        <f>E676-E$1090</f>
        <v>0.10157717671169841</v>
      </c>
      <c r="L676" s="6">
        <f>F676-F$1090</f>
        <v>9.9513987879328525E-2</v>
      </c>
      <c r="M676" s="6">
        <f>G676-G$1090</f>
        <v>2.6975580639669872E-2</v>
      </c>
      <c r="N676" s="6">
        <f>H676-H$1090</f>
        <v>0.10180120134388915</v>
      </c>
      <c r="O676" s="6">
        <f>I676-I$1090</f>
        <v>1.1854956013349849E-2</v>
      </c>
    </row>
    <row r="677" spans="1:15" x14ac:dyDescent="0.15">
      <c r="A677" s="1">
        <v>30</v>
      </c>
      <c r="B677" s="1" t="s">
        <v>301</v>
      </c>
      <c r="C677" s="1">
        <v>7</v>
      </c>
      <c r="D677" s="1" t="s">
        <v>20</v>
      </c>
      <c r="E677" s="4">
        <f>IF(マンアワー!E677&gt;0,LN(マンアワー!E677),0)</f>
        <v>8.818474854817298</v>
      </c>
      <c r="F677" s="4">
        <f>IF(マンアワー!F677&gt;0,LN(マンアワー!F677),0)</f>
        <v>8.8188533755638989</v>
      </c>
      <c r="G677" s="4">
        <f>IF(マンアワー!G677&gt;0,LN(マンアワー!G677),0)</f>
        <v>7.9534722106510953</v>
      </c>
      <c r="H677" s="4">
        <f>IF(マンアワー!H677&gt;0,LN(マンアワー!H677),0)</f>
        <v>7.7991307479253793</v>
      </c>
      <c r="I677" s="4">
        <f>IF(マンアワー!I677&gt;0,LN(マンアワー!I677),0)</f>
        <v>7.5397124125873152</v>
      </c>
      <c r="K677" s="6">
        <f>E677-E$1091</f>
        <v>2.3165234181321743</v>
      </c>
      <c r="L677" s="6">
        <f>F677-F$1091</f>
        <v>2.2735510199246649</v>
      </c>
      <c r="M677" s="6">
        <f>G677-G$1091</f>
        <v>1.5264421365880709</v>
      </c>
      <c r="N677" s="6">
        <f>H677-H$1091</f>
        <v>1.4762735138732577</v>
      </c>
      <c r="O677" s="6">
        <f>I677-I$1091</f>
        <v>1.322370914105214</v>
      </c>
    </row>
    <row r="678" spans="1:15" x14ac:dyDescent="0.15">
      <c r="A678" s="1">
        <v>30</v>
      </c>
      <c r="B678" s="1" t="s">
        <v>300</v>
      </c>
      <c r="C678" s="1">
        <v>8</v>
      </c>
      <c r="D678" s="1" t="s">
        <v>21</v>
      </c>
      <c r="E678" s="4">
        <f>IF(マンアワー!E678&gt;0,LN(マンアワー!E678),0)</f>
        <v>8.7900271063011086</v>
      </c>
      <c r="F678" s="4">
        <f>IF(マンアワー!F678&gt;0,LN(マンアワー!F678),0)</f>
        <v>8.7843303290151589</v>
      </c>
      <c r="G678" s="4">
        <f>IF(マンアワー!G678&gt;0,LN(マンアワー!G678),0)</f>
        <v>8.7209369657013074</v>
      </c>
      <c r="H678" s="4">
        <f>IF(マンアワー!H678&gt;0,LN(マンアワー!H678),0)</f>
        <v>8.5304189135462796</v>
      </c>
      <c r="I678" s="4">
        <f>IF(マンアワー!I678&gt;0,LN(マンアワー!I678),0)</f>
        <v>8.1013911872194235</v>
      </c>
      <c r="K678" s="6">
        <f>E678-E$1092</f>
        <v>-1.1997146499324955</v>
      </c>
      <c r="L678" s="6">
        <f>F678-F$1092</f>
        <v>-1.1952748300216882</v>
      </c>
      <c r="M678" s="6">
        <f>G678-G$1092</f>
        <v>-1.1654388086333913</v>
      </c>
      <c r="N678" s="6">
        <f>H678-H$1092</f>
        <v>-1.0946162981209913</v>
      </c>
      <c r="O678" s="6">
        <f>I678-I$1092</f>
        <v>-1.0621758644718611</v>
      </c>
    </row>
    <row r="679" spans="1:15" x14ac:dyDescent="0.15">
      <c r="A679" s="1">
        <v>30</v>
      </c>
      <c r="B679" s="1" t="s">
        <v>300</v>
      </c>
      <c r="C679" s="1">
        <v>9</v>
      </c>
      <c r="D679" s="1" t="s">
        <v>22</v>
      </c>
      <c r="E679" s="4">
        <f>IF(マンアワー!E679&gt;0,LN(マンアワー!E679),0)</f>
        <v>10.941443078889231</v>
      </c>
      <c r="F679" s="4">
        <f>IF(マンアワー!F679&gt;0,LN(マンアワー!F679),0)</f>
        <v>10.528563177808742</v>
      </c>
      <c r="G679" s="4">
        <f>IF(マンアワー!G679&gt;0,LN(マンアワー!G679),0)</f>
        <v>10.126614514270987</v>
      </c>
      <c r="H679" s="4">
        <f>IF(マンアワー!H679&gt;0,LN(マンアワー!H679),0)</f>
        <v>9.6555065454117717</v>
      </c>
      <c r="I679" s="4">
        <f>IF(マンアワー!I679&gt;0,LN(マンアワー!I679),0)</f>
        <v>9.4965393443678359</v>
      </c>
      <c r="K679" s="6">
        <f>E679-E$1093</f>
        <v>1.0075180243732031</v>
      </c>
      <c r="L679" s="6">
        <f>F679-F$1093</f>
        <v>0.83572802754031628</v>
      </c>
      <c r="M679" s="6">
        <f>G679-G$1093</f>
        <v>0.58270064976255931</v>
      </c>
      <c r="N679" s="6">
        <f>H679-H$1093</f>
        <v>0.32840150487157516</v>
      </c>
      <c r="O679" s="6">
        <f>I679-I$1093</f>
        <v>0.1504345496384758</v>
      </c>
    </row>
    <row r="680" spans="1:15" x14ac:dyDescent="0.15">
      <c r="A680" s="1">
        <v>30</v>
      </c>
      <c r="B680" s="1" t="s">
        <v>300</v>
      </c>
      <c r="C680" s="1">
        <v>10</v>
      </c>
      <c r="D680" s="1" t="s">
        <v>23</v>
      </c>
      <c r="E680" s="4">
        <f>IF(マンアワー!E680&gt;0,LN(マンアワー!E680),0)</f>
        <v>9.6851036781953326</v>
      </c>
      <c r="F680" s="4">
        <f>IF(マンアワー!F680&gt;0,LN(マンアワー!F680),0)</f>
        <v>9.3128744283764426</v>
      </c>
      <c r="G680" s="4">
        <f>IF(マンアワー!G680&gt;0,LN(マンアワー!G680),0)</f>
        <v>9.6176998507391058</v>
      </c>
      <c r="H680" s="4">
        <f>IF(マンアワー!H680&gt;0,LN(マンアワー!H680),0)</f>
        <v>9.3342924868824824</v>
      </c>
      <c r="I680" s="4">
        <f>IF(マンアワー!I680&gt;0,LN(マンアワー!I680),0)</f>
        <v>9.024501285745238</v>
      </c>
      <c r="K680" s="6">
        <f>E680-E$1094</f>
        <v>-0.42361078323163781</v>
      </c>
      <c r="L680" s="6">
        <f>F680-F$1094</f>
        <v>-0.74682010248561426</v>
      </c>
      <c r="M680" s="6">
        <f>G680-G$1094</f>
        <v>-0.67977317254325698</v>
      </c>
      <c r="N680" s="6">
        <f>H680-H$1094</f>
        <v>-0.77857045179839979</v>
      </c>
      <c r="O680" s="6">
        <f>I680-I$1094</f>
        <v>-0.83395968709919188</v>
      </c>
    </row>
    <row r="681" spans="1:15" x14ac:dyDescent="0.15">
      <c r="A681" s="1">
        <v>30</v>
      </c>
      <c r="B681" s="1" t="s">
        <v>300</v>
      </c>
      <c r="C681" s="1">
        <v>11</v>
      </c>
      <c r="D681" s="1" t="s">
        <v>24</v>
      </c>
      <c r="E681" s="4">
        <f>IF(マンアワー!E681&gt;0,LN(マンアワー!E681),0)</f>
        <v>9.4964348560733498</v>
      </c>
      <c r="F681" s="4">
        <f>IF(マンアワー!F681&gt;0,LN(マンアワー!F681),0)</f>
        <v>9.5546360803633092</v>
      </c>
      <c r="G681" s="4">
        <f>IF(マンアワー!G681&gt;0,LN(マンアワー!G681),0)</f>
        <v>9.6995406626993699</v>
      </c>
      <c r="H681" s="4">
        <f>IF(マンアワー!H681&gt;0,LN(マンアワー!H681),0)</f>
        <v>9.5863352630370056</v>
      </c>
      <c r="I681" s="4">
        <f>IF(マンアワー!I681&gt;0,LN(マンアワー!I681),0)</f>
        <v>9.502681094887178</v>
      </c>
      <c r="K681" s="6">
        <f>E681-E$1095</f>
        <v>-0.69813759465954028</v>
      </c>
      <c r="L681" s="6">
        <f>F681-F$1095</f>
        <v>-0.69973355084931477</v>
      </c>
      <c r="M681" s="6">
        <f>G681-G$1095</f>
        <v>-0.77741409621410718</v>
      </c>
      <c r="N681" s="6">
        <f>H681-H$1095</f>
        <v>-0.82054947675497303</v>
      </c>
      <c r="O681" s="6">
        <f>I681-I$1095</f>
        <v>-0.77371037332024883</v>
      </c>
    </row>
    <row r="682" spans="1:15" x14ac:dyDescent="0.15">
      <c r="A682" s="1">
        <v>30</v>
      </c>
      <c r="B682" s="1" t="s">
        <v>300</v>
      </c>
      <c r="C682" s="1">
        <v>12</v>
      </c>
      <c r="D682" s="1" t="s">
        <v>25</v>
      </c>
      <c r="E682" s="4">
        <f>IF(マンアワー!E682&gt;0,LN(マンアワー!E682),0)</f>
        <v>7.9405925215067734</v>
      </c>
      <c r="F682" s="4">
        <f>IF(マンアワー!F682&gt;0,LN(マンアワー!F682),0)</f>
        <v>7.6739785782434948</v>
      </c>
      <c r="G682" s="4">
        <f>IF(マンアワー!G682&gt;0,LN(マンアワー!G682),0)</f>
        <v>8.6949549326402753</v>
      </c>
      <c r="H682" s="4">
        <f>IF(マンアワー!H682&gt;0,LN(マンアワー!H682),0)</f>
        <v>8.9762524868102975</v>
      </c>
      <c r="I682" s="4">
        <f>IF(マンアワー!I682&gt;0,LN(マンアワー!I682),0)</f>
        <v>8.9213950651417218</v>
      </c>
      <c r="K682" s="6">
        <f>E682-E$1096</f>
        <v>-2.2482959502024125</v>
      </c>
      <c r="L682" s="6">
        <f>F682-F$1096</f>
        <v>-2.7415822679106485</v>
      </c>
      <c r="M682" s="6">
        <f>G682-G$1096</f>
        <v>-2.2859102382160277</v>
      </c>
      <c r="N682" s="6">
        <f>H682-H$1096</f>
        <v>-1.9067198751830858</v>
      </c>
      <c r="O682" s="6">
        <f>I682-I$1096</f>
        <v>-1.7720554719766888</v>
      </c>
    </row>
    <row r="683" spans="1:15" x14ac:dyDescent="0.15">
      <c r="A683" s="1">
        <v>30</v>
      </c>
      <c r="B683" s="1" t="s">
        <v>300</v>
      </c>
      <c r="C683" s="1">
        <v>13</v>
      </c>
      <c r="D683" s="1" t="s">
        <v>26</v>
      </c>
      <c r="E683" s="4">
        <f>IF(マンアワー!E683&gt;0,LN(マンアワー!E683),0)</f>
        <v>7.7373237117095739</v>
      </c>
      <c r="F683" s="4">
        <f>IF(マンアワー!F683&gt;0,LN(マンアワー!F683),0)</f>
        <v>8.2056536982318615</v>
      </c>
      <c r="G683" s="4">
        <f>IF(マンアワー!G683&gt;0,LN(マンアワー!G683),0)</f>
        <v>7.7562174342277315</v>
      </c>
      <c r="H683" s="4">
        <f>IF(マンアワー!H683&gt;0,LN(マンアワー!H683),0)</f>
        <v>7.6020103199184597</v>
      </c>
      <c r="I683" s="4">
        <f>IF(マンアワー!I683&gt;0,LN(マンアワー!I683),0)</f>
        <v>7.8771150499058251</v>
      </c>
      <c r="K683" s="6">
        <f>E683-E$1097</f>
        <v>-1.8962262265088787</v>
      </c>
      <c r="L683" s="6">
        <f>F683-F$1097</f>
        <v>-1.5603920479894491</v>
      </c>
      <c r="M683" s="6">
        <f>G683-G$1097</f>
        <v>-2.0591579282265799</v>
      </c>
      <c r="N683" s="6">
        <f>H683-H$1097</f>
        <v>-2.1304497159408697</v>
      </c>
      <c r="O683" s="6">
        <f>I683-I$1097</f>
        <v>-2.0618323306464514</v>
      </c>
    </row>
    <row r="684" spans="1:15" x14ac:dyDescent="0.15">
      <c r="A684" s="1">
        <v>30</v>
      </c>
      <c r="B684" s="1" t="s">
        <v>300</v>
      </c>
      <c r="C684" s="1">
        <v>14</v>
      </c>
      <c r="D684" s="1" t="s">
        <v>27</v>
      </c>
      <c r="E684" s="4">
        <f>IF(マンアワー!E684&gt;0,LN(マンアワー!E684),0)</f>
        <v>7.0573475011616145</v>
      </c>
      <c r="F684" s="4">
        <f>IF(マンアワー!F684&gt;0,LN(マンアワー!F684),0)</f>
        <v>7.2431572838536153</v>
      </c>
      <c r="G684" s="4">
        <f>IF(マンアワー!G684&gt;0,LN(マンアワー!G684),0)</f>
        <v>7.9979818875881161</v>
      </c>
      <c r="H684" s="4">
        <f>IF(マンアワー!H684&gt;0,LN(マンアワー!H684),0)</f>
        <v>7.8234495606111176</v>
      </c>
      <c r="I684" s="4">
        <f>IF(マンアワー!I684&gt;0,LN(マンアワー!I684),0)</f>
        <v>7.4227891651395792</v>
      </c>
      <c r="K684" s="6">
        <f>E684-E$1098</f>
        <v>-0.89778434324740708</v>
      </c>
      <c r="L684" s="6">
        <f>F684-F$1098</f>
        <v>-1.1074469169297965</v>
      </c>
      <c r="M684" s="6">
        <f>G684-G$1098</f>
        <v>-0.54785735022561255</v>
      </c>
      <c r="N684" s="6">
        <f>H684-H$1098</f>
        <v>-0.34926765858722586</v>
      </c>
      <c r="O684" s="6">
        <f>I684-I$1098</f>
        <v>-0.72369903222487064</v>
      </c>
    </row>
    <row r="685" spans="1:15" x14ac:dyDescent="0.15">
      <c r="A685" s="1">
        <v>30</v>
      </c>
      <c r="B685" s="1" t="s">
        <v>300</v>
      </c>
      <c r="C685" s="1">
        <v>15</v>
      </c>
      <c r="D685" s="1" t="s">
        <v>28</v>
      </c>
      <c r="E685" s="4">
        <f>IF(マンアワー!E685&gt;0,LN(マンアワー!E685),0)</f>
        <v>11.196073799239665</v>
      </c>
      <c r="F685" s="4">
        <f>IF(マンアワー!F685&gt;0,LN(マンアワー!F685),0)</f>
        <v>10.835663864306957</v>
      </c>
      <c r="G685" s="4">
        <f>IF(マンアワー!G685&gt;0,LN(マンアワー!G685),0)</f>
        <v>10.862641719295985</v>
      </c>
      <c r="H685" s="4">
        <f>IF(マンアワー!H685&gt;0,LN(マンアワー!H685),0)</f>
        <v>10.485740639257051</v>
      </c>
      <c r="I685" s="4">
        <f>IF(マンアワー!I685&gt;0,LN(マンアワー!I685),0)</f>
        <v>10.003197941207796</v>
      </c>
      <c r="K685" s="6">
        <f>E685-E$1099</f>
        <v>-0.17711577145193225</v>
      </c>
      <c r="L685" s="6">
        <f>F685-F$1099</f>
        <v>-0.46584669372018794</v>
      </c>
      <c r="M685" s="6">
        <f>G685-G$1099</f>
        <v>-0.45381472115852795</v>
      </c>
      <c r="N685" s="6">
        <f>H685-H$1099</f>
        <v>-0.58310697063297035</v>
      </c>
      <c r="O685" s="6">
        <f>I685-I$1099</f>
        <v>-0.73931007077694133</v>
      </c>
    </row>
    <row r="686" spans="1:15" x14ac:dyDescent="0.15">
      <c r="A686" s="1">
        <v>30</v>
      </c>
      <c r="B686" s="1" t="s">
        <v>299</v>
      </c>
      <c r="C686" s="1">
        <v>16</v>
      </c>
      <c r="D686" s="1" t="s">
        <v>11</v>
      </c>
      <c r="E686" s="4">
        <f>IF(マンアワー!E686&gt;0,LN(マンアワー!E686),0)</f>
        <v>11.452372399227698</v>
      </c>
      <c r="F686" s="4">
        <f>IF(マンアワー!F686&gt;0,LN(マンアワー!F686),0)</f>
        <v>11.621016922407032</v>
      </c>
      <c r="G686" s="4">
        <f>IF(マンアワー!G686&gt;0,LN(マンアワー!G686),0)</f>
        <v>11.551992707293586</v>
      </c>
      <c r="H686" s="4">
        <f>IF(マンアワー!H686&gt;0,LN(マンアワー!H686),0)</f>
        <v>11.496257815608105</v>
      </c>
      <c r="I686" s="4">
        <f>IF(マンアワー!I686&gt;0,LN(マンアワー!I686),0)</f>
        <v>11.155527751476946</v>
      </c>
      <c r="K686" s="6">
        <f>E686-E$1100</f>
        <v>-0.52992124533764517</v>
      </c>
      <c r="L686" s="6">
        <f>F686-F$1100</f>
        <v>-0.66491286663111282</v>
      </c>
      <c r="M686" s="6">
        <f>G686-G$1100</f>
        <v>-0.71351275119234536</v>
      </c>
      <c r="N686" s="6">
        <f>H686-H$1100</f>
        <v>-0.75546424207371743</v>
      </c>
      <c r="O686" s="6">
        <f>I686-I$1100</f>
        <v>-0.8136311952825217</v>
      </c>
    </row>
    <row r="687" spans="1:15" x14ac:dyDescent="0.15">
      <c r="A687" s="1">
        <v>30</v>
      </c>
      <c r="B687" s="1" t="s">
        <v>299</v>
      </c>
      <c r="C687" s="1">
        <v>17</v>
      </c>
      <c r="D687" s="1" t="s">
        <v>12</v>
      </c>
      <c r="E687" s="4">
        <f>IF(マンアワー!E687&gt;0,LN(マンアワー!E687),0)</f>
        <v>8.7850494116534072</v>
      </c>
      <c r="F687" s="4">
        <f>IF(マンアワー!F687&gt;0,LN(マンアワー!F687),0)</f>
        <v>8.8782396367936389</v>
      </c>
      <c r="G687" s="4">
        <f>IF(マンアワー!G687&gt;0,LN(マンアワー!G687),0)</f>
        <v>8.9375438770116631</v>
      </c>
      <c r="H687" s="4">
        <f>IF(マンアワー!H687&gt;0,LN(マンアワー!H687),0)</f>
        <v>8.9901568899592359</v>
      </c>
      <c r="I687" s="4">
        <f>IF(マンアワー!I687&gt;0,LN(マンアワー!I687),0)</f>
        <v>8.9351712637144303</v>
      </c>
      <c r="K687" s="6">
        <f>E687-E$1101</f>
        <v>-0.38745592455217803</v>
      </c>
      <c r="L687" s="6">
        <f>F687-F$1101</f>
        <v>-0.45770068067316849</v>
      </c>
      <c r="M687" s="6">
        <f>G687-G$1101</f>
        <v>-0.50976692068173968</v>
      </c>
      <c r="N687" s="6">
        <f>H687-H$1101</f>
        <v>-0.50656457396988941</v>
      </c>
      <c r="O687" s="6">
        <f>I687-I$1101</f>
        <v>-0.50935301136244426</v>
      </c>
    </row>
    <row r="688" spans="1:15" x14ac:dyDescent="0.15">
      <c r="A688" s="1">
        <v>30</v>
      </c>
      <c r="B688" s="1" t="s">
        <v>299</v>
      </c>
      <c r="C688" s="1">
        <v>18</v>
      </c>
      <c r="D688" s="1" t="s">
        <v>13</v>
      </c>
      <c r="E688" s="4">
        <f>IF(マンアワー!E688&gt;0,LN(マンアワー!E688),0)</f>
        <v>12.057494100187116</v>
      </c>
      <c r="F688" s="4">
        <f>IF(マンアワー!F688&gt;0,LN(マンアワー!F688),0)</f>
        <v>12.153796716832272</v>
      </c>
      <c r="G688" s="4">
        <f>IF(マンアワー!G688&gt;0,LN(マンアワー!G688),0)</f>
        <v>11.982588753028892</v>
      </c>
      <c r="H688" s="4">
        <f>IF(マンアワー!H688&gt;0,LN(マンアワー!H688),0)</f>
        <v>11.857583766693303</v>
      </c>
      <c r="I688" s="4">
        <f>IF(マンアワー!I688&gt;0,LN(マンアワー!I688),0)</f>
        <v>11.465330866890266</v>
      </c>
      <c r="K688" s="6">
        <f>E688-E$1102</f>
        <v>-0.53108637379519763</v>
      </c>
      <c r="L688" s="6">
        <f>F688-F$1102</f>
        <v>-0.55961316009353546</v>
      </c>
      <c r="M688" s="6">
        <f>G688-G$1102</f>
        <v>-0.66251598195826489</v>
      </c>
      <c r="N688" s="6">
        <f>H688-H$1102</f>
        <v>-0.65059408578306233</v>
      </c>
      <c r="O688" s="6">
        <f>I688-I$1102</f>
        <v>-0.87057485636040965</v>
      </c>
    </row>
    <row r="689" spans="1:15" x14ac:dyDescent="0.15">
      <c r="A689" s="1">
        <v>30</v>
      </c>
      <c r="B689" s="1" t="s">
        <v>299</v>
      </c>
      <c r="C689" s="1">
        <v>19</v>
      </c>
      <c r="D689" s="1" t="s">
        <v>14</v>
      </c>
      <c r="E689" s="4">
        <f>IF(マンアワー!E689&gt;0,LN(マンアワー!E689),0)</f>
        <v>10.062845052547047</v>
      </c>
      <c r="F689" s="4">
        <f>IF(マンアワー!F689&gt;0,LN(マンアワー!F689),0)</f>
        <v>10.269139522840025</v>
      </c>
      <c r="G689" s="4">
        <f>IF(マンアワー!G689&gt;0,LN(マンアワー!G689),0)</f>
        <v>10.34169160925558</v>
      </c>
      <c r="H689" s="4">
        <f>IF(マンアワー!H689&gt;0,LN(マンアワー!H689),0)</f>
        <v>9.9633427124989584</v>
      </c>
      <c r="I689" s="4">
        <f>IF(マンアワー!I689&gt;0,LN(マンアワー!I689),0)</f>
        <v>10.010348606456366</v>
      </c>
      <c r="K689" s="6">
        <f>E689-E$1103</f>
        <v>-0.3899601037886633</v>
      </c>
      <c r="L689" s="6">
        <f>F689-F$1103</f>
        <v>-0.46875006986828005</v>
      </c>
      <c r="M689" s="6">
        <f>G689-G$1103</f>
        <v>-0.50240242222777454</v>
      </c>
      <c r="N689" s="6">
        <f>H689-H$1103</f>
        <v>-0.75171448469195923</v>
      </c>
      <c r="O689" s="6">
        <f>I689-I$1103</f>
        <v>-0.66443339011092561</v>
      </c>
    </row>
    <row r="690" spans="1:15" x14ac:dyDescent="0.15">
      <c r="A690" s="1">
        <v>30</v>
      </c>
      <c r="B690" s="1" t="s">
        <v>299</v>
      </c>
      <c r="C690" s="1">
        <v>20</v>
      </c>
      <c r="D690" s="1" t="s">
        <v>15</v>
      </c>
      <c r="E690" s="4">
        <f>IF(マンアワー!E690&gt;0,LN(マンアワー!E690),0)</f>
        <v>8.2427851563828884</v>
      </c>
      <c r="F690" s="4">
        <f>IF(マンアワー!F690&gt;0,LN(マンアワー!F690),0)</f>
        <v>8.6864606965662077</v>
      </c>
      <c r="G690" s="4">
        <f>IF(マンアワー!G690&gt;0,LN(マンアワー!G690),0)</f>
        <v>9.1575553423211318</v>
      </c>
      <c r="H690" s="4">
        <f>IF(マンアワー!H690&gt;0,LN(マンアワー!H690),0)</f>
        <v>8.875215218180319</v>
      </c>
      <c r="I690" s="4">
        <f>IF(マンアワー!I690&gt;0,LN(マンアワー!I690),0)</f>
        <v>8.8120999713068286</v>
      </c>
      <c r="K690" s="6">
        <f>E690-E$1104</f>
        <v>-0.42827833027699747</v>
      </c>
      <c r="L690" s="6">
        <f>F690-F$1104</f>
        <v>-0.58990370059970054</v>
      </c>
      <c r="M690" s="6">
        <f>G690-G$1104</f>
        <v>-0.50954441001878692</v>
      </c>
      <c r="N690" s="6">
        <f>H690-H$1104</f>
        <v>-0.8276143897840047</v>
      </c>
      <c r="O690" s="6">
        <f>I690-I$1104</f>
        <v>-0.8450700269132394</v>
      </c>
    </row>
    <row r="691" spans="1:15" x14ac:dyDescent="0.15">
      <c r="A691" s="1">
        <v>30</v>
      </c>
      <c r="B691" s="1" t="s">
        <v>299</v>
      </c>
      <c r="C691" s="1">
        <v>21</v>
      </c>
      <c r="D691" s="1" t="s">
        <v>16</v>
      </c>
      <c r="E691" s="4">
        <f>IF(マンアワー!E691&gt;0,LN(マンアワー!E691),0)</f>
        <v>11.272087424357114</v>
      </c>
      <c r="F691" s="4">
        <f>IF(マンアワー!F691&gt;0,LN(マンアワー!F691),0)</f>
        <v>11.084484088925764</v>
      </c>
      <c r="G691" s="4">
        <f>IF(マンアワー!G691&gt;0,LN(マンアワー!G691),0)</f>
        <v>11.058670596107969</v>
      </c>
      <c r="H691" s="4">
        <f>IF(マンアワー!H691&gt;0,LN(マンアワー!H691),0)</f>
        <v>10.937610273905928</v>
      </c>
      <c r="I691" s="4">
        <f>IF(マンアワー!I691&gt;0,LN(マンアワー!I691),0)</f>
        <v>10.672381249991679</v>
      </c>
      <c r="K691" s="6">
        <f>E691-E$1105</f>
        <v>-0.28808295336737366</v>
      </c>
      <c r="L691" s="6">
        <f>F691-F$1105</f>
        <v>-0.52996533667730539</v>
      </c>
      <c r="M691" s="6">
        <f>G691-G$1105</f>
        <v>-0.59742870457074559</v>
      </c>
      <c r="N691" s="6">
        <f>H691-H$1105</f>
        <v>-0.68267510641586071</v>
      </c>
      <c r="O691" s="6">
        <f>I691-I$1105</f>
        <v>-0.85876160197629225</v>
      </c>
    </row>
    <row r="692" spans="1:15" x14ac:dyDescent="0.15">
      <c r="A692" s="1">
        <v>30</v>
      </c>
      <c r="B692" s="1" t="s">
        <v>155</v>
      </c>
      <c r="C692" s="1">
        <v>22</v>
      </c>
      <c r="D692" s="1" t="s">
        <v>8</v>
      </c>
      <c r="E692" s="4">
        <f>IF(マンアワー!E692&gt;0,LN(マンアワー!E692),0)</f>
        <v>12.161144588618827</v>
      </c>
      <c r="F692" s="4">
        <f>IF(マンアワー!F692&gt;0,LN(マンアワー!F692),0)</f>
        <v>12.251287788178837</v>
      </c>
      <c r="G692" s="4">
        <f>IF(マンアワー!G692&gt;0,LN(マンアワー!G692),0)</f>
        <v>12.423818959485459</v>
      </c>
      <c r="H692" s="4">
        <f>IF(マンアワー!H692&gt;0,LN(マンアワー!H692),0)</f>
        <v>12.475475918989208</v>
      </c>
      <c r="I692" s="4">
        <f>IF(マンアワー!I692&gt;0,LN(マンアワー!I692),0)</f>
        <v>12.534854385805657</v>
      </c>
      <c r="K692" s="6">
        <f>E692-E$1106</f>
        <v>-0.40207380075717225</v>
      </c>
      <c r="L692" s="6">
        <f>F692-F$1106</f>
        <v>-0.56620080428378117</v>
      </c>
      <c r="M692" s="6">
        <f>G692-G$1106</f>
        <v>-0.64347927348851286</v>
      </c>
      <c r="N692" s="6">
        <f>H692-H$1106</f>
        <v>-0.70988325244568529</v>
      </c>
      <c r="O692" s="6">
        <f>I692-I$1106</f>
        <v>-0.75841499211992236</v>
      </c>
    </row>
    <row r="693" spans="1:15" x14ac:dyDescent="0.15">
      <c r="A693" s="1">
        <v>30</v>
      </c>
      <c r="B693" s="1" t="s">
        <v>155</v>
      </c>
      <c r="C693" s="1">
        <v>23</v>
      </c>
      <c r="D693" s="1" t="s">
        <v>29</v>
      </c>
      <c r="E693" s="4">
        <f>IF(マンアワー!E693&gt;0,LN(マンアワー!E693),0)</f>
        <v>11.107155934657387</v>
      </c>
      <c r="F693" s="4">
        <f>IF(マンアワー!F693&gt;0,LN(マンアワー!F693),0)</f>
        <v>11.209754867050115</v>
      </c>
      <c r="G693" s="4">
        <f>IF(マンアワー!G693&gt;0,LN(マンアワー!G693),0)</f>
        <v>11.182624071015706</v>
      </c>
      <c r="H693" s="4">
        <f>IF(マンアワー!H693&gt;0,LN(マンアワー!H693),0)</f>
        <v>11.1071788305818</v>
      </c>
      <c r="I693" s="4">
        <f>IF(マンアワー!I693&gt;0,LN(マンアワー!I693),0)</f>
        <v>10.873504404976261</v>
      </c>
      <c r="K693" s="6">
        <f>E693-E$1107</f>
        <v>-0.50357143599961596</v>
      </c>
      <c r="L693" s="6">
        <f>F693-F$1107</f>
        <v>-0.54704005477778495</v>
      </c>
      <c r="M693" s="6">
        <f>G693-G$1107</f>
        <v>-0.55601024334291971</v>
      </c>
      <c r="N693" s="6">
        <f>H693-H$1107</f>
        <v>-0.5544420306521296</v>
      </c>
      <c r="O693" s="6">
        <f>I693-I$1107</f>
        <v>-0.62336810124705977</v>
      </c>
    </row>
    <row r="694" spans="1:15" x14ac:dyDescent="0.15">
      <c r="A694" s="1">
        <v>31</v>
      </c>
      <c r="B694" s="1" t="s">
        <v>302</v>
      </c>
      <c r="C694" s="1">
        <v>1</v>
      </c>
      <c r="D694" s="1" t="s">
        <v>9</v>
      </c>
      <c r="E694" s="4">
        <f>IF(マンアワー!E694&gt;0,LN(マンアワー!E694),0)</f>
        <v>12.169817390909508</v>
      </c>
      <c r="F694" s="4">
        <f>IF(マンアワー!F694&gt;0,LN(マンアワー!F694),0)</f>
        <v>11.86729089827411</v>
      </c>
      <c r="G694" s="4">
        <f>IF(マンアワー!G694&gt;0,LN(マンアワー!G694),0)</f>
        <v>11.561250890875026</v>
      </c>
      <c r="H694" s="4">
        <f>IF(マンアワー!H694&gt;0,LN(マンアワー!H694),0)</f>
        <v>11.094559803677015</v>
      </c>
      <c r="I694" s="4">
        <f>IF(マンアワー!I694&gt;0,LN(マンアワー!I694),0)</f>
        <v>10.842862543560297</v>
      </c>
      <c r="K694" s="6">
        <f>E694-E$1085</f>
        <v>-0.65821424999796996</v>
      </c>
      <c r="L694" s="6">
        <f>F694-F$1085</f>
        <v>-0.54231151981035808</v>
      </c>
      <c r="M694" s="6">
        <f>G694-G$1085</f>
        <v>-0.44495619337879511</v>
      </c>
      <c r="N694" s="6">
        <f>H694-H$1085</f>
        <v>-0.48649629104366454</v>
      </c>
      <c r="O694" s="6">
        <f>I694-I$1085</f>
        <v>-0.49988633515093817</v>
      </c>
    </row>
    <row r="695" spans="1:15" x14ac:dyDescent="0.15">
      <c r="A695" s="1">
        <v>31</v>
      </c>
      <c r="B695" s="1" t="s">
        <v>302</v>
      </c>
      <c r="C695" s="1">
        <v>2</v>
      </c>
      <c r="D695" s="1" t="s">
        <v>10</v>
      </c>
      <c r="E695" s="4">
        <f>IF(マンアワー!E695&gt;0,LN(マンアワー!E695),0)</f>
        <v>7.0933923474611724</v>
      </c>
      <c r="F695" s="4">
        <f>IF(マンアワー!F695&gt;0,LN(マンアワー!F695),0)</f>
        <v>6.8777698066501802</v>
      </c>
      <c r="G695" s="4">
        <f>IF(マンアワー!G695&gt;0,LN(マンアワー!G695),0)</f>
        <v>6.6359403956878502</v>
      </c>
      <c r="H695" s="4">
        <f>IF(マンアワー!H695&gt;0,LN(マンアワー!H695),0)</f>
        <v>6.5482858899848146</v>
      </c>
      <c r="I695" s="4">
        <f>IF(マンアワー!I695&gt;0,LN(マンアワー!I695),0)</f>
        <v>5.171103308151527</v>
      </c>
      <c r="K695" s="6">
        <f>E695-E$1086</f>
        <v>-1.7549339562448303</v>
      </c>
      <c r="L695" s="6">
        <f>F695-F$1086</f>
        <v>-1.4429517839351274</v>
      </c>
      <c r="M695" s="6">
        <f>G695-G$1086</f>
        <v>-1.43979181827725</v>
      </c>
      <c r="N695" s="6">
        <f>H695-H$1086</f>
        <v>-1.1706586792031493</v>
      </c>
      <c r="O695" s="6">
        <f>I695-I$1086</f>
        <v>-1.8053105560858675</v>
      </c>
    </row>
    <row r="696" spans="1:15" x14ac:dyDescent="0.15">
      <c r="A696" s="1">
        <v>31</v>
      </c>
      <c r="B696" s="1" t="s">
        <v>303</v>
      </c>
      <c r="C696" s="1">
        <v>3</v>
      </c>
      <c r="D696" s="1" t="s">
        <v>17</v>
      </c>
      <c r="E696" s="4">
        <f>IF(マンアワー!E696&gt;0,LN(マンアワー!E696),0)</f>
        <v>9.9983203384830244</v>
      </c>
      <c r="F696" s="4">
        <f>IF(マンアワー!F696&gt;0,LN(マンアワー!F696),0)</f>
        <v>10.078513919041237</v>
      </c>
      <c r="G696" s="4">
        <f>IF(マンアワー!G696&gt;0,LN(マンアワー!G696),0)</f>
        <v>10.048886042307648</v>
      </c>
      <c r="H696" s="4">
        <f>IF(マンアワー!H696&gt;0,LN(マンアワー!H696),0)</f>
        <v>9.7782889494188829</v>
      </c>
      <c r="I696" s="4">
        <f>IF(マンアワー!I696&gt;0,LN(マンアワー!I696),0)</f>
        <v>9.5598574272455181</v>
      </c>
      <c r="K696" s="6">
        <f>E696-E$1087</f>
        <v>-0.71122635579091487</v>
      </c>
      <c r="L696" s="6">
        <f>F696-F$1087</f>
        <v>-0.63961480477000343</v>
      </c>
      <c r="M696" s="6">
        <f>G696-G$1087</f>
        <v>-0.77501306103991041</v>
      </c>
      <c r="N696" s="6">
        <f>H696-H$1087</f>
        <v>-0.9485794431410941</v>
      </c>
      <c r="O696" s="6">
        <f>I696-I$1087</f>
        <v>-1.0466584626594937</v>
      </c>
    </row>
    <row r="697" spans="1:15" x14ac:dyDescent="0.15">
      <c r="A697" s="1">
        <v>31</v>
      </c>
      <c r="B697" s="1" t="s">
        <v>303</v>
      </c>
      <c r="C697" s="1">
        <v>4</v>
      </c>
      <c r="D697" s="1" t="s">
        <v>18</v>
      </c>
      <c r="E697" s="4">
        <f>IF(マンアワー!E697&gt;0,LN(マンアワー!E697),0)</f>
        <v>9.9844669942247428</v>
      </c>
      <c r="F697" s="4">
        <f>IF(マンアワー!F697&gt;0,LN(マンアワー!F697),0)</f>
        <v>10.27561488590411</v>
      </c>
      <c r="G697" s="4">
        <f>IF(マンアワー!G697&gt;0,LN(マンアワー!G697),0)</f>
        <v>10.334924695235165</v>
      </c>
      <c r="H697" s="4">
        <f>IF(マンアワー!H697&gt;0,LN(マンアワー!H697),0)</f>
        <v>9.6172049608852301</v>
      </c>
      <c r="I697" s="4">
        <f>IF(マンアワー!I697&gt;0,LN(マンアワー!I697),0)</f>
        <v>8.7090434269626424</v>
      </c>
      <c r="K697" s="6">
        <f>E697-E$1088</f>
        <v>-0.92460032598802044</v>
      </c>
      <c r="L697" s="6">
        <f>F697-F$1088</f>
        <v>-0.58039498654331823</v>
      </c>
      <c r="M697" s="6">
        <f>G697-G$1088</f>
        <v>-0.54018677558774897</v>
      </c>
      <c r="N697" s="6">
        <f>H697-H$1088</f>
        <v>-0.6006331702900809</v>
      </c>
      <c r="O697" s="6">
        <f>I697-I$1088</f>
        <v>-0.72608521562137085</v>
      </c>
    </row>
    <row r="698" spans="1:15" x14ac:dyDescent="0.15">
      <c r="A698" s="1">
        <v>31</v>
      </c>
      <c r="B698" s="1" t="s">
        <v>303</v>
      </c>
      <c r="C698" s="1">
        <v>5</v>
      </c>
      <c r="D698" s="1" t="s">
        <v>19</v>
      </c>
      <c r="E698" s="4">
        <f>IF(マンアワー!E698&gt;0,LN(マンアワー!E698),0)</f>
        <v>9.0334837085852051</v>
      </c>
      <c r="F698" s="4">
        <f>IF(マンアワー!F698&gt;0,LN(マンアワー!F698),0)</f>
        <v>8.8470049757795213</v>
      </c>
      <c r="G698" s="4">
        <f>IF(マンアワー!G698&gt;0,LN(マンアワー!G698),0)</f>
        <v>8.8448088829534139</v>
      </c>
      <c r="H698" s="4">
        <f>IF(マンアワー!H698&gt;0,LN(マンアワー!H698),0)</f>
        <v>8.5982883424028707</v>
      </c>
      <c r="I698" s="4">
        <f>IF(マンアワー!I698&gt;0,LN(マンアワー!I698),0)</f>
        <v>8.3548289380546006</v>
      </c>
      <c r="K698" s="6">
        <f>E698-E$1089</f>
        <v>-0.30897417416548301</v>
      </c>
      <c r="L698" s="6">
        <f>F698-F$1089</f>
        <v>-0.33957357329901683</v>
      </c>
      <c r="M698" s="6">
        <f>G698-G$1089</f>
        <v>-0.40219584918508922</v>
      </c>
      <c r="N698" s="6">
        <f>H698-H$1089</f>
        <v>-0.46362094115890784</v>
      </c>
      <c r="O698" s="6">
        <f>I698-I$1089</f>
        <v>-0.40841118435378121</v>
      </c>
    </row>
    <row r="699" spans="1:15" x14ac:dyDescent="0.15">
      <c r="A699" s="1">
        <v>31</v>
      </c>
      <c r="B699" s="1" t="s">
        <v>303</v>
      </c>
      <c r="C699" s="1">
        <v>6</v>
      </c>
      <c r="D699" s="1" t="s">
        <v>3</v>
      </c>
      <c r="E699" s="4">
        <f>IF(マンアワー!E699&gt;0,LN(マンアワー!E699),0)</f>
        <v>5.9706563983687548</v>
      </c>
      <c r="F699" s="4">
        <f>IF(マンアワー!F699&gt;0,LN(マンアワー!F699),0)</f>
        <v>6.0862587073129291</v>
      </c>
      <c r="G699" s="4">
        <f>IF(マンアワー!G699&gt;0,LN(マンアワー!G699),0)</f>
        <v>6.0475284517790566</v>
      </c>
      <c r="H699" s="4">
        <f>IF(マンアワー!H699&gt;0,LN(マンアワー!H699),0)</f>
        <v>6.3984666969515169</v>
      </c>
      <c r="I699" s="4">
        <f>IF(マンアワー!I699&gt;0,LN(マンアワー!I699),0)</f>
        <v>6.2901073699259307</v>
      </c>
      <c r="K699" s="6">
        <f>E699-E$1090</f>
        <v>-3.3740923522998632</v>
      </c>
      <c r="L699" s="6">
        <f>F699-F$1090</f>
        <v>-3.0467175300784533</v>
      </c>
      <c r="M699" s="6">
        <f>G699-G$1090</f>
        <v>-3.1229514322930196</v>
      </c>
      <c r="N699" s="6">
        <f>H699-H$1090</f>
        <v>-2.7328684392088212</v>
      </c>
      <c r="O699" s="6">
        <f>I699-I$1090</f>
        <v>-2.7035254910917406</v>
      </c>
    </row>
    <row r="700" spans="1:15" x14ac:dyDescent="0.15">
      <c r="A700" s="1">
        <v>31</v>
      </c>
      <c r="B700" s="1" t="s">
        <v>303</v>
      </c>
      <c r="C700" s="1">
        <v>7</v>
      </c>
      <c r="D700" s="1" t="s">
        <v>20</v>
      </c>
      <c r="E700" s="4">
        <f>IF(マンアワー!E700&gt;0,LN(マンアワー!E700),0)</f>
        <v>4.8593259905767843</v>
      </c>
      <c r="F700" s="4">
        <f>IF(マンアワー!F700&gt;0,LN(マンアワー!F700),0)</f>
        <v>4.987664657708283</v>
      </c>
      <c r="G700" s="4">
        <f>IF(マンアワー!G700&gt;0,LN(マンアワー!G700),0)</f>
        <v>4.764065733431643</v>
      </c>
      <c r="H700" s="4">
        <f>IF(マンアワー!H700&gt;0,LN(マンアワー!H700),0)</f>
        <v>4.4787849624173424</v>
      </c>
      <c r="I700" s="4">
        <f>IF(マンアワー!I700&gt;0,LN(マンアワー!I700),0)</f>
        <v>4.3542067482978632</v>
      </c>
      <c r="K700" s="6">
        <f>E700-E$1091</f>
        <v>-1.6426254461083394</v>
      </c>
      <c r="L700" s="6">
        <f>F700-F$1091</f>
        <v>-1.557637697930951</v>
      </c>
      <c r="M700" s="6">
        <f>G700-G$1091</f>
        <v>-1.6629643406313814</v>
      </c>
      <c r="N700" s="6">
        <f>H700-H$1091</f>
        <v>-1.8440722716347793</v>
      </c>
      <c r="O700" s="6">
        <f>I700-I$1091</f>
        <v>-1.8631347501842379</v>
      </c>
    </row>
    <row r="701" spans="1:15" x14ac:dyDescent="0.15">
      <c r="A701" s="1">
        <v>31</v>
      </c>
      <c r="B701" s="1" t="s">
        <v>303</v>
      </c>
      <c r="C701" s="1">
        <v>8</v>
      </c>
      <c r="D701" s="1" t="s">
        <v>21</v>
      </c>
      <c r="E701" s="4">
        <f>IF(マンアワー!E701&gt;0,LN(マンアワー!E701),0)</f>
        <v>8.5601114286688968</v>
      </c>
      <c r="F701" s="4">
        <f>IF(マンアワー!F701&gt;0,LN(マンアワー!F701),0)</f>
        <v>8.5289949172232955</v>
      </c>
      <c r="G701" s="4">
        <f>IF(マンアワー!G701&gt;0,LN(マンアワー!G701),0)</f>
        <v>8.4323553827557447</v>
      </c>
      <c r="H701" s="4">
        <f>IF(マンアワー!H701&gt;0,LN(マンアワー!H701),0)</f>
        <v>8.2061659412518964</v>
      </c>
      <c r="I701" s="4">
        <f>IF(マンアワー!I701&gt;0,LN(マンアワー!I701),0)</f>
        <v>7.2507466433290366</v>
      </c>
      <c r="K701" s="6">
        <f>E701-E$1092</f>
        <v>-1.4296303275647073</v>
      </c>
      <c r="L701" s="6">
        <f>F701-F$1092</f>
        <v>-1.4506102418135516</v>
      </c>
      <c r="M701" s="6">
        <f>G701-G$1092</f>
        <v>-1.454020391578954</v>
      </c>
      <c r="N701" s="6">
        <f>H701-H$1092</f>
        <v>-1.4188692704153745</v>
      </c>
      <c r="O701" s="6">
        <f>I701-I$1092</f>
        <v>-1.912820408362248</v>
      </c>
    </row>
    <row r="702" spans="1:15" x14ac:dyDescent="0.15">
      <c r="A702" s="1">
        <v>31</v>
      </c>
      <c r="B702" s="1" t="s">
        <v>303</v>
      </c>
      <c r="C702" s="1">
        <v>9</v>
      </c>
      <c r="D702" s="1" t="s">
        <v>22</v>
      </c>
      <c r="E702" s="4">
        <f>IF(マンアワー!E702&gt;0,LN(マンアワー!E702),0)</f>
        <v>8.2249920836200392</v>
      </c>
      <c r="F702" s="4">
        <f>IF(マンアワー!F702&gt;0,LN(マンアワー!F702),0)</f>
        <v>7.5000535842519858</v>
      </c>
      <c r="G702" s="4">
        <f>IF(マンアワー!G702&gt;0,LN(マンアワー!G702),0)</f>
        <v>7.4258692130887329</v>
      </c>
      <c r="H702" s="4">
        <f>IF(マンアワー!H702&gt;0,LN(マンアワー!H702),0)</f>
        <v>7.5935127413377135</v>
      </c>
      <c r="I702" s="4">
        <f>IF(マンアワー!I702&gt;0,LN(マンアワー!I702),0)</f>
        <v>7.5817319119421516</v>
      </c>
      <c r="K702" s="6">
        <f>E702-E$1093</f>
        <v>-1.7089329708959884</v>
      </c>
      <c r="L702" s="6">
        <f>F702-F$1093</f>
        <v>-2.19278156601644</v>
      </c>
      <c r="M702" s="6">
        <f>G702-G$1093</f>
        <v>-2.1180446514196944</v>
      </c>
      <c r="N702" s="6">
        <f>H702-H$1093</f>
        <v>-1.733592299202483</v>
      </c>
      <c r="O702" s="6">
        <f>I702-I$1093</f>
        <v>-1.7643728827872085</v>
      </c>
    </row>
    <row r="703" spans="1:15" x14ac:dyDescent="0.15">
      <c r="A703" s="1">
        <v>31</v>
      </c>
      <c r="B703" s="1" t="s">
        <v>303</v>
      </c>
      <c r="C703" s="1">
        <v>10</v>
      </c>
      <c r="D703" s="1" t="s">
        <v>23</v>
      </c>
      <c r="E703" s="4">
        <f>IF(マンアワー!E703&gt;0,LN(マンアワー!E703),0)</f>
        <v>8.9879999899363678</v>
      </c>
      <c r="F703" s="4">
        <f>IF(マンアワー!F703&gt;0,LN(マンアワー!F703),0)</f>
        <v>8.620894273111487</v>
      </c>
      <c r="G703" s="4">
        <f>IF(マンアワー!G703&gt;0,LN(マンアワー!G703),0)</f>
        <v>8.6848738578776619</v>
      </c>
      <c r="H703" s="4">
        <f>IF(マンアワー!H703&gt;0,LN(マンアワー!H703),0)</f>
        <v>8.5249178338978329</v>
      </c>
      <c r="I703" s="4">
        <f>IF(マンアワー!I703&gt;0,LN(マンアワー!I703),0)</f>
        <v>8.3582340011970366</v>
      </c>
      <c r="K703" s="6">
        <f>E703-E$1094</f>
        <v>-1.1207144714906025</v>
      </c>
      <c r="L703" s="6">
        <f>F703-F$1094</f>
        <v>-1.4388002577505699</v>
      </c>
      <c r="M703" s="6">
        <f>G703-G$1094</f>
        <v>-1.6125991654047009</v>
      </c>
      <c r="N703" s="6">
        <f>H703-H$1094</f>
        <v>-1.5879451047830493</v>
      </c>
      <c r="O703" s="6">
        <f>I703-I$1094</f>
        <v>-1.5002269716473933</v>
      </c>
    </row>
    <row r="704" spans="1:15" x14ac:dyDescent="0.15">
      <c r="A704" s="1">
        <v>31</v>
      </c>
      <c r="B704" s="1" t="s">
        <v>303</v>
      </c>
      <c r="C704" s="1">
        <v>11</v>
      </c>
      <c r="D704" s="1" t="s">
        <v>24</v>
      </c>
      <c r="E704" s="4">
        <f>IF(マンアワー!E704&gt;0,LN(マンアワー!E704),0)</f>
        <v>8.1880416227874466</v>
      </c>
      <c r="F704" s="4">
        <f>IF(マンアワー!F704&gt;0,LN(マンアワー!F704),0)</f>
        <v>8.4813248854395216</v>
      </c>
      <c r="G704" s="4">
        <f>IF(マンアワー!G704&gt;0,LN(マンアワー!G704),0)</f>
        <v>8.6867747120384173</v>
      </c>
      <c r="H704" s="4">
        <f>IF(マンアワー!H704&gt;0,LN(マンアワー!H704),0)</f>
        <v>8.62502125799986</v>
      </c>
      <c r="I704" s="4">
        <f>IF(マンアワー!I704&gt;0,LN(マンアワー!I704),0)</f>
        <v>8.6287190992272063</v>
      </c>
      <c r="K704" s="6">
        <f>E704-E$1095</f>
        <v>-2.0065308279454435</v>
      </c>
      <c r="L704" s="6">
        <f>F704-F$1095</f>
        <v>-1.7730447457731024</v>
      </c>
      <c r="M704" s="6">
        <f>G704-G$1095</f>
        <v>-1.7901800468750597</v>
      </c>
      <c r="N704" s="6">
        <f>H704-H$1095</f>
        <v>-1.7818634817921186</v>
      </c>
      <c r="O704" s="6">
        <f>I704-I$1095</f>
        <v>-1.6476723689802206</v>
      </c>
    </row>
    <row r="705" spans="1:15" x14ac:dyDescent="0.15">
      <c r="A705" s="1">
        <v>31</v>
      </c>
      <c r="B705" s="1" t="s">
        <v>303</v>
      </c>
      <c r="C705" s="1">
        <v>12</v>
      </c>
      <c r="D705" s="1" t="s">
        <v>25</v>
      </c>
      <c r="E705" s="4">
        <f>IF(マンアワー!E705&gt;0,LN(マンアワー!E705),0)</f>
        <v>9.9445087298525436</v>
      </c>
      <c r="F705" s="4">
        <f>IF(マンアワー!F705&gt;0,LN(マンアワー!F705),0)</f>
        <v>10.147632232384566</v>
      </c>
      <c r="G705" s="4">
        <f>IF(マンアワー!G705&gt;0,LN(マンアワー!G705),0)</f>
        <v>10.66183442986444</v>
      </c>
      <c r="H705" s="4">
        <f>IF(マンアワー!H705&gt;0,LN(マンアワー!H705),0)</f>
        <v>10.538439110876762</v>
      </c>
      <c r="I705" s="4">
        <f>IF(マンアワー!I705&gt;0,LN(マンアワー!I705),0)</f>
        <v>10.194026374781966</v>
      </c>
      <c r="K705" s="6">
        <f>E705-E$1096</f>
        <v>-0.24437974185664224</v>
      </c>
      <c r="L705" s="6">
        <f>F705-F$1096</f>
        <v>-0.26792861376957688</v>
      </c>
      <c r="M705" s="6">
        <f>G705-G$1096</f>
        <v>-0.31903074099186313</v>
      </c>
      <c r="N705" s="6">
        <f>H705-H$1096</f>
        <v>-0.34453325111662103</v>
      </c>
      <c r="O705" s="6">
        <f>I705-I$1096</f>
        <v>-0.49942416233644416</v>
      </c>
    </row>
    <row r="706" spans="1:15" x14ac:dyDescent="0.15">
      <c r="A706" s="1">
        <v>31</v>
      </c>
      <c r="B706" s="1" t="s">
        <v>303</v>
      </c>
      <c r="C706" s="1">
        <v>13</v>
      </c>
      <c r="D706" s="1" t="s">
        <v>26</v>
      </c>
      <c r="E706" s="4">
        <f>IF(マンアワー!E706&gt;0,LN(マンアワー!E706),0)</f>
        <v>7.304509216327685</v>
      </c>
      <c r="F706" s="4">
        <f>IF(マンアワー!F706&gt;0,LN(マンアワー!F706),0)</f>
        <v>7.0006085979493129</v>
      </c>
      <c r="G706" s="4">
        <f>IF(マンアワー!G706&gt;0,LN(マンアワー!G706),0)</f>
        <v>7.1424992917405286</v>
      </c>
      <c r="H706" s="4">
        <f>IF(マンアワー!H706&gt;0,LN(マンアワー!H706),0)</f>
        <v>7.4276861402997891</v>
      </c>
      <c r="I706" s="4">
        <f>IF(マンアワー!I706&gt;0,LN(マンアワー!I706),0)</f>
        <v>7.799819642597055</v>
      </c>
      <c r="K706" s="6">
        <f>E706-E$1097</f>
        <v>-2.3290407218907676</v>
      </c>
      <c r="L706" s="6">
        <f>F706-F$1097</f>
        <v>-2.7654371482719977</v>
      </c>
      <c r="M706" s="6">
        <f>G706-G$1097</f>
        <v>-2.6728760707137829</v>
      </c>
      <c r="N706" s="6">
        <f>H706-H$1097</f>
        <v>-2.3047738955595403</v>
      </c>
      <c r="O706" s="6">
        <f>I706-I$1097</f>
        <v>-2.1391277379552216</v>
      </c>
    </row>
    <row r="707" spans="1:15" x14ac:dyDescent="0.15">
      <c r="A707" s="1">
        <v>31</v>
      </c>
      <c r="B707" s="1" t="s">
        <v>303</v>
      </c>
      <c r="C707" s="1">
        <v>14</v>
      </c>
      <c r="D707" s="1" t="s">
        <v>27</v>
      </c>
      <c r="E707" s="4">
        <f>IF(マンアワー!E707&gt;0,LN(マンアワー!E707),0)</f>
        <v>5.7143716727027716</v>
      </c>
      <c r="F707" s="4">
        <f>IF(マンアワー!F707&gt;0,LN(マンアワー!F707),0)</f>
        <v>6.0523246982999268</v>
      </c>
      <c r="G707" s="4">
        <f>IF(マンアワー!G707&gt;0,LN(マンアワー!G707),0)</f>
        <v>6.9028741095036512</v>
      </c>
      <c r="H707" s="4">
        <f>IF(マンアワー!H707&gt;0,LN(マンアワー!H707),0)</f>
        <v>5.8989845092877058</v>
      </c>
      <c r="I707" s="4">
        <f>IF(マンアワー!I707&gt;0,LN(マンアワー!I707),0)</f>
        <v>5.5199054589274708</v>
      </c>
      <c r="K707" s="6">
        <f>E707-E$1098</f>
        <v>-2.24076017170625</v>
      </c>
      <c r="L707" s="6">
        <f>F707-F$1098</f>
        <v>-2.298279502483485</v>
      </c>
      <c r="M707" s="6">
        <f>G707-G$1098</f>
        <v>-1.6429651283100775</v>
      </c>
      <c r="N707" s="6">
        <f>H707-H$1098</f>
        <v>-2.2737327099106377</v>
      </c>
      <c r="O707" s="6">
        <f>I707-I$1098</f>
        <v>-2.6265827384369791</v>
      </c>
    </row>
    <row r="708" spans="1:15" x14ac:dyDescent="0.15">
      <c r="A708" s="1">
        <v>31</v>
      </c>
      <c r="B708" s="1" t="s">
        <v>303</v>
      </c>
      <c r="C708" s="1">
        <v>15</v>
      </c>
      <c r="D708" s="1" t="s">
        <v>28</v>
      </c>
      <c r="E708" s="4">
        <f>IF(マンアワー!E708&gt;0,LN(マンアワー!E708),0)</f>
        <v>10.188488681913213</v>
      </c>
      <c r="F708" s="4">
        <f>IF(マンアワー!F708&gt;0,LN(マンアワー!F708),0)</f>
        <v>10.017893397733973</v>
      </c>
      <c r="G708" s="4">
        <f>IF(マンアワー!G708&gt;0,LN(マンアワー!G708),0)</f>
        <v>9.8094100813279876</v>
      </c>
      <c r="H708" s="4">
        <f>IF(マンアワー!H708&gt;0,LN(マンアワー!H708),0)</f>
        <v>9.5180698219604043</v>
      </c>
      <c r="I708" s="4">
        <f>IF(マンアワー!I708&gt;0,LN(マンアワー!I708),0)</f>
        <v>9.2076086206583287</v>
      </c>
      <c r="K708" s="6">
        <f>E708-E$1099</f>
        <v>-1.1847008887783836</v>
      </c>
      <c r="L708" s="6">
        <f>F708-F$1099</f>
        <v>-1.2836171602931721</v>
      </c>
      <c r="M708" s="6">
        <f>G708-G$1099</f>
        <v>-1.5070463591265248</v>
      </c>
      <c r="N708" s="6">
        <f>H708-H$1099</f>
        <v>-1.5507777879296167</v>
      </c>
      <c r="O708" s="6">
        <f>I708-I$1099</f>
        <v>-1.5348993913264088</v>
      </c>
    </row>
    <row r="709" spans="1:15" x14ac:dyDescent="0.15">
      <c r="A709" s="1">
        <v>31</v>
      </c>
      <c r="B709" s="1" t="s">
        <v>302</v>
      </c>
      <c r="C709" s="1">
        <v>16</v>
      </c>
      <c r="D709" s="1" t="s">
        <v>11</v>
      </c>
      <c r="E709" s="4">
        <f>IF(マンアワー!E709&gt;0,LN(マンアワー!E709),0)</f>
        <v>10.777471574177875</v>
      </c>
      <c r="F709" s="4">
        <f>IF(マンアワー!F709&gt;0,LN(マンアワー!F709),0)</f>
        <v>11.267363574875882</v>
      </c>
      <c r="G709" s="4">
        <f>IF(マンアワー!G709&gt;0,LN(マンアワー!G709),0)</f>
        <v>11.08193258881473</v>
      </c>
      <c r="H709" s="4">
        <f>IF(マンアワー!H709&gt;0,LN(マンアワー!H709),0)</f>
        <v>11.188283404737726</v>
      </c>
      <c r="I709" s="4">
        <f>IF(マンアワー!I709&gt;0,LN(マンアワー!I709),0)</f>
        <v>10.812464679489768</v>
      </c>
      <c r="K709" s="6">
        <f>E709-E$1100</f>
        <v>-1.2048220703874684</v>
      </c>
      <c r="L709" s="6">
        <f>F709-F$1100</f>
        <v>-1.0185662141622629</v>
      </c>
      <c r="M709" s="6">
        <f>G709-G$1100</f>
        <v>-1.1835728696712007</v>
      </c>
      <c r="N709" s="6">
        <f>H709-H$1100</f>
        <v>-1.0634386529440967</v>
      </c>
      <c r="O709" s="6">
        <f>I709-I$1100</f>
        <v>-1.1566942672696996</v>
      </c>
    </row>
    <row r="710" spans="1:15" x14ac:dyDescent="0.15">
      <c r="A710" s="1">
        <v>31</v>
      </c>
      <c r="B710" s="1" t="s">
        <v>302</v>
      </c>
      <c r="C710" s="1">
        <v>17</v>
      </c>
      <c r="D710" s="1" t="s">
        <v>12</v>
      </c>
      <c r="E710" s="4">
        <f>IF(マンアワー!E710&gt;0,LN(マンアワー!E710),0)</f>
        <v>8.0251307411306687</v>
      </c>
      <c r="F710" s="4">
        <f>IF(マンアワー!F710&gt;0,LN(マンアワー!F710),0)</f>
        <v>8.1874826298332071</v>
      </c>
      <c r="G710" s="4">
        <f>IF(マンアワー!G710&gt;0,LN(マンアワー!G710),0)</f>
        <v>8.271818672448191</v>
      </c>
      <c r="H710" s="4">
        <f>IF(マンアワー!H710&gt;0,LN(マンアワー!H710),0)</f>
        <v>8.4487336886395852</v>
      </c>
      <c r="I710" s="4">
        <f>IF(マンアワー!I710&gt;0,LN(マンアワー!I710),0)</f>
        <v>8.3609486021597288</v>
      </c>
      <c r="K710" s="6">
        <f>E710-E$1101</f>
        <v>-1.1473745950749166</v>
      </c>
      <c r="L710" s="6">
        <f>F710-F$1101</f>
        <v>-1.1484576876336003</v>
      </c>
      <c r="M710" s="6">
        <f>G710-G$1101</f>
        <v>-1.1754921252452117</v>
      </c>
      <c r="N710" s="6">
        <f>H710-H$1101</f>
        <v>-1.0479877752895401</v>
      </c>
      <c r="O710" s="6">
        <f>I710-I$1101</f>
        <v>-1.0835756729171457</v>
      </c>
    </row>
    <row r="711" spans="1:15" x14ac:dyDescent="0.15">
      <c r="A711" s="1">
        <v>31</v>
      </c>
      <c r="B711" s="1" t="s">
        <v>302</v>
      </c>
      <c r="C711" s="1">
        <v>18</v>
      </c>
      <c r="D711" s="1" t="s">
        <v>13</v>
      </c>
      <c r="E711" s="4">
        <f>IF(マンアワー!E711&gt;0,LN(マンアワー!E711),0)</f>
        <v>11.453235863465423</v>
      </c>
      <c r="F711" s="4">
        <f>IF(マンアワー!F711&gt;0,LN(マンアワー!F711),0)</f>
        <v>11.693612330290895</v>
      </c>
      <c r="G711" s="4">
        <f>IF(マンアワー!G711&gt;0,LN(マンアワー!G711),0)</f>
        <v>11.481708553963637</v>
      </c>
      <c r="H711" s="4">
        <f>IF(マンアワー!H711&gt;0,LN(マンアワー!H711),0)</f>
        <v>11.39042574806594</v>
      </c>
      <c r="I711" s="4">
        <f>IF(マンアワー!I711&gt;0,LN(マンアワー!I711),0)</f>
        <v>11.158296127510056</v>
      </c>
      <c r="K711" s="6">
        <f>E711-E$1102</f>
        <v>-1.1353446105168903</v>
      </c>
      <c r="L711" s="6">
        <f>F711-F$1102</f>
        <v>-1.0197975466349121</v>
      </c>
      <c r="M711" s="6">
        <f>G711-G$1102</f>
        <v>-1.1633961810235203</v>
      </c>
      <c r="N711" s="6">
        <f>H711-H$1102</f>
        <v>-1.1177521044104246</v>
      </c>
      <c r="O711" s="6">
        <f>I711-I$1102</f>
        <v>-1.1776095957406199</v>
      </c>
    </row>
    <row r="712" spans="1:15" x14ac:dyDescent="0.15">
      <c r="A712" s="1">
        <v>31</v>
      </c>
      <c r="B712" s="1" t="s">
        <v>302</v>
      </c>
      <c r="C712" s="1">
        <v>19</v>
      </c>
      <c r="D712" s="1" t="s">
        <v>14</v>
      </c>
      <c r="E712" s="4">
        <f>IF(マンアワー!E712&gt;0,LN(マンアワー!E712),0)</f>
        <v>9.3692861561049536</v>
      </c>
      <c r="F712" s="4">
        <f>IF(マンアワー!F712&gt;0,LN(マンアワー!F712),0)</f>
        <v>9.6911326864126828</v>
      </c>
      <c r="G712" s="4">
        <f>IF(マンアワー!G712&gt;0,LN(マンアワー!G712),0)</f>
        <v>9.8264927589277935</v>
      </c>
      <c r="H712" s="4">
        <f>IF(マンアワー!H712&gt;0,LN(マンアワー!H712),0)</f>
        <v>9.6694795493057875</v>
      </c>
      <c r="I712" s="4">
        <f>IF(マンアワー!I712&gt;0,LN(マンアワー!I712),0)</f>
        <v>9.5318016357309965</v>
      </c>
      <c r="K712" s="6">
        <f>E712-E$1103</f>
        <v>-1.0835190002307566</v>
      </c>
      <c r="L712" s="6">
        <f>F712-F$1103</f>
        <v>-1.0467569062956219</v>
      </c>
      <c r="M712" s="6">
        <f>G712-G$1103</f>
        <v>-1.0176012725555612</v>
      </c>
      <c r="N712" s="6">
        <f>H712-H$1103</f>
        <v>-1.0455776478851302</v>
      </c>
      <c r="O712" s="6">
        <f>I712-I$1103</f>
        <v>-1.1429803608362956</v>
      </c>
    </row>
    <row r="713" spans="1:15" x14ac:dyDescent="0.15">
      <c r="A713" s="1">
        <v>31</v>
      </c>
      <c r="B713" s="1" t="s">
        <v>302</v>
      </c>
      <c r="C713" s="1">
        <v>20</v>
      </c>
      <c r="D713" s="1" t="s">
        <v>15</v>
      </c>
      <c r="E713" s="4">
        <f>IF(マンアワー!E713&gt;0,LN(マンアワー!E713),0)</f>
        <v>7.472945355034688</v>
      </c>
      <c r="F713" s="4">
        <f>IF(マンアワー!F713&gt;0,LN(マンアワー!F713),0)</f>
        <v>7.7451970437606716</v>
      </c>
      <c r="G713" s="4">
        <f>IF(マンアワー!G713&gt;0,LN(マンアワー!G713),0)</f>
        <v>8.0944132331013297</v>
      </c>
      <c r="H713" s="4">
        <f>IF(マンアワー!H713&gt;0,LN(マンアワー!H713),0)</f>
        <v>8.1827167564235328</v>
      </c>
      <c r="I713" s="4">
        <f>IF(マンアワー!I713&gt;0,LN(マンアワー!I713),0)</f>
        <v>8.1498633474886457</v>
      </c>
      <c r="K713" s="6">
        <f>E713-E$1104</f>
        <v>-1.1981181316251979</v>
      </c>
      <c r="L713" s="6">
        <f>F713-F$1104</f>
        <v>-1.5311673534052366</v>
      </c>
      <c r="M713" s="6">
        <f>G713-G$1104</f>
        <v>-1.572686519238589</v>
      </c>
      <c r="N713" s="6">
        <f>H713-H$1104</f>
        <v>-1.5201128515407909</v>
      </c>
      <c r="O713" s="6">
        <f>I713-I$1104</f>
        <v>-1.5073066507314223</v>
      </c>
    </row>
    <row r="714" spans="1:15" x14ac:dyDescent="0.15">
      <c r="A714" s="1">
        <v>31</v>
      </c>
      <c r="B714" s="1" t="s">
        <v>302</v>
      </c>
      <c r="C714" s="1">
        <v>21</v>
      </c>
      <c r="D714" s="1" t="s">
        <v>16</v>
      </c>
      <c r="E714" s="4">
        <f>IF(マンアワー!E714&gt;0,LN(マンアワー!E714),0)</f>
        <v>10.61323038958731</v>
      </c>
      <c r="F714" s="4">
        <f>IF(マンアワー!F714&gt;0,LN(マンアワー!F714),0)</f>
        <v>10.562358699052821</v>
      </c>
      <c r="G714" s="4">
        <f>IF(マンアワー!G714&gt;0,LN(マンアワー!G714),0)</f>
        <v>10.461356331314153</v>
      </c>
      <c r="H714" s="4">
        <f>IF(マンアワー!H714&gt;0,LN(マンアワー!H714),0)</f>
        <v>10.375172953837271</v>
      </c>
      <c r="I714" s="4">
        <f>IF(マンアワー!I714&gt;0,LN(マンアワー!I714),0)</f>
        <v>10.211803265127998</v>
      </c>
      <c r="K714" s="6">
        <f>E714-E$1105</f>
        <v>-0.94693998813717783</v>
      </c>
      <c r="L714" s="6">
        <f>F714-F$1105</f>
        <v>-1.052090726550249</v>
      </c>
      <c r="M714" s="6">
        <f>G714-G$1105</f>
        <v>-1.1947429693645617</v>
      </c>
      <c r="N714" s="6">
        <f>H714-H$1105</f>
        <v>-1.2451124264845177</v>
      </c>
      <c r="O714" s="6">
        <f>I714-I$1105</f>
        <v>-1.3193395868399733</v>
      </c>
    </row>
    <row r="715" spans="1:15" x14ac:dyDescent="0.15">
      <c r="A715" s="1">
        <v>31</v>
      </c>
      <c r="B715" s="1" t="s">
        <v>159</v>
      </c>
      <c r="C715" s="1">
        <v>22</v>
      </c>
      <c r="D715" s="1" t="s">
        <v>8</v>
      </c>
      <c r="E715" s="4">
        <f>IF(マンアワー!E715&gt;0,LN(マンアワー!E715),0)</f>
        <v>11.663689237280202</v>
      </c>
      <c r="F715" s="4">
        <f>IF(マンアワー!F715&gt;0,LN(マンアワー!F715),0)</f>
        <v>11.808762917769977</v>
      </c>
      <c r="G715" s="4">
        <f>IF(マンアワー!G715&gt;0,LN(マンアワー!G715),0)</f>
        <v>11.928440982398767</v>
      </c>
      <c r="H715" s="4">
        <f>IF(マンアワー!H715&gt;0,LN(マンアワー!H715),0)</f>
        <v>12.032001465634913</v>
      </c>
      <c r="I715" s="4">
        <f>IF(マンアワー!I715&gt;0,LN(マンアワー!I715),0)</f>
        <v>12.16967241186043</v>
      </c>
      <c r="K715" s="6">
        <f>E715-E$1106</f>
        <v>-0.89952915209579665</v>
      </c>
      <c r="L715" s="6">
        <f>F715-F$1106</f>
        <v>-1.0087256746926414</v>
      </c>
      <c r="M715" s="6">
        <f>G715-G$1106</f>
        <v>-1.1388572505752048</v>
      </c>
      <c r="N715" s="6">
        <f>H715-H$1106</f>
        <v>-1.15335770579998</v>
      </c>
      <c r="O715" s="6">
        <f>I715-I$1106</f>
        <v>-1.1235969660651488</v>
      </c>
    </row>
    <row r="716" spans="1:15" x14ac:dyDescent="0.15">
      <c r="A716" s="1">
        <v>31</v>
      </c>
      <c r="B716" s="1" t="s">
        <v>159</v>
      </c>
      <c r="C716" s="1">
        <v>23</v>
      </c>
      <c r="D716" s="1" t="s">
        <v>29</v>
      </c>
      <c r="E716" s="4">
        <f>IF(マンアワー!E716&gt;0,LN(マンアワー!E716),0)</f>
        <v>10.784011585172918</v>
      </c>
      <c r="F716" s="4">
        <f>IF(マンアワー!F716&gt;0,LN(マンアワー!F716),0)</f>
        <v>10.842620518671936</v>
      </c>
      <c r="G716" s="4">
        <f>IF(マンアワー!G716&gt;0,LN(マンアワー!G716),0)</f>
        <v>10.788237267941406</v>
      </c>
      <c r="H716" s="4">
        <f>IF(マンアワー!H716&gt;0,LN(マンアワー!H716),0)</f>
        <v>10.803322411027118</v>
      </c>
      <c r="I716" s="4">
        <f>IF(マンアワー!I716&gt;0,LN(マンアワー!I716),0)</f>
        <v>10.638373475653651</v>
      </c>
      <c r="K716" s="6">
        <f>E716-E$1107</f>
        <v>-0.82671578548408498</v>
      </c>
      <c r="L716" s="6">
        <f>F716-F$1107</f>
        <v>-0.91417440315596465</v>
      </c>
      <c r="M716" s="6">
        <f>G716-G$1107</f>
        <v>-0.95039704641721912</v>
      </c>
      <c r="N716" s="6">
        <f>H716-H$1107</f>
        <v>-0.85829845020681184</v>
      </c>
      <c r="O716" s="6">
        <f>I716-I$1107</f>
        <v>-0.85849903056966959</v>
      </c>
    </row>
    <row r="717" spans="1:15" x14ac:dyDescent="0.15">
      <c r="A717" s="1">
        <v>32</v>
      </c>
      <c r="B717" s="1" t="s">
        <v>304</v>
      </c>
      <c r="C717" s="1">
        <v>1</v>
      </c>
      <c r="D717" s="1" t="s">
        <v>9</v>
      </c>
      <c r="E717" s="4">
        <f>IF(マンアワー!E717&gt;0,LN(マンアワー!E717),0)</f>
        <v>12.647777079437398</v>
      </c>
      <c r="F717" s="4">
        <f>IF(マンアワー!F717&gt;0,LN(マンアワー!F717),0)</f>
        <v>12.208971899871017</v>
      </c>
      <c r="G717" s="4">
        <f>IF(マンアワー!G717&gt;0,LN(マンアワー!G717),0)</f>
        <v>11.741682261053608</v>
      </c>
      <c r="H717" s="4">
        <f>IF(マンアワー!H717&gt;0,LN(マンアワー!H717),0)</f>
        <v>11.213251953787383</v>
      </c>
      <c r="I717" s="4">
        <f>IF(マンアワー!I717&gt;0,LN(マンアワー!I717),0)</f>
        <v>10.909799898299751</v>
      </c>
      <c r="K717" s="6">
        <f>E717-E$1085</f>
        <v>-0.18025456147007901</v>
      </c>
      <c r="L717" s="6">
        <f>F717-F$1085</f>
        <v>-0.20063051821345113</v>
      </c>
      <c r="M717" s="6">
        <f>G717-G$1085</f>
        <v>-0.26452482320021353</v>
      </c>
      <c r="N717" s="6">
        <f>H717-H$1085</f>
        <v>-0.36780414093329661</v>
      </c>
      <c r="O717" s="6">
        <f>I717-I$1085</f>
        <v>-0.432948980411485</v>
      </c>
    </row>
    <row r="718" spans="1:15" x14ac:dyDescent="0.15">
      <c r="A718" s="1">
        <v>32</v>
      </c>
      <c r="B718" s="1" t="s">
        <v>304</v>
      </c>
      <c r="C718" s="1">
        <v>2</v>
      </c>
      <c r="D718" s="1" t="s">
        <v>10</v>
      </c>
      <c r="E718" s="4">
        <f>IF(マンアワー!E718&gt;0,LN(マンアワー!E718),0)</f>
        <v>8.5660535480040672</v>
      </c>
      <c r="F718" s="4">
        <f>IF(マンアワー!F718&gt;0,LN(マンアワー!F718),0)</f>
        <v>7.9155730907226847</v>
      </c>
      <c r="G718" s="4">
        <f>IF(マンアワー!G718&gt;0,LN(マンアワー!G718),0)</f>
        <v>7.849558167372968</v>
      </c>
      <c r="H718" s="4">
        <f>IF(マンアワー!H718&gt;0,LN(マンアワー!H718),0)</f>
        <v>7.7079434811368728</v>
      </c>
      <c r="I718" s="4">
        <f>IF(マンアワー!I718&gt;0,LN(マンアワー!I718),0)</f>
        <v>6.8017434282362306</v>
      </c>
      <c r="K718" s="6">
        <f>E718-E$1086</f>
        <v>-0.28227275570193555</v>
      </c>
      <c r="L718" s="6">
        <f>F718-F$1086</f>
        <v>-0.40514849986262291</v>
      </c>
      <c r="M718" s="6">
        <f>G718-G$1086</f>
        <v>-0.22617404659213225</v>
      </c>
      <c r="N718" s="6">
        <f>H718-H$1086</f>
        <v>-1.1001088051091124E-2</v>
      </c>
      <c r="O718" s="6">
        <f>I718-I$1086</f>
        <v>-0.17467043600116394</v>
      </c>
    </row>
    <row r="719" spans="1:15" x14ac:dyDescent="0.15">
      <c r="A719" s="1">
        <v>32</v>
      </c>
      <c r="B719" s="1" t="s">
        <v>305</v>
      </c>
      <c r="C719" s="1">
        <v>3</v>
      </c>
      <c r="D719" s="1" t="s">
        <v>17</v>
      </c>
      <c r="E719" s="4">
        <f>IF(マンアワー!E719&gt;0,LN(マンアワー!E719),0)</f>
        <v>10.141494428289615</v>
      </c>
      <c r="F719" s="4">
        <f>IF(マンアワー!F719&gt;0,LN(マンアワー!F719),0)</f>
        <v>9.9663912220502962</v>
      </c>
      <c r="G719" s="4">
        <f>IF(マンアワー!G719&gt;0,LN(マンアワー!G719),0)</f>
        <v>9.9454232733800207</v>
      </c>
      <c r="H719" s="4">
        <f>IF(マンアワー!H719&gt;0,LN(マンアワー!H719),0)</f>
        <v>9.7918122727970331</v>
      </c>
      <c r="I719" s="4">
        <f>IF(マンアワー!I719&gt;0,LN(マンアワー!I719),0)</f>
        <v>9.5528596622786406</v>
      </c>
      <c r="K719" s="6">
        <f>E719-E$1087</f>
        <v>-0.56805226598432412</v>
      </c>
      <c r="L719" s="6">
        <f>F719-F$1087</f>
        <v>-0.75173750176094423</v>
      </c>
      <c r="M719" s="6">
        <f>G719-G$1087</f>
        <v>-0.87847582996753815</v>
      </c>
      <c r="N719" s="6">
        <f>H719-H$1087</f>
        <v>-0.93505611976294389</v>
      </c>
      <c r="O719" s="6">
        <f>I719-I$1087</f>
        <v>-1.0536562276263712</v>
      </c>
    </row>
    <row r="720" spans="1:15" x14ac:dyDescent="0.15">
      <c r="A720" s="1">
        <v>32</v>
      </c>
      <c r="B720" s="1" t="s">
        <v>305</v>
      </c>
      <c r="C720" s="1">
        <v>4</v>
      </c>
      <c r="D720" s="1" t="s">
        <v>18</v>
      </c>
      <c r="E720" s="4">
        <f>IF(マンアワー!E720&gt;0,LN(マンアワー!E720),0)</f>
        <v>9.9540259706225989</v>
      </c>
      <c r="F720" s="4">
        <f>IF(マンアワー!F720&gt;0,LN(マンアワー!F720),0)</f>
        <v>10.340793459512181</v>
      </c>
      <c r="G720" s="4">
        <f>IF(マンアワー!G720&gt;0,LN(マンアワー!G720),0)</f>
        <v>10.605822247518708</v>
      </c>
      <c r="H720" s="4">
        <f>IF(マンアワー!H720&gt;0,LN(マンアワー!H720),0)</f>
        <v>9.7007201163499914</v>
      </c>
      <c r="I720" s="4">
        <f>IF(マンアワー!I720&gt;0,LN(マンアワー!I720),0)</f>
        <v>8.7662761908664262</v>
      </c>
      <c r="K720" s="6">
        <f>E720-E$1088</f>
        <v>-0.9550413495901644</v>
      </c>
      <c r="L720" s="6">
        <f>F720-F$1088</f>
        <v>-0.51521641293524745</v>
      </c>
      <c r="M720" s="6">
        <f>G720-G$1088</f>
        <v>-0.2692892233042059</v>
      </c>
      <c r="N720" s="6">
        <f>H720-H$1088</f>
        <v>-0.51711801482531961</v>
      </c>
      <c r="O720" s="6">
        <f>I720-I$1088</f>
        <v>-0.66885245171758712</v>
      </c>
    </row>
    <row r="721" spans="1:15" x14ac:dyDescent="0.15">
      <c r="A721" s="1">
        <v>32</v>
      </c>
      <c r="B721" s="1" t="s">
        <v>305</v>
      </c>
      <c r="C721" s="1">
        <v>5</v>
      </c>
      <c r="D721" s="1" t="s">
        <v>19</v>
      </c>
      <c r="E721" s="4">
        <f>IF(マンアワー!E721&gt;0,LN(マンアワー!E721),0)</f>
        <v>7.9455230528820895</v>
      </c>
      <c r="F721" s="4">
        <f>IF(マンアワー!F721&gt;0,LN(マンアワー!F721),0)</f>
        <v>8.3408519095314446</v>
      </c>
      <c r="G721" s="4">
        <f>IF(マンアワー!G721&gt;0,LN(マンアワー!G721),0)</f>
        <v>8.7312895489636926</v>
      </c>
      <c r="H721" s="4">
        <f>IF(マンアワー!H721&gt;0,LN(マンアワー!H721),0)</f>
        <v>8.4028884000662316</v>
      </c>
      <c r="I721" s="4">
        <f>IF(マンアワー!I721&gt;0,LN(マンアワー!I721),0)</f>
        <v>8.0702068691955802</v>
      </c>
      <c r="K721" s="6">
        <f>E721-E$1089</f>
        <v>-1.3969348298685986</v>
      </c>
      <c r="L721" s="6">
        <f>F721-F$1089</f>
        <v>-0.84572663954709348</v>
      </c>
      <c r="M721" s="6">
        <f>G721-G$1089</f>
        <v>-0.51571518317481058</v>
      </c>
      <c r="N721" s="6">
        <f>H721-H$1089</f>
        <v>-0.65902088349554688</v>
      </c>
      <c r="O721" s="6">
        <f>I721-I$1089</f>
        <v>-0.69303325321280163</v>
      </c>
    </row>
    <row r="722" spans="1:15" x14ac:dyDescent="0.15">
      <c r="A722" s="1">
        <v>32</v>
      </c>
      <c r="B722" s="1" t="s">
        <v>305</v>
      </c>
      <c r="C722" s="1">
        <v>6</v>
      </c>
      <c r="D722" s="1" t="s">
        <v>3</v>
      </c>
      <c r="E722" s="4">
        <f>IF(マンアワー!E722&gt;0,LN(マンアワー!E722),0)</f>
        <v>7.6162091997572325</v>
      </c>
      <c r="F722" s="4">
        <f>IF(マンアワー!F722&gt;0,LN(マンアワー!F722),0)</f>
        <v>7.3931069006429082</v>
      </c>
      <c r="G722" s="4">
        <f>IF(マンアワー!G722&gt;0,LN(マンアワー!G722),0)</f>
        <v>6.7771137218124338</v>
      </c>
      <c r="H722" s="4">
        <f>IF(マンアワー!H722&gt;0,LN(マンアワー!H722),0)</f>
        <v>6.9624230986904356</v>
      </c>
      <c r="I722" s="4">
        <f>IF(マンアワー!I722&gt;0,LN(マンアワー!I722),0)</f>
        <v>7.2963151494861131</v>
      </c>
      <c r="K722" s="6">
        <f>E722-E$1090</f>
        <v>-1.7285395509113854</v>
      </c>
      <c r="L722" s="6">
        <f>F722-F$1090</f>
        <v>-1.7398693367484741</v>
      </c>
      <c r="M722" s="6">
        <f>G722-G$1090</f>
        <v>-2.3933661622596425</v>
      </c>
      <c r="N722" s="6">
        <f>H722-H$1090</f>
        <v>-2.1689120374699025</v>
      </c>
      <c r="O722" s="6">
        <f>I722-I$1090</f>
        <v>-1.6973177115315581</v>
      </c>
    </row>
    <row r="723" spans="1:15" x14ac:dyDescent="0.15">
      <c r="A723" s="1">
        <v>32</v>
      </c>
      <c r="B723" s="1" t="s">
        <v>305</v>
      </c>
      <c r="C723" s="1">
        <v>7</v>
      </c>
      <c r="D723" s="1" t="s">
        <v>20</v>
      </c>
      <c r="E723" s="4">
        <f>IF(マンアワー!E723&gt;0,LN(マンアワー!E723),0)</f>
        <v>4.394266947005061</v>
      </c>
      <c r="F723" s="4">
        <f>IF(マンアワー!F723&gt;0,LN(マンアワー!F723),0)</f>
        <v>4.6075261807305772</v>
      </c>
      <c r="G723" s="4">
        <f>IF(マンアワー!G723&gt;0,LN(マンアワー!G723),0)</f>
        <v>4.8103951003838183</v>
      </c>
      <c r="H723" s="4">
        <f>IF(マンアワー!H723&gt;0,LN(マンアワー!H723),0)</f>
        <v>4.6659952283971089</v>
      </c>
      <c r="I723" s="4">
        <f>IF(マンアワー!I723&gt;0,LN(マンアワー!I723),0)</f>
        <v>4.5850292490611277</v>
      </c>
      <c r="K723" s="6">
        <f>E723-E$1091</f>
        <v>-2.1076844896800626</v>
      </c>
      <c r="L723" s="6">
        <f>F723-F$1091</f>
        <v>-1.9377761749086568</v>
      </c>
      <c r="M723" s="6">
        <f>G723-G$1091</f>
        <v>-1.6166349736792061</v>
      </c>
      <c r="N723" s="6">
        <f>H723-H$1091</f>
        <v>-1.6568620056550127</v>
      </c>
      <c r="O723" s="6">
        <f>I723-I$1091</f>
        <v>-1.6323122494209734</v>
      </c>
    </row>
    <row r="724" spans="1:15" x14ac:dyDescent="0.15">
      <c r="A724" s="1">
        <v>32</v>
      </c>
      <c r="B724" s="1" t="s">
        <v>305</v>
      </c>
      <c r="C724" s="1">
        <v>8</v>
      </c>
      <c r="D724" s="1" t="s">
        <v>21</v>
      </c>
      <c r="E724" s="4">
        <f>IF(マンアワー!E724&gt;0,LN(マンアワー!E724),0)</f>
        <v>9.1713252745352545</v>
      </c>
      <c r="F724" s="4">
        <f>IF(マンアワー!F724&gt;0,LN(マンアワー!F724),0)</f>
        <v>9.5445591401381726</v>
      </c>
      <c r="G724" s="4">
        <f>IF(マンアワー!G724&gt;0,LN(マンアワー!G724),0)</f>
        <v>9.3133091731413824</v>
      </c>
      <c r="H724" s="4">
        <f>IF(マンアワー!H724&gt;0,LN(マンアワー!H724),0)</f>
        <v>9.0350114764025413</v>
      </c>
      <c r="I724" s="4">
        <f>IF(マンアワー!I724&gt;0,LN(マンアワー!I724),0)</f>
        <v>8.4536647171352737</v>
      </c>
      <c r="K724" s="6">
        <f>E724-E$1092</f>
        <v>-0.81841648169834968</v>
      </c>
      <c r="L724" s="6">
        <f>F724-F$1092</f>
        <v>-0.43504601889867445</v>
      </c>
      <c r="M724" s="6">
        <f>G724-G$1092</f>
        <v>-0.57306660119331632</v>
      </c>
      <c r="N724" s="6">
        <f>H724-H$1092</f>
        <v>-0.59002373526472951</v>
      </c>
      <c r="O724" s="6">
        <f>I724-I$1092</f>
        <v>-0.70990233455601093</v>
      </c>
    </row>
    <row r="725" spans="1:15" x14ac:dyDescent="0.15">
      <c r="A725" s="1">
        <v>32</v>
      </c>
      <c r="B725" s="1" t="s">
        <v>305</v>
      </c>
      <c r="C725" s="1">
        <v>9</v>
      </c>
      <c r="D725" s="1" t="s">
        <v>22</v>
      </c>
      <c r="E725" s="4">
        <f>IF(マンアワー!E725&gt;0,LN(マンアワー!E725),0)</f>
        <v>9.5486531181001677</v>
      </c>
      <c r="F725" s="4">
        <f>IF(マンアワー!F725&gt;0,LN(マンアワー!F725),0)</f>
        <v>9.3733800847637205</v>
      </c>
      <c r="G725" s="4">
        <f>IF(マンアワー!G725&gt;0,LN(マンアワー!G725),0)</f>
        <v>9.4616469315686036</v>
      </c>
      <c r="H725" s="4">
        <f>IF(マンアワー!H725&gt;0,LN(マンアワー!H725),0)</f>
        <v>9.3464306238228385</v>
      </c>
      <c r="I725" s="4">
        <f>IF(マンアワー!I725&gt;0,LN(マンアワー!I725),0)</f>
        <v>9.2361201686225378</v>
      </c>
      <c r="K725" s="6">
        <f>E725-E$1093</f>
        <v>-0.38527193641585988</v>
      </c>
      <c r="L725" s="6">
        <f>F725-F$1093</f>
        <v>-0.31945506550470526</v>
      </c>
      <c r="M725" s="6">
        <f>G725-G$1093</f>
        <v>-8.2266932939823789E-2</v>
      </c>
      <c r="N725" s="6">
        <f>H725-H$1093</f>
        <v>1.9325583282642E-2</v>
      </c>
      <c r="O725" s="6">
        <f>I725-I$1093</f>
        <v>-0.10998462610682225</v>
      </c>
    </row>
    <row r="726" spans="1:15" x14ac:dyDescent="0.15">
      <c r="A726" s="1">
        <v>32</v>
      </c>
      <c r="B726" s="1" t="s">
        <v>305</v>
      </c>
      <c r="C726" s="1">
        <v>10</v>
      </c>
      <c r="D726" s="1" t="s">
        <v>23</v>
      </c>
      <c r="E726" s="4">
        <f>IF(マンアワー!E726&gt;0,LN(マンアワー!E726),0)</f>
        <v>8.4611857421779231</v>
      </c>
      <c r="F726" s="4">
        <f>IF(マンアワー!F726&gt;0,LN(マンアワー!F726),0)</f>
        <v>8.6285074439419116</v>
      </c>
      <c r="G726" s="4">
        <f>IF(マンアワー!G726&gt;0,LN(マンアワー!G726),0)</f>
        <v>8.9360756071456873</v>
      </c>
      <c r="H726" s="4">
        <f>IF(マンアワー!H726&gt;0,LN(マンアワー!H726),0)</f>
        <v>8.5275064604255011</v>
      </c>
      <c r="I726" s="4">
        <f>IF(マンアワー!I726&gt;0,LN(マンアワー!I726),0)</f>
        <v>8.4039725124704372</v>
      </c>
      <c r="K726" s="6">
        <f>E726-E$1094</f>
        <v>-1.6475287192490473</v>
      </c>
      <c r="L726" s="6">
        <f>F726-F$1094</f>
        <v>-1.4311870869201453</v>
      </c>
      <c r="M726" s="6">
        <f>G726-G$1094</f>
        <v>-1.3613974161366755</v>
      </c>
      <c r="N726" s="6">
        <f>H726-H$1094</f>
        <v>-1.5853564782553811</v>
      </c>
      <c r="O726" s="6">
        <f>I726-I$1094</f>
        <v>-1.4544884603739927</v>
      </c>
    </row>
    <row r="727" spans="1:15" x14ac:dyDescent="0.15">
      <c r="A727" s="1">
        <v>32</v>
      </c>
      <c r="B727" s="1" t="s">
        <v>305</v>
      </c>
      <c r="C727" s="1">
        <v>11</v>
      </c>
      <c r="D727" s="1" t="s">
        <v>24</v>
      </c>
      <c r="E727" s="4">
        <f>IF(マンアワー!E727&gt;0,LN(マンアワー!E727),0)</f>
        <v>9.5860966041596765</v>
      </c>
      <c r="F727" s="4">
        <f>IF(マンアワー!F727&gt;0,LN(マンアワー!F727),0)</f>
        <v>9.6238021660525934</v>
      </c>
      <c r="G727" s="4">
        <f>IF(マンアワー!G727&gt;0,LN(マンアワー!G727),0)</f>
        <v>9.5897978493642615</v>
      </c>
      <c r="H727" s="4">
        <f>IF(マンアワー!H727&gt;0,LN(マンアワー!H727),0)</f>
        <v>9.4948142470961692</v>
      </c>
      <c r="I727" s="4">
        <f>IF(マンアワー!I727&gt;0,LN(マンアワー!I727),0)</f>
        <v>9.3400822101819418</v>
      </c>
      <c r="K727" s="6">
        <f>E727-E$1095</f>
        <v>-0.60847584657321363</v>
      </c>
      <c r="L727" s="6">
        <f>F727-F$1095</f>
        <v>-0.63056746516003059</v>
      </c>
      <c r="M727" s="6">
        <f>G727-G$1095</f>
        <v>-0.88715690954921556</v>
      </c>
      <c r="N727" s="6">
        <f>H727-H$1095</f>
        <v>-0.91207049269580942</v>
      </c>
      <c r="O727" s="6">
        <f>I727-I$1095</f>
        <v>-0.93630925802548504</v>
      </c>
    </row>
    <row r="728" spans="1:15" x14ac:dyDescent="0.15">
      <c r="A728" s="1">
        <v>32</v>
      </c>
      <c r="B728" s="1" t="s">
        <v>305</v>
      </c>
      <c r="C728" s="1">
        <v>12</v>
      </c>
      <c r="D728" s="1" t="s">
        <v>25</v>
      </c>
      <c r="E728" s="4">
        <f>IF(マンアワー!E728&gt;0,LN(マンアワー!E728),0)</f>
        <v>9.1939438932516353</v>
      </c>
      <c r="F728" s="4">
        <f>IF(マンアワー!F728&gt;0,LN(マンアワー!F728),0)</f>
        <v>9.6134461896238257</v>
      </c>
      <c r="G728" s="4">
        <f>IF(マンアワー!G728&gt;0,LN(マンアワー!G728),0)</f>
        <v>10.14691978599773</v>
      </c>
      <c r="H728" s="4">
        <f>IF(マンアワー!H728&gt;0,LN(マンアワー!H728),0)</f>
        <v>10.065141181481938</v>
      </c>
      <c r="I728" s="4">
        <f>IF(マンアワー!I728&gt;0,LN(マンアワー!I728),0)</f>
        <v>9.9493699668160094</v>
      </c>
      <c r="K728" s="6">
        <f>E728-E$1096</f>
        <v>-0.99494457845755058</v>
      </c>
      <c r="L728" s="6">
        <f>F728-F$1096</f>
        <v>-0.80211465653031766</v>
      </c>
      <c r="M728" s="6">
        <f>G728-G$1096</f>
        <v>-0.83394538485857339</v>
      </c>
      <c r="N728" s="6">
        <f>H728-H$1096</f>
        <v>-0.81783118051144577</v>
      </c>
      <c r="O728" s="6">
        <f>I728-I$1096</f>
        <v>-0.74408057030240116</v>
      </c>
    </row>
    <row r="729" spans="1:15" x14ac:dyDescent="0.15">
      <c r="A729" s="1">
        <v>32</v>
      </c>
      <c r="B729" s="1" t="s">
        <v>305</v>
      </c>
      <c r="C729" s="1">
        <v>13</v>
      </c>
      <c r="D729" s="1" t="s">
        <v>26</v>
      </c>
      <c r="E729" s="4">
        <f>IF(マンアワー!E729&gt;0,LN(マンアワー!E729),0)</f>
        <v>8.3978177811033579</v>
      </c>
      <c r="F729" s="4">
        <f>IF(マンアワー!F729&gt;0,LN(マンアワー!F729),0)</f>
        <v>8.7559192134282018</v>
      </c>
      <c r="G729" s="4">
        <f>IF(マンアワー!G729&gt;0,LN(マンアワー!G729),0)</f>
        <v>8.7680910650010357</v>
      </c>
      <c r="H729" s="4">
        <f>IF(マンアワー!H729&gt;0,LN(マンアワー!H729),0)</f>
        <v>8.3981458215007709</v>
      </c>
      <c r="I729" s="4">
        <f>IF(マンアワー!I729&gt;0,LN(マンアワー!I729),0)</f>
        <v>8.7117167426859954</v>
      </c>
      <c r="K729" s="6">
        <f>E729-E$1097</f>
        <v>-1.2357321571150948</v>
      </c>
      <c r="L729" s="6">
        <f>F729-F$1097</f>
        <v>-1.0101265327931088</v>
      </c>
      <c r="M729" s="6">
        <f>G729-G$1097</f>
        <v>-1.0472842974532757</v>
      </c>
      <c r="N729" s="6">
        <f>H729-H$1097</f>
        <v>-1.3343142143585585</v>
      </c>
      <c r="O729" s="6">
        <f>I729-I$1097</f>
        <v>-1.2272306378662812</v>
      </c>
    </row>
    <row r="730" spans="1:15" x14ac:dyDescent="0.15">
      <c r="A730" s="1">
        <v>32</v>
      </c>
      <c r="B730" s="1" t="s">
        <v>305</v>
      </c>
      <c r="C730" s="1">
        <v>14</v>
      </c>
      <c r="D730" s="1" t="s">
        <v>27</v>
      </c>
      <c r="E730" s="4">
        <f>IF(マンアワー!E730&gt;0,LN(マンアワー!E730),0)</f>
        <v>4.8005112075359158</v>
      </c>
      <c r="F730" s="4">
        <f>IF(マンアワー!F730&gt;0,LN(マンアワー!F730),0)</f>
        <v>7.3798915918882662</v>
      </c>
      <c r="G730" s="4">
        <f>IF(マンアワー!G730&gt;0,LN(マンアワー!G730),0)</f>
        <v>7.6367588437499938</v>
      </c>
      <c r="H730" s="4">
        <f>IF(マンアワー!H730&gt;0,LN(マンアワー!H730),0)</f>
        <v>7.1562587572606873</v>
      </c>
      <c r="I730" s="4">
        <f>IF(マンアワー!I730&gt;0,LN(マンアワー!I730),0)</f>
        <v>6.7606250908775243</v>
      </c>
      <c r="K730" s="6">
        <f>E730-E$1098</f>
        <v>-3.1546206368731058</v>
      </c>
      <c r="L730" s="6">
        <f>F730-F$1098</f>
        <v>-0.97071260889514566</v>
      </c>
      <c r="M730" s="6">
        <f>G730-G$1098</f>
        <v>-0.90908039406373486</v>
      </c>
      <c r="N730" s="6">
        <f>H730-H$1098</f>
        <v>-1.0164584619376562</v>
      </c>
      <c r="O730" s="6">
        <f>I730-I$1098</f>
        <v>-1.3858631064869256</v>
      </c>
    </row>
    <row r="731" spans="1:15" x14ac:dyDescent="0.15">
      <c r="A731" s="1">
        <v>32</v>
      </c>
      <c r="B731" s="1" t="s">
        <v>305</v>
      </c>
      <c r="C731" s="1">
        <v>15</v>
      </c>
      <c r="D731" s="1" t="s">
        <v>28</v>
      </c>
      <c r="E731" s="4">
        <f>IF(マンアワー!E731&gt;0,LN(マンアワー!E731),0)</f>
        <v>10.416687188086472</v>
      </c>
      <c r="F731" s="4">
        <f>IF(マンアワー!F731&gt;0,LN(マンアワー!F731),0)</f>
        <v>10.382196085691794</v>
      </c>
      <c r="G731" s="4">
        <f>IF(マンアワー!G731&gt;0,LN(マンアワー!G731),0)</f>
        <v>10.343236057727392</v>
      </c>
      <c r="H731" s="4">
        <f>IF(マンアワー!H731&gt;0,LN(マンアワー!H731),0)</f>
        <v>9.9908760576755142</v>
      </c>
      <c r="I731" s="4">
        <f>IF(マンアワー!I731&gt;0,LN(マンアワー!I731),0)</f>
        <v>9.5391064260250538</v>
      </c>
      <c r="K731" s="6">
        <f>E731-E$1099</f>
        <v>-0.95650238260512488</v>
      </c>
      <c r="L731" s="6">
        <f>F731-F$1099</f>
        <v>-0.91931447233535124</v>
      </c>
      <c r="M731" s="6">
        <f>G731-G$1099</f>
        <v>-0.97322038272712064</v>
      </c>
      <c r="N731" s="6">
        <f>H731-H$1099</f>
        <v>-1.0779715522145068</v>
      </c>
      <c r="O731" s="6">
        <f>I731-I$1099</f>
        <v>-1.2034015859596838</v>
      </c>
    </row>
    <row r="732" spans="1:15" x14ac:dyDescent="0.15">
      <c r="A732" s="1">
        <v>32</v>
      </c>
      <c r="B732" s="1" t="s">
        <v>304</v>
      </c>
      <c r="C732" s="1">
        <v>16</v>
      </c>
      <c r="D732" s="1" t="s">
        <v>11</v>
      </c>
      <c r="E732" s="4">
        <f>IF(マンアワー!E732&gt;0,LN(マンアワー!E732),0)</f>
        <v>11.016344702672029</v>
      </c>
      <c r="F732" s="4">
        <f>IF(マンアワー!F732&gt;0,LN(マンアワー!F732),0)</f>
        <v>11.596573443587685</v>
      </c>
      <c r="G732" s="4">
        <f>IF(マンアワー!G732&gt;0,LN(マンアワー!G732),0)</f>
        <v>11.475407836798487</v>
      </c>
      <c r="H732" s="4">
        <f>IF(マンアワー!H732&gt;0,LN(マンアワー!H732),0)</f>
        <v>11.516865606248411</v>
      </c>
      <c r="I732" s="4">
        <f>IF(マンアワー!I732&gt;0,LN(マンアワー!I732),0)</f>
        <v>11.182021619955391</v>
      </c>
      <c r="K732" s="6">
        <f>E732-E$1100</f>
        <v>-0.96594894189331448</v>
      </c>
      <c r="L732" s="6">
        <f>F732-F$1100</f>
        <v>-0.68935634545045943</v>
      </c>
      <c r="M732" s="6">
        <f>G732-G$1100</f>
        <v>-0.79009762168744402</v>
      </c>
      <c r="N732" s="6">
        <f>H732-H$1100</f>
        <v>-0.73485645143341216</v>
      </c>
      <c r="O732" s="6">
        <f>I732-I$1100</f>
        <v>-0.78713732680407666</v>
      </c>
    </row>
    <row r="733" spans="1:15" x14ac:dyDescent="0.15">
      <c r="A733" s="1">
        <v>32</v>
      </c>
      <c r="B733" s="1" t="s">
        <v>304</v>
      </c>
      <c r="C733" s="1">
        <v>17</v>
      </c>
      <c r="D733" s="1" t="s">
        <v>12</v>
      </c>
      <c r="E733" s="4">
        <f>IF(マンアワー!E733&gt;0,LN(マンアワー!E733),0)</f>
        <v>8.3436216549703897</v>
      </c>
      <c r="F733" s="4">
        <f>IF(マンアワー!F733&gt;0,LN(マンアワー!F733),0)</f>
        <v>8.4880316693801845</v>
      </c>
      <c r="G733" s="4">
        <f>IF(マンアワー!G733&gt;0,LN(マンアワー!G733),0)</f>
        <v>8.6402761698056452</v>
      </c>
      <c r="H733" s="4">
        <f>IF(マンアワー!H733&gt;0,LN(マンアワー!H733),0)</f>
        <v>8.7496342567707952</v>
      </c>
      <c r="I733" s="4">
        <f>IF(マンアワー!I733&gt;0,LN(マンアワー!I733),0)</f>
        <v>8.7511404599342306</v>
      </c>
      <c r="K733" s="6">
        <f>E733-E$1101</f>
        <v>-0.82888368123519562</v>
      </c>
      <c r="L733" s="6">
        <f>F733-F$1101</f>
        <v>-0.84790864808662292</v>
      </c>
      <c r="M733" s="6">
        <f>G733-G$1101</f>
        <v>-0.80703462788775759</v>
      </c>
      <c r="N733" s="6">
        <f>H733-H$1101</f>
        <v>-0.7470872071583301</v>
      </c>
      <c r="O733" s="6">
        <f>I733-I$1101</f>
        <v>-0.69338381514264391</v>
      </c>
    </row>
    <row r="734" spans="1:15" x14ac:dyDescent="0.15">
      <c r="A734" s="1">
        <v>32</v>
      </c>
      <c r="B734" s="1" t="s">
        <v>304</v>
      </c>
      <c r="C734" s="1">
        <v>18</v>
      </c>
      <c r="D734" s="1" t="s">
        <v>13</v>
      </c>
      <c r="E734" s="4">
        <f>IF(マンアワー!E734&gt;0,LN(マンアワー!E734),0)</f>
        <v>11.801791801532888</v>
      </c>
      <c r="F734" s="4">
        <f>IF(マンアワー!F734&gt;0,LN(マンアワー!F734),0)</f>
        <v>11.932941447230137</v>
      </c>
      <c r="G734" s="4">
        <f>IF(マンアワー!G734&gt;0,LN(マンアワー!G734),0)</f>
        <v>11.806323045573187</v>
      </c>
      <c r="H734" s="4">
        <f>IF(マンアワー!H734&gt;0,LN(マンアワー!H734),0)</f>
        <v>11.61161348302906</v>
      </c>
      <c r="I734" s="4">
        <f>IF(マンアワー!I734&gt;0,LN(マンアワー!I734),0)</f>
        <v>11.301302392631694</v>
      </c>
      <c r="K734" s="6">
        <f>E734-E$1102</f>
        <v>-0.78678867244942552</v>
      </c>
      <c r="L734" s="6">
        <f>F734-F$1102</f>
        <v>-0.7804684296956701</v>
      </c>
      <c r="M734" s="6">
        <f>G734-G$1102</f>
        <v>-0.83878168941397035</v>
      </c>
      <c r="N734" s="6">
        <f>H734-H$1102</f>
        <v>-0.89656436944730444</v>
      </c>
      <c r="O734" s="6">
        <f>I734-I$1102</f>
        <v>-1.0346033306189817</v>
      </c>
    </row>
    <row r="735" spans="1:15" x14ac:dyDescent="0.15">
      <c r="A735" s="1">
        <v>32</v>
      </c>
      <c r="B735" s="1" t="s">
        <v>304</v>
      </c>
      <c r="C735" s="1">
        <v>19</v>
      </c>
      <c r="D735" s="1" t="s">
        <v>14</v>
      </c>
      <c r="E735" s="4">
        <f>IF(マンアワー!E735&gt;0,LN(マンアワー!E735),0)</f>
        <v>9.372722262149157</v>
      </c>
      <c r="F735" s="4">
        <f>IF(マンアワー!F735&gt;0,LN(マンアワー!F735),0)</f>
        <v>9.7518692947689836</v>
      </c>
      <c r="G735" s="4">
        <f>IF(マンアワー!G735&gt;0,LN(マンアワー!G735),0)</f>
        <v>9.8127250245343056</v>
      </c>
      <c r="H735" s="4">
        <f>IF(マンアワー!H735&gt;0,LN(マンアワー!H735),0)</f>
        <v>9.7120513248844276</v>
      </c>
      <c r="I735" s="4">
        <f>IF(マンアワー!I735&gt;0,LN(マンアワー!I735),0)</f>
        <v>9.6790188547300886</v>
      </c>
      <c r="K735" s="6">
        <f>E735-E$1103</f>
        <v>-1.0800828941865532</v>
      </c>
      <c r="L735" s="6">
        <f>F735-F$1103</f>
        <v>-0.98602029793932111</v>
      </c>
      <c r="M735" s="6">
        <f>G735-G$1103</f>
        <v>-1.0313690069490491</v>
      </c>
      <c r="N735" s="6">
        <f>H735-H$1103</f>
        <v>-1.0030058723064901</v>
      </c>
      <c r="O735" s="6">
        <f>I735-I$1103</f>
        <v>-0.99576314183720349</v>
      </c>
    </row>
    <row r="736" spans="1:15" x14ac:dyDescent="0.15">
      <c r="A736" s="1">
        <v>32</v>
      </c>
      <c r="B736" s="1" t="s">
        <v>304</v>
      </c>
      <c r="C736" s="1">
        <v>20</v>
      </c>
      <c r="D736" s="1" t="s">
        <v>15</v>
      </c>
      <c r="E736" s="4">
        <f>IF(マンアワー!E736&gt;0,LN(マンアワー!E736),0)</f>
        <v>6.8223577888935383</v>
      </c>
      <c r="F736" s="4">
        <f>IF(マンアワー!F736&gt;0,LN(マンアワー!F736),0)</f>
        <v>7.5475867944516271</v>
      </c>
      <c r="G736" s="4">
        <f>IF(マンアワー!G736&gt;0,LN(マンアワー!G736),0)</f>
        <v>7.8316701089968008</v>
      </c>
      <c r="H736" s="4">
        <f>IF(マンアワー!H736&gt;0,LN(マンアワー!H736),0)</f>
        <v>8.1212000377148783</v>
      </c>
      <c r="I736" s="4">
        <f>IF(マンアワー!I736&gt;0,LN(マンアワー!I736),0)</f>
        <v>8.1906588143726395</v>
      </c>
      <c r="K736" s="6">
        <f>E736-E$1104</f>
        <v>-1.8487056977663476</v>
      </c>
      <c r="L736" s="6">
        <f>F736-F$1104</f>
        <v>-1.7287776027142812</v>
      </c>
      <c r="M736" s="6">
        <f>G736-G$1104</f>
        <v>-1.8354296433431179</v>
      </c>
      <c r="N736" s="6">
        <f>H736-H$1104</f>
        <v>-1.5816295702494454</v>
      </c>
      <c r="O736" s="6">
        <f>I736-I$1104</f>
        <v>-1.4665111838474285</v>
      </c>
    </row>
    <row r="737" spans="1:15" x14ac:dyDescent="0.15">
      <c r="A737" s="1">
        <v>32</v>
      </c>
      <c r="B737" s="1" t="s">
        <v>304</v>
      </c>
      <c r="C737" s="1">
        <v>21</v>
      </c>
      <c r="D737" s="1" t="s">
        <v>16</v>
      </c>
      <c r="E737" s="4">
        <f>IF(マンアワー!E737&gt;0,LN(マンアワー!E737),0)</f>
        <v>10.731356738391183</v>
      </c>
      <c r="F737" s="4">
        <f>IF(マンアワー!F737&gt;0,LN(マンアワー!F737),0)</f>
        <v>10.747739909888304</v>
      </c>
      <c r="G737" s="4">
        <f>IF(マンアワー!G737&gt;0,LN(マンアワー!G737),0)</f>
        <v>10.688832748445344</v>
      </c>
      <c r="H737" s="4">
        <f>IF(マンアワー!H737&gt;0,LN(マンアワー!H737),0)</f>
        <v>10.557839924119561</v>
      </c>
      <c r="I737" s="4">
        <f>IF(マンアワー!I737&gt;0,LN(マンアワー!I737),0)</f>
        <v>10.376487539315205</v>
      </c>
      <c r="K737" s="6">
        <f>E737-E$1105</f>
        <v>-0.82881363933330476</v>
      </c>
      <c r="L737" s="6">
        <f>F737-F$1105</f>
        <v>-0.86670951571476529</v>
      </c>
      <c r="M737" s="6">
        <f>G737-G$1105</f>
        <v>-0.96726655223337055</v>
      </c>
      <c r="N737" s="6">
        <f>H737-H$1105</f>
        <v>-1.0624454562022283</v>
      </c>
      <c r="O737" s="6">
        <f>I737-I$1105</f>
        <v>-1.1546553126527659</v>
      </c>
    </row>
    <row r="738" spans="1:15" x14ac:dyDescent="0.15">
      <c r="A738" s="1">
        <v>32</v>
      </c>
      <c r="B738" s="1" t="s">
        <v>163</v>
      </c>
      <c r="C738" s="1">
        <v>22</v>
      </c>
      <c r="D738" s="1" t="s">
        <v>8</v>
      </c>
      <c r="E738" s="4">
        <f>IF(マンアワー!E738&gt;0,LN(マンアワー!E738),0)</f>
        <v>11.796843369209974</v>
      </c>
      <c r="F738" s="4">
        <f>IF(マンアワー!F738&gt;0,LN(マンアワー!F738),0)</f>
        <v>11.981025297485646</v>
      </c>
      <c r="G738" s="4">
        <f>IF(マンアワー!G738&gt;0,LN(マンアワー!G738),0)</f>
        <v>12.138882864881076</v>
      </c>
      <c r="H738" s="4">
        <f>IF(マンアワー!H738&gt;0,LN(マンアワー!H738),0)</f>
        <v>12.240649615273437</v>
      </c>
      <c r="I738" s="4">
        <f>IF(マンアワー!I738&gt;0,LN(マンアワー!I738),0)</f>
        <v>12.350242820661357</v>
      </c>
      <c r="K738" s="6">
        <f>E738-E$1106</f>
        <v>-0.76637502016602532</v>
      </c>
      <c r="L738" s="6">
        <f>F738-F$1106</f>
        <v>-0.8364632949769728</v>
      </c>
      <c r="M738" s="6">
        <f>G738-G$1106</f>
        <v>-0.92841536809289593</v>
      </c>
      <c r="N738" s="6">
        <f>H738-H$1106</f>
        <v>-0.94470955616145602</v>
      </c>
      <c r="O738" s="6">
        <f>I738-I$1106</f>
        <v>-0.94302655726422202</v>
      </c>
    </row>
    <row r="739" spans="1:15" x14ac:dyDescent="0.15">
      <c r="A739" s="1">
        <v>32</v>
      </c>
      <c r="B739" s="1" t="s">
        <v>163</v>
      </c>
      <c r="C739" s="1">
        <v>23</v>
      </c>
      <c r="D739" s="1" t="s">
        <v>29</v>
      </c>
      <c r="E739" s="4">
        <f>IF(マンアワー!E739&gt;0,LN(マンアワー!E739),0)</f>
        <v>10.93084999170196</v>
      </c>
      <c r="F739" s="4">
        <f>IF(マンアワー!F739&gt;0,LN(マンアワー!F739),0)</f>
        <v>11.064285274170505</v>
      </c>
      <c r="G739" s="4">
        <f>IF(マンアワー!G739&gt;0,LN(マンアワー!G739),0)</f>
        <v>11.013869362037493</v>
      </c>
      <c r="H739" s="4">
        <f>IF(マンアワー!H739&gt;0,LN(マンアワー!H739),0)</f>
        <v>11.011223764151369</v>
      </c>
      <c r="I739" s="4">
        <f>IF(マンアワー!I739&gt;0,LN(マンアワー!I739),0)</f>
        <v>10.779666239147888</v>
      </c>
      <c r="K739" s="6">
        <f>E739-E$1107</f>
        <v>-0.67987737895504274</v>
      </c>
      <c r="L739" s="6">
        <f>F739-F$1107</f>
        <v>-0.69250964765739553</v>
      </c>
      <c r="M739" s="6">
        <f>G739-G$1107</f>
        <v>-0.72476495232113258</v>
      </c>
      <c r="N739" s="6">
        <f>H739-H$1107</f>
        <v>-0.65039709708256055</v>
      </c>
      <c r="O739" s="6">
        <f>I739-I$1107</f>
        <v>-0.71720626707543289</v>
      </c>
    </row>
    <row r="740" spans="1:15" x14ac:dyDescent="0.15">
      <c r="A740" s="1">
        <v>33</v>
      </c>
      <c r="B740" s="1" t="s">
        <v>306</v>
      </c>
      <c r="C740" s="1">
        <v>1</v>
      </c>
      <c r="D740" s="1" t="s">
        <v>9</v>
      </c>
      <c r="E740" s="4">
        <f>IF(マンアワー!E740&gt;0,LN(マンアワー!E740),0)</f>
        <v>13.030774903282857</v>
      </c>
      <c r="F740" s="4">
        <f>IF(マンアワー!F740&gt;0,LN(マンアワー!F740),0)</f>
        <v>12.479292134111191</v>
      </c>
      <c r="G740" s="4">
        <f>IF(マンアワー!G740&gt;0,LN(マンアワー!G740),0)</f>
        <v>12.058592555327236</v>
      </c>
      <c r="H740" s="4">
        <f>IF(マンアワー!H740&gt;0,LN(マンアワー!H740),0)</f>
        <v>11.634440961156459</v>
      </c>
      <c r="I740" s="4">
        <f>IF(マンアワー!I740&gt;0,LN(マンアワー!I740),0)</f>
        <v>11.322791490236929</v>
      </c>
      <c r="K740" s="6">
        <f>E740-E$1085</f>
        <v>0.20274326237537998</v>
      </c>
      <c r="L740" s="6">
        <f>F740-F$1085</f>
        <v>6.9689716026722692E-2</v>
      </c>
      <c r="M740" s="6">
        <f>G740-G$1085</f>
        <v>5.238547107341418E-2</v>
      </c>
      <c r="N740" s="6">
        <f>H740-H$1085</f>
        <v>5.3384866435779443E-2</v>
      </c>
      <c r="O740" s="6">
        <f>I740-I$1085</f>
        <v>-1.9957388474306725E-2</v>
      </c>
    </row>
    <row r="741" spans="1:15" x14ac:dyDescent="0.15">
      <c r="A741" s="1">
        <v>33</v>
      </c>
      <c r="B741" s="1" t="s">
        <v>306</v>
      </c>
      <c r="C741" s="1">
        <v>2</v>
      </c>
      <c r="D741" s="1" t="s">
        <v>10</v>
      </c>
      <c r="E741" s="4">
        <f>IF(マンアワー!E741&gt;0,LN(マンアワー!E741),0)</f>
        <v>9.3959774404552174</v>
      </c>
      <c r="F741" s="4">
        <f>IF(マンアワー!F741&gt;0,LN(マンアワー!F741),0)</f>
        <v>8.7425128628116013</v>
      </c>
      <c r="G741" s="4">
        <f>IF(マンアワー!G741&gt;0,LN(マンアワー!G741),0)</f>
        <v>8.509435479714595</v>
      </c>
      <c r="H741" s="4">
        <f>IF(マンアワー!H741&gt;0,LN(マンアワー!H741),0)</f>
        <v>7.9377939657078009</v>
      </c>
      <c r="I741" s="4">
        <f>IF(マンアワー!I741&gt;0,LN(マンアワー!I741),0)</f>
        <v>7.1521047770181108</v>
      </c>
      <c r="K741" s="6">
        <f>E741-E$1086</f>
        <v>0.54765113674921473</v>
      </c>
      <c r="L741" s="6">
        <f>F741-F$1086</f>
        <v>0.42179127222629376</v>
      </c>
      <c r="M741" s="6">
        <f>G741-G$1086</f>
        <v>0.4337032657494948</v>
      </c>
      <c r="N741" s="6">
        <f>H741-H$1086</f>
        <v>0.21884939651983704</v>
      </c>
      <c r="O741" s="6">
        <f>I741-I$1086</f>
        <v>0.17569091278071625</v>
      </c>
    </row>
    <row r="742" spans="1:15" x14ac:dyDescent="0.15">
      <c r="A742" s="1">
        <v>33</v>
      </c>
      <c r="B742" s="1" t="s">
        <v>307</v>
      </c>
      <c r="C742" s="1">
        <v>3</v>
      </c>
      <c r="D742" s="1" t="s">
        <v>17</v>
      </c>
      <c r="E742" s="4">
        <f>IF(マンアワー!E742&gt;0,LN(マンアワー!E742),0)</f>
        <v>10.801766002820264</v>
      </c>
      <c r="F742" s="4">
        <f>IF(マンアワー!F742&gt;0,LN(マンアワー!F742),0)</f>
        <v>10.728897522386356</v>
      </c>
      <c r="G742" s="4">
        <f>IF(マンアワー!G742&gt;0,LN(マンアワー!G742),0)</f>
        <v>10.708053635372211</v>
      </c>
      <c r="H742" s="4">
        <f>IF(マンアワー!H742&gt;0,LN(マンアワー!H742),0)</f>
        <v>10.615210714525277</v>
      </c>
      <c r="I742" s="4">
        <f>IF(マンアワー!I742&gt;0,LN(マンアワー!I742),0)</f>
        <v>10.555004933937282</v>
      </c>
      <c r="K742" s="6">
        <f>E742-E$1087</f>
        <v>9.2219308546324541E-2</v>
      </c>
      <c r="L742" s="6">
        <f>F742-F$1087</f>
        <v>1.0768798575115923E-2</v>
      </c>
      <c r="M742" s="6">
        <f>G742-G$1087</f>
        <v>-0.11584546797534756</v>
      </c>
      <c r="N742" s="6">
        <f>H742-H$1087</f>
        <v>-0.11165767803469961</v>
      </c>
      <c r="O742" s="6">
        <f>I742-I$1087</f>
        <v>-5.1510955967730254E-2</v>
      </c>
    </row>
    <row r="743" spans="1:15" x14ac:dyDescent="0.15">
      <c r="A743" s="1">
        <v>33</v>
      </c>
      <c r="B743" s="1" t="s">
        <v>307</v>
      </c>
      <c r="C743" s="1">
        <v>4</v>
      </c>
      <c r="D743" s="1" t="s">
        <v>18</v>
      </c>
      <c r="E743" s="4">
        <f>IF(マンアワー!E743&gt;0,LN(マンアワー!E743),0)</f>
        <v>11.860673829968734</v>
      </c>
      <c r="F743" s="4">
        <f>IF(マンアワー!F743&gt;0,LN(マンアワー!F743),0)</f>
        <v>11.709083615155135</v>
      </c>
      <c r="G743" s="4">
        <f>IF(マンアワー!G743&gt;0,LN(マンアワー!G743),0)</f>
        <v>11.610531841642519</v>
      </c>
      <c r="H743" s="4">
        <f>IF(マンアワー!H743&gt;0,LN(マンアワー!H743),0)</f>
        <v>10.9352286508371</v>
      </c>
      <c r="I743" s="4">
        <f>IF(マンアワー!I743&gt;0,LN(マンアワー!I743),0)</f>
        <v>10.261203005308937</v>
      </c>
      <c r="K743" s="6">
        <f>E743-E$1088</f>
        <v>0.95160650975597072</v>
      </c>
      <c r="L743" s="6">
        <f>F743-F$1088</f>
        <v>0.85307374270770708</v>
      </c>
      <c r="M743" s="6">
        <f>G743-G$1088</f>
        <v>0.73542037081960565</v>
      </c>
      <c r="N743" s="6">
        <f>H743-H$1088</f>
        <v>0.71739051966178913</v>
      </c>
      <c r="O743" s="6">
        <f>I743-I$1088</f>
        <v>0.82607436272492407</v>
      </c>
    </row>
    <row r="744" spans="1:15" x14ac:dyDescent="0.15">
      <c r="A744" s="1">
        <v>33</v>
      </c>
      <c r="B744" s="1" t="s">
        <v>307</v>
      </c>
      <c r="C744" s="1">
        <v>5</v>
      </c>
      <c r="D744" s="1" t="s">
        <v>19</v>
      </c>
      <c r="E744" s="4">
        <f>IF(マンアワー!E744&gt;0,LN(マンアワー!E744),0)</f>
        <v>9.4019462158039531</v>
      </c>
      <c r="F744" s="4">
        <f>IF(マンアワー!F744&gt;0,LN(マンアワー!F744),0)</f>
        <v>9.1836517891509732</v>
      </c>
      <c r="G744" s="4">
        <f>IF(マンアワー!G744&gt;0,LN(マンアワー!G744),0)</f>
        <v>9.167209845175579</v>
      </c>
      <c r="H744" s="4">
        <f>IF(マンアワー!H744&gt;0,LN(マンアワー!H744),0)</f>
        <v>9.0968059079600678</v>
      </c>
      <c r="I744" s="4">
        <f>IF(マンアワー!I744&gt;0,LN(マンアワー!I744),0)</f>
        <v>8.8464648643767294</v>
      </c>
      <c r="K744" s="6">
        <f>E744-E$1089</f>
        <v>5.9488333053264952E-2</v>
      </c>
      <c r="L744" s="6">
        <f>F744-F$1089</f>
        <v>-2.9267599275648593E-3</v>
      </c>
      <c r="M744" s="6">
        <f>G744-G$1089</f>
        <v>-7.9794886962924139E-2</v>
      </c>
      <c r="N744" s="6">
        <f>H744-H$1089</f>
        <v>3.4896624398289333E-2</v>
      </c>
      <c r="O744" s="6">
        <f>I744-I$1089</f>
        <v>8.3224741968347615E-2</v>
      </c>
    </row>
    <row r="745" spans="1:15" x14ac:dyDescent="0.15">
      <c r="A745" s="1">
        <v>33</v>
      </c>
      <c r="B745" s="1" t="s">
        <v>307</v>
      </c>
      <c r="C745" s="1">
        <v>6</v>
      </c>
      <c r="D745" s="1" t="s">
        <v>3</v>
      </c>
      <c r="E745" s="4">
        <f>IF(マンアワー!E745&gt;0,LN(マンアワー!E745),0)</f>
        <v>10.384929968304716</v>
      </c>
      <c r="F745" s="4">
        <f>IF(マンアワー!F745&gt;0,LN(マンアワー!F745),0)</f>
        <v>10.12304026509204</v>
      </c>
      <c r="G745" s="4">
        <f>IF(マンアワー!G745&gt;0,LN(マンアワー!G745),0)</f>
        <v>10.162588072902762</v>
      </c>
      <c r="H745" s="4">
        <f>IF(マンアワー!H745&gt;0,LN(マンアワー!H745),0)</f>
        <v>10.076411479406193</v>
      </c>
      <c r="I745" s="4">
        <f>IF(マンアワー!I745&gt;0,LN(マンアワー!I745),0)</f>
        <v>9.6896374048364269</v>
      </c>
      <c r="K745" s="6">
        <f>E745-E$1090</f>
        <v>1.0401812176360981</v>
      </c>
      <c r="L745" s="6">
        <f>F745-F$1090</f>
        <v>0.99006402770065804</v>
      </c>
      <c r="M745" s="6">
        <f>G745-G$1090</f>
        <v>0.99210818883068619</v>
      </c>
      <c r="N745" s="6">
        <f>H745-H$1090</f>
        <v>0.9450763432458551</v>
      </c>
      <c r="O745" s="6">
        <f>I745-I$1090</f>
        <v>0.69600454381875565</v>
      </c>
    </row>
    <row r="746" spans="1:15" x14ac:dyDescent="0.15">
      <c r="A746" s="1">
        <v>33</v>
      </c>
      <c r="B746" s="1" t="s">
        <v>307</v>
      </c>
      <c r="C746" s="1">
        <v>7</v>
      </c>
      <c r="D746" s="1" t="s">
        <v>20</v>
      </c>
      <c r="E746" s="4">
        <f>IF(マンアワー!E746&gt;0,LN(マンアワー!E746),0)</f>
        <v>8.2524492873439019</v>
      </c>
      <c r="F746" s="4">
        <f>IF(マンアワー!F746&gt;0,LN(マンアワー!F746),0)</f>
        <v>8.592321879286553</v>
      </c>
      <c r="G746" s="4">
        <f>IF(マンアワー!G746&gt;0,LN(マンアワー!G746),0)</f>
        <v>8.2025576547568857</v>
      </c>
      <c r="H746" s="4">
        <f>IF(マンアワー!H746&gt;0,LN(マンアワー!H746),0)</f>
        <v>8.0129496798995952</v>
      </c>
      <c r="I746" s="4">
        <f>IF(マンアワー!I746&gt;0,LN(マンアワー!I746),0)</f>
        <v>7.8200015779010545</v>
      </c>
      <c r="K746" s="6">
        <f>E746-E$1091</f>
        <v>1.7504978506587783</v>
      </c>
      <c r="L746" s="6">
        <f>F746-F$1091</f>
        <v>2.047019523647319</v>
      </c>
      <c r="M746" s="6">
        <f>G746-G$1091</f>
        <v>1.7755275806938613</v>
      </c>
      <c r="N746" s="6">
        <f>H746-H$1091</f>
        <v>1.6900924458474735</v>
      </c>
      <c r="O746" s="6">
        <f>I746-I$1091</f>
        <v>1.6026600794189534</v>
      </c>
    </row>
    <row r="747" spans="1:15" x14ac:dyDescent="0.15">
      <c r="A747" s="1">
        <v>33</v>
      </c>
      <c r="B747" s="1" t="s">
        <v>307</v>
      </c>
      <c r="C747" s="1">
        <v>8</v>
      </c>
      <c r="D747" s="1" t="s">
        <v>21</v>
      </c>
      <c r="E747" s="4">
        <f>IF(マンアワー!E747&gt;0,LN(マンアワー!E747),0)</f>
        <v>10.715518789612316</v>
      </c>
      <c r="F747" s="4">
        <f>IF(マンアワー!F747&gt;0,LN(マンアワー!F747),0)</f>
        <v>10.493816601830931</v>
      </c>
      <c r="G747" s="4">
        <f>IF(マンアワー!G747&gt;0,LN(マンアワー!G747),0)</f>
        <v>10.253142198198779</v>
      </c>
      <c r="H747" s="4">
        <f>IF(マンアワー!H747&gt;0,LN(マンアワー!H747),0)</f>
        <v>9.8825138306307654</v>
      </c>
      <c r="I747" s="4">
        <f>IF(マンアワー!I747&gt;0,LN(マンアワー!I747),0)</f>
        <v>9.4765911974334944</v>
      </c>
      <c r="K747" s="6">
        <f>E747-E$1092</f>
        <v>0.72577703337871213</v>
      </c>
      <c r="L747" s="6">
        <f>F747-F$1092</f>
        <v>0.5142114427940836</v>
      </c>
      <c r="M747" s="6">
        <f>G747-G$1092</f>
        <v>0.36676642386407998</v>
      </c>
      <c r="N747" s="6">
        <f>H747-H$1092</f>
        <v>0.25747861896349455</v>
      </c>
      <c r="O747" s="6">
        <f>I747-I$1092</f>
        <v>0.31302414574220983</v>
      </c>
    </row>
    <row r="748" spans="1:15" x14ac:dyDescent="0.15">
      <c r="A748" s="1">
        <v>33</v>
      </c>
      <c r="B748" s="1" t="s">
        <v>307</v>
      </c>
      <c r="C748" s="1">
        <v>9</v>
      </c>
      <c r="D748" s="1" t="s">
        <v>22</v>
      </c>
      <c r="E748" s="4">
        <f>IF(マンアワー!E748&gt;0,LN(マンアワー!E748),0)</f>
        <v>10.91357940367053</v>
      </c>
      <c r="F748" s="4">
        <f>IF(マンアワー!F748&gt;0,LN(マンアワー!F748),0)</f>
        <v>10.75917109110593</v>
      </c>
      <c r="G748" s="4">
        <f>IF(マンアワー!G748&gt;0,LN(マンアワー!G748),0)</f>
        <v>10.525784621823378</v>
      </c>
      <c r="H748" s="4">
        <f>IF(マンアワー!H748&gt;0,LN(マンアワー!H748),0)</f>
        <v>10.18229018956518</v>
      </c>
      <c r="I748" s="4">
        <f>IF(マンアワー!I748&gt;0,LN(マンアワー!I748),0)</f>
        <v>10.204902483857886</v>
      </c>
      <c r="K748" s="6">
        <f>E748-E$1093</f>
        <v>0.97965434915450267</v>
      </c>
      <c r="L748" s="6">
        <f>F748-F$1093</f>
        <v>1.0663359408375044</v>
      </c>
      <c r="M748" s="6">
        <f>G748-G$1093</f>
        <v>0.98187075731495099</v>
      </c>
      <c r="N748" s="6">
        <f>H748-H$1093</f>
        <v>0.8551851490249831</v>
      </c>
      <c r="O748" s="6">
        <f>I748-I$1093</f>
        <v>0.85879768912852583</v>
      </c>
    </row>
    <row r="749" spans="1:15" x14ac:dyDescent="0.15">
      <c r="A749" s="1">
        <v>33</v>
      </c>
      <c r="B749" s="1" t="s">
        <v>307</v>
      </c>
      <c r="C749" s="1">
        <v>10</v>
      </c>
      <c r="D749" s="1" t="s">
        <v>23</v>
      </c>
      <c r="E749" s="4">
        <f>IF(マンアワー!E749&gt;0,LN(マンアワー!E749),0)</f>
        <v>10.097523344602561</v>
      </c>
      <c r="F749" s="4">
        <f>IF(マンアワー!F749&gt;0,LN(マンアワー!F749),0)</f>
        <v>9.997019250688707</v>
      </c>
      <c r="G749" s="4">
        <f>IF(マンアワー!G749&gt;0,LN(マンアワー!G749),0)</f>
        <v>10.401921614931757</v>
      </c>
      <c r="H749" s="4">
        <f>IF(マンアワー!H749&gt;0,LN(マンアワー!H749),0)</f>
        <v>10.157039912390385</v>
      </c>
      <c r="I749" s="4">
        <f>IF(マンアワー!I749&gt;0,LN(マンアワー!I749),0)</f>
        <v>9.870213502237803</v>
      </c>
      <c r="K749" s="6">
        <f>E749-E$1094</f>
        <v>-1.1191116824409875E-2</v>
      </c>
      <c r="L749" s="6">
        <f>F749-F$1094</f>
        <v>-6.267528017334989E-2</v>
      </c>
      <c r="M749" s="6">
        <f>G749-G$1094</f>
        <v>0.10444859164939402</v>
      </c>
      <c r="N749" s="6">
        <f>H749-H$1094</f>
        <v>4.4176973709502576E-2</v>
      </c>
      <c r="O749" s="6">
        <f>I749-I$1094</f>
        <v>1.1752529393373123E-2</v>
      </c>
    </row>
    <row r="750" spans="1:15" x14ac:dyDescent="0.15">
      <c r="A750" s="1">
        <v>33</v>
      </c>
      <c r="B750" s="1" t="s">
        <v>307</v>
      </c>
      <c r="C750" s="1">
        <v>11</v>
      </c>
      <c r="D750" s="1" t="s">
        <v>24</v>
      </c>
      <c r="E750" s="4">
        <f>IF(マンアワー!E750&gt;0,LN(マンアワー!E750),0)</f>
        <v>10.207147457076521</v>
      </c>
      <c r="F750" s="4">
        <f>IF(マンアワー!F750&gt;0,LN(マンアワー!F750),0)</f>
        <v>10.291395165404548</v>
      </c>
      <c r="G750" s="4">
        <f>IF(マンアワー!G750&gt;0,LN(マンアワー!G750),0)</f>
        <v>10.608861163177281</v>
      </c>
      <c r="H750" s="4">
        <f>IF(マンアワー!H750&gt;0,LN(マンアワー!H750),0)</f>
        <v>10.469083586051934</v>
      </c>
      <c r="I750" s="4">
        <f>IF(マンアワー!I750&gt;0,LN(マンアワー!I750),0)</f>
        <v>10.559866591586594</v>
      </c>
      <c r="K750" s="6">
        <f>E750-E$1095</f>
        <v>1.2575006343631401E-2</v>
      </c>
      <c r="L750" s="6">
        <f>F750-F$1095</f>
        <v>3.7025534191924336E-2</v>
      </c>
      <c r="M750" s="6">
        <f>G750-G$1095</f>
        <v>0.13190640426380362</v>
      </c>
      <c r="N750" s="6">
        <f>H750-H$1095</f>
        <v>6.2198846259954976E-2</v>
      </c>
      <c r="O750" s="6">
        <f>I750-I$1095</f>
        <v>0.28347512337916747</v>
      </c>
    </row>
    <row r="751" spans="1:15" x14ac:dyDescent="0.15">
      <c r="A751" s="1">
        <v>33</v>
      </c>
      <c r="B751" s="1" t="s">
        <v>307</v>
      </c>
      <c r="C751" s="1">
        <v>12</v>
      </c>
      <c r="D751" s="1" t="s">
        <v>25</v>
      </c>
      <c r="E751" s="4">
        <f>IF(マンアワー!E751&gt;0,LN(マンアワー!E751),0)</f>
        <v>9.7464940036871131</v>
      </c>
      <c r="F751" s="4">
        <f>IF(マンアワー!F751&gt;0,LN(マンアワー!F751),0)</f>
        <v>10.305660114713271</v>
      </c>
      <c r="G751" s="4">
        <f>IF(マンアワー!G751&gt;0,LN(マンアワー!G751),0)</f>
        <v>10.966655605252271</v>
      </c>
      <c r="H751" s="4">
        <f>IF(マンアワー!H751&gt;0,LN(マンアワー!H751),0)</f>
        <v>10.772824903498037</v>
      </c>
      <c r="I751" s="4">
        <f>IF(マンアワー!I751&gt;0,LN(マンアワー!I751),0)</f>
        <v>10.469772209278574</v>
      </c>
      <c r="K751" s="6">
        <f>E751-E$1096</f>
        <v>-0.44239446802207283</v>
      </c>
      <c r="L751" s="6">
        <f>F751-F$1096</f>
        <v>-0.10990073144087198</v>
      </c>
      <c r="M751" s="6">
        <f>G751-G$1096</f>
        <v>-1.4209565604032193E-2</v>
      </c>
      <c r="N751" s="6">
        <f>H751-H$1096</f>
        <v>-0.11014745849534613</v>
      </c>
      <c r="O751" s="6">
        <f>I751-I$1096</f>
        <v>-0.22367832783983665</v>
      </c>
    </row>
    <row r="752" spans="1:15" x14ac:dyDescent="0.15">
      <c r="A752" s="1">
        <v>33</v>
      </c>
      <c r="B752" s="1" t="s">
        <v>307</v>
      </c>
      <c r="C752" s="1">
        <v>13</v>
      </c>
      <c r="D752" s="1" t="s">
        <v>26</v>
      </c>
      <c r="E752" s="4">
        <f>IF(マンアワー!E752&gt;0,LN(マンアワー!E752),0)</f>
        <v>11.175640065051233</v>
      </c>
      <c r="F752" s="4">
        <f>IF(マンアワー!F752&gt;0,LN(マンアワー!F752),0)</f>
        <v>11.044177807095201</v>
      </c>
      <c r="G752" s="4">
        <f>IF(マンアワー!G752&gt;0,LN(マンアワー!G752),0)</f>
        <v>10.943226760972887</v>
      </c>
      <c r="H752" s="4">
        <f>IF(マンアワー!H752&gt;0,LN(マンアワー!H752),0)</f>
        <v>10.814271675543704</v>
      </c>
      <c r="I752" s="4">
        <f>IF(マンアワー!I752&gt;0,LN(マンアワー!I752),0)</f>
        <v>10.989103367302166</v>
      </c>
      <c r="K752" s="6">
        <f>E752-E$1097</f>
        <v>1.5420901268327807</v>
      </c>
      <c r="L752" s="6">
        <f>F752-F$1097</f>
        <v>1.2781320608738902</v>
      </c>
      <c r="M752" s="6">
        <f>G752-G$1097</f>
        <v>1.1278513985185761</v>
      </c>
      <c r="N752" s="6">
        <f>H752-H$1097</f>
        <v>1.0818116396843749</v>
      </c>
      <c r="O752" s="6">
        <f>I752-I$1097</f>
        <v>1.0501559867498891</v>
      </c>
    </row>
    <row r="753" spans="1:15" x14ac:dyDescent="0.15">
      <c r="A753" s="1">
        <v>33</v>
      </c>
      <c r="B753" s="1" t="s">
        <v>307</v>
      </c>
      <c r="C753" s="1">
        <v>14</v>
      </c>
      <c r="D753" s="1" t="s">
        <v>27</v>
      </c>
      <c r="E753" s="4">
        <f>IF(マンアワー!E753&gt;0,LN(マンアワー!E753),0)</f>
        <v>7.3041478850694466</v>
      </c>
      <c r="F753" s="4">
        <f>IF(マンアワー!F753&gt;0,LN(マンアワー!F753),0)</f>
        <v>7.9327678633473013</v>
      </c>
      <c r="G753" s="4">
        <f>IF(マンアワー!G753&gt;0,LN(マンアワー!G753),0)</f>
        <v>7.9845707433351434</v>
      </c>
      <c r="H753" s="4">
        <f>IF(マンアワー!H753&gt;0,LN(マンアワー!H753),0)</f>
        <v>7.8512530626249939</v>
      </c>
      <c r="I753" s="4">
        <f>IF(マンアワー!I753&gt;0,LN(マンアワー!I753),0)</f>
        <v>7.935947862083256</v>
      </c>
      <c r="K753" s="6">
        <f>E753-E$1098</f>
        <v>-0.65098395933957498</v>
      </c>
      <c r="L753" s="6">
        <f>F753-F$1098</f>
        <v>-0.41783633743611048</v>
      </c>
      <c r="M753" s="6">
        <f>G753-G$1098</f>
        <v>-0.56126849447858529</v>
      </c>
      <c r="N753" s="6">
        <f>H753-H$1098</f>
        <v>-0.32146415657334959</v>
      </c>
      <c r="O753" s="6">
        <f>I753-I$1098</f>
        <v>-0.21054033528119387</v>
      </c>
    </row>
    <row r="754" spans="1:15" x14ac:dyDescent="0.15">
      <c r="A754" s="1">
        <v>33</v>
      </c>
      <c r="B754" s="1" t="s">
        <v>307</v>
      </c>
      <c r="C754" s="1">
        <v>15</v>
      </c>
      <c r="D754" s="1" t="s">
        <v>28</v>
      </c>
      <c r="E754" s="4">
        <f>IF(マンアワー!E754&gt;0,LN(マンアワー!E754),0)</f>
        <v>11.507128573014512</v>
      </c>
      <c r="F754" s="4">
        <f>IF(マンアワー!F754&gt;0,LN(マンアワー!F754),0)</f>
        <v>11.333874664672022</v>
      </c>
      <c r="G754" s="4">
        <f>IF(マンアワー!G754&gt;0,LN(マンアワー!G754),0)</f>
        <v>11.364601163740387</v>
      </c>
      <c r="H754" s="4">
        <f>IF(マンアワー!H754&gt;0,LN(マンアワー!H754),0)</f>
        <v>11.148811711746109</v>
      </c>
      <c r="I754" s="4">
        <f>IF(マンアワー!I754&gt;0,LN(マンアワー!I754),0)</f>
        <v>10.977335504584461</v>
      </c>
      <c r="K754" s="6">
        <f>E754-E$1099</f>
        <v>0.133939002322915</v>
      </c>
      <c r="L754" s="6">
        <f>F754-F$1099</f>
        <v>3.2364106644877211E-2</v>
      </c>
      <c r="M754" s="6">
        <f>G754-G$1099</f>
        <v>4.8144723285874491E-2</v>
      </c>
      <c r="N754" s="6">
        <f>H754-H$1099</f>
        <v>7.9964101856088377E-2</v>
      </c>
      <c r="O754" s="6">
        <f>I754-I$1099</f>
        <v>0.2348274925997238</v>
      </c>
    </row>
    <row r="755" spans="1:15" x14ac:dyDescent="0.15">
      <c r="A755" s="1">
        <v>33</v>
      </c>
      <c r="B755" s="1" t="s">
        <v>306</v>
      </c>
      <c r="C755" s="1">
        <v>16</v>
      </c>
      <c r="D755" s="1" t="s">
        <v>11</v>
      </c>
      <c r="E755" s="4">
        <f>IF(マンアワー!E755&gt;0,LN(マンアワー!E755),0)</f>
        <v>12.088343735564798</v>
      </c>
      <c r="F755" s="4">
        <f>IF(マンアワー!F755&gt;0,LN(マンアワー!F755),0)</f>
        <v>12.314437554213127</v>
      </c>
      <c r="G755" s="4">
        <f>IF(マンアワー!G755&gt;0,LN(マンアワー!G755),0)</f>
        <v>12.238645029942099</v>
      </c>
      <c r="H755" s="4">
        <f>IF(マンアワー!H755&gt;0,LN(マンアワー!H755),0)</f>
        <v>12.189326377357727</v>
      </c>
      <c r="I755" s="4">
        <f>IF(マンアワー!I755&gt;0,LN(マンアワー!I755),0)</f>
        <v>11.972944355215795</v>
      </c>
      <c r="K755" s="6">
        <f>E755-E$1100</f>
        <v>0.10605009099945484</v>
      </c>
      <c r="L755" s="6">
        <f>F755-F$1100</f>
        <v>2.8507765174982325E-2</v>
      </c>
      <c r="M755" s="6">
        <f>G755-G$1100</f>
        <v>-2.6860428543832526E-2</v>
      </c>
      <c r="N755" s="6">
        <f>H755-H$1100</f>
        <v>-6.2395680324096148E-2</v>
      </c>
      <c r="O755" s="6">
        <f>I755-I$1100</f>
        <v>3.7854084563271329E-3</v>
      </c>
    </row>
    <row r="756" spans="1:15" x14ac:dyDescent="0.15">
      <c r="A756" s="1">
        <v>33</v>
      </c>
      <c r="B756" s="1" t="s">
        <v>306</v>
      </c>
      <c r="C756" s="1">
        <v>17</v>
      </c>
      <c r="D756" s="1" t="s">
        <v>12</v>
      </c>
      <c r="E756" s="4">
        <f>IF(マンアワー!E756&gt;0,LN(マンアワー!E756),0)</f>
        <v>9.0793261640328193</v>
      </c>
      <c r="F756" s="4">
        <f>IF(マンアワー!F756&gt;0,LN(マンアワー!F756),0)</f>
        <v>9.3368016409763186</v>
      </c>
      <c r="G756" s="4">
        <f>IF(マンアワー!G756&gt;0,LN(マンアワー!G756),0)</f>
        <v>9.4395198917913898</v>
      </c>
      <c r="H756" s="4">
        <f>IF(マンアワー!H756&gt;0,LN(マンアワー!H756),0)</f>
        <v>9.4571439761009781</v>
      </c>
      <c r="I756" s="4">
        <f>IF(マンアワー!I756&gt;0,LN(マンアワー!I756),0)</f>
        <v>9.3658657119393212</v>
      </c>
      <c r="K756" s="6">
        <f>E756-E$1101</f>
        <v>-9.3179172172765945E-2</v>
      </c>
      <c r="L756" s="6">
        <f>F756-F$1101</f>
        <v>8.6132350951118042E-4</v>
      </c>
      <c r="M756" s="6">
        <f>G756-G$1101</f>
        <v>-7.7909059020129234E-3</v>
      </c>
      <c r="N756" s="6">
        <f>H756-H$1101</f>
        <v>-3.9577487828147184E-2</v>
      </c>
      <c r="O756" s="6">
        <f>I756-I$1101</f>
        <v>-7.8658563137553372E-2</v>
      </c>
    </row>
    <row r="757" spans="1:15" x14ac:dyDescent="0.15">
      <c r="A757" s="1">
        <v>33</v>
      </c>
      <c r="B757" s="1" t="s">
        <v>306</v>
      </c>
      <c r="C757" s="1">
        <v>18</v>
      </c>
      <c r="D757" s="1" t="s">
        <v>13</v>
      </c>
      <c r="E757" s="4">
        <f>IF(マンアワー!E757&gt;0,LN(マンアワー!E757),0)</f>
        <v>12.597456904870015</v>
      </c>
      <c r="F757" s="4">
        <f>IF(マンアワー!F757&gt;0,LN(マンアワー!F757),0)</f>
        <v>12.687739405673883</v>
      </c>
      <c r="G757" s="4">
        <f>IF(マンアワー!G757&gt;0,LN(マンアワー!G757),0)</f>
        <v>12.594435462942128</v>
      </c>
      <c r="H757" s="4">
        <f>IF(マンアワー!H757&gt;0,LN(マンアワー!H757),0)</f>
        <v>12.40852986282701</v>
      </c>
      <c r="I757" s="4">
        <f>IF(マンアワー!I757&gt;0,LN(マンアワー!I757),0)</f>
        <v>12.412887376662175</v>
      </c>
      <c r="K757" s="6">
        <f>E757-E$1102</f>
        <v>8.8764308877014031E-3</v>
      </c>
      <c r="L757" s="6">
        <f>F757-F$1102</f>
        <v>-2.5670471251924454E-2</v>
      </c>
      <c r="M757" s="6">
        <f>G757-G$1102</f>
        <v>-5.0669272045029246E-2</v>
      </c>
      <c r="N757" s="6">
        <f>H757-H$1102</f>
        <v>-9.9647989649355395E-2</v>
      </c>
      <c r="O757" s="6">
        <f>I757-I$1102</f>
        <v>7.6981653411499096E-2</v>
      </c>
    </row>
    <row r="758" spans="1:15" x14ac:dyDescent="0.15">
      <c r="A758" s="1">
        <v>33</v>
      </c>
      <c r="B758" s="1" t="s">
        <v>306</v>
      </c>
      <c r="C758" s="1">
        <v>19</v>
      </c>
      <c r="D758" s="1" t="s">
        <v>14</v>
      </c>
      <c r="E758" s="4">
        <f>IF(マンアワー!E758&gt;0,LN(マンアワー!E758),0)</f>
        <v>10.418756698696772</v>
      </c>
      <c r="F758" s="4">
        <f>IF(マンアワー!F758&gt;0,LN(マンアワー!F758),0)</f>
        <v>10.684790926376069</v>
      </c>
      <c r="G758" s="4">
        <f>IF(マンアワー!G758&gt;0,LN(マンアワー!G758),0)</f>
        <v>10.847787361642236</v>
      </c>
      <c r="H758" s="4">
        <f>IF(マンアワー!H758&gt;0,LN(マンアワー!H758),0)</f>
        <v>10.731673993230809</v>
      </c>
      <c r="I758" s="4">
        <f>IF(マンアワー!I758&gt;0,LN(マンアワー!I758),0)</f>
        <v>10.691478616929691</v>
      </c>
      <c r="K758" s="6">
        <f>E758-E$1103</f>
        <v>-3.4048457638938601E-2</v>
      </c>
      <c r="L758" s="6">
        <f>F758-F$1103</f>
        <v>-5.3098666332235922E-2</v>
      </c>
      <c r="M758" s="6">
        <f>G758-G$1103</f>
        <v>3.6933301588817358E-3</v>
      </c>
      <c r="N758" s="6">
        <f>H758-H$1103</f>
        <v>1.6616796039890858E-2</v>
      </c>
      <c r="O758" s="6">
        <f>I758-I$1103</f>
        <v>1.6696620362399273E-2</v>
      </c>
    </row>
    <row r="759" spans="1:15" x14ac:dyDescent="0.15">
      <c r="A759" s="1">
        <v>33</v>
      </c>
      <c r="B759" s="1" t="s">
        <v>306</v>
      </c>
      <c r="C759" s="1">
        <v>20</v>
      </c>
      <c r="D759" s="1" t="s">
        <v>15</v>
      </c>
      <c r="E759" s="4">
        <f>IF(マンアワー!E759&gt;0,LN(マンアワー!E759),0)</f>
        <v>8.7319002937779775</v>
      </c>
      <c r="F759" s="4">
        <f>IF(マンアワー!F759&gt;0,LN(マンアワー!F759),0)</f>
        <v>9.1898145297087179</v>
      </c>
      <c r="G759" s="4">
        <f>IF(マンアワー!G759&gt;0,LN(マンアワー!G759),0)</f>
        <v>9.5039209166010021</v>
      </c>
      <c r="H759" s="4">
        <f>IF(マンアワー!H759&gt;0,LN(マンアワー!H759),0)</f>
        <v>9.6129411176735466</v>
      </c>
      <c r="I759" s="4">
        <f>IF(マンアワー!I759&gt;0,LN(マンアワー!I759),0)</f>
        <v>9.6194095364186865</v>
      </c>
      <c r="K759" s="6">
        <f>E759-E$1104</f>
        <v>6.0836807118091585E-2</v>
      </c>
      <c r="L759" s="6">
        <f>F759-F$1104</f>
        <v>-8.6549867457190288E-2</v>
      </c>
      <c r="M759" s="6">
        <f>G759-G$1104</f>
        <v>-0.16317883573891656</v>
      </c>
      <c r="N759" s="6">
        <f>H759-H$1104</f>
        <v>-8.9888490290777057E-2</v>
      </c>
      <c r="O759" s="6">
        <f>I759-I$1104</f>
        <v>-3.7760461801381595E-2</v>
      </c>
    </row>
    <row r="760" spans="1:15" x14ac:dyDescent="0.15">
      <c r="A760" s="1">
        <v>33</v>
      </c>
      <c r="B760" s="1" t="s">
        <v>306</v>
      </c>
      <c r="C760" s="1">
        <v>21</v>
      </c>
      <c r="D760" s="1" t="s">
        <v>16</v>
      </c>
      <c r="E760" s="4">
        <f>IF(マンアワー!E760&gt;0,LN(マンアワー!E760),0)</f>
        <v>11.685543974327258</v>
      </c>
      <c r="F760" s="4">
        <f>IF(マンアワー!F760&gt;0,LN(マンアワー!F760),0)</f>
        <v>11.775460850115209</v>
      </c>
      <c r="G760" s="4">
        <f>IF(マンアワー!G760&gt;0,LN(マンアワー!G760),0)</f>
        <v>11.757863187244004</v>
      </c>
      <c r="H760" s="4">
        <f>IF(マンアワー!H760&gt;0,LN(マンアワー!H760),0)</f>
        <v>11.683620663419413</v>
      </c>
      <c r="I760" s="4">
        <f>IF(マンアワー!I760&gt;0,LN(マンアワー!I760),0)</f>
        <v>11.559406881140628</v>
      </c>
      <c r="K760" s="6">
        <f>E760-E$1105</f>
        <v>0.12537359660277048</v>
      </c>
      <c r="L760" s="6">
        <f>F760-F$1105</f>
        <v>0.16101142451213946</v>
      </c>
      <c r="M760" s="6">
        <f>G760-G$1105</f>
        <v>0.10176388656528879</v>
      </c>
      <c r="N760" s="6">
        <f>H760-H$1105</f>
        <v>6.3335283097623929E-2</v>
      </c>
      <c r="O760" s="6">
        <f>I760-I$1105</f>
        <v>2.8264029172657246E-2</v>
      </c>
    </row>
    <row r="761" spans="1:15" x14ac:dyDescent="0.15">
      <c r="A761" s="1">
        <v>33</v>
      </c>
      <c r="B761" s="1" t="s">
        <v>168</v>
      </c>
      <c r="C761" s="1">
        <v>22</v>
      </c>
      <c r="D761" s="1" t="s">
        <v>8</v>
      </c>
      <c r="E761" s="4">
        <f>IF(マンアワー!E761&gt;0,LN(マンアワー!E761),0)</f>
        <v>12.497960687640356</v>
      </c>
      <c r="F761" s="4">
        <f>IF(マンアワー!F761&gt;0,LN(マンアワー!F761),0)</f>
        <v>12.791184529017418</v>
      </c>
      <c r="G761" s="4">
        <f>IF(マンアワー!G761&gt;0,LN(マンアワー!G761),0)</f>
        <v>12.986675231205066</v>
      </c>
      <c r="H761" s="4">
        <f>IF(マンアワー!H761&gt;0,LN(マンアワー!H761),0)</f>
        <v>13.183591421629977</v>
      </c>
      <c r="I761" s="4">
        <f>IF(マンアワー!I761&gt;0,LN(マンアワー!I761),0)</f>
        <v>13.356191944855397</v>
      </c>
      <c r="K761" s="6">
        <f>E761-E$1106</f>
        <v>-6.5257701735642826E-2</v>
      </c>
      <c r="L761" s="6">
        <f>F761-F$1106</f>
        <v>-2.6304063445200754E-2</v>
      </c>
      <c r="M761" s="6">
        <f>G761-G$1106</f>
        <v>-8.0623001768906022E-2</v>
      </c>
      <c r="N761" s="6">
        <f>H761-H$1106</f>
        <v>-1.7677498049160079E-3</v>
      </c>
      <c r="O761" s="6">
        <f>I761-I$1106</f>
        <v>6.2922566929817236E-2</v>
      </c>
    </row>
    <row r="762" spans="1:15" x14ac:dyDescent="0.15">
      <c r="A762" s="1">
        <v>33</v>
      </c>
      <c r="B762" s="1" t="s">
        <v>168</v>
      </c>
      <c r="C762" s="1">
        <v>23</v>
      </c>
      <c r="D762" s="1" t="s">
        <v>29</v>
      </c>
      <c r="E762" s="4">
        <f>IF(マンアワー!E762&gt;0,LN(マンアワー!E762),0)</f>
        <v>11.509501970959047</v>
      </c>
      <c r="F762" s="4">
        <f>IF(マンアワー!F762&gt;0,LN(マンアワー!F762),0)</f>
        <v>11.702430161496382</v>
      </c>
      <c r="G762" s="4">
        <f>IF(マンアワー!G762&gt;0,LN(マンアワー!G762),0)</f>
        <v>11.639897303432059</v>
      </c>
      <c r="H762" s="4">
        <f>IF(マンアワー!H762&gt;0,LN(マンアワー!H762),0)</f>
        <v>11.602577883244388</v>
      </c>
      <c r="I762" s="4">
        <f>IF(マンアワー!I762&gt;0,LN(マンアワー!I762),0)</f>
        <v>11.505916095483659</v>
      </c>
      <c r="K762" s="6">
        <f>E762-E$1107</f>
        <v>-0.10122539969795596</v>
      </c>
      <c r="L762" s="6">
        <f>F762-F$1107</f>
        <v>-5.4364760331518269E-2</v>
      </c>
      <c r="M762" s="6">
        <f>G762-G$1107</f>
        <v>-9.8737010926566171E-2</v>
      </c>
      <c r="N762" s="6">
        <f>H762-H$1107</f>
        <v>-5.9042977989541612E-2</v>
      </c>
      <c r="O762" s="6">
        <f>I762-I$1107</f>
        <v>9.043589260338436E-3</v>
      </c>
    </row>
    <row r="763" spans="1:15" x14ac:dyDescent="0.15">
      <c r="A763" s="1">
        <v>34</v>
      </c>
      <c r="B763" s="1" t="s">
        <v>308</v>
      </c>
      <c r="C763" s="1">
        <v>1</v>
      </c>
      <c r="D763" s="1" t="s">
        <v>9</v>
      </c>
      <c r="E763" s="4">
        <f>IF(マンアワー!E763&gt;0,LN(マンアワー!E763),0)</f>
        <v>12.95494898297855</v>
      </c>
      <c r="F763" s="4">
        <f>IF(マンアワー!F763&gt;0,LN(マンアワー!F763),0)</f>
        <v>12.495240529362084</v>
      </c>
      <c r="G763" s="4">
        <f>IF(マンアワー!G763&gt;0,LN(マンアワー!G763),0)</f>
        <v>12.09053427933892</v>
      </c>
      <c r="H763" s="4">
        <f>IF(マンアワー!H763&gt;0,LN(マンアワー!H763),0)</f>
        <v>11.694899533817168</v>
      </c>
      <c r="I763" s="4">
        <f>IF(マンアワー!I763&gt;0,LN(マンアワー!I763),0)</f>
        <v>11.346541433373877</v>
      </c>
      <c r="K763" s="6">
        <f>E763-E$1085</f>
        <v>0.12691734207107253</v>
      </c>
      <c r="L763" s="6">
        <f>F763-F$1085</f>
        <v>8.5638111277615891E-2</v>
      </c>
      <c r="M763" s="6">
        <f>G763-G$1085</f>
        <v>8.4327195085098339E-2</v>
      </c>
      <c r="N763" s="6">
        <f>H763-H$1085</f>
        <v>0.1138434390964882</v>
      </c>
      <c r="O763" s="6">
        <f>I763-I$1085</f>
        <v>3.7925546626418338E-3</v>
      </c>
    </row>
    <row r="764" spans="1:15" x14ac:dyDescent="0.15">
      <c r="A764" s="1">
        <v>34</v>
      </c>
      <c r="B764" s="1" t="s">
        <v>308</v>
      </c>
      <c r="C764" s="1">
        <v>2</v>
      </c>
      <c r="D764" s="1" t="s">
        <v>10</v>
      </c>
      <c r="E764" s="4">
        <f>IF(マンアワー!E764&gt;0,LN(マンアワー!E764),0)</f>
        <v>8.6735394629742082</v>
      </c>
      <c r="F764" s="4">
        <f>IF(マンアワー!F764&gt;0,LN(マンアワー!F764),0)</f>
        <v>8.1914300352346494</v>
      </c>
      <c r="G764" s="4">
        <f>IF(マンアワー!G764&gt;0,LN(マンアワー!G764),0)</f>
        <v>8.0244349777173429</v>
      </c>
      <c r="H764" s="4">
        <f>IF(マンアワー!H764&gt;0,LN(マンアワー!H764),0)</f>
        <v>7.5090657041290116</v>
      </c>
      <c r="I764" s="4">
        <f>IF(マンアワー!I764&gt;0,LN(マンアワー!I764),0)</f>
        <v>6.4880858693811891</v>
      </c>
      <c r="K764" s="6">
        <f>E764-E$1086</f>
        <v>-0.17478684073179451</v>
      </c>
      <c r="L764" s="6">
        <f>F764-F$1086</f>
        <v>-0.12929155535065817</v>
      </c>
      <c r="M764" s="6">
        <f>G764-G$1086</f>
        <v>-5.1297236247757283E-2</v>
      </c>
      <c r="N764" s="6">
        <f>H764-H$1086</f>
        <v>-0.20987886505895226</v>
      </c>
      <c r="O764" s="6">
        <f>I764-I$1086</f>
        <v>-0.48832799485620537</v>
      </c>
    </row>
    <row r="765" spans="1:15" x14ac:dyDescent="0.15">
      <c r="A765" s="1">
        <v>34</v>
      </c>
      <c r="B765" s="1" t="s">
        <v>309</v>
      </c>
      <c r="C765" s="1">
        <v>3</v>
      </c>
      <c r="D765" s="1" t="s">
        <v>17</v>
      </c>
      <c r="E765" s="4">
        <f>IF(マンアワー!E765&gt;0,LN(マンアワー!E765),0)</f>
        <v>11.272071943986351</v>
      </c>
      <c r="F765" s="4">
        <f>IF(マンアワー!F765&gt;0,LN(マンアワー!F765),0)</f>
        <v>11.150258551414815</v>
      </c>
      <c r="G765" s="4">
        <f>IF(マンアワー!G765&gt;0,LN(マンアワー!G765),0)</f>
        <v>11.217268191964232</v>
      </c>
      <c r="H765" s="4">
        <f>IF(マンアワー!H765&gt;0,LN(マンアワー!H765),0)</f>
        <v>11.044944457690718</v>
      </c>
      <c r="I765" s="4">
        <f>IF(マンアワー!I765&gt;0,LN(マンアワー!I765),0)</f>
        <v>10.85060992099581</v>
      </c>
      <c r="K765" s="6">
        <f>E765-E$1087</f>
        <v>0.56252524971241158</v>
      </c>
      <c r="L765" s="6">
        <f>F765-F$1087</f>
        <v>0.43212982760357477</v>
      </c>
      <c r="M765" s="6">
        <f>G765-G$1087</f>
        <v>0.39336908861667297</v>
      </c>
      <c r="N765" s="6">
        <f>H765-H$1087</f>
        <v>0.31807606513074127</v>
      </c>
      <c r="O765" s="6">
        <f>I765-I$1087</f>
        <v>0.24409403109079797</v>
      </c>
    </row>
    <row r="766" spans="1:15" x14ac:dyDescent="0.15">
      <c r="A766" s="1">
        <v>34</v>
      </c>
      <c r="B766" s="1" t="s">
        <v>309</v>
      </c>
      <c r="C766" s="1">
        <v>4</v>
      </c>
      <c r="D766" s="1" t="s">
        <v>18</v>
      </c>
      <c r="E766" s="4">
        <f>IF(マンアワー!E766&gt;0,LN(マンアワー!E766),0)</f>
        <v>11.419623400154855</v>
      </c>
      <c r="F766" s="4">
        <f>IF(マンアワー!F766&gt;0,LN(マンアワー!F766),0)</f>
        <v>11.308846177311866</v>
      </c>
      <c r="G766" s="4">
        <f>IF(マンアワー!G766&gt;0,LN(マンアワー!G766),0)</f>
        <v>11.383162510326121</v>
      </c>
      <c r="H766" s="4">
        <f>IF(マンアワー!H766&gt;0,LN(マンアワー!H766),0)</f>
        <v>10.649616043597668</v>
      </c>
      <c r="I766" s="4">
        <f>IF(マンアワー!I766&gt;0,LN(マンアワー!I766),0)</f>
        <v>9.9408487594599872</v>
      </c>
      <c r="K766" s="6">
        <f>E766-E$1088</f>
        <v>0.5105560799420914</v>
      </c>
      <c r="L766" s="6">
        <f>F766-F$1088</f>
        <v>0.45283630486443727</v>
      </c>
      <c r="M766" s="6">
        <f>G766-G$1088</f>
        <v>0.50805103950320785</v>
      </c>
      <c r="N766" s="6">
        <f>H766-H$1088</f>
        <v>0.43177791242235664</v>
      </c>
      <c r="O766" s="6">
        <f>I766-I$1088</f>
        <v>0.50572011687597396</v>
      </c>
    </row>
    <row r="767" spans="1:15" x14ac:dyDescent="0.15">
      <c r="A767" s="1">
        <v>34</v>
      </c>
      <c r="B767" s="1" t="s">
        <v>309</v>
      </c>
      <c r="C767" s="1">
        <v>5</v>
      </c>
      <c r="D767" s="1" t="s">
        <v>19</v>
      </c>
      <c r="E767" s="4">
        <f>IF(マンアワー!E767&gt;0,LN(マンアワー!E767),0)</f>
        <v>9.6908252603747815</v>
      </c>
      <c r="F767" s="4">
        <f>IF(マンアワー!F767&gt;0,LN(マンアワー!F767),0)</f>
        <v>9.479590986679689</v>
      </c>
      <c r="G767" s="4">
        <f>IF(マンアワー!G767&gt;0,LN(マンアワー!G767),0)</f>
        <v>9.3587575991319554</v>
      </c>
      <c r="H767" s="4">
        <f>IF(マンアワー!H767&gt;0,LN(マンアワー!H767),0)</f>
        <v>9.1302444292963205</v>
      </c>
      <c r="I767" s="4">
        <f>IF(マンアワー!I767&gt;0,LN(マンアワー!I767),0)</f>
        <v>8.881019148018229</v>
      </c>
      <c r="K767" s="6">
        <f>E767-E$1089</f>
        <v>0.34836737762409342</v>
      </c>
      <c r="L767" s="6">
        <f>F767-F$1089</f>
        <v>0.29301243760115092</v>
      </c>
      <c r="M767" s="6">
        <f>G767-G$1089</f>
        <v>0.11175286699345222</v>
      </c>
      <c r="N767" s="6">
        <f>H767-H$1089</f>
        <v>6.8335145734542024E-2</v>
      </c>
      <c r="O767" s="6">
        <f>I767-I$1089</f>
        <v>0.11777902560984721</v>
      </c>
    </row>
    <row r="768" spans="1:15" x14ac:dyDescent="0.15">
      <c r="A768" s="1">
        <v>34</v>
      </c>
      <c r="B768" s="1" t="s">
        <v>309</v>
      </c>
      <c r="C768" s="1">
        <v>6</v>
      </c>
      <c r="D768" s="1" t="s">
        <v>3</v>
      </c>
      <c r="E768" s="4">
        <f>IF(マンアワー!E768&gt;0,LN(マンアワー!E768),0)</f>
        <v>10.319758787411814</v>
      </c>
      <c r="F768" s="4">
        <f>IF(マンアワー!F768&gt;0,LN(マンアワー!F768),0)</f>
        <v>9.8012653525390121</v>
      </c>
      <c r="G768" s="4">
        <f>IF(マンアワー!G768&gt;0,LN(マンアワー!G768),0)</f>
        <v>9.7963578045348534</v>
      </c>
      <c r="H768" s="4">
        <f>IF(マンアワー!H768&gt;0,LN(マンアワー!H768),0)</f>
        <v>9.5030629819631329</v>
      </c>
      <c r="I768" s="4">
        <f>IF(マンアワー!I768&gt;0,LN(マンアワー!I768),0)</f>
        <v>9.325602394864303</v>
      </c>
      <c r="K768" s="6">
        <f>E768-E$1090</f>
        <v>0.9750100367431962</v>
      </c>
      <c r="L768" s="6">
        <f>F768-F$1090</f>
        <v>0.66828911514762979</v>
      </c>
      <c r="M768" s="6">
        <f>G768-G$1090</f>
        <v>0.62587792046277713</v>
      </c>
      <c r="N768" s="6">
        <f>H768-H$1090</f>
        <v>0.37172784580279483</v>
      </c>
      <c r="O768" s="6">
        <f>I768-I$1090</f>
        <v>0.33196953384663175</v>
      </c>
    </row>
    <row r="769" spans="1:15" x14ac:dyDescent="0.15">
      <c r="A769" s="1">
        <v>34</v>
      </c>
      <c r="B769" s="1" t="s">
        <v>309</v>
      </c>
      <c r="C769" s="1">
        <v>7</v>
      </c>
      <c r="D769" s="1" t="s">
        <v>20</v>
      </c>
      <c r="E769" s="4">
        <f>IF(マンアワー!E769&gt;0,LN(マンアワー!E769),0)</f>
        <v>6.8231724565459926</v>
      </c>
      <c r="F769" s="4">
        <f>IF(マンアワー!F769&gt;0,LN(マンアワー!F769),0)</f>
        <v>6.8357621821744896</v>
      </c>
      <c r="G769" s="4">
        <f>IF(マンアワー!G769&gt;0,LN(マンアワー!G769),0)</f>
        <v>6.6044338218860519</v>
      </c>
      <c r="H769" s="4">
        <f>IF(マンアワー!H769&gt;0,LN(マンアワー!H769),0)</f>
        <v>6.5044985293650033</v>
      </c>
      <c r="I769" s="4">
        <f>IF(マンアワー!I769&gt;0,LN(マンアワー!I769),0)</f>
        <v>6.209553387061983</v>
      </c>
      <c r="K769" s="6">
        <f>E769-E$1091</f>
        <v>0.32122101986086893</v>
      </c>
      <c r="L769" s="6">
        <f>F769-F$1091</f>
        <v>0.29045982653525559</v>
      </c>
      <c r="M769" s="6">
        <f>G769-G$1091</f>
        <v>0.17740374782302748</v>
      </c>
      <c r="N769" s="6">
        <f>H769-H$1091</f>
        <v>0.18164129531288165</v>
      </c>
      <c r="O769" s="6">
        <f>I769-I$1091</f>
        <v>-7.7881114201181489E-3</v>
      </c>
    </row>
    <row r="770" spans="1:15" x14ac:dyDescent="0.15">
      <c r="A770" s="1">
        <v>34</v>
      </c>
      <c r="B770" s="1" t="s">
        <v>309</v>
      </c>
      <c r="C770" s="1">
        <v>8</v>
      </c>
      <c r="D770" s="1" t="s">
        <v>21</v>
      </c>
      <c r="E770" s="4">
        <f>IF(マンアワー!E770&gt;0,LN(マンアワー!E770),0)</f>
        <v>10.151056245881122</v>
      </c>
      <c r="F770" s="4">
        <f>IF(マンアワー!F770&gt;0,LN(マンアワー!F770),0)</f>
        <v>10.0488325711156</v>
      </c>
      <c r="G770" s="4">
        <f>IF(マンアワー!G770&gt;0,LN(マンアワー!G770),0)</f>
        <v>9.8895365032517546</v>
      </c>
      <c r="H770" s="4">
        <f>IF(マンアワー!H770&gt;0,LN(マンアワー!H770),0)</f>
        <v>9.5699324916601665</v>
      </c>
      <c r="I770" s="4">
        <f>IF(マンアワー!I770&gt;0,LN(マンアワー!I770),0)</f>
        <v>9.2297207196007331</v>
      </c>
      <c r="K770" s="6">
        <f>E770-E$1092</f>
        <v>0.16131448964751804</v>
      </c>
      <c r="L770" s="6">
        <f>F770-F$1092</f>
        <v>6.9227412078753048E-2</v>
      </c>
      <c r="M770" s="6">
        <f>G770-G$1092</f>
        <v>3.1607289170558772E-3</v>
      </c>
      <c r="N770" s="6">
        <f>H770-H$1092</f>
        <v>-5.5102720007104367E-2</v>
      </c>
      <c r="O770" s="6">
        <f>I770-I$1092</f>
        <v>6.6153667909448544E-2</v>
      </c>
    </row>
    <row r="771" spans="1:15" x14ac:dyDescent="0.15">
      <c r="A771" s="1">
        <v>34</v>
      </c>
      <c r="B771" s="1" t="s">
        <v>309</v>
      </c>
      <c r="C771" s="1">
        <v>9</v>
      </c>
      <c r="D771" s="1" t="s">
        <v>22</v>
      </c>
      <c r="E771" s="4">
        <f>IF(マンアワー!E771&gt;0,LN(マンアワー!E771),0)</f>
        <v>11.435459882598598</v>
      </c>
      <c r="F771" s="4">
        <f>IF(マンアワー!F771&gt;0,LN(マンアワー!F771),0)</f>
        <v>11.253890554463966</v>
      </c>
      <c r="G771" s="4">
        <f>IF(マンアワー!G771&gt;0,LN(マンアワー!G771),0)</f>
        <v>10.95370061465834</v>
      </c>
      <c r="H771" s="4">
        <f>IF(マンアワー!H771&gt;0,LN(マンアワー!H771),0)</f>
        <v>10.638180246385335</v>
      </c>
      <c r="I771" s="4">
        <f>IF(マンアワー!I771&gt;0,LN(マンアワー!I771),0)</f>
        <v>10.596424663468287</v>
      </c>
      <c r="K771" s="6">
        <f>E771-E$1093</f>
        <v>1.5015348280825709</v>
      </c>
      <c r="L771" s="6">
        <f>F771-F$1093</f>
        <v>1.5610554041955407</v>
      </c>
      <c r="M771" s="6">
        <f>G771-G$1093</f>
        <v>1.4097867501499124</v>
      </c>
      <c r="N771" s="6">
        <f>H771-H$1093</f>
        <v>1.3110752058451389</v>
      </c>
      <c r="O771" s="6">
        <f>I771-I$1093</f>
        <v>1.2503198687389272</v>
      </c>
    </row>
    <row r="772" spans="1:15" x14ac:dyDescent="0.15">
      <c r="A772" s="1">
        <v>34</v>
      </c>
      <c r="B772" s="1" t="s">
        <v>309</v>
      </c>
      <c r="C772" s="1">
        <v>10</v>
      </c>
      <c r="D772" s="1" t="s">
        <v>23</v>
      </c>
      <c r="E772" s="4">
        <f>IF(マンアワー!E772&gt;0,LN(マンアワー!E772),0)</f>
        <v>11.1322293945088</v>
      </c>
      <c r="F772" s="4">
        <f>IF(マンアワー!F772&gt;0,LN(マンアワー!F772),0)</f>
        <v>10.982557374551977</v>
      </c>
      <c r="G772" s="4">
        <f>IF(マンアワー!G772&gt;0,LN(マンアワー!G772),0)</f>
        <v>11.093756134628649</v>
      </c>
      <c r="H772" s="4">
        <f>IF(マンアワー!H772&gt;0,LN(マンアワー!H772),0)</f>
        <v>10.735441816877271</v>
      </c>
      <c r="I772" s="4">
        <f>IF(マンアワー!I772&gt;0,LN(マンアワー!I772),0)</f>
        <v>10.555456967356381</v>
      </c>
      <c r="K772" s="6">
        <f>E772-E$1094</f>
        <v>1.0235149330818292</v>
      </c>
      <c r="L772" s="6">
        <f>F772-F$1094</f>
        <v>0.92286284368992</v>
      </c>
      <c r="M772" s="6">
        <f>G772-G$1094</f>
        <v>0.79628311134628582</v>
      </c>
      <c r="N772" s="6">
        <f>H772-H$1094</f>
        <v>0.62257887819638924</v>
      </c>
      <c r="O772" s="6">
        <f>I772-I$1094</f>
        <v>0.69699599451195127</v>
      </c>
    </row>
    <row r="773" spans="1:15" x14ac:dyDescent="0.15">
      <c r="A773" s="1">
        <v>34</v>
      </c>
      <c r="B773" s="1" t="s">
        <v>309</v>
      </c>
      <c r="C773" s="1">
        <v>11</v>
      </c>
      <c r="D773" s="1" t="s">
        <v>24</v>
      </c>
      <c r="E773" s="4">
        <f>IF(マンアワー!E773&gt;0,LN(マンアワー!E773),0)</f>
        <v>11.374893444270658</v>
      </c>
      <c r="F773" s="4">
        <f>IF(マンアワー!F773&gt;0,LN(マンアワー!F773),0)</f>
        <v>11.514459240149206</v>
      </c>
      <c r="G773" s="4">
        <f>IF(マンアワー!G773&gt;0,LN(マンアワー!G773),0)</f>
        <v>11.546563641926261</v>
      </c>
      <c r="H773" s="4">
        <f>IF(マンアワー!H773&gt;0,LN(マンアワー!H773),0)</f>
        <v>11.317984143788895</v>
      </c>
      <c r="I773" s="4">
        <f>IF(マンアワー!I773&gt;0,LN(マンアワー!I773),0)</f>
        <v>11.167215431260532</v>
      </c>
      <c r="K773" s="6">
        <f>E773-E$1095</f>
        <v>1.1803209935377676</v>
      </c>
      <c r="L773" s="6">
        <f>F773-F$1095</f>
        <v>1.2600896089365818</v>
      </c>
      <c r="M773" s="6">
        <f>G773-G$1095</f>
        <v>1.0696088830127835</v>
      </c>
      <c r="N773" s="6">
        <f>H773-H$1095</f>
        <v>0.91109940399691602</v>
      </c>
      <c r="O773" s="6">
        <f>I773-I$1095</f>
        <v>0.89082396305310496</v>
      </c>
    </row>
    <row r="774" spans="1:15" x14ac:dyDescent="0.15">
      <c r="A774" s="1">
        <v>34</v>
      </c>
      <c r="B774" s="1" t="s">
        <v>309</v>
      </c>
      <c r="C774" s="1">
        <v>12</v>
      </c>
      <c r="D774" s="1" t="s">
        <v>25</v>
      </c>
      <c r="E774" s="4">
        <f>IF(マンアワー!E774&gt;0,LN(マンアワー!E774),0)</f>
        <v>9.9390754593645756</v>
      </c>
      <c r="F774" s="4">
        <f>IF(マンアワー!F774&gt;0,LN(マンアワー!F774),0)</f>
        <v>10.306788360353586</v>
      </c>
      <c r="G774" s="4">
        <f>IF(マンアワー!G774&gt;0,LN(マンアワー!G774),0)</f>
        <v>10.83138910764692</v>
      </c>
      <c r="H774" s="4">
        <f>IF(マンアワー!H774&gt;0,LN(マンアワー!H774),0)</f>
        <v>10.684459783007236</v>
      </c>
      <c r="I774" s="4">
        <f>IF(マンアワー!I774&gt;0,LN(マンアワー!I774),0)</f>
        <v>10.780480663120834</v>
      </c>
      <c r="K774" s="6">
        <f>E774-E$1096</f>
        <v>-0.24981301234461029</v>
      </c>
      <c r="L774" s="6">
        <f>F774-F$1096</f>
        <v>-0.10877248580055721</v>
      </c>
      <c r="M774" s="6">
        <f>G774-G$1096</f>
        <v>-0.14947606320938256</v>
      </c>
      <c r="N774" s="6">
        <f>H774-H$1096</f>
        <v>-0.19851257898614705</v>
      </c>
      <c r="O774" s="6">
        <f>I774-I$1096</f>
        <v>8.7030126002423103E-2</v>
      </c>
    </row>
    <row r="775" spans="1:15" x14ac:dyDescent="0.15">
      <c r="A775" s="1">
        <v>34</v>
      </c>
      <c r="B775" s="1" t="s">
        <v>309</v>
      </c>
      <c r="C775" s="1">
        <v>13</v>
      </c>
      <c r="D775" s="1" t="s">
        <v>26</v>
      </c>
      <c r="E775" s="4">
        <f>IF(マンアワー!E775&gt;0,LN(マンアワー!E775),0)</f>
        <v>12.272665279388127</v>
      </c>
      <c r="F775" s="4">
        <f>IF(マンアワー!F775&gt;0,LN(マンアワー!F775),0)</f>
        <v>12.001591829584733</v>
      </c>
      <c r="G775" s="4">
        <f>IF(マンアワー!G775&gt;0,LN(マンアワー!G775),0)</f>
        <v>11.936427166692356</v>
      </c>
      <c r="H775" s="4">
        <f>IF(マンアワー!H775&gt;0,LN(マンアワー!H775),0)</f>
        <v>11.58787549473864</v>
      </c>
      <c r="I775" s="4">
        <f>IF(マンアワー!I775&gt;0,LN(マンアワー!I775),0)</f>
        <v>11.738799027659478</v>
      </c>
      <c r="K775" s="6">
        <f>E775-E$1097</f>
        <v>2.6391153411696742</v>
      </c>
      <c r="L775" s="6">
        <f>F775-F$1097</f>
        <v>2.2355460833634222</v>
      </c>
      <c r="M775" s="6">
        <f>G775-G$1097</f>
        <v>2.1210518042380446</v>
      </c>
      <c r="N775" s="6">
        <f>H775-H$1097</f>
        <v>1.8554154588793104</v>
      </c>
      <c r="O775" s="6">
        <f>I775-I$1097</f>
        <v>1.7998516471072019</v>
      </c>
    </row>
    <row r="776" spans="1:15" x14ac:dyDescent="0.15">
      <c r="A776" s="1">
        <v>34</v>
      </c>
      <c r="B776" s="1" t="s">
        <v>309</v>
      </c>
      <c r="C776" s="1">
        <v>14</v>
      </c>
      <c r="D776" s="1" t="s">
        <v>27</v>
      </c>
      <c r="E776" s="4">
        <f>IF(マンアワー!E776&gt;0,LN(マンアワー!E776),0)</f>
        <v>8.8205054908427503</v>
      </c>
      <c r="F776" s="4">
        <f>IF(マンアワー!F776&gt;0,LN(マンアワー!F776),0)</f>
        <v>8.7795050197378401</v>
      </c>
      <c r="G776" s="4">
        <f>IF(マンアワー!G776&gt;0,LN(マンアワー!G776),0)</f>
        <v>8.688462015366559</v>
      </c>
      <c r="H776" s="4">
        <f>IF(マンアワー!H776&gt;0,LN(マンアワー!H776),0)</f>
        <v>8.0988472249888339</v>
      </c>
      <c r="I776" s="4">
        <f>IF(マンアワー!I776&gt;0,LN(マンアワー!I776),0)</f>
        <v>8.2409519076040674</v>
      </c>
      <c r="K776" s="6">
        <f>E776-E$1098</f>
        <v>0.86537364643372872</v>
      </c>
      <c r="L776" s="6">
        <f>F776-F$1098</f>
        <v>0.42890081895442833</v>
      </c>
      <c r="M776" s="6">
        <f>G776-G$1098</f>
        <v>0.14262277755283037</v>
      </c>
      <c r="N776" s="6">
        <f>H776-H$1098</f>
        <v>-7.3869994209509571E-2</v>
      </c>
      <c r="O776" s="6">
        <f>I776-I$1098</f>
        <v>9.4463710239617527E-2</v>
      </c>
    </row>
    <row r="777" spans="1:15" x14ac:dyDescent="0.15">
      <c r="A777" s="1">
        <v>34</v>
      </c>
      <c r="B777" s="1" t="s">
        <v>309</v>
      </c>
      <c r="C777" s="1">
        <v>15</v>
      </c>
      <c r="D777" s="1" t="s">
        <v>28</v>
      </c>
      <c r="E777" s="4">
        <f>IF(マンアワー!E777&gt;0,LN(マンアワー!E777),0)</f>
        <v>12.031830330890346</v>
      </c>
      <c r="F777" s="4">
        <f>IF(マンアワー!F777&gt;0,LN(マンアワー!F777),0)</f>
        <v>11.950436055145985</v>
      </c>
      <c r="G777" s="4">
        <f>IF(マンアワー!G777&gt;0,LN(マンアワー!G777),0)</f>
        <v>11.957267615696493</v>
      </c>
      <c r="H777" s="4">
        <f>IF(マンアワー!H777&gt;0,LN(マンアワー!H777),0)</f>
        <v>11.612954132856078</v>
      </c>
      <c r="I777" s="4">
        <f>IF(マンアワー!I777&gt;0,LN(マンアワー!I777),0)</f>
        <v>11.303012384072662</v>
      </c>
      <c r="K777" s="6">
        <f>E777-E$1099</f>
        <v>0.65864076019874851</v>
      </c>
      <c r="L777" s="6">
        <f>F777-F$1099</f>
        <v>0.64892549711884051</v>
      </c>
      <c r="M777" s="6">
        <f>G777-G$1099</f>
        <v>0.64081117524198028</v>
      </c>
      <c r="N777" s="6">
        <f>H777-H$1099</f>
        <v>0.54410652296605733</v>
      </c>
      <c r="O777" s="6">
        <f>I777-I$1099</f>
        <v>0.56050437208792481</v>
      </c>
    </row>
    <row r="778" spans="1:15" x14ac:dyDescent="0.15">
      <c r="A778" s="1">
        <v>34</v>
      </c>
      <c r="B778" s="1" t="s">
        <v>308</v>
      </c>
      <c r="C778" s="1">
        <v>16</v>
      </c>
      <c r="D778" s="1" t="s">
        <v>11</v>
      </c>
      <c r="E778" s="4">
        <f>IF(マンアワー!E778&gt;0,LN(マンアワー!E778),0)</f>
        <v>12.525485906603082</v>
      </c>
      <c r="F778" s="4">
        <f>IF(マンアワー!F778&gt;0,LN(マンアワー!F778),0)</f>
        <v>12.675823866960044</v>
      </c>
      <c r="G778" s="4">
        <f>IF(マンアワー!G778&gt;0,LN(マンアワー!G778),0)</f>
        <v>12.65696714934395</v>
      </c>
      <c r="H778" s="4">
        <f>IF(マンアワー!H778&gt;0,LN(マンアワー!H778),0)</f>
        <v>12.599228832350486</v>
      </c>
      <c r="I778" s="4">
        <f>IF(マンアワー!I778&gt;0,LN(マンアワー!I778),0)</f>
        <v>12.348717646475421</v>
      </c>
      <c r="K778" s="6">
        <f>E778-E$1100</f>
        <v>0.54319226203773852</v>
      </c>
      <c r="L778" s="6">
        <f>F778-F$1100</f>
        <v>0.38989407792190001</v>
      </c>
      <c r="M778" s="6">
        <f>G778-G$1100</f>
        <v>0.3914616908580193</v>
      </c>
      <c r="N778" s="6">
        <f>H778-H$1100</f>
        <v>0.34750677466866264</v>
      </c>
      <c r="O778" s="6">
        <f>I778-I$1100</f>
        <v>0.37955869971595391</v>
      </c>
    </row>
    <row r="779" spans="1:15" x14ac:dyDescent="0.15">
      <c r="A779" s="1">
        <v>34</v>
      </c>
      <c r="B779" s="1" t="s">
        <v>308</v>
      </c>
      <c r="C779" s="1">
        <v>17</v>
      </c>
      <c r="D779" s="1" t="s">
        <v>12</v>
      </c>
      <c r="E779" s="4">
        <f>IF(マンアワー!E779&gt;0,LN(マンアワー!E779),0)</f>
        <v>9.6830158997501492</v>
      </c>
      <c r="F779" s="4">
        <f>IF(マンアワー!F779&gt;0,LN(マンアワー!F779),0)</f>
        <v>9.8978796219098086</v>
      </c>
      <c r="G779" s="4">
        <f>IF(マンアワー!G779&gt;0,LN(マンアワー!G779),0)</f>
        <v>9.945681474682841</v>
      </c>
      <c r="H779" s="4">
        <f>IF(マンアワー!H779&gt;0,LN(マンアワー!H779),0)</f>
        <v>10.00449356652053</v>
      </c>
      <c r="I779" s="4">
        <f>IF(マンアワー!I779&gt;0,LN(マンアワー!I779),0)</f>
        <v>9.9885576033105394</v>
      </c>
      <c r="K779" s="6">
        <f>E779-E$1101</f>
        <v>0.51051056354456392</v>
      </c>
      <c r="L779" s="6">
        <f>F779-F$1101</f>
        <v>0.56193930444300122</v>
      </c>
      <c r="M779" s="6">
        <f>G779-G$1101</f>
        <v>0.49837067698943827</v>
      </c>
      <c r="N779" s="6">
        <f>H779-H$1101</f>
        <v>0.50777210259140482</v>
      </c>
      <c r="O779" s="6">
        <f>I779-I$1101</f>
        <v>0.5440333282336649</v>
      </c>
    </row>
    <row r="780" spans="1:15" x14ac:dyDescent="0.15">
      <c r="A780" s="1">
        <v>34</v>
      </c>
      <c r="B780" s="1" t="s">
        <v>308</v>
      </c>
      <c r="C780" s="1">
        <v>18</v>
      </c>
      <c r="D780" s="1" t="s">
        <v>13</v>
      </c>
      <c r="E780" s="4">
        <f>IF(マンアワー!E780&gt;0,LN(マンアワー!E780),0)</f>
        <v>13.027824556664266</v>
      </c>
      <c r="F780" s="4">
        <f>IF(マンアワー!F780&gt;0,LN(マンアワー!F780),0)</f>
        <v>13.171563844823876</v>
      </c>
      <c r="G780" s="4">
        <f>IF(マンアワー!G780&gt;0,LN(マンアワー!G780),0)</f>
        <v>13.046280640163982</v>
      </c>
      <c r="H780" s="4">
        <f>IF(マンアワー!H780&gt;0,LN(マンアワー!H780),0)</f>
        <v>12.987739306760187</v>
      </c>
      <c r="I780" s="4">
        <f>IF(マンアワー!I780&gt;0,LN(マンアワー!I780),0)</f>
        <v>12.857553480135824</v>
      </c>
      <c r="K780" s="6">
        <f>E780-E$1102</f>
        <v>0.43924408268195236</v>
      </c>
      <c r="L780" s="6">
        <f>F780-F$1102</f>
        <v>0.45815396789806861</v>
      </c>
      <c r="M780" s="6">
        <f>G780-G$1102</f>
        <v>0.40117590517682444</v>
      </c>
      <c r="N780" s="6">
        <f>H780-H$1102</f>
        <v>0.47956145428382158</v>
      </c>
      <c r="O780" s="6">
        <f>I780-I$1102</f>
        <v>0.52164775688514808</v>
      </c>
    </row>
    <row r="781" spans="1:15" x14ac:dyDescent="0.15">
      <c r="A781" s="1">
        <v>34</v>
      </c>
      <c r="B781" s="1" t="s">
        <v>308</v>
      </c>
      <c r="C781" s="1">
        <v>19</v>
      </c>
      <c r="D781" s="1" t="s">
        <v>14</v>
      </c>
      <c r="E781" s="4">
        <f>IF(マンアワー!E781&gt;0,LN(マンアワー!E781),0)</f>
        <v>11.012081584038576</v>
      </c>
      <c r="F781" s="4">
        <f>IF(マンアワー!F781&gt;0,LN(マンアワー!F781),0)</f>
        <v>11.216858924505251</v>
      </c>
      <c r="G781" s="4">
        <f>IF(マンアワー!G781&gt;0,LN(マンアワー!G781),0)</f>
        <v>11.279103973291939</v>
      </c>
      <c r="H781" s="4">
        <f>IF(マンアワー!H781&gt;0,LN(マンアワー!H781),0)</f>
        <v>11.105360455089349</v>
      </c>
      <c r="I781" s="4">
        <f>IF(マンアワー!I781&gt;0,LN(マンアワー!I781),0)</f>
        <v>11.126913987378289</v>
      </c>
      <c r="K781" s="6">
        <f>E781-E$1103</f>
        <v>0.55927642770286567</v>
      </c>
      <c r="L781" s="6">
        <f>F781-F$1103</f>
        <v>0.47896933179694656</v>
      </c>
      <c r="M781" s="6">
        <f>G781-G$1103</f>
        <v>0.43500994180858399</v>
      </c>
      <c r="N781" s="6">
        <f>H781-H$1103</f>
        <v>0.3903032578984309</v>
      </c>
      <c r="O781" s="6">
        <f>I781-I$1103</f>
        <v>0.45213199081099731</v>
      </c>
    </row>
    <row r="782" spans="1:15" x14ac:dyDescent="0.15">
      <c r="A782" s="1">
        <v>34</v>
      </c>
      <c r="B782" s="1" t="s">
        <v>308</v>
      </c>
      <c r="C782" s="1">
        <v>20</v>
      </c>
      <c r="D782" s="1" t="s">
        <v>15</v>
      </c>
      <c r="E782" s="4">
        <f>IF(マンアワー!E782&gt;0,LN(マンアワー!E782),0)</f>
        <v>9.3689777922331707</v>
      </c>
      <c r="F782" s="4">
        <f>IF(マンアワー!F782&gt;0,LN(マンアワー!F782),0)</f>
        <v>10.014831381442558</v>
      </c>
      <c r="G782" s="4">
        <f>IF(マンアワー!G782&gt;0,LN(マンアワー!G782),0)</f>
        <v>10.356886306755813</v>
      </c>
      <c r="H782" s="4">
        <f>IF(マンアワー!H782&gt;0,LN(マンアワー!H782),0)</f>
        <v>10.399351105371641</v>
      </c>
      <c r="I782" s="4">
        <f>IF(マンアワー!I782&gt;0,LN(マンアワー!I782),0)</f>
        <v>10.367485828157974</v>
      </c>
      <c r="K782" s="6">
        <f>E782-E$1104</f>
        <v>0.69791430557328482</v>
      </c>
      <c r="L782" s="6">
        <f>F782-F$1104</f>
        <v>0.73846698427665025</v>
      </c>
      <c r="M782" s="6">
        <f>G782-G$1104</f>
        <v>0.68978655441589432</v>
      </c>
      <c r="N782" s="6">
        <f>H782-H$1104</f>
        <v>0.69652149740731772</v>
      </c>
      <c r="O782" s="6">
        <f>I782-I$1104</f>
        <v>0.71031582993790643</v>
      </c>
    </row>
    <row r="783" spans="1:15" x14ac:dyDescent="0.15">
      <c r="A783" s="1">
        <v>34</v>
      </c>
      <c r="B783" s="1" t="s">
        <v>308</v>
      </c>
      <c r="C783" s="1">
        <v>21</v>
      </c>
      <c r="D783" s="1" t="s">
        <v>16</v>
      </c>
      <c r="E783" s="4">
        <f>IF(マンアワー!E783&gt;0,LN(マンアワー!E783),0)</f>
        <v>12.208847832700402</v>
      </c>
      <c r="F783" s="4">
        <f>IF(マンアワー!F783&gt;0,LN(マンアワー!F783),0)</f>
        <v>12.179182555407658</v>
      </c>
      <c r="G783" s="4">
        <f>IF(マンアワー!G783&gt;0,LN(マンアワー!G783),0)</f>
        <v>12.259755094233995</v>
      </c>
      <c r="H783" s="4">
        <f>IF(マンアワー!H783&gt;0,LN(マンアワー!H783),0)</f>
        <v>12.134292136157216</v>
      </c>
      <c r="I783" s="4">
        <f>IF(マンアワー!I783&gt;0,LN(マンアワー!I783),0)</f>
        <v>12.147936619507648</v>
      </c>
      <c r="K783" s="6">
        <f>E783-E$1105</f>
        <v>0.648677454975914</v>
      </c>
      <c r="L783" s="6">
        <f>F783-F$1105</f>
        <v>0.56473312980458878</v>
      </c>
      <c r="M783" s="6">
        <f>G783-G$1105</f>
        <v>0.60365579355527998</v>
      </c>
      <c r="N783" s="6">
        <f>H783-H$1105</f>
        <v>0.51400675583542643</v>
      </c>
      <c r="O783" s="6">
        <f>I783-I$1105</f>
        <v>0.61679376753967752</v>
      </c>
    </row>
    <row r="784" spans="1:15" x14ac:dyDescent="0.15">
      <c r="A784" s="1">
        <v>34</v>
      </c>
      <c r="B784" s="1" t="s">
        <v>172</v>
      </c>
      <c r="C784" s="1">
        <v>22</v>
      </c>
      <c r="D784" s="1" t="s">
        <v>8</v>
      </c>
      <c r="E784" s="4">
        <f>IF(マンアワー!E784&gt;0,LN(マンアワー!E784),0)</f>
        <v>13.019613401864651</v>
      </c>
      <c r="F784" s="4">
        <f>IF(マンアワー!F784&gt;0,LN(マンアワー!F784),0)</f>
        <v>13.216667942564056</v>
      </c>
      <c r="G784" s="4">
        <f>IF(マンアワー!G784&gt;0,LN(マンアワー!G784),0)</f>
        <v>13.496085709162518</v>
      </c>
      <c r="H784" s="4">
        <f>IF(マンアワー!H784&gt;0,LN(マンアワー!H784),0)</f>
        <v>13.600136972888519</v>
      </c>
      <c r="I784" s="4">
        <f>IF(マンアワー!I784&gt;0,LN(マンアワー!I784),0)</f>
        <v>13.67465181191233</v>
      </c>
      <c r="K784" s="6">
        <f>E784-E$1106</f>
        <v>0.45639501248865244</v>
      </c>
      <c r="L784" s="6">
        <f>F784-F$1106</f>
        <v>0.39917935010143779</v>
      </c>
      <c r="M784" s="6">
        <f>G784-G$1106</f>
        <v>0.42878747618854618</v>
      </c>
      <c r="N784" s="6">
        <f>H784-H$1106</f>
        <v>0.41477780145362608</v>
      </c>
      <c r="O784" s="6">
        <f>I784-I$1106</f>
        <v>0.38138243398675087</v>
      </c>
    </row>
    <row r="785" spans="1:15" x14ac:dyDescent="0.15">
      <c r="A785" s="1">
        <v>34</v>
      </c>
      <c r="B785" s="1" t="s">
        <v>172</v>
      </c>
      <c r="C785" s="1">
        <v>23</v>
      </c>
      <c r="D785" s="1" t="s">
        <v>29</v>
      </c>
      <c r="E785" s="4">
        <f>IF(マンアワー!E785&gt;0,LN(マンアワー!E785),0)</f>
        <v>12.095004905623552</v>
      </c>
      <c r="F785" s="4">
        <f>IF(マンアワー!F785&gt;0,LN(マンアワー!F785),0)</f>
        <v>12.200128282383689</v>
      </c>
      <c r="G785" s="4">
        <f>IF(マンアワー!G785&gt;0,LN(マンアワー!G785),0)</f>
        <v>12.185865909095833</v>
      </c>
      <c r="H785" s="4">
        <f>IF(マンアワー!H785&gt;0,LN(マンアワー!H785),0)</f>
        <v>12.084136352086107</v>
      </c>
      <c r="I785" s="4">
        <f>IF(マンアワー!I785&gt;0,LN(マンアワー!I785),0)</f>
        <v>11.86193057694604</v>
      </c>
      <c r="K785" s="6">
        <f>E785-E$1107</f>
        <v>0.48427753496654979</v>
      </c>
      <c r="L785" s="6">
        <f>F785-F$1107</f>
        <v>0.44333336055578876</v>
      </c>
      <c r="M785" s="6">
        <f>G785-G$1107</f>
        <v>0.44723159473720742</v>
      </c>
      <c r="N785" s="6">
        <f>H785-H$1107</f>
        <v>0.42251549085217732</v>
      </c>
      <c r="O785" s="6">
        <f>I785-I$1107</f>
        <v>0.36505807072271956</v>
      </c>
    </row>
    <row r="786" spans="1:15" x14ac:dyDescent="0.15">
      <c r="A786" s="1">
        <v>35</v>
      </c>
      <c r="B786" s="1" t="s">
        <v>310</v>
      </c>
      <c r="C786" s="1">
        <v>1</v>
      </c>
      <c r="D786" s="1" t="s">
        <v>9</v>
      </c>
      <c r="E786" s="4">
        <f>IF(マンアワー!E786&gt;0,LN(マンアワー!E786),0)</f>
        <v>12.746471846623571</v>
      </c>
      <c r="F786" s="4">
        <f>IF(マンアワー!F786&gt;0,LN(マンアワー!F786),0)</f>
        <v>12.334578904987891</v>
      </c>
      <c r="G786" s="4">
        <f>IF(マンアワー!G786&gt;0,LN(マンアワー!G786),0)</f>
        <v>11.945136620468285</v>
      </c>
      <c r="H786" s="4">
        <f>IF(マンアワー!H786&gt;0,LN(マンアワー!H786),0)</f>
        <v>11.479109830564822</v>
      </c>
      <c r="I786" s="4">
        <f>IF(マンアワー!I786&gt;0,LN(マンアワー!I786),0)</f>
        <v>11.140033511207221</v>
      </c>
      <c r="K786" s="6">
        <f>E786-E$1085</f>
        <v>-8.1559794283906584E-2</v>
      </c>
      <c r="L786" s="6">
        <f>F786-F$1085</f>
        <v>-7.5023513096576622E-2</v>
      </c>
      <c r="M786" s="6">
        <f>G786-G$1085</f>
        <v>-6.1070463785537044E-2</v>
      </c>
      <c r="N786" s="6">
        <f>H786-H$1085</f>
        <v>-0.10194626415585795</v>
      </c>
      <c r="O786" s="6">
        <f>I786-I$1085</f>
        <v>-0.20271536750401431</v>
      </c>
    </row>
    <row r="787" spans="1:15" x14ac:dyDescent="0.15">
      <c r="A787" s="1">
        <v>35</v>
      </c>
      <c r="B787" s="1" t="s">
        <v>310</v>
      </c>
      <c r="C787" s="1">
        <v>2</v>
      </c>
      <c r="D787" s="1" t="s">
        <v>10</v>
      </c>
      <c r="E787" s="4">
        <f>IF(マンアワー!E787&gt;0,LN(マンアワー!E787),0)</f>
        <v>9.6037456629103364</v>
      </c>
      <c r="F787" s="4">
        <f>IF(マンアワー!F787&gt;0,LN(マンアワー!F787),0)</f>
        <v>8.4523902766408643</v>
      </c>
      <c r="G787" s="4">
        <f>IF(マンアワー!G787&gt;0,LN(マンアワー!G787),0)</f>
        <v>8.031006742880578</v>
      </c>
      <c r="H787" s="4">
        <f>IF(マンアワー!H787&gt;0,LN(マンアワー!H787),0)</f>
        <v>7.833027450661441</v>
      </c>
      <c r="I787" s="4">
        <f>IF(マンアワー!I787&gt;0,LN(マンアワー!I787),0)</f>
        <v>7.2813165084981168</v>
      </c>
      <c r="K787" s="6">
        <f>E787-E$1086</f>
        <v>0.75541935920433367</v>
      </c>
      <c r="L787" s="6">
        <f>F787-F$1086</f>
        <v>0.13166868605555671</v>
      </c>
      <c r="M787" s="6">
        <f>G787-G$1086</f>
        <v>-4.4725471084522184E-2</v>
      </c>
      <c r="N787" s="6">
        <f>H787-H$1086</f>
        <v>0.11408288147347712</v>
      </c>
      <c r="O787" s="6">
        <f>I787-I$1086</f>
        <v>0.30490264426072233</v>
      </c>
    </row>
    <row r="788" spans="1:15" x14ac:dyDescent="0.15">
      <c r="A788" s="1">
        <v>35</v>
      </c>
      <c r="B788" s="1" t="s">
        <v>311</v>
      </c>
      <c r="C788" s="1">
        <v>3</v>
      </c>
      <c r="D788" s="1" t="s">
        <v>17</v>
      </c>
      <c r="E788" s="4">
        <f>IF(マンアワー!E788&gt;0,LN(マンアワー!E788),0)</f>
        <v>10.783169553256037</v>
      </c>
      <c r="F788" s="4">
        <f>IF(マンアワー!F788&gt;0,LN(マンアワー!F788),0)</f>
        <v>10.716278707037334</v>
      </c>
      <c r="G788" s="4">
        <f>IF(マンアワー!G788&gt;0,LN(マンアワー!G788),0)</f>
        <v>10.74534813712865</v>
      </c>
      <c r="H788" s="4">
        <f>IF(マンアワー!H788&gt;0,LN(マンアワー!H788),0)</f>
        <v>10.60244750442674</v>
      </c>
      <c r="I788" s="4">
        <f>IF(マンアワー!I788&gt;0,LN(マンアワー!I788),0)</f>
        <v>10.322126857264839</v>
      </c>
      <c r="K788" s="6">
        <f>E788-E$1087</f>
        <v>7.3622858982098194E-2</v>
      </c>
      <c r="L788" s="6">
        <f>F788-F$1087</f>
        <v>-1.8500167739059492E-3</v>
      </c>
      <c r="M788" s="6">
        <f>G788-G$1087</f>
        <v>-7.8550966218909224E-2</v>
      </c>
      <c r="N788" s="6">
        <f>H788-H$1087</f>
        <v>-0.12442088813323693</v>
      </c>
      <c r="O788" s="6">
        <f>I788-I$1087</f>
        <v>-0.28438903264017235</v>
      </c>
    </row>
    <row r="789" spans="1:15" x14ac:dyDescent="0.15">
      <c r="A789" s="1">
        <v>35</v>
      </c>
      <c r="B789" s="1" t="s">
        <v>311</v>
      </c>
      <c r="C789" s="1">
        <v>4</v>
      </c>
      <c r="D789" s="1" t="s">
        <v>18</v>
      </c>
      <c r="E789" s="4">
        <f>IF(マンアワー!E789&gt;0,LN(マンアワー!E789),0)</f>
        <v>9.6524979717552544</v>
      </c>
      <c r="F789" s="4">
        <f>IF(マンアワー!F789&gt;0,LN(マンアワー!F789),0)</f>
        <v>9.8747916409726635</v>
      </c>
      <c r="G789" s="4">
        <f>IF(マンアワー!G789&gt;0,LN(マンアワー!G789),0)</f>
        <v>10.103568827408347</v>
      </c>
      <c r="H789" s="4">
        <f>IF(マンアワー!H789&gt;0,LN(マンアワー!H789),0)</f>
        <v>9.5334420556324524</v>
      </c>
      <c r="I789" s="4">
        <f>IF(マンアワー!I789&gt;0,LN(マンアワー!I789),0)</f>
        <v>8.878671154916761</v>
      </c>
      <c r="K789" s="6">
        <f>E789-E$1088</f>
        <v>-1.2565693484575089</v>
      </c>
      <c r="L789" s="6">
        <f>F789-F$1088</f>
        <v>-0.98121823147476483</v>
      </c>
      <c r="M789" s="6">
        <f>G789-G$1088</f>
        <v>-0.77154264341456624</v>
      </c>
      <c r="N789" s="6">
        <f>H789-H$1088</f>
        <v>-0.68439607554285864</v>
      </c>
      <c r="O789" s="6">
        <f>I789-I$1088</f>
        <v>-0.55645748766725234</v>
      </c>
    </row>
    <row r="790" spans="1:15" x14ac:dyDescent="0.15">
      <c r="A790" s="1">
        <v>35</v>
      </c>
      <c r="B790" s="1" t="s">
        <v>311</v>
      </c>
      <c r="C790" s="1">
        <v>5</v>
      </c>
      <c r="D790" s="1" t="s">
        <v>19</v>
      </c>
      <c r="E790" s="4">
        <f>IF(マンアワー!E790&gt;0,LN(マンアワー!E790),0)</f>
        <v>9.3800051066359007</v>
      </c>
      <c r="F790" s="4">
        <f>IF(マンアワー!F790&gt;0,LN(マンアワー!F790),0)</f>
        <v>9.0556445246940456</v>
      </c>
      <c r="G790" s="4">
        <f>IF(マンアワー!G790&gt;0,LN(マンアワー!G790),0)</f>
        <v>9.0865305171508499</v>
      </c>
      <c r="H790" s="4">
        <f>IF(マンアワー!H790&gt;0,LN(マンアワー!H790),0)</f>
        <v>8.8308663042312663</v>
      </c>
      <c r="I790" s="4">
        <f>IF(マンアワー!I790&gt;0,LN(マンアワー!I790),0)</f>
        <v>8.5983619414071892</v>
      </c>
      <c r="K790" s="6">
        <f>E790-E$1089</f>
        <v>3.7547223885212588E-2</v>
      </c>
      <c r="L790" s="6">
        <f>F790-F$1089</f>
        <v>-0.13093402438449253</v>
      </c>
      <c r="M790" s="6">
        <f>G790-G$1089</f>
        <v>-0.16047421498765324</v>
      </c>
      <c r="N790" s="6">
        <f>H790-H$1089</f>
        <v>-0.23104297933051221</v>
      </c>
      <c r="O790" s="6">
        <f>I790-I$1089</f>
        <v>-0.16487818100119256</v>
      </c>
    </row>
    <row r="791" spans="1:15" x14ac:dyDescent="0.15">
      <c r="A791" s="1">
        <v>35</v>
      </c>
      <c r="B791" s="1" t="s">
        <v>311</v>
      </c>
      <c r="C791" s="1">
        <v>6</v>
      </c>
      <c r="D791" s="1" t="s">
        <v>3</v>
      </c>
      <c r="E791" s="4">
        <f>IF(マンアワー!E791&gt;0,LN(マンアワー!E791),0)</f>
        <v>11.053025959159646</v>
      </c>
      <c r="F791" s="4">
        <f>IF(マンアワー!F791&gt;0,LN(マンアワー!F791),0)</f>
        <v>10.685364687641361</v>
      </c>
      <c r="G791" s="4">
        <f>IF(マンアワー!G791&gt;0,LN(マンアワー!G791),0)</f>
        <v>10.46948871756952</v>
      </c>
      <c r="H791" s="4">
        <f>IF(マンアワー!H791&gt;0,LN(マンアワー!H791),0)</f>
        <v>10.333301613071841</v>
      </c>
      <c r="I791" s="4">
        <f>IF(マンアワー!I791&gt;0,LN(マンアワー!I791),0)</f>
        <v>10.074641402211993</v>
      </c>
      <c r="K791" s="6">
        <f>E791-E$1090</f>
        <v>1.7082772084910278</v>
      </c>
      <c r="L791" s="6">
        <f>F791-F$1090</f>
        <v>1.5523884502499783</v>
      </c>
      <c r="M791" s="6">
        <f>G791-G$1090</f>
        <v>1.2990088334974441</v>
      </c>
      <c r="N791" s="6">
        <f>H791-H$1090</f>
        <v>1.2019664769115028</v>
      </c>
      <c r="O791" s="6">
        <f>I791-I$1090</f>
        <v>1.081008541194322</v>
      </c>
    </row>
    <row r="792" spans="1:15" x14ac:dyDescent="0.15">
      <c r="A792" s="1">
        <v>35</v>
      </c>
      <c r="B792" s="1" t="s">
        <v>311</v>
      </c>
      <c r="C792" s="1">
        <v>7</v>
      </c>
      <c r="D792" s="1" t="s">
        <v>20</v>
      </c>
      <c r="E792" s="4">
        <f>IF(マンアワー!E792&gt;0,LN(マンアワー!E792),0)</f>
        <v>8.9195331562983693</v>
      </c>
      <c r="F792" s="4">
        <f>IF(マンアワー!F792&gt;0,LN(マンアワー!F792),0)</f>
        <v>8.9409367428858459</v>
      </c>
      <c r="G792" s="4">
        <f>IF(マンアワー!G792&gt;0,LN(マンアワー!G792),0)</f>
        <v>8.410651738638057</v>
      </c>
      <c r="H792" s="4">
        <f>IF(マンアワー!H792&gt;0,LN(マンアワー!H792),0)</f>
        <v>8.2968761083746099</v>
      </c>
      <c r="I792" s="4">
        <f>IF(マンアワー!I792&gt;0,LN(マンアワー!I792),0)</f>
        <v>8.0326258326006155</v>
      </c>
      <c r="K792" s="6">
        <f>E792-E$1091</f>
        <v>2.4175817196132456</v>
      </c>
      <c r="L792" s="6">
        <f>F792-F$1091</f>
        <v>2.3956343872466119</v>
      </c>
      <c r="M792" s="6">
        <f>G792-G$1091</f>
        <v>1.9836216645750326</v>
      </c>
      <c r="N792" s="6">
        <f>H792-H$1091</f>
        <v>1.9740188743224882</v>
      </c>
      <c r="O792" s="6">
        <f>I792-I$1091</f>
        <v>1.8152843341185143</v>
      </c>
    </row>
    <row r="793" spans="1:15" x14ac:dyDescent="0.15">
      <c r="A793" s="1">
        <v>35</v>
      </c>
      <c r="B793" s="1" t="s">
        <v>311</v>
      </c>
      <c r="C793" s="1">
        <v>8</v>
      </c>
      <c r="D793" s="1" t="s">
        <v>21</v>
      </c>
      <c r="E793" s="4">
        <f>IF(マンアワー!E793&gt;0,LN(マンアワー!E793),0)</f>
        <v>10.127279619582177</v>
      </c>
      <c r="F793" s="4">
        <f>IF(マンアワー!F793&gt;0,LN(マンアワー!F793),0)</f>
        <v>10.249282266297429</v>
      </c>
      <c r="G793" s="4">
        <f>IF(マンアワー!G793&gt;0,LN(マンアワー!G793),0)</f>
        <v>9.8834626689954295</v>
      </c>
      <c r="H793" s="4">
        <f>IF(マンアワー!H793&gt;0,LN(マンアワー!H793),0)</f>
        <v>9.7791194553463061</v>
      </c>
      <c r="I793" s="4">
        <f>IF(マンアワー!I793&gt;0,LN(マンアワー!I793),0)</f>
        <v>9.2429308295126695</v>
      </c>
      <c r="K793" s="6">
        <f>E793-E$1092</f>
        <v>0.1375378633485731</v>
      </c>
      <c r="L793" s="6">
        <f>F793-F$1092</f>
        <v>0.26967710726058236</v>
      </c>
      <c r="M793" s="6">
        <f>G793-G$1092</f>
        <v>-2.9131053392692507E-3</v>
      </c>
      <c r="N793" s="6">
        <f>H793-H$1092</f>
        <v>0.15408424367903528</v>
      </c>
      <c r="O793" s="6">
        <f>I793-I$1092</f>
        <v>7.9363777821384929E-2</v>
      </c>
    </row>
    <row r="794" spans="1:15" x14ac:dyDescent="0.15">
      <c r="A794" s="1">
        <v>35</v>
      </c>
      <c r="B794" s="1" t="s">
        <v>311</v>
      </c>
      <c r="C794" s="1">
        <v>9</v>
      </c>
      <c r="D794" s="1" t="s">
        <v>22</v>
      </c>
      <c r="E794" s="4">
        <f>IF(マンアワー!E794&gt;0,LN(マンアワー!E794),0)</f>
        <v>10.645305994911539</v>
      </c>
      <c r="F794" s="4">
        <f>IF(マンアワー!F794&gt;0,LN(マンアワー!F794),0)</f>
        <v>10.439354702546526</v>
      </c>
      <c r="G794" s="4">
        <f>IF(マンアワー!G794&gt;0,LN(マンアワー!G794),0)</f>
        <v>10.246394340877021</v>
      </c>
      <c r="H794" s="4">
        <f>IF(マンアワー!H794&gt;0,LN(マンアワー!H794),0)</f>
        <v>10.05180779775668</v>
      </c>
      <c r="I794" s="4">
        <f>IF(マンアワー!I794&gt;0,LN(マンアワー!I794),0)</f>
        <v>9.8876924885219228</v>
      </c>
      <c r="K794" s="6">
        <f>E794-E$1093</f>
        <v>0.71138094039551092</v>
      </c>
      <c r="L794" s="6">
        <f>F794-F$1093</f>
        <v>0.74651955227809985</v>
      </c>
      <c r="M794" s="6">
        <f>G794-G$1093</f>
        <v>0.7024804763685939</v>
      </c>
      <c r="N794" s="6">
        <f>H794-H$1093</f>
        <v>0.72470275721648392</v>
      </c>
      <c r="O794" s="6">
        <f>I794-I$1093</f>
        <v>0.54158769379256277</v>
      </c>
    </row>
    <row r="795" spans="1:15" x14ac:dyDescent="0.15">
      <c r="A795" s="1">
        <v>35</v>
      </c>
      <c r="B795" s="1" t="s">
        <v>311</v>
      </c>
      <c r="C795" s="1">
        <v>10</v>
      </c>
      <c r="D795" s="1" t="s">
        <v>23</v>
      </c>
      <c r="E795" s="4">
        <f>IF(マンアワー!E795&gt;0,LN(マンアワー!E795),0)</f>
        <v>9.9450496410840525</v>
      </c>
      <c r="F795" s="4">
        <f>IF(マンアワー!F795&gt;0,LN(マンアワー!F795),0)</f>
        <v>9.8026271681060351</v>
      </c>
      <c r="G795" s="4">
        <f>IF(マンアワー!G795&gt;0,LN(マンアワー!G795),0)</f>
        <v>10.087154948564033</v>
      </c>
      <c r="H795" s="4">
        <f>IF(マンアワー!H795&gt;0,LN(マンアワー!H795),0)</f>
        <v>9.9142829740283069</v>
      </c>
      <c r="I795" s="4">
        <f>IF(マンアワー!I795&gt;0,LN(マンアワー!I795),0)</f>
        <v>9.6838128651053204</v>
      </c>
      <c r="K795" s="6">
        <f>E795-E$1094</f>
        <v>-0.16366482034291785</v>
      </c>
      <c r="L795" s="6">
        <f>F795-F$1094</f>
        <v>-0.25706736275602182</v>
      </c>
      <c r="M795" s="6">
        <f>G795-G$1094</f>
        <v>-0.21031807471833019</v>
      </c>
      <c r="N795" s="6">
        <f>H795-H$1094</f>
        <v>-0.19857996465257521</v>
      </c>
      <c r="O795" s="6">
        <f>I795-I$1094</f>
        <v>-0.17464810773910955</v>
      </c>
    </row>
    <row r="796" spans="1:15" x14ac:dyDescent="0.15">
      <c r="A796" s="1">
        <v>35</v>
      </c>
      <c r="B796" s="1" t="s">
        <v>311</v>
      </c>
      <c r="C796" s="1">
        <v>11</v>
      </c>
      <c r="D796" s="1" t="s">
        <v>24</v>
      </c>
      <c r="E796" s="4">
        <f>IF(マンアワー!E796&gt;0,LN(マンアワー!E796),0)</f>
        <v>10.262470493165507</v>
      </c>
      <c r="F796" s="4">
        <f>IF(マンアワー!F796&gt;0,LN(マンアワー!F796),0)</f>
        <v>10.375387721433979</v>
      </c>
      <c r="G796" s="4">
        <f>IF(マンアワー!G796&gt;0,LN(マンアワー!G796),0)</f>
        <v>10.169385050878763</v>
      </c>
      <c r="H796" s="4">
        <f>IF(マンアワー!H796&gt;0,LN(マンアワー!H796),0)</f>
        <v>10.014595044884114</v>
      </c>
      <c r="I796" s="4">
        <f>IF(マンアワー!I796&gt;0,LN(マンアワー!I796),0)</f>
        <v>9.9162569812208865</v>
      </c>
      <c r="K796" s="6">
        <f>E796-E$1095</f>
        <v>6.789804243261699E-2</v>
      </c>
      <c r="L796" s="6">
        <f>F796-F$1095</f>
        <v>0.12101809022135512</v>
      </c>
      <c r="M796" s="6">
        <f>G796-G$1095</f>
        <v>-0.3075697080347144</v>
      </c>
      <c r="N796" s="6">
        <f>H796-H$1095</f>
        <v>-0.39228969490786447</v>
      </c>
      <c r="O796" s="6">
        <f>I796-I$1095</f>
        <v>-0.36013448698654038</v>
      </c>
    </row>
    <row r="797" spans="1:15" x14ac:dyDescent="0.15">
      <c r="A797" s="1">
        <v>35</v>
      </c>
      <c r="B797" s="1" t="s">
        <v>311</v>
      </c>
      <c r="C797" s="1">
        <v>12</v>
      </c>
      <c r="D797" s="1" t="s">
        <v>25</v>
      </c>
      <c r="E797" s="4">
        <f>IF(マンアワー!E797&gt;0,LN(マンアワー!E797),0)</f>
        <v>8.8575148264260548</v>
      </c>
      <c r="F797" s="4">
        <f>IF(マンアワー!F797&gt;0,LN(マンアワー!F797),0)</f>
        <v>8.8784965617518967</v>
      </c>
      <c r="G797" s="4">
        <f>IF(マンアワー!G797&gt;0,LN(マンアワー!G797),0)</f>
        <v>10.007181960085921</v>
      </c>
      <c r="H797" s="4">
        <f>IF(マンアワー!H797&gt;0,LN(マンアワー!H797),0)</f>
        <v>9.9595276443774594</v>
      </c>
      <c r="I797" s="4">
        <f>IF(マンアワー!I797&gt;0,LN(マンアワー!I797),0)</f>
        <v>9.8622129966401477</v>
      </c>
      <c r="K797" s="6">
        <f>E797-E$1096</f>
        <v>-1.3313736452831311</v>
      </c>
      <c r="L797" s="6">
        <f>F797-F$1096</f>
        <v>-1.5370642844022466</v>
      </c>
      <c r="M797" s="6">
        <f>G797-G$1096</f>
        <v>-0.97368321077038189</v>
      </c>
      <c r="N797" s="6">
        <f>H797-H$1096</f>
        <v>-0.92344471761592395</v>
      </c>
      <c r="O797" s="6">
        <f>I797-I$1096</f>
        <v>-0.83123754047826282</v>
      </c>
    </row>
    <row r="798" spans="1:15" x14ac:dyDescent="0.15">
      <c r="A798" s="1">
        <v>35</v>
      </c>
      <c r="B798" s="1" t="s">
        <v>311</v>
      </c>
      <c r="C798" s="1">
        <v>13</v>
      </c>
      <c r="D798" s="1" t="s">
        <v>26</v>
      </c>
      <c r="E798" s="4">
        <f>IF(マンアワー!E798&gt;0,LN(マンアワー!E798),0)</f>
        <v>10.527430115845021</v>
      </c>
      <c r="F798" s="4">
        <f>IF(マンアワー!F798&gt;0,LN(マンアワー!F798),0)</f>
        <v>10.211200361471223</v>
      </c>
      <c r="G798" s="4">
        <f>IF(マンアワー!G798&gt;0,LN(マンアワー!G798),0)</f>
        <v>10.341991404898629</v>
      </c>
      <c r="H798" s="4">
        <f>IF(マンアワー!H798&gt;0,LN(マンアワー!H798),0)</f>
        <v>10.233011012377119</v>
      </c>
      <c r="I798" s="4">
        <f>IF(マンアワー!I798&gt;0,LN(マンアワー!I798),0)</f>
        <v>10.494301925089077</v>
      </c>
      <c r="K798" s="6">
        <f>E798-E$1097</f>
        <v>0.89388017762656879</v>
      </c>
      <c r="L798" s="6">
        <f>F798-F$1097</f>
        <v>0.44515461524991196</v>
      </c>
      <c r="M798" s="6">
        <f>G798-G$1097</f>
        <v>0.52661604244431715</v>
      </c>
      <c r="N798" s="6">
        <f>H798-H$1097</f>
        <v>0.50055097651778979</v>
      </c>
      <c r="O798" s="6">
        <f>I798-I$1097</f>
        <v>0.55535454453680089</v>
      </c>
    </row>
    <row r="799" spans="1:15" x14ac:dyDescent="0.15">
      <c r="A799" s="1">
        <v>35</v>
      </c>
      <c r="B799" s="1" t="s">
        <v>311</v>
      </c>
      <c r="C799" s="1">
        <v>14</v>
      </c>
      <c r="D799" s="1" t="s">
        <v>27</v>
      </c>
      <c r="E799" s="4">
        <f>IF(マンアワー!E799&gt;0,LN(マンアワー!E799),0)</f>
        <v>6.3964372330621266</v>
      </c>
      <c r="F799" s="4">
        <f>IF(マンアワー!F799&gt;0,LN(マンアワー!F799),0)</f>
        <v>6.6446808531469479</v>
      </c>
      <c r="G799" s="4">
        <f>IF(マンアワー!G799&gt;0,LN(マンアワー!G799),0)</f>
        <v>6.9961164466965124</v>
      </c>
      <c r="H799" s="4">
        <f>IF(マンアワー!H799&gt;0,LN(マンアワー!H799),0)</f>
        <v>6.9781637727001868</v>
      </c>
      <c r="I799" s="4">
        <f>IF(マンアワー!I799&gt;0,LN(マンアワー!I799),0)</f>
        <v>7.2905255029202971</v>
      </c>
      <c r="K799" s="6">
        <f>E799-E$1098</f>
        <v>-1.5586946113468949</v>
      </c>
      <c r="L799" s="6">
        <f>F799-F$1098</f>
        <v>-1.7059233476364639</v>
      </c>
      <c r="M799" s="6">
        <f>G799-G$1098</f>
        <v>-1.5497227911172162</v>
      </c>
      <c r="N799" s="6">
        <f>H799-H$1098</f>
        <v>-1.1945534464981566</v>
      </c>
      <c r="O799" s="6">
        <f>I799-I$1098</f>
        <v>-0.85596269444415274</v>
      </c>
    </row>
    <row r="800" spans="1:15" x14ac:dyDescent="0.15">
      <c r="A800" s="1">
        <v>35</v>
      </c>
      <c r="B800" s="1" t="s">
        <v>311</v>
      </c>
      <c r="C800" s="1">
        <v>15</v>
      </c>
      <c r="D800" s="1" t="s">
        <v>28</v>
      </c>
      <c r="E800" s="4">
        <f>IF(マンアワー!E800&gt;0,LN(マンアワー!E800),0)</f>
        <v>10.831522539135745</v>
      </c>
      <c r="F800" s="4">
        <f>IF(マンアワー!F800&gt;0,LN(マンアワー!F800),0)</f>
        <v>10.746279007051163</v>
      </c>
      <c r="G800" s="4">
        <f>IF(マンアワー!G800&gt;0,LN(マンアワー!G800),0)</f>
        <v>10.698865593400658</v>
      </c>
      <c r="H800" s="4">
        <f>IF(マンアワー!H800&gt;0,LN(マンアワー!H800),0)</f>
        <v>10.511025933935114</v>
      </c>
      <c r="I800" s="4">
        <f>IF(マンアワー!I800&gt;0,LN(マンアワー!I800),0)</f>
        <v>10.338411016761182</v>
      </c>
      <c r="K800" s="6">
        <f>E800-E$1099</f>
        <v>-0.54166703155585161</v>
      </c>
      <c r="L800" s="6">
        <f>F800-F$1099</f>
        <v>-0.5552315509759822</v>
      </c>
      <c r="M800" s="6">
        <f>G800-G$1099</f>
        <v>-0.61759084705385447</v>
      </c>
      <c r="N800" s="6">
        <f>H800-H$1099</f>
        <v>-0.55782167595490684</v>
      </c>
      <c r="O800" s="6">
        <f>I800-I$1099</f>
        <v>-0.40409699522355602</v>
      </c>
    </row>
    <row r="801" spans="1:15" x14ac:dyDescent="0.15">
      <c r="A801" s="1">
        <v>35</v>
      </c>
      <c r="B801" s="1" t="s">
        <v>310</v>
      </c>
      <c r="C801" s="1">
        <v>16</v>
      </c>
      <c r="D801" s="1" t="s">
        <v>11</v>
      </c>
      <c r="E801" s="4">
        <f>IF(マンアワー!E801&gt;0,LN(マンアワー!E801),0)</f>
        <v>12.034155763835923</v>
      </c>
      <c r="F801" s="4">
        <f>IF(マンアワー!F801&gt;0,LN(マンアワー!F801),0)</f>
        <v>12.284363085620319</v>
      </c>
      <c r="G801" s="4">
        <f>IF(マンアワー!G801&gt;0,LN(マンアワー!G801),0)</f>
        <v>12.13064548470591</v>
      </c>
      <c r="H801" s="4">
        <f>IF(マンアワー!H801&gt;0,LN(マンアワー!H801),0)</f>
        <v>12.007498064882203</v>
      </c>
      <c r="I801" s="4">
        <f>IF(マンアワー!I801&gt;0,LN(マンアワー!I801),0)</f>
        <v>11.755237546755648</v>
      </c>
      <c r="K801" s="6">
        <f>E801-E$1100</f>
        <v>5.1862119270579043E-2</v>
      </c>
      <c r="L801" s="6">
        <f>F801-F$1100</f>
        <v>-1.5667034178257211E-3</v>
      </c>
      <c r="M801" s="6">
        <f>G801-G$1100</f>
        <v>-0.13485997378002068</v>
      </c>
      <c r="N801" s="6">
        <f>H801-H$1100</f>
        <v>-0.24422399279962015</v>
      </c>
      <c r="O801" s="6">
        <f>I801-I$1100</f>
        <v>-0.21392140000381943</v>
      </c>
    </row>
    <row r="802" spans="1:15" x14ac:dyDescent="0.15">
      <c r="A802" s="1">
        <v>35</v>
      </c>
      <c r="B802" s="1" t="s">
        <v>310</v>
      </c>
      <c r="C802" s="1">
        <v>17</v>
      </c>
      <c r="D802" s="1" t="s">
        <v>12</v>
      </c>
      <c r="E802" s="4">
        <f>IF(マンアワー!E802&gt;0,LN(マンアワー!E802),0)</f>
        <v>9.2318969624740266</v>
      </c>
      <c r="F802" s="4">
        <f>IF(マンアワー!F802&gt;0,LN(マンアワー!F802),0)</f>
        <v>9.3582388565914094</v>
      </c>
      <c r="G802" s="4">
        <f>IF(マンアワー!G802&gt;0,LN(マンアワー!G802),0)</f>
        <v>9.369472526053082</v>
      </c>
      <c r="H802" s="4">
        <f>IF(マンアワー!H802&gt;0,LN(マンアワー!H802),0)</f>
        <v>9.3774369417340324</v>
      </c>
      <c r="I802" s="4">
        <f>IF(マンアワー!I802&gt;0,LN(マンアワー!I802),0)</f>
        <v>9.3093981578179168</v>
      </c>
      <c r="K802" s="6">
        <f>E802-E$1101</f>
        <v>5.93916262684413E-2</v>
      </c>
      <c r="L802" s="6">
        <f>F802-F$1101</f>
        <v>2.2298539124602001E-2</v>
      </c>
      <c r="M802" s="6">
        <f>G802-G$1101</f>
        <v>-7.7838271640320755E-2</v>
      </c>
      <c r="N802" s="6">
        <f>H802-H$1101</f>
        <v>-0.11928452219509289</v>
      </c>
      <c r="O802" s="6">
        <f>I802-I$1101</f>
        <v>-0.13512611725895773</v>
      </c>
    </row>
    <row r="803" spans="1:15" x14ac:dyDescent="0.15">
      <c r="A803" s="1">
        <v>35</v>
      </c>
      <c r="B803" s="1" t="s">
        <v>310</v>
      </c>
      <c r="C803" s="1">
        <v>18</v>
      </c>
      <c r="D803" s="1" t="s">
        <v>13</v>
      </c>
      <c r="E803" s="4">
        <f>IF(マンアワー!E803&gt;0,LN(マンアワー!E803),0)</f>
        <v>12.474440416001425</v>
      </c>
      <c r="F803" s="4">
        <f>IF(マンアワー!F803&gt;0,LN(マンアワー!F803),0)</f>
        <v>12.554017673750266</v>
      </c>
      <c r="G803" s="4">
        <f>IF(マンアワー!G803&gt;0,LN(マンアワー!G803),0)</f>
        <v>12.476668672920175</v>
      </c>
      <c r="H803" s="4">
        <f>IF(マンアワー!H803&gt;0,LN(マンアワー!H803),0)</f>
        <v>12.307514761620746</v>
      </c>
      <c r="I803" s="4">
        <f>IF(マンアワー!I803&gt;0,LN(マンアワー!I803),0)</f>
        <v>12.004885158446154</v>
      </c>
      <c r="K803" s="6">
        <f>E803-E$1102</f>
        <v>-0.11414005798088844</v>
      </c>
      <c r="L803" s="6">
        <f>F803-F$1102</f>
        <v>-0.15939220317554081</v>
      </c>
      <c r="M803" s="6">
        <f>G803-G$1102</f>
        <v>-0.16843606206698247</v>
      </c>
      <c r="N803" s="6">
        <f>H803-H$1102</f>
        <v>-0.20066309085561862</v>
      </c>
      <c r="O803" s="6">
        <f>I803-I$1102</f>
        <v>-0.33102056480452191</v>
      </c>
    </row>
    <row r="804" spans="1:15" x14ac:dyDescent="0.15">
      <c r="A804" s="1">
        <v>35</v>
      </c>
      <c r="B804" s="1" t="s">
        <v>310</v>
      </c>
      <c r="C804" s="1">
        <v>19</v>
      </c>
      <c r="D804" s="1" t="s">
        <v>14</v>
      </c>
      <c r="E804" s="4">
        <f>IF(マンアワー!E804&gt;0,LN(マンアワー!E804),0)</f>
        <v>10.328054780266347</v>
      </c>
      <c r="F804" s="4">
        <f>IF(マンアワー!F804&gt;0,LN(マンアワー!F804),0)</f>
        <v>10.534710544516905</v>
      </c>
      <c r="G804" s="4">
        <f>IF(マンアワー!G804&gt;0,LN(マンアワー!G804),0)</f>
        <v>10.572443070138041</v>
      </c>
      <c r="H804" s="4">
        <f>IF(マンアワー!H804&gt;0,LN(マンアワー!H804),0)</f>
        <v>10.480534345335592</v>
      </c>
      <c r="I804" s="4">
        <f>IF(マンアワー!I804&gt;0,LN(マンアワー!I804),0)</f>
        <v>10.366550544260901</v>
      </c>
      <c r="K804" s="6">
        <f>E804-E$1103</f>
        <v>-0.1247503760693629</v>
      </c>
      <c r="L804" s="6">
        <f>F804-F$1103</f>
        <v>-0.20317904819139976</v>
      </c>
      <c r="M804" s="6">
        <f>G804-G$1103</f>
        <v>-0.27165096134531375</v>
      </c>
      <c r="N804" s="6">
        <f>H804-H$1103</f>
        <v>-0.23452285185532595</v>
      </c>
      <c r="O804" s="6">
        <f>I804-I$1103</f>
        <v>-0.30823145230639071</v>
      </c>
    </row>
    <row r="805" spans="1:15" x14ac:dyDescent="0.15">
      <c r="A805" s="1">
        <v>35</v>
      </c>
      <c r="B805" s="1" t="s">
        <v>310</v>
      </c>
      <c r="C805" s="1">
        <v>20</v>
      </c>
      <c r="D805" s="1" t="s">
        <v>15</v>
      </c>
      <c r="E805" s="4">
        <f>IF(マンアワー!E805&gt;0,LN(マンアワー!E805),0)</f>
        <v>8.2190149370489767</v>
      </c>
      <c r="F805" s="4">
        <f>IF(マンアワー!F805&gt;0,LN(マンアワー!F805),0)</f>
        <v>8.768639789050102</v>
      </c>
      <c r="G805" s="4">
        <f>IF(マンアワー!G805&gt;0,LN(マンアワー!G805),0)</f>
        <v>9.1651143513358218</v>
      </c>
      <c r="H805" s="4">
        <f>IF(マンアワー!H805&gt;0,LN(マンアワー!H805),0)</f>
        <v>9.1859107747073061</v>
      </c>
      <c r="I805" s="4">
        <f>IF(マンアワー!I805&gt;0,LN(マンアワー!I805),0)</f>
        <v>9.1862582309514416</v>
      </c>
      <c r="K805" s="6">
        <f>E805-E$1104</f>
        <v>-0.45204854961090923</v>
      </c>
      <c r="L805" s="6">
        <f>F805-F$1104</f>
        <v>-0.50772460811580622</v>
      </c>
      <c r="M805" s="6">
        <f>G805-G$1104</f>
        <v>-0.50198540100409694</v>
      </c>
      <c r="N805" s="6">
        <f>H805-H$1104</f>
        <v>-0.5169188332570176</v>
      </c>
      <c r="O805" s="6">
        <f>I805-I$1104</f>
        <v>-0.47091176726862649</v>
      </c>
    </row>
    <row r="806" spans="1:15" x14ac:dyDescent="0.15">
      <c r="A806" s="1">
        <v>35</v>
      </c>
      <c r="B806" s="1" t="s">
        <v>310</v>
      </c>
      <c r="C806" s="1">
        <v>21</v>
      </c>
      <c r="D806" s="1" t="s">
        <v>16</v>
      </c>
      <c r="E806" s="4">
        <f>IF(マンアワー!E806&gt;0,LN(マンアワー!E806),0)</f>
        <v>11.842465001722223</v>
      </c>
      <c r="F806" s="4">
        <f>IF(マンアワー!F806&gt;0,LN(マンアワー!F806),0)</f>
        <v>11.820611505747189</v>
      </c>
      <c r="G806" s="4">
        <f>IF(マンアワー!G806&gt;0,LN(マンアワー!G806),0)</f>
        <v>11.669288750303897</v>
      </c>
      <c r="H806" s="4">
        <f>IF(マンアワー!H806&gt;0,LN(マンアワー!H806),0)</f>
        <v>11.432928887311071</v>
      </c>
      <c r="I806" s="4">
        <f>IF(マンアワー!I806&gt;0,LN(マンアワー!I806),0)</f>
        <v>11.352622878397202</v>
      </c>
      <c r="K806" s="6">
        <f>E806-E$1105</f>
        <v>0.28229462399773553</v>
      </c>
      <c r="L806" s="6">
        <f>F806-F$1105</f>
        <v>0.20616208014411974</v>
      </c>
      <c r="M806" s="6">
        <f>G806-G$1105</f>
        <v>1.3189449625182093E-2</v>
      </c>
      <c r="N806" s="6">
        <f>H806-H$1105</f>
        <v>-0.18735649301071788</v>
      </c>
      <c r="O806" s="6">
        <f>I806-I$1105</f>
        <v>-0.17851997357076854</v>
      </c>
    </row>
    <row r="807" spans="1:15" x14ac:dyDescent="0.15">
      <c r="A807" s="1">
        <v>35</v>
      </c>
      <c r="B807" s="1" t="s">
        <v>177</v>
      </c>
      <c r="C807" s="1">
        <v>22</v>
      </c>
      <c r="D807" s="1" t="s">
        <v>8</v>
      </c>
      <c r="E807" s="4">
        <f>IF(マンアワー!E807&gt;0,LN(マンアワー!E807),0)</f>
        <v>12.444208480016471</v>
      </c>
      <c r="F807" s="4">
        <f>IF(マンアワー!F807&gt;0,LN(マンアワー!F807),0)</f>
        <v>12.665378638400403</v>
      </c>
      <c r="G807" s="4">
        <f>IF(マンアワー!G807&gt;0,LN(マンアワー!G807),0)</f>
        <v>12.844070912047171</v>
      </c>
      <c r="H807" s="4">
        <f>IF(マンアワー!H807&gt;0,LN(マンアワー!H807),0)</f>
        <v>12.886082395407296</v>
      </c>
      <c r="I807" s="4">
        <f>IF(マンアワー!I807&gt;0,LN(マンアワー!I807),0)</f>
        <v>12.888196082088887</v>
      </c>
      <c r="K807" s="6">
        <f>E807-E$1106</f>
        <v>-0.11900990935952827</v>
      </c>
      <c r="L807" s="6">
        <f>F807-F$1106</f>
        <v>-0.15210995406221528</v>
      </c>
      <c r="M807" s="6">
        <f>G807-G$1106</f>
        <v>-0.2232273209268012</v>
      </c>
      <c r="N807" s="6">
        <f>H807-H$1106</f>
        <v>-0.29927677602759672</v>
      </c>
      <c r="O807" s="6">
        <f>I807-I$1106</f>
        <v>-0.40507329583669183</v>
      </c>
    </row>
    <row r="808" spans="1:15" x14ac:dyDescent="0.15">
      <c r="A808" s="1">
        <v>35</v>
      </c>
      <c r="B808" s="1" t="s">
        <v>177</v>
      </c>
      <c r="C808" s="1">
        <v>23</v>
      </c>
      <c r="D808" s="1" t="s">
        <v>29</v>
      </c>
      <c r="E808" s="4">
        <f>IF(マンアワー!E808&gt;0,LN(マンアワー!E808),0)</f>
        <v>11.484811892533505</v>
      </c>
      <c r="F808" s="4">
        <f>IF(マンアワー!F808&gt;0,LN(マンアワー!F808),0)</f>
        <v>11.620828331925006</v>
      </c>
      <c r="G808" s="4">
        <f>IF(マンアワー!G808&gt;0,LN(マンアワー!G808),0)</f>
        <v>11.586242991048813</v>
      </c>
      <c r="H808" s="4">
        <f>IF(マンアワー!H808&gt;0,LN(マンアワー!H808),0)</f>
        <v>11.51903419834494</v>
      </c>
      <c r="I808" s="4">
        <f>IF(マンアワー!I808&gt;0,LN(マンアワー!I808),0)</f>
        <v>11.280615337099785</v>
      </c>
      <c r="K808" s="6">
        <f>E808-E$1107</f>
        <v>-0.12591547812349724</v>
      </c>
      <c r="L808" s="6">
        <f>F808-F$1107</f>
        <v>-0.13596658990289434</v>
      </c>
      <c r="M808" s="6">
        <f>G808-G$1107</f>
        <v>-0.15239132330981242</v>
      </c>
      <c r="N808" s="6">
        <f>H808-H$1107</f>
        <v>-0.14258666288898958</v>
      </c>
      <c r="O808" s="6">
        <f>I808-I$1107</f>
        <v>-0.21625716912353532</v>
      </c>
    </row>
    <row r="809" spans="1:15" x14ac:dyDescent="0.15">
      <c r="A809" s="1">
        <v>36</v>
      </c>
      <c r="B809" s="1" t="s">
        <v>312</v>
      </c>
      <c r="C809" s="1">
        <v>1</v>
      </c>
      <c r="D809" s="1" t="s">
        <v>9</v>
      </c>
      <c r="E809" s="4">
        <f>IF(マンアワー!E809&gt;0,LN(マンアワー!E809),0)</f>
        <v>12.397005337379017</v>
      </c>
      <c r="F809" s="4">
        <f>IF(マンアワー!F809&gt;0,LN(マンアワー!F809),0)</f>
        <v>12.02611416728435</v>
      </c>
      <c r="G809" s="4">
        <f>IF(マンアワー!G809&gt;0,LN(マンアワー!G809),0)</f>
        <v>11.66145824414669</v>
      </c>
      <c r="H809" s="4">
        <f>IF(マンアワー!H809&gt;0,LN(マンアワー!H809),0)</f>
        <v>11.169695319127893</v>
      </c>
      <c r="I809" s="4">
        <f>IF(マンアワー!I809&gt;0,LN(マンアワー!I809),0)</f>
        <v>10.930362927442379</v>
      </c>
      <c r="K809" s="6">
        <f>E809-E$1085</f>
        <v>-0.43102630352846028</v>
      </c>
      <c r="L809" s="6">
        <f>F809-F$1085</f>
        <v>-0.38348825080011828</v>
      </c>
      <c r="M809" s="6">
        <f>G809-G$1085</f>
        <v>-0.34474884010713147</v>
      </c>
      <c r="N809" s="6">
        <f>H809-H$1085</f>
        <v>-0.41136077559278661</v>
      </c>
      <c r="O809" s="6">
        <f>I809-I$1085</f>
        <v>-0.41238595126885613</v>
      </c>
    </row>
    <row r="810" spans="1:15" x14ac:dyDescent="0.15">
      <c r="A810" s="1">
        <v>36</v>
      </c>
      <c r="B810" s="1" t="s">
        <v>313</v>
      </c>
      <c r="C810" s="1">
        <v>2</v>
      </c>
      <c r="D810" s="1" t="s">
        <v>10</v>
      </c>
      <c r="E810" s="4">
        <f>IF(マンアワー!E810&gt;0,LN(マンアワー!E810),0)</f>
        <v>8.1390822346749392</v>
      </c>
      <c r="F810" s="4">
        <f>IF(マンアワー!F810&gt;0,LN(マンアワー!F810),0)</f>
        <v>7.500659093416588</v>
      </c>
      <c r="G810" s="4">
        <f>IF(マンアワー!G810&gt;0,LN(マンアワー!G810),0)</f>
        <v>7.4155481407751385</v>
      </c>
      <c r="H810" s="4">
        <f>IF(マンアワー!H810&gt;0,LN(マンアワー!H810),0)</f>
        <v>7.3018051989878048</v>
      </c>
      <c r="I810" s="4">
        <f>IF(マンアワー!I810&gt;0,LN(マンアワー!I810),0)</f>
        <v>6.2637454298331328</v>
      </c>
      <c r="K810" s="6">
        <f>E810-E$1086</f>
        <v>-0.70924406903106352</v>
      </c>
      <c r="L810" s="6">
        <f>F810-F$1086</f>
        <v>-0.8200624971687196</v>
      </c>
      <c r="M810" s="6">
        <f>G810-G$1086</f>
        <v>-0.66018407318996175</v>
      </c>
      <c r="N810" s="6">
        <f>H810-H$1086</f>
        <v>-0.41713937020015912</v>
      </c>
      <c r="O810" s="6">
        <f>I810-I$1086</f>
        <v>-0.71266843440426175</v>
      </c>
    </row>
    <row r="811" spans="1:15" x14ac:dyDescent="0.15">
      <c r="A811" s="1">
        <v>36</v>
      </c>
      <c r="B811" s="1" t="s">
        <v>314</v>
      </c>
      <c r="C811" s="1">
        <v>3</v>
      </c>
      <c r="D811" s="1" t="s">
        <v>17</v>
      </c>
      <c r="E811" s="4">
        <f>IF(マンアワー!E811&gt;0,LN(マンアワー!E811),0)</f>
        <v>10.097725355068782</v>
      </c>
      <c r="F811" s="4">
        <f>IF(マンアワー!F811&gt;0,LN(マンアワー!F811),0)</f>
        <v>10.07162038837717</v>
      </c>
      <c r="G811" s="4">
        <f>IF(マンアワー!G811&gt;0,LN(マンアワー!G811),0)</f>
        <v>10.064347573437635</v>
      </c>
      <c r="H811" s="4">
        <f>IF(マンアワー!H811&gt;0,LN(マンアワー!H811),0)</f>
        <v>9.8134471545866866</v>
      </c>
      <c r="I811" s="4">
        <f>IF(マンアワー!I811&gt;0,LN(マンアワー!I811),0)</f>
        <v>9.619308288280898</v>
      </c>
      <c r="K811" s="6">
        <f>E811-E$1087</f>
        <v>-0.61182133920515724</v>
      </c>
      <c r="L811" s="6">
        <f>F811-F$1087</f>
        <v>-0.6465083354340706</v>
      </c>
      <c r="M811" s="6">
        <f>G811-G$1087</f>
        <v>-0.75955152990992403</v>
      </c>
      <c r="N811" s="6">
        <f>H811-H$1087</f>
        <v>-0.91342123797329045</v>
      </c>
      <c r="O811" s="6">
        <f>I811-I$1087</f>
        <v>-0.98720760162411381</v>
      </c>
    </row>
    <row r="812" spans="1:15" x14ac:dyDescent="0.15">
      <c r="A812" s="1">
        <v>36</v>
      </c>
      <c r="B812" s="1" t="s">
        <v>314</v>
      </c>
      <c r="C812" s="1">
        <v>4</v>
      </c>
      <c r="D812" s="1" t="s">
        <v>18</v>
      </c>
      <c r="E812" s="4">
        <f>IF(マンアワー!E812&gt;0,LN(マンアワー!E812),0)</f>
        <v>10.380155050830902</v>
      </c>
      <c r="F812" s="4">
        <f>IF(マンアワー!F812&gt;0,LN(マンアワー!F812),0)</f>
        <v>10.506386192973563</v>
      </c>
      <c r="G812" s="4">
        <f>IF(マンアワー!G812&gt;0,LN(マンアワー!G812),0)</f>
        <v>10.514367236815788</v>
      </c>
      <c r="H812" s="4">
        <f>IF(マンアワー!H812&gt;0,LN(マンアワー!H812),0)</f>
        <v>9.6816485024812593</v>
      </c>
      <c r="I812" s="4">
        <f>IF(マンアワー!I812&gt;0,LN(マンアワー!I812),0)</f>
        <v>8.7387878603890741</v>
      </c>
      <c r="K812" s="6">
        <f>E812-E$1088</f>
        <v>-0.52891226938186087</v>
      </c>
      <c r="L812" s="6">
        <f>F812-F$1088</f>
        <v>-0.34962367947386497</v>
      </c>
      <c r="M812" s="6">
        <f>G812-G$1088</f>
        <v>-0.36074423400712519</v>
      </c>
      <c r="N812" s="6">
        <f>H812-H$1088</f>
        <v>-0.53618962869405173</v>
      </c>
      <c r="O812" s="6">
        <f>I812-I$1088</f>
        <v>-0.69634078219493922</v>
      </c>
    </row>
    <row r="813" spans="1:15" x14ac:dyDescent="0.15">
      <c r="A813" s="1">
        <v>36</v>
      </c>
      <c r="B813" s="1" t="s">
        <v>314</v>
      </c>
      <c r="C813" s="1">
        <v>5</v>
      </c>
      <c r="D813" s="1" t="s">
        <v>19</v>
      </c>
      <c r="E813" s="4">
        <f>IF(マンアワー!E813&gt;0,LN(マンアワー!E813),0)</f>
        <v>9.1550648306234219</v>
      </c>
      <c r="F813" s="4">
        <f>IF(マンアワー!F813&gt;0,LN(マンアワー!F813),0)</f>
        <v>9.0828940694962501</v>
      </c>
      <c r="G813" s="4">
        <f>IF(マンアワー!G813&gt;0,LN(マンアワー!G813),0)</f>
        <v>9.0113443862705154</v>
      </c>
      <c r="H813" s="4">
        <f>IF(マンアワー!H813&gt;0,LN(マンアワー!H813),0)</f>
        <v>8.9798951519363772</v>
      </c>
      <c r="I813" s="4">
        <f>IF(マンアワー!I813&gt;0,LN(マンアワー!I813),0)</f>
        <v>8.5965642535580251</v>
      </c>
      <c r="K813" s="6">
        <f>E813-E$1089</f>
        <v>-0.1873930521272662</v>
      </c>
      <c r="L813" s="6">
        <f>F813-F$1089</f>
        <v>-0.10368447958228799</v>
      </c>
      <c r="M813" s="6">
        <f>G813-G$1089</f>
        <v>-0.23566034586798779</v>
      </c>
      <c r="N813" s="6">
        <f>H813-H$1089</f>
        <v>-8.2014131625401276E-2</v>
      </c>
      <c r="O813" s="6">
        <f>I813-I$1089</f>
        <v>-0.16667586885035668</v>
      </c>
    </row>
    <row r="814" spans="1:15" x14ac:dyDescent="0.15">
      <c r="A814" s="1">
        <v>36</v>
      </c>
      <c r="B814" s="1" t="s">
        <v>314</v>
      </c>
      <c r="C814" s="1">
        <v>6</v>
      </c>
      <c r="D814" s="1" t="s">
        <v>3</v>
      </c>
      <c r="E814" s="4">
        <f>IF(マンアワー!E814&gt;0,LN(マンアワー!E814),0)</f>
        <v>9.6949853050882684</v>
      </c>
      <c r="F814" s="4">
        <f>IF(マンアワー!F814&gt;0,LN(マンアワー!F814),0)</f>
        <v>9.2447514188116511</v>
      </c>
      <c r="G814" s="4">
        <f>IF(マンアワー!G814&gt;0,LN(マンアワー!G814),0)</f>
        <v>9.2971704838396736</v>
      </c>
      <c r="H814" s="4">
        <f>IF(マンアワー!H814&gt;0,LN(マンアワー!H814),0)</f>
        <v>9.5568373396498334</v>
      </c>
      <c r="I814" s="4">
        <f>IF(マンアワー!I814&gt;0,LN(マンアワー!I814),0)</f>
        <v>9.2791135996848464</v>
      </c>
      <c r="K814" s="6">
        <f>E814-E$1090</f>
        <v>0.3502365544196504</v>
      </c>
      <c r="L814" s="6">
        <f>F814-F$1090</f>
        <v>0.11177518142026877</v>
      </c>
      <c r="M814" s="6">
        <f>G814-G$1090</f>
        <v>0.12669059976759733</v>
      </c>
      <c r="N814" s="6">
        <f>H814-H$1090</f>
        <v>0.4255022034894953</v>
      </c>
      <c r="O814" s="6">
        <f>I814-I$1090</f>
        <v>0.28548073866717516</v>
      </c>
    </row>
    <row r="815" spans="1:15" x14ac:dyDescent="0.15">
      <c r="A815" s="1">
        <v>36</v>
      </c>
      <c r="B815" s="1" t="s">
        <v>314</v>
      </c>
      <c r="C815" s="1">
        <v>7</v>
      </c>
      <c r="D815" s="1" t="s">
        <v>20</v>
      </c>
      <c r="E815" s="4">
        <f>IF(マンアワー!E815&gt;0,LN(マンアワー!E815),0)</f>
        <v>5.2019444033076381</v>
      </c>
      <c r="F815" s="4">
        <f>IF(マンアワー!F815&gt;0,LN(マンアワー!F815),0)</f>
        <v>5.0841385857638057</v>
      </c>
      <c r="G815" s="4">
        <f>IF(マンアワー!G815&gt;0,LN(マンアワー!G815),0)</f>
        <v>4.8179685264147372</v>
      </c>
      <c r="H815" s="4">
        <f>IF(マンアワー!H815&gt;0,LN(マンアワー!H815),0)</f>
        <v>4.6787582622770385</v>
      </c>
      <c r="I815" s="4">
        <f>IF(マンアワー!I815&gt;0,LN(マンアワー!I815),0)</f>
        <v>2.9583332744004904</v>
      </c>
      <c r="K815" s="6">
        <f>E815-E$1091</f>
        <v>-1.3000070333774856</v>
      </c>
      <c r="L815" s="6">
        <f>F815-F$1091</f>
        <v>-1.4611637698754283</v>
      </c>
      <c r="M815" s="6">
        <f>G815-G$1091</f>
        <v>-1.6090615476482872</v>
      </c>
      <c r="N815" s="6">
        <f>H815-H$1091</f>
        <v>-1.6440989717750831</v>
      </c>
      <c r="O815" s="6">
        <f>I815-I$1091</f>
        <v>-3.2590082240816107</v>
      </c>
    </row>
    <row r="816" spans="1:15" x14ac:dyDescent="0.15">
      <c r="A816" s="1">
        <v>36</v>
      </c>
      <c r="B816" s="1" t="s">
        <v>314</v>
      </c>
      <c r="C816" s="1">
        <v>8</v>
      </c>
      <c r="D816" s="1" t="s">
        <v>21</v>
      </c>
      <c r="E816" s="4">
        <f>IF(マンアワー!E816&gt;0,LN(マンアワー!E816),0)</f>
        <v>8.7052302939300361</v>
      </c>
      <c r="F816" s="4">
        <f>IF(マンアワー!F816&gt;0,LN(マンアワー!F816),0)</f>
        <v>8.8092012659569097</v>
      </c>
      <c r="G816" s="4">
        <f>IF(マンアワー!G816&gt;0,LN(マンアワー!G816),0)</f>
        <v>8.7093197854321698</v>
      </c>
      <c r="H816" s="4">
        <f>IF(マンアワー!H816&gt;0,LN(マンアワー!H816),0)</f>
        <v>8.4995768707754458</v>
      </c>
      <c r="I816" s="4">
        <f>IF(マンアワー!I816&gt;0,LN(マンアワー!I816),0)</f>
        <v>7.9343147111114991</v>
      </c>
      <c r="K816" s="6">
        <f>E816-E$1092</f>
        <v>-1.2845114623035681</v>
      </c>
      <c r="L816" s="6">
        <f>F816-F$1092</f>
        <v>-1.1704038930799374</v>
      </c>
      <c r="M816" s="6">
        <f>G816-G$1092</f>
        <v>-1.1770559889025289</v>
      </c>
      <c r="N816" s="6">
        <f>H816-H$1092</f>
        <v>-1.1254583408918251</v>
      </c>
      <c r="O816" s="6">
        <f>I816-I$1092</f>
        <v>-1.2292523405797855</v>
      </c>
    </row>
    <row r="817" spans="1:15" x14ac:dyDescent="0.15">
      <c r="A817" s="1">
        <v>36</v>
      </c>
      <c r="B817" s="1" t="s">
        <v>314</v>
      </c>
      <c r="C817" s="1">
        <v>9</v>
      </c>
      <c r="D817" s="1" t="s">
        <v>22</v>
      </c>
      <c r="E817" s="4">
        <f>IF(マンアワー!E817&gt;0,LN(マンアワー!E817),0)</f>
        <v>7.4755384533633933</v>
      </c>
      <c r="F817" s="4">
        <f>IF(マンアワー!F817&gt;0,LN(マンアワー!F817),0)</f>
        <v>7.6480755208991411</v>
      </c>
      <c r="G817" s="4">
        <f>IF(マンアワー!G817&gt;0,LN(マンアワー!G817),0)</f>
        <v>7.2870641483615772</v>
      </c>
      <c r="H817" s="4">
        <f>IF(マンアワー!H817&gt;0,LN(マンアワー!H817),0)</f>
        <v>7.1633939559310313</v>
      </c>
      <c r="I817" s="4">
        <f>IF(マンアワー!I817&gt;0,LN(マンアワー!I817),0)</f>
        <v>7.2457562145321983</v>
      </c>
      <c r="K817" s="6">
        <f>E817-E$1093</f>
        <v>-2.4583866011526343</v>
      </c>
      <c r="L817" s="6">
        <f>F817-F$1093</f>
        <v>-2.0447596293692847</v>
      </c>
      <c r="M817" s="6">
        <f>G817-G$1093</f>
        <v>-2.2568497161468501</v>
      </c>
      <c r="N817" s="6">
        <f>H817-H$1093</f>
        <v>-2.1637110846091652</v>
      </c>
      <c r="O817" s="6">
        <f>I817-I$1093</f>
        <v>-2.1003485801971618</v>
      </c>
    </row>
    <row r="818" spans="1:15" x14ac:dyDescent="0.15">
      <c r="A818" s="1">
        <v>36</v>
      </c>
      <c r="B818" s="1" t="s">
        <v>314</v>
      </c>
      <c r="C818" s="1">
        <v>10</v>
      </c>
      <c r="D818" s="1" t="s">
        <v>23</v>
      </c>
      <c r="E818" s="4">
        <f>IF(マンアワー!E818&gt;0,LN(マンアワー!E818),0)</f>
        <v>8.9683679047163434</v>
      </c>
      <c r="F818" s="4">
        <f>IF(マンアワー!F818&gt;0,LN(マンアワー!F818),0)</f>
        <v>8.8852583860170231</v>
      </c>
      <c r="G818" s="4">
        <f>IF(マンアワー!G818&gt;0,LN(マンアワー!G818),0)</f>
        <v>8.9759675180509966</v>
      </c>
      <c r="H818" s="4">
        <f>IF(マンアワー!H818&gt;0,LN(マンアワー!H818),0)</f>
        <v>8.7907222249888548</v>
      </c>
      <c r="I818" s="4">
        <f>IF(マンアワー!I818&gt;0,LN(マンアワー!I818),0)</f>
        <v>8.5223183824703952</v>
      </c>
      <c r="K818" s="6">
        <f>E818-E$1094</f>
        <v>-1.140346556710627</v>
      </c>
      <c r="L818" s="6">
        <f>F818-F$1094</f>
        <v>-1.1744361448450338</v>
      </c>
      <c r="M818" s="6">
        <f>G818-G$1094</f>
        <v>-1.3215055052313662</v>
      </c>
      <c r="N818" s="6">
        <f>H818-H$1094</f>
        <v>-1.3221407136920273</v>
      </c>
      <c r="O818" s="6">
        <f>I818-I$1094</f>
        <v>-1.3361425903740347</v>
      </c>
    </row>
    <row r="819" spans="1:15" x14ac:dyDescent="0.15">
      <c r="A819" s="1">
        <v>36</v>
      </c>
      <c r="B819" s="1" t="s">
        <v>314</v>
      </c>
      <c r="C819" s="1">
        <v>11</v>
      </c>
      <c r="D819" s="1" t="s">
        <v>24</v>
      </c>
      <c r="E819" s="4">
        <f>IF(マンアワー!E819&gt;0,LN(マンアワー!E819),0)</f>
        <v>9.4475657262864612</v>
      </c>
      <c r="F819" s="4">
        <f>IF(マンアワー!F819&gt;0,LN(マンアワー!F819),0)</f>
        <v>9.3070693545193812</v>
      </c>
      <c r="G819" s="4">
        <f>IF(マンアワー!G819&gt;0,LN(マンアワー!G819),0)</f>
        <v>9.5092718714937163</v>
      </c>
      <c r="H819" s="4">
        <f>IF(マンアワー!H819&gt;0,LN(マンアワー!H819),0)</f>
        <v>9.3795914510743561</v>
      </c>
      <c r="I819" s="4">
        <f>IF(マンアワー!I819&gt;0,LN(マンアワー!I819),0)</f>
        <v>9.1448255126662872</v>
      </c>
      <c r="K819" s="6">
        <f>E819-E$1095</f>
        <v>-0.7470067244464289</v>
      </c>
      <c r="L819" s="6">
        <f>F819-F$1095</f>
        <v>-0.94730027669324279</v>
      </c>
      <c r="M819" s="6">
        <f>G819-G$1095</f>
        <v>-0.96768288741976072</v>
      </c>
      <c r="N819" s="6">
        <f>H819-H$1095</f>
        <v>-1.0272932887176225</v>
      </c>
      <c r="O819" s="6">
        <f>I819-I$1095</f>
        <v>-1.1315659555411397</v>
      </c>
    </row>
    <row r="820" spans="1:15" x14ac:dyDescent="0.15">
      <c r="A820" s="1">
        <v>36</v>
      </c>
      <c r="B820" s="1" t="s">
        <v>314</v>
      </c>
      <c r="C820" s="1">
        <v>12</v>
      </c>
      <c r="D820" s="1" t="s">
        <v>25</v>
      </c>
      <c r="E820" s="4">
        <f>IF(マンアワー!E820&gt;0,LN(マンアワー!E820),0)</f>
        <v>8.863092453480661</v>
      </c>
      <c r="F820" s="4">
        <f>IF(マンアワー!F820&gt;0,LN(マンアワー!F820),0)</f>
        <v>8.9226111953305605</v>
      </c>
      <c r="G820" s="4">
        <f>IF(マンアワー!G820&gt;0,LN(マンアワー!G820),0)</f>
        <v>9.3940557422186117</v>
      </c>
      <c r="H820" s="4">
        <f>IF(マンアワー!H820&gt;0,LN(マンアワー!H820),0)</f>
        <v>9.4076012072907922</v>
      </c>
      <c r="I820" s="4">
        <f>IF(マンアワー!I820&gt;0,LN(マンアワー!I820),0)</f>
        <v>9.9331328337235778</v>
      </c>
      <c r="K820" s="6">
        <f>E820-E$1096</f>
        <v>-1.3257960182285249</v>
      </c>
      <c r="L820" s="6">
        <f>F820-F$1096</f>
        <v>-1.4929496508235829</v>
      </c>
      <c r="M820" s="6">
        <f>G820-G$1096</f>
        <v>-1.5868094286376913</v>
      </c>
      <c r="N820" s="6">
        <f>H820-H$1096</f>
        <v>-1.4753711547025912</v>
      </c>
      <c r="O820" s="6">
        <f>I820-I$1096</f>
        <v>-0.76031770339483273</v>
      </c>
    </row>
    <row r="821" spans="1:15" x14ac:dyDescent="0.15">
      <c r="A821" s="1">
        <v>36</v>
      </c>
      <c r="B821" s="1" t="s">
        <v>314</v>
      </c>
      <c r="C821" s="1">
        <v>13</v>
      </c>
      <c r="D821" s="1" t="s">
        <v>26</v>
      </c>
      <c r="E821" s="4">
        <f>IF(マンアワー!E821&gt;0,LN(マンアワー!E821),0)</f>
        <v>8.4536539375596114</v>
      </c>
      <c r="F821" s="4">
        <f>IF(マンアワー!F821&gt;0,LN(マンアワー!F821),0)</f>
        <v>8.1088569239461563</v>
      </c>
      <c r="G821" s="4">
        <f>IF(マンアワー!G821&gt;0,LN(マンアワー!G821),0)</f>
        <v>8.0291946042543891</v>
      </c>
      <c r="H821" s="4">
        <f>IF(マンアワー!H821&gt;0,LN(マンアワー!H821),0)</f>
        <v>7.6486148053354732</v>
      </c>
      <c r="I821" s="4">
        <f>IF(マンアワー!I821&gt;0,LN(マンアワー!I821),0)</f>
        <v>7.7389472354320219</v>
      </c>
      <c r="K821" s="6">
        <f>E821-E$1097</f>
        <v>-1.1798960006588413</v>
      </c>
      <c r="L821" s="6">
        <f>F821-F$1097</f>
        <v>-1.6571888222751543</v>
      </c>
      <c r="M821" s="6">
        <f>G821-G$1097</f>
        <v>-1.7861807581999223</v>
      </c>
      <c r="N821" s="6">
        <f>H821-H$1097</f>
        <v>-2.0838452305238562</v>
      </c>
      <c r="O821" s="6">
        <f>I821-I$1097</f>
        <v>-2.2000001451202547</v>
      </c>
    </row>
    <row r="822" spans="1:15" x14ac:dyDescent="0.15">
      <c r="A822" s="1">
        <v>36</v>
      </c>
      <c r="B822" s="1" t="s">
        <v>314</v>
      </c>
      <c r="C822" s="1">
        <v>14</v>
      </c>
      <c r="D822" s="1" t="s">
        <v>27</v>
      </c>
      <c r="E822" s="4">
        <f>IF(マンアワー!E822&gt;0,LN(マンアワー!E822),0)</f>
        <v>6.4598061853702129</v>
      </c>
      <c r="F822" s="4">
        <f>IF(マンアワー!F822&gt;0,LN(マンアワー!F822),0)</f>
        <v>6.6168980559385053</v>
      </c>
      <c r="G822" s="4">
        <f>IF(マンアワー!G822&gt;0,LN(マンアワー!G822),0)</f>
        <v>6.5432438771182309</v>
      </c>
      <c r="H822" s="4">
        <f>IF(マンアワー!H822&gt;0,LN(マンアワー!H822),0)</f>
        <v>6.1348347669136558</v>
      </c>
      <c r="I822" s="4">
        <f>IF(マンアワー!I822&gt;0,LN(マンアワー!I822),0)</f>
        <v>6.4194506247939307</v>
      </c>
      <c r="K822" s="6">
        <f>E822-E$1098</f>
        <v>-1.4953256590388087</v>
      </c>
      <c r="L822" s="6">
        <f>F822-F$1098</f>
        <v>-1.7337061448449065</v>
      </c>
      <c r="M822" s="6">
        <f>G822-G$1098</f>
        <v>-2.0025953606954978</v>
      </c>
      <c r="N822" s="6">
        <f>H822-H$1098</f>
        <v>-2.0378824522846877</v>
      </c>
      <c r="O822" s="6">
        <f>I822-I$1098</f>
        <v>-1.7270375725705192</v>
      </c>
    </row>
    <row r="823" spans="1:15" x14ac:dyDescent="0.15">
      <c r="A823" s="1">
        <v>36</v>
      </c>
      <c r="B823" s="1" t="s">
        <v>314</v>
      </c>
      <c r="C823" s="1">
        <v>15</v>
      </c>
      <c r="D823" s="1" t="s">
        <v>28</v>
      </c>
      <c r="E823" s="4">
        <f>IF(マンアワー!E823&gt;0,LN(マンアワー!E823),0)</f>
        <v>11.04919108086038</v>
      </c>
      <c r="F823" s="4">
        <f>IF(マンアワー!F823&gt;0,LN(マンアワー!F823),0)</f>
        <v>11.024846420196171</v>
      </c>
      <c r="G823" s="4">
        <f>IF(マンアワー!G823&gt;0,LN(マンアワー!G823),0)</f>
        <v>10.862386498345073</v>
      </c>
      <c r="H823" s="4">
        <f>IF(マンアワー!H823&gt;0,LN(マンアワー!H823),0)</f>
        <v>10.420098103738965</v>
      </c>
      <c r="I823" s="4">
        <f>IF(マンアワー!I823&gt;0,LN(マンアワー!I823),0)</f>
        <v>9.9055771697017967</v>
      </c>
      <c r="K823" s="6">
        <f>E823-E$1099</f>
        <v>-0.32399848983121693</v>
      </c>
      <c r="L823" s="6">
        <f>F823-F$1099</f>
        <v>-0.27666413783097354</v>
      </c>
      <c r="M823" s="6">
        <f>G823-G$1099</f>
        <v>-0.45406994210943985</v>
      </c>
      <c r="N823" s="6">
        <f>H823-H$1099</f>
        <v>-0.64874950615105575</v>
      </c>
      <c r="O823" s="6">
        <f>I823-I$1099</f>
        <v>-0.8369308422829409</v>
      </c>
    </row>
    <row r="824" spans="1:15" x14ac:dyDescent="0.15">
      <c r="A824" s="1">
        <v>36</v>
      </c>
      <c r="B824" s="1" t="s">
        <v>313</v>
      </c>
      <c r="C824" s="1">
        <v>16</v>
      </c>
      <c r="D824" s="1" t="s">
        <v>11</v>
      </c>
      <c r="E824" s="4">
        <f>IF(マンアワー!E824&gt;0,LN(マンアワー!E824),0)</f>
        <v>11.141776800339974</v>
      </c>
      <c r="F824" s="4">
        <f>IF(マンアワー!F824&gt;0,LN(マンアワー!F824),0)</f>
        <v>11.515725768542559</v>
      </c>
      <c r="G824" s="4">
        <f>IF(マンアワー!G824&gt;0,LN(マンアワー!G824),0)</f>
        <v>11.362951408453121</v>
      </c>
      <c r="H824" s="4">
        <f>IF(マンアワー!H824&gt;0,LN(マンアワー!H824),0)</f>
        <v>11.356449880473079</v>
      </c>
      <c r="I824" s="4">
        <f>IF(マンアワー!I824&gt;0,LN(マンアワー!I824),0)</f>
        <v>11.045354451354509</v>
      </c>
      <c r="K824" s="6">
        <f>E824-E$1100</f>
        <v>-0.84051684422536965</v>
      </c>
      <c r="L824" s="6">
        <f>F824-F$1100</f>
        <v>-0.77020402049558534</v>
      </c>
      <c r="M824" s="6">
        <f>G824-G$1100</f>
        <v>-0.9025540500328102</v>
      </c>
      <c r="N824" s="6">
        <f>H824-H$1100</f>
        <v>-0.89527217720874397</v>
      </c>
      <c r="O824" s="6">
        <f>I824-I$1100</f>
        <v>-0.92380449540495846</v>
      </c>
    </row>
    <row r="825" spans="1:15" x14ac:dyDescent="0.15">
      <c r="A825" s="1">
        <v>36</v>
      </c>
      <c r="B825" s="1" t="s">
        <v>313</v>
      </c>
      <c r="C825" s="1">
        <v>17</v>
      </c>
      <c r="D825" s="1" t="s">
        <v>12</v>
      </c>
      <c r="E825" s="4">
        <f>IF(マンアワー!E825&gt;0,LN(マンアワー!E825),0)</f>
        <v>8.2993652475232089</v>
      </c>
      <c r="F825" s="4">
        <f>IF(マンアワー!F825&gt;0,LN(マンアワー!F825),0)</f>
        <v>8.3895012711989576</v>
      </c>
      <c r="G825" s="4">
        <f>IF(マンアワー!G825&gt;0,LN(マンアワー!G825),0)</f>
        <v>8.4963908836203181</v>
      </c>
      <c r="H825" s="4">
        <f>IF(マンアワー!H825&gt;0,LN(マンアワー!H825),0)</f>
        <v>8.4948259528485881</v>
      </c>
      <c r="I825" s="4">
        <f>IF(マンアワー!I825&gt;0,LN(マンアワー!I825),0)</f>
        <v>8.4393048349548199</v>
      </c>
      <c r="K825" s="6">
        <f>E825-E$1101</f>
        <v>-0.87314008868237636</v>
      </c>
      <c r="L825" s="6">
        <f>F825-F$1101</f>
        <v>-0.9464390462678498</v>
      </c>
      <c r="M825" s="6">
        <f>G825-G$1101</f>
        <v>-0.95091991407308463</v>
      </c>
      <c r="N825" s="6">
        <f>H825-H$1101</f>
        <v>-1.0018955110805372</v>
      </c>
      <c r="O825" s="6">
        <f>I825-I$1101</f>
        <v>-1.0052194401220547</v>
      </c>
    </row>
    <row r="826" spans="1:15" x14ac:dyDescent="0.15">
      <c r="A826" s="1">
        <v>36</v>
      </c>
      <c r="B826" s="1" t="s">
        <v>313</v>
      </c>
      <c r="C826" s="1">
        <v>18</v>
      </c>
      <c r="D826" s="1" t="s">
        <v>13</v>
      </c>
      <c r="E826" s="4">
        <f>IF(マンアワー!E826&gt;0,LN(マンアワー!E826),0)</f>
        <v>11.782742059296465</v>
      </c>
      <c r="F826" s="4">
        <f>IF(マンアワー!F826&gt;0,LN(マンアワー!F826),0)</f>
        <v>11.926017107772353</v>
      </c>
      <c r="G826" s="4">
        <f>IF(マンアワー!G826&gt;0,LN(マンアワー!G826),0)</f>
        <v>11.755922320730386</v>
      </c>
      <c r="H826" s="4">
        <f>IF(マンアワー!H826&gt;0,LN(マンアワー!H826),0)</f>
        <v>11.612907087761426</v>
      </c>
      <c r="I826" s="4">
        <f>IF(マンアワー!I826&gt;0,LN(マンアワー!I826),0)</f>
        <v>11.386475447185468</v>
      </c>
      <c r="K826" s="6">
        <f>E826-E$1102</f>
        <v>-0.80583841468584794</v>
      </c>
      <c r="L826" s="6">
        <f>F826-F$1102</f>
        <v>-0.78739276915345435</v>
      </c>
      <c r="M826" s="6">
        <f>G826-G$1102</f>
        <v>-0.88918241425677103</v>
      </c>
      <c r="N826" s="6">
        <f>H826-H$1102</f>
        <v>-0.89527076471493849</v>
      </c>
      <c r="O826" s="6">
        <f>I826-I$1102</f>
        <v>-0.94943027606520758</v>
      </c>
    </row>
    <row r="827" spans="1:15" x14ac:dyDescent="0.15">
      <c r="A827" s="1">
        <v>36</v>
      </c>
      <c r="B827" s="1" t="s">
        <v>313</v>
      </c>
      <c r="C827" s="1">
        <v>19</v>
      </c>
      <c r="D827" s="1" t="s">
        <v>14</v>
      </c>
      <c r="E827" s="4">
        <f>IF(マンアワー!E827&gt;0,LN(マンアワー!E827),0)</f>
        <v>9.6192378085305297</v>
      </c>
      <c r="F827" s="4">
        <f>IF(マンアワー!F827&gt;0,LN(マンアワー!F827),0)</f>
        <v>9.8369172941692149</v>
      </c>
      <c r="G827" s="4">
        <f>IF(マンアワー!G827&gt;0,LN(マンアワー!G827),0)</f>
        <v>9.9718297670371907</v>
      </c>
      <c r="H827" s="4">
        <f>IF(マンアワー!H827&gt;0,LN(マンアワー!H827),0)</f>
        <v>9.8124501373910871</v>
      </c>
      <c r="I827" s="4">
        <f>IF(マンアワー!I827&gt;0,LN(マンアワー!I827),0)</f>
        <v>9.8240142770321448</v>
      </c>
      <c r="K827" s="6">
        <f>E827-E$1103</f>
        <v>-0.8335673478051806</v>
      </c>
      <c r="L827" s="6">
        <f>F827-F$1103</f>
        <v>-0.90097229853908978</v>
      </c>
      <c r="M827" s="6">
        <f>G827-G$1103</f>
        <v>-0.87226426444616401</v>
      </c>
      <c r="N827" s="6">
        <f>H827-H$1103</f>
        <v>-0.90260705979983058</v>
      </c>
      <c r="O827" s="6">
        <f>I827-I$1103</f>
        <v>-0.85076771953514729</v>
      </c>
    </row>
    <row r="828" spans="1:15" x14ac:dyDescent="0.15">
      <c r="A828" s="1">
        <v>36</v>
      </c>
      <c r="B828" s="1" t="s">
        <v>313</v>
      </c>
      <c r="C828" s="1">
        <v>20</v>
      </c>
      <c r="D828" s="1" t="s">
        <v>15</v>
      </c>
      <c r="E828" s="4">
        <f>IF(マンアワー!E828&gt;0,LN(マンアワー!E828),0)</f>
        <v>7.5955476771270201</v>
      </c>
      <c r="F828" s="4">
        <f>IF(マンアワー!F828&gt;0,LN(マンアワー!F828),0)</f>
        <v>8.3600719791044256</v>
      </c>
      <c r="G828" s="4">
        <f>IF(マンアワー!G828&gt;0,LN(マンアワー!G828),0)</f>
        <v>8.6339146568439862</v>
      </c>
      <c r="H828" s="4">
        <f>IF(マンアワー!H828&gt;0,LN(マンアワー!H828),0)</f>
        <v>8.5963627497706412</v>
      </c>
      <c r="I828" s="4">
        <f>IF(マンアワー!I828&gt;0,LN(マンアワー!I828),0)</f>
        <v>8.6063800014224405</v>
      </c>
      <c r="K828" s="6">
        <f>E828-E$1104</f>
        <v>-1.0755158095328659</v>
      </c>
      <c r="L828" s="6">
        <f>F828-F$1104</f>
        <v>-0.91629241806148265</v>
      </c>
      <c r="M828" s="6">
        <f>G828-G$1104</f>
        <v>-1.0331850954959325</v>
      </c>
      <c r="N828" s="6">
        <f>H828-H$1104</f>
        <v>-1.1064668581936825</v>
      </c>
      <c r="O828" s="6">
        <f>I828-I$1104</f>
        <v>-1.0507899967976275</v>
      </c>
    </row>
    <row r="829" spans="1:15" x14ac:dyDescent="0.15">
      <c r="A829" s="1">
        <v>36</v>
      </c>
      <c r="B829" s="1" t="s">
        <v>313</v>
      </c>
      <c r="C829" s="1">
        <v>21</v>
      </c>
      <c r="D829" s="1" t="s">
        <v>16</v>
      </c>
      <c r="E829" s="4">
        <f>IF(マンアワー!E829&gt;0,LN(マンアワー!E829),0)</f>
        <v>10.76009365825796</v>
      </c>
      <c r="F829" s="4">
        <f>IF(マンアワー!F829&gt;0,LN(マンアワー!F829),0)</f>
        <v>10.671367005555934</v>
      </c>
      <c r="G829" s="4">
        <f>IF(マンアワー!G829&gt;0,LN(マンアワー!G829),0)</f>
        <v>10.72995000788514</v>
      </c>
      <c r="H829" s="4">
        <f>IF(マンアワー!H829&gt;0,LN(マンアワー!H829),0)</f>
        <v>10.609464929264835</v>
      </c>
      <c r="I829" s="4">
        <f>IF(マンアワー!I829&gt;0,LN(マンアワー!I829),0)</f>
        <v>10.456037677320978</v>
      </c>
      <c r="K829" s="6">
        <f>E829-E$1105</f>
        <v>-0.80007671946652792</v>
      </c>
      <c r="L829" s="6">
        <f>F829-F$1105</f>
        <v>-0.94308242004713527</v>
      </c>
      <c r="M829" s="6">
        <f>G829-G$1105</f>
        <v>-0.92614929279357483</v>
      </c>
      <c r="N829" s="6">
        <f>H829-H$1105</f>
        <v>-1.0108204510569543</v>
      </c>
      <c r="O829" s="6">
        <f>I829-I$1105</f>
        <v>-1.0751051746469926</v>
      </c>
    </row>
    <row r="830" spans="1:15" x14ac:dyDescent="0.15">
      <c r="A830" s="1">
        <v>36</v>
      </c>
      <c r="B830" s="1" t="s">
        <v>180</v>
      </c>
      <c r="C830" s="1">
        <v>22</v>
      </c>
      <c r="D830" s="1" t="s">
        <v>8</v>
      </c>
      <c r="E830" s="4">
        <f>IF(マンアワー!E830&gt;0,LN(マンアワー!E830),0)</f>
        <v>11.676276396468845</v>
      </c>
      <c r="F830" s="4">
        <f>IF(マンアワー!F830&gt;0,LN(マンアワー!F830),0)</f>
        <v>11.961200977205742</v>
      </c>
      <c r="G830" s="4">
        <f>IF(マンアワー!G830&gt;0,LN(マンアワー!G830),0)</f>
        <v>12.17662028071849</v>
      </c>
      <c r="H830" s="4">
        <f>IF(マンアワー!H830&gt;0,LN(マンアワー!H830),0)</f>
        <v>12.213527582362955</v>
      </c>
      <c r="I830" s="4">
        <f>IF(マンアワー!I830&gt;0,LN(マンアワー!I830),0)</f>
        <v>12.278216610641502</v>
      </c>
      <c r="K830" s="6">
        <f>E830-E$1106</f>
        <v>-0.88694199290715403</v>
      </c>
      <c r="L830" s="6">
        <f>F830-F$1106</f>
        <v>-0.85628761525687658</v>
      </c>
      <c r="M830" s="6">
        <f>G830-G$1106</f>
        <v>-0.89067795225548174</v>
      </c>
      <c r="N830" s="6">
        <f>H830-H$1106</f>
        <v>-0.97183158907193778</v>
      </c>
      <c r="O830" s="6">
        <f>I830-I$1106</f>
        <v>-1.015052767284077</v>
      </c>
    </row>
    <row r="831" spans="1:15" x14ac:dyDescent="0.15">
      <c r="A831" s="1">
        <v>36</v>
      </c>
      <c r="B831" s="1" t="s">
        <v>180</v>
      </c>
      <c r="C831" s="1">
        <v>23</v>
      </c>
      <c r="D831" s="1" t="s">
        <v>29</v>
      </c>
      <c r="E831" s="4">
        <f>IF(マンアワー!E831&gt;0,LN(マンアワー!E831),0)</f>
        <v>10.960978226758662</v>
      </c>
      <c r="F831" s="4">
        <f>IF(マンアワー!F831&gt;0,LN(マンアワー!F831),0)</f>
        <v>11.079576177355813</v>
      </c>
      <c r="G831" s="4">
        <f>IF(マンアワー!G831&gt;0,LN(マンアワー!G831),0)</f>
        <v>11.091609363801988</v>
      </c>
      <c r="H831" s="4">
        <f>IF(マンアワー!H831&gt;0,LN(マンアワー!H831),0)</f>
        <v>10.972046802831931</v>
      </c>
      <c r="I831" s="4">
        <f>IF(マンアワー!I831&gt;0,LN(マンアワー!I831),0)</f>
        <v>10.741196241510245</v>
      </c>
      <c r="K831" s="6">
        <f>E831-E$1107</f>
        <v>-0.64974914389834026</v>
      </c>
      <c r="L831" s="6">
        <f>F831-F$1107</f>
        <v>-0.67721874447208741</v>
      </c>
      <c r="M831" s="6">
        <f>G831-G$1107</f>
        <v>-0.64702495055663789</v>
      </c>
      <c r="N831" s="6">
        <f>H831-H$1107</f>
        <v>-0.68957405840199826</v>
      </c>
      <c r="O831" s="6">
        <f>I831-I$1107</f>
        <v>-0.7556762647130757</v>
      </c>
    </row>
    <row r="832" spans="1:15" x14ac:dyDescent="0.15">
      <c r="A832" s="1">
        <v>37</v>
      </c>
      <c r="B832" s="1" t="s">
        <v>315</v>
      </c>
      <c r="C832" s="1">
        <v>1</v>
      </c>
      <c r="D832" s="1" t="s">
        <v>9</v>
      </c>
      <c r="E832" s="4">
        <f>IF(マンアワー!E832&gt;0,LN(マンアワー!E832),0)</f>
        <v>12.374143102179284</v>
      </c>
      <c r="F832" s="4">
        <f>IF(マンアワー!F832&gt;0,LN(マンアワー!F832),0)</f>
        <v>11.922739636091361</v>
      </c>
      <c r="G832" s="4">
        <f>IF(マンアワー!G832&gt;0,LN(マンアワー!G832),0)</f>
        <v>11.523175695079829</v>
      </c>
      <c r="H832" s="4">
        <f>IF(マンアワー!H832&gt;0,LN(マンアワー!H832),0)</f>
        <v>11.119887817534963</v>
      </c>
      <c r="I832" s="4">
        <f>IF(マンアワー!I832&gt;0,LN(マンアワー!I832),0)</f>
        <v>10.83153084031</v>
      </c>
      <c r="K832" s="6">
        <f>E832-E$1085</f>
        <v>-0.45388853872819368</v>
      </c>
      <c r="L832" s="6">
        <f>F832-F$1085</f>
        <v>-0.48686278199310706</v>
      </c>
      <c r="M832" s="6">
        <f>G832-G$1085</f>
        <v>-0.48303138917399302</v>
      </c>
      <c r="N832" s="6">
        <f>H832-H$1085</f>
        <v>-0.46116827718571685</v>
      </c>
      <c r="O832" s="6">
        <f>I832-I$1085</f>
        <v>-0.51121803840123548</v>
      </c>
    </row>
    <row r="833" spans="1:15" x14ac:dyDescent="0.15">
      <c r="A833" s="1">
        <v>37</v>
      </c>
      <c r="B833" s="1" t="s">
        <v>315</v>
      </c>
      <c r="C833" s="1">
        <v>2</v>
      </c>
      <c r="D833" s="1" t="s">
        <v>10</v>
      </c>
      <c r="E833" s="4">
        <f>IF(マンアワー!E833&gt;0,LN(マンアワー!E833),0)</f>
        <v>8.1920046361292815</v>
      </c>
      <c r="F833" s="4">
        <f>IF(マンアワー!F833&gt;0,LN(マンアワー!F833),0)</f>
        <v>8.1794633986171288</v>
      </c>
      <c r="G833" s="4">
        <f>IF(マンアワー!G833&gt;0,LN(マンアワー!G833),0)</f>
        <v>8.0167129316234327</v>
      </c>
      <c r="H833" s="4">
        <f>IF(マンアワー!H833&gt;0,LN(マンアワー!H833),0)</f>
        <v>7.6045251488041261</v>
      </c>
      <c r="I833" s="4">
        <f>IF(マンアワー!I833&gt;0,LN(マンアワー!I833),0)</f>
        <v>6.7478704382960784</v>
      </c>
      <c r="K833" s="6">
        <f>E833-E$1086</f>
        <v>-0.65632166757672117</v>
      </c>
      <c r="L833" s="6">
        <f>F833-F$1086</f>
        <v>-0.14125819196817879</v>
      </c>
      <c r="M833" s="6">
        <f>G833-G$1086</f>
        <v>-5.9019282341667534E-2</v>
      </c>
      <c r="N833" s="6">
        <f>H833-H$1086</f>
        <v>-0.11441942038383779</v>
      </c>
      <c r="O833" s="6">
        <f>I833-I$1086</f>
        <v>-0.22854342594131616</v>
      </c>
    </row>
    <row r="834" spans="1:15" x14ac:dyDescent="0.15">
      <c r="A834" s="1">
        <v>37</v>
      </c>
      <c r="B834" s="1" t="s">
        <v>316</v>
      </c>
      <c r="C834" s="1">
        <v>3</v>
      </c>
      <c r="D834" s="1" t="s">
        <v>17</v>
      </c>
      <c r="E834" s="4">
        <f>IF(マンアワー!E834&gt;0,LN(マンアワー!E834),0)</f>
        <v>10.463217291445849</v>
      </c>
      <c r="F834" s="4">
        <f>IF(マンアワー!F834&gt;0,LN(マンアワー!F834),0)</f>
        <v>10.637682561683745</v>
      </c>
      <c r="G834" s="4">
        <f>IF(マンアワー!G834&gt;0,LN(マンアワー!G834),0)</f>
        <v>10.690487926240969</v>
      </c>
      <c r="H834" s="4">
        <f>IF(マンアワー!H834&gt;0,LN(マンアワー!H834),0)</f>
        <v>10.494872374881433</v>
      </c>
      <c r="I834" s="4">
        <f>IF(マンアワー!I834&gt;0,LN(マンアワー!I834),0)</f>
        <v>10.331547372432404</v>
      </c>
      <c r="K834" s="6">
        <f>E834-E$1087</f>
        <v>-0.24632940282809024</v>
      </c>
      <c r="L834" s="6">
        <f>F834-F$1087</f>
        <v>-8.0446162127495668E-2</v>
      </c>
      <c r="M834" s="6">
        <f>G834-G$1087</f>
        <v>-0.13341117710658956</v>
      </c>
      <c r="N834" s="6">
        <f>H834-H$1087</f>
        <v>-0.23199601767854361</v>
      </c>
      <c r="O834" s="6">
        <f>I834-I$1087</f>
        <v>-0.2749685174726082</v>
      </c>
    </row>
    <row r="835" spans="1:15" x14ac:dyDescent="0.15">
      <c r="A835" s="1">
        <v>37</v>
      </c>
      <c r="B835" s="1" t="s">
        <v>316</v>
      </c>
      <c r="C835" s="1">
        <v>4</v>
      </c>
      <c r="D835" s="1" t="s">
        <v>18</v>
      </c>
      <c r="E835" s="4">
        <f>IF(マンアワー!E835&gt;0,LN(マンアワー!E835),0)</f>
        <v>10.855491104381739</v>
      </c>
      <c r="F835" s="4">
        <f>IF(マンアワー!F835&gt;0,LN(マンアワー!F835),0)</f>
        <v>10.677463559401536</v>
      </c>
      <c r="G835" s="4">
        <f>IF(マンアワー!G835&gt;0,LN(マンアワー!G835),0)</f>
        <v>10.547144794551855</v>
      </c>
      <c r="H835" s="4">
        <f>IF(マンアワー!H835&gt;0,LN(マンアワー!H835),0)</f>
        <v>9.9033636246763184</v>
      </c>
      <c r="I835" s="4">
        <f>IF(マンアワー!I835&gt;0,LN(マンアワー!I835),0)</f>
        <v>8.9741719014467414</v>
      </c>
      <c r="K835" s="6">
        <f>E835-E$1088</f>
        <v>-5.3576215831023788E-2</v>
      </c>
      <c r="L835" s="6">
        <f>F835-F$1088</f>
        <v>-0.17854631304589219</v>
      </c>
      <c r="M835" s="6">
        <f>G835-G$1088</f>
        <v>-0.32796667627105869</v>
      </c>
      <c r="N835" s="6">
        <f>H835-H$1088</f>
        <v>-0.31447450649899267</v>
      </c>
      <c r="O835" s="6">
        <f>I835-I$1088</f>
        <v>-0.46095674113727192</v>
      </c>
    </row>
    <row r="836" spans="1:15" x14ac:dyDescent="0.15">
      <c r="A836" s="1">
        <v>37</v>
      </c>
      <c r="B836" s="1" t="s">
        <v>316</v>
      </c>
      <c r="C836" s="1">
        <v>5</v>
      </c>
      <c r="D836" s="1" t="s">
        <v>19</v>
      </c>
      <c r="E836" s="4">
        <f>IF(マンアワー!E836&gt;0,LN(マンアワー!E836),0)</f>
        <v>9.1303570520910053</v>
      </c>
      <c r="F836" s="4">
        <f>IF(マンアワー!F836&gt;0,LN(マンアワー!F836),0)</f>
        <v>8.978825861567163</v>
      </c>
      <c r="G836" s="4">
        <f>IF(マンアワー!G836&gt;0,LN(マンアワー!G836),0)</f>
        <v>9.178423772891005</v>
      </c>
      <c r="H836" s="4">
        <f>IF(マンアワー!H836&gt;0,LN(マンアワー!H836),0)</f>
        <v>9.0666102424783492</v>
      </c>
      <c r="I836" s="4">
        <f>IF(マンアワー!I836&gt;0,LN(マンアワー!I836),0)</f>
        <v>8.9617915923012976</v>
      </c>
      <c r="K836" s="6">
        <f>E836-E$1089</f>
        <v>-0.21210083065968277</v>
      </c>
      <c r="L836" s="6">
        <f>F836-F$1089</f>
        <v>-0.2077526875113751</v>
      </c>
      <c r="M836" s="6">
        <f>G836-G$1089</f>
        <v>-6.8580959247498186E-2</v>
      </c>
      <c r="N836" s="6">
        <f>H836-H$1089</f>
        <v>4.7009589165707411E-3</v>
      </c>
      <c r="O836" s="6">
        <f>I836-I$1089</f>
        <v>0.19855146989291583</v>
      </c>
    </row>
    <row r="837" spans="1:15" x14ac:dyDescent="0.15">
      <c r="A837" s="1">
        <v>37</v>
      </c>
      <c r="B837" s="1" t="s">
        <v>316</v>
      </c>
      <c r="C837" s="1">
        <v>6</v>
      </c>
      <c r="D837" s="1" t="s">
        <v>3</v>
      </c>
      <c r="E837" s="4">
        <f>IF(マンアワー!E837&gt;0,LN(マンアワー!E837),0)</f>
        <v>9.0756620718461836</v>
      </c>
      <c r="F837" s="4">
        <f>IF(マンアワー!F837&gt;0,LN(マンアワー!F837),0)</f>
        <v>8.5831934898423174</v>
      </c>
      <c r="G837" s="4">
        <f>IF(マンアワー!G837&gt;0,LN(マンアワー!G837),0)</f>
        <v>8.6532302864452451</v>
      </c>
      <c r="H837" s="4">
        <f>IF(マンアワー!H837&gt;0,LN(マンアワー!H837),0)</f>
        <v>8.6880483247889853</v>
      </c>
      <c r="I837" s="4">
        <f>IF(マンアワー!I837&gt;0,LN(マンアワー!I837),0)</f>
        <v>8.6336798649214899</v>
      </c>
      <c r="K837" s="6">
        <f>E837-E$1090</f>
        <v>-0.26908667882243442</v>
      </c>
      <c r="L837" s="6">
        <f>F837-F$1090</f>
        <v>-0.54978274754906487</v>
      </c>
      <c r="M837" s="6">
        <f>G837-G$1090</f>
        <v>-0.5172495976268312</v>
      </c>
      <c r="N837" s="6">
        <f>H837-H$1090</f>
        <v>-0.44328681137135284</v>
      </c>
      <c r="O837" s="6">
        <f>I837-I$1090</f>
        <v>-0.35995299609618137</v>
      </c>
    </row>
    <row r="838" spans="1:15" x14ac:dyDescent="0.15">
      <c r="A838" s="1">
        <v>37</v>
      </c>
      <c r="B838" s="1" t="s">
        <v>316</v>
      </c>
      <c r="C838" s="1">
        <v>7</v>
      </c>
      <c r="D838" s="1" t="s">
        <v>20</v>
      </c>
      <c r="E838" s="4">
        <f>IF(マンアワー!E838&gt;0,LN(マンアワー!E838),0)</f>
        <v>7.0345322145419278</v>
      </c>
      <c r="F838" s="4">
        <f>IF(マンアワー!F838&gt;0,LN(マンアワー!F838),0)</f>
        <v>7.7303706170738158</v>
      </c>
      <c r="G838" s="4">
        <f>IF(マンアワー!G838&gt;0,LN(マンアワー!G838),0)</f>
        <v>7.7450487310751752</v>
      </c>
      <c r="H838" s="4">
        <f>IF(マンアワー!H838&gt;0,LN(マンアワー!H838),0)</f>
        <v>7.4481325192536003</v>
      </c>
      <c r="I838" s="4">
        <f>IF(マンアワー!I838&gt;0,LN(マンアワー!I838),0)</f>
        <v>7.6374709053321901</v>
      </c>
      <c r="K838" s="6">
        <f>E838-E$1091</f>
        <v>0.53258077785680413</v>
      </c>
      <c r="L838" s="6">
        <f>F838-F$1091</f>
        <v>1.1850682614345818</v>
      </c>
      <c r="M838" s="6">
        <f>G838-G$1091</f>
        <v>1.3180186570121508</v>
      </c>
      <c r="N838" s="6">
        <f>H838-H$1091</f>
        <v>1.1252752852014787</v>
      </c>
      <c r="O838" s="6">
        <f>I838-I$1091</f>
        <v>1.4201294068500889</v>
      </c>
    </row>
    <row r="839" spans="1:15" x14ac:dyDescent="0.15">
      <c r="A839" s="1">
        <v>37</v>
      </c>
      <c r="B839" s="1" t="s">
        <v>316</v>
      </c>
      <c r="C839" s="1">
        <v>8</v>
      </c>
      <c r="D839" s="1" t="s">
        <v>21</v>
      </c>
      <c r="E839" s="4">
        <f>IF(マンアワー!E839&gt;0,LN(マンアワー!E839),0)</f>
        <v>9.6503904710724626</v>
      </c>
      <c r="F839" s="4">
        <f>IF(マンアワー!F839&gt;0,LN(マンアワー!F839),0)</f>
        <v>9.6910845575977138</v>
      </c>
      <c r="G839" s="4">
        <f>IF(マンアワー!G839&gt;0,LN(マンアワー!G839),0)</f>
        <v>9.6946051285268027</v>
      </c>
      <c r="H839" s="4">
        <f>IF(マンアワー!H839&gt;0,LN(マンアワー!H839),0)</f>
        <v>9.3502812492609841</v>
      </c>
      <c r="I839" s="4">
        <f>IF(マンアワー!I839&gt;0,LN(マンアワー!I839),0)</f>
        <v>8.8641207840119876</v>
      </c>
      <c r="K839" s="6">
        <f>E839-E$1092</f>
        <v>-0.33935128516114155</v>
      </c>
      <c r="L839" s="6">
        <f>F839-F$1092</f>
        <v>-0.28852060143913327</v>
      </c>
      <c r="M839" s="6">
        <f>G839-G$1092</f>
        <v>-0.19177064580789605</v>
      </c>
      <c r="N839" s="6">
        <f>H839-H$1092</f>
        <v>-0.27475396240628669</v>
      </c>
      <c r="O839" s="6">
        <f>I839-I$1092</f>
        <v>-0.29944626767929705</v>
      </c>
    </row>
    <row r="840" spans="1:15" x14ac:dyDescent="0.15">
      <c r="A840" s="1">
        <v>37</v>
      </c>
      <c r="B840" s="1" t="s">
        <v>316</v>
      </c>
      <c r="C840" s="1">
        <v>9</v>
      </c>
      <c r="D840" s="1" t="s">
        <v>22</v>
      </c>
      <c r="E840" s="4">
        <f>IF(マンアワー!E840&gt;0,LN(マンアワー!E840),0)</f>
        <v>9.1743162756681169</v>
      </c>
      <c r="F840" s="4">
        <f>IF(マンアワー!F840&gt;0,LN(マンアワー!F840),0)</f>
        <v>9.1656504119952444</v>
      </c>
      <c r="G840" s="4">
        <f>IF(マンアワー!G840&gt;0,LN(マンアワー!G840),0)</f>
        <v>8.834598178359867</v>
      </c>
      <c r="H840" s="4">
        <f>IF(マンアワー!H840&gt;0,LN(マンアワー!H840),0)</f>
        <v>8.6116738888384994</v>
      </c>
      <c r="I840" s="4">
        <f>IF(マンアワー!I840&gt;0,LN(マンアワー!I840),0)</f>
        <v>8.4643241903017739</v>
      </c>
      <c r="K840" s="6">
        <f>E840-E$1093</f>
        <v>-0.75960877884791067</v>
      </c>
      <c r="L840" s="6">
        <f>F840-F$1093</f>
        <v>-0.52718473827318135</v>
      </c>
      <c r="M840" s="6">
        <f>G840-G$1093</f>
        <v>-0.70931568614856033</v>
      </c>
      <c r="N840" s="6">
        <f>H840-H$1093</f>
        <v>-0.71543115170169713</v>
      </c>
      <c r="O840" s="6">
        <f>I840-I$1093</f>
        <v>-0.88178060442758621</v>
      </c>
    </row>
    <row r="841" spans="1:15" x14ac:dyDescent="0.15">
      <c r="A841" s="1">
        <v>37</v>
      </c>
      <c r="B841" s="1" t="s">
        <v>316</v>
      </c>
      <c r="C841" s="1">
        <v>10</v>
      </c>
      <c r="D841" s="1" t="s">
        <v>23</v>
      </c>
      <c r="E841" s="4">
        <f>IF(マンアワー!E841&gt;0,LN(マンアワー!E841),0)</f>
        <v>9.5985482546351601</v>
      </c>
      <c r="F841" s="4">
        <f>IF(マンアワー!F841&gt;0,LN(マンアワー!F841),0)</f>
        <v>9.803022167405036</v>
      </c>
      <c r="G841" s="4">
        <f>IF(マンアワー!G841&gt;0,LN(マンアワー!G841),0)</f>
        <v>10.015179503599411</v>
      </c>
      <c r="H841" s="4">
        <f>IF(マンアワー!H841&gt;0,LN(マンアワー!H841),0)</f>
        <v>9.7933945396165907</v>
      </c>
      <c r="I841" s="4">
        <f>IF(マンアワー!I841&gt;0,LN(マンアワー!I841),0)</f>
        <v>9.5695815988946773</v>
      </c>
      <c r="K841" s="6">
        <f>E841-E$1094</f>
        <v>-0.51016620679181024</v>
      </c>
      <c r="L841" s="6">
        <f>F841-F$1094</f>
        <v>-0.25667236345702094</v>
      </c>
      <c r="M841" s="6">
        <f>G841-G$1094</f>
        <v>-0.28229351968295191</v>
      </c>
      <c r="N841" s="6">
        <f>H841-H$1094</f>
        <v>-0.31946839906429148</v>
      </c>
      <c r="O841" s="6">
        <f>I841-I$1094</f>
        <v>-0.2888793739497526</v>
      </c>
    </row>
    <row r="842" spans="1:15" x14ac:dyDescent="0.15">
      <c r="A842" s="1">
        <v>37</v>
      </c>
      <c r="B842" s="1" t="s">
        <v>316</v>
      </c>
      <c r="C842" s="1">
        <v>11</v>
      </c>
      <c r="D842" s="1" t="s">
        <v>24</v>
      </c>
      <c r="E842" s="4">
        <f>IF(マンアワー!E842&gt;0,LN(マンアワー!E842),0)</f>
        <v>9.7991128753192207</v>
      </c>
      <c r="F842" s="4">
        <f>IF(マンアワー!F842&gt;0,LN(マンアワー!F842),0)</f>
        <v>9.8537432414501804</v>
      </c>
      <c r="G842" s="4">
        <f>IF(マンアワー!G842&gt;0,LN(マンアワー!G842),0)</f>
        <v>9.9515734324028244</v>
      </c>
      <c r="H842" s="4">
        <f>IF(マンアワー!H842&gt;0,LN(マンアワー!H842),0)</f>
        <v>9.8023087494233714</v>
      </c>
      <c r="I842" s="4">
        <f>IF(マンアワー!I842&gt;0,LN(マンアワー!I842),0)</f>
        <v>9.4965337717048275</v>
      </c>
      <c r="K842" s="6">
        <f>E842-E$1095</f>
        <v>-0.39545957541366938</v>
      </c>
      <c r="L842" s="6">
        <f>F842-F$1095</f>
        <v>-0.40062638976244358</v>
      </c>
      <c r="M842" s="6">
        <f>G842-G$1095</f>
        <v>-0.52538132651065261</v>
      </c>
      <c r="N842" s="6">
        <f>H842-H$1095</f>
        <v>-0.60457599036860721</v>
      </c>
      <c r="O842" s="6">
        <f>I842-I$1095</f>
        <v>-0.7798576965025994</v>
      </c>
    </row>
    <row r="843" spans="1:15" x14ac:dyDescent="0.15">
      <c r="A843" s="1">
        <v>37</v>
      </c>
      <c r="B843" s="1" t="s">
        <v>316</v>
      </c>
      <c r="C843" s="1">
        <v>12</v>
      </c>
      <c r="D843" s="1" t="s">
        <v>25</v>
      </c>
      <c r="E843" s="4">
        <f>IF(マンアワー!E843&gt;0,LN(マンアワー!E843),0)</f>
        <v>9.1199837181406416</v>
      </c>
      <c r="F843" s="4">
        <f>IF(マンアワー!F843&gt;0,LN(マンアワー!F843),0)</f>
        <v>9.3786158859992028</v>
      </c>
      <c r="G843" s="4">
        <f>IF(マンアワー!G843&gt;0,LN(マンアワー!G843),0)</f>
        <v>9.8390813680699605</v>
      </c>
      <c r="H843" s="4">
        <f>IF(マンアワー!H843&gt;0,LN(マンアワー!H843),0)</f>
        <v>9.6895986680841517</v>
      </c>
      <c r="I843" s="4">
        <f>IF(マンアワー!I843&gt;0,LN(マンアワー!I843),0)</f>
        <v>9.661058591029823</v>
      </c>
      <c r="K843" s="6">
        <f>E843-E$1096</f>
        <v>-1.0689047535685443</v>
      </c>
      <c r="L843" s="6">
        <f>F843-F$1096</f>
        <v>-1.0369449601549405</v>
      </c>
      <c r="M843" s="6">
        <f>G843-G$1096</f>
        <v>-1.1417838027863425</v>
      </c>
      <c r="N843" s="6">
        <f>H843-H$1096</f>
        <v>-1.1933736939092316</v>
      </c>
      <c r="O843" s="6">
        <f>I843-I$1096</f>
        <v>-1.0323919460885875</v>
      </c>
    </row>
    <row r="844" spans="1:15" x14ac:dyDescent="0.15">
      <c r="A844" s="1">
        <v>37</v>
      </c>
      <c r="B844" s="1" t="s">
        <v>316</v>
      </c>
      <c r="C844" s="1">
        <v>13</v>
      </c>
      <c r="D844" s="1" t="s">
        <v>26</v>
      </c>
      <c r="E844" s="4">
        <f>IF(マンアワー!E844&gt;0,LN(マンアワー!E844),0)</f>
        <v>9.6774911848727054</v>
      </c>
      <c r="F844" s="4">
        <f>IF(マンアワー!F844&gt;0,LN(マンアワー!F844),0)</f>
        <v>9.8018896253672185</v>
      </c>
      <c r="G844" s="4">
        <f>IF(マンアワー!G844&gt;0,LN(マンアワー!G844),0)</f>
        <v>9.3443332213036285</v>
      </c>
      <c r="H844" s="4">
        <f>IF(マンアワー!H844&gt;0,LN(マンアワー!H844),0)</f>
        <v>9.2493454098890346</v>
      </c>
      <c r="I844" s="4">
        <f>IF(マンアワー!I844&gt;0,LN(マンアワー!I844),0)</f>
        <v>9.8114777433345335</v>
      </c>
      <c r="K844" s="6">
        <f>E844-E$1097</f>
        <v>4.3941246654252808E-2</v>
      </c>
      <c r="L844" s="6">
        <f>F844-F$1097</f>
        <v>3.584387914590792E-2</v>
      </c>
      <c r="M844" s="6">
        <f>G844-G$1097</f>
        <v>-0.47104214115068288</v>
      </c>
      <c r="N844" s="6">
        <f>H844-H$1097</f>
        <v>-0.48311462597029475</v>
      </c>
      <c r="O844" s="6">
        <f>I844-I$1097</f>
        <v>-0.12746963721774307</v>
      </c>
    </row>
    <row r="845" spans="1:15" x14ac:dyDescent="0.15">
      <c r="A845" s="1">
        <v>37</v>
      </c>
      <c r="B845" s="1" t="s">
        <v>316</v>
      </c>
      <c r="C845" s="1">
        <v>14</v>
      </c>
      <c r="D845" s="1" t="s">
        <v>27</v>
      </c>
      <c r="E845" s="4">
        <f>IF(マンアワー!E845&gt;0,LN(マンアワー!E845),0)</f>
        <v>7.8021066967020252</v>
      </c>
      <c r="F845" s="4">
        <f>IF(マンアワー!F845&gt;0,LN(マンアワー!F845),0)</f>
        <v>7.5458783289133731</v>
      </c>
      <c r="G845" s="4">
        <f>IF(マンアワー!G845&gt;0,LN(マンアワー!G845),0)</f>
        <v>7.589480773751573</v>
      </c>
      <c r="H845" s="4">
        <f>IF(マンアワー!H845&gt;0,LN(マンアワー!H845),0)</f>
        <v>6.9368562213002978</v>
      </c>
      <c r="I845" s="4">
        <f>IF(マンアワー!I845&gt;0,LN(マンアワー!I845),0)</f>
        <v>6.6835856427147169</v>
      </c>
      <c r="K845" s="6">
        <f>E845-E$1098</f>
        <v>-0.15302514770699638</v>
      </c>
      <c r="L845" s="6">
        <f>F845-F$1098</f>
        <v>-0.80472587187003874</v>
      </c>
      <c r="M845" s="6">
        <f>G845-G$1098</f>
        <v>-0.95635846406215563</v>
      </c>
      <c r="N845" s="6">
        <f>H845-H$1098</f>
        <v>-1.2358609978980457</v>
      </c>
      <c r="O845" s="6">
        <f>I845-I$1098</f>
        <v>-1.462902554649733</v>
      </c>
    </row>
    <row r="846" spans="1:15" x14ac:dyDescent="0.15">
      <c r="A846" s="1">
        <v>37</v>
      </c>
      <c r="B846" s="1" t="s">
        <v>316</v>
      </c>
      <c r="C846" s="1">
        <v>15</v>
      </c>
      <c r="D846" s="1" t="s">
        <v>28</v>
      </c>
      <c r="E846" s="4">
        <f>IF(マンアワー!E846&gt;0,LN(マンアワー!E846),0)</f>
        <v>11.0226784003682</v>
      </c>
      <c r="F846" s="4">
        <f>IF(マンアワー!F846&gt;0,LN(マンアワー!F846),0)</f>
        <v>10.999164723865794</v>
      </c>
      <c r="G846" s="4">
        <f>IF(マンアワー!G846&gt;0,LN(マンアワー!G846),0)</f>
        <v>10.965562835038225</v>
      </c>
      <c r="H846" s="4">
        <f>IF(マンアワー!H846&gt;0,LN(マンアワー!H846),0)</f>
        <v>10.603610542145011</v>
      </c>
      <c r="I846" s="4">
        <f>IF(マンアワー!I846&gt;0,LN(マンアワー!I846),0)</f>
        <v>10.224402353006898</v>
      </c>
      <c r="K846" s="6">
        <f>E846-E$1099</f>
        <v>-0.35051117032339718</v>
      </c>
      <c r="L846" s="6">
        <f>F846-F$1099</f>
        <v>-0.30234583416135052</v>
      </c>
      <c r="M846" s="6">
        <f>G846-G$1099</f>
        <v>-0.350893605416287</v>
      </c>
      <c r="N846" s="6">
        <f>H846-H$1099</f>
        <v>-0.46523706774500972</v>
      </c>
      <c r="O846" s="6">
        <f>I846-I$1099</f>
        <v>-0.51810565897783967</v>
      </c>
    </row>
    <row r="847" spans="1:15" x14ac:dyDescent="0.15">
      <c r="A847" s="1">
        <v>37</v>
      </c>
      <c r="B847" s="1" t="s">
        <v>315</v>
      </c>
      <c r="C847" s="1">
        <v>16</v>
      </c>
      <c r="D847" s="1" t="s">
        <v>11</v>
      </c>
      <c r="E847" s="4">
        <f>IF(マンアワー!E847&gt;0,LN(マンアワー!E847),0)</f>
        <v>11.425397021604674</v>
      </c>
      <c r="F847" s="4">
        <f>IF(マンアワー!F847&gt;0,LN(マンアワー!F847),0)</f>
        <v>11.652084853716637</v>
      </c>
      <c r="G847" s="4">
        <f>IF(マンアワー!G847&gt;0,LN(マンアワー!G847),0)</f>
        <v>11.598098167605924</v>
      </c>
      <c r="H847" s="4">
        <f>IF(マンアワー!H847&gt;0,LN(マンアワー!H847),0)</f>
        <v>11.566403934618233</v>
      </c>
      <c r="I847" s="4">
        <f>IF(マンアワー!I847&gt;0,LN(マンアワー!I847),0)</f>
        <v>11.369534603864182</v>
      </c>
      <c r="K847" s="6">
        <f>E847-E$1100</f>
        <v>-0.55689662296066977</v>
      </c>
      <c r="L847" s="6">
        <f>F847-F$1100</f>
        <v>-0.63384493532150721</v>
      </c>
      <c r="M847" s="6">
        <f>G847-G$1100</f>
        <v>-0.66740729088000705</v>
      </c>
      <c r="N847" s="6">
        <f>H847-H$1100</f>
        <v>-0.68531812306359008</v>
      </c>
      <c r="O847" s="6">
        <f>I847-I$1100</f>
        <v>-0.59962434289528588</v>
      </c>
    </row>
    <row r="848" spans="1:15" x14ac:dyDescent="0.15">
      <c r="A848" s="1">
        <v>37</v>
      </c>
      <c r="B848" s="1" t="s">
        <v>315</v>
      </c>
      <c r="C848" s="1">
        <v>17</v>
      </c>
      <c r="D848" s="1" t="s">
        <v>12</v>
      </c>
      <c r="E848" s="4">
        <f>IF(マンアワー!E848&gt;0,LN(マンアワー!E848),0)</f>
        <v>8.7568628322693645</v>
      </c>
      <c r="F848" s="4">
        <f>IF(マンアワー!F848&gt;0,LN(マンアワー!F848),0)</f>
        <v>8.8407017062467048</v>
      </c>
      <c r="G848" s="4">
        <f>IF(マンアワー!G848&gt;0,LN(マンアワー!G848),0)</f>
        <v>8.9203835483058036</v>
      </c>
      <c r="H848" s="4">
        <f>IF(マンアワー!H848&gt;0,LN(マンアワー!H848),0)</f>
        <v>8.9761927740899718</v>
      </c>
      <c r="I848" s="4">
        <f>IF(マンアワー!I848&gt;0,LN(マンアワー!I848),0)</f>
        <v>8.9528057931510556</v>
      </c>
      <c r="K848" s="6">
        <f>E848-E$1101</f>
        <v>-0.41564250393622082</v>
      </c>
      <c r="L848" s="6">
        <f>F848-F$1101</f>
        <v>-0.4952386112201026</v>
      </c>
      <c r="M848" s="6">
        <f>G848-G$1101</f>
        <v>-0.52692724938759916</v>
      </c>
      <c r="N848" s="6">
        <f>H848-H$1101</f>
        <v>-0.52052868983915346</v>
      </c>
      <c r="O848" s="6">
        <f>I848-I$1101</f>
        <v>-0.49171848192581891</v>
      </c>
    </row>
    <row r="849" spans="1:15" x14ac:dyDescent="0.15">
      <c r="A849" s="1">
        <v>37</v>
      </c>
      <c r="B849" s="1" t="s">
        <v>315</v>
      </c>
      <c r="C849" s="1">
        <v>18</v>
      </c>
      <c r="D849" s="1" t="s">
        <v>13</v>
      </c>
      <c r="E849" s="4">
        <f>IF(マンアワー!E849&gt;0,LN(マンアワー!E849),0)</f>
        <v>12.080439905488591</v>
      </c>
      <c r="F849" s="4">
        <f>IF(マンアワー!F849&gt;0,LN(マンアワー!F849),0)</f>
        <v>12.183432625657696</v>
      </c>
      <c r="G849" s="4">
        <f>IF(マンアワー!G849&gt;0,LN(マンアワー!G849),0)</f>
        <v>12.139658709830247</v>
      </c>
      <c r="H849" s="4">
        <f>IF(マンアワー!H849&gt;0,LN(マンアワー!H849),0)</f>
        <v>11.961960175481803</v>
      </c>
      <c r="I849" s="4">
        <f>IF(マンアワー!I849&gt;0,LN(マンアワー!I849),0)</f>
        <v>11.877184640655942</v>
      </c>
      <c r="K849" s="6">
        <f>E849-E$1102</f>
        <v>-0.50814056849372236</v>
      </c>
      <c r="L849" s="6">
        <f>F849-F$1102</f>
        <v>-0.5299772512681109</v>
      </c>
      <c r="M849" s="6">
        <f>G849-G$1102</f>
        <v>-0.50544602515691039</v>
      </c>
      <c r="N849" s="6">
        <f>H849-H$1102</f>
        <v>-0.54621767699456214</v>
      </c>
      <c r="O849" s="6">
        <f>I849-I$1102</f>
        <v>-0.45872108259473343</v>
      </c>
    </row>
    <row r="850" spans="1:15" x14ac:dyDescent="0.15">
      <c r="A850" s="1">
        <v>37</v>
      </c>
      <c r="B850" s="1" t="s">
        <v>315</v>
      </c>
      <c r="C850" s="1">
        <v>19</v>
      </c>
      <c r="D850" s="1" t="s">
        <v>14</v>
      </c>
      <c r="E850" s="4">
        <f>IF(マンアワー!E850&gt;0,LN(マンアワー!E850),0)</f>
        <v>9.9789509425079661</v>
      </c>
      <c r="F850" s="4">
        <f>IF(マンアワー!F850&gt;0,LN(マンアワー!F850),0)</f>
        <v>10.313073836566103</v>
      </c>
      <c r="G850" s="4">
        <f>IF(マンアワー!G850&gt;0,LN(マンアワー!G850),0)</f>
        <v>10.286950793897395</v>
      </c>
      <c r="H850" s="4">
        <f>IF(マンアワー!H850&gt;0,LN(マンアワー!H850),0)</f>
        <v>10.233293504087168</v>
      </c>
      <c r="I850" s="4">
        <f>IF(マンアワー!I850&gt;0,LN(マンアワー!I850),0)</f>
        <v>10.157814831539213</v>
      </c>
      <c r="K850" s="6">
        <f>E850-E$1103</f>
        <v>-0.47385421382774418</v>
      </c>
      <c r="L850" s="6">
        <f>F850-F$1103</f>
        <v>-0.42481575614220191</v>
      </c>
      <c r="M850" s="6">
        <f>G850-G$1103</f>
        <v>-0.55714323758595974</v>
      </c>
      <c r="N850" s="6">
        <f>H850-H$1103</f>
        <v>-0.48176369310374945</v>
      </c>
      <c r="O850" s="6">
        <f>I850-I$1103</f>
        <v>-0.51696716502807938</v>
      </c>
    </row>
    <row r="851" spans="1:15" x14ac:dyDescent="0.15">
      <c r="A851" s="1">
        <v>37</v>
      </c>
      <c r="B851" s="1" t="s">
        <v>315</v>
      </c>
      <c r="C851" s="1">
        <v>20</v>
      </c>
      <c r="D851" s="1" t="s">
        <v>15</v>
      </c>
      <c r="E851" s="4">
        <f>IF(マンアワー!E851&gt;0,LN(マンアワー!E851),0)</f>
        <v>8.1733127835681199</v>
      </c>
      <c r="F851" s="4">
        <f>IF(マンアワー!F851&gt;0,LN(マンアワー!F851),0)</f>
        <v>8.7221394423864229</v>
      </c>
      <c r="G851" s="4">
        <f>IF(マンアワー!G851&gt;0,LN(マンアワー!G851),0)</f>
        <v>8.9093757128455966</v>
      </c>
      <c r="H851" s="4">
        <f>IF(マンアワー!H851&gt;0,LN(マンアワー!H851),0)</f>
        <v>9.0711256190361702</v>
      </c>
      <c r="I851" s="4">
        <f>IF(マンアワー!I851&gt;0,LN(マンアワー!I851),0)</f>
        <v>9.0911597335935959</v>
      </c>
      <c r="K851" s="6">
        <f>E851-E$1104</f>
        <v>-0.49775070309176606</v>
      </c>
      <c r="L851" s="6">
        <f>F851-F$1104</f>
        <v>-0.5542249547794853</v>
      </c>
      <c r="M851" s="6">
        <f>G851-G$1104</f>
        <v>-0.7577240394943221</v>
      </c>
      <c r="N851" s="6">
        <f>H851-H$1104</f>
        <v>-0.63170398892815349</v>
      </c>
      <c r="O851" s="6">
        <f>I851-I$1104</f>
        <v>-0.56601026462647219</v>
      </c>
    </row>
    <row r="852" spans="1:15" x14ac:dyDescent="0.15">
      <c r="A852" s="1">
        <v>37</v>
      </c>
      <c r="B852" s="1" t="s">
        <v>315</v>
      </c>
      <c r="C852" s="1">
        <v>21</v>
      </c>
      <c r="D852" s="1" t="s">
        <v>16</v>
      </c>
      <c r="E852" s="4">
        <f>IF(マンアワー!E852&gt;0,LN(マンアワー!E852),0)</f>
        <v>11.116627191981792</v>
      </c>
      <c r="F852" s="4">
        <f>IF(マンアワー!F852&gt;0,LN(マンアワー!F852),0)</f>
        <v>11.237576198380173</v>
      </c>
      <c r="G852" s="4">
        <f>IF(マンアワー!G852&gt;0,LN(マンアワー!G852),0)</f>
        <v>11.122507152060427</v>
      </c>
      <c r="H852" s="4">
        <f>IF(マンアワー!H852&gt;0,LN(マンアワー!H852),0)</f>
        <v>11.097567233717994</v>
      </c>
      <c r="I852" s="4">
        <f>IF(マンアワー!I852&gt;0,LN(マンアワー!I852),0)</f>
        <v>10.92136041830021</v>
      </c>
      <c r="K852" s="6">
        <f>E852-E$1105</f>
        <v>-0.44354318574269591</v>
      </c>
      <c r="L852" s="6">
        <f>F852-F$1105</f>
        <v>-0.37687322722289629</v>
      </c>
      <c r="M852" s="6">
        <f>G852-G$1105</f>
        <v>-0.53359214861828796</v>
      </c>
      <c r="N852" s="6">
        <f>H852-H$1105</f>
        <v>-0.52271814660379512</v>
      </c>
      <c r="O852" s="6">
        <f>I852-I$1105</f>
        <v>-0.60978243366776042</v>
      </c>
    </row>
    <row r="853" spans="1:15" x14ac:dyDescent="0.15">
      <c r="A853" s="1">
        <v>37</v>
      </c>
      <c r="B853" s="1" t="s">
        <v>184</v>
      </c>
      <c r="C853" s="1">
        <v>22</v>
      </c>
      <c r="D853" s="1" t="s">
        <v>8</v>
      </c>
      <c r="E853" s="4">
        <f>IF(マンアワー!E853&gt;0,LN(マンアワー!E853),0)</f>
        <v>12.039046812685237</v>
      </c>
      <c r="F853" s="4">
        <f>IF(マンアワー!F853&gt;0,LN(マンアワー!F853),0)</f>
        <v>12.217775591907289</v>
      </c>
      <c r="G853" s="4">
        <f>IF(マンアワー!G853&gt;0,LN(マンアワー!G853),0)</f>
        <v>12.433776497922301</v>
      </c>
      <c r="H853" s="4">
        <f>IF(マンアワー!H853&gt;0,LN(マンアワー!H853),0)</f>
        <v>12.5109972942473</v>
      </c>
      <c r="I853" s="4">
        <f>IF(マンアワー!I853&gt;0,LN(マンアワー!I853),0)</f>
        <v>12.548944944140924</v>
      </c>
      <c r="K853" s="6">
        <f>E853-E$1106</f>
        <v>-0.52417157669076175</v>
      </c>
      <c r="L853" s="6">
        <f>F853-F$1106</f>
        <v>-0.5997130005553295</v>
      </c>
      <c r="M853" s="6">
        <f>G853-G$1106</f>
        <v>-0.63352173505167109</v>
      </c>
      <c r="N853" s="6">
        <f>H853-H$1106</f>
        <v>-0.674361877187593</v>
      </c>
      <c r="O853" s="6">
        <f>I853-I$1106</f>
        <v>-0.74432443378465507</v>
      </c>
    </row>
    <row r="854" spans="1:15" x14ac:dyDescent="0.15">
      <c r="A854" s="1">
        <v>37</v>
      </c>
      <c r="B854" s="1" t="s">
        <v>184</v>
      </c>
      <c r="C854" s="1">
        <v>23</v>
      </c>
      <c r="D854" s="1" t="s">
        <v>29</v>
      </c>
      <c r="E854" s="4">
        <f>IF(マンアワー!E854&gt;0,LN(マンアワー!E854),0)</f>
        <v>11.095009158725121</v>
      </c>
      <c r="F854" s="4">
        <f>IF(マンアワー!F854&gt;0,LN(マンアワー!F854),0)</f>
        <v>11.160196056391714</v>
      </c>
      <c r="G854" s="4">
        <f>IF(マンアワー!G854&gt;0,LN(マンアワー!G854),0)</f>
        <v>11.167783035355894</v>
      </c>
      <c r="H854" s="4">
        <f>IF(マンアワー!H854&gt;0,LN(マンアワー!H854),0)</f>
        <v>11.060298035214853</v>
      </c>
      <c r="I854" s="4">
        <f>IF(マンアワー!I854&gt;0,LN(マンアワー!I854),0)</f>
        <v>10.863158731517791</v>
      </c>
      <c r="K854" s="6">
        <f>E854-E$1107</f>
        <v>-0.5157182119318815</v>
      </c>
      <c r="L854" s="6">
        <f>F854-F$1107</f>
        <v>-0.5965988654361869</v>
      </c>
      <c r="M854" s="6">
        <f>G854-G$1107</f>
        <v>-0.57085127900273136</v>
      </c>
      <c r="N854" s="6">
        <f>H854-H$1107</f>
        <v>-0.60132282601907683</v>
      </c>
      <c r="O854" s="6">
        <f>I854-I$1107</f>
        <v>-0.63371377470553014</v>
      </c>
    </row>
    <row r="855" spans="1:15" x14ac:dyDescent="0.15">
      <c r="A855" s="1">
        <v>38</v>
      </c>
      <c r="B855" s="1" t="s">
        <v>317</v>
      </c>
      <c r="C855" s="1">
        <v>1</v>
      </c>
      <c r="D855" s="1" t="s">
        <v>9</v>
      </c>
      <c r="E855" s="4">
        <f>IF(マンアワー!E855&gt;0,LN(マンアワー!E855),0)</f>
        <v>12.87848548523225</v>
      </c>
      <c r="F855" s="4">
        <f>IF(マンアワー!F855&gt;0,LN(マンアワー!F855),0)</f>
        <v>12.560762402753523</v>
      </c>
      <c r="G855" s="4">
        <f>IF(マンアワー!G855&gt;0,LN(マンアワー!G855),0)</f>
        <v>12.201152542409394</v>
      </c>
      <c r="H855" s="4">
        <f>IF(マンアワー!H855&gt;0,LN(マンアワー!H855),0)</f>
        <v>11.748823856840273</v>
      </c>
      <c r="I855" s="4">
        <f>IF(マンアワー!I855&gt;0,LN(マンアワー!I855),0)</f>
        <v>11.51065109074734</v>
      </c>
      <c r="K855" s="6">
        <f>E855-E$1085</f>
        <v>5.0453844324772845E-2</v>
      </c>
      <c r="L855" s="6">
        <f>F855-F$1085</f>
        <v>0.15115998466905545</v>
      </c>
      <c r="M855" s="6">
        <f>G855-G$1085</f>
        <v>0.19494545815557274</v>
      </c>
      <c r="N855" s="6">
        <f>H855-H$1085</f>
        <v>0.16776776211959366</v>
      </c>
      <c r="O855" s="6">
        <f>I855-I$1085</f>
        <v>0.167902212036104</v>
      </c>
    </row>
    <row r="856" spans="1:15" x14ac:dyDescent="0.15">
      <c r="A856" s="1">
        <v>38</v>
      </c>
      <c r="B856" s="1" t="s">
        <v>317</v>
      </c>
      <c r="C856" s="1">
        <v>2</v>
      </c>
      <c r="D856" s="1" t="s">
        <v>10</v>
      </c>
      <c r="E856" s="4">
        <f>IF(マンアワー!E856&gt;0,LN(マンアワー!E856),0)</f>
        <v>8.758957214128559</v>
      </c>
      <c r="F856" s="4">
        <f>IF(マンアワー!F856&gt;0,LN(マンアワー!F856),0)</f>
        <v>7.66515391764929</v>
      </c>
      <c r="G856" s="4">
        <f>IF(マンアワー!G856&gt;0,LN(マンアワー!G856),0)</f>
        <v>7.9408144486959236</v>
      </c>
      <c r="H856" s="4">
        <f>IF(マンアワー!H856&gt;0,LN(マンアワー!H856),0)</f>
        <v>7.479063453825213</v>
      </c>
      <c r="I856" s="4">
        <f>IF(マンアワー!I856&gt;0,LN(マンアワー!I856),0)</f>
        <v>6.6791411061438986</v>
      </c>
      <c r="K856" s="6">
        <f>E856-E$1086</f>
        <v>-8.9369089577443717E-2</v>
      </c>
      <c r="L856" s="6">
        <f>F856-F$1086</f>
        <v>-0.65556767293601759</v>
      </c>
      <c r="M856" s="6">
        <f>G856-G$1086</f>
        <v>-0.13491776526917665</v>
      </c>
      <c r="N856" s="6">
        <f>H856-H$1086</f>
        <v>-0.23988111536275092</v>
      </c>
      <c r="O856" s="6">
        <f>I856-I$1086</f>
        <v>-0.29727275809349596</v>
      </c>
    </row>
    <row r="857" spans="1:15" x14ac:dyDescent="0.15">
      <c r="A857" s="1">
        <v>38</v>
      </c>
      <c r="B857" s="1" t="s">
        <v>318</v>
      </c>
      <c r="C857" s="1">
        <v>3</v>
      </c>
      <c r="D857" s="1" t="s">
        <v>17</v>
      </c>
      <c r="E857" s="4">
        <f>IF(マンアワー!E857&gt;0,LN(マンアワー!E857),0)</f>
        <v>10.492738223623764</v>
      </c>
      <c r="F857" s="4">
        <f>IF(マンアワー!F857&gt;0,LN(マンアワー!F857),0)</f>
        <v>10.521691833000054</v>
      </c>
      <c r="G857" s="4">
        <f>IF(マンアワー!G857&gt;0,LN(マンアワー!G857),0)</f>
        <v>10.668794505106726</v>
      </c>
      <c r="H857" s="4">
        <f>IF(マンアワー!H857&gt;0,LN(マンアワー!H857),0)</f>
        <v>10.544105575085586</v>
      </c>
      <c r="I857" s="4">
        <f>IF(マンアワー!I857&gt;0,LN(マンアワー!I857),0)</f>
        <v>10.45406798965211</v>
      </c>
      <c r="K857" s="6">
        <f>E857-E$1087</f>
        <v>-0.21680847065017517</v>
      </c>
      <c r="L857" s="6">
        <f>F857-F$1087</f>
        <v>-0.19643689081118687</v>
      </c>
      <c r="M857" s="6">
        <f>G857-G$1087</f>
        <v>-0.15510459824083256</v>
      </c>
      <c r="N857" s="6">
        <f>H857-H$1087</f>
        <v>-0.18276281747439072</v>
      </c>
      <c r="O857" s="6">
        <f>I857-I$1087</f>
        <v>-0.152447900252902</v>
      </c>
    </row>
    <row r="858" spans="1:15" x14ac:dyDescent="0.15">
      <c r="A858" s="1">
        <v>38</v>
      </c>
      <c r="B858" s="1" t="s">
        <v>318</v>
      </c>
      <c r="C858" s="1">
        <v>4</v>
      </c>
      <c r="D858" s="1" t="s">
        <v>18</v>
      </c>
      <c r="E858" s="4">
        <f>IF(マンアワー!E858&gt;0,LN(マンアワー!E858),0)</f>
        <v>11.085336545823228</v>
      </c>
      <c r="F858" s="4">
        <f>IF(マンアワー!F858&gt;0,LN(マンアワー!F858),0)</f>
        <v>11.080072170799113</v>
      </c>
      <c r="G858" s="4">
        <f>IF(マンアワー!G858&gt;0,LN(マンアワー!G858),0)</f>
        <v>11.157900807369412</v>
      </c>
      <c r="H858" s="4">
        <f>IF(マンアワー!H858&gt;0,LN(マンアワー!H858),0)</f>
        <v>10.412308761258746</v>
      </c>
      <c r="I858" s="4">
        <f>IF(マンアワー!I858&gt;0,LN(マンアワー!I858),0)</f>
        <v>9.8199960680232827</v>
      </c>
      <c r="K858" s="6">
        <f>E858-E$1088</f>
        <v>0.17626922561046499</v>
      </c>
      <c r="L858" s="6">
        <f>F858-F$1088</f>
        <v>0.22406229835168467</v>
      </c>
      <c r="M858" s="6">
        <f>G858-G$1088</f>
        <v>0.2827893365464984</v>
      </c>
      <c r="N858" s="6">
        <f>H858-H$1088</f>
        <v>0.19447063008343513</v>
      </c>
      <c r="O858" s="6">
        <f>I858-I$1088</f>
        <v>0.38486742543926944</v>
      </c>
    </row>
    <row r="859" spans="1:15" x14ac:dyDescent="0.15">
      <c r="A859" s="1">
        <v>38</v>
      </c>
      <c r="B859" s="1" t="s">
        <v>318</v>
      </c>
      <c r="C859" s="1">
        <v>5</v>
      </c>
      <c r="D859" s="1" t="s">
        <v>19</v>
      </c>
      <c r="E859" s="4">
        <f>IF(マンアワー!E859&gt;0,LN(マンアワー!E859),0)</f>
        <v>10.293694134490938</v>
      </c>
      <c r="F859" s="4">
        <f>IF(マンアワー!F859&gt;0,LN(マンアワー!F859),0)</f>
        <v>10.300393270823605</v>
      </c>
      <c r="G859" s="4">
        <f>IF(マンアワー!G859&gt;0,LN(マンアワー!G859),0)</f>
        <v>10.453503598763994</v>
      </c>
      <c r="H859" s="4">
        <f>IF(マンアワー!H859&gt;0,LN(マンアワー!H859),0)</f>
        <v>10.235651740232525</v>
      </c>
      <c r="I859" s="4">
        <f>IF(マンアワー!I859&gt;0,LN(マンアワー!I859),0)</f>
        <v>10.068929637606171</v>
      </c>
      <c r="K859" s="6">
        <f>E859-E$1089</f>
        <v>0.95123625174024973</v>
      </c>
      <c r="L859" s="6">
        <f>F859-F$1089</f>
        <v>1.1138147217450669</v>
      </c>
      <c r="M859" s="6">
        <f>G859-G$1089</f>
        <v>1.2064988666254912</v>
      </c>
      <c r="N859" s="6">
        <f>H859-H$1089</f>
        <v>1.1737424566707464</v>
      </c>
      <c r="O859" s="6">
        <f>I859-I$1089</f>
        <v>1.3056895151977894</v>
      </c>
    </row>
    <row r="860" spans="1:15" x14ac:dyDescent="0.15">
      <c r="A860" s="1">
        <v>38</v>
      </c>
      <c r="B860" s="1" t="s">
        <v>318</v>
      </c>
      <c r="C860" s="1">
        <v>6</v>
      </c>
      <c r="D860" s="1" t="s">
        <v>3</v>
      </c>
      <c r="E860" s="4">
        <f>IF(マンアワー!E860&gt;0,LN(マンアワー!E860),0)</f>
        <v>10.476592803787183</v>
      </c>
      <c r="F860" s="4">
        <f>IF(マンアワー!F860&gt;0,LN(マンアワー!F860),0)</f>
        <v>9.9580783180315589</v>
      </c>
      <c r="G860" s="4">
        <f>IF(マンアワー!G860&gt;0,LN(マンアワー!G860),0)</f>
        <v>9.7908281815847769</v>
      </c>
      <c r="H860" s="4">
        <f>IF(マンアワー!H860&gt;0,LN(マンアワー!H860),0)</f>
        <v>9.5519924082553231</v>
      </c>
      <c r="I860" s="4">
        <f>IF(マンアワー!I860&gt;0,LN(マンアワー!I860),0)</f>
        <v>8.9806195178916184</v>
      </c>
      <c r="K860" s="6">
        <f>E860-E$1090</f>
        <v>1.1318440531185647</v>
      </c>
      <c r="L860" s="6">
        <f>F860-F$1090</f>
        <v>0.82510208064017654</v>
      </c>
      <c r="M860" s="6">
        <f>G860-G$1090</f>
        <v>0.6203482975127006</v>
      </c>
      <c r="N860" s="6">
        <f>H860-H$1090</f>
        <v>0.42065727209498505</v>
      </c>
      <c r="O860" s="6">
        <f>I860-I$1090</f>
        <v>-1.3013343126052845E-2</v>
      </c>
    </row>
    <row r="861" spans="1:15" x14ac:dyDescent="0.15">
      <c r="A861" s="1">
        <v>38</v>
      </c>
      <c r="B861" s="1" t="s">
        <v>318</v>
      </c>
      <c r="C861" s="1">
        <v>7</v>
      </c>
      <c r="D861" s="1" t="s">
        <v>20</v>
      </c>
      <c r="E861" s="4">
        <f>IF(マンアワー!E861&gt;0,LN(マンアワー!E861),0)</f>
        <v>7.6926699939160974</v>
      </c>
      <c r="F861" s="4">
        <f>IF(マンアワー!F861&gt;0,LN(マンアワー!F861),0)</f>
        <v>7.6003847771457531</v>
      </c>
      <c r="G861" s="4">
        <f>IF(マンアワー!G861&gt;0,LN(マンアワー!G861),0)</f>
        <v>7.0877297487833726</v>
      </c>
      <c r="H861" s="4">
        <f>IF(マンアワー!H861&gt;0,LN(マンアワー!H861),0)</f>
        <v>7.1564500717288935</v>
      </c>
      <c r="I861" s="4">
        <f>IF(マンアワー!I861&gt;0,LN(マンアワー!I861),0)</f>
        <v>7.1537491408103397</v>
      </c>
      <c r="K861" s="6">
        <f>E861-E$1091</f>
        <v>1.1907185572309738</v>
      </c>
      <c r="L861" s="6">
        <f>F861-F$1091</f>
        <v>1.0550824215065191</v>
      </c>
      <c r="M861" s="6">
        <f>G861-G$1091</f>
        <v>0.66069967472034818</v>
      </c>
      <c r="N861" s="6">
        <f>H861-H$1091</f>
        <v>0.83359283767677184</v>
      </c>
      <c r="O861" s="6">
        <f>I861-I$1091</f>
        <v>0.93640764232823859</v>
      </c>
    </row>
    <row r="862" spans="1:15" x14ac:dyDescent="0.15">
      <c r="A862" s="1">
        <v>38</v>
      </c>
      <c r="B862" s="1" t="s">
        <v>318</v>
      </c>
      <c r="C862" s="1">
        <v>8</v>
      </c>
      <c r="D862" s="1" t="s">
        <v>21</v>
      </c>
      <c r="E862" s="4">
        <f>IF(マンアワー!E862&gt;0,LN(マンアワー!E862),0)</f>
        <v>9.3507911080691795</v>
      </c>
      <c r="F862" s="4">
        <f>IF(マンアワー!F862&gt;0,LN(マンアワー!F862),0)</f>
        <v>9.5467707182874477</v>
      </c>
      <c r="G862" s="4">
        <f>IF(マンアワー!G862&gt;0,LN(マンアワー!G862),0)</f>
        <v>9.3660451800291842</v>
      </c>
      <c r="H862" s="4">
        <f>IF(マンアワー!H862&gt;0,LN(マンアワー!H862),0)</f>
        <v>9.1436373330169491</v>
      </c>
      <c r="I862" s="4">
        <f>IF(マンアワー!I862&gt;0,LN(マンアワー!I862),0)</f>
        <v>8.5170273486251933</v>
      </c>
      <c r="K862" s="6">
        <f>E862-E$1092</f>
        <v>-0.63895064816442471</v>
      </c>
      <c r="L862" s="6">
        <f>F862-F$1092</f>
        <v>-0.43283444074939936</v>
      </c>
      <c r="M862" s="6">
        <f>G862-G$1092</f>
        <v>-0.52033059430551454</v>
      </c>
      <c r="N862" s="6">
        <f>H862-H$1092</f>
        <v>-0.48139787865032169</v>
      </c>
      <c r="O862" s="6">
        <f>I862-I$1092</f>
        <v>-0.64653970306609132</v>
      </c>
    </row>
    <row r="863" spans="1:15" x14ac:dyDescent="0.15">
      <c r="A863" s="1">
        <v>38</v>
      </c>
      <c r="B863" s="1" t="s">
        <v>318</v>
      </c>
      <c r="C863" s="1">
        <v>9</v>
      </c>
      <c r="D863" s="1" t="s">
        <v>22</v>
      </c>
      <c r="E863" s="4">
        <f>IF(マンアワー!E863&gt;0,LN(マンアワー!E863),0)</f>
        <v>9.9016638876528997</v>
      </c>
      <c r="F863" s="4">
        <f>IF(マンアワー!F863&gt;0,LN(マンアワー!F863),0)</f>
        <v>9.4067886485280692</v>
      </c>
      <c r="G863" s="4">
        <f>IF(マンアワー!G863&gt;0,LN(マンアワー!G863),0)</f>
        <v>8.7897524913949514</v>
      </c>
      <c r="H863" s="4">
        <f>IF(マンアワー!H863&gt;0,LN(マンアワー!H863),0)</f>
        <v>8.6960665778131574</v>
      </c>
      <c r="I863" s="4">
        <f>IF(マンアワー!I863&gt;0,LN(マンアワー!I863),0)</f>
        <v>8.8691804408550983</v>
      </c>
      <c r="K863" s="6">
        <f>E863-E$1093</f>
        <v>-3.2261166863127855E-2</v>
      </c>
      <c r="L863" s="6">
        <f>F863-F$1093</f>
        <v>-0.28604650174035662</v>
      </c>
      <c r="M863" s="6">
        <f>G863-G$1093</f>
        <v>-0.75416137311347597</v>
      </c>
      <c r="N863" s="6">
        <f>H863-H$1093</f>
        <v>-0.63103846272703912</v>
      </c>
      <c r="O863" s="6">
        <f>I863-I$1093</f>
        <v>-0.4769243538742618</v>
      </c>
    </row>
    <row r="864" spans="1:15" x14ac:dyDescent="0.15">
      <c r="A864" s="1">
        <v>38</v>
      </c>
      <c r="B864" s="1" t="s">
        <v>318</v>
      </c>
      <c r="C864" s="1">
        <v>10</v>
      </c>
      <c r="D864" s="1" t="s">
        <v>23</v>
      </c>
      <c r="E864" s="4">
        <f>IF(マンアワー!E864&gt;0,LN(マンアワー!E864),0)</f>
        <v>9.6472248400396143</v>
      </c>
      <c r="F864" s="4">
        <f>IF(マンアワー!F864&gt;0,LN(マンアワー!F864),0)</f>
        <v>9.6291759899428282</v>
      </c>
      <c r="G864" s="4">
        <f>IF(マンアワー!G864&gt;0,LN(マンアワー!G864),0)</f>
        <v>9.7864169315773246</v>
      </c>
      <c r="H864" s="4">
        <f>IF(マンアワー!H864&gt;0,LN(マンアワー!H864),0)</f>
        <v>9.4438366882264244</v>
      </c>
      <c r="I864" s="4">
        <f>IF(マンアワー!I864&gt;0,LN(マンアワー!I864),0)</f>
        <v>9.2310445547769877</v>
      </c>
      <c r="K864" s="6">
        <f>E864-E$1094</f>
        <v>-0.46148962138735605</v>
      </c>
      <c r="L864" s="6">
        <f>F864-F$1094</f>
        <v>-0.4305185409192287</v>
      </c>
      <c r="M864" s="6">
        <f>G864-G$1094</f>
        <v>-0.51105609170503818</v>
      </c>
      <c r="N864" s="6">
        <f>H864-H$1094</f>
        <v>-0.66902625045445774</v>
      </c>
      <c r="O864" s="6">
        <f>I864-I$1094</f>
        <v>-0.62741641806744219</v>
      </c>
    </row>
    <row r="865" spans="1:15" x14ac:dyDescent="0.15">
      <c r="A865" s="1">
        <v>38</v>
      </c>
      <c r="B865" s="1" t="s">
        <v>318</v>
      </c>
      <c r="C865" s="1">
        <v>11</v>
      </c>
      <c r="D865" s="1" t="s">
        <v>24</v>
      </c>
      <c r="E865" s="4">
        <f>IF(マンアワー!E865&gt;0,LN(マンアワー!E865),0)</f>
        <v>10.434667908413546</v>
      </c>
      <c r="F865" s="4">
        <f>IF(マンアワー!F865&gt;0,LN(マンアワー!F865),0)</f>
        <v>10.417219501962988</v>
      </c>
      <c r="G865" s="4">
        <f>IF(マンアワー!G865&gt;0,LN(マンアワー!G865),0)</f>
        <v>10.40263362844421</v>
      </c>
      <c r="H865" s="4">
        <f>IF(マンアワー!H865&gt;0,LN(マンアワー!H865),0)</f>
        <v>10.316995558552422</v>
      </c>
      <c r="I865" s="4">
        <f>IF(マンアワー!I865&gt;0,LN(マンアワー!I865),0)</f>
        <v>10.185996312570788</v>
      </c>
      <c r="K865" s="6">
        <f>E865-E$1095</f>
        <v>0.24009545768065621</v>
      </c>
      <c r="L865" s="6">
        <f>F865-F$1095</f>
        <v>0.16284987075036383</v>
      </c>
      <c r="M865" s="6">
        <f>G865-G$1095</f>
        <v>-7.4321130469266805E-2</v>
      </c>
      <c r="N865" s="6">
        <f>H865-H$1095</f>
        <v>-8.9889181239556137E-2</v>
      </c>
      <c r="O865" s="6">
        <f>I865-I$1095</f>
        <v>-9.0395155636638691E-2</v>
      </c>
    </row>
    <row r="866" spans="1:15" x14ac:dyDescent="0.15">
      <c r="A866" s="1">
        <v>38</v>
      </c>
      <c r="B866" s="1" t="s">
        <v>318</v>
      </c>
      <c r="C866" s="1">
        <v>12</v>
      </c>
      <c r="D866" s="1" t="s">
        <v>25</v>
      </c>
      <c r="E866" s="4">
        <f>IF(マンアワー!E866&gt;0,LN(マンアワー!E866),0)</f>
        <v>9.2290193527236379</v>
      </c>
      <c r="F866" s="4">
        <f>IF(マンアワー!F866&gt;0,LN(マンアワー!F866),0)</f>
        <v>9.9633173863680469</v>
      </c>
      <c r="G866" s="4">
        <f>IF(マンアワー!G866&gt;0,LN(マンアワー!G866),0)</f>
        <v>10.389396725862319</v>
      </c>
      <c r="H866" s="4">
        <f>IF(マンアワー!H866&gt;0,LN(マンアワー!H866),0)</f>
        <v>10.360079508507381</v>
      </c>
      <c r="I866" s="4">
        <f>IF(マンアワー!I866&gt;0,LN(マンアワー!I866),0)</f>
        <v>9.734837106990577</v>
      </c>
      <c r="K866" s="6">
        <f>E866-E$1096</f>
        <v>-0.95986911898554794</v>
      </c>
      <c r="L866" s="6">
        <f>F866-F$1096</f>
        <v>-0.45224345978609648</v>
      </c>
      <c r="M866" s="6">
        <f>G866-G$1096</f>
        <v>-0.59146844499398377</v>
      </c>
      <c r="N866" s="6">
        <f>H866-H$1096</f>
        <v>-0.52289285348600245</v>
      </c>
      <c r="O866" s="6">
        <f>I866-I$1096</f>
        <v>-0.95861343012783351</v>
      </c>
    </row>
    <row r="867" spans="1:15" x14ac:dyDescent="0.15">
      <c r="A867" s="1">
        <v>38</v>
      </c>
      <c r="B867" s="1" t="s">
        <v>318</v>
      </c>
      <c r="C867" s="1">
        <v>13</v>
      </c>
      <c r="D867" s="1" t="s">
        <v>26</v>
      </c>
      <c r="E867" s="4">
        <f>IF(マンアワー!E867&gt;0,LN(マンアワー!E867),0)</f>
        <v>9.8629803856590392</v>
      </c>
      <c r="F867" s="4">
        <f>IF(マンアワー!F867&gt;0,LN(マンアワー!F867),0)</f>
        <v>9.873049650121791</v>
      </c>
      <c r="G867" s="4">
        <f>IF(マンアワー!G867&gt;0,LN(マンアワー!G867),0)</f>
        <v>9.5549714094466687</v>
      </c>
      <c r="H867" s="4">
        <f>IF(マンアワー!H867&gt;0,LN(マンアワー!H867),0)</f>
        <v>9.4628204145202428</v>
      </c>
      <c r="I867" s="4">
        <f>IF(マンアワー!I867&gt;0,LN(マンアワー!I867),0)</f>
        <v>9.9768883642546733</v>
      </c>
      <c r="K867" s="6">
        <f>E867-E$1097</f>
        <v>0.2294304474405866</v>
      </c>
      <c r="L867" s="6">
        <f>F867-F$1097</f>
        <v>0.10700390390048042</v>
      </c>
      <c r="M867" s="6">
        <f>G867-G$1097</f>
        <v>-0.26040395300764274</v>
      </c>
      <c r="N867" s="6">
        <f>H867-H$1097</f>
        <v>-0.26963962133908659</v>
      </c>
      <c r="O867" s="6">
        <f>I867-I$1097</f>
        <v>3.7940983702396736E-2</v>
      </c>
    </row>
    <row r="868" spans="1:15" x14ac:dyDescent="0.15">
      <c r="A868" s="1">
        <v>38</v>
      </c>
      <c r="B868" s="1" t="s">
        <v>318</v>
      </c>
      <c r="C868" s="1">
        <v>14</v>
      </c>
      <c r="D868" s="1" t="s">
        <v>27</v>
      </c>
      <c r="E868" s="4">
        <f>IF(マンアワー!E868&gt;0,LN(マンアワー!E868),0)</f>
        <v>5.6057088018442567</v>
      </c>
      <c r="F868" s="4">
        <f>IF(マンアワー!F868&gt;0,LN(マンアワー!F868),0)</f>
        <v>6.5696347661319185</v>
      </c>
      <c r="G868" s="4">
        <f>IF(マンアワー!G868&gt;0,LN(マンアワー!G868),0)</f>
        <v>7.1215559327469231</v>
      </c>
      <c r="H868" s="4">
        <f>IF(マンアワー!H868&gt;0,LN(マンアワー!H868),0)</f>
        <v>6.6734349877430734</v>
      </c>
      <c r="I868" s="4">
        <f>IF(マンアワー!I868&gt;0,LN(マンアワー!I868),0)</f>
        <v>7.8293668787752226</v>
      </c>
      <c r="K868" s="6">
        <f>E868-E$1098</f>
        <v>-2.3494230425647649</v>
      </c>
      <c r="L868" s="6">
        <f>F868-F$1098</f>
        <v>-1.7809694346514933</v>
      </c>
      <c r="M868" s="6">
        <f>G868-G$1098</f>
        <v>-1.4242833050668056</v>
      </c>
      <c r="N868" s="6">
        <f>H868-H$1098</f>
        <v>-1.4992822314552701</v>
      </c>
      <c r="O868" s="6">
        <f>I868-I$1098</f>
        <v>-0.31712131858922721</v>
      </c>
    </row>
    <row r="869" spans="1:15" x14ac:dyDescent="0.15">
      <c r="A869" s="1">
        <v>38</v>
      </c>
      <c r="B869" s="1" t="s">
        <v>318</v>
      </c>
      <c r="C869" s="1">
        <v>15</v>
      </c>
      <c r="D869" s="1" t="s">
        <v>28</v>
      </c>
      <c r="E869" s="4">
        <f>IF(マンアワー!E869&gt;0,LN(マンアワー!E869),0)</f>
        <v>10.672769623463774</v>
      </c>
      <c r="F869" s="4">
        <f>IF(マンアワー!F869&gt;0,LN(マンアワー!F869),0)</f>
        <v>10.617395588377159</v>
      </c>
      <c r="G869" s="4">
        <f>IF(マンアワー!G869&gt;0,LN(マンアワー!G869),0)</f>
        <v>10.653351970737722</v>
      </c>
      <c r="H869" s="4">
        <f>IF(マンアワー!H869&gt;0,LN(マンアワー!H869),0)</f>
        <v>10.470229390235863</v>
      </c>
      <c r="I869" s="4">
        <f>IF(マンアワー!I869&gt;0,LN(マンアワー!I869),0)</f>
        <v>10.098351656717428</v>
      </c>
      <c r="K869" s="6">
        <f>E869-E$1099</f>
        <v>-0.70041994722782341</v>
      </c>
      <c r="L869" s="6">
        <f>F869-F$1099</f>
        <v>-0.68411496964998619</v>
      </c>
      <c r="M869" s="6">
        <f>G869-G$1099</f>
        <v>-0.66310446971679049</v>
      </c>
      <c r="N869" s="6">
        <f>H869-H$1099</f>
        <v>-0.59861821965415807</v>
      </c>
      <c r="O869" s="6">
        <f>I869-I$1099</f>
        <v>-0.64415635526730952</v>
      </c>
    </row>
    <row r="870" spans="1:15" x14ac:dyDescent="0.15">
      <c r="A870" s="1">
        <v>38</v>
      </c>
      <c r="B870" s="1" t="s">
        <v>317</v>
      </c>
      <c r="C870" s="1">
        <v>16</v>
      </c>
      <c r="D870" s="1" t="s">
        <v>11</v>
      </c>
      <c r="E870" s="4">
        <f>IF(マンアワー!E870&gt;0,LN(マンアワー!E870),0)</f>
        <v>11.819546782810313</v>
      </c>
      <c r="F870" s="4">
        <f>IF(マンアワー!F870&gt;0,LN(マンアワー!F870),0)</f>
        <v>12.072439131055017</v>
      </c>
      <c r="G870" s="4">
        <f>IF(マンアワー!G870&gt;0,LN(マンアワー!G870),0)</f>
        <v>11.989501364693567</v>
      </c>
      <c r="H870" s="4">
        <f>IF(マンアワー!H870&gt;0,LN(マンアワー!H870),0)</f>
        <v>12.019202280919584</v>
      </c>
      <c r="I870" s="4">
        <f>IF(マンアワー!I870&gt;0,LN(マンアワー!I870),0)</f>
        <v>11.727013290579475</v>
      </c>
      <c r="K870" s="6">
        <f>E870-E$1100</f>
        <v>-0.16274686175503028</v>
      </c>
      <c r="L870" s="6">
        <f>F870-F$1100</f>
        <v>-0.21349065798312772</v>
      </c>
      <c r="M870" s="6">
        <f>G870-G$1100</f>
        <v>-0.27600409379236446</v>
      </c>
      <c r="N870" s="6">
        <f>H870-H$1100</f>
        <v>-0.23251977676223845</v>
      </c>
      <c r="O870" s="6">
        <f>I870-I$1100</f>
        <v>-0.24214565617999284</v>
      </c>
    </row>
    <row r="871" spans="1:15" x14ac:dyDescent="0.15">
      <c r="A871" s="1">
        <v>38</v>
      </c>
      <c r="B871" s="1" t="s">
        <v>317</v>
      </c>
      <c r="C871" s="1">
        <v>17</v>
      </c>
      <c r="D871" s="1" t="s">
        <v>12</v>
      </c>
      <c r="E871" s="4">
        <f>IF(マンアワー!E871&gt;0,LN(マンアワー!E871),0)</f>
        <v>9.0818954671784127</v>
      </c>
      <c r="F871" s="4">
        <f>IF(マンアワー!F871&gt;0,LN(マンアワー!F871),0)</f>
        <v>9.184253302202448</v>
      </c>
      <c r="G871" s="4">
        <f>IF(マンアワー!G871&gt;0,LN(マンアワー!G871),0)</f>
        <v>9.2793952463011458</v>
      </c>
      <c r="H871" s="4">
        <f>IF(マンアワー!H871&gt;0,LN(マンアワー!H871),0)</f>
        <v>9.322868161175851</v>
      </c>
      <c r="I871" s="4">
        <f>IF(マンアワー!I871&gt;0,LN(マンアワー!I871),0)</f>
        <v>9.2443664035241842</v>
      </c>
      <c r="K871" s="6">
        <f>E871-E$1101</f>
        <v>-9.0609869027172607E-2</v>
      </c>
      <c r="L871" s="6">
        <f>F871-F$1101</f>
        <v>-0.15168701526435946</v>
      </c>
      <c r="M871" s="6">
        <f>G871-G$1101</f>
        <v>-0.167915551392257</v>
      </c>
      <c r="N871" s="6">
        <f>H871-H$1101</f>
        <v>-0.17385330275327426</v>
      </c>
      <c r="O871" s="6">
        <f>I871-I$1101</f>
        <v>-0.20015787155269038</v>
      </c>
    </row>
    <row r="872" spans="1:15" x14ac:dyDescent="0.15">
      <c r="A872" s="1">
        <v>38</v>
      </c>
      <c r="B872" s="1" t="s">
        <v>317</v>
      </c>
      <c r="C872" s="1">
        <v>18</v>
      </c>
      <c r="D872" s="1" t="s">
        <v>13</v>
      </c>
      <c r="E872" s="4">
        <f>IF(マンアワー!E872&gt;0,LN(マンアワー!E872),0)</f>
        <v>12.351399142670104</v>
      </c>
      <c r="F872" s="4">
        <f>IF(マンアワー!F872&gt;0,LN(マンアワー!F872),0)</f>
        <v>12.50348461952111</v>
      </c>
      <c r="G872" s="4">
        <f>IF(マンアワー!G872&gt;0,LN(マンアワー!G872),0)</f>
        <v>12.354961354170005</v>
      </c>
      <c r="H872" s="4">
        <f>IF(マンアワー!H872&gt;0,LN(マンアワー!H872),0)</f>
        <v>12.024867186384986</v>
      </c>
      <c r="I872" s="4">
        <f>IF(マンアワー!I872&gt;0,LN(マンアワー!I872),0)</f>
        <v>12.081510464693626</v>
      </c>
      <c r="K872" s="6">
        <f>E872-E$1102</f>
        <v>-0.23718133131220931</v>
      </c>
      <c r="L872" s="6">
        <f>F872-F$1102</f>
        <v>-0.20992525740469681</v>
      </c>
      <c r="M872" s="6">
        <f>G872-G$1102</f>
        <v>-0.29014338081715252</v>
      </c>
      <c r="N872" s="6">
        <f>H872-H$1102</f>
        <v>-0.48331066609137885</v>
      </c>
      <c r="O872" s="6">
        <f>I872-I$1102</f>
        <v>-0.25439525855705014</v>
      </c>
    </row>
    <row r="873" spans="1:15" x14ac:dyDescent="0.15">
      <c r="A873" s="1">
        <v>38</v>
      </c>
      <c r="B873" s="1" t="s">
        <v>317</v>
      </c>
      <c r="C873" s="1">
        <v>19</v>
      </c>
      <c r="D873" s="1" t="s">
        <v>14</v>
      </c>
      <c r="E873" s="4">
        <f>IF(マンアワー!E873&gt;0,LN(マンアワー!E873),0)</f>
        <v>10.144993329133914</v>
      </c>
      <c r="F873" s="4">
        <f>IF(マンアワー!F873&gt;0,LN(マンアワー!F873),0)</f>
        <v>10.451088032189602</v>
      </c>
      <c r="G873" s="4">
        <f>IF(マンアワー!G873&gt;0,LN(マンアワー!G873),0)</f>
        <v>10.533439619248764</v>
      </c>
      <c r="H873" s="4">
        <f>IF(マンアワー!H873&gt;0,LN(マンアワー!H873),0)</f>
        <v>10.317250816613432</v>
      </c>
      <c r="I873" s="4">
        <f>IF(マンアワー!I873&gt;0,LN(マンアワー!I873),0)</f>
        <v>10.438324847867806</v>
      </c>
      <c r="K873" s="6">
        <f>E873-E$1103</f>
        <v>-0.30781182720179601</v>
      </c>
      <c r="L873" s="6">
        <f>F873-F$1103</f>
        <v>-0.2868015605187022</v>
      </c>
      <c r="M873" s="6">
        <f>G873-G$1103</f>
        <v>-0.31065441223459089</v>
      </c>
      <c r="N873" s="6">
        <f>H873-H$1103</f>
        <v>-0.39780638057748519</v>
      </c>
      <c r="O873" s="6">
        <f>I873-I$1103</f>
        <v>-0.2364571486994862</v>
      </c>
    </row>
    <row r="874" spans="1:15" x14ac:dyDescent="0.15">
      <c r="A874" s="1">
        <v>38</v>
      </c>
      <c r="B874" s="1" t="s">
        <v>317</v>
      </c>
      <c r="C874" s="1">
        <v>20</v>
      </c>
      <c r="D874" s="1" t="s">
        <v>15</v>
      </c>
      <c r="E874" s="4">
        <f>IF(マンアワー!E874&gt;0,LN(マンアワー!E874),0)</f>
        <v>8.3077430526576599</v>
      </c>
      <c r="F874" s="4">
        <f>IF(マンアワー!F874&gt;0,LN(マンアワー!F874),0)</f>
        <v>8.7350372996029542</v>
      </c>
      <c r="G874" s="4">
        <f>IF(マンアワー!G874&gt;0,LN(マンアワー!G874),0)</f>
        <v>9.3042777381319084</v>
      </c>
      <c r="H874" s="4">
        <f>IF(マンアワー!H874&gt;0,LN(マンアワー!H874),0)</f>
        <v>9.226913490114157</v>
      </c>
      <c r="I874" s="4">
        <f>IF(マンアワー!I874&gt;0,LN(マンアワー!I874),0)</f>
        <v>9.2825663665556934</v>
      </c>
      <c r="K874" s="6">
        <f>E874-E$1104</f>
        <v>-0.36332043400222602</v>
      </c>
      <c r="L874" s="6">
        <f>F874-F$1104</f>
        <v>-0.54132709756295405</v>
      </c>
      <c r="M874" s="6">
        <f>G874-G$1104</f>
        <v>-0.3628220142080103</v>
      </c>
      <c r="N874" s="6">
        <f>H874-H$1104</f>
        <v>-0.47591611785016674</v>
      </c>
      <c r="O874" s="6">
        <f>I874-I$1104</f>
        <v>-0.3746036316643746</v>
      </c>
    </row>
    <row r="875" spans="1:15" x14ac:dyDescent="0.15">
      <c r="A875" s="1">
        <v>38</v>
      </c>
      <c r="B875" s="1" t="s">
        <v>317</v>
      </c>
      <c r="C875" s="1">
        <v>21</v>
      </c>
      <c r="D875" s="1" t="s">
        <v>16</v>
      </c>
      <c r="E875" s="4">
        <f>IF(マンアワー!E875&gt;0,LN(マンアワー!E875),0)</f>
        <v>11.682971051748666</v>
      </c>
      <c r="F875" s="4">
        <f>IF(マンアワー!F875&gt;0,LN(マンアワー!F875),0)</f>
        <v>11.578249445292748</v>
      </c>
      <c r="G875" s="4">
        <f>IF(マンアワー!G875&gt;0,LN(マンアワー!G875),0)</f>
        <v>11.519155234949935</v>
      </c>
      <c r="H875" s="4">
        <f>IF(マンアワー!H875&gt;0,LN(マンアワー!H875),0)</f>
        <v>11.318465334958265</v>
      </c>
      <c r="I875" s="4">
        <f>IF(マンアワー!I875&gt;0,LN(マンアワー!I875),0)</f>
        <v>11.292214971216868</v>
      </c>
      <c r="K875" s="6">
        <f>E875-E$1105</f>
        <v>0.12280067402417849</v>
      </c>
      <c r="L875" s="6">
        <f>F875-F$1105</f>
        <v>-3.6199980310321678E-2</v>
      </c>
      <c r="M875" s="6">
        <f>G875-G$1105</f>
        <v>-0.13694406572878037</v>
      </c>
      <c r="N875" s="6">
        <f>H875-H$1105</f>
        <v>-0.3018200453635238</v>
      </c>
      <c r="O875" s="6">
        <f>I875-I$1105</f>
        <v>-0.23892788075110261</v>
      </c>
    </row>
    <row r="876" spans="1:15" x14ac:dyDescent="0.15">
      <c r="A876" s="1">
        <v>38</v>
      </c>
      <c r="B876" s="1" t="s">
        <v>188</v>
      </c>
      <c r="C876" s="1">
        <v>22</v>
      </c>
      <c r="D876" s="1" t="s">
        <v>8</v>
      </c>
      <c r="E876" s="4">
        <f>IF(マンアワー!E876&gt;0,LN(マンアワー!E876),0)</f>
        <v>12.380557365927963</v>
      </c>
      <c r="F876" s="4">
        <f>IF(マンアワー!F876&gt;0,LN(マンアワー!F876),0)</f>
        <v>12.553585741218654</v>
      </c>
      <c r="G876" s="4">
        <f>IF(マンアワー!G876&gt;0,LN(マンアワー!G876),0)</f>
        <v>12.820312457054166</v>
      </c>
      <c r="H876" s="4">
        <f>IF(マンアワー!H876&gt;0,LN(マンアワー!H876),0)</f>
        <v>12.849528264301593</v>
      </c>
      <c r="I876" s="4">
        <f>IF(マンアワー!I876&gt;0,LN(マンアワー!I876),0)</f>
        <v>12.906469245571323</v>
      </c>
      <c r="K876" s="6">
        <f>E876-E$1106</f>
        <v>-0.18266102344803592</v>
      </c>
      <c r="L876" s="6">
        <f>F876-F$1106</f>
        <v>-0.26390285124396407</v>
      </c>
      <c r="M876" s="6">
        <f>G876-G$1106</f>
        <v>-0.24698577591980531</v>
      </c>
      <c r="N876" s="6">
        <f>H876-H$1106</f>
        <v>-0.33583090713329966</v>
      </c>
      <c r="O876" s="6">
        <f>I876-I$1106</f>
        <v>-0.38680013235425648</v>
      </c>
    </row>
    <row r="877" spans="1:15" x14ac:dyDescent="0.15">
      <c r="A877" s="1">
        <v>38</v>
      </c>
      <c r="B877" s="1" t="s">
        <v>188</v>
      </c>
      <c r="C877" s="1">
        <v>23</v>
      </c>
      <c r="D877" s="1" t="s">
        <v>29</v>
      </c>
      <c r="E877" s="4">
        <f>IF(マンアワー!E877&gt;0,LN(マンアワー!E877),0)</f>
        <v>11.391282496238944</v>
      </c>
      <c r="F877" s="4">
        <f>IF(マンアワー!F877&gt;0,LN(マンアワー!F877),0)</f>
        <v>11.420417945425886</v>
      </c>
      <c r="G877" s="4">
        <f>IF(マンアワー!G877&gt;0,LN(マンアワー!G877),0)</f>
        <v>11.484051428488341</v>
      </c>
      <c r="H877" s="4">
        <f>IF(マンアワー!H877&gt;0,LN(マンアワー!H877),0)</f>
        <v>11.373751268352496</v>
      </c>
      <c r="I877" s="4">
        <f>IF(マンアワー!I877&gt;0,LN(マンアワー!I877),0)</f>
        <v>11.147750328674729</v>
      </c>
      <c r="K877" s="6">
        <f>E877-E$1107</f>
        <v>-0.21944487441805904</v>
      </c>
      <c r="L877" s="6">
        <f>F877-F$1107</f>
        <v>-0.3363769764020148</v>
      </c>
      <c r="M877" s="6">
        <f>G877-G$1107</f>
        <v>-0.25458288587028477</v>
      </c>
      <c r="N877" s="6">
        <f>H877-H$1107</f>
        <v>-0.28786959288143343</v>
      </c>
      <c r="O877" s="6">
        <f>I877-I$1107</f>
        <v>-0.34912217754859221</v>
      </c>
    </row>
    <row r="878" spans="1:15" x14ac:dyDescent="0.15">
      <c r="A878" s="1">
        <v>39</v>
      </c>
      <c r="B878" s="1" t="s">
        <v>319</v>
      </c>
      <c r="C878" s="1">
        <v>1</v>
      </c>
      <c r="D878" s="1" t="s">
        <v>9</v>
      </c>
      <c r="E878" s="4">
        <f>IF(マンアワー!E878&gt;0,LN(マンアワー!E878),0)</f>
        <v>12.490757089267639</v>
      </c>
      <c r="F878" s="4">
        <f>IF(マンアワー!F878&gt;0,LN(マンアワー!F878),0)</f>
        <v>12.15182609847097</v>
      </c>
      <c r="G878" s="4">
        <f>IF(マンアワー!G878&gt;0,LN(マンアワー!G878),0)</f>
        <v>11.800461402511491</v>
      </c>
      <c r="H878" s="4">
        <f>IF(マンアワー!H878&gt;0,LN(マンアワー!H878),0)</f>
        <v>11.419113950405199</v>
      </c>
      <c r="I878" s="4">
        <f>IF(マンアワー!I878&gt;0,LN(マンアワー!I878),0)</f>
        <v>11.25407810038228</v>
      </c>
      <c r="K878" s="6">
        <f>E878-E$1085</f>
        <v>-0.33727455163983855</v>
      </c>
      <c r="L878" s="6">
        <f>F878-F$1085</f>
        <v>-0.25777631961349812</v>
      </c>
      <c r="M878" s="6">
        <f>G878-G$1085</f>
        <v>-0.20574568174233043</v>
      </c>
      <c r="N878" s="6">
        <f>H878-H$1085</f>
        <v>-0.16194214431548026</v>
      </c>
      <c r="O878" s="6">
        <f>I878-I$1085</f>
        <v>-8.8670778328955535E-2</v>
      </c>
    </row>
    <row r="879" spans="1:15" x14ac:dyDescent="0.15">
      <c r="A879" s="1">
        <v>39</v>
      </c>
      <c r="B879" s="1" t="s">
        <v>319</v>
      </c>
      <c r="C879" s="1">
        <v>2</v>
      </c>
      <c r="D879" s="1" t="s">
        <v>10</v>
      </c>
      <c r="E879" s="4">
        <f>IF(マンアワー!E879&gt;0,LN(マンアワー!E879),0)</f>
        <v>8.5469598891884875</v>
      </c>
      <c r="F879" s="4">
        <f>IF(マンアワー!F879&gt;0,LN(マンアワー!F879),0)</f>
        <v>8.3742801332671242</v>
      </c>
      <c r="G879" s="4">
        <f>IF(マンアワー!G879&gt;0,LN(マンアワー!G879),0)</f>
        <v>8.1375674114291723</v>
      </c>
      <c r="H879" s="4">
        <f>IF(マンアワー!H879&gt;0,LN(マンアワー!H879),0)</f>
        <v>7.9929301341669818</v>
      </c>
      <c r="I879" s="4">
        <f>IF(マンアワー!I879&gt;0,LN(マンアワー!I879),0)</f>
        <v>7.1521047770181108</v>
      </c>
      <c r="K879" s="6">
        <f>E879-E$1086</f>
        <v>-0.30136641451751522</v>
      </c>
      <c r="L879" s="6">
        <f>F879-F$1086</f>
        <v>5.355854268181659E-2</v>
      </c>
      <c r="M879" s="6">
        <f>G879-G$1086</f>
        <v>6.1835197464072067E-2</v>
      </c>
      <c r="N879" s="6">
        <f>H879-H$1086</f>
        <v>0.27398556497901794</v>
      </c>
      <c r="O879" s="6">
        <f>I879-I$1086</f>
        <v>0.17569091278071625</v>
      </c>
    </row>
    <row r="880" spans="1:15" x14ac:dyDescent="0.15">
      <c r="A880" s="1">
        <v>39</v>
      </c>
      <c r="B880" s="1" t="s">
        <v>320</v>
      </c>
      <c r="C880" s="1">
        <v>3</v>
      </c>
      <c r="D880" s="1" t="s">
        <v>17</v>
      </c>
      <c r="E880" s="4">
        <f>IF(マンアワー!E880&gt;0,LN(マンアワー!E880),0)</f>
        <v>9.7225502509932795</v>
      </c>
      <c r="F880" s="4">
        <f>IF(マンアワー!F880&gt;0,LN(マンアワー!F880),0)</f>
        <v>9.707382116403604</v>
      </c>
      <c r="G880" s="4">
        <f>IF(マンアワー!G880&gt;0,LN(マンアワー!G880),0)</f>
        <v>9.784460454620767</v>
      </c>
      <c r="H880" s="4">
        <f>IF(マンアワー!H880&gt;0,LN(マンアワー!H880),0)</f>
        <v>9.5291790202673479</v>
      </c>
      <c r="I880" s="4">
        <f>IF(マンアワー!I880&gt;0,LN(マンアワー!I880),0)</f>
        <v>9.4529684474950724</v>
      </c>
      <c r="K880" s="6">
        <f>E880-E$1087</f>
        <v>-0.98699644328065972</v>
      </c>
      <c r="L880" s="6">
        <f>F880-F$1087</f>
        <v>-1.0107466074076363</v>
      </c>
      <c r="M880" s="6">
        <f>G880-G$1087</f>
        <v>-1.0394386487267919</v>
      </c>
      <c r="N880" s="6">
        <f>H880-H$1087</f>
        <v>-1.1976893722926292</v>
      </c>
      <c r="O880" s="6">
        <f>I880-I$1087</f>
        <v>-1.1535474424099394</v>
      </c>
    </row>
    <row r="881" spans="1:15" x14ac:dyDescent="0.15">
      <c r="A881" s="1">
        <v>39</v>
      </c>
      <c r="B881" s="1" t="s">
        <v>320</v>
      </c>
      <c r="C881" s="1">
        <v>4</v>
      </c>
      <c r="D881" s="1" t="s">
        <v>18</v>
      </c>
      <c r="E881" s="4">
        <f>IF(マンアワー!E881&gt;0,LN(マンアワー!E881),0)</f>
        <v>9.3502946887507523</v>
      </c>
      <c r="F881" s="4">
        <f>IF(マンアワー!F881&gt;0,LN(マンアワー!F881),0)</f>
        <v>9.8243054398042293</v>
      </c>
      <c r="G881" s="4">
        <f>IF(マンアワー!G881&gt;0,LN(マンアワー!G881),0)</f>
        <v>10.009801834076699</v>
      </c>
      <c r="H881" s="4">
        <f>IF(マンアワー!H881&gt;0,LN(マンアワー!H881),0)</f>
        <v>8.9935766184560748</v>
      </c>
      <c r="I881" s="4">
        <f>IF(マンアワー!I881&gt;0,LN(マンアワー!I881),0)</f>
        <v>8.0354335569700961</v>
      </c>
      <c r="K881" s="6">
        <f>E881-E$1088</f>
        <v>-1.5587726314620109</v>
      </c>
      <c r="L881" s="6">
        <f>F881-F$1088</f>
        <v>-1.031704432643199</v>
      </c>
      <c r="M881" s="6">
        <f>G881-G$1088</f>
        <v>-0.86530963674621475</v>
      </c>
      <c r="N881" s="6">
        <f>H881-H$1088</f>
        <v>-1.2242615127192362</v>
      </c>
      <c r="O881" s="6">
        <f>I881-I$1088</f>
        <v>-1.3996950856139172</v>
      </c>
    </row>
    <row r="882" spans="1:15" x14ac:dyDescent="0.15">
      <c r="A882" s="1">
        <v>39</v>
      </c>
      <c r="B882" s="1" t="s">
        <v>320</v>
      </c>
      <c r="C882" s="1">
        <v>5</v>
      </c>
      <c r="D882" s="1" t="s">
        <v>19</v>
      </c>
      <c r="E882" s="4">
        <f>IF(マンアワー!E882&gt;0,LN(マンアワー!E882),0)</f>
        <v>9.4048622260702661</v>
      </c>
      <c r="F882" s="4">
        <f>IF(マンアワー!F882&gt;0,LN(マンアワー!F882),0)</f>
        <v>8.9751760721941451</v>
      </c>
      <c r="G882" s="4">
        <f>IF(マンアワー!G882&gt;0,LN(マンアワー!G882),0)</f>
        <v>8.8764586055581916</v>
      </c>
      <c r="H882" s="4">
        <f>IF(マンアワー!H882&gt;0,LN(マンアワー!H882),0)</f>
        <v>8.8753921112196021</v>
      </c>
      <c r="I882" s="4">
        <f>IF(マンアワー!I882&gt;0,LN(マンアワー!I882),0)</f>
        <v>8.5426171490174632</v>
      </c>
      <c r="K882" s="6">
        <f>E882-E$1089</f>
        <v>6.2404343319578004E-2</v>
      </c>
      <c r="L882" s="6">
        <f>F882-F$1089</f>
        <v>-0.21140247688439295</v>
      </c>
      <c r="M882" s="6">
        <f>G882-G$1089</f>
        <v>-0.37054612658031161</v>
      </c>
      <c r="N882" s="6">
        <f>H882-H$1089</f>
        <v>-0.18651717234217635</v>
      </c>
      <c r="O882" s="6">
        <f>I882-I$1089</f>
        <v>-0.22062297339091863</v>
      </c>
    </row>
    <row r="883" spans="1:15" x14ac:dyDescent="0.15">
      <c r="A883" s="1">
        <v>39</v>
      </c>
      <c r="B883" s="1" t="s">
        <v>320</v>
      </c>
      <c r="C883" s="1">
        <v>6</v>
      </c>
      <c r="D883" s="1" t="s">
        <v>3</v>
      </c>
      <c r="E883" s="4">
        <f>IF(マンアワー!E883&gt;0,LN(マンアワー!E883),0)</f>
        <v>7.7768409283993796</v>
      </c>
      <c r="F883" s="4">
        <f>IF(マンアワー!F883&gt;0,LN(マンアワー!F883),0)</f>
        <v>6.5318566976167611</v>
      </c>
      <c r="G883" s="4">
        <f>IF(マンアワー!G883&gt;0,LN(マンアワー!G883),0)</f>
        <v>6.9373846131850074</v>
      </c>
      <c r="H883" s="4">
        <f>IF(マンアワー!H883&gt;0,LN(マンアワー!H883),0)</f>
        <v>6.910255899303789</v>
      </c>
      <c r="I883" s="4">
        <f>IF(マンアワー!I883&gt;0,LN(マンアワー!I883),0)</f>
        <v>6.8335889111269292</v>
      </c>
      <c r="K883" s="6">
        <f>E883-E$1090</f>
        <v>-1.5679078222692384</v>
      </c>
      <c r="L883" s="6">
        <f>F883-F$1090</f>
        <v>-2.6011195397746212</v>
      </c>
      <c r="M883" s="6">
        <f>G883-G$1090</f>
        <v>-2.2330952708870688</v>
      </c>
      <c r="N883" s="6">
        <f>H883-H$1090</f>
        <v>-2.2210792368565491</v>
      </c>
      <c r="O883" s="6">
        <f>I883-I$1090</f>
        <v>-2.160043949890742</v>
      </c>
    </row>
    <row r="884" spans="1:15" x14ac:dyDescent="0.15">
      <c r="A884" s="1">
        <v>39</v>
      </c>
      <c r="B884" s="1" t="s">
        <v>320</v>
      </c>
      <c r="C884" s="1">
        <v>7</v>
      </c>
      <c r="D884" s="1" t="s">
        <v>20</v>
      </c>
      <c r="E884" s="4">
        <f>IF(マンアワー!E884&gt;0,LN(マンアワー!E884),0)</f>
        <v>4.6113867869118632</v>
      </c>
      <c r="F884" s="4">
        <f>IF(マンアワー!F884&gt;0,LN(マンアワー!F884),0)</f>
        <v>4.0737795443428819</v>
      </c>
      <c r="G884" s="4">
        <f>IF(マンアワー!G884&gt;0,LN(マンアワー!G884),0)</f>
        <v>4.3841030895647153</v>
      </c>
      <c r="H884" s="4">
        <f>IF(マンアワー!H884&gt;0,LN(マンアワー!H884),0)</f>
        <v>2.7219851012254246</v>
      </c>
      <c r="I884" s="4">
        <f>IF(マンアワー!I884&gt;0,LN(マンアワー!I884),0)</f>
        <v>4.0544804143631827</v>
      </c>
      <c r="K884" s="6">
        <f>E884-E$1091</f>
        <v>-1.8905646497732604</v>
      </c>
      <c r="L884" s="6">
        <f>F884-F$1091</f>
        <v>-2.4715228112963521</v>
      </c>
      <c r="M884" s="6">
        <f>G884-G$1091</f>
        <v>-2.0429269844983091</v>
      </c>
      <c r="N884" s="6">
        <f>H884-H$1091</f>
        <v>-3.600872132826697</v>
      </c>
      <c r="O884" s="6">
        <f>I884-I$1091</f>
        <v>-2.1628610841189184</v>
      </c>
    </row>
    <row r="885" spans="1:15" x14ac:dyDescent="0.15">
      <c r="A885" s="1">
        <v>39</v>
      </c>
      <c r="B885" s="1" t="s">
        <v>320</v>
      </c>
      <c r="C885" s="1">
        <v>8</v>
      </c>
      <c r="D885" s="1" t="s">
        <v>21</v>
      </c>
      <c r="E885" s="4">
        <f>IF(マンアワー!E885&gt;0,LN(マンアワー!E885),0)</f>
        <v>8.9940706930280498</v>
      </c>
      <c r="F885" s="4">
        <f>IF(マンアワー!F885&gt;0,LN(マンアワー!F885),0)</f>
        <v>9.1856586231052741</v>
      </c>
      <c r="G885" s="4">
        <f>IF(マンアワー!G885&gt;0,LN(マンアワー!G885),0)</f>
        <v>8.9451563862106784</v>
      </c>
      <c r="H885" s="4">
        <f>IF(マンアワー!H885&gt;0,LN(マンアワー!H885),0)</f>
        <v>8.7480851888575586</v>
      </c>
      <c r="I885" s="4">
        <f>IF(マンアワー!I885&gt;0,LN(マンアワー!I885),0)</f>
        <v>8.1578874717466565</v>
      </c>
      <c r="K885" s="6">
        <f>E885-E$1092</f>
        <v>-0.99567106320555432</v>
      </c>
      <c r="L885" s="6">
        <f>F885-F$1092</f>
        <v>-0.79394653593157294</v>
      </c>
      <c r="M885" s="6">
        <f>G885-G$1092</f>
        <v>-0.94121938812402028</v>
      </c>
      <c r="N885" s="6">
        <f>H885-H$1092</f>
        <v>-0.87695002280971224</v>
      </c>
      <c r="O885" s="6">
        <f>I885-I$1092</f>
        <v>-1.0056795799446281</v>
      </c>
    </row>
    <row r="886" spans="1:15" x14ac:dyDescent="0.15">
      <c r="A886" s="1">
        <v>39</v>
      </c>
      <c r="B886" s="1" t="s">
        <v>320</v>
      </c>
      <c r="C886" s="1">
        <v>9</v>
      </c>
      <c r="D886" s="1" t="s">
        <v>22</v>
      </c>
      <c r="E886" s="4">
        <f>IF(マンアワー!E886&gt;0,LN(マンアワー!E886),0)</f>
        <v>8.153121330969773</v>
      </c>
      <c r="F886" s="4">
        <f>IF(マンアワー!F886&gt;0,LN(マンアワー!F886),0)</f>
        <v>8.1708101271115314</v>
      </c>
      <c r="G886" s="4">
        <f>IF(マンアワー!G886&gt;0,LN(マンアワー!G886),0)</f>
        <v>7.6990701511798427</v>
      </c>
      <c r="H886" s="4">
        <f>IF(マンアワー!H886&gt;0,LN(マンアワー!H886),0)</f>
        <v>7.5673487433363489</v>
      </c>
      <c r="I886" s="4">
        <f>IF(マンアワー!I886&gt;0,LN(マンアワー!I886),0)</f>
        <v>7.5822664326661124</v>
      </c>
      <c r="K886" s="6">
        <f>E886-E$1093</f>
        <v>-1.7808037235462546</v>
      </c>
      <c r="L886" s="6">
        <f>F886-F$1093</f>
        <v>-1.5220250231568944</v>
      </c>
      <c r="M886" s="6">
        <f>G886-G$1093</f>
        <v>-1.8448437133285847</v>
      </c>
      <c r="N886" s="6">
        <f>H886-H$1093</f>
        <v>-1.7597562972038476</v>
      </c>
      <c r="O886" s="6">
        <f>I886-I$1093</f>
        <v>-1.7638383620632476</v>
      </c>
    </row>
    <row r="887" spans="1:15" x14ac:dyDescent="0.15">
      <c r="A887" s="1">
        <v>39</v>
      </c>
      <c r="B887" s="1" t="s">
        <v>320</v>
      </c>
      <c r="C887" s="1">
        <v>10</v>
      </c>
      <c r="D887" s="1" t="s">
        <v>23</v>
      </c>
      <c r="E887" s="4">
        <f>IF(マンアワー!E887&gt;0,LN(マンアワー!E887),0)</f>
        <v>8.9236997423337563</v>
      </c>
      <c r="F887" s="4">
        <f>IF(マンアワー!F887&gt;0,LN(マンアワー!F887),0)</f>
        <v>8.6947628769072605</v>
      </c>
      <c r="G887" s="4">
        <f>IF(マンアワー!G887&gt;0,LN(マンアワー!G887),0)</f>
        <v>8.713347635405146</v>
      </c>
      <c r="H887" s="4">
        <f>IF(マンアワー!H887&gt;0,LN(マンアワー!H887),0)</f>
        <v>8.3490221623757943</v>
      </c>
      <c r="I887" s="4">
        <f>IF(マンアワー!I887&gt;0,LN(マンアワー!I887),0)</f>
        <v>7.949308375297365</v>
      </c>
      <c r="K887" s="6">
        <f>E887-E$1094</f>
        <v>-1.1850147190932141</v>
      </c>
      <c r="L887" s="6">
        <f>F887-F$1094</f>
        <v>-1.3649316539547964</v>
      </c>
      <c r="M887" s="6">
        <f>G887-G$1094</f>
        <v>-1.5841253878772168</v>
      </c>
      <c r="N887" s="6">
        <f>H887-H$1094</f>
        <v>-1.7638407763050878</v>
      </c>
      <c r="O887" s="6">
        <f>I887-I$1094</f>
        <v>-1.9091525975470649</v>
      </c>
    </row>
    <row r="888" spans="1:15" x14ac:dyDescent="0.15">
      <c r="A888" s="1">
        <v>39</v>
      </c>
      <c r="B888" s="1" t="s">
        <v>320</v>
      </c>
      <c r="C888" s="1">
        <v>11</v>
      </c>
      <c r="D888" s="1" t="s">
        <v>24</v>
      </c>
      <c r="E888" s="4">
        <f>IF(マンアワー!E888&gt;0,LN(マンアワー!E888),0)</f>
        <v>9.3698330575115971</v>
      </c>
      <c r="F888" s="4">
        <f>IF(マンアワー!F888&gt;0,LN(マンアワー!F888),0)</f>
        <v>9.2870322619434837</v>
      </c>
      <c r="G888" s="4">
        <f>IF(マンアワー!G888&gt;0,LN(マンアワー!G888),0)</f>
        <v>9.2221014422652754</v>
      </c>
      <c r="H888" s="4">
        <f>IF(マンアワー!H888&gt;0,LN(マンアワー!H888),0)</f>
        <v>9.0748133967137523</v>
      </c>
      <c r="I888" s="4">
        <f>IF(マンアワー!I888&gt;0,LN(マンアワー!I888),0)</f>
        <v>8.8406925545424109</v>
      </c>
      <c r="K888" s="6">
        <f>E888-E$1095</f>
        <v>-0.82473939322129297</v>
      </c>
      <c r="L888" s="6">
        <f>F888-F$1095</f>
        <v>-0.96733736926914027</v>
      </c>
      <c r="M888" s="6">
        <f>G888-G$1095</f>
        <v>-1.2548533166482017</v>
      </c>
      <c r="N888" s="6">
        <f>H888-H$1095</f>
        <v>-1.3320713430782263</v>
      </c>
      <c r="O888" s="6">
        <f>I888-I$1095</f>
        <v>-1.435698913665016</v>
      </c>
    </row>
    <row r="889" spans="1:15" x14ac:dyDescent="0.15">
      <c r="A889" s="1">
        <v>39</v>
      </c>
      <c r="B889" s="1" t="s">
        <v>320</v>
      </c>
      <c r="C889" s="1">
        <v>12</v>
      </c>
      <c r="D889" s="1" t="s">
        <v>25</v>
      </c>
      <c r="E889" s="4">
        <f>IF(マンアワー!E889&gt;0,LN(マンアワー!E889),0)</f>
        <v>6.7702657590653947</v>
      </c>
      <c r="F889" s="4">
        <f>IF(マンアワー!F889&gt;0,LN(マンアワー!F889),0)</f>
        <v>8.0528030785134277</v>
      </c>
      <c r="G889" s="4">
        <f>IF(マンアワー!G889&gt;0,LN(マンアワー!G889),0)</f>
        <v>8.8566559839742975</v>
      </c>
      <c r="H889" s="4">
        <f>IF(マンアワー!H889&gt;0,LN(マンアワー!H889),0)</f>
        <v>9.0824380791885027</v>
      </c>
      <c r="I889" s="4">
        <f>IF(マンアワー!I889&gt;0,LN(マンアワー!I889),0)</f>
        <v>8.6779047165227929</v>
      </c>
      <c r="K889" s="6">
        <f>E889-E$1096</f>
        <v>-3.4186227126437911</v>
      </c>
      <c r="L889" s="6">
        <f>F889-F$1096</f>
        <v>-2.3627577676407157</v>
      </c>
      <c r="M889" s="6">
        <f>G889-G$1096</f>
        <v>-2.1242091868820054</v>
      </c>
      <c r="N889" s="6">
        <f>H889-H$1096</f>
        <v>-1.8005342828048807</v>
      </c>
      <c r="O889" s="6">
        <f>I889-I$1096</f>
        <v>-2.0155458205956176</v>
      </c>
    </row>
    <row r="890" spans="1:15" x14ac:dyDescent="0.15">
      <c r="A890" s="1">
        <v>39</v>
      </c>
      <c r="B890" s="1" t="s">
        <v>320</v>
      </c>
      <c r="C890" s="1">
        <v>13</v>
      </c>
      <c r="D890" s="1" t="s">
        <v>26</v>
      </c>
      <c r="E890" s="4">
        <f>IF(マンアワー!E890&gt;0,LN(マンアワー!E890),0)</f>
        <v>8.9551296387339043</v>
      </c>
      <c r="F890" s="4">
        <f>IF(マンアワー!F890&gt;0,LN(マンアワー!F890),0)</f>
        <v>8.6743549345802151</v>
      </c>
      <c r="G890" s="4">
        <f>IF(マンアワー!G890&gt;0,LN(マンアワー!G890),0)</f>
        <v>7.6698997524276402</v>
      </c>
      <c r="H890" s="4">
        <f>IF(マンアワー!H890&gt;0,LN(マンアワー!H890),0)</f>
        <v>7.7594770154412958</v>
      </c>
      <c r="I890" s="4">
        <f>IF(マンアワー!I890&gt;0,LN(マンアワー!I890),0)</f>
        <v>7.7675726737966357</v>
      </c>
      <c r="K890" s="6">
        <f>E890-E$1097</f>
        <v>-0.67842029948454829</v>
      </c>
      <c r="L890" s="6">
        <f>F890-F$1097</f>
        <v>-1.0916908116410955</v>
      </c>
      <c r="M890" s="6">
        <f>G890-G$1097</f>
        <v>-2.1454756100266712</v>
      </c>
      <c r="N890" s="6">
        <f>H890-H$1097</f>
        <v>-1.9729830204180336</v>
      </c>
      <c r="O890" s="6">
        <f>I890-I$1097</f>
        <v>-2.1713747067556408</v>
      </c>
    </row>
    <row r="891" spans="1:15" x14ac:dyDescent="0.15">
      <c r="A891" s="1">
        <v>39</v>
      </c>
      <c r="B891" s="1" t="s">
        <v>320</v>
      </c>
      <c r="C891" s="1">
        <v>14</v>
      </c>
      <c r="D891" s="1" t="s">
        <v>27</v>
      </c>
      <c r="E891" s="4">
        <f>IF(マンアワー!E891&gt;0,LN(マンアワー!E891),0)</f>
        <v>4.8814988731181383</v>
      </c>
      <c r="F891" s="4">
        <f>IF(マンアワー!F891&gt;0,LN(マンアワー!F891),0)</f>
        <v>5.8817287321301759</v>
      </c>
      <c r="G891" s="4">
        <f>IF(マンアワー!G891&gt;0,LN(マンアワー!G891),0)</f>
        <v>6.0996536773814238</v>
      </c>
      <c r="H891" s="4">
        <f>IF(マンアワー!H891&gt;0,LN(マンアワー!H891),0)</f>
        <v>5.9414629497378701</v>
      </c>
      <c r="I891" s="4">
        <f>IF(マンアワー!I891&gt;0,LN(マンアワー!I891),0)</f>
        <v>6.4837360956398769</v>
      </c>
      <c r="K891" s="6">
        <f>E891-E$1098</f>
        <v>-3.0736329712908832</v>
      </c>
      <c r="L891" s="6">
        <f>F891-F$1098</f>
        <v>-2.4688754686532359</v>
      </c>
      <c r="M891" s="6">
        <f>G891-G$1098</f>
        <v>-2.4461855604323048</v>
      </c>
      <c r="N891" s="6">
        <f>H891-H$1098</f>
        <v>-2.2312542694604733</v>
      </c>
      <c r="O891" s="6">
        <f>I891-I$1098</f>
        <v>-1.662752101724573</v>
      </c>
    </row>
    <row r="892" spans="1:15" x14ac:dyDescent="0.15">
      <c r="A892" s="1">
        <v>39</v>
      </c>
      <c r="B892" s="1" t="s">
        <v>320</v>
      </c>
      <c r="C892" s="1">
        <v>15</v>
      </c>
      <c r="D892" s="1" t="s">
        <v>28</v>
      </c>
      <c r="E892" s="4">
        <f>IF(マンアワー!E892&gt;0,LN(マンアワー!E892),0)</f>
        <v>10.395226871778933</v>
      </c>
      <c r="F892" s="4">
        <f>IF(マンアワー!F892&gt;0,LN(マンアワー!F892),0)</f>
        <v>10.218041131856532</v>
      </c>
      <c r="G892" s="4">
        <f>IF(マンアワー!G892&gt;0,LN(マンアワー!G892),0)</f>
        <v>10.115241301506943</v>
      </c>
      <c r="H892" s="4">
        <f>IF(マンアワー!H892&gt;0,LN(マンアワー!H892),0)</f>
        <v>9.7152055904887042</v>
      </c>
      <c r="I892" s="4">
        <f>IF(マンアワー!I892&gt;0,LN(マンアワー!I892),0)</f>
        <v>9.2837628815294799</v>
      </c>
      <c r="K892" s="6">
        <f>E892-E$1099</f>
        <v>-0.97796269891266441</v>
      </c>
      <c r="L892" s="6">
        <f>F892-F$1099</f>
        <v>-1.0834694261706126</v>
      </c>
      <c r="M892" s="6">
        <f>G892-G$1099</f>
        <v>-1.2012151389475694</v>
      </c>
      <c r="N892" s="6">
        <f>H892-H$1099</f>
        <v>-1.3536420194013168</v>
      </c>
      <c r="O892" s="6">
        <f>I892-I$1099</f>
        <v>-1.4587451304552577</v>
      </c>
    </row>
    <row r="893" spans="1:15" x14ac:dyDescent="0.15">
      <c r="A893" s="1">
        <v>39</v>
      </c>
      <c r="B893" s="1" t="s">
        <v>319</v>
      </c>
      <c r="C893" s="1">
        <v>16</v>
      </c>
      <c r="D893" s="1" t="s">
        <v>11</v>
      </c>
      <c r="E893" s="4">
        <f>IF(マンアワー!E893&gt;0,LN(マンアワー!E893),0)</f>
        <v>11.303665319261997</v>
      </c>
      <c r="F893" s="4">
        <f>IF(マンアワー!F893&gt;0,LN(マンアワー!F893),0)</f>
        <v>11.593999606570527</v>
      </c>
      <c r="G893" s="4">
        <f>IF(マンアワー!G893&gt;0,LN(マンアワー!G893),0)</f>
        <v>11.500408030332634</v>
      </c>
      <c r="H893" s="4">
        <f>IF(マンアワー!H893&gt;0,LN(マンアワー!H893),0)</f>
        <v>11.457464899813935</v>
      </c>
      <c r="I893" s="4">
        <f>IF(マンアワー!I893&gt;0,LN(マンアワー!I893),0)</f>
        <v>11.098295453977952</v>
      </c>
      <c r="K893" s="6">
        <f>E893-E$1100</f>
        <v>-0.67862832530334671</v>
      </c>
      <c r="L893" s="6">
        <f>F893-F$1100</f>
        <v>-0.69193018246761717</v>
      </c>
      <c r="M893" s="6">
        <f>G893-G$1100</f>
        <v>-0.76509742815329673</v>
      </c>
      <c r="N893" s="6">
        <f>H893-H$1100</f>
        <v>-0.79425715786788764</v>
      </c>
      <c r="O893" s="6">
        <f>I893-I$1100</f>
        <v>-0.87086349278151509</v>
      </c>
    </row>
    <row r="894" spans="1:15" x14ac:dyDescent="0.15">
      <c r="A894" s="1">
        <v>39</v>
      </c>
      <c r="B894" s="1" t="s">
        <v>319</v>
      </c>
      <c r="C894" s="1">
        <v>17</v>
      </c>
      <c r="D894" s="1" t="s">
        <v>12</v>
      </c>
      <c r="E894" s="4">
        <f>IF(マンアワー!E894&gt;0,LN(マンアワー!E894),0)</f>
        <v>8.4132740035564186</v>
      </c>
      <c r="F894" s="4">
        <f>IF(マンアワー!F894&gt;0,LN(マンアワー!F894),0)</f>
        <v>8.3603049961868194</v>
      </c>
      <c r="G894" s="4">
        <f>IF(マンアワー!G894&gt;0,LN(マンアワー!G894),0)</f>
        <v>8.4720405453739431</v>
      </c>
      <c r="H894" s="4">
        <f>IF(マンアワー!H894&gt;0,LN(マンアワー!H894),0)</f>
        <v>8.4571501917810767</v>
      </c>
      <c r="I894" s="4">
        <f>IF(マンアワー!I894&gt;0,LN(マンアワー!I894),0)</f>
        <v>8.3336300920802948</v>
      </c>
      <c r="K894" s="6">
        <f>E894-E$1101</f>
        <v>-0.75923133264916665</v>
      </c>
      <c r="L894" s="6">
        <f>F894-F$1101</f>
        <v>-0.97563532127998798</v>
      </c>
      <c r="M894" s="6">
        <f>G894-G$1101</f>
        <v>-0.97527025231945963</v>
      </c>
      <c r="N894" s="6">
        <f>H894-H$1101</f>
        <v>-1.0395712721480486</v>
      </c>
      <c r="O894" s="6">
        <f>I894-I$1101</f>
        <v>-1.1108941829965797</v>
      </c>
    </row>
    <row r="895" spans="1:15" x14ac:dyDescent="0.15">
      <c r="A895" s="1">
        <v>39</v>
      </c>
      <c r="B895" s="1" t="s">
        <v>319</v>
      </c>
      <c r="C895" s="1">
        <v>18</v>
      </c>
      <c r="D895" s="1" t="s">
        <v>13</v>
      </c>
      <c r="E895" s="4">
        <f>IF(マンアワー!E895&gt;0,LN(マンアワー!E895),0)</f>
        <v>11.896760143277731</v>
      </c>
      <c r="F895" s="4">
        <f>IF(マンアワー!F895&gt;0,LN(マンアワー!F895),0)</f>
        <v>11.987646972396595</v>
      </c>
      <c r="G895" s="4">
        <f>IF(マンアワー!G895&gt;0,LN(マンアワー!G895),0)</f>
        <v>11.750129612384139</v>
      </c>
      <c r="H895" s="4">
        <f>IF(マンアワー!H895&gt;0,LN(マンアワー!H895),0)</f>
        <v>11.742081690308281</v>
      </c>
      <c r="I895" s="4">
        <f>IF(マンアワー!I895&gt;0,LN(マンアワー!I895),0)</f>
        <v>11.451215683366309</v>
      </c>
      <c r="K895" s="6">
        <f>E895-E$1102</f>
        <v>-0.69182033070458182</v>
      </c>
      <c r="L895" s="6">
        <f>F895-F$1102</f>
        <v>-0.72576290452921199</v>
      </c>
      <c r="M895" s="6">
        <f>G895-G$1102</f>
        <v>-0.89497512260301804</v>
      </c>
      <c r="N895" s="6">
        <f>H895-H$1102</f>
        <v>-0.7660961621680844</v>
      </c>
      <c r="O895" s="6">
        <f>I895-I$1102</f>
        <v>-0.8846900398843669</v>
      </c>
    </row>
    <row r="896" spans="1:15" x14ac:dyDescent="0.15">
      <c r="A896" s="1">
        <v>39</v>
      </c>
      <c r="B896" s="1" t="s">
        <v>319</v>
      </c>
      <c r="C896" s="1">
        <v>19</v>
      </c>
      <c r="D896" s="1" t="s">
        <v>14</v>
      </c>
      <c r="E896" s="4">
        <f>IF(マンアワー!E896&gt;0,LN(マンアワー!E896),0)</f>
        <v>9.7158886117888628</v>
      </c>
      <c r="F896" s="4">
        <f>IF(マンアワー!F896&gt;0,LN(マンアワー!F896),0)</f>
        <v>9.9548121594896877</v>
      </c>
      <c r="G896" s="4">
        <f>IF(マンアワー!G896&gt;0,LN(マンアワー!G896),0)</f>
        <v>10.005110949539608</v>
      </c>
      <c r="H896" s="4">
        <f>IF(マンアワー!H896&gt;0,LN(マンアワー!H896),0)</f>
        <v>9.7513071651004601</v>
      </c>
      <c r="I896" s="4">
        <f>IF(マンアワー!I896&gt;0,LN(マンアワー!I896),0)</f>
        <v>9.6143045269430196</v>
      </c>
      <c r="K896" s="6">
        <f>E896-E$1103</f>
        <v>-0.73691654454684752</v>
      </c>
      <c r="L896" s="6">
        <f>F896-F$1103</f>
        <v>-0.783077433218617</v>
      </c>
      <c r="M896" s="6">
        <f>G896-G$1103</f>
        <v>-0.83898308194374671</v>
      </c>
      <c r="N896" s="6">
        <f>H896-H$1103</f>
        <v>-0.96375003209045751</v>
      </c>
      <c r="O896" s="6">
        <f>I896-I$1103</f>
        <v>-1.0604774696242725</v>
      </c>
    </row>
    <row r="897" spans="1:15" x14ac:dyDescent="0.15">
      <c r="A897" s="1">
        <v>39</v>
      </c>
      <c r="B897" s="1" t="s">
        <v>319</v>
      </c>
      <c r="C897" s="1">
        <v>20</v>
      </c>
      <c r="D897" s="1" t="s">
        <v>15</v>
      </c>
      <c r="E897" s="4">
        <f>IF(マンアワー!E897&gt;0,LN(マンアワー!E897),0)</f>
        <v>8.0137518110126145</v>
      </c>
      <c r="F897" s="4">
        <f>IF(マンアワー!F897&gt;0,LN(マンアワー!F897),0)</f>
        <v>8.5130677705165532</v>
      </c>
      <c r="G897" s="4">
        <f>IF(マンアワー!G897&gt;0,LN(マンアワー!G897),0)</f>
        <v>8.556335049877152</v>
      </c>
      <c r="H897" s="4">
        <f>IF(マンアワー!H897&gt;0,LN(マンアワー!H897),0)</f>
        <v>8.5430813831577037</v>
      </c>
      <c r="I897" s="4">
        <f>IF(マンアワー!I897&gt;0,LN(マンアワー!I897),0)</f>
        <v>8.4238529498316659</v>
      </c>
      <c r="K897" s="6">
        <f>E897-E$1104</f>
        <v>-0.65731167564727144</v>
      </c>
      <c r="L897" s="6">
        <f>F897-F$1104</f>
        <v>-0.76329662664935505</v>
      </c>
      <c r="M897" s="6">
        <f>G897-G$1104</f>
        <v>-1.1107647024627667</v>
      </c>
      <c r="N897" s="6">
        <f>H897-H$1104</f>
        <v>-1.15974822480662</v>
      </c>
      <c r="O897" s="6">
        <f>I897-I$1104</f>
        <v>-1.2333170483884022</v>
      </c>
    </row>
    <row r="898" spans="1:15" x14ac:dyDescent="0.15">
      <c r="A898" s="1">
        <v>39</v>
      </c>
      <c r="B898" s="1" t="s">
        <v>319</v>
      </c>
      <c r="C898" s="1">
        <v>21</v>
      </c>
      <c r="D898" s="1" t="s">
        <v>16</v>
      </c>
      <c r="E898" s="4">
        <f>IF(マンアワー!E898&gt;0,LN(マンアワー!E898),0)</f>
        <v>10.710888755610259</v>
      </c>
      <c r="F898" s="4">
        <f>IF(マンアワー!F898&gt;0,LN(マンアワー!F898),0)</f>
        <v>10.718500354609777</v>
      </c>
      <c r="G898" s="4">
        <f>IF(マンアワー!G898&gt;0,LN(マンアワー!G898),0)</f>
        <v>10.572769589521711</v>
      </c>
      <c r="H898" s="4">
        <f>IF(マンアワー!H898&gt;0,LN(マンアワー!H898),0)</f>
        <v>10.51994836552799</v>
      </c>
      <c r="I898" s="4">
        <f>IF(マンアワー!I898&gt;0,LN(マンアワー!I898),0)</f>
        <v>10.359915578772215</v>
      </c>
      <c r="K898" s="6">
        <f>E898-E$1105</f>
        <v>-0.84928162211422809</v>
      </c>
      <c r="L898" s="6">
        <f>F898-F$1105</f>
        <v>-0.89594907099329291</v>
      </c>
      <c r="M898" s="6">
        <f>G898-G$1105</f>
        <v>-1.0833297111570044</v>
      </c>
      <c r="N898" s="6">
        <f>H898-H$1105</f>
        <v>-1.1003370147937996</v>
      </c>
      <c r="O898" s="6">
        <f>I898-I$1105</f>
        <v>-1.1712272731957558</v>
      </c>
    </row>
    <row r="899" spans="1:15" x14ac:dyDescent="0.15">
      <c r="A899" s="1">
        <v>39</v>
      </c>
      <c r="B899" s="1" t="s">
        <v>191</v>
      </c>
      <c r="C899" s="1">
        <v>22</v>
      </c>
      <c r="D899" s="1" t="s">
        <v>8</v>
      </c>
      <c r="E899" s="4">
        <f>IF(マンアワー!E899&gt;0,LN(マンアワー!E899),0)</f>
        <v>11.978911541043615</v>
      </c>
      <c r="F899" s="4">
        <f>IF(マンアワー!F899&gt;0,LN(マンアワー!F899),0)</f>
        <v>12.15315255058877</v>
      </c>
      <c r="G899" s="4">
        <f>IF(マンアワー!G899&gt;0,LN(マンアワー!G899),0)</f>
        <v>12.324516792200354</v>
      </c>
      <c r="H899" s="4">
        <f>IF(マンアワー!H899&gt;0,LN(マンアワー!H899),0)</f>
        <v>12.328228472984845</v>
      </c>
      <c r="I899" s="4">
        <f>IF(マンアワー!I899&gt;0,LN(マンアワー!I899),0)</f>
        <v>12.299911904380156</v>
      </c>
      <c r="K899" s="6">
        <f>E899-E$1106</f>
        <v>-0.58430684833238367</v>
      </c>
      <c r="L899" s="6">
        <f>F899-F$1106</f>
        <v>-0.66433604187384887</v>
      </c>
      <c r="M899" s="6">
        <f>G899-G$1106</f>
        <v>-0.74278144077361752</v>
      </c>
      <c r="N899" s="6">
        <f>H899-H$1106</f>
        <v>-0.85713069845004775</v>
      </c>
      <c r="O899" s="6">
        <f>I899-I$1106</f>
        <v>-0.99335747354542292</v>
      </c>
    </row>
    <row r="900" spans="1:15" x14ac:dyDescent="0.15">
      <c r="A900" s="1">
        <v>39</v>
      </c>
      <c r="B900" s="1" t="s">
        <v>191</v>
      </c>
      <c r="C900" s="1">
        <v>23</v>
      </c>
      <c r="D900" s="1" t="s">
        <v>29</v>
      </c>
      <c r="E900" s="4">
        <f>IF(マンアワー!E900&gt;0,LN(マンアワー!E900),0)</f>
        <v>11.052572453048604</v>
      </c>
      <c r="F900" s="4">
        <f>IF(マンアワー!F900&gt;0,LN(マンアワー!F900),0)</f>
        <v>11.158817505958305</v>
      </c>
      <c r="G900" s="4">
        <f>IF(マンアワー!G900&gt;0,LN(マンアワー!G900),0)</f>
        <v>11.113029713210178</v>
      </c>
      <c r="H900" s="4">
        <f>IF(マンアワー!H900&gt;0,LN(マンアワー!H900),0)</f>
        <v>11.003655478640662</v>
      </c>
      <c r="I900" s="4">
        <f>IF(マンアワー!I900&gt;0,LN(マンアワー!I900),0)</f>
        <v>10.790182316599237</v>
      </c>
      <c r="K900" s="6">
        <f>E900-E$1107</f>
        <v>-0.55815491760839819</v>
      </c>
      <c r="L900" s="6">
        <f>F900-F$1107</f>
        <v>-0.59797741586959496</v>
      </c>
      <c r="M900" s="6">
        <f>G900-G$1107</f>
        <v>-0.62560460114844751</v>
      </c>
      <c r="N900" s="6">
        <f>H900-H$1107</f>
        <v>-0.65796538259326809</v>
      </c>
      <c r="O900" s="6">
        <f>I900-I$1107</f>
        <v>-0.70669018962408359</v>
      </c>
    </row>
    <row r="901" spans="1:15" x14ac:dyDescent="0.15">
      <c r="A901" s="1">
        <v>40</v>
      </c>
      <c r="B901" s="1" t="s">
        <v>321</v>
      </c>
      <c r="C901" s="1">
        <v>1</v>
      </c>
      <c r="D901" s="1" t="s">
        <v>9</v>
      </c>
      <c r="E901" s="4">
        <f>IF(マンアワー!E901&gt;0,LN(マンアワー!E901),0)</f>
        <v>13.137375717523</v>
      </c>
      <c r="F901" s="4">
        <f>IF(マンアワー!F901&gt;0,LN(マンアワー!F901),0)</f>
        <v>12.743460948166888</v>
      </c>
      <c r="G901" s="4">
        <f>IF(マンアワー!G901&gt;0,LN(マンアワー!G901),0)</f>
        <v>12.365107780678517</v>
      </c>
      <c r="H901" s="4">
        <f>IF(マンアワー!H901&gt;0,LN(マンアワー!H901),0)</f>
        <v>11.964313355314395</v>
      </c>
      <c r="I901" s="4">
        <f>IF(マンアワー!I901&gt;0,LN(マンアワー!I901),0)</f>
        <v>11.749480653054956</v>
      </c>
      <c r="K901" s="6">
        <f>E901-E$1085</f>
        <v>0.30934407661552221</v>
      </c>
      <c r="L901" s="6">
        <f>F901-F$1085</f>
        <v>0.33385853008241995</v>
      </c>
      <c r="M901" s="6">
        <f>G901-G$1085</f>
        <v>0.35890069642469591</v>
      </c>
      <c r="N901" s="6">
        <f>H901-H$1085</f>
        <v>0.3832572605937159</v>
      </c>
      <c r="O901" s="6">
        <f>I901-I$1085</f>
        <v>0.40673177434372043</v>
      </c>
    </row>
    <row r="902" spans="1:15" x14ac:dyDescent="0.15">
      <c r="A902" s="1">
        <v>40</v>
      </c>
      <c r="B902" s="1" t="s">
        <v>322</v>
      </c>
      <c r="C902" s="1">
        <v>2</v>
      </c>
      <c r="D902" s="1" t="s">
        <v>10</v>
      </c>
      <c r="E902" s="4">
        <f>IF(マンアワー!E902&gt;0,LN(マンアワー!E902),0)</f>
        <v>10.754042012711137</v>
      </c>
      <c r="F902" s="4">
        <f>IF(マンアワー!F902&gt;0,LN(マンアワー!F902),0)</f>
        <v>10.07240129601794</v>
      </c>
      <c r="G902" s="4">
        <f>IF(マンアワー!G902&gt;0,LN(マンアワー!G902),0)</f>
        <v>9.4652591482966315</v>
      </c>
      <c r="H902" s="4">
        <f>IF(マンアワー!H902&gt;0,LN(マンアワー!H902),0)</f>
        <v>8.1713642526164758</v>
      </c>
      <c r="I902" s="4">
        <f>IF(マンアワー!I902&gt;0,LN(マンアワー!I902),0)</f>
        <v>7.6303868530516299</v>
      </c>
      <c r="K902" s="6">
        <f>E902-E$1086</f>
        <v>1.9057157090051344</v>
      </c>
      <c r="L902" s="6">
        <f>F902-F$1086</f>
        <v>1.7516797054326325</v>
      </c>
      <c r="M902" s="6">
        <f>G902-G$1086</f>
        <v>1.3895269343315313</v>
      </c>
      <c r="N902" s="6">
        <f>H902-H$1086</f>
        <v>0.45241968342851191</v>
      </c>
      <c r="O902" s="6">
        <f>I902-I$1086</f>
        <v>0.65397298881423538</v>
      </c>
    </row>
    <row r="903" spans="1:15" x14ac:dyDescent="0.15">
      <c r="A903" s="1">
        <v>40</v>
      </c>
      <c r="B903" s="1" t="s">
        <v>323</v>
      </c>
      <c r="C903" s="1">
        <v>3</v>
      </c>
      <c r="D903" s="1" t="s">
        <v>17</v>
      </c>
      <c r="E903" s="4">
        <f>IF(マンアワー!E903&gt;0,LN(マンアワー!E903),0)</f>
        <v>11.586392428199467</v>
      </c>
      <c r="F903" s="4">
        <f>IF(マンアワー!F903&gt;0,LN(マンアワー!F903),0)</f>
        <v>11.519045021416636</v>
      </c>
      <c r="G903" s="4">
        <f>IF(マンアワー!G903&gt;0,LN(マンアワー!G903),0)</f>
        <v>11.605486361146774</v>
      </c>
      <c r="H903" s="4">
        <f>IF(マンアワー!H903&gt;0,LN(マンアワー!H903),0)</f>
        <v>11.578469621232985</v>
      </c>
      <c r="I903" s="4">
        <f>IF(マンアワー!I903&gt;0,LN(マンアワー!I903),0)</f>
        <v>11.462224054750788</v>
      </c>
      <c r="K903" s="6">
        <f>E903-E$1087</f>
        <v>0.87684573392552778</v>
      </c>
      <c r="L903" s="6">
        <f>F903-F$1087</f>
        <v>0.8009162976053954</v>
      </c>
      <c r="M903" s="6">
        <f>G903-G$1087</f>
        <v>0.7815872577992149</v>
      </c>
      <c r="N903" s="6">
        <f>H903-H$1087</f>
        <v>0.85160122867300814</v>
      </c>
      <c r="O903" s="6">
        <f>I903-I$1087</f>
        <v>0.85570816484577605</v>
      </c>
    </row>
    <row r="904" spans="1:15" x14ac:dyDescent="0.15">
      <c r="A904" s="1">
        <v>40</v>
      </c>
      <c r="B904" s="1" t="s">
        <v>323</v>
      </c>
      <c r="C904" s="1">
        <v>4</v>
      </c>
      <c r="D904" s="1" t="s">
        <v>18</v>
      </c>
      <c r="E904" s="4">
        <f>IF(マンアワー!E904&gt;0,LN(マンアワー!E904),0)</f>
        <v>10.769070782455083</v>
      </c>
      <c r="F904" s="4">
        <f>IF(マンアワー!F904&gt;0,LN(マンアワー!F904),0)</f>
        <v>10.833192114259733</v>
      </c>
      <c r="G904" s="4">
        <f>IF(マンアワー!G904&gt;0,LN(マンアワー!G904),0)</f>
        <v>10.959766491837877</v>
      </c>
      <c r="H904" s="4">
        <f>IF(マンアワー!H904&gt;0,LN(マンアワー!H904),0)</f>
        <v>10.320422169543383</v>
      </c>
      <c r="I904" s="4">
        <f>IF(マンアワー!I904&gt;0,LN(マンアワー!I904),0)</f>
        <v>9.5845279056215418</v>
      </c>
      <c r="K904" s="6">
        <f>E904-E$1088</f>
        <v>-0.13999653775768017</v>
      </c>
      <c r="L904" s="6">
        <f>F904-F$1088</f>
        <v>-2.2817758187695603E-2</v>
      </c>
      <c r="M904" s="6">
        <f>G904-G$1088</f>
        <v>8.4655021014963694E-2</v>
      </c>
      <c r="N904" s="6">
        <f>H904-H$1088</f>
        <v>0.10258403836807162</v>
      </c>
      <c r="O904" s="6">
        <f>I904-I$1088</f>
        <v>0.14939926303752848</v>
      </c>
    </row>
    <row r="905" spans="1:15" x14ac:dyDescent="0.15">
      <c r="A905" s="1">
        <v>40</v>
      </c>
      <c r="B905" s="1" t="s">
        <v>323</v>
      </c>
      <c r="C905" s="1">
        <v>5</v>
      </c>
      <c r="D905" s="1" t="s">
        <v>19</v>
      </c>
      <c r="E905" s="4">
        <f>IF(マンアワー!E905&gt;0,LN(マンアワー!E905),0)</f>
        <v>9.9012671702095272</v>
      </c>
      <c r="F905" s="4">
        <f>IF(マンアワー!F905&gt;0,LN(マンアワー!F905),0)</f>
        <v>9.752577889169368</v>
      </c>
      <c r="G905" s="4">
        <f>IF(マンアワー!G905&gt;0,LN(マンアワー!G905),0)</f>
        <v>9.6951400423172007</v>
      </c>
      <c r="H905" s="4">
        <f>IF(マンアワー!H905&gt;0,LN(マンアワー!H905),0)</f>
        <v>9.4412685798042855</v>
      </c>
      <c r="I905" s="4">
        <f>IF(マンアワー!I905&gt;0,LN(マンアワー!I905),0)</f>
        <v>9.1062172926179983</v>
      </c>
      <c r="K905" s="6">
        <f>E905-E$1089</f>
        <v>0.55880928745883907</v>
      </c>
      <c r="L905" s="6">
        <f>F905-F$1089</f>
        <v>0.56599934009082986</v>
      </c>
      <c r="M905" s="6">
        <f>G905-G$1089</f>
        <v>0.44813531017869757</v>
      </c>
      <c r="N905" s="6">
        <f>H905-H$1089</f>
        <v>0.37935929624250697</v>
      </c>
      <c r="O905" s="6">
        <f>I905-I$1089</f>
        <v>0.34297717020961649</v>
      </c>
    </row>
    <row r="906" spans="1:15" x14ac:dyDescent="0.15">
      <c r="A906" s="1">
        <v>40</v>
      </c>
      <c r="B906" s="1" t="s">
        <v>323</v>
      </c>
      <c r="C906" s="1">
        <v>6</v>
      </c>
      <c r="D906" s="1" t="s">
        <v>3</v>
      </c>
      <c r="E906" s="4">
        <f>IF(マンアワー!E906&gt;0,LN(マンアワー!E906),0)</f>
        <v>10.304997308479654</v>
      </c>
      <c r="F906" s="4">
        <f>IF(マンアワー!F906&gt;0,LN(マンアワー!F906),0)</f>
        <v>10.035904385432293</v>
      </c>
      <c r="G906" s="4">
        <f>IF(マンアワー!G906&gt;0,LN(マンアワー!G906),0)</f>
        <v>10.06773196480925</v>
      </c>
      <c r="H906" s="4">
        <f>IF(マンアワー!H906&gt;0,LN(マンアワー!H906),0)</f>
        <v>9.9634127030653907</v>
      </c>
      <c r="I906" s="4">
        <f>IF(マンアワー!I906&gt;0,LN(マンアワー!I906),0)</f>
        <v>9.7880841613253935</v>
      </c>
      <c r="K906" s="6">
        <f>E906-E$1090</f>
        <v>0.96024855781103646</v>
      </c>
      <c r="L906" s="6">
        <f>F906-F$1090</f>
        <v>0.90292814804091037</v>
      </c>
      <c r="M906" s="6">
        <f>G906-G$1090</f>
        <v>0.89725208073717333</v>
      </c>
      <c r="N906" s="6">
        <f>H906-H$1090</f>
        <v>0.83207756690505263</v>
      </c>
      <c r="O906" s="6">
        <f>I906-I$1090</f>
        <v>0.79445130030772226</v>
      </c>
    </row>
    <row r="907" spans="1:15" x14ac:dyDescent="0.15">
      <c r="A907" s="1">
        <v>40</v>
      </c>
      <c r="B907" s="1" t="s">
        <v>323</v>
      </c>
      <c r="C907" s="1">
        <v>7</v>
      </c>
      <c r="D907" s="1" t="s">
        <v>20</v>
      </c>
      <c r="E907" s="4">
        <f>IF(マンアワー!E907&gt;0,LN(マンアワー!E907),0)</f>
        <v>9.5235654806971919</v>
      </c>
      <c r="F907" s="4">
        <f>IF(マンアワー!F907&gt;0,LN(マンアワー!F907),0)</f>
        <v>9.2190679278551144</v>
      </c>
      <c r="G907" s="4">
        <f>IF(マンアワー!G907&gt;0,LN(マンアワー!G907),0)</f>
        <v>8.766175581341578</v>
      </c>
      <c r="H907" s="4">
        <f>IF(マンアワー!H907&gt;0,LN(マンアワー!H907),0)</f>
        <v>7.2337056644755755</v>
      </c>
      <c r="I907" s="4">
        <f>IF(マンアワー!I907&gt;0,LN(マンアワー!I907),0)</f>
        <v>7.3315361776328363</v>
      </c>
      <c r="K907" s="6">
        <f>E907-E$1091</f>
        <v>3.0216140440120682</v>
      </c>
      <c r="L907" s="6">
        <f>F907-F$1091</f>
        <v>2.6737655722158804</v>
      </c>
      <c r="M907" s="6">
        <f>G907-G$1091</f>
        <v>2.3391455072785536</v>
      </c>
      <c r="N907" s="6">
        <f>H907-H$1091</f>
        <v>0.91084843042345387</v>
      </c>
      <c r="O907" s="6">
        <f>I907-I$1091</f>
        <v>1.1141946791507351</v>
      </c>
    </row>
    <row r="908" spans="1:15" x14ac:dyDescent="0.15">
      <c r="A908" s="1">
        <v>40</v>
      </c>
      <c r="B908" s="1" t="s">
        <v>323</v>
      </c>
      <c r="C908" s="1">
        <v>8</v>
      </c>
      <c r="D908" s="1" t="s">
        <v>21</v>
      </c>
      <c r="E908" s="4">
        <f>IF(マンアワー!E908&gt;0,LN(マンアワー!E908),0)</f>
        <v>11.215148834426433</v>
      </c>
      <c r="F908" s="4">
        <f>IF(マンアワー!F908&gt;0,LN(マンアワー!F908),0)</f>
        <v>10.927098651130335</v>
      </c>
      <c r="G908" s="4">
        <f>IF(マンアワー!G908&gt;0,LN(マンアワー!G908),0)</f>
        <v>10.728904903545013</v>
      </c>
      <c r="H908" s="4">
        <f>IF(マンアワー!H908&gt;0,LN(マンアワー!H908),0)</f>
        <v>10.619947049609305</v>
      </c>
      <c r="I908" s="4">
        <f>IF(マンアワー!I908&gt;0,LN(マンアワー!I908),0)</f>
        <v>10.255368214952016</v>
      </c>
      <c r="K908" s="6">
        <f>E908-E$1092</f>
        <v>1.2254070781928288</v>
      </c>
      <c r="L908" s="6">
        <f>F908-F$1092</f>
        <v>0.94749349209348743</v>
      </c>
      <c r="M908" s="6">
        <f>G908-G$1092</f>
        <v>0.84252912921031431</v>
      </c>
      <c r="N908" s="6">
        <f>H908-H$1092</f>
        <v>0.99491183794203408</v>
      </c>
      <c r="O908" s="6">
        <f>I908-I$1092</f>
        <v>1.0918011632607314</v>
      </c>
    </row>
    <row r="909" spans="1:15" x14ac:dyDescent="0.15">
      <c r="A909" s="1">
        <v>40</v>
      </c>
      <c r="B909" s="1" t="s">
        <v>323</v>
      </c>
      <c r="C909" s="1">
        <v>9</v>
      </c>
      <c r="D909" s="1" t="s">
        <v>22</v>
      </c>
      <c r="E909" s="4">
        <f>IF(マンアワー!E909&gt;0,LN(マンアワー!E909),0)</f>
        <v>11.983311170408406</v>
      </c>
      <c r="F909" s="4">
        <f>IF(マンアワー!F909&gt;0,LN(マンアワー!F909),0)</f>
        <v>11.598777975657407</v>
      </c>
      <c r="G909" s="4">
        <f>IF(マンアワー!G909&gt;0,LN(マンアワー!G909),0)</f>
        <v>11.124469835091372</v>
      </c>
      <c r="H909" s="4">
        <f>IF(マンアワー!H909&gt;0,LN(マンアワー!H909),0)</f>
        <v>10.649630406717542</v>
      </c>
      <c r="I909" s="4">
        <f>IF(マンアワー!I909&gt;0,LN(マンアワー!I909),0)</f>
        <v>10.633333692489323</v>
      </c>
      <c r="K909" s="6">
        <f>E909-E$1093</f>
        <v>2.0493861158923785</v>
      </c>
      <c r="L909" s="6">
        <f>F909-F$1093</f>
        <v>1.9059428253889816</v>
      </c>
      <c r="M909" s="6">
        <f>G909-G$1093</f>
        <v>1.5805559705829442</v>
      </c>
      <c r="N909" s="6">
        <f>H909-H$1093</f>
        <v>1.3225253661773451</v>
      </c>
      <c r="O909" s="6">
        <f>I909-I$1093</f>
        <v>1.2872288977599631</v>
      </c>
    </row>
    <row r="910" spans="1:15" x14ac:dyDescent="0.15">
      <c r="A910" s="1">
        <v>40</v>
      </c>
      <c r="B910" s="1" t="s">
        <v>323</v>
      </c>
      <c r="C910" s="1">
        <v>10</v>
      </c>
      <c r="D910" s="1" t="s">
        <v>23</v>
      </c>
      <c r="E910" s="4">
        <f>IF(マンアワー!E910&gt;0,LN(マンアワー!E910),0)</f>
        <v>11.202291687974895</v>
      </c>
      <c r="F910" s="4">
        <f>IF(マンアワー!F910&gt;0,LN(マンアワー!F910),0)</f>
        <v>11.095131414599734</v>
      </c>
      <c r="G910" s="4">
        <f>IF(マンアワー!G910&gt;0,LN(マンアワー!G910),0)</f>
        <v>11.294002782558428</v>
      </c>
      <c r="H910" s="4">
        <f>IF(マンアワー!H910&gt;0,LN(マンアワー!H910),0)</f>
        <v>11.009854931584472</v>
      </c>
      <c r="I910" s="4">
        <f>IF(マンアワー!I910&gt;0,LN(マンアワー!I910),0)</f>
        <v>10.586232045980227</v>
      </c>
      <c r="K910" s="6">
        <f>E910-E$1094</f>
        <v>1.0935772265479251</v>
      </c>
      <c r="L910" s="6">
        <f>F910-F$1094</f>
        <v>1.0354368837376775</v>
      </c>
      <c r="M910" s="6">
        <f>G910-G$1094</f>
        <v>0.99652975927606491</v>
      </c>
      <c r="N910" s="6">
        <f>H910-H$1094</f>
        <v>0.89699199290359033</v>
      </c>
      <c r="O910" s="6">
        <f>I910-I$1094</f>
        <v>0.7277710731357967</v>
      </c>
    </row>
    <row r="911" spans="1:15" x14ac:dyDescent="0.15">
      <c r="A911" s="1">
        <v>40</v>
      </c>
      <c r="B911" s="1" t="s">
        <v>323</v>
      </c>
      <c r="C911" s="1">
        <v>11</v>
      </c>
      <c r="D911" s="1" t="s">
        <v>24</v>
      </c>
      <c r="E911" s="4">
        <f>IF(マンアワー!E911&gt;0,LN(マンアワー!E911),0)</f>
        <v>11.32577599403613</v>
      </c>
      <c r="F911" s="4">
        <f>IF(マンアワー!F911&gt;0,LN(マンアワー!F911),0)</f>
        <v>11.267830924243295</v>
      </c>
      <c r="G911" s="4">
        <f>IF(マンアワー!G911&gt;0,LN(マンアワー!G911),0)</f>
        <v>11.10571799940246</v>
      </c>
      <c r="H911" s="4">
        <f>IF(マンアワー!H911&gt;0,LN(マンアワー!H911),0)</f>
        <v>10.925314005394743</v>
      </c>
      <c r="I911" s="4">
        <f>IF(マンアワー!I911&gt;0,LN(マンアワー!I911),0)</f>
        <v>10.892271544916397</v>
      </c>
      <c r="K911" s="6">
        <f>E911-E$1095</f>
        <v>1.1312035433032399</v>
      </c>
      <c r="L911" s="6">
        <f>F911-F$1095</f>
        <v>1.0134612930306712</v>
      </c>
      <c r="M911" s="6">
        <f>G911-G$1095</f>
        <v>0.62876324048898269</v>
      </c>
      <c r="N911" s="6">
        <f>H911-H$1095</f>
        <v>0.51842926560276403</v>
      </c>
      <c r="O911" s="6">
        <f>I911-I$1095</f>
        <v>0.61588007670897049</v>
      </c>
    </row>
    <row r="912" spans="1:15" x14ac:dyDescent="0.15">
      <c r="A912" s="1">
        <v>40</v>
      </c>
      <c r="B912" s="1" t="s">
        <v>323</v>
      </c>
      <c r="C912" s="1">
        <v>12</v>
      </c>
      <c r="D912" s="1" t="s">
        <v>25</v>
      </c>
      <c r="E912" s="4">
        <f>IF(マンアワー!E912&gt;0,LN(マンアワー!E912),0)</f>
        <v>10.879320857891273</v>
      </c>
      <c r="F912" s="4">
        <f>IF(マンアワー!F912&gt;0,LN(マンアワー!F912),0)</f>
        <v>10.715129273315503</v>
      </c>
      <c r="G912" s="4">
        <f>IF(マンアワー!G912&gt;0,LN(マンアワー!G912),0)</f>
        <v>11.418487243275305</v>
      </c>
      <c r="H912" s="4">
        <f>IF(マンアワー!H912&gt;0,LN(マンアワー!H912),0)</f>
        <v>11.285649739379755</v>
      </c>
      <c r="I912" s="4">
        <f>IF(マンアワー!I912&gt;0,LN(マンアワー!I912),0)</f>
        <v>11.03948110698917</v>
      </c>
      <c r="K912" s="6">
        <f>E912-E$1096</f>
        <v>0.69043238618208669</v>
      </c>
      <c r="L912" s="6">
        <f>F912-F$1096</f>
        <v>0.29956842716135945</v>
      </c>
      <c r="M912" s="6">
        <f>G912-G$1096</f>
        <v>0.43762207241900164</v>
      </c>
      <c r="N912" s="6">
        <f>H912-H$1096</f>
        <v>0.40267737738637166</v>
      </c>
      <c r="O912" s="6">
        <f>I912-I$1096</f>
        <v>0.34603056987075931</v>
      </c>
    </row>
    <row r="913" spans="1:15" x14ac:dyDescent="0.15">
      <c r="A913" s="1">
        <v>40</v>
      </c>
      <c r="B913" s="1" t="s">
        <v>323</v>
      </c>
      <c r="C913" s="1">
        <v>13</v>
      </c>
      <c r="D913" s="1" t="s">
        <v>26</v>
      </c>
      <c r="E913" s="4">
        <f>IF(マンアワー!E913&gt;0,LN(マンアワー!E913),0)</f>
        <v>9.8302002430297382</v>
      </c>
      <c r="F913" s="4">
        <f>IF(マンアワー!F913&gt;0,LN(マンアワー!F913),0)</f>
        <v>10.214813070099344</v>
      </c>
      <c r="G913" s="4">
        <f>IF(マンアワー!G913&gt;0,LN(マンアワー!G913),0)</f>
        <v>10.325193171026541</v>
      </c>
      <c r="H913" s="4">
        <f>IF(マンアワー!H913&gt;0,LN(マンアワー!H913),0)</f>
        <v>10.385038261993211</v>
      </c>
      <c r="I913" s="4">
        <f>IF(マンアワー!I913&gt;0,LN(マンアワー!I913),0)</f>
        <v>10.943323649062686</v>
      </c>
      <c r="K913" s="6">
        <f>E913-E$1097</f>
        <v>0.19665030481128554</v>
      </c>
      <c r="L913" s="6">
        <f>F913-F$1097</f>
        <v>0.44876732387803386</v>
      </c>
      <c r="M913" s="6">
        <f>G913-G$1097</f>
        <v>0.50981780857222958</v>
      </c>
      <c r="N913" s="6">
        <f>H913-H$1097</f>
        <v>0.6525782261338815</v>
      </c>
      <c r="O913" s="6">
        <f>I913-I$1097</f>
        <v>1.0043762685104092</v>
      </c>
    </row>
    <row r="914" spans="1:15" x14ac:dyDescent="0.15">
      <c r="A914" s="1">
        <v>40</v>
      </c>
      <c r="B914" s="1" t="s">
        <v>323</v>
      </c>
      <c r="C914" s="1">
        <v>14</v>
      </c>
      <c r="D914" s="1" t="s">
        <v>27</v>
      </c>
      <c r="E914" s="4">
        <f>IF(マンアワー!E914&gt;0,LN(マンアワー!E914),0)</f>
        <v>8.1112939499929748</v>
      </c>
      <c r="F914" s="4">
        <f>IF(マンアワー!F914&gt;0,LN(マンアワー!F914),0)</f>
        <v>8.2037310067794049</v>
      </c>
      <c r="G914" s="4">
        <f>IF(マンアワー!G914&gt;0,LN(マンアワー!G914),0)</f>
        <v>8.4724762959129105</v>
      </c>
      <c r="H914" s="4">
        <f>IF(マンアワー!H914&gt;0,LN(マンアワー!H914),0)</f>
        <v>8.0062023492695786</v>
      </c>
      <c r="I914" s="4">
        <f>IF(マンアワー!I914&gt;0,LN(マンアワー!I914),0)</f>
        <v>8.0800884557918469</v>
      </c>
      <c r="K914" s="6">
        <f>E914-E$1098</f>
        <v>0.15616210558395327</v>
      </c>
      <c r="L914" s="6">
        <f>F914-F$1098</f>
        <v>-0.14687319400400689</v>
      </c>
      <c r="M914" s="6">
        <f>G914-G$1098</f>
        <v>-7.3362941900818157E-2</v>
      </c>
      <c r="N914" s="6">
        <f>H914-H$1098</f>
        <v>-0.16651486992876485</v>
      </c>
      <c r="O914" s="6">
        <f>I914-I$1098</f>
        <v>-6.6399741572602977E-2</v>
      </c>
    </row>
    <row r="915" spans="1:15" x14ac:dyDescent="0.15">
      <c r="A915" s="1">
        <v>40</v>
      </c>
      <c r="B915" s="1" t="s">
        <v>323</v>
      </c>
      <c r="C915" s="1">
        <v>15</v>
      </c>
      <c r="D915" s="1" t="s">
        <v>28</v>
      </c>
      <c r="E915" s="4">
        <f>IF(マンアワー!E915&gt;0,LN(マンアワー!E915),0)</f>
        <v>12.25535696341333</v>
      </c>
      <c r="F915" s="4">
        <f>IF(マンアワー!F915&gt;0,LN(マンアワー!F915),0)</f>
        <v>12.23471866329572</v>
      </c>
      <c r="G915" s="4">
        <f>IF(マンアワー!G915&gt;0,LN(マンアワー!G915),0)</f>
        <v>12.241341662507432</v>
      </c>
      <c r="H915" s="4">
        <f>IF(マンアワー!H915&gt;0,LN(マンアワー!H915),0)</f>
        <v>11.959998824840492</v>
      </c>
      <c r="I915" s="4">
        <f>IF(マンアワー!I915&gt;0,LN(マンアワー!I915),0)</f>
        <v>11.569367462932947</v>
      </c>
      <c r="K915" s="6">
        <f>E915-E$1099</f>
        <v>0.88216739272173328</v>
      </c>
      <c r="L915" s="6">
        <f>F915-F$1099</f>
        <v>0.93320810526857478</v>
      </c>
      <c r="M915" s="6">
        <f>G915-G$1099</f>
        <v>0.92488522205291979</v>
      </c>
      <c r="N915" s="6">
        <f>H915-H$1099</f>
        <v>0.89115121495047056</v>
      </c>
      <c r="O915" s="6">
        <f>I915-I$1099</f>
        <v>0.82685945094820923</v>
      </c>
    </row>
    <row r="916" spans="1:15" x14ac:dyDescent="0.15">
      <c r="A916" s="1">
        <v>40</v>
      </c>
      <c r="B916" s="1" t="s">
        <v>322</v>
      </c>
      <c r="C916" s="1">
        <v>16</v>
      </c>
      <c r="D916" s="1" t="s">
        <v>11</v>
      </c>
      <c r="E916" s="4">
        <f>IF(マンアワー!E916&gt;0,LN(マンアワー!E916),0)</f>
        <v>13.109798478376389</v>
      </c>
      <c r="F916" s="4">
        <f>IF(マンアワー!F916&gt;0,LN(マンアワー!F916),0)</f>
        <v>13.279283038729004</v>
      </c>
      <c r="G916" s="4">
        <f>IF(マンアワー!G916&gt;0,LN(マンアワー!G916),0)</f>
        <v>13.187583347539482</v>
      </c>
      <c r="H916" s="4">
        <f>IF(マンアワー!H916&gt;0,LN(マンアワー!H916),0)</f>
        <v>13.141716520247268</v>
      </c>
      <c r="I916" s="4">
        <f>IF(マンアワー!I916&gt;0,LN(マンアワー!I916),0)</f>
        <v>12.890196966828281</v>
      </c>
      <c r="K916" s="6">
        <f>E916-E$1100</f>
        <v>1.1275048338110452</v>
      </c>
      <c r="L916" s="6">
        <f>F916-F$1100</f>
        <v>0.99335324969085903</v>
      </c>
      <c r="M916" s="6">
        <f>G916-G$1100</f>
        <v>0.92207788905355059</v>
      </c>
      <c r="N916" s="6">
        <f>H916-H$1100</f>
        <v>0.88999446256544523</v>
      </c>
      <c r="O916" s="6">
        <f>I916-I$1100</f>
        <v>0.92103802006881352</v>
      </c>
    </row>
    <row r="917" spans="1:15" x14ac:dyDescent="0.15">
      <c r="A917" s="1">
        <v>40</v>
      </c>
      <c r="B917" s="1" t="s">
        <v>322</v>
      </c>
      <c r="C917" s="1">
        <v>17</v>
      </c>
      <c r="D917" s="1" t="s">
        <v>12</v>
      </c>
      <c r="E917" s="4">
        <f>IF(マンアワー!E917&gt;0,LN(マンアワー!E917),0)</f>
        <v>10.164644817175873</v>
      </c>
      <c r="F917" s="4">
        <f>IF(マンアワー!F917&gt;0,LN(マンアワー!F917),0)</f>
        <v>10.303765052675557</v>
      </c>
      <c r="G917" s="4">
        <f>IF(マンアワー!G917&gt;0,LN(マンアワー!G917),0)</f>
        <v>10.372368903414896</v>
      </c>
      <c r="H917" s="4">
        <f>IF(マンアワー!H917&gt;0,LN(マンアワー!H917),0)</f>
        <v>10.396324720271879</v>
      </c>
      <c r="I917" s="4">
        <f>IF(マンアワー!I917&gt;0,LN(マンアワー!I917),0)</f>
        <v>10.365765495738717</v>
      </c>
      <c r="K917" s="6">
        <f>E917-E$1101</f>
        <v>0.99213948097028748</v>
      </c>
      <c r="L917" s="6">
        <f>F917-F$1101</f>
        <v>0.96782473520874923</v>
      </c>
      <c r="M917" s="6">
        <f>G917-G$1101</f>
        <v>0.92505810572149372</v>
      </c>
      <c r="N917" s="6">
        <f>H917-H$1101</f>
        <v>0.89960325634275407</v>
      </c>
      <c r="O917" s="6">
        <f>I917-I$1101</f>
        <v>0.92124122066184277</v>
      </c>
    </row>
    <row r="918" spans="1:15" x14ac:dyDescent="0.15">
      <c r="A918" s="1">
        <v>40</v>
      </c>
      <c r="B918" s="1" t="s">
        <v>322</v>
      </c>
      <c r="C918" s="1">
        <v>18</v>
      </c>
      <c r="D918" s="1" t="s">
        <v>13</v>
      </c>
      <c r="E918" s="4">
        <f>IF(マンアワー!E918&gt;0,LN(マンアワー!E918),0)</f>
        <v>13.675470327633366</v>
      </c>
      <c r="F918" s="4">
        <f>IF(マンアワー!F918&gt;0,LN(マンアワー!F918),0)</f>
        <v>13.77056845226274</v>
      </c>
      <c r="G918" s="4">
        <f>IF(マンアワー!G918&gt;0,LN(マンアワー!G918),0)</f>
        <v>13.735656170711602</v>
      </c>
      <c r="H918" s="4">
        <f>IF(マンアワー!H918&gt;0,LN(マンアワー!H918),0)</f>
        <v>13.583021954028039</v>
      </c>
      <c r="I918" s="4">
        <f>IF(マンアワー!I918&gt;0,LN(マンアワー!I918),0)</f>
        <v>13.446921838286336</v>
      </c>
      <c r="K918" s="6">
        <f>E918-E$1102</f>
        <v>1.0868898536510532</v>
      </c>
      <c r="L918" s="6">
        <f>F918-F$1102</f>
        <v>1.057158575336933</v>
      </c>
      <c r="M918" s="6">
        <f>G918-G$1102</f>
        <v>1.0905514357244446</v>
      </c>
      <c r="N918" s="6">
        <f>H918-H$1102</f>
        <v>1.0748441015516743</v>
      </c>
      <c r="O918" s="6">
        <f>I918-I$1102</f>
        <v>1.1110161150356603</v>
      </c>
    </row>
    <row r="919" spans="1:15" x14ac:dyDescent="0.15">
      <c r="A919" s="1">
        <v>40</v>
      </c>
      <c r="B919" s="1" t="s">
        <v>322</v>
      </c>
      <c r="C919" s="1">
        <v>19</v>
      </c>
      <c r="D919" s="1" t="s">
        <v>14</v>
      </c>
      <c r="E919" s="4">
        <f>IF(マンアワー!E919&gt;0,LN(マンアワー!E919),0)</f>
        <v>11.489318604169119</v>
      </c>
      <c r="F919" s="4">
        <f>IF(マンアワー!F919&gt;0,LN(マンアワー!F919),0)</f>
        <v>11.756585078877956</v>
      </c>
      <c r="G919" s="4">
        <f>IF(マンアワー!G919&gt;0,LN(マンアワー!G919),0)</f>
        <v>11.936307246306146</v>
      </c>
      <c r="H919" s="4">
        <f>IF(マンアワー!H919&gt;0,LN(マンアワー!H919),0)</f>
        <v>11.836794649580771</v>
      </c>
      <c r="I919" s="4">
        <f>IF(マンアワー!I919&gt;0,LN(マンアワー!I919),0)</f>
        <v>11.748821348312561</v>
      </c>
      <c r="K919" s="6">
        <f>E919-E$1103</f>
        <v>1.0365134478334088</v>
      </c>
      <c r="L919" s="6">
        <f>F919-F$1103</f>
        <v>1.0186954861696513</v>
      </c>
      <c r="M919" s="6">
        <f>G919-G$1103</f>
        <v>1.0922132148227917</v>
      </c>
      <c r="N919" s="6">
        <f>H919-H$1103</f>
        <v>1.1217374523898531</v>
      </c>
      <c r="O919" s="6">
        <f>I919-I$1103</f>
        <v>1.0740393517452684</v>
      </c>
    </row>
    <row r="920" spans="1:15" x14ac:dyDescent="0.15">
      <c r="A920" s="1">
        <v>40</v>
      </c>
      <c r="B920" s="1" t="s">
        <v>322</v>
      </c>
      <c r="C920" s="1">
        <v>20</v>
      </c>
      <c r="D920" s="1" t="s">
        <v>15</v>
      </c>
      <c r="E920" s="4">
        <f>IF(マンアワー!E920&gt;0,LN(マンアワー!E920),0)</f>
        <v>10.20155568749354</v>
      </c>
      <c r="F920" s="4">
        <f>IF(マンアワー!F920&gt;0,LN(マンアワー!F920),0)</f>
        <v>10.681374525325019</v>
      </c>
      <c r="G920" s="4">
        <f>IF(マンアワー!G920&gt;0,LN(マンアワー!G920),0)</f>
        <v>11.120182276440939</v>
      </c>
      <c r="H920" s="4">
        <f>IF(マンアワー!H920&gt;0,LN(マンアワー!H920),0)</f>
        <v>11.093593092772236</v>
      </c>
      <c r="I920" s="4">
        <f>IF(マンアワー!I920&gt;0,LN(マンアワー!I920),0)</f>
        <v>11.062188052588315</v>
      </c>
      <c r="K920" s="6">
        <f>E920-E$1104</f>
        <v>1.5304922008336543</v>
      </c>
      <c r="L920" s="6">
        <f>F920-F$1104</f>
        <v>1.4050101281591107</v>
      </c>
      <c r="M920" s="6">
        <f>G920-G$1104</f>
        <v>1.4530825241010206</v>
      </c>
      <c r="N920" s="6">
        <f>H920-H$1104</f>
        <v>1.3907634848079127</v>
      </c>
      <c r="O920" s="6">
        <f>I920-I$1104</f>
        <v>1.4050180543682469</v>
      </c>
    </row>
    <row r="921" spans="1:15" x14ac:dyDescent="0.15">
      <c r="A921" s="1">
        <v>40</v>
      </c>
      <c r="B921" s="1" t="s">
        <v>322</v>
      </c>
      <c r="C921" s="1">
        <v>21</v>
      </c>
      <c r="D921" s="1" t="s">
        <v>16</v>
      </c>
      <c r="E921" s="4">
        <f>IF(マンアワー!E921&gt;0,LN(マンアワー!E921),0)</f>
        <v>12.744817172853368</v>
      </c>
      <c r="F921" s="4">
        <f>IF(マンアワー!F921&gt;0,LN(マンアワー!F921),0)</f>
        <v>12.738921981521987</v>
      </c>
      <c r="G921" s="4">
        <f>IF(マンアワー!G921&gt;0,LN(マンアワー!G921),0)</f>
        <v>12.819020141890352</v>
      </c>
      <c r="H921" s="4">
        <f>IF(マンアワー!H921&gt;0,LN(マンアワー!H921),0)</f>
        <v>12.66681937637018</v>
      </c>
      <c r="I921" s="4">
        <f>IF(マンアワー!I921&gt;0,LN(マンアワー!I921),0)</f>
        <v>12.685849319052929</v>
      </c>
      <c r="K921" s="6">
        <f>E921-E$1105</f>
        <v>1.1846467951288808</v>
      </c>
      <c r="L921" s="6">
        <f>F921-F$1105</f>
        <v>1.124472555918917</v>
      </c>
      <c r="M921" s="6">
        <f>G921-G$1105</f>
        <v>1.162920841211637</v>
      </c>
      <c r="N921" s="6">
        <f>H921-H$1105</f>
        <v>1.0465339960483906</v>
      </c>
      <c r="O921" s="6">
        <f>I921-I$1105</f>
        <v>1.1547064670849583</v>
      </c>
    </row>
    <row r="922" spans="1:15" x14ac:dyDescent="0.15">
      <c r="A922" s="1">
        <v>40</v>
      </c>
      <c r="B922" s="1" t="s">
        <v>194</v>
      </c>
      <c r="C922" s="1">
        <v>22</v>
      </c>
      <c r="D922" s="1" t="s">
        <v>8</v>
      </c>
      <c r="E922" s="4">
        <f>IF(マンアワー!E922&gt;0,LN(マンアワー!E922),0)</f>
        <v>13.57071488621629</v>
      </c>
      <c r="F922" s="4">
        <f>IF(マンアワー!F922&gt;0,LN(マンアワー!F922),0)</f>
        <v>13.81554928449926</v>
      </c>
      <c r="G922" s="4">
        <f>IF(マンアワー!G922&gt;0,LN(マンアワー!G922),0)</f>
        <v>14.084836507753003</v>
      </c>
      <c r="H922" s="4">
        <f>IF(マンアワー!H922&gt;0,LN(マンアワー!H922),0)</f>
        <v>14.20313005710449</v>
      </c>
      <c r="I922" s="4">
        <f>IF(マンアワー!I922&gt;0,LN(マンアワー!I922),0)</f>
        <v>14.358063180866322</v>
      </c>
      <c r="K922" s="6">
        <f>E922-E$1106</f>
        <v>1.0074964968402913</v>
      </c>
      <c r="L922" s="6">
        <f>F922-F$1106</f>
        <v>0.99806069203664194</v>
      </c>
      <c r="M922" s="6">
        <f>G922-G$1106</f>
        <v>1.0175382747790316</v>
      </c>
      <c r="N922" s="6">
        <f>H922-H$1106</f>
        <v>1.0177708856695968</v>
      </c>
      <c r="O922" s="6">
        <f>I922-I$1106</f>
        <v>1.0647938029407431</v>
      </c>
    </row>
    <row r="923" spans="1:15" x14ac:dyDescent="0.15">
      <c r="A923" s="1">
        <v>40</v>
      </c>
      <c r="B923" s="1" t="s">
        <v>194</v>
      </c>
      <c r="C923" s="1">
        <v>23</v>
      </c>
      <c r="D923" s="1" t="s">
        <v>29</v>
      </c>
      <c r="E923" s="4">
        <f>IF(マンアワー!E923&gt;0,LN(マンアワー!E923),0)</f>
        <v>12.522977006316648</v>
      </c>
      <c r="F923" s="4">
        <f>IF(マンアワー!F923&gt;0,LN(マンアワー!F923),0)</f>
        <v>12.594716973195769</v>
      </c>
      <c r="G923" s="4">
        <f>IF(マンアワー!G923&gt;0,LN(マンアワー!G923),0)</f>
        <v>12.565175751193006</v>
      </c>
      <c r="H923" s="4">
        <f>IF(マンアワー!H923&gt;0,LN(マンアワー!H923),0)</f>
        <v>12.396187449578777</v>
      </c>
      <c r="I923" s="4">
        <f>IF(マンアワー!I923&gt;0,LN(マンアワー!I923),0)</f>
        <v>12.296390195143744</v>
      </c>
      <c r="K923" s="6">
        <f>E923-E$1107</f>
        <v>0.91224963565964501</v>
      </c>
      <c r="L923" s="6">
        <f>F923-F$1107</f>
        <v>0.8379220513678689</v>
      </c>
      <c r="M923" s="6">
        <f>G923-G$1107</f>
        <v>0.82654143683438086</v>
      </c>
      <c r="N923" s="6">
        <f>H923-H$1107</f>
        <v>0.73456658834484756</v>
      </c>
      <c r="O923" s="6">
        <f>I923-I$1107</f>
        <v>0.79951768892042274</v>
      </c>
    </row>
    <row r="924" spans="1:15" x14ac:dyDescent="0.15">
      <c r="A924" s="1">
        <v>41</v>
      </c>
      <c r="B924" s="1" t="s">
        <v>324</v>
      </c>
      <c r="C924" s="1">
        <v>1</v>
      </c>
      <c r="D924" s="1" t="s">
        <v>9</v>
      </c>
      <c r="E924" s="4">
        <f>IF(マンアワー!E924&gt;0,LN(マンアワー!E924),0)</f>
        <v>12.465412620365633</v>
      </c>
      <c r="F924" s="4">
        <f>IF(マンアワー!F924&gt;0,LN(マンアワー!F924),0)</f>
        <v>12.172875014505328</v>
      </c>
      <c r="G924" s="4">
        <f>IF(マンアワー!G924&gt;0,LN(マンアワー!G924),0)</f>
        <v>11.801473759434094</v>
      </c>
      <c r="H924" s="4">
        <f>IF(マンアワー!H924&gt;0,LN(マンアワー!H924),0)</f>
        <v>11.410187290279188</v>
      </c>
      <c r="I924" s="4">
        <f>IF(マンアワー!I924&gt;0,LN(マンアワー!I924),0)</f>
        <v>11.184862406824751</v>
      </c>
      <c r="K924" s="6">
        <f>E924-E$1085</f>
        <v>-0.36261902054184425</v>
      </c>
      <c r="L924" s="6">
        <f>F924-F$1085</f>
        <v>-0.23672740357914002</v>
      </c>
      <c r="M924" s="6">
        <f>G924-G$1085</f>
        <v>-0.20473332481972761</v>
      </c>
      <c r="N924" s="6">
        <f>H924-H$1085</f>
        <v>-0.17086880444149166</v>
      </c>
      <c r="O924" s="6">
        <f>I924-I$1085</f>
        <v>-0.15788647188648497</v>
      </c>
    </row>
    <row r="925" spans="1:15" x14ac:dyDescent="0.15">
      <c r="A925" s="1">
        <v>41</v>
      </c>
      <c r="B925" s="1" t="s">
        <v>324</v>
      </c>
      <c r="C925" s="1">
        <v>2</v>
      </c>
      <c r="D925" s="1" t="s">
        <v>10</v>
      </c>
      <c r="E925" s="4">
        <f>IF(マンアワー!E925&gt;0,LN(マンアワー!E925),0)</f>
        <v>8.7471923725489731</v>
      </c>
      <c r="F925" s="4">
        <f>IF(マンアワー!F925&gt;0,LN(マンアワー!F925),0)</f>
        <v>7.5470352552067386</v>
      </c>
      <c r="G925" s="4">
        <f>IF(マンアワー!G925&gt;0,LN(マンアワー!G925),0)</f>
        <v>7.2198035636490427</v>
      </c>
      <c r="H925" s="4">
        <f>IF(マンアワー!H925&gt;0,LN(マンアワー!H925),0)</f>
        <v>6.8109802419284833</v>
      </c>
      <c r="I925" s="4">
        <f>IF(マンアワー!I925&gt;0,LN(マンアワー!I925),0)</f>
        <v>6.2637454298331328</v>
      </c>
      <c r="K925" s="6">
        <f>E925-E$1086</f>
        <v>-0.10113393115702962</v>
      </c>
      <c r="L925" s="6">
        <f>F925-F$1086</f>
        <v>-0.77368633537856901</v>
      </c>
      <c r="M925" s="6">
        <f>G925-G$1086</f>
        <v>-0.85592865031605747</v>
      </c>
      <c r="N925" s="6">
        <f>H925-H$1086</f>
        <v>-0.90796432725948062</v>
      </c>
      <c r="O925" s="6">
        <f>I925-I$1086</f>
        <v>-0.71266843440426175</v>
      </c>
    </row>
    <row r="926" spans="1:15" x14ac:dyDescent="0.15">
      <c r="A926" s="1">
        <v>41</v>
      </c>
      <c r="B926" s="1" t="s">
        <v>325</v>
      </c>
      <c r="C926" s="1">
        <v>3</v>
      </c>
      <c r="D926" s="1" t="s">
        <v>17</v>
      </c>
      <c r="E926" s="4">
        <f>IF(マンアワー!E926&gt;0,LN(マンアワー!E926),0)</f>
        <v>10.368597501045189</v>
      </c>
      <c r="F926" s="4">
        <f>IF(マンアワー!F926&gt;0,LN(マンアワー!F926),0)</f>
        <v>10.340973693173973</v>
      </c>
      <c r="G926" s="4">
        <f>IF(マンアワー!G926&gt;0,LN(マンアワー!G926),0)</f>
        <v>10.38489528601856</v>
      </c>
      <c r="H926" s="4">
        <f>IF(マンアワー!H926&gt;0,LN(マンアワー!H926),0)</f>
        <v>10.380998592490451</v>
      </c>
      <c r="I926" s="4">
        <f>IF(マンアワー!I926&gt;0,LN(マンアワー!I926),0)</f>
        <v>10.364072958990599</v>
      </c>
      <c r="K926" s="6">
        <f>E926-E$1087</f>
        <v>-0.3409491932287505</v>
      </c>
      <c r="L926" s="6">
        <f>F926-F$1087</f>
        <v>-0.37715503063726707</v>
      </c>
      <c r="M926" s="6">
        <f>G926-G$1087</f>
        <v>-0.43900381732899874</v>
      </c>
      <c r="N926" s="6">
        <f>H926-H$1087</f>
        <v>-0.34586980006952572</v>
      </c>
      <c r="O926" s="6">
        <f>I926-I$1087</f>
        <v>-0.24244293091441271</v>
      </c>
    </row>
    <row r="927" spans="1:15" x14ac:dyDescent="0.15">
      <c r="A927" s="1">
        <v>41</v>
      </c>
      <c r="B927" s="1" t="s">
        <v>325</v>
      </c>
      <c r="C927" s="1">
        <v>4</v>
      </c>
      <c r="D927" s="1" t="s">
        <v>18</v>
      </c>
      <c r="E927" s="4">
        <f>IF(マンアワー!E927&gt;0,LN(マンアワー!E927),0)</f>
        <v>9.3755323809894993</v>
      </c>
      <c r="F927" s="4">
        <f>IF(マンアワー!F927&gt;0,LN(マンアワー!F927),0)</f>
        <v>9.7460228616262601</v>
      </c>
      <c r="G927" s="4">
        <f>IF(マンアワー!G927&gt;0,LN(マンアワー!G927),0)</f>
        <v>10.050224055863623</v>
      </c>
      <c r="H927" s="4">
        <f>IF(マンアワー!H927&gt;0,LN(マンアワー!H927),0)</f>
        <v>9.3598326340930296</v>
      </c>
      <c r="I927" s="4">
        <f>IF(マンアワー!I927&gt;0,LN(マンアワー!I927),0)</f>
        <v>8.7306705153398987</v>
      </c>
      <c r="K927" s="6">
        <f>E927-E$1088</f>
        <v>-1.533534939223264</v>
      </c>
      <c r="L927" s="6">
        <f>F927-F$1088</f>
        <v>-1.1099870108211682</v>
      </c>
      <c r="M927" s="6">
        <f>G927-G$1088</f>
        <v>-0.82488741495929041</v>
      </c>
      <c r="N927" s="6">
        <f>H927-H$1088</f>
        <v>-0.85800549708228147</v>
      </c>
      <c r="O927" s="6">
        <f>I927-I$1088</f>
        <v>-0.70445812724411461</v>
      </c>
    </row>
    <row r="928" spans="1:15" x14ac:dyDescent="0.15">
      <c r="A928" s="1">
        <v>41</v>
      </c>
      <c r="B928" s="1" t="s">
        <v>325</v>
      </c>
      <c r="C928" s="1">
        <v>5</v>
      </c>
      <c r="D928" s="1" t="s">
        <v>19</v>
      </c>
      <c r="E928" s="4">
        <f>IF(マンアワー!E928&gt;0,LN(マンアワー!E928),0)</f>
        <v>8.5228843254302937</v>
      </c>
      <c r="F928" s="4">
        <f>IF(マンアワー!F928&gt;0,LN(マンアワー!F928),0)</f>
        <v>8.5829980723188868</v>
      </c>
      <c r="G928" s="4">
        <f>IF(マンアワー!G928&gt;0,LN(マンアワー!G928),0)</f>
        <v>8.5596969548468156</v>
      </c>
      <c r="H928" s="4">
        <f>IF(マンアワー!H928&gt;0,LN(マンアワー!H928),0)</f>
        <v>8.435963818857541</v>
      </c>
      <c r="I928" s="4">
        <f>IF(マンアワー!I928&gt;0,LN(マンアワー!I928),0)</f>
        <v>8.1178524237387766</v>
      </c>
      <c r="K928" s="6">
        <f>E928-E$1089</f>
        <v>-0.81957355732039439</v>
      </c>
      <c r="L928" s="6">
        <f>F928-F$1089</f>
        <v>-0.60358047675965132</v>
      </c>
      <c r="M928" s="6">
        <f>G928-G$1089</f>
        <v>-0.68730777729168757</v>
      </c>
      <c r="N928" s="6">
        <f>H928-H$1089</f>
        <v>-0.62594546470423751</v>
      </c>
      <c r="O928" s="6">
        <f>I928-I$1089</f>
        <v>-0.64538769866960521</v>
      </c>
    </row>
    <row r="929" spans="1:15" x14ac:dyDescent="0.15">
      <c r="A929" s="1">
        <v>41</v>
      </c>
      <c r="B929" s="1" t="s">
        <v>325</v>
      </c>
      <c r="C929" s="1">
        <v>6</v>
      </c>
      <c r="D929" s="1" t="s">
        <v>3</v>
      </c>
      <c r="E929" s="4">
        <f>IF(マンアワー!E929&gt;0,LN(マンアワー!E929),0)</f>
        <v>8.3941327229675782</v>
      </c>
      <c r="F929" s="4">
        <f>IF(マンアワー!F929&gt;0,LN(マンアワー!F929),0)</f>
        <v>8.3693925512140499</v>
      </c>
      <c r="G929" s="4">
        <f>IF(マンアワー!G929&gt;0,LN(マンアワー!G929),0)</f>
        <v>8.2221376592969122</v>
      </c>
      <c r="H929" s="4">
        <f>IF(マンアワー!H929&gt;0,LN(マンアワー!H929),0)</f>
        <v>8.1772773408719317</v>
      </c>
      <c r="I929" s="4">
        <f>IF(マンアワー!I929&gt;0,LN(マンアワー!I929),0)</f>
        <v>8.2217763093930252</v>
      </c>
      <c r="K929" s="6">
        <f>E929-E$1090</f>
        <v>-0.95061602770103981</v>
      </c>
      <c r="L929" s="6">
        <f>F929-F$1090</f>
        <v>-0.76358368617733241</v>
      </c>
      <c r="M929" s="6">
        <f>G929-G$1090</f>
        <v>-0.94834222477516406</v>
      </c>
      <c r="N929" s="6">
        <f>H929-H$1090</f>
        <v>-0.9540577952884064</v>
      </c>
      <c r="O929" s="6">
        <f>I929-I$1090</f>
        <v>-0.77185655162464606</v>
      </c>
    </row>
    <row r="930" spans="1:15" x14ac:dyDescent="0.15">
      <c r="A930" s="1">
        <v>41</v>
      </c>
      <c r="B930" s="1" t="s">
        <v>325</v>
      </c>
      <c r="C930" s="1">
        <v>7</v>
      </c>
      <c r="D930" s="1" t="s">
        <v>20</v>
      </c>
      <c r="E930" s="4">
        <f>IF(マンアワー!E930&gt;0,LN(マンアワー!E930),0)</f>
        <v>4.7250558700081289</v>
      </c>
      <c r="F930" s="4">
        <f>IF(マンアワー!F930&gt;0,LN(マンアワー!F930),0)</f>
        <v>3.1996649660856069</v>
      </c>
      <c r="G930" s="4">
        <f>IF(マンアワー!G930&gt;0,LN(マンアワー!G930),0)</f>
        <v>4.1284484222297655</v>
      </c>
      <c r="H930" s="4">
        <f>IF(マンアワー!H930&gt;0,LN(マンアワー!H930),0)</f>
        <v>4.2248066564690703</v>
      </c>
      <c r="I930" s="4">
        <f>IF(マンアワー!I930&gt;0,LN(マンアワー!I930),0)</f>
        <v>4.5963071594334499</v>
      </c>
      <c r="K930" s="6">
        <f>E930-E$1091</f>
        <v>-1.7768955666769948</v>
      </c>
      <c r="L930" s="6">
        <f>F930-F$1091</f>
        <v>-3.3456373895536271</v>
      </c>
      <c r="M930" s="6">
        <f>G930-G$1091</f>
        <v>-2.2985816518332589</v>
      </c>
      <c r="N930" s="6">
        <f>H930-H$1091</f>
        <v>-2.0980505775830514</v>
      </c>
      <c r="O930" s="6">
        <f>I930-I$1091</f>
        <v>-1.6210343390486512</v>
      </c>
    </row>
    <row r="931" spans="1:15" x14ac:dyDescent="0.15">
      <c r="A931" s="1">
        <v>41</v>
      </c>
      <c r="B931" s="1" t="s">
        <v>325</v>
      </c>
      <c r="C931" s="1">
        <v>8</v>
      </c>
      <c r="D931" s="1" t="s">
        <v>21</v>
      </c>
      <c r="E931" s="4">
        <f>IF(マンアワー!E931&gt;0,LN(マンアワー!E931),0)</f>
        <v>10.354756703144403</v>
      </c>
      <c r="F931" s="4">
        <f>IF(マンアワー!F931&gt;0,LN(マンアワー!F931),0)</f>
        <v>10.349306053580186</v>
      </c>
      <c r="G931" s="4">
        <f>IF(マンアワー!G931&gt;0,LN(マンアワー!G931),0)</f>
        <v>10.222983700462537</v>
      </c>
      <c r="H931" s="4">
        <f>IF(マンアワー!H931&gt;0,LN(マンアワー!H931),0)</f>
        <v>9.7351089372101605</v>
      </c>
      <c r="I931" s="4">
        <f>IF(マンアワー!I931&gt;0,LN(マンアワー!I931),0)</f>
        <v>9.2680450151036773</v>
      </c>
      <c r="K931" s="6">
        <f>E931-E$1092</f>
        <v>0.36501494691079905</v>
      </c>
      <c r="L931" s="6">
        <f>F931-F$1092</f>
        <v>0.36970089454333888</v>
      </c>
      <c r="M931" s="6">
        <f>G931-G$1092</f>
        <v>0.3366079261278383</v>
      </c>
      <c r="N931" s="6">
        <f>H931-H$1092</f>
        <v>0.11007372554288963</v>
      </c>
      <c r="O931" s="6">
        <f>I931-I$1092</f>
        <v>0.10447796341239268</v>
      </c>
    </row>
    <row r="932" spans="1:15" x14ac:dyDescent="0.15">
      <c r="A932" s="1">
        <v>41</v>
      </c>
      <c r="B932" s="1" t="s">
        <v>325</v>
      </c>
      <c r="C932" s="1">
        <v>9</v>
      </c>
      <c r="D932" s="1" t="s">
        <v>22</v>
      </c>
      <c r="E932" s="4">
        <f>IF(マンアワー!E932&gt;0,LN(マンアワー!E932),0)</f>
        <v>8.0770280553680269</v>
      </c>
      <c r="F932" s="4">
        <f>IF(マンアワー!F932&gt;0,LN(マンアワー!F932),0)</f>
        <v>8.320917978212055</v>
      </c>
      <c r="G932" s="4">
        <f>IF(マンアワー!G932&gt;0,LN(マンアワー!G932),0)</f>
        <v>7.9104929790310798</v>
      </c>
      <c r="H932" s="4">
        <f>IF(マンアワー!H932&gt;0,LN(マンアワー!H932),0)</f>
        <v>8.171225803275636</v>
      </c>
      <c r="I932" s="4">
        <f>IF(マンアワー!I932&gt;0,LN(マンアワー!I932),0)</f>
        <v>8.3001451215167386</v>
      </c>
      <c r="K932" s="6">
        <f>E932-E$1093</f>
        <v>-1.8568969991480007</v>
      </c>
      <c r="L932" s="6">
        <f>F932-F$1093</f>
        <v>-1.3719171720563708</v>
      </c>
      <c r="M932" s="6">
        <f>G932-G$1093</f>
        <v>-1.6334208854773475</v>
      </c>
      <c r="N932" s="6">
        <f>H932-H$1093</f>
        <v>-1.1558792372645605</v>
      </c>
      <c r="O932" s="6">
        <f>I932-I$1093</f>
        <v>-1.0459596732126215</v>
      </c>
    </row>
    <row r="933" spans="1:15" x14ac:dyDescent="0.15">
      <c r="A933" s="1">
        <v>41</v>
      </c>
      <c r="B933" s="1" t="s">
        <v>325</v>
      </c>
      <c r="C933" s="1">
        <v>10</v>
      </c>
      <c r="D933" s="1" t="s">
        <v>23</v>
      </c>
      <c r="E933" s="4">
        <f>IF(マンアワー!E933&gt;0,LN(マンアワー!E933),0)</f>
        <v>8.968598200860308</v>
      </c>
      <c r="F933" s="4">
        <f>IF(マンアワー!F933&gt;0,LN(マンアワー!F933),0)</f>
        <v>8.9368541812765656</v>
      </c>
      <c r="G933" s="4">
        <f>IF(マンアワー!G933&gt;0,LN(マンアワー!G933),0)</f>
        <v>9.1483762253967793</v>
      </c>
      <c r="H933" s="4">
        <f>IF(マンアワー!H933&gt;0,LN(マンアワー!H933),0)</f>
        <v>9.1057246299404646</v>
      </c>
      <c r="I933" s="4">
        <f>IF(マンアワー!I933&gt;0,LN(マンアワー!I933),0)</f>
        <v>8.9441686453949067</v>
      </c>
      <c r="K933" s="6">
        <f>E933-E$1094</f>
        <v>-1.1401162605666624</v>
      </c>
      <c r="L933" s="6">
        <f>F933-F$1094</f>
        <v>-1.1228403495854913</v>
      </c>
      <c r="M933" s="6">
        <f>G933-G$1094</f>
        <v>-1.1490967978855835</v>
      </c>
      <c r="N933" s="6">
        <f>H933-H$1094</f>
        <v>-1.0071383087404175</v>
      </c>
      <c r="O933" s="6">
        <f>I933-I$1094</f>
        <v>-0.91429232744952316</v>
      </c>
    </row>
    <row r="934" spans="1:15" x14ac:dyDescent="0.15">
      <c r="A934" s="1">
        <v>41</v>
      </c>
      <c r="B934" s="1" t="s">
        <v>325</v>
      </c>
      <c r="C934" s="1">
        <v>11</v>
      </c>
      <c r="D934" s="1" t="s">
        <v>24</v>
      </c>
      <c r="E934" s="4">
        <f>IF(マンアワー!E934&gt;0,LN(マンアワー!E934),0)</f>
        <v>8.9446395658348745</v>
      </c>
      <c r="F934" s="4">
        <f>IF(マンアワー!F934&gt;0,LN(マンアワー!F934),0)</f>
        <v>9.3153008256699792</v>
      </c>
      <c r="G934" s="4">
        <f>IF(マンアワー!G934&gt;0,LN(マンアワー!G934),0)</f>
        <v>9.4579201456239641</v>
      </c>
      <c r="H934" s="4">
        <f>IF(マンアワー!H934&gt;0,LN(マンアワー!H934),0)</f>
        <v>9.4396148304692034</v>
      </c>
      <c r="I934" s="4">
        <f>IF(マンアワー!I934&gt;0,LN(マンアワー!I934),0)</f>
        <v>9.2121911516768495</v>
      </c>
      <c r="K934" s="6">
        <f>E934-E$1095</f>
        <v>-1.2499328848980156</v>
      </c>
      <c r="L934" s="6">
        <f>F934-F$1095</f>
        <v>-0.93906880554264482</v>
      </c>
      <c r="M934" s="6">
        <f>G934-G$1095</f>
        <v>-1.0190346132895129</v>
      </c>
      <c r="N934" s="6">
        <f>H934-H$1095</f>
        <v>-0.96726990932277523</v>
      </c>
      <c r="O934" s="6">
        <f>I934-I$1095</f>
        <v>-1.0642003165305773</v>
      </c>
    </row>
    <row r="935" spans="1:15" x14ac:dyDescent="0.15">
      <c r="A935" s="1">
        <v>41</v>
      </c>
      <c r="B935" s="1" t="s">
        <v>325</v>
      </c>
      <c r="C935" s="1">
        <v>12</v>
      </c>
      <c r="D935" s="1" t="s">
        <v>25</v>
      </c>
      <c r="E935" s="4">
        <f>IF(マンアワー!E935&gt;0,LN(マンアワー!E935),0)</f>
        <v>9.1764919959695828</v>
      </c>
      <c r="F935" s="4">
        <f>IF(マンアワー!F935&gt;0,LN(マンアワー!F935),0)</f>
        <v>9.3817055512693344</v>
      </c>
      <c r="G935" s="4">
        <f>IF(マンアワー!G935&gt;0,LN(マンアワー!G935),0)</f>
        <v>9.9244510552890866</v>
      </c>
      <c r="H935" s="4">
        <f>IF(マンアワー!H935&gt;0,LN(マンアワー!H935),0)</f>
        <v>9.9364244673060931</v>
      </c>
      <c r="I935" s="4">
        <f>IF(マンアワー!I935&gt;0,LN(マンアワー!I935),0)</f>
        <v>10.092518033727021</v>
      </c>
      <c r="K935" s="6">
        <f>E935-E$1096</f>
        <v>-1.0123964757396031</v>
      </c>
      <c r="L935" s="6">
        <f>F935-F$1096</f>
        <v>-1.033855294884809</v>
      </c>
      <c r="M935" s="6">
        <f>G935-G$1096</f>
        <v>-1.0564141155672164</v>
      </c>
      <c r="N935" s="6">
        <f>H935-H$1096</f>
        <v>-0.94654789468729028</v>
      </c>
      <c r="O935" s="6">
        <f>I935-I$1096</f>
        <v>-0.60093250339138926</v>
      </c>
    </row>
    <row r="936" spans="1:15" x14ac:dyDescent="0.15">
      <c r="A936" s="1">
        <v>41</v>
      </c>
      <c r="B936" s="1" t="s">
        <v>325</v>
      </c>
      <c r="C936" s="1">
        <v>13</v>
      </c>
      <c r="D936" s="1" t="s">
        <v>26</v>
      </c>
      <c r="E936" s="4">
        <f>IF(マンアワー!E936&gt;0,LN(マンアワー!E936),0)</f>
        <v>8.0046878648797257</v>
      </c>
      <c r="F936" s="4">
        <f>IF(マンアワー!F936&gt;0,LN(マンアワー!F936),0)</f>
        <v>8.7535652291679735</v>
      </c>
      <c r="G936" s="4">
        <f>IF(マンアワー!G936&gt;0,LN(マンアワー!G936),0)</f>
        <v>8.6068538708098696</v>
      </c>
      <c r="H936" s="4">
        <f>IF(マンアワー!H936&gt;0,LN(マンアワー!H936),0)</f>
        <v>8.7766732322800003</v>
      </c>
      <c r="I936" s="4">
        <f>IF(マンアワー!I936&gt;0,LN(マンアワー!I936),0)</f>
        <v>9.1616413056109867</v>
      </c>
      <c r="K936" s="6">
        <f>E936-E$1097</f>
        <v>-1.6288620733387269</v>
      </c>
      <c r="L936" s="6">
        <f>F936-F$1097</f>
        <v>-1.0124805170533371</v>
      </c>
      <c r="M936" s="6">
        <f>G936-G$1097</f>
        <v>-1.2085214916444418</v>
      </c>
      <c r="N936" s="6">
        <f>H936-H$1097</f>
        <v>-0.9557868035793291</v>
      </c>
      <c r="O936" s="6">
        <f>I936-I$1097</f>
        <v>-0.77730607494128989</v>
      </c>
    </row>
    <row r="937" spans="1:15" x14ac:dyDescent="0.15">
      <c r="A937" s="1">
        <v>41</v>
      </c>
      <c r="B937" s="1" t="s">
        <v>325</v>
      </c>
      <c r="C937" s="1">
        <v>14</v>
      </c>
      <c r="D937" s="1" t="s">
        <v>27</v>
      </c>
      <c r="E937" s="4">
        <f>IF(マンアワー!E937&gt;0,LN(マンアワー!E937),0)</f>
        <v>4.7175362196161243</v>
      </c>
      <c r="F937" s="4">
        <f>IF(マンアワー!F937&gt;0,LN(マンアワー!F937),0)</f>
        <v>4.9477160122918313</v>
      </c>
      <c r="G937" s="4">
        <f>IF(マンアワー!G937&gt;0,LN(マンアワー!G937),0)</f>
        <v>5.2755257086149889</v>
      </c>
      <c r="H937" s="4">
        <f>IF(マンアワー!H937&gt;0,LN(マンアワー!H937),0)</f>
        <v>6.0001705729727997</v>
      </c>
      <c r="I937" s="4">
        <f>IF(マンアワー!I937&gt;0,LN(マンアワー!I937),0)</f>
        <v>5.8948995240857505</v>
      </c>
      <c r="K937" s="6">
        <f>E937-E$1098</f>
        <v>-3.2375956247928972</v>
      </c>
      <c r="L937" s="6">
        <f>F937-F$1098</f>
        <v>-3.4028881884915805</v>
      </c>
      <c r="M937" s="6">
        <f>G937-G$1098</f>
        <v>-3.2703135291987397</v>
      </c>
      <c r="N937" s="6">
        <f>H937-H$1098</f>
        <v>-2.1725466462255438</v>
      </c>
      <c r="O937" s="6">
        <f>I937-I$1098</f>
        <v>-2.2515886732786994</v>
      </c>
    </row>
    <row r="938" spans="1:15" x14ac:dyDescent="0.15">
      <c r="A938" s="1">
        <v>41</v>
      </c>
      <c r="B938" s="1" t="s">
        <v>325</v>
      </c>
      <c r="C938" s="1">
        <v>15</v>
      </c>
      <c r="D938" s="1" t="s">
        <v>28</v>
      </c>
      <c r="E938" s="4">
        <f>IF(マンアワー!E938&gt;0,LN(マンアワー!E938),0)</f>
        <v>10.513579767999067</v>
      </c>
      <c r="F938" s="4">
        <f>IF(マンアワー!F938&gt;0,LN(マンアワー!F938),0)</f>
        <v>10.465011698119426</v>
      </c>
      <c r="G938" s="4">
        <f>IF(マンアワー!G938&gt;0,LN(マンアワー!G938),0)</f>
        <v>10.41095394411723</v>
      </c>
      <c r="H938" s="4">
        <f>IF(マンアワー!H938&gt;0,LN(マンアワー!H938),0)</f>
        <v>10.207845036255495</v>
      </c>
      <c r="I938" s="4">
        <f>IF(マンアワー!I938&gt;0,LN(マンアワー!I938),0)</f>
        <v>9.9560513347455046</v>
      </c>
      <c r="K938" s="6">
        <f>E938-E$1099</f>
        <v>-0.85960980269253007</v>
      </c>
      <c r="L938" s="6">
        <f>F938-F$1099</f>
        <v>-0.83649885990771899</v>
      </c>
      <c r="M938" s="6">
        <f>G938-G$1099</f>
        <v>-0.90550249633728264</v>
      </c>
      <c r="N938" s="6">
        <f>H938-H$1099</f>
        <v>-0.8610025736345257</v>
      </c>
      <c r="O938" s="6">
        <f>I938-I$1099</f>
        <v>-0.78645667723923296</v>
      </c>
    </row>
    <row r="939" spans="1:15" x14ac:dyDescent="0.15">
      <c r="A939" s="1">
        <v>41</v>
      </c>
      <c r="B939" s="1" t="s">
        <v>324</v>
      </c>
      <c r="C939" s="1">
        <v>16</v>
      </c>
      <c r="D939" s="1" t="s">
        <v>11</v>
      </c>
      <c r="E939" s="4">
        <f>IF(マンアワー!E939&gt;0,LN(マンアワー!E939),0)</f>
        <v>11.08596194273508</v>
      </c>
      <c r="F939" s="4">
        <f>IF(マンアワー!F939&gt;0,LN(マンアワー!F939),0)</f>
        <v>11.495967641684615</v>
      </c>
      <c r="G939" s="4">
        <f>IF(マンアワー!G939&gt;0,LN(マンアワー!G939),0)</f>
        <v>11.456932294537534</v>
      </c>
      <c r="H939" s="4">
        <f>IF(マンアワー!H939&gt;0,LN(マンアワー!H939),0)</f>
        <v>11.517070575397852</v>
      </c>
      <c r="I939" s="4">
        <f>IF(マンアワー!I939&gt;0,LN(マンアワー!I939),0)</f>
        <v>11.276047229871965</v>
      </c>
      <c r="K939" s="6">
        <f>E939-E$1100</f>
        <v>-0.89633170183026323</v>
      </c>
      <c r="L939" s="6">
        <f>F939-F$1100</f>
        <v>-0.78996214735352943</v>
      </c>
      <c r="M939" s="6">
        <f>G939-G$1100</f>
        <v>-0.80857316394839707</v>
      </c>
      <c r="N939" s="6">
        <f>H939-H$1100</f>
        <v>-0.73465148228397048</v>
      </c>
      <c r="O939" s="6">
        <f>I939-I$1100</f>
        <v>-0.69311171688750228</v>
      </c>
    </row>
    <row r="940" spans="1:15" x14ac:dyDescent="0.15">
      <c r="A940" s="1">
        <v>41</v>
      </c>
      <c r="B940" s="1" t="s">
        <v>324</v>
      </c>
      <c r="C940" s="1">
        <v>17</v>
      </c>
      <c r="D940" s="1" t="s">
        <v>12</v>
      </c>
      <c r="E940" s="4">
        <f>IF(マンアワー!E940&gt;0,LN(マンアワー!E940),0)</f>
        <v>8.4554490612584807</v>
      </c>
      <c r="F940" s="4">
        <f>IF(マンアワー!F940&gt;0,LN(マンアワー!F940),0)</f>
        <v>8.6462096258460921</v>
      </c>
      <c r="G940" s="4">
        <f>IF(マンアワー!G940&gt;0,LN(マンアワー!G940),0)</f>
        <v>8.8069373258491304</v>
      </c>
      <c r="H940" s="4">
        <f>IF(マンアワー!H940&gt;0,LN(マンアワー!H940),0)</f>
        <v>8.865454919472878</v>
      </c>
      <c r="I940" s="4">
        <f>IF(マンアワー!I940&gt;0,LN(マンアワー!I940),0)</f>
        <v>8.8200880581485315</v>
      </c>
      <c r="K940" s="6">
        <f>E940-E$1101</f>
        <v>-0.71705627494710455</v>
      </c>
      <c r="L940" s="6">
        <f>F940-F$1101</f>
        <v>-0.68973069162071532</v>
      </c>
      <c r="M940" s="6">
        <f>G940-G$1101</f>
        <v>-0.6403734718442724</v>
      </c>
      <c r="N940" s="6">
        <f>H940-H$1101</f>
        <v>-0.6312665444562473</v>
      </c>
      <c r="O940" s="6">
        <f>I940-I$1101</f>
        <v>-0.62443621692834306</v>
      </c>
    </row>
    <row r="941" spans="1:15" x14ac:dyDescent="0.15">
      <c r="A941" s="1">
        <v>41</v>
      </c>
      <c r="B941" s="1" t="s">
        <v>324</v>
      </c>
      <c r="C941" s="1">
        <v>18</v>
      </c>
      <c r="D941" s="1" t="s">
        <v>13</v>
      </c>
      <c r="E941" s="4">
        <f>IF(マンアワー!E941&gt;0,LN(マンアワー!E941),0)</f>
        <v>11.790098446103288</v>
      </c>
      <c r="F941" s="4">
        <f>IF(マンアワー!F941&gt;0,LN(マンアワー!F941),0)</f>
        <v>11.892360158881994</v>
      </c>
      <c r="G941" s="4">
        <f>IF(マンアワー!G941&gt;0,LN(マンアワー!G941),0)</f>
        <v>11.843355267270258</v>
      </c>
      <c r="H941" s="4">
        <f>IF(マンアワー!H941&gt;0,LN(マンアワー!H941),0)</f>
        <v>11.765398168606479</v>
      </c>
      <c r="I941" s="4">
        <f>IF(マンアワー!I941&gt;0,LN(マンアワー!I941),0)</f>
        <v>11.598558872779334</v>
      </c>
      <c r="K941" s="6">
        <f>E941-E$1102</f>
        <v>-0.79848202787902522</v>
      </c>
      <c r="L941" s="6">
        <f>F941-F$1102</f>
        <v>-0.82104971804381321</v>
      </c>
      <c r="M941" s="6">
        <f>G941-G$1102</f>
        <v>-0.80174946771689903</v>
      </c>
      <c r="N941" s="6">
        <f>H941-H$1102</f>
        <v>-0.74277968386988569</v>
      </c>
      <c r="O941" s="6">
        <f>I941-I$1102</f>
        <v>-0.73734685047134185</v>
      </c>
    </row>
    <row r="942" spans="1:15" x14ac:dyDescent="0.15">
      <c r="A942" s="1">
        <v>41</v>
      </c>
      <c r="B942" s="1" t="s">
        <v>324</v>
      </c>
      <c r="C942" s="1">
        <v>19</v>
      </c>
      <c r="D942" s="1" t="s">
        <v>14</v>
      </c>
      <c r="E942" s="4">
        <f>IF(マンアワー!E942&gt;0,LN(マンアワー!E942),0)</f>
        <v>9.4966195608660779</v>
      </c>
      <c r="F942" s="4">
        <f>IF(マンアワー!F942&gt;0,LN(マンアワー!F942),0)</f>
        <v>9.8854640101012521</v>
      </c>
      <c r="G942" s="4">
        <f>IF(マンアワー!G942&gt;0,LN(マンアワー!G942),0)</f>
        <v>9.8877609756330163</v>
      </c>
      <c r="H942" s="4">
        <f>IF(マンアワー!H942&gt;0,LN(マンアワー!H942),0)</f>
        <v>9.8356918223454528</v>
      </c>
      <c r="I942" s="4">
        <f>IF(マンアワー!I942&gt;0,LN(マンアワー!I942),0)</f>
        <v>9.8110794303917181</v>
      </c>
      <c r="K942" s="6">
        <f>E942-E$1103</f>
        <v>-0.95618559546963233</v>
      </c>
      <c r="L942" s="6">
        <f>F942-F$1103</f>
        <v>-0.85242558260705259</v>
      </c>
      <c r="M942" s="6">
        <f>G942-G$1103</f>
        <v>-0.95633305585033845</v>
      </c>
      <c r="N942" s="6">
        <f>H942-H$1103</f>
        <v>-0.87936537484546484</v>
      </c>
      <c r="O942" s="6">
        <f>I942-I$1103</f>
        <v>-0.86370256617557395</v>
      </c>
    </row>
    <row r="943" spans="1:15" x14ac:dyDescent="0.15">
      <c r="A943" s="1">
        <v>41</v>
      </c>
      <c r="B943" s="1" t="s">
        <v>324</v>
      </c>
      <c r="C943" s="1">
        <v>20</v>
      </c>
      <c r="D943" s="1" t="s">
        <v>15</v>
      </c>
      <c r="E943" s="4">
        <f>IF(マンアワー!E943&gt;0,LN(マンアワー!E943),0)</f>
        <v>7.1204026483808658</v>
      </c>
      <c r="F943" s="4">
        <f>IF(マンアワー!F943&gt;0,LN(マンアワー!F943),0)</f>
        <v>7.750927718469657</v>
      </c>
      <c r="G943" s="4">
        <f>IF(マンアワー!G943&gt;0,LN(マンアワー!G943),0)</f>
        <v>8.1205829508347147</v>
      </c>
      <c r="H943" s="4">
        <f>IF(マンアワー!H943&gt;0,LN(マンアワー!H943),0)</f>
        <v>8.1716308913417706</v>
      </c>
      <c r="I943" s="4">
        <f>IF(マンアワー!I943&gt;0,LN(マンアワー!I943),0)</f>
        <v>8.3063465969089734</v>
      </c>
      <c r="K943" s="6">
        <f>E943-E$1104</f>
        <v>-1.5506608382790201</v>
      </c>
      <c r="L943" s="6">
        <f>F943-F$1104</f>
        <v>-1.5254366786962512</v>
      </c>
      <c r="M943" s="6">
        <f>G943-G$1104</f>
        <v>-1.546516801505204</v>
      </c>
      <c r="N943" s="6">
        <f>H943-H$1104</f>
        <v>-1.5311987166225531</v>
      </c>
      <c r="O943" s="6">
        <f>I943-I$1104</f>
        <v>-1.3508234013110947</v>
      </c>
    </row>
    <row r="944" spans="1:15" x14ac:dyDescent="0.15">
      <c r="A944" s="1">
        <v>41</v>
      </c>
      <c r="B944" s="1" t="s">
        <v>324</v>
      </c>
      <c r="C944" s="1">
        <v>21</v>
      </c>
      <c r="D944" s="1" t="s">
        <v>16</v>
      </c>
      <c r="E944" s="4">
        <f>IF(マンアワー!E944&gt;0,LN(マンアワー!E944),0)</f>
        <v>10.678979501397423</v>
      </c>
      <c r="F944" s="4">
        <f>IF(マンアワー!F944&gt;0,LN(マンアワー!F944),0)</f>
        <v>10.868275343421864</v>
      </c>
      <c r="G944" s="4">
        <f>IF(マンアワー!G944&gt;0,LN(マンアワー!G944),0)</f>
        <v>10.827886297728449</v>
      </c>
      <c r="H944" s="4">
        <f>IF(マンアワー!H944&gt;0,LN(マンアワー!H944),0)</f>
        <v>10.820498586366767</v>
      </c>
      <c r="I944" s="4">
        <f>IF(マンアワー!I944&gt;0,LN(マンアワー!I944),0)</f>
        <v>10.783262982667203</v>
      </c>
      <c r="K944" s="6">
        <f>E944-E$1105</f>
        <v>-0.88119087632706439</v>
      </c>
      <c r="L944" s="6">
        <f>F944-F$1105</f>
        <v>-0.74617408218120573</v>
      </c>
      <c r="M944" s="6">
        <f>G944-G$1105</f>
        <v>-0.82821300295026568</v>
      </c>
      <c r="N944" s="6">
        <f>H944-H$1105</f>
        <v>-0.79978679395502184</v>
      </c>
      <c r="O944" s="6">
        <f>I944-I$1105</f>
        <v>-0.74787986930076755</v>
      </c>
    </row>
    <row r="945" spans="1:15" x14ac:dyDescent="0.15">
      <c r="A945" s="1">
        <v>41</v>
      </c>
      <c r="B945" s="1" t="s">
        <v>197</v>
      </c>
      <c r="C945" s="1">
        <v>22</v>
      </c>
      <c r="D945" s="1" t="s">
        <v>8</v>
      </c>
      <c r="E945" s="4">
        <f>IF(マンアワー!E945&gt;0,LN(マンアワー!E945),0)</f>
        <v>11.812027960193028</v>
      </c>
      <c r="F945" s="4">
        <f>IF(マンアワー!F945&gt;0,LN(マンアワー!F945),0)</f>
        <v>12.068502366403907</v>
      </c>
      <c r="G945" s="4">
        <f>IF(マンアワー!G945&gt;0,LN(マンアワー!G945),0)</f>
        <v>12.233920142046568</v>
      </c>
      <c r="H945" s="4">
        <f>IF(マンアワー!H945&gt;0,LN(マンアワー!H945),0)</f>
        <v>12.400531363054958</v>
      </c>
      <c r="I945" s="4">
        <f>IF(マンアワー!I945&gt;0,LN(マンアワー!I945),0)</f>
        <v>12.502749470862057</v>
      </c>
      <c r="K945" s="6">
        <f>E945-E$1106</f>
        <v>-0.75119042918297119</v>
      </c>
      <c r="L945" s="6">
        <f>F945-F$1106</f>
        <v>-0.74898622605871168</v>
      </c>
      <c r="M945" s="6">
        <f>G945-G$1106</f>
        <v>-0.833378090927404</v>
      </c>
      <c r="N945" s="6">
        <f>H945-H$1106</f>
        <v>-0.78482780837993538</v>
      </c>
      <c r="O945" s="6">
        <f>I945-I$1106</f>
        <v>-0.79051990706352271</v>
      </c>
    </row>
    <row r="946" spans="1:15" x14ac:dyDescent="0.15">
      <c r="A946" s="1">
        <v>41</v>
      </c>
      <c r="B946" s="1" t="s">
        <v>197</v>
      </c>
      <c r="C946" s="1">
        <v>23</v>
      </c>
      <c r="D946" s="1" t="s">
        <v>29</v>
      </c>
      <c r="E946" s="4">
        <f>IF(マンアワー!E946&gt;0,LN(マンアワー!E946),0)</f>
        <v>10.992919444894291</v>
      </c>
      <c r="F946" s="4">
        <f>IF(マンアワー!F946&gt;0,LN(マンアワー!F946),0)</f>
        <v>11.127004610602723</v>
      </c>
      <c r="G946" s="4">
        <f>IF(マンアワー!G946&gt;0,LN(マンアワー!G946),0)</f>
        <v>11.049513210777018</v>
      </c>
      <c r="H946" s="4">
        <f>IF(マンアワー!H946&gt;0,LN(マンアワー!H946),0)</f>
        <v>10.990766952801048</v>
      </c>
      <c r="I946" s="4">
        <f>IF(マンアワー!I946&gt;0,LN(マンアワー!I946),0)</f>
        <v>10.810051047840377</v>
      </c>
      <c r="K946" s="6">
        <f>E946-E$1107</f>
        <v>-0.61780792576271182</v>
      </c>
      <c r="L946" s="6">
        <f>F946-F$1107</f>
        <v>-0.62979031122517704</v>
      </c>
      <c r="M946" s="6">
        <f>G946-G$1107</f>
        <v>-0.68912110358160739</v>
      </c>
      <c r="N946" s="6">
        <f>H946-H$1107</f>
        <v>-0.67085390843288195</v>
      </c>
      <c r="O946" s="6">
        <f>I946-I$1107</f>
        <v>-0.68682145838294417</v>
      </c>
    </row>
    <row r="947" spans="1:15" x14ac:dyDescent="0.15">
      <c r="A947" s="1">
        <v>42</v>
      </c>
      <c r="B947" s="1" t="s">
        <v>326</v>
      </c>
      <c r="C947" s="1">
        <v>1</v>
      </c>
      <c r="D947" s="1" t="s">
        <v>9</v>
      </c>
      <c r="E947" s="4">
        <f>IF(マンアワー!E947&gt;0,LN(マンアワー!E947),0)</f>
        <v>12.84747505691244</v>
      </c>
      <c r="F947" s="4">
        <f>IF(マンアワー!F947&gt;0,LN(マンアワー!F947),0)</f>
        <v>12.569935539380506</v>
      </c>
      <c r="G947" s="4">
        <f>IF(マンアワー!G947&gt;0,LN(マンアワー!G947),0)</f>
        <v>12.159845950000225</v>
      </c>
      <c r="H947" s="4">
        <f>IF(マンアワー!H947&gt;0,LN(マンアワー!H947),0)</f>
        <v>11.684798829939071</v>
      </c>
      <c r="I947" s="4">
        <f>IF(マンアワー!I947&gt;0,LN(マンアワー!I947),0)</f>
        <v>11.495803979786844</v>
      </c>
      <c r="K947" s="6">
        <f>E947-E$1085</f>
        <v>1.9443416004962799E-2</v>
      </c>
      <c r="L947" s="6">
        <f>F947-F$1085</f>
        <v>0.16033312129603772</v>
      </c>
      <c r="M947" s="6">
        <f>G947-G$1085</f>
        <v>0.1536388657464034</v>
      </c>
      <c r="N947" s="6">
        <f>H947-H$1085</f>
        <v>0.1037427352183915</v>
      </c>
      <c r="O947" s="6">
        <f>I947-I$1085</f>
        <v>0.15305510107560849</v>
      </c>
    </row>
    <row r="948" spans="1:15" x14ac:dyDescent="0.15">
      <c r="A948" s="1">
        <v>42</v>
      </c>
      <c r="B948" s="1" t="s">
        <v>326</v>
      </c>
      <c r="C948" s="1">
        <v>2</v>
      </c>
      <c r="D948" s="1" t="s">
        <v>10</v>
      </c>
      <c r="E948" s="4">
        <f>IF(マンアワー!E948&gt;0,LN(マンアワー!E948),0)</f>
        <v>10.416349519684696</v>
      </c>
      <c r="F948" s="4">
        <f>IF(マンアワー!F948&gt;0,LN(マンアワー!F948),0)</f>
        <v>9.5387098475149461</v>
      </c>
      <c r="G948" s="4">
        <f>IF(マンアワー!G948&gt;0,LN(マンアワー!G948),0)</f>
        <v>8.8934728247409538</v>
      </c>
      <c r="H948" s="4">
        <f>IF(マンアワー!H948&gt;0,LN(マンアワー!H948),0)</f>
        <v>8.6769262595095693</v>
      </c>
      <c r="I948" s="4">
        <f>IF(マンアワー!I948&gt;0,LN(マンアワー!I948),0)</f>
        <v>6.7911985150596159</v>
      </c>
      <c r="K948" s="6">
        <f>E948-E$1086</f>
        <v>1.5680232159786929</v>
      </c>
      <c r="L948" s="6">
        <f>F948-F$1086</f>
        <v>1.2179882569296385</v>
      </c>
      <c r="M948" s="6">
        <f>G948-G$1086</f>
        <v>0.81774061077585358</v>
      </c>
      <c r="N948" s="6">
        <f>H948-H$1086</f>
        <v>0.95798169032160541</v>
      </c>
      <c r="O948" s="6">
        <f>I948-I$1086</f>
        <v>-0.1852153491777786</v>
      </c>
    </row>
    <row r="949" spans="1:15" x14ac:dyDescent="0.15">
      <c r="A949" s="1">
        <v>42</v>
      </c>
      <c r="B949" s="1" t="s">
        <v>327</v>
      </c>
      <c r="C949" s="1">
        <v>3</v>
      </c>
      <c r="D949" s="1" t="s">
        <v>17</v>
      </c>
      <c r="E949" s="4">
        <f>IF(マンアワー!E949&gt;0,LN(マンアワー!E949),0)</f>
        <v>10.620302033714603</v>
      </c>
      <c r="F949" s="4">
        <f>IF(マンアワー!F949&gt;0,LN(マンアワー!F949),0)</f>
        <v>10.577834473269414</v>
      </c>
      <c r="G949" s="4">
        <f>IF(マンアワー!G949&gt;0,LN(マンアワー!G949),0)</f>
        <v>10.74142962516787</v>
      </c>
      <c r="H949" s="4">
        <f>IF(マンアワー!H949&gt;0,LN(マンアワー!H949),0)</f>
        <v>10.537001917005012</v>
      </c>
      <c r="I949" s="4">
        <f>IF(マンアワー!I949&gt;0,LN(マンアワー!I949),0)</f>
        <v>10.452545392756647</v>
      </c>
      <c r="K949" s="6">
        <f>E949-E$1087</f>
        <v>-8.9244660559335998E-2</v>
      </c>
      <c r="L949" s="6">
        <f>F949-F$1087</f>
        <v>-0.14029425054182632</v>
      </c>
      <c r="M949" s="6">
        <f>G949-G$1087</f>
        <v>-8.2469478179689304E-2</v>
      </c>
      <c r="N949" s="6">
        <f>H949-H$1087</f>
        <v>-0.18986647555496461</v>
      </c>
      <c r="O949" s="6">
        <f>I949-I$1087</f>
        <v>-0.15397049714836442</v>
      </c>
    </row>
    <row r="950" spans="1:15" x14ac:dyDescent="0.15">
      <c r="A950" s="1">
        <v>42</v>
      </c>
      <c r="B950" s="1" t="s">
        <v>327</v>
      </c>
      <c r="C950" s="1">
        <v>4</v>
      </c>
      <c r="D950" s="1" t="s">
        <v>18</v>
      </c>
      <c r="E950" s="4">
        <f>IF(マンアワー!E950&gt;0,LN(マンアワー!E950),0)</f>
        <v>9.6429733039942196</v>
      </c>
      <c r="F950" s="4">
        <f>IF(マンアワー!F950&gt;0,LN(マンアワー!F950),0)</f>
        <v>10.106984754325529</v>
      </c>
      <c r="G950" s="4">
        <f>IF(マンアワー!G950&gt;0,LN(マンアワー!G950),0)</f>
        <v>10.662080515260232</v>
      </c>
      <c r="H950" s="4">
        <f>IF(マンアワー!H950&gt;0,LN(マンアワー!H950),0)</f>
        <v>10.08307911329371</v>
      </c>
      <c r="I950" s="4">
        <f>IF(マンアワー!I950&gt;0,LN(マンアワー!I950),0)</f>
        <v>9.1788404782776141</v>
      </c>
      <c r="K950" s="6">
        <f>E950-E$1088</f>
        <v>-1.2660940162185437</v>
      </c>
      <c r="L950" s="6">
        <f>F950-F$1088</f>
        <v>-0.74902511812189942</v>
      </c>
      <c r="M950" s="6">
        <f>G950-G$1088</f>
        <v>-0.21303095556268126</v>
      </c>
      <c r="N950" s="6">
        <f>H950-H$1088</f>
        <v>-0.13475901788160094</v>
      </c>
      <c r="O950" s="6">
        <f>I950-I$1088</f>
        <v>-0.25628816430639922</v>
      </c>
    </row>
    <row r="951" spans="1:15" x14ac:dyDescent="0.15">
      <c r="A951" s="1">
        <v>42</v>
      </c>
      <c r="B951" s="1" t="s">
        <v>327</v>
      </c>
      <c r="C951" s="1">
        <v>5</v>
      </c>
      <c r="D951" s="1" t="s">
        <v>19</v>
      </c>
      <c r="E951" s="4">
        <f>IF(マンアワー!E951&gt;0,LN(マンアワー!E951),0)</f>
        <v>7.4112578033661576</v>
      </c>
      <c r="F951" s="4">
        <f>IF(マンアワー!F951&gt;0,LN(マンアワー!F951),0)</f>
        <v>7.2582683832264294</v>
      </c>
      <c r="G951" s="4">
        <f>IF(マンアワー!G951&gt;0,LN(マンアワー!G951),0)</f>
        <v>7.2923361606045161</v>
      </c>
      <c r="H951" s="4">
        <f>IF(マンアワー!H951&gt;0,LN(マンアワー!H951),0)</f>
        <v>7.2986242883277077</v>
      </c>
      <c r="I951" s="4">
        <f>IF(マンアワー!I951&gt;0,LN(マンアワー!I951),0)</f>
        <v>7.206009778950504</v>
      </c>
      <c r="K951" s="6">
        <f>E951-E$1089</f>
        <v>-1.9312000793845305</v>
      </c>
      <c r="L951" s="6">
        <f>F951-F$1089</f>
        <v>-1.9283101658521087</v>
      </c>
      <c r="M951" s="6">
        <f>G951-G$1089</f>
        <v>-1.9546685715339871</v>
      </c>
      <c r="N951" s="6">
        <f>H951-H$1089</f>
        <v>-1.7632849952340708</v>
      </c>
      <c r="O951" s="6">
        <f>I951-I$1089</f>
        <v>-1.5572303434578778</v>
      </c>
    </row>
    <row r="952" spans="1:15" x14ac:dyDescent="0.15">
      <c r="A952" s="1">
        <v>42</v>
      </c>
      <c r="B952" s="1" t="s">
        <v>327</v>
      </c>
      <c r="C952" s="1">
        <v>6</v>
      </c>
      <c r="D952" s="1" t="s">
        <v>3</v>
      </c>
      <c r="E952" s="4">
        <f>IF(マンアワー!E952&gt;0,LN(マンアワー!E952),0)</f>
        <v>7.1920037226672209</v>
      </c>
      <c r="F952" s="4">
        <f>IF(マンアワー!F952&gt;0,LN(マンアワー!F952),0)</f>
        <v>6.9980252914504595</v>
      </c>
      <c r="G952" s="4">
        <f>IF(マンアワー!G952&gt;0,LN(マンアワー!G952),0)</f>
        <v>7.2551365836528197</v>
      </c>
      <c r="H952" s="4">
        <f>IF(マンアワー!H952&gt;0,LN(マンアワー!H952),0)</f>
        <v>6.8910901939842262</v>
      </c>
      <c r="I952" s="4">
        <f>IF(マンアワー!I952&gt;0,LN(マンアワー!I952),0)</f>
        <v>6.9033171458915463</v>
      </c>
      <c r="K952" s="6">
        <f>E952-E$1090</f>
        <v>-2.1527450280013971</v>
      </c>
      <c r="L952" s="6">
        <f>F952-F$1090</f>
        <v>-2.1349509459409228</v>
      </c>
      <c r="M952" s="6">
        <f>G952-G$1090</f>
        <v>-1.9153433004192566</v>
      </c>
      <c r="N952" s="6">
        <f>H952-H$1090</f>
        <v>-2.2402449421761119</v>
      </c>
      <c r="O952" s="6">
        <f>I952-I$1090</f>
        <v>-2.0903157151261249</v>
      </c>
    </row>
    <row r="953" spans="1:15" x14ac:dyDescent="0.15">
      <c r="A953" s="1">
        <v>42</v>
      </c>
      <c r="B953" s="1" t="s">
        <v>327</v>
      </c>
      <c r="C953" s="1">
        <v>7</v>
      </c>
      <c r="D953" s="1" t="s">
        <v>20</v>
      </c>
      <c r="E953" s="4">
        <f>IF(マンアワー!E953&gt;0,LN(マンアワー!E953),0)</f>
        <v>5.0738685754602635</v>
      </c>
      <c r="F953" s="4">
        <f>IF(マンアワー!F953&gt;0,LN(マンアワー!F953),0)</f>
        <v>4.1738536794990608</v>
      </c>
      <c r="G953" s="4">
        <f>IF(マンアワー!G953&gt;0,LN(マンアワー!G953),0)</f>
        <v>4.6241001108242115</v>
      </c>
      <c r="H953" s="4">
        <f>IF(マンアワー!H953&gt;0,LN(マンアワー!H953),0)</f>
        <v>2.8744836582258277</v>
      </c>
      <c r="I953" s="4">
        <f>IF(マンアワー!I953&gt;0,LN(マンアワー!I953),0)</f>
        <v>4.677042660145986</v>
      </c>
      <c r="K953" s="6">
        <f>E953-E$1091</f>
        <v>-1.4280828612248602</v>
      </c>
      <c r="L953" s="6">
        <f>F953-F$1091</f>
        <v>-2.3714486761401732</v>
      </c>
      <c r="M953" s="6">
        <f>G953-G$1091</f>
        <v>-1.8029299632388129</v>
      </c>
      <c r="N953" s="6">
        <f>H953-H$1091</f>
        <v>-3.4483735758262939</v>
      </c>
      <c r="O953" s="6">
        <f>I953-I$1091</f>
        <v>-1.5402988383361151</v>
      </c>
    </row>
    <row r="954" spans="1:15" x14ac:dyDescent="0.15">
      <c r="A954" s="1">
        <v>42</v>
      </c>
      <c r="B954" s="1" t="s">
        <v>327</v>
      </c>
      <c r="C954" s="1">
        <v>8</v>
      </c>
      <c r="D954" s="1" t="s">
        <v>21</v>
      </c>
      <c r="E954" s="4">
        <f>IF(マンアワー!E954&gt;0,LN(マンアワー!E954),0)</f>
        <v>10.069084895443458</v>
      </c>
      <c r="F954" s="4">
        <f>IF(マンアワー!F954&gt;0,LN(マンアワー!F954),0)</f>
        <v>10.220132020463117</v>
      </c>
      <c r="G954" s="4">
        <f>IF(マンアワー!G954&gt;0,LN(マンアワー!G954),0)</f>
        <v>10.091149761846864</v>
      </c>
      <c r="H954" s="4">
        <f>IF(マンアワー!H954&gt;0,LN(マンアワー!H954),0)</f>
        <v>9.6567830100749283</v>
      </c>
      <c r="I954" s="4">
        <f>IF(マンアワー!I954&gt;0,LN(マンアワー!I954),0)</f>
        <v>9.0839295649670291</v>
      </c>
      <c r="K954" s="6">
        <f>E954-E$1092</f>
        <v>7.934313920985403E-2</v>
      </c>
      <c r="L954" s="6">
        <f>F954-F$1092</f>
        <v>0.24052686142626989</v>
      </c>
      <c r="M954" s="6">
        <f>G954-G$1092</f>
        <v>0.20477398751216569</v>
      </c>
      <c r="N954" s="6">
        <f>H954-H$1092</f>
        <v>3.1747798407657513E-2</v>
      </c>
      <c r="O954" s="6">
        <f>I954-I$1092</f>
        <v>-7.9637486724255524E-2</v>
      </c>
    </row>
    <row r="955" spans="1:15" x14ac:dyDescent="0.15">
      <c r="A955" s="1">
        <v>42</v>
      </c>
      <c r="B955" s="1" t="s">
        <v>327</v>
      </c>
      <c r="C955" s="1">
        <v>9</v>
      </c>
      <c r="D955" s="1" t="s">
        <v>22</v>
      </c>
      <c r="E955" s="4">
        <f>IF(マンアワー!E955&gt;0,LN(マンアワー!E955),0)</f>
        <v>9.3494006060409944</v>
      </c>
      <c r="F955" s="4">
        <f>IF(マンアワー!F955&gt;0,LN(マンアワー!F955),0)</f>
        <v>7.8411194760293874</v>
      </c>
      <c r="G955" s="4">
        <f>IF(マンアワー!G955&gt;0,LN(マンアワー!G955),0)</f>
        <v>8.0033277087126589</v>
      </c>
      <c r="H955" s="4">
        <f>IF(マンアワー!H955&gt;0,LN(マンアワー!H955),0)</f>
        <v>7.871266981652778</v>
      </c>
      <c r="I955" s="4">
        <f>IF(マンアワー!I955&gt;0,LN(マンアワー!I955),0)</f>
        <v>8.3099533172333757</v>
      </c>
      <c r="K955" s="6">
        <f>E955-E$1093</f>
        <v>-0.58452444847503315</v>
      </c>
      <c r="L955" s="6">
        <f>F955-F$1093</f>
        <v>-1.8517156742390384</v>
      </c>
      <c r="M955" s="6">
        <f>G955-G$1093</f>
        <v>-1.5405861557957685</v>
      </c>
      <c r="N955" s="6">
        <f>H955-H$1093</f>
        <v>-1.4558380588874185</v>
      </c>
      <c r="O955" s="6">
        <f>I955-I$1093</f>
        <v>-1.0361514774959844</v>
      </c>
    </row>
    <row r="956" spans="1:15" x14ac:dyDescent="0.15">
      <c r="A956" s="1">
        <v>42</v>
      </c>
      <c r="B956" s="1" t="s">
        <v>327</v>
      </c>
      <c r="C956" s="1">
        <v>10</v>
      </c>
      <c r="D956" s="1" t="s">
        <v>23</v>
      </c>
      <c r="E956" s="4">
        <f>IF(マンアワー!E956&gt;0,LN(マンアワー!E956),0)</f>
        <v>9.8054064675785337</v>
      </c>
      <c r="F956" s="4">
        <f>IF(マンアワー!F956&gt;0,LN(マンアワー!F956),0)</f>
        <v>9.3429219565171557</v>
      </c>
      <c r="G956" s="4">
        <f>IF(マンアワー!G956&gt;0,LN(マンアワー!G956),0)</f>
        <v>9.4931923649883299</v>
      </c>
      <c r="H956" s="4">
        <f>IF(マンアワー!H956&gt;0,LN(マンアワー!H956),0)</f>
        <v>9.1662804555619939</v>
      </c>
      <c r="I956" s="4">
        <f>IF(マンアワー!I956&gt;0,LN(マンアワー!I956),0)</f>
        <v>9.1655261776921826</v>
      </c>
      <c r="K956" s="6">
        <f>E956-E$1094</f>
        <v>-0.30330799384843665</v>
      </c>
      <c r="L956" s="6">
        <f>F956-F$1094</f>
        <v>-0.71677257434490116</v>
      </c>
      <c r="M956" s="6">
        <f>G956-G$1094</f>
        <v>-0.80428065829403295</v>
      </c>
      <c r="N956" s="6">
        <f>H956-H$1094</f>
        <v>-0.94658248311888826</v>
      </c>
      <c r="O956" s="6">
        <f>I956-I$1094</f>
        <v>-0.69293479515224732</v>
      </c>
    </row>
    <row r="957" spans="1:15" x14ac:dyDescent="0.15">
      <c r="A957" s="1">
        <v>42</v>
      </c>
      <c r="B957" s="1" t="s">
        <v>327</v>
      </c>
      <c r="C957" s="1">
        <v>11</v>
      </c>
      <c r="D957" s="1" t="s">
        <v>24</v>
      </c>
      <c r="E957" s="4">
        <f>IF(マンアワー!E957&gt;0,LN(マンアワー!E957),0)</f>
        <v>8.9892246375457905</v>
      </c>
      <c r="F957" s="4">
        <f>IF(マンアワー!F957&gt;0,LN(マンアワー!F957),0)</f>
        <v>9.7403896217142751</v>
      </c>
      <c r="G957" s="4">
        <f>IF(マンアワー!G957&gt;0,LN(マンアワー!G957),0)</f>
        <v>10.105745033065393</v>
      </c>
      <c r="H957" s="4">
        <f>IF(マンアワー!H957&gt;0,LN(マンアワー!H957),0)</f>
        <v>10.068607981582868</v>
      </c>
      <c r="I957" s="4">
        <f>IF(マンアワー!I957&gt;0,LN(マンアワー!I957),0)</f>
        <v>9.1618056215352404</v>
      </c>
      <c r="K957" s="6">
        <f>E957-E$1095</f>
        <v>-1.2053478131870996</v>
      </c>
      <c r="L957" s="6">
        <f>F957-F$1095</f>
        <v>-0.51398000949834888</v>
      </c>
      <c r="M957" s="6">
        <f>G957-G$1095</f>
        <v>-0.3712097258480842</v>
      </c>
      <c r="N957" s="6">
        <f>H957-H$1095</f>
        <v>-0.33827675820911018</v>
      </c>
      <c r="O957" s="6">
        <f>I957-I$1095</f>
        <v>-1.1145858466721865</v>
      </c>
    </row>
    <row r="958" spans="1:15" x14ac:dyDescent="0.15">
      <c r="A958" s="1">
        <v>42</v>
      </c>
      <c r="B958" s="1" t="s">
        <v>327</v>
      </c>
      <c r="C958" s="1">
        <v>12</v>
      </c>
      <c r="D958" s="1" t="s">
        <v>25</v>
      </c>
      <c r="E958" s="4">
        <f>IF(マンアワー!E958&gt;0,LN(マンアワー!E958),0)</f>
        <v>9.222957955565688</v>
      </c>
      <c r="F958" s="4">
        <f>IF(マンアワー!F958&gt;0,LN(マンアワー!F958),0)</f>
        <v>9.2081825315424908</v>
      </c>
      <c r="G958" s="4">
        <f>IF(マンアワー!G958&gt;0,LN(マンアワー!G958),0)</f>
        <v>9.8116277672499521</v>
      </c>
      <c r="H958" s="4">
        <f>IF(マンアワー!H958&gt;0,LN(マンアワー!H958),0)</f>
        <v>9.8770255077182636</v>
      </c>
      <c r="I958" s="4">
        <f>IF(マンアワー!I958&gt;0,LN(マンアワー!I958),0)</f>
        <v>9.9687109285853666</v>
      </c>
      <c r="K958" s="6">
        <f>E958-E$1096</f>
        <v>-0.9659305161434979</v>
      </c>
      <c r="L958" s="6">
        <f>F958-F$1096</f>
        <v>-1.2073783146116526</v>
      </c>
      <c r="M958" s="6">
        <f>G958-G$1096</f>
        <v>-1.1692374036063509</v>
      </c>
      <c r="N958" s="6">
        <f>H958-H$1096</f>
        <v>-1.0059468542751198</v>
      </c>
      <c r="O958" s="6">
        <f>I958-I$1096</f>
        <v>-0.72473960853304398</v>
      </c>
    </row>
    <row r="959" spans="1:15" x14ac:dyDescent="0.15">
      <c r="A959" s="1">
        <v>42</v>
      </c>
      <c r="B959" s="1" t="s">
        <v>327</v>
      </c>
      <c r="C959" s="1">
        <v>13</v>
      </c>
      <c r="D959" s="1" t="s">
        <v>26</v>
      </c>
      <c r="E959" s="4">
        <f>IF(マンアワー!E959&gt;0,LN(マンアワー!E959),0)</f>
        <v>11.256815577020141</v>
      </c>
      <c r="F959" s="4">
        <f>IF(マンアワー!F959&gt;0,LN(マンアワー!F959),0)</f>
        <v>10.838101002676224</v>
      </c>
      <c r="G959" s="4">
        <f>IF(マンアワー!G959&gt;0,LN(マンアワー!G959),0)</f>
        <v>10.201706678237542</v>
      </c>
      <c r="H959" s="4">
        <f>IF(マンアワー!H959&gt;0,LN(マンアワー!H959),0)</f>
        <v>9.9690694134402218</v>
      </c>
      <c r="I959" s="4">
        <f>IF(マンアワー!I959&gt;0,LN(マンアワー!I959),0)</f>
        <v>10.621923987144109</v>
      </c>
      <c r="K959" s="6">
        <f>E959-E$1097</f>
        <v>1.6232656388016888</v>
      </c>
      <c r="L959" s="6">
        <f>F959-F$1097</f>
        <v>1.0720552564549131</v>
      </c>
      <c r="M959" s="6">
        <f>G959-G$1097</f>
        <v>0.38633131578323088</v>
      </c>
      <c r="N959" s="6">
        <f>H959-H$1097</f>
        <v>0.2366093775808924</v>
      </c>
      <c r="O959" s="6">
        <f>I959-I$1097</f>
        <v>0.68297660659183279</v>
      </c>
    </row>
    <row r="960" spans="1:15" x14ac:dyDescent="0.15">
      <c r="A960" s="1">
        <v>42</v>
      </c>
      <c r="B960" s="1" t="s">
        <v>327</v>
      </c>
      <c r="C960" s="1">
        <v>14</v>
      </c>
      <c r="D960" s="1" t="s">
        <v>27</v>
      </c>
      <c r="E960" s="4">
        <f>IF(マンアワー!E960&gt;0,LN(マンアワー!E960),0)</f>
        <v>6.8480580584428123</v>
      </c>
      <c r="F960" s="4">
        <f>IF(マンアワー!F960&gt;0,LN(マンアワー!F960),0)</f>
        <v>6.6924385698806503</v>
      </c>
      <c r="G960" s="4">
        <f>IF(マンアワー!G960&gt;0,LN(マンアワー!G960),0)</f>
        <v>6.4633722874393449</v>
      </c>
      <c r="H960" s="4">
        <f>IF(マンアワー!H960&gt;0,LN(マンアワー!H960),0)</f>
        <v>6.5000506398276867</v>
      </c>
      <c r="I960" s="4">
        <f>IF(マンアワー!I960&gt;0,LN(マンアワー!I960),0)</f>
        <v>5.767269759546692</v>
      </c>
      <c r="K960" s="6">
        <f>E960-E$1098</f>
        <v>-1.1070737859662092</v>
      </c>
      <c r="L960" s="6">
        <f>F960-F$1098</f>
        <v>-1.6581656309027615</v>
      </c>
      <c r="M960" s="6">
        <f>G960-G$1098</f>
        <v>-2.0824669503743838</v>
      </c>
      <c r="N960" s="6">
        <f>H960-H$1098</f>
        <v>-1.6726665793706568</v>
      </c>
      <c r="O960" s="6">
        <f>I960-I$1098</f>
        <v>-2.3792184378177579</v>
      </c>
    </row>
    <row r="961" spans="1:15" x14ac:dyDescent="0.15">
      <c r="A961" s="1">
        <v>42</v>
      </c>
      <c r="B961" s="1" t="s">
        <v>327</v>
      </c>
      <c r="C961" s="1">
        <v>15</v>
      </c>
      <c r="D961" s="1" t="s">
        <v>28</v>
      </c>
      <c r="E961" s="4">
        <f>IF(マンアワー!E961&gt;0,LN(マンアワー!E961),0)</f>
        <v>10.245906202873224</v>
      </c>
      <c r="F961" s="4">
        <f>IF(マンアワー!F961&gt;0,LN(マンアワー!F961),0)</f>
        <v>10.125852796583867</v>
      </c>
      <c r="G961" s="4">
        <f>IF(マンアワー!G961&gt;0,LN(マンアワー!G961),0)</f>
        <v>10.025940455761303</v>
      </c>
      <c r="H961" s="4">
        <f>IF(マンアワー!H961&gt;0,LN(マンアワー!H961),0)</f>
        <v>9.7972227962546832</v>
      </c>
      <c r="I961" s="4">
        <f>IF(マンアワー!I961&gt;0,LN(マンアワー!I961),0)</f>
        <v>9.3595542063016293</v>
      </c>
      <c r="K961" s="6">
        <f>E961-E$1099</f>
        <v>-1.1272833678183733</v>
      </c>
      <c r="L961" s="6">
        <f>F961-F$1099</f>
        <v>-1.1756577614432775</v>
      </c>
      <c r="M961" s="6">
        <f>G961-G$1099</f>
        <v>-1.2905159846932097</v>
      </c>
      <c r="N961" s="6">
        <f>H961-H$1099</f>
        <v>-1.2716248136353379</v>
      </c>
      <c r="O961" s="6">
        <f>I961-I$1099</f>
        <v>-1.3829538056831083</v>
      </c>
    </row>
    <row r="962" spans="1:15" x14ac:dyDescent="0.15">
      <c r="A962" s="1">
        <v>42</v>
      </c>
      <c r="B962" s="1" t="s">
        <v>326</v>
      </c>
      <c r="C962" s="1">
        <v>16</v>
      </c>
      <c r="D962" s="1" t="s">
        <v>11</v>
      </c>
      <c r="E962" s="4">
        <f>IF(マンアワー!E962&gt;0,LN(マンアワー!E962),0)</f>
        <v>11.774241418000932</v>
      </c>
      <c r="F962" s="4">
        <f>IF(マンアワー!F962&gt;0,LN(マンアワー!F962),0)</f>
        <v>12.004655198751612</v>
      </c>
      <c r="G962" s="4">
        <f>IF(マンアワー!G962&gt;0,LN(マンアワー!G962),0)</f>
        <v>12.048573528136833</v>
      </c>
      <c r="H962" s="4">
        <f>IF(マンアワー!H962&gt;0,LN(マンアワー!H962),0)</f>
        <v>12.017244246206305</v>
      </c>
      <c r="I962" s="4">
        <f>IF(マンアワー!I962&gt;0,LN(マンアワー!I962),0)</f>
        <v>11.749461719935841</v>
      </c>
      <c r="K962" s="6">
        <f>E962-E$1100</f>
        <v>-0.20805222656441202</v>
      </c>
      <c r="L962" s="6">
        <f>F962-F$1100</f>
        <v>-0.28127459028653234</v>
      </c>
      <c r="M962" s="6">
        <f>G962-G$1100</f>
        <v>-0.21693193034909797</v>
      </c>
      <c r="N962" s="6">
        <f>H962-H$1100</f>
        <v>-0.23447781147551794</v>
      </c>
      <c r="O962" s="6">
        <f>I962-I$1100</f>
        <v>-0.21969722682362658</v>
      </c>
    </row>
    <row r="963" spans="1:15" x14ac:dyDescent="0.15">
      <c r="A963" s="1">
        <v>42</v>
      </c>
      <c r="B963" s="1" t="s">
        <v>326</v>
      </c>
      <c r="C963" s="1">
        <v>17</v>
      </c>
      <c r="D963" s="1" t="s">
        <v>12</v>
      </c>
      <c r="E963" s="4">
        <f>IF(マンアワー!E963&gt;0,LN(マンアワー!E963),0)</f>
        <v>9.0803916720566242</v>
      </c>
      <c r="F963" s="4">
        <f>IF(マンアワー!F963&gt;0,LN(マンアワー!F963),0)</f>
        <v>9.1184131341374854</v>
      </c>
      <c r="G963" s="4">
        <f>IF(マンアワー!G963&gt;0,LN(マンアワー!G963),0)</f>
        <v>9.2874668976809716</v>
      </c>
      <c r="H963" s="4">
        <f>IF(マンアワー!H963&gt;0,LN(マンアワー!H963),0)</f>
        <v>9.1975363411351445</v>
      </c>
      <c r="I963" s="4">
        <f>IF(マンアワー!I963&gt;0,LN(マンアワー!I963),0)</f>
        <v>9.1628944882528121</v>
      </c>
      <c r="K963" s="6">
        <f>E963-E$1101</f>
        <v>-9.211366414896105E-2</v>
      </c>
      <c r="L963" s="6">
        <f>F963-F$1101</f>
        <v>-0.21752718332932197</v>
      </c>
      <c r="M963" s="6">
        <f>G963-G$1101</f>
        <v>-0.15984390001243121</v>
      </c>
      <c r="N963" s="6">
        <f>H963-H$1101</f>
        <v>-0.2991851227939808</v>
      </c>
      <c r="O963" s="6">
        <f>I963-I$1101</f>
        <v>-0.28162978682406248</v>
      </c>
    </row>
    <row r="964" spans="1:15" x14ac:dyDescent="0.15">
      <c r="A964" s="1">
        <v>42</v>
      </c>
      <c r="B964" s="1" t="s">
        <v>326</v>
      </c>
      <c r="C964" s="1">
        <v>18</v>
      </c>
      <c r="D964" s="1" t="s">
        <v>13</v>
      </c>
      <c r="E964" s="4">
        <f>IF(マンアワー!E964&gt;0,LN(マンアワー!E964),0)</f>
        <v>12.4284529167718</v>
      </c>
      <c r="F964" s="4">
        <f>IF(マンアワー!F964&gt;0,LN(マンアワー!F964),0)</f>
        <v>12.548034873186582</v>
      </c>
      <c r="G964" s="4">
        <f>IF(マンアワー!G964&gt;0,LN(マンアワー!G964),0)</f>
        <v>12.420843762701532</v>
      </c>
      <c r="H964" s="4">
        <f>IF(マンアワー!H964&gt;0,LN(マンアワー!H964),0)</f>
        <v>12.277459373091101</v>
      </c>
      <c r="I964" s="4">
        <f>IF(マンアワー!I964&gt;0,LN(マンアワー!I964),0)</f>
        <v>12.05556152406646</v>
      </c>
      <c r="K964" s="6">
        <f>E964-E$1102</f>
        <v>-0.16012755721051342</v>
      </c>
      <c r="L964" s="6">
        <f>F964-F$1102</f>
        <v>-0.16537500373922498</v>
      </c>
      <c r="M964" s="6">
        <f>G964-G$1102</f>
        <v>-0.22426097228562547</v>
      </c>
      <c r="N964" s="6">
        <f>H964-H$1102</f>
        <v>-0.23071847938526346</v>
      </c>
      <c r="O964" s="6">
        <f>I964-I$1102</f>
        <v>-0.28034419918421527</v>
      </c>
    </row>
    <row r="965" spans="1:15" x14ac:dyDescent="0.15">
      <c r="A965" s="1">
        <v>42</v>
      </c>
      <c r="B965" s="1" t="s">
        <v>326</v>
      </c>
      <c r="C965" s="1">
        <v>19</v>
      </c>
      <c r="D965" s="1" t="s">
        <v>14</v>
      </c>
      <c r="E965" s="4">
        <f>IF(マンアワー!E965&gt;0,LN(マンアワー!E965),0)</f>
        <v>10.406124985169065</v>
      </c>
      <c r="F965" s="4">
        <f>IF(マンアワー!F965&gt;0,LN(マンアワー!F965),0)</f>
        <v>10.588324270279985</v>
      </c>
      <c r="G965" s="4">
        <f>IF(マンアワー!G965&gt;0,LN(マンアワー!G965),0)</f>
        <v>10.598860018007345</v>
      </c>
      <c r="H965" s="4">
        <f>IF(マンアワー!H965&gt;0,LN(マンアワー!H965),0)</f>
        <v>10.459285612289754</v>
      </c>
      <c r="I965" s="4">
        <f>IF(マンアワー!I965&gt;0,LN(マンアワー!I965),0)</f>
        <v>10.476818262597948</v>
      </c>
      <c r="K965" s="6">
        <f>E965-E$1103</f>
        <v>-4.6680171166645579E-2</v>
      </c>
      <c r="L965" s="6">
        <f>F965-F$1103</f>
        <v>-0.14956532242831955</v>
      </c>
      <c r="M965" s="6">
        <f>G965-G$1103</f>
        <v>-0.24523401347600959</v>
      </c>
      <c r="N965" s="6">
        <f>H965-H$1103</f>
        <v>-0.25577158490116325</v>
      </c>
      <c r="O965" s="6">
        <f>I965-I$1103</f>
        <v>-0.19796373396934364</v>
      </c>
    </row>
    <row r="966" spans="1:15" x14ac:dyDescent="0.15">
      <c r="A966" s="1">
        <v>42</v>
      </c>
      <c r="B966" s="1" t="s">
        <v>326</v>
      </c>
      <c r="C966" s="1">
        <v>20</v>
      </c>
      <c r="D966" s="1" t="s">
        <v>15</v>
      </c>
      <c r="E966" s="4">
        <f>IF(マンアワー!E966&gt;0,LN(マンアワー!E966),0)</f>
        <v>8.2360511242015431</v>
      </c>
      <c r="F966" s="4">
        <f>IF(マンアワー!F966&gt;0,LN(マンアワー!F966),0)</f>
        <v>8.7392998806521121</v>
      </c>
      <c r="G966" s="4">
        <f>IF(マンアワー!G966&gt;0,LN(マンアワー!G966),0)</f>
        <v>9.1520456865101618</v>
      </c>
      <c r="H966" s="4">
        <f>IF(マンアワー!H966&gt;0,LN(マンアワー!H966),0)</f>
        <v>9.1794691444167693</v>
      </c>
      <c r="I966" s="4">
        <f>IF(マンアワー!I966&gt;0,LN(マンアワー!I966),0)</f>
        <v>9.127850261601786</v>
      </c>
      <c r="K966" s="6">
        <f>E966-E$1104</f>
        <v>-0.43501236245834285</v>
      </c>
      <c r="L966" s="6">
        <f>F966-F$1104</f>
        <v>-0.53706451651379616</v>
      </c>
      <c r="M966" s="6">
        <f>G966-G$1104</f>
        <v>-0.51505406582975688</v>
      </c>
      <c r="N966" s="6">
        <f>H966-H$1104</f>
        <v>-0.52336046354755439</v>
      </c>
      <c r="O966" s="6">
        <f>I966-I$1104</f>
        <v>-0.52931973661828202</v>
      </c>
    </row>
    <row r="967" spans="1:15" x14ac:dyDescent="0.15">
      <c r="A967" s="1">
        <v>42</v>
      </c>
      <c r="B967" s="1" t="s">
        <v>326</v>
      </c>
      <c r="C967" s="1">
        <v>21</v>
      </c>
      <c r="D967" s="1" t="s">
        <v>16</v>
      </c>
      <c r="E967" s="4">
        <f>IF(マンアワー!E967&gt;0,LN(マンアワー!E967),0)</f>
        <v>11.498932052621337</v>
      </c>
      <c r="F967" s="4">
        <f>IF(マンアワー!F967&gt;0,LN(マンアワー!F967),0)</f>
        <v>11.522621611252653</v>
      </c>
      <c r="G967" s="4">
        <f>IF(マンアワー!G967&gt;0,LN(マンアワー!G967),0)</f>
        <v>11.349306346411037</v>
      </c>
      <c r="H967" s="4">
        <f>IF(マンアワー!H967&gt;0,LN(マンアワー!H967),0)</f>
        <v>11.217010499951972</v>
      </c>
      <c r="I967" s="4">
        <f>IF(マンアワー!I967&gt;0,LN(マンアワー!I967),0)</f>
        <v>11.219905208591765</v>
      </c>
      <c r="K967" s="6">
        <f>E967-E$1105</f>
        <v>-6.123832510315097E-2</v>
      </c>
      <c r="L967" s="6">
        <f>F967-F$1105</f>
        <v>-9.1827814350416759E-2</v>
      </c>
      <c r="M967" s="6">
        <f>G967-G$1105</f>
        <v>-0.30679295426767794</v>
      </c>
      <c r="N967" s="6">
        <f>H967-H$1105</f>
        <v>-0.40327488036981762</v>
      </c>
      <c r="O967" s="6">
        <f>I967-I$1105</f>
        <v>-0.31123764337620585</v>
      </c>
    </row>
    <row r="968" spans="1:15" x14ac:dyDescent="0.15">
      <c r="A968" s="1">
        <v>42</v>
      </c>
      <c r="B968" s="1" t="s">
        <v>200</v>
      </c>
      <c r="C968" s="1">
        <v>22</v>
      </c>
      <c r="D968" s="1" t="s">
        <v>8</v>
      </c>
      <c r="E968" s="4">
        <f>IF(マンアワー!E968&gt;0,LN(マンアワー!E968),0)</f>
        <v>12.47967844928956</v>
      </c>
      <c r="F968" s="4">
        <f>IF(マンアワー!F968&gt;0,LN(マンアワー!F968),0)</f>
        <v>12.700770244251411</v>
      </c>
      <c r="G968" s="4">
        <f>IF(マンアワー!G968&gt;0,LN(マンアワー!G968),0)</f>
        <v>12.88076697573713</v>
      </c>
      <c r="H968" s="4">
        <f>IF(マンアワー!H968&gt;0,LN(マンアワー!H968),0)</f>
        <v>12.962846843047082</v>
      </c>
      <c r="I968" s="4">
        <f>IF(マンアワー!I968&gt;0,LN(マンアワー!I968),0)</f>
        <v>13.104632908668915</v>
      </c>
      <c r="K968" s="6">
        <f>E968-E$1106</f>
        <v>-8.3539940086438946E-2</v>
      </c>
      <c r="L968" s="6">
        <f>F968-F$1106</f>
        <v>-0.11671834821120797</v>
      </c>
      <c r="M968" s="6">
        <f>G968-G$1106</f>
        <v>-0.18653125723684205</v>
      </c>
      <c r="N968" s="6">
        <f>H968-H$1106</f>
        <v>-0.22251232838781121</v>
      </c>
      <c r="O968" s="6">
        <f>I968-I$1106</f>
        <v>-0.18863646925666444</v>
      </c>
    </row>
    <row r="969" spans="1:15" x14ac:dyDescent="0.15">
      <c r="A969" s="1">
        <v>42</v>
      </c>
      <c r="B969" s="1" t="s">
        <v>200</v>
      </c>
      <c r="C969" s="1">
        <v>23</v>
      </c>
      <c r="D969" s="1" t="s">
        <v>29</v>
      </c>
      <c r="E969" s="4">
        <f>IF(マンアワー!E969&gt;0,LN(マンアワー!E969),0)</f>
        <v>11.668170816100602</v>
      </c>
      <c r="F969" s="4">
        <f>IF(マンアワー!F969&gt;0,LN(マンアワー!F969),0)</f>
        <v>11.737107578856962</v>
      </c>
      <c r="G969" s="4">
        <f>IF(マンアワー!G969&gt;0,LN(マンアワー!G969),0)</f>
        <v>11.675926074435079</v>
      </c>
      <c r="H969" s="4">
        <f>IF(マンアワー!H969&gt;0,LN(マンアワー!H969),0)</f>
        <v>11.561368318661627</v>
      </c>
      <c r="I969" s="4">
        <f>IF(マンアワー!I969&gt;0,LN(マンアワー!I969),0)</f>
        <v>11.502458813293138</v>
      </c>
      <c r="K969" s="6">
        <f>E969-E$1107</f>
        <v>5.7443445443599472E-2</v>
      </c>
      <c r="L969" s="6">
        <f>F969-F$1107</f>
        <v>-1.9687342970938104E-2</v>
      </c>
      <c r="M969" s="6">
        <f>G969-G$1107</f>
        <v>-6.2708239923546572E-2</v>
      </c>
      <c r="N969" s="6">
        <f>H969-H$1107</f>
        <v>-0.10025254257230287</v>
      </c>
      <c r="O969" s="6">
        <f>I969-I$1107</f>
        <v>5.5863070698176642E-3</v>
      </c>
    </row>
    <row r="970" spans="1:15" x14ac:dyDescent="0.15">
      <c r="A970" s="1">
        <v>43</v>
      </c>
      <c r="B970" s="1" t="s">
        <v>328</v>
      </c>
      <c r="C970" s="1">
        <v>1</v>
      </c>
      <c r="D970" s="1" t="s">
        <v>9</v>
      </c>
      <c r="E970" s="4">
        <f>IF(マンアワー!E970&gt;0,LN(マンアワー!E970),0)</f>
        <v>13.250611836260823</v>
      </c>
      <c r="F970" s="4">
        <f>IF(マンアワー!F970&gt;0,LN(マンアワー!F970),0)</f>
        <v>12.99190459218277</v>
      </c>
      <c r="G970" s="4">
        <f>IF(マンアワー!G970&gt;0,LN(マンアワー!G970),0)</f>
        <v>12.620409252734488</v>
      </c>
      <c r="H970" s="4">
        <f>IF(マンアワー!H970&gt;0,LN(マンアワー!H970),0)</f>
        <v>12.187133051362018</v>
      </c>
      <c r="I970" s="4">
        <f>IF(マンアワー!I970&gt;0,LN(マンアワー!I970),0)</f>
        <v>11.998261650123702</v>
      </c>
      <c r="K970" s="6">
        <f>E970-E$1085</f>
        <v>0.4225801953533459</v>
      </c>
      <c r="L970" s="6">
        <f>F970-F$1085</f>
        <v>0.58230217409830232</v>
      </c>
      <c r="M970" s="6">
        <f>G970-G$1085</f>
        <v>0.61420216848066644</v>
      </c>
      <c r="N970" s="6">
        <f>H970-H$1085</f>
        <v>0.60607695664133843</v>
      </c>
      <c r="O970" s="6">
        <f>I970-I$1085</f>
        <v>0.65551277141246622</v>
      </c>
    </row>
    <row r="971" spans="1:15" x14ac:dyDescent="0.15">
      <c r="A971" s="1">
        <v>43</v>
      </c>
      <c r="B971" s="1" t="s">
        <v>328</v>
      </c>
      <c r="C971" s="1">
        <v>2</v>
      </c>
      <c r="D971" s="1" t="s">
        <v>10</v>
      </c>
      <c r="E971" s="4">
        <f>IF(マンアワー!E971&gt;0,LN(マンアワー!E971),0)</f>
        <v>9.3592278982464769</v>
      </c>
      <c r="F971" s="4">
        <f>IF(マンアワー!F971&gt;0,LN(マンアワー!F971),0)</f>
        <v>8.8236799557054937</v>
      </c>
      <c r="G971" s="4">
        <f>IF(マンアワー!G971&gt;0,LN(マンアワー!G971),0)</f>
        <v>8.2952168003043649</v>
      </c>
      <c r="H971" s="4">
        <f>IF(マンアワー!H971&gt;0,LN(マンアワー!H971),0)</f>
        <v>8.1989234080385582</v>
      </c>
      <c r="I971" s="4">
        <f>IF(マンアワー!I971&gt;0,LN(マンアワー!I971),0)</f>
        <v>7.2549992001807437</v>
      </c>
      <c r="K971" s="6">
        <f>E971-E$1086</f>
        <v>0.51090159454047424</v>
      </c>
      <c r="L971" s="6">
        <f>F971-F$1086</f>
        <v>0.5029583651201861</v>
      </c>
      <c r="M971" s="6">
        <f>G971-G$1086</f>
        <v>0.21948458633926471</v>
      </c>
      <c r="N971" s="6">
        <f>H971-H$1086</f>
        <v>0.47997883885059434</v>
      </c>
      <c r="O971" s="6">
        <f>I971-I$1086</f>
        <v>0.27858533594334922</v>
      </c>
    </row>
    <row r="972" spans="1:15" x14ac:dyDescent="0.15">
      <c r="A972" s="1">
        <v>43</v>
      </c>
      <c r="B972" s="1" t="s">
        <v>329</v>
      </c>
      <c r="C972" s="1">
        <v>3</v>
      </c>
      <c r="D972" s="1" t="s">
        <v>17</v>
      </c>
      <c r="E972" s="4">
        <f>IF(マンアワー!E972&gt;0,LN(マンアワー!E972),0)</f>
        <v>10.690945063820893</v>
      </c>
      <c r="F972" s="4">
        <f>IF(マンアワー!F972&gt;0,LN(マンアワー!F972),0)</f>
        <v>10.644209320102656</v>
      </c>
      <c r="G972" s="4">
        <f>IF(マンアワー!G972&gt;0,LN(マンアワー!G972),0)</f>
        <v>10.670872743711509</v>
      </c>
      <c r="H972" s="4">
        <f>IF(マンアワー!H972&gt;0,LN(マンアワー!H972),0)</f>
        <v>10.623791551439423</v>
      </c>
      <c r="I972" s="4">
        <f>IF(マンアワー!I972&gt;0,LN(マンアワー!I972),0)</f>
        <v>10.549362443291134</v>
      </c>
      <c r="K972" s="6">
        <f>E972-E$1087</f>
        <v>-1.8601630453046525E-2</v>
      </c>
      <c r="L972" s="6">
        <f>F972-F$1087</f>
        <v>-7.3919403708584852E-2</v>
      </c>
      <c r="M972" s="6">
        <f>G972-G$1087</f>
        <v>-0.15302635963604949</v>
      </c>
      <c r="N972" s="6">
        <f>H972-H$1087</f>
        <v>-0.10307684112055426</v>
      </c>
      <c r="O972" s="6">
        <f>I972-I$1087</f>
        <v>-5.715344661387789E-2</v>
      </c>
    </row>
    <row r="973" spans="1:15" x14ac:dyDescent="0.15">
      <c r="A973" s="1">
        <v>43</v>
      </c>
      <c r="B973" s="1" t="s">
        <v>329</v>
      </c>
      <c r="C973" s="1">
        <v>4</v>
      </c>
      <c r="D973" s="1" t="s">
        <v>18</v>
      </c>
      <c r="E973" s="4">
        <f>IF(マンアワー!E973&gt;0,LN(マンアワー!E973),0)</f>
        <v>9.9739851134880251</v>
      </c>
      <c r="F973" s="4">
        <f>IF(マンアワー!F973&gt;0,LN(マンアワー!F973),0)</f>
        <v>10.418480410821131</v>
      </c>
      <c r="G973" s="4">
        <f>IF(マンアワー!G973&gt;0,LN(マンアワー!G973),0)</f>
        <v>10.714159022267582</v>
      </c>
      <c r="H973" s="4">
        <f>IF(マンアワー!H973&gt;0,LN(マンアワー!H973),0)</f>
        <v>9.9800131659989493</v>
      </c>
      <c r="I973" s="4">
        <f>IF(マンアワー!I973&gt;0,LN(マンアワー!I973),0)</f>
        <v>9.1992392893585908</v>
      </c>
      <c r="K973" s="6">
        <f>E973-E$1088</f>
        <v>-0.93508220672473819</v>
      </c>
      <c r="L973" s="6">
        <f>F973-F$1088</f>
        <v>-0.43752946162629769</v>
      </c>
      <c r="M973" s="6">
        <f>G973-G$1088</f>
        <v>-0.16095244855533153</v>
      </c>
      <c r="N973" s="6">
        <f>H973-H$1088</f>
        <v>-0.23782496517636176</v>
      </c>
      <c r="O973" s="6">
        <f>I973-I$1088</f>
        <v>-0.23588935322542248</v>
      </c>
    </row>
    <row r="974" spans="1:15" x14ac:dyDescent="0.15">
      <c r="A974" s="1">
        <v>43</v>
      </c>
      <c r="B974" s="1" t="s">
        <v>329</v>
      </c>
      <c r="C974" s="1">
        <v>5</v>
      </c>
      <c r="D974" s="1" t="s">
        <v>19</v>
      </c>
      <c r="E974" s="4">
        <f>IF(マンアワー!E974&gt;0,LN(マンアワー!E974),0)</f>
        <v>8.952882878925351</v>
      </c>
      <c r="F974" s="4">
        <f>IF(マンアワー!F974&gt;0,LN(マンアワー!F974),0)</f>
        <v>8.723982790232137</v>
      </c>
      <c r="G974" s="4">
        <f>IF(マンアワー!G974&gt;0,LN(マンアワー!G974),0)</f>
        <v>8.6862328199843084</v>
      </c>
      <c r="H974" s="4">
        <f>IF(マンアワー!H974&gt;0,LN(マンアワー!H974),0)</f>
        <v>8.4748520830550031</v>
      </c>
      <c r="I974" s="4">
        <f>IF(マンアワー!I974&gt;0,LN(マンアワー!I974),0)</f>
        <v>7.9408316079644115</v>
      </c>
      <c r="K974" s="6">
        <f>E974-E$1089</f>
        <v>-0.38957500382533716</v>
      </c>
      <c r="L974" s="6">
        <f>F974-F$1089</f>
        <v>-0.46259575884640114</v>
      </c>
      <c r="M974" s="6">
        <f>G974-G$1089</f>
        <v>-0.56077191215419475</v>
      </c>
      <c r="N974" s="6">
        <f>H974-H$1089</f>
        <v>-0.58705720050677535</v>
      </c>
      <c r="O974" s="6">
        <f>I974-I$1089</f>
        <v>-0.82240851444397034</v>
      </c>
    </row>
    <row r="975" spans="1:15" x14ac:dyDescent="0.15">
      <c r="A975" s="1">
        <v>43</v>
      </c>
      <c r="B975" s="1" t="s">
        <v>329</v>
      </c>
      <c r="C975" s="1">
        <v>6</v>
      </c>
      <c r="D975" s="1" t="s">
        <v>3</v>
      </c>
      <c r="E975" s="4">
        <f>IF(マンアワー!E975&gt;0,LN(マンアワー!E975),0)</f>
        <v>9.2727267651455829</v>
      </c>
      <c r="F975" s="4">
        <f>IF(マンアワー!F975&gt;0,LN(マンアワー!F975),0)</f>
        <v>9.0658671656187568</v>
      </c>
      <c r="G975" s="4">
        <f>IF(マンアワー!G975&gt;0,LN(マンアワー!G975),0)</f>
        <v>9.0437214909386086</v>
      </c>
      <c r="H975" s="4">
        <f>IF(マンアワー!H975&gt;0,LN(マンアワー!H975),0)</f>
        <v>8.82364694758936</v>
      </c>
      <c r="I975" s="4">
        <f>IF(マンアワー!I975&gt;0,LN(マンアワー!I975),0)</f>
        <v>9.0425808414637014</v>
      </c>
      <c r="K975" s="6">
        <f>E975-E$1090</f>
        <v>-7.202198552303507E-2</v>
      </c>
      <c r="L975" s="6">
        <f>F975-F$1090</f>
        <v>-6.7109071772625484E-2</v>
      </c>
      <c r="M975" s="6">
        <f>G975-G$1090</f>
        <v>-0.12675839313346771</v>
      </c>
      <c r="N975" s="6">
        <f>H975-H$1090</f>
        <v>-0.30768818857097813</v>
      </c>
      <c r="O975" s="6">
        <f>I975-I$1090</f>
        <v>4.8947980446030215E-2</v>
      </c>
    </row>
    <row r="976" spans="1:15" x14ac:dyDescent="0.15">
      <c r="A976" s="1">
        <v>43</v>
      </c>
      <c r="B976" s="1" t="s">
        <v>329</v>
      </c>
      <c r="C976" s="1">
        <v>7</v>
      </c>
      <c r="D976" s="1" t="s">
        <v>20</v>
      </c>
      <c r="E976" s="4">
        <f>IF(マンアワー!E976&gt;0,LN(マンアワー!E976),0)</f>
        <v>5.4806151843669531</v>
      </c>
      <c r="F976" s="4">
        <f>IF(マンアワー!F976&gt;0,LN(マンアワー!F976),0)</f>
        <v>4.974842991855879</v>
      </c>
      <c r="G976" s="4">
        <f>IF(マンアワー!G976&gt;0,LN(マンアワー!G976),0)</f>
        <v>5.204346267446943</v>
      </c>
      <c r="H976" s="4">
        <f>IF(マンアワー!H976&gt;0,LN(マンアワー!H976),0)</f>
        <v>5.7157804726600094</v>
      </c>
      <c r="I976" s="4">
        <f>IF(マンアワー!I976&gt;0,LN(マンアワー!I976),0)</f>
        <v>5.1612236883884615</v>
      </c>
      <c r="K976" s="6">
        <f>E976-E$1091</f>
        <v>-1.0213362523181706</v>
      </c>
      <c r="L976" s="6">
        <f>F976-F$1091</f>
        <v>-1.570459363783355</v>
      </c>
      <c r="M976" s="6">
        <f>G976-G$1091</f>
        <v>-1.2226838066160814</v>
      </c>
      <c r="N976" s="6">
        <f>H976-H$1091</f>
        <v>-0.6070767613921122</v>
      </c>
      <c r="O976" s="6">
        <f>I976-I$1091</f>
        <v>-1.0561178100936397</v>
      </c>
    </row>
    <row r="977" spans="1:15" x14ac:dyDescent="0.15">
      <c r="A977" s="1">
        <v>43</v>
      </c>
      <c r="B977" s="1" t="s">
        <v>329</v>
      </c>
      <c r="C977" s="1">
        <v>8</v>
      </c>
      <c r="D977" s="1" t="s">
        <v>21</v>
      </c>
      <c r="E977" s="4">
        <f>IF(マンアワー!E977&gt;0,LN(マンアワー!E977),0)</f>
        <v>9.6258067625552144</v>
      </c>
      <c r="F977" s="4">
        <f>IF(マンアワー!F977&gt;0,LN(マンアワー!F977),0)</f>
        <v>9.9094466465956152</v>
      </c>
      <c r="G977" s="4">
        <f>IF(マンアワー!G977&gt;0,LN(マンアワー!G977),0)</f>
        <v>9.7368775915311616</v>
      </c>
      <c r="H977" s="4">
        <f>IF(マンアワー!H977&gt;0,LN(マンアワー!H977),0)</f>
        <v>9.3884998973454294</v>
      </c>
      <c r="I977" s="4">
        <f>IF(マンアワー!I977&gt;0,LN(マンアワー!I977),0)</f>
        <v>8.8591656376637715</v>
      </c>
      <c r="K977" s="6">
        <f>E977-E$1092</f>
        <v>-0.36393499367838977</v>
      </c>
      <c r="L977" s="6">
        <f>F977-F$1092</f>
        <v>-7.0158512441231835E-2</v>
      </c>
      <c r="M977" s="6">
        <f>G977-G$1092</f>
        <v>-0.14949818280353711</v>
      </c>
      <c r="N977" s="6">
        <f>H977-H$1092</f>
        <v>-0.23653531432184138</v>
      </c>
      <c r="O977" s="6">
        <f>I977-I$1092</f>
        <v>-0.30440141402751308</v>
      </c>
    </row>
    <row r="978" spans="1:15" x14ac:dyDescent="0.15">
      <c r="A978" s="1">
        <v>43</v>
      </c>
      <c r="B978" s="1" t="s">
        <v>329</v>
      </c>
      <c r="C978" s="1">
        <v>9</v>
      </c>
      <c r="D978" s="1" t="s">
        <v>22</v>
      </c>
      <c r="E978" s="4">
        <f>IF(マンアワー!E978&gt;0,LN(マンアワー!E978),0)</f>
        <v>7.6374849601145671</v>
      </c>
      <c r="F978" s="4">
        <f>IF(マンアワー!F978&gt;0,LN(マンアワー!F978),0)</f>
        <v>8.3944776758602675</v>
      </c>
      <c r="G978" s="4">
        <f>IF(マンアワー!G978&gt;0,LN(マンアワー!G978),0)</f>
        <v>8.3738724233448369</v>
      </c>
      <c r="H978" s="4">
        <f>IF(マンアワー!H978&gt;0,LN(マンアワー!H978),0)</f>
        <v>8.2333875945291535</v>
      </c>
      <c r="I978" s="4">
        <f>IF(マンアワー!I978&gt;0,LN(マンアワー!I978),0)</f>
        <v>8.4178569361908213</v>
      </c>
      <c r="K978" s="6">
        <f>E978-E$1093</f>
        <v>-2.2964400944014605</v>
      </c>
      <c r="L978" s="6">
        <f>F978-F$1093</f>
        <v>-1.2983574744081583</v>
      </c>
      <c r="M978" s="6">
        <f>G978-G$1093</f>
        <v>-1.1700414411635904</v>
      </c>
      <c r="N978" s="6">
        <f>H978-H$1093</f>
        <v>-1.093717446011043</v>
      </c>
      <c r="O978" s="6">
        <f>I978-I$1093</f>
        <v>-0.92824785853853875</v>
      </c>
    </row>
    <row r="979" spans="1:15" x14ac:dyDescent="0.15">
      <c r="A979" s="1">
        <v>43</v>
      </c>
      <c r="B979" s="1" t="s">
        <v>329</v>
      </c>
      <c r="C979" s="1">
        <v>10</v>
      </c>
      <c r="D979" s="1" t="s">
        <v>23</v>
      </c>
      <c r="E979" s="4">
        <f>IF(マンアワー!E979&gt;0,LN(マンアワー!E979),0)</f>
        <v>9.1680944367091488</v>
      </c>
      <c r="F979" s="4">
        <f>IF(マンアワー!F979&gt;0,LN(マンアワー!F979),0)</f>
        <v>9.4684546486610781</v>
      </c>
      <c r="G979" s="4">
        <f>IF(マンアワー!G979&gt;0,LN(マンアワー!G979),0)</f>
        <v>9.7356285783735093</v>
      </c>
      <c r="H979" s="4">
        <f>IF(マンアワー!H979&gt;0,LN(マンアワー!H979),0)</f>
        <v>9.8421331728239263</v>
      </c>
      <c r="I979" s="4">
        <f>IF(マンアワー!I979&gt;0,LN(マンアワー!I979),0)</f>
        <v>9.6338167557637444</v>
      </c>
      <c r="K979" s="6">
        <f>E979-E$1094</f>
        <v>-0.94062002471782158</v>
      </c>
      <c r="L979" s="6">
        <f>F979-F$1094</f>
        <v>-0.59123988220097878</v>
      </c>
      <c r="M979" s="6">
        <f>G979-G$1094</f>
        <v>-0.56184444490885355</v>
      </c>
      <c r="N979" s="6">
        <f>H979-H$1094</f>
        <v>-0.27072976585695585</v>
      </c>
      <c r="O979" s="6">
        <f>I979-I$1094</f>
        <v>-0.22464421708068549</v>
      </c>
    </row>
    <row r="980" spans="1:15" x14ac:dyDescent="0.15">
      <c r="A980" s="1">
        <v>43</v>
      </c>
      <c r="B980" s="1" t="s">
        <v>329</v>
      </c>
      <c r="C980" s="1">
        <v>11</v>
      </c>
      <c r="D980" s="1" t="s">
        <v>24</v>
      </c>
      <c r="E980" s="4">
        <f>IF(マンアワー!E980&gt;0,LN(マンアワー!E980),0)</f>
        <v>9.322144083049583</v>
      </c>
      <c r="F980" s="4">
        <f>IF(マンアワー!F980&gt;0,LN(マンアワー!F980),0)</f>
        <v>9.329507083102083</v>
      </c>
      <c r="G980" s="4">
        <f>IF(マンアワー!G980&gt;0,LN(マンアワー!G980),0)</f>
        <v>9.4953022393271809</v>
      </c>
      <c r="H980" s="4">
        <f>IF(マンアワー!H980&gt;0,LN(マンアワー!H980),0)</f>
        <v>9.7700612221266674</v>
      </c>
      <c r="I980" s="4">
        <f>IF(マンアワー!I980&gt;0,LN(マンアワー!I980),0)</f>
        <v>9.9493934609727201</v>
      </c>
      <c r="K980" s="6">
        <f>E980-E$1095</f>
        <v>-0.87242836768330712</v>
      </c>
      <c r="L980" s="6">
        <f>F980-F$1095</f>
        <v>-0.92486254811054103</v>
      </c>
      <c r="M980" s="6">
        <f>G980-G$1095</f>
        <v>-0.98165251958629618</v>
      </c>
      <c r="N980" s="6">
        <f>H980-H$1095</f>
        <v>-0.6368235176653112</v>
      </c>
      <c r="O980" s="6">
        <f>I980-I$1095</f>
        <v>-0.32699800723470673</v>
      </c>
    </row>
    <row r="981" spans="1:15" x14ac:dyDescent="0.15">
      <c r="A981" s="1">
        <v>43</v>
      </c>
      <c r="B981" s="1" t="s">
        <v>329</v>
      </c>
      <c r="C981" s="1">
        <v>12</v>
      </c>
      <c r="D981" s="1" t="s">
        <v>25</v>
      </c>
      <c r="E981" s="4">
        <f>IF(マンアワー!E981&gt;0,LN(マンアワー!E981),0)</f>
        <v>9.2200640849537336</v>
      </c>
      <c r="F981" s="4">
        <f>IF(マンアワー!F981&gt;0,LN(マンアワー!F981),0)</f>
        <v>10.159674177914455</v>
      </c>
      <c r="G981" s="4">
        <f>IF(マンアワー!G981&gt;0,LN(マンアワー!G981),0)</f>
        <v>10.892556571808054</v>
      </c>
      <c r="H981" s="4">
        <f>IF(マンアワー!H981&gt;0,LN(マンアワー!H981),0)</f>
        <v>10.828997170875471</v>
      </c>
      <c r="I981" s="4">
        <f>IF(マンアワー!I981&gt;0,LN(マンアワー!I981),0)</f>
        <v>10.706636743536865</v>
      </c>
      <c r="K981" s="6">
        <f>E981-E$1096</f>
        <v>-0.96882438675545224</v>
      </c>
      <c r="L981" s="6">
        <f>F981-F$1096</f>
        <v>-0.25588666823968786</v>
      </c>
      <c r="M981" s="6">
        <f>G981-G$1096</f>
        <v>-8.8308599048248837E-2</v>
      </c>
      <c r="N981" s="6">
        <f>H981-H$1096</f>
        <v>-5.3975191117912047E-2</v>
      </c>
      <c r="O981" s="6">
        <f>I981-I$1096</f>
        <v>1.3186206418454915E-2</v>
      </c>
    </row>
    <row r="982" spans="1:15" x14ac:dyDescent="0.15">
      <c r="A982" s="1">
        <v>43</v>
      </c>
      <c r="B982" s="1" t="s">
        <v>329</v>
      </c>
      <c r="C982" s="1">
        <v>13</v>
      </c>
      <c r="D982" s="1" t="s">
        <v>26</v>
      </c>
      <c r="E982" s="4">
        <f>IF(マンアワー!E982&gt;0,LN(マンアワー!E982),0)</f>
        <v>8.2785816102449719</v>
      </c>
      <c r="F982" s="4">
        <f>IF(マンアワー!F982&gt;0,LN(マンアワー!F982),0)</f>
        <v>9.7180704624144809</v>
      </c>
      <c r="G982" s="4">
        <f>IF(マンアワー!G982&gt;0,LN(マンアワー!G982),0)</f>
        <v>9.8570906219359777</v>
      </c>
      <c r="H982" s="4">
        <f>IF(マンアワー!H982&gt;0,LN(マンアワー!H982),0)</f>
        <v>10.004056299791268</v>
      </c>
      <c r="I982" s="4">
        <f>IF(マンアワー!I982&gt;0,LN(マンアワー!I982),0)</f>
        <v>10.221593656599353</v>
      </c>
      <c r="K982" s="6">
        <f>E982-E$1097</f>
        <v>-1.3549683279734808</v>
      </c>
      <c r="L982" s="6">
        <f>F982-F$1097</f>
        <v>-4.7975283806829694E-2</v>
      </c>
      <c r="M982" s="6">
        <f>G982-G$1097</f>
        <v>4.1715259481666322E-2</v>
      </c>
      <c r="N982" s="6">
        <f>H982-H$1097</f>
        <v>0.27159626393193825</v>
      </c>
      <c r="O982" s="6">
        <f>I982-I$1097</f>
        <v>0.28264627604707648</v>
      </c>
    </row>
    <row r="983" spans="1:15" x14ac:dyDescent="0.15">
      <c r="A983" s="1">
        <v>43</v>
      </c>
      <c r="B983" s="1" t="s">
        <v>329</v>
      </c>
      <c r="C983" s="1">
        <v>14</v>
      </c>
      <c r="D983" s="1" t="s">
        <v>27</v>
      </c>
      <c r="E983" s="4">
        <f>IF(マンアワー!E983&gt;0,LN(マンアワー!E983),0)</f>
        <v>5.0294092130465859</v>
      </c>
      <c r="F983" s="4">
        <f>IF(マンアワー!F983&gt;0,LN(マンアワー!F983),0)</f>
        <v>6.3364771249246337</v>
      </c>
      <c r="G983" s="4">
        <f>IF(マンアワー!G983&gt;0,LN(マンアワー!G983),0)</f>
        <v>7.0663052265381188</v>
      </c>
      <c r="H983" s="4">
        <f>IF(マンアワー!H983&gt;0,LN(マンアワー!H983),0)</f>
        <v>6.8887589248404666</v>
      </c>
      <c r="I983" s="4">
        <f>IF(マンアワー!I983&gt;0,LN(マンアワー!I983),0)</f>
        <v>7.3424492936408425</v>
      </c>
      <c r="K983" s="6">
        <f>E983-E$1098</f>
        <v>-2.9257226313624356</v>
      </c>
      <c r="L983" s="6">
        <f>F983-F$1098</f>
        <v>-2.0141270758587781</v>
      </c>
      <c r="M983" s="6">
        <f>G983-G$1098</f>
        <v>-1.4795340112756099</v>
      </c>
      <c r="N983" s="6">
        <f>H983-H$1098</f>
        <v>-1.2839582943578769</v>
      </c>
      <c r="O983" s="6">
        <f>I983-I$1098</f>
        <v>-0.80403890372360731</v>
      </c>
    </row>
    <row r="984" spans="1:15" x14ac:dyDescent="0.15">
      <c r="A984" s="1">
        <v>43</v>
      </c>
      <c r="B984" s="1" t="s">
        <v>329</v>
      </c>
      <c r="C984" s="1">
        <v>15</v>
      </c>
      <c r="D984" s="1" t="s">
        <v>28</v>
      </c>
      <c r="E984" s="4">
        <f>IF(マンアワー!E984&gt;0,LN(マンアワー!E984),0)</f>
        <v>10.990933680915798</v>
      </c>
      <c r="F984" s="4">
        <f>IF(マンアワー!F984&gt;0,LN(マンアワー!F984),0)</f>
        <v>10.982458926214669</v>
      </c>
      <c r="G984" s="4">
        <f>IF(マンアワー!G984&gt;0,LN(マンアワー!G984),0)</f>
        <v>10.913720761187117</v>
      </c>
      <c r="H984" s="4">
        <f>IF(マンアワー!H984&gt;0,LN(マンアワー!H984),0)</f>
        <v>10.719189879474484</v>
      </c>
      <c r="I984" s="4">
        <f>IF(マンアワー!I984&gt;0,LN(マンアワー!I984),0)</f>
        <v>10.382142720473068</v>
      </c>
      <c r="K984" s="6">
        <f>E984-E$1099</f>
        <v>-0.38225588977579861</v>
      </c>
      <c r="L984" s="6">
        <f>F984-F$1099</f>
        <v>-0.31905163181247609</v>
      </c>
      <c r="M984" s="6">
        <f>G984-G$1099</f>
        <v>-0.40273567926739595</v>
      </c>
      <c r="N984" s="6">
        <f>H984-H$1099</f>
        <v>-0.34965773041553661</v>
      </c>
      <c r="O984" s="6">
        <f>I984-I$1099</f>
        <v>-0.36036529151166974</v>
      </c>
    </row>
    <row r="985" spans="1:15" x14ac:dyDescent="0.15">
      <c r="A985" s="1">
        <v>43</v>
      </c>
      <c r="B985" s="1" t="s">
        <v>328</v>
      </c>
      <c r="C985" s="1">
        <v>16</v>
      </c>
      <c r="D985" s="1" t="s">
        <v>11</v>
      </c>
      <c r="E985" s="4">
        <f>IF(マンアワー!E985&gt;0,LN(マンアワー!E985),0)</f>
        <v>11.772378899855443</v>
      </c>
      <c r="F985" s="4">
        <f>IF(マンアワー!F985&gt;0,LN(マンアワー!F985),0)</f>
        <v>12.202608451441012</v>
      </c>
      <c r="G985" s="4">
        <f>IF(マンアワー!G985&gt;0,LN(マンアワー!G985),0)</f>
        <v>12.14182296594244</v>
      </c>
      <c r="H985" s="4">
        <f>IF(マンアワー!H985&gt;0,LN(マンアワー!H985),0)</f>
        <v>12.130939820252669</v>
      </c>
      <c r="I985" s="4">
        <f>IF(マンアワー!I985&gt;0,LN(マンアワー!I985),0)</f>
        <v>11.931442581233854</v>
      </c>
      <c r="K985" s="6">
        <f>E985-E$1100</f>
        <v>-0.20991474470990035</v>
      </c>
      <c r="L985" s="6">
        <f>F985-F$1100</f>
        <v>-8.3321337597132228E-2</v>
      </c>
      <c r="M985" s="6">
        <f>G985-G$1100</f>
        <v>-0.12368249254349095</v>
      </c>
      <c r="N985" s="6">
        <f>H985-H$1100</f>
        <v>-0.12078223742915384</v>
      </c>
      <c r="O985" s="6">
        <f>I985-I$1100</f>
        <v>-3.7716365525612972E-2</v>
      </c>
    </row>
    <row r="986" spans="1:15" x14ac:dyDescent="0.15">
      <c r="A986" s="1">
        <v>43</v>
      </c>
      <c r="B986" s="1" t="s">
        <v>328</v>
      </c>
      <c r="C986" s="1">
        <v>17</v>
      </c>
      <c r="D986" s="1" t="s">
        <v>12</v>
      </c>
      <c r="E986" s="4">
        <f>IF(マンアワー!E986&gt;0,LN(マンアワー!E986),0)</f>
        <v>8.999832773900021</v>
      </c>
      <c r="F986" s="4">
        <f>IF(マンアワー!F986&gt;0,LN(マンアワー!F986),0)</f>
        <v>9.0572749592505115</v>
      </c>
      <c r="G986" s="4">
        <f>IF(マンアワー!G986&gt;0,LN(マンアワー!G986),0)</f>
        <v>9.1682873540872745</v>
      </c>
      <c r="H986" s="4">
        <f>IF(マンアワー!H986&gt;0,LN(マンアワー!H986),0)</f>
        <v>9.1769750870359825</v>
      </c>
      <c r="I986" s="4">
        <f>IF(マンアワー!I986&gt;0,LN(マンアワー!I986),0)</f>
        <v>9.14212872826932</v>
      </c>
      <c r="K986" s="6">
        <f>E986-E$1101</f>
        <v>-0.17267256230556427</v>
      </c>
      <c r="L986" s="6">
        <f>F986-F$1101</f>
        <v>-0.2786653582162959</v>
      </c>
      <c r="M986" s="6">
        <f>G986-G$1101</f>
        <v>-0.2790234436061283</v>
      </c>
      <c r="N986" s="6">
        <f>H986-H$1101</f>
        <v>-0.31974637689314278</v>
      </c>
      <c r="O986" s="6">
        <f>I986-I$1101</f>
        <v>-0.30239554680755454</v>
      </c>
    </row>
    <row r="987" spans="1:15" x14ac:dyDescent="0.15">
      <c r="A987" s="1">
        <v>43</v>
      </c>
      <c r="B987" s="1" t="s">
        <v>328</v>
      </c>
      <c r="C987" s="1">
        <v>18</v>
      </c>
      <c r="D987" s="1" t="s">
        <v>13</v>
      </c>
      <c r="E987" s="4">
        <f>IF(マンアワー!E987&gt;0,LN(マンアワー!E987),0)</f>
        <v>12.543058300328056</v>
      </c>
      <c r="F987" s="4">
        <f>IF(マンアワー!F987&gt;0,LN(マンアワー!F987),0)</f>
        <v>12.729998404791109</v>
      </c>
      <c r="G987" s="4">
        <f>IF(マンアワー!G987&gt;0,LN(マンアワー!G987),0)</f>
        <v>12.663508189770326</v>
      </c>
      <c r="H987" s="4">
        <f>IF(マンアワー!H987&gt;0,LN(マンアワー!H987),0)</f>
        <v>12.350403539507816</v>
      </c>
      <c r="I987" s="4">
        <f>IF(マンアワー!I987&gt;0,LN(マンアワー!I987),0)</f>
        <v>12.292011383104002</v>
      </c>
      <c r="K987" s="6">
        <f>E987-E$1102</f>
        <v>-4.5522173654257259E-2</v>
      </c>
      <c r="L987" s="6">
        <f>F987-F$1102</f>
        <v>1.6588527865302183E-2</v>
      </c>
      <c r="M987" s="6">
        <f>G987-G$1102</f>
        <v>1.8403454783168627E-2</v>
      </c>
      <c r="N987" s="6">
        <f>H987-H$1102</f>
        <v>-0.15777431296854871</v>
      </c>
      <c r="O987" s="6">
        <f>I987-I$1102</f>
        <v>-4.3894340146673372E-2</v>
      </c>
    </row>
    <row r="988" spans="1:15" x14ac:dyDescent="0.15">
      <c r="A988" s="1">
        <v>43</v>
      </c>
      <c r="B988" s="1" t="s">
        <v>328</v>
      </c>
      <c r="C988" s="1">
        <v>19</v>
      </c>
      <c r="D988" s="1" t="s">
        <v>14</v>
      </c>
      <c r="E988" s="4">
        <f>IF(マンアワー!E988&gt;0,LN(マンアワー!E988),0)</f>
        <v>10.313690042917697</v>
      </c>
      <c r="F988" s="4">
        <f>IF(マンアワー!F988&gt;0,LN(マンアワー!F988),0)</f>
        <v>10.576183472325587</v>
      </c>
      <c r="G988" s="4">
        <f>IF(マンアワー!G988&gt;0,LN(マンアワー!G988),0)</f>
        <v>10.773799524380696</v>
      </c>
      <c r="H988" s="4">
        <f>IF(マンアワー!H988&gt;0,LN(マンアワー!H988),0)</f>
        <v>10.627169987124141</v>
      </c>
      <c r="I988" s="4">
        <f>IF(マンアワー!I988&gt;0,LN(マンアワー!I988),0)</f>
        <v>10.503395627146167</v>
      </c>
      <c r="K988" s="6">
        <f>E988-E$1103</f>
        <v>-0.13911511341801308</v>
      </c>
      <c r="L988" s="6">
        <f>F988-F$1103</f>
        <v>-0.1617061203827177</v>
      </c>
      <c r="M988" s="6">
        <f>G988-G$1103</f>
        <v>-7.0294507102659054E-2</v>
      </c>
      <c r="N988" s="6">
        <f>H988-H$1103</f>
        <v>-8.7887210066776689E-2</v>
      </c>
      <c r="O988" s="6">
        <f>I988-I$1103</f>
        <v>-0.17138636942112484</v>
      </c>
    </row>
    <row r="989" spans="1:15" x14ac:dyDescent="0.15">
      <c r="A989" s="1">
        <v>43</v>
      </c>
      <c r="B989" s="1" t="s">
        <v>328</v>
      </c>
      <c r="C989" s="1">
        <v>20</v>
      </c>
      <c r="D989" s="1" t="s">
        <v>15</v>
      </c>
      <c r="E989" s="4">
        <f>IF(マンアワー!E989&gt;0,LN(マンアワー!E989),0)</f>
        <v>8.4779368573254938</v>
      </c>
      <c r="F989" s="4">
        <f>IF(マンアワー!F989&gt;0,LN(マンアワー!F989),0)</f>
        <v>9.1824685573464979</v>
      </c>
      <c r="G989" s="4">
        <f>IF(マンアワー!G989&gt;0,LN(マンアワー!G989),0)</f>
        <v>9.5710121538386908</v>
      </c>
      <c r="H989" s="4">
        <f>IF(マンアワー!H989&gt;0,LN(マンアワー!H989),0)</f>
        <v>9.6332151956016094</v>
      </c>
      <c r="I989" s="4">
        <f>IF(マンアワー!I989&gt;0,LN(マンアワー!I989),0)</f>
        <v>9.5628248572212708</v>
      </c>
      <c r="K989" s="6">
        <f>E989-E$1104</f>
        <v>-0.19312662933439206</v>
      </c>
      <c r="L989" s="6">
        <f>F989-F$1104</f>
        <v>-9.3895839819410298E-2</v>
      </c>
      <c r="M989" s="6">
        <f>G989-G$1104</f>
        <v>-9.6087598501227944E-2</v>
      </c>
      <c r="N989" s="6">
        <f>H989-H$1104</f>
        <v>-6.9614412362714262E-2</v>
      </c>
      <c r="O989" s="6">
        <f>I989-I$1104</f>
        <v>-9.4345140998797206E-2</v>
      </c>
    </row>
    <row r="990" spans="1:15" x14ac:dyDescent="0.15">
      <c r="A990" s="1">
        <v>43</v>
      </c>
      <c r="B990" s="1" t="s">
        <v>328</v>
      </c>
      <c r="C990" s="1">
        <v>21</v>
      </c>
      <c r="D990" s="1" t="s">
        <v>16</v>
      </c>
      <c r="E990" s="4">
        <f>IF(マンアワー!E990&gt;0,LN(マンアワー!E990),0)</f>
        <v>11.446545987931753</v>
      </c>
      <c r="F990" s="4">
        <f>IF(マンアワー!F990&gt;0,LN(マンアワー!F990),0)</f>
        <v>11.568337531141557</v>
      </c>
      <c r="G990" s="4">
        <f>IF(マンアワー!G990&gt;0,LN(マンアワー!G990),0)</f>
        <v>11.468554262284536</v>
      </c>
      <c r="H990" s="4">
        <f>IF(マンアワー!H990&gt;0,LN(マンアワー!H990),0)</f>
        <v>11.440863583277446</v>
      </c>
      <c r="I990" s="4">
        <f>IF(マンアワー!I990&gt;0,LN(マンアワー!I990),0)</f>
        <v>11.400804680065205</v>
      </c>
      <c r="K990" s="6">
        <f>E990-E$1105</f>
        <v>-0.1136243897927347</v>
      </c>
      <c r="L990" s="6">
        <f>F990-F$1105</f>
        <v>-4.6111894461512648E-2</v>
      </c>
      <c r="M990" s="6">
        <f>G990-G$1105</f>
        <v>-0.18754503839417858</v>
      </c>
      <c r="N990" s="6">
        <f>H990-H$1105</f>
        <v>-0.17942179704434302</v>
      </c>
      <c r="O990" s="6">
        <f>I990-I$1105</f>
        <v>-0.13033817190276586</v>
      </c>
    </row>
    <row r="991" spans="1:15" x14ac:dyDescent="0.15">
      <c r="A991" s="1">
        <v>43</v>
      </c>
      <c r="B991" s="1" t="s">
        <v>203</v>
      </c>
      <c r="C991" s="1">
        <v>22</v>
      </c>
      <c r="D991" s="1" t="s">
        <v>8</v>
      </c>
      <c r="E991" s="4">
        <f>IF(マンアワー!E991&gt;0,LN(マンアワー!E991),0)</f>
        <v>12.553297577908326</v>
      </c>
      <c r="F991" s="4">
        <f>IF(マンアワー!F991&gt;0,LN(マンアワー!F991),0)</f>
        <v>12.827377808540312</v>
      </c>
      <c r="G991" s="4">
        <f>IF(マンアワー!G991&gt;0,LN(マンアワー!G991),0)</f>
        <v>13.06923253045535</v>
      </c>
      <c r="H991" s="4">
        <f>IF(マンアワー!H991&gt;0,LN(マンアワー!H991),0)</f>
        <v>13.146163193699008</v>
      </c>
      <c r="I991" s="4">
        <f>IF(マンアワー!I991&gt;0,LN(マンアワー!I991),0)</f>
        <v>13.250314311267081</v>
      </c>
      <c r="K991" s="6">
        <f>E991-E$1106</f>
        <v>-9.9208114676727632E-3</v>
      </c>
      <c r="L991" s="6">
        <f>F991-F$1106</f>
        <v>9.8892160776937743E-3</v>
      </c>
      <c r="M991" s="6">
        <f>G991-G$1106</f>
        <v>1.9342974813785219E-3</v>
      </c>
      <c r="N991" s="6">
        <f>H991-H$1106</f>
        <v>-3.9195977735884568E-2</v>
      </c>
      <c r="O991" s="6">
        <f>I991-I$1106</f>
        <v>-4.2955066658498353E-2</v>
      </c>
    </row>
    <row r="992" spans="1:15" x14ac:dyDescent="0.15">
      <c r="A992" s="1">
        <v>43</v>
      </c>
      <c r="B992" s="1" t="s">
        <v>203</v>
      </c>
      <c r="C992" s="1">
        <v>23</v>
      </c>
      <c r="D992" s="1" t="s">
        <v>29</v>
      </c>
      <c r="E992" s="4">
        <f>IF(マンアワー!E992&gt;0,LN(マンアワー!E992),0)</f>
        <v>11.75543055042105</v>
      </c>
      <c r="F992" s="4">
        <f>IF(マンアワー!F992&gt;0,LN(マンアワー!F992),0)</f>
        <v>11.79637655234426</v>
      </c>
      <c r="G992" s="4">
        <f>IF(マンアワー!G992&gt;0,LN(マンアワー!G992),0)</f>
        <v>11.760792635211525</v>
      </c>
      <c r="H992" s="4">
        <f>IF(マンアワー!H992&gt;0,LN(マンアワー!H992),0)</f>
        <v>11.650335452766679</v>
      </c>
      <c r="I992" s="4">
        <f>IF(マンアワー!I992&gt;0,LN(マンアワー!I992),0)</f>
        <v>11.510536149741187</v>
      </c>
      <c r="K992" s="6">
        <f>E992-E$1107</f>
        <v>0.14470317976404701</v>
      </c>
      <c r="L992" s="6">
        <f>F992-F$1107</f>
        <v>3.9581630516359212E-2</v>
      </c>
      <c r="M992" s="6">
        <f>G992-G$1107</f>
        <v>2.2158320852899038E-2</v>
      </c>
      <c r="N992" s="6">
        <f>H992-H$1107</f>
        <v>-1.1285408467250235E-2</v>
      </c>
      <c r="O992" s="6">
        <f>I992-I$1107</f>
        <v>1.3663643517865864E-2</v>
      </c>
    </row>
    <row r="993" spans="1:15" x14ac:dyDescent="0.15">
      <c r="A993" s="1">
        <v>44</v>
      </c>
      <c r="B993" s="1" t="s">
        <v>330</v>
      </c>
      <c r="C993" s="1">
        <v>1</v>
      </c>
      <c r="D993" s="1" t="s">
        <v>9</v>
      </c>
      <c r="E993" s="4">
        <f>IF(マンアワー!E993&gt;0,LN(マンアワー!E993),0)</f>
        <v>12.862865723053419</v>
      </c>
      <c r="F993" s="4">
        <f>IF(マンアワー!F993&gt;0,LN(マンアワー!F993),0)</f>
        <v>12.420977082404413</v>
      </c>
      <c r="G993" s="4">
        <f>IF(マンアワー!G993&gt;0,LN(マンアワー!G993),0)</f>
        <v>11.998817250358506</v>
      </c>
      <c r="H993" s="4">
        <f>IF(マンアワー!H993&gt;0,LN(マンアワー!H993),0)</f>
        <v>11.549529829374842</v>
      </c>
      <c r="I993" s="4">
        <f>IF(マンアワー!I993&gt;0,LN(マンアワー!I993),0)</f>
        <v>11.238863498473801</v>
      </c>
      <c r="K993" s="6">
        <f>E993-E$1085</f>
        <v>3.4834082145941636E-2</v>
      </c>
      <c r="L993" s="6">
        <f>F993-F$1085</f>
        <v>1.1374664319944827E-2</v>
      </c>
      <c r="M993" s="6">
        <f>G993-G$1085</f>
        <v>-7.3898338953153342E-3</v>
      </c>
      <c r="N993" s="6">
        <f>H993-H$1085</f>
        <v>-3.1526265345837245E-2</v>
      </c>
      <c r="O993" s="6">
        <f>I993-I$1085</f>
        <v>-0.10388538023743443</v>
      </c>
    </row>
    <row r="994" spans="1:15" x14ac:dyDescent="0.15">
      <c r="A994" s="1">
        <v>44</v>
      </c>
      <c r="B994" s="1" t="s">
        <v>330</v>
      </c>
      <c r="C994" s="1">
        <v>2</v>
      </c>
      <c r="D994" s="1" t="s">
        <v>10</v>
      </c>
      <c r="E994" s="4">
        <f>IF(マンアワー!E994&gt;0,LN(マンアワー!E994),0)</f>
        <v>8.9055606883204348</v>
      </c>
      <c r="F994" s="4">
        <f>IF(マンアワー!F994&gt;0,LN(マンアワー!F994),0)</f>
        <v>8.5116844655108341</v>
      </c>
      <c r="G994" s="4">
        <f>IF(マンアワー!G994&gt;0,LN(マンアワー!G994),0)</f>
        <v>8.4415535316157406</v>
      </c>
      <c r="H994" s="4">
        <f>IF(マンアワー!H994&gt;0,LN(マンアワー!H994),0)</f>
        <v>8.2765554059231494</v>
      </c>
      <c r="I994" s="4">
        <f>IF(マンアワー!I994&gt;0,LN(マンアワー!I994),0)</f>
        <v>7.6180979119172783</v>
      </c>
      <c r="K994" s="6">
        <f>E994-E$1086</f>
        <v>5.7234384614432088E-2</v>
      </c>
      <c r="L994" s="6">
        <f>F994-F$1086</f>
        <v>0.19096287492552655</v>
      </c>
      <c r="M994" s="6">
        <f>G994-G$1086</f>
        <v>0.36582131765064041</v>
      </c>
      <c r="N994" s="6">
        <f>H994-H$1086</f>
        <v>0.55761083673518552</v>
      </c>
      <c r="O994" s="6">
        <f>I994-I$1086</f>
        <v>0.64168404767988374</v>
      </c>
    </row>
    <row r="995" spans="1:15" x14ac:dyDescent="0.15">
      <c r="A995" s="1">
        <v>44</v>
      </c>
      <c r="B995" s="1" t="s">
        <v>331</v>
      </c>
      <c r="C995" s="1">
        <v>3</v>
      </c>
      <c r="D995" s="1" t="s">
        <v>17</v>
      </c>
      <c r="E995" s="4">
        <f>IF(マンアワー!E995&gt;0,LN(マンアワー!E995),0)</f>
        <v>10.227792228870493</v>
      </c>
      <c r="F995" s="4">
        <f>IF(マンアワー!F995&gt;0,LN(マンアワー!F995),0)</f>
        <v>10.198296665737333</v>
      </c>
      <c r="G995" s="4">
        <f>IF(マンアワー!G995&gt;0,LN(マンアワー!G995),0)</f>
        <v>10.132540866015194</v>
      </c>
      <c r="H995" s="4">
        <f>IF(マンアワー!H995&gt;0,LN(マンアワー!H995),0)</f>
        <v>10.015581827028173</v>
      </c>
      <c r="I995" s="4">
        <f>IF(マンアワー!I995&gt;0,LN(マンアワー!I995),0)</f>
        <v>9.8732597175545518</v>
      </c>
      <c r="K995" s="6">
        <f>E995-E$1087</f>
        <v>-0.48175446540344602</v>
      </c>
      <c r="L995" s="6">
        <f>F995-F$1087</f>
        <v>-0.51983205807390753</v>
      </c>
      <c r="M995" s="6">
        <f>G995-G$1087</f>
        <v>-0.69135823733236457</v>
      </c>
      <c r="N995" s="6">
        <f>H995-H$1087</f>
        <v>-0.71128656553180392</v>
      </c>
      <c r="O995" s="6">
        <f>I995-I$1087</f>
        <v>-0.73325617235046003</v>
      </c>
    </row>
    <row r="996" spans="1:15" x14ac:dyDescent="0.15">
      <c r="A996" s="1">
        <v>44</v>
      </c>
      <c r="B996" s="1" t="s">
        <v>331</v>
      </c>
      <c r="C996" s="1">
        <v>4</v>
      </c>
      <c r="D996" s="1" t="s">
        <v>18</v>
      </c>
      <c r="E996" s="4">
        <f>IF(マンアワー!E996&gt;0,LN(マンアワー!E996),0)</f>
        <v>9.5450101728984684</v>
      </c>
      <c r="F996" s="4">
        <f>IF(マンアワー!F996&gt;0,LN(マンアワー!F996),0)</f>
        <v>9.6738405193791674</v>
      </c>
      <c r="G996" s="4">
        <f>IF(マンアワー!G996&gt;0,LN(マンアワー!G996),0)</f>
        <v>9.9190604440761145</v>
      </c>
      <c r="H996" s="4">
        <f>IF(マンアワー!H996&gt;0,LN(マンアワー!H996),0)</f>
        <v>9.3115842970563989</v>
      </c>
      <c r="I996" s="4">
        <f>IF(マンアワー!I996&gt;0,LN(マンアワー!I996),0)</f>
        <v>8.2242960226549648</v>
      </c>
      <c r="K996" s="6">
        <f>E996-E$1088</f>
        <v>-1.3640571473142948</v>
      </c>
      <c r="L996" s="6">
        <f>F996-F$1088</f>
        <v>-1.1821693530682609</v>
      </c>
      <c r="M996" s="6">
        <f>G996-G$1088</f>
        <v>-0.95605102674679898</v>
      </c>
      <c r="N996" s="6">
        <f>H996-H$1088</f>
        <v>-0.90625383411891214</v>
      </c>
      <c r="O996" s="6">
        <f>I996-I$1088</f>
        <v>-1.2108326199290484</v>
      </c>
    </row>
    <row r="997" spans="1:15" x14ac:dyDescent="0.15">
      <c r="A997" s="1">
        <v>44</v>
      </c>
      <c r="B997" s="1" t="s">
        <v>331</v>
      </c>
      <c r="C997" s="1">
        <v>5</v>
      </c>
      <c r="D997" s="1" t="s">
        <v>19</v>
      </c>
      <c r="E997" s="4">
        <f>IF(マンアワー!E997&gt;0,LN(マンアワー!E997),0)</f>
        <v>8.6589909454880853</v>
      </c>
      <c r="F997" s="4">
        <f>IF(マンアワー!F997&gt;0,LN(マンアワー!F997),0)</f>
        <v>8.4308018207683411</v>
      </c>
      <c r="G997" s="4">
        <f>IF(マンアワー!G997&gt;0,LN(マンアワー!G997),0)</f>
        <v>8.2161847114718736</v>
      </c>
      <c r="H997" s="4">
        <f>IF(マンアワー!H997&gt;0,LN(マンアワー!H997),0)</f>
        <v>7.8980930719756985</v>
      </c>
      <c r="I997" s="4">
        <f>IF(マンアワー!I997&gt;0,LN(マンアワー!I997),0)</f>
        <v>7.5160869464335081</v>
      </c>
      <c r="K997" s="6">
        <f>E997-E$1089</f>
        <v>-0.68346693726260277</v>
      </c>
      <c r="L997" s="6">
        <f>F997-F$1089</f>
        <v>-0.75577672831019704</v>
      </c>
      <c r="M997" s="6">
        <f>G997-G$1089</f>
        <v>-1.0308200206666296</v>
      </c>
      <c r="N997" s="6">
        <f>H997-H$1089</f>
        <v>-1.16381621158608</v>
      </c>
      <c r="O997" s="6">
        <f>I997-I$1089</f>
        <v>-1.2471531759748737</v>
      </c>
    </row>
    <row r="998" spans="1:15" x14ac:dyDescent="0.15">
      <c r="A998" s="1">
        <v>44</v>
      </c>
      <c r="B998" s="1" t="s">
        <v>331</v>
      </c>
      <c r="C998" s="1">
        <v>6</v>
      </c>
      <c r="D998" s="1" t="s">
        <v>3</v>
      </c>
      <c r="E998" s="4">
        <f>IF(マンアワー!E998&gt;0,LN(マンアワー!E998),0)</f>
        <v>8.7177164879799083</v>
      </c>
      <c r="F998" s="4">
        <f>IF(マンアワー!F998&gt;0,LN(マンアワー!F998),0)</f>
        <v>8.6751715249498442</v>
      </c>
      <c r="G998" s="4">
        <f>IF(マンアワー!G998&gt;0,LN(マンアワー!G998),0)</f>
        <v>8.7673831469187764</v>
      </c>
      <c r="H998" s="4">
        <f>IF(マンアワー!H998&gt;0,LN(マンアワー!H998),0)</f>
        <v>8.5532218480039131</v>
      </c>
      <c r="I998" s="4">
        <f>IF(マンアワー!I998&gt;0,LN(マンアワー!I998),0)</f>
        <v>8.3329330617251571</v>
      </c>
      <c r="K998" s="6">
        <f>E998-E$1090</f>
        <v>-0.62703226268870971</v>
      </c>
      <c r="L998" s="6">
        <f>F998-F$1090</f>
        <v>-0.45780471244153809</v>
      </c>
      <c r="M998" s="6">
        <f>G998-G$1090</f>
        <v>-0.40309673715329986</v>
      </c>
      <c r="N998" s="6">
        <f>H998-H$1090</f>
        <v>-0.57811328815642504</v>
      </c>
      <c r="O998" s="6">
        <f>I998-I$1090</f>
        <v>-0.6606997992925141</v>
      </c>
    </row>
    <row r="999" spans="1:15" x14ac:dyDescent="0.15">
      <c r="A999" s="1">
        <v>44</v>
      </c>
      <c r="B999" s="1" t="s">
        <v>331</v>
      </c>
      <c r="C999" s="1">
        <v>7</v>
      </c>
      <c r="D999" s="1" t="s">
        <v>20</v>
      </c>
      <c r="E999" s="4">
        <f>IF(マンアワー!E999&gt;0,LN(マンアワー!E999),0)</f>
        <v>6.6287179348596057</v>
      </c>
      <c r="F999" s="4">
        <f>IF(マンアワー!F999&gt;0,LN(マンアワー!F999),0)</f>
        <v>7.1982041689453879</v>
      </c>
      <c r="G999" s="4">
        <f>IF(マンアワー!G999&gt;0,LN(マンアワー!G999),0)</f>
        <v>6.6240047453533348</v>
      </c>
      <c r="H999" s="4">
        <f>IF(マンアワー!H999&gt;0,LN(マンアワー!H999),0)</f>
        <v>6.8265497707440677</v>
      </c>
      <c r="I999" s="4">
        <f>IF(マンアワー!I999&gt;0,LN(マンアワー!I999),0)</f>
        <v>6.9410837114914008</v>
      </c>
      <c r="K999" s="6">
        <f>E999-E$1091</f>
        <v>0.12676649817448205</v>
      </c>
      <c r="L999" s="6">
        <f>F999-F$1091</f>
        <v>0.65290181330615393</v>
      </c>
      <c r="M999" s="6">
        <f>G999-G$1091</f>
        <v>0.19697467129031043</v>
      </c>
      <c r="N999" s="6">
        <f>H999-H$1091</f>
        <v>0.50369253669194602</v>
      </c>
      <c r="O999" s="6">
        <f>I999-I$1091</f>
        <v>0.72374221300929964</v>
      </c>
    </row>
    <row r="1000" spans="1:15" x14ac:dyDescent="0.15">
      <c r="A1000" s="1">
        <v>44</v>
      </c>
      <c r="B1000" s="1" t="s">
        <v>331</v>
      </c>
      <c r="C1000" s="1">
        <v>8</v>
      </c>
      <c r="D1000" s="1" t="s">
        <v>21</v>
      </c>
      <c r="E1000" s="4">
        <f>IF(マンアワー!E1000&gt;0,LN(マンアワー!E1000),0)</f>
        <v>9.5903283983701648</v>
      </c>
      <c r="F1000" s="4">
        <f>IF(マンアワー!F1000&gt;0,LN(マンアワー!F1000),0)</f>
        <v>9.7373259569242787</v>
      </c>
      <c r="G1000" s="4">
        <f>IF(マンアワー!G1000&gt;0,LN(マンアワー!G1000),0)</f>
        <v>9.5092584916011109</v>
      </c>
      <c r="H1000" s="4">
        <f>IF(マンアワー!H1000&gt;0,LN(マンアワー!H1000),0)</f>
        <v>9.3705047012367455</v>
      </c>
      <c r="I1000" s="4">
        <f>IF(マンアワー!I1000&gt;0,LN(マンアワー!I1000),0)</f>
        <v>9.0138231997857101</v>
      </c>
      <c r="K1000" s="6">
        <f>E1000-E$1092</f>
        <v>-0.39941335786343934</v>
      </c>
      <c r="L1000" s="6">
        <f>F1000-F$1092</f>
        <v>-0.24227920211256837</v>
      </c>
      <c r="M1000" s="6">
        <f>G1000-G$1092</f>
        <v>-0.3771172827335878</v>
      </c>
      <c r="N1000" s="6">
        <f>H1000-H$1092</f>
        <v>-0.25453051043052533</v>
      </c>
      <c r="O1000" s="6">
        <f>I1000-I$1092</f>
        <v>-0.14974385190557449</v>
      </c>
    </row>
    <row r="1001" spans="1:15" x14ac:dyDescent="0.15">
      <c r="A1001" s="1">
        <v>44</v>
      </c>
      <c r="B1001" s="1" t="s">
        <v>331</v>
      </c>
      <c r="C1001" s="1">
        <v>9</v>
      </c>
      <c r="D1001" s="1" t="s">
        <v>22</v>
      </c>
      <c r="E1001" s="4">
        <f>IF(マンアワー!E1001&gt;0,LN(マンアワー!E1001),0)</f>
        <v>9.3707970544950392</v>
      </c>
      <c r="F1001" s="4">
        <f>IF(マンアワー!F1001&gt;0,LN(マンアワー!F1001),0)</f>
        <v>9.9905514645829658</v>
      </c>
      <c r="G1001" s="4">
        <f>IF(マンアワー!G1001&gt;0,LN(マンアワー!G1001),0)</f>
        <v>9.7577617846434794</v>
      </c>
      <c r="H1001" s="4">
        <f>IF(マンアワー!H1001&gt;0,LN(マンアワー!H1001),0)</f>
        <v>9.2841105802868782</v>
      </c>
      <c r="I1001" s="4">
        <f>IF(マンアワー!I1001&gt;0,LN(マンアワー!I1001),0)</f>
        <v>9.2938844623416461</v>
      </c>
      <c r="K1001" s="6">
        <f>E1001-E$1093</f>
        <v>-0.5631280000209884</v>
      </c>
      <c r="L1001" s="6">
        <f>F1001-F$1093</f>
        <v>0.29771631431454004</v>
      </c>
      <c r="M1001" s="6">
        <f>G1001-G$1093</f>
        <v>0.21384792013505205</v>
      </c>
      <c r="N1001" s="6">
        <f>H1001-H$1093</f>
        <v>-4.2994460253318323E-2</v>
      </c>
      <c r="O1001" s="6">
        <f>I1001-I$1093</f>
        <v>-5.2220332387713952E-2</v>
      </c>
    </row>
    <row r="1002" spans="1:15" x14ac:dyDescent="0.15">
      <c r="A1002" s="1">
        <v>44</v>
      </c>
      <c r="B1002" s="1" t="s">
        <v>331</v>
      </c>
      <c r="C1002" s="1">
        <v>10</v>
      </c>
      <c r="D1002" s="1" t="s">
        <v>23</v>
      </c>
      <c r="E1002" s="4">
        <f>IF(マンアワー!E1002&gt;0,LN(マンアワー!E1002),0)</f>
        <v>9.3943105564078149</v>
      </c>
      <c r="F1002" s="4">
        <f>IF(マンアワー!F1002&gt;0,LN(マンアワー!F1002),0)</f>
        <v>9.3491789803233853</v>
      </c>
      <c r="G1002" s="4">
        <f>IF(マンアワー!G1002&gt;0,LN(マンアワー!G1002),0)</f>
        <v>9.4331269166580096</v>
      </c>
      <c r="H1002" s="4">
        <f>IF(マンアワー!H1002&gt;0,LN(マンアワー!H1002),0)</f>
        <v>9.1901796974147665</v>
      </c>
      <c r="I1002" s="4">
        <f>IF(マンアワー!I1002&gt;0,LN(マンアワー!I1002),0)</f>
        <v>8.9811208413505277</v>
      </c>
      <c r="K1002" s="6">
        <f>E1002-E$1094</f>
        <v>-0.71440390501915552</v>
      </c>
      <c r="L1002" s="6">
        <f>F1002-F$1094</f>
        <v>-0.71051555053867155</v>
      </c>
      <c r="M1002" s="6">
        <f>G1002-G$1094</f>
        <v>-0.86434610662435318</v>
      </c>
      <c r="N1002" s="6">
        <f>H1002-H$1094</f>
        <v>-0.92268324126611567</v>
      </c>
      <c r="O1002" s="6">
        <f>I1002-I$1094</f>
        <v>-0.87734013149390222</v>
      </c>
    </row>
    <row r="1003" spans="1:15" x14ac:dyDescent="0.15">
      <c r="A1003" s="1">
        <v>44</v>
      </c>
      <c r="B1003" s="1" t="s">
        <v>331</v>
      </c>
      <c r="C1003" s="1">
        <v>11</v>
      </c>
      <c r="D1003" s="1" t="s">
        <v>24</v>
      </c>
      <c r="E1003" s="4">
        <f>IF(マンアワー!E1003&gt;0,LN(マンアワー!E1003),0)</f>
        <v>8.317082246000048</v>
      </c>
      <c r="F1003" s="4">
        <f>IF(マンアワー!F1003&gt;0,LN(マンアワー!F1003),0)</f>
        <v>8.708619385484818</v>
      </c>
      <c r="G1003" s="4">
        <f>IF(マンアワー!G1003&gt;0,LN(マンアワー!G1003),0)</f>
        <v>9.0588578382446432</v>
      </c>
      <c r="H1003" s="4">
        <f>IF(マンアワー!H1003&gt;0,LN(マンアワー!H1003),0)</f>
        <v>9.2435200085656177</v>
      </c>
      <c r="I1003" s="4">
        <f>IF(マンアワー!I1003&gt;0,LN(マンアワー!I1003),0)</f>
        <v>9.4639418356806164</v>
      </c>
      <c r="K1003" s="6">
        <f>E1003-E$1095</f>
        <v>-1.8774902047328421</v>
      </c>
      <c r="L1003" s="6">
        <f>F1003-F$1095</f>
        <v>-1.5457502457278061</v>
      </c>
      <c r="M1003" s="6">
        <f>G1003-G$1095</f>
        <v>-1.4180969206688339</v>
      </c>
      <c r="N1003" s="6">
        <f>H1003-H$1095</f>
        <v>-1.1633647312263609</v>
      </c>
      <c r="O1003" s="6">
        <f>I1003-I$1095</f>
        <v>-0.81244963252681046</v>
      </c>
    </row>
    <row r="1004" spans="1:15" x14ac:dyDescent="0.15">
      <c r="A1004" s="1">
        <v>44</v>
      </c>
      <c r="B1004" s="1" t="s">
        <v>331</v>
      </c>
      <c r="C1004" s="1">
        <v>12</v>
      </c>
      <c r="D1004" s="1" t="s">
        <v>25</v>
      </c>
      <c r="E1004" s="4">
        <f>IF(マンアワー!E1004&gt;0,LN(マンアワー!E1004),0)</f>
        <v>8.5999878296384988</v>
      </c>
      <c r="F1004" s="4">
        <f>IF(マンアワー!F1004&gt;0,LN(マンアワー!F1004),0)</f>
        <v>9.5452295874361131</v>
      </c>
      <c r="G1004" s="4">
        <f>IF(マンアワー!G1004&gt;0,LN(マンアワー!G1004),0)</f>
        <v>10.462223360617164</v>
      </c>
      <c r="H1004" s="4">
        <f>IF(マンアワー!H1004&gt;0,LN(マンアワー!H1004),0)</f>
        <v>10.47209181077246</v>
      </c>
      <c r="I1004" s="4">
        <f>IF(マンアワー!I1004&gt;0,LN(マンアワー!I1004),0)</f>
        <v>10.612938369341178</v>
      </c>
      <c r="K1004" s="6">
        <f>E1004-E$1096</f>
        <v>-1.588900642070687</v>
      </c>
      <c r="L1004" s="6">
        <f>F1004-F$1096</f>
        <v>-0.8703312587180303</v>
      </c>
      <c r="M1004" s="6">
        <f>G1004-G$1096</f>
        <v>-0.51864181023913858</v>
      </c>
      <c r="N1004" s="6">
        <f>H1004-H$1096</f>
        <v>-0.41088055122092371</v>
      </c>
      <c r="O1004" s="6">
        <f>I1004-I$1096</f>
        <v>-8.051216777723269E-2</v>
      </c>
    </row>
    <row r="1005" spans="1:15" x14ac:dyDescent="0.15">
      <c r="A1005" s="1">
        <v>44</v>
      </c>
      <c r="B1005" s="1" t="s">
        <v>331</v>
      </c>
      <c r="C1005" s="1">
        <v>13</v>
      </c>
      <c r="D1005" s="1" t="s">
        <v>26</v>
      </c>
      <c r="E1005" s="4">
        <f>IF(マンアワー!E1005&gt;0,LN(マンアワー!E1005),0)</f>
        <v>9.0638878410580617</v>
      </c>
      <c r="F1005" s="4">
        <f>IF(マンアワー!F1005&gt;0,LN(マンアワー!F1005),0)</f>
        <v>9.2592767275196746</v>
      </c>
      <c r="G1005" s="4">
        <f>IF(マンアワー!G1005&gt;0,LN(マンアワー!G1005),0)</f>
        <v>9.3525395614211089</v>
      </c>
      <c r="H1005" s="4">
        <f>IF(マンアワー!H1005&gt;0,LN(マンアワー!H1005),0)</f>
        <v>9.1741088484368749</v>
      </c>
      <c r="I1005" s="4">
        <f>IF(マンアワー!I1005&gt;0,LN(マンアワー!I1005),0)</f>
        <v>10.040609668260689</v>
      </c>
      <c r="K1005" s="6">
        <f>E1005-E$1097</f>
        <v>-0.56966209716039096</v>
      </c>
      <c r="L1005" s="6">
        <f>F1005-F$1097</f>
        <v>-0.50676901870163604</v>
      </c>
      <c r="M1005" s="6">
        <f>G1005-G$1097</f>
        <v>-0.46283580103320254</v>
      </c>
      <c r="N1005" s="6">
        <f>H1005-H$1097</f>
        <v>-0.55835118742245449</v>
      </c>
      <c r="O1005" s="6">
        <f>I1005-I$1097</f>
        <v>0.10166228770841279</v>
      </c>
    </row>
    <row r="1006" spans="1:15" x14ac:dyDescent="0.15">
      <c r="A1006" s="1">
        <v>44</v>
      </c>
      <c r="B1006" s="1" t="s">
        <v>331</v>
      </c>
      <c r="C1006" s="1">
        <v>14</v>
      </c>
      <c r="D1006" s="1" t="s">
        <v>27</v>
      </c>
      <c r="E1006" s="4">
        <f>IF(マンアワー!E1006&gt;0,LN(マンアワー!E1006),0)</f>
        <v>6.831283978864354</v>
      </c>
      <c r="F1006" s="4">
        <f>IF(マンアワー!F1006&gt;0,LN(マンアワー!F1006),0)</f>
        <v>7.9943930174925892</v>
      </c>
      <c r="G1006" s="4">
        <f>IF(マンアワー!G1006&gt;0,LN(マンアワー!G1006),0)</f>
        <v>8.6525429511152332</v>
      </c>
      <c r="H1006" s="4">
        <f>IF(マンアワー!H1006&gt;0,LN(マンアワー!H1006),0)</f>
        <v>8.7834818147952181</v>
      </c>
      <c r="I1006" s="4">
        <f>IF(マンアワー!I1006&gt;0,LN(マンアワー!I1006),0)</f>
        <v>8.1051710644258215</v>
      </c>
      <c r="K1006" s="6">
        <f>E1006-E$1098</f>
        <v>-1.1238478655446675</v>
      </c>
      <c r="L1006" s="6">
        <f>F1006-F$1098</f>
        <v>-0.35621118329082258</v>
      </c>
      <c r="M1006" s="6">
        <f>G1006-G$1098</f>
        <v>0.10670371330150452</v>
      </c>
      <c r="N1006" s="6">
        <f>H1006-H$1098</f>
        <v>0.61076459559687457</v>
      </c>
      <c r="O1006" s="6">
        <f>I1006-I$1098</f>
        <v>-4.1317132938628376E-2</v>
      </c>
    </row>
    <row r="1007" spans="1:15" x14ac:dyDescent="0.15">
      <c r="A1007" s="1">
        <v>44</v>
      </c>
      <c r="B1007" s="1" t="s">
        <v>331</v>
      </c>
      <c r="C1007" s="1">
        <v>15</v>
      </c>
      <c r="D1007" s="1" t="s">
        <v>28</v>
      </c>
      <c r="E1007" s="4">
        <f>IF(マンアワー!E1007&gt;0,LN(マンアワー!E1007),0)</f>
        <v>10.736980360464527</v>
      </c>
      <c r="F1007" s="4">
        <f>IF(マンアワー!F1007&gt;0,LN(マンアワー!F1007),0)</f>
        <v>10.643055345291479</v>
      </c>
      <c r="G1007" s="4">
        <f>IF(マンアワー!G1007&gt;0,LN(マンアワー!G1007),0)</f>
        <v>10.615646625324356</v>
      </c>
      <c r="H1007" s="4">
        <f>IF(マンアワー!H1007&gt;0,LN(マンアワー!H1007),0)</f>
        <v>10.342123986120495</v>
      </c>
      <c r="I1007" s="4">
        <f>IF(マンアワー!I1007&gt;0,LN(マンアワー!I1007),0)</f>
        <v>10.082380046655215</v>
      </c>
      <c r="K1007" s="6">
        <f>E1007-E$1099</f>
        <v>-0.63620921022707044</v>
      </c>
      <c r="L1007" s="6">
        <f>F1007-F$1099</f>
        <v>-0.65845521273566554</v>
      </c>
      <c r="M1007" s="6">
        <f>G1007-G$1099</f>
        <v>-0.70080981513015672</v>
      </c>
      <c r="N1007" s="6">
        <f>H1007-H$1099</f>
        <v>-0.72672362376952648</v>
      </c>
      <c r="O1007" s="6">
        <f>I1007-I$1099</f>
        <v>-0.66012796532952223</v>
      </c>
    </row>
    <row r="1008" spans="1:15" x14ac:dyDescent="0.15">
      <c r="A1008" s="1">
        <v>44</v>
      </c>
      <c r="B1008" s="1" t="s">
        <v>330</v>
      </c>
      <c r="C1008" s="1">
        <v>16</v>
      </c>
      <c r="D1008" s="1" t="s">
        <v>11</v>
      </c>
      <c r="E1008" s="4">
        <f>IF(マンアワー!E1008&gt;0,LN(マンアワー!E1008),0)</f>
        <v>11.586535265703587</v>
      </c>
      <c r="F1008" s="4">
        <f>IF(マンアワー!F1008&gt;0,LN(マンアワー!F1008),0)</f>
        <v>11.95745600098018</v>
      </c>
      <c r="G1008" s="4">
        <f>IF(マンアワー!G1008&gt;0,LN(マンアワー!G1008),0)</f>
        <v>11.856430074400043</v>
      </c>
      <c r="H1008" s="4">
        <f>IF(マンアワー!H1008&gt;0,LN(マンアワー!H1008),0)</f>
        <v>11.899289038311231</v>
      </c>
      <c r="I1008" s="4">
        <f>IF(マンアワー!I1008&gt;0,LN(マンアワー!I1008),0)</f>
        <v>11.636004421116057</v>
      </c>
      <c r="K1008" s="6">
        <f>E1008-E$1100</f>
        <v>-0.39575837886175691</v>
      </c>
      <c r="L1008" s="6">
        <f>F1008-F$1100</f>
        <v>-0.32847378805796446</v>
      </c>
      <c r="M1008" s="6">
        <f>G1008-G$1100</f>
        <v>-0.40907538408588806</v>
      </c>
      <c r="N1008" s="6">
        <f>H1008-H$1100</f>
        <v>-0.35243301937059179</v>
      </c>
      <c r="O1008" s="6">
        <f>I1008-I$1100</f>
        <v>-0.33315452564341008</v>
      </c>
    </row>
    <row r="1009" spans="1:15" x14ac:dyDescent="0.15">
      <c r="A1009" s="1">
        <v>44</v>
      </c>
      <c r="B1009" s="1" t="s">
        <v>330</v>
      </c>
      <c r="C1009" s="1">
        <v>17</v>
      </c>
      <c r="D1009" s="1" t="s">
        <v>12</v>
      </c>
      <c r="E1009" s="4">
        <f>IF(マンアワー!E1009&gt;0,LN(マンアワー!E1009),0)</f>
        <v>8.8963531660786295</v>
      </c>
      <c r="F1009" s="4">
        <f>IF(マンアワー!F1009&gt;0,LN(マンアワー!F1009),0)</f>
        <v>8.8178612214605678</v>
      </c>
      <c r="G1009" s="4">
        <f>IF(マンアワー!G1009&gt;0,LN(マンアワー!G1009),0)</f>
        <v>9.0464967731738781</v>
      </c>
      <c r="H1009" s="4">
        <f>IF(マンアワー!H1009&gt;0,LN(マンアワー!H1009),0)</f>
        <v>9.0167902715172463</v>
      </c>
      <c r="I1009" s="4">
        <f>IF(マンアワー!I1009&gt;0,LN(マンアワー!I1009),0)</f>
        <v>8.9443799225081673</v>
      </c>
      <c r="K1009" s="6">
        <f>E1009-E$1101</f>
        <v>-0.27615217012695581</v>
      </c>
      <c r="L1009" s="6">
        <f>F1009-F$1101</f>
        <v>-0.51807909600623958</v>
      </c>
      <c r="M1009" s="6">
        <f>G1009-G$1101</f>
        <v>-0.40081402451952464</v>
      </c>
      <c r="N1009" s="6">
        <f>H1009-H$1101</f>
        <v>-0.47993119241187898</v>
      </c>
      <c r="O1009" s="6">
        <f>I1009-I$1101</f>
        <v>-0.50014435256870726</v>
      </c>
    </row>
    <row r="1010" spans="1:15" x14ac:dyDescent="0.15">
      <c r="A1010" s="1">
        <v>44</v>
      </c>
      <c r="B1010" s="1" t="s">
        <v>330</v>
      </c>
      <c r="C1010" s="1">
        <v>18</v>
      </c>
      <c r="D1010" s="1" t="s">
        <v>13</v>
      </c>
      <c r="E1010" s="4">
        <f>IF(マンアワー!E1010&gt;0,LN(マンアワー!E1010),0)</f>
        <v>12.173240348471696</v>
      </c>
      <c r="F1010" s="4">
        <f>IF(マンアワー!F1010&gt;0,LN(マンアワー!F1010),0)</f>
        <v>12.340954079541826</v>
      </c>
      <c r="G1010" s="4">
        <f>IF(マンアワー!G1010&gt;0,LN(マンアワー!G1010),0)</f>
        <v>12.204183815730859</v>
      </c>
      <c r="H1010" s="4">
        <f>IF(マンアワー!H1010&gt;0,LN(マンアワー!H1010),0)</f>
        <v>12.053666177627802</v>
      </c>
      <c r="I1010" s="4">
        <f>IF(マンアワー!I1010&gt;0,LN(マンアワー!I1010),0)</f>
        <v>11.928482916163926</v>
      </c>
      <c r="K1010" s="6">
        <f>E1010-E$1102</f>
        <v>-0.4153401255106175</v>
      </c>
      <c r="L1010" s="6">
        <f>F1010-F$1102</f>
        <v>-0.37245579738398149</v>
      </c>
      <c r="M1010" s="6">
        <f>G1010-G$1102</f>
        <v>-0.44092091925629795</v>
      </c>
      <c r="N1010" s="6">
        <f>H1010-H$1102</f>
        <v>-0.45451167484856292</v>
      </c>
      <c r="O1010" s="6">
        <f>I1010-I$1102</f>
        <v>-0.40742280708674983</v>
      </c>
    </row>
    <row r="1011" spans="1:15" x14ac:dyDescent="0.15">
      <c r="A1011" s="1">
        <v>44</v>
      </c>
      <c r="B1011" s="1" t="s">
        <v>330</v>
      </c>
      <c r="C1011" s="1">
        <v>19</v>
      </c>
      <c r="D1011" s="1" t="s">
        <v>14</v>
      </c>
      <c r="E1011" s="4">
        <f>IF(マンアワー!E1011&gt;0,LN(マンアワー!E1011),0)</f>
        <v>9.9043050767605472</v>
      </c>
      <c r="F1011" s="4">
        <f>IF(マンアワー!F1011&gt;0,LN(マンアワー!F1011),0)</f>
        <v>10.273383737424838</v>
      </c>
      <c r="G1011" s="4">
        <f>IF(マンアワー!G1011&gt;0,LN(マンアワー!G1011),0)</f>
        <v>10.351963322948286</v>
      </c>
      <c r="H1011" s="4">
        <f>IF(マンアワー!H1011&gt;0,LN(マンアワー!H1011),0)</f>
        <v>10.223793813829786</v>
      </c>
      <c r="I1011" s="4">
        <f>IF(マンアワー!I1011&gt;0,LN(マンアワー!I1011),0)</f>
        <v>10.168356082467408</v>
      </c>
      <c r="K1011" s="6">
        <f>E1011-E$1103</f>
        <v>-0.54850007957516311</v>
      </c>
      <c r="L1011" s="6">
        <f>F1011-F$1103</f>
        <v>-0.46450585528346622</v>
      </c>
      <c r="M1011" s="6">
        <f>G1011-G$1103</f>
        <v>-0.49213070853506835</v>
      </c>
      <c r="N1011" s="6">
        <f>H1011-H$1103</f>
        <v>-0.49126338336113129</v>
      </c>
      <c r="O1011" s="6">
        <f>I1011-I$1103</f>
        <v>-0.50642591409988391</v>
      </c>
    </row>
    <row r="1012" spans="1:15" x14ac:dyDescent="0.15">
      <c r="A1012" s="1">
        <v>44</v>
      </c>
      <c r="B1012" s="1" t="s">
        <v>330</v>
      </c>
      <c r="C1012" s="1">
        <v>20</v>
      </c>
      <c r="D1012" s="1" t="s">
        <v>15</v>
      </c>
      <c r="E1012" s="4">
        <f>IF(マンアワー!E1012&gt;0,LN(マンアワー!E1012),0)</f>
        <v>8.1660925355946326</v>
      </c>
      <c r="F1012" s="4">
        <f>IF(マンアワー!F1012&gt;0,LN(マンアワー!F1012),0)</f>
        <v>8.8193753070914997</v>
      </c>
      <c r="G1012" s="4">
        <f>IF(マンアワー!G1012&gt;0,LN(マンアワー!G1012),0)</f>
        <v>9.059494129144916</v>
      </c>
      <c r="H1012" s="4">
        <f>IF(マンアワー!H1012&gt;0,LN(マンアワー!H1012),0)</f>
        <v>9.1416643742500465</v>
      </c>
      <c r="I1012" s="4">
        <f>IF(マンアワー!I1012&gt;0,LN(マンアワー!I1012),0)</f>
        <v>9.0727304831293516</v>
      </c>
      <c r="K1012" s="6">
        <f>E1012-E$1104</f>
        <v>-0.50497095106525336</v>
      </c>
      <c r="L1012" s="6">
        <f>F1012-F$1104</f>
        <v>-0.45698909007440847</v>
      </c>
      <c r="M1012" s="6">
        <f>G1012-G$1104</f>
        <v>-0.60760562319500266</v>
      </c>
      <c r="N1012" s="6">
        <f>H1012-H$1104</f>
        <v>-0.56116523371427718</v>
      </c>
      <c r="O1012" s="6">
        <f>I1012-I$1104</f>
        <v>-0.58443951509071645</v>
      </c>
    </row>
    <row r="1013" spans="1:15" x14ac:dyDescent="0.15">
      <c r="A1013" s="1">
        <v>44</v>
      </c>
      <c r="B1013" s="1" t="s">
        <v>330</v>
      </c>
      <c r="C1013" s="1">
        <v>21</v>
      </c>
      <c r="D1013" s="1" t="s">
        <v>16</v>
      </c>
      <c r="E1013" s="4">
        <f>IF(マンアワー!E1013&gt;0,LN(マンアワー!E1013),0)</f>
        <v>11.237368802421733</v>
      </c>
      <c r="F1013" s="4">
        <f>IF(マンアワー!F1013&gt;0,LN(マンアワー!F1013),0)</f>
        <v>11.310426250855459</v>
      </c>
      <c r="G1013" s="4">
        <f>IF(マンアワー!G1013&gt;0,LN(マンアワー!G1013),0)</f>
        <v>11.293057322396047</v>
      </c>
      <c r="H1013" s="4">
        <f>IF(マンアワー!H1013&gt;0,LN(マンアワー!H1013),0)</f>
        <v>11.097061305395099</v>
      </c>
      <c r="I1013" s="4">
        <f>IF(マンアワー!I1013&gt;0,LN(マンアワー!I1013),0)</f>
        <v>11.2665718702021</v>
      </c>
      <c r="K1013" s="6">
        <f>E1013-E$1105</f>
        <v>-0.32280157530275488</v>
      </c>
      <c r="L1013" s="6">
        <f>F1013-F$1105</f>
        <v>-0.30402317474761098</v>
      </c>
      <c r="M1013" s="6">
        <f>G1013-G$1105</f>
        <v>-0.36304197828266815</v>
      </c>
      <c r="N1013" s="6">
        <f>H1013-H$1105</f>
        <v>-0.52322407492668965</v>
      </c>
      <c r="O1013" s="6">
        <f>I1013-I$1105</f>
        <v>-0.26457098176587124</v>
      </c>
    </row>
    <row r="1014" spans="1:15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4">
        <f>IF(マンアワー!E1014&gt;0,LN(マンアワー!E1014),0)</f>
        <v>12.27847431076232</v>
      </c>
      <c r="F1014" s="4">
        <f>IF(マンアワー!F1014&gt;0,LN(マンアワー!F1014),0)</f>
        <v>12.485206031072208</v>
      </c>
      <c r="G1014" s="4">
        <f>IF(マンアワー!G1014&gt;0,LN(マンアワー!G1014),0)</f>
        <v>12.646380378359394</v>
      </c>
      <c r="H1014" s="4">
        <f>IF(マンアワー!H1014&gt;0,LN(マンアワー!H1014),0)</f>
        <v>12.743100177014458</v>
      </c>
      <c r="I1014" s="4">
        <f>IF(マンアワー!I1014&gt;0,LN(マンアワー!I1014),0)</f>
        <v>12.863546652228889</v>
      </c>
      <c r="K1014" s="6">
        <f>E1014-E$1106</f>
        <v>-0.28474407861367901</v>
      </c>
      <c r="L1014" s="6">
        <f>F1014-F$1106</f>
        <v>-0.33228256139041079</v>
      </c>
      <c r="M1014" s="6">
        <f>G1014-G$1106</f>
        <v>-0.42091785461457754</v>
      </c>
      <c r="N1014" s="6">
        <f>H1014-H$1106</f>
        <v>-0.4422589944204347</v>
      </c>
      <c r="O1014" s="6">
        <f>I1014-I$1106</f>
        <v>-0.42972272569669023</v>
      </c>
    </row>
    <row r="1015" spans="1:15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4">
        <f>IF(マンアワー!E1015&gt;0,LN(マンアワー!E1015),0)</f>
        <v>11.391902379569997</v>
      </c>
      <c r="F1015" s="4">
        <f>IF(マンアワー!F1015&gt;0,LN(マンアワー!F1015),0)</f>
        <v>11.473652380699525</v>
      </c>
      <c r="G1015" s="4">
        <f>IF(マンアワー!G1015&gt;0,LN(マンアワー!G1015),0)</f>
        <v>11.404469965456295</v>
      </c>
      <c r="H1015" s="4">
        <f>IF(マンアワー!H1015&gt;0,LN(マンアワー!H1015),0)</f>
        <v>11.282882067800465</v>
      </c>
      <c r="I1015" s="4">
        <f>IF(マンアワー!I1015&gt;0,LN(マンアワー!I1015),0)</f>
        <v>11.073128986201272</v>
      </c>
      <c r="K1015" s="6">
        <f>E1015-E$1107</f>
        <v>-0.21882499108700593</v>
      </c>
      <c r="L1015" s="6">
        <f>F1015-F$1107</f>
        <v>-0.28314254112837567</v>
      </c>
      <c r="M1015" s="6">
        <f>G1015-G$1107</f>
        <v>-0.33416434890233049</v>
      </c>
      <c r="N1015" s="6">
        <f>H1015-H$1107</f>
        <v>-0.37873879343346495</v>
      </c>
      <c r="O1015" s="6">
        <f>I1015-I$1107</f>
        <v>-0.42374352002204851</v>
      </c>
    </row>
    <row r="1016" spans="1:15" x14ac:dyDescent="0.15">
      <c r="A1016" s="1">
        <v>45</v>
      </c>
      <c r="B1016" s="1" t="s">
        <v>332</v>
      </c>
      <c r="C1016" s="1">
        <v>1</v>
      </c>
      <c r="D1016" s="1" t="s">
        <v>9</v>
      </c>
      <c r="E1016" s="4">
        <f>IF(マンアワー!E1016&gt;0,LN(マンアワー!E1016),0)</f>
        <v>12.842468316301275</v>
      </c>
      <c r="F1016" s="4">
        <f>IF(マンアワー!F1016&gt;0,LN(マンアワー!F1016),0)</f>
        <v>12.556310745684007</v>
      </c>
      <c r="G1016" s="4">
        <f>IF(マンアワー!G1016&gt;0,LN(マンアワー!G1016),0)</f>
        <v>12.211458317333443</v>
      </c>
      <c r="H1016" s="4">
        <f>IF(マンアワー!H1016&gt;0,LN(マンアワー!H1016),0)</f>
        <v>11.806448252874709</v>
      </c>
      <c r="I1016" s="4">
        <f>IF(マンアワー!I1016&gt;0,LN(マンアワー!I1016),0)</f>
        <v>11.647896754714193</v>
      </c>
      <c r="K1016" s="6">
        <f>E1016-E$1085</f>
        <v>1.4436675393797671E-2</v>
      </c>
      <c r="L1016" s="6">
        <f>F1016-F$1085</f>
        <v>0.14670832759953889</v>
      </c>
      <c r="M1016" s="6">
        <f>G1016-G$1085</f>
        <v>0.2052512330796219</v>
      </c>
      <c r="N1016" s="6">
        <f>H1016-H$1085</f>
        <v>0.22539215815402969</v>
      </c>
      <c r="O1016" s="6">
        <f>I1016-I$1085</f>
        <v>0.30514787600295712</v>
      </c>
    </row>
    <row r="1017" spans="1:15" x14ac:dyDescent="0.15">
      <c r="A1017" s="1">
        <v>45</v>
      </c>
      <c r="B1017" s="1" t="s">
        <v>332</v>
      </c>
      <c r="C1017" s="1">
        <v>2</v>
      </c>
      <c r="D1017" s="1" t="s">
        <v>10</v>
      </c>
      <c r="E1017" s="4">
        <f>IF(マンアワー!E1017&gt;0,LN(マンアワー!E1017),0)</f>
        <v>7.9392163682300758</v>
      </c>
      <c r="F1017" s="4">
        <f>IF(マンアワー!F1017&gt;0,LN(マンアワー!F1017),0)</f>
        <v>7.9433955963219836</v>
      </c>
      <c r="G1017" s="4">
        <f>IF(マンアワー!G1017&gt;0,LN(マンアワー!G1017),0)</f>
        <v>7.2886326215554824</v>
      </c>
      <c r="H1017" s="4">
        <f>IF(マンアワー!H1017&gt;0,LN(マンアワー!H1017),0)</f>
        <v>6.8963400908796402</v>
      </c>
      <c r="I1017" s="4">
        <f>IF(マンアワー!I1017&gt;0,LN(マンアワー!I1017),0)</f>
        <v>6.1496979233618374</v>
      </c>
      <c r="K1017" s="6">
        <f>E1017-E$1086</f>
        <v>-0.90910993547592689</v>
      </c>
      <c r="L1017" s="6">
        <f>F1017-F$1086</f>
        <v>-0.37732599426332403</v>
      </c>
      <c r="M1017" s="6">
        <f>G1017-G$1086</f>
        <v>-0.7870995924096178</v>
      </c>
      <c r="N1017" s="6">
        <f>H1017-H$1086</f>
        <v>-0.82260447830832373</v>
      </c>
      <c r="O1017" s="6">
        <f>I1017-I$1086</f>
        <v>-0.82671594087555711</v>
      </c>
    </row>
    <row r="1018" spans="1:15" x14ac:dyDescent="0.15">
      <c r="A1018" s="1">
        <v>45</v>
      </c>
      <c r="B1018" s="1" t="s">
        <v>333</v>
      </c>
      <c r="C1018" s="1">
        <v>3</v>
      </c>
      <c r="D1018" s="1" t="s">
        <v>17</v>
      </c>
      <c r="E1018" s="4">
        <f>IF(マンアワー!E1018&gt;0,LN(マンアワー!E1018),0)</f>
        <v>10.174472821558568</v>
      </c>
      <c r="F1018" s="4">
        <f>IF(マンアワー!F1018&gt;0,LN(マンアワー!F1018),0)</f>
        <v>10.450476678073448</v>
      </c>
      <c r="G1018" s="4">
        <f>IF(マンアワー!G1018&gt;0,LN(マンアワー!G1018),0)</f>
        <v>10.540701871235372</v>
      </c>
      <c r="H1018" s="4">
        <f>IF(マンアワー!H1018&gt;0,LN(マンアワー!H1018),0)</f>
        <v>10.461708258677213</v>
      </c>
      <c r="I1018" s="4">
        <f>IF(マンアワー!I1018&gt;0,LN(マンアワー!I1018),0)</f>
        <v>10.478416088555985</v>
      </c>
      <c r="K1018" s="6">
        <f>E1018-E$1087</f>
        <v>-0.53507387271537077</v>
      </c>
      <c r="L1018" s="6">
        <f>F1018-F$1087</f>
        <v>-0.26765204573779222</v>
      </c>
      <c r="M1018" s="6">
        <f>G1018-G$1087</f>
        <v>-0.28319723211218673</v>
      </c>
      <c r="N1018" s="6">
        <f>H1018-H$1087</f>
        <v>-0.26516013388276427</v>
      </c>
      <c r="O1018" s="6">
        <f>I1018-I$1087</f>
        <v>-0.12809980134902688</v>
      </c>
    </row>
    <row r="1019" spans="1:15" x14ac:dyDescent="0.15">
      <c r="A1019" s="1">
        <v>45</v>
      </c>
      <c r="B1019" s="1" t="s">
        <v>333</v>
      </c>
      <c r="C1019" s="1">
        <v>4</v>
      </c>
      <c r="D1019" s="1" t="s">
        <v>18</v>
      </c>
      <c r="E1019" s="4">
        <f>IF(マンアワー!E1019&gt;0,LN(マンアワー!E1019),0)</f>
        <v>9.502470813573721</v>
      </c>
      <c r="F1019" s="4">
        <f>IF(マンアワー!F1019&gt;0,LN(マンアワー!F1019),0)</f>
        <v>10.237004383410502</v>
      </c>
      <c r="G1019" s="4">
        <f>IF(マンアワー!G1019&gt;0,LN(マンアワー!G1019),0)</f>
        <v>10.548795343706649</v>
      </c>
      <c r="H1019" s="4">
        <f>IF(マンアワー!H1019&gt;0,LN(マンアワー!H1019),0)</f>
        <v>9.7566638093252962</v>
      </c>
      <c r="I1019" s="4">
        <f>IF(マンアワー!I1019&gt;0,LN(マンアワー!I1019),0)</f>
        <v>9.2492994066091168</v>
      </c>
      <c r="K1019" s="6">
        <f>E1019-E$1088</f>
        <v>-1.4065965066390422</v>
      </c>
      <c r="L1019" s="6">
        <f>F1019-F$1088</f>
        <v>-0.61900548903692609</v>
      </c>
      <c r="M1019" s="6">
        <f>G1019-G$1088</f>
        <v>-0.32631612711626445</v>
      </c>
      <c r="N1019" s="6">
        <f>H1019-H$1088</f>
        <v>-0.46117432185001483</v>
      </c>
      <c r="O1019" s="6">
        <f>I1019-I$1088</f>
        <v>-0.18582923597489653</v>
      </c>
    </row>
    <row r="1020" spans="1:15" x14ac:dyDescent="0.15">
      <c r="A1020" s="1">
        <v>45</v>
      </c>
      <c r="B1020" s="1" t="s">
        <v>333</v>
      </c>
      <c r="C1020" s="1">
        <v>5</v>
      </c>
      <c r="D1020" s="1" t="s">
        <v>19</v>
      </c>
      <c r="E1020" s="4">
        <f>IF(マンアワー!E1020&gt;0,LN(マンアワー!E1020),0)</f>
        <v>8.4337505713961587</v>
      </c>
      <c r="F1020" s="4">
        <f>IF(マンアワー!F1020&gt;0,LN(マンアワー!F1020),0)</f>
        <v>8.3749573106395783</v>
      </c>
      <c r="G1020" s="4">
        <f>IF(マンアワー!G1020&gt;0,LN(マンアワー!G1020),0)</f>
        <v>8.4843309281584389</v>
      </c>
      <c r="H1020" s="4">
        <f>IF(マンアワー!H1020&gt;0,LN(マンアワー!H1020),0)</f>
        <v>7.9585067628016599</v>
      </c>
      <c r="I1020" s="4">
        <f>IF(マンアワー!I1020&gt;0,LN(マンアワー!I1020),0)</f>
        <v>7.7080270222545613</v>
      </c>
      <c r="K1020" s="6">
        <f>E1020-E$1089</f>
        <v>-0.90870731135452942</v>
      </c>
      <c r="L1020" s="6">
        <f>F1020-F$1089</f>
        <v>-0.81162123843895984</v>
      </c>
      <c r="M1020" s="6">
        <f>G1020-G$1089</f>
        <v>-0.76267380398006424</v>
      </c>
      <c r="N1020" s="6">
        <f>H1020-H$1089</f>
        <v>-1.1034025207601186</v>
      </c>
      <c r="O1020" s="6">
        <f>I1020-I$1089</f>
        <v>-1.0552131001538205</v>
      </c>
    </row>
    <row r="1021" spans="1:15" x14ac:dyDescent="0.15">
      <c r="A1021" s="1">
        <v>45</v>
      </c>
      <c r="B1021" s="1" t="s">
        <v>333</v>
      </c>
      <c r="C1021" s="1">
        <v>6</v>
      </c>
      <c r="D1021" s="1" t="s">
        <v>3</v>
      </c>
      <c r="E1021" s="4">
        <f>IF(マンアワー!E1021&gt;0,LN(マンアワー!E1021),0)</f>
        <v>10.277781771668545</v>
      </c>
      <c r="F1021" s="4">
        <f>IF(マンアワー!F1021&gt;0,LN(マンアワー!F1021),0)</f>
        <v>9.5520204829228064</v>
      </c>
      <c r="G1021" s="4">
        <f>IF(マンアワー!G1021&gt;0,LN(マンアワー!G1021),0)</f>
        <v>9.3065693828891796</v>
      </c>
      <c r="H1021" s="4">
        <f>IF(マンアワー!H1021&gt;0,LN(マンアワー!H1021),0)</f>
        <v>8.90711235733</v>
      </c>
      <c r="I1021" s="4">
        <f>IF(マンアワー!I1021&gt;0,LN(マンアワー!I1021),0)</f>
        <v>8.110182678340669</v>
      </c>
      <c r="K1021" s="6">
        <f>E1021-E$1090</f>
        <v>0.93303302099992713</v>
      </c>
      <c r="L1021" s="6">
        <f>F1021-F$1090</f>
        <v>0.41904424553142405</v>
      </c>
      <c r="M1021" s="6">
        <f>G1021-G$1090</f>
        <v>0.1360894988171033</v>
      </c>
      <c r="N1021" s="6">
        <f>H1021-H$1090</f>
        <v>-0.22422277883033814</v>
      </c>
      <c r="O1021" s="6">
        <f>I1021-I$1090</f>
        <v>-0.88345018267700226</v>
      </c>
    </row>
    <row r="1022" spans="1:15" x14ac:dyDescent="0.15">
      <c r="A1022" s="1">
        <v>45</v>
      </c>
      <c r="B1022" s="1" t="s">
        <v>333</v>
      </c>
      <c r="C1022" s="1">
        <v>7</v>
      </c>
      <c r="D1022" s="1" t="s">
        <v>20</v>
      </c>
      <c r="E1022" s="4">
        <f>IF(マンアワー!E1022&gt;0,LN(マンアワー!E1022),0)</f>
        <v>3.3857890729553448</v>
      </c>
      <c r="F1022" s="4">
        <f>IF(マンアワー!F1022&gt;0,LN(マンアワー!F1022),0)</f>
        <v>5.1183107129354992</v>
      </c>
      <c r="G1022" s="4">
        <f>IF(マンアワー!G1022&gt;0,LN(マンアワー!G1022),0)</f>
        <v>3.7509644030968796</v>
      </c>
      <c r="H1022" s="4">
        <f>IF(マンアワー!H1022&gt;0,LN(マンアワー!H1022),0)</f>
        <v>4.0243216948797178</v>
      </c>
      <c r="I1022" s="4">
        <f>IF(マンアワー!I1022&gt;0,LN(マンアワー!I1022),0)</f>
        <v>5.1887022009422781</v>
      </c>
      <c r="K1022" s="6">
        <f>E1022-E$1091</f>
        <v>-3.1161623637297788</v>
      </c>
      <c r="L1022" s="6">
        <f>F1022-F$1091</f>
        <v>-1.4269916427037348</v>
      </c>
      <c r="M1022" s="6">
        <f>G1022-G$1091</f>
        <v>-2.6760656709661448</v>
      </c>
      <c r="N1022" s="6">
        <f>H1022-H$1091</f>
        <v>-2.2985355391724038</v>
      </c>
      <c r="O1022" s="6">
        <f>I1022-I$1091</f>
        <v>-1.0286392975398231</v>
      </c>
    </row>
    <row r="1023" spans="1:15" x14ac:dyDescent="0.15">
      <c r="A1023" s="1">
        <v>45</v>
      </c>
      <c r="B1023" s="1" t="s">
        <v>333</v>
      </c>
      <c r="C1023" s="1">
        <v>8</v>
      </c>
      <c r="D1023" s="1" t="s">
        <v>21</v>
      </c>
      <c r="E1023" s="4">
        <f>IF(マンアワー!E1023&gt;0,LN(マンアワー!E1023),0)</f>
        <v>9.0954439547329589</v>
      </c>
      <c r="F1023" s="4">
        <f>IF(マンアワー!F1023&gt;0,LN(マンアワー!F1023),0)</f>
        <v>9.4876754780461159</v>
      </c>
      <c r="G1023" s="4">
        <f>IF(マンアワー!G1023&gt;0,LN(マンアワー!G1023),0)</f>
        <v>9.1898659716502458</v>
      </c>
      <c r="H1023" s="4">
        <f>IF(マンアワー!H1023&gt;0,LN(マンアワー!H1023),0)</f>
        <v>8.9209334664939401</v>
      </c>
      <c r="I1023" s="4">
        <f>IF(マンアワー!I1023&gt;0,LN(マンアワー!I1023),0)</f>
        <v>8.4428827570321427</v>
      </c>
      <c r="K1023" s="6">
        <f>E1023-E$1092</f>
        <v>-0.89429780150064531</v>
      </c>
      <c r="L1023" s="6">
        <f>F1023-F$1092</f>
        <v>-0.4919296809907312</v>
      </c>
      <c r="M1023" s="6">
        <f>G1023-G$1092</f>
        <v>-0.69650980268445295</v>
      </c>
      <c r="N1023" s="6">
        <f>H1023-H$1092</f>
        <v>-0.70410174517333068</v>
      </c>
      <c r="O1023" s="6">
        <f>I1023-I$1092</f>
        <v>-0.72068429465914186</v>
      </c>
    </row>
    <row r="1024" spans="1:15" x14ac:dyDescent="0.15">
      <c r="A1024" s="1">
        <v>45</v>
      </c>
      <c r="B1024" s="1" t="s">
        <v>333</v>
      </c>
      <c r="C1024" s="1">
        <v>9</v>
      </c>
      <c r="D1024" s="1" t="s">
        <v>22</v>
      </c>
      <c r="E1024" s="4">
        <f>IF(マンアワー!E1024&gt;0,LN(マンアワー!E1024),0)</f>
        <v>7.4762485133702308</v>
      </c>
      <c r="F1024" s="4">
        <f>IF(マンアワー!F1024&gt;0,LN(マンアワー!F1024),0)</f>
        <v>7.4299120519433695</v>
      </c>
      <c r="G1024" s="4">
        <f>IF(マンアワー!G1024&gt;0,LN(マンアワー!G1024),0)</f>
        <v>7.1837260707597581</v>
      </c>
      <c r="H1024" s="4">
        <f>IF(マンアワー!H1024&gt;0,LN(マンアワー!H1024),0)</f>
        <v>7.2034180392627878</v>
      </c>
      <c r="I1024" s="4">
        <f>IF(マンアワー!I1024&gt;0,LN(マンアワー!I1024),0)</f>
        <v>7.5399143891073859</v>
      </c>
      <c r="K1024" s="6">
        <f>E1024-E$1093</f>
        <v>-2.4576765411457968</v>
      </c>
      <c r="L1024" s="6">
        <f>F1024-F$1093</f>
        <v>-2.2629230983250563</v>
      </c>
      <c r="M1024" s="6">
        <f>G1024-G$1093</f>
        <v>-2.3601877937486693</v>
      </c>
      <c r="N1024" s="6">
        <f>H1024-H$1093</f>
        <v>-2.1236870012774087</v>
      </c>
      <c r="O1024" s="6">
        <f>I1024-I$1093</f>
        <v>-1.8061904056219742</v>
      </c>
    </row>
    <row r="1025" spans="1:15" x14ac:dyDescent="0.15">
      <c r="A1025" s="1">
        <v>45</v>
      </c>
      <c r="B1025" s="1" t="s">
        <v>333</v>
      </c>
      <c r="C1025" s="1">
        <v>10</v>
      </c>
      <c r="D1025" s="1" t="s">
        <v>23</v>
      </c>
      <c r="E1025" s="4">
        <f>IF(マンアワー!E1025&gt;0,LN(マンアワー!E1025),0)</f>
        <v>8.5938074306356338</v>
      </c>
      <c r="F1025" s="4">
        <f>IF(マンアワー!F1025&gt;0,LN(マンアワー!F1025),0)</f>
        <v>8.564063710039596</v>
      </c>
      <c r="G1025" s="4">
        <f>IF(マンアワー!G1025&gt;0,LN(マンアワー!G1025),0)</f>
        <v>8.9657072389783199</v>
      </c>
      <c r="H1025" s="4">
        <f>IF(マンアワー!H1025&gt;0,LN(マンアワー!H1025),0)</f>
        <v>8.7556920705552201</v>
      </c>
      <c r="I1025" s="4">
        <f>IF(マンアワー!I1025&gt;0,LN(マンアワー!I1025),0)</f>
        <v>8.5445336611437721</v>
      </c>
      <c r="K1025" s="6">
        <f>E1025-E$1094</f>
        <v>-1.5149070307913366</v>
      </c>
      <c r="L1025" s="6">
        <f>F1025-F$1094</f>
        <v>-1.4956308208224609</v>
      </c>
      <c r="M1025" s="6">
        <f>G1025-G$1094</f>
        <v>-1.3317657843040429</v>
      </c>
      <c r="N1025" s="6">
        <f>H1025-H$1094</f>
        <v>-1.357170868125662</v>
      </c>
      <c r="O1025" s="6">
        <f>I1025-I$1094</f>
        <v>-1.3139273117006578</v>
      </c>
    </row>
    <row r="1026" spans="1:15" x14ac:dyDescent="0.15">
      <c r="A1026" s="1">
        <v>45</v>
      </c>
      <c r="B1026" s="1" t="s">
        <v>333</v>
      </c>
      <c r="C1026" s="1">
        <v>11</v>
      </c>
      <c r="D1026" s="1" t="s">
        <v>24</v>
      </c>
      <c r="E1026" s="4">
        <f>IF(マンアワー!E1026&gt;0,LN(マンアワー!E1026),0)</f>
        <v>8.3315262458102062</v>
      </c>
      <c r="F1026" s="4">
        <f>IF(マンアワー!F1026&gt;0,LN(マンアワー!F1026),0)</f>
        <v>8.5907095085019058</v>
      </c>
      <c r="G1026" s="4">
        <f>IF(マンアワー!G1026&gt;0,LN(マンアワー!G1026),0)</f>
        <v>8.8215744925747899</v>
      </c>
      <c r="H1026" s="4">
        <f>IF(マンアワー!H1026&gt;0,LN(マンアワー!H1026),0)</f>
        <v>8.786240258920829</v>
      </c>
      <c r="I1026" s="4">
        <f>IF(マンアワー!I1026&gt;0,LN(マンアワー!I1026),0)</f>
        <v>8.6768251259597591</v>
      </c>
      <c r="K1026" s="6">
        <f>E1026-E$1095</f>
        <v>-1.8630462049226839</v>
      </c>
      <c r="L1026" s="6">
        <f>F1026-F$1095</f>
        <v>-1.6636601227107182</v>
      </c>
      <c r="M1026" s="6">
        <f>G1026-G$1095</f>
        <v>-1.6553802663386872</v>
      </c>
      <c r="N1026" s="6">
        <f>H1026-H$1095</f>
        <v>-1.6206444808711495</v>
      </c>
      <c r="O1026" s="6">
        <f>I1026-I$1095</f>
        <v>-1.5995663422476678</v>
      </c>
    </row>
    <row r="1027" spans="1:15" x14ac:dyDescent="0.15">
      <c r="A1027" s="1">
        <v>45</v>
      </c>
      <c r="B1027" s="1" t="s">
        <v>333</v>
      </c>
      <c r="C1027" s="1">
        <v>12</v>
      </c>
      <c r="D1027" s="1" t="s">
        <v>25</v>
      </c>
      <c r="E1027" s="4">
        <f>IF(マンアワー!E1027&gt;0,LN(マンアワー!E1027),0)</f>
        <v>8.5301857252531494</v>
      </c>
      <c r="F1027" s="4">
        <f>IF(マンアワー!F1027&gt;0,LN(マンアワー!F1027),0)</f>
        <v>8.9407394481875357</v>
      </c>
      <c r="G1027" s="4">
        <f>IF(マンアワー!G1027&gt;0,LN(マンアワー!G1027),0)</f>
        <v>10.168435211919972</v>
      </c>
      <c r="H1027" s="4">
        <f>IF(マンアワー!H1027&gt;0,LN(マンアワー!H1027),0)</f>
        <v>10.143785658037178</v>
      </c>
      <c r="I1027" s="4">
        <f>IF(マンアワー!I1027&gt;0,LN(マンアワー!I1027),0)</f>
        <v>10.085419838101569</v>
      </c>
      <c r="K1027" s="6">
        <f>E1027-E$1096</f>
        <v>-1.6587027464560364</v>
      </c>
      <c r="L1027" s="6">
        <f>F1027-F$1096</f>
        <v>-1.4748213979666076</v>
      </c>
      <c r="M1027" s="6">
        <f>G1027-G$1096</f>
        <v>-0.81242995893633108</v>
      </c>
      <c r="N1027" s="6">
        <f>H1027-H$1096</f>
        <v>-0.73918670395620545</v>
      </c>
      <c r="O1027" s="6">
        <f>I1027-I$1096</f>
        <v>-0.60803069901684204</v>
      </c>
    </row>
    <row r="1028" spans="1:15" x14ac:dyDescent="0.15">
      <c r="A1028" s="1">
        <v>45</v>
      </c>
      <c r="B1028" s="1" t="s">
        <v>333</v>
      </c>
      <c r="C1028" s="1">
        <v>13</v>
      </c>
      <c r="D1028" s="1" t="s">
        <v>26</v>
      </c>
      <c r="E1028" s="4">
        <f>IF(マンアワー!E1028&gt;0,LN(マンアワー!E1028),0)</f>
        <v>7.2179726252631511</v>
      </c>
      <c r="F1028" s="4">
        <f>IF(マンアワー!F1028&gt;0,LN(マンアワー!F1028),0)</f>
        <v>7.5491752726728052</v>
      </c>
      <c r="G1028" s="4">
        <f>IF(マンアワー!G1028&gt;0,LN(マンアワー!G1028),0)</f>
        <v>7.903487639817838</v>
      </c>
      <c r="H1028" s="4">
        <f>IF(マンアワー!H1028&gt;0,LN(マンアワー!H1028),0)</f>
        <v>8.3812671034550768</v>
      </c>
      <c r="I1028" s="4">
        <f>IF(マンアワー!I1028&gt;0,LN(マンアワー!I1028),0)</f>
        <v>8.3886986880752019</v>
      </c>
      <c r="K1028" s="6">
        <f>E1028-E$1097</f>
        <v>-2.4155773129553015</v>
      </c>
      <c r="L1028" s="6">
        <f>F1028-F$1097</f>
        <v>-2.2168704735485054</v>
      </c>
      <c r="M1028" s="6">
        <f>G1028-G$1097</f>
        <v>-1.9118877226364734</v>
      </c>
      <c r="N1028" s="6">
        <f>H1028-H$1097</f>
        <v>-1.3511929324042526</v>
      </c>
      <c r="O1028" s="6">
        <f>I1028-I$1097</f>
        <v>-1.5502486924770746</v>
      </c>
    </row>
    <row r="1029" spans="1:15" x14ac:dyDescent="0.15">
      <c r="A1029" s="1">
        <v>45</v>
      </c>
      <c r="B1029" s="1" t="s">
        <v>333</v>
      </c>
      <c r="C1029" s="1">
        <v>14</v>
      </c>
      <c r="D1029" s="1" t="s">
        <v>27</v>
      </c>
      <c r="E1029" s="4">
        <f>IF(マンアワー!E1029&gt;0,LN(マンアワー!E1029),0)</f>
        <v>5.4660097670578711</v>
      </c>
      <c r="F1029" s="4">
        <f>IF(マンアワー!F1029&gt;0,LN(マンアワー!F1029),0)</f>
        <v>7.6939868539302223</v>
      </c>
      <c r="G1029" s="4">
        <f>IF(マンアワー!G1029&gt;0,LN(マンアワー!G1029),0)</f>
        <v>7.7720998718867449</v>
      </c>
      <c r="H1029" s="4">
        <f>IF(マンアワー!H1029&gt;0,LN(マンアワー!H1029),0)</f>
        <v>7.8259201979352619</v>
      </c>
      <c r="I1029" s="4">
        <f>IF(マンアワー!I1029&gt;0,LN(マンアワー!I1029),0)</f>
        <v>8.1269886634803044</v>
      </c>
      <c r="K1029" s="6">
        <f>E1029-E$1098</f>
        <v>-2.4891220773511504</v>
      </c>
      <c r="L1029" s="6">
        <f>F1029-F$1098</f>
        <v>-0.65661734685318951</v>
      </c>
      <c r="M1029" s="6">
        <f>G1029-G$1098</f>
        <v>-0.77373936592698378</v>
      </c>
      <c r="N1029" s="6">
        <f>H1029-H$1098</f>
        <v>-0.34679702126308154</v>
      </c>
      <c r="O1029" s="6">
        <f>I1029-I$1098</f>
        <v>-1.9499533884145492E-2</v>
      </c>
    </row>
    <row r="1030" spans="1:15" x14ac:dyDescent="0.15">
      <c r="A1030" s="1">
        <v>45</v>
      </c>
      <c r="B1030" s="1" t="s">
        <v>333</v>
      </c>
      <c r="C1030" s="1">
        <v>15</v>
      </c>
      <c r="D1030" s="1" t="s">
        <v>28</v>
      </c>
      <c r="E1030" s="4">
        <f>IF(マンアワー!E1030&gt;0,LN(マンアワー!E1030),0)</f>
        <v>10.484087854599826</v>
      </c>
      <c r="F1030" s="4">
        <f>IF(マンアワー!F1030&gt;0,LN(マンアワー!F1030),0)</f>
        <v>10.630226985625891</v>
      </c>
      <c r="G1030" s="4">
        <f>IF(マンアワー!G1030&gt;0,LN(マンアワー!G1030),0)</f>
        <v>10.657337583035078</v>
      </c>
      <c r="H1030" s="4">
        <f>IF(マンアワー!H1030&gt;0,LN(マンアワー!H1030),0)</f>
        <v>10.340837333886965</v>
      </c>
      <c r="I1030" s="4">
        <f>IF(マンアワー!I1030&gt;0,LN(マンアワー!I1030),0)</f>
        <v>10.104085058950146</v>
      </c>
      <c r="K1030" s="6">
        <f>E1030-E$1099</f>
        <v>-0.88910171609177091</v>
      </c>
      <c r="L1030" s="6">
        <f>F1030-F$1099</f>
        <v>-0.67128357240125425</v>
      </c>
      <c r="M1030" s="6">
        <f>G1030-G$1099</f>
        <v>-0.65911885741943443</v>
      </c>
      <c r="N1030" s="6">
        <f>H1030-H$1099</f>
        <v>-0.72801027600305623</v>
      </c>
      <c r="O1030" s="6">
        <f>I1030-I$1099</f>
        <v>-0.63842295303459196</v>
      </c>
    </row>
    <row r="1031" spans="1:15" x14ac:dyDescent="0.15">
      <c r="A1031" s="1">
        <v>45</v>
      </c>
      <c r="B1031" s="1" t="s">
        <v>332</v>
      </c>
      <c r="C1031" s="1">
        <v>16</v>
      </c>
      <c r="D1031" s="1" t="s">
        <v>11</v>
      </c>
      <c r="E1031" s="4">
        <f>IF(マンアワー!E1031&gt;0,LN(マンアワー!E1031),0)</f>
        <v>11.492084256441311</v>
      </c>
      <c r="F1031" s="4">
        <f>IF(マンアワー!F1031&gt;0,LN(マンアワー!F1031),0)</f>
        <v>11.919537516804963</v>
      </c>
      <c r="G1031" s="4">
        <f>IF(マンアワー!G1031&gt;0,LN(マンアワー!G1031),0)</f>
        <v>11.767234118965868</v>
      </c>
      <c r="H1031" s="4">
        <f>IF(マンアワー!H1031&gt;0,LN(マンアワー!H1031),0)</f>
        <v>11.78751709397171</v>
      </c>
      <c r="I1031" s="4">
        <f>IF(マンアワー!I1031&gt;0,LN(マンアワー!I1031),0)</f>
        <v>11.557076808460407</v>
      </c>
      <c r="K1031" s="6">
        <f>E1031-E$1100</f>
        <v>-0.49020938812403259</v>
      </c>
      <c r="L1031" s="6">
        <f>F1031-F$1100</f>
        <v>-0.36639227223318116</v>
      </c>
      <c r="M1031" s="6">
        <f>G1031-G$1100</f>
        <v>-0.49827133952006264</v>
      </c>
      <c r="N1031" s="6">
        <f>H1031-H$1100</f>
        <v>-0.46420496371011311</v>
      </c>
      <c r="O1031" s="6">
        <f>I1031-I$1100</f>
        <v>-0.41208213829906093</v>
      </c>
    </row>
    <row r="1032" spans="1:15" x14ac:dyDescent="0.15">
      <c r="A1032" s="1">
        <v>45</v>
      </c>
      <c r="B1032" s="1" t="s">
        <v>332</v>
      </c>
      <c r="C1032" s="1">
        <v>17</v>
      </c>
      <c r="D1032" s="1" t="s">
        <v>12</v>
      </c>
      <c r="E1032" s="4">
        <f>IF(マンアワー!E1032&gt;0,LN(マンアワー!E1032),0)</f>
        <v>8.7112595019356345</v>
      </c>
      <c r="F1032" s="4">
        <f>IF(マンアワー!F1032&gt;0,LN(マンアワー!F1032),0)</f>
        <v>8.8002587275483819</v>
      </c>
      <c r="G1032" s="4">
        <f>IF(マンアワー!G1032&gt;0,LN(マンアワー!G1032),0)</f>
        <v>8.8096858007185901</v>
      </c>
      <c r="H1032" s="4">
        <f>IF(マンアワー!H1032&gt;0,LN(マンアワー!H1032),0)</f>
        <v>8.9453570699332321</v>
      </c>
      <c r="I1032" s="4">
        <f>IF(マンアワー!I1032&gt;0,LN(マンアワー!I1032),0)</f>
        <v>8.9292021480788932</v>
      </c>
      <c r="K1032" s="6">
        <f>E1032-E$1101</f>
        <v>-0.46124583426995081</v>
      </c>
      <c r="L1032" s="6">
        <f>F1032-F$1101</f>
        <v>-0.53568158991842552</v>
      </c>
      <c r="M1032" s="6">
        <f>G1032-G$1101</f>
        <v>-0.63762499697481267</v>
      </c>
      <c r="N1032" s="6">
        <f>H1032-H$1101</f>
        <v>-0.55136439399589321</v>
      </c>
      <c r="O1032" s="6">
        <f>I1032-I$1101</f>
        <v>-0.5153221269979813</v>
      </c>
    </row>
    <row r="1033" spans="1:15" x14ac:dyDescent="0.15">
      <c r="A1033" s="1">
        <v>45</v>
      </c>
      <c r="B1033" s="1" t="s">
        <v>332</v>
      </c>
      <c r="C1033" s="1">
        <v>18</v>
      </c>
      <c r="D1033" s="1" t="s">
        <v>13</v>
      </c>
      <c r="E1033" s="4">
        <f>IF(マンアワー!E1033&gt;0,LN(マンアワー!E1033),0)</f>
        <v>12.092749895412309</v>
      </c>
      <c r="F1033" s="4">
        <f>IF(マンアワー!F1033&gt;0,LN(マンアワー!F1033),0)</f>
        <v>12.283611813610451</v>
      </c>
      <c r="G1033" s="4">
        <f>IF(マンアワー!G1033&gt;0,LN(マンアワー!G1033),0)</f>
        <v>12.15693624734733</v>
      </c>
      <c r="H1033" s="4">
        <f>IF(マンアワー!H1033&gt;0,LN(マンアワー!H1033),0)</f>
        <v>11.994437824552568</v>
      </c>
      <c r="I1033" s="4">
        <f>IF(マンアワー!I1033&gt;0,LN(マンアワー!I1033),0)</f>
        <v>11.846013669696513</v>
      </c>
      <c r="K1033" s="6">
        <f>E1033-E$1102</f>
        <v>-0.49583057857000412</v>
      </c>
      <c r="L1033" s="6">
        <f>F1033-F$1102</f>
        <v>-0.42979806331535642</v>
      </c>
      <c r="M1033" s="6">
        <f>G1033-G$1102</f>
        <v>-0.48816848763982712</v>
      </c>
      <c r="N1033" s="6">
        <f>H1033-H$1102</f>
        <v>-0.51374002792379692</v>
      </c>
      <c r="O1033" s="6">
        <f>I1033-I$1102</f>
        <v>-0.4898920535541631</v>
      </c>
    </row>
    <row r="1034" spans="1:15" x14ac:dyDescent="0.15">
      <c r="A1034" s="1">
        <v>45</v>
      </c>
      <c r="B1034" s="1" t="s">
        <v>332</v>
      </c>
      <c r="C1034" s="1">
        <v>19</v>
      </c>
      <c r="D1034" s="1" t="s">
        <v>14</v>
      </c>
      <c r="E1034" s="4">
        <f>IF(マンアワー!E1034&gt;0,LN(マンアワー!E1034),0)</f>
        <v>9.8056174984275213</v>
      </c>
      <c r="F1034" s="4">
        <f>IF(マンアワー!F1034&gt;0,LN(マンアワー!F1034),0)</f>
        <v>10.160948547935376</v>
      </c>
      <c r="G1034" s="4">
        <f>IF(マンアワー!G1034&gt;0,LN(マンアワー!G1034),0)</f>
        <v>10.207155994080393</v>
      </c>
      <c r="H1034" s="4">
        <f>IF(マンアワー!H1034&gt;0,LN(マンアワー!H1034),0)</f>
        <v>10.2100098793915</v>
      </c>
      <c r="I1034" s="4">
        <f>IF(マンアワー!I1034&gt;0,LN(マンアワー!I1034),0)</f>
        <v>10.069572692336289</v>
      </c>
      <c r="K1034" s="6">
        <f>E1034-E$1103</f>
        <v>-0.647187657908189</v>
      </c>
      <c r="L1034" s="6">
        <f>F1034-F$1103</f>
        <v>-0.57694104477292818</v>
      </c>
      <c r="M1034" s="6">
        <f>G1034-G$1103</f>
        <v>-0.6369380374029614</v>
      </c>
      <c r="N1034" s="6">
        <f>H1034-H$1103</f>
        <v>-0.50504731779941814</v>
      </c>
      <c r="O1034" s="6">
        <f>I1034-I$1103</f>
        <v>-0.60520930423100339</v>
      </c>
    </row>
    <row r="1035" spans="1:15" x14ac:dyDescent="0.15">
      <c r="A1035" s="1">
        <v>45</v>
      </c>
      <c r="B1035" s="1" t="s">
        <v>332</v>
      </c>
      <c r="C1035" s="1">
        <v>20</v>
      </c>
      <c r="D1035" s="1" t="s">
        <v>15</v>
      </c>
      <c r="E1035" s="4">
        <f>IF(マンアワー!E1035&gt;0,LN(マンアワー!E1035),0)</f>
        <v>8.1140361736385795</v>
      </c>
      <c r="F1035" s="4">
        <f>IF(マンアワー!F1035&gt;0,LN(マンアワー!F1035),0)</f>
        <v>8.9460615741283895</v>
      </c>
      <c r="G1035" s="4">
        <f>IF(マンアワー!G1035&gt;0,LN(マンアワー!G1035),0)</f>
        <v>8.9029837650944774</v>
      </c>
      <c r="H1035" s="4">
        <f>IF(マンアワー!H1035&gt;0,LN(マンアワー!H1035),0)</f>
        <v>8.8581991008036738</v>
      </c>
      <c r="I1035" s="4">
        <f>IF(マンアワー!I1035&gt;0,LN(マンアワー!I1035),0)</f>
        <v>8.8078040320988205</v>
      </c>
      <c r="K1035" s="6">
        <f>E1035-E$1104</f>
        <v>-0.55702731302130637</v>
      </c>
      <c r="L1035" s="6">
        <f>F1035-F$1104</f>
        <v>-0.33030282303751868</v>
      </c>
      <c r="M1035" s="6">
        <f>G1035-G$1104</f>
        <v>-0.76411598724544127</v>
      </c>
      <c r="N1035" s="6">
        <f>H1035-H$1104</f>
        <v>-0.84463050716064991</v>
      </c>
      <c r="O1035" s="6">
        <f>I1035-I$1104</f>
        <v>-0.8493659661212476</v>
      </c>
    </row>
    <row r="1036" spans="1:15" x14ac:dyDescent="0.15">
      <c r="A1036" s="1">
        <v>45</v>
      </c>
      <c r="B1036" s="1" t="s">
        <v>332</v>
      </c>
      <c r="C1036" s="1">
        <v>21</v>
      </c>
      <c r="D1036" s="1" t="s">
        <v>16</v>
      </c>
      <c r="E1036" s="4">
        <f>IF(マンアワー!E1036&gt;0,LN(マンアワー!E1036),0)</f>
        <v>10.79011068801289</v>
      </c>
      <c r="F1036" s="4">
        <f>IF(マンアワー!F1036&gt;0,LN(マンアワー!F1036),0)</f>
        <v>10.993250024744102</v>
      </c>
      <c r="G1036" s="4">
        <f>IF(マンアワー!G1036&gt;0,LN(マンアワー!G1036),0)</f>
        <v>10.999647211212077</v>
      </c>
      <c r="H1036" s="4">
        <f>IF(マンアワー!H1036&gt;0,LN(マンアワー!H1036),0)</f>
        <v>10.977781930818313</v>
      </c>
      <c r="I1036" s="4">
        <f>IF(マンアワー!I1036&gt;0,LN(マンアワー!I1036),0)</f>
        <v>10.86106168240131</v>
      </c>
      <c r="K1036" s="6">
        <f>E1036-E$1105</f>
        <v>-0.77005968971159788</v>
      </c>
      <c r="L1036" s="6">
        <f>F1036-F$1105</f>
        <v>-0.62119940085896808</v>
      </c>
      <c r="M1036" s="6">
        <f>G1036-G$1105</f>
        <v>-0.65645208946663836</v>
      </c>
      <c r="N1036" s="6">
        <f>H1036-H$1105</f>
        <v>-0.64250344950347582</v>
      </c>
      <c r="O1036" s="6">
        <f>I1036-I$1105</f>
        <v>-0.67008116956666086</v>
      </c>
    </row>
    <row r="1037" spans="1:15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4">
        <f>IF(マンアワー!E1037&gt;0,LN(マンアワー!E1037),0)</f>
        <v>12.072968183335586</v>
      </c>
      <c r="F1037" s="4">
        <f>IF(マンアワー!F1037&gt;0,LN(マンアワー!F1037),0)</f>
        <v>12.369455939880352</v>
      </c>
      <c r="G1037" s="4">
        <f>IF(マンアワー!G1037&gt;0,LN(マンアワー!G1037),0)</f>
        <v>12.595273198060788</v>
      </c>
      <c r="H1037" s="4">
        <f>IF(マンアワー!H1037&gt;0,LN(マンアワー!H1037),0)</f>
        <v>12.719706271999589</v>
      </c>
      <c r="I1037" s="4">
        <f>IF(マンアワー!I1037&gt;0,LN(マンアワー!I1037),0)</f>
        <v>12.794570079418355</v>
      </c>
      <c r="K1037" s="6">
        <f>E1037-E$1106</f>
        <v>-0.49025020604041281</v>
      </c>
      <c r="L1037" s="6">
        <f>F1037-F$1106</f>
        <v>-0.44803265258226688</v>
      </c>
      <c r="M1037" s="6">
        <f>G1037-G$1106</f>
        <v>-0.47202503491318382</v>
      </c>
      <c r="N1037" s="6">
        <f>H1037-H$1106</f>
        <v>-0.46565289943530352</v>
      </c>
      <c r="O1037" s="6">
        <f>I1037-I$1106</f>
        <v>-0.4986992985072245</v>
      </c>
    </row>
    <row r="1038" spans="1:15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4">
        <f>IF(マンアワー!E1038&gt;0,LN(マンアワー!E1038),0)</f>
        <v>11.296121639668677</v>
      </c>
      <c r="F1038" s="4">
        <f>IF(マンアワー!F1038&gt;0,LN(マンアワー!F1038),0)</f>
        <v>11.334010398014021</v>
      </c>
      <c r="G1038" s="4">
        <f>IF(マンアワー!G1038&gt;0,LN(マンアワー!G1038),0)</f>
        <v>11.350264190902969</v>
      </c>
      <c r="H1038" s="4">
        <f>IF(マンアワー!H1038&gt;0,LN(マンアワー!H1038),0)</f>
        <v>11.290550378356114</v>
      </c>
      <c r="I1038" s="4">
        <f>IF(マンアワー!I1038&gt;0,LN(マンアワー!I1038),0)</f>
        <v>11.079471022152902</v>
      </c>
      <c r="K1038" s="6">
        <f>E1038-E$1107</f>
        <v>-0.31460573098832612</v>
      </c>
      <c r="L1038" s="6">
        <f>F1038-F$1107</f>
        <v>-0.42278452381387943</v>
      </c>
      <c r="M1038" s="6">
        <f>G1038-G$1107</f>
        <v>-0.38837012345565647</v>
      </c>
      <c r="N1038" s="6">
        <f>H1038-H$1107</f>
        <v>-0.37107048287781552</v>
      </c>
      <c r="O1038" s="6">
        <f>I1038-I$1107</f>
        <v>-0.41740148407041922</v>
      </c>
    </row>
    <row r="1039" spans="1:15" x14ac:dyDescent="0.15">
      <c r="A1039" s="1">
        <v>46</v>
      </c>
      <c r="B1039" s="1" t="s">
        <v>334</v>
      </c>
      <c r="C1039" s="1">
        <v>1</v>
      </c>
      <c r="D1039" s="1" t="s">
        <v>9</v>
      </c>
      <c r="E1039" s="4">
        <f>IF(マンアワー!E1039&gt;0,LN(マンアワー!E1039),0)</f>
        <v>13.422184907101157</v>
      </c>
      <c r="F1039" s="4">
        <f>IF(マンアワー!F1039&gt;0,LN(マンアワー!F1039),0)</f>
        <v>13.018063623848073</v>
      </c>
      <c r="G1039" s="4">
        <f>IF(マンアワー!G1039&gt;0,LN(マンアワー!G1039),0)</f>
        <v>12.590746104953492</v>
      </c>
      <c r="H1039" s="4">
        <f>IF(マンアワー!H1039&gt;0,LN(マンアワー!H1039),0)</f>
        <v>12.099217874235224</v>
      </c>
      <c r="I1039" s="4">
        <f>IF(マンアワー!I1039&gt;0,LN(マンアワー!I1039),0)</f>
        <v>11.913136074811815</v>
      </c>
      <c r="K1039" s="6">
        <f>E1039-E$1085</f>
        <v>0.59415326619367903</v>
      </c>
      <c r="L1039" s="6">
        <f>F1039-F$1085</f>
        <v>0.60846120576360541</v>
      </c>
      <c r="M1039" s="6">
        <f>G1039-G$1085</f>
        <v>0.58453902069967079</v>
      </c>
      <c r="N1039" s="6">
        <f>H1039-H$1085</f>
        <v>0.51816177951454456</v>
      </c>
      <c r="O1039" s="6">
        <f>I1039-I$1085</f>
        <v>0.57038719610057953</v>
      </c>
    </row>
    <row r="1040" spans="1:15" x14ac:dyDescent="0.15">
      <c r="A1040" s="1">
        <v>46</v>
      </c>
      <c r="B1040" s="1" t="s">
        <v>334</v>
      </c>
      <c r="C1040" s="1">
        <v>2</v>
      </c>
      <c r="D1040" s="1" t="s">
        <v>10</v>
      </c>
      <c r="E1040" s="4">
        <f>IF(マンアワー!E1040&gt;0,LN(マンアワー!E1040),0)</f>
        <v>8.6234746013727754</v>
      </c>
      <c r="F1040" s="4">
        <f>IF(マンアワー!F1040&gt;0,LN(マンアワー!F1040),0)</f>
        <v>8.373619413058087</v>
      </c>
      <c r="G1040" s="4">
        <f>IF(マンアワー!G1040&gt;0,LN(マンアワー!G1040),0)</f>
        <v>8.3978913986180803</v>
      </c>
      <c r="H1040" s="4">
        <f>IF(マンアワー!H1040&gt;0,LN(マンアワー!H1040),0)</f>
        <v>7.9345802511047054</v>
      </c>
      <c r="I1040" s="4">
        <f>IF(マンアワー!I1040&gt;0,LN(マンアワー!I1040),0)</f>
        <v>7.6455386580722324</v>
      </c>
      <c r="K1040" s="6">
        <f>E1040-E$1086</f>
        <v>-0.22485170233322727</v>
      </c>
      <c r="L1040" s="6">
        <f>F1040-F$1086</f>
        <v>5.289782247277941E-2</v>
      </c>
      <c r="M1040" s="6">
        <f>G1040-G$1086</f>
        <v>0.3221591846529801</v>
      </c>
      <c r="N1040" s="6">
        <f>H1040-H$1086</f>
        <v>0.21563568191674154</v>
      </c>
      <c r="O1040" s="6">
        <f>I1040-I$1086</f>
        <v>0.66912479383483792</v>
      </c>
    </row>
    <row r="1041" spans="1:15" x14ac:dyDescent="0.15">
      <c r="A1041" s="1">
        <v>46</v>
      </c>
      <c r="B1041" s="1" t="s">
        <v>335</v>
      </c>
      <c r="C1041" s="1">
        <v>3</v>
      </c>
      <c r="D1041" s="1" t="s">
        <v>17</v>
      </c>
      <c r="E1041" s="4">
        <f>IF(マンアワー!E1041&gt;0,LN(マンアワー!E1041),0)</f>
        <v>10.902541678921578</v>
      </c>
      <c r="F1041" s="4">
        <f>IF(マンアワー!F1041&gt;0,LN(マンアワー!F1041),0)</f>
        <v>11.027703276374933</v>
      </c>
      <c r="G1041" s="4">
        <f>IF(マンアワー!G1041&gt;0,LN(マンアワー!G1041),0)</f>
        <v>11.195261091266573</v>
      </c>
      <c r="H1041" s="4">
        <f>IF(マンアワー!H1041&gt;0,LN(マンアワー!H1041),0)</f>
        <v>11.057598733353418</v>
      </c>
      <c r="I1041" s="4">
        <f>IF(マンアワー!I1041&gt;0,LN(マンアワー!I1041),0)</f>
        <v>10.972939797936514</v>
      </c>
      <c r="K1041" s="6">
        <f>E1041-E$1087</f>
        <v>0.19299498464763865</v>
      </c>
      <c r="L1041" s="6">
        <f>F1041-F$1087</f>
        <v>0.30957455256369215</v>
      </c>
      <c r="M1041" s="6">
        <f>G1041-G$1087</f>
        <v>0.37136198791901442</v>
      </c>
      <c r="N1041" s="6">
        <f>H1041-H$1087</f>
        <v>0.33073034079344055</v>
      </c>
      <c r="O1041" s="6">
        <f>I1041-I$1087</f>
        <v>0.36642390803150171</v>
      </c>
    </row>
    <row r="1042" spans="1:15" x14ac:dyDescent="0.15">
      <c r="A1042" s="1">
        <v>46</v>
      </c>
      <c r="B1042" s="1" t="s">
        <v>335</v>
      </c>
      <c r="C1042" s="1">
        <v>4</v>
      </c>
      <c r="D1042" s="1" t="s">
        <v>18</v>
      </c>
      <c r="E1042" s="4">
        <f>IF(マンアワー!E1042&gt;0,LN(マンアワー!E1042),0)</f>
        <v>11.273138023033509</v>
      </c>
      <c r="F1042" s="4">
        <f>IF(マンアワー!F1042&gt;0,LN(マンアワー!F1042),0)</f>
        <v>11.165887832141511</v>
      </c>
      <c r="G1042" s="4">
        <f>IF(マンアワー!G1042&gt;0,LN(マンアワー!G1042),0)</f>
        <v>10.68754904199332</v>
      </c>
      <c r="H1042" s="4">
        <f>IF(マンアワー!H1042&gt;0,LN(マンアワー!H1042),0)</f>
        <v>9.7472634008302137</v>
      </c>
      <c r="I1042" s="4">
        <f>IF(マンアワー!I1042&gt;0,LN(マンアワー!I1042),0)</f>
        <v>8.6964135535549687</v>
      </c>
      <c r="K1042" s="6">
        <f>E1042-E$1088</f>
        <v>0.3640707028207455</v>
      </c>
      <c r="L1042" s="6">
        <f>F1042-F$1088</f>
        <v>0.30987795969408261</v>
      </c>
      <c r="M1042" s="6">
        <f>G1042-G$1088</f>
        <v>-0.18756242882959384</v>
      </c>
      <c r="N1042" s="6">
        <f>H1042-H$1088</f>
        <v>-0.47057473034509734</v>
      </c>
      <c r="O1042" s="6">
        <f>I1042-I$1088</f>
        <v>-0.73871508902904459</v>
      </c>
    </row>
    <row r="1043" spans="1:15" x14ac:dyDescent="0.15">
      <c r="A1043" s="1">
        <v>46</v>
      </c>
      <c r="B1043" s="1" t="s">
        <v>335</v>
      </c>
      <c r="C1043" s="1">
        <v>5</v>
      </c>
      <c r="D1043" s="1" t="s">
        <v>19</v>
      </c>
      <c r="E1043" s="4">
        <f>IF(マンアワー!E1043&gt;0,LN(マンアワー!E1043),0)</f>
        <v>8.6299679449103728</v>
      </c>
      <c r="F1043" s="4">
        <f>IF(マンアワー!F1043&gt;0,LN(マンアワー!F1043),0)</f>
        <v>8.5123971162163148</v>
      </c>
      <c r="G1043" s="4">
        <f>IF(マンアワー!G1043&gt;0,LN(マンアワー!G1043),0)</f>
        <v>8.3388101810507926</v>
      </c>
      <c r="H1043" s="4">
        <f>IF(マンアワー!H1043&gt;0,LN(マンアワー!H1043),0)</f>
        <v>7.9022676115193233</v>
      </c>
      <c r="I1043" s="4">
        <f>IF(マンアワー!I1043&gt;0,LN(マンアワー!I1043),0)</f>
        <v>7.6272628381624159</v>
      </c>
      <c r="K1043" s="6">
        <f>E1043-E$1089</f>
        <v>-0.71248993784031533</v>
      </c>
      <c r="L1043" s="6">
        <f>F1043-F$1089</f>
        <v>-0.67418143286222332</v>
      </c>
      <c r="M1043" s="6">
        <f>G1043-G$1089</f>
        <v>-0.90819455108771052</v>
      </c>
      <c r="N1043" s="6">
        <f>H1043-H$1089</f>
        <v>-1.1596416720424552</v>
      </c>
      <c r="O1043" s="6">
        <f>I1043-I$1089</f>
        <v>-1.1359772842459659</v>
      </c>
    </row>
    <row r="1044" spans="1:15" x14ac:dyDescent="0.15">
      <c r="A1044" s="1">
        <v>46</v>
      </c>
      <c r="B1044" s="1" t="s">
        <v>335</v>
      </c>
      <c r="C1044" s="1">
        <v>6</v>
      </c>
      <c r="D1044" s="1" t="s">
        <v>3</v>
      </c>
      <c r="E1044" s="4">
        <f>IF(マンアワー!E1044&gt;0,LN(マンアワー!E1044),0)</f>
        <v>7.887938882430193</v>
      </c>
      <c r="F1044" s="4">
        <f>IF(マンアワー!F1044&gt;0,LN(マンアワー!F1044),0)</f>
        <v>7.6963891898852408</v>
      </c>
      <c r="G1044" s="4">
        <f>IF(マンアワー!G1044&gt;0,LN(マンアワー!G1044),0)</f>
        <v>7.7903742005579248</v>
      </c>
      <c r="H1044" s="4">
        <f>IF(マンアワー!H1044&gt;0,LN(マンアワー!H1044),0)</f>
        <v>7.3972969181198565</v>
      </c>
      <c r="I1044" s="4">
        <f>IF(マンアワー!I1044&gt;0,LN(マンアワー!I1044),0)</f>
        <v>7.3207154931399199</v>
      </c>
      <c r="K1044" s="6">
        <f>E1044-E$1090</f>
        <v>-1.456809868238425</v>
      </c>
      <c r="L1044" s="6">
        <f>F1044-F$1090</f>
        <v>-1.4365870475061415</v>
      </c>
      <c r="M1044" s="6">
        <f>G1044-G$1090</f>
        <v>-1.3801056835141514</v>
      </c>
      <c r="N1044" s="6">
        <f>H1044-H$1090</f>
        <v>-1.7340382180404816</v>
      </c>
      <c r="O1044" s="6">
        <f>I1044-I$1090</f>
        <v>-1.6729173678777514</v>
      </c>
    </row>
    <row r="1045" spans="1:15" x14ac:dyDescent="0.15">
      <c r="A1045" s="1">
        <v>46</v>
      </c>
      <c r="B1045" s="1" t="s">
        <v>335</v>
      </c>
      <c r="C1045" s="1">
        <v>7</v>
      </c>
      <c r="D1045" s="1" t="s">
        <v>20</v>
      </c>
      <c r="E1045" s="4">
        <f>IF(マンアワー!E1045&gt;0,LN(マンアワー!E1045),0)</f>
        <v>4.7582028235447558</v>
      </c>
      <c r="F1045" s="4">
        <f>IF(マンアワー!F1045&gt;0,LN(マンアワー!F1045),0)</f>
        <v>5.0881562318431754</v>
      </c>
      <c r="G1045" s="4">
        <f>IF(マンアワー!G1045&gt;0,LN(マンアワー!G1045),0)</f>
        <v>5.364121347291845</v>
      </c>
      <c r="H1045" s="4">
        <f>IF(マンアワー!H1045&gt;0,LN(マンアワー!H1045),0)</f>
        <v>5.7621410198560259</v>
      </c>
      <c r="I1045" s="4">
        <f>IF(マンアワー!I1045&gt;0,LN(マンアワー!I1045),0)</f>
        <v>5.4938451160586412</v>
      </c>
      <c r="K1045" s="6">
        <f>E1045-E$1091</f>
        <v>-1.7437486131403679</v>
      </c>
      <c r="L1045" s="6">
        <f>F1045-F$1091</f>
        <v>-1.4571461237960586</v>
      </c>
      <c r="M1045" s="6">
        <f>G1045-G$1091</f>
        <v>-1.0629087267711794</v>
      </c>
      <c r="N1045" s="6">
        <f>H1045-H$1091</f>
        <v>-0.56071621419609574</v>
      </c>
      <c r="O1045" s="6">
        <f>I1045-I$1091</f>
        <v>-0.72349638242345993</v>
      </c>
    </row>
    <row r="1046" spans="1:15" x14ac:dyDescent="0.15">
      <c r="A1046" s="1">
        <v>46</v>
      </c>
      <c r="B1046" s="1" t="s">
        <v>335</v>
      </c>
      <c r="C1046" s="1">
        <v>8</v>
      </c>
      <c r="D1046" s="1" t="s">
        <v>21</v>
      </c>
      <c r="E1046" s="4">
        <f>IF(マンアワー!E1046&gt;0,LN(マンアワー!E1046),0)</f>
        <v>9.6928337683570653</v>
      </c>
      <c r="F1046" s="4">
        <f>IF(マンアワー!F1046&gt;0,LN(マンアワー!F1046),0)</f>
        <v>9.97102650278506</v>
      </c>
      <c r="G1046" s="4">
        <f>IF(マンアワー!G1046&gt;0,LN(マンアワー!G1046),0)</f>
        <v>10.159714227467678</v>
      </c>
      <c r="H1046" s="4">
        <f>IF(マンアワー!H1046&gt;0,LN(マンアワー!H1046),0)</f>
        <v>9.5257996966042828</v>
      </c>
      <c r="I1046" s="4">
        <f>IF(マンアワー!I1046&gt;0,LN(マンアワー!I1046),0)</f>
        <v>9.2505005166970768</v>
      </c>
      <c r="K1046" s="6">
        <f>E1046-E$1092</f>
        <v>-0.29690798787653883</v>
      </c>
      <c r="L1046" s="6">
        <f>F1046-F$1092</f>
        <v>-8.578656251787109E-3</v>
      </c>
      <c r="M1046" s="6">
        <f>G1046-G$1092</f>
        <v>0.273338453132979</v>
      </c>
      <c r="N1046" s="6">
        <f>H1046-H$1092</f>
        <v>-9.9235515062988E-2</v>
      </c>
      <c r="O1046" s="6">
        <f>I1046-I$1092</f>
        <v>8.6933465005792243E-2</v>
      </c>
    </row>
    <row r="1047" spans="1:15" x14ac:dyDescent="0.15">
      <c r="A1047" s="1">
        <v>46</v>
      </c>
      <c r="B1047" s="1" t="s">
        <v>335</v>
      </c>
      <c r="C1047" s="1">
        <v>9</v>
      </c>
      <c r="D1047" s="1" t="s">
        <v>22</v>
      </c>
      <c r="E1047" s="4">
        <f>IF(マンアワー!E1047&gt;0,LN(マンアワー!E1047),0)</f>
        <v>7.7905413366462692</v>
      </c>
      <c r="F1047" s="4">
        <f>IF(マンアワー!F1047&gt;0,LN(マンアワー!F1047),0)</f>
        <v>6.9142604970732657</v>
      </c>
      <c r="G1047" s="4">
        <f>IF(マンアワー!G1047&gt;0,LN(マンアワー!G1047),0)</f>
        <v>7.2246933564012421</v>
      </c>
      <c r="H1047" s="4">
        <f>IF(マンアワー!H1047&gt;0,LN(マンアワー!H1047),0)</f>
        <v>6.4242628793228942</v>
      </c>
      <c r="I1047" s="4">
        <f>IF(マンアワー!I1047&gt;0,LN(マンアワー!I1047),0)</f>
        <v>7.0650877290048886</v>
      </c>
      <c r="K1047" s="6">
        <f>E1047-E$1093</f>
        <v>-2.1433837178697583</v>
      </c>
      <c r="L1047" s="6">
        <f>F1047-F$1093</f>
        <v>-2.7785746531951601</v>
      </c>
      <c r="M1047" s="6">
        <f>G1047-G$1093</f>
        <v>-2.3192205081071853</v>
      </c>
      <c r="N1047" s="6">
        <f>H1047-H$1093</f>
        <v>-2.9028421612173023</v>
      </c>
      <c r="O1047" s="6">
        <f>I1047-I$1093</f>
        <v>-2.2810170657244715</v>
      </c>
    </row>
    <row r="1048" spans="1:15" x14ac:dyDescent="0.15">
      <c r="A1048" s="1">
        <v>46</v>
      </c>
      <c r="B1048" s="1" t="s">
        <v>336</v>
      </c>
      <c r="C1048" s="1">
        <v>10</v>
      </c>
      <c r="D1048" s="1" t="s">
        <v>23</v>
      </c>
      <c r="E1048" s="4">
        <f>IF(マンアワー!E1048&gt;0,LN(マンアワー!E1048),0)</f>
        <v>8.7266815459043663</v>
      </c>
      <c r="F1048" s="4">
        <f>IF(マンアワー!F1048&gt;0,LN(マンアワー!F1048),0)</f>
        <v>8.854944818089626</v>
      </c>
      <c r="G1048" s="4">
        <f>IF(マンアワー!G1048&gt;0,LN(マンアワー!G1048),0)</f>
        <v>9.1785750697662838</v>
      </c>
      <c r="H1048" s="4">
        <f>IF(マンアワー!H1048&gt;0,LN(マンアワー!H1048),0)</f>
        <v>9.0885082481941595</v>
      </c>
      <c r="I1048" s="4">
        <f>IF(マンアワー!I1048&gt;0,LN(マンアワー!I1048),0)</f>
        <v>8.7417769140836334</v>
      </c>
      <c r="K1048" s="6">
        <f>E1048-E$1094</f>
        <v>-1.3820329155226041</v>
      </c>
      <c r="L1048" s="6">
        <f>F1048-F$1094</f>
        <v>-1.2047497127724309</v>
      </c>
      <c r="M1048" s="6">
        <f>G1048-G$1094</f>
        <v>-1.118897953516079</v>
      </c>
      <c r="N1048" s="6">
        <f>H1048-H$1094</f>
        <v>-1.0243546904867227</v>
      </c>
      <c r="O1048" s="6">
        <f>I1048-I$1094</f>
        <v>-1.1166840587607965</v>
      </c>
    </row>
    <row r="1049" spans="1:15" x14ac:dyDescent="0.15">
      <c r="A1049" s="1">
        <v>46</v>
      </c>
      <c r="B1049" s="1" t="s">
        <v>335</v>
      </c>
      <c r="C1049" s="1">
        <v>11</v>
      </c>
      <c r="D1049" s="1" t="s">
        <v>24</v>
      </c>
      <c r="E1049" s="4">
        <f>IF(マンアワー!E1049&gt;0,LN(マンアワー!E1049),0)</f>
        <v>7.9766175821226533</v>
      </c>
      <c r="F1049" s="4">
        <f>IF(マンアワー!F1049&gt;0,LN(マンアワー!F1049),0)</f>
        <v>8.1723276439172281</v>
      </c>
      <c r="G1049" s="4">
        <f>IF(マンアワー!G1049&gt;0,LN(マンアワー!G1049),0)</f>
        <v>8.5969712975429946</v>
      </c>
      <c r="H1049" s="4">
        <f>IF(マンアワー!H1049&gt;0,LN(マンアワー!H1049),0)</f>
        <v>8.9884286855646955</v>
      </c>
      <c r="I1049" s="4">
        <f>IF(マンアワー!I1049&gt;0,LN(マンアワー!I1049),0)</f>
        <v>8.9544056358130621</v>
      </c>
      <c r="K1049" s="6">
        <f>E1049-E$1095</f>
        <v>-2.2179548686102368</v>
      </c>
      <c r="L1049" s="6">
        <f>F1049-F$1095</f>
        <v>-2.0820419872953959</v>
      </c>
      <c r="M1049" s="6">
        <f>G1049-G$1095</f>
        <v>-1.8799834613704824</v>
      </c>
      <c r="N1049" s="6">
        <f>H1049-H$1095</f>
        <v>-1.418456054227283</v>
      </c>
      <c r="O1049" s="6">
        <f>I1049-I$1095</f>
        <v>-1.3219858323943647</v>
      </c>
    </row>
    <row r="1050" spans="1:15" x14ac:dyDescent="0.15">
      <c r="A1050" s="1">
        <v>46</v>
      </c>
      <c r="B1050" s="1" t="s">
        <v>335</v>
      </c>
      <c r="C1050" s="1">
        <v>12</v>
      </c>
      <c r="D1050" s="1" t="s">
        <v>25</v>
      </c>
      <c r="E1050" s="4">
        <f>IF(マンアワー!E1050&gt;0,LN(マンアワー!E1050),0)</f>
        <v>8.5287345484619408</v>
      </c>
      <c r="F1050" s="4">
        <f>IF(マンアワー!F1050&gt;0,LN(マンアワー!F1050),0)</f>
        <v>10.040913656309268</v>
      </c>
      <c r="G1050" s="4">
        <f>IF(マンアワー!G1050&gt;0,LN(マンアワー!G1050),0)</f>
        <v>10.741488827041376</v>
      </c>
      <c r="H1050" s="4">
        <f>IF(マンアワー!H1050&gt;0,LN(マンアワー!H1050),0)</f>
        <v>11.02205666766069</v>
      </c>
      <c r="I1050" s="4">
        <f>IF(マンアワー!I1050&gt;0,LN(マンアワー!I1050),0)</f>
        <v>10.648543872857028</v>
      </c>
      <c r="K1050" s="6">
        <f>E1050-E$1096</f>
        <v>-1.6601539232472451</v>
      </c>
      <c r="L1050" s="6">
        <f>F1050-F$1096</f>
        <v>-0.37464718984487533</v>
      </c>
      <c r="M1050" s="6">
        <f>G1050-G$1096</f>
        <v>-0.23937634381492678</v>
      </c>
      <c r="N1050" s="6">
        <f>H1050-H$1096</f>
        <v>0.13908430566730701</v>
      </c>
      <c r="O1050" s="6">
        <f>I1050-I$1096</f>
        <v>-4.49066642613829E-2</v>
      </c>
    </row>
    <row r="1051" spans="1:15" x14ac:dyDescent="0.15">
      <c r="A1051" s="1">
        <v>46</v>
      </c>
      <c r="B1051" s="1" t="s">
        <v>336</v>
      </c>
      <c r="C1051" s="1">
        <v>13</v>
      </c>
      <c r="D1051" s="1" t="s">
        <v>26</v>
      </c>
      <c r="E1051" s="4">
        <f>IF(マンアワー!E1051&gt;0,LN(マンアワー!E1051),0)</f>
        <v>8.0928169528337062</v>
      </c>
      <c r="F1051" s="4">
        <f>IF(マンアワー!F1051&gt;0,LN(マンアワー!F1051),0)</f>
        <v>7.7885053555755572</v>
      </c>
      <c r="G1051" s="4">
        <f>IF(マンアワー!G1051&gt;0,LN(マンアワー!G1051),0)</f>
        <v>7.8568363121897535</v>
      </c>
      <c r="H1051" s="4">
        <f>IF(マンアワー!H1051&gt;0,LN(マンアワー!H1051),0)</f>
        <v>7.7605981058666371</v>
      </c>
      <c r="I1051" s="4">
        <f>IF(マンアワー!I1051&gt;0,LN(マンアワー!I1051),0)</f>
        <v>7.8377640551523147</v>
      </c>
      <c r="K1051" s="6">
        <f>E1051-E$1097</f>
        <v>-1.5407329853847465</v>
      </c>
      <c r="L1051" s="6">
        <f>F1051-F$1097</f>
        <v>-1.9775403906457534</v>
      </c>
      <c r="M1051" s="6">
        <f>G1051-G$1097</f>
        <v>-1.9585390502645579</v>
      </c>
      <c r="N1051" s="6">
        <f>H1051-H$1097</f>
        <v>-1.9718619299926923</v>
      </c>
      <c r="O1051" s="6">
        <f>I1051-I$1097</f>
        <v>-2.1011833253999619</v>
      </c>
    </row>
    <row r="1052" spans="1:15" x14ac:dyDescent="0.15">
      <c r="A1052" s="1">
        <v>46</v>
      </c>
      <c r="B1052" s="1" t="s">
        <v>336</v>
      </c>
      <c r="C1052" s="1">
        <v>14</v>
      </c>
      <c r="D1052" s="1" t="s">
        <v>27</v>
      </c>
      <c r="E1052" s="4">
        <f>IF(マンアワー!E1052&gt;0,LN(マンアワー!E1052),0)</f>
        <v>6.804806906848297</v>
      </c>
      <c r="F1052" s="4">
        <f>IF(マンアワー!F1052&gt;0,LN(マンアワー!F1052),0)</f>
        <v>6.5693283332273822</v>
      </c>
      <c r="G1052" s="4">
        <f>IF(マンアワー!G1052&gt;0,LN(マンアワー!G1052),0)</f>
        <v>6.7576173079377782</v>
      </c>
      <c r="H1052" s="4">
        <f>IF(マンアワー!H1052&gt;0,LN(マンアワー!H1052),0)</f>
        <v>6.9691094607722865</v>
      </c>
      <c r="I1052" s="4">
        <f>IF(マンアワー!I1052&gt;0,LN(マンアワー!I1052),0)</f>
        <v>7.1864810588996431</v>
      </c>
      <c r="K1052" s="6">
        <f>E1052-E$1098</f>
        <v>-1.1503249375607245</v>
      </c>
      <c r="L1052" s="6">
        <f>F1052-F$1098</f>
        <v>-1.7812758675560296</v>
      </c>
      <c r="M1052" s="6">
        <f>G1052-G$1098</f>
        <v>-1.7882219298759505</v>
      </c>
      <c r="N1052" s="6">
        <f>H1052-H$1098</f>
        <v>-1.2036077584260569</v>
      </c>
      <c r="O1052" s="6">
        <f>I1052-I$1098</f>
        <v>-0.96000713846480679</v>
      </c>
    </row>
    <row r="1053" spans="1:15" x14ac:dyDescent="0.15">
      <c r="A1053" s="1">
        <v>46</v>
      </c>
      <c r="B1053" s="1" t="s">
        <v>336</v>
      </c>
      <c r="C1053" s="1">
        <v>15</v>
      </c>
      <c r="D1053" s="1" t="s">
        <v>28</v>
      </c>
      <c r="E1053" s="4">
        <f>IF(マンアワー!E1053&gt;0,LN(マンアワー!E1053),0)</f>
        <v>10.733761390578028</v>
      </c>
      <c r="F1053" s="4">
        <f>IF(マンアワー!F1053&gt;0,LN(マンアワー!F1053),0)</f>
        <v>10.677107638814986</v>
      </c>
      <c r="G1053" s="4">
        <f>IF(マンアワー!G1053&gt;0,LN(マンアワー!G1053),0)</f>
        <v>10.565698054527639</v>
      </c>
      <c r="H1053" s="4">
        <f>IF(マンアワー!H1053&gt;0,LN(マンアワー!H1053),0)</f>
        <v>10.229337341979761</v>
      </c>
      <c r="I1053" s="4">
        <f>IF(マンアワー!I1053&gt;0,LN(マンアワー!I1053),0)</f>
        <v>9.7446529325815696</v>
      </c>
      <c r="K1053" s="6">
        <f>E1053-E$1099</f>
        <v>-0.63942818011356906</v>
      </c>
      <c r="L1053" s="6">
        <f>F1053-F$1099</f>
        <v>-0.62440291921215874</v>
      </c>
      <c r="M1053" s="6">
        <f>G1053-G$1099</f>
        <v>-0.75075838592687383</v>
      </c>
      <c r="N1053" s="6">
        <f>H1053-H$1099</f>
        <v>-0.83951026791025996</v>
      </c>
      <c r="O1053" s="6">
        <f>I1053-I$1099</f>
        <v>-0.99785507940316798</v>
      </c>
    </row>
    <row r="1054" spans="1:15" x14ac:dyDescent="0.15">
      <c r="A1054" s="1">
        <v>46</v>
      </c>
      <c r="B1054" s="1" t="s">
        <v>334</v>
      </c>
      <c r="C1054" s="1">
        <v>16</v>
      </c>
      <c r="D1054" s="1" t="s">
        <v>11</v>
      </c>
      <c r="E1054" s="4">
        <f>IF(マンアワー!E1054&gt;0,LN(マンアワー!E1054),0)</f>
        <v>11.680406457662061</v>
      </c>
      <c r="F1054" s="4">
        <f>IF(マンアワー!F1054&gt;0,LN(マンアワー!F1054),0)</f>
        <v>12.27188557243349</v>
      </c>
      <c r="G1054" s="4">
        <f>IF(マンアワー!G1054&gt;0,LN(マンアワー!G1054),0)</f>
        <v>12.185846288298929</v>
      </c>
      <c r="H1054" s="4">
        <f>IF(マンアワー!H1054&gt;0,LN(マンアワー!H1054),0)</f>
        <v>12.137561254540421</v>
      </c>
      <c r="I1054" s="4">
        <f>IF(マンアワー!I1054&gt;0,LN(マンアワー!I1054),0)</f>
        <v>11.813419584785118</v>
      </c>
      <c r="K1054" s="6">
        <f>E1054-E$1100</f>
        <v>-0.30188718690328287</v>
      </c>
      <c r="L1054" s="6">
        <f>F1054-F$1100</f>
        <v>-1.404421660465438E-2</v>
      </c>
      <c r="M1054" s="6">
        <f>G1054-G$1100</f>
        <v>-7.9659170187001749E-2</v>
      </c>
      <c r="N1054" s="6">
        <f>H1054-H$1100</f>
        <v>-0.11416080314140231</v>
      </c>
      <c r="O1054" s="6">
        <f>I1054-I$1100</f>
        <v>-0.15573936197434968</v>
      </c>
    </row>
    <row r="1055" spans="1:15" x14ac:dyDescent="0.15">
      <c r="A1055" s="1">
        <v>46</v>
      </c>
      <c r="B1055" s="1" t="s">
        <v>334</v>
      </c>
      <c r="C1055" s="1">
        <v>17</v>
      </c>
      <c r="D1055" s="1" t="s">
        <v>12</v>
      </c>
      <c r="E1055" s="4">
        <f>IF(マンアワー!E1055&gt;0,LN(マンアワー!E1055),0)</f>
        <v>8.9189957734828429</v>
      </c>
      <c r="F1055" s="4">
        <f>IF(マンアワー!F1055&gt;0,LN(マンアワー!F1055),0)</f>
        <v>9.1400120644718346</v>
      </c>
      <c r="G1055" s="4">
        <f>IF(マンアワー!G1055&gt;0,LN(マンアワー!G1055),0)</f>
        <v>9.3180898417273319</v>
      </c>
      <c r="H1055" s="4">
        <f>IF(マンアワー!H1055&gt;0,LN(マンアワー!H1055),0)</f>
        <v>9.2817115057281399</v>
      </c>
      <c r="I1055" s="4">
        <f>IF(マンアワー!I1055&gt;0,LN(マンアワー!I1055),0)</f>
        <v>9.3125557917987685</v>
      </c>
      <c r="K1055" s="6">
        <f>E1055-E$1101</f>
        <v>-0.25350956272274239</v>
      </c>
      <c r="L1055" s="6">
        <f>F1055-F$1101</f>
        <v>-0.19592825299497285</v>
      </c>
      <c r="M1055" s="6">
        <f>G1055-G$1101</f>
        <v>-0.12922095596607086</v>
      </c>
      <c r="N1055" s="6">
        <f>H1055-H$1101</f>
        <v>-0.21500995820098545</v>
      </c>
      <c r="O1055" s="6">
        <f>I1055-I$1101</f>
        <v>-0.13196848327810606</v>
      </c>
    </row>
    <row r="1056" spans="1:15" x14ac:dyDescent="0.15">
      <c r="A1056" s="1">
        <v>46</v>
      </c>
      <c r="B1056" s="1" t="s">
        <v>334</v>
      </c>
      <c r="C1056" s="1">
        <v>18</v>
      </c>
      <c r="D1056" s="1" t="s">
        <v>13</v>
      </c>
      <c r="E1056" s="4">
        <f>IF(マンアワー!E1056&gt;0,LN(マンアワー!E1056),0)</f>
        <v>12.416677220424219</v>
      </c>
      <c r="F1056" s="4">
        <f>IF(マンアワー!F1056&gt;0,LN(マンアワー!F1056),0)</f>
        <v>12.561446298022362</v>
      </c>
      <c r="G1056" s="4">
        <f>IF(マンアワー!G1056&gt;0,LN(マンアワー!G1056),0)</f>
        <v>12.469615762546118</v>
      </c>
      <c r="H1056" s="4">
        <f>IF(マンアワー!H1056&gt;0,LN(マンアワー!H1056),0)</f>
        <v>12.292124781117041</v>
      </c>
      <c r="I1056" s="4">
        <f>IF(マンアワー!I1056&gt;0,LN(マンアワー!I1056),0)</f>
        <v>12.211133204273835</v>
      </c>
      <c r="K1056" s="6">
        <f>E1056-E$1102</f>
        <v>-0.17190325355809399</v>
      </c>
      <c r="L1056" s="6">
        <f>F1056-F$1102</f>
        <v>-0.15196357890344458</v>
      </c>
      <c r="M1056" s="6">
        <f>G1056-G$1102</f>
        <v>-0.17548897244103934</v>
      </c>
      <c r="N1056" s="6">
        <f>H1056-H$1102</f>
        <v>-0.21605307135932428</v>
      </c>
      <c r="O1056" s="6">
        <f>I1056-I$1102</f>
        <v>-0.12477251897684027</v>
      </c>
    </row>
    <row r="1057" spans="1:15" x14ac:dyDescent="0.15">
      <c r="A1057" s="1">
        <v>46</v>
      </c>
      <c r="B1057" s="1" t="s">
        <v>337</v>
      </c>
      <c r="C1057" s="1">
        <v>19</v>
      </c>
      <c r="D1057" s="1" t="s">
        <v>14</v>
      </c>
      <c r="E1057" s="4">
        <f>IF(マンアワー!E1057&gt;0,LN(マンアワー!E1057),0)</f>
        <v>10.028578391436984</v>
      </c>
      <c r="F1057" s="4">
        <f>IF(マンアワー!F1057&gt;0,LN(マンアワー!F1057),0)</f>
        <v>10.48348002295017</v>
      </c>
      <c r="G1057" s="4">
        <f>IF(マンアワー!G1057&gt;0,LN(マンアワー!G1057),0)</f>
        <v>10.624178062230023</v>
      </c>
      <c r="H1057" s="4">
        <f>IF(マンアワー!H1057&gt;0,LN(マンアワー!H1057),0)</f>
        <v>10.512971560275707</v>
      </c>
      <c r="I1057" s="4">
        <f>IF(マンアワー!I1057&gt;0,LN(マンアワー!I1057),0)</f>
        <v>10.466571570025044</v>
      </c>
      <c r="K1057" s="6">
        <f>E1057-E$1103</f>
        <v>-0.42422676489872657</v>
      </c>
      <c r="L1057" s="6">
        <f>F1057-F$1103</f>
        <v>-0.25440956975813478</v>
      </c>
      <c r="M1057" s="6">
        <f>G1057-G$1103</f>
        <v>-0.21991596925333212</v>
      </c>
      <c r="N1057" s="6">
        <f>H1057-H$1103</f>
        <v>-0.20208563691521064</v>
      </c>
      <c r="O1057" s="6">
        <f>I1057-I$1103</f>
        <v>-0.20821042654224797</v>
      </c>
    </row>
    <row r="1058" spans="1:15" x14ac:dyDescent="0.15">
      <c r="A1058" s="1">
        <v>46</v>
      </c>
      <c r="B1058" s="1" t="s">
        <v>337</v>
      </c>
      <c r="C1058" s="1">
        <v>20</v>
      </c>
      <c r="D1058" s="1" t="s">
        <v>15</v>
      </c>
      <c r="E1058" s="4">
        <f>IF(マンアワー!E1058&gt;0,LN(マンアワー!E1058),0)</f>
        <v>8.4345696282103635</v>
      </c>
      <c r="F1058" s="4">
        <f>IF(マンアワー!F1058&gt;0,LN(マンアワー!F1058),0)</f>
        <v>9.2581746900072108</v>
      </c>
      <c r="G1058" s="4">
        <f>IF(マンアワー!G1058&gt;0,LN(マンアワー!G1058),0)</f>
        <v>9.4397277589619435</v>
      </c>
      <c r="H1058" s="4">
        <f>IF(マンアワー!H1058&gt;0,LN(マンアワー!H1058),0)</f>
        <v>9.283056907292579</v>
      </c>
      <c r="I1058" s="4">
        <f>IF(マンアワー!I1058&gt;0,LN(マンアワー!I1058),0)</f>
        <v>9.2526465662760913</v>
      </c>
      <c r="K1058" s="6">
        <f>E1058-E$1104</f>
        <v>-0.23649385844952242</v>
      </c>
      <c r="L1058" s="6">
        <f>F1058-F$1104</f>
        <v>-1.8189707158697388E-2</v>
      </c>
      <c r="M1058" s="6">
        <f>G1058-G$1104</f>
        <v>-0.2273719933779752</v>
      </c>
      <c r="N1058" s="6">
        <f>H1058-H$1104</f>
        <v>-0.41977270067174466</v>
      </c>
      <c r="O1058" s="6">
        <f>I1058-I$1104</f>
        <v>-0.40452343194397677</v>
      </c>
    </row>
    <row r="1059" spans="1:15" x14ac:dyDescent="0.15">
      <c r="A1059" s="1">
        <v>46</v>
      </c>
      <c r="B1059" s="1" t="s">
        <v>337</v>
      </c>
      <c r="C1059" s="1">
        <v>21</v>
      </c>
      <c r="D1059" s="1" t="s">
        <v>16</v>
      </c>
      <c r="E1059" s="4">
        <f>IF(マンアワー!E1059&gt;0,LN(マンアワー!E1059),0)</f>
        <v>11.471278609914407</v>
      </c>
      <c r="F1059" s="4">
        <f>IF(マンアワー!F1059&gt;0,LN(マンアワー!F1059),0)</f>
        <v>11.61183308009984</v>
      </c>
      <c r="G1059" s="4">
        <f>IF(マンアワー!G1059&gt;0,LN(マンアワー!G1059),0)</f>
        <v>11.516820700309133</v>
      </c>
      <c r="H1059" s="4">
        <f>IF(マンアワー!H1059&gt;0,LN(マンアワー!H1059),0)</f>
        <v>11.56705683863709</v>
      </c>
      <c r="I1059" s="4">
        <f>IF(マンアワー!I1059&gt;0,LN(マンアワー!I1059),0)</f>
        <v>11.322667148606735</v>
      </c>
      <c r="K1059" s="6">
        <f>E1059-E$1105</f>
        <v>-8.889176781008068E-2</v>
      </c>
      <c r="L1059" s="6">
        <f>F1059-F$1105</f>
        <v>-2.6163455032293115E-3</v>
      </c>
      <c r="M1059" s="6">
        <f>G1059-G$1105</f>
        <v>-0.13927860036958251</v>
      </c>
      <c r="N1059" s="6">
        <f>H1059-H$1105</f>
        <v>-5.3228541684699593E-2</v>
      </c>
      <c r="O1059" s="6">
        <f>I1059-I$1105</f>
        <v>-0.20847570336123589</v>
      </c>
    </row>
    <row r="1060" spans="1:15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4">
        <f>IF(マンアワー!E1060&gt;0,LN(マンアワー!E1060),0)</f>
        <v>12.423916036338021</v>
      </c>
      <c r="F1060" s="4">
        <f>IF(マンアワー!F1060&gt;0,LN(マンアワー!F1060),0)</f>
        <v>12.746277311507965</v>
      </c>
      <c r="G1060" s="4">
        <f>IF(マンアワー!G1060&gt;0,LN(マンアワー!G1060),0)</f>
        <v>12.95306659709477</v>
      </c>
      <c r="H1060" s="4">
        <f>IF(マンアワー!H1060&gt;0,LN(マンアワー!H1060),0)</f>
        <v>13.08032915038798</v>
      </c>
      <c r="I1060" s="4">
        <f>IF(マンアワー!I1060&gt;0,LN(マンアワー!I1060),0)</f>
        <v>13.231670847000752</v>
      </c>
      <c r="K1060" s="6">
        <f>E1060-E$1106</f>
        <v>-0.13930235303797822</v>
      </c>
      <c r="L1060" s="6">
        <f>F1060-F$1106</f>
        <v>-7.1211280954653233E-2</v>
      </c>
      <c r="M1060" s="6">
        <f>G1060-G$1106</f>
        <v>-0.11423163587920193</v>
      </c>
      <c r="N1060" s="6">
        <f>H1060-H$1106</f>
        <v>-0.10503002104691284</v>
      </c>
      <c r="O1060" s="6">
        <f>I1060-I$1106</f>
        <v>-6.1598530924827699E-2</v>
      </c>
    </row>
    <row r="1061" spans="1:15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4">
        <f>IF(マンアワー!E1061&gt;0,LN(マンアワー!E1061),0)</f>
        <v>11.89504967401861</v>
      </c>
      <c r="F1061" s="4">
        <f>IF(マンアワー!F1061&gt;0,LN(マンアワー!F1061),0)</f>
        <v>11.886729413353192</v>
      </c>
      <c r="G1061" s="4">
        <f>IF(マンアワー!G1061&gt;0,LN(マンアワー!G1061),0)</f>
        <v>11.809992324481163</v>
      </c>
      <c r="H1061" s="4">
        <f>IF(マンアワー!H1061&gt;0,LN(マンアワー!H1061),0)</f>
        <v>11.689927524285618</v>
      </c>
      <c r="I1061" s="4">
        <f>IF(マンアワー!I1061&gt;0,LN(マンアワー!I1061),0)</f>
        <v>11.534731253812229</v>
      </c>
      <c r="K1061" s="6">
        <f>E1061-E$1107</f>
        <v>0.28432230336160735</v>
      </c>
      <c r="L1061" s="6">
        <f>F1061-F$1107</f>
        <v>0.12993449152529202</v>
      </c>
      <c r="M1061" s="6">
        <f>G1061-G$1107</f>
        <v>7.1358010122537507E-2</v>
      </c>
      <c r="N1061" s="6">
        <f>H1061-H$1107</f>
        <v>2.830666305168883E-2</v>
      </c>
      <c r="O1061" s="6">
        <f>I1061-I$1107</f>
        <v>3.7858747588908059E-2</v>
      </c>
    </row>
    <row r="1062" spans="1:15" x14ac:dyDescent="0.15">
      <c r="A1062" s="1">
        <v>47</v>
      </c>
      <c r="B1062" s="1" t="s">
        <v>338</v>
      </c>
      <c r="C1062" s="1">
        <v>1</v>
      </c>
      <c r="D1062" s="1" t="s">
        <v>9</v>
      </c>
      <c r="E1062" s="2"/>
      <c r="F1062" s="4">
        <f>IF(マンアワー!F1062&gt;0,LN(マンアワー!F1062),0)</f>
        <v>11.659404303658492</v>
      </c>
      <c r="G1062" s="4">
        <f>IF(マンアワー!G1062&gt;0,LN(マンアワー!G1062),0)</f>
        <v>11.477848666949345</v>
      </c>
      <c r="H1062" s="4">
        <f>IF(マンアワー!H1062&gt;0,LN(マンアワー!H1062),0)</f>
        <v>11.030058898679236</v>
      </c>
      <c r="I1062" s="4">
        <f>IF(マンアワー!I1062&gt;0,LN(マンアワー!I1062),0)</f>
        <v>10.915389967200902</v>
      </c>
      <c r="K1062" s="6"/>
      <c r="L1062" s="6">
        <f>F1062-F$1085</f>
        <v>-0.7501981144259755</v>
      </c>
      <c r="M1062" s="6">
        <f>G1062-G$1085</f>
        <v>-0.52835841730447619</v>
      </c>
      <c r="N1062" s="6">
        <f>H1062-H$1085</f>
        <v>-0.55099719604144326</v>
      </c>
      <c r="O1062" s="6">
        <f>I1062-I$1085</f>
        <v>-0.42735891151033378</v>
      </c>
    </row>
    <row r="1063" spans="1:15" x14ac:dyDescent="0.15">
      <c r="A1063" s="1">
        <v>47</v>
      </c>
      <c r="B1063" s="1" t="s">
        <v>339</v>
      </c>
      <c r="C1063" s="1">
        <v>2</v>
      </c>
      <c r="D1063" s="1" t="s">
        <v>10</v>
      </c>
      <c r="E1063" s="2"/>
      <c r="F1063" s="4">
        <f>IF(マンアワー!F1063&gt;0,LN(マンアワー!F1063),0)</f>
        <v>7.3507189461256726</v>
      </c>
      <c r="G1063" s="4">
        <f>IF(マンアワー!G1063&gt;0,LN(マンアワー!G1063),0)</f>
        <v>7.1458845738260353</v>
      </c>
      <c r="H1063" s="4">
        <f>IF(マンアワー!H1063&gt;0,LN(マンアワー!H1063),0)</f>
        <v>7.2731147065248756</v>
      </c>
      <c r="I1063" s="4">
        <f>IF(マンアワー!I1063&gt;0,LN(マンアワー!I1063),0)</f>
        <v>6.6510831533487407</v>
      </c>
      <c r="K1063" s="6"/>
      <c r="L1063" s="6">
        <f>F1063-F$1086</f>
        <v>-0.97000264445963502</v>
      </c>
      <c r="M1063" s="6">
        <f>G1063-G$1086</f>
        <v>-0.92984764013906496</v>
      </c>
      <c r="N1063" s="6">
        <f>H1063-H$1086</f>
        <v>-0.44582986266308833</v>
      </c>
      <c r="O1063" s="6">
        <f>I1063-I$1086</f>
        <v>-0.32533071088865384</v>
      </c>
    </row>
    <row r="1064" spans="1:15" x14ac:dyDescent="0.15">
      <c r="A1064" s="1">
        <v>47</v>
      </c>
      <c r="B1064" s="1" t="s">
        <v>340</v>
      </c>
      <c r="C1064" s="1">
        <v>3</v>
      </c>
      <c r="D1064" s="1" t="s">
        <v>17</v>
      </c>
      <c r="E1064" s="2"/>
      <c r="F1064" s="4">
        <f>IF(マンアワー!F1064&gt;0,LN(マンアワー!F1064),0)</f>
        <v>10.095212173506871</v>
      </c>
      <c r="G1064" s="4">
        <f>IF(マンアワー!G1064&gt;0,LN(マンアワー!G1064),0)</f>
        <v>10.121867706196243</v>
      </c>
      <c r="H1064" s="4">
        <f>IF(マンアワー!H1064&gt;0,LN(マンアワー!H1064),0)</f>
        <v>10.024971689030119</v>
      </c>
      <c r="I1064" s="4">
        <f>IF(マンアワー!I1064&gt;0,LN(マンアワー!I1064),0)</f>
        <v>10.059044128477565</v>
      </c>
      <c r="K1064" s="6"/>
      <c r="L1064" s="6">
        <f>F1064-F$1087</f>
        <v>-0.62291655030436921</v>
      </c>
      <c r="M1064" s="6">
        <f>G1064-G$1087</f>
        <v>-0.70203139715131613</v>
      </c>
      <c r="N1064" s="6">
        <f>H1064-H$1087</f>
        <v>-0.701896703529858</v>
      </c>
      <c r="O1064" s="6">
        <f>I1064-I$1087</f>
        <v>-0.54747176142744713</v>
      </c>
    </row>
    <row r="1065" spans="1:15" x14ac:dyDescent="0.15">
      <c r="A1065" s="1">
        <v>47</v>
      </c>
      <c r="B1065" s="1" t="s">
        <v>341</v>
      </c>
      <c r="C1065" s="1">
        <v>4</v>
      </c>
      <c r="D1065" s="1" t="s">
        <v>18</v>
      </c>
      <c r="E1065" s="2"/>
      <c r="F1065" s="4">
        <f>IF(マンアワー!F1065&gt;0,LN(マンアワー!F1065),0)</f>
        <v>8.6774248617607856</v>
      </c>
      <c r="G1065" s="4">
        <f>IF(マンアワー!G1065&gt;0,LN(マンアワー!G1065),0)</f>
        <v>8.6144314038990188</v>
      </c>
      <c r="H1065" s="4">
        <f>IF(マンアワー!H1065&gt;0,LN(マンアワー!H1065),0)</f>
        <v>8.1198182773006451</v>
      </c>
      <c r="I1065" s="4">
        <f>IF(マンアワー!I1065&gt;0,LN(マンアワー!I1065),0)</f>
        <v>7.7170805015364197</v>
      </c>
      <c r="K1065" s="6"/>
      <c r="L1065" s="6">
        <f>F1065-F$1088</f>
        <v>-2.1785850106866427</v>
      </c>
      <c r="M1065" s="6">
        <f>G1065-G$1088</f>
        <v>-2.2606800669238947</v>
      </c>
      <c r="N1065" s="6">
        <f>H1065-H$1088</f>
        <v>-2.0980198538746659</v>
      </c>
      <c r="O1065" s="6">
        <f>I1065-I$1088</f>
        <v>-1.7180481410475936</v>
      </c>
    </row>
    <row r="1066" spans="1:15" x14ac:dyDescent="0.15">
      <c r="A1066" s="1">
        <v>47</v>
      </c>
      <c r="B1066" s="1" t="s">
        <v>340</v>
      </c>
      <c r="C1066" s="1">
        <v>5</v>
      </c>
      <c r="D1066" s="1" t="s">
        <v>19</v>
      </c>
      <c r="E1066" s="2"/>
      <c r="F1066" s="4">
        <f>IF(マンアワー!F1066&gt;0,LN(マンアワー!F1066),0)</f>
        <v>7.206088198944208</v>
      </c>
      <c r="G1066" s="4">
        <f>IF(マンアワー!G1066&gt;0,LN(マンアワー!G1066),0)</f>
        <v>6.8459121609432971</v>
      </c>
      <c r="H1066" s="4">
        <f>IF(マンアワー!H1066&gt;0,LN(マンアワー!H1066),0)</f>
        <v>6.6344849599997477</v>
      </c>
      <c r="I1066" s="4">
        <f>IF(マンアワー!I1066&gt;0,LN(マンアワー!I1066),0)</f>
        <v>6.9086956263913235</v>
      </c>
      <c r="K1066" s="6"/>
      <c r="L1066" s="6">
        <f>F1066-F$1089</f>
        <v>-1.9804903501343301</v>
      </c>
      <c r="M1066" s="6">
        <f>G1066-G$1089</f>
        <v>-2.401092571195206</v>
      </c>
      <c r="N1066" s="6">
        <f>H1066-H$1089</f>
        <v>-2.4274243235620308</v>
      </c>
      <c r="O1066" s="6">
        <f>I1066-I$1089</f>
        <v>-1.8545444960170583</v>
      </c>
    </row>
    <row r="1067" spans="1:15" x14ac:dyDescent="0.15">
      <c r="A1067" s="1">
        <v>47</v>
      </c>
      <c r="B1067" s="1" t="s">
        <v>340</v>
      </c>
      <c r="C1067" s="1">
        <v>6</v>
      </c>
      <c r="D1067" s="1" t="s">
        <v>3</v>
      </c>
      <c r="E1067" s="2"/>
      <c r="F1067" s="4">
        <f>IF(マンアワー!F1067&gt;0,LN(マンアワー!F1067),0)</f>
        <v>7.0529973889736377</v>
      </c>
      <c r="G1067" s="4">
        <f>IF(マンアワー!G1067&gt;0,LN(マンアワー!G1067),0)</f>
        <v>7.1782890192550344</v>
      </c>
      <c r="H1067" s="4">
        <f>IF(マンアワー!H1067&gt;0,LN(マンアワー!H1067),0)</f>
        <v>7.1535775024504495</v>
      </c>
      <c r="I1067" s="4">
        <f>IF(マンアワー!I1067&gt;0,LN(マンアワー!I1067),0)</f>
        <v>7.1955436599996707</v>
      </c>
      <c r="K1067" s="6"/>
      <c r="L1067" s="6">
        <f>F1067-F$1090</f>
        <v>-2.0799788484177446</v>
      </c>
      <c r="M1067" s="6">
        <f>G1067-G$1090</f>
        <v>-1.9921908648170419</v>
      </c>
      <c r="N1067" s="6">
        <f>H1067-H$1090</f>
        <v>-1.9777576337098886</v>
      </c>
      <c r="O1067" s="6">
        <f>I1067-I$1090</f>
        <v>-1.7980892010180005</v>
      </c>
    </row>
    <row r="1068" spans="1:15" x14ac:dyDescent="0.15">
      <c r="A1068" s="1">
        <v>47</v>
      </c>
      <c r="B1068" s="1" t="s">
        <v>342</v>
      </c>
      <c r="C1068" s="1">
        <v>7</v>
      </c>
      <c r="D1068" s="1" t="s">
        <v>20</v>
      </c>
      <c r="E1068" s="2"/>
      <c r="F1068" s="4">
        <f>IF(マンアワー!F1068&gt;0,LN(マンアワー!F1068),0)</f>
        <v>7.3883456600795379</v>
      </c>
      <c r="G1068" s="4">
        <f>IF(マンアワー!G1068&gt;0,LN(マンアワー!G1068),0)</f>
        <v>7.3573520018828065</v>
      </c>
      <c r="H1068" s="4">
        <f>IF(マンアワー!H1068&gt;0,LN(マンアワー!H1068),0)</f>
        <v>7.0371166499416873</v>
      </c>
      <c r="I1068" s="4">
        <f>IF(マンアワー!I1068&gt;0,LN(マンアワー!I1068),0)</f>
        <v>6.1453503468736788</v>
      </c>
      <c r="K1068" s="6"/>
      <c r="L1068" s="6">
        <f>F1068-F$1091</f>
        <v>0.84304330444030384</v>
      </c>
      <c r="M1068" s="6">
        <f>G1068-G$1091</f>
        <v>0.93032192781978207</v>
      </c>
      <c r="N1068" s="6">
        <f>H1068-H$1091</f>
        <v>0.71425941588956565</v>
      </c>
      <c r="O1068" s="6">
        <f>I1068-I$1091</f>
        <v>-7.1991151608422399E-2</v>
      </c>
    </row>
    <row r="1069" spans="1:15" x14ac:dyDescent="0.15">
      <c r="A1069" s="1">
        <v>47</v>
      </c>
      <c r="B1069" s="1" t="s">
        <v>340</v>
      </c>
      <c r="C1069" s="1">
        <v>8</v>
      </c>
      <c r="D1069" s="1" t="s">
        <v>21</v>
      </c>
      <c r="E1069" s="2"/>
      <c r="F1069" s="4">
        <f>IF(マンアワー!F1069&gt;0,LN(マンアワー!F1069),0)</f>
        <v>9.2266534165615912</v>
      </c>
      <c r="G1069" s="4">
        <f>IF(マンアワー!G1069&gt;0,LN(マンアワー!G1069),0)</f>
        <v>9.2441107550665844</v>
      </c>
      <c r="H1069" s="4">
        <f>IF(マンアワー!H1069&gt;0,LN(マンアワー!H1069),0)</f>
        <v>9.0318963990699395</v>
      </c>
      <c r="I1069" s="4">
        <f>IF(マンアワー!I1069&gt;0,LN(マンアワー!I1069),0)</f>
        <v>8.7623663571545336</v>
      </c>
      <c r="K1069" s="6"/>
      <c r="L1069" s="6">
        <f>F1069-F$1092</f>
        <v>-0.75295174247525587</v>
      </c>
      <c r="M1069" s="6">
        <f>G1069-G$1092</f>
        <v>-0.6422650192681143</v>
      </c>
      <c r="N1069" s="6">
        <f>H1069-H$1092</f>
        <v>-0.59313881259733137</v>
      </c>
      <c r="O1069" s="6">
        <f>I1069-I$1092</f>
        <v>-0.401200694536751</v>
      </c>
    </row>
    <row r="1070" spans="1:15" x14ac:dyDescent="0.15">
      <c r="A1070" s="1">
        <v>47</v>
      </c>
      <c r="B1070" s="1" t="s">
        <v>340</v>
      </c>
      <c r="C1070" s="1">
        <v>9</v>
      </c>
      <c r="D1070" s="1" t="s">
        <v>22</v>
      </c>
      <c r="E1070" s="2"/>
      <c r="F1070" s="4">
        <f>IF(マンアワー!F1070&gt;0,LN(マンアワー!F1070),0)</f>
        <v>7.418441812025474</v>
      </c>
      <c r="G1070" s="4">
        <f>IF(マンアワー!G1070&gt;0,LN(マンアワー!G1070),0)</f>
        <v>7.389176699707698</v>
      </c>
      <c r="H1070" s="4">
        <f>IF(マンアワー!H1070&gt;0,LN(マンアワー!H1070),0)</f>
        <v>6.6576811706847865</v>
      </c>
      <c r="I1070" s="4">
        <f>IF(マンアワー!I1070&gt;0,LN(マンアワー!I1070),0)</f>
        <v>7.1043754049517442</v>
      </c>
      <c r="K1070" s="6"/>
      <c r="L1070" s="6">
        <f>F1070-F$1093</f>
        <v>-2.2743933382429518</v>
      </c>
      <c r="M1070" s="6">
        <f>G1070-G$1093</f>
        <v>-2.1547371648007294</v>
      </c>
      <c r="N1070" s="6">
        <f>H1070-H$1093</f>
        <v>-2.66942386985541</v>
      </c>
      <c r="O1070" s="6">
        <f>I1070-I$1093</f>
        <v>-2.2417293897776158</v>
      </c>
    </row>
    <row r="1071" spans="1:15" x14ac:dyDescent="0.15">
      <c r="A1071" s="1">
        <v>47</v>
      </c>
      <c r="B1071" s="1" t="s">
        <v>340</v>
      </c>
      <c r="C1071" s="1">
        <v>10</v>
      </c>
      <c r="D1071" s="1" t="s">
        <v>23</v>
      </c>
      <c r="E1071" s="2"/>
      <c r="F1071" s="4">
        <f>IF(マンアワー!F1071&gt;0,LN(マンアワー!F1071),0)</f>
        <v>8.9734483520791439</v>
      </c>
      <c r="G1071" s="4">
        <f>IF(マンアワー!G1071&gt;0,LN(マンアワー!G1071),0)</f>
        <v>9.0407693912588254</v>
      </c>
      <c r="H1071" s="4">
        <f>IF(マンアワー!H1071&gt;0,LN(マンアワー!H1071),0)</f>
        <v>8.7945876600574415</v>
      </c>
      <c r="I1071" s="4">
        <f>IF(マンアワー!I1071&gt;0,LN(マンアワー!I1071),0)</f>
        <v>8.5406890316975321</v>
      </c>
      <c r="K1071" s="6"/>
      <c r="L1071" s="6">
        <f>F1071-F$1094</f>
        <v>-1.086246178782913</v>
      </c>
      <c r="M1071" s="6">
        <f>G1071-G$1094</f>
        <v>-1.2567036320235374</v>
      </c>
      <c r="N1071" s="6">
        <f>H1071-H$1094</f>
        <v>-1.3182752786234406</v>
      </c>
      <c r="O1071" s="6">
        <f>I1071-I$1094</f>
        <v>-1.3177719411468978</v>
      </c>
    </row>
    <row r="1072" spans="1:15" x14ac:dyDescent="0.15">
      <c r="A1072" s="1">
        <v>47</v>
      </c>
      <c r="B1072" s="1" t="s">
        <v>340</v>
      </c>
      <c r="C1072" s="1">
        <v>11</v>
      </c>
      <c r="D1072" s="1" t="s">
        <v>24</v>
      </c>
      <c r="E1072" s="2"/>
      <c r="F1072" s="4">
        <f>IF(マンアワー!F1072&gt;0,LN(マンアワー!F1072),0)</f>
        <v>6.4831060842046373</v>
      </c>
      <c r="G1072" s="4">
        <f>IF(マンアワー!G1072&gt;0,LN(マンアワー!G1072),0)</f>
        <v>6.6444339534413022</v>
      </c>
      <c r="H1072" s="4">
        <f>IF(マンアワー!H1072&gt;0,LN(マンアワー!H1072),0)</f>
        <v>6.5523359395598835</v>
      </c>
      <c r="I1072" s="4">
        <f>IF(マンアワー!I1072&gt;0,LN(マンアワー!I1072),0)</f>
        <v>6.0968724455143279</v>
      </c>
      <c r="K1072" s="6"/>
      <c r="L1072" s="6">
        <f>F1072-F$1095</f>
        <v>-3.7712635470079867</v>
      </c>
      <c r="M1072" s="6">
        <f>G1072-G$1095</f>
        <v>-3.8325208054721749</v>
      </c>
      <c r="N1072" s="6">
        <f>H1072-H$1095</f>
        <v>-3.8545488002320951</v>
      </c>
      <c r="O1072" s="6">
        <f>I1072-I$1095</f>
        <v>-4.1795190226930989</v>
      </c>
    </row>
    <row r="1073" spans="1:15" x14ac:dyDescent="0.15">
      <c r="A1073" s="1">
        <v>47</v>
      </c>
      <c r="B1073" s="1" t="s">
        <v>342</v>
      </c>
      <c r="C1073" s="1">
        <v>12</v>
      </c>
      <c r="D1073" s="1" t="s">
        <v>25</v>
      </c>
      <c r="E1073" s="2"/>
      <c r="F1073" s="4">
        <f>IF(マンアワー!F1073&gt;0,LN(マンアワー!F1073),0)</f>
        <v>5.6626150910681625</v>
      </c>
      <c r="G1073" s="4">
        <f>IF(マンアワー!G1073&gt;0,LN(マンアワー!G1073),0)</f>
        <v>5.9621233603404997</v>
      </c>
      <c r="H1073" s="4">
        <f>IF(マンアワー!H1073&gt;0,LN(マンアワー!H1073),0)</f>
        <v>6.3743070838261566</v>
      </c>
      <c r="I1073" s="4">
        <f>IF(マンアワー!I1073&gt;0,LN(マンアワー!I1073),0)</f>
        <v>6.4643989485894728</v>
      </c>
      <c r="K1073" s="6"/>
      <c r="L1073" s="6">
        <f>F1073-F$1096</f>
        <v>-4.7529457550859808</v>
      </c>
      <c r="M1073" s="6">
        <f>G1073-G$1096</f>
        <v>-5.0187418105158033</v>
      </c>
      <c r="N1073" s="6">
        <f>H1073-H$1096</f>
        <v>-4.5086652781672267</v>
      </c>
      <c r="O1073" s="6">
        <f>I1073-I$1096</f>
        <v>-4.2290515885289377</v>
      </c>
    </row>
    <row r="1074" spans="1:15" x14ac:dyDescent="0.15">
      <c r="A1074" s="1">
        <v>47</v>
      </c>
      <c r="B1074" s="1" t="s">
        <v>340</v>
      </c>
      <c r="C1074" s="1">
        <v>13</v>
      </c>
      <c r="D1074" s="1" t="s">
        <v>26</v>
      </c>
      <c r="E1074" s="2"/>
      <c r="F1074" s="4">
        <f>IF(マンアワー!F1074&gt;0,LN(マンアワー!F1074),0)</f>
        <v>6.7690427397078361</v>
      </c>
      <c r="G1074" s="4">
        <f>IF(マンアワー!G1074&gt;0,LN(マンアワー!G1074),0)</f>
        <v>6.9696304957932815</v>
      </c>
      <c r="H1074" s="4">
        <f>IF(マンアワー!H1074&gt;0,LN(マンアワー!H1074),0)</f>
        <v>5.9755468569540566</v>
      </c>
      <c r="I1074" s="4">
        <f>IF(マンアワー!I1074&gt;0,LN(マンアワー!I1074),0)</f>
        <v>6.2811156380989424</v>
      </c>
      <c r="K1074" s="6"/>
      <c r="L1074" s="6">
        <f>F1074-F$1097</f>
        <v>-2.9970030065134745</v>
      </c>
      <c r="M1074" s="6">
        <f>G1074-G$1097</f>
        <v>-2.8457448666610299</v>
      </c>
      <c r="N1074" s="6">
        <f>H1074-H$1097</f>
        <v>-3.7569131789052728</v>
      </c>
      <c r="O1074" s="6">
        <f>I1074-I$1097</f>
        <v>-3.6578317424533342</v>
      </c>
    </row>
    <row r="1075" spans="1:15" x14ac:dyDescent="0.15">
      <c r="A1075" s="1">
        <v>47</v>
      </c>
      <c r="B1075" s="1" t="s">
        <v>340</v>
      </c>
      <c r="C1075" s="1">
        <v>14</v>
      </c>
      <c r="D1075" s="1" t="s">
        <v>27</v>
      </c>
      <c r="E1075" s="2"/>
      <c r="F1075" s="4">
        <f>IF(マンアワー!F1075&gt;0,LN(マンアワー!F1075),0)</f>
        <v>3.9290511179434526</v>
      </c>
      <c r="G1075" s="4">
        <f>IF(マンアワー!G1075&gt;0,LN(マンアワー!G1075),0)</f>
        <v>3.639999348178026</v>
      </c>
      <c r="H1075" s="4">
        <f>IF(マンアワー!H1075&gt;0,LN(マンアワー!H1075),0)</f>
        <v>3.5510865540019783</v>
      </c>
      <c r="I1075" s="4">
        <f>IF(マンアワー!I1075&gt;0,LN(マンアワー!I1075),0)</f>
        <v>5.7932331681841553</v>
      </c>
      <c r="K1075" s="6"/>
      <c r="L1075" s="6">
        <f>F1075-F$1098</f>
        <v>-4.4215530828399592</v>
      </c>
      <c r="M1075" s="6">
        <f>G1075-G$1098</f>
        <v>-4.9058398896357023</v>
      </c>
      <c r="N1075" s="6">
        <f>H1075-H$1098</f>
        <v>-4.6216306651963652</v>
      </c>
      <c r="O1075" s="6">
        <f>I1075-I$1098</f>
        <v>-2.3532550291802945</v>
      </c>
    </row>
    <row r="1076" spans="1:15" x14ac:dyDescent="0.15">
      <c r="A1076" s="1">
        <v>47</v>
      </c>
      <c r="B1076" s="1" t="s">
        <v>340</v>
      </c>
      <c r="C1076" s="1">
        <v>15</v>
      </c>
      <c r="D1076" s="1" t="s">
        <v>28</v>
      </c>
      <c r="E1076" s="2"/>
      <c r="F1076" s="4">
        <f>IF(マンアワー!F1076&gt;0,LN(マンアワー!F1076),0)</f>
        <v>9.6582390086505114</v>
      </c>
      <c r="G1076" s="4">
        <f>IF(マンアワー!G1076&gt;0,LN(マンアワー!G1076),0)</f>
        <v>9.8523372197311474</v>
      </c>
      <c r="H1076" s="4">
        <f>IF(マンアワー!H1076&gt;0,LN(マンアワー!H1076),0)</f>
        <v>9.5920619932407902</v>
      </c>
      <c r="I1076" s="4">
        <f>IF(マンアワー!I1076&gt;0,LN(マンアワー!I1076),0)</f>
        <v>9.4279599917488195</v>
      </c>
      <c r="K1076" s="6"/>
      <c r="L1076" s="6">
        <f>F1076-F$1099</f>
        <v>-1.6432715493766334</v>
      </c>
      <c r="M1076" s="6">
        <f>G1076-G$1099</f>
        <v>-1.4641192207233651</v>
      </c>
      <c r="N1076" s="6">
        <f>H1076-H$1099</f>
        <v>-1.4767856166492308</v>
      </c>
      <c r="O1076" s="6">
        <f>I1076-I$1099</f>
        <v>-1.3145480202359181</v>
      </c>
    </row>
    <row r="1077" spans="1:15" x14ac:dyDescent="0.15">
      <c r="A1077" s="1">
        <v>47</v>
      </c>
      <c r="B1077" s="1" t="s">
        <v>338</v>
      </c>
      <c r="C1077" s="1">
        <v>16</v>
      </c>
      <c r="D1077" s="1" t="s">
        <v>11</v>
      </c>
      <c r="E1077" s="2"/>
      <c r="F1077" s="4">
        <f>IF(マンアワー!F1077&gt;0,LN(マンアワー!F1077),0)</f>
        <v>11.954480269075027</v>
      </c>
      <c r="G1077" s="4">
        <f>IF(マンアワー!G1077&gt;0,LN(マンアワー!G1077),0)</f>
        <v>12.038122487683824</v>
      </c>
      <c r="H1077" s="4">
        <f>IF(マンアワー!H1077&gt;0,LN(マンアワー!H1077),0)</f>
        <v>11.902044704415312</v>
      </c>
      <c r="I1077" s="4">
        <f>IF(マンアワー!I1077&gt;0,LN(マンアワー!I1077),0)</f>
        <v>11.660755329337059</v>
      </c>
      <c r="K1077" s="6"/>
      <c r="L1077" s="6">
        <f>F1077-F$1100</f>
        <v>-0.33144951996311711</v>
      </c>
      <c r="M1077" s="6">
        <f>G1077-G$1100</f>
        <v>-0.22738297080210756</v>
      </c>
      <c r="N1077" s="6">
        <f>H1077-H$1100</f>
        <v>-0.34967735326651095</v>
      </c>
      <c r="O1077" s="6">
        <f>I1077-I$1100</f>
        <v>-0.30840361742240852</v>
      </c>
    </row>
    <row r="1078" spans="1:15" x14ac:dyDescent="0.15">
      <c r="A1078" s="1">
        <v>47</v>
      </c>
      <c r="B1078" s="1" t="s">
        <v>338</v>
      </c>
      <c r="C1078" s="1">
        <v>17</v>
      </c>
      <c r="D1078" s="1" t="s">
        <v>12</v>
      </c>
      <c r="E1078" s="2"/>
      <c r="F1078" s="4">
        <f>IF(マンアワー!F1078&gt;0,LN(マンアワー!F1078),0)</f>
        <v>8.8235801998856029</v>
      </c>
      <c r="G1078" s="4">
        <f>IF(マンアワー!G1078&gt;0,LN(マンアワー!G1078),0)</f>
        <v>8.9474911089537201</v>
      </c>
      <c r="H1078" s="4">
        <f>IF(マンアワー!H1078&gt;0,LN(マンアワー!H1078),0)</f>
        <v>9.0575386394725097</v>
      </c>
      <c r="I1078" s="4">
        <f>IF(マンアワー!I1078&gt;0,LN(マンアワー!I1078),0)</f>
        <v>9.0278254503568984</v>
      </c>
      <c r="K1078" s="6"/>
      <c r="L1078" s="6">
        <f>F1078-F$1101</f>
        <v>-0.51236011758120448</v>
      </c>
      <c r="M1078" s="6">
        <f>G1078-G$1101</f>
        <v>-0.49981968873968263</v>
      </c>
      <c r="N1078" s="6">
        <f>H1078-H$1101</f>
        <v>-0.43918282445661561</v>
      </c>
      <c r="O1078" s="6">
        <f>I1078-I$1101</f>
        <v>-0.4166988247199761</v>
      </c>
    </row>
    <row r="1079" spans="1:15" x14ac:dyDescent="0.15">
      <c r="A1079" s="1">
        <v>47</v>
      </c>
      <c r="B1079" s="1" t="s">
        <v>339</v>
      </c>
      <c r="C1079" s="1">
        <v>18</v>
      </c>
      <c r="D1079" s="1" t="s">
        <v>13</v>
      </c>
      <c r="E1079" s="2"/>
      <c r="F1079" s="4">
        <f>IF(マンアワー!F1079&gt;0,LN(マンアワー!F1079),0)</f>
        <v>12.105109925128506</v>
      </c>
      <c r="G1079" s="4">
        <f>IF(マンアワー!G1079&gt;0,LN(マンアワー!G1079),0)</f>
        <v>12.250235940556237</v>
      </c>
      <c r="H1079" s="4">
        <f>IF(マンアワー!H1079&gt;0,LN(マンアワー!H1079),0)</f>
        <v>12.161130937660369</v>
      </c>
      <c r="I1079" s="4">
        <f>IF(マンアワー!I1079&gt;0,LN(マンアワー!I1079),0)</f>
        <v>11.889950900464918</v>
      </c>
      <c r="K1079" s="6"/>
      <c r="L1079" s="6">
        <f>F1079-F$1102</f>
        <v>-0.60829995179730112</v>
      </c>
      <c r="M1079" s="6">
        <f>G1079-G$1102</f>
        <v>-0.39486879443091993</v>
      </c>
      <c r="N1079" s="6">
        <f>H1079-H$1102</f>
        <v>-0.34704691481599603</v>
      </c>
      <c r="O1079" s="6">
        <f>I1079-I$1102</f>
        <v>-0.44595482278575815</v>
      </c>
    </row>
    <row r="1080" spans="1:15" x14ac:dyDescent="0.15">
      <c r="A1080" s="1">
        <v>47</v>
      </c>
      <c r="B1080" s="1" t="s">
        <v>339</v>
      </c>
      <c r="C1080" s="1">
        <v>19</v>
      </c>
      <c r="D1080" s="1" t="s">
        <v>14</v>
      </c>
      <c r="E1080" s="2"/>
      <c r="F1080" s="4">
        <f>IF(マンアワー!F1080&gt;0,LN(マンアワー!F1080),0)</f>
        <v>9.8791522076228713</v>
      </c>
      <c r="G1080" s="4">
        <f>IF(マンアワー!G1080&gt;0,LN(マンアワー!G1080),0)</f>
        <v>10.246991860353651</v>
      </c>
      <c r="H1080" s="4">
        <f>IF(マンアワー!H1080&gt;0,LN(マンアワー!H1080),0)</f>
        <v>10.008192535471119</v>
      </c>
      <c r="I1080" s="4">
        <f>IF(マンアワー!I1080&gt;0,LN(マンアワー!I1080),0)</f>
        <v>10.094716538312069</v>
      </c>
      <c r="K1080" s="6"/>
      <c r="L1080" s="6">
        <f>F1080-F$1103</f>
        <v>-0.8587373850854334</v>
      </c>
      <c r="M1080" s="6">
        <f>G1080-G$1103</f>
        <v>-0.59710217112970376</v>
      </c>
      <c r="N1080" s="6">
        <f>H1080-H$1103</f>
        <v>-0.70686466171979845</v>
      </c>
      <c r="O1080" s="6">
        <f>I1080-I$1103</f>
        <v>-0.58006545825522338</v>
      </c>
    </row>
    <row r="1081" spans="1:15" x14ac:dyDescent="0.15">
      <c r="A1081" s="1">
        <v>47</v>
      </c>
      <c r="B1081" s="1" t="s">
        <v>343</v>
      </c>
      <c r="C1081" s="1">
        <v>20</v>
      </c>
      <c r="D1081" s="1" t="s">
        <v>15</v>
      </c>
      <c r="E1081" s="2"/>
      <c r="F1081" s="4">
        <f>IF(マンアワー!F1081&gt;0,LN(マンアワー!F1081),0)</f>
        <v>8.6480647553026859</v>
      </c>
      <c r="G1081" s="4">
        <f>IF(マンアワー!G1081&gt;0,LN(マンアワー!G1081),0)</f>
        <v>9.6836484382179098</v>
      </c>
      <c r="H1081" s="4">
        <f>IF(マンアワー!H1081&gt;0,LN(マンアワー!H1081),0)</f>
        <v>9.5842957848256702</v>
      </c>
      <c r="I1081" s="4">
        <f>IF(マンアワー!I1081&gt;0,LN(マンアワー!I1081),0)</f>
        <v>9.4896793176036862</v>
      </c>
      <c r="K1081" s="6"/>
      <c r="L1081" s="6">
        <f>F1081-F$1104</f>
        <v>-0.62829964186322229</v>
      </c>
      <c r="M1081" s="6">
        <f>G1081-G$1104</f>
        <v>1.6548685877991076E-2</v>
      </c>
      <c r="N1081" s="6">
        <f>H1081-H$1104</f>
        <v>-0.11853382313865346</v>
      </c>
      <c r="O1081" s="6">
        <f>I1081-I$1104</f>
        <v>-0.16749068061638184</v>
      </c>
    </row>
    <row r="1082" spans="1:15" x14ac:dyDescent="0.15">
      <c r="A1082" s="1">
        <v>47</v>
      </c>
      <c r="B1082" s="1" t="s">
        <v>339</v>
      </c>
      <c r="C1082" s="1">
        <v>21</v>
      </c>
      <c r="D1082" s="1" t="s">
        <v>16</v>
      </c>
      <c r="E1082" s="2"/>
      <c r="F1082" s="4">
        <f>IF(マンアワー!F1082&gt;0,LN(マンアワー!F1082),0)</f>
        <v>11.098114308959349</v>
      </c>
      <c r="G1082" s="4">
        <f>IF(マンアワー!G1082&gt;0,LN(マンアワー!G1082),0)</f>
        <v>11.275181737710867</v>
      </c>
      <c r="H1082" s="4">
        <f>IF(マンアワー!H1082&gt;0,LN(マンアワー!H1082),0)</f>
        <v>11.220165666602391</v>
      </c>
      <c r="I1082" s="4">
        <f>IF(マンアワー!I1082&gt;0,LN(マンアワー!I1082),0)</f>
        <v>11.091301224059222</v>
      </c>
      <c r="K1082" s="6"/>
      <c r="L1082" s="6">
        <f>F1082-F$1105</f>
        <v>-0.51633511664372023</v>
      </c>
      <c r="M1082" s="6">
        <f>G1082-G$1105</f>
        <v>-0.38091756296784851</v>
      </c>
      <c r="N1082" s="6">
        <f>H1082-H$1105</f>
        <v>-0.40011971371939836</v>
      </c>
      <c r="O1082" s="6">
        <f>I1082-I$1105</f>
        <v>-0.43984162790874848</v>
      </c>
    </row>
    <row r="1083" spans="1:15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2"/>
      <c r="F1083" s="4">
        <f>IF(マンアワー!F1083&gt;0,LN(マンアワー!F1083),0)</f>
        <v>12.308206357903194</v>
      </c>
      <c r="G1083" s="4">
        <f>IF(マンアワー!G1083&gt;0,LN(マンアワー!G1083),0)</f>
        <v>12.732333066356185</v>
      </c>
      <c r="H1083" s="4">
        <f>IF(マンアワー!H1083&gt;0,LN(マンアワー!H1083),0)</f>
        <v>12.89064839073149</v>
      </c>
      <c r="I1083" s="4">
        <f>IF(マンアワー!I1083&gt;0,LN(マンアワー!I1083),0)</f>
        <v>13.124109918888495</v>
      </c>
      <c r="K1083" s="6"/>
      <c r="L1083" s="6">
        <f>F1083-F$1106</f>
        <v>-0.50928223455942501</v>
      </c>
      <c r="M1083" s="6">
        <f>G1083-G$1106</f>
        <v>-0.33496516661778664</v>
      </c>
      <c r="N1083" s="6">
        <f>H1083-H$1106</f>
        <v>-0.29471078070340262</v>
      </c>
      <c r="O1083" s="6">
        <f>I1083-I$1106</f>
        <v>-0.1691594590370844</v>
      </c>
    </row>
    <row r="1084" spans="1:15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2"/>
      <c r="F1084" s="4">
        <f>IF(マンアワー!F1084&gt;0,LN(マンアワー!F1084),0)</f>
        <v>11.503724851770212</v>
      </c>
      <c r="G1084" s="4">
        <f>IF(マンアワー!G1084&gt;0,LN(マンアワー!G1084),0)</f>
        <v>11.573639235608544</v>
      </c>
      <c r="H1084" s="4">
        <f>IF(マンアワー!H1084&gt;0,LN(マンアワー!H1084),0)</f>
        <v>11.55367471161156</v>
      </c>
      <c r="I1084" s="4">
        <f>IF(マンアワー!I1084&gt;0,LN(マンアワー!I1084),0)</f>
        <v>11.334630120002005</v>
      </c>
      <c r="K1084" s="6"/>
      <c r="L1084" s="6">
        <f>F1084-F$1107</f>
        <v>-0.25307007005768867</v>
      </c>
      <c r="M1084" s="6">
        <f>G1084-G$1107</f>
        <v>-0.16499507875008135</v>
      </c>
      <c r="N1084" s="6">
        <f>H1084-H$1107</f>
        <v>-0.1079461496223697</v>
      </c>
      <c r="O1084" s="6">
        <f>I1084-I$1107</f>
        <v>-0.16224238622131537</v>
      </c>
    </row>
    <row r="1085" spans="1:15" x14ac:dyDescent="0.15">
      <c r="A1085" s="1">
        <v>0</v>
      </c>
      <c r="B1085" s="1" t="s">
        <v>33</v>
      </c>
      <c r="C1085" s="1">
        <v>1</v>
      </c>
      <c r="D1085" s="1" t="s">
        <v>9</v>
      </c>
      <c r="E1085" s="5">
        <f>AVERAGEIFS(E$4:E$1084,$C$4:$C$1084,"=1",E$4:E$1084,"&lt;&gt;0")</f>
        <v>12.828031640907477</v>
      </c>
      <c r="F1085" s="5">
        <f t="shared" ref="F1085:I1085" si="0">AVERAGEIFS(F$4:F$1084,$C$4:$C$1084,"=1",F$4:F$1084,"&lt;&gt;0")</f>
        <v>12.409602418084468</v>
      </c>
      <c r="G1085" s="5">
        <f t="shared" si="0"/>
        <v>12.006207084253822</v>
      </c>
      <c r="H1085" s="5">
        <f t="shared" si="0"/>
        <v>11.58105609472068</v>
      </c>
      <c r="I1085" s="5">
        <f t="shared" si="0"/>
        <v>11.342748878711236</v>
      </c>
    </row>
    <row r="1086" spans="1:15" x14ac:dyDescent="0.15">
      <c r="A1086" s="1">
        <v>0</v>
      </c>
      <c r="B1086" s="1" t="s">
        <v>33</v>
      </c>
      <c r="C1086" s="1">
        <v>2</v>
      </c>
      <c r="D1086" s="1" t="s">
        <v>10</v>
      </c>
      <c r="E1086" s="5">
        <f>AVERAGEIFS(E$4:E$1084,$C$4:$C$1084,"=2",E$4:E$1084,"&lt;&gt;0")</f>
        <v>8.8483263037060027</v>
      </c>
      <c r="F1086" s="5">
        <f t="shared" ref="F1086:I1086" si="1">AVERAGEIFS(F$4:F$1084,$C$4:$C$1084,"=2",F$4:F$1084,"&lt;&gt;0")</f>
        <v>8.3207215905853076</v>
      </c>
      <c r="G1086" s="5">
        <f t="shared" si="1"/>
        <v>8.0757322139651002</v>
      </c>
      <c r="H1086" s="5">
        <f t="shared" si="1"/>
        <v>7.7189445691879639</v>
      </c>
      <c r="I1086" s="5">
        <f t="shared" si="1"/>
        <v>6.9764138642373945</v>
      </c>
    </row>
    <row r="1087" spans="1:15" x14ac:dyDescent="0.15">
      <c r="A1087" s="1">
        <v>0</v>
      </c>
      <c r="B1087" s="1" t="s">
        <v>33</v>
      </c>
      <c r="C1087" s="1">
        <v>3</v>
      </c>
      <c r="D1087" s="1" t="s">
        <v>17</v>
      </c>
      <c r="E1087" s="5">
        <f>AVERAGEIFS(E$4:E$1084,$C$4:$C$1084,"=3",E$4:E$1084,"&lt;&gt;0")</f>
        <v>10.709546694273939</v>
      </c>
      <c r="F1087" s="5">
        <f t="shared" ref="F1087:I1087" si="2">AVERAGEIFS(F$4:F$1084,$C$4:$C$1084,"=3",F$4:F$1084,"&lt;&gt;0")</f>
        <v>10.71812872381124</v>
      </c>
      <c r="G1087" s="5">
        <f t="shared" si="2"/>
        <v>10.823899103347559</v>
      </c>
      <c r="H1087" s="5">
        <f t="shared" si="2"/>
        <v>10.726868392559977</v>
      </c>
      <c r="I1087" s="5">
        <f t="shared" si="2"/>
        <v>10.606515889905012</v>
      </c>
    </row>
    <row r="1088" spans="1:15" x14ac:dyDescent="0.15">
      <c r="A1088" s="1">
        <v>0</v>
      </c>
      <c r="B1088" s="1" t="s">
        <v>33</v>
      </c>
      <c r="C1088" s="1">
        <v>4</v>
      </c>
      <c r="D1088" s="1" t="s">
        <v>18</v>
      </c>
      <c r="E1088" s="5">
        <f>AVERAGEIFS(E$4:E$1084,$C$4:$C$1084,"=4",E$4:E$1084,"&lt;&gt;0")</f>
        <v>10.909067320212763</v>
      </c>
      <c r="F1088" s="5">
        <f t="shared" ref="F1088:I1088" si="3">AVERAGEIFS(F$4:F$1084,$C$4:$C$1084,"=4",F$4:F$1084,"&lt;&gt;0")</f>
        <v>10.856009872447428</v>
      </c>
      <c r="G1088" s="5">
        <f t="shared" si="3"/>
        <v>10.875111470822914</v>
      </c>
      <c r="H1088" s="5">
        <f t="shared" si="3"/>
        <v>10.217838131175311</v>
      </c>
      <c r="I1088" s="5">
        <f t="shared" si="3"/>
        <v>9.4351286425840133</v>
      </c>
    </row>
    <row r="1089" spans="1:9" x14ac:dyDescent="0.15">
      <c r="A1089" s="1">
        <v>0</v>
      </c>
      <c r="B1089" s="1" t="s">
        <v>33</v>
      </c>
      <c r="C1089" s="1">
        <v>5</v>
      </c>
      <c r="D1089" s="1" t="s">
        <v>19</v>
      </c>
      <c r="E1089" s="5">
        <f>AVERAGEIFS(E$4:E$1084,$C$4:$C$1084,"=5",E$4:E$1084,"&lt;&gt;0")</f>
        <v>9.3424578827506881</v>
      </c>
      <c r="F1089" s="5">
        <f t="shared" ref="F1089:I1089" si="4">AVERAGEIFS(F$4:F$1084,$C$4:$C$1084,"=5",F$4:F$1084,"&lt;&gt;0")</f>
        <v>9.1865785490785381</v>
      </c>
      <c r="G1089" s="5">
        <f t="shared" si="4"/>
        <v>9.2470047321385032</v>
      </c>
      <c r="H1089" s="5">
        <f t="shared" si="4"/>
        <v>9.0619092835617785</v>
      </c>
      <c r="I1089" s="5">
        <f t="shared" si="4"/>
        <v>8.7632401224083818</v>
      </c>
    </row>
    <row r="1090" spans="1:9" x14ac:dyDescent="0.15">
      <c r="A1090" s="1">
        <v>0</v>
      </c>
      <c r="B1090" s="1" t="s">
        <v>33</v>
      </c>
      <c r="C1090" s="1">
        <v>6</v>
      </c>
      <c r="D1090" s="1" t="s">
        <v>3</v>
      </c>
      <c r="E1090" s="5">
        <f>AVERAGEIFS(E$4:E$1084,$C$4:$C$1084,"=6",E$4:E$1084,"&lt;&gt;0")</f>
        <v>9.344748750668618</v>
      </c>
      <c r="F1090" s="5">
        <f t="shared" ref="F1090:I1090" si="5">AVERAGEIFS(F$4:F$1084,$C$4:$C$1084,"=6",F$4:F$1084,"&lt;&gt;0")</f>
        <v>9.1329762373913823</v>
      </c>
      <c r="G1090" s="5">
        <f t="shared" si="5"/>
        <v>9.1704798840720763</v>
      </c>
      <c r="H1090" s="5">
        <f t="shared" si="5"/>
        <v>9.1313351361603381</v>
      </c>
      <c r="I1090" s="5">
        <f t="shared" si="5"/>
        <v>8.9936328610176712</v>
      </c>
    </row>
    <row r="1091" spans="1:9" x14ac:dyDescent="0.15">
      <c r="A1091" s="1">
        <v>0</v>
      </c>
      <c r="B1091" s="1" t="s">
        <v>33</v>
      </c>
      <c r="C1091" s="1">
        <v>7</v>
      </c>
      <c r="D1091" s="1" t="s">
        <v>20</v>
      </c>
      <c r="E1091" s="5">
        <f>AVERAGEIFS(E$4:E$1084,$C$4:$C$1084,"=7",E$4:E$1084,"&lt;&gt;0")</f>
        <v>6.5019514366851237</v>
      </c>
      <c r="F1091" s="5">
        <f t="shared" ref="F1091:I1091" si="6">AVERAGEIFS(F$4:F$1084,$C$4:$C$1084,"=7",F$4:F$1084,"&lt;&gt;0")</f>
        <v>6.545302355639234</v>
      </c>
      <c r="G1091" s="5">
        <f t="shared" si="6"/>
        <v>6.4270300740630244</v>
      </c>
      <c r="H1091" s="5">
        <f t="shared" si="6"/>
        <v>6.3228572340521216</v>
      </c>
      <c r="I1091" s="5">
        <f t="shared" si="6"/>
        <v>6.2173414984821012</v>
      </c>
    </row>
    <row r="1092" spans="1:9" x14ac:dyDescent="0.15">
      <c r="A1092" s="1">
        <v>0</v>
      </c>
      <c r="B1092" s="1" t="s">
        <v>33</v>
      </c>
      <c r="C1092" s="1">
        <v>8</v>
      </c>
      <c r="D1092" s="1" t="s">
        <v>21</v>
      </c>
      <c r="E1092" s="5">
        <f>AVERAGEIFS(E$4:E$1084,$C$4:$C$1084,"=8",E$4:E$1084,"&lt;&gt;0")</f>
        <v>9.9897417562336042</v>
      </c>
      <c r="F1092" s="5">
        <f t="shared" ref="F1092:I1092" si="7">AVERAGEIFS(F$4:F$1084,$C$4:$C$1084,"=8",F$4:F$1084,"&lt;&gt;0")</f>
        <v>9.9796051590368471</v>
      </c>
      <c r="G1092" s="5">
        <f t="shared" si="7"/>
        <v>9.8863757743346987</v>
      </c>
      <c r="H1092" s="5">
        <f t="shared" si="7"/>
        <v>9.6250352116672708</v>
      </c>
      <c r="I1092" s="5">
        <f t="shared" si="7"/>
        <v>9.1635670516912846</v>
      </c>
    </row>
    <row r="1093" spans="1:9" x14ac:dyDescent="0.15">
      <c r="A1093" s="1">
        <v>0</v>
      </c>
      <c r="B1093" s="1" t="s">
        <v>33</v>
      </c>
      <c r="C1093" s="1">
        <v>9</v>
      </c>
      <c r="D1093" s="1" t="s">
        <v>22</v>
      </c>
      <c r="E1093" s="5">
        <f>AVERAGEIFS(E$4:E$1084,$C$4:$C$1084,"=9",E$4:E$1084,"&lt;&gt;0")</f>
        <v>9.9339250545160276</v>
      </c>
      <c r="F1093" s="5">
        <f t="shared" ref="F1093:I1093" si="8">AVERAGEIFS(F$4:F$1084,$C$4:$C$1084,"=9",F$4:F$1084,"&lt;&gt;0")</f>
        <v>9.6928351502684258</v>
      </c>
      <c r="G1093" s="5">
        <f t="shared" si="8"/>
        <v>9.5439138645084274</v>
      </c>
      <c r="H1093" s="5">
        <f t="shared" si="8"/>
        <v>9.3271050405401965</v>
      </c>
      <c r="I1093" s="5">
        <f t="shared" si="8"/>
        <v>9.3461047947293601</v>
      </c>
    </row>
    <row r="1094" spans="1:9" x14ac:dyDescent="0.15">
      <c r="A1094" s="1">
        <v>0</v>
      </c>
      <c r="B1094" s="1" t="s">
        <v>33</v>
      </c>
      <c r="C1094" s="1">
        <v>10</v>
      </c>
      <c r="D1094" s="1" t="s">
        <v>23</v>
      </c>
      <c r="E1094" s="5">
        <f>AVERAGEIFS(E$4:E$1084,$C$4:$C$1084,"=10",E$4:E$1084,"&lt;&gt;0")</f>
        <v>10.10871446142697</v>
      </c>
      <c r="F1094" s="5">
        <f t="shared" ref="F1094:I1094" si="9">AVERAGEIFS(F$4:F$1084,$C$4:$C$1084,"=10",F$4:F$1084,"&lt;&gt;0")</f>
        <v>10.059694530862057</v>
      </c>
      <c r="G1094" s="5">
        <f t="shared" si="9"/>
        <v>10.297473023282363</v>
      </c>
      <c r="H1094" s="5">
        <f t="shared" si="9"/>
        <v>10.112862938680882</v>
      </c>
      <c r="I1094" s="5">
        <f t="shared" si="9"/>
        <v>9.8584609728444299</v>
      </c>
    </row>
    <row r="1095" spans="1:9" x14ac:dyDescent="0.15">
      <c r="A1095" s="1">
        <v>0</v>
      </c>
      <c r="B1095" s="1" t="s">
        <v>33</v>
      </c>
      <c r="C1095" s="1">
        <v>11</v>
      </c>
      <c r="D1095" s="1" t="s">
        <v>24</v>
      </c>
      <c r="E1095" s="5">
        <f>AVERAGEIFS(E$4:E$1084,$C$4:$C$1084,"=11",E$4:E$1084,"&lt;&gt;0")</f>
        <v>10.19457245073289</v>
      </c>
      <c r="F1095" s="5">
        <f t="shared" ref="F1095:I1095" si="10">AVERAGEIFS(F$4:F$1084,$C$4:$C$1084,"=11",F$4:F$1084,"&lt;&gt;0")</f>
        <v>10.254369631212624</v>
      </c>
      <c r="G1095" s="5">
        <f t="shared" si="10"/>
        <v>10.476954758913477</v>
      </c>
      <c r="H1095" s="5">
        <f t="shared" si="10"/>
        <v>10.406884739791979</v>
      </c>
      <c r="I1095" s="5">
        <f t="shared" si="10"/>
        <v>10.276391468207427</v>
      </c>
    </row>
    <row r="1096" spans="1:9" x14ac:dyDescent="0.15">
      <c r="A1096" s="1">
        <v>0</v>
      </c>
      <c r="B1096" s="1" t="s">
        <v>33</v>
      </c>
      <c r="C1096" s="1">
        <v>12</v>
      </c>
      <c r="D1096" s="1" t="s">
        <v>25</v>
      </c>
      <c r="E1096" s="5">
        <f>AVERAGEIFS(E$4:E$1084,$C$4:$C$1084,"=12",E$4:E$1084,"&lt;&gt;0")</f>
        <v>10.188888471709186</v>
      </c>
      <c r="F1096" s="5">
        <f t="shared" ref="F1096:I1096" si="11">AVERAGEIFS(F$4:F$1084,$C$4:$C$1084,"=12",F$4:F$1084,"&lt;&gt;0")</f>
        <v>10.415560846154143</v>
      </c>
      <c r="G1096" s="5">
        <f t="shared" si="11"/>
        <v>10.980865170856303</v>
      </c>
      <c r="H1096" s="5">
        <f t="shared" si="11"/>
        <v>10.882972361993383</v>
      </c>
      <c r="I1096" s="5">
        <f t="shared" si="11"/>
        <v>10.693450537118411</v>
      </c>
    </row>
    <row r="1097" spans="1:9" x14ac:dyDescent="0.15">
      <c r="A1097" s="1">
        <v>0</v>
      </c>
      <c r="B1097" s="1" t="s">
        <v>33</v>
      </c>
      <c r="C1097" s="1">
        <v>13</v>
      </c>
      <c r="D1097" s="1" t="s">
        <v>26</v>
      </c>
      <c r="E1097" s="5">
        <f>AVERAGEIFS(E$4:E$1084,$C$4:$C$1084,"=13",E$4:E$1084,"&lt;&gt;0")</f>
        <v>9.6335499382184526</v>
      </c>
      <c r="F1097" s="5">
        <f t="shared" ref="F1097:I1097" si="12">AVERAGEIFS(F$4:F$1084,$C$4:$C$1084,"=13",F$4:F$1084,"&lt;&gt;0")</f>
        <v>9.7660457462213106</v>
      </c>
      <c r="G1097" s="5">
        <f t="shared" si="12"/>
        <v>9.8153753624543114</v>
      </c>
      <c r="H1097" s="5">
        <f t="shared" si="12"/>
        <v>9.7324600358593294</v>
      </c>
      <c r="I1097" s="5">
        <f t="shared" si="12"/>
        <v>9.9389473805522766</v>
      </c>
    </row>
    <row r="1098" spans="1:9" x14ac:dyDescent="0.15">
      <c r="A1098" s="1">
        <v>0</v>
      </c>
      <c r="B1098" s="1" t="s">
        <v>33</v>
      </c>
      <c r="C1098" s="1">
        <v>14</v>
      </c>
      <c r="D1098" s="1" t="s">
        <v>27</v>
      </c>
      <c r="E1098" s="5">
        <f>AVERAGEIFS(E$4:E$1084,$C$4:$C$1084,"=14",E$4:E$1084,"&lt;&gt;0")</f>
        <v>7.9551318444090215</v>
      </c>
      <c r="F1098" s="5">
        <f t="shared" ref="F1098:I1098" si="13">AVERAGEIFS(F$4:F$1084,$C$4:$C$1084,"=14",F$4:F$1084,"&lt;&gt;0")</f>
        <v>8.3506042007834118</v>
      </c>
      <c r="G1098" s="5">
        <f t="shared" si="13"/>
        <v>8.5458392378137287</v>
      </c>
      <c r="H1098" s="5">
        <f t="shared" si="13"/>
        <v>8.1727172191983435</v>
      </c>
      <c r="I1098" s="5">
        <f t="shared" si="13"/>
        <v>8.1464881973644498</v>
      </c>
    </row>
    <row r="1099" spans="1:9" x14ac:dyDescent="0.15">
      <c r="A1099" s="1">
        <v>0</v>
      </c>
      <c r="B1099" s="1" t="s">
        <v>33</v>
      </c>
      <c r="C1099" s="1">
        <v>15</v>
      </c>
      <c r="D1099" s="1" t="s">
        <v>28</v>
      </c>
      <c r="E1099" s="5">
        <f>AVERAGEIFS(E$4:E$1084,$C$4:$C$1084,"=15",E$4:E$1084,"&lt;&gt;0")</f>
        <v>11.373189570691597</v>
      </c>
      <c r="F1099" s="5">
        <f t="shared" ref="F1099:I1099" si="14">AVERAGEIFS(F$4:F$1084,$C$4:$C$1084,"=15",F$4:F$1084,"&lt;&gt;0")</f>
        <v>11.301510558027145</v>
      </c>
      <c r="G1099" s="5">
        <f t="shared" si="14"/>
        <v>11.316456440454512</v>
      </c>
      <c r="H1099" s="5">
        <f t="shared" si="14"/>
        <v>11.068847609890021</v>
      </c>
      <c r="I1099" s="5">
        <f t="shared" si="14"/>
        <v>10.742508011984738</v>
      </c>
    </row>
    <row r="1100" spans="1:9" x14ac:dyDescent="0.15">
      <c r="A1100" s="1">
        <v>0</v>
      </c>
      <c r="B1100" s="1" t="s">
        <v>33</v>
      </c>
      <c r="C1100" s="1">
        <v>16</v>
      </c>
      <c r="D1100" s="1" t="s">
        <v>11</v>
      </c>
      <c r="E1100" s="5">
        <f>AVERAGEIFS(E$4:E$1084,$C$4:$C$1084,"=16",E$4:E$1084,"&lt;&gt;0")</f>
        <v>11.982293644565344</v>
      </c>
      <c r="F1100" s="5">
        <f t="shared" ref="F1100:I1100" si="15">AVERAGEIFS(F$4:F$1084,$C$4:$C$1084,"=16",F$4:F$1084,"&lt;&gt;0")</f>
        <v>12.285929789038144</v>
      </c>
      <c r="G1100" s="5">
        <f t="shared" si="15"/>
        <v>12.265505458485931</v>
      </c>
      <c r="H1100" s="5">
        <f t="shared" si="15"/>
        <v>12.251722057681823</v>
      </c>
      <c r="I1100" s="5">
        <f t="shared" si="15"/>
        <v>11.969158946759467</v>
      </c>
    </row>
    <row r="1101" spans="1:9" x14ac:dyDescent="0.15">
      <c r="A1101" s="1">
        <v>0</v>
      </c>
      <c r="B1101" s="1" t="s">
        <v>33</v>
      </c>
      <c r="C1101" s="1">
        <v>17</v>
      </c>
      <c r="D1101" s="1" t="s">
        <v>12</v>
      </c>
      <c r="E1101" s="5">
        <f>AVERAGEIFS(E$4:E$1084,$C$4:$C$1084,"=17",E$4:E$1084,"&lt;&gt;0")</f>
        <v>9.1725053362055853</v>
      </c>
      <c r="F1101" s="5">
        <f t="shared" ref="F1101:I1101" si="16">AVERAGEIFS(F$4:F$1084,$C$4:$C$1084,"=17",F$4:F$1084,"&lt;&gt;0")</f>
        <v>9.3359403174668074</v>
      </c>
      <c r="G1101" s="5">
        <f t="shared" si="16"/>
        <v>9.4473107976934028</v>
      </c>
      <c r="H1101" s="5">
        <f t="shared" si="16"/>
        <v>9.4967214639291253</v>
      </c>
      <c r="I1101" s="5">
        <f t="shared" si="16"/>
        <v>9.4445242750768745</v>
      </c>
    </row>
    <row r="1102" spans="1:9" x14ac:dyDescent="0.15">
      <c r="A1102" s="1">
        <v>0</v>
      </c>
      <c r="B1102" s="1" t="s">
        <v>33</v>
      </c>
      <c r="C1102" s="1">
        <v>18</v>
      </c>
      <c r="D1102" s="1" t="s">
        <v>13</v>
      </c>
      <c r="E1102" s="5">
        <f>AVERAGEIFS(E$4:E$1084,$C$4:$C$1084,"=18",E$4:E$1084,"&lt;&gt;0")</f>
        <v>12.588580473982313</v>
      </c>
      <c r="F1102" s="5">
        <f t="shared" ref="F1102:I1102" si="17">AVERAGEIFS(F$4:F$1084,$C$4:$C$1084,"=18",F$4:F$1084,"&lt;&gt;0")</f>
        <v>12.713409876925807</v>
      </c>
      <c r="G1102" s="5">
        <f t="shared" si="17"/>
        <v>12.645104734987157</v>
      </c>
      <c r="H1102" s="5">
        <f t="shared" si="17"/>
        <v>12.508177852476365</v>
      </c>
      <c r="I1102" s="5">
        <f t="shared" si="17"/>
        <v>12.335905723250676</v>
      </c>
    </row>
    <row r="1103" spans="1:9" x14ac:dyDescent="0.15">
      <c r="A1103" s="1">
        <v>0</v>
      </c>
      <c r="B1103" s="1" t="s">
        <v>33</v>
      </c>
      <c r="C1103" s="1">
        <v>19</v>
      </c>
      <c r="D1103" s="1" t="s">
        <v>14</v>
      </c>
      <c r="E1103" s="5">
        <f>AVERAGEIFS(E$4:E$1084,$C$4:$C$1084,"=19",E$4:E$1084,"&lt;&gt;0")</f>
        <v>10.45280515633571</v>
      </c>
      <c r="F1103" s="5">
        <f t="shared" ref="F1103:I1103" si="18">AVERAGEIFS(F$4:F$1084,$C$4:$C$1084,"=19",F$4:F$1084,"&lt;&gt;0")</f>
        <v>10.737889592708305</v>
      </c>
      <c r="G1103" s="5">
        <f t="shared" si="18"/>
        <v>10.844094031483355</v>
      </c>
      <c r="H1103" s="5">
        <f t="shared" si="18"/>
        <v>10.715057197190918</v>
      </c>
      <c r="I1103" s="5">
        <f t="shared" si="18"/>
        <v>10.674781996567292</v>
      </c>
    </row>
    <row r="1104" spans="1:9" x14ac:dyDescent="0.15">
      <c r="A1104" s="1">
        <v>0</v>
      </c>
      <c r="B1104" s="1" t="s">
        <v>33</v>
      </c>
      <c r="C1104" s="1">
        <v>20</v>
      </c>
      <c r="D1104" s="1" t="s">
        <v>15</v>
      </c>
      <c r="E1104" s="5">
        <f>AVERAGEIFS(E$4:E$1084,$C$4:$C$1084,"=20",E$4:E$1084,"&lt;&gt;0")</f>
        <v>8.6710634866598859</v>
      </c>
      <c r="F1104" s="5">
        <f t="shared" ref="F1104:I1104" si="19">AVERAGEIFS(F$4:F$1084,$C$4:$C$1084,"=20",F$4:F$1084,"&lt;&gt;0")</f>
        <v>9.2763643971659082</v>
      </c>
      <c r="G1104" s="5">
        <f t="shared" si="19"/>
        <v>9.6670997523399187</v>
      </c>
      <c r="H1104" s="5">
        <f t="shared" si="19"/>
        <v>9.7028296079643237</v>
      </c>
      <c r="I1104" s="5">
        <f t="shared" si="19"/>
        <v>9.6571699982200681</v>
      </c>
    </row>
    <row r="1105" spans="1:9" x14ac:dyDescent="0.15">
      <c r="A1105" s="1">
        <v>0</v>
      </c>
      <c r="B1105" s="1" t="s">
        <v>33</v>
      </c>
      <c r="C1105" s="1">
        <v>21</v>
      </c>
      <c r="D1105" s="1" t="s">
        <v>16</v>
      </c>
      <c r="E1105" s="5">
        <f>AVERAGEIFS(E$4:E$1084,$C$4:$C$1084,"=21",E$4:E$1084,"&lt;&gt;0")</f>
        <v>11.560170377724488</v>
      </c>
      <c r="F1105" s="5">
        <f t="shared" ref="F1105:I1105" si="20">AVERAGEIFS(F$4:F$1084,$C$4:$C$1084,"=21",F$4:F$1084,"&lt;&gt;0")</f>
        <v>11.61444942560307</v>
      </c>
      <c r="G1105" s="5">
        <f t="shared" si="20"/>
        <v>11.656099300678715</v>
      </c>
      <c r="H1105" s="5">
        <f t="shared" si="20"/>
        <v>11.620285380321789</v>
      </c>
      <c r="I1105" s="5">
        <f t="shared" si="20"/>
        <v>11.531142851967971</v>
      </c>
    </row>
    <row r="1106" spans="1:9" x14ac:dyDescent="0.15">
      <c r="A1106" s="1">
        <v>0</v>
      </c>
      <c r="B1106" s="1" t="s">
        <v>33</v>
      </c>
      <c r="C1106" s="1">
        <v>22</v>
      </c>
      <c r="D1106" s="1" t="s">
        <v>8</v>
      </c>
      <c r="E1106" s="5">
        <f>AVERAGEIFS(E$4:E$1084,$C$4:$C$1084,"=22",E$4:E$1084,"&lt;&gt;0")</f>
        <v>12.563218389375999</v>
      </c>
      <c r="F1106" s="5">
        <f t="shared" ref="F1106:I1106" si="21">AVERAGEIFS(F$4:F$1084,$C$4:$C$1084,"=22",F$4:F$1084,"&lt;&gt;0")</f>
        <v>12.817488592462619</v>
      </c>
      <c r="G1106" s="5">
        <f t="shared" si="21"/>
        <v>13.067298232973972</v>
      </c>
      <c r="H1106" s="5">
        <f t="shared" si="21"/>
        <v>13.185359171434893</v>
      </c>
      <c r="I1106" s="5">
        <f t="shared" si="21"/>
        <v>13.293269377925579</v>
      </c>
    </row>
    <row r="1107" spans="1:9" x14ac:dyDescent="0.15">
      <c r="A1107" s="1">
        <v>0</v>
      </c>
      <c r="B1107" s="1" t="s">
        <v>33</v>
      </c>
      <c r="C1107" s="1">
        <v>23</v>
      </c>
      <c r="D1107" s="1" t="s">
        <v>29</v>
      </c>
      <c r="E1107" s="5">
        <f>AVERAGEIFS(E$4:E$1084,$C$4:$C$1084,"=23",E$4:E$1084,"&lt;&gt;0")</f>
        <v>11.610727370657003</v>
      </c>
      <c r="F1107" s="5">
        <f t="shared" ref="F1107:I1107" si="22">AVERAGEIFS(F$4:F$1084,$C$4:$C$1084,"=23",F$4:F$1084,"&lt;&gt;0")</f>
        <v>11.7567949218279</v>
      </c>
      <c r="G1107" s="5">
        <f t="shared" si="22"/>
        <v>11.738634314358626</v>
      </c>
      <c r="H1107" s="5">
        <f t="shared" si="22"/>
        <v>11.66162086123393</v>
      </c>
      <c r="I1107" s="5">
        <f t="shared" si="22"/>
        <v>11.496872506223321</v>
      </c>
    </row>
  </sheetData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5"/>
  <dimension ref="A1:Q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 x14ac:dyDescent="0.15">
      <c r="A1" s="1" t="s">
        <v>459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 x14ac:dyDescent="0.15">
      <c r="A4" s="1">
        <v>1</v>
      </c>
      <c r="B4" s="1" t="s">
        <v>2</v>
      </c>
      <c r="C4" s="1">
        <v>1</v>
      </c>
      <c r="D4" s="1" t="s">
        <v>9</v>
      </c>
      <c r="E4" s="6">
        <f>'質格差指数（労働）'!E4</f>
        <v>0.40653640694629523</v>
      </c>
      <c r="F4" s="6">
        <f>'質格差指数（労働）'!F4</f>
        <v>0.40690580611925298</v>
      </c>
      <c r="G4" s="6">
        <f>'質格差指数（労働）'!G4</f>
        <v>0.461197619215586</v>
      </c>
      <c r="H4" s="6">
        <f>'質格差指数（労働）'!H4</f>
        <v>0.42790819494084797</v>
      </c>
      <c r="I4" s="6">
        <f>'質格差指数（労働）'!I4</f>
        <v>0.31805489442038198</v>
      </c>
    </row>
    <row r="5" spans="1:9" x14ac:dyDescent="0.15">
      <c r="A5" s="1">
        <v>1</v>
      </c>
      <c r="B5" s="1" t="s">
        <v>2</v>
      </c>
      <c r="C5" s="1">
        <v>2</v>
      </c>
      <c r="D5" s="1" t="s">
        <v>10</v>
      </c>
      <c r="E5" s="6">
        <f>'質格差指数（労働）'!E5</f>
        <v>0.12553266370624799</v>
      </c>
      <c r="F5" s="6">
        <f>'質格差指数（労働）'!F5</f>
        <v>6.1782709515406403E-2</v>
      </c>
      <c r="G5" s="6">
        <f>'質格差指数（労働）'!G5</f>
        <v>1.8850404409249701E-3</v>
      </c>
      <c r="H5" s="6">
        <f>'質格差指数（労働）'!H5</f>
        <v>-0.178982736006184</v>
      </c>
      <c r="I5" s="6">
        <f>'質格差指数（労働）'!I5</f>
        <v>-0.49092703398799498</v>
      </c>
    </row>
    <row r="6" spans="1:9" x14ac:dyDescent="0.15">
      <c r="A6" s="1">
        <v>1</v>
      </c>
      <c r="B6" s="1" t="s">
        <v>7</v>
      </c>
      <c r="C6" s="1">
        <v>3</v>
      </c>
      <c r="D6" s="1" t="s">
        <v>17</v>
      </c>
      <c r="E6" s="6">
        <f>'質格差指数（労働）'!E6</f>
        <v>3.8291841854916714E-2</v>
      </c>
      <c r="F6" s="6">
        <f>'質格差指数（労働）'!F6</f>
        <v>6.0156144877289798E-2</v>
      </c>
      <c r="G6" s="6">
        <f>'質格差指数（労働）'!G6</f>
        <v>2.2766081460515099E-2</v>
      </c>
      <c r="H6" s="6">
        <f>'質格差指数（労働）'!H6</f>
        <v>-1.41488646823618E-3</v>
      </c>
      <c r="I6" s="6">
        <f>'質格差指数（労働）'!I6</f>
        <v>5.3905662124304997E-3</v>
      </c>
    </row>
    <row r="7" spans="1:9" x14ac:dyDescent="0.15">
      <c r="A7" s="1">
        <v>1</v>
      </c>
      <c r="B7" s="1" t="s">
        <v>7</v>
      </c>
      <c r="C7" s="1">
        <v>4</v>
      </c>
      <c r="D7" s="1" t="s">
        <v>18</v>
      </c>
      <c r="E7" s="6">
        <f>'質格差指数（労働）'!E7</f>
        <v>0.1661072419311416</v>
      </c>
      <c r="F7" s="6">
        <f>'質格差指数（労働）'!F7</f>
        <v>0.158921899820271</v>
      </c>
      <c r="G7" s="6">
        <f>'質格差指数（労働）'!G7</f>
        <v>0.141984467515399</v>
      </c>
      <c r="H7" s="6">
        <f>'質格差指数（労働）'!H7</f>
        <v>5.0852281531653297E-2</v>
      </c>
      <c r="I7" s="6">
        <f>'質格差指数（労働）'!I7</f>
        <v>8.7324043552036906E-2</v>
      </c>
    </row>
    <row r="8" spans="1:9" x14ac:dyDescent="0.15">
      <c r="A8" s="1">
        <v>1</v>
      </c>
      <c r="B8" s="1" t="s">
        <v>7</v>
      </c>
      <c r="C8" s="1">
        <v>5</v>
      </c>
      <c r="D8" s="1" t="s">
        <v>19</v>
      </c>
      <c r="E8" s="6">
        <f>'質格差指数（労働）'!E8</f>
        <v>0.274468584539519</v>
      </c>
      <c r="F8" s="6">
        <f>'質格差指数（労働）'!F8</f>
        <v>0.13440071365984299</v>
      </c>
      <c r="G8" s="6">
        <f>'質格差指数（労働）'!G8</f>
        <v>0.15454421514639999</v>
      </c>
      <c r="H8" s="6">
        <f>'質格差指数（労働）'!H8</f>
        <v>0.12329693402922499</v>
      </c>
      <c r="I8" s="6">
        <f>'質格差指数（労働）'!I8</f>
        <v>9.0648731430023402E-2</v>
      </c>
    </row>
    <row r="9" spans="1:9" x14ac:dyDescent="0.15">
      <c r="A9" s="1">
        <v>1</v>
      </c>
      <c r="B9" s="1" t="s">
        <v>7</v>
      </c>
      <c r="C9" s="1">
        <v>6</v>
      </c>
      <c r="D9" s="1" t="s">
        <v>3</v>
      </c>
      <c r="E9" s="6">
        <f>'質格差指数（労働）'!E9</f>
        <v>0.14690945860375818</v>
      </c>
      <c r="F9" s="6">
        <f>'質格差指数（労働）'!F9</f>
        <v>-0.103586987677998</v>
      </c>
      <c r="G9" s="6">
        <f>'質格差指数（労働）'!G9</f>
        <v>-5.7772096137678697E-2</v>
      </c>
      <c r="H9" s="6">
        <f>'質格差指数（労働）'!H9</f>
        <v>-0.106160306975755</v>
      </c>
      <c r="I9" s="6">
        <f>'質格差指数（労働）'!I9</f>
        <v>-1.5647960061058099E-2</v>
      </c>
    </row>
    <row r="10" spans="1:9" x14ac:dyDescent="0.15">
      <c r="A10" s="1">
        <v>1</v>
      </c>
      <c r="B10" s="1" t="s">
        <v>7</v>
      </c>
      <c r="C10" s="1">
        <v>7</v>
      </c>
      <c r="D10" s="1" t="s">
        <v>20</v>
      </c>
      <c r="E10" s="6">
        <f>'質格差指数（労働）'!E10</f>
        <v>-0.3347715082167001</v>
      </c>
      <c r="F10" s="6">
        <f>'質格差指数（労働）'!F10</f>
        <v>-1.2184103475066801</v>
      </c>
      <c r="G10" s="6">
        <f>'質格差指数（労働）'!G10</f>
        <v>-0.93226472606646404</v>
      </c>
      <c r="H10" s="6">
        <f>'質格差指数（労働）'!H10</f>
        <v>-0.66434715274400502</v>
      </c>
      <c r="I10" s="6">
        <f>'質格差指数（労働）'!I10</f>
        <v>-0.60843501706869296</v>
      </c>
    </row>
    <row r="11" spans="1:9" x14ac:dyDescent="0.15">
      <c r="A11" s="1">
        <v>1</v>
      </c>
      <c r="B11" s="1" t="s">
        <v>7</v>
      </c>
      <c r="C11" s="1">
        <v>8</v>
      </c>
      <c r="D11" s="1" t="s">
        <v>21</v>
      </c>
      <c r="E11" s="6">
        <f>'質格差指数（労働）'!E11</f>
        <v>7.536978356774203E-2</v>
      </c>
      <c r="F11" s="6">
        <f>'質格差指数（労働）'!F11</f>
        <v>3.7871661365582697E-2</v>
      </c>
      <c r="G11" s="6">
        <f>'質格差指数（労働）'!G11</f>
        <v>4.9178269568397902E-2</v>
      </c>
      <c r="H11" s="6">
        <f>'質格差指数（労働）'!H11</f>
        <v>7.6248190075536196E-2</v>
      </c>
      <c r="I11" s="6">
        <f>'質格差指数（労働）'!I11</f>
        <v>3.9583777138433598E-2</v>
      </c>
    </row>
    <row r="12" spans="1:9" x14ac:dyDescent="0.15">
      <c r="A12" s="1">
        <v>1</v>
      </c>
      <c r="B12" s="1" t="s">
        <v>7</v>
      </c>
      <c r="C12" s="1">
        <v>9</v>
      </c>
      <c r="D12" s="1" t="s">
        <v>22</v>
      </c>
      <c r="E12" s="6">
        <f>'質格差指数（労働）'!E12</f>
        <v>0.1270725139394028</v>
      </c>
      <c r="F12" s="6">
        <f>'質格差指数（労働）'!F12</f>
        <v>1.7646299152914598E-2</v>
      </c>
      <c r="G12" s="6">
        <f>'質格差指数（労働）'!G12</f>
        <v>3.39214489605663E-2</v>
      </c>
      <c r="H12" s="6">
        <f>'質格差指数（労働）'!H12</f>
        <v>-4.8104904309294302E-2</v>
      </c>
      <c r="I12" s="6">
        <f>'質格差指数（労働）'!I12</f>
        <v>3.2491827222051899E-2</v>
      </c>
    </row>
    <row r="13" spans="1:9" x14ac:dyDescent="0.15">
      <c r="A13" s="1">
        <v>1</v>
      </c>
      <c r="B13" s="1" t="s">
        <v>7</v>
      </c>
      <c r="C13" s="1">
        <v>10</v>
      </c>
      <c r="D13" s="1" t="s">
        <v>23</v>
      </c>
      <c r="E13" s="6">
        <f>'質格差指数（労働）'!E13</f>
        <v>5.4827442704883898E-2</v>
      </c>
      <c r="F13" s="6">
        <f>'質格差指数（労働）'!F13</f>
        <v>7.2938695731012498E-2</v>
      </c>
      <c r="G13" s="6">
        <f>'質格差指数（労働）'!G13</f>
        <v>9.6228104202526005E-2</v>
      </c>
      <c r="H13" s="6">
        <f>'質格差指数（労働）'!H13</f>
        <v>5.38023093863386E-2</v>
      </c>
      <c r="I13" s="6">
        <f>'質格差指数（労働）'!I13</f>
        <v>5.58509385890648E-2</v>
      </c>
    </row>
    <row r="14" spans="1:9" x14ac:dyDescent="0.15">
      <c r="A14" s="1">
        <v>1</v>
      </c>
      <c r="B14" s="1" t="s">
        <v>7</v>
      </c>
      <c r="C14" s="1">
        <v>11</v>
      </c>
      <c r="D14" s="1" t="s">
        <v>24</v>
      </c>
      <c r="E14" s="6">
        <f>'質格差指数（労働）'!E14</f>
        <v>3.9794075622795688E-2</v>
      </c>
      <c r="F14" s="6">
        <f>'質格差指数（労働）'!F14</f>
        <v>-1.8863045955039601E-2</v>
      </c>
      <c r="G14" s="6">
        <f>'質格差指数（労働）'!G14</f>
        <v>3.4464119790410898E-2</v>
      </c>
      <c r="H14" s="6">
        <f>'質格差指数（労働）'!H14</f>
        <v>6.5704316616901196E-2</v>
      </c>
      <c r="I14" s="6">
        <f>'質格差指数（労働）'!I14</f>
        <v>5.0043552735886399E-2</v>
      </c>
    </row>
    <row r="15" spans="1:9" x14ac:dyDescent="0.15">
      <c r="A15" s="1">
        <v>1</v>
      </c>
      <c r="B15" s="1" t="s">
        <v>7</v>
      </c>
      <c r="C15" s="1">
        <v>12</v>
      </c>
      <c r="D15" s="1" t="s">
        <v>25</v>
      </c>
      <c r="E15" s="6">
        <f>'質格差指数（労働）'!E15</f>
        <v>0.19979605508285309</v>
      </c>
      <c r="F15" s="6">
        <f>'質格差指数（労働）'!F15</f>
        <v>0.101644627760186</v>
      </c>
      <c r="G15" s="6">
        <f>'質格差指数（労働）'!G15</f>
        <v>8.5600978672365505E-2</v>
      </c>
      <c r="H15" s="6">
        <f>'質格差指数（労働）'!H15</f>
        <v>7.3754360901103294E-2</v>
      </c>
      <c r="I15" s="6">
        <f>'質格差指数（労働）'!I15</f>
        <v>0.10105956084809301</v>
      </c>
    </row>
    <row r="16" spans="1:9" x14ac:dyDescent="0.15">
      <c r="A16" s="1">
        <v>1</v>
      </c>
      <c r="B16" s="1" t="s">
        <v>7</v>
      </c>
      <c r="C16" s="1">
        <v>13</v>
      </c>
      <c r="D16" s="1" t="s">
        <v>26</v>
      </c>
      <c r="E16" s="6">
        <f>'質格差指数（労働）'!E16</f>
        <v>0.11852527109884528</v>
      </c>
      <c r="F16" s="6">
        <f>'質格差指数（労働）'!F16</f>
        <v>-1.8527808795059E-3</v>
      </c>
      <c r="G16" s="6">
        <f>'質格差指数（労働）'!G16</f>
        <v>5.4273259543625503E-2</v>
      </c>
      <c r="H16" s="6">
        <f>'質格差指数（労働）'!H16</f>
        <v>1.6840207109189299E-2</v>
      </c>
      <c r="I16" s="6">
        <f>'質格差指数（労働）'!I16</f>
        <v>-3.3422528461547599E-2</v>
      </c>
    </row>
    <row r="17" spans="1:9" x14ac:dyDescent="0.15">
      <c r="A17" s="1">
        <v>1</v>
      </c>
      <c r="B17" s="1" t="s">
        <v>7</v>
      </c>
      <c r="C17" s="1">
        <v>14</v>
      </c>
      <c r="D17" s="1" t="s">
        <v>27</v>
      </c>
      <c r="E17" s="6">
        <f>'質格差指数（労働）'!E17</f>
        <v>-0.16025929569428962</v>
      </c>
      <c r="F17" s="6">
        <f>'質格差指数（労働）'!F17</f>
        <v>-8.3218912578378004E-2</v>
      </c>
      <c r="G17" s="6">
        <f>'質格差指数（労働）'!G17</f>
        <v>-0.192266405542213</v>
      </c>
      <c r="H17" s="6">
        <f>'質格差指数（労働）'!H17</f>
        <v>-0.14434065882920699</v>
      </c>
      <c r="I17" s="6">
        <f>'質格差指数（労働）'!I17</f>
        <v>6.26621826016341E-2</v>
      </c>
    </row>
    <row r="18" spans="1:9" x14ac:dyDescent="0.15">
      <c r="A18" s="1">
        <v>1</v>
      </c>
      <c r="B18" s="1" t="s">
        <v>7</v>
      </c>
      <c r="C18" s="1">
        <v>15</v>
      </c>
      <c r="D18" s="1" t="s">
        <v>28</v>
      </c>
      <c r="E18" s="6">
        <f>'質格差指数（労働）'!E18</f>
        <v>0.10826909890022121</v>
      </c>
      <c r="F18" s="6">
        <f>'質格差指数（労働）'!F18</f>
        <v>0.118477564969066</v>
      </c>
      <c r="G18" s="6">
        <f>'質格差指数（労働）'!G18</f>
        <v>0.12116264162750499</v>
      </c>
      <c r="H18" s="6">
        <f>'質格差指数（労働）'!H18</f>
        <v>0.104117154410774</v>
      </c>
      <c r="I18" s="6">
        <f>'質格差指数（労働）'!I18</f>
        <v>8.21643643019484E-2</v>
      </c>
    </row>
    <row r="19" spans="1:9" x14ac:dyDescent="0.15">
      <c r="A19" s="1">
        <v>1</v>
      </c>
      <c r="B19" s="1" t="s">
        <v>2</v>
      </c>
      <c r="C19" s="1">
        <v>16</v>
      </c>
      <c r="D19" s="1" t="s">
        <v>11</v>
      </c>
      <c r="E19" s="6">
        <f>'質格差指数（労働）'!E19</f>
        <v>2.0064255782952511E-2</v>
      </c>
      <c r="F19" s="6">
        <f>'質格差指数（労働）'!F19</f>
        <v>2.1407363612552199E-2</v>
      </c>
      <c r="G19" s="6">
        <f>'質格差指数（労働）'!G19</f>
        <v>4.4322974464917599E-2</v>
      </c>
      <c r="H19" s="6">
        <f>'質格差指数（労働）'!H19</f>
        <v>6.2853886007331106E-2</v>
      </c>
      <c r="I19" s="6">
        <f>'質格差指数（労働）'!I19</f>
        <v>6.9837368349040502E-2</v>
      </c>
    </row>
    <row r="20" spans="1:9" x14ac:dyDescent="0.15">
      <c r="A20" s="1">
        <v>1</v>
      </c>
      <c r="B20" s="1" t="s">
        <v>2</v>
      </c>
      <c r="C20" s="1">
        <v>17</v>
      </c>
      <c r="D20" s="1" t="s">
        <v>12</v>
      </c>
      <c r="E20" s="6">
        <f>'質格差指数（労働）'!E20</f>
        <v>4.3457796075996008E-2</v>
      </c>
      <c r="F20" s="6">
        <f>'質格差指数（労働）'!F20</f>
        <v>-1.63467446905918E-3</v>
      </c>
      <c r="G20" s="6">
        <f>'質格差指数（労働）'!G20</f>
        <v>5.7000007984888697E-2</v>
      </c>
      <c r="H20" s="6">
        <f>'質格差指数（労働）'!H20</f>
        <v>5.3852084682447302E-2</v>
      </c>
      <c r="I20" s="6">
        <f>'質格差指数（労働）'!I20</f>
        <v>4.0709715664906103E-2</v>
      </c>
    </row>
    <row r="21" spans="1:9" x14ac:dyDescent="0.15">
      <c r="A21" s="1">
        <v>1</v>
      </c>
      <c r="B21" s="1" t="s">
        <v>2</v>
      </c>
      <c r="C21" s="1">
        <v>18</v>
      </c>
      <c r="D21" s="1" t="s">
        <v>13</v>
      </c>
      <c r="E21" s="6">
        <f>'質格差指数（労働）'!E21</f>
        <v>7.3058225668998431E-2</v>
      </c>
      <c r="F21" s="6">
        <f>'質格差指数（労働）'!F21</f>
        <v>0.13098797858830499</v>
      </c>
      <c r="G21" s="6">
        <f>'質格差指数（労働）'!G21</f>
        <v>0.116393841423795</v>
      </c>
      <c r="H21" s="6">
        <f>'質格差指数（労働）'!H21</f>
        <v>9.6480673799622399E-2</v>
      </c>
      <c r="I21" s="6">
        <f>'質格差指数（労働）'!I21</f>
        <v>6.4624975139774096E-2</v>
      </c>
    </row>
    <row r="22" spans="1:9" x14ac:dyDescent="0.15">
      <c r="A22" s="1">
        <v>1</v>
      </c>
      <c r="B22" s="1" t="s">
        <v>2</v>
      </c>
      <c r="C22" s="1">
        <v>19</v>
      </c>
      <c r="D22" s="1" t="s">
        <v>14</v>
      </c>
      <c r="E22" s="6">
        <f>'質格差指数（労働）'!E22</f>
        <v>3.1724939877210215E-2</v>
      </c>
      <c r="F22" s="6">
        <f>'質格差指数（労働）'!F22</f>
        <v>2.07643785339298E-2</v>
      </c>
      <c r="G22" s="6">
        <f>'質格差指数（労働）'!G22</f>
        <v>2.3642863474048599E-2</v>
      </c>
      <c r="H22" s="6">
        <f>'質格差指数（労働）'!H22</f>
        <v>4.6042659413694197E-3</v>
      </c>
      <c r="I22" s="6">
        <f>'質格差指数（労働）'!I22</f>
        <v>1.8371971568115101E-2</v>
      </c>
    </row>
    <row r="23" spans="1:9" x14ac:dyDescent="0.15">
      <c r="A23" s="1">
        <v>1</v>
      </c>
      <c r="B23" s="1" t="s">
        <v>2</v>
      </c>
      <c r="C23" s="1">
        <v>20</v>
      </c>
      <c r="D23" s="1" t="s">
        <v>15</v>
      </c>
      <c r="E23" s="6">
        <f>'質格差指数（労働）'!E23</f>
        <v>-0.14957218985548537</v>
      </c>
      <c r="F23" s="6">
        <f>'質格差指数（労働）'!F23</f>
        <v>-0.107175692051314</v>
      </c>
      <c r="G23" s="6">
        <f>'質格差指数（労働）'!G23</f>
        <v>6.9855300625005796E-3</v>
      </c>
      <c r="H23" s="6">
        <f>'質格差指数（労働）'!H23</f>
        <v>-2.37107333269009E-2</v>
      </c>
      <c r="I23" s="6">
        <f>'質格差指数（労働）'!I23</f>
        <v>-3.1601142510612197E-2</v>
      </c>
    </row>
    <row r="24" spans="1:9" x14ac:dyDescent="0.15">
      <c r="A24" s="1">
        <v>1</v>
      </c>
      <c r="B24" s="1" t="s">
        <v>2</v>
      </c>
      <c r="C24" s="1">
        <v>21</v>
      </c>
      <c r="D24" s="1" t="s">
        <v>16</v>
      </c>
      <c r="E24" s="6">
        <f>'質格差指数（労働）'!E24</f>
        <v>2.4142594242298358E-2</v>
      </c>
      <c r="F24" s="6">
        <f>'質格差指数（労働）'!F24</f>
        <v>3.3387006536723399E-2</v>
      </c>
      <c r="G24" s="6">
        <f>'質格差指数（労働）'!G24</f>
        <v>3.8332881050896703E-2</v>
      </c>
      <c r="H24" s="6">
        <f>'質格差指数（労働）'!H24</f>
        <v>3.8090946489724102E-2</v>
      </c>
      <c r="I24" s="6">
        <f>'質格差指数（労働）'!I24</f>
        <v>3.5170424981213901E-2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8</v>
      </c>
      <c r="E25" s="6">
        <f>'質格差指数（労働）'!E25</f>
        <v>2.4733997956722965E-3</v>
      </c>
      <c r="F25" s="6">
        <f>'質格差指数（労働）'!F25</f>
        <v>5.0325263661442597E-2</v>
      </c>
      <c r="G25" s="6">
        <f>'質格差指数（労働）'!G25</f>
        <v>4.3589667010598597E-2</v>
      </c>
      <c r="H25" s="6">
        <f>'質格差指数（労働）'!H25</f>
        <v>2.3285670509774401E-2</v>
      </c>
      <c r="I25" s="6">
        <f>'質格差指数（労働）'!I25</f>
        <v>1.6595296077763999E-2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29</v>
      </c>
      <c r="E26" s="6">
        <f>'質格差指数（労働）'!E26</f>
        <v>-1.0459412342781312E-2</v>
      </c>
      <c r="F26" s="6">
        <f>'質格差指数（労働）'!F26</f>
        <v>1.8163656554018401E-2</v>
      </c>
      <c r="G26" s="6">
        <f>'質格差指数（労働）'!G26</f>
        <v>9.0573530795501293E-3</v>
      </c>
      <c r="H26" s="6">
        <f>'質格差指数（労働）'!H26</f>
        <v>-3.6051686744962098E-2</v>
      </c>
      <c r="I26" s="6">
        <f>'質格差指数（労働）'!I26</f>
        <v>-2.9854649832460799E-2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9</v>
      </c>
      <c r="E27" s="6">
        <f>'質格差指数（労働）'!E27</f>
        <v>2.5978563168178009E-2</v>
      </c>
      <c r="F27" s="6">
        <f>'質格差指数（労働）'!F27</f>
        <v>0.20407956263152599</v>
      </c>
      <c r="G27" s="6">
        <f>'質格差指数（労働）'!G27</f>
        <v>0.13392566641192399</v>
      </c>
      <c r="H27" s="6">
        <f>'質格差指数（労働）'!H27</f>
        <v>5.7418193991322898E-2</v>
      </c>
      <c r="I27" s="6">
        <f>'質格差指数（労働）'!I27</f>
        <v>-5.6097625254883397E-2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10</v>
      </c>
      <c r="E28" s="6">
        <f>'質格差指数（労働）'!E28</f>
        <v>9.7562702025890236E-2</v>
      </c>
      <c r="F28" s="6">
        <f>'質格差指数（労働）'!F28</f>
        <v>1.28276791418383E-2</v>
      </c>
      <c r="G28" s="6">
        <f>'質格差指数（労働）'!G28</f>
        <v>-4.4920721322610699E-2</v>
      </c>
      <c r="H28" s="6">
        <f>'質格差指数（労働）'!H28</f>
        <v>-3.0855484984897201E-2</v>
      </c>
      <c r="I28" s="6">
        <f>'質格差指数（労働）'!I28</f>
        <v>-2.0670423430572901E-2</v>
      </c>
    </row>
    <row r="29" spans="1:9" x14ac:dyDescent="0.15">
      <c r="A29" s="1">
        <v>2</v>
      </c>
      <c r="B29" s="1" t="s">
        <v>51</v>
      </c>
      <c r="C29" s="1">
        <v>3</v>
      </c>
      <c r="D29" s="1" t="s">
        <v>17</v>
      </c>
      <c r="E29" s="6">
        <f>'質格差指数（労働）'!E29</f>
        <v>-1.4673155778009005E-2</v>
      </c>
      <c r="F29" s="6">
        <f>'質格差指数（労働）'!F29</f>
        <v>2.4693680136670501E-3</v>
      </c>
      <c r="G29" s="6">
        <f>'質格差指数（労働）'!G29</f>
        <v>-6.1000660238763604E-3</v>
      </c>
      <c r="H29" s="6">
        <f>'質格差指数（労働）'!H29</f>
        <v>-1.7562789202666001E-2</v>
      </c>
      <c r="I29" s="6">
        <f>'質格差指数（労働）'!I29</f>
        <v>-3.3751507858603001E-2</v>
      </c>
    </row>
    <row r="30" spans="1:9" x14ac:dyDescent="0.15">
      <c r="A30" s="1">
        <v>2</v>
      </c>
      <c r="B30" s="1" t="s">
        <v>51</v>
      </c>
      <c r="C30" s="1">
        <v>4</v>
      </c>
      <c r="D30" s="1" t="s">
        <v>18</v>
      </c>
      <c r="E30" s="6">
        <f>'質格差指数（労働）'!E30</f>
        <v>-9.5840013729477452E-2</v>
      </c>
      <c r="F30" s="6">
        <f>'質格差指数（労働）'!F30</f>
        <v>0.22215754439573299</v>
      </c>
      <c r="G30" s="6">
        <f>'質格差指数（労働）'!G30</f>
        <v>7.6385060825627904E-2</v>
      </c>
      <c r="H30" s="6">
        <f>'質格差指数（労働）'!H30</f>
        <v>0.107742740155033</v>
      </c>
      <c r="I30" s="6">
        <f>'質格差指数（労働）'!I30</f>
        <v>0.107436006339965</v>
      </c>
    </row>
    <row r="31" spans="1:9" x14ac:dyDescent="0.15">
      <c r="A31" s="1">
        <v>2</v>
      </c>
      <c r="B31" s="1" t="s">
        <v>51</v>
      </c>
      <c r="C31" s="1">
        <v>5</v>
      </c>
      <c r="D31" s="1" t="s">
        <v>19</v>
      </c>
      <c r="E31" s="6">
        <f>'質格差指数（労働）'!E31</f>
        <v>5.5257817468271603E-2</v>
      </c>
      <c r="F31" s="6">
        <f>'質格差指数（労働）'!F31</f>
        <v>5.2539928695147099E-2</v>
      </c>
      <c r="G31" s="6">
        <f>'質格差指数（労働）'!G31</f>
        <v>0.12015679620365199</v>
      </c>
      <c r="H31" s="6">
        <f>'質格差指数（労働）'!H31</f>
        <v>0.27076234639801899</v>
      </c>
      <c r="I31" s="6">
        <f>'質格差指数（労働）'!I31</f>
        <v>0.32782239199788799</v>
      </c>
    </row>
    <row r="32" spans="1:9" x14ac:dyDescent="0.15">
      <c r="A32" s="1">
        <v>2</v>
      </c>
      <c r="B32" s="1" t="s">
        <v>51</v>
      </c>
      <c r="C32" s="1">
        <v>6</v>
      </c>
      <c r="D32" s="1" t="s">
        <v>3</v>
      </c>
      <c r="E32" s="6">
        <f>'質格差指数（労働）'!E32</f>
        <v>0.27511103540003773</v>
      </c>
      <c r="F32" s="6">
        <f>'質格差指数（労働）'!F32</f>
        <v>0.238655924331201</v>
      </c>
      <c r="G32" s="6">
        <f>'質格差指数（労働）'!G32</f>
        <v>0.50806515578313205</v>
      </c>
      <c r="H32" s="6">
        <f>'質格差指数（労働）'!H32</f>
        <v>0.38979141982867699</v>
      </c>
      <c r="I32" s="6">
        <f>'質格差指数（労働）'!I32</f>
        <v>0.75036796522419702</v>
      </c>
    </row>
    <row r="33" spans="1:9" x14ac:dyDescent="0.15">
      <c r="A33" s="1">
        <v>2</v>
      </c>
      <c r="B33" s="1" t="s">
        <v>51</v>
      </c>
      <c r="C33" s="1">
        <v>7</v>
      </c>
      <c r="D33" s="1" t="s">
        <v>20</v>
      </c>
      <c r="E33" s="6">
        <f>'質格差指数（労働）'!E33</f>
        <v>1.747959668522911E-2</v>
      </c>
      <c r="F33" s="6">
        <f>'質格差指数（労働）'!F33</f>
        <v>0.25006203331119597</v>
      </c>
      <c r="G33" s="6">
        <f>'質格差指数（労働）'!G33</f>
        <v>1.3511542662201601</v>
      </c>
      <c r="H33" s="6">
        <f>'質格差指数（労働）'!H33</f>
        <v>0.86294703119799698</v>
      </c>
      <c r="I33" s="6">
        <f>'質格差指数（労働）'!I33</f>
        <v>1.2282547439659299</v>
      </c>
    </row>
    <row r="34" spans="1:9" x14ac:dyDescent="0.15">
      <c r="A34" s="1">
        <v>2</v>
      </c>
      <c r="B34" s="1" t="s">
        <v>51</v>
      </c>
      <c r="C34" s="1">
        <v>8</v>
      </c>
      <c r="D34" s="1" t="s">
        <v>21</v>
      </c>
      <c r="E34" s="6">
        <f>'質格差指数（労働）'!E34</f>
        <v>6.6289123757035093E-2</v>
      </c>
      <c r="F34" s="6">
        <f>'質格差指数（労働）'!F34</f>
        <v>9.7109973008029704E-2</v>
      </c>
      <c r="G34" s="6">
        <f>'質格差指数（労働）'!G34</f>
        <v>0.15601171669480801</v>
      </c>
      <c r="H34" s="6">
        <f>'質格差指数（労働）'!H34</f>
        <v>0.16703870769087401</v>
      </c>
      <c r="I34" s="6">
        <f>'質格差指数（労働）'!I34</f>
        <v>0.31365475750881899</v>
      </c>
    </row>
    <row r="35" spans="1:9" x14ac:dyDescent="0.15">
      <c r="A35" s="1">
        <v>2</v>
      </c>
      <c r="B35" s="1" t="s">
        <v>51</v>
      </c>
      <c r="C35" s="1">
        <v>9</v>
      </c>
      <c r="D35" s="1" t="s">
        <v>22</v>
      </c>
      <c r="E35" s="6">
        <f>'質格差指数（労働）'!E35</f>
        <v>8.6480995100874647E-2</v>
      </c>
      <c r="F35" s="6">
        <f>'質格差指数（労働）'!F35</f>
        <v>6.7575918363509305E-2</v>
      </c>
      <c r="G35" s="6">
        <f>'質格差指数（労働）'!G35</f>
        <v>0.170134630102726</v>
      </c>
      <c r="H35" s="6">
        <f>'質格差指数（労働）'!H35</f>
        <v>-8.6054393441008195E-2</v>
      </c>
      <c r="I35" s="6">
        <f>'質格差指数（労働）'!I35</f>
        <v>3.02745577021328E-2</v>
      </c>
    </row>
    <row r="36" spans="1:9" x14ac:dyDescent="0.15">
      <c r="A36" s="1">
        <v>2</v>
      </c>
      <c r="B36" s="1" t="s">
        <v>51</v>
      </c>
      <c r="C36" s="1">
        <v>10</v>
      </c>
      <c r="D36" s="1" t="s">
        <v>23</v>
      </c>
      <c r="E36" s="6">
        <f>'質格差指数（労働）'!E36</f>
        <v>-4.254893998253198E-3</v>
      </c>
      <c r="F36" s="6">
        <f>'質格差指数（労働）'!F36</f>
        <v>0.14289222398833401</v>
      </c>
      <c r="G36" s="6">
        <f>'質格差指数（労働）'!G36</f>
        <v>0.159345482573406</v>
      </c>
      <c r="H36" s="6">
        <f>'質格差指数（労働）'!H36</f>
        <v>0.179083390932222</v>
      </c>
      <c r="I36" s="6">
        <f>'質格差指数（労働）'!I36</f>
        <v>0.22515104534879701</v>
      </c>
    </row>
    <row r="37" spans="1:9" x14ac:dyDescent="0.15">
      <c r="A37" s="1">
        <v>2</v>
      </c>
      <c r="B37" s="1" t="s">
        <v>51</v>
      </c>
      <c r="C37" s="1">
        <v>11</v>
      </c>
      <c r="D37" s="1" t="s">
        <v>24</v>
      </c>
      <c r="E37" s="6">
        <f>'質格差指数（労働）'!E37</f>
        <v>0.11858060812912327</v>
      </c>
      <c r="F37" s="6">
        <f>'質格差指数（労働）'!F37</f>
        <v>0.34357743305107902</v>
      </c>
      <c r="G37" s="6">
        <f>'質格差指数（労働）'!G37</f>
        <v>0.25443348922215597</v>
      </c>
      <c r="H37" s="6">
        <f>'質格差指数（労働）'!H37</f>
        <v>0.123427558231825</v>
      </c>
      <c r="I37" s="6">
        <f>'質格差指数（労働）'!I37</f>
        <v>7.1496440009032103E-2</v>
      </c>
    </row>
    <row r="38" spans="1:9" x14ac:dyDescent="0.15">
      <c r="A38" s="1">
        <v>2</v>
      </c>
      <c r="B38" s="1" t="s">
        <v>51</v>
      </c>
      <c r="C38" s="1">
        <v>12</v>
      </c>
      <c r="D38" s="1" t="s">
        <v>25</v>
      </c>
      <c r="E38" s="6">
        <f>'質格差指数（労働）'!E38</f>
        <v>-0.17392561130089518</v>
      </c>
      <c r="F38" s="6">
        <f>'質格差指数（労働）'!F38</f>
        <v>-4.7172141530717603E-2</v>
      </c>
      <c r="G38" s="6">
        <f>'質格差指数（労働）'!G38</f>
        <v>-0.119535010412972</v>
      </c>
      <c r="H38" s="6">
        <f>'質格差指数（労働）'!H38</f>
        <v>-0.13595552647929199</v>
      </c>
      <c r="I38" s="6">
        <f>'質格差指数（労働）'!I38</f>
        <v>-4.7156116766964198E-2</v>
      </c>
    </row>
    <row r="39" spans="1:9" x14ac:dyDescent="0.15">
      <c r="A39" s="1">
        <v>2</v>
      </c>
      <c r="B39" s="1" t="s">
        <v>51</v>
      </c>
      <c r="C39" s="1">
        <v>13</v>
      </c>
      <c r="D39" s="1" t="s">
        <v>26</v>
      </c>
      <c r="E39" s="6">
        <f>'質格差指数（労働）'!E39</f>
        <v>6.9263186394578402E-2</v>
      </c>
      <c r="F39" s="6">
        <f>'質格差指数（労働）'!F39</f>
        <v>0.202838852023211</v>
      </c>
      <c r="G39" s="6">
        <f>'質格差指数（労働）'!G39</f>
        <v>0.42134728913949299</v>
      </c>
      <c r="H39" s="6">
        <f>'質格差指数（労働）'!H39</f>
        <v>0.37444932468180903</v>
      </c>
      <c r="I39" s="6">
        <f>'質格差指数（労働）'!I39</f>
        <v>0.36498823766564298</v>
      </c>
    </row>
    <row r="40" spans="1:9" x14ac:dyDescent="0.15">
      <c r="A40" s="1">
        <v>2</v>
      </c>
      <c r="B40" s="1" t="s">
        <v>51</v>
      </c>
      <c r="C40" s="1">
        <v>14</v>
      </c>
      <c r="D40" s="1" t="s">
        <v>27</v>
      </c>
      <c r="E40" s="6">
        <f>'質格差指数（労働）'!E40</f>
        <v>9.5554599316279021E-3</v>
      </c>
      <c r="F40" s="6">
        <f>'質格差指数（労働）'!F40</f>
        <v>-9.0435766142889507E-2</v>
      </c>
      <c r="G40" s="6">
        <f>'質格差指数（労働）'!G40</f>
        <v>-0.270803285080988</v>
      </c>
      <c r="H40" s="6">
        <f>'質格差指数（労働）'!H40</f>
        <v>-0.21427520365598501</v>
      </c>
      <c r="I40" s="6">
        <f>'質格差指数（労働）'!I40</f>
        <v>3.01116256611276E-2</v>
      </c>
    </row>
    <row r="41" spans="1:9" x14ac:dyDescent="0.15">
      <c r="A41" s="1">
        <v>2</v>
      </c>
      <c r="B41" s="1" t="s">
        <v>51</v>
      </c>
      <c r="C41" s="1">
        <v>15</v>
      </c>
      <c r="D41" s="1" t="s">
        <v>28</v>
      </c>
      <c r="E41" s="6">
        <f>'質格差指数（労働）'!E41</f>
        <v>3.4616105709820003E-2</v>
      </c>
      <c r="F41" s="6">
        <f>'質格差指数（労働）'!F41</f>
        <v>5.5470605458586598E-2</v>
      </c>
      <c r="G41" s="6">
        <f>'質格差指数（労働）'!G41</f>
        <v>3.4196552597062099E-2</v>
      </c>
      <c r="H41" s="6">
        <f>'質格差指数（労働）'!H41</f>
        <v>1.15019920708349E-2</v>
      </c>
      <c r="I41" s="6">
        <f>'質格差指数（労働）'!I41</f>
        <v>7.1768761368869297E-2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11</v>
      </c>
      <c r="E42" s="6">
        <f>'質格差指数（労働）'!E42</f>
        <v>-2.6086601773560279E-2</v>
      </c>
      <c r="F42" s="6">
        <f>'質格差指数（労働）'!F42</f>
        <v>-1.4996123102950501E-2</v>
      </c>
      <c r="G42" s="6">
        <f>'質格差指数（労働）'!G42</f>
        <v>1.10489141303692E-2</v>
      </c>
      <c r="H42" s="6">
        <f>'質格差指数（労働）'!H42</f>
        <v>2.51100744921114E-2</v>
      </c>
      <c r="I42" s="6">
        <f>'質格差指数（労働）'!I42</f>
        <v>3.6310539206942903E-2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12</v>
      </c>
      <c r="E43" s="6">
        <f>'質格差指数（労働）'!E43</f>
        <v>-9.1053313291123497E-3</v>
      </c>
      <c r="F43" s="6">
        <f>'質格差指数（労働）'!F43</f>
        <v>7.7334570864034405E-2</v>
      </c>
      <c r="G43" s="6">
        <f>'質格差指数（労働）'!G43</f>
        <v>5.8469819940304001E-2</v>
      </c>
      <c r="H43" s="6">
        <f>'質格差指数（労働）'!H43</f>
        <v>5.5706829345338799E-2</v>
      </c>
      <c r="I43" s="6">
        <f>'質格差指数（労働）'!I43</f>
        <v>2.12537309362433E-2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13</v>
      </c>
      <c r="E44" s="6">
        <f>'質格差指数（労働）'!E44</f>
        <v>-5.5439444998137313E-2</v>
      </c>
      <c r="F44" s="6">
        <f>'質格差指数（労働）'!F44</f>
        <v>-1.2271298313938001E-2</v>
      </c>
      <c r="G44" s="6">
        <f>'質格差指数（労働）'!G44</f>
        <v>-2.2144883057546399E-2</v>
      </c>
      <c r="H44" s="6">
        <f>'質格差指数（労働）'!H44</f>
        <v>-2.77306615884601E-2</v>
      </c>
      <c r="I44" s="6">
        <f>'質格差指数（労働）'!I44</f>
        <v>-3.9936458847350399E-2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14</v>
      </c>
      <c r="E45" s="6">
        <f>'質格差指数（労働）'!E45</f>
        <v>6.402538081752214E-2</v>
      </c>
      <c r="F45" s="6">
        <f>'質格差指数（労働）'!F45</f>
        <v>2.5148419022460299E-2</v>
      </c>
      <c r="G45" s="6">
        <f>'質格差指数（労働）'!G45</f>
        <v>5.5979747011139398E-2</v>
      </c>
      <c r="H45" s="6">
        <f>'質格差指数（労働）'!H45</f>
        <v>7.2860548596088096E-3</v>
      </c>
      <c r="I45" s="6">
        <f>'質格差指数（労働）'!I45</f>
        <v>8.7086933125212797E-3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</v>
      </c>
      <c r="E46" s="6">
        <f>'質格差指数（労働）'!E46</f>
        <v>-0.2130505499261254</v>
      </c>
      <c r="F46" s="6">
        <f>'質格差指数（労働）'!F46</f>
        <v>-0.140104433556133</v>
      </c>
      <c r="G46" s="6">
        <f>'質格差指数（労働）'!G46</f>
        <v>-1.84220061891157E-2</v>
      </c>
      <c r="H46" s="6">
        <f>'質格差指数（労働）'!H46</f>
        <v>-5.2605176482961098E-2</v>
      </c>
      <c r="I46" s="6">
        <f>'質格差指数（労働）'!I46</f>
        <v>-7.8473051736056898E-2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16</v>
      </c>
      <c r="E47" s="6">
        <f>'質格差指数（労働）'!E47</f>
        <v>8.2651178404155069E-3</v>
      </c>
      <c r="F47" s="6">
        <f>'質格差指数（労働）'!F47</f>
        <v>9.7167975781872196E-3</v>
      </c>
      <c r="G47" s="6">
        <f>'質格差指数（労働）'!G47</f>
        <v>1.9645505219339901E-2</v>
      </c>
      <c r="H47" s="6">
        <f>'質格差指数（労働）'!H47</f>
        <v>2.3981643593764999E-2</v>
      </c>
      <c r="I47" s="6">
        <f>'質格差指数（労働）'!I47</f>
        <v>2.1203526617975501E-2</v>
      </c>
    </row>
    <row r="48" spans="1:9" x14ac:dyDescent="0.15">
      <c r="A48" s="1">
        <v>2</v>
      </c>
      <c r="B48" s="1" t="s">
        <v>49</v>
      </c>
      <c r="C48" s="1">
        <v>22</v>
      </c>
      <c r="D48" s="1" t="s">
        <v>8</v>
      </c>
      <c r="E48" s="6">
        <f>'質格差指数（労働）'!E48</f>
        <v>-3.0189302442201419E-2</v>
      </c>
      <c r="F48" s="6">
        <f>'質格差指数（労働）'!F48</f>
        <v>-1.7859830328835601E-2</v>
      </c>
      <c r="G48" s="6">
        <f>'質格差指数（労働）'!G48</f>
        <v>-4.0079115483761E-3</v>
      </c>
      <c r="H48" s="6">
        <f>'質格差指数（労働）'!H48</f>
        <v>-2.6462461426273301E-2</v>
      </c>
      <c r="I48" s="6">
        <f>'質格差指数（労働）'!I48</f>
        <v>-4.4512486867517902E-2</v>
      </c>
    </row>
    <row r="49" spans="1:9" x14ac:dyDescent="0.15">
      <c r="A49" s="1">
        <v>2</v>
      </c>
      <c r="B49" s="1" t="s">
        <v>49</v>
      </c>
      <c r="C49" s="1">
        <v>23</v>
      </c>
      <c r="D49" s="1" t="s">
        <v>29</v>
      </c>
      <c r="E49" s="6">
        <f>'質格差指数（労働）'!E49</f>
        <v>-8.4796837070811003E-3</v>
      </c>
      <c r="F49" s="6">
        <f>'質格差指数（労働）'!F49</f>
        <v>1.36579441599971E-3</v>
      </c>
      <c r="G49" s="6">
        <f>'質格差指数（労働）'!G49</f>
        <v>2.42330333370423E-3</v>
      </c>
      <c r="H49" s="6">
        <f>'質格差指数（労働）'!H49</f>
        <v>-3.7947470642139797E-2</v>
      </c>
      <c r="I49" s="6">
        <f>'質格差指数（労働）'!I49</f>
        <v>-2.7309108182416601E-2</v>
      </c>
    </row>
    <row r="50" spans="1:9" x14ac:dyDescent="0.15">
      <c r="A50" s="1">
        <v>3</v>
      </c>
      <c r="B50" s="1" t="s">
        <v>53</v>
      </c>
      <c r="C50" s="1">
        <v>1</v>
      </c>
      <c r="D50" s="1" t="s">
        <v>9</v>
      </c>
      <c r="E50" s="6">
        <f>'質格差指数（労働）'!E50</f>
        <v>1.2960213291946146E-2</v>
      </c>
      <c r="F50" s="6">
        <f>'質格差指数（労働）'!F50</f>
        <v>0.13025028287433901</v>
      </c>
      <c r="G50" s="6">
        <f>'質格差指数（労働）'!G50</f>
        <v>7.9687207881230598E-2</v>
      </c>
      <c r="H50" s="6">
        <f>'質格差指数（労働）'!H50</f>
        <v>3.4656282793059399E-2</v>
      </c>
      <c r="I50" s="6">
        <f>'質格差指数（労働）'!I50</f>
        <v>4.5432104564132603E-2</v>
      </c>
    </row>
    <row r="51" spans="1:9" x14ac:dyDescent="0.15">
      <c r="A51" s="1">
        <v>3</v>
      </c>
      <c r="B51" s="1" t="s">
        <v>53</v>
      </c>
      <c r="C51" s="1">
        <v>2</v>
      </c>
      <c r="D51" s="1" t="s">
        <v>10</v>
      </c>
      <c r="E51" s="6">
        <f>'質格差指数（労働）'!E51</f>
        <v>0.1281347924589675</v>
      </c>
      <c r="F51" s="6">
        <f>'質格差指数（労働）'!F51</f>
        <v>3.8915871299752798E-3</v>
      </c>
      <c r="G51" s="6">
        <f>'質格差指数（労働）'!G51</f>
        <v>-5.0517006197577201E-2</v>
      </c>
      <c r="H51" s="6">
        <f>'質格差指数（労働）'!H51</f>
        <v>-0.16852931315553801</v>
      </c>
      <c r="I51" s="6">
        <f>'質格差指数（労働）'!I51</f>
        <v>-0.17492191064943899</v>
      </c>
    </row>
    <row r="52" spans="1:9" x14ac:dyDescent="0.15">
      <c r="A52" s="1">
        <v>3</v>
      </c>
      <c r="B52" s="1" t="s">
        <v>54</v>
      </c>
      <c r="C52" s="1">
        <v>3</v>
      </c>
      <c r="D52" s="1" t="s">
        <v>17</v>
      </c>
      <c r="E52" s="6">
        <f>'質格差指数（労働）'!E52</f>
        <v>-1.1315975310098599E-2</v>
      </c>
      <c r="F52" s="6">
        <f>'質格差指数（労働）'!F52</f>
        <v>3.0176165432319502E-4</v>
      </c>
      <c r="G52" s="6">
        <f>'質格差指数（労働）'!G52</f>
        <v>1.01904596043845E-3</v>
      </c>
      <c r="H52" s="6">
        <f>'質格差指数（労働）'!H52</f>
        <v>-7.3471742407062201E-4</v>
      </c>
      <c r="I52" s="6">
        <f>'質格差指数（労働）'!I52</f>
        <v>-5.9894959338069598E-2</v>
      </c>
    </row>
    <row r="53" spans="1:9" x14ac:dyDescent="0.15">
      <c r="A53" s="1">
        <v>3</v>
      </c>
      <c r="B53" s="1" t="s">
        <v>54</v>
      </c>
      <c r="C53" s="1">
        <v>4</v>
      </c>
      <c r="D53" s="1" t="s">
        <v>18</v>
      </c>
      <c r="E53" s="6">
        <f>'質格差指数（労働）'!E53</f>
        <v>-2.2689554829249392E-2</v>
      </c>
      <c r="F53" s="6">
        <f>'質格差指数（労働）'!F53</f>
        <v>0.104854424931472</v>
      </c>
      <c r="G53" s="6">
        <f>'質格差指数（労働）'!G53</f>
        <v>5.8193861454916999E-2</v>
      </c>
      <c r="H53" s="6">
        <f>'質格差指数（労働）'!H53</f>
        <v>5.8185800835598898E-2</v>
      </c>
      <c r="I53" s="6">
        <f>'質格差指数（労働）'!I53</f>
        <v>6.7422364781751606E-2</v>
      </c>
    </row>
    <row r="54" spans="1:9" x14ac:dyDescent="0.15">
      <c r="A54" s="1">
        <v>3</v>
      </c>
      <c r="B54" s="1" t="s">
        <v>54</v>
      </c>
      <c r="C54" s="1">
        <v>5</v>
      </c>
      <c r="D54" s="1" t="s">
        <v>19</v>
      </c>
      <c r="E54" s="6">
        <f>'質格差指数（労働）'!E54</f>
        <v>-2.5724858408353937E-3</v>
      </c>
      <c r="F54" s="6">
        <f>'質格差指数（労働）'!F54</f>
        <v>0.218822329253649</v>
      </c>
      <c r="G54" s="6">
        <f>'質格差指数（労働）'!G54</f>
        <v>0.15968706853084</v>
      </c>
      <c r="H54" s="6">
        <f>'質格差指数（労働）'!H54</f>
        <v>0.120430254989465</v>
      </c>
      <c r="I54" s="6">
        <f>'質格差指数（労働）'!I54</f>
        <v>0.18165297861387</v>
      </c>
    </row>
    <row r="55" spans="1:9" x14ac:dyDescent="0.15">
      <c r="A55" s="1">
        <v>3</v>
      </c>
      <c r="B55" s="1" t="s">
        <v>54</v>
      </c>
      <c r="C55" s="1">
        <v>6</v>
      </c>
      <c r="D55" s="1" t="s">
        <v>3</v>
      </c>
      <c r="E55" s="6">
        <f>'質格差指数（労働）'!E55</f>
        <v>0.17059824217933725</v>
      </c>
      <c r="F55" s="6">
        <f>'質格差指数（労働）'!F55</f>
        <v>0.14097493236022801</v>
      </c>
      <c r="G55" s="6">
        <f>'質格差指数（労働）'!G55</f>
        <v>0.12850542272768201</v>
      </c>
      <c r="H55" s="6">
        <f>'質格差指数（労働）'!H55</f>
        <v>0.100885545220429</v>
      </c>
      <c r="I55" s="6">
        <f>'質格差指数（労働）'!I55</f>
        <v>0.16630582241033201</v>
      </c>
    </row>
    <row r="56" spans="1:9" x14ac:dyDescent="0.15">
      <c r="A56" s="1">
        <v>3</v>
      </c>
      <c r="B56" s="1" t="s">
        <v>54</v>
      </c>
      <c r="C56" s="1">
        <v>7</v>
      </c>
      <c r="D56" s="1" t="s">
        <v>20</v>
      </c>
      <c r="E56" s="6">
        <f>'質格差指数（労働）'!E56</f>
        <v>0.69615965475433073</v>
      </c>
      <c r="F56" s="6">
        <f>'質格差指数（労働）'!F56</f>
        <v>0.67345930823981404</v>
      </c>
      <c r="G56" s="6">
        <f>'質格差指数（労働）'!G56</f>
        <v>0.47286696615004398</v>
      </c>
      <c r="H56" s="6">
        <f>'質格差指数（労働）'!H56</f>
        <v>0.31728429884224901</v>
      </c>
      <c r="I56" s="6">
        <f>'質格差指数（労働）'!I56</f>
        <v>0.23233570111681801</v>
      </c>
    </row>
    <row r="57" spans="1:9" x14ac:dyDescent="0.15">
      <c r="A57" s="1">
        <v>3</v>
      </c>
      <c r="B57" s="1" t="s">
        <v>54</v>
      </c>
      <c r="C57" s="1">
        <v>8</v>
      </c>
      <c r="D57" s="1" t="s">
        <v>21</v>
      </c>
      <c r="E57" s="6">
        <f>'質格差指数（労働）'!E57</f>
        <v>9.1556219438284792E-2</v>
      </c>
      <c r="F57" s="6">
        <f>'質格差指数（労働）'!F57</f>
        <v>0.119732257587177</v>
      </c>
      <c r="G57" s="6">
        <f>'質格差指数（労働）'!G57</f>
        <v>0.110068477833379</v>
      </c>
      <c r="H57" s="6">
        <f>'質格差指数（労働）'!H57</f>
        <v>7.7973740577670106E-2</v>
      </c>
      <c r="I57" s="6">
        <f>'質格差指数（労働）'!I57</f>
        <v>0.16393030986967999</v>
      </c>
    </row>
    <row r="58" spans="1:9" x14ac:dyDescent="0.15">
      <c r="A58" s="1">
        <v>3</v>
      </c>
      <c r="B58" s="1" t="s">
        <v>54</v>
      </c>
      <c r="C58" s="1">
        <v>9</v>
      </c>
      <c r="D58" s="1" t="s">
        <v>22</v>
      </c>
      <c r="E58" s="6">
        <f>'質格差指数（労働）'!E58</f>
        <v>0.15765537851201436</v>
      </c>
      <c r="F58" s="6">
        <f>'質格差指数（労働）'!F58</f>
        <v>2.03620868376032E-2</v>
      </c>
      <c r="G58" s="6">
        <f>'質格差指数（労働）'!G58</f>
        <v>7.4480150099330801E-3</v>
      </c>
      <c r="H58" s="6">
        <f>'質格差指数（労働）'!H58</f>
        <v>-0.109252367290741</v>
      </c>
      <c r="I58" s="6">
        <f>'質格差指数（労働）'!I58</f>
        <v>-9.5569723470135995E-2</v>
      </c>
    </row>
    <row r="59" spans="1:9" x14ac:dyDescent="0.15">
      <c r="A59" s="1">
        <v>3</v>
      </c>
      <c r="B59" s="1" t="s">
        <v>54</v>
      </c>
      <c r="C59" s="1">
        <v>10</v>
      </c>
      <c r="D59" s="1" t="s">
        <v>23</v>
      </c>
      <c r="E59" s="6">
        <f>'質格差指数（労働）'!E59</f>
        <v>4.3577241825422094E-2</v>
      </c>
      <c r="F59" s="6">
        <f>'質格差指数（労働）'!F59</f>
        <v>9.7030136204765097E-2</v>
      </c>
      <c r="G59" s="6">
        <f>'質格差指数（労働）'!G59</f>
        <v>6.54613634188633E-2</v>
      </c>
      <c r="H59" s="6">
        <f>'質格差指数（労働）'!H59</f>
        <v>3.2869248554354802E-2</v>
      </c>
      <c r="I59" s="6">
        <f>'質格差指数（労働）'!I59</f>
        <v>0.10634313338049101</v>
      </c>
    </row>
    <row r="60" spans="1:9" x14ac:dyDescent="0.15">
      <c r="A60" s="1">
        <v>3</v>
      </c>
      <c r="B60" s="1" t="s">
        <v>54</v>
      </c>
      <c r="C60" s="1">
        <v>11</v>
      </c>
      <c r="D60" s="1" t="s">
        <v>24</v>
      </c>
      <c r="E60" s="6">
        <f>'質格差指数（労働）'!E60</f>
        <v>-1.03140801650226E-2</v>
      </c>
      <c r="F60" s="6">
        <f>'質格差指数（労働）'!F60</f>
        <v>-1.86439436540877E-2</v>
      </c>
      <c r="G60" s="6">
        <f>'質格差指数（労働）'!G60</f>
        <v>1.29449471596643E-3</v>
      </c>
      <c r="H60" s="6">
        <f>'質格差指数（労働）'!H60</f>
        <v>-2.6192770292859501E-2</v>
      </c>
      <c r="I60" s="6">
        <f>'質格差指数（労働）'!I60</f>
        <v>-2.81569709971634E-2</v>
      </c>
    </row>
    <row r="61" spans="1:9" x14ac:dyDescent="0.15">
      <c r="A61" s="1">
        <v>3</v>
      </c>
      <c r="B61" s="1" t="s">
        <v>54</v>
      </c>
      <c r="C61" s="1">
        <v>12</v>
      </c>
      <c r="D61" s="1" t="s">
        <v>25</v>
      </c>
      <c r="E61" s="6">
        <f>'質格差指数（労働）'!E61</f>
        <v>-4.1870339193839298E-2</v>
      </c>
      <c r="F61" s="6">
        <f>'質格差指数（労働）'!F61</f>
        <v>-3.9255369444493302E-2</v>
      </c>
      <c r="G61" s="6">
        <f>'質格差指数（労働）'!G61</f>
        <v>-5.48801421408023E-2</v>
      </c>
      <c r="H61" s="6">
        <f>'質格差指数（労働）'!H61</f>
        <v>-2.5546846585918E-2</v>
      </c>
      <c r="I61" s="6">
        <f>'質格差指数（労働）'!I61</f>
        <v>-3.5842799397353603E-2</v>
      </c>
    </row>
    <row r="62" spans="1:9" x14ac:dyDescent="0.15">
      <c r="A62" s="1">
        <v>3</v>
      </c>
      <c r="B62" s="1" t="s">
        <v>54</v>
      </c>
      <c r="C62" s="1">
        <v>13</v>
      </c>
      <c r="D62" s="1" t="s">
        <v>26</v>
      </c>
      <c r="E62" s="6">
        <f>'質格差指数（労働）'!E62</f>
        <v>6.9982078809629547E-2</v>
      </c>
      <c r="F62" s="6">
        <f>'質格差指数（労働）'!F62</f>
        <v>4.4807136524914297E-2</v>
      </c>
      <c r="G62" s="6">
        <f>'質格差指数（労働）'!G62</f>
        <v>6.9046575963354506E-2</v>
      </c>
      <c r="H62" s="6">
        <f>'質格差指数（労働）'!H62</f>
        <v>-5.4933295791557098E-2</v>
      </c>
      <c r="I62" s="6">
        <f>'質格差指数（労働）'!I62</f>
        <v>-3.5170350781095899E-2</v>
      </c>
    </row>
    <row r="63" spans="1:9" x14ac:dyDescent="0.15">
      <c r="A63" s="1">
        <v>3</v>
      </c>
      <c r="B63" s="1" t="s">
        <v>54</v>
      </c>
      <c r="C63" s="1">
        <v>14</v>
      </c>
      <c r="D63" s="1" t="s">
        <v>27</v>
      </c>
      <c r="E63" s="6">
        <f>'質格差指数（労働）'!E63</f>
        <v>-0.29962006053755241</v>
      </c>
      <c r="F63" s="6">
        <f>'質格差指数（労働）'!F63</f>
        <v>-0.51857303679705102</v>
      </c>
      <c r="G63" s="6">
        <f>'質格差指数（労働）'!G63</f>
        <v>-0.366903177867202</v>
      </c>
      <c r="H63" s="6">
        <f>'質格差指数（労働）'!H63</f>
        <v>-0.24450958392307701</v>
      </c>
      <c r="I63" s="6">
        <f>'質格差指数（労働）'!I63</f>
        <v>8.1817660840970599E-2</v>
      </c>
    </row>
    <row r="64" spans="1:9" x14ac:dyDescent="0.15">
      <c r="A64" s="1">
        <v>3</v>
      </c>
      <c r="B64" s="1" t="s">
        <v>54</v>
      </c>
      <c r="C64" s="1">
        <v>15</v>
      </c>
      <c r="D64" s="1" t="s">
        <v>28</v>
      </c>
      <c r="E64" s="6">
        <f>'質格差指数（労働）'!E64</f>
        <v>8.1951408312795404E-2</v>
      </c>
      <c r="F64" s="6">
        <f>'質格差指数（労働）'!F64</f>
        <v>7.7139635862225706E-2</v>
      </c>
      <c r="G64" s="6">
        <f>'質格差指数（労働）'!G64</f>
        <v>4.5434632650114E-2</v>
      </c>
      <c r="H64" s="6">
        <f>'質格差指数（労働）'!H64</f>
        <v>4.6940164187522303E-2</v>
      </c>
      <c r="I64" s="6">
        <f>'質格差指数（労働）'!I64</f>
        <v>3.3879331087959597E-2</v>
      </c>
    </row>
    <row r="65" spans="1:9" x14ac:dyDescent="0.15">
      <c r="A65" s="1">
        <v>3</v>
      </c>
      <c r="B65" s="1" t="s">
        <v>53</v>
      </c>
      <c r="C65" s="1">
        <v>16</v>
      </c>
      <c r="D65" s="1" t="s">
        <v>11</v>
      </c>
      <c r="E65" s="6">
        <f>'質格差指数（労働）'!E65</f>
        <v>-1.8610705083257507E-3</v>
      </c>
      <c r="F65" s="6">
        <f>'質格差指数（労働）'!F65</f>
        <v>1.8641119799437899E-2</v>
      </c>
      <c r="G65" s="6">
        <f>'質格差指数（労働）'!G65</f>
        <v>2.8603100846792899E-2</v>
      </c>
      <c r="H65" s="6">
        <f>'質格差指数（労働）'!H65</f>
        <v>3.60518195971717E-2</v>
      </c>
      <c r="I65" s="6">
        <f>'質格差指数（労働）'!I65</f>
        <v>3.9250812240462001E-2</v>
      </c>
    </row>
    <row r="66" spans="1:9" x14ac:dyDescent="0.15">
      <c r="A66" s="1">
        <v>3</v>
      </c>
      <c r="B66" s="1" t="s">
        <v>53</v>
      </c>
      <c r="C66" s="1">
        <v>17</v>
      </c>
      <c r="D66" s="1" t="s">
        <v>12</v>
      </c>
      <c r="E66" s="6">
        <f>'質格差指数（労働）'!E66</f>
        <v>3.1621431543502325E-2</v>
      </c>
      <c r="F66" s="6">
        <f>'質格差指数（労働）'!F66</f>
        <v>7.6168260325248302E-2</v>
      </c>
      <c r="G66" s="6">
        <f>'質格差指数（労働）'!G66</f>
        <v>2.0526546529884001E-2</v>
      </c>
      <c r="H66" s="6">
        <f>'質格差指数（労働）'!H66</f>
        <v>2.5024801537356301E-2</v>
      </c>
      <c r="I66" s="6">
        <f>'質格差指数（労働）'!I66</f>
        <v>8.8548935902541502E-3</v>
      </c>
    </row>
    <row r="67" spans="1:9" x14ac:dyDescent="0.15">
      <c r="A67" s="1">
        <v>3</v>
      </c>
      <c r="B67" s="1" t="s">
        <v>53</v>
      </c>
      <c r="C67" s="1">
        <v>18</v>
      </c>
      <c r="D67" s="1" t="s">
        <v>13</v>
      </c>
      <c r="E67" s="6">
        <f>'質格差指数（労働）'!E67</f>
        <v>-2.772832265697352E-2</v>
      </c>
      <c r="F67" s="6">
        <f>'質格差指数（労働）'!F67</f>
        <v>8.0847100429459805E-4</v>
      </c>
      <c r="G67" s="6">
        <f>'質格差指数（労働）'!G67</f>
        <v>6.7362451657134196E-3</v>
      </c>
      <c r="H67" s="6">
        <f>'質格差指数（労働）'!H67</f>
        <v>6.2572769184816596E-3</v>
      </c>
      <c r="I67" s="6">
        <f>'質格差指数（労働）'!I67</f>
        <v>4.1290612235406199E-4</v>
      </c>
    </row>
    <row r="68" spans="1:9" x14ac:dyDescent="0.15">
      <c r="A68" s="1">
        <v>3</v>
      </c>
      <c r="B68" s="1" t="s">
        <v>53</v>
      </c>
      <c r="C68" s="1">
        <v>19</v>
      </c>
      <c r="D68" s="1" t="s">
        <v>14</v>
      </c>
      <c r="E68" s="6">
        <f>'質格差指数（労働）'!E68</f>
        <v>9.2335413422113835E-2</v>
      </c>
      <c r="F68" s="6">
        <f>'質格差指数（労働）'!F68</f>
        <v>5.6035202478785302E-2</v>
      </c>
      <c r="G68" s="6">
        <f>'質格差指数（労働）'!G68</f>
        <v>3.5852527186931701E-2</v>
      </c>
      <c r="H68" s="6">
        <f>'質格差指数（労働）'!H68</f>
        <v>1.08658933970629E-3</v>
      </c>
      <c r="I68" s="6">
        <f>'質格差指数（労働）'!I68</f>
        <v>3.1309186002819102E-2</v>
      </c>
    </row>
    <row r="69" spans="1:9" x14ac:dyDescent="0.15">
      <c r="A69" s="1">
        <v>3</v>
      </c>
      <c r="B69" s="1" t="s">
        <v>53</v>
      </c>
      <c r="C69" s="1">
        <v>20</v>
      </c>
      <c r="D69" s="1" t="s">
        <v>15</v>
      </c>
      <c r="E69" s="6">
        <f>'質格差指数（労働）'!E69</f>
        <v>3.181337228847432E-2</v>
      </c>
      <c r="F69" s="6">
        <f>'質格差指数（労働）'!F69</f>
        <v>0.13688299779576499</v>
      </c>
      <c r="G69" s="6">
        <f>'質格差指数（労働）'!G69</f>
        <v>7.9750148198942203E-2</v>
      </c>
      <c r="H69" s="6">
        <f>'質格差指数（労働）'!H69</f>
        <v>5.8903219059489604E-3</v>
      </c>
      <c r="I69" s="6">
        <f>'質格差指数（労働）'!I69</f>
        <v>4.33633574387478E-2</v>
      </c>
    </row>
    <row r="70" spans="1:9" x14ac:dyDescent="0.15">
      <c r="A70" s="1">
        <v>3</v>
      </c>
      <c r="B70" s="1" t="s">
        <v>53</v>
      </c>
      <c r="C70" s="1">
        <v>21</v>
      </c>
      <c r="D70" s="1" t="s">
        <v>16</v>
      </c>
      <c r="E70" s="6">
        <f>'質格差指数（労働）'!E70</f>
        <v>3.9276718288608972E-2</v>
      </c>
      <c r="F70" s="6">
        <f>'質格差指数（労働）'!F70</f>
        <v>3.7436093863957999E-2</v>
      </c>
      <c r="G70" s="6">
        <f>'質格差指数（労働）'!G70</f>
        <v>3.0739256113027101E-2</v>
      </c>
      <c r="H70" s="6">
        <f>'質格差指数（労働）'!H70</f>
        <v>2.5405241170967201E-2</v>
      </c>
      <c r="I70" s="6">
        <f>'質格差指数（労働）'!I70</f>
        <v>3.6913974407467597E-2</v>
      </c>
    </row>
    <row r="71" spans="1:9" x14ac:dyDescent="0.15">
      <c r="A71" s="1">
        <v>3</v>
      </c>
      <c r="B71" s="1" t="s">
        <v>52</v>
      </c>
      <c r="C71" s="1">
        <v>22</v>
      </c>
      <c r="D71" s="1" t="s">
        <v>8</v>
      </c>
      <c r="E71" s="6">
        <f>'質格差指数（労働）'!E71</f>
        <v>-3.8406939682296701E-3</v>
      </c>
      <c r="F71" s="6">
        <f>'質格差指数（労働）'!F71</f>
        <v>3.1995619932918599E-2</v>
      </c>
      <c r="G71" s="6">
        <f>'質格差指数（労働）'!G71</f>
        <v>2.3298162100515701E-2</v>
      </c>
      <c r="H71" s="6">
        <f>'質格差指数（労働）'!H71</f>
        <v>4.0074282246849201E-4</v>
      </c>
      <c r="I71" s="6">
        <f>'質格差指数（労働）'!I71</f>
        <v>-1.8044873171624301E-2</v>
      </c>
    </row>
    <row r="72" spans="1:9" x14ac:dyDescent="0.15">
      <c r="A72" s="1">
        <v>3</v>
      </c>
      <c r="B72" s="1" t="s">
        <v>52</v>
      </c>
      <c r="C72" s="1">
        <v>23</v>
      </c>
      <c r="D72" s="1" t="s">
        <v>29</v>
      </c>
      <c r="E72" s="6">
        <f>'質格差指数（労働）'!E72</f>
        <v>-1.98620140588723E-3</v>
      </c>
      <c r="F72" s="6">
        <f>'質格差指数（労働）'!F72</f>
        <v>3.8072903376016903E-2</v>
      </c>
      <c r="G72" s="6">
        <f>'質格差指数（労働）'!G72</f>
        <v>2.0670705927314102E-2</v>
      </c>
      <c r="H72" s="6">
        <f>'質格差指数（労働）'!H72</f>
        <v>-9.1627716422057193E-3</v>
      </c>
      <c r="I72" s="6">
        <f>'質格差指数（労働）'!I72</f>
        <v>3.88461197163054E-3</v>
      </c>
    </row>
    <row r="73" spans="1:9" x14ac:dyDescent="0.15">
      <c r="A73" s="1">
        <v>4</v>
      </c>
      <c r="B73" s="1" t="s">
        <v>260</v>
      </c>
      <c r="C73" s="1">
        <v>1</v>
      </c>
      <c r="D73" s="1" t="s">
        <v>9</v>
      </c>
      <c r="E73" s="6">
        <f>'質格差指数（労働）'!E73</f>
        <v>0.25356872765227984</v>
      </c>
      <c r="F73" s="6">
        <f>'質格差指数（労働）'!F73</f>
        <v>0.26472093012828901</v>
      </c>
      <c r="G73" s="6">
        <f>'質格差指数（労働）'!G73</f>
        <v>0.273291159704669</v>
      </c>
      <c r="H73" s="6">
        <f>'質格差指数（労働）'!H73</f>
        <v>0.220597007002625</v>
      </c>
      <c r="I73" s="6">
        <f>'質格差指数（労働）'!I73</f>
        <v>6.33971328917277E-2</v>
      </c>
    </row>
    <row r="74" spans="1:9" x14ac:dyDescent="0.15">
      <c r="A74" s="1">
        <v>4</v>
      </c>
      <c r="B74" s="1" t="s">
        <v>261</v>
      </c>
      <c r="C74" s="1">
        <v>2</v>
      </c>
      <c r="D74" s="1" t="s">
        <v>10</v>
      </c>
      <c r="E74" s="6">
        <f>'質格差指数（労働）'!E74</f>
        <v>0.13951998835909879</v>
      </c>
      <c r="F74" s="6">
        <f>'質格差指数（労働）'!F74</f>
        <v>1.0290432166986699E-2</v>
      </c>
      <c r="G74" s="6">
        <f>'質格差指数（労働）'!G74</f>
        <v>6.8301733525636898E-2</v>
      </c>
      <c r="H74" s="6">
        <f>'質格差指数（労働）'!H74</f>
        <v>9.0738421440651595E-3</v>
      </c>
      <c r="I74" s="6">
        <f>'質格差指数（労働）'!I74</f>
        <v>0.28383724317037501</v>
      </c>
    </row>
    <row r="75" spans="1:9" x14ac:dyDescent="0.15">
      <c r="A75" s="1">
        <v>4</v>
      </c>
      <c r="B75" s="1" t="s">
        <v>262</v>
      </c>
      <c r="C75" s="1">
        <v>3</v>
      </c>
      <c r="D75" s="1" t="s">
        <v>17</v>
      </c>
      <c r="E75" s="6">
        <f>'質格差指数（労働）'!E75</f>
        <v>8.6563728195442252E-2</v>
      </c>
      <c r="F75" s="6">
        <f>'質格差指数（労働）'!F75</f>
        <v>3.73502484772388E-2</v>
      </c>
      <c r="G75" s="6">
        <f>'質格差指数（労働）'!G75</f>
        <v>3.9768148519162903E-2</v>
      </c>
      <c r="H75" s="6">
        <f>'質格差指数（労働）'!H75</f>
        <v>2.1664421628802999E-2</v>
      </c>
      <c r="I75" s="6">
        <f>'質格差指数（労働）'!I75</f>
        <v>7.9412923040716999E-4</v>
      </c>
    </row>
    <row r="76" spans="1:9" x14ac:dyDescent="0.15">
      <c r="A76" s="1">
        <v>4</v>
      </c>
      <c r="B76" s="1" t="s">
        <v>60</v>
      </c>
      <c r="C76" s="1">
        <v>4</v>
      </c>
      <c r="D76" s="1" t="s">
        <v>18</v>
      </c>
      <c r="E76" s="6">
        <f>'質格差指数（労働）'!E76</f>
        <v>1.5618159765680199E-2</v>
      </c>
      <c r="F76" s="6">
        <f>'質格差指数（労働）'!F76</f>
        <v>8.2033253443883805E-2</v>
      </c>
      <c r="G76" s="6">
        <f>'質格差指数（労働）'!G76</f>
        <v>8.6911034877839397E-2</v>
      </c>
      <c r="H76" s="6">
        <f>'質格差指数（労働）'!H76</f>
        <v>8.6261812420941997E-2</v>
      </c>
      <c r="I76" s="6">
        <f>'質格差指数（労働）'!I76</f>
        <v>3.8787618158719797E-2</v>
      </c>
    </row>
    <row r="77" spans="1:9" x14ac:dyDescent="0.15">
      <c r="A77" s="1">
        <v>4</v>
      </c>
      <c r="B77" s="1" t="s">
        <v>60</v>
      </c>
      <c r="C77" s="1">
        <v>5</v>
      </c>
      <c r="D77" s="1" t="s">
        <v>19</v>
      </c>
      <c r="E77" s="6">
        <f>'質格差指数（労働）'!E77</f>
        <v>0.2195613732526108</v>
      </c>
      <c r="F77" s="6">
        <f>'質格差指数（労働）'!F77</f>
        <v>0.131432003316725</v>
      </c>
      <c r="G77" s="6">
        <f>'質格差指数（労働）'!G77</f>
        <v>0.10195286719813899</v>
      </c>
      <c r="H77" s="6">
        <f>'質格差指数（労働）'!H77</f>
        <v>6.2897961798081506E-2</v>
      </c>
      <c r="I77" s="6">
        <f>'質格差指数（労働）'!I77</f>
        <v>5.2440439336188603E-2</v>
      </c>
    </row>
    <row r="78" spans="1:9" x14ac:dyDescent="0.15">
      <c r="A78" s="1">
        <v>4</v>
      </c>
      <c r="B78" s="1" t="s">
        <v>262</v>
      </c>
      <c r="C78" s="1">
        <v>6</v>
      </c>
      <c r="D78" s="1" t="s">
        <v>3</v>
      </c>
      <c r="E78" s="6">
        <f>'質格差指数（労働）'!E78</f>
        <v>0.1450882260424205</v>
      </c>
      <c r="F78" s="6">
        <f>'質格差指数（労働）'!F78</f>
        <v>5.0398214231821802E-2</v>
      </c>
      <c r="G78" s="6">
        <f>'質格差指数（労働）'!G78</f>
        <v>1.3189780397674799E-2</v>
      </c>
      <c r="H78" s="6">
        <f>'質格差指数（労働）'!H78</f>
        <v>-6.4511591130778298E-2</v>
      </c>
      <c r="I78" s="6">
        <f>'質格差指数（労働）'!I78</f>
        <v>6.4905134802778694E-2</v>
      </c>
    </row>
    <row r="79" spans="1:9" x14ac:dyDescent="0.15">
      <c r="A79" s="1">
        <v>4</v>
      </c>
      <c r="B79" s="1" t="s">
        <v>60</v>
      </c>
      <c r="C79" s="1">
        <v>7</v>
      </c>
      <c r="D79" s="1" t="s">
        <v>20</v>
      </c>
      <c r="E79" s="6">
        <f>'質格差指数（労働）'!E79</f>
        <v>-0.44142115023480405</v>
      </c>
      <c r="F79" s="6">
        <f>'質格差指数（労働）'!F79</f>
        <v>-1.2164664861790799</v>
      </c>
      <c r="G79" s="6">
        <f>'質格差指数（労働）'!G79</f>
        <v>-1.0968169027083701</v>
      </c>
      <c r="H79" s="6">
        <f>'質格差指数（労働）'!H79</f>
        <v>-0.65472299748999696</v>
      </c>
      <c r="I79" s="6">
        <f>'質格差指数（労働）'!I79</f>
        <v>-0.51328475653636796</v>
      </c>
    </row>
    <row r="80" spans="1:9" x14ac:dyDescent="0.15">
      <c r="A80" s="1">
        <v>4</v>
      </c>
      <c r="B80" s="1" t="s">
        <v>262</v>
      </c>
      <c r="C80" s="1">
        <v>8</v>
      </c>
      <c r="D80" s="1" t="s">
        <v>21</v>
      </c>
      <c r="E80" s="6">
        <f>'質格差指数（労働）'!E80</f>
        <v>6.3386703684043588E-2</v>
      </c>
      <c r="F80" s="6">
        <f>'質格差指数（労働）'!F80</f>
        <v>9.0204231199932594E-2</v>
      </c>
      <c r="G80" s="6">
        <f>'質格差指数（労働）'!G80</f>
        <v>0.120853749261704</v>
      </c>
      <c r="H80" s="6">
        <f>'質格差指数（労働）'!H80</f>
        <v>7.7510454840790402E-2</v>
      </c>
      <c r="I80" s="6">
        <f>'質格差指数（労働）'!I80</f>
        <v>8.2366683860897003E-2</v>
      </c>
    </row>
    <row r="81" spans="1:9" x14ac:dyDescent="0.15">
      <c r="A81" s="1">
        <v>4</v>
      </c>
      <c r="B81" s="1" t="s">
        <v>60</v>
      </c>
      <c r="C81" s="1">
        <v>9</v>
      </c>
      <c r="D81" s="1" t="s">
        <v>22</v>
      </c>
      <c r="E81" s="6">
        <f>'質格差指数（労働）'!E81</f>
        <v>8.3660723895137845E-2</v>
      </c>
      <c r="F81" s="6">
        <f>'質格差指数（労働）'!F81</f>
        <v>5.4204811180330797E-2</v>
      </c>
      <c r="G81" s="6">
        <f>'質格差指数（労働）'!G81</f>
        <v>-1.9919551373214099E-2</v>
      </c>
      <c r="H81" s="6">
        <f>'質格差指数（労働）'!H81</f>
        <v>-9.16894323485756E-2</v>
      </c>
      <c r="I81" s="6">
        <f>'質格差指数（労働）'!I81</f>
        <v>-6.1047395702568799E-2</v>
      </c>
    </row>
    <row r="82" spans="1:9" x14ac:dyDescent="0.15">
      <c r="A82" s="1">
        <v>4</v>
      </c>
      <c r="B82" s="1" t="s">
        <v>60</v>
      </c>
      <c r="C82" s="1">
        <v>10</v>
      </c>
      <c r="D82" s="1" t="s">
        <v>23</v>
      </c>
      <c r="E82" s="6">
        <f>'質格差指数（労働）'!E82</f>
        <v>9.458968972208813E-2</v>
      </c>
      <c r="F82" s="6">
        <f>'質格差指数（労働）'!F82</f>
        <v>7.7771792447336896E-2</v>
      </c>
      <c r="G82" s="6">
        <f>'質格差指数（労働）'!G82</f>
        <v>7.0861391513712901E-2</v>
      </c>
      <c r="H82" s="6">
        <f>'質格差指数（労働）'!H82</f>
        <v>6.7153566957151703E-2</v>
      </c>
      <c r="I82" s="6">
        <f>'質格差指数（労働）'!I82</f>
        <v>2.9241644425036E-2</v>
      </c>
    </row>
    <row r="83" spans="1:9" x14ac:dyDescent="0.15">
      <c r="A83" s="1">
        <v>4</v>
      </c>
      <c r="B83" s="1" t="s">
        <v>60</v>
      </c>
      <c r="C83" s="1">
        <v>11</v>
      </c>
      <c r="D83" s="1" t="s">
        <v>24</v>
      </c>
      <c r="E83" s="6">
        <f>'質格差指数（労働）'!E83</f>
        <v>-6.5549728633160068E-2</v>
      </c>
      <c r="F83" s="6">
        <f>'質格差指数（労働）'!F83</f>
        <v>1.0486382251465001E-2</v>
      </c>
      <c r="G83" s="6">
        <f>'質格差指数（労働）'!G83</f>
        <v>1.8436077486228799E-2</v>
      </c>
      <c r="H83" s="6">
        <f>'質格差指数（労働）'!H83</f>
        <v>2.7889853236263099E-2</v>
      </c>
      <c r="I83" s="6">
        <f>'質格差指数（労働）'!I83</f>
        <v>1.42970895160519E-2</v>
      </c>
    </row>
    <row r="84" spans="1:9" x14ac:dyDescent="0.15">
      <c r="A84" s="1">
        <v>4</v>
      </c>
      <c r="B84" s="1" t="s">
        <v>60</v>
      </c>
      <c r="C84" s="1">
        <v>12</v>
      </c>
      <c r="D84" s="1" t="s">
        <v>25</v>
      </c>
      <c r="E84" s="6">
        <f>'質格差指数（労働）'!E84</f>
        <v>3.8779919784077022E-2</v>
      </c>
      <c r="F84" s="6">
        <f>'質格差指数（労働）'!F84</f>
        <v>-1.67474964601005E-2</v>
      </c>
      <c r="G84" s="6">
        <f>'質格差指数（労働）'!G84</f>
        <v>-1.45362069987962E-2</v>
      </c>
      <c r="H84" s="6">
        <f>'質格差指数（労働）'!H84</f>
        <v>2.3008060416355698E-3</v>
      </c>
      <c r="I84" s="6">
        <f>'質格差指数（労働）'!I84</f>
        <v>1.4917166304900999E-2</v>
      </c>
    </row>
    <row r="85" spans="1:9" x14ac:dyDescent="0.15">
      <c r="A85" s="1">
        <v>4</v>
      </c>
      <c r="B85" s="1" t="s">
        <v>262</v>
      </c>
      <c r="C85" s="1">
        <v>13</v>
      </c>
      <c r="D85" s="1" t="s">
        <v>26</v>
      </c>
      <c r="E85" s="6">
        <f>'質格差指数（労働）'!E85</f>
        <v>4.2937560842156879E-2</v>
      </c>
      <c r="F85" s="6">
        <f>'質格差指数（労働）'!F85</f>
        <v>-6.5957960892365899E-2</v>
      </c>
      <c r="G85" s="6">
        <f>'質格差指数（労働）'!G85</f>
        <v>-6.8201789611677999E-2</v>
      </c>
      <c r="H85" s="6">
        <f>'質格差指数（労働）'!H85</f>
        <v>-7.1839308018569803E-2</v>
      </c>
      <c r="I85" s="6">
        <f>'質格差指数（労働）'!I85</f>
        <v>-4.9573025976311802E-2</v>
      </c>
    </row>
    <row r="86" spans="1:9" x14ac:dyDescent="0.15">
      <c r="A86" s="1">
        <v>4</v>
      </c>
      <c r="B86" s="1" t="s">
        <v>60</v>
      </c>
      <c r="C86" s="1">
        <v>14</v>
      </c>
      <c r="D86" s="1" t="s">
        <v>27</v>
      </c>
      <c r="E86" s="6">
        <f>'質格差指数（労働）'!E86</f>
        <v>-0.43201438230927702</v>
      </c>
      <c r="F86" s="6">
        <f>'質格差指数（労働）'!F86</f>
        <v>-0.48401805031237599</v>
      </c>
      <c r="G86" s="6">
        <f>'質格差指数（労働）'!G86</f>
        <v>-0.31761747271014301</v>
      </c>
      <c r="H86" s="6">
        <f>'質格差指数（労働）'!H86</f>
        <v>-0.25760239279046898</v>
      </c>
      <c r="I86" s="6">
        <f>'質格差指数（労働）'!I86</f>
        <v>9.5804394206912294E-2</v>
      </c>
    </row>
    <row r="87" spans="1:9" x14ac:dyDescent="0.15">
      <c r="A87" s="1">
        <v>4</v>
      </c>
      <c r="B87" s="1" t="s">
        <v>262</v>
      </c>
      <c r="C87" s="1">
        <v>15</v>
      </c>
      <c r="D87" s="1" t="s">
        <v>28</v>
      </c>
      <c r="E87" s="6">
        <f>'質格差指数（労働）'!E87</f>
        <v>9.561391685969528E-2</v>
      </c>
      <c r="F87" s="6">
        <f>'質格差指数（労働）'!F87</f>
        <v>8.8018697425418402E-2</v>
      </c>
      <c r="G87" s="6">
        <f>'質格差指数（労働）'!G87</f>
        <v>0.114788484495261</v>
      </c>
      <c r="H87" s="6">
        <f>'質格差指数（労働）'!H87</f>
        <v>7.1044295596726995E-2</v>
      </c>
      <c r="I87" s="6">
        <f>'質格差指数（労働）'!I87</f>
        <v>9.1033878953471301E-2</v>
      </c>
    </row>
    <row r="88" spans="1:9" x14ac:dyDescent="0.15">
      <c r="A88" s="1">
        <v>4</v>
      </c>
      <c r="B88" s="1" t="s">
        <v>261</v>
      </c>
      <c r="C88" s="1">
        <v>16</v>
      </c>
      <c r="D88" s="1" t="s">
        <v>11</v>
      </c>
      <c r="E88" s="6">
        <f>'質格差指数（労働）'!E88</f>
        <v>4.3931547469227283E-2</v>
      </c>
      <c r="F88" s="6">
        <f>'質格差指数（労働）'!F88</f>
        <v>6.7915358973612297E-2</v>
      </c>
      <c r="G88" s="6">
        <f>'質格差指数（労働）'!G88</f>
        <v>8.1242135485656702E-2</v>
      </c>
      <c r="H88" s="6">
        <f>'質格差指数（労働）'!H88</f>
        <v>7.22608992322646E-2</v>
      </c>
      <c r="I88" s="6">
        <f>'質格差指数（労働）'!I88</f>
        <v>6.5788332640499006E-2</v>
      </c>
    </row>
    <row r="89" spans="1:9" x14ac:dyDescent="0.15">
      <c r="A89" s="1">
        <v>4</v>
      </c>
      <c r="B89" s="1" t="s">
        <v>261</v>
      </c>
      <c r="C89" s="1">
        <v>17</v>
      </c>
      <c r="D89" s="1" t="s">
        <v>12</v>
      </c>
      <c r="E89" s="6">
        <f>'質格差指数（労働）'!E89</f>
        <v>6.9031307382723742E-2</v>
      </c>
      <c r="F89" s="6">
        <f>'質格差指数（労働）'!F89</f>
        <v>7.7585387470611694E-2</v>
      </c>
      <c r="G89" s="6">
        <f>'質格差指数（労働）'!G89</f>
        <v>3.7201245763068699E-2</v>
      </c>
      <c r="H89" s="6">
        <f>'質格差指数（労働）'!H89</f>
        <v>2.0364275754010099E-2</v>
      </c>
      <c r="I89" s="6">
        <f>'質格差指数（労働）'!I89</f>
        <v>4.3817135069320501E-2</v>
      </c>
    </row>
    <row r="90" spans="1:9" x14ac:dyDescent="0.15">
      <c r="A90" s="1">
        <v>4</v>
      </c>
      <c r="B90" s="1" t="s">
        <v>261</v>
      </c>
      <c r="C90" s="1">
        <v>18</v>
      </c>
      <c r="D90" s="1" t="s">
        <v>13</v>
      </c>
      <c r="E90" s="6">
        <f>'質格差指数（労働）'!E90</f>
        <v>0.11374448494359388</v>
      </c>
      <c r="F90" s="6">
        <f>'質格差指数（労働）'!F90</f>
        <v>0.12483748156753501</v>
      </c>
      <c r="G90" s="6">
        <f>'質格差指数（労働）'!G90</f>
        <v>0.125386911018289</v>
      </c>
      <c r="H90" s="6">
        <f>'質格差指数（労働）'!H90</f>
        <v>0.10884238608987901</v>
      </c>
      <c r="I90" s="6">
        <f>'質格差指数（労働）'!I90</f>
        <v>7.8688633838977104E-2</v>
      </c>
    </row>
    <row r="91" spans="1:9" x14ac:dyDescent="0.15">
      <c r="A91" s="1">
        <v>4</v>
      </c>
      <c r="B91" s="1" t="s">
        <v>261</v>
      </c>
      <c r="C91" s="1">
        <v>19</v>
      </c>
      <c r="D91" s="1" t="s">
        <v>14</v>
      </c>
      <c r="E91" s="6">
        <f>'質格差指数（労働）'!E91</f>
        <v>0.10561246853070569</v>
      </c>
      <c r="F91" s="6">
        <f>'質格差指数（労働）'!F91</f>
        <v>5.7571272213696803E-2</v>
      </c>
      <c r="G91" s="6">
        <f>'質格差指数（労働）'!G91</f>
        <v>5.8644976526266997E-2</v>
      </c>
      <c r="H91" s="6">
        <f>'質格差指数（労働）'!H91</f>
        <v>1.09345275540817E-2</v>
      </c>
      <c r="I91" s="6">
        <f>'質格差指数（労働）'!I91</f>
        <v>2.4019389111810199E-2</v>
      </c>
    </row>
    <row r="92" spans="1:9" x14ac:dyDescent="0.15">
      <c r="A92" s="1">
        <v>4</v>
      </c>
      <c r="B92" s="1" t="s">
        <v>263</v>
      </c>
      <c r="C92" s="1">
        <v>20</v>
      </c>
      <c r="D92" s="1" t="s">
        <v>15</v>
      </c>
      <c r="E92" s="6">
        <f>'質格差指数（労働）'!E92</f>
        <v>0.13547934763704544</v>
      </c>
      <c r="F92" s="6">
        <f>'質格差指数（労働）'!F92</f>
        <v>-3.5281747186044501E-2</v>
      </c>
      <c r="G92" s="6">
        <f>'質格差指数（労働）'!G92</f>
        <v>8.2076398587625901E-2</v>
      </c>
      <c r="H92" s="6">
        <f>'質格差指数（労働）'!H92</f>
        <v>7.6347461887734096E-3</v>
      </c>
      <c r="I92" s="6">
        <f>'質格差指数（労働）'!I92</f>
        <v>4.0304952100779001E-2</v>
      </c>
    </row>
    <row r="93" spans="1:9" x14ac:dyDescent="0.15">
      <c r="A93" s="1">
        <v>4</v>
      </c>
      <c r="B93" s="1" t="s">
        <v>260</v>
      </c>
      <c r="C93" s="1">
        <v>21</v>
      </c>
      <c r="D93" s="1" t="s">
        <v>16</v>
      </c>
      <c r="E93" s="6">
        <f>'質格差指数（労働）'!E93</f>
        <v>3.5500965367474588E-2</v>
      </c>
      <c r="F93" s="6">
        <f>'質格差指数（労働）'!F93</f>
        <v>3.7130144428493397E-2</v>
      </c>
      <c r="G93" s="6">
        <f>'質格差指数（労働）'!G93</f>
        <v>2.7128651671713501E-2</v>
      </c>
      <c r="H93" s="6">
        <f>'質格差指数（労働）'!H93</f>
        <v>2.8018409539825199E-2</v>
      </c>
      <c r="I93" s="6">
        <f>'質格差指数（労働）'!I93</f>
        <v>4.3083418376016903E-2</v>
      </c>
    </row>
    <row r="94" spans="1:9" x14ac:dyDescent="0.15">
      <c r="A94" s="1">
        <v>4</v>
      </c>
      <c r="B94" s="1" t="s">
        <v>55</v>
      </c>
      <c r="C94" s="1">
        <v>22</v>
      </c>
      <c r="D94" s="1" t="s">
        <v>8</v>
      </c>
      <c r="E94" s="6">
        <f>'質格差指数（労働）'!E94</f>
        <v>5.4491446151307736E-2</v>
      </c>
      <c r="F94" s="6">
        <f>'質格差指数（労働）'!F94</f>
        <v>7.0059210076124395E-2</v>
      </c>
      <c r="G94" s="6">
        <f>'質格差指数（労働）'!G94</f>
        <v>5.9725396500415598E-2</v>
      </c>
      <c r="H94" s="6">
        <f>'質格差指数（労働）'!H94</f>
        <v>4.6538703965933403E-2</v>
      </c>
      <c r="I94" s="6">
        <f>'質格差指数（労働）'!I94</f>
        <v>2.45386194952446E-2</v>
      </c>
    </row>
    <row r="95" spans="1:9" x14ac:dyDescent="0.15">
      <c r="A95" s="1">
        <v>4</v>
      </c>
      <c r="B95" s="1" t="s">
        <v>55</v>
      </c>
      <c r="C95" s="1">
        <v>23</v>
      </c>
      <c r="D95" s="1" t="s">
        <v>29</v>
      </c>
      <c r="E95" s="6">
        <f>'質格差指数（労働）'!E95</f>
        <v>3.6513187047566398E-2</v>
      </c>
      <c r="F95" s="6">
        <f>'質格差指数（労働）'!F95</f>
        <v>3.1363073137732199E-2</v>
      </c>
      <c r="G95" s="6">
        <f>'質格差指数（労働）'!G95</f>
        <v>1.49938868253368E-2</v>
      </c>
      <c r="H95" s="6">
        <f>'質格差指数（労働）'!H95</f>
        <v>4.9523636384458097E-3</v>
      </c>
      <c r="I95" s="6">
        <f>'質格差指数（労働）'!I95</f>
        <v>-3.7157318859470899E-3</v>
      </c>
    </row>
    <row r="96" spans="1:9" x14ac:dyDescent="0.15">
      <c r="A96" s="1">
        <v>5</v>
      </c>
      <c r="B96" s="1" t="s">
        <v>264</v>
      </c>
      <c r="C96" s="1">
        <v>1</v>
      </c>
      <c r="D96" s="1" t="s">
        <v>9</v>
      </c>
      <c r="E96" s="6">
        <f>'質格差指数（労働）'!E96</f>
        <v>7.4762153033715598E-2</v>
      </c>
      <c r="F96" s="6">
        <f>'質格差指数（労働）'!F96</f>
        <v>0.18411956280274899</v>
      </c>
      <c r="G96" s="6">
        <f>'質格差指数（労働）'!G96</f>
        <v>9.3392509480852495E-2</v>
      </c>
      <c r="H96" s="6">
        <f>'質格差指数（労働）'!H96</f>
        <v>-1.58992545691021E-2</v>
      </c>
      <c r="I96" s="6">
        <f>'質格差指数（労働）'!I96</f>
        <v>-2.08018746088223E-2</v>
      </c>
    </row>
    <row r="97" spans="1:9" x14ac:dyDescent="0.15">
      <c r="A97" s="1">
        <v>5</v>
      </c>
      <c r="B97" s="1" t="s">
        <v>65</v>
      </c>
      <c r="C97" s="1">
        <v>2</v>
      </c>
      <c r="D97" s="1" t="s">
        <v>10</v>
      </c>
      <c r="E97" s="6">
        <f>'質格差指数（労働）'!E97</f>
        <v>0.151260572413667</v>
      </c>
      <c r="F97" s="6">
        <f>'質格差指数（労働）'!F97</f>
        <v>-2.0036546761590598E-2</v>
      </c>
      <c r="G97" s="6">
        <f>'質格差指数（労働）'!G97</f>
        <v>1.8840549011479499E-2</v>
      </c>
      <c r="H97" s="6">
        <f>'質格差指数（労働）'!H97</f>
        <v>-1.05083362226299E-3</v>
      </c>
      <c r="I97" s="6">
        <f>'質格差指数（労働）'!I97</f>
        <v>-0.14261909768683401</v>
      </c>
    </row>
    <row r="98" spans="1:9" x14ac:dyDescent="0.15">
      <c r="A98" s="1">
        <v>5</v>
      </c>
      <c r="B98" s="1" t="s">
        <v>67</v>
      </c>
      <c r="C98" s="1">
        <v>3</v>
      </c>
      <c r="D98" s="1" t="s">
        <v>17</v>
      </c>
      <c r="E98" s="6">
        <f>'質格差指数（労働）'!E98</f>
        <v>4.2701895529364556E-2</v>
      </c>
      <c r="F98" s="6">
        <f>'質格差指数（労働）'!F98</f>
        <v>7.5591029958293698E-2</v>
      </c>
      <c r="G98" s="6">
        <f>'質格差指数（労働）'!G98</f>
        <v>6.6204387723821395E-2</v>
      </c>
      <c r="H98" s="6">
        <f>'質格差指数（労働）'!H98</f>
        <v>2.00463956441959E-2</v>
      </c>
      <c r="I98" s="6">
        <f>'質格差指数（労働）'!I98</f>
        <v>8.5450309229191408E-3</v>
      </c>
    </row>
    <row r="99" spans="1:9" x14ac:dyDescent="0.15">
      <c r="A99" s="1">
        <v>5</v>
      </c>
      <c r="B99" s="1" t="s">
        <v>265</v>
      </c>
      <c r="C99" s="1">
        <v>4</v>
      </c>
      <c r="D99" s="1" t="s">
        <v>18</v>
      </c>
      <c r="E99" s="6">
        <f>'質格差指数（労働）'!E99</f>
        <v>-2.0591949181184021E-2</v>
      </c>
      <c r="F99" s="6">
        <f>'質格差指数（労働）'!F99</f>
        <v>7.1491481618594102E-2</v>
      </c>
      <c r="G99" s="6">
        <f>'質格差指数（労働）'!G99</f>
        <v>2.8448894743130702E-2</v>
      </c>
      <c r="H99" s="6">
        <f>'質格差指数（労働）'!H99</f>
        <v>2.6914751046272799E-2</v>
      </c>
      <c r="I99" s="6">
        <f>'質格差指数（労働）'!I99</f>
        <v>4.1863462248377697E-2</v>
      </c>
    </row>
    <row r="100" spans="1:9" x14ac:dyDescent="0.15">
      <c r="A100" s="1">
        <v>5</v>
      </c>
      <c r="B100" s="1" t="s">
        <v>67</v>
      </c>
      <c r="C100" s="1">
        <v>5</v>
      </c>
      <c r="D100" s="1" t="s">
        <v>19</v>
      </c>
      <c r="E100" s="6">
        <f>'質格差指数（労働）'!E100</f>
        <v>0.34232626400376681</v>
      </c>
      <c r="F100" s="6">
        <f>'質格差指数（労働）'!F100</f>
        <v>0.32540827559869001</v>
      </c>
      <c r="G100" s="6">
        <f>'質格差指数（労働）'!G100</f>
        <v>0.46630988586994998</v>
      </c>
      <c r="H100" s="6">
        <f>'質格差指数（労働）'!H100</f>
        <v>0.63707546325270004</v>
      </c>
      <c r="I100" s="6">
        <f>'質格差指数（労働）'!I100</f>
        <v>0.68348093591204295</v>
      </c>
    </row>
    <row r="101" spans="1:9" x14ac:dyDescent="0.15">
      <c r="A101" s="1">
        <v>5</v>
      </c>
      <c r="B101" s="1" t="s">
        <v>265</v>
      </c>
      <c r="C101" s="1">
        <v>6</v>
      </c>
      <c r="D101" s="1" t="s">
        <v>3</v>
      </c>
      <c r="E101" s="6">
        <f>'質格差指数（労働）'!E101</f>
        <v>0.24404357561857326</v>
      </c>
      <c r="F101" s="6">
        <f>'質格差指数（労働）'!F101</f>
        <v>0.169662856940515</v>
      </c>
      <c r="G101" s="6">
        <f>'質格差指数（労働）'!G101</f>
        <v>0.21076584026264999</v>
      </c>
      <c r="H101" s="6">
        <f>'質格差指数（労働）'!H101</f>
        <v>0.32510313934823698</v>
      </c>
      <c r="I101" s="6">
        <f>'質格差指数（労働）'!I101</f>
        <v>0.13706407311472099</v>
      </c>
    </row>
    <row r="102" spans="1:9" x14ac:dyDescent="0.15">
      <c r="A102" s="1">
        <v>5</v>
      </c>
      <c r="B102" s="1" t="s">
        <v>67</v>
      </c>
      <c r="C102" s="1">
        <v>7</v>
      </c>
      <c r="D102" s="1" t="s">
        <v>20</v>
      </c>
      <c r="E102" s="6">
        <f>'質格差指数（労働）'!E102</f>
        <v>-0.27260257306209801</v>
      </c>
      <c r="F102" s="6">
        <f>'質格差指数（労働）'!F102</f>
        <v>-0.61901152661082504</v>
      </c>
      <c r="G102" s="6">
        <f>'質格差指数（労働）'!G102</f>
        <v>-0.41023261401032401</v>
      </c>
      <c r="H102" s="6">
        <f>'質格差指数（労働）'!H102</f>
        <v>-0.171281670182683</v>
      </c>
      <c r="I102" s="6">
        <f>'質格差指数（労働）'!I102</f>
        <v>0.25112627261551501</v>
      </c>
    </row>
    <row r="103" spans="1:9" x14ac:dyDescent="0.15">
      <c r="A103" s="1">
        <v>5</v>
      </c>
      <c r="B103" s="1" t="s">
        <v>67</v>
      </c>
      <c r="C103" s="1">
        <v>8</v>
      </c>
      <c r="D103" s="1" t="s">
        <v>21</v>
      </c>
      <c r="E103" s="6">
        <f>'質格差指数（労働）'!E103</f>
        <v>4.1821302424285459E-2</v>
      </c>
      <c r="F103" s="6">
        <f>'質格差指数（労働）'!F103</f>
        <v>0.130688741332632</v>
      </c>
      <c r="G103" s="6">
        <f>'質格差指数（労働）'!G103</f>
        <v>0.14998803490464099</v>
      </c>
      <c r="H103" s="6">
        <f>'質格差指数（労働）'!H103</f>
        <v>0.122713447729102</v>
      </c>
      <c r="I103" s="6">
        <f>'質格差指数（労働）'!I103</f>
        <v>0.22689172269308899</v>
      </c>
    </row>
    <row r="104" spans="1:9" x14ac:dyDescent="0.15">
      <c r="A104" s="1">
        <v>5</v>
      </c>
      <c r="B104" s="1" t="s">
        <v>266</v>
      </c>
      <c r="C104" s="1">
        <v>9</v>
      </c>
      <c r="D104" s="1" t="s">
        <v>22</v>
      </c>
      <c r="E104" s="6">
        <f>'質格差指数（労働）'!E104</f>
        <v>9.7910367275526433E-2</v>
      </c>
      <c r="F104" s="6">
        <f>'質格差指数（労働）'!F104</f>
        <v>2.6113615661631302E-2</v>
      </c>
      <c r="G104" s="6">
        <f>'質格差指数（労働）'!G104</f>
        <v>0.21769799323306299</v>
      </c>
      <c r="H104" s="6">
        <f>'質格差指数（労働）'!H104</f>
        <v>8.7847650597410204E-2</v>
      </c>
      <c r="I104" s="6">
        <f>'質格差指数（労働）'!I104</f>
        <v>8.0215022663992594E-2</v>
      </c>
    </row>
    <row r="105" spans="1:9" x14ac:dyDescent="0.15">
      <c r="A105" s="1">
        <v>5</v>
      </c>
      <c r="B105" s="1" t="s">
        <v>67</v>
      </c>
      <c r="C105" s="1">
        <v>10</v>
      </c>
      <c r="D105" s="1" t="s">
        <v>23</v>
      </c>
      <c r="E105" s="6">
        <f>'質格差指数（労働）'!E105</f>
        <v>3.2388235276010487E-2</v>
      </c>
      <c r="F105" s="6">
        <f>'質格差指数（労働）'!F105</f>
        <v>0.11443107699517401</v>
      </c>
      <c r="G105" s="6">
        <f>'質格差指数（労働）'!G105</f>
        <v>9.6158990491164595E-2</v>
      </c>
      <c r="H105" s="6">
        <f>'質格差指数（労働）'!H105</f>
        <v>0.108683814584652</v>
      </c>
      <c r="I105" s="6">
        <f>'質格差指数（労働）'!I105</f>
        <v>7.3174777047605402E-2</v>
      </c>
    </row>
    <row r="106" spans="1:9" x14ac:dyDescent="0.15">
      <c r="A106" s="1">
        <v>5</v>
      </c>
      <c r="B106" s="1" t="s">
        <v>67</v>
      </c>
      <c r="C106" s="1">
        <v>11</v>
      </c>
      <c r="D106" s="1" t="s">
        <v>24</v>
      </c>
      <c r="E106" s="6">
        <f>'質格差指数（労働）'!E106</f>
        <v>6.2286724453064907E-2</v>
      </c>
      <c r="F106" s="6">
        <f>'質格差指数（労働）'!F106</f>
        <v>0.14419414373946501</v>
      </c>
      <c r="G106" s="6">
        <f>'質格差指数（労働）'!G106</f>
        <v>-2.8384265970847498E-2</v>
      </c>
      <c r="H106" s="6">
        <f>'質格差指数（労働）'!H106</f>
        <v>2.6868916774745299E-2</v>
      </c>
      <c r="I106" s="6">
        <f>'質格差指数（労働）'!I106</f>
        <v>-2.2217625761797401E-2</v>
      </c>
    </row>
    <row r="107" spans="1:9" x14ac:dyDescent="0.15">
      <c r="A107" s="1">
        <v>5</v>
      </c>
      <c r="B107" s="1" t="s">
        <v>67</v>
      </c>
      <c r="C107" s="1">
        <v>12</v>
      </c>
      <c r="D107" s="1" t="s">
        <v>25</v>
      </c>
      <c r="E107" s="6">
        <f>'質格差指数（労働）'!E107</f>
        <v>5.3262943462545446E-3</v>
      </c>
      <c r="F107" s="6">
        <f>'質格差指数（労働）'!F107</f>
        <v>-5.98058583715586E-2</v>
      </c>
      <c r="G107" s="6">
        <f>'質格差指数（労働）'!G107</f>
        <v>-6.02128518215964E-2</v>
      </c>
      <c r="H107" s="6">
        <f>'質格差指数（労働）'!H107</f>
        <v>-4.3460908553470998E-2</v>
      </c>
      <c r="I107" s="6">
        <f>'質格差指数（労働）'!I107</f>
        <v>-2.3329879010006199E-2</v>
      </c>
    </row>
    <row r="108" spans="1:9" x14ac:dyDescent="0.15">
      <c r="A108" s="1">
        <v>5</v>
      </c>
      <c r="B108" s="1" t="s">
        <v>67</v>
      </c>
      <c r="C108" s="1">
        <v>13</v>
      </c>
      <c r="D108" s="1" t="s">
        <v>26</v>
      </c>
      <c r="E108" s="6">
        <f>'質格差指数（労働）'!E108</f>
        <v>8.8914684348438799E-2</v>
      </c>
      <c r="F108" s="6">
        <f>'質格差指数（労働）'!F108</f>
        <v>0.26340089582095899</v>
      </c>
      <c r="G108" s="6">
        <f>'質格差指数（労働）'!G108</f>
        <v>9.3166525885791607E-2</v>
      </c>
      <c r="H108" s="6">
        <f>'質格差指数（労働）'!H108</f>
        <v>0.14865109421612799</v>
      </c>
      <c r="I108" s="6">
        <f>'質格差指数（労働）'!I108</f>
        <v>0.25805865491701802</v>
      </c>
    </row>
    <row r="109" spans="1:9" x14ac:dyDescent="0.15">
      <c r="A109" s="1">
        <v>5</v>
      </c>
      <c r="B109" s="1" t="s">
        <v>67</v>
      </c>
      <c r="C109" s="1">
        <v>14</v>
      </c>
      <c r="D109" s="1" t="s">
        <v>27</v>
      </c>
      <c r="E109" s="6">
        <f>'質格差指数（労働）'!E109</f>
        <v>-0.36887562653563477</v>
      </c>
      <c r="F109" s="6">
        <f>'質格差指数（労働）'!F109</f>
        <v>-0.28352494634796599</v>
      </c>
      <c r="G109" s="6">
        <f>'質格差指数（労働）'!G109</f>
        <v>-0.30216369089758599</v>
      </c>
      <c r="H109" s="6">
        <f>'質格差指数（労働）'!H109</f>
        <v>-0.27287981394830402</v>
      </c>
      <c r="I109" s="6">
        <f>'質格差指数（労働）'!I109</f>
        <v>7.8955508196212706E-2</v>
      </c>
    </row>
    <row r="110" spans="1:9" x14ac:dyDescent="0.15">
      <c r="A110" s="1">
        <v>5</v>
      </c>
      <c r="B110" s="1" t="s">
        <v>67</v>
      </c>
      <c r="C110" s="1">
        <v>15</v>
      </c>
      <c r="D110" s="1" t="s">
        <v>28</v>
      </c>
      <c r="E110" s="6">
        <f>'質格差指数（労働）'!E110</f>
        <v>4.0597718096940162E-2</v>
      </c>
      <c r="F110" s="6">
        <f>'質格差指数（労働）'!F110</f>
        <v>2.78995698579525E-2</v>
      </c>
      <c r="G110" s="6">
        <f>'質格差指数（労働）'!G110</f>
        <v>2.2805020608829999E-2</v>
      </c>
      <c r="H110" s="6">
        <f>'質格差指数（労働）'!H110</f>
        <v>6.84235020256141E-3</v>
      </c>
      <c r="I110" s="6">
        <f>'質格差指数（労働）'!I110</f>
        <v>3.5203836111791301E-2</v>
      </c>
    </row>
    <row r="111" spans="1:9" x14ac:dyDescent="0.15">
      <c r="A111" s="1">
        <v>5</v>
      </c>
      <c r="B111" s="1" t="s">
        <v>267</v>
      </c>
      <c r="C111" s="1">
        <v>16</v>
      </c>
      <c r="D111" s="1" t="s">
        <v>11</v>
      </c>
      <c r="E111" s="6">
        <f>'質格差指数（労働）'!E111</f>
        <v>-6.0813324964502143E-3</v>
      </c>
      <c r="F111" s="6">
        <f>'質格差指数（労働）'!F111</f>
        <v>8.9501051954162508E-3</v>
      </c>
      <c r="G111" s="6">
        <f>'質格差指数（労働）'!G111</f>
        <v>3.2261522933436398E-2</v>
      </c>
      <c r="H111" s="6">
        <f>'質格差指数（労働）'!H111</f>
        <v>3.8335655542930398E-2</v>
      </c>
      <c r="I111" s="6">
        <f>'質格差指数（労働）'!I111</f>
        <v>2.7763668966565201E-2</v>
      </c>
    </row>
    <row r="112" spans="1:9" x14ac:dyDescent="0.15">
      <c r="A112" s="1">
        <v>5</v>
      </c>
      <c r="B112" s="1" t="s">
        <v>65</v>
      </c>
      <c r="C112" s="1">
        <v>17</v>
      </c>
      <c r="D112" s="1" t="s">
        <v>12</v>
      </c>
      <c r="E112" s="6">
        <f>'質格差指数（労働）'!E112</f>
        <v>4.6567411975162072E-2</v>
      </c>
      <c r="F112" s="6">
        <f>'質格差指数（労働）'!F112</f>
        <v>8.1677536428251804E-2</v>
      </c>
      <c r="G112" s="6">
        <f>'質格差指数（労働）'!G112</f>
        <v>5.7485573993606702E-2</v>
      </c>
      <c r="H112" s="6">
        <f>'質格差指数（労働）'!H112</f>
        <v>2.05320094262454E-2</v>
      </c>
      <c r="I112" s="6">
        <f>'質格差指数（労働）'!I112</f>
        <v>5.3969800761667498E-2</v>
      </c>
    </row>
    <row r="113" spans="1:9" x14ac:dyDescent="0.15">
      <c r="A113" s="1">
        <v>5</v>
      </c>
      <c r="B113" s="1" t="s">
        <v>65</v>
      </c>
      <c r="C113" s="1">
        <v>18</v>
      </c>
      <c r="D113" s="1" t="s">
        <v>13</v>
      </c>
      <c r="E113" s="6">
        <f>'質格差指数（労働）'!E113</f>
        <v>-1.7840629533657761E-2</v>
      </c>
      <c r="F113" s="6">
        <f>'質格差指数（労働）'!F113</f>
        <v>-5.8356412775822904E-3</v>
      </c>
      <c r="G113" s="6">
        <f>'質格差指数（労働）'!G113</f>
        <v>-1.28873892789162E-2</v>
      </c>
      <c r="H113" s="6">
        <f>'質格差指数（労働）'!H113</f>
        <v>-1.3959129388696E-2</v>
      </c>
      <c r="I113" s="6">
        <f>'質格差指数（労働）'!I113</f>
        <v>-2.39992189481892E-2</v>
      </c>
    </row>
    <row r="114" spans="1:9" x14ac:dyDescent="0.15">
      <c r="A114" s="1">
        <v>5</v>
      </c>
      <c r="B114" s="1" t="s">
        <v>65</v>
      </c>
      <c r="C114" s="1">
        <v>19</v>
      </c>
      <c r="D114" s="1" t="s">
        <v>14</v>
      </c>
      <c r="E114" s="6">
        <f>'質格差指数（労働）'!E114</f>
        <v>9.5201342664694488E-2</v>
      </c>
      <c r="F114" s="6">
        <f>'質格差指数（労働）'!F114</f>
        <v>4.7774827691676298E-2</v>
      </c>
      <c r="G114" s="6">
        <f>'質格差指数（労働）'!G114</f>
        <v>6.5741728582416906E-2</v>
      </c>
      <c r="H114" s="6">
        <f>'質格差指数（労働）'!H114</f>
        <v>1.65436953491441E-2</v>
      </c>
      <c r="I114" s="6">
        <f>'質格差指数（労働）'!I114</f>
        <v>1.68874209013627E-2</v>
      </c>
    </row>
    <row r="115" spans="1:9" x14ac:dyDescent="0.15">
      <c r="A115" s="1">
        <v>5</v>
      </c>
      <c r="B115" s="1" t="s">
        <v>65</v>
      </c>
      <c r="C115" s="1">
        <v>20</v>
      </c>
      <c r="D115" s="1" t="s">
        <v>15</v>
      </c>
      <c r="E115" s="6">
        <f>'質格差指数（労働）'!E115</f>
        <v>7.8334989763321636E-2</v>
      </c>
      <c r="F115" s="6">
        <f>'質格差指数（労働）'!F115</f>
        <v>0.171462883584234</v>
      </c>
      <c r="G115" s="6">
        <f>'質格差指数（労働）'!G115</f>
        <v>0.19535894591394701</v>
      </c>
      <c r="H115" s="6">
        <f>'質格差指数（労働）'!H115</f>
        <v>0.27346748635574297</v>
      </c>
      <c r="I115" s="6">
        <f>'質格差指数（労働）'!I115</f>
        <v>0.25865166561126401</v>
      </c>
    </row>
    <row r="116" spans="1:9" x14ac:dyDescent="0.15">
      <c r="A116" s="1">
        <v>5</v>
      </c>
      <c r="B116" s="1" t="s">
        <v>65</v>
      </c>
      <c r="C116" s="1">
        <v>21</v>
      </c>
      <c r="D116" s="1" t="s">
        <v>16</v>
      </c>
      <c r="E116" s="6">
        <f>'質格差指数（労働）'!E116</f>
        <v>3.6487544752654352E-2</v>
      </c>
      <c r="F116" s="6">
        <f>'質格差指数（労働）'!F116</f>
        <v>5.03088941695502E-2</v>
      </c>
      <c r="G116" s="6">
        <f>'質格差指数（労働）'!G116</f>
        <v>4.8511138642405402E-2</v>
      </c>
      <c r="H116" s="6">
        <f>'質格差指数（労働）'!H116</f>
        <v>3.5190923017248001E-2</v>
      </c>
      <c r="I116" s="6">
        <f>'質格差指数（労働）'!I116</f>
        <v>3.9357827118172303E-2</v>
      </c>
    </row>
    <row r="117" spans="1:9" x14ac:dyDescent="0.15">
      <c r="A117" s="1">
        <v>5</v>
      </c>
      <c r="B117" s="1" t="s">
        <v>63</v>
      </c>
      <c r="C117" s="1">
        <v>22</v>
      </c>
      <c r="D117" s="1" t="s">
        <v>8</v>
      </c>
      <c r="E117" s="6">
        <f>'質格差指数（労働）'!E117</f>
        <v>-1.006037058571661E-2</v>
      </c>
      <c r="F117" s="6">
        <f>'質格差指数（労働）'!F117</f>
        <v>1.1046273381672401E-2</v>
      </c>
      <c r="G117" s="6">
        <f>'質格差指数（労働）'!G117</f>
        <v>5.94193213475491E-3</v>
      </c>
      <c r="H117" s="6">
        <f>'質格差指数（労働）'!H117</f>
        <v>-2.24135546797373E-2</v>
      </c>
      <c r="I117" s="6">
        <f>'質格差指数（労働）'!I117</f>
        <v>-3.5229368530191402E-2</v>
      </c>
    </row>
    <row r="118" spans="1:9" x14ac:dyDescent="0.15">
      <c r="A118" s="1">
        <v>5</v>
      </c>
      <c r="B118" s="1" t="s">
        <v>63</v>
      </c>
      <c r="C118" s="1">
        <v>23</v>
      </c>
      <c r="D118" s="1" t="s">
        <v>29</v>
      </c>
      <c r="E118" s="6">
        <f>'質格差指数（労働）'!E118</f>
        <v>1.5936417484555029E-2</v>
      </c>
      <c r="F118" s="6">
        <f>'質格差指数（労働）'!F118</f>
        <v>4.45331526966724E-2</v>
      </c>
      <c r="G118" s="6">
        <f>'質格差指数（労働）'!G118</f>
        <v>3.06584451615706E-2</v>
      </c>
      <c r="H118" s="6">
        <f>'質格差指数（労働）'!H118</f>
        <v>-1.9363261255317701E-2</v>
      </c>
      <c r="I118" s="6">
        <f>'質格差指数（労働）'!I118</f>
        <v>-1.34988757768051E-2</v>
      </c>
    </row>
    <row r="119" spans="1:9" x14ac:dyDescent="0.15">
      <c r="A119" s="1">
        <v>6</v>
      </c>
      <c r="B119" s="1" t="s">
        <v>268</v>
      </c>
      <c r="C119" s="1">
        <v>1</v>
      </c>
      <c r="D119" s="1" t="s">
        <v>9</v>
      </c>
      <c r="E119" s="6">
        <f>'質格差指数（労働）'!E119</f>
        <v>0.1146412586801383</v>
      </c>
      <c r="F119" s="6">
        <f>'質格差指数（労働）'!F119</f>
        <v>2.8780650661795099E-2</v>
      </c>
      <c r="G119" s="6">
        <f>'質格差指数（労働）'!G119</f>
        <v>-8.0668211632949294E-2</v>
      </c>
      <c r="H119" s="6">
        <f>'質格差指数（労働）'!H119</f>
        <v>-0.144463974041247</v>
      </c>
      <c r="I119" s="6">
        <f>'質格差指数（労働）'!I119</f>
        <v>-0.15340730964059801</v>
      </c>
    </row>
    <row r="120" spans="1:9" x14ac:dyDescent="0.15">
      <c r="A120" s="1">
        <v>6</v>
      </c>
      <c r="B120" s="1" t="s">
        <v>73</v>
      </c>
      <c r="C120" s="1">
        <v>2</v>
      </c>
      <c r="D120" s="1" t="s">
        <v>10</v>
      </c>
      <c r="E120" s="6">
        <f>'質格差指数（労働）'!E120</f>
        <v>4.8823785604823804E-2</v>
      </c>
      <c r="F120" s="6">
        <f>'質格差指数（労働）'!F120</f>
        <v>-2.7767915313809899E-2</v>
      </c>
      <c r="G120" s="6">
        <f>'質格差指数（労働）'!G120</f>
        <v>2.1462089356708101E-2</v>
      </c>
      <c r="H120" s="6">
        <f>'質格差指数（労働）'!H120</f>
        <v>1.98297058540657E-2</v>
      </c>
      <c r="I120" s="6">
        <f>'質格差指数（労働）'!I120</f>
        <v>0.13249338142094499</v>
      </c>
    </row>
    <row r="121" spans="1:9" x14ac:dyDescent="0.15">
      <c r="A121" s="1">
        <v>6</v>
      </c>
      <c r="B121" s="1" t="s">
        <v>269</v>
      </c>
      <c r="C121" s="1">
        <v>3</v>
      </c>
      <c r="D121" s="1" t="s">
        <v>17</v>
      </c>
      <c r="E121" s="6">
        <f>'質格差指数（労働）'!E121</f>
        <v>3.158649651929947E-2</v>
      </c>
      <c r="F121" s="6">
        <f>'質格差指数（労働）'!F121</f>
        <v>4.0993743550184501E-2</v>
      </c>
      <c r="G121" s="6">
        <f>'質格差指数（労働）'!G121</f>
        <v>3.4742320267388702E-2</v>
      </c>
      <c r="H121" s="6">
        <f>'質格差指数（労働）'!H121</f>
        <v>3.1212986219988598E-2</v>
      </c>
      <c r="I121" s="6">
        <f>'質格差指数（労働）'!I121</f>
        <v>3.0880081648916698E-2</v>
      </c>
    </row>
    <row r="122" spans="1:9" x14ac:dyDescent="0.15">
      <c r="A122" s="1">
        <v>6</v>
      </c>
      <c r="B122" s="1" t="s">
        <v>270</v>
      </c>
      <c r="C122" s="1">
        <v>4</v>
      </c>
      <c r="D122" s="1" t="s">
        <v>18</v>
      </c>
      <c r="E122" s="6">
        <f>'質格差指数（労働）'!E122</f>
        <v>7.2516584798391723E-2</v>
      </c>
      <c r="F122" s="6">
        <f>'質格差指数（労働）'!F122</f>
        <v>9.6091010554560902E-2</v>
      </c>
      <c r="G122" s="6">
        <f>'質格差指数（労働）'!G122</f>
        <v>8.4490975002165902E-2</v>
      </c>
      <c r="H122" s="6">
        <f>'質格差指数（労働）'!H122</f>
        <v>7.9970783859361905E-2</v>
      </c>
      <c r="I122" s="6">
        <f>'質格差指数（労働）'!I122</f>
        <v>2.4284943809915902E-2</v>
      </c>
    </row>
    <row r="123" spans="1:9" x14ac:dyDescent="0.15">
      <c r="A123" s="1">
        <v>6</v>
      </c>
      <c r="B123" s="1" t="s">
        <v>271</v>
      </c>
      <c r="C123" s="1">
        <v>5</v>
      </c>
      <c r="D123" s="1" t="s">
        <v>19</v>
      </c>
      <c r="E123" s="6">
        <f>'質格差指数（労働）'!E123</f>
        <v>-2.22306697360386E-2</v>
      </c>
      <c r="F123" s="6">
        <f>'質格差指数（労働）'!F123</f>
        <v>9.6300091388931003E-2</v>
      </c>
      <c r="G123" s="6">
        <f>'質格差指数（労働）'!G123</f>
        <v>2.7368179981874501E-2</v>
      </c>
      <c r="H123" s="6">
        <f>'質格差指数（労働）'!H123</f>
        <v>5.3013710849603303E-2</v>
      </c>
      <c r="I123" s="6">
        <f>'質格差指数（労働）'!I123</f>
        <v>0.15998079852726199</v>
      </c>
    </row>
    <row r="124" spans="1:9" x14ac:dyDescent="0.15">
      <c r="A124" s="1">
        <v>6</v>
      </c>
      <c r="B124" s="1" t="s">
        <v>74</v>
      </c>
      <c r="C124" s="1">
        <v>6</v>
      </c>
      <c r="D124" s="1" t="s">
        <v>3</v>
      </c>
      <c r="E124" s="6">
        <f>'質格差指数（労働）'!E124</f>
        <v>2.893510103229973E-2</v>
      </c>
      <c r="F124" s="6">
        <f>'質格差指数（労働）'!F124</f>
        <v>-3.5363769339315003E-2</v>
      </c>
      <c r="G124" s="6">
        <f>'質格差指数（労働）'!G124</f>
        <v>-0.103660162482971</v>
      </c>
      <c r="H124" s="6">
        <f>'質格差指数（労働）'!H124</f>
        <v>-0.100559684045074</v>
      </c>
      <c r="I124" s="6">
        <f>'質格差指数（労働）'!I124</f>
        <v>-0.105164115385133</v>
      </c>
    </row>
    <row r="125" spans="1:9" x14ac:dyDescent="0.15">
      <c r="A125" s="1">
        <v>6</v>
      </c>
      <c r="B125" s="1" t="s">
        <v>74</v>
      </c>
      <c r="C125" s="1">
        <v>7</v>
      </c>
      <c r="D125" s="1" t="s">
        <v>20</v>
      </c>
      <c r="E125" s="6">
        <f>'質格差指数（労働）'!E125</f>
        <v>0.63435325446811008</v>
      </c>
      <c r="F125" s="6">
        <f>'質格差指数（労働）'!F125</f>
        <v>0.57053191946336801</v>
      </c>
      <c r="G125" s="6">
        <f>'質格差指数（労働）'!G125</f>
        <v>0.1203831032804</v>
      </c>
      <c r="H125" s="6">
        <f>'質格差指数（労働）'!H125</f>
        <v>2.3288829085712101E-2</v>
      </c>
      <c r="I125" s="6">
        <f>'質格差指数（労働）'!I125</f>
        <v>0.358769108889544</v>
      </c>
    </row>
    <row r="126" spans="1:9" x14ac:dyDescent="0.15">
      <c r="A126" s="1">
        <v>6</v>
      </c>
      <c r="B126" s="1" t="s">
        <v>272</v>
      </c>
      <c r="C126" s="1">
        <v>8</v>
      </c>
      <c r="D126" s="1" t="s">
        <v>21</v>
      </c>
      <c r="E126" s="6">
        <f>'質格差指数（労働）'!E126</f>
        <v>6.2390991775310052E-2</v>
      </c>
      <c r="F126" s="6">
        <f>'質格差指数（労働）'!F126</f>
        <v>0.12526030723654799</v>
      </c>
      <c r="G126" s="6">
        <f>'質格差指数（労働）'!G126</f>
        <v>0.13399000151621501</v>
      </c>
      <c r="H126" s="6">
        <f>'質格差指数（労働）'!H126</f>
        <v>9.2757814769763094E-2</v>
      </c>
      <c r="I126" s="6">
        <f>'質格差指数（労働）'!I126</f>
        <v>7.8493077626049096E-2</v>
      </c>
    </row>
    <row r="127" spans="1:9" x14ac:dyDescent="0.15">
      <c r="A127" s="1">
        <v>6</v>
      </c>
      <c r="B127" s="1" t="s">
        <v>74</v>
      </c>
      <c r="C127" s="1">
        <v>9</v>
      </c>
      <c r="D127" s="1" t="s">
        <v>22</v>
      </c>
      <c r="E127" s="6">
        <f>'質格差指数（労働）'!E127</f>
        <v>6.5474716441838915E-2</v>
      </c>
      <c r="F127" s="6">
        <f>'質格差指数（労働）'!F127</f>
        <v>-3.0051076213931601E-2</v>
      </c>
      <c r="G127" s="6">
        <f>'質格差指数（労働）'!G127</f>
        <v>6.9523564759020901E-3</v>
      </c>
      <c r="H127" s="6">
        <f>'質格差指数（労働）'!H127</f>
        <v>-0.14706661978537</v>
      </c>
      <c r="I127" s="6">
        <f>'質格差指数（労働）'!I127</f>
        <v>-9.73075996759446E-2</v>
      </c>
    </row>
    <row r="128" spans="1:9" x14ac:dyDescent="0.15">
      <c r="A128" s="1">
        <v>6</v>
      </c>
      <c r="B128" s="1" t="s">
        <v>74</v>
      </c>
      <c r="C128" s="1">
        <v>10</v>
      </c>
      <c r="D128" s="1" t="s">
        <v>23</v>
      </c>
      <c r="E128" s="6">
        <f>'質格差指数（労働）'!E128</f>
        <v>3.0867330740063911E-2</v>
      </c>
      <c r="F128" s="6">
        <f>'質格差指数（労働）'!F128</f>
        <v>3.1854580497110999E-2</v>
      </c>
      <c r="G128" s="6">
        <f>'質格差指数（労働）'!G128</f>
        <v>4.2822937699738001E-4</v>
      </c>
      <c r="H128" s="6">
        <f>'質格差指数（労働）'!H128</f>
        <v>2.6219742034804702E-2</v>
      </c>
      <c r="I128" s="6">
        <f>'質格差指数（労働）'!I128</f>
        <v>-7.8509390263181208E-3</v>
      </c>
    </row>
    <row r="129" spans="1:9" x14ac:dyDescent="0.15">
      <c r="A129" s="1">
        <v>6</v>
      </c>
      <c r="B129" s="1" t="s">
        <v>74</v>
      </c>
      <c r="C129" s="1">
        <v>11</v>
      </c>
      <c r="D129" s="1" t="s">
        <v>24</v>
      </c>
      <c r="E129" s="6">
        <f>'質格差指数（労働）'!E129</f>
        <v>-8.8320806989462611E-2</v>
      </c>
      <c r="F129" s="6">
        <f>'質格差指数（労働）'!F129</f>
        <v>-8.2973197789435293E-2</v>
      </c>
      <c r="G129" s="6">
        <f>'質格差指数（労働）'!G129</f>
        <v>-5.7325598351618101E-2</v>
      </c>
      <c r="H129" s="6">
        <f>'質格差指数（労働）'!H129</f>
        <v>-4.0629674552738297E-2</v>
      </c>
      <c r="I129" s="6">
        <f>'質格差指数（労働）'!I129</f>
        <v>-3.9321411906316897E-2</v>
      </c>
    </row>
    <row r="130" spans="1:9" x14ac:dyDescent="0.15">
      <c r="A130" s="1">
        <v>6</v>
      </c>
      <c r="B130" s="1" t="s">
        <v>74</v>
      </c>
      <c r="C130" s="1">
        <v>12</v>
      </c>
      <c r="D130" s="1" t="s">
        <v>25</v>
      </c>
      <c r="E130" s="6">
        <f>'質格差指数（労働）'!E130</f>
        <v>-1.9593557598826632E-2</v>
      </c>
      <c r="F130" s="6">
        <f>'質格差指数（労働）'!F130</f>
        <v>-5.04657075773405E-2</v>
      </c>
      <c r="G130" s="6">
        <f>'質格差指数（労働）'!G130</f>
        <v>-3.00507667213574E-2</v>
      </c>
      <c r="H130" s="6">
        <f>'質格差指数（労働）'!H130</f>
        <v>-1.47050413787251E-2</v>
      </c>
      <c r="I130" s="6">
        <f>'質格差指数（労働）'!I130</f>
        <v>4.12760438855664E-3</v>
      </c>
    </row>
    <row r="131" spans="1:9" x14ac:dyDescent="0.15">
      <c r="A131" s="1">
        <v>6</v>
      </c>
      <c r="B131" s="1" t="s">
        <v>74</v>
      </c>
      <c r="C131" s="1">
        <v>13</v>
      </c>
      <c r="D131" s="1" t="s">
        <v>26</v>
      </c>
      <c r="E131" s="6">
        <f>'質格差指数（労働）'!E131</f>
        <v>2.4901283639807203E-2</v>
      </c>
      <c r="F131" s="6">
        <f>'質格差指数（労働）'!F131</f>
        <v>-4.00467869387773E-2</v>
      </c>
      <c r="G131" s="6">
        <f>'質格差指数（労働）'!G131</f>
        <v>-6.7980270686187894E-2</v>
      </c>
      <c r="H131" s="6">
        <f>'質格差指数（労働）'!H131</f>
        <v>-5.6685880943381201E-2</v>
      </c>
      <c r="I131" s="6">
        <f>'質格差指数（労働）'!I131</f>
        <v>-5.4826193975820503E-2</v>
      </c>
    </row>
    <row r="132" spans="1:9" x14ac:dyDescent="0.15">
      <c r="A132" s="1">
        <v>6</v>
      </c>
      <c r="B132" s="1" t="s">
        <v>74</v>
      </c>
      <c r="C132" s="1">
        <v>14</v>
      </c>
      <c r="D132" s="1" t="s">
        <v>27</v>
      </c>
      <c r="E132" s="6">
        <f>'質格差指数（労働）'!E132</f>
        <v>-0.32054361526148634</v>
      </c>
      <c r="F132" s="6">
        <f>'質格差指数（労働）'!F132</f>
        <v>-0.52349446185698101</v>
      </c>
      <c r="G132" s="6">
        <f>'質格差指数（労働）'!G132</f>
        <v>-0.35374213098445301</v>
      </c>
      <c r="H132" s="6">
        <f>'質格差指数（労働）'!H132</f>
        <v>-0.29092337091746701</v>
      </c>
      <c r="I132" s="6">
        <f>'質格差指数（労働）'!I132</f>
        <v>-1.2469025330242099E-2</v>
      </c>
    </row>
    <row r="133" spans="1:9" x14ac:dyDescent="0.15">
      <c r="A133" s="1">
        <v>6</v>
      </c>
      <c r="B133" s="1" t="s">
        <v>74</v>
      </c>
      <c r="C133" s="1">
        <v>15</v>
      </c>
      <c r="D133" s="1" t="s">
        <v>28</v>
      </c>
      <c r="E133" s="6">
        <f>'質格差指数（労働）'!E133</f>
        <v>2.0965264284543494E-2</v>
      </c>
      <c r="F133" s="6">
        <f>'質格差指数（労働）'!F133</f>
        <v>1.04628968373315E-2</v>
      </c>
      <c r="G133" s="6">
        <f>'質格差指数（労働）'!G133</f>
        <v>5.5057335040418201E-3</v>
      </c>
      <c r="H133" s="6">
        <f>'質格差指数（労働）'!H133</f>
        <v>1.6745524723329401E-2</v>
      </c>
      <c r="I133" s="6">
        <f>'質格差指数（労働）'!I133</f>
        <v>-6.43027229009124E-3</v>
      </c>
    </row>
    <row r="134" spans="1:9" x14ac:dyDescent="0.15">
      <c r="A134" s="1">
        <v>6</v>
      </c>
      <c r="B134" s="1" t="s">
        <v>73</v>
      </c>
      <c r="C134" s="1">
        <v>16</v>
      </c>
      <c r="D134" s="1" t="s">
        <v>11</v>
      </c>
      <c r="E134" s="6">
        <f>'質格差指数（労働）'!E134</f>
        <v>5.7703235216736894E-3</v>
      </c>
      <c r="F134" s="6">
        <f>'質格差指数（労働）'!F134</f>
        <v>5.7173307556946896E-3</v>
      </c>
      <c r="G134" s="6">
        <f>'質格差指数（労働）'!G134</f>
        <v>2.33140043941455E-2</v>
      </c>
      <c r="H134" s="6">
        <f>'質格差指数（労働）'!H134</f>
        <v>2.6137037908633899E-2</v>
      </c>
      <c r="I134" s="6">
        <f>'質格差指数（労働）'!I134</f>
        <v>1.0758333992583E-2</v>
      </c>
    </row>
    <row r="135" spans="1:9" x14ac:dyDescent="0.15">
      <c r="A135" s="1">
        <v>6</v>
      </c>
      <c r="B135" s="1" t="s">
        <v>73</v>
      </c>
      <c r="C135" s="1">
        <v>17</v>
      </c>
      <c r="D135" s="1" t="s">
        <v>12</v>
      </c>
      <c r="E135" s="6">
        <f>'質格差指数（労働）'!E135</f>
        <v>5.3430262180117538E-2</v>
      </c>
      <c r="F135" s="6">
        <f>'質格差指数（労働）'!F135</f>
        <v>9.82470118718861E-2</v>
      </c>
      <c r="G135" s="6">
        <f>'質格差指数（労働）'!G135</f>
        <v>7.2819495859977003E-4</v>
      </c>
      <c r="H135" s="6">
        <f>'質格差指数（労働）'!H135</f>
        <v>5.4115440496869102E-2</v>
      </c>
      <c r="I135" s="6">
        <f>'質格差指数（労働）'!I135</f>
        <v>6.7503013282310606E-2</v>
      </c>
    </row>
    <row r="136" spans="1:9" x14ac:dyDescent="0.15">
      <c r="A136" s="1">
        <v>6</v>
      </c>
      <c r="B136" s="1" t="s">
        <v>73</v>
      </c>
      <c r="C136" s="1">
        <v>18</v>
      </c>
      <c r="D136" s="1" t="s">
        <v>13</v>
      </c>
      <c r="E136" s="6">
        <f>'質格差指数（労働）'!E136</f>
        <v>-1.7952324936474431E-2</v>
      </c>
      <c r="F136" s="6">
        <f>'質格差指数（労働）'!F136</f>
        <v>-6.3471725642196301E-3</v>
      </c>
      <c r="G136" s="6">
        <f>'質格差指数（労働）'!G136</f>
        <v>-6.8667542514614403E-3</v>
      </c>
      <c r="H136" s="6">
        <f>'質格差指数（労働）'!H136</f>
        <v>-1.3601975330315401E-2</v>
      </c>
      <c r="I136" s="6">
        <f>'質格差指数（労働）'!I136</f>
        <v>-3.1106102918250299E-2</v>
      </c>
    </row>
    <row r="137" spans="1:9" x14ac:dyDescent="0.15">
      <c r="A137" s="1">
        <v>6</v>
      </c>
      <c r="B137" s="1" t="s">
        <v>273</v>
      </c>
      <c r="C137" s="1">
        <v>19</v>
      </c>
      <c r="D137" s="1" t="s">
        <v>14</v>
      </c>
      <c r="E137" s="6">
        <f>'質格差指数（労働）'!E137</f>
        <v>0.10251495000441693</v>
      </c>
      <c r="F137" s="6">
        <f>'質格差指数（労働）'!F137</f>
        <v>9.0578423345455406E-2</v>
      </c>
      <c r="G137" s="6">
        <f>'質格差指数（労働）'!G137</f>
        <v>8.44172018051116E-2</v>
      </c>
      <c r="H137" s="6">
        <f>'質格差指数（労働）'!H137</f>
        <v>4.4541970977504702E-2</v>
      </c>
      <c r="I137" s="6">
        <f>'質格差指数（労働）'!I137</f>
        <v>-4.6428510903037696E-3</v>
      </c>
    </row>
    <row r="138" spans="1:9" x14ac:dyDescent="0.15">
      <c r="A138" s="1">
        <v>6</v>
      </c>
      <c r="B138" s="1" t="s">
        <v>73</v>
      </c>
      <c r="C138" s="1">
        <v>20</v>
      </c>
      <c r="D138" s="1" t="s">
        <v>15</v>
      </c>
      <c r="E138" s="6">
        <f>'質格差指数（労働）'!E138</f>
        <v>-2.7515629579393873E-2</v>
      </c>
      <c r="F138" s="6">
        <f>'質格差指数（労働）'!F138</f>
        <v>0.166273652145395</v>
      </c>
      <c r="G138" s="6">
        <f>'質格差指数（労働）'!G138</f>
        <v>0.19261604600874499</v>
      </c>
      <c r="H138" s="6">
        <f>'質格差指数（労働）'!H138</f>
        <v>9.5239525521371604E-2</v>
      </c>
      <c r="I138" s="6">
        <f>'質格差指数（労働）'!I138</f>
        <v>2.31201456040021E-2</v>
      </c>
    </row>
    <row r="139" spans="1:9" x14ac:dyDescent="0.15">
      <c r="A139" s="1">
        <v>6</v>
      </c>
      <c r="B139" s="1" t="s">
        <v>73</v>
      </c>
      <c r="C139" s="1">
        <v>21</v>
      </c>
      <c r="D139" s="1" t="s">
        <v>16</v>
      </c>
      <c r="E139" s="6">
        <f>'質格差指数（労働）'!E139</f>
        <v>5.241313841041477E-2</v>
      </c>
      <c r="F139" s="6">
        <f>'質格差指数（労働）'!F139</f>
        <v>4.17461372304887E-2</v>
      </c>
      <c r="G139" s="6">
        <f>'質格差指数（労働）'!G139</f>
        <v>3.93187048152078E-2</v>
      </c>
      <c r="H139" s="6">
        <f>'質格差指数（労働）'!H139</f>
        <v>3.54047541480993E-2</v>
      </c>
      <c r="I139" s="6">
        <f>'質格差指数（労働）'!I139</f>
        <v>4.7148002051515397E-2</v>
      </c>
    </row>
    <row r="140" spans="1:9" x14ac:dyDescent="0.15">
      <c r="A140" s="1">
        <v>6</v>
      </c>
      <c r="B140" s="1" t="s">
        <v>71</v>
      </c>
      <c r="C140" s="1">
        <v>22</v>
      </c>
      <c r="D140" s="1" t="s">
        <v>8</v>
      </c>
      <c r="E140" s="6">
        <f>'質格差指数（労働）'!E140</f>
        <v>2.6158047798979702E-3</v>
      </c>
      <c r="F140" s="6">
        <f>'質格差指数（労働）'!F140</f>
        <v>1.6978089576810702E-2</v>
      </c>
      <c r="G140" s="6">
        <f>'質格差指数（労働）'!G140</f>
        <v>6.2426101866079903E-3</v>
      </c>
      <c r="H140" s="6">
        <f>'質格差指数（労働）'!H140</f>
        <v>2.67360641575232E-3</v>
      </c>
      <c r="I140" s="6">
        <f>'質格差指数（労働）'!I140</f>
        <v>-2.6857679627657401E-2</v>
      </c>
    </row>
    <row r="141" spans="1:9" x14ac:dyDescent="0.15">
      <c r="A141" s="1">
        <v>6</v>
      </c>
      <c r="B141" s="1" t="s">
        <v>71</v>
      </c>
      <c r="C141" s="1">
        <v>23</v>
      </c>
      <c r="D141" s="1" t="s">
        <v>29</v>
      </c>
      <c r="E141" s="6">
        <f>'質格差指数（労働）'!E141</f>
        <v>2.1068357450446201E-2</v>
      </c>
      <c r="F141" s="6">
        <f>'質格差指数（労働）'!F141</f>
        <v>3.5367991765797399E-2</v>
      </c>
      <c r="G141" s="6">
        <f>'質格差指数（労働）'!G141</f>
        <v>8.2013147403989795E-3</v>
      </c>
      <c r="H141" s="6">
        <f>'質格差指数（労働）'!H141</f>
        <v>-1.4170385410091099E-3</v>
      </c>
      <c r="I141" s="6">
        <f>'質格差指数（労働）'!I141</f>
        <v>-7.1504664968271604E-3</v>
      </c>
    </row>
    <row r="142" spans="1:9" x14ac:dyDescent="0.15">
      <c r="A142" s="1">
        <v>7</v>
      </c>
      <c r="B142" s="1" t="s">
        <v>78</v>
      </c>
      <c r="C142" s="1">
        <v>1</v>
      </c>
      <c r="D142" s="1" t="s">
        <v>9</v>
      </c>
      <c r="E142" s="6">
        <f>'質格差指数（労働）'!E142</f>
        <v>-1.2066458480442153E-2</v>
      </c>
      <c r="F142" s="6">
        <f>'質格差指数（労働）'!F142</f>
        <v>1.85963769176705E-2</v>
      </c>
      <c r="G142" s="6">
        <f>'質格差指数（労働）'!G142</f>
        <v>-4.5337233207005299E-2</v>
      </c>
      <c r="H142" s="6">
        <f>'質格差指数（労働）'!H142</f>
        <v>-0.12591244986022501</v>
      </c>
      <c r="I142" s="6">
        <f>'質格差指数（労働）'!I142</f>
        <v>-8.9234888948107605E-2</v>
      </c>
    </row>
    <row r="143" spans="1:9" x14ac:dyDescent="0.15">
      <c r="A143" s="1">
        <v>7</v>
      </c>
      <c r="B143" s="1" t="s">
        <v>78</v>
      </c>
      <c r="C143" s="1">
        <v>2</v>
      </c>
      <c r="D143" s="1" t="s">
        <v>10</v>
      </c>
      <c r="E143" s="6">
        <f>'質格差指数（労働）'!E143</f>
        <v>0.139125815303834</v>
      </c>
      <c r="F143" s="6">
        <f>'質格差指数（労働）'!F143</f>
        <v>-4.7936497083162097E-2</v>
      </c>
      <c r="G143" s="6">
        <f>'質格差指数（労働）'!G143</f>
        <v>-0.16341022107248601</v>
      </c>
      <c r="H143" s="6">
        <f>'質格差指数（労働）'!H143</f>
        <v>-4.7716034002245097E-2</v>
      </c>
      <c r="I143" s="6">
        <f>'質格差指数（労働）'!I143</f>
        <v>-0.18801989095864799</v>
      </c>
    </row>
    <row r="144" spans="1:9" x14ac:dyDescent="0.15">
      <c r="A144" s="1">
        <v>7</v>
      </c>
      <c r="B144" s="1" t="s">
        <v>80</v>
      </c>
      <c r="C144" s="1">
        <v>3</v>
      </c>
      <c r="D144" s="1" t="s">
        <v>17</v>
      </c>
      <c r="E144" s="6">
        <f>'質格差指数（労働）'!E144</f>
        <v>1.8156400668489753E-2</v>
      </c>
      <c r="F144" s="6">
        <f>'質格差指数（労働）'!F144</f>
        <v>3.9281942663829901E-2</v>
      </c>
      <c r="G144" s="6">
        <f>'質格差指数（労働）'!G144</f>
        <v>4.1286915574107699E-2</v>
      </c>
      <c r="H144" s="6">
        <f>'質格差指数（労働）'!H144</f>
        <v>2.56797003691378E-2</v>
      </c>
      <c r="I144" s="6">
        <f>'質格差指数（労働）'!I144</f>
        <v>3.7750301085918099E-2</v>
      </c>
    </row>
    <row r="145" spans="1:9" x14ac:dyDescent="0.15">
      <c r="A145" s="1">
        <v>7</v>
      </c>
      <c r="B145" s="1" t="s">
        <v>80</v>
      </c>
      <c r="C145" s="1">
        <v>4</v>
      </c>
      <c r="D145" s="1" t="s">
        <v>18</v>
      </c>
      <c r="E145" s="6">
        <f>'質格差指数（労働）'!E145</f>
        <v>1.9156969073800902E-2</v>
      </c>
      <c r="F145" s="6">
        <f>'質格差指数（労働）'!F145</f>
        <v>9.4554235736697703E-2</v>
      </c>
      <c r="G145" s="6">
        <f>'質格差指数（労働）'!G145</f>
        <v>8.8254461094453798E-2</v>
      </c>
      <c r="H145" s="6">
        <f>'質格差指数（労働）'!H145</f>
        <v>4.3286178900515102E-2</v>
      </c>
      <c r="I145" s="6">
        <f>'質格差指数（労働）'!I145</f>
        <v>2.69660359746372E-2</v>
      </c>
    </row>
    <row r="146" spans="1:9" x14ac:dyDescent="0.15">
      <c r="A146" s="1">
        <v>7</v>
      </c>
      <c r="B146" s="1" t="s">
        <v>80</v>
      </c>
      <c r="C146" s="1">
        <v>5</v>
      </c>
      <c r="D146" s="1" t="s">
        <v>19</v>
      </c>
      <c r="E146" s="6">
        <f>'質格差指数（労働）'!E146</f>
        <v>9.2390610481268731E-2</v>
      </c>
      <c r="F146" s="6">
        <f>'質格差指数（労働）'!F146</f>
        <v>6.4791720618686793E-2</v>
      </c>
      <c r="G146" s="6">
        <f>'質格差指数（労働）'!G146</f>
        <v>3.1770111189951301E-2</v>
      </c>
      <c r="H146" s="6">
        <f>'質格差指数（労働）'!H146</f>
        <v>-2.4460572068824401E-2</v>
      </c>
      <c r="I146" s="6">
        <f>'質格差指数（労働）'!I146</f>
        <v>2.49389054425233E-2</v>
      </c>
    </row>
    <row r="147" spans="1:9" x14ac:dyDescent="0.15">
      <c r="A147" s="1">
        <v>7</v>
      </c>
      <c r="B147" s="1" t="s">
        <v>80</v>
      </c>
      <c r="C147" s="1">
        <v>6</v>
      </c>
      <c r="D147" s="1" t="s">
        <v>3</v>
      </c>
      <c r="E147" s="6">
        <f>'質格差指数（労働）'!E147</f>
        <v>9.3106028780385597E-2</v>
      </c>
      <c r="F147" s="6">
        <f>'質格差指数（労働）'!F147</f>
        <v>-2.7984295955461001E-2</v>
      </c>
      <c r="G147" s="6">
        <f>'質格差指数（労働）'!G147</f>
        <v>-3.2389966662896598E-2</v>
      </c>
      <c r="H147" s="6">
        <f>'質格差指数（労働）'!H147</f>
        <v>-2.4834685043031001E-2</v>
      </c>
      <c r="I147" s="6">
        <f>'質格差指数（労働）'!I147</f>
        <v>-0.10186010429190299</v>
      </c>
    </row>
    <row r="148" spans="1:9" x14ac:dyDescent="0.15">
      <c r="A148" s="1">
        <v>7</v>
      </c>
      <c r="B148" s="1" t="s">
        <v>80</v>
      </c>
      <c r="C148" s="1">
        <v>7</v>
      </c>
      <c r="D148" s="1" t="s">
        <v>20</v>
      </c>
      <c r="E148" s="6">
        <f>'質格差指数（労働）'!E148</f>
        <v>-0.43904983781493678</v>
      </c>
      <c r="F148" s="6">
        <f>'質格差指数（労働）'!F148</f>
        <v>0.251552283134298</v>
      </c>
      <c r="G148" s="6">
        <f>'質格差指数（労働）'!G148</f>
        <v>-0.879638845339621</v>
      </c>
      <c r="H148" s="6">
        <f>'質格差指数（労働）'!H148</f>
        <v>-0.63092429727939403</v>
      </c>
      <c r="I148" s="6">
        <f>'質格差指数（労働）'!I148</f>
        <v>2.2667696403901001E-2</v>
      </c>
    </row>
    <row r="149" spans="1:9" x14ac:dyDescent="0.15">
      <c r="A149" s="1">
        <v>7</v>
      </c>
      <c r="B149" s="1" t="s">
        <v>80</v>
      </c>
      <c r="C149" s="1">
        <v>8</v>
      </c>
      <c r="D149" s="1" t="s">
        <v>21</v>
      </c>
      <c r="E149" s="6">
        <f>'質格差指数（労働）'!E149</f>
        <v>-5.2773330569620301E-3</v>
      </c>
      <c r="F149" s="6">
        <f>'質格差指数（労働）'!F149</f>
        <v>3.7554185450989902E-2</v>
      </c>
      <c r="G149" s="6">
        <f>'質格差指数（労働）'!G149</f>
        <v>4.4871269442636502E-2</v>
      </c>
      <c r="H149" s="6">
        <f>'質格差指数（労働）'!H149</f>
        <v>4.0684088119903497E-2</v>
      </c>
      <c r="I149" s="6">
        <f>'質格差指数（労働）'!I149</f>
        <v>-1.6417794667646101E-2</v>
      </c>
    </row>
    <row r="150" spans="1:9" x14ac:dyDescent="0.15">
      <c r="A150" s="1">
        <v>7</v>
      </c>
      <c r="B150" s="1" t="s">
        <v>80</v>
      </c>
      <c r="C150" s="1">
        <v>9</v>
      </c>
      <c r="D150" s="1" t="s">
        <v>22</v>
      </c>
      <c r="E150" s="6">
        <f>'質格差指数（労働）'!E150</f>
        <v>0.12832486410610122</v>
      </c>
      <c r="F150" s="6">
        <f>'質格差指数（労働）'!F150</f>
        <v>-3.1541166305423801E-4</v>
      </c>
      <c r="G150" s="6">
        <f>'質格差指数（労働）'!G150</f>
        <v>-5.1794405175021797E-2</v>
      </c>
      <c r="H150" s="6">
        <f>'質格差指数（労働）'!H150</f>
        <v>-9.6932063687609399E-2</v>
      </c>
      <c r="I150" s="6">
        <f>'質格差指数（労働）'!I150</f>
        <v>-4.8976408377870699E-2</v>
      </c>
    </row>
    <row r="151" spans="1:9" x14ac:dyDescent="0.15">
      <c r="A151" s="1">
        <v>7</v>
      </c>
      <c r="B151" s="1" t="s">
        <v>80</v>
      </c>
      <c r="C151" s="1">
        <v>10</v>
      </c>
      <c r="D151" s="1" t="s">
        <v>23</v>
      </c>
      <c r="E151" s="6">
        <f>'質格差指数（労働）'!E151</f>
        <v>-7.3034367384681217E-3</v>
      </c>
      <c r="F151" s="6">
        <f>'質格差指数（労働）'!F151</f>
        <v>4.9185586141944702E-2</v>
      </c>
      <c r="G151" s="6">
        <f>'質格差指数（労働）'!G151</f>
        <v>3.7790858709978503E-2</v>
      </c>
      <c r="H151" s="6">
        <f>'質格差指数（労働）'!H151</f>
        <v>2.6281879459598999E-2</v>
      </c>
      <c r="I151" s="6">
        <f>'質格差指数（労働）'!I151</f>
        <v>2.7721465515608199E-2</v>
      </c>
    </row>
    <row r="152" spans="1:9" x14ac:dyDescent="0.15">
      <c r="A152" s="1">
        <v>7</v>
      </c>
      <c r="B152" s="1" t="s">
        <v>80</v>
      </c>
      <c r="C152" s="1">
        <v>11</v>
      </c>
      <c r="D152" s="1" t="s">
        <v>24</v>
      </c>
      <c r="E152" s="6">
        <f>'質格差指数（労働）'!E152</f>
        <v>6.1448815746498353E-2</v>
      </c>
      <c r="F152" s="6">
        <f>'質格差指数（労働）'!F152</f>
        <v>-1.5166766297654099E-2</v>
      </c>
      <c r="G152" s="6">
        <f>'質格差指数（労働）'!G152</f>
        <v>-3.7382224163685002E-2</v>
      </c>
      <c r="H152" s="6">
        <f>'質格差指数（労働）'!H152</f>
        <v>-2.0452217396729699E-2</v>
      </c>
      <c r="I152" s="6">
        <f>'質格差指数（労働）'!I152</f>
        <v>-1.4868985938253899E-2</v>
      </c>
    </row>
    <row r="153" spans="1:9" x14ac:dyDescent="0.15">
      <c r="A153" s="1">
        <v>7</v>
      </c>
      <c r="B153" s="1" t="s">
        <v>274</v>
      </c>
      <c r="C153" s="1">
        <v>12</v>
      </c>
      <c r="D153" s="1" t="s">
        <v>25</v>
      </c>
      <c r="E153" s="6">
        <f>'質格差指数（労働）'!E153</f>
        <v>4.256419708375779E-2</v>
      </c>
      <c r="F153" s="6">
        <f>'質格差指数（労働）'!F153</f>
        <v>-1.7877178682926799E-2</v>
      </c>
      <c r="G153" s="6">
        <f>'質格差指数（労働）'!G153</f>
        <v>1.20052609895396E-2</v>
      </c>
      <c r="H153" s="6">
        <f>'質格差指数（労働）'!H153</f>
        <v>-3.9437537632309701E-3</v>
      </c>
      <c r="I153" s="6">
        <f>'質格差指数（労働）'!I153</f>
        <v>-7.2839802376968299E-3</v>
      </c>
    </row>
    <row r="154" spans="1:9" x14ac:dyDescent="0.15">
      <c r="A154" s="1">
        <v>7</v>
      </c>
      <c r="B154" s="1" t="s">
        <v>80</v>
      </c>
      <c r="C154" s="1">
        <v>13</v>
      </c>
      <c r="D154" s="1" t="s">
        <v>26</v>
      </c>
      <c r="E154" s="6">
        <f>'質格差指数（労働）'!E154</f>
        <v>4.4219530972784638E-2</v>
      </c>
      <c r="F154" s="6">
        <f>'質格差指数（労働）'!F154</f>
        <v>-8.1423866349273399E-2</v>
      </c>
      <c r="G154" s="6">
        <f>'質格差指数（労働）'!G154</f>
        <v>-3.3789112825213102E-2</v>
      </c>
      <c r="H154" s="6">
        <f>'質格差指数（労働）'!H154</f>
        <v>-2.8960841763888599E-2</v>
      </c>
      <c r="I154" s="6">
        <f>'質格差指数（労働）'!I154</f>
        <v>-2.8749746882554199E-2</v>
      </c>
    </row>
    <row r="155" spans="1:9" x14ac:dyDescent="0.15">
      <c r="A155" s="1">
        <v>7</v>
      </c>
      <c r="B155" s="1" t="s">
        <v>80</v>
      </c>
      <c r="C155" s="1">
        <v>14</v>
      </c>
      <c r="D155" s="1" t="s">
        <v>27</v>
      </c>
      <c r="E155" s="6">
        <f>'質格差指数（労働）'!E155</f>
        <v>-0.30022860589641426</v>
      </c>
      <c r="F155" s="6">
        <f>'質格差指数（労働）'!F155</f>
        <v>-0.43075166201856602</v>
      </c>
      <c r="G155" s="6">
        <f>'質格差指数（労働）'!G155</f>
        <v>-0.254403470945957</v>
      </c>
      <c r="H155" s="6">
        <f>'質格差指数（労働）'!H155</f>
        <v>-0.26663655197701502</v>
      </c>
      <c r="I155" s="6">
        <f>'質格差指数（労働）'!I155</f>
        <v>-6.4137796106200603E-3</v>
      </c>
    </row>
    <row r="156" spans="1:9" x14ac:dyDescent="0.15">
      <c r="A156" s="1">
        <v>7</v>
      </c>
      <c r="B156" s="1" t="s">
        <v>80</v>
      </c>
      <c r="C156" s="1">
        <v>15</v>
      </c>
      <c r="D156" s="1" t="s">
        <v>28</v>
      </c>
      <c r="E156" s="6">
        <f>'質格差指数（労働）'!E156</f>
        <v>6.3069237119425404E-3</v>
      </c>
      <c r="F156" s="6">
        <f>'質格差指数（労働）'!F156</f>
        <v>6.5295638702424202E-3</v>
      </c>
      <c r="G156" s="6">
        <f>'質格差指数（労働）'!G156</f>
        <v>1.25823747086607E-2</v>
      </c>
      <c r="H156" s="6">
        <f>'質格差指数（労働）'!H156</f>
        <v>1.02136009982138E-2</v>
      </c>
      <c r="I156" s="6">
        <f>'質格差指数（労働）'!I156</f>
        <v>2.91742622855687E-2</v>
      </c>
    </row>
    <row r="157" spans="1:9" x14ac:dyDescent="0.15">
      <c r="A157" s="1">
        <v>7</v>
      </c>
      <c r="B157" s="1" t="s">
        <v>78</v>
      </c>
      <c r="C157" s="1">
        <v>16</v>
      </c>
      <c r="D157" s="1" t="s">
        <v>11</v>
      </c>
      <c r="E157" s="6">
        <f>'質格差指数（労働）'!E157</f>
        <v>9.2826208328623885E-3</v>
      </c>
      <c r="F157" s="6">
        <f>'質格差指数（労働）'!F157</f>
        <v>2.1796722406213501E-2</v>
      </c>
      <c r="G157" s="6">
        <f>'質格差指数（労働）'!G157</f>
        <v>2.93325070777876E-2</v>
      </c>
      <c r="H157" s="6">
        <f>'質格差指数（労働）'!H157</f>
        <v>3.5376482959694602E-2</v>
      </c>
      <c r="I157" s="6">
        <f>'質格差指数（労働）'!I157</f>
        <v>2.58570589461922E-2</v>
      </c>
    </row>
    <row r="158" spans="1:9" x14ac:dyDescent="0.15">
      <c r="A158" s="1">
        <v>7</v>
      </c>
      <c r="B158" s="1" t="s">
        <v>78</v>
      </c>
      <c r="C158" s="1">
        <v>17</v>
      </c>
      <c r="D158" s="1" t="s">
        <v>12</v>
      </c>
      <c r="E158" s="6">
        <f>'質格差指数（労働）'!E158</f>
        <v>7.1719017851770067E-2</v>
      </c>
      <c r="F158" s="6">
        <f>'質格差指数（労働）'!F158</f>
        <v>2.1762298944697101E-2</v>
      </c>
      <c r="G158" s="6">
        <f>'質格差指数（労働）'!G158</f>
        <v>3.5329558260312498E-2</v>
      </c>
      <c r="H158" s="6">
        <f>'質格差指数（労働）'!H158</f>
        <v>3.7169390060607002E-2</v>
      </c>
      <c r="I158" s="6">
        <f>'質格差指数（労働）'!I158</f>
        <v>4.6632714641988801E-2</v>
      </c>
    </row>
    <row r="159" spans="1:9" x14ac:dyDescent="0.15">
      <c r="A159" s="1">
        <v>7</v>
      </c>
      <c r="B159" s="1" t="s">
        <v>78</v>
      </c>
      <c r="C159" s="1">
        <v>18</v>
      </c>
      <c r="D159" s="1" t="s">
        <v>13</v>
      </c>
      <c r="E159" s="6">
        <f>'質格差指数（労働）'!E159</f>
        <v>-1.1754514250916084E-2</v>
      </c>
      <c r="F159" s="6">
        <f>'質格差指数（労働）'!F159</f>
        <v>-3.3370387686074799E-4</v>
      </c>
      <c r="G159" s="6">
        <f>'質格差指数（労働）'!G159</f>
        <v>9.1375290345650003E-3</v>
      </c>
      <c r="H159" s="6">
        <f>'質格差指数（労働）'!H159</f>
        <v>-4.0888478711077697E-3</v>
      </c>
      <c r="I159" s="6">
        <f>'質格差指数（労働）'!I159</f>
        <v>-1.55528925032184E-2</v>
      </c>
    </row>
    <row r="160" spans="1:9" x14ac:dyDescent="0.15">
      <c r="A160" s="1">
        <v>7</v>
      </c>
      <c r="B160" s="1" t="s">
        <v>78</v>
      </c>
      <c r="C160" s="1">
        <v>19</v>
      </c>
      <c r="D160" s="1" t="s">
        <v>14</v>
      </c>
      <c r="E160" s="6">
        <f>'質格差指数（労働）'!E160</f>
        <v>4.2940140165958172E-2</v>
      </c>
      <c r="F160" s="6">
        <f>'質格差指数（労働）'!F160</f>
        <v>3.8208764030624898E-2</v>
      </c>
      <c r="G160" s="6">
        <f>'質格差指数（労働）'!G160</f>
        <v>9.2819955693635003E-3</v>
      </c>
      <c r="H160" s="6">
        <f>'質格差指数（労働）'!H160</f>
        <v>3.3715092782643903E-2</v>
      </c>
      <c r="I160" s="6">
        <f>'質格差指数（労働）'!I160</f>
        <v>5.7237179091567697E-2</v>
      </c>
    </row>
    <row r="161" spans="1:9" x14ac:dyDescent="0.15">
      <c r="A161" s="1">
        <v>7</v>
      </c>
      <c r="B161" s="1" t="s">
        <v>78</v>
      </c>
      <c r="C161" s="1">
        <v>20</v>
      </c>
      <c r="D161" s="1" t="s">
        <v>15</v>
      </c>
      <c r="E161" s="6">
        <f>'質格差指数（労働）'!E161</f>
        <v>8.347108047865659E-2</v>
      </c>
      <c r="F161" s="6">
        <f>'質格差指数（労働）'!F161</f>
        <v>2.91617412758391E-2</v>
      </c>
      <c r="G161" s="6">
        <f>'質格差指数（労働）'!G161</f>
        <v>2.0076813259268699E-2</v>
      </c>
      <c r="H161" s="6">
        <f>'質格差指数（労働）'!H161</f>
        <v>3.5205776272609099E-3</v>
      </c>
      <c r="I161" s="6">
        <f>'質格差指数（労働）'!I161</f>
        <v>-1.3979230789294601E-2</v>
      </c>
    </row>
    <row r="162" spans="1:9" x14ac:dyDescent="0.15">
      <c r="A162" s="1">
        <v>7</v>
      </c>
      <c r="B162" s="1" t="s">
        <v>78</v>
      </c>
      <c r="C162" s="1">
        <v>21</v>
      </c>
      <c r="D162" s="1" t="s">
        <v>16</v>
      </c>
      <c r="E162" s="6">
        <f>'質格差指数（労働）'!E162</f>
        <v>3.75997897737856E-2</v>
      </c>
      <c r="F162" s="6">
        <f>'質格差指数（労働）'!F162</f>
        <v>3.8158346331485897E-2</v>
      </c>
      <c r="G162" s="6">
        <f>'質格差指数（労働）'!G162</f>
        <v>2.0597422192954198E-2</v>
      </c>
      <c r="H162" s="6">
        <f>'質格差指数（労働）'!H162</f>
        <v>2.9877333938094299E-2</v>
      </c>
      <c r="I162" s="6">
        <f>'質格差指数（労働）'!I162</f>
        <v>2.8388683507532601E-2</v>
      </c>
    </row>
    <row r="163" spans="1:9" x14ac:dyDescent="0.15">
      <c r="A163" s="1">
        <v>7</v>
      </c>
      <c r="B163" s="1" t="s">
        <v>77</v>
      </c>
      <c r="C163" s="1">
        <v>22</v>
      </c>
      <c r="D163" s="1" t="s">
        <v>8</v>
      </c>
      <c r="E163" s="6">
        <f>'質格差指数（労働）'!E163</f>
        <v>-1.7991795189826821E-3</v>
      </c>
      <c r="F163" s="6">
        <f>'質格差指数（労働）'!F163</f>
        <v>1.58445400542119E-2</v>
      </c>
      <c r="G163" s="6">
        <f>'質格差指数（労働）'!G163</f>
        <v>1.38068772179126E-2</v>
      </c>
      <c r="H163" s="6">
        <f>'質格差指数（労働）'!H163</f>
        <v>-6.2507813680950696E-3</v>
      </c>
      <c r="I163" s="6">
        <f>'質格差指数（労働）'!I163</f>
        <v>-2.5016888989337099E-2</v>
      </c>
    </row>
    <row r="164" spans="1:9" x14ac:dyDescent="0.15">
      <c r="A164" s="1">
        <v>7</v>
      </c>
      <c r="B164" s="1" t="s">
        <v>77</v>
      </c>
      <c r="C164" s="1">
        <v>23</v>
      </c>
      <c r="D164" s="1" t="s">
        <v>29</v>
      </c>
      <c r="E164" s="6">
        <f>'質格差指数（労働）'!E164</f>
        <v>7.4514929623383493E-3</v>
      </c>
      <c r="F164" s="6">
        <f>'質格差指数（労働）'!F164</f>
        <v>3.0775957690704799E-2</v>
      </c>
      <c r="G164" s="6">
        <f>'質格差指数（労働）'!G164</f>
        <v>2.2872867159790901E-2</v>
      </c>
      <c r="H164" s="6">
        <f>'質格差指数（労働）'!H164</f>
        <v>-1.3721966902827301E-3</v>
      </c>
      <c r="I164" s="6">
        <f>'質格差指数（労働）'!I164</f>
        <v>2.03374412338117E-2</v>
      </c>
    </row>
    <row r="165" spans="1:9" x14ac:dyDescent="0.15">
      <c r="A165" s="1">
        <v>8</v>
      </c>
      <c r="B165" s="1" t="s">
        <v>84</v>
      </c>
      <c r="C165" s="1">
        <v>1</v>
      </c>
      <c r="D165" s="1" t="s">
        <v>9</v>
      </c>
      <c r="E165" s="6">
        <f>'質格差指数（労働）'!E165</f>
        <v>-8.0441816137656913E-2</v>
      </c>
      <c r="F165" s="6">
        <f>'質格差指数（労働）'!F165</f>
        <v>-4.4101952338786797E-2</v>
      </c>
      <c r="G165" s="6">
        <f>'質格差指数（労働）'!G165</f>
        <v>-9.5426688936423906E-2</v>
      </c>
      <c r="H165" s="6">
        <f>'質格差指数（労働）'!H165</f>
        <v>-0.108713347188027</v>
      </c>
      <c r="I165" s="6">
        <f>'質格差指数（労働）'!I165</f>
        <v>1.5756538773354301E-2</v>
      </c>
    </row>
    <row r="166" spans="1:9" x14ac:dyDescent="0.15">
      <c r="A166" s="1">
        <v>8</v>
      </c>
      <c r="B166" s="1" t="s">
        <v>84</v>
      </c>
      <c r="C166" s="1">
        <v>2</v>
      </c>
      <c r="D166" s="1" t="s">
        <v>10</v>
      </c>
      <c r="E166" s="6">
        <f>'質格差指数（労働）'!E166</f>
        <v>0.12811589814737312</v>
      </c>
      <c r="F166" s="6">
        <f>'質格差指数（労働）'!F166</f>
        <v>-6.8515156405447503E-2</v>
      </c>
      <c r="G166" s="6">
        <f>'質格差指数（労働）'!G166</f>
        <v>-0.16802212777355999</v>
      </c>
      <c r="H166" s="6">
        <f>'質格差指数（労働）'!H166</f>
        <v>-0.24466539300032999</v>
      </c>
      <c r="I166" s="6">
        <f>'質格差指数（労働）'!I166</f>
        <v>-0.243214262547333</v>
      </c>
    </row>
    <row r="167" spans="1:9" x14ac:dyDescent="0.15">
      <c r="A167" s="1">
        <v>8</v>
      </c>
      <c r="B167" s="1" t="s">
        <v>86</v>
      </c>
      <c r="C167" s="1">
        <v>3</v>
      </c>
      <c r="D167" s="1" t="s">
        <v>17</v>
      </c>
      <c r="E167" s="6">
        <f>'質格差指数（労働）'!E167</f>
        <v>1.9799877564995648E-2</v>
      </c>
      <c r="F167" s="6">
        <f>'質格差指数（労働）'!F167</f>
        <v>6.6012591379255497E-2</v>
      </c>
      <c r="G167" s="6">
        <f>'質格差指数（労働）'!G167</f>
        <v>7.4959024743072006E-2</v>
      </c>
      <c r="H167" s="6">
        <f>'質格差指数（労働）'!H167</f>
        <v>6.3649280049088194E-2</v>
      </c>
      <c r="I167" s="6">
        <f>'質格差指数（労働）'!I167</f>
        <v>6.5798121824144795E-2</v>
      </c>
    </row>
    <row r="168" spans="1:9" x14ac:dyDescent="0.15">
      <c r="A168" s="1">
        <v>8</v>
      </c>
      <c r="B168" s="1" t="s">
        <v>86</v>
      </c>
      <c r="C168" s="1">
        <v>4</v>
      </c>
      <c r="D168" s="1" t="s">
        <v>18</v>
      </c>
      <c r="E168" s="6">
        <f>'質格差指数（労働）'!E168</f>
        <v>-3.9047627543321774E-3</v>
      </c>
      <c r="F168" s="6">
        <f>'質格差指数（労働）'!F168</f>
        <v>5.0196090184566701E-2</v>
      </c>
      <c r="G168" s="6">
        <f>'質格差指数（労働）'!G168</f>
        <v>3.4662469020875997E-2</v>
      </c>
      <c r="H168" s="6">
        <f>'質格差指数（労働）'!H168</f>
        <v>-1.5567240004532501E-2</v>
      </c>
      <c r="I168" s="6">
        <f>'質格差指数（労働）'!I168</f>
        <v>-5.1076877184048101E-3</v>
      </c>
    </row>
    <row r="169" spans="1:9" x14ac:dyDescent="0.15">
      <c r="A169" s="1">
        <v>8</v>
      </c>
      <c r="B169" s="1" t="s">
        <v>86</v>
      </c>
      <c r="C169" s="1">
        <v>5</v>
      </c>
      <c r="D169" s="1" t="s">
        <v>19</v>
      </c>
      <c r="E169" s="6">
        <f>'質格差指数（労働）'!E169</f>
        <v>9.0098592686404938E-2</v>
      </c>
      <c r="F169" s="6">
        <f>'質格差指数（労働）'!F169</f>
        <v>6.7722123607822607E-2</v>
      </c>
      <c r="G169" s="6">
        <f>'質格差指数（労働）'!G169</f>
        <v>1.64583027203691E-3</v>
      </c>
      <c r="H169" s="6">
        <f>'質格差指数（労働）'!H169</f>
        <v>-1.44151619290215E-2</v>
      </c>
      <c r="I169" s="6">
        <f>'質格差指数（労働）'!I169</f>
        <v>-8.01278977443909E-2</v>
      </c>
    </row>
    <row r="170" spans="1:9" x14ac:dyDescent="0.15">
      <c r="A170" s="1">
        <v>8</v>
      </c>
      <c r="B170" s="1" t="s">
        <v>86</v>
      </c>
      <c r="C170" s="1">
        <v>6</v>
      </c>
      <c r="D170" s="1" t="s">
        <v>3</v>
      </c>
      <c r="E170" s="6">
        <f>'質格差指数（労働）'!E170</f>
        <v>5.6352149923901383E-2</v>
      </c>
      <c r="F170" s="6">
        <f>'質格差指数（労働）'!F170</f>
        <v>-9.4756199216021603E-2</v>
      </c>
      <c r="G170" s="6">
        <f>'質格差指数（労働）'!G170</f>
        <v>-9.9595331289909994E-2</v>
      </c>
      <c r="H170" s="6">
        <f>'質格差指数（労働）'!H170</f>
        <v>-6.4968414071547395E-2</v>
      </c>
      <c r="I170" s="6">
        <f>'質格差指数（労働）'!I170</f>
        <v>-2.3580522434598801E-2</v>
      </c>
    </row>
    <row r="171" spans="1:9" x14ac:dyDescent="0.15">
      <c r="A171" s="1">
        <v>8</v>
      </c>
      <c r="B171" s="1" t="s">
        <v>86</v>
      </c>
      <c r="C171" s="1">
        <v>7</v>
      </c>
      <c r="D171" s="1" t="s">
        <v>20</v>
      </c>
      <c r="E171" s="6">
        <f>'質格差指数（労働）'!E171</f>
        <v>-0.49091014545005485</v>
      </c>
      <c r="F171" s="6">
        <f>'質格差指数（労働）'!F171</f>
        <v>-1.27793614907644</v>
      </c>
      <c r="G171" s="6">
        <f>'質格差指数（労働）'!G171</f>
        <v>-0.95017294821861698</v>
      </c>
      <c r="H171" s="6">
        <f>'質格差指数（労働）'!H171</f>
        <v>-0.75772694703048205</v>
      </c>
      <c r="I171" s="6">
        <f>'質格差指数（労働）'!I171</f>
        <v>-0.68755558128978</v>
      </c>
    </row>
    <row r="172" spans="1:9" x14ac:dyDescent="0.15">
      <c r="A172" s="1">
        <v>8</v>
      </c>
      <c r="B172" s="1" t="s">
        <v>86</v>
      </c>
      <c r="C172" s="1">
        <v>8</v>
      </c>
      <c r="D172" s="1" t="s">
        <v>21</v>
      </c>
      <c r="E172" s="6">
        <f>'質格差指数（労働）'!E172</f>
        <v>1.2500801470780535E-2</v>
      </c>
      <c r="F172" s="6">
        <f>'質格差指数（労働）'!F172</f>
        <v>2.7414355968860299E-2</v>
      </c>
      <c r="G172" s="6">
        <f>'質格差指数（労働）'!G172</f>
        <v>1.7627294501094199E-2</v>
      </c>
      <c r="H172" s="6">
        <f>'質格差指数（労働）'!H172</f>
        <v>6.9335136200325796E-3</v>
      </c>
      <c r="I172" s="6">
        <f>'質格差指数（労働）'!I172</f>
        <v>-4.1984027562730099E-2</v>
      </c>
    </row>
    <row r="173" spans="1:9" x14ac:dyDescent="0.15">
      <c r="A173" s="1">
        <v>8</v>
      </c>
      <c r="B173" s="1" t="s">
        <v>86</v>
      </c>
      <c r="C173" s="1">
        <v>9</v>
      </c>
      <c r="D173" s="1" t="s">
        <v>22</v>
      </c>
      <c r="E173" s="6">
        <f>'質格差指数（労働）'!E173</f>
        <v>3.8041697280670604E-2</v>
      </c>
      <c r="F173" s="6">
        <f>'質格差指数（労働）'!F173</f>
        <v>-3.0260786326835199E-2</v>
      </c>
      <c r="G173" s="6">
        <f>'質格差指数（労働）'!G173</f>
        <v>3.0043174385703301E-3</v>
      </c>
      <c r="H173" s="6">
        <f>'質格差指数（労働）'!H173</f>
        <v>-6.62969331796259E-2</v>
      </c>
      <c r="I173" s="6">
        <f>'質格差指数（労働）'!I173</f>
        <v>-1.4884606289011801E-3</v>
      </c>
    </row>
    <row r="174" spans="1:9" x14ac:dyDescent="0.15">
      <c r="A174" s="1">
        <v>8</v>
      </c>
      <c r="B174" s="1" t="s">
        <v>86</v>
      </c>
      <c r="C174" s="1">
        <v>10</v>
      </c>
      <c r="D174" s="1" t="s">
        <v>23</v>
      </c>
      <c r="E174" s="6">
        <f>'質格差指数（労働）'!E174</f>
        <v>9.2711466824957501E-3</v>
      </c>
      <c r="F174" s="6">
        <f>'質格差指数（労働）'!F174</f>
        <v>1.65393554543063E-2</v>
      </c>
      <c r="G174" s="6">
        <f>'質格差指数（労働）'!G174</f>
        <v>1.8042666228708999E-2</v>
      </c>
      <c r="H174" s="6">
        <f>'質格差指数（労働）'!H174</f>
        <v>1.5889790121386499E-2</v>
      </c>
      <c r="I174" s="6">
        <f>'質格差指数（労働）'!I174</f>
        <v>1.0380510770113699E-2</v>
      </c>
    </row>
    <row r="175" spans="1:9" x14ac:dyDescent="0.15">
      <c r="A175" s="1">
        <v>8</v>
      </c>
      <c r="B175" s="1" t="s">
        <v>86</v>
      </c>
      <c r="C175" s="1">
        <v>11</v>
      </c>
      <c r="D175" s="1" t="s">
        <v>24</v>
      </c>
      <c r="E175" s="6">
        <f>'質格差指数（労働）'!E175</f>
        <v>-3.4160176341170891E-3</v>
      </c>
      <c r="F175" s="6">
        <f>'質格差指数（労働）'!F175</f>
        <v>2.0369424674751901E-2</v>
      </c>
      <c r="G175" s="6">
        <f>'質格差指数（労働）'!G175</f>
        <v>1.7236154667866301E-2</v>
      </c>
      <c r="H175" s="6">
        <f>'質格差指数（労働）'!H175</f>
        <v>4.5962187848996E-2</v>
      </c>
      <c r="I175" s="6">
        <f>'質格差指数（労働）'!I175</f>
        <v>7.5162661455338495E-2</v>
      </c>
    </row>
    <row r="176" spans="1:9" x14ac:dyDescent="0.15">
      <c r="A176" s="1">
        <v>8</v>
      </c>
      <c r="B176" s="1" t="s">
        <v>86</v>
      </c>
      <c r="C176" s="1">
        <v>12</v>
      </c>
      <c r="D176" s="1" t="s">
        <v>25</v>
      </c>
      <c r="E176" s="6">
        <f>'質格差指数（労働）'!E176</f>
        <v>0.3248898151048133</v>
      </c>
      <c r="F176" s="6">
        <f>'質格差指数（労働）'!F176</f>
        <v>0.24434760413752099</v>
      </c>
      <c r="G176" s="6">
        <f>'質格差指数（労働）'!G176</f>
        <v>0.20020625525284499</v>
      </c>
      <c r="H176" s="6">
        <f>'質格差指数（労働）'!H176</f>
        <v>0.16401711375390901</v>
      </c>
      <c r="I176" s="6">
        <f>'質格差指数（労働）'!I176</f>
        <v>0.105213329394179</v>
      </c>
    </row>
    <row r="177" spans="1:9" x14ac:dyDescent="0.15">
      <c r="A177" s="1">
        <v>8</v>
      </c>
      <c r="B177" s="1" t="s">
        <v>86</v>
      </c>
      <c r="C177" s="1">
        <v>13</v>
      </c>
      <c r="D177" s="1" t="s">
        <v>26</v>
      </c>
      <c r="E177" s="6">
        <f>'質格差指数（労働）'!E177</f>
        <v>-1.5145022573943404E-2</v>
      </c>
      <c r="F177" s="6">
        <f>'質格差指数（労働）'!F177</f>
        <v>-0.17127272633306001</v>
      </c>
      <c r="G177" s="6">
        <f>'質格差指数（労働）'!G177</f>
        <v>-0.15892648904382001</v>
      </c>
      <c r="H177" s="6">
        <f>'質格差指数（労働）'!H177</f>
        <v>-8.1345243795327704E-2</v>
      </c>
      <c r="I177" s="6">
        <f>'質格差指数（労働）'!I177</f>
        <v>-2.4948909894719502E-2</v>
      </c>
    </row>
    <row r="178" spans="1:9" x14ac:dyDescent="0.15">
      <c r="A178" s="1">
        <v>8</v>
      </c>
      <c r="B178" s="1" t="s">
        <v>86</v>
      </c>
      <c r="C178" s="1">
        <v>14</v>
      </c>
      <c r="D178" s="1" t="s">
        <v>27</v>
      </c>
      <c r="E178" s="6">
        <f>'質格差指数（労働）'!E178</f>
        <v>-0.23992751415617328</v>
      </c>
      <c r="F178" s="6">
        <f>'質格差指数（労働）'!F178</f>
        <v>-0.45085631074023802</v>
      </c>
      <c r="G178" s="6">
        <f>'質格差指数（労働）'!G178</f>
        <v>-0.162313428952848</v>
      </c>
      <c r="H178" s="6">
        <f>'質格差指数（労働）'!H178</f>
        <v>-0.17709355935270801</v>
      </c>
      <c r="I178" s="6">
        <f>'質格差指数（労働）'!I178</f>
        <v>0.14718044998303301</v>
      </c>
    </row>
    <row r="179" spans="1:9" x14ac:dyDescent="0.15">
      <c r="A179" s="1">
        <v>8</v>
      </c>
      <c r="B179" s="1" t="s">
        <v>86</v>
      </c>
      <c r="C179" s="1">
        <v>15</v>
      </c>
      <c r="D179" s="1" t="s">
        <v>28</v>
      </c>
      <c r="E179" s="6">
        <f>'質格差指数（労働）'!E179</f>
        <v>1.5935331844543727E-2</v>
      </c>
      <c r="F179" s="6">
        <f>'質格差指数（労働）'!F179</f>
        <v>3.76095306220081E-2</v>
      </c>
      <c r="G179" s="6">
        <f>'質格差指数（労働）'!G179</f>
        <v>2.1035599607055401E-2</v>
      </c>
      <c r="H179" s="6">
        <f>'質格差指数（労働）'!H179</f>
        <v>3.5249975620856501E-2</v>
      </c>
      <c r="I179" s="6">
        <f>'質格差指数（労働）'!I179</f>
        <v>3.7750922324420899E-2</v>
      </c>
    </row>
    <row r="180" spans="1:9" x14ac:dyDescent="0.15">
      <c r="A180" s="1">
        <v>8</v>
      </c>
      <c r="B180" s="1" t="s">
        <v>84</v>
      </c>
      <c r="C180" s="1">
        <v>16</v>
      </c>
      <c r="D180" s="1" t="s">
        <v>11</v>
      </c>
      <c r="E180" s="6">
        <f>'質格差指数（労働）'!E180</f>
        <v>2.1251646538139796E-2</v>
      </c>
      <c r="F180" s="6">
        <f>'質格差指数（労働）'!F180</f>
        <v>2.3997101962568899E-2</v>
      </c>
      <c r="G180" s="6">
        <f>'質格差指数（労働）'!G180</f>
        <v>1.2598696104772799E-2</v>
      </c>
      <c r="H180" s="6">
        <f>'質格差指数（労働）'!H180</f>
        <v>3.3608310397837998E-3</v>
      </c>
      <c r="I180" s="6">
        <f>'質格差指数（労働）'!I180</f>
        <v>1.3536764698852E-2</v>
      </c>
    </row>
    <row r="181" spans="1:9" x14ac:dyDescent="0.15">
      <c r="A181" s="1">
        <v>8</v>
      </c>
      <c r="B181" s="1" t="s">
        <v>84</v>
      </c>
      <c r="C181" s="1">
        <v>17</v>
      </c>
      <c r="D181" s="1" t="s">
        <v>12</v>
      </c>
      <c r="E181" s="6">
        <f>'質格差指数（労働）'!E181</f>
        <v>3.4995345530824055E-2</v>
      </c>
      <c r="F181" s="6">
        <f>'質格差指数（労働）'!F181</f>
        <v>-6.85211074457792E-3</v>
      </c>
      <c r="G181" s="6">
        <f>'質格差指数（労働）'!G181</f>
        <v>1.8757684213374901E-2</v>
      </c>
      <c r="H181" s="6">
        <f>'質格差指数（労働）'!H181</f>
        <v>4.7733437991033099E-2</v>
      </c>
      <c r="I181" s="6">
        <f>'質格差指数（労働）'!I181</f>
        <v>2.5378865554704401E-2</v>
      </c>
    </row>
    <row r="182" spans="1:9" x14ac:dyDescent="0.15">
      <c r="A182" s="1">
        <v>8</v>
      </c>
      <c r="B182" s="1" t="s">
        <v>84</v>
      </c>
      <c r="C182" s="1">
        <v>18</v>
      </c>
      <c r="D182" s="1" t="s">
        <v>13</v>
      </c>
      <c r="E182" s="6">
        <f>'質格差指数（労働）'!E182</f>
        <v>-2.7261045836798871E-2</v>
      </c>
      <c r="F182" s="6">
        <f>'質格差指数（労働）'!F182</f>
        <v>-2.1004910896064901E-2</v>
      </c>
      <c r="G182" s="6">
        <f>'質格差指数（労働）'!G182</f>
        <v>-1.09842381417109E-2</v>
      </c>
      <c r="H182" s="6">
        <f>'質格差指数（労働）'!H182</f>
        <v>-6.1376991338250603E-3</v>
      </c>
      <c r="I182" s="6">
        <f>'質格差指数（労働）'!I182</f>
        <v>1.9805108948782201E-3</v>
      </c>
    </row>
    <row r="183" spans="1:9" x14ac:dyDescent="0.15">
      <c r="A183" s="1">
        <v>8</v>
      </c>
      <c r="B183" s="1" t="s">
        <v>84</v>
      </c>
      <c r="C183" s="1">
        <v>19</v>
      </c>
      <c r="D183" s="1" t="s">
        <v>14</v>
      </c>
      <c r="E183" s="6">
        <f>'質格差指数（労働）'!E183</f>
        <v>-2.298440972024552E-2</v>
      </c>
      <c r="F183" s="6">
        <f>'質格差指数（労働）'!F183</f>
        <v>1.8745730486176899E-2</v>
      </c>
      <c r="G183" s="6">
        <f>'質格差指数（労働）'!G183</f>
        <v>2.2199605839482401E-2</v>
      </c>
      <c r="H183" s="6">
        <f>'質格差指数（労働）'!H183</f>
        <v>3.3424247124423198E-2</v>
      </c>
      <c r="I183" s="6">
        <f>'質格差指数（労働）'!I183</f>
        <v>4.8533048184603099E-2</v>
      </c>
    </row>
    <row r="184" spans="1:9" x14ac:dyDescent="0.15">
      <c r="A184" s="1">
        <v>8</v>
      </c>
      <c r="B184" s="1" t="s">
        <v>84</v>
      </c>
      <c r="C184" s="1">
        <v>20</v>
      </c>
      <c r="D184" s="1" t="s">
        <v>15</v>
      </c>
      <c r="E184" s="6">
        <f>'質格差指数（労働）'!E184</f>
        <v>0.20685184071030488</v>
      </c>
      <c r="F184" s="6">
        <f>'質格差指数（労働）'!F184</f>
        <v>-5.2706707080696904E-3</v>
      </c>
      <c r="G184" s="6">
        <f>'質格差指数（労働）'!G184</f>
        <v>3.4172729950018597E-2</v>
      </c>
      <c r="H184" s="6">
        <f>'質格差指数（労働）'!H184</f>
        <v>-3.0686779220209801E-3</v>
      </c>
      <c r="I184" s="6">
        <f>'質格差指数（労働）'!I184</f>
        <v>-5.3620228249914102E-2</v>
      </c>
    </row>
    <row r="185" spans="1:9" x14ac:dyDescent="0.15">
      <c r="A185" s="1">
        <v>8</v>
      </c>
      <c r="B185" s="1" t="s">
        <v>84</v>
      </c>
      <c r="C185" s="1">
        <v>21</v>
      </c>
      <c r="D185" s="1" t="s">
        <v>16</v>
      </c>
      <c r="E185" s="6">
        <f>'質格差指数（労働）'!E185</f>
        <v>-3.0186699661667246E-3</v>
      </c>
      <c r="F185" s="6">
        <f>'質格差指数（労働）'!F185</f>
        <v>-5.54484279795385E-3</v>
      </c>
      <c r="G185" s="6">
        <f>'質格差指数（労働）'!G185</f>
        <v>-3.8018326221968498E-3</v>
      </c>
      <c r="H185" s="6">
        <f>'質格差指数（労働）'!H185</f>
        <v>-3.0873420848882599E-3</v>
      </c>
      <c r="I185" s="6">
        <f>'質格差指数（労働）'!I185</f>
        <v>2.1972790622604699E-2</v>
      </c>
    </row>
    <row r="186" spans="1:9" x14ac:dyDescent="0.15">
      <c r="A186" s="1">
        <v>8</v>
      </c>
      <c r="B186" s="1" t="s">
        <v>83</v>
      </c>
      <c r="C186" s="1">
        <v>22</v>
      </c>
      <c r="D186" s="1" t="s">
        <v>8</v>
      </c>
      <c r="E186" s="6">
        <f>'質格差指数（労働）'!E186</f>
        <v>2.2571310929112867E-2</v>
      </c>
      <c r="F186" s="6">
        <f>'質格差指数（労働）'!F186</f>
        <v>3.20476265433896E-2</v>
      </c>
      <c r="G186" s="6">
        <f>'質格差指数（労働）'!G186</f>
        <v>3.67896484942404E-2</v>
      </c>
      <c r="H186" s="6">
        <f>'質格差指数（労働）'!H186</f>
        <v>3.2648821471975002E-2</v>
      </c>
      <c r="I186" s="6">
        <f>'質格差指数（労働）'!I186</f>
        <v>1.71211846062936E-2</v>
      </c>
    </row>
    <row r="187" spans="1:9" x14ac:dyDescent="0.15">
      <c r="A187" s="1">
        <v>8</v>
      </c>
      <c r="B187" s="1" t="s">
        <v>83</v>
      </c>
      <c r="C187" s="1">
        <v>23</v>
      </c>
      <c r="D187" s="1" t="s">
        <v>29</v>
      </c>
      <c r="E187" s="6">
        <f>'質格差指数（労働）'!E187</f>
        <v>4.3241038189699909E-3</v>
      </c>
      <c r="F187" s="6">
        <f>'質格差指数（労働）'!F187</f>
        <v>2.9912553100780101E-2</v>
      </c>
      <c r="G187" s="6">
        <f>'質格差指数（労働）'!G187</f>
        <v>2.9779351334569801E-2</v>
      </c>
      <c r="H187" s="6">
        <f>'質格差指数（労働）'!H187</f>
        <v>3.2124642582345E-2</v>
      </c>
      <c r="I187" s="6">
        <f>'質格差指数（労働）'!I187</f>
        <v>3.1814498454087098E-2</v>
      </c>
    </row>
    <row r="188" spans="1:9" x14ac:dyDescent="0.15">
      <c r="A188" s="1">
        <v>9</v>
      </c>
      <c r="B188" s="1" t="s">
        <v>275</v>
      </c>
      <c r="C188" s="1">
        <v>1</v>
      </c>
      <c r="D188" s="1" t="s">
        <v>9</v>
      </c>
      <c r="E188" s="6">
        <f>'質格差指数（労働）'!E188</f>
        <v>2.6746486091349712E-2</v>
      </c>
      <c r="F188" s="6">
        <f>'質格差指数（労働）'!F188</f>
        <v>-5.4280102392539997E-2</v>
      </c>
      <c r="G188" s="6">
        <f>'質格差指数（労働）'!G188</f>
        <v>-0.110259178840711</v>
      </c>
      <c r="H188" s="6">
        <f>'質格差指数（労働）'!H188</f>
        <v>-6.5965075695101197E-2</v>
      </c>
      <c r="I188" s="6">
        <f>'質格差指数（労働）'!I188</f>
        <v>1.70132555288998E-2</v>
      </c>
    </row>
    <row r="189" spans="1:9" x14ac:dyDescent="0.15">
      <c r="A189" s="1">
        <v>9</v>
      </c>
      <c r="B189" s="1" t="s">
        <v>275</v>
      </c>
      <c r="C189" s="1">
        <v>2</v>
      </c>
      <c r="D189" s="1" t="s">
        <v>10</v>
      </c>
      <c r="E189" s="6">
        <f>'質格差指数（労働）'!E189</f>
        <v>0.100153419592133</v>
      </c>
      <c r="F189" s="6">
        <f>'質格差指数（労働）'!F189</f>
        <v>-0.108077089453299</v>
      </c>
      <c r="G189" s="6">
        <f>'質格差指数（労働）'!G189</f>
        <v>-0.15139012655807499</v>
      </c>
      <c r="H189" s="6">
        <f>'質格差指数（労働）'!H189</f>
        <v>-0.28508756330769203</v>
      </c>
      <c r="I189" s="6">
        <f>'質格差指数（労働）'!I189</f>
        <v>-0.49781534036172798</v>
      </c>
    </row>
    <row r="190" spans="1:9" x14ac:dyDescent="0.15">
      <c r="A190" s="1">
        <v>9</v>
      </c>
      <c r="B190" s="1" t="s">
        <v>276</v>
      </c>
      <c r="C190" s="1">
        <v>3</v>
      </c>
      <c r="D190" s="1" t="s">
        <v>17</v>
      </c>
      <c r="E190" s="6">
        <f>'質格差指数（労働）'!E190</f>
        <v>9.9047376985289606E-2</v>
      </c>
      <c r="F190" s="6">
        <f>'質格差指数（労働）'!F190</f>
        <v>0.10222093466672599</v>
      </c>
      <c r="G190" s="6">
        <f>'質格差指数（労働）'!G190</f>
        <v>7.5255677985406097E-2</v>
      </c>
      <c r="H190" s="6">
        <f>'質格差指数（労働）'!H190</f>
        <v>8.7699229101358397E-2</v>
      </c>
      <c r="I190" s="6">
        <f>'質格差指数（労働）'!I190</f>
        <v>8.2384099813527498E-2</v>
      </c>
    </row>
    <row r="191" spans="1:9" x14ac:dyDescent="0.15">
      <c r="A191" s="1">
        <v>9</v>
      </c>
      <c r="B191" s="1" t="s">
        <v>90</v>
      </c>
      <c r="C191" s="1">
        <v>4</v>
      </c>
      <c r="D191" s="1" t="s">
        <v>18</v>
      </c>
      <c r="E191" s="6">
        <f>'質格差指数（労働）'!E191</f>
        <v>7.4417167060905801E-2</v>
      </c>
      <c r="F191" s="6">
        <f>'質格差指数（労働）'!F191</f>
        <v>8.2040132559234993E-2</v>
      </c>
      <c r="G191" s="6">
        <f>'質格差指数（労働）'!G191</f>
        <v>8.7821641285804303E-2</v>
      </c>
      <c r="H191" s="6">
        <f>'質格差指数（労働）'!H191</f>
        <v>3.8034571395324998E-2</v>
      </c>
      <c r="I191" s="6">
        <f>'質格差指数（労働）'!I191</f>
        <v>8.9065824532720394E-3</v>
      </c>
    </row>
    <row r="192" spans="1:9" x14ac:dyDescent="0.15">
      <c r="A192" s="1">
        <v>9</v>
      </c>
      <c r="B192" s="1" t="s">
        <v>90</v>
      </c>
      <c r="C192" s="1">
        <v>5</v>
      </c>
      <c r="D192" s="1" t="s">
        <v>19</v>
      </c>
      <c r="E192" s="6">
        <f>'質格差指数（労働）'!E192</f>
        <v>9.5003925856199656E-2</v>
      </c>
      <c r="F192" s="6">
        <f>'質格差指数（労働）'!F192</f>
        <v>4.5898810045860803E-3</v>
      </c>
      <c r="G192" s="6">
        <f>'質格差指数（労働）'!G192</f>
        <v>-2.5382742525361299E-2</v>
      </c>
      <c r="H192" s="6">
        <f>'質格差指数（労働）'!H192</f>
        <v>-4.7339696739619803E-2</v>
      </c>
      <c r="I192" s="6">
        <f>'質格差指数（労働）'!I192</f>
        <v>-5.5045452991195801E-2</v>
      </c>
    </row>
    <row r="193" spans="1:9" x14ac:dyDescent="0.15">
      <c r="A193" s="1">
        <v>9</v>
      </c>
      <c r="B193" s="1" t="s">
        <v>90</v>
      </c>
      <c r="C193" s="1">
        <v>6</v>
      </c>
      <c r="D193" s="1" t="s">
        <v>3</v>
      </c>
      <c r="E193" s="6">
        <f>'質格差指数（労働）'!E193</f>
        <v>-5.7736679618756379E-2</v>
      </c>
      <c r="F193" s="6">
        <f>'質格差指数（労働）'!F193</f>
        <v>-0.13348369261863299</v>
      </c>
      <c r="G193" s="6">
        <f>'質格差指数（労働）'!G193</f>
        <v>-0.15582109410171799</v>
      </c>
      <c r="H193" s="6">
        <f>'質格差指数（労働）'!H193</f>
        <v>-0.14681883033839299</v>
      </c>
      <c r="I193" s="6">
        <f>'質格差指数（労働）'!I193</f>
        <v>-0.102001263276533</v>
      </c>
    </row>
    <row r="194" spans="1:9" x14ac:dyDescent="0.15">
      <c r="A194" s="1">
        <v>9</v>
      </c>
      <c r="B194" s="1" t="s">
        <v>90</v>
      </c>
      <c r="C194" s="1">
        <v>7</v>
      </c>
      <c r="D194" s="1" t="s">
        <v>20</v>
      </c>
      <c r="E194" s="6">
        <f>'質格差指数（労働）'!E194</f>
        <v>-0.39750770154135923</v>
      </c>
      <c r="F194" s="6">
        <f>'質格差指数（労働）'!F194</f>
        <v>-0.51681028158818698</v>
      </c>
      <c r="G194" s="6">
        <f>'質格差指数（労働）'!G194</f>
        <v>-0.42067680909855099</v>
      </c>
      <c r="H194" s="6">
        <f>'質格差指数（労働）'!H194</f>
        <v>-0.67762566867089702</v>
      </c>
      <c r="I194" s="6">
        <f>'質格差指数（労働）'!I194</f>
        <v>-0.72082227452234804</v>
      </c>
    </row>
    <row r="195" spans="1:9" x14ac:dyDescent="0.15">
      <c r="A195" s="1">
        <v>9</v>
      </c>
      <c r="B195" s="1" t="s">
        <v>90</v>
      </c>
      <c r="C195" s="1">
        <v>8</v>
      </c>
      <c r="D195" s="1" t="s">
        <v>21</v>
      </c>
      <c r="E195" s="6">
        <f>'質格差指数（労働）'!E195</f>
        <v>7.2695692200831288E-2</v>
      </c>
      <c r="F195" s="6">
        <f>'質格差指数（労働）'!F195</f>
        <v>4.15585655974538E-2</v>
      </c>
      <c r="G195" s="6">
        <f>'質格差指数（労働）'!G195</f>
        <v>2.0460747579550499E-2</v>
      </c>
      <c r="H195" s="6">
        <f>'質格差指数（労働）'!H195</f>
        <v>1.45493922559126E-2</v>
      </c>
      <c r="I195" s="6">
        <f>'質格差指数（労働）'!I195</f>
        <v>-5.8434171034204001E-2</v>
      </c>
    </row>
    <row r="196" spans="1:9" x14ac:dyDescent="0.15">
      <c r="A196" s="1">
        <v>9</v>
      </c>
      <c r="B196" s="1" t="s">
        <v>90</v>
      </c>
      <c r="C196" s="1">
        <v>9</v>
      </c>
      <c r="D196" s="1" t="s">
        <v>22</v>
      </c>
      <c r="E196" s="6">
        <f>'質格差指数（労働）'!E196</f>
        <v>5.2662529466557258E-2</v>
      </c>
      <c r="F196" s="6">
        <f>'質格差指数（労働）'!F196</f>
        <v>-6.0350462005608702E-2</v>
      </c>
      <c r="G196" s="6">
        <f>'質格差指数（労働）'!G196</f>
        <v>-4.21521600329497E-2</v>
      </c>
      <c r="H196" s="6">
        <f>'質格差指数（労働）'!H196</f>
        <v>-0.116138757736908</v>
      </c>
      <c r="I196" s="6">
        <f>'質格差指数（労働）'!I196</f>
        <v>-4.5954664948407498E-2</v>
      </c>
    </row>
    <row r="197" spans="1:9" x14ac:dyDescent="0.15">
      <c r="A197" s="1">
        <v>9</v>
      </c>
      <c r="B197" s="1" t="s">
        <v>90</v>
      </c>
      <c r="C197" s="1">
        <v>10</v>
      </c>
      <c r="D197" s="1" t="s">
        <v>23</v>
      </c>
      <c r="E197" s="6">
        <f>'質格差指数（労働）'!E197</f>
        <v>1.0964165069877367E-2</v>
      </c>
      <c r="F197" s="6">
        <f>'質格差指数（労働）'!F197</f>
        <v>1.51083877185947E-2</v>
      </c>
      <c r="G197" s="6">
        <f>'質格差指数（労働）'!G197</f>
        <v>7.8486832904266501E-3</v>
      </c>
      <c r="H197" s="6">
        <f>'質格差指数（労働）'!H197</f>
        <v>3.3476436074230703E-2</v>
      </c>
      <c r="I197" s="6">
        <f>'質格差指数（労働）'!I197</f>
        <v>1.44462902329526E-2</v>
      </c>
    </row>
    <row r="198" spans="1:9" x14ac:dyDescent="0.15">
      <c r="A198" s="1">
        <v>9</v>
      </c>
      <c r="B198" s="1" t="s">
        <v>90</v>
      </c>
      <c r="C198" s="1">
        <v>11</v>
      </c>
      <c r="D198" s="1" t="s">
        <v>24</v>
      </c>
      <c r="E198" s="6">
        <f>'質格差指数（労働）'!E198</f>
        <v>2.2438420459985849E-2</v>
      </c>
      <c r="F198" s="6">
        <f>'質格差指数（労働）'!F198</f>
        <v>2.0828296187541898E-2</v>
      </c>
      <c r="G198" s="6">
        <f>'質格差指数（労働）'!G198</f>
        <v>2.6961449579035599E-2</v>
      </c>
      <c r="H198" s="6">
        <f>'質格差指数（労働）'!H198</f>
        <v>7.9179032128051705E-2</v>
      </c>
      <c r="I198" s="6">
        <f>'質格差指数（労働）'!I198</f>
        <v>6.3980107882777207E-2</v>
      </c>
    </row>
    <row r="199" spans="1:9" x14ac:dyDescent="0.15">
      <c r="A199" s="1">
        <v>9</v>
      </c>
      <c r="B199" s="1" t="s">
        <v>90</v>
      </c>
      <c r="C199" s="1">
        <v>12</v>
      </c>
      <c r="D199" s="1" t="s">
        <v>25</v>
      </c>
      <c r="E199" s="6">
        <f>'質格差指数（労働）'!E199</f>
        <v>0.12827507403506416</v>
      </c>
      <c r="F199" s="6">
        <f>'質格差指数（労働）'!F199</f>
        <v>0.150493272846983</v>
      </c>
      <c r="G199" s="6">
        <f>'質格差指数（労働）'!G199</f>
        <v>0.148456953270027</v>
      </c>
      <c r="H199" s="6">
        <f>'質格差指数（労働）'!H199</f>
        <v>0.12556281365549599</v>
      </c>
      <c r="I199" s="6">
        <f>'質格差指数（労働）'!I199</f>
        <v>6.1236173568338097E-2</v>
      </c>
    </row>
    <row r="200" spans="1:9" x14ac:dyDescent="0.15">
      <c r="A200" s="1">
        <v>9</v>
      </c>
      <c r="B200" s="1" t="s">
        <v>90</v>
      </c>
      <c r="C200" s="1">
        <v>13</v>
      </c>
      <c r="D200" s="1" t="s">
        <v>26</v>
      </c>
      <c r="E200" s="6">
        <f>'質格差指数（労働）'!E200</f>
        <v>4.2964440510489602E-2</v>
      </c>
      <c r="F200" s="6">
        <f>'質格差指数（労働）'!F200</f>
        <v>-2.56626239205195E-2</v>
      </c>
      <c r="G200" s="6">
        <f>'質格差指数（労働）'!G200</f>
        <v>3.5166655261431999E-2</v>
      </c>
      <c r="H200" s="6">
        <f>'質格差指数（労働）'!H200</f>
        <v>6.5411825148997696E-2</v>
      </c>
      <c r="I200" s="6">
        <f>'質格差指数（労働）'!I200</f>
        <v>9.0352415072228104E-2</v>
      </c>
    </row>
    <row r="201" spans="1:9" x14ac:dyDescent="0.15">
      <c r="A201" s="1">
        <v>9</v>
      </c>
      <c r="B201" s="1" t="s">
        <v>90</v>
      </c>
      <c r="C201" s="1">
        <v>14</v>
      </c>
      <c r="D201" s="1" t="s">
        <v>27</v>
      </c>
      <c r="E201" s="6">
        <f>'質格差指数（労働）'!E201</f>
        <v>-0.25323904916541878</v>
      </c>
      <c r="F201" s="6">
        <f>'質格差指数（労働）'!F201</f>
        <v>-0.40480545612350299</v>
      </c>
      <c r="G201" s="6">
        <f>'質格差指数（労働）'!G201</f>
        <v>-0.21933969296987799</v>
      </c>
      <c r="H201" s="6">
        <f>'質格差指数（労働）'!H201</f>
        <v>-0.17317969693546201</v>
      </c>
      <c r="I201" s="6">
        <f>'質格差指数（労働）'!I201</f>
        <v>0.124543105859708</v>
      </c>
    </row>
    <row r="202" spans="1:9" x14ac:dyDescent="0.15">
      <c r="A202" s="1">
        <v>9</v>
      </c>
      <c r="B202" s="1" t="s">
        <v>90</v>
      </c>
      <c r="C202" s="1">
        <v>15</v>
      </c>
      <c r="D202" s="1" t="s">
        <v>28</v>
      </c>
      <c r="E202" s="6">
        <f>'質格差指数（労働）'!E202</f>
        <v>-2.4637998467317571E-2</v>
      </c>
      <c r="F202" s="6">
        <f>'質格差指数（労働）'!F202</f>
        <v>2.8976505677329002E-2</v>
      </c>
      <c r="G202" s="6">
        <f>'質格差指数（労働）'!G202</f>
        <v>4.6396941127550197E-2</v>
      </c>
      <c r="H202" s="6">
        <f>'質格差指数（労働）'!H202</f>
        <v>3.3449595053865501E-2</v>
      </c>
      <c r="I202" s="6">
        <f>'質格差指数（労働）'!I202</f>
        <v>5.3028463012971497E-2</v>
      </c>
    </row>
    <row r="203" spans="1:9" x14ac:dyDescent="0.15">
      <c r="A203" s="1">
        <v>9</v>
      </c>
      <c r="B203" s="1" t="s">
        <v>275</v>
      </c>
      <c r="C203" s="1">
        <v>16</v>
      </c>
      <c r="D203" s="1" t="s">
        <v>11</v>
      </c>
      <c r="E203" s="6">
        <f>'質格差指数（労働）'!E203</f>
        <v>2.8158441441503583E-2</v>
      </c>
      <c r="F203" s="6">
        <f>'質格差指数（労働）'!F203</f>
        <v>2.7891809402053699E-2</v>
      </c>
      <c r="G203" s="6">
        <f>'質格差指数（労働）'!G203</f>
        <v>1.4530484355949501E-2</v>
      </c>
      <c r="H203" s="6">
        <f>'質格差指数（労働）'!H203</f>
        <v>1.7605424338815599E-2</v>
      </c>
      <c r="I203" s="6">
        <f>'質格差指数（労働）'!I203</f>
        <v>3.1332432411356498E-2</v>
      </c>
    </row>
    <row r="204" spans="1:9" x14ac:dyDescent="0.15">
      <c r="A204" s="1">
        <v>9</v>
      </c>
      <c r="B204" s="1" t="s">
        <v>275</v>
      </c>
      <c r="C204" s="1">
        <v>17</v>
      </c>
      <c r="D204" s="1" t="s">
        <v>12</v>
      </c>
      <c r="E204" s="6">
        <f>'質格差指数（労働）'!E204</f>
        <v>2.0179681100428178E-2</v>
      </c>
      <c r="F204" s="6">
        <f>'質格差指数（労働）'!F204</f>
        <v>2.0117923590784299E-2</v>
      </c>
      <c r="G204" s="6">
        <f>'質格差指数（労働）'!G204</f>
        <v>4.8905133977105601E-2</v>
      </c>
      <c r="H204" s="6">
        <f>'質格差指数（労働）'!H204</f>
        <v>5.8427501703864099E-2</v>
      </c>
      <c r="I204" s="6">
        <f>'質格差指数（労働）'!I204</f>
        <v>4.2071353300884497E-2</v>
      </c>
    </row>
    <row r="205" spans="1:9" x14ac:dyDescent="0.15">
      <c r="A205" s="1">
        <v>9</v>
      </c>
      <c r="B205" s="1" t="s">
        <v>275</v>
      </c>
      <c r="C205" s="1">
        <v>18</v>
      </c>
      <c r="D205" s="1" t="s">
        <v>13</v>
      </c>
      <c r="E205" s="6">
        <f>'質格差指数（労働）'!E205</f>
        <v>1.427376910258641E-2</v>
      </c>
      <c r="F205" s="6">
        <f>'質格差指数（労働）'!F205</f>
        <v>3.30785556378249E-2</v>
      </c>
      <c r="G205" s="6">
        <f>'質格差指数（労働）'!G205</f>
        <v>3.6599391789526398E-2</v>
      </c>
      <c r="H205" s="6">
        <f>'質格差指数（労働）'!H205</f>
        <v>2.1861258647383201E-2</v>
      </c>
      <c r="I205" s="6">
        <f>'質格差指数（労働）'!I205</f>
        <v>2.7171821280919599E-2</v>
      </c>
    </row>
    <row r="206" spans="1:9" x14ac:dyDescent="0.15">
      <c r="A206" s="1">
        <v>9</v>
      </c>
      <c r="B206" s="1" t="s">
        <v>275</v>
      </c>
      <c r="C206" s="1">
        <v>19</v>
      </c>
      <c r="D206" s="1" t="s">
        <v>14</v>
      </c>
      <c r="E206" s="6">
        <f>'質格差指数（労働）'!E206</f>
        <v>-6.1216190982442187E-2</v>
      </c>
      <c r="F206" s="6">
        <f>'質格差指数（労働）'!F206</f>
        <v>2.4720756134215899E-2</v>
      </c>
      <c r="G206" s="6">
        <f>'質格差指数（労働）'!G206</f>
        <v>-1.1928454990389701E-2</v>
      </c>
      <c r="H206" s="6">
        <f>'質格差指数（労働）'!H206</f>
        <v>3.8789042601078301E-2</v>
      </c>
      <c r="I206" s="6">
        <f>'質格差指数（労働）'!I206</f>
        <v>4.93082881394004E-2</v>
      </c>
    </row>
    <row r="207" spans="1:9" x14ac:dyDescent="0.15">
      <c r="A207" s="1">
        <v>9</v>
      </c>
      <c r="B207" s="1" t="s">
        <v>275</v>
      </c>
      <c r="C207" s="1">
        <v>20</v>
      </c>
      <c r="D207" s="1" t="s">
        <v>15</v>
      </c>
      <c r="E207" s="6">
        <f>'質格差指数（労働）'!E207</f>
        <v>0.16249730479629387</v>
      </c>
      <c r="F207" s="6">
        <f>'質格差指数（労働）'!F207</f>
        <v>-6.2793643862328599E-3</v>
      </c>
      <c r="G207" s="6">
        <f>'質格差指数（労働）'!G207</f>
        <v>-1.6211959180947901E-4</v>
      </c>
      <c r="H207" s="6">
        <f>'質格差指数（労働）'!H207</f>
        <v>-1.05790028982885E-3</v>
      </c>
      <c r="I207" s="6">
        <f>'質格差指数（労働）'!I207</f>
        <v>-5.6820563113453001E-2</v>
      </c>
    </row>
    <row r="208" spans="1:9" x14ac:dyDescent="0.15">
      <c r="A208" s="1">
        <v>9</v>
      </c>
      <c r="B208" s="1" t="s">
        <v>275</v>
      </c>
      <c r="C208" s="1">
        <v>21</v>
      </c>
      <c r="D208" s="1" t="s">
        <v>16</v>
      </c>
      <c r="E208" s="6">
        <f>'質格差指数（労働）'!E208</f>
        <v>-1.8053200777278199E-3</v>
      </c>
      <c r="F208" s="6">
        <f>'質格差指数（労働）'!F208</f>
        <v>-2.82429457586364E-3</v>
      </c>
      <c r="G208" s="6">
        <f>'質格差指数（労働）'!G208</f>
        <v>5.36810933083869E-3</v>
      </c>
      <c r="H208" s="6">
        <f>'質格差指数（労働）'!H208</f>
        <v>8.4630422944753699E-3</v>
      </c>
      <c r="I208" s="6">
        <f>'質格差指数（労働）'!I208</f>
        <v>3.9385880530188704E-3</v>
      </c>
    </row>
    <row r="209" spans="1:9" x14ac:dyDescent="0.15">
      <c r="A209" s="1">
        <v>9</v>
      </c>
      <c r="B209" s="1" t="s">
        <v>88</v>
      </c>
      <c r="C209" s="1">
        <v>22</v>
      </c>
      <c r="D209" s="1" t="s">
        <v>8</v>
      </c>
      <c r="E209" s="6">
        <f>'質格差指数（労働）'!E209</f>
        <v>4.3443156817455936E-3</v>
      </c>
      <c r="F209" s="6">
        <f>'質格差指数（労働）'!F209</f>
        <v>1.15713335925378E-2</v>
      </c>
      <c r="G209" s="6">
        <f>'質格差指数（労働）'!G209</f>
        <v>1.41925102636244E-2</v>
      </c>
      <c r="H209" s="6">
        <f>'質格差指数（労働）'!H209</f>
        <v>2.35418968797836E-2</v>
      </c>
      <c r="I209" s="6">
        <f>'質格差指数（労働）'!I209</f>
        <v>2.34155019109277E-2</v>
      </c>
    </row>
    <row r="210" spans="1:9" x14ac:dyDescent="0.15">
      <c r="A210" s="1">
        <v>9</v>
      </c>
      <c r="B210" s="1" t="s">
        <v>88</v>
      </c>
      <c r="C210" s="1">
        <v>23</v>
      </c>
      <c r="D210" s="1" t="s">
        <v>29</v>
      </c>
      <c r="E210" s="6">
        <f>'質格差指数（労働）'!E210</f>
        <v>5.7503737320236011E-4</v>
      </c>
      <c r="F210" s="6">
        <f>'質格差指数（労働）'!F210</f>
        <v>2.3190444038133199E-2</v>
      </c>
      <c r="G210" s="6">
        <f>'質格差指数（労働）'!G210</f>
        <v>1.4772430404689899E-2</v>
      </c>
      <c r="H210" s="6">
        <f>'質格差指数（労働）'!H210</f>
        <v>1.2391958949307899E-2</v>
      </c>
      <c r="I210" s="6">
        <f>'質格差指数（労働）'!I210</f>
        <v>1.0583035840398901E-2</v>
      </c>
    </row>
    <row r="211" spans="1:9" x14ac:dyDescent="0.15">
      <c r="A211" s="1">
        <v>10</v>
      </c>
      <c r="B211" s="1" t="s">
        <v>92</v>
      </c>
      <c r="C211" s="1">
        <v>1</v>
      </c>
      <c r="D211" s="1" t="s">
        <v>9</v>
      </c>
      <c r="E211" s="6">
        <f>'質格差指数（労働）'!E211</f>
        <v>1.4549043036501008E-2</v>
      </c>
      <c r="F211" s="6">
        <f>'質格差指数（労働）'!F211</f>
        <v>-1.9984062536161199E-2</v>
      </c>
      <c r="G211" s="6">
        <f>'質格差指数（労働）'!G211</f>
        <v>-3.9040116012671398E-2</v>
      </c>
      <c r="H211" s="6">
        <f>'質格差指数（労働）'!H211</f>
        <v>-1.03946781000389E-2</v>
      </c>
      <c r="I211" s="6">
        <f>'質格差指数（労働）'!I211</f>
        <v>4.0770491088069502E-2</v>
      </c>
    </row>
    <row r="212" spans="1:9" x14ac:dyDescent="0.15">
      <c r="A212" s="1">
        <v>10</v>
      </c>
      <c r="B212" s="1" t="s">
        <v>92</v>
      </c>
      <c r="C212" s="1">
        <v>2</v>
      </c>
      <c r="D212" s="1" t="s">
        <v>10</v>
      </c>
      <c r="E212" s="6">
        <f>'質格差指数（労働）'!E212</f>
        <v>0.11104441627728369</v>
      </c>
      <c r="F212" s="6">
        <f>'質格差指数（労働）'!F212</f>
        <v>3.8766081772980798E-2</v>
      </c>
      <c r="G212" s="6">
        <f>'質格差指数（労働）'!G212</f>
        <v>-8.2360534664450407E-3</v>
      </c>
      <c r="H212" s="6">
        <f>'質格差指数（労働）'!H212</f>
        <v>-4.9950201306275803E-2</v>
      </c>
      <c r="I212" s="6">
        <f>'質格差指数（労働）'!I212</f>
        <v>-0.254019600662589</v>
      </c>
    </row>
    <row r="213" spans="1:9" x14ac:dyDescent="0.15">
      <c r="A213" s="1">
        <v>10</v>
      </c>
      <c r="B213" s="1" t="s">
        <v>93</v>
      </c>
      <c r="C213" s="1">
        <v>3</v>
      </c>
      <c r="D213" s="1" t="s">
        <v>17</v>
      </c>
      <c r="E213" s="6">
        <f>'質格差指数（労働）'!E213</f>
        <v>0.12672878365301141</v>
      </c>
      <c r="F213" s="6">
        <f>'質格差指数（労働）'!F213</f>
        <v>0.147368921616673</v>
      </c>
      <c r="G213" s="6">
        <f>'質格差指数（労働）'!G213</f>
        <v>0.12427748504955601</v>
      </c>
      <c r="H213" s="6">
        <f>'質格差指数（労働）'!H213</f>
        <v>9.9159187202368507E-2</v>
      </c>
      <c r="I213" s="6">
        <f>'質格差指数（労働）'!I213</f>
        <v>0.13208480336881601</v>
      </c>
    </row>
    <row r="214" spans="1:9" x14ac:dyDescent="0.15">
      <c r="A214" s="1">
        <v>10</v>
      </c>
      <c r="B214" s="1" t="s">
        <v>93</v>
      </c>
      <c r="C214" s="1">
        <v>4</v>
      </c>
      <c r="D214" s="1" t="s">
        <v>18</v>
      </c>
      <c r="E214" s="6">
        <f>'質格差指数（労働）'!E214</f>
        <v>7.3634093585477345E-2</v>
      </c>
      <c r="F214" s="6">
        <f>'質格差指数（労働）'!F214</f>
        <v>8.4988790439864195E-2</v>
      </c>
      <c r="G214" s="6">
        <f>'質格差指数（労働）'!G214</f>
        <v>6.8237381309466397E-2</v>
      </c>
      <c r="H214" s="6">
        <f>'質格差指数（労働）'!H214</f>
        <v>5.1058437601515697E-2</v>
      </c>
      <c r="I214" s="6">
        <f>'質格差指数（労働）'!I214</f>
        <v>-1.7129368679467599E-2</v>
      </c>
    </row>
    <row r="215" spans="1:9" x14ac:dyDescent="0.15">
      <c r="A215" s="1">
        <v>10</v>
      </c>
      <c r="B215" s="1" t="s">
        <v>93</v>
      </c>
      <c r="C215" s="1">
        <v>5</v>
      </c>
      <c r="D215" s="1" t="s">
        <v>19</v>
      </c>
      <c r="E215" s="6">
        <f>'質格差指数（労働）'!E215</f>
        <v>-1.7991213032932919E-2</v>
      </c>
      <c r="F215" s="6">
        <f>'質格差指数（労働）'!F215</f>
        <v>-5.30722085761023E-2</v>
      </c>
      <c r="G215" s="6">
        <f>'質格差指数（労働）'!G215</f>
        <v>-9.48526344349339E-2</v>
      </c>
      <c r="H215" s="6">
        <f>'質格差指数（労働）'!H215</f>
        <v>-8.4082174834398796E-2</v>
      </c>
      <c r="I215" s="6">
        <f>'質格差指数（労働）'!I215</f>
        <v>-8.5429627123000507E-2</v>
      </c>
    </row>
    <row r="216" spans="1:9" x14ac:dyDescent="0.15">
      <c r="A216" s="1">
        <v>10</v>
      </c>
      <c r="B216" s="1" t="s">
        <v>93</v>
      </c>
      <c r="C216" s="1">
        <v>6</v>
      </c>
      <c r="D216" s="1" t="s">
        <v>3</v>
      </c>
      <c r="E216" s="6">
        <f>'質格差指数（労働）'!E216</f>
        <v>0.12304250357544366</v>
      </c>
      <c r="F216" s="6">
        <f>'質格差指数（労働）'!F216</f>
        <v>-5.4303988171712898E-2</v>
      </c>
      <c r="G216" s="6">
        <f>'質格差指数（労働）'!G216</f>
        <v>-6.5896587431639495E-2</v>
      </c>
      <c r="H216" s="6">
        <f>'質格差指数（労働）'!H216</f>
        <v>-0.107143854535665</v>
      </c>
      <c r="I216" s="6">
        <f>'質格差指数（労働）'!I216</f>
        <v>-5.6839515804160003E-2</v>
      </c>
    </row>
    <row r="217" spans="1:9" x14ac:dyDescent="0.15">
      <c r="A217" s="1">
        <v>10</v>
      </c>
      <c r="B217" s="1" t="s">
        <v>93</v>
      </c>
      <c r="C217" s="1">
        <v>7</v>
      </c>
      <c r="D217" s="1" t="s">
        <v>20</v>
      </c>
      <c r="E217" s="6">
        <f>'質格差指数（労働）'!E217</f>
        <v>-0.19070969116867958</v>
      </c>
      <c r="F217" s="6">
        <f>'質格差指数（労働）'!F217</f>
        <v>-4.5721243845083998E-2</v>
      </c>
      <c r="G217" s="6">
        <f>'質格差指数（労働）'!G217</f>
        <v>-0.36122147552092898</v>
      </c>
      <c r="H217" s="6">
        <f>'質格差指数（労働）'!H217</f>
        <v>-0.23776398110292299</v>
      </c>
      <c r="I217" s="6">
        <f>'質格差指数（労働）'!I217</f>
        <v>0.38201770276372199</v>
      </c>
    </row>
    <row r="218" spans="1:9" x14ac:dyDescent="0.15">
      <c r="A218" s="1">
        <v>10</v>
      </c>
      <c r="B218" s="1" t="s">
        <v>93</v>
      </c>
      <c r="C218" s="1">
        <v>8</v>
      </c>
      <c r="D218" s="1" t="s">
        <v>21</v>
      </c>
      <c r="E218" s="6">
        <f>'質格差指数（労働）'!E218</f>
        <v>4.878606972665786E-2</v>
      </c>
      <c r="F218" s="6">
        <f>'質格差指数（労働）'!F218</f>
        <v>4.9733213552816999E-2</v>
      </c>
      <c r="G218" s="6">
        <f>'質格差指数（労働）'!G218</f>
        <v>5.3398855418046003E-2</v>
      </c>
      <c r="H218" s="6">
        <f>'質格差指数（労働）'!H218</f>
        <v>5.8093073731281301E-2</v>
      </c>
      <c r="I218" s="6">
        <f>'質格差指数（労働）'!I218</f>
        <v>8.3695037097686498E-2</v>
      </c>
    </row>
    <row r="219" spans="1:9" x14ac:dyDescent="0.15">
      <c r="A219" s="1">
        <v>10</v>
      </c>
      <c r="B219" s="1" t="s">
        <v>93</v>
      </c>
      <c r="C219" s="1">
        <v>9</v>
      </c>
      <c r="D219" s="1" t="s">
        <v>22</v>
      </c>
      <c r="E219" s="6">
        <f>'質格差指数（労働）'!E219</f>
        <v>7.3502028395065949E-2</v>
      </c>
      <c r="F219" s="6">
        <f>'質格差指数（労働）'!F219</f>
        <v>-4.4238190986061597E-2</v>
      </c>
      <c r="G219" s="6">
        <f>'質格差指数（労働）'!G219</f>
        <v>-9.7089098191148596E-2</v>
      </c>
      <c r="H219" s="6">
        <f>'質格差指数（労働）'!H219</f>
        <v>-0.146312488475043</v>
      </c>
      <c r="I219" s="6">
        <f>'質格差指数（労働）'!I219</f>
        <v>-0.13468605056052599</v>
      </c>
    </row>
    <row r="220" spans="1:9" x14ac:dyDescent="0.15">
      <c r="A220" s="1">
        <v>10</v>
      </c>
      <c r="B220" s="1" t="s">
        <v>93</v>
      </c>
      <c r="C220" s="1">
        <v>10</v>
      </c>
      <c r="D220" s="1" t="s">
        <v>23</v>
      </c>
      <c r="E220" s="6">
        <f>'質格差指数（労働）'!E220</f>
        <v>1.7496938147314395E-3</v>
      </c>
      <c r="F220" s="6">
        <f>'質格差指数（労働）'!F220</f>
        <v>-1.8266005182317802E-2</v>
      </c>
      <c r="G220" s="6">
        <f>'質格差指数（労働）'!G220</f>
        <v>-1.31919088656755E-2</v>
      </c>
      <c r="H220" s="6">
        <f>'質格差指数（労働）'!H220</f>
        <v>1.9225267773795901E-3</v>
      </c>
      <c r="I220" s="6">
        <f>'質格差指数（労働）'!I220</f>
        <v>2.13840982441885E-2</v>
      </c>
    </row>
    <row r="221" spans="1:9" x14ac:dyDescent="0.15">
      <c r="A221" s="1">
        <v>10</v>
      </c>
      <c r="B221" s="1" t="s">
        <v>93</v>
      </c>
      <c r="C221" s="1">
        <v>11</v>
      </c>
      <c r="D221" s="1" t="s">
        <v>24</v>
      </c>
      <c r="E221" s="6">
        <f>'質格差指数（労働）'!E221</f>
        <v>2.239958162806191E-2</v>
      </c>
      <c r="F221" s="6">
        <f>'質格差指数（労働）'!F221</f>
        <v>-2.9116742298919501E-2</v>
      </c>
      <c r="G221" s="6">
        <f>'質格差指数（労働）'!G221</f>
        <v>-2.7457868666868199E-2</v>
      </c>
      <c r="H221" s="6">
        <f>'質格差指数（労働）'!H221</f>
        <v>7.2454584667088796E-3</v>
      </c>
      <c r="I221" s="6">
        <f>'質格差指数（労働）'!I221</f>
        <v>1.6711818308360799E-2</v>
      </c>
    </row>
    <row r="222" spans="1:9" x14ac:dyDescent="0.15">
      <c r="A222" s="1">
        <v>10</v>
      </c>
      <c r="B222" s="1" t="s">
        <v>93</v>
      </c>
      <c r="C222" s="1">
        <v>12</v>
      </c>
      <c r="D222" s="1" t="s">
        <v>25</v>
      </c>
      <c r="E222" s="6">
        <f>'質格差指数（労働）'!E222</f>
        <v>0.13334451834552963</v>
      </c>
      <c r="F222" s="6">
        <f>'質格差指数（労働）'!F222</f>
        <v>0.112729845333503</v>
      </c>
      <c r="G222" s="6">
        <f>'質格差指数（労働）'!G222</f>
        <v>0.13565197916223301</v>
      </c>
      <c r="H222" s="6">
        <f>'質格差指数（労働）'!H222</f>
        <v>0.139444576238237</v>
      </c>
      <c r="I222" s="6">
        <f>'質格差指数（労働）'!I222</f>
        <v>0.135425502273332</v>
      </c>
    </row>
    <row r="223" spans="1:9" x14ac:dyDescent="0.15">
      <c r="A223" s="1">
        <v>10</v>
      </c>
      <c r="B223" s="1" t="s">
        <v>93</v>
      </c>
      <c r="C223" s="1">
        <v>13</v>
      </c>
      <c r="D223" s="1" t="s">
        <v>26</v>
      </c>
      <c r="E223" s="6">
        <f>'質格差指数（労働）'!E223</f>
        <v>2.9772856943947927E-2</v>
      </c>
      <c r="F223" s="6">
        <f>'質格差指数（労働）'!F223</f>
        <v>-5.2148192197262397E-2</v>
      </c>
      <c r="G223" s="6">
        <f>'質格差指数（労働）'!G223</f>
        <v>1.4307118529559601E-3</v>
      </c>
      <c r="H223" s="6">
        <f>'質格差指数（労働）'!H223</f>
        <v>1.3850895271427599E-2</v>
      </c>
      <c r="I223" s="6">
        <f>'質格差指数（労働）'!I223</f>
        <v>2.7044226011942601E-2</v>
      </c>
    </row>
    <row r="224" spans="1:9" x14ac:dyDescent="0.15">
      <c r="A224" s="1">
        <v>10</v>
      </c>
      <c r="B224" s="1" t="s">
        <v>93</v>
      </c>
      <c r="C224" s="1">
        <v>14</v>
      </c>
      <c r="D224" s="1" t="s">
        <v>27</v>
      </c>
      <c r="E224" s="6">
        <f>'質格差指数（労働）'!E224</f>
        <v>-0.26606776970727863</v>
      </c>
      <c r="F224" s="6">
        <f>'質格差指数（労働）'!F224</f>
        <v>-0.50764210520848896</v>
      </c>
      <c r="G224" s="6">
        <f>'質格差指数（労働）'!G224</f>
        <v>-0.31268025943155298</v>
      </c>
      <c r="H224" s="6">
        <f>'質格差指数（労働）'!H224</f>
        <v>-0.20857425358413101</v>
      </c>
      <c r="I224" s="6">
        <f>'質格差指数（労働）'!I224</f>
        <v>6.3832606386661203E-2</v>
      </c>
    </row>
    <row r="225" spans="1:9" x14ac:dyDescent="0.15">
      <c r="A225" s="1">
        <v>10</v>
      </c>
      <c r="B225" s="1" t="s">
        <v>93</v>
      </c>
      <c r="C225" s="1">
        <v>15</v>
      </c>
      <c r="D225" s="1" t="s">
        <v>28</v>
      </c>
      <c r="E225" s="6">
        <f>'質格差指数（労働）'!E225</f>
        <v>2.1682149846345457E-2</v>
      </c>
      <c r="F225" s="6">
        <f>'質格差指数（労働）'!F225</f>
        <v>4.1753463385287098E-2</v>
      </c>
      <c r="G225" s="6">
        <f>'質格差指数（労働）'!G225</f>
        <v>4.4783551910195299E-2</v>
      </c>
      <c r="H225" s="6">
        <f>'質格差指数（労働）'!H225</f>
        <v>4.2368034711585699E-2</v>
      </c>
      <c r="I225" s="6">
        <f>'質格差指数（労働）'!I225</f>
        <v>4.2272130925088101E-2</v>
      </c>
    </row>
    <row r="226" spans="1:9" x14ac:dyDescent="0.15">
      <c r="A226" s="1">
        <v>10</v>
      </c>
      <c r="B226" s="1" t="s">
        <v>92</v>
      </c>
      <c r="C226" s="1">
        <v>16</v>
      </c>
      <c r="D226" s="1" t="s">
        <v>11</v>
      </c>
      <c r="E226" s="6">
        <f>'質格差指数（労働）'!E226</f>
        <v>3.2481005867021698E-2</v>
      </c>
      <c r="F226" s="6">
        <f>'質格差指数（労働）'!F226</f>
        <v>3.5602076778535101E-2</v>
      </c>
      <c r="G226" s="6">
        <f>'質格差指数（労働）'!G226</f>
        <v>2.0260772574168199E-2</v>
      </c>
      <c r="H226" s="6">
        <f>'質格差指数（労働）'!H226</f>
        <v>1.41429033826169E-2</v>
      </c>
      <c r="I226" s="6">
        <f>'質格差指数（労働）'!I226</f>
        <v>1.8497756498959499E-2</v>
      </c>
    </row>
    <row r="227" spans="1:9" x14ac:dyDescent="0.15">
      <c r="A227" s="1">
        <v>10</v>
      </c>
      <c r="B227" s="1" t="s">
        <v>92</v>
      </c>
      <c r="C227" s="1">
        <v>17</v>
      </c>
      <c r="D227" s="1" t="s">
        <v>12</v>
      </c>
      <c r="E227" s="6">
        <f>'質格差指数（労働）'!E227</f>
        <v>6.1892808898958901E-2</v>
      </c>
      <c r="F227" s="6">
        <f>'質格差指数（労働）'!F227</f>
        <v>4.8212332572774699E-2</v>
      </c>
      <c r="G227" s="6">
        <f>'質格差指数（労働）'!G227</f>
        <v>8.1188675963437401E-2</v>
      </c>
      <c r="H227" s="6">
        <f>'質格差指数（労働）'!H227</f>
        <v>3.09625611462012E-2</v>
      </c>
      <c r="I227" s="6">
        <f>'質格差指数（労働）'!I227</f>
        <v>4.7925310958152903E-2</v>
      </c>
    </row>
    <row r="228" spans="1:9" x14ac:dyDescent="0.15">
      <c r="A228" s="1">
        <v>10</v>
      </c>
      <c r="B228" s="1" t="s">
        <v>92</v>
      </c>
      <c r="C228" s="1">
        <v>18</v>
      </c>
      <c r="D228" s="1" t="s">
        <v>13</v>
      </c>
      <c r="E228" s="6">
        <f>'質格差指数（労働）'!E228</f>
        <v>1.332126422580461E-2</v>
      </c>
      <c r="F228" s="6">
        <f>'質格差指数（労働）'!F228</f>
        <v>3.83102978241395E-2</v>
      </c>
      <c r="G228" s="6">
        <f>'質格差指数（労働）'!G228</f>
        <v>4.7971369359264902E-2</v>
      </c>
      <c r="H228" s="6">
        <f>'質格差指数（労働）'!H228</f>
        <v>3.5988682331973103E-2</v>
      </c>
      <c r="I228" s="6">
        <f>'質格差指数（労働）'!I228</f>
        <v>3.4582938675558297E-2</v>
      </c>
    </row>
    <row r="229" spans="1:9" x14ac:dyDescent="0.15">
      <c r="A229" s="1">
        <v>10</v>
      </c>
      <c r="B229" s="1" t="s">
        <v>92</v>
      </c>
      <c r="C229" s="1">
        <v>19</v>
      </c>
      <c r="D229" s="1" t="s">
        <v>14</v>
      </c>
      <c r="E229" s="6">
        <f>'質格差指数（労働）'!E229</f>
        <v>-2.6118513546356064E-2</v>
      </c>
      <c r="F229" s="6">
        <f>'質格差指数（労働）'!F229</f>
        <v>7.0872615555909804E-3</v>
      </c>
      <c r="G229" s="6">
        <f>'質格差指数（労働）'!G229</f>
        <v>2.78444538269258E-2</v>
      </c>
      <c r="H229" s="6">
        <f>'質格差指数（労働）'!H229</f>
        <v>4.3561615039138503E-2</v>
      </c>
      <c r="I229" s="6">
        <f>'質格差指数（労働）'!I229</f>
        <v>4.5942443478041599E-2</v>
      </c>
    </row>
    <row r="230" spans="1:9" x14ac:dyDescent="0.15">
      <c r="A230" s="1">
        <v>10</v>
      </c>
      <c r="B230" s="1" t="s">
        <v>92</v>
      </c>
      <c r="C230" s="1">
        <v>20</v>
      </c>
      <c r="D230" s="1" t="s">
        <v>15</v>
      </c>
      <c r="E230" s="6">
        <f>'質格差指数（労働）'!E230</f>
        <v>7.5691182587724407E-2</v>
      </c>
      <c r="F230" s="6">
        <f>'質格差指数（労働）'!F230</f>
        <v>-8.8538516617925098E-2</v>
      </c>
      <c r="G230" s="6">
        <f>'質格差指数（労働）'!G230</f>
        <v>-1.5276696373555E-2</v>
      </c>
      <c r="H230" s="6">
        <f>'質格差指数（労働）'!H230</f>
        <v>-5.5217869270269698E-2</v>
      </c>
      <c r="I230" s="6">
        <f>'質格差指数（労働）'!I230</f>
        <v>-5.5943753696771098E-2</v>
      </c>
    </row>
    <row r="231" spans="1:9" x14ac:dyDescent="0.15">
      <c r="A231" s="1">
        <v>10</v>
      </c>
      <c r="B231" s="1" t="s">
        <v>92</v>
      </c>
      <c r="C231" s="1">
        <v>21</v>
      </c>
      <c r="D231" s="1" t="s">
        <v>16</v>
      </c>
      <c r="E231" s="6">
        <f>'質格差指数（労働）'!E231</f>
        <v>-4.8376791605332491E-3</v>
      </c>
      <c r="F231" s="6">
        <f>'質格差指数（労働）'!F231</f>
        <v>4.5234823145457199E-3</v>
      </c>
      <c r="G231" s="6">
        <f>'質格差指数（労働）'!G231</f>
        <v>2.3834722267812901E-3</v>
      </c>
      <c r="H231" s="6">
        <f>'質格差指数（労働）'!H231</f>
        <v>1.29527691788206E-2</v>
      </c>
      <c r="I231" s="6">
        <f>'質格差指数（労働）'!I231</f>
        <v>2.6764575692493402E-2</v>
      </c>
    </row>
    <row r="232" spans="1:9" x14ac:dyDescent="0.15">
      <c r="A232" s="1">
        <v>10</v>
      </c>
      <c r="B232" s="1" t="s">
        <v>91</v>
      </c>
      <c r="C232" s="1">
        <v>22</v>
      </c>
      <c r="D232" s="1" t="s">
        <v>8</v>
      </c>
      <c r="E232" s="6">
        <f>'質格差指数（労働）'!E232</f>
        <v>-1.5068932487419001E-2</v>
      </c>
      <c r="F232" s="6">
        <f>'質格差指数（労働）'!F232</f>
        <v>-7.3808084028442501E-3</v>
      </c>
      <c r="G232" s="6">
        <f>'質格差指数（労働）'!G232</f>
        <v>-7.7061321724499303E-3</v>
      </c>
      <c r="H232" s="6">
        <f>'質格差指数（労働）'!H232</f>
        <v>-7.6592380350345999E-3</v>
      </c>
      <c r="I232" s="6">
        <f>'質格差指数（労働）'!I232</f>
        <v>-7.2469304994928103E-3</v>
      </c>
    </row>
    <row r="233" spans="1:9" x14ac:dyDescent="0.15">
      <c r="A233" s="1">
        <v>10</v>
      </c>
      <c r="B233" s="1" t="s">
        <v>91</v>
      </c>
      <c r="C233" s="1">
        <v>23</v>
      </c>
      <c r="D233" s="1" t="s">
        <v>29</v>
      </c>
      <c r="E233" s="6">
        <f>'質格差指数（労働）'!E233</f>
        <v>-6.6735718307154293E-3</v>
      </c>
      <c r="F233" s="6">
        <f>'質格差指数（労働）'!F233</f>
        <v>4.0070022825122301E-2</v>
      </c>
      <c r="G233" s="6">
        <f>'質格差指数（労働）'!G233</f>
        <v>2.7221666366975199E-2</v>
      </c>
      <c r="H233" s="6">
        <f>'質格差指数（労働）'!H233</f>
        <v>2.2134223941057501E-2</v>
      </c>
      <c r="I233" s="6">
        <f>'質格差指数（労働）'!I233</f>
        <v>3.4039360357957099E-2</v>
      </c>
    </row>
    <row r="234" spans="1:9" x14ac:dyDescent="0.15">
      <c r="A234" s="1">
        <v>11</v>
      </c>
      <c r="B234" s="1" t="s">
        <v>277</v>
      </c>
      <c r="C234" s="1">
        <v>1</v>
      </c>
      <c r="D234" s="1" t="s">
        <v>9</v>
      </c>
      <c r="E234" s="6">
        <f>'質格差指数（労働）'!E234</f>
        <v>-8.3783433682755787E-2</v>
      </c>
      <c r="F234" s="6">
        <f>'質格差指数（労働）'!F234</f>
        <v>-6.8860831409016707E-2</v>
      </c>
      <c r="G234" s="6">
        <f>'質格差指数（労働）'!G234</f>
        <v>-7.7177263222106995E-2</v>
      </c>
      <c r="H234" s="6">
        <f>'質格差指数（労働）'!H234</f>
        <v>5.4512592066360603E-2</v>
      </c>
      <c r="I234" s="6">
        <f>'質格差指数（労働）'!I234</f>
        <v>3.9259361108312602E-2</v>
      </c>
    </row>
    <row r="235" spans="1:9" x14ac:dyDescent="0.15">
      <c r="A235" s="1">
        <v>11</v>
      </c>
      <c r="B235" s="1" t="s">
        <v>277</v>
      </c>
      <c r="C235" s="1">
        <v>2</v>
      </c>
      <c r="D235" s="1" t="s">
        <v>10</v>
      </c>
      <c r="E235" s="6">
        <f>'質格差指数（労働）'!E235</f>
        <v>0.21203014047300345</v>
      </c>
      <c r="F235" s="6">
        <f>'質格差指数（労働）'!F235</f>
        <v>2.7025397001339602E-2</v>
      </c>
      <c r="G235" s="6">
        <f>'質格差指数（労働）'!G235</f>
        <v>-5.0391041914890199E-3</v>
      </c>
      <c r="H235" s="6">
        <f>'質格差指数（労働）'!H235</f>
        <v>-3.8725327781347699E-2</v>
      </c>
      <c r="I235" s="6">
        <f>'質格差指数（労働）'!I235</f>
        <v>-0.281377559491853</v>
      </c>
    </row>
    <row r="236" spans="1:9" x14ac:dyDescent="0.15">
      <c r="A236" s="1">
        <v>11</v>
      </c>
      <c r="B236" s="1" t="s">
        <v>97</v>
      </c>
      <c r="C236" s="1">
        <v>3</v>
      </c>
      <c r="D236" s="1" t="s">
        <v>17</v>
      </c>
      <c r="E236" s="6">
        <f>'質格差指数（労働）'!E236</f>
        <v>0.20325088292707172</v>
      </c>
      <c r="F236" s="6">
        <f>'質格差指数（労働）'!F236</f>
        <v>0.13455552203530199</v>
      </c>
      <c r="G236" s="6">
        <f>'質格差指数（労働）'!G236</f>
        <v>0.10385400489303501</v>
      </c>
      <c r="H236" s="6">
        <f>'質格差指数（労働）'!H236</f>
        <v>8.4307819594290803E-2</v>
      </c>
      <c r="I236" s="6">
        <f>'質格差指数（労働）'!I236</f>
        <v>9.9493761715763601E-2</v>
      </c>
    </row>
    <row r="237" spans="1:9" x14ac:dyDescent="0.15">
      <c r="A237" s="1">
        <v>11</v>
      </c>
      <c r="B237" s="1" t="s">
        <v>97</v>
      </c>
      <c r="C237" s="1">
        <v>4</v>
      </c>
      <c r="D237" s="1" t="s">
        <v>18</v>
      </c>
      <c r="E237" s="6">
        <f>'質格差指数（労働）'!E237</f>
        <v>0.17860895552856665</v>
      </c>
      <c r="F237" s="6">
        <f>'質格差指数（労働）'!F237</f>
        <v>0.111444833013199</v>
      </c>
      <c r="G237" s="6">
        <f>'質格差指数（労働）'!G237</f>
        <v>0.125162149326358</v>
      </c>
      <c r="H237" s="6">
        <f>'質格差指数（労働）'!H237</f>
        <v>5.7999298085807498E-2</v>
      </c>
      <c r="I237" s="6">
        <f>'質格差指数（労働）'!I237</f>
        <v>4.1670691448029498E-2</v>
      </c>
    </row>
    <row r="238" spans="1:9" x14ac:dyDescent="0.15">
      <c r="A238" s="1">
        <v>11</v>
      </c>
      <c r="B238" s="1" t="s">
        <v>97</v>
      </c>
      <c r="C238" s="1">
        <v>5</v>
      </c>
      <c r="D238" s="1" t="s">
        <v>19</v>
      </c>
      <c r="E238" s="6">
        <f>'質格差指数（労働）'!E238</f>
        <v>0.14342137839508168</v>
      </c>
      <c r="F238" s="6">
        <f>'質格差指数（労働）'!F238</f>
        <v>2.8445621918737701E-2</v>
      </c>
      <c r="G238" s="6">
        <f>'質格差指数（労働）'!G238</f>
        <v>4.7867097686429298E-3</v>
      </c>
      <c r="H238" s="6">
        <f>'質格差指数（労働）'!H238</f>
        <v>-4.5333383658394899E-2</v>
      </c>
      <c r="I238" s="6">
        <f>'質格差指数（労働）'!I238</f>
        <v>-6.2386498360755202E-2</v>
      </c>
    </row>
    <row r="239" spans="1:9" x14ac:dyDescent="0.15">
      <c r="A239" s="1">
        <v>11</v>
      </c>
      <c r="B239" s="1" t="s">
        <v>97</v>
      </c>
      <c r="C239" s="1">
        <v>6</v>
      </c>
      <c r="D239" s="1" t="s">
        <v>3</v>
      </c>
      <c r="E239" s="6">
        <f>'質格差指数（労働）'!E239</f>
        <v>9.8797050766829431E-2</v>
      </c>
      <c r="F239" s="6">
        <f>'質格差指数（労働）'!F239</f>
        <v>-9.5595830874166704E-2</v>
      </c>
      <c r="G239" s="6">
        <f>'質格差指数（労働）'!G239</f>
        <v>-6.8725184776595893E-2</v>
      </c>
      <c r="H239" s="6">
        <f>'質格差指数（労働）'!H239</f>
        <v>-4.94594781535116E-2</v>
      </c>
      <c r="I239" s="6">
        <f>'質格差指数（労働）'!I239</f>
        <v>-4.0030096337872599E-2</v>
      </c>
    </row>
    <row r="240" spans="1:9" x14ac:dyDescent="0.15">
      <c r="A240" s="1">
        <v>11</v>
      </c>
      <c r="B240" s="1" t="s">
        <v>97</v>
      </c>
      <c r="C240" s="1">
        <v>7</v>
      </c>
      <c r="D240" s="1" t="s">
        <v>20</v>
      </c>
      <c r="E240" s="6">
        <f>'質格差指数（労働）'!E240</f>
        <v>-0.20609088492567668</v>
      </c>
      <c r="F240" s="6">
        <f>'質格差指数（労働）'!F240</f>
        <v>-0.94986471109851101</v>
      </c>
      <c r="G240" s="6">
        <f>'質格差指数（労働）'!G240</f>
        <v>-0.99040172949926497</v>
      </c>
      <c r="H240" s="6">
        <f>'質格差指数（労働）'!H240</f>
        <v>-0.61087218383781605</v>
      </c>
      <c r="I240" s="6">
        <f>'質格差指数（労働）'!I240</f>
        <v>-0.99829761235581305</v>
      </c>
    </row>
    <row r="241" spans="1:9" x14ac:dyDescent="0.15">
      <c r="A241" s="1">
        <v>11</v>
      </c>
      <c r="B241" s="1" t="s">
        <v>97</v>
      </c>
      <c r="C241" s="1">
        <v>8</v>
      </c>
      <c r="D241" s="1" t="s">
        <v>21</v>
      </c>
      <c r="E241" s="6">
        <f>'質格差指数（労働）'!E241</f>
        <v>0.13680533626439154</v>
      </c>
      <c r="F241" s="6">
        <f>'質格差指数（労働）'!F241</f>
        <v>0.111037574113947</v>
      </c>
      <c r="G241" s="6">
        <f>'質格差指数（労働）'!G241</f>
        <v>6.3572480722620103E-2</v>
      </c>
      <c r="H241" s="6">
        <f>'質格差指数（労働）'!H241</f>
        <v>4.6297363088953498E-2</v>
      </c>
      <c r="I241" s="6">
        <f>'質格差指数（労働）'!I241</f>
        <v>1.97348867448476E-2</v>
      </c>
    </row>
    <row r="242" spans="1:9" x14ac:dyDescent="0.15">
      <c r="A242" s="1">
        <v>11</v>
      </c>
      <c r="B242" s="1" t="s">
        <v>97</v>
      </c>
      <c r="C242" s="1">
        <v>9</v>
      </c>
      <c r="D242" s="1" t="s">
        <v>22</v>
      </c>
      <c r="E242" s="6">
        <f>'質格差指数（労働）'!E242</f>
        <v>8.5840602776050101E-2</v>
      </c>
      <c r="F242" s="6">
        <f>'質格差指数（労働）'!F242</f>
        <v>-6.7749376843996303E-2</v>
      </c>
      <c r="G242" s="6">
        <f>'質格差指数（労働）'!G242</f>
        <v>-7.2993210872319497E-2</v>
      </c>
      <c r="H242" s="6">
        <f>'質格差指数（労働）'!H242</f>
        <v>-0.14092308105679599</v>
      </c>
      <c r="I242" s="6">
        <f>'質格差指数（労働）'!I242</f>
        <v>-7.2526434602462594E-2</v>
      </c>
    </row>
    <row r="243" spans="1:9" x14ac:dyDescent="0.15">
      <c r="A243" s="1">
        <v>11</v>
      </c>
      <c r="B243" s="1" t="s">
        <v>97</v>
      </c>
      <c r="C243" s="1">
        <v>10</v>
      </c>
      <c r="D243" s="1" t="s">
        <v>23</v>
      </c>
      <c r="E243" s="6">
        <f>'質格差指数（労働）'!E243</f>
        <v>7.330184476846105E-2</v>
      </c>
      <c r="F243" s="6">
        <f>'質格差指数（労働）'!F243</f>
        <v>4.5609094023018E-2</v>
      </c>
      <c r="G243" s="6">
        <f>'質格差指数（労働）'!G243</f>
        <v>3.9917275388273499E-2</v>
      </c>
      <c r="H243" s="6">
        <f>'質格差指数（労働）'!H243</f>
        <v>3.5270274792343501E-2</v>
      </c>
      <c r="I243" s="6">
        <f>'質格差指数（労働）'!I243</f>
        <v>1.6889128242516298E-2</v>
      </c>
    </row>
    <row r="244" spans="1:9" x14ac:dyDescent="0.15">
      <c r="A244" s="1">
        <v>11</v>
      </c>
      <c r="B244" s="1" t="s">
        <v>97</v>
      </c>
      <c r="C244" s="1">
        <v>11</v>
      </c>
      <c r="D244" s="1" t="s">
        <v>24</v>
      </c>
      <c r="E244" s="6">
        <f>'質格差指数（労働）'!E244</f>
        <v>7.431671879850707E-2</v>
      </c>
      <c r="F244" s="6">
        <f>'質格差指数（労働）'!F244</f>
        <v>2.8643861368648799E-2</v>
      </c>
      <c r="G244" s="6">
        <f>'質格差指数（労働）'!G244</f>
        <v>3.9954370084871002E-2</v>
      </c>
      <c r="H244" s="6">
        <f>'質格差指数（労働）'!H244</f>
        <v>4.72035363998973E-2</v>
      </c>
      <c r="I244" s="6">
        <f>'質格差指数（労働）'!I244</f>
        <v>5.5651651512795802E-2</v>
      </c>
    </row>
    <row r="245" spans="1:9" x14ac:dyDescent="0.15">
      <c r="A245" s="1">
        <v>11</v>
      </c>
      <c r="B245" s="1" t="s">
        <v>97</v>
      </c>
      <c r="C245" s="1">
        <v>12</v>
      </c>
      <c r="D245" s="1" t="s">
        <v>25</v>
      </c>
      <c r="E245" s="6">
        <f>'質格差指数（労働）'!E245</f>
        <v>0.29092422635687404</v>
      </c>
      <c r="F245" s="6">
        <f>'質格差指数（労働）'!F245</f>
        <v>0.18604134920854001</v>
      </c>
      <c r="G245" s="6">
        <f>'質格差指数（労働）'!G245</f>
        <v>0.18165373394772999</v>
      </c>
      <c r="H245" s="6">
        <f>'質格差指数（労働）'!H245</f>
        <v>0.157166296680113</v>
      </c>
      <c r="I245" s="6">
        <f>'質格差指数（労働）'!I245</f>
        <v>0.14891133556685299</v>
      </c>
    </row>
    <row r="246" spans="1:9" x14ac:dyDescent="0.15">
      <c r="A246" s="1">
        <v>11</v>
      </c>
      <c r="B246" s="1" t="s">
        <v>97</v>
      </c>
      <c r="C246" s="1">
        <v>13</v>
      </c>
      <c r="D246" s="1" t="s">
        <v>26</v>
      </c>
      <c r="E246" s="6">
        <f>'質格差指数（労働）'!E246</f>
        <v>7.4716994276846291E-2</v>
      </c>
      <c r="F246" s="6">
        <f>'質格差指数（労働）'!F246</f>
        <v>-2.7910197860594899E-2</v>
      </c>
      <c r="G246" s="6">
        <f>'質格差指数（労働）'!G246</f>
        <v>3.6763621088560197E-2</v>
      </c>
      <c r="H246" s="6">
        <f>'質格差指数（労働）'!H246</f>
        <v>7.7438585523402506E-2</v>
      </c>
      <c r="I246" s="6">
        <f>'質格差指数（労働）'!I246</f>
        <v>0.117024853711717</v>
      </c>
    </row>
    <row r="247" spans="1:9" x14ac:dyDescent="0.15">
      <c r="A247" s="1">
        <v>11</v>
      </c>
      <c r="B247" s="1" t="s">
        <v>97</v>
      </c>
      <c r="C247" s="1">
        <v>14</v>
      </c>
      <c r="D247" s="1" t="s">
        <v>27</v>
      </c>
      <c r="E247" s="6">
        <f>'質格差指数（労働）'!E247</f>
        <v>-3.9045581361604409E-2</v>
      </c>
      <c r="F247" s="6">
        <f>'質格差指数（労働）'!F247</f>
        <v>-0.21478097276316899</v>
      </c>
      <c r="G247" s="6">
        <f>'質格差指数（労働）'!G247</f>
        <v>-6.4360685517658403E-2</v>
      </c>
      <c r="H247" s="6">
        <f>'質格差指数（労働）'!H247</f>
        <v>-5.35805693695535E-2</v>
      </c>
      <c r="I247" s="6">
        <f>'質格差指数（労働）'!I247</f>
        <v>0.19940140654403499</v>
      </c>
    </row>
    <row r="248" spans="1:9" x14ac:dyDescent="0.15">
      <c r="A248" s="1">
        <v>11</v>
      </c>
      <c r="B248" s="1" t="s">
        <v>97</v>
      </c>
      <c r="C248" s="1">
        <v>15</v>
      </c>
      <c r="D248" s="1" t="s">
        <v>28</v>
      </c>
      <c r="E248" s="6">
        <f>'質格差指数（労働）'!E248</f>
        <v>0.14577113396212182</v>
      </c>
      <c r="F248" s="6">
        <f>'質格差指数（労働）'!F248</f>
        <v>6.4552190664189907E-2</v>
      </c>
      <c r="G248" s="6">
        <f>'質格差指数（労働）'!G248</f>
        <v>6.1843235471837503E-2</v>
      </c>
      <c r="H248" s="6">
        <f>'質格差指数（労働）'!H248</f>
        <v>4.79147153898778E-2</v>
      </c>
      <c r="I248" s="6">
        <f>'質格差指数（労働）'!I248</f>
        <v>6.1865097318647401E-2</v>
      </c>
    </row>
    <row r="249" spans="1:9" x14ac:dyDescent="0.15">
      <c r="A249" s="1">
        <v>11</v>
      </c>
      <c r="B249" s="1" t="s">
        <v>277</v>
      </c>
      <c r="C249" s="1">
        <v>16</v>
      </c>
      <c r="D249" s="1" t="s">
        <v>11</v>
      </c>
      <c r="E249" s="6">
        <f>'質格差指数（労働）'!E249</f>
        <v>9.034737832130528E-2</v>
      </c>
      <c r="F249" s="6">
        <f>'質格差指数（労働）'!F249</f>
        <v>6.7944586992810294E-2</v>
      </c>
      <c r="G249" s="6">
        <f>'質格差指数（労働）'!G249</f>
        <v>3.41036280198488E-2</v>
      </c>
      <c r="H249" s="6">
        <f>'質格差指数（労働）'!H249</f>
        <v>2.2757173155039799E-2</v>
      </c>
      <c r="I249" s="6">
        <f>'質格差指数（労働）'!I249</f>
        <v>2.8609650035274398E-2</v>
      </c>
    </row>
    <row r="250" spans="1:9" x14ac:dyDescent="0.15">
      <c r="A250" s="1">
        <v>11</v>
      </c>
      <c r="B250" s="1" t="s">
        <v>277</v>
      </c>
      <c r="C250" s="1">
        <v>17</v>
      </c>
      <c r="D250" s="1" t="s">
        <v>12</v>
      </c>
      <c r="E250" s="6">
        <f>'質格差指数（労働）'!E250</f>
        <v>-2.8856276152100131E-2</v>
      </c>
      <c r="F250" s="6">
        <f>'質格差指数（労働）'!F250</f>
        <v>-4.8763439965533499E-2</v>
      </c>
      <c r="G250" s="6">
        <f>'質格差指数（労働）'!G250</f>
        <v>3.7436670760089601E-2</v>
      </c>
      <c r="H250" s="6">
        <f>'質格差指数（労働）'!H250</f>
        <v>4.0849215768145597E-2</v>
      </c>
      <c r="I250" s="6">
        <f>'質格差指数（労働）'!I250</f>
        <v>2.58411600687494E-2</v>
      </c>
    </row>
    <row r="251" spans="1:9" x14ac:dyDescent="0.15">
      <c r="A251" s="1">
        <v>11</v>
      </c>
      <c r="B251" s="1" t="s">
        <v>277</v>
      </c>
      <c r="C251" s="1">
        <v>18</v>
      </c>
      <c r="D251" s="1" t="s">
        <v>13</v>
      </c>
      <c r="E251" s="6">
        <f>'質格差指数（労働）'!E251</f>
        <v>0.18970098176184741</v>
      </c>
      <c r="F251" s="6">
        <f>'質格差指数（労働）'!F251</f>
        <v>4.5957924486805198E-2</v>
      </c>
      <c r="G251" s="6">
        <f>'質格差指数（労働）'!G251</f>
        <v>6.07598372038217E-2</v>
      </c>
      <c r="H251" s="6">
        <f>'質格差指数（労働）'!H251</f>
        <v>6.6949647187769495E-2</v>
      </c>
      <c r="I251" s="6">
        <f>'質格差指数（労働）'!I251</f>
        <v>7.20008462769193E-2</v>
      </c>
    </row>
    <row r="252" spans="1:9" x14ac:dyDescent="0.15">
      <c r="A252" s="1">
        <v>11</v>
      </c>
      <c r="B252" s="1" t="s">
        <v>277</v>
      </c>
      <c r="C252" s="1">
        <v>19</v>
      </c>
      <c r="D252" s="1" t="s">
        <v>14</v>
      </c>
      <c r="E252" s="6">
        <f>'質格差指数（労働）'!E252</f>
        <v>2.5346524369924673E-2</v>
      </c>
      <c r="F252" s="6">
        <f>'質格差指数（労働）'!F252</f>
        <v>9.5481521771314509E-3</v>
      </c>
      <c r="G252" s="6">
        <f>'質格差指数（労働）'!G252</f>
        <v>1.9543248001690099E-2</v>
      </c>
      <c r="H252" s="6">
        <f>'質格差指数（労働）'!H252</f>
        <v>2.4894845789937399E-2</v>
      </c>
      <c r="I252" s="6">
        <f>'質格差指数（労働）'!I252</f>
        <v>3.61818969434256E-2</v>
      </c>
    </row>
    <row r="253" spans="1:9" x14ac:dyDescent="0.15">
      <c r="A253" s="1">
        <v>11</v>
      </c>
      <c r="B253" s="1" t="s">
        <v>277</v>
      </c>
      <c r="C253" s="1">
        <v>20</v>
      </c>
      <c r="D253" s="1" t="s">
        <v>15</v>
      </c>
      <c r="E253" s="6">
        <f>'質格差指数（労働）'!E253</f>
        <v>0.2725263201071273</v>
      </c>
      <c r="F253" s="6">
        <f>'質格差指数（労働）'!F253</f>
        <v>-2.53350466008888E-2</v>
      </c>
      <c r="G253" s="6">
        <f>'質格差指数（労働）'!G253</f>
        <v>5.00532130872475E-2</v>
      </c>
      <c r="H253" s="6">
        <f>'質格差指数（労働）'!H253</f>
        <v>3.4020872396086602E-2</v>
      </c>
      <c r="I253" s="6">
        <f>'質格差指数（労働）'!I253</f>
        <v>3.51133888500825E-2</v>
      </c>
    </row>
    <row r="254" spans="1:9" x14ac:dyDescent="0.15">
      <c r="A254" s="1">
        <v>11</v>
      </c>
      <c r="B254" s="1" t="s">
        <v>277</v>
      </c>
      <c r="C254" s="1">
        <v>21</v>
      </c>
      <c r="D254" s="1" t="s">
        <v>16</v>
      </c>
      <c r="E254" s="6">
        <f>'質格差指数（労働）'!E254</f>
        <v>1.4282382131844658E-2</v>
      </c>
      <c r="F254" s="6">
        <f>'質格差指数（労働）'!F254</f>
        <v>-1.4125366721123E-2</v>
      </c>
      <c r="G254" s="6">
        <f>'質格差指数（労働）'!G254</f>
        <v>-1.15325118184371E-2</v>
      </c>
      <c r="H254" s="6">
        <f>'質格差指数（労働）'!H254</f>
        <v>-3.1862586531539199E-4</v>
      </c>
      <c r="I254" s="6">
        <f>'質格差指数（労働）'!I254</f>
        <v>1.5742267166410001E-2</v>
      </c>
    </row>
    <row r="255" spans="1:9" x14ac:dyDescent="0.15">
      <c r="A255" s="1">
        <v>11</v>
      </c>
      <c r="B255" s="1" t="s">
        <v>94</v>
      </c>
      <c r="C255" s="1">
        <v>22</v>
      </c>
      <c r="D255" s="1" t="s">
        <v>8</v>
      </c>
      <c r="E255" s="6">
        <f>'質格差指数（労働）'!E255</f>
        <v>0.10317144362447599</v>
      </c>
      <c r="F255" s="6">
        <f>'質格差指数（労働）'!F255</f>
        <v>1.91329297401274E-2</v>
      </c>
      <c r="G255" s="6">
        <f>'質格差指数（労働）'!G255</f>
        <v>2.9120699779746999E-2</v>
      </c>
      <c r="H255" s="6">
        <f>'質格差指数（労働）'!H255</f>
        <v>3.2604431998060103E-2</v>
      </c>
      <c r="I255" s="6">
        <f>'質格差指数（労働）'!I255</f>
        <v>3.05704199899299E-2</v>
      </c>
    </row>
    <row r="256" spans="1:9" x14ac:dyDescent="0.15">
      <c r="A256" s="1">
        <v>11</v>
      </c>
      <c r="B256" s="1" t="s">
        <v>94</v>
      </c>
      <c r="C256" s="1">
        <v>23</v>
      </c>
      <c r="D256" s="1" t="s">
        <v>29</v>
      </c>
      <c r="E256" s="6">
        <f>'質格差指数（労働）'!E256</f>
        <v>2.9596509721471403E-2</v>
      </c>
      <c r="F256" s="6">
        <f>'質格差指数（労働）'!F256</f>
        <v>-3.8256344423460903E-2</v>
      </c>
      <c r="G256" s="6">
        <f>'質格差指数（労働）'!G256</f>
        <v>-5.4914140806361399E-4</v>
      </c>
      <c r="H256" s="6">
        <f>'質格差指数（労働）'!H256</f>
        <v>3.2594710264472998E-2</v>
      </c>
      <c r="I256" s="6">
        <f>'質格差指数（労働）'!I256</f>
        <v>2.1324153867731298E-2</v>
      </c>
    </row>
    <row r="257" spans="1:9" x14ac:dyDescent="0.15">
      <c r="A257" s="1">
        <v>12</v>
      </c>
      <c r="B257" s="1" t="s">
        <v>100</v>
      </c>
      <c r="C257" s="1">
        <v>1</v>
      </c>
      <c r="D257" s="1" t="s">
        <v>9</v>
      </c>
      <c r="E257" s="6">
        <f>'質格差指数（労働）'!E257</f>
        <v>0.11952651254751628</v>
      </c>
      <c r="F257" s="6">
        <f>'質格差指数（労働）'!F257</f>
        <v>7.4760811809415602E-3</v>
      </c>
      <c r="G257" s="6">
        <f>'質格差指数（労働）'!G257</f>
        <v>3.3948855567165197E-2</v>
      </c>
      <c r="H257" s="6">
        <f>'質格差指数（労働）'!H257</f>
        <v>0.10851425682888299</v>
      </c>
      <c r="I257" s="6">
        <f>'質格差指数（労働）'!I257</f>
        <v>7.4005918192756398E-2</v>
      </c>
    </row>
    <row r="258" spans="1:9" x14ac:dyDescent="0.15">
      <c r="A258" s="1">
        <v>12</v>
      </c>
      <c r="B258" s="1" t="s">
        <v>100</v>
      </c>
      <c r="C258" s="1">
        <v>2</v>
      </c>
      <c r="D258" s="1" t="s">
        <v>10</v>
      </c>
      <c r="E258" s="6">
        <f>'質格差指数（労働）'!E258</f>
        <v>0.2643748637855296</v>
      </c>
      <c r="F258" s="6">
        <f>'質格差指数（労働）'!F258</f>
        <v>-7.3467250492686903E-2</v>
      </c>
      <c r="G258" s="6">
        <f>'質格差指数（労働）'!G258</f>
        <v>-8.5176363257071605E-2</v>
      </c>
      <c r="H258" s="6">
        <f>'質格差指数（労働）'!H258</f>
        <v>-3.6113128253844197E-2</v>
      </c>
      <c r="I258" s="6">
        <f>'質格差指数（労働）'!I258</f>
        <v>-0.466110557654414</v>
      </c>
    </row>
    <row r="259" spans="1:9" x14ac:dyDescent="0.15">
      <c r="A259" s="1">
        <v>12</v>
      </c>
      <c r="B259" s="1" t="s">
        <v>101</v>
      </c>
      <c r="C259" s="1">
        <v>3</v>
      </c>
      <c r="D259" s="1" t="s">
        <v>17</v>
      </c>
      <c r="E259" s="6">
        <f>'質格差指数（労働）'!E259</f>
        <v>0.24408519587007199</v>
      </c>
      <c r="F259" s="6">
        <f>'質格差指数（労働）'!F259</f>
        <v>0.14163943911669899</v>
      </c>
      <c r="G259" s="6">
        <f>'質格差指数（労働）'!G259</f>
        <v>0.101113685144917</v>
      </c>
      <c r="H259" s="6">
        <f>'質格差指数（労働）'!H259</f>
        <v>0.103874063201641</v>
      </c>
      <c r="I259" s="6">
        <f>'質格差指数（労働）'!I259</f>
        <v>0.111307706799239</v>
      </c>
    </row>
    <row r="260" spans="1:9" x14ac:dyDescent="0.15">
      <c r="A260" s="1">
        <v>12</v>
      </c>
      <c r="B260" s="1" t="s">
        <v>101</v>
      </c>
      <c r="C260" s="1">
        <v>4</v>
      </c>
      <c r="D260" s="1" t="s">
        <v>18</v>
      </c>
      <c r="E260" s="6">
        <f>'質格差指数（労働）'!E260</f>
        <v>0.26122796832603762</v>
      </c>
      <c r="F260" s="6">
        <f>'質格差指数（労働）'!F260</f>
        <v>6.2040009493619402E-2</v>
      </c>
      <c r="G260" s="6">
        <f>'質格差指数（労働）'!G260</f>
        <v>9.2591553297377505E-2</v>
      </c>
      <c r="H260" s="6">
        <f>'質格差指数（労働）'!H260</f>
        <v>7.9921426686069899E-2</v>
      </c>
      <c r="I260" s="6">
        <f>'質格差指数（労働）'!I260</f>
        <v>8.8766055102600397E-2</v>
      </c>
    </row>
    <row r="261" spans="1:9" x14ac:dyDescent="0.15">
      <c r="A261" s="1">
        <v>12</v>
      </c>
      <c r="B261" s="1" t="s">
        <v>101</v>
      </c>
      <c r="C261" s="1">
        <v>5</v>
      </c>
      <c r="D261" s="1" t="s">
        <v>19</v>
      </c>
      <c r="E261" s="6">
        <f>'質格差指数（労働）'!E261</f>
        <v>0.16615563134661282</v>
      </c>
      <c r="F261" s="6">
        <f>'質格差指数（労働）'!F261</f>
        <v>-6.0785097926773703E-2</v>
      </c>
      <c r="G261" s="6">
        <f>'質格差指数（労働）'!G261</f>
        <v>-5.4156474435870197E-2</v>
      </c>
      <c r="H261" s="6">
        <f>'質格差指数（労働）'!H261</f>
        <v>-0.11158061491235199</v>
      </c>
      <c r="I261" s="6">
        <f>'質格差指数（労働）'!I261</f>
        <v>-9.3188808486553601E-2</v>
      </c>
    </row>
    <row r="262" spans="1:9" x14ac:dyDescent="0.15">
      <c r="A262" s="1">
        <v>12</v>
      </c>
      <c r="B262" s="1" t="s">
        <v>101</v>
      </c>
      <c r="C262" s="1">
        <v>6</v>
      </c>
      <c r="D262" s="1" t="s">
        <v>3</v>
      </c>
      <c r="E262" s="6">
        <f>'質格差指数（労働）'!E262</f>
        <v>0.19121032504231056</v>
      </c>
      <c r="F262" s="6">
        <f>'質格差指数（労働）'!F262</f>
        <v>-3.1003466011671602E-2</v>
      </c>
      <c r="G262" s="6">
        <f>'質格差指数（労働）'!G262</f>
        <v>-1.5729185292600499E-2</v>
      </c>
      <c r="H262" s="6">
        <f>'質格差指数（労働）'!H262</f>
        <v>6.7065541633246602E-3</v>
      </c>
      <c r="I262" s="6">
        <f>'質格差指数（労働）'!I262</f>
        <v>1.6073603798706801E-2</v>
      </c>
    </row>
    <row r="263" spans="1:9" x14ac:dyDescent="0.15">
      <c r="A263" s="1">
        <v>12</v>
      </c>
      <c r="B263" s="1" t="s">
        <v>101</v>
      </c>
      <c r="C263" s="1">
        <v>7</v>
      </c>
      <c r="D263" s="1" t="s">
        <v>20</v>
      </c>
      <c r="E263" s="6">
        <f>'質格差指数（労働）'!E263</f>
        <v>-0.26041641580436498</v>
      </c>
      <c r="F263" s="6">
        <f>'質格差指数（労働）'!F263</f>
        <v>-0.98952095352062996</v>
      </c>
      <c r="G263" s="6">
        <f>'質格差指数（労働）'!G263</f>
        <v>-0.72095059270897399</v>
      </c>
      <c r="H263" s="6">
        <f>'質格差指数（労働）'!H263</f>
        <v>-0.55064259633018098</v>
      </c>
      <c r="I263" s="6">
        <f>'質格差指数（労働）'!I263</f>
        <v>-0.58605510274167705</v>
      </c>
    </row>
    <row r="264" spans="1:9" x14ac:dyDescent="0.15">
      <c r="A264" s="1">
        <v>12</v>
      </c>
      <c r="B264" s="1" t="s">
        <v>101</v>
      </c>
      <c r="C264" s="1">
        <v>8</v>
      </c>
      <c r="D264" s="1" t="s">
        <v>21</v>
      </c>
      <c r="E264" s="6">
        <f>'質格差指数（労働）'!E264</f>
        <v>0.19507979279554075</v>
      </c>
      <c r="F264" s="6">
        <f>'質格差指数（労働）'!F264</f>
        <v>0.128441319579988</v>
      </c>
      <c r="G264" s="6">
        <f>'質格差指数（労働）'!G264</f>
        <v>0.11990197088823699</v>
      </c>
      <c r="H264" s="6">
        <f>'質格差指数（労働）'!H264</f>
        <v>8.4503795903958207E-2</v>
      </c>
      <c r="I264" s="6">
        <f>'質格差指数（労働）'!I264</f>
        <v>2.2799619775047401E-2</v>
      </c>
    </row>
    <row r="265" spans="1:9" x14ac:dyDescent="0.15">
      <c r="A265" s="1">
        <v>12</v>
      </c>
      <c r="B265" s="1" t="s">
        <v>101</v>
      </c>
      <c r="C265" s="1">
        <v>9</v>
      </c>
      <c r="D265" s="1" t="s">
        <v>22</v>
      </c>
      <c r="E265" s="6">
        <f>'質格差指数（労働）'!E265</f>
        <v>0.12371000810155906</v>
      </c>
      <c r="F265" s="6">
        <f>'質格差指数（労働）'!F265</f>
        <v>4.6052906600978702E-2</v>
      </c>
      <c r="G265" s="6">
        <f>'質格差指数（労働）'!G265</f>
        <v>7.6645285519171297E-2</v>
      </c>
      <c r="H265" s="6">
        <f>'質格差指数（労働）'!H265</f>
        <v>-6.9623667346705399E-3</v>
      </c>
      <c r="I265" s="6">
        <f>'質格差指数（労働）'!I265</f>
        <v>1.8594870789174799E-3</v>
      </c>
    </row>
    <row r="266" spans="1:9" x14ac:dyDescent="0.15">
      <c r="A266" s="1">
        <v>12</v>
      </c>
      <c r="B266" s="1" t="s">
        <v>101</v>
      </c>
      <c r="C266" s="1">
        <v>10</v>
      </c>
      <c r="D266" s="1" t="s">
        <v>23</v>
      </c>
      <c r="E266" s="6">
        <f>'質格差指数（労働）'!E266</f>
        <v>0.14752734873483908</v>
      </c>
      <c r="F266" s="6">
        <f>'質格差指数（労働）'!F266</f>
        <v>0.130954834221859</v>
      </c>
      <c r="G266" s="6">
        <f>'質格差指数（労働）'!G266</f>
        <v>0.100710428135258</v>
      </c>
      <c r="H266" s="6">
        <f>'質格差指数（労働）'!H266</f>
        <v>8.0483988983701502E-2</v>
      </c>
      <c r="I266" s="6">
        <f>'質格差指数（労働）'!I266</f>
        <v>5.5187034591920099E-2</v>
      </c>
    </row>
    <row r="267" spans="1:9" x14ac:dyDescent="0.15">
      <c r="A267" s="1">
        <v>12</v>
      </c>
      <c r="B267" s="1" t="s">
        <v>101</v>
      </c>
      <c r="C267" s="1">
        <v>11</v>
      </c>
      <c r="D267" s="1" t="s">
        <v>24</v>
      </c>
      <c r="E267" s="6">
        <f>'質格差指数（労働）'!E267</f>
        <v>0.14635030018160131</v>
      </c>
      <c r="F267" s="6">
        <f>'質格差指数（労働）'!F267</f>
        <v>6.12297034410514E-2</v>
      </c>
      <c r="G267" s="6">
        <f>'質格差指数（労働）'!G267</f>
        <v>6.8584624204811401E-2</v>
      </c>
      <c r="H267" s="6">
        <f>'質格差指数（労働）'!H267</f>
        <v>7.8048114485804398E-2</v>
      </c>
      <c r="I267" s="6">
        <f>'質格差指数（労働）'!I267</f>
        <v>9.5434901930446195E-2</v>
      </c>
    </row>
    <row r="268" spans="1:9" x14ac:dyDescent="0.15">
      <c r="A268" s="1">
        <v>12</v>
      </c>
      <c r="B268" s="1" t="s">
        <v>101</v>
      </c>
      <c r="C268" s="1">
        <v>12</v>
      </c>
      <c r="D268" s="1" t="s">
        <v>25</v>
      </c>
      <c r="E268" s="6">
        <f>'質格差指数（労働）'!E268</f>
        <v>0.34377769657560131</v>
      </c>
      <c r="F268" s="6">
        <f>'質格差指数（労働）'!F268</f>
        <v>0.160588954822208</v>
      </c>
      <c r="G268" s="6">
        <f>'質格差指数（労働）'!G268</f>
        <v>0.164578332123405</v>
      </c>
      <c r="H268" s="6">
        <f>'質格差指数（労働）'!H268</f>
        <v>0.17919267042281301</v>
      </c>
      <c r="I268" s="6">
        <f>'質格差指数（労働）'!I268</f>
        <v>0.17165869815429299</v>
      </c>
    </row>
    <row r="269" spans="1:9" x14ac:dyDescent="0.15">
      <c r="A269" s="1">
        <v>12</v>
      </c>
      <c r="B269" s="1" t="s">
        <v>101</v>
      </c>
      <c r="C269" s="1">
        <v>13</v>
      </c>
      <c r="D269" s="1" t="s">
        <v>26</v>
      </c>
      <c r="E269" s="6">
        <f>'質格差指数（労働）'!E269</f>
        <v>0.16938286780139072</v>
      </c>
      <c r="F269" s="6">
        <f>'質格差指数（労働）'!F269</f>
        <v>-2.4317302619527099E-2</v>
      </c>
      <c r="G269" s="6">
        <f>'質格差指数（労働）'!G269</f>
        <v>1.7272999620008599E-3</v>
      </c>
      <c r="H269" s="6">
        <f>'質格差指数（労働）'!H269</f>
        <v>1.1867745779697E-2</v>
      </c>
      <c r="I269" s="6">
        <f>'質格差指数（労働）'!I269</f>
        <v>-5.2889163964105798E-2</v>
      </c>
    </row>
    <row r="270" spans="1:9" x14ac:dyDescent="0.15">
      <c r="A270" s="1">
        <v>12</v>
      </c>
      <c r="B270" s="1" t="s">
        <v>101</v>
      </c>
      <c r="C270" s="1">
        <v>14</v>
      </c>
      <c r="D270" s="1" t="s">
        <v>27</v>
      </c>
      <c r="E270" s="6">
        <f>'質格差指数（労働）'!E270</f>
        <v>-8.0589993846581234E-2</v>
      </c>
      <c r="F270" s="6">
        <f>'質格差指数（労働）'!F270</f>
        <v>-0.36315579686938698</v>
      </c>
      <c r="G270" s="6">
        <f>'質格差指数（労働）'!G270</f>
        <v>-0.176630183334749</v>
      </c>
      <c r="H270" s="6">
        <f>'質格差指数（労働）'!H270</f>
        <v>-0.10969791716131599</v>
      </c>
      <c r="I270" s="6">
        <f>'質格差指数（労働）'!I270</f>
        <v>0.15200389645946799</v>
      </c>
    </row>
    <row r="271" spans="1:9" x14ac:dyDescent="0.15">
      <c r="A271" s="1">
        <v>12</v>
      </c>
      <c r="B271" s="1" t="s">
        <v>101</v>
      </c>
      <c r="C271" s="1">
        <v>15</v>
      </c>
      <c r="D271" s="1" t="s">
        <v>28</v>
      </c>
      <c r="E271" s="6">
        <f>'質格差指数（労働）'!E271</f>
        <v>0.1625974429486248</v>
      </c>
      <c r="F271" s="6">
        <f>'質格差指数（労働）'!F271</f>
        <v>-2.9970191262710401E-3</v>
      </c>
      <c r="G271" s="6">
        <f>'質格差指数（労働）'!G271</f>
        <v>9.5662186646197096E-3</v>
      </c>
      <c r="H271" s="6">
        <f>'質格差指数（労働）'!H271</f>
        <v>2.3629002826074798E-2</v>
      </c>
      <c r="I271" s="6">
        <f>'質格差指数（労働）'!I271</f>
        <v>5.0233230145204498E-2</v>
      </c>
    </row>
    <row r="272" spans="1:9" x14ac:dyDescent="0.15">
      <c r="A272" s="1">
        <v>12</v>
      </c>
      <c r="B272" s="1" t="s">
        <v>100</v>
      </c>
      <c r="C272" s="1">
        <v>16</v>
      </c>
      <c r="D272" s="1" t="s">
        <v>11</v>
      </c>
      <c r="E272" s="6">
        <f>'質格差指数（労働）'!E272</f>
        <v>9.1299833362899235E-2</v>
      </c>
      <c r="F272" s="6">
        <f>'質格差指数（労働）'!F272</f>
        <v>7.6980150192047195E-2</v>
      </c>
      <c r="G272" s="6">
        <f>'質格差指数（労働）'!G272</f>
        <v>6.1301730223625402E-2</v>
      </c>
      <c r="H272" s="6">
        <f>'質格差指数（労働）'!H272</f>
        <v>5.0625366214371199E-2</v>
      </c>
      <c r="I272" s="6">
        <f>'質格差指数（労働）'!I272</f>
        <v>3.8149176694944102E-2</v>
      </c>
    </row>
    <row r="273" spans="1:9" x14ac:dyDescent="0.15">
      <c r="A273" s="1">
        <v>12</v>
      </c>
      <c r="B273" s="1" t="s">
        <v>100</v>
      </c>
      <c r="C273" s="1">
        <v>17</v>
      </c>
      <c r="D273" s="1" t="s">
        <v>12</v>
      </c>
      <c r="E273" s="6">
        <f>'質格差指数（労働）'!E273</f>
        <v>-3.0264439426222145E-2</v>
      </c>
      <c r="F273" s="6">
        <f>'質格差指数（労働）'!F273</f>
        <v>-1.9104606390575499E-2</v>
      </c>
      <c r="G273" s="6">
        <f>'質格差指数（労働）'!G273</f>
        <v>4.9483475595845497E-2</v>
      </c>
      <c r="H273" s="6">
        <f>'質格差指数（労働）'!H273</f>
        <v>5.0213386638451499E-2</v>
      </c>
      <c r="I273" s="6">
        <f>'質格差指数（労働）'!I273</f>
        <v>3.6348469306812098E-2</v>
      </c>
    </row>
    <row r="274" spans="1:9" x14ac:dyDescent="0.15">
      <c r="A274" s="1">
        <v>12</v>
      </c>
      <c r="B274" s="1" t="s">
        <v>100</v>
      </c>
      <c r="C274" s="1">
        <v>18</v>
      </c>
      <c r="D274" s="1" t="s">
        <v>13</v>
      </c>
      <c r="E274" s="6">
        <f>'質格差指数（労働）'!E274</f>
        <v>0.19739715219784218</v>
      </c>
      <c r="F274" s="6">
        <f>'質格差指数（労働）'!F274</f>
        <v>4.3235802255936401E-2</v>
      </c>
      <c r="G274" s="6">
        <f>'質格差指数（労働）'!G274</f>
        <v>5.3225491165167102E-2</v>
      </c>
      <c r="H274" s="6">
        <f>'質格差指数（労働）'!H274</f>
        <v>5.5226510847112498E-2</v>
      </c>
      <c r="I274" s="6">
        <f>'質格差指数（労働）'!I274</f>
        <v>5.7652159721278899E-2</v>
      </c>
    </row>
    <row r="275" spans="1:9" x14ac:dyDescent="0.15">
      <c r="A275" s="1">
        <v>12</v>
      </c>
      <c r="B275" s="1" t="s">
        <v>100</v>
      </c>
      <c r="C275" s="1">
        <v>19</v>
      </c>
      <c r="D275" s="1" t="s">
        <v>14</v>
      </c>
      <c r="E275" s="6">
        <f>'質格差指数（労働）'!E275</f>
        <v>0.12485093840064795</v>
      </c>
      <c r="F275" s="6">
        <f>'質格差指数（労働）'!F275</f>
        <v>-3.5157542887320802E-4</v>
      </c>
      <c r="G275" s="6">
        <f>'質格差指数（労働）'!G275</f>
        <v>8.7279611028241392E-3</v>
      </c>
      <c r="H275" s="6">
        <f>'質格差指数（労働）'!H275</f>
        <v>3.7262084895626997E-2</v>
      </c>
      <c r="I275" s="6">
        <f>'質格差指数（労働）'!I275</f>
        <v>1.9648776020469501E-2</v>
      </c>
    </row>
    <row r="276" spans="1:9" x14ac:dyDescent="0.15">
      <c r="A276" s="1">
        <v>12</v>
      </c>
      <c r="B276" s="1" t="s">
        <v>100</v>
      </c>
      <c r="C276" s="1">
        <v>20</v>
      </c>
      <c r="D276" s="1" t="s">
        <v>15</v>
      </c>
      <c r="E276" s="6">
        <f>'質格差指数（労働）'!E276</f>
        <v>0.27829405745664609</v>
      </c>
      <c r="F276" s="6">
        <f>'質格差指数（労働）'!F276</f>
        <v>1.7919376438723999E-2</v>
      </c>
      <c r="G276" s="6">
        <f>'質格差指数（労働）'!G276</f>
        <v>9.9623268216630506E-2</v>
      </c>
      <c r="H276" s="6">
        <f>'質格差指数（労働）'!H276</f>
        <v>6.5261665279506401E-2</v>
      </c>
      <c r="I276" s="6">
        <f>'質格差指数（労働）'!I276</f>
        <v>4.1837227372822701E-2</v>
      </c>
    </row>
    <row r="277" spans="1:9" x14ac:dyDescent="0.15">
      <c r="A277" s="1">
        <v>12</v>
      </c>
      <c r="B277" s="1" t="s">
        <v>100</v>
      </c>
      <c r="C277" s="1">
        <v>21</v>
      </c>
      <c r="D277" s="1" t="s">
        <v>16</v>
      </c>
      <c r="E277" s="6">
        <f>'質格差指数（労働）'!E277</f>
        <v>2.654859753262772E-2</v>
      </c>
      <c r="F277" s="6">
        <f>'質格差指数（労働）'!F277</f>
        <v>7.4475204586984499E-3</v>
      </c>
      <c r="G277" s="6">
        <f>'質格差指数（労働）'!G277</f>
        <v>3.1361112837873198E-2</v>
      </c>
      <c r="H277" s="6">
        <f>'質格差指数（労働）'!H277</f>
        <v>4.3155401220057003E-2</v>
      </c>
      <c r="I277" s="6">
        <f>'質格差指数（労働）'!I277</f>
        <v>4.2755922828651802E-2</v>
      </c>
    </row>
    <row r="278" spans="1:9" x14ac:dyDescent="0.15">
      <c r="A278" s="1">
        <v>12</v>
      </c>
      <c r="B278" s="1" t="s">
        <v>99</v>
      </c>
      <c r="C278" s="1">
        <v>22</v>
      </c>
      <c r="D278" s="1" t="s">
        <v>8</v>
      </c>
      <c r="E278" s="6">
        <f>'質格差指数（労働）'!E278</f>
        <v>0.10091901963875088</v>
      </c>
      <c r="F278" s="6">
        <f>'質格差指数（労働）'!F278</f>
        <v>2.5753933582557099E-2</v>
      </c>
      <c r="G278" s="6">
        <f>'質格差指数（労働）'!G278</f>
        <v>3.2212912104653803E-2</v>
      </c>
      <c r="H278" s="6">
        <f>'質格差指数（労働）'!H278</f>
        <v>5.2099749859078497E-2</v>
      </c>
      <c r="I278" s="6">
        <f>'質格差指数（労働）'!I278</f>
        <v>4.0388447690135297E-2</v>
      </c>
    </row>
    <row r="279" spans="1:9" x14ac:dyDescent="0.15">
      <c r="A279" s="1">
        <v>12</v>
      </c>
      <c r="B279" s="1" t="s">
        <v>99</v>
      </c>
      <c r="C279" s="1">
        <v>23</v>
      </c>
      <c r="D279" s="1" t="s">
        <v>29</v>
      </c>
      <c r="E279" s="6">
        <f>'質格差指数（労働）'!E279</f>
        <v>5.4481732514501599E-2</v>
      </c>
      <c r="F279" s="6">
        <f>'質格差指数（労働）'!F279</f>
        <v>-3.5698067761181701E-2</v>
      </c>
      <c r="G279" s="6">
        <f>'質格差指数（労働）'!G279</f>
        <v>-3.8096743948159398E-3</v>
      </c>
      <c r="H279" s="6">
        <f>'質格差指数（労働）'!H279</f>
        <v>3.1834277987826502E-2</v>
      </c>
      <c r="I279" s="6">
        <f>'質格差指数（労働）'!I279</f>
        <v>1.6393150139978298E-2</v>
      </c>
    </row>
    <row r="280" spans="1:9" x14ac:dyDescent="0.15">
      <c r="A280" s="1">
        <v>13</v>
      </c>
      <c r="B280" s="1" t="s">
        <v>356</v>
      </c>
      <c r="C280" s="1">
        <v>1</v>
      </c>
      <c r="D280" s="1" t="s">
        <v>9</v>
      </c>
      <c r="E280" s="6">
        <f>'質格差指数（労働）'!E280</f>
        <v>0.72404834798118922</v>
      </c>
      <c r="F280" s="6">
        <f>'質格差指数（労働）'!F280</f>
        <v>0.79632289860898398</v>
      </c>
      <c r="G280" s="6">
        <f>'質格差指数（労働）'!G280</f>
        <v>0.90199718796987305</v>
      </c>
      <c r="H280" s="6">
        <f>'質格差指数（労働）'!H280</f>
        <v>0.771512651459766</v>
      </c>
      <c r="I280" s="6">
        <f>'質格差指数（労働）'!I280</f>
        <v>0.65797312691078103</v>
      </c>
    </row>
    <row r="281" spans="1:9" x14ac:dyDescent="0.15">
      <c r="A281" s="1">
        <v>13</v>
      </c>
      <c r="B281" s="1" t="s">
        <v>357</v>
      </c>
      <c r="C281" s="1">
        <v>2</v>
      </c>
      <c r="D281" s="1" t="s">
        <v>10</v>
      </c>
      <c r="E281" s="6">
        <f>'質格差指数（労働）'!E281</f>
        <v>0.54096468062322911</v>
      </c>
      <c r="F281" s="6">
        <f>'質格差指数（労働）'!F281</f>
        <v>7.6271026290315194E-2</v>
      </c>
      <c r="G281" s="6">
        <f>'質格差指数（労働）'!G281</f>
        <v>0.11703228682254201</v>
      </c>
      <c r="H281" s="6">
        <f>'質格差指数（労働）'!H281</f>
        <v>4.12857246665332E-2</v>
      </c>
      <c r="I281" s="6">
        <f>'質格差指数（労働）'!I281</f>
        <v>-0.14782208563001101</v>
      </c>
    </row>
    <row r="282" spans="1:9" x14ac:dyDescent="0.15">
      <c r="A282" s="1">
        <v>13</v>
      </c>
      <c r="B282" s="1" t="s">
        <v>358</v>
      </c>
      <c r="C282" s="1">
        <v>3</v>
      </c>
      <c r="D282" s="1" t="s">
        <v>17</v>
      </c>
      <c r="E282" s="6">
        <f>'質格差指数（労働）'!E282</f>
        <v>0.31538018788891869</v>
      </c>
      <c r="F282" s="6">
        <f>'質格差指数（労働）'!F282</f>
        <v>0.33529154762953001</v>
      </c>
      <c r="G282" s="6">
        <f>'質格差指数（労働）'!G282</f>
        <v>0.36192329654134497</v>
      </c>
      <c r="H282" s="6">
        <f>'質格差指数（労働）'!H282</f>
        <v>0.32573947379310803</v>
      </c>
      <c r="I282" s="6">
        <f>'質格差指数（労働）'!I282</f>
        <v>0.37268092788226198</v>
      </c>
    </row>
    <row r="283" spans="1:9" x14ac:dyDescent="0.15">
      <c r="A283" s="1">
        <v>13</v>
      </c>
      <c r="B283" s="1" t="s">
        <v>359</v>
      </c>
      <c r="C283" s="1">
        <v>4</v>
      </c>
      <c r="D283" s="1" t="s">
        <v>18</v>
      </c>
      <c r="E283" s="6">
        <f>'質格差指数（労働）'!E283</f>
        <v>0.39095991046950707</v>
      </c>
      <c r="F283" s="6">
        <f>'質格差指数（労働）'!F283</f>
        <v>0.30575479440991099</v>
      </c>
      <c r="G283" s="6">
        <f>'質格差指数（労働）'!G283</f>
        <v>0.37092383356758202</v>
      </c>
      <c r="H283" s="6">
        <f>'質格差指数（労働）'!H283</f>
        <v>0.27970837094164402</v>
      </c>
      <c r="I283" s="6">
        <f>'質格差指数（労働）'!I283</f>
        <v>0.266597611341375</v>
      </c>
    </row>
    <row r="284" spans="1:9" x14ac:dyDescent="0.15">
      <c r="A284" s="1">
        <v>13</v>
      </c>
      <c r="B284" s="1" t="s">
        <v>360</v>
      </c>
      <c r="C284" s="1">
        <v>5</v>
      </c>
      <c r="D284" s="1" t="s">
        <v>19</v>
      </c>
      <c r="E284" s="6">
        <f>'質格差指数（労働）'!E284</f>
        <v>0.10569297813655208</v>
      </c>
      <c r="F284" s="6">
        <f>'質格差指数（労働）'!F284</f>
        <v>8.7442470066179098E-2</v>
      </c>
      <c r="G284" s="6">
        <f>'質格差指数（労働）'!G284</f>
        <v>0.108979251904587</v>
      </c>
      <c r="H284" s="6">
        <f>'質格差指数（労働）'!H284</f>
        <v>5.4281020289350203E-2</v>
      </c>
      <c r="I284" s="6">
        <f>'質格差指数（労働）'!I284</f>
        <v>4.1465659033792103E-2</v>
      </c>
    </row>
    <row r="285" spans="1:9" x14ac:dyDescent="0.15">
      <c r="A285" s="1">
        <v>13</v>
      </c>
      <c r="B285" s="1" t="s">
        <v>361</v>
      </c>
      <c r="C285" s="1">
        <v>6</v>
      </c>
      <c r="D285" s="1" t="s">
        <v>3</v>
      </c>
      <c r="E285" s="6">
        <f>'質格差指数（労働）'!E285</f>
        <v>0.20439470886000555</v>
      </c>
      <c r="F285" s="6">
        <f>'質格差指数（労働）'!F285</f>
        <v>0.140481891862858</v>
      </c>
      <c r="G285" s="6">
        <f>'質格差指数（労働）'!G285</f>
        <v>0.19849220636389001</v>
      </c>
      <c r="H285" s="6">
        <f>'質格差指数（労働）'!H285</f>
        <v>0.15825134637624699</v>
      </c>
      <c r="I285" s="6">
        <f>'質格差指数（労働）'!I285</f>
        <v>0.164603825156932</v>
      </c>
    </row>
    <row r="286" spans="1:9" x14ac:dyDescent="0.15">
      <c r="A286" s="1">
        <v>13</v>
      </c>
      <c r="B286" s="1" t="s">
        <v>362</v>
      </c>
      <c r="C286" s="1">
        <v>7</v>
      </c>
      <c r="D286" s="1" t="s">
        <v>20</v>
      </c>
      <c r="E286" s="6">
        <f>'質格差指数（労働）'!E286</f>
        <v>7.1439436023515435E-4</v>
      </c>
      <c r="F286" s="6">
        <f>'質格差指数（労働）'!F286</f>
        <v>-0.81527843098845998</v>
      </c>
      <c r="G286" s="6">
        <f>'質格差指数（労働）'!G286</f>
        <v>-0.70368395997131405</v>
      </c>
      <c r="H286" s="6">
        <f>'質格差指数（労働）'!H286</f>
        <v>-0.78914458076327199</v>
      </c>
      <c r="I286" s="6">
        <f>'質格差指数（労働）'!I286</f>
        <v>-0.76552612536375497</v>
      </c>
    </row>
    <row r="287" spans="1:9" x14ac:dyDescent="0.15">
      <c r="A287" s="1">
        <v>13</v>
      </c>
      <c r="B287" s="1" t="s">
        <v>361</v>
      </c>
      <c r="C287" s="1">
        <v>8</v>
      </c>
      <c r="D287" s="1" t="s">
        <v>21</v>
      </c>
      <c r="E287" s="6">
        <f>'質格差指数（労働）'!E287</f>
        <v>0.22128729517757659</v>
      </c>
      <c r="F287" s="6">
        <f>'質格差指数（労働）'!F287</f>
        <v>0.24086720060623401</v>
      </c>
      <c r="G287" s="6">
        <f>'質格差指数（労働）'!G287</f>
        <v>0.25454644640066298</v>
      </c>
      <c r="H287" s="6">
        <f>'質格差指数（労働）'!H287</f>
        <v>0.19838947079953401</v>
      </c>
      <c r="I287" s="6">
        <f>'質格差指数（労働）'!I287</f>
        <v>0.19786130710656899</v>
      </c>
    </row>
    <row r="288" spans="1:9" x14ac:dyDescent="0.15">
      <c r="A288" s="1">
        <v>13</v>
      </c>
      <c r="B288" s="1" t="s">
        <v>363</v>
      </c>
      <c r="C288" s="1">
        <v>9</v>
      </c>
      <c r="D288" s="1" t="s">
        <v>22</v>
      </c>
      <c r="E288" s="6">
        <f>'質格差指数（労働）'!E288</f>
        <v>0.18169309383396112</v>
      </c>
      <c r="F288" s="6">
        <f>'質格差指数（労働）'!F288</f>
        <v>0.13272763900787499</v>
      </c>
      <c r="G288" s="6">
        <f>'質格差指数（労働）'!G288</f>
        <v>0.172992167573365</v>
      </c>
      <c r="H288" s="6">
        <f>'質格差指数（労働）'!H288</f>
        <v>3.36513863248213E-2</v>
      </c>
      <c r="I288" s="6">
        <f>'質格差指数（労働）'!I288</f>
        <v>0.152651493172592</v>
      </c>
    </row>
    <row r="289" spans="1:9" x14ac:dyDescent="0.15">
      <c r="A289" s="1">
        <v>13</v>
      </c>
      <c r="B289" s="1" t="s">
        <v>361</v>
      </c>
      <c r="C289" s="1">
        <v>10</v>
      </c>
      <c r="D289" s="1" t="s">
        <v>23</v>
      </c>
      <c r="E289" s="6">
        <f>'質格差指数（労働）'!E289</f>
        <v>5.8932866278579472E-2</v>
      </c>
      <c r="F289" s="6">
        <f>'質格差指数（労働）'!F289</f>
        <v>6.1177448098233E-2</v>
      </c>
      <c r="G289" s="6">
        <f>'質格差指数（労働）'!G289</f>
        <v>9.2639385523025197E-2</v>
      </c>
      <c r="H289" s="6">
        <f>'質格差指数（労働）'!H289</f>
        <v>7.0425486251692607E-2</v>
      </c>
      <c r="I289" s="6">
        <f>'質格差指数（労働）'!I289</f>
        <v>8.3935590949357305E-2</v>
      </c>
    </row>
    <row r="290" spans="1:9" x14ac:dyDescent="0.15">
      <c r="A290" s="1">
        <v>13</v>
      </c>
      <c r="B290" s="1" t="s">
        <v>361</v>
      </c>
      <c r="C290" s="1">
        <v>11</v>
      </c>
      <c r="D290" s="1" t="s">
        <v>24</v>
      </c>
      <c r="E290" s="6">
        <f>'質格差指数（労働）'!E290</f>
        <v>9.020065194876728E-2</v>
      </c>
      <c r="F290" s="6">
        <f>'質格差指数（労働）'!F290</f>
        <v>0.131890573630257</v>
      </c>
      <c r="G290" s="6">
        <f>'質格差指数（労働）'!G290</f>
        <v>0.16679704815945701</v>
      </c>
      <c r="H290" s="6">
        <f>'質格差指数（労働）'!H290</f>
        <v>0.16957460596485599</v>
      </c>
      <c r="I290" s="6">
        <f>'質格差指数（労働）'!I290</f>
        <v>0.198376127441068</v>
      </c>
    </row>
    <row r="291" spans="1:9" x14ac:dyDescent="0.15">
      <c r="A291" s="1">
        <v>13</v>
      </c>
      <c r="B291" s="1" t="s">
        <v>361</v>
      </c>
      <c r="C291" s="1">
        <v>12</v>
      </c>
      <c r="D291" s="1" t="s">
        <v>25</v>
      </c>
      <c r="E291" s="6">
        <f>'質格差指数（労働）'!E291</f>
        <v>0.49665196922589178</v>
      </c>
      <c r="F291" s="6">
        <f>'質格差指数（労働）'!F291</f>
        <v>0.38605337149438901</v>
      </c>
      <c r="G291" s="6">
        <f>'質格差指数（労働）'!G291</f>
        <v>0.41111415473596802</v>
      </c>
      <c r="H291" s="6">
        <f>'質格差指数（労働）'!H291</f>
        <v>0.34865248628557199</v>
      </c>
      <c r="I291" s="6">
        <f>'質格差指数（労働）'!I291</f>
        <v>0.30126178861839698</v>
      </c>
    </row>
    <row r="292" spans="1:9" x14ac:dyDescent="0.15">
      <c r="A292" s="1">
        <v>13</v>
      </c>
      <c r="B292" s="1" t="s">
        <v>362</v>
      </c>
      <c r="C292" s="1">
        <v>13</v>
      </c>
      <c r="D292" s="1" t="s">
        <v>26</v>
      </c>
      <c r="E292" s="6">
        <f>'質格差指数（労働）'!E292</f>
        <v>0.19374374693590737</v>
      </c>
      <c r="F292" s="6">
        <f>'質格差指数（労働）'!F292</f>
        <v>0.10046771563905001</v>
      </c>
      <c r="G292" s="6">
        <f>'質格差指数（労働）'!G292</f>
        <v>0.181827872924784</v>
      </c>
      <c r="H292" s="6">
        <f>'質格差指数（労働）'!H292</f>
        <v>0.15315914748012099</v>
      </c>
      <c r="I292" s="6">
        <f>'質格差指数（労働）'!I292</f>
        <v>0.14303794890601401</v>
      </c>
    </row>
    <row r="293" spans="1:9" x14ac:dyDescent="0.15">
      <c r="A293" s="1">
        <v>13</v>
      </c>
      <c r="B293" s="1" t="s">
        <v>362</v>
      </c>
      <c r="C293" s="1">
        <v>14</v>
      </c>
      <c r="D293" s="1" t="s">
        <v>27</v>
      </c>
      <c r="E293" s="6">
        <f>'質格差指数（労働）'!E293</f>
        <v>0.10775695264367177</v>
      </c>
      <c r="F293" s="6">
        <f>'質格差指数（労働）'!F293</f>
        <v>5.1540098526681198E-2</v>
      </c>
      <c r="G293" s="6">
        <f>'質格差指数（労働）'!G293</f>
        <v>0.152986565228344</v>
      </c>
      <c r="H293" s="6">
        <f>'質格差指数（労働）'!H293</f>
        <v>0.15383994848092999</v>
      </c>
      <c r="I293" s="6">
        <f>'質格差指数（労働）'!I293</f>
        <v>0.38030720042279897</v>
      </c>
    </row>
    <row r="294" spans="1:9" x14ac:dyDescent="0.15">
      <c r="A294" s="1">
        <v>13</v>
      </c>
      <c r="B294" s="1" t="s">
        <v>361</v>
      </c>
      <c r="C294" s="1">
        <v>15</v>
      </c>
      <c r="D294" s="1" t="s">
        <v>28</v>
      </c>
      <c r="E294" s="6">
        <f>'質格差指数（労働）'!E294</f>
        <v>0.21441296255868106</v>
      </c>
      <c r="F294" s="6">
        <f>'質格差指数（労働）'!F294</f>
        <v>0.29288595926944899</v>
      </c>
      <c r="G294" s="6">
        <f>'質格差指数（労働）'!G294</f>
        <v>0.30108805510606801</v>
      </c>
      <c r="H294" s="6">
        <f>'質格差指数（労働）'!H294</f>
        <v>0.261971758209118</v>
      </c>
      <c r="I294" s="6">
        <f>'質格差指数（労働）'!I294</f>
        <v>0.22825539788194399</v>
      </c>
    </row>
    <row r="295" spans="1:9" x14ac:dyDescent="0.15">
      <c r="A295" s="1">
        <v>13</v>
      </c>
      <c r="B295" s="1" t="s">
        <v>357</v>
      </c>
      <c r="C295" s="1">
        <v>16</v>
      </c>
      <c r="D295" s="1" t="s">
        <v>11</v>
      </c>
      <c r="E295" s="6">
        <f>'質格差指数（労働）'!E295</f>
        <v>0.14184288092806885</v>
      </c>
      <c r="F295" s="6">
        <f>'質格差指数（労働）'!F295</f>
        <v>0.21858919184908099</v>
      </c>
      <c r="G295" s="6">
        <f>'質格差指数（労働）'!G295</f>
        <v>0.20143404938482101</v>
      </c>
      <c r="H295" s="6">
        <f>'質格差指数（労働）'!H295</f>
        <v>0.17156066362279199</v>
      </c>
      <c r="I295" s="6">
        <f>'質格差指数（労働）'!I295</f>
        <v>0.172481171273769</v>
      </c>
    </row>
    <row r="296" spans="1:9" x14ac:dyDescent="0.15">
      <c r="A296" s="1">
        <v>13</v>
      </c>
      <c r="B296" s="1" t="s">
        <v>364</v>
      </c>
      <c r="C296" s="1">
        <v>17</v>
      </c>
      <c r="D296" s="1" t="s">
        <v>12</v>
      </c>
      <c r="E296" s="6">
        <f>'質格差指数（労働）'!E296</f>
        <v>2.5974449447749293E-3</v>
      </c>
      <c r="F296" s="6">
        <f>'質格差指数（労働）'!F296</f>
        <v>7.5519936996172099E-2</v>
      </c>
      <c r="G296" s="6">
        <f>'質格差指数（労働）'!G296</f>
        <v>0.12663756108528099</v>
      </c>
      <c r="H296" s="6">
        <f>'質格差指数（労働）'!H296</f>
        <v>9.2091203809335595E-2</v>
      </c>
      <c r="I296" s="6">
        <f>'質格差指数（労働）'!I296</f>
        <v>8.02654514738219E-2</v>
      </c>
    </row>
    <row r="297" spans="1:9" x14ac:dyDescent="0.15">
      <c r="A297" s="1">
        <v>13</v>
      </c>
      <c r="B297" s="1" t="s">
        <v>356</v>
      </c>
      <c r="C297" s="1">
        <v>18</v>
      </c>
      <c r="D297" s="1" t="s">
        <v>13</v>
      </c>
      <c r="E297" s="6">
        <f>'質格差指数（労働）'!E297</f>
        <v>0.26621370450017218</v>
      </c>
      <c r="F297" s="6">
        <f>'質格差指数（労働）'!F297</f>
        <v>0.33523608931083299</v>
      </c>
      <c r="G297" s="6">
        <f>'質格差指数（労働）'!G297</f>
        <v>0.32149081463408602</v>
      </c>
      <c r="H297" s="6">
        <f>'質格差指数（労働）'!H297</f>
        <v>0.28473617692233899</v>
      </c>
      <c r="I297" s="6">
        <f>'質格差指数（労働）'!I297</f>
        <v>0.278823342231798</v>
      </c>
    </row>
    <row r="298" spans="1:9" x14ac:dyDescent="0.15">
      <c r="A298" s="1">
        <v>13</v>
      </c>
      <c r="B298" s="1" t="s">
        <v>365</v>
      </c>
      <c r="C298" s="1">
        <v>19</v>
      </c>
      <c r="D298" s="1" t="s">
        <v>14</v>
      </c>
      <c r="E298" s="6">
        <f>'質格差指数（労働）'!E298</f>
        <v>7.7271785855169792E-2</v>
      </c>
      <c r="F298" s="6">
        <f>'質格差指数（労働）'!F298</f>
        <v>0.14418540071070499</v>
      </c>
      <c r="G298" s="6">
        <f>'質格差指数（労働）'!G298</f>
        <v>0.115590202574819</v>
      </c>
      <c r="H298" s="6">
        <f>'質格差指数（労働）'!H298</f>
        <v>0.14747448466129101</v>
      </c>
      <c r="I298" s="6">
        <f>'質格差指数（労働）'!I298</f>
        <v>0.14039831409274001</v>
      </c>
    </row>
    <row r="299" spans="1:9" x14ac:dyDescent="0.15">
      <c r="A299" s="1">
        <v>13</v>
      </c>
      <c r="B299" s="1" t="s">
        <v>357</v>
      </c>
      <c r="C299" s="1">
        <v>20</v>
      </c>
      <c r="D299" s="1" t="s">
        <v>15</v>
      </c>
      <c r="E299" s="6">
        <f>'質格差指数（労働）'!E299</f>
        <v>0.25014021174908407</v>
      </c>
      <c r="F299" s="6">
        <f>'質格差指数（労働）'!F299</f>
        <v>0.20594613610958201</v>
      </c>
      <c r="G299" s="6">
        <f>'質格差指数（労働）'!G299</f>
        <v>0.24498057825494099</v>
      </c>
      <c r="H299" s="6">
        <f>'質格差指数（労働）'!H299</f>
        <v>0.22624589050066601</v>
      </c>
      <c r="I299" s="6">
        <f>'質格差指数（労働）'!I299</f>
        <v>0.23913672874827099</v>
      </c>
    </row>
    <row r="300" spans="1:9" x14ac:dyDescent="0.15">
      <c r="A300" s="1">
        <v>13</v>
      </c>
      <c r="B300" s="1" t="s">
        <v>356</v>
      </c>
      <c r="C300" s="1">
        <v>21</v>
      </c>
      <c r="D300" s="1" t="s">
        <v>16</v>
      </c>
      <c r="E300" s="6">
        <f>'質格差指数（労働）'!E300</f>
        <v>2.6762055570399998E-2</v>
      </c>
      <c r="F300" s="6">
        <f>'質格差指数（労働）'!F300</f>
        <v>8.4190994466189398E-2</v>
      </c>
      <c r="G300" s="6">
        <f>'質格差指数（労働）'!G300</f>
        <v>9.6032442322783407E-2</v>
      </c>
      <c r="H300" s="6">
        <f>'質格差指数（労働）'!H300</f>
        <v>0.111980906262515</v>
      </c>
      <c r="I300" s="6">
        <f>'質格差指数（労働）'!I300</f>
        <v>0.13161480581420801</v>
      </c>
    </row>
    <row r="301" spans="1:9" x14ac:dyDescent="0.15">
      <c r="A301" s="1">
        <v>13</v>
      </c>
      <c r="B301" s="1" t="s">
        <v>254</v>
      </c>
      <c r="C301" s="1">
        <v>22</v>
      </c>
      <c r="D301" s="1" t="s">
        <v>8</v>
      </c>
      <c r="E301" s="6">
        <f>'質格差指数（労働）'!E301</f>
        <v>0.1602352864326069</v>
      </c>
      <c r="F301" s="6">
        <f>'質格差指数（労働）'!F301</f>
        <v>0.25285471344625199</v>
      </c>
      <c r="G301" s="6">
        <f>'質格差指数（労働）'!G301</f>
        <v>0.22946889233300799</v>
      </c>
      <c r="H301" s="6">
        <f>'質格差指数（労働）'!H301</f>
        <v>0.19875452675060101</v>
      </c>
      <c r="I301" s="6">
        <f>'質格差指数（労働）'!I301</f>
        <v>0.203026513774451</v>
      </c>
    </row>
    <row r="302" spans="1:9" x14ac:dyDescent="0.15">
      <c r="A302" s="1">
        <v>13</v>
      </c>
      <c r="B302" s="1" t="s">
        <v>254</v>
      </c>
      <c r="C302" s="1">
        <v>23</v>
      </c>
      <c r="D302" s="1" t="s">
        <v>29</v>
      </c>
      <c r="E302" s="6">
        <f>'質格差指数（労働）'!E302</f>
        <v>0.1183688226368428</v>
      </c>
      <c r="F302" s="6">
        <f>'質格差指数（労働）'!F302</f>
        <v>0.122479368482157</v>
      </c>
      <c r="G302" s="6">
        <f>'質格差指数（労働）'!G302</f>
        <v>0.108756715069386</v>
      </c>
      <c r="H302" s="6">
        <f>'質格差指数（労働）'!H302</f>
        <v>8.66330797557959E-2</v>
      </c>
      <c r="I302" s="6">
        <f>'質格差指数（労働）'!I302</f>
        <v>6.6721440332744297E-2</v>
      </c>
    </row>
    <row r="303" spans="1:9" x14ac:dyDescent="0.15">
      <c r="A303" s="1">
        <v>14</v>
      </c>
      <c r="B303" s="1" t="s">
        <v>278</v>
      </c>
      <c r="C303" s="1">
        <v>1</v>
      </c>
      <c r="D303" s="1" t="s">
        <v>9</v>
      </c>
      <c r="E303" s="6">
        <f>'質格差指数（労働）'!E303</f>
        <v>0.45007098090923614</v>
      </c>
      <c r="F303" s="6">
        <f>'質格差指数（労働）'!F303</f>
        <v>0.19709682351899799</v>
      </c>
      <c r="G303" s="6">
        <f>'質格差指数（労働）'!G303</f>
        <v>0.35924231108989402</v>
      </c>
      <c r="H303" s="6">
        <f>'質格差指数（労働）'!H303</f>
        <v>0.38055643254094201</v>
      </c>
      <c r="I303" s="6">
        <f>'質格差指数（労働）'!I303</f>
        <v>0.36191374321423297</v>
      </c>
    </row>
    <row r="304" spans="1:9" x14ac:dyDescent="0.15">
      <c r="A304" s="1">
        <v>14</v>
      </c>
      <c r="B304" s="1" t="s">
        <v>278</v>
      </c>
      <c r="C304" s="1">
        <v>2</v>
      </c>
      <c r="D304" s="1" t="s">
        <v>10</v>
      </c>
      <c r="E304" s="6">
        <f>'質格差指数（労働）'!E304</f>
        <v>0.26484857238974019</v>
      </c>
      <c r="F304" s="6">
        <f>'質格差指数（労働）'!F304</f>
        <v>1.7764153880812199E-2</v>
      </c>
      <c r="G304" s="6">
        <f>'質格差指数（労働）'!G304</f>
        <v>-0.13099346231570999</v>
      </c>
      <c r="H304" s="6">
        <f>'質格差指数（労働）'!H304</f>
        <v>0.107895338579186</v>
      </c>
      <c r="I304" s="6">
        <f>'質格差指数（労働）'!I304</f>
        <v>-0.109656619842081</v>
      </c>
    </row>
    <row r="305" spans="1:9" x14ac:dyDescent="0.15">
      <c r="A305" s="1">
        <v>14</v>
      </c>
      <c r="B305" s="1" t="s">
        <v>105</v>
      </c>
      <c r="C305" s="1">
        <v>3</v>
      </c>
      <c r="D305" s="1" t="s">
        <v>17</v>
      </c>
      <c r="E305" s="6">
        <f>'質格差指数（労働）'!E305</f>
        <v>0.2961257304101752</v>
      </c>
      <c r="F305" s="6">
        <f>'質格差指数（労働）'!F305</f>
        <v>0.22767031017233999</v>
      </c>
      <c r="G305" s="6">
        <f>'質格差指数（労働）'!G305</f>
        <v>0.19906039022962799</v>
      </c>
      <c r="H305" s="6">
        <f>'質格差指数（労働）'!H305</f>
        <v>0.14163501744252899</v>
      </c>
      <c r="I305" s="6">
        <f>'質格差指数（労働）'!I305</f>
        <v>0.12523723910345899</v>
      </c>
    </row>
    <row r="306" spans="1:9" x14ac:dyDescent="0.15">
      <c r="A306" s="1">
        <v>14</v>
      </c>
      <c r="B306" s="1" t="s">
        <v>105</v>
      </c>
      <c r="C306" s="1">
        <v>4</v>
      </c>
      <c r="D306" s="1" t="s">
        <v>18</v>
      </c>
      <c r="E306" s="6">
        <f>'質格差指数（労働）'!E306</f>
        <v>0.33542485031851665</v>
      </c>
      <c r="F306" s="6">
        <f>'質格差指数（労働）'!F306</f>
        <v>0.135231505099005</v>
      </c>
      <c r="G306" s="6">
        <f>'質格差指数（労働）'!G306</f>
        <v>0.18882500103026101</v>
      </c>
      <c r="H306" s="6">
        <f>'質格差指数（労働）'!H306</f>
        <v>0.16220188963974899</v>
      </c>
      <c r="I306" s="6">
        <f>'質格差指数（労働）'!I306</f>
        <v>0.15542421654019201</v>
      </c>
    </row>
    <row r="307" spans="1:9" x14ac:dyDescent="0.15">
      <c r="A307" s="1">
        <v>14</v>
      </c>
      <c r="B307" s="1" t="s">
        <v>105</v>
      </c>
      <c r="C307" s="1">
        <v>5</v>
      </c>
      <c r="D307" s="1" t="s">
        <v>19</v>
      </c>
      <c r="E307" s="6">
        <f>'質格差指数（労働）'!E307</f>
        <v>0.11576381703715026</v>
      </c>
      <c r="F307" s="6">
        <f>'質格差指数（労働）'!F307</f>
        <v>-1.92282360694731E-2</v>
      </c>
      <c r="G307" s="6">
        <f>'質格差指数（労働）'!G307</f>
        <v>-1.6082743864061801E-2</v>
      </c>
      <c r="H307" s="6">
        <f>'質格差指数（労働）'!H307</f>
        <v>-7.1707558920876699E-2</v>
      </c>
      <c r="I307" s="6">
        <f>'質格差指数（労働）'!I307</f>
        <v>-0.12198676135684999</v>
      </c>
    </row>
    <row r="308" spans="1:9" x14ac:dyDescent="0.15">
      <c r="A308" s="1">
        <v>14</v>
      </c>
      <c r="B308" s="1" t="s">
        <v>105</v>
      </c>
      <c r="C308" s="1">
        <v>6</v>
      </c>
      <c r="D308" s="1" t="s">
        <v>3</v>
      </c>
      <c r="E308" s="6">
        <f>'質格差指数（労働）'!E308</f>
        <v>0.10607949974575971</v>
      </c>
      <c r="F308" s="6">
        <f>'質格差指数（労働）'!F308</f>
        <v>-2.3476945299546199E-2</v>
      </c>
      <c r="G308" s="6">
        <f>'質格差指数（労働）'!G308</f>
        <v>6.1021286763220904E-3</v>
      </c>
      <c r="H308" s="6">
        <f>'質格差指数（労働）'!H308</f>
        <v>1.07859599333544E-2</v>
      </c>
      <c r="I308" s="6">
        <f>'質格差指数（労働）'!I308</f>
        <v>7.1255290530425298E-3</v>
      </c>
    </row>
    <row r="309" spans="1:9" x14ac:dyDescent="0.15">
      <c r="A309" s="1">
        <v>14</v>
      </c>
      <c r="B309" s="1" t="s">
        <v>105</v>
      </c>
      <c r="C309" s="1">
        <v>7</v>
      </c>
      <c r="D309" s="1" t="s">
        <v>20</v>
      </c>
      <c r="E309" s="6">
        <f>'質格差指数（労働）'!E309</f>
        <v>-2.8687971323744191E-2</v>
      </c>
      <c r="F309" s="6">
        <f>'質格差指数（労働）'!F309</f>
        <v>-0.75400839336246905</v>
      </c>
      <c r="G309" s="6">
        <f>'質格差指数（労働）'!G309</f>
        <v>-0.66789916551112904</v>
      </c>
      <c r="H309" s="6">
        <f>'質格差指数（労働）'!H309</f>
        <v>-0.58468466562869104</v>
      </c>
      <c r="I309" s="6">
        <f>'質格差指数（労働）'!I309</f>
        <v>-0.54886297412053497</v>
      </c>
    </row>
    <row r="310" spans="1:9" x14ac:dyDescent="0.15">
      <c r="A310" s="1">
        <v>14</v>
      </c>
      <c r="B310" s="1" t="s">
        <v>105</v>
      </c>
      <c r="C310" s="1">
        <v>8</v>
      </c>
      <c r="D310" s="1" t="s">
        <v>21</v>
      </c>
      <c r="E310" s="6">
        <f>'質格差指数（労働）'!E310</f>
        <v>0.18537682393874183</v>
      </c>
      <c r="F310" s="6">
        <f>'質格差指数（労働）'!F310</f>
        <v>0.169267767483533</v>
      </c>
      <c r="G310" s="6">
        <f>'質格差指数（労働）'!G310</f>
        <v>0.11898960631526501</v>
      </c>
      <c r="H310" s="6">
        <f>'質格差指数（労働）'!H310</f>
        <v>0.10643329360596999</v>
      </c>
      <c r="I310" s="6">
        <f>'質格差指数（労働）'!I310</f>
        <v>0.124391965233986</v>
      </c>
    </row>
    <row r="311" spans="1:9" x14ac:dyDescent="0.15">
      <c r="A311" s="1">
        <v>14</v>
      </c>
      <c r="B311" s="1" t="s">
        <v>105</v>
      </c>
      <c r="C311" s="1">
        <v>9</v>
      </c>
      <c r="D311" s="1" t="s">
        <v>22</v>
      </c>
      <c r="E311" s="6">
        <f>'質格差指数（労働）'!E311</f>
        <v>0.14502238749271529</v>
      </c>
      <c r="F311" s="6">
        <f>'質格差指数（労働）'!F311</f>
        <v>3.8850698947420402E-2</v>
      </c>
      <c r="G311" s="6">
        <f>'質格差指数（労働）'!G311</f>
        <v>4.2982917413157698E-2</v>
      </c>
      <c r="H311" s="6">
        <f>'質格差指数（労働）'!H311</f>
        <v>-7.7799949046857301E-3</v>
      </c>
      <c r="I311" s="6">
        <f>'質格差指数（労働）'!I311</f>
        <v>8.1900384896080904E-3</v>
      </c>
    </row>
    <row r="312" spans="1:9" x14ac:dyDescent="0.15">
      <c r="A312" s="1">
        <v>14</v>
      </c>
      <c r="B312" s="1" t="s">
        <v>105</v>
      </c>
      <c r="C312" s="1">
        <v>10</v>
      </c>
      <c r="D312" s="1" t="s">
        <v>23</v>
      </c>
      <c r="E312" s="6">
        <f>'質格差指数（労働）'!E312</f>
        <v>0.13376530367835623</v>
      </c>
      <c r="F312" s="6">
        <f>'質格差指数（労働）'!F312</f>
        <v>0.11940596706682401</v>
      </c>
      <c r="G312" s="6">
        <f>'質格差指数（労働）'!G312</f>
        <v>0.10652615278627001</v>
      </c>
      <c r="H312" s="6">
        <f>'質格差指数（労働）'!H312</f>
        <v>9.1977986258887603E-2</v>
      </c>
      <c r="I312" s="6">
        <f>'質格差指数（労働）'!I312</f>
        <v>8.6072218508124604E-2</v>
      </c>
    </row>
    <row r="313" spans="1:9" x14ac:dyDescent="0.15">
      <c r="A313" s="1">
        <v>14</v>
      </c>
      <c r="B313" s="1" t="s">
        <v>105</v>
      </c>
      <c r="C313" s="1">
        <v>11</v>
      </c>
      <c r="D313" s="1" t="s">
        <v>24</v>
      </c>
      <c r="E313" s="6">
        <f>'質格差指数（労働）'!E313</f>
        <v>0.1190229312089081</v>
      </c>
      <c r="F313" s="6">
        <f>'質格差指数（労働）'!F313</f>
        <v>0.12355313848453101</v>
      </c>
      <c r="G313" s="6">
        <f>'質格差指数（労働）'!G313</f>
        <v>0.131345064357032</v>
      </c>
      <c r="H313" s="6">
        <f>'質格差指数（労働）'!H313</f>
        <v>0.13054977293158501</v>
      </c>
      <c r="I313" s="6">
        <f>'質格差指数（労働）'!I313</f>
        <v>0.16218968750114299</v>
      </c>
    </row>
    <row r="314" spans="1:9" x14ac:dyDescent="0.15">
      <c r="A314" s="1">
        <v>14</v>
      </c>
      <c r="B314" s="1" t="s">
        <v>105</v>
      </c>
      <c r="C314" s="1">
        <v>12</v>
      </c>
      <c r="D314" s="1" t="s">
        <v>25</v>
      </c>
      <c r="E314" s="6">
        <f>'質格差指数（労働）'!E314</f>
        <v>0.4227094444661777</v>
      </c>
      <c r="F314" s="6">
        <f>'質格差指数（労働）'!F314</f>
        <v>0.30460806130197199</v>
      </c>
      <c r="G314" s="6">
        <f>'質格差指数（労働）'!G314</f>
        <v>0.29631886239523803</v>
      </c>
      <c r="H314" s="6">
        <f>'質格差指数（労働）'!H314</f>
        <v>0.29490828650002499</v>
      </c>
      <c r="I314" s="6">
        <f>'質格差指数（労働）'!I314</f>
        <v>0.28253808737774799</v>
      </c>
    </row>
    <row r="315" spans="1:9" x14ac:dyDescent="0.15">
      <c r="A315" s="1">
        <v>14</v>
      </c>
      <c r="B315" s="1" t="s">
        <v>105</v>
      </c>
      <c r="C315" s="1">
        <v>13</v>
      </c>
      <c r="D315" s="1" t="s">
        <v>26</v>
      </c>
      <c r="E315" s="6">
        <f>'質格差指数（労働）'!E315</f>
        <v>0.11370948207342264</v>
      </c>
      <c r="F315" s="6">
        <f>'質格差指数（労働）'!F315</f>
        <v>5.17725864440646E-2</v>
      </c>
      <c r="G315" s="6">
        <f>'質格差指数（労働）'!G315</f>
        <v>0.104302202971793</v>
      </c>
      <c r="H315" s="6">
        <f>'質格差指数（労働）'!H315</f>
        <v>0.13830966650069701</v>
      </c>
      <c r="I315" s="6">
        <f>'質格差指数（労働）'!I315</f>
        <v>0.15523619279161299</v>
      </c>
    </row>
    <row r="316" spans="1:9" x14ac:dyDescent="0.15">
      <c r="A316" s="1">
        <v>14</v>
      </c>
      <c r="B316" s="1" t="s">
        <v>105</v>
      </c>
      <c r="C316" s="1">
        <v>14</v>
      </c>
      <c r="D316" s="1" t="s">
        <v>27</v>
      </c>
      <c r="E316" s="6">
        <f>'質格差指数（労働）'!E316</f>
        <v>9.2944926370187794E-2</v>
      </c>
      <c r="F316" s="6">
        <f>'質格差指数（労働）'!F316</f>
        <v>-0.19977945692285501</v>
      </c>
      <c r="G316" s="6">
        <f>'質格差指数（労働）'!G316</f>
        <v>-9.6249155538217206E-3</v>
      </c>
      <c r="H316" s="6">
        <f>'質格差指数（労働）'!H316</f>
        <v>7.84125636110811E-3</v>
      </c>
      <c r="I316" s="6">
        <f>'質格差指数（労働）'!I316</f>
        <v>0.34387185868492798</v>
      </c>
    </row>
    <row r="317" spans="1:9" x14ac:dyDescent="0.15">
      <c r="A317" s="1">
        <v>14</v>
      </c>
      <c r="B317" s="1" t="s">
        <v>105</v>
      </c>
      <c r="C317" s="1">
        <v>15</v>
      </c>
      <c r="D317" s="1" t="s">
        <v>28</v>
      </c>
      <c r="E317" s="6">
        <f>'質格差指数（労働）'!E317</f>
        <v>0.23378993806471376</v>
      </c>
      <c r="F317" s="6">
        <f>'質格差指数（労働）'!F317</f>
        <v>0.16676637474199499</v>
      </c>
      <c r="G317" s="6">
        <f>'質格差指数（労働）'!G317</f>
        <v>0.14350224961468599</v>
      </c>
      <c r="H317" s="6">
        <f>'質格差指数（労働）'!H317</f>
        <v>0.136082203449223</v>
      </c>
      <c r="I317" s="6">
        <f>'質格差指数（労働）'!I317</f>
        <v>0.104572673443157</v>
      </c>
    </row>
    <row r="318" spans="1:9" x14ac:dyDescent="0.15">
      <c r="A318" s="1">
        <v>14</v>
      </c>
      <c r="B318" s="1" t="s">
        <v>278</v>
      </c>
      <c r="C318" s="1">
        <v>16</v>
      </c>
      <c r="D318" s="1" t="s">
        <v>11</v>
      </c>
      <c r="E318" s="6">
        <f>'質格差指数（労働）'!E318</f>
        <v>0.12198397641203193</v>
      </c>
      <c r="F318" s="6">
        <f>'質格差指数（労働）'!F318</f>
        <v>0.113124518949556</v>
      </c>
      <c r="G318" s="6">
        <f>'質格差指数（労働）'!G318</f>
        <v>9.0555640876318594E-2</v>
      </c>
      <c r="H318" s="6">
        <f>'質格差指数（労働）'!H318</f>
        <v>7.5319574219622903E-2</v>
      </c>
      <c r="I318" s="6">
        <f>'質格差指数（労働）'!I318</f>
        <v>6.5705256469484899E-2</v>
      </c>
    </row>
    <row r="319" spans="1:9" x14ac:dyDescent="0.15">
      <c r="A319" s="1">
        <v>14</v>
      </c>
      <c r="B319" s="1" t="s">
        <v>278</v>
      </c>
      <c r="C319" s="1">
        <v>17</v>
      </c>
      <c r="D319" s="1" t="s">
        <v>12</v>
      </c>
      <c r="E319" s="6">
        <f>'質格差指数（労働）'!E319</f>
        <v>2.4405280563332972E-2</v>
      </c>
      <c r="F319" s="6">
        <f>'質格差指数（労働）'!F319</f>
        <v>3.54962375717396E-2</v>
      </c>
      <c r="G319" s="6">
        <f>'質格差指数（労働）'!G319</f>
        <v>9.5969277427988595E-2</v>
      </c>
      <c r="H319" s="6">
        <f>'質格差指数（労働）'!H319</f>
        <v>7.7421457788806797E-2</v>
      </c>
      <c r="I319" s="6">
        <f>'質格差指数（労働）'!I319</f>
        <v>4.8354253403605003E-2</v>
      </c>
    </row>
    <row r="320" spans="1:9" x14ac:dyDescent="0.15">
      <c r="A320" s="1">
        <v>14</v>
      </c>
      <c r="B320" s="1" t="s">
        <v>278</v>
      </c>
      <c r="C320" s="1">
        <v>18</v>
      </c>
      <c r="D320" s="1" t="s">
        <v>13</v>
      </c>
      <c r="E320" s="6">
        <f>'質格差指数（労働）'!E320</f>
        <v>0.25520491613828034</v>
      </c>
      <c r="F320" s="6">
        <f>'質格差指数（労働）'!F320</f>
        <v>0.123452219178249</v>
      </c>
      <c r="G320" s="6">
        <f>'質格差指数（労働）'!G320</f>
        <v>0.120422104107665</v>
      </c>
      <c r="H320" s="6">
        <f>'質格差指数（労働）'!H320</f>
        <v>0.115849054646062</v>
      </c>
      <c r="I320" s="6">
        <f>'質格差指数（労働）'!I320</f>
        <v>0.129167377871335</v>
      </c>
    </row>
    <row r="321" spans="1:9" x14ac:dyDescent="0.15">
      <c r="A321" s="1">
        <v>14</v>
      </c>
      <c r="B321" s="1" t="s">
        <v>278</v>
      </c>
      <c r="C321" s="1">
        <v>19</v>
      </c>
      <c r="D321" s="1" t="s">
        <v>14</v>
      </c>
      <c r="E321" s="6">
        <f>'質格差指数（労働）'!E321</f>
        <v>7.1842079270717313E-2</v>
      </c>
      <c r="F321" s="6">
        <f>'質格差指数（労働）'!F321</f>
        <v>1.6896399900588398E-2</v>
      </c>
      <c r="G321" s="6">
        <f>'質格差指数（労働）'!G321</f>
        <v>2.8677142570777501E-2</v>
      </c>
      <c r="H321" s="6">
        <f>'質格差指数（労働）'!H321</f>
        <v>1.75852475688245E-2</v>
      </c>
      <c r="I321" s="6">
        <f>'質格差指数（労働）'!I321</f>
        <v>1.4706609336891101E-2</v>
      </c>
    </row>
    <row r="322" spans="1:9" x14ac:dyDescent="0.15">
      <c r="A322" s="1">
        <v>14</v>
      </c>
      <c r="B322" s="1" t="s">
        <v>278</v>
      </c>
      <c r="C322" s="1">
        <v>20</v>
      </c>
      <c r="D322" s="1" t="s">
        <v>15</v>
      </c>
      <c r="E322" s="6">
        <f>'質格差指数（労働）'!E322</f>
        <v>0.27183830506600837</v>
      </c>
      <c r="F322" s="6">
        <f>'質格差指数（労働）'!F322</f>
        <v>3.4614599961044303E-2</v>
      </c>
      <c r="G322" s="6">
        <f>'質格差指数（労働）'!G322</f>
        <v>7.8831587523163105E-2</v>
      </c>
      <c r="H322" s="6">
        <f>'質格差指数（労働）'!H322</f>
        <v>9.3380259680319697E-2</v>
      </c>
      <c r="I322" s="6">
        <f>'質格差指数（労働）'!I322</f>
        <v>8.0366582679659307E-2</v>
      </c>
    </row>
    <row r="323" spans="1:9" x14ac:dyDescent="0.15">
      <c r="A323" s="1">
        <v>14</v>
      </c>
      <c r="B323" s="1" t="s">
        <v>278</v>
      </c>
      <c r="C323" s="1">
        <v>21</v>
      </c>
      <c r="D323" s="1" t="s">
        <v>16</v>
      </c>
      <c r="E323" s="6">
        <f>'質格差指数（労働）'!E323</f>
        <v>4.8567054080447231E-2</v>
      </c>
      <c r="F323" s="6">
        <f>'質格差指数（労働）'!F323</f>
        <v>4.0654161225496699E-2</v>
      </c>
      <c r="G323" s="6">
        <f>'質格差指数（労働）'!G323</f>
        <v>3.6665754791791898E-2</v>
      </c>
      <c r="H323" s="6">
        <f>'質格差指数（労働）'!H323</f>
        <v>3.6325759662673797E-2</v>
      </c>
      <c r="I323" s="6">
        <f>'質格差指数（労働）'!I323</f>
        <v>5.2285532801991601E-2</v>
      </c>
    </row>
    <row r="324" spans="1:9" x14ac:dyDescent="0.15">
      <c r="A324" s="1">
        <v>14</v>
      </c>
      <c r="B324" s="1" t="s">
        <v>103</v>
      </c>
      <c r="C324" s="1">
        <v>22</v>
      </c>
      <c r="D324" s="1" t="s">
        <v>8</v>
      </c>
      <c r="E324" s="6">
        <f>'質格差指数（労働）'!E324</f>
        <v>0.14462179910173709</v>
      </c>
      <c r="F324" s="6">
        <f>'質格差指数（労働）'!F324</f>
        <v>0.112600110381622</v>
      </c>
      <c r="G324" s="6">
        <f>'質格差指数（労働）'!G324</f>
        <v>0.120339456358129</v>
      </c>
      <c r="H324" s="6">
        <f>'質格差指数（労働）'!H324</f>
        <v>0.12055373266785099</v>
      </c>
      <c r="I324" s="6">
        <f>'質格差指数（労働）'!I324</f>
        <v>0.11987381941969601</v>
      </c>
    </row>
    <row r="325" spans="1:9" x14ac:dyDescent="0.15">
      <c r="A325" s="1">
        <v>14</v>
      </c>
      <c r="B325" s="1" t="s">
        <v>103</v>
      </c>
      <c r="C325" s="1">
        <v>23</v>
      </c>
      <c r="D325" s="1" t="s">
        <v>29</v>
      </c>
      <c r="E325" s="6">
        <f>'質格差指数（労働）'!E325</f>
        <v>7.5767381216078997E-2</v>
      </c>
      <c r="F325" s="6">
        <f>'質格差指数（労働）'!F325</f>
        <v>3.7500002194654103E-2</v>
      </c>
      <c r="G325" s="6">
        <f>'質格差指数（労働）'!G325</f>
        <v>5.2528433631277002E-2</v>
      </c>
      <c r="H325" s="6">
        <f>'質格差指数（労働）'!H325</f>
        <v>6.7809269807337105E-2</v>
      </c>
      <c r="I325" s="6">
        <f>'質格差指数（労働）'!I325</f>
        <v>4.67043691234037E-2</v>
      </c>
    </row>
    <row r="326" spans="1:9" x14ac:dyDescent="0.15">
      <c r="A326" s="1">
        <v>15</v>
      </c>
      <c r="B326" s="1" t="s">
        <v>107</v>
      </c>
      <c r="C326" s="1">
        <v>1</v>
      </c>
      <c r="D326" s="1" t="s">
        <v>9</v>
      </c>
      <c r="E326" s="6">
        <f>'質格差指数（労働）'!E326</f>
        <v>-0.18986659986300047</v>
      </c>
      <c r="F326" s="6">
        <f>'質格差指数（労働）'!F326</f>
        <v>-4.8142625576431598E-2</v>
      </c>
      <c r="G326" s="6">
        <f>'質格差指数（労働）'!G326</f>
        <v>-7.7848815912860705E-2</v>
      </c>
      <c r="H326" s="6">
        <f>'質格差指数（労働）'!H326</f>
        <v>-1.4508701600918401E-2</v>
      </c>
      <c r="I326" s="6">
        <f>'質格差指数（労働）'!I326</f>
        <v>6.1698655522827703E-2</v>
      </c>
    </row>
    <row r="327" spans="1:9" x14ac:dyDescent="0.15">
      <c r="A327" s="1">
        <v>15</v>
      </c>
      <c r="B327" s="1" t="s">
        <v>107</v>
      </c>
      <c r="C327" s="1">
        <v>2</v>
      </c>
      <c r="D327" s="1" t="s">
        <v>10</v>
      </c>
      <c r="E327" s="6">
        <f>'質格差指数（労働）'!E327</f>
        <v>0.11536281164694329</v>
      </c>
      <c r="F327" s="6">
        <f>'質格差指数（労働）'!F327</f>
        <v>-7.3521705089589107E-2</v>
      </c>
      <c r="G327" s="6">
        <f>'質格差指数（労働）'!G327</f>
        <v>-9.7646743956387505E-2</v>
      </c>
      <c r="H327" s="6">
        <f>'質格差指数（労働）'!H327</f>
        <v>-0.244471295586424</v>
      </c>
      <c r="I327" s="6">
        <f>'質格差指数（労働）'!I327</f>
        <v>-0.45741596386510602</v>
      </c>
    </row>
    <row r="328" spans="1:9" x14ac:dyDescent="0.15">
      <c r="A328" s="1">
        <v>15</v>
      </c>
      <c r="B328" s="1" t="s">
        <v>108</v>
      </c>
      <c r="C328" s="1">
        <v>3</v>
      </c>
      <c r="D328" s="1" t="s">
        <v>17</v>
      </c>
      <c r="E328" s="6">
        <f>'質格差指数（労働）'!E328</f>
        <v>-2.9259365448492045E-3</v>
      </c>
      <c r="F328" s="6">
        <f>'質格差指数（労働）'!F328</f>
        <v>3.2652609733191999E-2</v>
      </c>
      <c r="G328" s="6">
        <f>'質格差指数（労働）'!G328</f>
        <v>2.6771333477416701E-2</v>
      </c>
      <c r="H328" s="6">
        <f>'質格差指数（労働）'!H328</f>
        <v>3.60275247216802E-2</v>
      </c>
      <c r="I328" s="6">
        <f>'質格差指数（労働）'!I328</f>
        <v>4.5572882336739499E-2</v>
      </c>
    </row>
    <row r="329" spans="1:9" x14ac:dyDescent="0.15">
      <c r="A329" s="1">
        <v>15</v>
      </c>
      <c r="B329" s="1" t="s">
        <v>108</v>
      </c>
      <c r="C329" s="1">
        <v>4</v>
      </c>
      <c r="D329" s="1" t="s">
        <v>18</v>
      </c>
      <c r="E329" s="6">
        <f>'質格差指数（労働）'!E329</f>
        <v>6.8635072901879507E-2</v>
      </c>
      <c r="F329" s="6">
        <f>'質格差指数（労働）'!F329</f>
        <v>0.12600704305794899</v>
      </c>
      <c r="G329" s="6">
        <f>'質格差指数（労働）'!G329</f>
        <v>9.7927514656612993E-2</v>
      </c>
      <c r="H329" s="6">
        <f>'質格差指数（労働）'!H329</f>
        <v>7.7651847858233106E-2</v>
      </c>
      <c r="I329" s="6">
        <f>'質格差指数（労働）'!I329</f>
        <v>-1.8829471113158601E-2</v>
      </c>
    </row>
    <row r="330" spans="1:9" x14ac:dyDescent="0.15">
      <c r="A330" s="1">
        <v>15</v>
      </c>
      <c r="B330" s="1" t="s">
        <v>108</v>
      </c>
      <c r="C330" s="1">
        <v>5</v>
      </c>
      <c r="D330" s="1" t="s">
        <v>19</v>
      </c>
      <c r="E330" s="6">
        <f>'質格差指数（労働）'!E330</f>
        <v>1.5036113843676242E-2</v>
      </c>
      <c r="F330" s="6">
        <f>'質格差指数（労働）'!F330</f>
        <v>-8.3905365204500204E-2</v>
      </c>
      <c r="G330" s="6">
        <f>'質格差指数（労働）'!G330</f>
        <v>-7.2140945262997094E-2</v>
      </c>
      <c r="H330" s="6">
        <f>'質格差指数（労働）'!H330</f>
        <v>-0.108120003946926</v>
      </c>
      <c r="I330" s="6">
        <f>'質格差指数（労働）'!I330</f>
        <v>-0.13017287993756699</v>
      </c>
    </row>
    <row r="331" spans="1:9" x14ac:dyDescent="0.15">
      <c r="A331" s="1">
        <v>15</v>
      </c>
      <c r="B331" s="1" t="s">
        <v>108</v>
      </c>
      <c r="C331" s="1">
        <v>6</v>
      </c>
      <c r="D331" s="1" t="s">
        <v>3</v>
      </c>
      <c r="E331" s="6">
        <f>'質格差指数（労働）'!E331</f>
        <v>0.20105147267419132</v>
      </c>
      <c r="F331" s="6">
        <f>'質格差指数（労働）'!F331</f>
        <v>3.54774520435618E-2</v>
      </c>
      <c r="G331" s="6">
        <f>'質格差指数（労働）'!G331</f>
        <v>2.1037665260734299E-2</v>
      </c>
      <c r="H331" s="6">
        <f>'質格差指数（労働）'!H331</f>
        <v>-1.7044186572882002E-2</v>
      </c>
      <c r="I331" s="6">
        <f>'質格差指数（労働）'!I331</f>
        <v>-5.1541569868500697E-2</v>
      </c>
    </row>
    <row r="332" spans="1:9" x14ac:dyDescent="0.15">
      <c r="A332" s="1">
        <v>15</v>
      </c>
      <c r="B332" s="1" t="s">
        <v>108</v>
      </c>
      <c r="C332" s="1">
        <v>7</v>
      </c>
      <c r="D332" s="1" t="s">
        <v>20</v>
      </c>
      <c r="E332" s="6">
        <f>'質格差指数（労働）'!E332</f>
        <v>-0.2797310668563644</v>
      </c>
      <c r="F332" s="6">
        <f>'質格差指数（労働）'!F332</f>
        <v>-1.16462225315102</v>
      </c>
      <c r="G332" s="6">
        <f>'質格差指数（労働）'!G332</f>
        <v>-0.76601974279140195</v>
      </c>
      <c r="H332" s="6">
        <f>'質格差指数（労働）'!H332</f>
        <v>-0.56117948504749005</v>
      </c>
      <c r="I332" s="6">
        <f>'質格差指数（労働）'!I332</f>
        <v>-0.416646004246846</v>
      </c>
    </row>
    <row r="333" spans="1:9" x14ac:dyDescent="0.15">
      <c r="A333" s="1">
        <v>15</v>
      </c>
      <c r="B333" s="1" t="s">
        <v>108</v>
      </c>
      <c r="C333" s="1">
        <v>8</v>
      </c>
      <c r="D333" s="1" t="s">
        <v>21</v>
      </c>
      <c r="E333" s="6">
        <f>'質格差指数（労働）'!E333</f>
        <v>1.382395407801768E-2</v>
      </c>
      <c r="F333" s="6">
        <f>'質格差指数（労働）'!F333</f>
        <v>3.24471799459383E-2</v>
      </c>
      <c r="G333" s="6">
        <f>'質格差指数（労働）'!G333</f>
        <v>5.7180917467998603E-2</v>
      </c>
      <c r="H333" s="6">
        <f>'質格差指数（労働）'!H333</f>
        <v>6.5643974970037794E-2</v>
      </c>
      <c r="I333" s="6">
        <f>'質格差指数（労働）'!I333</f>
        <v>-1.1868168896478799E-2</v>
      </c>
    </row>
    <row r="334" spans="1:9" x14ac:dyDescent="0.15">
      <c r="A334" s="1">
        <v>15</v>
      </c>
      <c r="B334" s="1" t="s">
        <v>108</v>
      </c>
      <c r="C334" s="1">
        <v>9</v>
      </c>
      <c r="D334" s="1" t="s">
        <v>22</v>
      </c>
      <c r="E334" s="6">
        <f>'質格差指数（労働）'!E334</f>
        <v>2.6963427806184929E-2</v>
      </c>
      <c r="F334" s="6">
        <f>'質格差指数（労働）'!F334</f>
        <v>-5.5405015940626703E-2</v>
      </c>
      <c r="G334" s="6">
        <f>'質格差指数（労働）'!G334</f>
        <v>-4.3345075079520297E-2</v>
      </c>
      <c r="H334" s="6">
        <f>'質格差指数（労働）'!H334</f>
        <v>-0.146710739365457</v>
      </c>
      <c r="I334" s="6">
        <f>'質格差指数（労働）'!I334</f>
        <v>-5.0877914795783297E-2</v>
      </c>
    </row>
    <row r="335" spans="1:9" x14ac:dyDescent="0.15">
      <c r="A335" s="1">
        <v>15</v>
      </c>
      <c r="B335" s="1" t="s">
        <v>108</v>
      </c>
      <c r="C335" s="1">
        <v>10</v>
      </c>
      <c r="D335" s="1" t="s">
        <v>23</v>
      </c>
      <c r="E335" s="6">
        <f>'質格差指数（労働）'!E335</f>
        <v>-8.4106519190033119E-2</v>
      </c>
      <c r="F335" s="6">
        <f>'質格差指数（労働）'!F335</f>
        <v>-7.1207117498543401E-2</v>
      </c>
      <c r="G335" s="6">
        <f>'質格差指数（労働）'!G335</f>
        <v>-4.9166415361988201E-2</v>
      </c>
      <c r="H335" s="6">
        <f>'質格差指数（労働）'!H335</f>
        <v>-4.0655782329421401E-2</v>
      </c>
      <c r="I335" s="6">
        <f>'質格差指数（労働）'!I335</f>
        <v>-4.4015612398255799E-2</v>
      </c>
    </row>
    <row r="336" spans="1:9" x14ac:dyDescent="0.15">
      <c r="A336" s="1">
        <v>15</v>
      </c>
      <c r="B336" s="1" t="s">
        <v>108</v>
      </c>
      <c r="C336" s="1">
        <v>11</v>
      </c>
      <c r="D336" s="1" t="s">
        <v>24</v>
      </c>
      <c r="E336" s="6">
        <f>'質格差指数（労働）'!E336</f>
        <v>8.4051806456706003E-3</v>
      </c>
      <c r="F336" s="6">
        <f>'質格差指数（労働）'!F336</f>
        <v>-3.5216014476033598E-2</v>
      </c>
      <c r="G336" s="6">
        <f>'質格差指数（労働）'!G336</f>
        <v>-9.6606674614877503E-3</v>
      </c>
      <c r="H336" s="6">
        <f>'質格差指数（労働）'!H336</f>
        <v>2.6938049368513701E-2</v>
      </c>
      <c r="I336" s="6">
        <f>'質格差指数（労働）'!I336</f>
        <v>3.7148385341256002E-2</v>
      </c>
    </row>
    <row r="337" spans="1:9" x14ac:dyDescent="0.15">
      <c r="A337" s="1">
        <v>15</v>
      </c>
      <c r="B337" s="1" t="s">
        <v>108</v>
      </c>
      <c r="C337" s="1">
        <v>12</v>
      </c>
      <c r="D337" s="1" t="s">
        <v>25</v>
      </c>
      <c r="E337" s="6">
        <f>'質格差指数（労働）'!E337</f>
        <v>3.8685913922854837E-2</v>
      </c>
      <c r="F337" s="6">
        <f>'質格差指数（労働）'!F337</f>
        <v>-4.3311860989425202E-2</v>
      </c>
      <c r="G337" s="6">
        <f>'質格差指数（労働）'!G337</f>
        <v>-6.5046626090836904E-2</v>
      </c>
      <c r="H337" s="6">
        <f>'質格差指数（労働）'!H337</f>
        <v>-2.0496340736770102E-2</v>
      </c>
      <c r="I337" s="6">
        <f>'質格差指数（労働）'!I337</f>
        <v>1.55536645847777E-2</v>
      </c>
    </row>
    <row r="338" spans="1:9" x14ac:dyDescent="0.15">
      <c r="A338" s="1">
        <v>15</v>
      </c>
      <c r="B338" s="1" t="s">
        <v>108</v>
      </c>
      <c r="C338" s="1">
        <v>13</v>
      </c>
      <c r="D338" s="1" t="s">
        <v>26</v>
      </c>
      <c r="E338" s="6">
        <f>'質格差指数（労働）'!E338</f>
        <v>0.12036555618911819</v>
      </c>
      <c r="F338" s="6">
        <f>'質格差指数（労働）'!F338</f>
        <v>-5.6874236310301097E-3</v>
      </c>
      <c r="G338" s="6">
        <f>'質格差指数（労働）'!G338</f>
        <v>-5.4062422464391899E-2</v>
      </c>
      <c r="H338" s="6">
        <f>'質格差指数（労働）'!H338</f>
        <v>-4.1284981796981798E-2</v>
      </c>
      <c r="I338" s="6">
        <f>'質格差指数（労働）'!I338</f>
        <v>-4.7239584571842498E-2</v>
      </c>
    </row>
    <row r="339" spans="1:9" x14ac:dyDescent="0.15">
      <c r="A339" s="1">
        <v>15</v>
      </c>
      <c r="B339" s="1" t="s">
        <v>108</v>
      </c>
      <c r="C339" s="1">
        <v>14</v>
      </c>
      <c r="D339" s="1" t="s">
        <v>27</v>
      </c>
      <c r="E339" s="6">
        <f>'質格差指数（労働）'!E339</f>
        <v>-0.16888211797320335</v>
      </c>
      <c r="F339" s="6">
        <f>'質格差指数（労働）'!F339</f>
        <v>-0.456364495171179</v>
      </c>
      <c r="G339" s="6">
        <f>'質格差指数（労働）'!G339</f>
        <v>-0.262074221865782</v>
      </c>
      <c r="H339" s="6">
        <f>'質格差指数（労働）'!H339</f>
        <v>-0.22799945428659699</v>
      </c>
      <c r="I339" s="6">
        <f>'質格差指数（労働）'!I339</f>
        <v>0.13586490310159599</v>
      </c>
    </row>
    <row r="340" spans="1:9" x14ac:dyDescent="0.15">
      <c r="A340" s="1">
        <v>15</v>
      </c>
      <c r="B340" s="1" t="s">
        <v>108</v>
      </c>
      <c r="C340" s="1">
        <v>15</v>
      </c>
      <c r="D340" s="1" t="s">
        <v>28</v>
      </c>
      <c r="E340" s="6">
        <f>'質格差指数（労働）'!E340</f>
        <v>8.3664821323642981E-3</v>
      </c>
      <c r="F340" s="6">
        <f>'質格差指数（労働）'!F340</f>
        <v>1.6927712983808699E-2</v>
      </c>
      <c r="G340" s="6">
        <f>'質格差指数（労働）'!G340</f>
        <v>2.3192331875464399E-2</v>
      </c>
      <c r="H340" s="6">
        <f>'質格差指数（労働）'!H340</f>
        <v>7.2330101636001697E-3</v>
      </c>
      <c r="I340" s="6">
        <f>'質格差指数（労働）'!I340</f>
        <v>6.4898731625183904E-3</v>
      </c>
    </row>
    <row r="341" spans="1:9" x14ac:dyDescent="0.15">
      <c r="A341" s="1">
        <v>15</v>
      </c>
      <c r="B341" s="1" t="s">
        <v>279</v>
      </c>
      <c r="C341" s="1">
        <v>16</v>
      </c>
      <c r="D341" s="1" t="s">
        <v>11</v>
      </c>
      <c r="E341" s="6">
        <f>'質格差指数（労働）'!E341</f>
        <v>4.66070393409008E-3</v>
      </c>
      <c r="F341" s="6">
        <f>'質格差指数（労働）'!F341</f>
        <v>2.2768157388859001E-2</v>
      </c>
      <c r="G341" s="6">
        <f>'質格差指数（労働）'!G341</f>
        <v>2.9778640970217998E-2</v>
      </c>
      <c r="H341" s="6">
        <f>'質格差指数（労働）'!H341</f>
        <v>3.6597349147745803E-2</v>
      </c>
      <c r="I341" s="6">
        <f>'質格差指数（労働）'!I341</f>
        <v>3.86439669999845E-2</v>
      </c>
    </row>
    <row r="342" spans="1:9" x14ac:dyDescent="0.15">
      <c r="A342" s="1">
        <v>15</v>
      </c>
      <c r="B342" s="1" t="s">
        <v>107</v>
      </c>
      <c r="C342" s="1">
        <v>17</v>
      </c>
      <c r="D342" s="1" t="s">
        <v>12</v>
      </c>
      <c r="E342" s="6">
        <f>'質格差指数（労働）'!E342</f>
        <v>3.4540218218864188E-2</v>
      </c>
      <c r="F342" s="6">
        <f>'質格差指数（労働）'!F342</f>
        <v>4.1277119763386702E-2</v>
      </c>
      <c r="G342" s="6">
        <f>'質格差指数（労働）'!G342</f>
        <v>-9.8295832181897694E-3</v>
      </c>
      <c r="H342" s="6">
        <f>'質格差指数（労働）'!H342</f>
        <v>3.8629688926065602E-2</v>
      </c>
      <c r="I342" s="6">
        <f>'質格差指数（労働）'!I342</f>
        <v>3.0080153120623E-2</v>
      </c>
    </row>
    <row r="343" spans="1:9" x14ac:dyDescent="0.15">
      <c r="A343" s="1">
        <v>15</v>
      </c>
      <c r="B343" s="1" t="s">
        <v>107</v>
      </c>
      <c r="C343" s="1">
        <v>18</v>
      </c>
      <c r="D343" s="1" t="s">
        <v>13</v>
      </c>
      <c r="E343" s="6">
        <f>'質格差指数（労働）'!E343</f>
        <v>-2.348136241478456E-2</v>
      </c>
      <c r="F343" s="6">
        <f>'質格差指数（労働）'!F343</f>
        <v>3.5837467776668998E-2</v>
      </c>
      <c r="G343" s="6">
        <f>'質格差指数（労働）'!G343</f>
        <v>2.56407200442615E-2</v>
      </c>
      <c r="H343" s="6">
        <f>'質格差指数（労働）'!H343</f>
        <v>1.18716154274078E-2</v>
      </c>
      <c r="I343" s="6">
        <f>'質格差指数（労働）'!I343</f>
        <v>7.53927327428128E-3</v>
      </c>
    </row>
    <row r="344" spans="1:9" x14ac:dyDescent="0.15">
      <c r="A344" s="1">
        <v>15</v>
      </c>
      <c r="B344" s="1" t="s">
        <v>107</v>
      </c>
      <c r="C344" s="1">
        <v>19</v>
      </c>
      <c r="D344" s="1" t="s">
        <v>14</v>
      </c>
      <c r="E344" s="6">
        <f>'質格差指数（労働）'!E344</f>
        <v>1.6958938194816982E-2</v>
      </c>
      <c r="F344" s="6">
        <f>'質格差指数（労働）'!F344</f>
        <v>2.9340755382769899E-2</v>
      </c>
      <c r="G344" s="6">
        <f>'質格差指数（労働）'!G344</f>
        <v>5.1651629447541203E-2</v>
      </c>
      <c r="H344" s="6">
        <f>'質格差指数（労働）'!H344</f>
        <v>4.9699097159917299E-2</v>
      </c>
      <c r="I344" s="6">
        <f>'質格差指数（労働）'!I344</f>
        <v>3.0336299275467798E-2</v>
      </c>
    </row>
    <row r="345" spans="1:9" x14ac:dyDescent="0.15">
      <c r="A345" s="1">
        <v>15</v>
      </c>
      <c r="B345" s="1" t="s">
        <v>107</v>
      </c>
      <c r="C345" s="1">
        <v>20</v>
      </c>
      <c r="D345" s="1" t="s">
        <v>15</v>
      </c>
      <c r="E345" s="6">
        <f>'質格差指数（労働）'!E345</f>
        <v>2.2299828259289611E-2</v>
      </c>
      <c r="F345" s="6">
        <f>'質格差指数（労働）'!F345</f>
        <v>-4.4079935618550198E-2</v>
      </c>
      <c r="G345" s="6">
        <f>'質格差指数（労働）'!G345</f>
        <v>-2.7771173506925598E-2</v>
      </c>
      <c r="H345" s="6">
        <f>'質格差指数（労働）'!H345</f>
        <v>1.01293325131544E-2</v>
      </c>
      <c r="I345" s="6">
        <f>'質格差指数（労働）'!I345</f>
        <v>-8.1303263524330899E-2</v>
      </c>
    </row>
    <row r="346" spans="1:9" x14ac:dyDescent="0.15">
      <c r="A346" s="1">
        <v>15</v>
      </c>
      <c r="B346" s="1" t="s">
        <v>107</v>
      </c>
      <c r="C346" s="1">
        <v>21</v>
      </c>
      <c r="D346" s="1" t="s">
        <v>16</v>
      </c>
      <c r="E346" s="6">
        <f>'質格差指数（労働）'!E346</f>
        <v>3.8812204860983246E-2</v>
      </c>
      <c r="F346" s="6">
        <f>'質格差指数（労働）'!F346</f>
        <v>4.3706083033720297E-2</v>
      </c>
      <c r="G346" s="6">
        <f>'質格差指数（労働）'!G346</f>
        <v>4.0878359013771202E-2</v>
      </c>
      <c r="H346" s="6">
        <f>'質格差指数（労働）'!H346</f>
        <v>2.85515347442378E-2</v>
      </c>
      <c r="I346" s="6">
        <f>'質格差指数（労働）'!I346</f>
        <v>2.9757509811973899E-2</v>
      </c>
    </row>
    <row r="347" spans="1:9" x14ac:dyDescent="0.15">
      <c r="A347" s="1">
        <v>15</v>
      </c>
      <c r="B347" s="1" t="s">
        <v>106</v>
      </c>
      <c r="C347" s="1">
        <v>22</v>
      </c>
      <c r="D347" s="1" t="s">
        <v>8</v>
      </c>
      <c r="E347" s="6">
        <f>'質格差指数（労働）'!E347</f>
        <v>-2.449235186061367E-2</v>
      </c>
      <c r="F347" s="6">
        <f>'質格差指数（労働）'!F347</f>
        <v>9.506923002605E-3</v>
      </c>
      <c r="G347" s="6">
        <f>'質格差指数（労働）'!G347</f>
        <v>-1.3944595319119299E-2</v>
      </c>
      <c r="H347" s="6">
        <f>'質格差指数（労働）'!H347</f>
        <v>-1.85917043889589E-2</v>
      </c>
      <c r="I347" s="6">
        <f>'質格差指数（労働）'!I347</f>
        <v>-2.22642909745457E-2</v>
      </c>
    </row>
    <row r="348" spans="1:9" x14ac:dyDescent="0.15">
      <c r="A348" s="1">
        <v>15</v>
      </c>
      <c r="B348" s="1" t="s">
        <v>106</v>
      </c>
      <c r="C348" s="1">
        <v>23</v>
      </c>
      <c r="D348" s="1" t="s">
        <v>29</v>
      </c>
      <c r="E348" s="6">
        <f>'質格差指数（労働）'!E348</f>
        <v>-2.1507035370124231E-2</v>
      </c>
      <c r="F348" s="6">
        <f>'質格差指数（労働）'!F348</f>
        <v>3.0164360957632402E-2</v>
      </c>
      <c r="G348" s="6">
        <f>'質格差指数（労働）'!G348</f>
        <v>1.56101958393848E-2</v>
      </c>
      <c r="H348" s="6">
        <f>'質格差指数（労働）'!H348</f>
        <v>-1.68750509510916E-2</v>
      </c>
      <c r="I348" s="6">
        <f>'質格差指数（労働）'!I348</f>
        <v>-2.64911029353922E-2</v>
      </c>
    </row>
    <row r="349" spans="1:9" x14ac:dyDescent="0.15">
      <c r="A349" s="1">
        <v>16</v>
      </c>
      <c r="B349" s="1" t="s">
        <v>110</v>
      </c>
      <c r="C349" s="1">
        <v>1</v>
      </c>
      <c r="D349" s="1" t="s">
        <v>9</v>
      </c>
      <c r="E349" s="6">
        <f>'質格差指数（労働）'!E349</f>
        <v>-0.1794483873647047</v>
      </c>
      <c r="F349" s="6">
        <f>'質格差指数（労働）'!F349</f>
        <v>-4.5883022050634504E-3</v>
      </c>
      <c r="G349" s="6">
        <f>'質格差指数（労働）'!G349</f>
        <v>0.118858994483295</v>
      </c>
      <c r="H349" s="6">
        <f>'質格差指数（労働）'!H349</f>
        <v>0.24807966789684599</v>
      </c>
      <c r="I349" s="6">
        <f>'質格差指数（労働）'!I349</f>
        <v>0.27718698947244402</v>
      </c>
    </row>
    <row r="350" spans="1:9" x14ac:dyDescent="0.15">
      <c r="A350" s="1">
        <v>16</v>
      </c>
      <c r="B350" s="1" t="s">
        <v>110</v>
      </c>
      <c r="C350" s="1">
        <v>2</v>
      </c>
      <c r="D350" s="1" t="s">
        <v>10</v>
      </c>
      <c r="E350" s="6">
        <f>'質格差指数（労働）'!E350</f>
        <v>3.6036720983754454E-2</v>
      </c>
      <c r="F350" s="6">
        <f>'質格差指数（労働）'!F350</f>
        <v>0.109886370755627</v>
      </c>
      <c r="G350" s="6">
        <f>'質格差指数（労働）'!G350</f>
        <v>-2.5313195007957801E-2</v>
      </c>
      <c r="H350" s="6">
        <f>'質格差指数（労働）'!H350</f>
        <v>-0.16484806234750601</v>
      </c>
      <c r="I350" s="6">
        <f>'質格差指数（労働）'!I350</f>
        <v>-0.19164216075814</v>
      </c>
    </row>
    <row r="351" spans="1:9" x14ac:dyDescent="0.15">
      <c r="A351" s="1">
        <v>16</v>
      </c>
      <c r="B351" s="1" t="s">
        <v>111</v>
      </c>
      <c r="C351" s="1">
        <v>3</v>
      </c>
      <c r="D351" s="1" t="s">
        <v>17</v>
      </c>
      <c r="E351" s="6">
        <f>'質格差指数（労働）'!E351</f>
        <v>-2.1004786726214419E-2</v>
      </c>
      <c r="F351" s="6">
        <f>'質格差指数（労働）'!F351</f>
        <v>-6.7837102656438403E-3</v>
      </c>
      <c r="G351" s="6">
        <f>'質格差指数（労働）'!G351</f>
        <v>1.3802757225111401E-2</v>
      </c>
      <c r="H351" s="6">
        <f>'質格差指数（労働）'!H351</f>
        <v>-2.8768027570317302E-3</v>
      </c>
      <c r="I351" s="6">
        <f>'質格差指数（労働）'!I351</f>
        <v>3.2492726699348801E-2</v>
      </c>
    </row>
    <row r="352" spans="1:9" x14ac:dyDescent="0.15">
      <c r="A352" s="1">
        <v>16</v>
      </c>
      <c r="B352" s="1" t="s">
        <v>111</v>
      </c>
      <c r="C352" s="1">
        <v>4</v>
      </c>
      <c r="D352" s="1" t="s">
        <v>18</v>
      </c>
      <c r="E352" s="6">
        <f>'質格差指数（労働）'!E352</f>
        <v>0.1191054685215709</v>
      </c>
      <c r="F352" s="6">
        <f>'質格差指数（労働）'!F352</f>
        <v>0.18256903827897999</v>
      </c>
      <c r="G352" s="6">
        <f>'質格差指数（労働）'!G352</f>
        <v>0.22752575542221301</v>
      </c>
      <c r="H352" s="6">
        <f>'質格差指数（労働）'!H352</f>
        <v>0.15522913988335499</v>
      </c>
      <c r="I352" s="6">
        <f>'質格差指数（労働）'!I352</f>
        <v>0.11389684107045001</v>
      </c>
    </row>
    <row r="353" spans="1:9" x14ac:dyDescent="0.15">
      <c r="A353" s="1">
        <v>16</v>
      </c>
      <c r="B353" s="1" t="s">
        <v>111</v>
      </c>
      <c r="C353" s="1">
        <v>5</v>
      </c>
      <c r="D353" s="1" t="s">
        <v>19</v>
      </c>
      <c r="E353" s="6">
        <f>'質格差指数（労働）'!E353</f>
        <v>0.21895182861286866</v>
      </c>
      <c r="F353" s="6">
        <f>'質格差指数（労働）'!F353</f>
        <v>3.2636078441691099E-2</v>
      </c>
      <c r="G353" s="6">
        <f>'質格差指数（労働）'!G353</f>
        <v>1.6067055215769802E-2</v>
      </c>
      <c r="H353" s="6">
        <f>'質格差指数（労働）'!H353</f>
        <v>-2.9340743052587302E-2</v>
      </c>
      <c r="I353" s="6">
        <f>'質格差指数（労働）'!I353</f>
        <v>-8.9014709344642007E-2</v>
      </c>
    </row>
    <row r="354" spans="1:9" x14ac:dyDescent="0.15">
      <c r="A354" s="1">
        <v>16</v>
      </c>
      <c r="B354" s="1" t="s">
        <v>111</v>
      </c>
      <c r="C354" s="1">
        <v>6</v>
      </c>
      <c r="D354" s="1" t="s">
        <v>3</v>
      </c>
      <c r="E354" s="6">
        <f>'質格差指数（労働）'!E354</f>
        <v>0.14155249161961109</v>
      </c>
      <c r="F354" s="6">
        <f>'質格差指数（労働）'!F354</f>
        <v>-0.13023518883853399</v>
      </c>
      <c r="G354" s="6">
        <f>'質格差指数（労働）'!G354</f>
        <v>-0.14289929578680399</v>
      </c>
      <c r="H354" s="6">
        <f>'質格差指数（労働）'!H354</f>
        <v>-0.113363097476209</v>
      </c>
      <c r="I354" s="6">
        <f>'質格差指数（労働）'!I354</f>
        <v>-8.0325896089116805E-2</v>
      </c>
    </row>
    <row r="355" spans="1:9" x14ac:dyDescent="0.15">
      <c r="A355" s="1">
        <v>16</v>
      </c>
      <c r="B355" s="1" t="s">
        <v>111</v>
      </c>
      <c r="C355" s="1">
        <v>7</v>
      </c>
      <c r="D355" s="1" t="s">
        <v>20</v>
      </c>
      <c r="E355" s="6">
        <f>'質格差指数（労働）'!E355</f>
        <v>-0.54823519584589753</v>
      </c>
      <c r="F355" s="6">
        <f>'質格差指数（労働）'!F355</f>
        <v>-0.91910351469792295</v>
      </c>
      <c r="G355" s="6">
        <f>'質格差指数（労働）'!G355</f>
        <v>-0.294891885824762</v>
      </c>
      <c r="H355" s="6">
        <f>'質格差指数（労働）'!H355</f>
        <v>-0.22070151930266099</v>
      </c>
      <c r="I355" s="6">
        <f>'質格差指数（労働）'!I355</f>
        <v>3.5100862578181999E-2</v>
      </c>
    </row>
    <row r="356" spans="1:9" x14ac:dyDescent="0.15">
      <c r="A356" s="1">
        <v>16</v>
      </c>
      <c r="B356" s="1" t="s">
        <v>111</v>
      </c>
      <c r="C356" s="1">
        <v>8</v>
      </c>
      <c r="D356" s="1" t="s">
        <v>21</v>
      </c>
      <c r="E356" s="6">
        <f>'質格差指数（労働）'!E356</f>
        <v>7.8832994518565291E-2</v>
      </c>
      <c r="F356" s="6">
        <f>'質格差指数（労働）'!F356</f>
        <v>7.9540991905929698E-2</v>
      </c>
      <c r="G356" s="6">
        <f>'質格差指数（労働）'!G356</f>
        <v>8.2195381396063902E-2</v>
      </c>
      <c r="H356" s="6">
        <f>'質格差指数（労働）'!H356</f>
        <v>0.105784695690332</v>
      </c>
      <c r="I356" s="6">
        <f>'質格差指数（労働）'!I356</f>
        <v>7.2475343536495193E-2</v>
      </c>
    </row>
    <row r="357" spans="1:9" x14ac:dyDescent="0.15">
      <c r="A357" s="1">
        <v>16</v>
      </c>
      <c r="B357" s="1" t="s">
        <v>111</v>
      </c>
      <c r="C357" s="1">
        <v>9</v>
      </c>
      <c r="D357" s="1" t="s">
        <v>22</v>
      </c>
      <c r="E357" s="6">
        <f>'質格差指数（労働）'!E357</f>
        <v>8.0066793939097269E-2</v>
      </c>
      <c r="F357" s="6">
        <f>'質格差指数（労働）'!F357</f>
        <v>-7.2040364629543205E-2</v>
      </c>
      <c r="G357" s="6">
        <f>'質格差指数（労働）'!G357</f>
        <v>-7.5997881764255495E-2</v>
      </c>
      <c r="H357" s="6">
        <f>'質格差指数（労働）'!H357</f>
        <v>-7.3973266380787606E-2</v>
      </c>
      <c r="I357" s="6">
        <f>'質格差指数（労働）'!I357</f>
        <v>-0.12715140319859899</v>
      </c>
    </row>
    <row r="358" spans="1:9" x14ac:dyDescent="0.15">
      <c r="A358" s="1">
        <v>16</v>
      </c>
      <c r="B358" s="1" t="s">
        <v>111</v>
      </c>
      <c r="C358" s="1">
        <v>10</v>
      </c>
      <c r="D358" s="1" t="s">
        <v>23</v>
      </c>
      <c r="E358" s="6">
        <f>'質格差指数（労働）'!E358</f>
        <v>2.2268810731987911E-2</v>
      </c>
      <c r="F358" s="6">
        <f>'質格差指数（労働）'!F358</f>
        <v>3.13375150605587E-2</v>
      </c>
      <c r="G358" s="6">
        <f>'質格差指数（労働）'!G358</f>
        <v>3.4131887718875098E-2</v>
      </c>
      <c r="H358" s="6">
        <f>'質格差指数（労働）'!H358</f>
        <v>5.0609096244492099E-2</v>
      </c>
      <c r="I358" s="6">
        <f>'質格差指数（労働）'!I358</f>
        <v>7.9961134693590202E-2</v>
      </c>
    </row>
    <row r="359" spans="1:9" x14ac:dyDescent="0.15">
      <c r="A359" s="1">
        <v>16</v>
      </c>
      <c r="B359" s="1" t="s">
        <v>111</v>
      </c>
      <c r="C359" s="1">
        <v>11</v>
      </c>
      <c r="D359" s="1" t="s">
        <v>24</v>
      </c>
      <c r="E359" s="6">
        <f>'質格差指数（労働）'!E359</f>
        <v>1.7647541407627303E-2</v>
      </c>
      <c r="F359" s="6">
        <f>'質格差指数（労働）'!F359</f>
        <v>2.76555072256464E-2</v>
      </c>
      <c r="G359" s="6">
        <f>'質格差指数（労働）'!G359</f>
        <v>3.3821411886968002E-2</v>
      </c>
      <c r="H359" s="6">
        <f>'質格差指数（労働）'!H359</f>
        <v>2.7090535102747601E-2</v>
      </c>
      <c r="I359" s="6">
        <f>'質格差指数（労働）'!I359</f>
        <v>5.0654186001099201E-2</v>
      </c>
    </row>
    <row r="360" spans="1:9" x14ac:dyDescent="0.15">
      <c r="A360" s="1">
        <v>16</v>
      </c>
      <c r="B360" s="1" t="s">
        <v>280</v>
      </c>
      <c r="C360" s="1">
        <v>12</v>
      </c>
      <c r="D360" s="1" t="s">
        <v>25</v>
      </c>
      <c r="E360" s="6">
        <f>'質格差指数（労働）'!E360</f>
        <v>7.7261050971891898E-2</v>
      </c>
      <c r="F360" s="6">
        <f>'質格差指数（労働）'!F360</f>
        <v>-4.2242403116392803E-2</v>
      </c>
      <c r="G360" s="6">
        <f>'質格差指数（労働）'!G360</f>
        <v>-3.8870551578075903E-2</v>
      </c>
      <c r="H360" s="6">
        <f>'質格差指数（労働）'!H360</f>
        <v>1.0204862311202901E-2</v>
      </c>
      <c r="I360" s="6">
        <f>'質格差指数（労働）'!I360</f>
        <v>8.3757820358865101E-2</v>
      </c>
    </row>
    <row r="361" spans="1:9" x14ac:dyDescent="0.15">
      <c r="A361" s="1">
        <v>16</v>
      </c>
      <c r="B361" s="1" t="s">
        <v>111</v>
      </c>
      <c r="C361" s="1">
        <v>13</v>
      </c>
      <c r="D361" s="1" t="s">
        <v>26</v>
      </c>
      <c r="E361" s="6">
        <f>'質格差指数（労働）'!E361</f>
        <v>6.254407819038129E-3</v>
      </c>
      <c r="F361" s="6">
        <f>'質格差指数（労働）'!F361</f>
        <v>-1.1877768159094901E-2</v>
      </c>
      <c r="G361" s="6">
        <f>'質格差指数（労働）'!G361</f>
        <v>-1.0749842251836499E-3</v>
      </c>
      <c r="H361" s="6">
        <f>'質格差指数（労働）'!H361</f>
        <v>3.05856278947567E-2</v>
      </c>
      <c r="I361" s="6">
        <f>'質格差指数（労働）'!I361</f>
        <v>5.28222051676996E-3</v>
      </c>
    </row>
    <row r="362" spans="1:9" x14ac:dyDescent="0.15">
      <c r="A362" s="1">
        <v>16</v>
      </c>
      <c r="B362" s="1" t="s">
        <v>111</v>
      </c>
      <c r="C362" s="1">
        <v>14</v>
      </c>
      <c r="D362" s="1" t="s">
        <v>27</v>
      </c>
      <c r="E362" s="6">
        <f>'質格差指数（労働）'!E362</f>
        <v>-0.21082704466625851</v>
      </c>
      <c r="F362" s="6">
        <f>'質格差指数（労働）'!F362</f>
        <v>0.37999820382059601</v>
      </c>
      <c r="G362" s="6">
        <f>'質格差指数（労働）'!G362</f>
        <v>-9.7075370412808407E-2</v>
      </c>
      <c r="H362" s="6">
        <f>'質格差指数（労働）'!H362</f>
        <v>7.4814629715833705E-2</v>
      </c>
      <c r="I362" s="6">
        <f>'質格差指数（労働）'!I362</f>
        <v>-4.2180266512085798E-2</v>
      </c>
    </row>
    <row r="363" spans="1:9" x14ac:dyDescent="0.15">
      <c r="A363" s="1">
        <v>16</v>
      </c>
      <c r="B363" s="1" t="s">
        <v>111</v>
      </c>
      <c r="C363" s="1">
        <v>15</v>
      </c>
      <c r="D363" s="1" t="s">
        <v>28</v>
      </c>
      <c r="E363" s="6">
        <f>'質格差指数（労働）'!E363</f>
        <v>-2.0088432772256866E-2</v>
      </c>
      <c r="F363" s="6">
        <f>'質格差指数（労働）'!F363</f>
        <v>1.56859961275474E-2</v>
      </c>
      <c r="G363" s="6">
        <f>'質格差指数（労働）'!G363</f>
        <v>2.4680761718086999E-2</v>
      </c>
      <c r="H363" s="6">
        <f>'質格差指数（労働）'!H363</f>
        <v>3.31050725115241E-2</v>
      </c>
      <c r="I363" s="6">
        <f>'質格差指数（労働）'!I363</f>
        <v>3.9290169388631203E-2</v>
      </c>
    </row>
    <row r="364" spans="1:9" x14ac:dyDescent="0.15">
      <c r="A364" s="1">
        <v>16</v>
      </c>
      <c r="B364" s="1" t="s">
        <v>110</v>
      </c>
      <c r="C364" s="1">
        <v>16</v>
      </c>
      <c r="D364" s="1" t="s">
        <v>11</v>
      </c>
      <c r="E364" s="6">
        <f>'質格差指数（労働）'!E364</f>
        <v>2.7953632688164459E-2</v>
      </c>
      <c r="F364" s="6">
        <f>'質格差指数（労働）'!F364</f>
        <v>2.32211897637409E-2</v>
      </c>
      <c r="G364" s="6">
        <f>'質格差指数（労働）'!G364</f>
        <v>1.8673470851386799E-2</v>
      </c>
      <c r="H364" s="6">
        <f>'質格差指数（労働）'!H364</f>
        <v>2.79627898715075E-2</v>
      </c>
      <c r="I364" s="6">
        <f>'質格差指数（労働）'!I364</f>
        <v>4.8992066036493899E-2</v>
      </c>
    </row>
    <row r="365" spans="1:9" x14ac:dyDescent="0.15">
      <c r="A365" s="1">
        <v>16</v>
      </c>
      <c r="B365" s="1" t="s">
        <v>110</v>
      </c>
      <c r="C365" s="1">
        <v>17</v>
      </c>
      <c r="D365" s="1" t="s">
        <v>12</v>
      </c>
      <c r="E365" s="6">
        <f>'質格差指数（労働）'!E365</f>
        <v>9.7363970497277477E-2</v>
      </c>
      <c r="F365" s="6">
        <f>'質格差指数（労働）'!F365</f>
        <v>7.3708418982304999E-2</v>
      </c>
      <c r="G365" s="6">
        <f>'質格差指数（労働）'!G365</f>
        <v>6.9874885048283195E-2</v>
      </c>
      <c r="H365" s="6">
        <f>'質格差指数（労働）'!H365</f>
        <v>6.4876913687955298E-2</v>
      </c>
      <c r="I365" s="6">
        <f>'質格差指数（労働）'!I365</f>
        <v>4.44282335915403E-2</v>
      </c>
    </row>
    <row r="366" spans="1:9" x14ac:dyDescent="0.15">
      <c r="A366" s="1">
        <v>16</v>
      </c>
      <c r="B366" s="1" t="s">
        <v>110</v>
      </c>
      <c r="C366" s="1">
        <v>18</v>
      </c>
      <c r="D366" s="1" t="s">
        <v>13</v>
      </c>
      <c r="E366" s="6">
        <f>'質格差指数（労働）'!E366</f>
        <v>-2.1356865786420619E-2</v>
      </c>
      <c r="F366" s="6">
        <f>'質格差指数（労働）'!F366</f>
        <v>-3.5423134262769799E-3</v>
      </c>
      <c r="G366" s="6">
        <f>'質格差指数（労働）'!G366</f>
        <v>-1.6236111514378901E-3</v>
      </c>
      <c r="H366" s="6">
        <f>'質格差指数（労働）'!H366</f>
        <v>5.0860237056307199E-3</v>
      </c>
      <c r="I366" s="6">
        <f>'質格差指数（労働）'!I366</f>
        <v>2.3686380724007999E-2</v>
      </c>
    </row>
    <row r="367" spans="1:9" x14ac:dyDescent="0.15">
      <c r="A367" s="1">
        <v>16</v>
      </c>
      <c r="B367" s="1" t="s">
        <v>110</v>
      </c>
      <c r="C367" s="1">
        <v>19</v>
      </c>
      <c r="D367" s="1" t="s">
        <v>14</v>
      </c>
      <c r="E367" s="6">
        <f>'質格差指数（労働）'!E367</f>
        <v>8.3098656769853025E-4</v>
      </c>
      <c r="F367" s="6">
        <f>'質格差指数（労働）'!F367</f>
        <v>3.0296814344377299E-2</v>
      </c>
      <c r="G367" s="6">
        <f>'質格差指数（労働）'!G367</f>
        <v>4.4265229940287802E-2</v>
      </c>
      <c r="H367" s="6">
        <f>'質格差指数（労働）'!H367</f>
        <v>3.4834537984545701E-2</v>
      </c>
      <c r="I367" s="6">
        <f>'質格差指数（労働）'!I367</f>
        <v>3.3381584994347097E-2</v>
      </c>
    </row>
    <row r="368" spans="1:9" x14ac:dyDescent="0.15">
      <c r="A368" s="1">
        <v>16</v>
      </c>
      <c r="B368" s="1" t="s">
        <v>110</v>
      </c>
      <c r="C368" s="1">
        <v>20</v>
      </c>
      <c r="D368" s="1" t="s">
        <v>15</v>
      </c>
      <c r="E368" s="6">
        <f>'質格差指数（労働）'!E368</f>
        <v>-4.0085923266222512E-2</v>
      </c>
      <c r="F368" s="6">
        <f>'質格差指数（労働）'!F368</f>
        <v>-1.49988717751045E-2</v>
      </c>
      <c r="G368" s="6">
        <f>'質格差指数（労働）'!G368</f>
        <v>-1.38471741076763E-2</v>
      </c>
      <c r="H368" s="6">
        <f>'質格差指数（労働）'!H368</f>
        <v>8.3457659272986401E-2</v>
      </c>
      <c r="I368" s="6">
        <f>'質格差指数（労働）'!I368</f>
        <v>0.16919241072757699</v>
      </c>
    </row>
    <row r="369" spans="1:9" x14ac:dyDescent="0.15">
      <c r="A369" s="1">
        <v>16</v>
      </c>
      <c r="B369" s="1" t="s">
        <v>110</v>
      </c>
      <c r="C369" s="1">
        <v>21</v>
      </c>
      <c r="D369" s="1" t="s">
        <v>16</v>
      </c>
      <c r="E369" s="6">
        <f>'質格差指数（労働）'!E369</f>
        <v>1.8758331096466851E-2</v>
      </c>
      <c r="F369" s="6">
        <f>'質格差指数（労働）'!F369</f>
        <v>4.1180226391044697E-2</v>
      </c>
      <c r="G369" s="6">
        <f>'質格差指数（労働）'!G369</f>
        <v>4.1810077183893603E-2</v>
      </c>
      <c r="H369" s="6">
        <f>'質格差指数（労働）'!H369</f>
        <v>3.7290300884084401E-2</v>
      </c>
      <c r="I369" s="6">
        <f>'質格差指数（労働）'!I369</f>
        <v>4.0605839502256998E-2</v>
      </c>
    </row>
    <row r="370" spans="1:9" x14ac:dyDescent="0.15">
      <c r="A370" s="1">
        <v>16</v>
      </c>
      <c r="B370" s="1" t="s">
        <v>109</v>
      </c>
      <c r="C370" s="1">
        <v>22</v>
      </c>
      <c r="D370" s="1" t="s">
        <v>8</v>
      </c>
      <c r="E370" s="6">
        <f>'質格差指数（労働）'!E370</f>
        <v>-1.5062150478041179E-2</v>
      </c>
      <c r="F370" s="6">
        <f>'質格差指数（労働）'!F370</f>
        <v>-1.2199726855933801E-2</v>
      </c>
      <c r="G370" s="6">
        <f>'質格差指数（労働）'!G370</f>
        <v>1.70188635718227E-3</v>
      </c>
      <c r="H370" s="6">
        <f>'質格差指数（労働）'!H370</f>
        <v>6.4698013480930499E-3</v>
      </c>
      <c r="I370" s="6">
        <f>'質格差指数（労働）'!I370</f>
        <v>2.0824661931925101E-2</v>
      </c>
    </row>
    <row r="371" spans="1:9" x14ac:dyDescent="0.15">
      <c r="A371" s="1">
        <v>16</v>
      </c>
      <c r="B371" s="1" t="s">
        <v>109</v>
      </c>
      <c r="C371" s="1">
        <v>23</v>
      </c>
      <c r="D371" s="1" t="s">
        <v>29</v>
      </c>
      <c r="E371" s="6">
        <f>'質格差指数（労働）'!E371</f>
        <v>1.2357304860306209E-2</v>
      </c>
      <c r="F371" s="6">
        <f>'質格差指数（労働）'!F371</f>
        <v>4.4334135565148897E-2</v>
      </c>
      <c r="G371" s="6">
        <f>'質格差指数（労働）'!G371</f>
        <v>4.0430203757609501E-2</v>
      </c>
      <c r="H371" s="6">
        <f>'質格差指数（労働）'!H371</f>
        <v>3.7991518665019403E-2</v>
      </c>
      <c r="I371" s="6">
        <f>'質格差指数（労働）'!I371</f>
        <v>4.8855951985195101E-2</v>
      </c>
    </row>
    <row r="372" spans="1:9" x14ac:dyDescent="0.15">
      <c r="A372" s="1">
        <v>17</v>
      </c>
      <c r="B372" s="1" t="s">
        <v>281</v>
      </c>
      <c r="C372" s="1">
        <v>1</v>
      </c>
      <c r="D372" s="1" t="s">
        <v>9</v>
      </c>
      <c r="E372" s="6">
        <f>'質格差指数（労働）'!E372</f>
        <v>-0.14165682188374878</v>
      </c>
      <c r="F372" s="6">
        <f>'質格差指数（労働）'!F372</f>
        <v>0.12514973338556401</v>
      </c>
      <c r="G372" s="6">
        <f>'質格差指数（労働）'!G372</f>
        <v>0.21358573279443899</v>
      </c>
      <c r="H372" s="6">
        <f>'質格差指数（労働）'!H372</f>
        <v>0.27893714720777502</v>
      </c>
      <c r="I372" s="6">
        <f>'質格差指数（労働）'!I372</f>
        <v>0.28409958128379997</v>
      </c>
    </row>
    <row r="373" spans="1:9" x14ac:dyDescent="0.15">
      <c r="A373" s="1">
        <v>17</v>
      </c>
      <c r="B373" s="1" t="s">
        <v>281</v>
      </c>
      <c r="C373" s="1">
        <v>2</v>
      </c>
      <c r="D373" s="1" t="s">
        <v>10</v>
      </c>
      <c r="E373" s="6">
        <f>'質格差指数（労働）'!E373</f>
        <v>5.9974350075842842E-2</v>
      </c>
      <c r="F373" s="6">
        <f>'質格差指数（労働）'!F373</f>
        <v>0.312092343467405</v>
      </c>
      <c r="G373" s="6">
        <f>'質格差指数（労働）'!G373</f>
        <v>0.11660710887930199</v>
      </c>
      <c r="H373" s="6">
        <f>'質格差指数（労働）'!H373</f>
        <v>7.0421854345701598E-2</v>
      </c>
      <c r="I373" s="6">
        <f>'質格差指数（労働）'!I373</f>
        <v>0.49604404875631702</v>
      </c>
    </row>
    <row r="374" spans="1:9" x14ac:dyDescent="0.15">
      <c r="A374" s="1">
        <v>17</v>
      </c>
      <c r="B374" s="1" t="s">
        <v>114</v>
      </c>
      <c r="C374" s="1">
        <v>3</v>
      </c>
      <c r="D374" s="1" t="s">
        <v>17</v>
      </c>
      <c r="E374" s="6">
        <f>'質格差指数（労働）'!E374</f>
        <v>1.0326131101775025E-3</v>
      </c>
      <c r="F374" s="6">
        <f>'質格差指数（労働）'!F374</f>
        <v>8.6855363956394004E-3</v>
      </c>
      <c r="G374" s="6">
        <f>'質格差指数（労働）'!G374</f>
        <v>5.1829605101145503E-2</v>
      </c>
      <c r="H374" s="6">
        <f>'質格差指数（労働）'!H374</f>
        <v>2.5364066168895302E-2</v>
      </c>
      <c r="I374" s="6">
        <f>'質格差指数（労働）'!I374</f>
        <v>3.9913591059173803E-2</v>
      </c>
    </row>
    <row r="375" spans="1:9" x14ac:dyDescent="0.15">
      <c r="A375" s="1">
        <v>17</v>
      </c>
      <c r="B375" s="1" t="s">
        <v>114</v>
      </c>
      <c r="C375" s="1">
        <v>4</v>
      </c>
      <c r="D375" s="1" t="s">
        <v>18</v>
      </c>
      <c r="E375" s="6">
        <f>'質格差指数（労働）'!E375</f>
        <v>0.15799875619149331</v>
      </c>
      <c r="F375" s="6">
        <f>'質格差指数（労働）'!F375</f>
        <v>0.168582564526124</v>
      </c>
      <c r="G375" s="6">
        <f>'質格差指数（労働）'!G375</f>
        <v>0.177533235009246</v>
      </c>
      <c r="H375" s="6">
        <f>'質格差指数（労働）'!H375</f>
        <v>0.188478233554353</v>
      </c>
      <c r="I375" s="6">
        <f>'質格差指数（労働）'!I375</f>
        <v>0.148255542025411</v>
      </c>
    </row>
    <row r="376" spans="1:9" x14ac:dyDescent="0.15">
      <c r="A376" s="1">
        <v>17</v>
      </c>
      <c r="B376" s="1" t="s">
        <v>114</v>
      </c>
      <c r="C376" s="1">
        <v>5</v>
      </c>
      <c r="D376" s="1" t="s">
        <v>19</v>
      </c>
      <c r="E376" s="6">
        <f>'質格差指数（労働）'!E376</f>
        <v>-0.10458846259185201</v>
      </c>
      <c r="F376" s="6">
        <f>'質格差指数（労働）'!F376</f>
        <v>7.7738860370750507E-2</v>
      </c>
      <c r="G376" s="6">
        <f>'質格差指数（労働）'!G376</f>
        <v>2.0471093106038198E-2</v>
      </c>
      <c r="H376" s="6">
        <f>'質格差指数（労働）'!H376</f>
        <v>9.8893586262099806E-2</v>
      </c>
      <c r="I376" s="6">
        <f>'質格差指数（労働）'!I376</f>
        <v>-0.16765539294208301</v>
      </c>
    </row>
    <row r="377" spans="1:9" x14ac:dyDescent="0.15">
      <c r="A377" s="1">
        <v>17</v>
      </c>
      <c r="B377" s="1" t="s">
        <v>114</v>
      </c>
      <c r="C377" s="1">
        <v>6</v>
      </c>
      <c r="D377" s="1" t="s">
        <v>3</v>
      </c>
      <c r="E377" s="6">
        <f>'質格差指数（労働）'!E377</f>
        <v>-2.5746600150779141E-2</v>
      </c>
      <c r="F377" s="6">
        <f>'質格差指数（労働）'!F377</f>
        <v>7.1022753580607195E-2</v>
      </c>
      <c r="G377" s="6">
        <f>'質格差指数（労働）'!G377</f>
        <v>3.7413594531426703E-2</v>
      </c>
      <c r="H377" s="6">
        <f>'質格差指数（労働）'!H377</f>
        <v>-2.1766320754057499E-2</v>
      </c>
      <c r="I377" s="6">
        <f>'質格差指数（労働）'!I377</f>
        <v>4.7429339632356002E-2</v>
      </c>
    </row>
    <row r="378" spans="1:9" x14ac:dyDescent="0.15">
      <c r="A378" s="1">
        <v>17</v>
      </c>
      <c r="B378" s="1" t="s">
        <v>114</v>
      </c>
      <c r="C378" s="1">
        <v>7</v>
      </c>
      <c r="D378" s="1" t="s">
        <v>20</v>
      </c>
      <c r="E378" s="6">
        <f>'質格差指数（労働）'!E378</f>
        <v>-5.3775896111793869E-3</v>
      </c>
      <c r="F378" s="6">
        <f>'質格差指数（労働）'!F378</f>
        <v>0.32545918848664201</v>
      </c>
      <c r="G378" s="6">
        <f>'質格差指数（労働）'!G378</f>
        <v>0.65414479165933903</v>
      </c>
      <c r="H378" s="6">
        <f>'質格差指数（労働）'!H378</f>
        <v>0.89469116550712702</v>
      </c>
      <c r="I378" s="6">
        <f>'質格差指数（労働）'!I378</f>
        <v>1.33901663916636</v>
      </c>
    </row>
    <row r="379" spans="1:9" x14ac:dyDescent="0.15">
      <c r="A379" s="1">
        <v>17</v>
      </c>
      <c r="B379" s="1" t="s">
        <v>114</v>
      </c>
      <c r="C379" s="1">
        <v>8</v>
      </c>
      <c r="D379" s="1" t="s">
        <v>21</v>
      </c>
      <c r="E379" s="6">
        <f>'質格差指数（労働）'!E379</f>
        <v>-8.4100272809707305E-2</v>
      </c>
      <c r="F379" s="6">
        <f>'質格差指数（労働）'!F379</f>
        <v>-9.1997369677247406E-2</v>
      </c>
      <c r="G379" s="6">
        <f>'質格差指数（労働）'!G379</f>
        <v>-0.115524427309167</v>
      </c>
      <c r="H379" s="6">
        <f>'質格差指数（労働）'!H379</f>
        <v>-6.2593302634734699E-2</v>
      </c>
      <c r="I379" s="6">
        <f>'質格差指数（労働）'!I379</f>
        <v>-7.7631470342276798E-2</v>
      </c>
    </row>
    <row r="380" spans="1:9" x14ac:dyDescent="0.15">
      <c r="A380" s="1">
        <v>17</v>
      </c>
      <c r="B380" s="1" t="s">
        <v>114</v>
      </c>
      <c r="C380" s="1">
        <v>9</v>
      </c>
      <c r="D380" s="1" t="s">
        <v>22</v>
      </c>
      <c r="E380" s="6">
        <f>'質格差指数（労働）'!E380</f>
        <v>3.7782871637679696E-2</v>
      </c>
      <c r="F380" s="6">
        <f>'質格差指数（労働）'!F380</f>
        <v>-4.7122886574887397E-2</v>
      </c>
      <c r="G380" s="6">
        <f>'質格差指数（労働）'!G380</f>
        <v>-0.117617757595393</v>
      </c>
      <c r="H380" s="6">
        <f>'質格差指数（労働）'!H380</f>
        <v>-0.112021976513699</v>
      </c>
      <c r="I380" s="6">
        <f>'質格差指数（労働）'!I380</f>
        <v>-5.9205847603521301E-2</v>
      </c>
    </row>
    <row r="381" spans="1:9" x14ac:dyDescent="0.15">
      <c r="A381" s="1">
        <v>17</v>
      </c>
      <c r="B381" s="1" t="s">
        <v>114</v>
      </c>
      <c r="C381" s="1">
        <v>10</v>
      </c>
      <c r="D381" s="1" t="s">
        <v>23</v>
      </c>
      <c r="E381" s="6">
        <f>'質格差指数（労働）'!E381</f>
        <v>-5.2051885813372299E-2</v>
      </c>
      <c r="F381" s="6">
        <f>'質格差指数（労働）'!F381</f>
        <v>-9.6857842323288701E-2</v>
      </c>
      <c r="G381" s="6">
        <f>'質格差指数（労働）'!G381</f>
        <v>-4.4000805560348598E-2</v>
      </c>
      <c r="H381" s="6">
        <f>'質格差指数（労働）'!H381</f>
        <v>-7.1153036503136301E-3</v>
      </c>
      <c r="I381" s="6">
        <f>'質格差指数（労働）'!I381</f>
        <v>1.8399581770465499E-2</v>
      </c>
    </row>
    <row r="382" spans="1:9" x14ac:dyDescent="0.15">
      <c r="A382" s="1">
        <v>17</v>
      </c>
      <c r="B382" s="1" t="s">
        <v>114</v>
      </c>
      <c r="C382" s="1">
        <v>11</v>
      </c>
      <c r="D382" s="1" t="s">
        <v>24</v>
      </c>
      <c r="E382" s="6">
        <f>'質格差指数（労働）'!E382</f>
        <v>6.1766541897256784E-2</v>
      </c>
      <c r="F382" s="6">
        <f>'質格差指数（労働）'!F382</f>
        <v>5.4007297687060501E-2</v>
      </c>
      <c r="G382" s="6">
        <f>'質格差指数（労働）'!G382</f>
        <v>4.5229077078845797E-2</v>
      </c>
      <c r="H382" s="6">
        <f>'質格差指数（労働）'!H382</f>
        <v>7.4065816871547993E-2</v>
      </c>
      <c r="I382" s="6">
        <f>'質格差指数（労働）'!I382</f>
        <v>6.4006219777672596E-2</v>
      </c>
    </row>
    <row r="383" spans="1:9" x14ac:dyDescent="0.15">
      <c r="A383" s="1">
        <v>17</v>
      </c>
      <c r="B383" s="1" t="s">
        <v>114</v>
      </c>
      <c r="C383" s="1">
        <v>12</v>
      </c>
      <c r="D383" s="1" t="s">
        <v>25</v>
      </c>
      <c r="E383" s="6">
        <f>'質格差指数（労働）'!E383</f>
        <v>7.6825924697007691E-2</v>
      </c>
      <c r="F383" s="6">
        <f>'質格差指数（労働）'!F383</f>
        <v>-2.4371001296329301E-2</v>
      </c>
      <c r="G383" s="6">
        <f>'質格差指数（労働）'!G383</f>
        <v>-2.5409451181045199E-2</v>
      </c>
      <c r="H383" s="6">
        <f>'質格差指数（労働）'!H383</f>
        <v>9.3428488482225102E-4</v>
      </c>
      <c r="I383" s="6">
        <f>'質格差指数（労働）'!I383</f>
        <v>5.65423624581331E-2</v>
      </c>
    </row>
    <row r="384" spans="1:9" x14ac:dyDescent="0.15">
      <c r="A384" s="1">
        <v>17</v>
      </c>
      <c r="B384" s="1" t="s">
        <v>114</v>
      </c>
      <c r="C384" s="1">
        <v>13</v>
      </c>
      <c r="D384" s="1" t="s">
        <v>26</v>
      </c>
      <c r="E384" s="6">
        <f>'質格差指数（労働）'!E384</f>
        <v>6.4447399119852089E-2</v>
      </c>
      <c r="F384" s="6">
        <f>'質格差指数（労働）'!F384</f>
        <v>5.9547701436162101E-2</v>
      </c>
      <c r="G384" s="6">
        <f>'質格差指数（労働）'!G384</f>
        <v>-2.0131692612675299E-2</v>
      </c>
      <c r="H384" s="6">
        <f>'質格差指数（労働）'!H384</f>
        <v>0.101970479012196</v>
      </c>
      <c r="I384" s="6">
        <f>'質格差指数（労働）'!I384</f>
        <v>6.3916824995937899E-2</v>
      </c>
    </row>
    <row r="385" spans="1:9" x14ac:dyDescent="0.15">
      <c r="A385" s="1">
        <v>17</v>
      </c>
      <c r="B385" s="1" t="s">
        <v>114</v>
      </c>
      <c r="C385" s="1">
        <v>14</v>
      </c>
      <c r="D385" s="1" t="s">
        <v>27</v>
      </c>
      <c r="E385" s="6">
        <f>'質格差指数（労働）'!E385</f>
        <v>0.1090279021376015</v>
      </c>
      <c r="F385" s="6">
        <f>'質格差指数（労働）'!F385</f>
        <v>1.22362572690631</v>
      </c>
      <c r="G385" s="6">
        <f>'質格差指数（労働）'!G385</f>
        <v>0.16655093471805599</v>
      </c>
      <c r="H385" s="6">
        <f>'質格差指数（労働）'!H385</f>
        <v>0.26721084375952903</v>
      </c>
      <c r="I385" s="6">
        <f>'質格差指数（労働）'!I385</f>
        <v>8.2326194888583698E-2</v>
      </c>
    </row>
    <row r="386" spans="1:9" x14ac:dyDescent="0.15">
      <c r="A386" s="1">
        <v>17</v>
      </c>
      <c r="B386" s="1" t="s">
        <v>282</v>
      </c>
      <c r="C386" s="1">
        <v>15</v>
      </c>
      <c r="D386" s="1" t="s">
        <v>28</v>
      </c>
      <c r="E386" s="6">
        <f>'質格差指数（労働）'!E386</f>
        <v>-4.5701446442728631E-2</v>
      </c>
      <c r="F386" s="6">
        <f>'質格差指数（労働）'!F386</f>
        <v>-5.37043874974878E-2</v>
      </c>
      <c r="G386" s="6">
        <f>'質格差指数（労働）'!G386</f>
        <v>-5.7691661939191598E-2</v>
      </c>
      <c r="H386" s="6">
        <f>'質格差指数（労働）'!H386</f>
        <v>-1.3930278560066799E-2</v>
      </c>
      <c r="I386" s="6">
        <f>'質格差指数（労働）'!I386</f>
        <v>6.4752060168608598E-3</v>
      </c>
    </row>
    <row r="387" spans="1:9" x14ac:dyDescent="0.15">
      <c r="A387" s="1">
        <v>17</v>
      </c>
      <c r="B387" s="1" t="s">
        <v>281</v>
      </c>
      <c r="C387" s="1">
        <v>16</v>
      </c>
      <c r="D387" s="1" t="s">
        <v>11</v>
      </c>
      <c r="E387" s="6">
        <f>'質格差指数（労働）'!E387</f>
        <v>1.496674341754901E-2</v>
      </c>
      <c r="F387" s="6">
        <f>'質格差指数（労働）'!F387</f>
        <v>3.2839886377037199E-2</v>
      </c>
      <c r="G387" s="6">
        <f>'質格差指数（労働）'!G387</f>
        <v>3.3996356606865397E-2</v>
      </c>
      <c r="H387" s="6">
        <f>'質格差指数（労働）'!H387</f>
        <v>4.1944689446018597E-2</v>
      </c>
      <c r="I387" s="6">
        <f>'質格差指数（労働）'!I387</f>
        <v>6.2628164567639394E-2</v>
      </c>
    </row>
    <row r="388" spans="1:9" x14ac:dyDescent="0.15">
      <c r="A388" s="1">
        <v>17</v>
      </c>
      <c r="B388" s="1" t="s">
        <v>281</v>
      </c>
      <c r="C388" s="1">
        <v>17</v>
      </c>
      <c r="D388" s="1" t="s">
        <v>12</v>
      </c>
      <c r="E388" s="6">
        <f>'質格差指数（労働）'!E388</f>
        <v>3.3473743895723801E-2</v>
      </c>
      <c r="F388" s="6">
        <f>'質格差指数（労働）'!F388</f>
        <v>0.10512796637183</v>
      </c>
      <c r="G388" s="6">
        <f>'質格差指数（労働）'!G388</f>
        <v>0.17267248741796301</v>
      </c>
      <c r="H388" s="6">
        <f>'質格差指数（労働）'!H388</f>
        <v>9.1471149528775705E-2</v>
      </c>
      <c r="I388" s="6">
        <f>'質格差指数（労働）'!I388</f>
        <v>6.1855896575926703E-2</v>
      </c>
    </row>
    <row r="389" spans="1:9" x14ac:dyDescent="0.15">
      <c r="A389" s="1">
        <v>17</v>
      </c>
      <c r="B389" s="1" t="s">
        <v>281</v>
      </c>
      <c r="C389" s="1">
        <v>18</v>
      </c>
      <c r="D389" s="1" t="s">
        <v>13</v>
      </c>
      <c r="E389" s="6">
        <f>'質格差指数（労働）'!E389</f>
        <v>7.1455531421401102E-3</v>
      </c>
      <c r="F389" s="6">
        <f>'質格差指数（労働）'!F389</f>
        <v>5.0590498585286699E-2</v>
      </c>
      <c r="G389" s="6">
        <f>'質格差指数（労働）'!G389</f>
        <v>3.8368020908247598E-2</v>
      </c>
      <c r="H389" s="6">
        <f>'質格差指数（労働）'!H389</f>
        <v>6.0278194414189301E-2</v>
      </c>
      <c r="I389" s="6">
        <f>'質格差指数（労働）'!I389</f>
        <v>6.3596617675466802E-2</v>
      </c>
    </row>
    <row r="390" spans="1:9" x14ac:dyDescent="0.15">
      <c r="A390" s="1">
        <v>17</v>
      </c>
      <c r="B390" s="1" t="s">
        <v>281</v>
      </c>
      <c r="C390" s="1">
        <v>19</v>
      </c>
      <c r="D390" s="1" t="s">
        <v>14</v>
      </c>
      <c r="E390" s="6">
        <f>'質格差指数（労働）'!E390</f>
        <v>1.2617003985464021E-2</v>
      </c>
      <c r="F390" s="6">
        <f>'質格差指数（労働）'!F390</f>
        <v>3.6305249756865603E-2</v>
      </c>
      <c r="G390" s="6">
        <f>'質格差指数（労働）'!G390</f>
        <v>5.26469860345758E-2</v>
      </c>
      <c r="H390" s="6">
        <f>'質格差指数（労働）'!H390</f>
        <v>2.6278249529382399E-2</v>
      </c>
      <c r="I390" s="6">
        <f>'質格差指数（労働）'!I390</f>
        <v>5.39419701985022E-2</v>
      </c>
    </row>
    <row r="391" spans="1:9" x14ac:dyDescent="0.15">
      <c r="A391" s="1">
        <v>17</v>
      </c>
      <c r="B391" s="1" t="s">
        <v>281</v>
      </c>
      <c r="C391" s="1">
        <v>20</v>
      </c>
      <c r="D391" s="1" t="s">
        <v>15</v>
      </c>
      <c r="E391" s="6">
        <f>'質格差指数（労働）'!E391</f>
        <v>-4.570518443115603E-2</v>
      </c>
      <c r="F391" s="6">
        <f>'質格差指数（労働）'!F391</f>
        <v>-4.9510331469012701E-2</v>
      </c>
      <c r="G391" s="6">
        <f>'質格差指数（労働）'!G391</f>
        <v>-2.2139221839492799E-2</v>
      </c>
      <c r="H391" s="6">
        <f>'質格差指数（労働）'!H391</f>
        <v>-1.9352566873934801E-2</v>
      </c>
      <c r="I391" s="6">
        <f>'質格差指数（労働）'!I391</f>
        <v>3.5758194422203599E-2</v>
      </c>
    </row>
    <row r="392" spans="1:9" x14ac:dyDescent="0.15">
      <c r="A392" s="1">
        <v>17</v>
      </c>
      <c r="B392" s="1" t="s">
        <v>281</v>
      </c>
      <c r="C392" s="1">
        <v>21</v>
      </c>
      <c r="D392" s="1" t="s">
        <v>16</v>
      </c>
      <c r="E392" s="6">
        <f>'質格差指数（労働）'!E392</f>
        <v>1.7942425081852283E-2</v>
      </c>
      <c r="F392" s="6">
        <f>'質格差指数（労働）'!F392</f>
        <v>3.6343871357247301E-2</v>
      </c>
      <c r="G392" s="6">
        <f>'質格差指数（労働）'!G392</f>
        <v>2.8453164989390201E-2</v>
      </c>
      <c r="H392" s="6">
        <f>'質格差指数（労働）'!H392</f>
        <v>3.3147176753641802E-2</v>
      </c>
      <c r="I392" s="6">
        <f>'質格差指数（労働）'!I392</f>
        <v>4.6465780316432802E-2</v>
      </c>
    </row>
    <row r="393" spans="1:9" x14ac:dyDescent="0.15">
      <c r="A393" s="1">
        <v>17</v>
      </c>
      <c r="B393" s="1" t="s">
        <v>112</v>
      </c>
      <c r="C393" s="1">
        <v>22</v>
      </c>
      <c r="D393" s="1" t="s">
        <v>8</v>
      </c>
      <c r="E393" s="6">
        <f>'質格差指数（労働）'!E393</f>
        <v>-2.6831973633463929E-2</v>
      </c>
      <c r="F393" s="6">
        <f>'質格差指数（労働）'!F393</f>
        <v>1.0897011068670401E-2</v>
      </c>
      <c r="G393" s="6">
        <f>'質格差指数（労働）'!G393</f>
        <v>1.6058562836936401E-2</v>
      </c>
      <c r="H393" s="6">
        <f>'質格差指数（労働）'!H393</f>
        <v>1.94854023658254E-2</v>
      </c>
      <c r="I393" s="6">
        <f>'質格差指数（労働）'!I393</f>
        <v>2.46712640310538E-2</v>
      </c>
    </row>
    <row r="394" spans="1:9" x14ac:dyDescent="0.15">
      <c r="A394" s="1">
        <v>17</v>
      </c>
      <c r="B394" s="1" t="s">
        <v>112</v>
      </c>
      <c r="C394" s="1">
        <v>23</v>
      </c>
      <c r="D394" s="1" t="s">
        <v>29</v>
      </c>
      <c r="E394" s="6">
        <f>'質格差指数（労働）'!E394</f>
        <v>-4.6790076116379701E-3</v>
      </c>
      <c r="F394" s="6">
        <f>'質格差指数（労働）'!F394</f>
        <v>1.05754392740084E-2</v>
      </c>
      <c r="G394" s="6">
        <f>'質格差指数（労働）'!G394</f>
        <v>2.5771618993158399E-2</v>
      </c>
      <c r="H394" s="6">
        <f>'質格差指数（労働）'!H394</f>
        <v>4.58505405582273E-2</v>
      </c>
      <c r="I394" s="6">
        <f>'質格差指数（労働）'!I394</f>
        <v>1.2968112170330901E-2</v>
      </c>
    </row>
    <row r="395" spans="1:9" x14ac:dyDescent="0.15">
      <c r="A395" s="1">
        <v>18</v>
      </c>
      <c r="B395" s="1" t="s">
        <v>283</v>
      </c>
      <c r="C395" s="1">
        <v>1</v>
      </c>
      <c r="D395" s="1" t="s">
        <v>9</v>
      </c>
      <c r="E395" s="6">
        <f>'質格差指数（労働）'!E395</f>
        <v>-0.140185388917029</v>
      </c>
      <c r="F395" s="6">
        <f>'質格差指数（労働）'!F395</f>
        <v>-1.05148360489198E-2</v>
      </c>
      <c r="G395" s="6">
        <f>'質格差指数（労働）'!G395</f>
        <v>2.4505640567388201E-2</v>
      </c>
      <c r="H395" s="6">
        <f>'質格差指数（労働）'!H395</f>
        <v>7.5107333999777204E-2</v>
      </c>
      <c r="I395" s="6">
        <f>'質格差指数（労働）'!I395</f>
        <v>0.25441677844088501</v>
      </c>
    </row>
    <row r="396" spans="1:9" x14ac:dyDescent="0.15">
      <c r="A396" s="1">
        <v>18</v>
      </c>
      <c r="B396" s="1" t="s">
        <v>283</v>
      </c>
      <c r="C396" s="1">
        <v>2</v>
      </c>
      <c r="D396" s="1" t="s">
        <v>10</v>
      </c>
      <c r="E396" s="6">
        <f>'質格差指数（労働）'!E396</f>
        <v>0.12998269656310024</v>
      </c>
      <c r="F396" s="6">
        <f>'質格差指数（労働）'!F396</f>
        <v>0.19038641248473401</v>
      </c>
      <c r="G396" s="6">
        <f>'質格差指数（労働）'!G396</f>
        <v>0.61221280838890901</v>
      </c>
      <c r="H396" s="6">
        <f>'質格差指数（労働）'!H396</f>
        <v>0.53487322131945303</v>
      </c>
      <c r="I396" s="6">
        <f>'質格差指数（労働）'!I396</f>
        <v>0.55960584925055901</v>
      </c>
    </row>
    <row r="397" spans="1:9" x14ac:dyDescent="0.15">
      <c r="A397" s="1">
        <v>18</v>
      </c>
      <c r="B397" s="1" t="s">
        <v>284</v>
      </c>
      <c r="C397" s="1">
        <v>3</v>
      </c>
      <c r="D397" s="1" t="s">
        <v>17</v>
      </c>
      <c r="E397" s="6">
        <f>'質格差指数（労働）'!E397</f>
        <v>-0.18058271947660962</v>
      </c>
      <c r="F397" s="6">
        <f>'質格差指数（労働）'!F397</f>
        <v>-2.3688076190216099E-2</v>
      </c>
      <c r="G397" s="6">
        <f>'質格差指数（労働）'!G397</f>
        <v>-4.2398040486162601E-2</v>
      </c>
      <c r="H397" s="6">
        <f>'質格差指数（労働）'!H397</f>
        <v>9.4155478363855405E-3</v>
      </c>
      <c r="I397" s="6">
        <f>'質格差指数（労働）'!I397</f>
        <v>8.7566496111068908E-3</v>
      </c>
    </row>
    <row r="398" spans="1:9" x14ac:dyDescent="0.15">
      <c r="A398" s="1">
        <v>18</v>
      </c>
      <c r="B398" s="1" t="s">
        <v>284</v>
      </c>
      <c r="C398" s="1">
        <v>4</v>
      </c>
      <c r="D398" s="1" t="s">
        <v>18</v>
      </c>
      <c r="E398" s="6">
        <f>'質格差指数（労働）'!E398</f>
        <v>0.22483810968994239</v>
      </c>
      <c r="F398" s="6">
        <f>'質格差指数（労働）'!F398</f>
        <v>0.226425287988472</v>
      </c>
      <c r="G398" s="6">
        <f>'質格差指数（労働）'!G398</f>
        <v>0.24689189972598399</v>
      </c>
      <c r="H398" s="6">
        <f>'質格差指数（労働）'!H398</f>
        <v>0.25175196454566601</v>
      </c>
      <c r="I398" s="6">
        <f>'質格差指数（労働）'!I398</f>
        <v>0.20143539300823801</v>
      </c>
    </row>
    <row r="399" spans="1:9" x14ac:dyDescent="0.15">
      <c r="A399" s="1">
        <v>18</v>
      </c>
      <c r="B399" s="1" t="s">
        <v>284</v>
      </c>
      <c r="C399" s="1">
        <v>5</v>
      </c>
      <c r="D399" s="1" t="s">
        <v>19</v>
      </c>
      <c r="E399" s="6">
        <f>'質格差指数（労働）'!E399</f>
        <v>-4.1818758989875686E-2</v>
      </c>
      <c r="F399" s="6">
        <f>'質格差指数（労働）'!F399</f>
        <v>-1.6368146037775901E-2</v>
      </c>
      <c r="G399" s="6">
        <f>'質格差指数（労働）'!G399</f>
        <v>-4.9918630449575001E-2</v>
      </c>
      <c r="H399" s="6">
        <f>'質格差指数（労働）'!H399</f>
        <v>-9.6959205321123301E-2</v>
      </c>
      <c r="I399" s="6">
        <f>'質格差指数（労働）'!I399</f>
        <v>1.75721830508913E-2</v>
      </c>
    </row>
    <row r="400" spans="1:9" x14ac:dyDescent="0.15">
      <c r="A400" s="1">
        <v>18</v>
      </c>
      <c r="B400" s="1" t="s">
        <v>284</v>
      </c>
      <c r="C400" s="1">
        <v>6</v>
      </c>
      <c r="D400" s="1" t="s">
        <v>3</v>
      </c>
      <c r="E400" s="6">
        <f>'質格差指数（労働）'!E400</f>
        <v>-5.5239377082129584E-3</v>
      </c>
      <c r="F400" s="6">
        <f>'質格差指数（労働）'!F400</f>
        <v>-9.0125146675583898E-2</v>
      </c>
      <c r="G400" s="6">
        <f>'質格差指数（労働）'!G400</f>
        <v>-0.15067608191226101</v>
      </c>
      <c r="H400" s="6">
        <f>'質格差指数（労働）'!H400</f>
        <v>-0.113705489820358</v>
      </c>
      <c r="I400" s="6">
        <f>'質格差指数（労働）'!I400</f>
        <v>-7.0464650321699004E-2</v>
      </c>
    </row>
    <row r="401" spans="1:9" x14ac:dyDescent="0.15">
      <c r="A401" s="1">
        <v>18</v>
      </c>
      <c r="B401" s="1" t="s">
        <v>284</v>
      </c>
      <c r="C401" s="1">
        <v>7</v>
      </c>
      <c r="D401" s="1" t="s">
        <v>20</v>
      </c>
      <c r="E401" s="6">
        <f>'質格差指数（労働）'!E401</f>
        <v>-1.7199723199298744E-4</v>
      </c>
      <c r="F401" s="6">
        <f>'質格差指数（労働）'!F401</f>
        <v>0.69610433380680603</v>
      </c>
      <c r="G401" s="6">
        <f>'質格差指数（労働）'!G401</f>
        <v>0.91884799822411101</v>
      </c>
      <c r="H401" s="6">
        <f>'質格差指数（労働）'!H401</f>
        <v>1.1705912247466399</v>
      </c>
      <c r="I401" s="6">
        <f>'質格差指数（労働）'!I401</f>
        <v>1.48214805099949</v>
      </c>
    </row>
    <row r="402" spans="1:9" x14ac:dyDescent="0.15">
      <c r="A402" s="1">
        <v>18</v>
      </c>
      <c r="B402" s="1" t="s">
        <v>284</v>
      </c>
      <c r="C402" s="1">
        <v>8</v>
      </c>
      <c r="D402" s="1" t="s">
        <v>21</v>
      </c>
      <c r="E402" s="6">
        <f>'質格差指数（労働）'!E402</f>
        <v>0.1131571679576576</v>
      </c>
      <c r="F402" s="6">
        <f>'質格差指数（労働）'!F402</f>
        <v>0.112511929150579</v>
      </c>
      <c r="G402" s="6">
        <f>'質格差指数（労働）'!G402</f>
        <v>0.124111268524358</v>
      </c>
      <c r="H402" s="6">
        <f>'質格差指数（労働）'!H402</f>
        <v>3.9903117154577498E-2</v>
      </c>
      <c r="I402" s="6">
        <f>'質格差指数（労働）'!I402</f>
        <v>0.10518052242440799</v>
      </c>
    </row>
    <row r="403" spans="1:9" x14ac:dyDescent="0.15">
      <c r="A403" s="1">
        <v>18</v>
      </c>
      <c r="B403" s="1" t="s">
        <v>284</v>
      </c>
      <c r="C403" s="1">
        <v>9</v>
      </c>
      <c r="D403" s="1" t="s">
        <v>22</v>
      </c>
      <c r="E403" s="6">
        <f>'質格差指数（労働）'!E403</f>
        <v>1.0570017563541522E-2</v>
      </c>
      <c r="F403" s="6">
        <f>'質格差指数（労働）'!F403</f>
        <v>7.4492692560458498E-2</v>
      </c>
      <c r="G403" s="6">
        <f>'質格差指数（労働）'!G403</f>
        <v>5.4803593136203404E-3</v>
      </c>
      <c r="H403" s="6">
        <f>'質格差指数（労働）'!H403</f>
        <v>2.0768053433415701E-2</v>
      </c>
      <c r="I403" s="6">
        <f>'質格差指数（労働）'!I403</f>
        <v>3.6133457979644998E-2</v>
      </c>
    </row>
    <row r="404" spans="1:9" x14ac:dyDescent="0.15">
      <c r="A404" s="1">
        <v>18</v>
      </c>
      <c r="B404" s="1" t="s">
        <v>284</v>
      </c>
      <c r="C404" s="1">
        <v>10</v>
      </c>
      <c r="D404" s="1" t="s">
        <v>23</v>
      </c>
      <c r="E404" s="6">
        <f>'質格差指数（労働）'!E404</f>
        <v>-7.8076376075468419E-3</v>
      </c>
      <c r="F404" s="6">
        <f>'質格差指数（労働）'!F404</f>
        <v>2.2680544756548598E-2</v>
      </c>
      <c r="G404" s="6">
        <f>'質格差指数（労働）'!G404</f>
        <v>-1.23003812549554E-2</v>
      </c>
      <c r="H404" s="6">
        <f>'質格差指数（労働）'!H404</f>
        <v>3.4804287163617498E-2</v>
      </c>
      <c r="I404" s="6">
        <f>'質格差指数（労働）'!I404</f>
        <v>3.9323619190995598E-2</v>
      </c>
    </row>
    <row r="405" spans="1:9" x14ac:dyDescent="0.15">
      <c r="A405" s="1">
        <v>18</v>
      </c>
      <c r="B405" s="1" t="s">
        <v>284</v>
      </c>
      <c r="C405" s="1">
        <v>11</v>
      </c>
      <c r="D405" s="1" t="s">
        <v>24</v>
      </c>
      <c r="E405" s="6">
        <f>'質格差指数（労働）'!E405</f>
        <v>-8.2093979032118493E-3</v>
      </c>
      <c r="F405" s="6">
        <f>'質格差指数（労働）'!F405</f>
        <v>4.4712194125747999E-2</v>
      </c>
      <c r="G405" s="6">
        <f>'質格差指数（労働）'!G405</f>
        <v>5.3371929998849099E-2</v>
      </c>
      <c r="H405" s="6">
        <f>'質格差指数（労働）'!H405</f>
        <v>0.10280734343117399</v>
      </c>
      <c r="I405" s="6">
        <f>'質格差指数（労働）'!I405</f>
        <v>7.2927569589441799E-2</v>
      </c>
    </row>
    <row r="406" spans="1:9" x14ac:dyDescent="0.15">
      <c r="A406" s="1">
        <v>18</v>
      </c>
      <c r="B406" s="1" t="s">
        <v>284</v>
      </c>
      <c r="C406" s="1">
        <v>12</v>
      </c>
      <c r="D406" s="1" t="s">
        <v>25</v>
      </c>
      <c r="E406" s="6">
        <f>'質格差指数（労働）'!E406</f>
        <v>7.802200464294691E-2</v>
      </c>
      <c r="F406" s="6">
        <f>'質格差指数（労働）'!F406</f>
        <v>3.3154057161180299E-2</v>
      </c>
      <c r="G406" s="6">
        <f>'質格差指数（労働）'!G406</f>
        <v>6.7031683644708198E-2</v>
      </c>
      <c r="H406" s="6">
        <f>'質格差指数（労働）'!H406</f>
        <v>5.6655608416809798E-2</v>
      </c>
      <c r="I406" s="6">
        <f>'質格差指数（労働）'!I406</f>
        <v>3.7056954481601602E-2</v>
      </c>
    </row>
    <row r="407" spans="1:9" x14ac:dyDescent="0.15">
      <c r="A407" s="1">
        <v>18</v>
      </c>
      <c r="B407" s="1" t="s">
        <v>284</v>
      </c>
      <c r="C407" s="1">
        <v>13</v>
      </c>
      <c r="D407" s="1" t="s">
        <v>26</v>
      </c>
      <c r="E407" s="6">
        <f>'質格差指数（労働）'!E407</f>
        <v>0.12962409678515877</v>
      </c>
      <c r="F407" s="6">
        <f>'質格差指数（労働）'!F407</f>
        <v>0.87675060948302497</v>
      </c>
      <c r="G407" s="6">
        <f>'質格差指数（労働）'!G407</f>
        <v>0.111329493824496</v>
      </c>
      <c r="H407" s="6">
        <f>'質格差指数（労働）'!H407</f>
        <v>1.1334407548147201E-2</v>
      </c>
      <c r="I407" s="6">
        <f>'質格差指数（労働）'!I407</f>
        <v>8.2815377294037703E-3</v>
      </c>
    </row>
    <row r="408" spans="1:9" x14ac:dyDescent="0.15">
      <c r="A408" s="1">
        <v>18</v>
      </c>
      <c r="B408" s="1" t="s">
        <v>284</v>
      </c>
      <c r="C408" s="1">
        <v>14</v>
      </c>
      <c r="D408" s="1" t="s">
        <v>27</v>
      </c>
      <c r="E408" s="6">
        <f>'質格差指数（労働）'!E408</f>
        <v>-0.18760103458432736</v>
      </c>
      <c r="F408" s="6">
        <f>'質格差指数（労働）'!F408</f>
        <v>-0.56783432382917398</v>
      </c>
      <c r="G408" s="6">
        <f>'質格差指数（労働）'!G408</f>
        <v>-0.38157821225102401</v>
      </c>
      <c r="H408" s="6">
        <f>'質格差指数（労働）'!H408</f>
        <v>-0.38229240107121698</v>
      </c>
      <c r="I408" s="6">
        <f>'質格差指数（労働）'!I408</f>
        <v>-2.9459182602212499E-2</v>
      </c>
    </row>
    <row r="409" spans="1:9" x14ac:dyDescent="0.15">
      <c r="A409" s="1">
        <v>18</v>
      </c>
      <c r="B409" s="1" t="s">
        <v>284</v>
      </c>
      <c r="C409" s="1">
        <v>15</v>
      </c>
      <c r="D409" s="1" t="s">
        <v>28</v>
      </c>
      <c r="E409" s="6">
        <f>'質格差指数（労働）'!E409</f>
        <v>-3.4423776294511092E-2</v>
      </c>
      <c r="F409" s="6">
        <f>'質格差指数（労働）'!F409</f>
        <v>6.0733280201400496E-3</v>
      </c>
      <c r="G409" s="6">
        <f>'質格差指数（労働）'!G409</f>
        <v>-1.7983235381264201E-2</v>
      </c>
      <c r="H409" s="6">
        <f>'質格差指数（労働）'!H409</f>
        <v>2.4639251304458001E-3</v>
      </c>
      <c r="I409" s="6">
        <f>'質格差指数（労働）'!I409</f>
        <v>3.4048451062880597E-2</v>
      </c>
    </row>
    <row r="410" spans="1:9" x14ac:dyDescent="0.15">
      <c r="A410" s="1">
        <v>18</v>
      </c>
      <c r="B410" s="1" t="s">
        <v>283</v>
      </c>
      <c r="C410" s="1">
        <v>16</v>
      </c>
      <c r="D410" s="1" t="s">
        <v>11</v>
      </c>
      <c r="E410" s="6">
        <f>'質格差指数（労働）'!E410</f>
        <v>4.6672792382506254E-2</v>
      </c>
      <c r="F410" s="6">
        <f>'質格差指数（労働）'!F410</f>
        <v>1.97302196572521E-2</v>
      </c>
      <c r="G410" s="6">
        <f>'質格差指数（労働）'!G410</f>
        <v>3.1345877663554698E-2</v>
      </c>
      <c r="H410" s="6">
        <f>'質格差指数（労働）'!H410</f>
        <v>1.9804367480335299E-2</v>
      </c>
      <c r="I410" s="6">
        <f>'質格差指数（労働）'!I410</f>
        <v>3.9841148585146403E-2</v>
      </c>
    </row>
    <row r="411" spans="1:9" x14ac:dyDescent="0.15">
      <c r="A411" s="1">
        <v>18</v>
      </c>
      <c r="B411" s="1" t="s">
        <v>283</v>
      </c>
      <c r="C411" s="1">
        <v>17</v>
      </c>
      <c r="D411" s="1" t="s">
        <v>12</v>
      </c>
      <c r="E411" s="6">
        <f>'質格差指数（労働）'!E411</f>
        <v>5.1201593121480621E-2</v>
      </c>
      <c r="F411" s="6">
        <f>'質格差指数（労働）'!F411</f>
        <v>2.2311733503025202E-2</v>
      </c>
      <c r="G411" s="6">
        <f>'質格差指数（労働）'!G411</f>
        <v>4.7631652087873302E-2</v>
      </c>
      <c r="H411" s="6">
        <f>'質格差指数（労働）'!H411</f>
        <v>5.6926186404040999E-2</v>
      </c>
      <c r="I411" s="6">
        <f>'質格差指数（労働）'!I411</f>
        <v>6.8178577539229998E-2</v>
      </c>
    </row>
    <row r="412" spans="1:9" x14ac:dyDescent="0.15">
      <c r="A412" s="1">
        <v>18</v>
      </c>
      <c r="B412" s="1" t="s">
        <v>283</v>
      </c>
      <c r="C412" s="1">
        <v>18</v>
      </c>
      <c r="D412" s="1" t="s">
        <v>13</v>
      </c>
      <c r="E412" s="6">
        <f>'質格差指数（労働）'!E412</f>
        <v>-4.330631731092463E-2</v>
      </c>
      <c r="F412" s="6">
        <f>'質格差指数（労働）'!F412</f>
        <v>-1.1317004581149899E-2</v>
      </c>
      <c r="G412" s="6">
        <f>'質格差指数（労働）'!G412</f>
        <v>-1.1454493266620701E-2</v>
      </c>
      <c r="H412" s="6">
        <f>'質格差指数（労働）'!H412</f>
        <v>-9.1150189750055493E-3</v>
      </c>
      <c r="I412" s="6">
        <f>'質格差指数（労働）'!I412</f>
        <v>-1.11856713548319E-3</v>
      </c>
    </row>
    <row r="413" spans="1:9" x14ac:dyDescent="0.15">
      <c r="A413" s="1">
        <v>18</v>
      </c>
      <c r="B413" s="1" t="s">
        <v>283</v>
      </c>
      <c r="C413" s="1">
        <v>19</v>
      </c>
      <c r="D413" s="1" t="s">
        <v>14</v>
      </c>
      <c r="E413" s="6">
        <f>'質格差指数（労働）'!E413</f>
        <v>1.2239749796706664E-2</v>
      </c>
      <c r="F413" s="6">
        <f>'質格差指数（労働）'!F413</f>
        <v>3.2634541318848499E-2</v>
      </c>
      <c r="G413" s="6">
        <f>'質格差指数（労働）'!G413</f>
        <v>3.7803291618409299E-2</v>
      </c>
      <c r="H413" s="6">
        <f>'質格差指数（労働）'!H413</f>
        <v>8.6020775376043392E-3</v>
      </c>
      <c r="I413" s="6">
        <f>'質格差指数（労働）'!I413</f>
        <v>3.7801532966787697E-2</v>
      </c>
    </row>
    <row r="414" spans="1:9" x14ac:dyDescent="0.15">
      <c r="A414" s="1">
        <v>18</v>
      </c>
      <c r="B414" s="1" t="s">
        <v>283</v>
      </c>
      <c r="C414" s="1">
        <v>20</v>
      </c>
      <c r="D414" s="1" t="s">
        <v>15</v>
      </c>
      <c r="E414" s="6">
        <f>'質格差指数（労働）'!E414</f>
        <v>6.0669730532772997E-2</v>
      </c>
      <c r="F414" s="6">
        <f>'質格差指数（労働）'!F414</f>
        <v>0.33870462519792799</v>
      </c>
      <c r="G414" s="6">
        <f>'質格差指数（労働）'!G414</f>
        <v>0.21213060403015599</v>
      </c>
      <c r="H414" s="6">
        <f>'質格差指数（労働）'!H414</f>
        <v>0.30709088012640501</v>
      </c>
      <c r="I414" s="6">
        <f>'質格差指数（労働）'!I414</f>
        <v>0.36287645078464398</v>
      </c>
    </row>
    <row r="415" spans="1:9" x14ac:dyDescent="0.15">
      <c r="A415" s="1">
        <v>18</v>
      </c>
      <c r="B415" s="1" t="s">
        <v>283</v>
      </c>
      <c r="C415" s="1">
        <v>21</v>
      </c>
      <c r="D415" s="1" t="s">
        <v>16</v>
      </c>
      <c r="E415" s="6">
        <f>'質格差指数（労働）'!E415</f>
        <v>3.6314077243334277E-2</v>
      </c>
      <c r="F415" s="6">
        <f>'質格差指数（労働）'!F415</f>
        <v>3.6690538613008403E-2</v>
      </c>
      <c r="G415" s="6">
        <f>'質格差指数（労働）'!G415</f>
        <v>1.8371619493417899E-2</v>
      </c>
      <c r="H415" s="6">
        <f>'質格差指数（労働）'!H415</f>
        <v>2.1169913640563899E-2</v>
      </c>
      <c r="I415" s="6">
        <f>'質格差指数（労働）'!I415</f>
        <v>1.67968448648242E-2</v>
      </c>
    </row>
    <row r="416" spans="1:9" x14ac:dyDescent="0.15">
      <c r="A416" s="1">
        <v>18</v>
      </c>
      <c r="B416" s="1" t="s">
        <v>115</v>
      </c>
      <c r="C416" s="1">
        <v>22</v>
      </c>
      <c r="D416" s="1" t="s">
        <v>8</v>
      </c>
      <c r="E416" s="6">
        <f>'質格差指数（労働）'!E416</f>
        <v>-9.5698023072010412E-3</v>
      </c>
      <c r="F416" s="6">
        <f>'質格差指数（労働）'!F416</f>
        <v>-1.96440281155561E-2</v>
      </c>
      <c r="G416" s="6">
        <f>'質格差指数（労働）'!G416</f>
        <v>-1.2153106018004E-2</v>
      </c>
      <c r="H416" s="6">
        <f>'質格差指数（労働）'!H416</f>
        <v>-1.9639785774465301E-2</v>
      </c>
      <c r="I416" s="6">
        <f>'質格差指数（労働）'!I416</f>
        <v>-1.64180077460713E-2</v>
      </c>
    </row>
    <row r="417" spans="1:9" x14ac:dyDescent="0.15">
      <c r="A417" s="1">
        <v>18</v>
      </c>
      <c r="B417" s="1" t="s">
        <v>115</v>
      </c>
      <c r="C417" s="1">
        <v>23</v>
      </c>
      <c r="D417" s="1" t="s">
        <v>29</v>
      </c>
      <c r="E417" s="6">
        <f>'質格差指数（労働）'!E417</f>
        <v>2.0125813808177351E-2</v>
      </c>
      <c r="F417" s="6">
        <f>'質格差指数（労働）'!F417</f>
        <v>4.2798441466273103E-2</v>
      </c>
      <c r="G417" s="6">
        <f>'質格差指数（労働）'!G417</f>
        <v>3.9110804534564399E-2</v>
      </c>
      <c r="H417" s="6">
        <f>'質格差指数（労働）'!H417</f>
        <v>1.9964430221871599E-2</v>
      </c>
      <c r="I417" s="6">
        <f>'質格差指数（労働）'!I417</f>
        <v>2.1214504262257499E-2</v>
      </c>
    </row>
    <row r="418" spans="1:9" x14ac:dyDescent="0.15">
      <c r="A418" s="1">
        <v>19</v>
      </c>
      <c r="B418" s="1" t="s">
        <v>120</v>
      </c>
      <c r="C418" s="1">
        <v>1</v>
      </c>
      <c r="D418" s="1" t="s">
        <v>9</v>
      </c>
      <c r="E418" s="6">
        <f>'質格差指数（労働）'!E418</f>
        <v>4.9159343756816493E-2</v>
      </c>
      <c r="F418" s="6">
        <f>'質格差指数（労働）'!F418</f>
        <v>-8.2899525247325995E-2</v>
      </c>
      <c r="G418" s="6">
        <f>'質格差指数（労働）'!G418</f>
        <v>-0.166272096574378</v>
      </c>
      <c r="H418" s="6">
        <f>'質格差指数（労働）'!H418</f>
        <v>-0.146566697780175</v>
      </c>
      <c r="I418" s="6">
        <f>'質格差指数（労働）'!I418</f>
        <v>-8.2097290416364405E-2</v>
      </c>
    </row>
    <row r="419" spans="1:9" x14ac:dyDescent="0.15">
      <c r="A419" s="1">
        <v>19</v>
      </c>
      <c r="B419" s="1" t="s">
        <v>120</v>
      </c>
      <c r="C419" s="1">
        <v>2</v>
      </c>
      <c r="D419" s="1" t="s">
        <v>10</v>
      </c>
      <c r="E419" s="6">
        <f>'質格差指数（労働）'!E419</f>
        <v>9.2272470459096562E-2</v>
      </c>
      <c r="F419" s="6">
        <f>'質格差指数（労働）'!F419</f>
        <v>8.2754045742881505E-2</v>
      </c>
      <c r="G419" s="6">
        <f>'質格差指数（労働）'!G419</f>
        <v>9.2025863786425896E-2</v>
      </c>
      <c r="H419" s="6">
        <f>'質格差指数（労働）'!H419</f>
        <v>2.5395505369361401E-2</v>
      </c>
      <c r="I419" s="6">
        <f>'質格差指数（労働）'!I419</f>
        <v>-6.91737355951694E-2</v>
      </c>
    </row>
    <row r="420" spans="1:9" x14ac:dyDescent="0.15">
      <c r="A420" s="1">
        <v>19</v>
      </c>
      <c r="B420" s="1" t="s">
        <v>121</v>
      </c>
      <c r="C420" s="1">
        <v>3</v>
      </c>
      <c r="D420" s="1" t="s">
        <v>17</v>
      </c>
      <c r="E420" s="6">
        <f>'質格差指数（労働）'!E420</f>
        <v>9.98914480138825E-2</v>
      </c>
      <c r="F420" s="6">
        <f>'質格差指数（労働）'!F420</f>
        <v>0.13221990585342</v>
      </c>
      <c r="G420" s="6">
        <f>'質格差指数（労働）'!G420</f>
        <v>0.112219039186799</v>
      </c>
      <c r="H420" s="6">
        <f>'質格差指数（労働）'!H420</f>
        <v>0.12497832306651099</v>
      </c>
      <c r="I420" s="6">
        <f>'質格差指数（労働）'!I420</f>
        <v>0.149616291346652</v>
      </c>
    </row>
    <row r="421" spans="1:9" x14ac:dyDescent="0.15">
      <c r="A421" s="1">
        <v>19</v>
      </c>
      <c r="B421" s="1" t="s">
        <v>121</v>
      </c>
      <c r="C421" s="1">
        <v>4</v>
      </c>
      <c r="D421" s="1" t="s">
        <v>18</v>
      </c>
      <c r="E421" s="6">
        <f>'質格差指数（労働）'!E421</f>
        <v>9.3251514786263368E-3</v>
      </c>
      <c r="F421" s="6">
        <f>'質格差指数（労働）'!F421</f>
        <v>8.0621981785509694E-2</v>
      </c>
      <c r="G421" s="6">
        <f>'質格差指数（労働）'!G421</f>
        <v>7.7008545361810204E-2</v>
      </c>
      <c r="H421" s="6">
        <f>'質格差指数（労働）'!H421</f>
        <v>5.06483181858806E-2</v>
      </c>
      <c r="I421" s="6">
        <f>'質格差指数（労働）'!I421</f>
        <v>8.6028929107851898E-2</v>
      </c>
    </row>
    <row r="422" spans="1:9" x14ac:dyDescent="0.15">
      <c r="A422" s="1">
        <v>19</v>
      </c>
      <c r="B422" s="1" t="s">
        <v>121</v>
      </c>
      <c r="C422" s="1">
        <v>5</v>
      </c>
      <c r="D422" s="1" t="s">
        <v>19</v>
      </c>
      <c r="E422" s="6">
        <f>'質格差指数（労働）'!E422</f>
        <v>5.6176985925511028E-2</v>
      </c>
      <c r="F422" s="6">
        <f>'質格差指数（労働）'!F422</f>
        <v>1.2512903121808E-2</v>
      </c>
      <c r="G422" s="6">
        <f>'質格差指数（労働）'!G422</f>
        <v>3.2931140268332403E-2</v>
      </c>
      <c r="H422" s="6">
        <f>'質格差指数（労働）'!H422</f>
        <v>-1.7515848546312301E-2</v>
      </c>
      <c r="I422" s="6">
        <f>'質格差指数（労働）'!I422</f>
        <v>-7.0607744038138603E-2</v>
      </c>
    </row>
    <row r="423" spans="1:9" x14ac:dyDescent="0.15">
      <c r="A423" s="1">
        <v>19</v>
      </c>
      <c r="B423" s="1" t="s">
        <v>121</v>
      </c>
      <c r="C423" s="1">
        <v>6</v>
      </c>
      <c r="D423" s="1" t="s">
        <v>3</v>
      </c>
      <c r="E423" s="6">
        <f>'質格差指数（労働）'!E423</f>
        <v>3.5291733825979693E-2</v>
      </c>
      <c r="F423" s="6">
        <f>'質格差指数（労働）'!F423</f>
        <v>0.94882064218466999</v>
      </c>
      <c r="G423" s="6">
        <f>'質格差指数（労働）'!G423</f>
        <v>3.6100529200811901E-2</v>
      </c>
      <c r="H423" s="6">
        <f>'質格差指数（労働）'!H423</f>
        <v>6.8556102888133005E-2</v>
      </c>
      <c r="I423" s="6">
        <f>'質格差指数（労働）'!I423</f>
        <v>7.02997512389026E-2</v>
      </c>
    </row>
    <row r="424" spans="1:9" x14ac:dyDescent="0.15">
      <c r="A424" s="1">
        <v>19</v>
      </c>
      <c r="B424" s="1" t="s">
        <v>121</v>
      </c>
      <c r="C424" s="1">
        <v>7</v>
      </c>
      <c r="D424" s="1" t="s">
        <v>20</v>
      </c>
      <c r="E424" s="6">
        <f>'質格差指数（労働）'!E424</f>
        <v>0.66420348270443141</v>
      </c>
      <c r="F424" s="6">
        <f>'質格差指数（労働）'!F424</f>
        <v>1.6166489662099659</v>
      </c>
      <c r="G424" s="6">
        <f>'質格差指数（労働）'!G424</f>
        <v>2.5690944497155002</v>
      </c>
      <c r="H424" s="6">
        <f>'質格差指数（労働）'!H424</f>
        <v>2.6560281054980401</v>
      </c>
      <c r="I424" s="6">
        <f>'質格差指数（労働）'!I424</f>
        <v>1.35190356133544</v>
      </c>
    </row>
    <row r="425" spans="1:9" x14ac:dyDescent="0.15">
      <c r="A425" s="1">
        <v>19</v>
      </c>
      <c r="B425" s="1" t="s">
        <v>121</v>
      </c>
      <c r="C425" s="1">
        <v>8</v>
      </c>
      <c r="D425" s="1" t="s">
        <v>21</v>
      </c>
      <c r="E425" s="6">
        <f>'質格差指数（労働）'!E425</f>
        <v>4.8219084515095358E-2</v>
      </c>
      <c r="F425" s="6">
        <f>'質格差指数（労働）'!F425</f>
        <v>0.117575578005936</v>
      </c>
      <c r="G425" s="6">
        <f>'質格差指数（労働）'!G425</f>
        <v>5.6370057993986998E-2</v>
      </c>
      <c r="H425" s="6">
        <f>'質格差指数（労働）'!H425</f>
        <v>6.8226221308447202E-2</v>
      </c>
      <c r="I425" s="6">
        <f>'質格差指数（労働）'!I425</f>
        <v>0.10861097894518</v>
      </c>
    </row>
    <row r="426" spans="1:9" x14ac:dyDescent="0.15">
      <c r="A426" s="1">
        <v>19</v>
      </c>
      <c r="B426" s="1" t="s">
        <v>121</v>
      </c>
      <c r="C426" s="1">
        <v>9</v>
      </c>
      <c r="D426" s="1" t="s">
        <v>22</v>
      </c>
      <c r="E426" s="6">
        <f>'質格差指数（労働）'!E426</f>
        <v>-3.0540088106253797E-4</v>
      </c>
      <c r="F426" s="6">
        <f>'質格差指数（労働）'!F426</f>
        <v>-0.108574605481409</v>
      </c>
      <c r="G426" s="6">
        <f>'質格差指数（労働）'!G426</f>
        <v>-4.8561441310594901E-2</v>
      </c>
      <c r="H426" s="6">
        <f>'質格差指数（労働）'!H426</f>
        <v>-0.158714399765784</v>
      </c>
      <c r="I426" s="6">
        <f>'質格差指数（労働）'!I426</f>
        <v>-0.102781194257835</v>
      </c>
    </row>
    <row r="427" spans="1:9" x14ac:dyDescent="0.15">
      <c r="A427" s="1">
        <v>19</v>
      </c>
      <c r="B427" s="1" t="s">
        <v>121</v>
      </c>
      <c r="C427" s="1">
        <v>10</v>
      </c>
      <c r="D427" s="1" t="s">
        <v>23</v>
      </c>
      <c r="E427" s="6">
        <f>'質格差指数（労働）'!E427</f>
        <v>-9.5285268269738998E-3</v>
      </c>
      <c r="F427" s="6">
        <f>'質格差指数（労働）'!F427</f>
        <v>-1.2253667123029799E-2</v>
      </c>
      <c r="G427" s="6">
        <f>'質格差指数（労働）'!G427</f>
        <v>-5.9871607656134501E-2</v>
      </c>
      <c r="H427" s="6">
        <f>'質格差指数（労働）'!H427</f>
        <v>-1.6949918138527399E-2</v>
      </c>
      <c r="I427" s="6">
        <f>'質格差指数（労働）'!I427</f>
        <v>-6.3889563765562297E-4</v>
      </c>
    </row>
    <row r="428" spans="1:9" x14ac:dyDescent="0.15">
      <c r="A428" s="1">
        <v>19</v>
      </c>
      <c r="B428" s="1" t="s">
        <v>121</v>
      </c>
      <c r="C428" s="1">
        <v>11</v>
      </c>
      <c r="D428" s="1" t="s">
        <v>24</v>
      </c>
      <c r="E428" s="6">
        <f>'質格差指数（労働）'!E428</f>
        <v>-5.5616481395419512E-2</v>
      </c>
      <c r="F428" s="6">
        <f>'質格差指数（労働）'!F428</f>
        <v>-0.15486322187903401</v>
      </c>
      <c r="G428" s="6">
        <f>'質格差指数（労働）'!G428</f>
        <v>-0.103802398712457</v>
      </c>
      <c r="H428" s="6">
        <f>'質格差指数（労働）'!H428</f>
        <v>4.2991839185752799E-2</v>
      </c>
      <c r="I428" s="6">
        <f>'質格差指数（労働）'!I428</f>
        <v>0.102428642335092</v>
      </c>
    </row>
    <row r="429" spans="1:9" x14ac:dyDescent="0.15">
      <c r="A429" s="1">
        <v>19</v>
      </c>
      <c r="B429" s="1" t="s">
        <v>121</v>
      </c>
      <c r="C429" s="1">
        <v>12</v>
      </c>
      <c r="D429" s="1" t="s">
        <v>25</v>
      </c>
      <c r="E429" s="6">
        <f>'質格差指数（労働）'!E429</f>
        <v>0.1173462623996992</v>
      </c>
      <c r="F429" s="6">
        <f>'質格差指数（労働）'!F429</f>
        <v>4.28407410863142E-2</v>
      </c>
      <c r="G429" s="6">
        <f>'質格差指数（労働）'!G429</f>
        <v>0.10835535724579499</v>
      </c>
      <c r="H429" s="6">
        <f>'質格差指数（労働）'!H429</f>
        <v>0.112897446988752</v>
      </c>
      <c r="I429" s="6">
        <f>'質格差指数（労働）'!I429</f>
        <v>0.11991006438851699</v>
      </c>
    </row>
    <row r="430" spans="1:9" x14ac:dyDescent="0.15">
      <c r="A430" s="1">
        <v>19</v>
      </c>
      <c r="B430" s="1" t="s">
        <v>121</v>
      </c>
      <c r="C430" s="1">
        <v>13</v>
      </c>
      <c r="D430" s="1" t="s">
        <v>26</v>
      </c>
      <c r="E430" s="6">
        <f>'質格差指数（労働）'!E430</f>
        <v>-5.1012165622527181E-2</v>
      </c>
      <c r="F430" s="6">
        <f>'質格差指数（労働）'!F430</f>
        <v>-0.11979420097431499</v>
      </c>
      <c r="G430" s="6">
        <f>'質格差指数（労働）'!G430</f>
        <v>-2.7596794787330702E-2</v>
      </c>
      <c r="H430" s="6">
        <f>'質格差指数（労働）'!H430</f>
        <v>-2.7637571589202801E-2</v>
      </c>
      <c r="I430" s="6">
        <f>'質格差指数（労働）'!I430</f>
        <v>-6.5178913368847499E-2</v>
      </c>
    </row>
    <row r="431" spans="1:9" x14ac:dyDescent="0.15">
      <c r="A431" s="1">
        <v>19</v>
      </c>
      <c r="B431" s="1" t="s">
        <v>121</v>
      </c>
      <c r="C431" s="1">
        <v>14</v>
      </c>
      <c r="D431" s="1" t="s">
        <v>27</v>
      </c>
      <c r="E431" s="6">
        <f>'質格差指数（労働）'!E431</f>
        <v>-0.27333826056136107</v>
      </c>
      <c r="F431" s="6">
        <f>'質格差指数（労働）'!F431</f>
        <v>-0.454040471680837</v>
      </c>
      <c r="G431" s="6">
        <f>'質格差指数（労働）'!G431</f>
        <v>-0.29127499327283302</v>
      </c>
      <c r="H431" s="6">
        <f>'質格差指数（労働）'!H431</f>
        <v>-0.22288718394565499</v>
      </c>
      <c r="I431" s="6">
        <f>'質格差指数（労働）'!I431</f>
        <v>0.130432290865129</v>
      </c>
    </row>
    <row r="432" spans="1:9" x14ac:dyDescent="0.15">
      <c r="A432" s="1">
        <v>19</v>
      </c>
      <c r="B432" s="1" t="s">
        <v>121</v>
      </c>
      <c r="C432" s="1">
        <v>15</v>
      </c>
      <c r="D432" s="1" t="s">
        <v>28</v>
      </c>
      <c r="E432" s="6">
        <f>'質格差指数（労働）'!E432</f>
        <v>-2.9428261542838518E-2</v>
      </c>
      <c r="F432" s="6">
        <f>'質格差指数（労働）'!F432</f>
        <v>-5.2185951566632902E-2</v>
      </c>
      <c r="G432" s="6">
        <f>'質格差指数（労働）'!G432</f>
        <v>-7.5610345129771994E-2</v>
      </c>
      <c r="H432" s="6">
        <f>'質格差指数（労働）'!H432</f>
        <v>-2.5903355114118402E-2</v>
      </c>
      <c r="I432" s="6">
        <f>'質格差指数（労働）'!I432</f>
        <v>-7.0668285341743999E-3</v>
      </c>
    </row>
    <row r="433" spans="1:9" x14ac:dyDescent="0.15">
      <c r="A433" s="1">
        <v>19</v>
      </c>
      <c r="B433" s="1" t="s">
        <v>120</v>
      </c>
      <c r="C433" s="1">
        <v>16</v>
      </c>
      <c r="D433" s="1" t="s">
        <v>11</v>
      </c>
      <c r="E433" s="6">
        <f>'質格差指数（労働）'!E433</f>
        <v>5.8758831642475869E-2</v>
      </c>
      <c r="F433" s="6">
        <f>'質格差指数（労働）'!F433</f>
        <v>4.5265787930125999E-2</v>
      </c>
      <c r="G433" s="6">
        <f>'質格差指数（労働）'!G433</f>
        <v>3.20781814364978E-2</v>
      </c>
      <c r="H433" s="6">
        <f>'質格差指数（労働）'!H433</f>
        <v>2.14063054604401E-2</v>
      </c>
      <c r="I433" s="6">
        <f>'質格差指数（労働）'!I433</f>
        <v>3.94893617943822E-2</v>
      </c>
    </row>
    <row r="434" spans="1:9" x14ac:dyDescent="0.15">
      <c r="A434" s="1">
        <v>19</v>
      </c>
      <c r="B434" s="1" t="s">
        <v>120</v>
      </c>
      <c r="C434" s="1">
        <v>17</v>
      </c>
      <c r="D434" s="1" t="s">
        <v>12</v>
      </c>
      <c r="E434" s="6">
        <f>'質格差指数（労働）'!E434</f>
        <v>9.7763620866880355E-2</v>
      </c>
      <c r="F434" s="6">
        <f>'質格差指数（労働）'!F434</f>
        <v>0.15530136432684699</v>
      </c>
      <c r="G434" s="6">
        <f>'質格差指数（労働）'!G434</f>
        <v>9.2228345157007299E-2</v>
      </c>
      <c r="H434" s="6">
        <f>'質格差指数（労働）'!H434</f>
        <v>7.0564982678438595E-2</v>
      </c>
      <c r="I434" s="6">
        <f>'質格差指数（労働）'!I434</f>
        <v>7.5477277529630099E-2</v>
      </c>
    </row>
    <row r="435" spans="1:9" x14ac:dyDescent="0.15">
      <c r="A435" s="1">
        <v>19</v>
      </c>
      <c r="B435" s="1" t="s">
        <v>120</v>
      </c>
      <c r="C435" s="1">
        <v>18</v>
      </c>
      <c r="D435" s="1" t="s">
        <v>13</v>
      </c>
      <c r="E435" s="6">
        <f>'質格差指数（労働）'!E435</f>
        <v>-7.2893224181790721E-3</v>
      </c>
      <c r="F435" s="6">
        <f>'質格差指数（労働）'!F435</f>
        <v>-7.1183055284353997E-3</v>
      </c>
      <c r="G435" s="6">
        <f>'質格差指数（労働）'!G435</f>
        <v>4.8879995405338699E-3</v>
      </c>
      <c r="H435" s="6">
        <f>'質格差指数（労働）'!H435</f>
        <v>-1.4601863106094E-2</v>
      </c>
      <c r="I435" s="6">
        <f>'質格差指数（労働）'!I435</f>
        <v>8.1408321397672401E-3</v>
      </c>
    </row>
    <row r="436" spans="1:9" x14ac:dyDescent="0.15">
      <c r="A436" s="1">
        <v>19</v>
      </c>
      <c r="B436" s="1" t="s">
        <v>120</v>
      </c>
      <c r="C436" s="1">
        <v>19</v>
      </c>
      <c r="D436" s="1" t="s">
        <v>14</v>
      </c>
      <c r="E436" s="6">
        <f>'質格差指数（労働）'!E436</f>
        <v>-8.8471638285361684E-3</v>
      </c>
      <c r="F436" s="6">
        <f>'質格差指数（労働）'!F436</f>
        <v>6.2830680808061007E-2</v>
      </c>
      <c r="G436" s="6">
        <f>'質格差指数（労働）'!G436</f>
        <v>4.73688010258718E-2</v>
      </c>
      <c r="H436" s="6">
        <f>'質格差指数（労働）'!H436</f>
        <v>5.1715442003156802E-2</v>
      </c>
      <c r="I436" s="6">
        <f>'質格差指数（労働）'!I436</f>
        <v>0.113432960381683</v>
      </c>
    </row>
    <row r="437" spans="1:9" x14ac:dyDescent="0.15">
      <c r="A437" s="1">
        <v>19</v>
      </c>
      <c r="B437" s="1" t="s">
        <v>120</v>
      </c>
      <c r="C437" s="1">
        <v>20</v>
      </c>
      <c r="D437" s="1" t="s">
        <v>15</v>
      </c>
      <c r="E437" s="6">
        <f>'質格差指数（労働）'!E437</f>
        <v>1.3693517297279899E-2</v>
      </c>
      <c r="F437" s="6">
        <f>'質格差指数（労働）'!F437</f>
        <v>9.9651724270953895E-2</v>
      </c>
      <c r="G437" s="6">
        <f>'質格差指数（労働）'!G437</f>
        <v>9.7240294142959496E-2</v>
      </c>
      <c r="H437" s="6">
        <f>'質格差指数（労働）'!H437</f>
        <v>4.4522398541438503E-2</v>
      </c>
      <c r="I437" s="6">
        <f>'質格差指数（労働）'!I437</f>
        <v>-1.21703254370676E-2</v>
      </c>
    </row>
    <row r="438" spans="1:9" x14ac:dyDescent="0.15">
      <c r="A438" s="1">
        <v>19</v>
      </c>
      <c r="B438" s="1" t="s">
        <v>120</v>
      </c>
      <c r="C438" s="1">
        <v>21</v>
      </c>
      <c r="D438" s="1" t="s">
        <v>16</v>
      </c>
      <c r="E438" s="6">
        <f>'質格差指数（労働）'!E438</f>
        <v>-3.3966830677443008E-3</v>
      </c>
      <c r="F438" s="6">
        <f>'質格差指数（労働）'!F438</f>
        <v>3.24037985835159E-2</v>
      </c>
      <c r="G438" s="6">
        <f>'質格差指数（労働）'!G438</f>
        <v>3.17020834514865E-2</v>
      </c>
      <c r="H438" s="6">
        <f>'質格差指数（労働）'!H438</f>
        <v>2.18089410523103E-2</v>
      </c>
      <c r="I438" s="6">
        <f>'質格差指数（労働）'!I438</f>
        <v>2.8645432940073601E-2</v>
      </c>
    </row>
    <row r="439" spans="1:9" x14ac:dyDescent="0.15">
      <c r="A439" s="1">
        <v>19</v>
      </c>
      <c r="B439" s="1" t="s">
        <v>119</v>
      </c>
      <c r="C439" s="1">
        <v>22</v>
      </c>
      <c r="D439" s="1" t="s">
        <v>8</v>
      </c>
      <c r="E439" s="6">
        <f>'質格差指数（労働）'!E439</f>
        <v>3.1121906659171972E-2</v>
      </c>
      <c r="F439" s="6">
        <f>'質格差指数（労働）'!F439</f>
        <v>1.4848918799519301E-2</v>
      </c>
      <c r="G439" s="6">
        <f>'質格差指数（労働）'!G439</f>
        <v>-4.9582483474178698E-3</v>
      </c>
      <c r="H439" s="6">
        <f>'質格差指数（労働）'!H439</f>
        <v>-1.1493438258631801E-3</v>
      </c>
      <c r="I439" s="6">
        <f>'質格差指数（労働）'!I439</f>
        <v>8.2410979418102697E-3</v>
      </c>
    </row>
    <row r="440" spans="1:9" x14ac:dyDescent="0.15">
      <c r="A440" s="1">
        <v>19</v>
      </c>
      <c r="B440" s="1" t="s">
        <v>119</v>
      </c>
      <c r="C440" s="1">
        <v>23</v>
      </c>
      <c r="D440" s="1" t="s">
        <v>29</v>
      </c>
      <c r="E440" s="6">
        <f>'質格差指数（労働）'!E440</f>
        <v>3.5220581556770936E-2</v>
      </c>
      <c r="F440" s="6">
        <f>'質格差指数（労働）'!F440</f>
        <v>5.8631213260436202E-2</v>
      </c>
      <c r="G440" s="6">
        <f>'質格差指数（労働）'!G440</f>
        <v>3.0227458195765299E-2</v>
      </c>
      <c r="H440" s="6">
        <f>'質格差指数（労働）'!H440</f>
        <v>3.7063385338637497E-2</v>
      </c>
      <c r="I440" s="6">
        <f>'質格差指数（労働）'!I440</f>
        <v>5.5259658462306099E-2</v>
      </c>
    </row>
    <row r="441" spans="1:9" x14ac:dyDescent="0.15">
      <c r="A441" s="1">
        <v>20</v>
      </c>
      <c r="B441" s="1" t="s">
        <v>123</v>
      </c>
      <c r="C441" s="1">
        <v>1</v>
      </c>
      <c r="D441" s="1" t="s">
        <v>9</v>
      </c>
      <c r="E441" s="6">
        <f>'質格差指数（労働）'!E441</f>
        <v>0.14793062953196537</v>
      </c>
      <c r="F441" s="6">
        <f>'質格差指数（労働）'!F441</f>
        <v>-6.4323228716465897E-2</v>
      </c>
      <c r="G441" s="6">
        <f>'質格差指数（労働）'!G441</f>
        <v>-0.106852240667695</v>
      </c>
      <c r="H441" s="6">
        <f>'質格差指数（労働）'!H441</f>
        <v>-9.8927296613469606E-2</v>
      </c>
      <c r="I441" s="6">
        <f>'質格差指数（労働）'!I441</f>
        <v>2.5636160284055201E-2</v>
      </c>
    </row>
    <row r="442" spans="1:9" x14ac:dyDescent="0.15">
      <c r="A442" s="1">
        <v>20</v>
      </c>
      <c r="B442" s="1" t="s">
        <v>123</v>
      </c>
      <c r="C442" s="1">
        <v>2</v>
      </c>
      <c r="D442" s="1" t="s">
        <v>10</v>
      </c>
      <c r="E442" s="6">
        <f>'質格差指数（労働）'!E442</f>
        <v>7.0089805280565062E-2</v>
      </c>
      <c r="F442" s="6">
        <f>'質格差指数（労働）'!F442</f>
        <v>-6.0720723744088399E-2</v>
      </c>
      <c r="G442" s="6">
        <f>'質格差指数（労働）'!G442</f>
        <v>-0.14565211614127099</v>
      </c>
      <c r="H442" s="6">
        <f>'質格差指数（労働）'!H442</f>
        <v>-0.168403801813998</v>
      </c>
      <c r="I442" s="6">
        <f>'質格差指数（労働）'!I442</f>
        <v>-0.36267608995994899</v>
      </c>
    </row>
    <row r="443" spans="1:9" x14ac:dyDescent="0.15">
      <c r="A443" s="1">
        <v>20</v>
      </c>
      <c r="B443" s="1" t="s">
        <v>125</v>
      </c>
      <c r="C443" s="1">
        <v>3</v>
      </c>
      <c r="D443" s="1" t="s">
        <v>17</v>
      </c>
      <c r="E443" s="6">
        <f>'質格差指数（労働）'!E443</f>
        <v>0.11236968235626138</v>
      </c>
      <c r="F443" s="6">
        <f>'質格差指数（労働）'!F443</f>
        <v>0.10107162949942</v>
      </c>
      <c r="G443" s="6">
        <f>'質格差指数（労働）'!G443</f>
        <v>9.1873386461572296E-2</v>
      </c>
      <c r="H443" s="6">
        <f>'質格差指数（労働）'!H443</f>
        <v>8.2250092406943504E-2</v>
      </c>
      <c r="I443" s="6">
        <f>'質格差指数（労働）'!I443</f>
        <v>0.106228903932785</v>
      </c>
    </row>
    <row r="444" spans="1:9" x14ac:dyDescent="0.15">
      <c r="A444" s="1">
        <v>20</v>
      </c>
      <c r="B444" s="1" t="s">
        <v>125</v>
      </c>
      <c r="C444" s="1">
        <v>4</v>
      </c>
      <c r="D444" s="1" t="s">
        <v>18</v>
      </c>
      <c r="E444" s="6">
        <f>'質格差指数（労働）'!E444</f>
        <v>0.1057823953839038</v>
      </c>
      <c r="F444" s="6">
        <f>'質格差指数（労働）'!F444</f>
        <v>0.108789612856672</v>
      </c>
      <c r="G444" s="6">
        <f>'質格差指数（労働）'!G444</f>
        <v>0.120029532377599</v>
      </c>
      <c r="H444" s="6">
        <f>'質格差指数（労働）'!H444</f>
        <v>6.9324179571339406E-2</v>
      </c>
      <c r="I444" s="6">
        <f>'質格差指数（労働）'!I444</f>
        <v>0.14662262402016599</v>
      </c>
    </row>
    <row r="445" spans="1:9" x14ac:dyDescent="0.15">
      <c r="A445" s="1">
        <v>20</v>
      </c>
      <c r="B445" s="1" t="s">
        <v>125</v>
      </c>
      <c r="C445" s="1">
        <v>5</v>
      </c>
      <c r="D445" s="1" t="s">
        <v>19</v>
      </c>
      <c r="E445" s="6">
        <f>'質格差指数（労働）'!E445</f>
        <v>-0.11604453748920568</v>
      </c>
      <c r="F445" s="6">
        <f>'質格差指数（労働）'!F445</f>
        <v>-0.14586986016700501</v>
      </c>
      <c r="G445" s="6">
        <f>'質格差指数（労働）'!G445</f>
        <v>-0.12228364476303499</v>
      </c>
      <c r="H445" s="6">
        <f>'質格差指数（労働）'!H445</f>
        <v>-0.16168665375917701</v>
      </c>
      <c r="I445" s="6">
        <f>'質格差指数（労働）'!I445</f>
        <v>-0.18501427813345001</v>
      </c>
    </row>
    <row r="446" spans="1:9" x14ac:dyDescent="0.15">
      <c r="A446" s="1">
        <v>20</v>
      </c>
      <c r="B446" s="1" t="s">
        <v>285</v>
      </c>
      <c r="C446" s="1">
        <v>6</v>
      </c>
      <c r="D446" s="1" t="s">
        <v>3</v>
      </c>
      <c r="E446" s="6">
        <f>'質格差指数（労働）'!E446</f>
        <v>-1.8675840853844689E-3</v>
      </c>
      <c r="F446" s="6">
        <f>'質格差指数（労働）'!F446</f>
        <v>-0.132045017746241</v>
      </c>
      <c r="G446" s="6">
        <f>'質格差指数（労働）'!G446</f>
        <v>-8.7298554967194297E-2</v>
      </c>
      <c r="H446" s="6">
        <f>'質格差指数（労働）'!H446</f>
        <v>5.8704394563405798E-3</v>
      </c>
      <c r="I446" s="6">
        <f>'質格差指数（労働）'!I446</f>
        <v>-3.0565626883607099E-2</v>
      </c>
    </row>
    <row r="447" spans="1:9" x14ac:dyDescent="0.15">
      <c r="A447" s="1">
        <v>20</v>
      </c>
      <c r="B447" s="1" t="s">
        <v>125</v>
      </c>
      <c r="C447" s="1">
        <v>7</v>
      </c>
      <c r="D447" s="1" t="s">
        <v>20</v>
      </c>
      <c r="E447" s="6">
        <f>'質格差指数（労働）'!E447</f>
        <v>-0.35315926072045667</v>
      </c>
      <c r="F447" s="6">
        <f>'質格差指数（労働）'!F447</f>
        <v>1.7519856643440901</v>
      </c>
      <c r="G447" s="6">
        <f>'質格差指数（労働）'!G447</f>
        <v>-0.25670377768701103</v>
      </c>
      <c r="H447" s="6">
        <f>'質格差指数（労働）'!H447</f>
        <v>-0.21695306097276401</v>
      </c>
      <c r="I447" s="6">
        <f>'質格差指数（労働）'!I447</f>
        <v>-0.18403094125288799</v>
      </c>
    </row>
    <row r="448" spans="1:9" x14ac:dyDescent="0.15">
      <c r="A448" s="1">
        <v>20</v>
      </c>
      <c r="B448" s="1" t="s">
        <v>125</v>
      </c>
      <c r="C448" s="1">
        <v>8</v>
      </c>
      <c r="D448" s="1" t="s">
        <v>21</v>
      </c>
      <c r="E448" s="6">
        <f>'質格差指数（労働）'!E448</f>
        <v>0.1326292494946506</v>
      </c>
      <c r="F448" s="6">
        <f>'質格差指数（労働）'!F448</f>
        <v>0.124247867325085</v>
      </c>
      <c r="G448" s="6">
        <f>'質格差指数（労働）'!G448</f>
        <v>6.4157112847449793E-2</v>
      </c>
      <c r="H448" s="6">
        <f>'質格差指数（労働）'!H448</f>
        <v>4.7574587803786698E-2</v>
      </c>
      <c r="I448" s="6">
        <f>'質格差指数（労働）'!I448</f>
        <v>1.9181635561485399E-2</v>
      </c>
    </row>
    <row r="449" spans="1:9" x14ac:dyDescent="0.15">
      <c r="A449" s="1">
        <v>20</v>
      </c>
      <c r="B449" s="1" t="s">
        <v>125</v>
      </c>
      <c r="C449" s="1">
        <v>9</v>
      </c>
      <c r="D449" s="1" t="s">
        <v>22</v>
      </c>
      <c r="E449" s="6">
        <f>'質格差指数（労働）'!E449</f>
        <v>-2.2958476724957152E-2</v>
      </c>
      <c r="F449" s="6">
        <f>'質格差指数（労働）'!F449</f>
        <v>-7.90672201157301E-2</v>
      </c>
      <c r="G449" s="6">
        <f>'質格差指数（労働）'!G449</f>
        <v>-0.15808848818190599</v>
      </c>
      <c r="H449" s="6">
        <f>'質格差指数（労働）'!H449</f>
        <v>-0.19281752771428201</v>
      </c>
      <c r="I449" s="6">
        <f>'質格差指数（労働）'!I449</f>
        <v>-0.15744997642386199</v>
      </c>
    </row>
    <row r="450" spans="1:9" x14ac:dyDescent="0.15">
      <c r="A450" s="1">
        <v>20</v>
      </c>
      <c r="B450" s="1" t="s">
        <v>125</v>
      </c>
      <c r="C450" s="1">
        <v>10</v>
      </c>
      <c r="D450" s="1" t="s">
        <v>23</v>
      </c>
      <c r="E450" s="6">
        <f>'質格差指数（労働）'!E450</f>
        <v>2.6611367048246435E-2</v>
      </c>
      <c r="F450" s="6">
        <f>'質格差指数（労働）'!F450</f>
        <v>-2.4098167364333799E-2</v>
      </c>
      <c r="G450" s="6">
        <f>'質格差指数（労働）'!G450</f>
        <v>-2.44063323452305E-2</v>
      </c>
      <c r="H450" s="6">
        <f>'質格差指数（労働）'!H450</f>
        <v>-6.41877273711405E-3</v>
      </c>
      <c r="I450" s="6">
        <f>'質格差指数（労働）'!I450</f>
        <v>-3.3941680502402898E-4</v>
      </c>
    </row>
    <row r="451" spans="1:9" x14ac:dyDescent="0.15">
      <c r="A451" s="1">
        <v>20</v>
      </c>
      <c r="B451" s="1" t="s">
        <v>125</v>
      </c>
      <c r="C451" s="1">
        <v>11</v>
      </c>
      <c r="D451" s="1" t="s">
        <v>24</v>
      </c>
      <c r="E451" s="6">
        <f>'質格差指数（労働）'!E451</f>
        <v>-4.1172263178151916E-3</v>
      </c>
      <c r="F451" s="6">
        <f>'質格差指数（労働）'!F451</f>
        <v>-3.78866714599497E-2</v>
      </c>
      <c r="G451" s="6">
        <f>'質格差指数（労働）'!G451</f>
        <v>-1.1906775837948001E-2</v>
      </c>
      <c r="H451" s="6">
        <f>'質格差指数（労働）'!H451</f>
        <v>1.3528418615803599E-2</v>
      </c>
      <c r="I451" s="6">
        <f>'質格差指数（労働）'!I451</f>
        <v>5.28349778498962E-2</v>
      </c>
    </row>
    <row r="452" spans="1:9" x14ac:dyDescent="0.15">
      <c r="A452" s="1">
        <v>20</v>
      </c>
      <c r="B452" s="1" t="s">
        <v>125</v>
      </c>
      <c r="C452" s="1">
        <v>12</v>
      </c>
      <c r="D452" s="1" t="s">
        <v>25</v>
      </c>
      <c r="E452" s="6">
        <f>'質格差指数（労働）'!E452</f>
        <v>0.1011383859670423</v>
      </c>
      <c r="F452" s="6">
        <f>'質格差指数（労働）'!F452</f>
        <v>1.35910659619305E-2</v>
      </c>
      <c r="G452" s="6">
        <f>'質格差指数（労働）'!G452</f>
        <v>5.7566537051219897E-2</v>
      </c>
      <c r="H452" s="6">
        <f>'質格差指数（労働）'!H452</f>
        <v>7.3458869378829603E-2</v>
      </c>
      <c r="I452" s="6">
        <f>'質格差指数（労働）'!I452</f>
        <v>0.113955616360224</v>
      </c>
    </row>
    <row r="453" spans="1:9" x14ac:dyDescent="0.15">
      <c r="A453" s="1">
        <v>20</v>
      </c>
      <c r="B453" s="1" t="s">
        <v>285</v>
      </c>
      <c r="C453" s="1">
        <v>13</v>
      </c>
      <c r="D453" s="1" t="s">
        <v>26</v>
      </c>
      <c r="E453" s="6">
        <f>'質格差指数（労働）'!E453</f>
        <v>-1.3220782287409975E-3</v>
      </c>
      <c r="F453" s="6">
        <f>'質格差指数（労働）'!F453</f>
        <v>-0.11652165121324</v>
      </c>
      <c r="G453" s="6">
        <f>'質格差指数（労働）'!G453</f>
        <v>-5.1863549169132397E-2</v>
      </c>
      <c r="H453" s="6">
        <f>'質格差指数（労働）'!H453</f>
        <v>-3.9279861264898998E-2</v>
      </c>
      <c r="I453" s="6">
        <f>'質格差指数（労働）'!I453</f>
        <v>-3.6376102354434101E-2</v>
      </c>
    </row>
    <row r="454" spans="1:9" x14ac:dyDescent="0.15">
      <c r="A454" s="1">
        <v>20</v>
      </c>
      <c r="B454" s="1" t="s">
        <v>285</v>
      </c>
      <c r="C454" s="1">
        <v>14</v>
      </c>
      <c r="D454" s="1" t="s">
        <v>27</v>
      </c>
      <c r="E454" s="6">
        <f>'質格差指数（労働）'!E454</f>
        <v>-0.1550571099201826</v>
      </c>
      <c r="F454" s="6">
        <f>'質格差指数（労働）'!F454</f>
        <v>-0.25282714149087399</v>
      </c>
      <c r="G454" s="6">
        <f>'質格差指数（労働）'!G454</f>
        <v>-0.14673677222369499</v>
      </c>
      <c r="H454" s="6">
        <f>'質格差指数（労働）'!H454</f>
        <v>-0.15247027558009399</v>
      </c>
      <c r="I454" s="6">
        <f>'質格差指数（労働）'!I454</f>
        <v>0.111795283605235</v>
      </c>
    </row>
    <row r="455" spans="1:9" x14ac:dyDescent="0.15">
      <c r="A455" s="1">
        <v>20</v>
      </c>
      <c r="B455" s="1" t="s">
        <v>125</v>
      </c>
      <c r="C455" s="1">
        <v>15</v>
      </c>
      <c r="D455" s="1" t="s">
        <v>28</v>
      </c>
      <c r="E455" s="6">
        <f>'質格差指数（労働）'!E455</f>
        <v>3.9388509680529392E-2</v>
      </c>
      <c r="F455" s="6">
        <f>'質格差指数（労働）'!F455</f>
        <v>4.6570142652300299E-2</v>
      </c>
      <c r="G455" s="6">
        <f>'質格差指数（労働）'!G455</f>
        <v>3.1259985939020699E-2</v>
      </c>
      <c r="H455" s="6">
        <f>'質格差指数（労働）'!H455</f>
        <v>2.66481070267383E-2</v>
      </c>
      <c r="I455" s="6">
        <f>'質格差指数（労働）'!I455</f>
        <v>2.4666177366398201E-2</v>
      </c>
    </row>
    <row r="456" spans="1:9" x14ac:dyDescent="0.15">
      <c r="A456" s="1">
        <v>20</v>
      </c>
      <c r="B456" s="1" t="s">
        <v>123</v>
      </c>
      <c r="C456" s="1">
        <v>16</v>
      </c>
      <c r="D456" s="1" t="s">
        <v>11</v>
      </c>
      <c r="E456" s="6">
        <f>'質格差指数（労働）'!E456</f>
        <v>4.2168508947161891E-2</v>
      </c>
      <c r="F456" s="6">
        <f>'質格差指数（労働）'!F456</f>
        <v>4.9977725776264401E-2</v>
      </c>
      <c r="G456" s="6">
        <f>'質格差指数（労働）'!G456</f>
        <v>3.6256008013978401E-2</v>
      </c>
      <c r="H456" s="6">
        <f>'質格差指数（労働）'!H456</f>
        <v>3.0766254047370999E-2</v>
      </c>
      <c r="I456" s="6">
        <f>'質格差指数（労働）'!I456</f>
        <v>3.4063739423614701E-2</v>
      </c>
    </row>
    <row r="457" spans="1:9" x14ac:dyDescent="0.15">
      <c r="A457" s="1">
        <v>20</v>
      </c>
      <c r="B457" s="1" t="s">
        <v>123</v>
      </c>
      <c r="C457" s="1">
        <v>17</v>
      </c>
      <c r="D457" s="1" t="s">
        <v>12</v>
      </c>
      <c r="E457" s="6">
        <f>'質格差指数（労働）'!E457</f>
        <v>5.7126014242041327E-2</v>
      </c>
      <c r="F457" s="6">
        <f>'質格差指数（労働）'!F457</f>
        <v>5.3201344075001697E-2</v>
      </c>
      <c r="G457" s="6">
        <f>'質格差指数（労働）'!G457</f>
        <v>3.8256815398464701E-3</v>
      </c>
      <c r="H457" s="6">
        <f>'質格差指数（労働）'!H457</f>
        <v>3.4815273907859699E-3</v>
      </c>
      <c r="I457" s="6">
        <f>'質格差指数（労働）'!I457</f>
        <v>1.62274869493883E-2</v>
      </c>
    </row>
    <row r="458" spans="1:9" x14ac:dyDescent="0.15">
      <c r="A458" s="1">
        <v>20</v>
      </c>
      <c r="B458" s="1" t="s">
        <v>123</v>
      </c>
      <c r="C458" s="1">
        <v>18</v>
      </c>
      <c r="D458" s="1" t="s">
        <v>13</v>
      </c>
      <c r="E458" s="6">
        <f>'質格差指数（労働）'!E458</f>
        <v>6.8451759202156889E-2</v>
      </c>
      <c r="F458" s="6">
        <f>'質格差指数（労働）'!F458</f>
        <v>9.0004508631810198E-2</v>
      </c>
      <c r="G458" s="6">
        <f>'質格差指数（労働）'!G458</f>
        <v>7.5592146643552904E-2</v>
      </c>
      <c r="H458" s="6">
        <f>'質格差指数（労働）'!H458</f>
        <v>6.7043014337218501E-2</v>
      </c>
      <c r="I458" s="6">
        <f>'質格差指数（労働）'!I458</f>
        <v>5.9427867506151297E-2</v>
      </c>
    </row>
    <row r="459" spans="1:9" x14ac:dyDescent="0.15">
      <c r="A459" s="1">
        <v>20</v>
      </c>
      <c r="B459" s="1" t="s">
        <v>123</v>
      </c>
      <c r="C459" s="1">
        <v>19</v>
      </c>
      <c r="D459" s="1" t="s">
        <v>14</v>
      </c>
      <c r="E459" s="6">
        <f>'質格差指数（労働）'!E459</f>
        <v>1.573603965345129E-2</v>
      </c>
      <c r="F459" s="6">
        <f>'質格差指数（労働）'!F459</f>
        <v>3.0380793400926101E-2</v>
      </c>
      <c r="G459" s="6">
        <f>'質格差指数（労働）'!G459</f>
        <v>2.7542796767727799E-2</v>
      </c>
      <c r="H459" s="6">
        <f>'質格差指数（労働）'!H459</f>
        <v>4.2692756592190302E-2</v>
      </c>
      <c r="I459" s="6">
        <f>'質格差指数（労働）'!I459</f>
        <v>5.65875357231981E-2</v>
      </c>
    </row>
    <row r="460" spans="1:9" x14ac:dyDescent="0.15">
      <c r="A460" s="1">
        <v>20</v>
      </c>
      <c r="B460" s="1" t="s">
        <v>123</v>
      </c>
      <c r="C460" s="1">
        <v>20</v>
      </c>
      <c r="D460" s="1" t="s">
        <v>15</v>
      </c>
      <c r="E460" s="6">
        <f>'質格差指数（労働）'!E460</f>
        <v>0.15084939679400941</v>
      </c>
      <c r="F460" s="6">
        <f>'質格差指数（労働）'!F460</f>
        <v>1.3840754213075601E-2</v>
      </c>
      <c r="G460" s="6">
        <f>'質格差指数（労働）'!G460</f>
        <v>1.5174998157584701E-2</v>
      </c>
      <c r="H460" s="6">
        <f>'質格差指数（労働）'!H460</f>
        <v>2.2829405752481002E-2</v>
      </c>
      <c r="I460" s="6">
        <f>'質格差指数（労働）'!I460</f>
        <v>-1.6568507665041001E-2</v>
      </c>
    </row>
    <row r="461" spans="1:9" x14ac:dyDescent="0.15">
      <c r="A461" s="1">
        <v>20</v>
      </c>
      <c r="B461" s="1" t="s">
        <v>123</v>
      </c>
      <c r="C461" s="1">
        <v>21</v>
      </c>
      <c r="D461" s="1" t="s">
        <v>16</v>
      </c>
      <c r="E461" s="6">
        <f>'質格差指数（労働）'!E461</f>
        <v>4.1856353812715491E-2</v>
      </c>
      <c r="F461" s="6">
        <f>'質格差指数（労働）'!F461</f>
        <v>4.9308469531890699E-2</v>
      </c>
      <c r="G461" s="6">
        <f>'質格差指数（労働）'!G461</f>
        <v>2.6514216678456701E-2</v>
      </c>
      <c r="H461" s="6">
        <f>'質格差指数（労働）'!H461</f>
        <v>7.1232199131237199E-3</v>
      </c>
      <c r="I461" s="6">
        <f>'質格差指数（労働）'!I461</f>
        <v>3.6315800321295402E-2</v>
      </c>
    </row>
    <row r="462" spans="1:9" x14ac:dyDescent="0.15">
      <c r="A462" s="1">
        <v>20</v>
      </c>
      <c r="B462" s="1" t="s">
        <v>122</v>
      </c>
      <c r="C462" s="1">
        <v>22</v>
      </c>
      <c r="D462" s="1" t="s">
        <v>8</v>
      </c>
      <c r="E462" s="6">
        <f>'質格差指数（労働）'!E462</f>
        <v>2.8547216941984338E-2</v>
      </c>
      <c r="F462" s="6">
        <f>'質格差指数（労働）'!F462</f>
        <v>3.1744258605737298E-2</v>
      </c>
      <c r="G462" s="6">
        <f>'質格差指数（労働）'!G462</f>
        <v>1.2373871031027E-2</v>
      </c>
      <c r="H462" s="6">
        <f>'質格差指数（労働）'!H462</f>
        <v>1.55902641079148E-2</v>
      </c>
      <c r="I462" s="6">
        <f>'質格差指数（労働）'!I462</f>
        <v>2.1861994212614401E-2</v>
      </c>
    </row>
    <row r="463" spans="1:9" x14ac:dyDescent="0.15">
      <c r="A463" s="1">
        <v>20</v>
      </c>
      <c r="B463" s="1" t="s">
        <v>122</v>
      </c>
      <c r="C463" s="1">
        <v>23</v>
      </c>
      <c r="D463" s="1" t="s">
        <v>29</v>
      </c>
      <c r="E463" s="6">
        <f>'質格差指数（労働）'!E463</f>
        <v>1.1857668985873569E-2</v>
      </c>
      <c r="F463" s="6">
        <f>'質格差指数（労働）'!F463</f>
        <v>4.4459179085776401E-2</v>
      </c>
      <c r="G463" s="6">
        <f>'質格差指数（労働）'!G463</f>
        <v>1.56876969268737E-2</v>
      </c>
      <c r="H463" s="6">
        <f>'質格差指数（労働）'!H463</f>
        <v>-5.0932663584419601E-3</v>
      </c>
      <c r="I463" s="6">
        <f>'質格差指数（労働）'!I463</f>
        <v>1.97651806490051E-2</v>
      </c>
    </row>
    <row r="464" spans="1:9" x14ac:dyDescent="0.15">
      <c r="A464" s="1">
        <v>21</v>
      </c>
      <c r="B464" s="1" t="s">
        <v>286</v>
      </c>
      <c r="C464" s="1">
        <v>1</v>
      </c>
      <c r="D464" s="1" t="s">
        <v>9</v>
      </c>
      <c r="E464" s="6">
        <f>'質格差指数（労働）'!E464</f>
        <v>-0.1017512010568738</v>
      </c>
      <c r="F464" s="6">
        <f>'質格差指数（労働）'!F464</f>
        <v>6.3379572933960002E-2</v>
      </c>
      <c r="G464" s="6">
        <f>'質格差指数（労働）'!G464</f>
        <v>0.112911392536031</v>
      </c>
      <c r="H464" s="6">
        <f>'質格差指数（労働）'!H464</f>
        <v>0.192558900398521</v>
      </c>
      <c r="I464" s="6">
        <f>'質格差指数（労働）'!I464</f>
        <v>0.26841369430440598</v>
      </c>
    </row>
    <row r="465" spans="1:9" x14ac:dyDescent="0.15">
      <c r="A465" s="1">
        <v>21</v>
      </c>
      <c r="B465" s="1" t="s">
        <v>128</v>
      </c>
      <c r="C465" s="1">
        <v>2</v>
      </c>
      <c r="D465" s="1" t="s">
        <v>10</v>
      </c>
      <c r="E465" s="6">
        <f>'質格差指数（労働）'!E465</f>
        <v>0.14363896727148961</v>
      </c>
      <c r="F465" s="6">
        <f>'質格差指数（労働）'!F465</f>
        <v>-8.9469681797450407E-2</v>
      </c>
      <c r="G465" s="6">
        <f>'質格差指数（労働）'!G465</f>
        <v>-0.20535513630730701</v>
      </c>
      <c r="H465" s="6">
        <f>'質格差指数（労働）'!H465</f>
        <v>-0.351638139701829</v>
      </c>
      <c r="I465" s="6">
        <f>'質格差指数（労働）'!I465</f>
        <v>-0.64398905516468496</v>
      </c>
    </row>
    <row r="466" spans="1:9" x14ac:dyDescent="0.15">
      <c r="A466" s="1">
        <v>21</v>
      </c>
      <c r="B466" s="1" t="s">
        <v>129</v>
      </c>
      <c r="C466" s="1">
        <v>3</v>
      </c>
      <c r="D466" s="1" t="s">
        <v>17</v>
      </c>
      <c r="E466" s="6">
        <f>'質格差指数（労働）'!E466</f>
        <v>-2.121267740954861E-2</v>
      </c>
      <c r="F466" s="6">
        <f>'質格差指数（労働）'!F466</f>
        <v>-1.0668676446060401E-2</v>
      </c>
      <c r="G466" s="6">
        <f>'質格差指数（労働）'!G466</f>
        <v>-1.3965451625171899E-3</v>
      </c>
      <c r="H466" s="6">
        <f>'質格差指数（労働）'!H466</f>
        <v>2.44606429206961E-2</v>
      </c>
      <c r="I466" s="6">
        <f>'質格差指数（労働）'!I466</f>
        <v>3.8124080523928301E-2</v>
      </c>
    </row>
    <row r="467" spans="1:9" x14ac:dyDescent="0.15">
      <c r="A467" s="1">
        <v>21</v>
      </c>
      <c r="B467" s="1" t="s">
        <v>129</v>
      </c>
      <c r="C467" s="1">
        <v>4</v>
      </c>
      <c r="D467" s="1" t="s">
        <v>18</v>
      </c>
      <c r="E467" s="6">
        <f>'質格差指数（労働）'!E467</f>
        <v>5.2787679249977092E-2</v>
      </c>
      <c r="F467" s="6">
        <f>'質格差指数（労働）'!F467</f>
        <v>5.6244347792470603E-2</v>
      </c>
      <c r="G467" s="6">
        <f>'質格差指数（労働）'!G467</f>
        <v>7.2597690355622496E-2</v>
      </c>
      <c r="H467" s="6">
        <f>'質格差指数（労働）'!H467</f>
        <v>5.0958114493539999E-2</v>
      </c>
      <c r="I467" s="6">
        <f>'質格差指数（労働）'!I467</f>
        <v>4.7167910276218597E-2</v>
      </c>
    </row>
    <row r="468" spans="1:9" x14ac:dyDescent="0.15">
      <c r="A468" s="1">
        <v>21</v>
      </c>
      <c r="B468" s="1" t="s">
        <v>129</v>
      </c>
      <c r="C468" s="1">
        <v>5</v>
      </c>
      <c r="D468" s="1" t="s">
        <v>19</v>
      </c>
      <c r="E468" s="6">
        <f>'質格差指数（労働）'!E468</f>
        <v>1.85300308824922E-2</v>
      </c>
      <c r="F468" s="6">
        <f>'質格差指数（労働）'!F468</f>
        <v>-1.0866705511874001E-2</v>
      </c>
      <c r="G468" s="6">
        <f>'質格差指数（労働）'!G468</f>
        <v>-5.80241046355316E-2</v>
      </c>
      <c r="H468" s="6">
        <f>'質格差指数（労働）'!H468</f>
        <v>-0.114511253644657</v>
      </c>
      <c r="I468" s="6">
        <f>'質格差指数（労働）'!I468</f>
        <v>-0.102531241862335</v>
      </c>
    </row>
    <row r="469" spans="1:9" x14ac:dyDescent="0.15">
      <c r="A469" s="1">
        <v>21</v>
      </c>
      <c r="B469" s="1" t="s">
        <v>129</v>
      </c>
      <c r="C469" s="1">
        <v>6</v>
      </c>
      <c r="D469" s="1" t="s">
        <v>3</v>
      </c>
      <c r="E469" s="6">
        <f>'質格差指数（労働）'!E469</f>
        <v>7.5181239620551843E-2</v>
      </c>
      <c r="F469" s="6">
        <f>'質格差指数（労働）'!F469</f>
        <v>-0.15696356528232799</v>
      </c>
      <c r="G469" s="6">
        <f>'質格差指数（労働）'!G469</f>
        <v>-0.15565465024151001</v>
      </c>
      <c r="H469" s="6">
        <f>'質格差指数（労働）'!H469</f>
        <v>-0.147594492411974</v>
      </c>
      <c r="I469" s="6">
        <f>'質格差指数（労働）'!I469</f>
        <v>-0.10823385188323099</v>
      </c>
    </row>
    <row r="470" spans="1:9" x14ac:dyDescent="0.15">
      <c r="A470" s="1">
        <v>21</v>
      </c>
      <c r="B470" s="1" t="s">
        <v>129</v>
      </c>
      <c r="C470" s="1">
        <v>7</v>
      </c>
      <c r="D470" s="1" t="s">
        <v>20</v>
      </c>
      <c r="E470" s="6">
        <f>'質格差指数（労働）'!E470</f>
        <v>-0.54396678722540304</v>
      </c>
      <c r="F470" s="6">
        <f>'質格差指数（労働）'!F470</f>
        <v>0.52574625231902705</v>
      </c>
      <c r="G470" s="6">
        <f>'質格差指数（労働）'!G470</f>
        <v>9.6125252236776301E-2</v>
      </c>
      <c r="H470" s="6">
        <f>'質格差指数（労働）'!H470</f>
        <v>-0.38246630136029203</v>
      </c>
      <c r="I470" s="6">
        <f>'質格差指数（労働）'!I470</f>
        <v>-0.61851576613354098</v>
      </c>
    </row>
    <row r="471" spans="1:9" x14ac:dyDescent="0.15">
      <c r="A471" s="1">
        <v>21</v>
      </c>
      <c r="B471" s="1" t="s">
        <v>129</v>
      </c>
      <c r="C471" s="1">
        <v>8</v>
      </c>
      <c r="D471" s="1" t="s">
        <v>21</v>
      </c>
      <c r="E471" s="6">
        <f>'質格差指数（労働）'!E471</f>
        <v>-0.16054502211671468</v>
      </c>
      <c r="F471" s="6">
        <f>'質格差指数（労働）'!F471</f>
        <v>-0.13716096951514201</v>
      </c>
      <c r="G471" s="6">
        <f>'質格差指数（労働）'!G471</f>
        <v>-0.12284153882831</v>
      </c>
      <c r="H471" s="6">
        <f>'質格差指数（労働）'!H471</f>
        <v>-7.3748104210218601E-2</v>
      </c>
      <c r="I471" s="6">
        <f>'質格差指数（労働）'!I471</f>
        <v>-5.7056633782028902E-2</v>
      </c>
    </row>
    <row r="472" spans="1:9" x14ac:dyDescent="0.15">
      <c r="A472" s="1">
        <v>21</v>
      </c>
      <c r="B472" s="1" t="s">
        <v>129</v>
      </c>
      <c r="C472" s="1">
        <v>9</v>
      </c>
      <c r="D472" s="1" t="s">
        <v>22</v>
      </c>
      <c r="E472" s="6">
        <f>'質格差指数（労働）'!E472</f>
        <v>2.702205937245877E-2</v>
      </c>
      <c r="F472" s="6">
        <f>'質格差指数（労働）'!F472</f>
        <v>-0.19601348501777299</v>
      </c>
      <c r="G472" s="6">
        <f>'質格差指数（労働）'!G472</f>
        <v>-0.16802562930540799</v>
      </c>
      <c r="H472" s="6">
        <f>'質格差指数（労働）'!H472</f>
        <v>-0.16415239276500801</v>
      </c>
      <c r="I472" s="6">
        <f>'質格差指数（労働）'!I472</f>
        <v>-0.126402645588126</v>
      </c>
    </row>
    <row r="473" spans="1:9" x14ac:dyDescent="0.15">
      <c r="A473" s="1">
        <v>21</v>
      </c>
      <c r="B473" s="1" t="s">
        <v>287</v>
      </c>
      <c r="C473" s="1">
        <v>10</v>
      </c>
      <c r="D473" s="1" t="s">
        <v>23</v>
      </c>
      <c r="E473" s="6">
        <f>'質格差指数（労働）'!E473</f>
        <v>-6.2138763190126518E-2</v>
      </c>
      <c r="F473" s="6">
        <f>'質格差指数（労働）'!F473</f>
        <v>-9.7051945907103795E-2</v>
      </c>
      <c r="G473" s="6">
        <f>'質格差指数（労働）'!G473</f>
        <v>-8.9517671722001202E-2</v>
      </c>
      <c r="H473" s="6">
        <f>'質格差指数（労働）'!H473</f>
        <v>-6.5649192499814199E-2</v>
      </c>
      <c r="I473" s="6">
        <f>'質格差指数（労働）'!I473</f>
        <v>-3.00358805869664E-2</v>
      </c>
    </row>
    <row r="474" spans="1:9" x14ac:dyDescent="0.15">
      <c r="A474" s="1">
        <v>21</v>
      </c>
      <c r="B474" s="1" t="s">
        <v>129</v>
      </c>
      <c r="C474" s="1">
        <v>11</v>
      </c>
      <c r="D474" s="1" t="s">
        <v>24</v>
      </c>
      <c r="E474" s="6">
        <f>'質格差指数（労働）'!E474</f>
        <v>-6.5450605483323796E-3</v>
      </c>
      <c r="F474" s="6">
        <f>'質格差指数（労働）'!F474</f>
        <v>-5.7642269009059097E-2</v>
      </c>
      <c r="G474" s="6">
        <f>'質格差指数（労働）'!G474</f>
        <v>-4.8294006355487501E-2</v>
      </c>
      <c r="H474" s="6">
        <f>'質格差指数（労働）'!H474</f>
        <v>-1.19723281255923E-2</v>
      </c>
      <c r="I474" s="6">
        <f>'質格差指数（労働）'!I474</f>
        <v>2.1758238690332901E-2</v>
      </c>
    </row>
    <row r="475" spans="1:9" x14ac:dyDescent="0.15">
      <c r="A475" s="1">
        <v>21</v>
      </c>
      <c r="B475" s="1" t="s">
        <v>129</v>
      </c>
      <c r="C475" s="1">
        <v>12</v>
      </c>
      <c r="D475" s="1" t="s">
        <v>25</v>
      </c>
      <c r="E475" s="6">
        <f>'質格差指数（労働）'!E475</f>
        <v>0.14087729222780887</v>
      </c>
      <c r="F475" s="6">
        <f>'質格差指数（労働）'!F475</f>
        <v>4.6518428672240902E-2</v>
      </c>
      <c r="G475" s="6">
        <f>'質格差指数（労働）'!G475</f>
        <v>3.6899545974998497E-2</v>
      </c>
      <c r="H475" s="6">
        <f>'質格差指数（労働）'!H475</f>
        <v>3.7385482365903798E-2</v>
      </c>
      <c r="I475" s="6">
        <f>'質格差指数（労働）'!I475</f>
        <v>-6.9645675422361497E-3</v>
      </c>
    </row>
    <row r="476" spans="1:9" x14ac:dyDescent="0.15">
      <c r="A476" s="1">
        <v>21</v>
      </c>
      <c r="B476" s="1" t="s">
        <v>129</v>
      </c>
      <c r="C476" s="1">
        <v>13</v>
      </c>
      <c r="D476" s="1" t="s">
        <v>26</v>
      </c>
      <c r="E476" s="6">
        <f>'質格差指数（労働）'!E476</f>
        <v>6.7357363788363739E-2</v>
      </c>
      <c r="F476" s="6">
        <f>'質格差指数（労働）'!F476</f>
        <v>-6.1091094088161199E-2</v>
      </c>
      <c r="G476" s="6">
        <f>'質格差指数（労働）'!G476</f>
        <v>1.26555978996961E-2</v>
      </c>
      <c r="H476" s="6">
        <f>'質格差指数（労働）'!H476</f>
        <v>-1.1626848042806301E-2</v>
      </c>
      <c r="I476" s="6">
        <f>'質格差指数（労働）'!I476</f>
        <v>-2.6454943396239099E-2</v>
      </c>
    </row>
    <row r="477" spans="1:9" x14ac:dyDescent="0.15">
      <c r="A477" s="1">
        <v>21</v>
      </c>
      <c r="B477" s="1" t="s">
        <v>129</v>
      </c>
      <c r="C477" s="1">
        <v>14</v>
      </c>
      <c r="D477" s="1" t="s">
        <v>27</v>
      </c>
      <c r="E477" s="6">
        <f>'質格差指数（労働）'!E477</f>
        <v>-0.19690533605588523</v>
      </c>
      <c r="F477" s="6">
        <f>'質格差指数（労働）'!F477</f>
        <v>-0.46175829488770198</v>
      </c>
      <c r="G477" s="6">
        <f>'質格差指数（労働）'!G477</f>
        <v>-0.19242471410759199</v>
      </c>
      <c r="H477" s="6">
        <f>'質格差指数（労働）'!H477</f>
        <v>-0.18581203419863901</v>
      </c>
      <c r="I477" s="6">
        <f>'質格差指数（労働）'!I477</f>
        <v>-2.31057076277402E-2</v>
      </c>
    </row>
    <row r="478" spans="1:9" x14ac:dyDescent="0.15">
      <c r="A478" s="1">
        <v>21</v>
      </c>
      <c r="B478" s="1" t="s">
        <v>129</v>
      </c>
      <c r="C478" s="1">
        <v>15</v>
      </c>
      <c r="D478" s="1" t="s">
        <v>28</v>
      </c>
      <c r="E478" s="6">
        <f>'質格差指数（労働）'!E478</f>
        <v>9.0580646358709022E-3</v>
      </c>
      <c r="F478" s="6">
        <f>'質格差指数（労働）'!F478</f>
        <v>-9.8964020414368196E-3</v>
      </c>
      <c r="G478" s="6">
        <f>'質格差指数（労働）'!G478</f>
        <v>-2.6052550987057398E-2</v>
      </c>
      <c r="H478" s="6">
        <f>'質格差指数（労働）'!H478</f>
        <v>-1.1896367786310401E-3</v>
      </c>
      <c r="I478" s="6">
        <f>'質格差指数（労働）'!I478</f>
        <v>1.8293227939317799E-2</v>
      </c>
    </row>
    <row r="479" spans="1:9" x14ac:dyDescent="0.15">
      <c r="A479" s="1">
        <v>21</v>
      </c>
      <c r="B479" s="1" t="s">
        <v>128</v>
      </c>
      <c r="C479" s="1">
        <v>16</v>
      </c>
      <c r="D479" s="1" t="s">
        <v>11</v>
      </c>
      <c r="E479" s="6">
        <f>'質格差指数（労働）'!E479</f>
        <v>4.3821845514550831E-2</v>
      </c>
      <c r="F479" s="6">
        <f>'質格差指数（労働）'!F479</f>
        <v>2.8459471098892099E-2</v>
      </c>
      <c r="G479" s="6">
        <f>'質格差指数（労働）'!G479</f>
        <v>-2.8424648385736101E-3</v>
      </c>
      <c r="H479" s="6">
        <f>'質格差指数（労働）'!H479</f>
        <v>-7.0589459265782703E-3</v>
      </c>
      <c r="I479" s="6">
        <f>'質格差指数（労働）'!I479</f>
        <v>1.6200785358528098E-2</v>
      </c>
    </row>
    <row r="480" spans="1:9" x14ac:dyDescent="0.15">
      <c r="A480" s="1">
        <v>21</v>
      </c>
      <c r="B480" s="1" t="s">
        <v>128</v>
      </c>
      <c r="C480" s="1">
        <v>17</v>
      </c>
      <c r="D480" s="1" t="s">
        <v>12</v>
      </c>
      <c r="E480" s="6">
        <f>'質格差指数（労働）'!E480</f>
        <v>3.4340289856319053E-2</v>
      </c>
      <c r="F480" s="6">
        <f>'質格差指数（労働）'!F480</f>
        <v>6.5189604109189905E-2</v>
      </c>
      <c r="G480" s="6">
        <f>'質格差指数（労働）'!G480</f>
        <v>3.7784860252417299E-2</v>
      </c>
      <c r="H480" s="6">
        <f>'質格差指数（労働）'!H480</f>
        <v>3.19651552717286E-2</v>
      </c>
      <c r="I480" s="6">
        <f>'質格差指数（労働）'!I480</f>
        <v>4.9951418328852797E-3</v>
      </c>
    </row>
    <row r="481" spans="1:9" x14ac:dyDescent="0.15">
      <c r="A481" s="1">
        <v>21</v>
      </c>
      <c r="B481" s="1" t="s">
        <v>286</v>
      </c>
      <c r="C481" s="1">
        <v>18</v>
      </c>
      <c r="D481" s="1" t="s">
        <v>13</v>
      </c>
      <c r="E481" s="6">
        <f>'質格差指数（労働）'!E481</f>
        <v>2.3121751177881227E-3</v>
      </c>
      <c r="F481" s="6">
        <f>'質格差指数（労働）'!F481</f>
        <v>3.2863250883389699E-3</v>
      </c>
      <c r="G481" s="6">
        <f>'質格差指数（労働）'!G481</f>
        <v>2.7195436391310901E-3</v>
      </c>
      <c r="H481" s="6">
        <f>'質格差指数（労働）'!H481</f>
        <v>-5.4033131867345097E-3</v>
      </c>
      <c r="I481" s="6">
        <f>'質格差指数（労働）'!I481</f>
        <v>1.00886149902171E-2</v>
      </c>
    </row>
    <row r="482" spans="1:9" x14ac:dyDescent="0.15">
      <c r="A482" s="1">
        <v>21</v>
      </c>
      <c r="B482" s="1" t="s">
        <v>128</v>
      </c>
      <c r="C482" s="1">
        <v>19</v>
      </c>
      <c r="D482" s="1" t="s">
        <v>14</v>
      </c>
      <c r="E482" s="6">
        <f>'質格差指数（労働）'!E482</f>
        <v>-1.6002715776330528E-2</v>
      </c>
      <c r="F482" s="6">
        <f>'質格差指数（労働）'!F482</f>
        <v>2.7291465986471902E-2</v>
      </c>
      <c r="G482" s="6">
        <f>'質格差指数（労働）'!G482</f>
        <v>1.8407213622159999E-2</v>
      </c>
      <c r="H482" s="6">
        <f>'質格差指数（労働）'!H482</f>
        <v>1.57937502418205E-2</v>
      </c>
      <c r="I482" s="6">
        <f>'質格差指数（労働）'!I482</f>
        <v>1.87037093398854E-2</v>
      </c>
    </row>
    <row r="483" spans="1:9" x14ac:dyDescent="0.15">
      <c r="A483" s="1">
        <v>21</v>
      </c>
      <c r="B483" s="1" t="s">
        <v>128</v>
      </c>
      <c r="C483" s="1">
        <v>20</v>
      </c>
      <c r="D483" s="1" t="s">
        <v>15</v>
      </c>
      <c r="E483" s="6">
        <f>'質格差指数（労働）'!E483</f>
        <v>4.3654251374496161E-2</v>
      </c>
      <c r="F483" s="6">
        <f>'質格差指数（労働）'!F483</f>
        <v>-0.108488652744253</v>
      </c>
      <c r="G483" s="6">
        <f>'質格差指数（労働）'!G483</f>
        <v>-7.9000115321762196E-2</v>
      </c>
      <c r="H483" s="6">
        <f>'質格差指数（労働）'!H483</f>
        <v>7.2271954867228094E-2</v>
      </c>
      <c r="I483" s="6">
        <f>'質格差指数（労働）'!I483</f>
        <v>-4.7701645026284802E-2</v>
      </c>
    </row>
    <row r="484" spans="1:9" x14ac:dyDescent="0.15">
      <c r="A484" s="1">
        <v>21</v>
      </c>
      <c r="B484" s="1" t="s">
        <v>128</v>
      </c>
      <c r="C484" s="1">
        <v>21</v>
      </c>
      <c r="D484" s="1" t="s">
        <v>16</v>
      </c>
      <c r="E484" s="6">
        <f>'質格差指数（労働）'!E484</f>
        <v>-3.360765725461381E-3</v>
      </c>
      <c r="F484" s="6">
        <f>'質格差指数（労働）'!F484</f>
        <v>1.7860507796960499E-2</v>
      </c>
      <c r="G484" s="6">
        <f>'質格差指数（労働）'!G484</f>
        <v>-2.7917547785353799E-3</v>
      </c>
      <c r="H484" s="6">
        <f>'質格差指数（労働）'!H484</f>
        <v>-4.3864209830873401E-3</v>
      </c>
      <c r="I484" s="6">
        <f>'質格差指数（労働）'!I484</f>
        <v>4.7874691406975403E-3</v>
      </c>
    </row>
    <row r="485" spans="1:9" x14ac:dyDescent="0.15">
      <c r="A485" s="1">
        <v>21</v>
      </c>
      <c r="B485" s="1" t="s">
        <v>127</v>
      </c>
      <c r="C485" s="1">
        <v>22</v>
      </c>
      <c r="D485" s="1" t="s">
        <v>8</v>
      </c>
      <c r="E485" s="6">
        <f>'質格差指数（労働）'!E485</f>
        <v>8.8708984888611654E-3</v>
      </c>
      <c r="F485" s="6">
        <f>'質格差指数（労働）'!F485</f>
        <v>-3.3433584117160298E-2</v>
      </c>
      <c r="G485" s="6">
        <f>'質格差指数（労働）'!G485</f>
        <v>-4.0283536018428198E-2</v>
      </c>
      <c r="H485" s="6">
        <f>'質格差指数（労働）'!H485</f>
        <v>-3.2907248269238701E-2</v>
      </c>
      <c r="I485" s="6">
        <f>'質格差指数（労働）'!I485</f>
        <v>-2.1882095226585699E-2</v>
      </c>
    </row>
    <row r="486" spans="1:9" x14ac:dyDescent="0.15">
      <c r="A486" s="1">
        <v>21</v>
      </c>
      <c r="B486" s="1" t="s">
        <v>127</v>
      </c>
      <c r="C486" s="1">
        <v>23</v>
      </c>
      <c r="D486" s="1" t="s">
        <v>29</v>
      </c>
      <c r="E486" s="6">
        <f>'質格差指数（労働）'!E486</f>
        <v>3.4278743500042899E-3</v>
      </c>
      <c r="F486" s="6">
        <f>'質格差指数（労働）'!F486</f>
        <v>2.2703839873147901E-2</v>
      </c>
      <c r="G486" s="6">
        <f>'質格差指数（労働）'!G486</f>
        <v>2.5541564465224501E-2</v>
      </c>
      <c r="H486" s="6">
        <f>'質格差指数（労働）'!H486</f>
        <v>1.56513823354806E-2</v>
      </c>
      <c r="I486" s="6">
        <f>'質格差指数（労働）'!I486</f>
        <v>1.44899430512369E-2</v>
      </c>
    </row>
    <row r="487" spans="1:9" x14ac:dyDescent="0.15">
      <c r="A487" s="1">
        <v>22</v>
      </c>
      <c r="B487" s="1" t="s">
        <v>133</v>
      </c>
      <c r="C487" s="1">
        <v>1</v>
      </c>
      <c r="D487" s="1" t="s">
        <v>9</v>
      </c>
      <c r="E487" s="6">
        <f>'質格差指数（労働）'!E487</f>
        <v>0.2124437832944728</v>
      </c>
      <c r="F487" s="6">
        <f>'質格差指数（労働）'!F487</f>
        <v>0.123261937465608</v>
      </c>
      <c r="G487" s="6">
        <f>'質格差指数（労働）'!G487</f>
        <v>0.11654343037145901</v>
      </c>
      <c r="H487" s="6">
        <f>'質格差指数（労働）'!H487</f>
        <v>8.1656301817409002E-2</v>
      </c>
      <c r="I487" s="6">
        <f>'質格差指数（労働）'!I487</f>
        <v>7.2686162527501305E-2</v>
      </c>
    </row>
    <row r="488" spans="1:9" x14ac:dyDescent="0.15">
      <c r="A488" s="1">
        <v>22</v>
      </c>
      <c r="B488" s="1" t="s">
        <v>133</v>
      </c>
      <c r="C488" s="1">
        <v>2</v>
      </c>
      <c r="D488" s="1" t="s">
        <v>10</v>
      </c>
      <c r="E488" s="6">
        <f>'質格差指数（労働）'!E488</f>
        <v>0.10374084693577362</v>
      </c>
      <c r="F488" s="6">
        <f>'質格差指数（労働）'!F488</f>
        <v>-0.12644566289957601</v>
      </c>
      <c r="G488" s="6">
        <f>'質格差指数（労働）'!G488</f>
        <v>-0.10570014167491799</v>
      </c>
      <c r="H488" s="6">
        <f>'質格差指数（労働）'!H488</f>
        <v>-0.16216423508497499</v>
      </c>
      <c r="I488" s="6">
        <f>'質格差指数（労働）'!I488</f>
        <v>-0.69654548686161599</v>
      </c>
    </row>
    <row r="489" spans="1:9" x14ac:dyDescent="0.15">
      <c r="A489" s="1">
        <v>22</v>
      </c>
      <c r="B489" s="1" t="s">
        <v>134</v>
      </c>
      <c r="C489" s="1">
        <v>3</v>
      </c>
      <c r="D489" s="1" t="s">
        <v>17</v>
      </c>
      <c r="E489" s="6">
        <f>'質格差指数（労働）'!E489</f>
        <v>1.7611821459969965E-2</v>
      </c>
      <c r="F489" s="6">
        <f>'質格差指数（労働）'!F489</f>
        <v>1.24253470258767E-2</v>
      </c>
      <c r="G489" s="6">
        <f>'質格差指数（労働）'!G489</f>
        <v>5.3550667222747601E-2</v>
      </c>
      <c r="H489" s="6">
        <f>'質格差指数（労働）'!H489</f>
        <v>7.3491558802737805E-2</v>
      </c>
      <c r="I489" s="6">
        <f>'質格差指数（労働）'!I489</f>
        <v>9.6884849553737301E-2</v>
      </c>
    </row>
    <row r="490" spans="1:9" x14ac:dyDescent="0.15">
      <c r="A490" s="1">
        <v>22</v>
      </c>
      <c r="B490" s="1" t="s">
        <v>134</v>
      </c>
      <c r="C490" s="1">
        <v>4</v>
      </c>
      <c r="D490" s="1" t="s">
        <v>18</v>
      </c>
      <c r="E490" s="6">
        <f>'質格差指数（労働）'!E490</f>
        <v>0.14238028804958699</v>
      </c>
      <c r="F490" s="6">
        <f>'質格差指数（労働）'!F490</f>
        <v>0.16579425657827701</v>
      </c>
      <c r="G490" s="6">
        <f>'質格差指数（労働）'!G490</f>
        <v>0.18553416748635099</v>
      </c>
      <c r="H490" s="6">
        <f>'質格差指数（労働）'!H490</f>
        <v>0.124764757635517</v>
      </c>
      <c r="I490" s="6">
        <f>'質格差指数（労働）'!I490</f>
        <v>9.2596711019484398E-2</v>
      </c>
    </row>
    <row r="491" spans="1:9" x14ac:dyDescent="0.15">
      <c r="A491" s="1">
        <v>22</v>
      </c>
      <c r="B491" s="1" t="s">
        <v>134</v>
      </c>
      <c r="C491" s="1">
        <v>5</v>
      </c>
      <c r="D491" s="1" t="s">
        <v>19</v>
      </c>
      <c r="E491" s="6">
        <f>'質格差指数（労働）'!E491</f>
        <v>0.18501639196023589</v>
      </c>
      <c r="F491" s="6">
        <f>'質格差指数（労働）'!F491</f>
        <v>9.5789807317131298E-2</v>
      </c>
      <c r="G491" s="6">
        <f>'質格差指数（労働）'!G491</f>
        <v>6.9022656714827796E-2</v>
      </c>
      <c r="H491" s="6">
        <f>'質格差指数（労働）'!H491</f>
        <v>3.7048883145217801E-2</v>
      </c>
      <c r="I491" s="6">
        <f>'質格差指数（労働）'!I491</f>
        <v>2.6326940533557601E-2</v>
      </c>
    </row>
    <row r="492" spans="1:9" x14ac:dyDescent="0.15">
      <c r="A492" s="1">
        <v>22</v>
      </c>
      <c r="B492" s="1" t="s">
        <v>134</v>
      </c>
      <c r="C492" s="1">
        <v>6</v>
      </c>
      <c r="D492" s="1" t="s">
        <v>3</v>
      </c>
      <c r="E492" s="6">
        <f>'質格差指数（労働）'!E492</f>
        <v>-5.6098095084749638E-2</v>
      </c>
      <c r="F492" s="6">
        <f>'質格差指数（労働）'!F492</f>
        <v>-0.105164466630458</v>
      </c>
      <c r="G492" s="6">
        <f>'質格差指数（労働）'!G492</f>
        <v>-9.8174612790572505E-2</v>
      </c>
      <c r="H492" s="6">
        <f>'質格差指数（労働）'!H492</f>
        <v>-5.2570860156105001E-2</v>
      </c>
      <c r="I492" s="6">
        <f>'質格差指数（労働）'!I492</f>
        <v>-5.2384856742380401E-2</v>
      </c>
    </row>
    <row r="493" spans="1:9" x14ac:dyDescent="0.15">
      <c r="A493" s="1">
        <v>22</v>
      </c>
      <c r="B493" s="1" t="s">
        <v>134</v>
      </c>
      <c r="C493" s="1">
        <v>7</v>
      </c>
      <c r="D493" s="1" t="s">
        <v>20</v>
      </c>
      <c r="E493" s="6">
        <f>'質格差指数（労働）'!E493</f>
        <v>-0.35829569187285171</v>
      </c>
      <c r="F493" s="6">
        <f>'質格差指数（労働）'!F493</f>
        <v>-1.08121467197108</v>
      </c>
      <c r="G493" s="6">
        <f>'質格差指数（労働）'!G493</f>
        <v>-0.56153543210936596</v>
      </c>
      <c r="H493" s="6">
        <f>'質格差指数（労働）'!H493</f>
        <v>-0.697409867386654</v>
      </c>
      <c r="I493" s="6">
        <f>'質格差指数（労働）'!I493</f>
        <v>-0.73228554352664699</v>
      </c>
    </row>
    <row r="494" spans="1:9" x14ac:dyDescent="0.15">
      <c r="A494" s="1">
        <v>22</v>
      </c>
      <c r="B494" s="1" t="s">
        <v>134</v>
      </c>
      <c r="C494" s="1">
        <v>8</v>
      </c>
      <c r="D494" s="1" t="s">
        <v>21</v>
      </c>
      <c r="E494" s="6">
        <f>'質格差指数（労働）'!E494</f>
        <v>5.5749774156623459E-2</v>
      </c>
      <c r="F494" s="6">
        <f>'質格差指数（労働）'!F494</f>
        <v>6.8072753670826894E-2</v>
      </c>
      <c r="G494" s="6">
        <f>'質格差指数（労働）'!G494</f>
        <v>2.5030205575343901E-2</v>
      </c>
      <c r="H494" s="6">
        <f>'質格差指数（労働）'!H494</f>
        <v>3.8405196487866798E-2</v>
      </c>
      <c r="I494" s="6">
        <f>'質格差指数（労働）'!I494</f>
        <v>4.83654940633238E-3</v>
      </c>
    </row>
    <row r="495" spans="1:9" x14ac:dyDescent="0.15">
      <c r="A495" s="1">
        <v>22</v>
      </c>
      <c r="B495" s="1" t="s">
        <v>134</v>
      </c>
      <c r="C495" s="1">
        <v>9</v>
      </c>
      <c r="D495" s="1" t="s">
        <v>22</v>
      </c>
      <c r="E495" s="6">
        <f>'質格差指数（労働）'!E495</f>
        <v>1.0155727660998579E-2</v>
      </c>
      <c r="F495" s="6">
        <f>'質格差指数（労働）'!F495</f>
        <v>-0.11457716104312</v>
      </c>
      <c r="G495" s="6">
        <f>'質格差指数（労働）'!G495</f>
        <v>-0.10039421908664101</v>
      </c>
      <c r="H495" s="6">
        <f>'質格差指数（労働）'!H495</f>
        <v>-0.13245963708913699</v>
      </c>
      <c r="I495" s="6">
        <f>'質格差指数（労働）'!I495</f>
        <v>-8.2694035046285003E-2</v>
      </c>
    </row>
    <row r="496" spans="1:9" x14ac:dyDescent="0.15">
      <c r="A496" s="1">
        <v>22</v>
      </c>
      <c r="B496" s="1" t="s">
        <v>134</v>
      </c>
      <c r="C496" s="1">
        <v>10</v>
      </c>
      <c r="D496" s="1" t="s">
        <v>23</v>
      </c>
      <c r="E496" s="6">
        <f>'質格差指数（労働）'!E496</f>
        <v>-1.2529957414088282E-2</v>
      </c>
      <c r="F496" s="6">
        <f>'質格差指数（労働）'!F496</f>
        <v>-2.4282515279077099E-2</v>
      </c>
      <c r="G496" s="6">
        <f>'質格差指数（労働）'!G496</f>
        <v>-5.6155127137409401E-3</v>
      </c>
      <c r="H496" s="6">
        <f>'質格差指数（労働）'!H496</f>
        <v>-2.6083185785903398E-3</v>
      </c>
      <c r="I496" s="6">
        <f>'質格差指数（労働）'!I496</f>
        <v>8.1253519559478793E-3</v>
      </c>
    </row>
    <row r="497" spans="1:9" x14ac:dyDescent="0.15">
      <c r="A497" s="1">
        <v>22</v>
      </c>
      <c r="B497" s="1" t="s">
        <v>134</v>
      </c>
      <c r="C497" s="1">
        <v>11</v>
      </c>
      <c r="D497" s="1" t="s">
        <v>24</v>
      </c>
      <c r="E497" s="6">
        <f>'質格差指数（労働）'!E497</f>
        <v>2.7502220666814712E-2</v>
      </c>
      <c r="F497" s="6">
        <f>'質格差指数（労働）'!F497</f>
        <v>1.9119516351742801E-2</v>
      </c>
      <c r="G497" s="6">
        <f>'質格差指数（労働）'!G497</f>
        <v>4.1626877057846103E-2</v>
      </c>
      <c r="H497" s="6">
        <f>'質格差指数（労働）'!H497</f>
        <v>5.4271674145997199E-2</v>
      </c>
      <c r="I497" s="6">
        <f>'質格差指数（労働）'!I497</f>
        <v>8.14234032553149E-2</v>
      </c>
    </row>
    <row r="498" spans="1:9" x14ac:dyDescent="0.15">
      <c r="A498" s="1">
        <v>22</v>
      </c>
      <c r="B498" s="1" t="s">
        <v>134</v>
      </c>
      <c r="C498" s="1">
        <v>12</v>
      </c>
      <c r="D498" s="1" t="s">
        <v>25</v>
      </c>
      <c r="E498" s="6">
        <f>'質格差指数（労働）'!E498</f>
        <v>0.22697775235515261</v>
      </c>
      <c r="F498" s="6">
        <f>'質格差指数（労働）'!F498</f>
        <v>9.4528444010336707E-2</v>
      </c>
      <c r="G498" s="6">
        <f>'質格差指数（労働）'!G498</f>
        <v>9.0348672100623695E-2</v>
      </c>
      <c r="H498" s="6">
        <f>'質格差指数（労働）'!H498</f>
        <v>8.0333432481782402E-2</v>
      </c>
      <c r="I498" s="6">
        <f>'質格差指数（労働）'!I498</f>
        <v>6.5583301777227807E-2</v>
      </c>
    </row>
    <row r="499" spans="1:9" x14ac:dyDescent="0.15">
      <c r="A499" s="1">
        <v>22</v>
      </c>
      <c r="B499" s="1" t="s">
        <v>134</v>
      </c>
      <c r="C499" s="1">
        <v>13</v>
      </c>
      <c r="D499" s="1" t="s">
        <v>26</v>
      </c>
      <c r="E499" s="6">
        <f>'質格差指数（労働）'!E499</f>
        <v>3.3384472553194572E-2</v>
      </c>
      <c r="F499" s="6">
        <f>'質格差指数（労働）'!F499</f>
        <v>-5.06162643616168E-2</v>
      </c>
      <c r="G499" s="6">
        <f>'質格差指数（労働）'!G499</f>
        <v>6.4139242061642702E-3</v>
      </c>
      <c r="H499" s="6">
        <f>'質格差指数（労働）'!H499</f>
        <v>3.1276864424095899E-2</v>
      </c>
      <c r="I499" s="6">
        <f>'質格差指数（労働）'!I499</f>
        <v>7.0467052529581006E-2</v>
      </c>
    </row>
    <row r="500" spans="1:9" x14ac:dyDescent="0.15">
      <c r="A500" s="1">
        <v>22</v>
      </c>
      <c r="B500" s="1" t="s">
        <v>134</v>
      </c>
      <c r="C500" s="1">
        <v>14</v>
      </c>
      <c r="D500" s="1" t="s">
        <v>27</v>
      </c>
      <c r="E500" s="6">
        <f>'質格差指数（労働）'!E500</f>
        <v>-0.26715493530703199</v>
      </c>
      <c r="F500" s="6">
        <f>'質格差指数（労働）'!F500</f>
        <v>-0.45588342717101699</v>
      </c>
      <c r="G500" s="6">
        <f>'質格差指数（労働）'!G500</f>
        <v>-0.284362511221742</v>
      </c>
      <c r="H500" s="6">
        <f>'質格差指数（労働）'!H500</f>
        <v>-0.17359680278550799</v>
      </c>
      <c r="I500" s="6">
        <f>'質格差指数（労働）'!I500</f>
        <v>0.153166179408909</v>
      </c>
    </row>
    <row r="501" spans="1:9" x14ac:dyDescent="0.15">
      <c r="A501" s="1">
        <v>22</v>
      </c>
      <c r="B501" s="1" t="s">
        <v>134</v>
      </c>
      <c r="C501" s="1">
        <v>15</v>
      </c>
      <c r="D501" s="1" t="s">
        <v>28</v>
      </c>
      <c r="E501" s="6">
        <f>'質格差指数（労働）'!E501</f>
        <v>1.3595423431261869E-2</v>
      </c>
      <c r="F501" s="6">
        <f>'質格差指数（労働）'!F501</f>
        <v>3.2272721205717697E-2</v>
      </c>
      <c r="G501" s="6">
        <f>'質格差指数（労働）'!G501</f>
        <v>6.4408087443320994E-2</v>
      </c>
      <c r="H501" s="6">
        <f>'質格差指数（労働）'!H501</f>
        <v>6.3370193256670607E-2</v>
      </c>
      <c r="I501" s="6">
        <f>'質格差指数（労働）'!I501</f>
        <v>7.0735951688335699E-2</v>
      </c>
    </row>
    <row r="502" spans="1:9" x14ac:dyDescent="0.15">
      <c r="A502" s="1">
        <v>22</v>
      </c>
      <c r="B502" s="1" t="s">
        <v>133</v>
      </c>
      <c r="C502" s="1">
        <v>16</v>
      </c>
      <c r="D502" s="1" t="s">
        <v>11</v>
      </c>
      <c r="E502" s="6">
        <f>'質格差指数（労働）'!E502</f>
        <v>2.8242026422979148E-2</v>
      </c>
      <c r="F502" s="6">
        <f>'質格差指数（労働）'!F502</f>
        <v>4.1159300525904101E-2</v>
      </c>
      <c r="G502" s="6">
        <f>'質格差指数（労働）'!G502</f>
        <v>2.1032537878469801E-2</v>
      </c>
      <c r="H502" s="6">
        <f>'質格差指数（労働）'!H502</f>
        <v>1.3957946133561799E-2</v>
      </c>
      <c r="I502" s="6">
        <f>'質格差指数（労働）'!I502</f>
        <v>2.3377611772899799E-2</v>
      </c>
    </row>
    <row r="503" spans="1:9" x14ac:dyDescent="0.15">
      <c r="A503" s="1">
        <v>22</v>
      </c>
      <c r="B503" s="1" t="s">
        <v>133</v>
      </c>
      <c r="C503" s="1">
        <v>17</v>
      </c>
      <c r="D503" s="1" t="s">
        <v>12</v>
      </c>
      <c r="E503" s="6">
        <f>'質格差指数（労働）'!E503</f>
        <v>-2.1887613382565611E-2</v>
      </c>
      <c r="F503" s="6">
        <f>'質格差指数（労働）'!F503</f>
        <v>1.87735932542515E-2</v>
      </c>
      <c r="G503" s="6">
        <f>'質格差指数（労働）'!G503</f>
        <v>1.9147566750130299E-2</v>
      </c>
      <c r="H503" s="6">
        <f>'質格差指数（労働）'!H503</f>
        <v>3.3424345916534398E-2</v>
      </c>
      <c r="I503" s="6">
        <f>'質格差指数（労働）'!I503</f>
        <v>2.2355963970174898E-2</v>
      </c>
    </row>
    <row r="504" spans="1:9" x14ac:dyDescent="0.15">
      <c r="A504" s="1">
        <v>22</v>
      </c>
      <c r="B504" s="1" t="s">
        <v>133</v>
      </c>
      <c r="C504" s="1">
        <v>18</v>
      </c>
      <c r="D504" s="1" t="s">
        <v>13</v>
      </c>
      <c r="E504" s="6">
        <f>'質格差指数（労働）'!E504</f>
        <v>2.1971436280374901E-2</v>
      </c>
      <c r="F504" s="6">
        <f>'質格差指数（労働）'!F504</f>
        <v>2.73048259835812E-2</v>
      </c>
      <c r="G504" s="6">
        <f>'質格差指数（労働）'!G504</f>
        <v>3.3499906686597497E-2</v>
      </c>
      <c r="H504" s="6">
        <f>'質格差指数（労働）'!H504</f>
        <v>2.98403341378423E-2</v>
      </c>
      <c r="I504" s="6">
        <f>'質格差指数（労働）'!I504</f>
        <v>2.9732469772785201E-2</v>
      </c>
    </row>
    <row r="505" spans="1:9" x14ac:dyDescent="0.15">
      <c r="A505" s="1">
        <v>22</v>
      </c>
      <c r="B505" s="1" t="s">
        <v>133</v>
      </c>
      <c r="C505" s="1">
        <v>19</v>
      </c>
      <c r="D505" s="1" t="s">
        <v>14</v>
      </c>
      <c r="E505" s="6">
        <f>'質格差指数（労働）'!E505</f>
        <v>-2.8223142805905869E-2</v>
      </c>
      <c r="F505" s="6">
        <f>'質格差指数（労働）'!F505</f>
        <v>6.0941164392628302E-3</v>
      </c>
      <c r="G505" s="6">
        <f>'質格差指数（労働）'!G505</f>
        <v>2.98316200177948E-2</v>
      </c>
      <c r="H505" s="6">
        <f>'質格差指数（労働）'!H505</f>
        <v>6.3881374645539104E-3</v>
      </c>
      <c r="I505" s="6">
        <f>'質格差指数（労働）'!I505</f>
        <v>2.98685904386445E-2</v>
      </c>
    </row>
    <row r="506" spans="1:9" x14ac:dyDescent="0.15">
      <c r="A506" s="1">
        <v>22</v>
      </c>
      <c r="B506" s="1" t="s">
        <v>288</v>
      </c>
      <c r="C506" s="1">
        <v>20</v>
      </c>
      <c r="D506" s="1" t="s">
        <v>15</v>
      </c>
      <c r="E506" s="6">
        <f>'質格差指数（労働）'!E506</f>
        <v>8.4806073145643202E-2</v>
      </c>
      <c r="F506" s="6">
        <f>'質格差指数（労働）'!F506</f>
        <v>-0.142866351895752</v>
      </c>
      <c r="G506" s="6">
        <f>'質格差指数（労働）'!G506</f>
        <v>-5.5104831992044301E-2</v>
      </c>
      <c r="H506" s="6">
        <f>'質格差指数（労働）'!H506</f>
        <v>-6.2663618740304197E-2</v>
      </c>
      <c r="I506" s="6">
        <f>'質格差指数（労働）'!I506</f>
        <v>-4.3930993322459803E-2</v>
      </c>
    </row>
    <row r="507" spans="1:9" x14ac:dyDescent="0.15">
      <c r="A507" s="1">
        <v>22</v>
      </c>
      <c r="B507" s="1" t="s">
        <v>133</v>
      </c>
      <c r="C507" s="1">
        <v>21</v>
      </c>
      <c r="D507" s="1" t="s">
        <v>16</v>
      </c>
      <c r="E507" s="6">
        <f>'質格差指数（労働）'!E507</f>
        <v>8.6810475114373724E-4</v>
      </c>
      <c r="F507" s="6">
        <f>'質格差指数（労働）'!F507</f>
        <v>1.7794591054019499E-2</v>
      </c>
      <c r="G507" s="6">
        <f>'質格差指数（労働）'!G507</f>
        <v>7.4481532811404598E-3</v>
      </c>
      <c r="H507" s="6">
        <f>'質格差指数（労働）'!H507</f>
        <v>-2.9243783994463701E-3</v>
      </c>
      <c r="I507" s="6">
        <f>'質格差指数（労働）'!I507</f>
        <v>1.00699111739188E-2</v>
      </c>
    </row>
    <row r="508" spans="1:9" x14ac:dyDescent="0.15">
      <c r="A508" s="1">
        <v>22</v>
      </c>
      <c r="B508" s="1" t="s">
        <v>132</v>
      </c>
      <c r="C508" s="1">
        <v>22</v>
      </c>
      <c r="D508" s="1" t="s">
        <v>8</v>
      </c>
      <c r="E508" s="6">
        <f>'質格差指数（労働）'!E508</f>
        <v>-2.7132206602674493E-2</v>
      </c>
      <c r="F508" s="6">
        <f>'質格差指数（労働）'!F508</f>
        <v>3.8527472802997202E-3</v>
      </c>
      <c r="G508" s="6">
        <f>'質格差指数（労働）'!G508</f>
        <v>2.5830548992517E-3</v>
      </c>
      <c r="H508" s="6">
        <f>'質格差指数（労働）'!H508</f>
        <v>4.4943113632938099E-3</v>
      </c>
      <c r="I508" s="6">
        <f>'質格差指数（労働）'!I508</f>
        <v>5.86548566046163E-3</v>
      </c>
    </row>
    <row r="509" spans="1:9" x14ac:dyDescent="0.15">
      <c r="A509" s="1">
        <v>22</v>
      </c>
      <c r="B509" s="1" t="s">
        <v>132</v>
      </c>
      <c r="C509" s="1">
        <v>23</v>
      </c>
      <c r="D509" s="1" t="s">
        <v>29</v>
      </c>
      <c r="E509" s="6">
        <f>'質格差指数（労働）'!E509</f>
        <v>-3.1077310029096691E-2</v>
      </c>
      <c r="F509" s="6">
        <f>'質格差指数（労働）'!F509</f>
        <v>6.1336071967761398E-3</v>
      </c>
      <c r="G509" s="6">
        <f>'質格差指数（労働）'!G509</f>
        <v>1.4118604458895199E-2</v>
      </c>
      <c r="H509" s="6">
        <f>'質格差指数（労働）'!H509</f>
        <v>1.9487479828387801E-2</v>
      </c>
      <c r="I509" s="6">
        <f>'質格差指数（労働）'!I509</f>
        <v>2.4536485471133899E-3</v>
      </c>
    </row>
    <row r="510" spans="1:9" x14ac:dyDescent="0.15">
      <c r="A510" s="1">
        <v>23</v>
      </c>
      <c r="B510" s="1" t="s">
        <v>137</v>
      </c>
      <c r="C510" s="1">
        <v>1</v>
      </c>
      <c r="D510" s="1" t="s">
        <v>9</v>
      </c>
      <c r="E510" s="6">
        <f>'質格差指数（労働）'!E510</f>
        <v>-6.4725851015130648E-2</v>
      </c>
      <c r="F510" s="6">
        <f>'質格差指数（労働）'!F510</f>
        <v>-2.2844942454523301E-2</v>
      </c>
      <c r="G510" s="6">
        <f>'質格差指数（労働）'!G510</f>
        <v>3.4779429966366598E-2</v>
      </c>
      <c r="H510" s="6">
        <f>'質格差指数（労働）'!H510</f>
        <v>0.103174738958432</v>
      </c>
      <c r="I510" s="6">
        <f>'質格差指数（労働）'!I510</f>
        <v>0.11404898474250499</v>
      </c>
    </row>
    <row r="511" spans="1:9" x14ac:dyDescent="0.15">
      <c r="A511" s="1">
        <v>23</v>
      </c>
      <c r="B511" s="1" t="s">
        <v>137</v>
      </c>
      <c r="C511" s="1">
        <v>2</v>
      </c>
      <c r="D511" s="1" t="s">
        <v>10</v>
      </c>
      <c r="E511" s="6">
        <f>'質格差指数（労働）'!E511</f>
        <v>6.2706593101471961E-2</v>
      </c>
      <c r="F511" s="6">
        <f>'質格差指数（労働）'!F511</f>
        <v>-0.19490656738312301</v>
      </c>
      <c r="G511" s="6">
        <f>'質格差指数（労働）'!G511</f>
        <v>-8.0737131740169901E-2</v>
      </c>
      <c r="H511" s="6">
        <f>'質格差指数（労働）'!H511</f>
        <v>-0.300171096991038</v>
      </c>
      <c r="I511" s="6">
        <f>'質格差指数（労働）'!I511</f>
        <v>-0.372225999258605</v>
      </c>
    </row>
    <row r="512" spans="1:9" x14ac:dyDescent="0.15">
      <c r="A512" s="1">
        <v>23</v>
      </c>
      <c r="B512" s="1" t="s">
        <v>138</v>
      </c>
      <c r="C512" s="1">
        <v>3</v>
      </c>
      <c r="D512" s="1" t="s">
        <v>17</v>
      </c>
      <c r="E512" s="6">
        <f>'質格差指数（労働）'!E512</f>
        <v>8.1543951905047402E-2</v>
      </c>
      <c r="F512" s="6">
        <f>'質格差指数（労働）'!F512</f>
        <v>0.117459611516905</v>
      </c>
      <c r="G512" s="6">
        <f>'質格差指数（労働）'!G512</f>
        <v>0.1178576458254</v>
      </c>
      <c r="H512" s="6">
        <f>'質格差指数（労働）'!H512</f>
        <v>0.102684151176549</v>
      </c>
      <c r="I512" s="6">
        <f>'質格差指数（労働）'!I512</f>
        <v>0.12528849557639199</v>
      </c>
    </row>
    <row r="513" spans="1:9" x14ac:dyDescent="0.15">
      <c r="A513" s="1">
        <v>23</v>
      </c>
      <c r="B513" s="1" t="s">
        <v>138</v>
      </c>
      <c r="C513" s="1">
        <v>4</v>
      </c>
      <c r="D513" s="1" t="s">
        <v>18</v>
      </c>
      <c r="E513" s="6">
        <f>'質格差指数（労働）'!E513</f>
        <v>0.15454171040862399</v>
      </c>
      <c r="F513" s="6">
        <f>'質格差指数（労働）'!F513</f>
        <v>0.1952545962651</v>
      </c>
      <c r="G513" s="6">
        <f>'質格差指数（労働）'!G513</f>
        <v>0.213846070095634</v>
      </c>
      <c r="H513" s="6">
        <f>'質格差指数（労働）'!H513</f>
        <v>0.16219132221553301</v>
      </c>
      <c r="I513" s="6">
        <f>'質格差指数（労働）'!I513</f>
        <v>0.18519547355649599</v>
      </c>
    </row>
    <row r="514" spans="1:9" x14ac:dyDescent="0.15">
      <c r="A514" s="1">
        <v>23</v>
      </c>
      <c r="B514" s="1" t="s">
        <v>138</v>
      </c>
      <c r="C514" s="1">
        <v>5</v>
      </c>
      <c r="D514" s="1" t="s">
        <v>19</v>
      </c>
      <c r="E514" s="6">
        <f>'質格差指数（労働）'!E514</f>
        <v>3.1709756112440521E-2</v>
      </c>
      <c r="F514" s="6">
        <f>'質格差指数（労働）'!F514</f>
        <v>-4.4719277959442499E-2</v>
      </c>
      <c r="G514" s="6">
        <f>'質格差指数（労働）'!G514</f>
        <v>-1.6028240772664001E-2</v>
      </c>
      <c r="H514" s="6">
        <f>'質格差指数（労働）'!H514</f>
        <v>-7.7442440562113496E-2</v>
      </c>
      <c r="I514" s="6">
        <f>'質格差指数（労働）'!I514</f>
        <v>-8.6037573328880304E-2</v>
      </c>
    </row>
    <row r="515" spans="1:9" x14ac:dyDescent="0.15">
      <c r="A515" s="1">
        <v>23</v>
      </c>
      <c r="B515" s="1" t="s">
        <v>138</v>
      </c>
      <c r="C515" s="1">
        <v>6</v>
      </c>
      <c r="D515" s="1" t="s">
        <v>3</v>
      </c>
      <c r="E515" s="6">
        <f>'質格差指数（労働）'!E515</f>
        <v>3.3654449219804781E-2</v>
      </c>
      <c r="F515" s="6">
        <f>'質格差指数（労働）'!F515</f>
        <v>-4.7240542071266899E-2</v>
      </c>
      <c r="G515" s="6">
        <f>'質格差指数（労働）'!G515</f>
        <v>-3.2824305327471701E-2</v>
      </c>
      <c r="H515" s="6">
        <f>'質格差指数（労働）'!H515</f>
        <v>-3.6003901697320199E-2</v>
      </c>
      <c r="I515" s="6">
        <f>'質格差指数（労働）'!I515</f>
        <v>-1.0429815724410901E-3</v>
      </c>
    </row>
    <row r="516" spans="1:9" x14ac:dyDescent="0.15">
      <c r="A516" s="1">
        <v>23</v>
      </c>
      <c r="B516" s="1" t="s">
        <v>138</v>
      </c>
      <c r="C516" s="1">
        <v>7</v>
      </c>
      <c r="D516" s="1" t="s">
        <v>20</v>
      </c>
      <c r="E516" s="6">
        <f>'質格差指数（労働）'!E516</f>
        <v>-0.3626119710567392</v>
      </c>
      <c r="F516" s="6">
        <f>'質格差指数（労働）'!F516</f>
        <v>-1.25458448792767</v>
      </c>
      <c r="G516" s="6">
        <f>'質格差指数（労働）'!G516</f>
        <v>-1.0597487369993599</v>
      </c>
      <c r="H516" s="6">
        <f>'質格差指数（労働）'!H516</f>
        <v>-0.96109150047152103</v>
      </c>
      <c r="I516" s="6">
        <f>'質格差指数（労働）'!I516</f>
        <v>-1.1099938477622999</v>
      </c>
    </row>
    <row r="517" spans="1:9" x14ac:dyDescent="0.15">
      <c r="A517" s="1">
        <v>23</v>
      </c>
      <c r="B517" s="1" t="s">
        <v>138</v>
      </c>
      <c r="C517" s="1">
        <v>8</v>
      </c>
      <c r="D517" s="1" t="s">
        <v>21</v>
      </c>
      <c r="E517" s="6">
        <f>'質格差指数（労働）'!E517</f>
        <v>-4.6879613126815212E-2</v>
      </c>
      <c r="F517" s="6">
        <f>'質格差指数（労働）'!F517</f>
        <v>-1.8235327578208602E-2</v>
      </c>
      <c r="G517" s="6">
        <f>'質格差指数（労働）'!G517</f>
        <v>1.24324899273602E-2</v>
      </c>
      <c r="H517" s="6">
        <f>'質格差指数（労働）'!H517</f>
        <v>3.8024930480298202E-2</v>
      </c>
      <c r="I517" s="6">
        <f>'質格差指数（労働）'!I517</f>
        <v>5.5195321132333101E-2</v>
      </c>
    </row>
    <row r="518" spans="1:9" x14ac:dyDescent="0.15">
      <c r="A518" s="1">
        <v>23</v>
      </c>
      <c r="B518" s="1" t="s">
        <v>289</v>
      </c>
      <c r="C518" s="1">
        <v>9</v>
      </c>
      <c r="D518" s="1" t="s">
        <v>22</v>
      </c>
      <c r="E518" s="6">
        <f>'質格差指数（労働）'!E518</f>
        <v>4.9845008580826619E-2</v>
      </c>
      <c r="F518" s="6">
        <f>'質格差指数（労働）'!F518</f>
        <v>-2.7199133479474101E-3</v>
      </c>
      <c r="G518" s="6">
        <f>'質格差指数（労働）'!G518</f>
        <v>2.0441630779922899E-2</v>
      </c>
      <c r="H518" s="6">
        <f>'質格差指数（労働）'!H518</f>
        <v>-2.5213233606196501E-2</v>
      </c>
      <c r="I518" s="6">
        <f>'質格差指数（労働）'!I518</f>
        <v>-9.5080536998346492E-3</v>
      </c>
    </row>
    <row r="519" spans="1:9" x14ac:dyDescent="0.15">
      <c r="A519" s="1">
        <v>23</v>
      </c>
      <c r="B519" s="1" t="s">
        <v>138</v>
      </c>
      <c r="C519" s="1">
        <v>10</v>
      </c>
      <c r="D519" s="1" t="s">
        <v>23</v>
      </c>
      <c r="E519" s="6">
        <f>'質格差指数（労働）'!E519</f>
        <v>8.8165950357275303E-3</v>
      </c>
      <c r="F519" s="6">
        <f>'質格差指数（労働）'!F519</f>
        <v>1.13083327498251E-2</v>
      </c>
      <c r="G519" s="6">
        <f>'質格差指数（労働）'!G519</f>
        <v>2.35106703082133E-3</v>
      </c>
      <c r="H519" s="6">
        <f>'質格差指数（労働）'!H519</f>
        <v>2.2947464564102099E-2</v>
      </c>
      <c r="I519" s="6">
        <f>'質格差指数（労働）'!I519</f>
        <v>3.0375285759989001E-2</v>
      </c>
    </row>
    <row r="520" spans="1:9" x14ac:dyDescent="0.15">
      <c r="A520" s="1">
        <v>23</v>
      </c>
      <c r="B520" s="1" t="s">
        <v>138</v>
      </c>
      <c r="C520" s="1">
        <v>11</v>
      </c>
      <c r="D520" s="1" t="s">
        <v>24</v>
      </c>
      <c r="E520" s="6">
        <f>'質格差指数（労働）'!E520</f>
        <v>-1.068225900788318E-3</v>
      </c>
      <c r="F520" s="6">
        <f>'質格差指数（労働）'!F520</f>
        <v>2.4957724414111902E-2</v>
      </c>
      <c r="G520" s="6">
        <f>'質格差指数（労働）'!G520</f>
        <v>4.3427501874527201E-2</v>
      </c>
      <c r="H520" s="6">
        <f>'質格差指数（労働）'!H520</f>
        <v>7.2994684625695694E-2</v>
      </c>
      <c r="I520" s="6">
        <f>'質格差指数（労働）'!I520</f>
        <v>9.6291515972815003E-2</v>
      </c>
    </row>
    <row r="521" spans="1:9" x14ac:dyDescent="0.15">
      <c r="A521" s="1">
        <v>23</v>
      </c>
      <c r="B521" s="1" t="s">
        <v>138</v>
      </c>
      <c r="C521" s="1">
        <v>12</v>
      </c>
      <c r="D521" s="1" t="s">
        <v>25</v>
      </c>
      <c r="E521" s="6">
        <f>'質格差指数（労働）'!E521</f>
        <v>0.32355911122320458</v>
      </c>
      <c r="F521" s="6">
        <f>'質格差指数（労働）'!F521</f>
        <v>0.181908137219434</v>
      </c>
      <c r="G521" s="6">
        <f>'質格差指数（労働）'!G521</f>
        <v>0.160894555674475</v>
      </c>
      <c r="H521" s="6">
        <f>'質格差指数（労働）'!H521</f>
        <v>0.125789011120813</v>
      </c>
      <c r="I521" s="6">
        <f>'質格差指数（労働）'!I521</f>
        <v>9.6699649034055299E-2</v>
      </c>
    </row>
    <row r="522" spans="1:9" x14ac:dyDescent="0.15">
      <c r="A522" s="1">
        <v>23</v>
      </c>
      <c r="B522" s="1" t="s">
        <v>138</v>
      </c>
      <c r="C522" s="1">
        <v>13</v>
      </c>
      <c r="D522" s="1" t="s">
        <v>26</v>
      </c>
      <c r="E522" s="6">
        <f>'質格差指数（労働）'!E522</f>
        <v>4.1688148612881247E-2</v>
      </c>
      <c r="F522" s="6">
        <f>'質格差指数（労働）'!F522</f>
        <v>3.5606665683203301E-3</v>
      </c>
      <c r="G522" s="6">
        <f>'質格差指数（労働）'!G522</f>
        <v>4.9987289952880598E-2</v>
      </c>
      <c r="H522" s="6">
        <f>'質格差指数（労働）'!H522</f>
        <v>9.2066454388819899E-2</v>
      </c>
      <c r="I522" s="6">
        <f>'質格差指数（労働）'!I522</f>
        <v>0.10432411087516701</v>
      </c>
    </row>
    <row r="523" spans="1:9" x14ac:dyDescent="0.15">
      <c r="A523" s="1">
        <v>23</v>
      </c>
      <c r="B523" s="1" t="s">
        <v>138</v>
      </c>
      <c r="C523" s="1">
        <v>14</v>
      </c>
      <c r="D523" s="1" t="s">
        <v>27</v>
      </c>
      <c r="E523" s="6">
        <f>'質格差指数（労働）'!E523</f>
        <v>-8.9732286984458509E-2</v>
      </c>
      <c r="F523" s="6">
        <f>'質格差指数（労働）'!F523</f>
        <v>-0.29757444290595197</v>
      </c>
      <c r="G523" s="6">
        <f>'質格差指数（労働）'!G523</f>
        <v>-0.133388819401277</v>
      </c>
      <c r="H523" s="6">
        <f>'質格差指数（労働）'!H523</f>
        <v>-0.103520759350176</v>
      </c>
      <c r="I523" s="6">
        <f>'質格差指数（労働）'!I523</f>
        <v>0.18187204666034701</v>
      </c>
    </row>
    <row r="524" spans="1:9" x14ac:dyDescent="0.15">
      <c r="A524" s="1">
        <v>23</v>
      </c>
      <c r="B524" s="1" t="s">
        <v>138</v>
      </c>
      <c r="C524" s="1">
        <v>15</v>
      </c>
      <c r="D524" s="1" t="s">
        <v>28</v>
      </c>
      <c r="E524" s="6">
        <f>'質格差指数（労働）'!E524</f>
        <v>6.0240765349290945E-2</v>
      </c>
      <c r="F524" s="6">
        <f>'質格差指数（労働）'!F524</f>
        <v>6.2028314777176102E-2</v>
      </c>
      <c r="G524" s="6">
        <f>'質格差指数（労働）'!G524</f>
        <v>7.5975354853129701E-2</v>
      </c>
      <c r="H524" s="6">
        <f>'質格差指数（労働）'!H524</f>
        <v>7.5660409073340401E-2</v>
      </c>
      <c r="I524" s="6">
        <f>'質格差指数（労働）'!I524</f>
        <v>8.4218317870672604E-2</v>
      </c>
    </row>
    <row r="525" spans="1:9" x14ac:dyDescent="0.15">
      <c r="A525" s="1">
        <v>23</v>
      </c>
      <c r="B525" s="1" t="s">
        <v>137</v>
      </c>
      <c r="C525" s="1">
        <v>16</v>
      </c>
      <c r="D525" s="1" t="s">
        <v>11</v>
      </c>
      <c r="E525" s="6">
        <f>'質格差指数（労働）'!E525</f>
        <v>6.155275109695757E-2</v>
      </c>
      <c r="F525" s="6">
        <f>'質格差指数（労働）'!F525</f>
        <v>7.6706742359987604E-2</v>
      </c>
      <c r="G525" s="6">
        <f>'質格差指数（労働）'!G525</f>
        <v>5.9628081333055603E-2</v>
      </c>
      <c r="H525" s="6">
        <f>'質格差指数（労働）'!H525</f>
        <v>5.0196046158447201E-2</v>
      </c>
      <c r="I525" s="6">
        <f>'質格差指数（労働）'!I525</f>
        <v>7.0473922482649401E-2</v>
      </c>
    </row>
    <row r="526" spans="1:9" x14ac:dyDescent="0.15">
      <c r="A526" s="1">
        <v>23</v>
      </c>
      <c r="B526" s="1" t="s">
        <v>137</v>
      </c>
      <c r="C526" s="1">
        <v>17</v>
      </c>
      <c r="D526" s="1" t="s">
        <v>12</v>
      </c>
      <c r="E526" s="6">
        <f>'質格差指数（労働）'!E526</f>
        <v>5.4404465870933824E-3</v>
      </c>
      <c r="F526" s="6">
        <f>'質格差指数（労働）'!F526</f>
        <v>3.4313816252907303E-2</v>
      </c>
      <c r="G526" s="6">
        <f>'質格差指数（労働）'!G526</f>
        <v>6.7509785388269294E-2</v>
      </c>
      <c r="H526" s="6">
        <f>'質格差指数（労働）'!H526</f>
        <v>7.3438799408700503E-2</v>
      </c>
      <c r="I526" s="6">
        <f>'質格差指数（労働）'!I526</f>
        <v>5.4917602179103603E-2</v>
      </c>
    </row>
    <row r="527" spans="1:9" x14ac:dyDescent="0.15">
      <c r="A527" s="1">
        <v>23</v>
      </c>
      <c r="B527" s="1" t="s">
        <v>137</v>
      </c>
      <c r="C527" s="1">
        <v>18</v>
      </c>
      <c r="D527" s="1" t="s">
        <v>13</v>
      </c>
      <c r="E527" s="6">
        <f>'質格差指数（労働）'!E527</f>
        <v>0.11534579038030771</v>
      </c>
      <c r="F527" s="6">
        <f>'質格差指数（労働）'!F527</f>
        <v>0.14407863536957399</v>
      </c>
      <c r="G527" s="6">
        <f>'質格差指数（労働）'!G527</f>
        <v>0.14065100078095699</v>
      </c>
      <c r="H527" s="6">
        <f>'質格差指数（労働）'!H527</f>
        <v>0.132309171115366</v>
      </c>
      <c r="I527" s="6">
        <f>'質格差指数（労働）'!I527</f>
        <v>0.13778551835407399</v>
      </c>
    </row>
    <row r="528" spans="1:9" x14ac:dyDescent="0.15">
      <c r="A528" s="1">
        <v>23</v>
      </c>
      <c r="B528" s="1" t="s">
        <v>290</v>
      </c>
      <c r="C528" s="1">
        <v>19</v>
      </c>
      <c r="D528" s="1" t="s">
        <v>14</v>
      </c>
      <c r="E528" s="6">
        <f>'質格差指数（労働）'!E528</f>
        <v>1.7830036983077495E-2</v>
      </c>
      <c r="F528" s="6">
        <f>'質格差指数（労働）'!F528</f>
        <v>2.2959098791758101E-2</v>
      </c>
      <c r="G528" s="6">
        <f>'質格差指数（労働）'!G528</f>
        <v>2.76417440729557E-2</v>
      </c>
      <c r="H528" s="6">
        <f>'質格差指数（労働）'!H528</f>
        <v>3.19613787939994E-2</v>
      </c>
      <c r="I528" s="6">
        <f>'質格差指数（労働）'!I528</f>
        <v>5.47153554554776E-2</v>
      </c>
    </row>
    <row r="529" spans="1:9" x14ac:dyDescent="0.15">
      <c r="A529" s="1">
        <v>23</v>
      </c>
      <c r="B529" s="1" t="s">
        <v>137</v>
      </c>
      <c r="C529" s="1">
        <v>20</v>
      </c>
      <c r="D529" s="1" t="s">
        <v>15</v>
      </c>
      <c r="E529" s="6">
        <f>'質格差指数（労働）'!E529</f>
        <v>0.1549907497138496</v>
      </c>
      <c r="F529" s="6">
        <f>'質格差指数（労働）'!F529</f>
        <v>-4.7517512307051497E-3</v>
      </c>
      <c r="G529" s="6">
        <f>'質格差指数（労働）'!G529</f>
        <v>4.2593373190150399E-2</v>
      </c>
      <c r="H529" s="6">
        <f>'質格差指数（労働）'!H529</f>
        <v>3.4750374621721897E-2</v>
      </c>
      <c r="I529" s="6">
        <f>'質格差指数（労働）'!I529</f>
        <v>8.4100079960694102E-2</v>
      </c>
    </row>
    <row r="530" spans="1:9" x14ac:dyDescent="0.15">
      <c r="A530" s="1">
        <v>23</v>
      </c>
      <c r="B530" s="1" t="s">
        <v>137</v>
      </c>
      <c r="C530" s="1">
        <v>21</v>
      </c>
      <c r="D530" s="1" t="s">
        <v>16</v>
      </c>
      <c r="E530" s="6">
        <f>'質格差指数（労働）'!E530</f>
        <v>3.8848802593216894E-4</v>
      </c>
      <c r="F530" s="6">
        <f>'質格差指数（労働）'!F530</f>
        <v>2.0526564240600301E-2</v>
      </c>
      <c r="G530" s="6">
        <f>'質格差指数（労働）'!G530</f>
        <v>1.66462255152546E-2</v>
      </c>
      <c r="H530" s="6">
        <f>'質格差指数（労働）'!H530</f>
        <v>2.5534725648894901E-2</v>
      </c>
      <c r="I530" s="6">
        <f>'質格差指数（労働）'!I530</f>
        <v>5.2928789518602401E-2</v>
      </c>
    </row>
    <row r="531" spans="1:9" x14ac:dyDescent="0.15">
      <c r="A531" s="1">
        <v>23</v>
      </c>
      <c r="B531" s="1" t="s">
        <v>136</v>
      </c>
      <c r="C531" s="1">
        <v>22</v>
      </c>
      <c r="D531" s="1" t="s">
        <v>8</v>
      </c>
      <c r="E531" s="6">
        <f>'質格差指数（労働）'!E531</f>
        <v>1.3532495555394788E-2</v>
      </c>
      <c r="F531" s="6">
        <f>'質格差指数（労働）'!F531</f>
        <v>3.1752252978692899E-2</v>
      </c>
      <c r="G531" s="6">
        <f>'質格差指数（労働）'!G531</f>
        <v>3.8274334372135198E-2</v>
      </c>
      <c r="H531" s="6">
        <f>'質格差指数（労働）'!H531</f>
        <v>3.96661175274911E-2</v>
      </c>
      <c r="I531" s="6">
        <f>'質格差指数（労働）'!I531</f>
        <v>5.8034064974303197E-2</v>
      </c>
    </row>
    <row r="532" spans="1:9" x14ac:dyDescent="0.15">
      <c r="A532" s="1">
        <v>23</v>
      </c>
      <c r="B532" s="1" t="s">
        <v>136</v>
      </c>
      <c r="C532" s="1">
        <v>23</v>
      </c>
      <c r="D532" s="1" t="s">
        <v>29</v>
      </c>
      <c r="E532" s="6">
        <f>'質格差指数（労働）'!E532</f>
        <v>1.1842609260931601E-2</v>
      </c>
      <c r="F532" s="6">
        <f>'質格差指数（労働）'!F532</f>
        <v>2.5067036573140199E-2</v>
      </c>
      <c r="G532" s="6">
        <f>'質格差指数（労働）'!G532</f>
        <v>5.3662702694713599E-2</v>
      </c>
      <c r="H532" s="6">
        <f>'質格差指数（労働）'!H532</f>
        <v>4.9448383175838599E-2</v>
      </c>
      <c r="I532" s="6">
        <f>'質格差指数（労働）'!I532</f>
        <v>2.76977050171681E-2</v>
      </c>
    </row>
    <row r="533" spans="1:9" x14ac:dyDescent="0.15">
      <c r="A533" s="1">
        <v>24</v>
      </c>
      <c r="B533" s="1" t="s">
        <v>291</v>
      </c>
      <c r="C533" s="1">
        <v>1</v>
      </c>
      <c r="D533" s="1" t="s">
        <v>9</v>
      </c>
      <c r="E533" s="6">
        <f>'質格差指数（労働）'!E533</f>
        <v>7.8512553612926653E-2</v>
      </c>
      <c r="F533" s="6">
        <f>'質格差指数（労働）'!F533</f>
        <v>0.21149642319119599</v>
      </c>
      <c r="G533" s="6">
        <f>'質格差指数（労働）'!G533</f>
        <v>0.23884478794653199</v>
      </c>
      <c r="H533" s="6">
        <f>'質格差指数（労働）'!H533</f>
        <v>0.24821253707509899</v>
      </c>
      <c r="I533" s="6">
        <f>'質格差指数（労働）'!I533</f>
        <v>0.25631138200775899</v>
      </c>
    </row>
    <row r="534" spans="1:9" x14ac:dyDescent="0.15">
      <c r="A534" s="1">
        <v>24</v>
      </c>
      <c r="B534" s="1" t="s">
        <v>291</v>
      </c>
      <c r="C534" s="1">
        <v>2</v>
      </c>
      <c r="D534" s="1" t="s">
        <v>10</v>
      </c>
      <c r="E534" s="6">
        <f>'質格差指数（労働）'!E534</f>
        <v>8.2843218275202288E-2</v>
      </c>
      <c r="F534" s="6">
        <f>'質格差指数（労働）'!F534</f>
        <v>-2.7213135883492601E-2</v>
      </c>
      <c r="G534" s="6">
        <f>'質格差指数（労働）'!G534</f>
        <v>-6.4222241018392703E-2</v>
      </c>
      <c r="H534" s="6">
        <f>'質格差指数（労働）'!H534</f>
        <v>-0.147793491501965</v>
      </c>
      <c r="I534" s="6">
        <f>'質格差指数（労働）'!I534</f>
        <v>-0.29119080660510799</v>
      </c>
    </row>
    <row r="535" spans="1:9" x14ac:dyDescent="0.15">
      <c r="A535" s="1">
        <v>24</v>
      </c>
      <c r="B535" s="1" t="s">
        <v>292</v>
      </c>
      <c r="C535" s="1">
        <v>3</v>
      </c>
      <c r="D535" s="1" t="s">
        <v>17</v>
      </c>
      <c r="E535" s="6">
        <f>'質格差指数（労働）'!E535</f>
        <v>-1.8147185480087251E-3</v>
      </c>
      <c r="F535" s="6">
        <f>'質格差指数（労働）'!F535</f>
        <v>9.0525754395014407E-3</v>
      </c>
      <c r="G535" s="6">
        <f>'質格差指数（労働）'!G535</f>
        <v>1.00977844914072E-2</v>
      </c>
      <c r="H535" s="6">
        <f>'質格差指数（労働）'!H535</f>
        <v>5.3081299893163798E-2</v>
      </c>
      <c r="I535" s="6">
        <f>'質格差指数（労働）'!I535</f>
        <v>7.01656242679356E-2</v>
      </c>
    </row>
    <row r="536" spans="1:9" x14ac:dyDescent="0.15">
      <c r="A536" s="1">
        <v>24</v>
      </c>
      <c r="B536" s="1" t="s">
        <v>292</v>
      </c>
      <c r="C536" s="1">
        <v>4</v>
      </c>
      <c r="D536" s="1" t="s">
        <v>18</v>
      </c>
      <c r="E536" s="6">
        <f>'質格差指数（労働）'!E536</f>
        <v>8.9505991120548814E-2</v>
      </c>
      <c r="F536" s="6">
        <f>'質格差指数（労働）'!F536</f>
        <v>0.136910758979673</v>
      </c>
      <c r="G536" s="6">
        <f>'質格差指数（労働）'!G536</f>
        <v>0.14724332467732901</v>
      </c>
      <c r="H536" s="6">
        <f>'質格差指数（労働）'!H536</f>
        <v>0.11422561323348</v>
      </c>
      <c r="I536" s="6">
        <f>'質格差指数（労働）'!I536</f>
        <v>0.16666093047723299</v>
      </c>
    </row>
    <row r="537" spans="1:9" x14ac:dyDescent="0.15">
      <c r="A537" s="1">
        <v>24</v>
      </c>
      <c r="B537" s="1" t="s">
        <v>292</v>
      </c>
      <c r="C537" s="1">
        <v>5</v>
      </c>
      <c r="D537" s="1" t="s">
        <v>19</v>
      </c>
      <c r="E537" s="6">
        <f>'質格差指数（労働）'!E537</f>
        <v>-0.1198728773938178</v>
      </c>
      <c r="F537" s="6">
        <f>'質格差指数（労働）'!F537</f>
        <v>-6.5721490469460506E-2</v>
      </c>
      <c r="G537" s="6">
        <f>'質格差指数（労働）'!G537</f>
        <v>-5.9528230796048499E-2</v>
      </c>
      <c r="H537" s="6">
        <f>'質格差指数（労働）'!H537</f>
        <v>-7.4905886023377999E-2</v>
      </c>
      <c r="I537" s="6">
        <f>'質格差指数（労働）'!I537</f>
        <v>2.46799394870462E-2</v>
      </c>
    </row>
    <row r="538" spans="1:9" x14ac:dyDescent="0.15">
      <c r="A538" s="1">
        <v>24</v>
      </c>
      <c r="B538" s="1" t="s">
        <v>292</v>
      </c>
      <c r="C538" s="1">
        <v>6</v>
      </c>
      <c r="D538" s="1" t="s">
        <v>3</v>
      </c>
      <c r="E538" s="6">
        <f>'質格差指数（労働）'!E538</f>
        <v>7.005717180693341E-2</v>
      </c>
      <c r="F538" s="6">
        <f>'質格差指数（労働）'!F538</f>
        <v>-3.7861095869861999E-2</v>
      </c>
      <c r="G538" s="6">
        <f>'質格差指数（労働）'!G538</f>
        <v>-1.0143746152895001E-2</v>
      </c>
      <c r="H538" s="6">
        <f>'質格差指数（労働）'!H538</f>
        <v>-3.5017011613783601E-2</v>
      </c>
      <c r="I538" s="6">
        <f>'質格差指数（労働）'!I538</f>
        <v>-3.1829085603294699E-2</v>
      </c>
    </row>
    <row r="539" spans="1:9" x14ac:dyDescent="0.15">
      <c r="A539" s="1">
        <v>24</v>
      </c>
      <c r="B539" s="1" t="s">
        <v>292</v>
      </c>
      <c r="C539" s="1">
        <v>7</v>
      </c>
      <c r="D539" s="1" t="s">
        <v>20</v>
      </c>
      <c r="E539" s="6">
        <f>'質格差指数（労働）'!E539</f>
        <v>-0.23189068319465272</v>
      </c>
      <c r="F539" s="6">
        <f>'質格差指数（労働）'!F539</f>
        <v>-1.1758483479905399</v>
      </c>
      <c r="G539" s="6">
        <f>'質格差指数（労働）'!G539</f>
        <v>-0.78784251235974501</v>
      </c>
      <c r="H539" s="6">
        <f>'質格差指数（労働）'!H539</f>
        <v>-0.79469131723054498</v>
      </c>
      <c r="I539" s="6">
        <f>'質格差指数（労働）'!I539</f>
        <v>-0.82138776336246999</v>
      </c>
    </row>
    <row r="540" spans="1:9" x14ac:dyDescent="0.15">
      <c r="A540" s="1">
        <v>24</v>
      </c>
      <c r="B540" s="1" t="s">
        <v>292</v>
      </c>
      <c r="C540" s="1">
        <v>8</v>
      </c>
      <c r="D540" s="1" t="s">
        <v>21</v>
      </c>
      <c r="E540" s="6">
        <f>'質格差指数（労働）'!E540</f>
        <v>-8.016853547347309E-3</v>
      </c>
      <c r="F540" s="6">
        <f>'質格差指数（労働）'!F540</f>
        <v>-8.2817995937085592E-3</v>
      </c>
      <c r="G540" s="6">
        <f>'質格差指数（労働）'!G540</f>
        <v>-8.1011404918143199E-3</v>
      </c>
      <c r="H540" s="6">
        <f>'質格差指数（労働）'!H540</f>
        <v>1.73753583537214E-2</v>
      </c>
      <c r="I540" s="6">
        <f>'質格差指数（労働）'!I540</f>
        <v>2.9432291163200001E-2</v>
      </c>
    </row>
    <row r="541" spans="1:9" x14ac:dyDescent="0.15">
      <c r="A541" s="1">
        <v>24</v>
      </c>
      <c r="B541" s="1" t="s">
        <v>292</v>
      </c>
      <c r="C541" s="1">
        <v>9</v>
      </c>
      <c r="D541" s="1" t="s">
        <v>22</v>
      </c>
      <c r="E541" s="6">
        <f>'質格差指数（労働）'!E541</f>
        <v>3.2716344416420205E-2</v>
      </c>
      <c r="F541" s="6">
        <f>'質格差指数（労働）'!F541</f>
        <v>-0.10645886335848501</v>
      </c>
      <c r="G541" s="6">
        <f>'質格差指数（労働）'!G541</f>
        <v>-0.124821967414372</v>
      </c>
      <c r="H541" s="6">
        <f>'質格差指数（労働）'!H541</f>
        <v>-9.07011451803756E-2</v>
      </c>
      <c r="I541" s="6">
        <f>'質格差指数（労働）'!I541</f>
        <v>-6.4678241651727697E-2</v>
      </c>
    </row>
    <row r="542" spans="1:9" x14ac:dyDescent="0.15">
      <c r="A542" s="1">
        <v>24</v>
      </c>
      <c r="B542" s="1" t="s">
        <v>292</v>
      </c>
      <c r="C542" s="1">
        <v>10</v>
      </c>
      <c r="D542" s="1" t="s">
        <v>23</v>
      </c>
      <c r="E542" s="6">
        <f>'質格差指数（労働）'!E542</f>
        <v>4.6736750635800427E-3</v>
      </c>
      <c r="F542" s="6">
        <f>'質格差指数（労働）'!F542</f>
        <v>-3.0855873392206801E-2</v>
      </c>
      <c r="G542" s="6">
        <f>'質格差指数（労働）'!G542</f>
        <v>-3.5354523591115503E-2</v>
      </c>
      <c r="H542" s="6">
        <f>'質格差指数（労働）'!H542</f>
        <v>-7.3211035383796697E-4</v>
      </c>
      <c r="I542" s="6">
        <f>'質格差指数（労働）'!I542</f>
        <v>7.3640863131653198E-3</v>
      </c>
    </row>
    <row r="543" spans="1:9" x14ac:dyDescent="0.15">
      <c r="A543" s="1">
        <v>24</v>
      </c>
      <c r="B543" s="1" t="s">
        <v>292</v>
      </c>
      <c r="C543" s="1">
        <v>11</v>
      </c>
      <c r="D543" s="1" t="s">
        <v>24</v>
      </c>
      <c r="E543" s="6">
        <f>'質格差指数（労働）'!E543</f>
        <v>7.7990756368096128E-3</v>
      </c>
      <c r="F543" s="6">
        <f>'質格差指数（労働）'!F543</f>
        <v>-2.47334034609227E-2</v>
      </c>
      <c r="G543" s="6">
        <f>'質格差指数（労働）'!G543</f>
        <v>-2.1936076877956699E-2</v>
      </c>
      <c r="H543" s="6">
        <f>'質格差指数（労働）'!H543</f>
        <v>2.7262885084354101E-2</v>
      </c>
      <c r="I543" s="6">
        <f>'質格差指数（労働）'!I543</f>
        <v>4.6544910613669603E-2</v>
      </c>
    </row>
    <row r="544" spans="1:9" x14ac:dyDescent="0.15">
      <c r="A544" s="1">
        <v>24</v>
      </c>
      <c r="B544" s="1" t="s">
        <v>292</v>
      </c>
      <c r="C544" s="1">
        <v>12</v>
      </c>
      <c r="D544" s="1" t="s">
        <v>25</v>
      </c>
      <c r="E544" s="6">
        <f>'質格差指数（労働）'!E544</f>
        <v>0.21400154996346657</v>
      </c>
      <c r="F544" s="6">
        <f>'質格差指数（労働）'!F544</f>
        <v>6.41137857651706E-2</v>
      </c>
      <c r="G544" s="6">
        <f>'質格差指数（労働）'!G544</f>
        <v>1.33445787261134E-2</v>
      </c>
      <c r="H544" s="6">
        <f>'質格差指数（労働）'!H544</f>
        <v>3.47166425510025E-2</v>
      </c>
      <c r="I544" s="6">
        <f>'質格差指数（労働）'!I544</f>
        <v>5.5442608488065301E-2</v>
      </c>
    </row>
    <row r="545" spans="1:9" x14ac:dyDescent="0.15">
      <c r="A545" s="1">
        <v>24</v>
      </c>
      <c r="B545" s="1" t="s">
        <v>292</v>
      </c>
      <c r="C545" s="1">
        <v>13</v>
      </c>
      <c r="D545" s="1" t="s">
        <v>26</v>
      </c>
      <c r="E545" s="6">
        <f>'質格差指数（労働）'!E545</f>
        <v>8.0800407628849012E-3</v>
      </c>
      <c r="F545" s="6">
        <f>'質格差指数（労働）'!F545</f>
        <v>-7.47610287749714E-2</v>
      </c>
      <c r="G545" s="6">
        <f>'質格差指数（労働）'!G545</f>
        <v>-6.4271770673407502E-3</v>
      </c>
      <c r="H545" s="6">
        <f>'質格差指数（労働）'!H545</f>
        <v>4.7272362317490199E-2</v>
      </c>
      <c r="I545" s="6">
        <f>'質格差指数（労働）'!I545</f>
        <v>3.6220911288534302E-2</v>
      </c>
    </row>
    <row r="546" spans="1:9" x14ac:dyDescent="0.15">
      <c r="A546" s="1">
        <v>24</v>
      </c>
      <c r="B546" s="1" t="s">
        <v>292</v>
      </c>
      <c r="C546" s="1">
        <v>14</v>
      </c>
      <c r="D546" s="1" t="s">
        <v>27</v>
      </c>
      <c r="E546" s="6">
        <f>'質格差指数（労働）'!E546</f>
        <v>-0.25996008393470404</v>
      </c>
      <c r="F546" s="6">
        <f>'質格差指数（労働）'!F546</f>
        <v>-0.30428112973552901</v>
      </c>
      <c r="G546" s="6">
        <f>'質格差指数（労働）'!G546</f>
        <v>-0.17247778827498</v>
      </c>
      <c r="H546" s="6">
        <f>'質格差指数（労働）'!H546</f>
        <v>-0.111955532811856</v>
      </c>
      <c r="I546" s="6">
        <f>'質格差指数（労働）'!I546</f>
        <v>7.5242403372946E-3</v>
      </c>
    </row>
    <row r="547" spans="1:9" x14ac:dyDescent="0.15">
      <c r="A547" s="1">
        <v>24</v>
      </c>
      <c r="B547" s="1" t="s">
        <v>292</v>
      </c>
      <c r="C547" s="1">
        <v>15</v>
      </c>
      <c r="D547" s="1" t="s">
        <v>28</v>
      </c>
      <c r="E547" s="6">
        <f>'質格差指数（労働）'!E547</f>
        <v>1.9501934776160017E-4</v>
      </c>
      <c r="F547" s="6">
        <f>'質格差指数（労働）'!F547</f>
        <v>-3.4370239870670301E-3</v>
      </c>
      <c r="G547" s="6">
        <f>'質格差指数（労働）'!G547</f>
        <v>2.0169914418634201E-3</v>
      </c>
      <c r="H547" s="6">
        <f>'質格差指数（労働）'!H547</f>
        <v>4.5685210003911701E-2</v>
      </c>
      <c r="I547" s="6">
        <f>'質格差指数（労働）'!I547</f>
        <v>3.5772478524161003E-2</v>
      </c>
    </row>
    <row r="548" spans="1:9" x14ac:dyDescent="0.15">
      <c r="A548" s="1">
        <v>24</v>
      </c>
      <c r="B548" s="1" t="s">
        <v>291</v>
      </c>
      <c r="C548" s="1">
        <v>16</v>
      </c>
      <c r="D548" s="1" t="s">
        <v>11</v>
      </c>
      <c r="E548" s="6">
        <f>'質格差指数（労働）'!E548</f>
        <v>3.6925136780753681E-2</v>
      </c>
      <c r="F548" s="6">
        <f>'質格差指数（労働）'!F548</f>
        <v>2.9861318578442101E-2</v>
      </c>
      <c r="G548" s="6">
        <f>'質格差指数（労働）'!G548</f>
        <v>-3.4534781398598601E-3</v>
      </c>
      <c r="H548" s="6">
        <f>'質格差指数（労働）'!H548</f>
        <v>-1.8968033140751601E-3</v>
      </c>
      <c r="I548" s="6">
        <f>'質格差指数（労働）'!I548</f>
        <v>2.8587077949190898E-2</v>
      </c>
    </row>
    <row r="549" spans="1:9" x14ac:dyDescent="0.15">
      <c r="A549" s="1">
        <v>24</v>
      </c>
      <c r="B549" s="1" t="s">
        <v>291</v>
      </c>
      <c r="C549" s="1">
        <v>17</v>
      </c>
      <c r="D549" s="1" t="s">
        <v>12</v>
      </c>
      <c r="E549" s="6">
        <f>'質格差指数（労働）'!E549</f>
        <v>-8.8510070823499681E-3</v>
      </c>
      <c r="F549" s="6">
        <f>'質格差指数（労働）'!F549</f>
        <v>1.3984217392815201E-2</v>
      </c>
      <c r="G549" s="6">
        <f>'質格差指数（労働）'!G549</f>
        <v>2.44606428038559E-2</v>
      </c>
      <c r="H549" s="6">
        <f>'質格差指数（労働）'!H549</f>
        <v>1.6263892574793701E-2</v>
      </c>
      <c r="I549" s="6">
        <f>'質格差指数（労働）'!I549</f>
        <v>1.2205876572542801E-2</v>
      </c>
    </row>
    <row r="550" spans="1:9" x14ac:dyDescent="0.15">
      <c r="A550" s="1">
        <v>24</v>
      </c>
      <c r="B550" s="1" t="s">
        <v>291</v>
      </c>
      <c r="C550" s="1">
        <v>18</v>
      </c>
      <c r="D550" s="1" t="s">
        <v>13</v>
      </c>
      <c r="E550" s="6">
        <f>'質格差指数（労働）'!E550</f>
        <v>-2.7619838176317843E-2</v>
      </c>
      <c r="F550" s="6">
        <f>'質格差指数（労働）'!F550</f>
        <v>-3.2109026022009497E-2</v>
      </c>
      <c r="G550" s="6">
        <f>'質格差指数（労働）'!G550</f>
        <v>-2.8050377250226501E-2</v>
      </c>
      <c r="H550" s="6">
        <f>'質格差指数（労働）'!H550</f>
        <v>-3.1076390102188E-2</v>
      </c>
      <c r="I550" s="6">
        <f>'質格差指数（労働）'!I550</f>
        <v>-4.2568156127467697E-3</v>
      </c>
    </row>
    <row r="551" spans="1:9" x14ac:dyDescent="0.15">
      <c r="A551" s="1">
        <v>24</v>
      </c>
      <c r="B551" s="1" t="s">
        <v>291</v>
      </c>
      <c r="C551" s="1">
        <v>19</v>
      </c>
      <c r="D551" s="1" t="s">
        <v>14</v>
      </c>
      <c r="E551" s="6">
        <f>'質格差指数（労働）'!E551</f>
        <v>-3.2790951148567858E-2</v>
      </c>
      <c r="F551" s="6">
        <f>'質格差指数（労働）'!F551</f>
        <v>2.66489171903956E-2</v>
      </c>
      <c r="G551" s="6">
        <f>'質格差指数（労働）'!G551</f>
        <v>2.0556109457944002E-2</v>
      </c>
      <c r="H551" s="6">
        <f>'質格差指数（労働）'!H551</f>
        <v>-5.6140352251735103E-4</v>
      </c>
      <c r="I551" s="6">
        <f>'質格差指数（労働）'!I551</f>
        <v>2.3231539063903999E-2</v>
      </c>
    </row>
    <row r="552" spans="1:9" x14ac:dyDescent="0.15">
      <c r="A552" s="1">
        <v>24</v>
      </c>
      <c r="B552" s="1" t="s">
        <v>291</v>
      </c>
      <c r="C552" s="1">
        <v>20</v>
      </c>
      <c r="D552" s="1" t="s">
        <v>15</v>
      </c>
      <c r="E552" s="6">
        <f>'質格差指数（労働）'!E552</f>
        <v>0.1237059756663743</v>
      </c>
      <c r="F552" s="6">
        <f>'質格差指数（労働）'!F552</f>
        <v>8.2708782522744606E-3</v>
      </c>
      <c r="G552" s="6">
        <f>'質格差指数（労働）'!G552</f>
        <v>4.0964565199162001E-2</v>
      </c>
      <c r="H552" s="6">
        <f>'質格差指数（労働）'!H552</f>
        <v>-3.4171188514486202E-2</v>
      </c>
      <c r="I552" s="6">
        <f>'質格差指数（労働）'!I552</f>
        <v>1.8029317905412699E-2</v>
      </c>
    </row>
    <row r="553" spans="1:9" x14ac:dyDescent="0.15">
      <c r="A553" s="1">
        <v>24</v>
      </c>
      <c r="B553" s="1" t="s">
        <v>291</v>
      </c>
      <c r="C553" s="1">
        <v>21</v>
      </c>
      <c r="D553" s="1" t="s">
        <v>16</v>
      </c>
      <c r="E553" s="6">
        <f>'質格差指数（労働）'!E553</f>
        <v>1.1115231221806117E-2</v>
      </c>
      <c r="F553" s="6">
        <f>'質格差指数（労働）'!F553</f>
        <v>2.67647491223671E-2</v>
      </c>
      <c r="G553" s="6">
        <f>'質格差指数（労働）'!G553</f>
        <v>-3.38244722927697E-3</v>
      </c>
      <c r="H553" s="6">
        <f>'質格差指数（労働）'!H553</f>
        <v>6.4543684667453102E-3</v>
      </c>
      <c r="I553" s="6">
        <f>'質格差指数（労働）'!I553</f>
        <v>3.0028945206707399E-2</v>
      </c>
    </row>
    <row r="554" spans="1:9" x14ac:dyDescent="0.15">
      <c r="A554" s="1">
        <v>24</v>
      </c>
      <c r="B554" s="1" t="s">
        <v>140</v>
      </c>
      <c r="C554" s="1">
        <v>22</v>
      </c>
      <c r="D554" s="1" t="s">
        <v>8</v>
      </c>
      <c r="E554" s="6">
        <f>'質格差指数（労働）'!E554</f>
        <v>-7.8780322164229283E-3</v>
      </c>
      <c r="F554" s="6">
        <f>'質格差指数（労働）'!F554</f>
        <v>-1.6645432347348998E-2</v>
      </c>
      <c r="G554" s="6">
        <f>'質格差指数（労働）'!G554</f>
        <v>-2.0873219342511701E-2</v>
      </c>
      <c r="H554" s="6">
        <f>'質格差指数（労働）'!H554</f>
        <v>-2.90122371128692E-2</v>
      </c>
      <c r="I554" s="6">
        <f>'質格差指数（労働）'!I554</f>
        <v>-1.1648985019214001E-2</v>
      </c>
    </row>
    <row r="555" spans="1:9" x14ac:dyDescent="0.15">
      <c r="A555" s="1">
        <v>24</v>
      </c>
      <c r="B555" s="1" t="s">
        <v>140</v>
      </c>
      <c r="C555" s="1">
        <v>23</v>
      </c>
      <c r="D555" s="1" t="s">
        <v>29</v>
      </c>
      <c r="E555" s="6">
        <f>'質格差指数（労働）'!E555</f>
        <v>8.8751717297995414E-3</v>
      </c>
      <c r="F555" s="6">
        <f>'質格差指数（労働）'!F555</f>
        <v>1.3626971497862799E-2</v>
      </c>
      <c r="G555" s="6">
        <f>'質格差指数（労働）'!G555</f>
        <v>1.0466834733311701E-2</v>
      </c>
      <c r="H555" s="6">
        <f>'質格差指数（労働）'!H555</f>
        <v>2.1657561861211101E-2</v>
      </c>
      <c r="I555" s="6">
        <f>'質格差指数（労働）'!I555</f>
        <v>7.5236086775143001E-3</v>
      </c>
    </row>
    <row r="556" spans="1:9" x14ac:dyDescent="0.15">
      <c r="A556" s="1">
        <v>25</v>
      </c>
      <c r="B556" s="1" t="s">
        <v>293</v>
      </c>
      <c r="C556" s="1">
        <v>1</v>
      </c>
      <c r="D556" s="1" t="s">
        <v>9</v>
      </c>
      <c r="E556" s="6">
        <f>'質格差指数（労働）'!E556</f>
        <v>-0.15268795375133665</v>
      </c>
      <c r="F556" s="6">
        <f>'質格差指数（労働）'!F556</f>
        <v>-8.0691846569809697E-2</v>
      </c>
      <c r="G556" s="6">
        <f>'質格差指数（労働）'!G556</f>
        <v>-5.1445433377145799E-2</v>
      </c>
      <c r="H556" s="6">
        <f>'質格差指数（労働）'!H556</f>
        <v>6.0833949931236697E-2</v>
      </c>
      <c r="I556" s="6">
        <f>'質格差指数（労働）'!I556</f>
        <v>0.20110727995493899</v>
      </c>
    </row>
    <row r="557" spans="1:9" x14ac:dyDescent="0.15">
      <c r="A557" s="1">
        <v>25</v>
      </c>
      <c r="B557" s="1" t="s">
        <v>293</v>
      </c>
      <c r="C557" s="1">
        <v>2</v>
      </c>
      <c r="D557" s="1" t="s">
        <v>10</v>
      </c>
      <c r="E557" s="6">
        <f>'質格差指数（労働）'!E557</f>
        <v>0.14495869231269498</v>
      </c>
      <c r="F557" s="6">
        <f>'質格差指数（労働）'!F557</f>
        <v>0.186815227684136</v>
      </c>
      <c r="G557" s="6">
        <f>'質格差指数（労働）'!G557</f>
        <v>0.34869467567323198</v>
      </c>
      <c r="H557" s="6">
        <f>'質格差指数（労働）'!H557</f>
        <v>0.31722129915567199</v>
      </c>
      <c r="I557" s="6">
        <f>'質格差指数（労働）'!I557</f>
        <v>0.40441655708157997</v>
      </c>
    </row>
    <row r="558" spans="1:9" x14ac:dyDescent="0.15">
      <c r="A558" s="1">
        <v>25</v>
      </c>
      <c r="B558" s="1" t="s">
        <v>294</v>
      </c>
      <c r="C558" s="1">
        <v>3</v>
      </c>
      <c r="D558" s="1" t="s">
        <v>17</v>
      </c>
      <c r="E558" s="6">
        <f>'質格差指数（労働）'!E558</f>
        <v>4.702633719124244E-2</v>
      </c>
      <c r="F558" s="6">
        <f>'質格差指数（労働）'!F558</f>
        <v>5.08775211724143E-2</v>
      </c>
      <c r="G558" s="6">
        <f>'質格差指数（労働）'!G558</f>
        <v>2.63294678525119E-2</v>
      </c>
      <c r="H558" s="6">
        <f>'質格差指数（労働）'!H558</f>
        <v>1.46058080683169E-2</v>
      </c>
      <c r="I558" s="6">
        <f>'質格差指数（労働）'!I558</f>
        <v>8.0603112423401096E-2</v>
      </c>
    </row>
    <row r="559" spans="1:9" x14ac:dyDescent="0.15">
      <c r="A559" s="1">
        <v>25</v>
      </c>
      <c r="B559" s="1" t="s">
        <v>294</v>
      </c>
      <c r="C559" s="1">
        <v>4</v>
      </c>
      <c r="D559" s="1" t="s">
        <v>18</v>
      </c>
      <c r="E559" s="6">
        <f>'質格差指数（労働）'!E559</f>
        <v>0.17816723279545266</v>
      </c>
      <c r="F559" s="6">
        <f>'質格差指数（労働）'!F559</f>
        <v>0.190095079426681</v>
      </c>
      <c r="G559" s="6">
        <f>'質格差指数（労働）'!G559</f>
        <v>0.20062881335383601</v>
      </c>
      <c r="H559" s="6">
        <f>'質格差指数（労働）'!H559</f>
        <v>0.17930905097912</v>
      </c>
      <c r="I559" s="6">
        <f>'質格差指数（労働）'!I559</f>
        <v>0.207438555700865</v>
      </c>
    </row>
    <row r="560" spans="1:9" x14ac:dyDescent="0.15">
      <c r="A560" s="1">
        <v>25</v>
      </c>
      <c r="B560" s="1" t="s">
        <v>294</v>
      </c>
      <c r="C560" s="1">
        <v>5</v>
      </c>
      <c r="D560" s="1" t="s">
        <v>19</v>
      </c>
      <c r="E560" s="6">
        <f>'質格差指数（労働）'!E560</f>
        <v>0.1024506126483414</v>
      </c>
      <c r="F560" s="6">
        <f>'質格差指数（労働）'!F560</f>
        <v>4.4014282470899703E-2</v>
      </c>
      <c r="G560" s="6">
        <f>'質格差指数（労働）'!G560</f>
        <v>-4.86424461849864E-2</v>
      </c>
      <c r="H560" s="6">
        <f>'質格差指数（労働）'!H560</f>
        <v>-5.14380337490008E-2</v>
      </c>
      <c r="I560" s="6">
        <f>'質格差指数（労働）'!I560</f>
        <v>-8.1034605267723395E-2</v>
      </c>
    </row>
    <row r="561" spans="1:9" x14ac:dyDescent="0.15">
      <c r="A561" s="1">
        <v>25</v>
      </c>
      <c r="B561" s="1" t="s">
        <v>294</v>
      </c>
      <c r="C561" s="1">
        <v>6</v>
      </c>
      <c r="D561" s="1" t="s">
        <v>3</v>
      </c>
      <c r="E561" s="6">
        <f>'質格差指数（労働）'!E561</f>
        <v>2.3395719903895416E-2</v>
      </c>
      <c r="F561" s="6">
        <f>'質格差指数（労働）'!F561</f>
        <v>-7.0262544062403995E-2</v>
      </c>
      <c r="G561" s="6">
        <f>'質格差指数（労働）'!G561</f>
        <v>-0.125635205847654</v>
      </c>
      <c r="H561" s="6">
        <f>'質格差指数（労働）'!H561</f>
        <v>-0.11631799223250799</v>
      </c>
      <c r="I561" s="6">
        <f>'質格差指数（労働）'!I561</f>
        <v>-0.13589064809847801</v>
      </c>
    </row>
    <row r="562" spans="1:9" x14ac:dyDescent="0.15">
      <c r="A562" s="1">
        <v>25</v>
      </c>
      <c r="B562" s="1" t="s">
        <v>294</v>
      </c>
      <c r="C562" s="1">
        <v>7</v>
      </c>
      <c r="D562" s="1" t="s">
        <v>20</v>
      </c>
      <c r="E562" s="6">
        <f>'質格差指数（労働）'!E562</f>
        <v>-0.2329423701552189</v>
      </c>
      <c r="F562" s="6">
        <f>'質格差指数（労働）'!F562</f>
        <v>0.99271369395906395</v>
      </c>
      <c r="G562" s="6">
        <f>'質格差指数（労働）'!G562</f>
        <v>-0.24924339543826099</v>
      </c>
      <c r="H562" s="6">
        <f>'質格差指数（労働）'!H562</f>
        <v>-0.32197245772396799</v>
      </c>
      <c r="I562" s="6">
        <f>'質格差指数（労働）'!I562</f>
        <v>0.22122472590772499</v>
      </c>
    </row>
    <row r="563" spans="1:9" x14ac:dyDescent="0.15">
      <c r="A563" s="1">
        <v>25</v>
      </c>
      <c r="B563" s="1" t="s">
        <v>294</v>
      </c>
      <c r="C563" s="1">
        <v>8</v>
      </c>
      <c r="D563" s="1" t="s">
        <v>21</v>
      </c>
      <c r="E563" s="6">
        <f>'質格差指数（労働）'!E563</f>
        <v>9.0656836632405757E-2</v>
      </c>
      <c r="F563" s="6">
        <f>'質格差指数（労働）'!F563</f>
        <v>7.8918199329412797E-2</v>
      </c>
      <c r="G563" s="6">
        <f>'質格差指数（労働）'!G563</f>
        <v>4.6063478969099597E-2</v>
      </c>
      <c r="H563" s="6">
        <f>'質格差指数（労働）'!H563</f>
        <v>3.8907716629380001E-2</v>
      </c>
      <c r="I563" s="6">
        <f>'質格差指数（労働）'!I563</f>
        <v>6.3871038700981098E-2</v>
      </c>
    </row>
    <row r="564" spans="1:9" x14ac:dyDescent="0.15">
      <c r="A564" s="1">
        <v>25</v>
      </c>
      <c r="B564" s="1" t="s">
        <v>294</v>
      </c>
      <c r="C564" s="1">
        <v>9</v>
      </c>
      <c r="D564" s="1" t="s">
        <v>22</v>
      </c>
      <c r="E564" s="6">
        <f>'質格差指数（労働）'!E564</f>
        <v>1.0374892896417701E-2</v>
      </c>
      <c r="F564" s="6">
        <f>'質格差指数（労働）'!F564</f>
        <v>-0.105015797163564</v>
      </c>
      <c r="G564" s="6">
        <f>'質格差指数（労働）'!G564</f>
        <v>-9.1449688631102394E-2</v>
      </c>
      <c r="H564" s="6">
        <f>'質格差指数（労働）'!H564</f>
        <v>-0.10235172173749001</v>
      </c>
      <c r="I564" s="6">
        <f>'質格差指数（労働）'!I564</f>
        <v>-0.11898017674841201</v>
      </c>
    </row>
    <row r="565" spans="1:9" x14ac:dyDescent="0.15">
      <c r="A565" s="1">
        <v>25</v>
      </c>
      <c r="B565" s="1" t="s">
        <v>294</v>
      </c>
      <c r="C565" s="1">
        <v>10</v>
      </c>
      <c r="D565" s="1" t="s">
        <v>23</v>
      </c>
      <c r="E565" s="6">
        <f>'質格差指数（労働）'!E565</f>
        <v>2.1588811070957621E-2</v>
      </c>
      <c r="F565" s="6">
        <f>'質格差指数（労働）'!F565</f>
        <v>3.3087055886234E-2</v>
      </c>
      <c r="G565" s="6">
        <f>'質格差指数（労働）'!G565</f>
        <v>5.2474290018288301E-2</v>
      </c>
      <c r="H565" s="6">
        <f>'質格差指数（労働）'!H565</f>
        <v>2.4267617299430801E-2</v>
      </c>
      <c r="I565" s="6">
        <f>'質格差指数（労働）'!I565</f>
        <v>2.3328878023559801E-2</v>
      </c>
    </row>
    <row r="566" spans="1:9" x14ac:dyDescent="0.15">
      <c r="A566" s="1">
        <v>25</v>
      </c>
      <c r="B566" s="1" t="s">
        <v>294</v>
      </c>
      <c r="C566" s="1">
        <v>11</v>
      </c>
      <c r="D566" s="1" t="s">
        <v>24</v>
      </c>
      <c r="E566" s="6">
        <f>'質格差指数（労働）'!E566</f>
        <v>-1.1618048353765641E-2</v>
      </c>
      <c r="F566" s="6">
        <f>'質格差指数（労働）'!F566</f>
        <v>4.1305101708025696E-3</v>
      </c>
      <c r="G566" s="6">
        <f>'質格差指数（労働）'!G566</f>
        <v>3.9375493442540203E-2</v>
      </c>
      <c r="H566" s="6">
        <f>'質格差指数（労働）'!H566</f>
        <v>7.3438334696539695E-2</v>
      </c>
      <c r="I566" s="6">
        <f>'質格差指数（労働）'!I566</f>
        <v>9.3700887335890395E-2</v>
      </c>
    </row>
    <row r="567" spans="1:9" x14ac:dyDescent="0.15">
      <c r="A567" s="1">
        <v>25</v>
      </c>
      <c r="B567" s="1" t="s">
        <v>294</v>
      </c>
      <c r="C567" s="1">
        <v>12</v>
      </c>
      <c r="D567" s="1" t="s">
        <v>25</v>
      </c>
      <c r="E567" s="6">
        <f>'質格差指数（労働）'!E567</f>
        <v>0.14130997837381581</v>
      </c>
      <c r="F567" s="6">
        <f>'質格差指数（労働）'!F567</f>
        <v>0.11962436562899301</v>
      </c>
      <c r="G567" s="6">
        <f>'質格差指数（労働）'!G567</f>
        <v>0.14628559271949401</v>
      </c>
      <c r="H567" s="6">
        <f>'質格差指数（労働）'!H567</f>
        <v>0.12748610514302899</v>
      </c>
      <c r="I567" s="6">
        <f>'質格差指数（労働）'!I567</f>
        <v>0.137622166025959</v>
      </c>
    </row>
    <row r="568" spans="1:9" x14ac:dyDescent="0.15">
      <c r="A568" s="1">
        <v>25</v>
      </c>
      <c r="B568" s="1" t="s">
        <v>294</v>
      </c>
      <c r="C568" s="1">
        <v>13</v>
      </c>
      <c r="D568" s="1" t="s">
        <v>26</v>
      </c>
      <c r="E568" s="6">
        <f>'質格差指数（労働）'!E568</f>
        <v>1.7881452518315025E-2</v>
      </c>
      <c r="F568" s="6">
        <f>'質格差指数（労働）'!F568</f>
        <v>-2.2798336145100399E-2</v>
      </c>
      <c r="G568" s="6">
        <f>'質格差指数（労働）'!G568</f>
        <v>1.3340407977912999E-2</v>
      </c>
      <c r="H568" s="6">
        <f>'質格差指数（労働）'!H568</f>
        <v>-6.4502505382782502E-2</v>
      </c>
      <c r="I568" s="6">
        <f>'質格差指数（労働）'!I568</f>
        <v>-7.5928304734120003E-2</v>
      </c>
    </row>
    <row r="569" spans="1:9" x14ac:dyDescent="0.15">
      <c r="A569" s="1">
        <v>25</v>
      </c>
      <c r="B569" s="1" t="s">
        <v>294</v>
      </c>
      <c r="C569" s="1">
        <v>14</v>
      </c>
      <c r="D569" s="1" t="s">
        <v>27</v>
      </c>
      <c r="E569" s="6">
        <f>'質格差指数（労働）'!E569</f>
        <v>-0.1052287549702827</v>
      </c>
      <c r="F569" s="6">
        <f>'質格差指数（労働）'!F569</f>
        <v>-0.34592012995304999</v>
      </c>
      <c r="G569" s="6">
        <f>'質格差指数（労働）'!G569</f>
        <v>-0.17759085645957901</v>
      </c>
      <c r="H569" s="6">
        <f>'質格差指数（労働）'!H569</f>
        <v>-0.114923071615372</v>
      </c>
      <c r="I569" s="6">
        <f>'質格差指数（労働）'!I569</f>
        <v>0.117294003527962</v>
      </c>
    </row>
    <row r="570" spans="1:9" x14ac:dyDescent="0.15">
      <c r="A570" s="1">
        <v>25</v>
      </c>
      <c r="B570" s="1" t="s">
        <v>294</v>
      </c>
      <c r="C570" s="1">
        <v>15</v>
      </c>
      <c r="D570" s="1" t="s">
        <v>28</v>
      </c>
      <c r="E570" s="6">
        <f>'質格差指数（労働）'!E570</f>
        <v>8.0622324192821782E-2</v>
      </c>
      <c r="F570" s="6">
        <f>'質格差指数（労働）'!F570</f>
        <v>0.10449083230653</v>
      </c>
      <c r="G570" s="6">
        <f>'質格差指数（労働）'!G570</f>
        <v>7.6588837866921097E-2</v>
      </c>
      <c r="H570" s="6">
        <f>'質格差指数（労働）'!H570</f>
        <v>8.6141470580730198E-2</v>
      </c>
      <c r="I570" s="6">
        <f>'質格差指数（労働）'!I570</f>
        <v>9.6841941426124997E-2</v>
      </c>
    </row>
    <row r="571" spans="1:9" x14ac:dyDescent="0.15">
      <c r="A571" s="1">
        <v>25</v>
      </c>
      <c r="B571" s="1" t="s">
        <v>293</v>
      </c>
      <c r="C571" s="1">
        <v>16</v>
      </c>
      <c r="D571" s="1" t="s">
        <v>11</v>
      </c>
      <c r="E571" s="6">
        <f>'質格差指数（労働）'!E571</f>
        <v>4.6048175981782291E-2</v>
      </c>
      <c r="F571" s="6">
        <f>'質格差指数（労働）'!F571</f>
        <v>3.8205921609550199E-2</v>
      </c>
      <c r="G571" s="6">
        <f>'質格差指数（労働）'!G571</f>
        <v>5.3140844492685097E-3</v>
      </c>
      <c r="H571" s="6">
        <f>'質格差指数（労働）'!H571</f>
        <v>-1.2471093742979601E-2</v>
      </c>
      <c r="I571" s="6">
        <f>'質格差指数（労働）'!I571</f>
        <v>2.3731784073467498E-2</v>
      </c>
    </row>
    <row r="572" spans="1:9" x14ac:dyDescent="0.15">
      <c r="A572" s="1">
        <v>25</v>
      </c>
      <c r="B572" s="1" t="s">
        <v>293</v>
      </c>
      <c r="C572" s="1">
        <v>17</v>
      </c>
      <c r="D572" s="1" t="s">
        <v>12</v>
      </c>
      <c r="E572" s="6">
        <f>'質格差指数（労働）'!E572</f>
        <v>5.2225517238344898E-2</v>
      </c>
      <c r="F572" s="6">
        <f>'質格差指数（労働）'!F572</f>
        <v>9.4287776963004694E-2</v>
      </c>
      <c r="G572" s="6">
        <f>'質格差指数（労働）'!G572</f>
        <v>5.15824766438494E-2</v>
      </c>
      <c r="H572" s="6">
        <f>'質格差指数（労働）'!H572</f>
        <v>2.2547450067649501E-2</v>
      </c>
      <c r="I572" s="6">
        <f>'質格差指数（労働）'!I572</f>
        <v>6.7443211988407206E-2</v>
      </c>
    </row>
    <row r="573" spans="1:9" x14ac:dyDescent="0.15">
      <c r="A573" s="1">
        <v>25</v>
      </c>
      <c r="B573" s="1" t="s">
        <v>293</v>
      </c>
      <c r="C573" s="1">
        <v>18</v>
      </c>
      <c r="D573" s="1" t="s">
        <v>13</v>
      </c>
      <c r="E573" s="6">
        <f>'質格差指数（労働）'!E573</f>
        <v>1.652822329278554E-2</v>
      </c>
      <c r="F573" s="6">
        <f>'質格差指数（労働）'!F573</f>
        <v>-1.54884636664714E-2</v>
      </c>
      <c r="G573" s="6">
        <f>'質格差指数（労働）'!G573</f>
        <v>-1.36023260223385E-2</v>
      </c>
      <c r="H573" s="6">
        <f>'質格差指数（労働）'!H573</f>
        <v>9.6176298283057204E-4</v>
      </c>
      <c r="I573" s="6">
        <f>'質格差指数（労働）'!I573</f>
        <v>3.1338260485146298E-2</v>
      </c>
    </row>
    <row r="574" spans="1:9" x14ac:dyDescent="0.15">
      <c r="A574" s="1">
        <v>25</v>
      </c>
      <c r="B574" s="1" t="s">
        <v>293</v>
      </c>
      <c r="C574" s="1">
        <v>19</v>
      </c>
      <c r="D574" s="1" t="s">
        <v>14</v>
      </c>
      <c r="E574" s="6">
        <f>'質格差指数（労働）'!E574</f>
        <v>-7.7575295518145126E-2</v>
      </c>
      <c r="F574" s="6">
        <f>'質格差指数（労働）'!F574</f>
        <v>-7.1320449860441401E-3</v>
      </c>
      <c r="G574" s="6">
        <f>'質格差指数（労働）'!G574</f>
        <v>3.2477743387271503E-2</v>
      </c>
      <c r="H574" s="6">
        <f>'質格差指数（労働）'!H574</f>
        <v>6.9808642287073994E-2</v>
      </c>
      <c r="I574" s="6">
        <f>'質格差指数（労働）'!I574</f>
        <v>4.99989087185315E-2</v>
      </c>
    </row>
    <row r="575" spans="1:9" x14ac:dyDescent="0.15">
      <c r="A575" s="1">
        <v>25</v>
      </c>
      <c r="B575" s="1" t="s">
        <v>293</v>
      </c>
      <c r="C575" s="1">
        <v>20</v>
      </c>
      <c r="D575" s="1" t="s">
        <v>15</v>
      </c>
      <c r="E575" s="6">
        <f>'質格差指数（労働）'!E575</f>
        <v>0.25498166080535301</v>
      </c>
      <c r="F575" s="6">
        <f>'質格差指数（労働）'!F575</f>
        <v>0.27271930836741498</v>
      </c>
      <c r="G575" s="6">
        <f>'質格差指数（労働）'!G575</f>
        <v>0.14202201426993599</v>
      </c>
      <c r="H575" s="6">
        <f>'質格差指数（労働）'!H575</f>
        <v>5.6617794934699699E-2</v>
      </c>
      <c r="I575" s="6">
        <f>'質格差指数（労働）'!I575</f>
        <v>1.8648469883795898E-2</v>
      </c>
    </row>
    <row r="576" spans="1:9" x14ac:dyDescent="0.15">
      <c r="A576" s="1">
        <v>25</v>
      </c>
      <c r="B576" s="1" t="s">
        <v>293</v>
      </c>
      <c r="C576" s="1">
        <v>21</v>
      </c>
      <c r="D576" s="1" t="s">
        <v>16</v>
      </c>
      <c r="E576" s="6">
        <f>'質格差指数（労働）'!E576</f>
        <v>3.8413761259926099E-2</v>
      </c>
      <c r="F576" s="6">
        <f>'質格差指数（労働）'!F576</f>
        <v>3.3253962425461497E-2</v>
      </c>
      <c r="G576" s="6">
        <f>'質格差指数（労働）'!G576</f>
        <v>1.94045201004279E-2</v>
      </c>
      <c r="H576" s="6">
        <f>'質格差指数（労働）'!H576</f>
        <v>1.3971950194560301E-2</v>
      </c>
      <c r="I576" s="6">
        <f>'質格差指数（労働）'!I576</f>
        <v>3.0324973732925201E-2</v>
      </c>
    </row>
    <row r="577" spans="1:9" x14ac:dyDescent="0.15">
      <c r="A577" s="1">
        <v>25</v>
      </c>
      <c r="B577" s="1" t="s">
        <v>143</v>
      </c>
      <c r="C577" s="1">
        <v>22</v>
      </c>
      <c r="D577" s="1" t="s">
        <v>8</v>
      </c>
      <c r="E577" s="6">
        <f>'質格差指数（労働）'!E577</f>
        <v>4.5403050952087062E-2</v>
      </c>
      <c r="F577" s="6">
        <f>'質格差指数（労働）'!F577</f>
        <v>4.5544489298117399E-2</v>
      </c>
      <c r="G577" s="6">
        <f>'質格差指数（労働）'!G577</f>
        <v>3.1592396710115399E-2</v>
      </c>
      <c r="H577" s="6">
        <f>'質格差指数（労働）'!H577</f>
        <v>3.29304819374815E-2</v>
      </c>
      <c r="I577" s="6">
        <f>'質格差指数（労働）'!I577</f>
        <v>4.0667614839993899E-2</v>
      </c>
    </row>
    <row r="578" spans="1:9" x14ac:dyDescent="0.15">
      <c r="A578" s="1">
        <v>25</v>
      </c>
      <c r="B578" s="1" t="s">
        <v>143</v>
      </c>
      <c r="C578" s="1">
        <v>23</v>
      </c>
      <c r="D578" s="1" t="s">
        <v>29</v>
      </c>
      <c r="E578" s="6">
        <f>'質格差指数（労働）'!E578</f>
        <v>4.0581080278908992E-3</v>
      </c>
      <c r="F578" s="6">
        <f>'質格差指数（労働）'!F578</f>
        <v>-7.7896809193500605E-4</v>
      </c>
      <c r="G578" s="6">
        <f>'質格差指数（労働）'!G578</f>
        <v>-2.28994398025817E-4</v>
      </c>
      <c r="H578" s="6">
        <f>'質格差指数（労働）'!H578</f>
        <v>4.37508867640167E-2</v>
      </c>
      <c r="I578" s="6">
        <f>'質格差指数（労働）'!I578</f>
        <v>4.9496937301161198E-2</v>
      </c>
    </row>
    <row r="579" spans="1:9" x14ac:dyDescent="0.15">
      <c r="A579" s="1">
        <v>26</v>
      </c>
      <c r="B579" s="1" t="s">
        <v>344</v>
      </c>
      <c r="C579" s="1">
        <v>1</v>
      </c>
      <c r="D579" s="1" t="s">
        <v>9</v>
      </c>
      <c r="E579" s="6">
        <f>'質格差指数（労働）'!E579</f>
        <v>5.7066145110949373E-2</v>
      </c>
      <c r="F579" s="6">
        <f>'質格差指数（労働）'!F579</f>
        <v>-3.1871316197911302E-2</v>
      </c>
      <c r="G579" s="6">
        <f>'質格差指数（労働）'!G579</f>
        <v>1.1563475460346501E-2</v>
      </c>
      <c r="H579" s="6">
        <f>'質格差指数（労働）'!H579</f>
        <v>7.7226382497091003E-2</v>
      </c>
      <c r="I579" s="6">
        <f>'質格差指数（労働）'!I579</f>
        <v>9.1881369698612006E-2</v>
      </c>
    </row>
    <row r="580" spans="1:9" x14ac:dyDescent="0.15">
      <c r="A580" s="1">
        <v>26</v>
      </c>
      <c r="B580" s="1" t="s">
        <v>344</v>
      </c>
      <c r="C580" s="1">
        <v>2</v>
      </c>
      <c r="D580" s="1" t="s">
        <v>10</v>
      </c>
      <c r="E580" s="6">
        <f>'質格差指数（労働）'!E580</f>
        <v>0.10186523965384815</v>
      </c>
      <c r="F580" s="6">
        <f>'質格差指数（労働）'!F580</f>
        <v>9.5128439848773394E-2</v>
      </c>
      <c r="G580" s="6">
        <f>'質格差指数（労働）'!G580</f>
        <v>0.180589517927187</v>
      </c>
      <c r="H580" s="6">
        <f>'質格差指数（労働）'!H580</f>
        <v>0.218573158937416</v>
      </c>
      <c r="I580" s="6">
        <f>'質格差指数（労働）'!I580</f>
        <v>0.38265818315959699</v>
      </c>
    </row>
    <row r="581" spans="1:9" x14ac:dyDescent="0.15">
      <c r="A581" s="1">
        <v>26</v>
      </c>
      <c r="B581" s="1" t="s">
        <v>345</v>
      </c>
      <c r="C581" s="1">
        <v>3</v>
      </c>
      <c r="D581" s="1" t="s">
        <v>17</v>
      </c>
      <c r="E581" s="6">
        <f>'質格差指数（労働）'!E581</f>
        <v>0.1381708926380259</v>
      </c>
      <c r="F581" s="6">
        <f>'質格差指数（労働）'!F581</f>
        <v>0.110878730038141</v>
      </c>
      <c r="G581" s="6">
        <f>'質格差指数（労働）'!G581</f>
        <v>0.13545982763603101</v>
      </c>
      <c r="H581" s="6">
        <f>'質格差指数（労働）'!H581</f>
        <v>0.11728497760952</v>
      </c>
      <c r="I581" s="6">
        <f>'質格差指数（労働）'!I581</f>
        <v>0.154895111132202</v>
      </c>
    </row>
    <row r="582" spans="1:9" x14ac:dyDescent="0.15">
      <c r="A582" s="1">
        <v>26</v>
      </c>
      <c r="B582" s="1" t="s">
        <v>346</v>
      </c>
      <c r="C582" s="1">
        <v>4</v>
      </c>
      <c r="D582" s="1" t="s">
        <v>18</v>
      </c>
      <c r="E582" s="6">
        <f>'質格差指数（労働）'!E582</f>
        <v>0.29673250800783796</v>
      </c>
      <c r="F582" s="6">
        <f>'質格差指数（労働）'!F582</f>
        <v>0.204748045234981</v>
      </c>
      <c r="G582" s="6">
        <f>'質格差指数（労働）'!G582</f>
        <v>0.20388684919501501</v>
      </c>
      <c r="H582" s="6">
        <f>'質格差指数（労働）'!H582</f>
        <v>0.14590113128236501</v>
      </c>
      <c r="I582" s="6">
        <f>'質格差指数（労働）'!I582</f>
        <v>7.0108542922110204E-2</v>
      </c>
    </row>
    <row r="583" spans="1:9" x14ac:dyDescent="0.15">
      <c r="A583" s="1">
        <v>26</v>
      </c>
      <c r="B583" s="1" t="s">
        <v>347</v>
      </c>
      <c r="C583" s="1">
        <v>5</v>
      </c>
      <c r="D583" s="1" t="s">
        <v>19</v>
      </c>
      <c r="E583" s="6">
        <f>'質格差指数（労働）'!E583</f>
        <v>-5.7478445190806492E-2</v>
      </c>
      <c r="F583" s="6">
        <f>'質格差指数（労働）'!F583</f>
        <v>-0.100808771964048</v>
      </c>
      <c r="G583" s="6">
        <f>'質格差指数（労働）'!G583</f>
        <v>-5.8099615589350999E-2</v>
      </c>
      <c r="H583" s="6">
        <f>'質格差指数（労働）'!H583</f>
        <v>-0.111837807129787</v>
      </c>
      <c r="I583" s="6">
        <f>'質格差指数（労働）'!I583</f>
        <v>-0.14106169004324401</v>
      </c>
    </row>
    <row r="584" spans="1:9" x14ac:dyDescent="0.15">
      <c r="A584" s="1">
        <v>26</v>
      </c>
      <c r="B584" s="1" t="s">
        <v>345</v>
      </c>
      <c r="C584" s="1">
        <v>6</v>
      </c>
      <c r="D584" s="1" t="s">
        <v>3</v>
      </c>
      <c r="E584" s="6">
        <f>'質格差指数（労働）'!E584</f>
        <v>8.9996842363382207E-2</v>
      </c>
      <c r="F584" s="6">
        <f>'質格差指数（労働）'!F584</f>
        <v>-7.0296820271930405E-2</v>
      </c>
      <c r="G584" s="6">
        <f>'質格差指数（労働）'!G584</f>
        <v>-1.6712566598061199E-2</v>
      </c>
      <c r="H584" s="6">
        <f>'質格差指数（労働）'!H584</f>
        <v>-3.08237748389973E-2</v>
      </c>
      <c r="I584" s="6">
        <f>'質格差指数（労働）'!I584</f>
        <v>-3.3361075452602397E-2</v>
      </c>
    </row>
    <row r="585" spans="1:9" x14ac:dyDescent="0.15">
      <c r="A585" s="1">
        <v>26</v>
      </c>
      <c r="B585" s="1" t="s">
        <v>346</v>
      </c>
      <c r="C585" s="1">
        <v>7</v>
      </c>
      <c r="D585" s="1" t="s">
        <v>20</v>
      </c>
      <c r="E585" s="6">
        <f>'質格差指数（労働）'!E585</f>
        <v>-0.42425763821753537</v>
      </c>
      <c r="F585" s="6">
        <f>'質格差指数（労働）'!F585</f>
        <v>-0.19176569326443799</v>
      </c>
      <c r="G585" s="6">
        <f>'質格差指数（労働）'!G585</f>
        <v>-8.6137059526520704E-2</v>
      </c>
      <c r="H585" s="6">
        <f>'質格差指数（労働）'!H585</f>
        <v>0.25893374876705599</v>
      </c>
      <c r="I585" s="6">
        <f>'質格差指数（労働）'!I585</f>
        <v>0.88581587471242695</v>
      </c>
    </row>
    <row r="586" spans="1:9" x14ac:dyDescent="0.15">
      <c r="A586" s="1">
        <v>26</v>
      </c>
      <c r="B586" s="1" t="s">
        <v>345</v>
      </c>
      <c r="C586" s="1">
        <v>8</v>
      </c>
      <c r="D586" s="1" t="s">
        <v>21</v>
      </c>
      <c r="E586" s="6">
        <f>'質格差指数（労働）'!E586</f>
        <v>9.7348375436120821E-2</v>
      </c>
      <c r="F586" s="6">
        <f>'質格差指数（労働）'!F586</f>
        <v>6.16775138259067E-2</v>
      </c>
      <c r="G586" s="6">
        <f>'質格差指数（労働）'!G586</f>
        <v>3.76847128719627E-3</v>
      </c>
      <c r="H586" s="6">
        <f>'質格差指数（労働）'!H586</f>
        <v>2.9664378721595601E-2</v>
      </c>
      <c r="I586" s="6">
        <f>'質格差指数（労働）'!I586</f>
        <v>1.31192430799996E-2</v>
      </c>
    </row>
    <row r="587" spans="1:9" x14ac:dyDescent="0.15">
      <c r="A587" s="1">
        <v>26</v>
      </c>
      <c r="B587" s="1" t="s">
        <v>346</v>
      </c>
      <c r="C587" s="1">
        <v>9</v>
      </c>
      <c r="D587" s="1" t="s">
        <v>22</v>
      </c>
      <c r="E587" s="6">
        <f>'質格差指数（労働）'!E587</f>
        <v>5.4565261366394488E-2</v>
      </c>
      <c r="F587" s="6">
        <f>'質格差指数（労働）'!F587</f>
        <v>-7.4309065195855395E-2</v>
      </c>
      <c r="G587" s="6">
        <f>'質格差指数（労働）'!G587</f>
        <v>-0.118211518038603</v>
      </c>
      <c r="H587" s="6">
        <f>'質格差指数（労働）'!H587</f>
        <v>-0.143984220454759</v>
      </c>
      <c r="I587" s="6">
        <f>'質格差指数（労働）'!I587</f>
        <v>-4.80721532347341E-2</v>
      </c>
    </row>
    <row r="588" spans="1:9" x14ac:dyDescent="0.15">
      <c r="A588" s="1">
        <v>26</v>
      </c>
      <c r="B588" s="1" t="s">
        <v>346</v>
      </c>
      <c r="C588" s="1">
        <v>10</v>
      </c>
      <c r="D588" s="1" t="s">
        <v>23</v>
      </c>
      <c r="E588" s="6">
        <f>'質格差指数（労働）'!E588</f>
        <v>6.636208375711708E-2</v>
      </c>
      <c r="F588" s="6">
        <f>'質格差指数（労働）'!F588</f>
        <v>3.6325920586975501E-2</v>
      </c>
      <c r="G588" s="6">
        <f>'質格差指数（労働）'!G588</f>
        <v>4.3927540248968597E-2</v>
      </c>
      <c r="H588" s="6">
        <f>'質格差指数（労働）'!H588</f>
        <v>2.1778810010147798E-2</v>
      </c>
      <c r="I588" s="6">
        <f>'質格差指数（労働）'!I588</f>
        <v>1.38205951715336E-2</v>
      </c>
    </row>
    <row r="589" spans="1:9" x14ac:dyDescent="0.15">
      <c r="A589" s="1">
        <v>26</v>
      </c>
      <c r="B589" s="1" t="s">
        <v>345</v>
      </c>
      <c r="C589" s="1">
        <v>11</v>
      </c>
      <c r="D589" s="1" t="s">
        <v>24</v>
      </c>
      <c r="E589" s="6">
        <f>'質格差指数（労働）'!E589</f>
        <v>7.0870467380905106E-2</v>
      </c>
      <c r="F589" s="6">
        <f>'質格差指数（労働）'!F589</f>
        <v>4.03407360519734E-2</v>
      </c>
      <c r="G589" s="6">
        <f>'質格差指数（労働）'!G589</f>
        <v>4.6584610183560998E-2</v>
      </c>
      <c r="H589" s="6">
        <f>'質格差指数（労働）'!H589</f>
        <v>7.68252492785996E-2</v>
      </c>
      <c r="I589" s="6">
        <f>'質格差指数（労働）'!I589</f>
        <v>0.14231644030007301</v>
      </c>
    </row>
    <row r="590" spans="1:9" x14ac:dyDescent="0.15">
      <c r="A590" s="1">
        <v>26</v>
      </c>
      <c r="B590" s="1" t="s">
        <v>346</v>
      </c>
      <c r="C590" s="1">
        <v>12</v>
      </c>
      <c r="D590" s="1" t="s">
        <v>25</v>
      </c>
      <c r="E590" s="6">
        <f>'質格差指数（労働）'!E590</f>
        <v>0.34130845618108596</v>
      </c>
      <c r="F590" s="6">
        <f>'質格差指数（労働）'!F590</f>
        <v>0.25128578166251198</v>
      </c>
      <c r="G590" s="6">
        <f>'質格差指数（労働）'!G590</f>
        <v>0.25490800653440299</v>
      </c>
      <c r="H590" s="6">
        <f>'質格差指数（労働）'!H590</f>
        <v>0.21062052713123999</v>
      </c>
      <c r="I590" s="6">
        <f>'質格差指数（労働）'!I590</f>
        <v>0.211064865289632</v>
      </c>
    </row>
    <row r="591" spans="1:9" x14ac:dyDescent="0.15">
      <c r="A591" s="1">
        <v>26</v>
      </c>
      <c r="B591" s="1" t="s">
        <v>346</v>
      </c>
      <c r="C591" s="1">
        <v>13</v>
      </c>
      <c r="D591" s="1" t="s">
        <v>26</v>
      </c>
      <c r="E591" s="6">
        <f>'質格差指数（労働）'!E591</f>
        <v>0.10253552048485999</v>
      </c>
      <c r="F591" s="6">
        <f>'質格差指数（労働）'!F591</f>
        <v>4.4279978190099802E-2</v>
      </c>
      <c r="G591" s="6">
        <f>'質格差指数（労働）'!G591</f>
        <v>6.1752535003760503E-2</v>
      </c>
      <c r="H591" s="6">
        <f>'質格差指数（労働）'!H591</f>
        <v>6.8473648907885806E-2</v>
      </c>
      <c r="I591" s="6">
        <f>'質格差指数（労働）'!I591</f>
        <v>6.0570609566616598E-2</v>
      </c>
    </row>
    <row r="592" spans="1:9" x14ac:dyDescent="0.15">
      <c r="A592" s="1">
        <v>26</v>
      </c>
      <c r="B592" s="1" t="s">
        <v>346</v>
      </c>
      <c r="C592" s="1">
        <v>14</v>
      </c>
      <c r="D592" s="1" t="s">
        <v>27</v>
      </c>
      <c r="E592" s="6">
        <f>'質格差指数（労働）'!E592</f>
        <v>4.5865657862565537E-2</v>
      </c>
      <c r="F592" s="6">
        <f>'質格差指数（労働）'!F592</f>
        <v>-0.24539275893892601</v>
      </c>
      <c r="G592" s="6">
        <f>'質格差指数（労働）'!G592</f>
        <v>-0.119633538376569</v>
      </c>
      <c r="H592" s="6">
        <f>'質格差指数（労働）'!H592</f>
        <v>-4.0429995012626098E-2</v>
      </c>
      <c r="I592" s="6">
        <f>'質格差指数（労働）'!I592</f>
        <v>0.25856094332274199</v>
      </c>
    </row>
    <row r="593" spans="1:9" x14ac:dyDescent="0.15">
      <c r="A593" s="1">
        <v>26</v>
      </c>
      <c r="B593" s="1" t="s">
        <v>346</v>
      </c>
      <c r="C593" s="1">
        <v>15</v>
      </c>
      <c r="D593" s="1" t="s">
        <v>28</v>
      </c>
      <c r="E593" s="6">
        <f>'質格差指数（労働）'!E593</f>
        <v>0.1284262681484874</v>
      </c>
      <c r="F593" s="6">
        <f>'質格差指数（労働）'!F593</f>
        <v>8.3429555813288106E-2</v>
      </c>
      <c r="G593" s="6">
        <f>'質格差指数（労働）'!G593</f>
        <v>5.2770424381429801E-2</v>
      </c>
      <c r="H593" s="6">
        <f>'質格差指数（労働）'!H593</f>
        <v>4.1793493218797502E-2</v>
      </c>
      <c r="I593" s="6">
        <f>'質格差指数（労働）'!I593</f>
        <v>5.9445844966873301E-2</v>
      </c>
    </row>
    <row r="594" spans="1:9" x14ac:dyDescent="0.15">
      <c r="A594" s="1">
        <v>26</v>
      </c>
      <c r="B594" s="1" t="s">
        <v>348</v>
      </c>
      <c r="C594" s="1">
        <v>16</v>
      </c>
      <c r="D594" s="1" t="s">
        <v>11</v>
      </c>
      <c r="E594" s="6">
        <f>'質格差指数（労働）'!E594</f>
        <v>4.5210771854861491E-2</v>
      </c>
      <c r="F594" s="6">
        <f>'質格差指数（労働）'!F594</f>
        <v>5.6844119975503697E-2</v>
      </c>
      <c r="G594" s="6">
        <f>'質格差指数（労働）'!G594</f>
        <v>3.8956730690246397E-2</v>
      </c>
      <c r="H594" s="6">
        <f>'質格差指数（労働）'!H594</f>
        <v>1.7357768939254802E-2</v>
      </c>
      <c r="I594" s="6">
        <f>'質格差指数（労働）'!I594</f>
        <v>4.0735830913186902E-2</v>
      </c>
    </row>
    <row r="595" spans="1:9" x14ac:dyDescent="0.15">
      <c r="A595" s="1">
        <v>26</v>
      </c>
      <c r="B595" s="1" t="s">
        <v>348</v>
      </c>
      <c r="C595" s="1">
        <v>17</v>
      </c>
      <c r="D595" s="1" t="s">
        <v>12</v>
      </c>
      <c r="E595" s="6">
        <f>'質格差指数（労働）'!E595</f>
        <v>5.8819848895214619E-2</v>
      </c>
      <c r="F595" s="6">
        <f>'質格差指数（労働）'!F595</f>
        <v>1.85664986233233E-2</v>
      </c>
      <c r="G595" s="6">
        <f>'質格差指数（労働）'!G595</f>
        <v>4.95994798679876E-2</v>
      </c>
      <c r="H595" s="6">
        <f>'質格差指数（労働）'!H595</f>
        <v>7.9802971011793206E-2</v>
      </c>
      <c r="I595" s="6">
        <f>'質格差指数（労働）'!I595</f>
        <v>6.9045714973845596E-2</v>
      </c>
    </row>
    <row r="596" spans="1:9" x14ac:dyDescent="0.15">
      <c r="A596" s="1">
        <v>26</v>
      </c>
      <c r="B596" s="1" t="s">
        <v>348</v>
      </c>
      <c r="C596" s="1">
        <v>18</v>
      </c>
      <c r="D596" s="1" t="s">
        <v>13</v>
      </c>
      <c r="E596" s="6">
        <f>'質格差指数（労働）'!E596</f>
        <v>0.12518479078690109</v>
      </c>
      <c r="F596" s="6">
        <f>'質格差指数（労働）'!F596</f>
        <v>8.9137123146945205E-2</v>
      </c>
      <c r="G596" s="6">
        <f>'質格差指数（労働）'!G596</f>
        <v>8.05104006124511E-2</v>
      </c>
      <c r="H596" s="6">
        <f>'質格差指数（労働）'!H596</f>
        <v>6.6965269462465393E-2</v>
      </c>
      <c r="I596" s="6">
        <f>'質格差指数（労働）'!I596</f>
        <v>8.2279316249013204E-2</v>
      </c>
    </row>
    <row r="597" spans="1:9" x14ac:dyDescent="0.15">
      <c r="A597" s="1">
        <v>26</v>
      </c>
      <c r="B597" s="1" t="s">
        <v>344</v>
      </c>
      <c r="C597" s="1">
        <v>19</v>
      </c>
      <c r="D597" s="1" t="s">
        <v>14</v>
      </c>
      <c r="E597" s="6">
        <f>'質格差指数（労働）'!E597</f>
        <v>7.5211569376307866E-3</v>
      </c>
      <c r="F597" s="6">
        <f>'質格差指数（労働）'!F597</f>
        <v>2.86501585270761E-2</v>
      </c>
      <c r="G597" s="6">
        <f>'質格差指数（労働）'!G597</f>
        <v>5.8640686699408098E-2</v>
      </c>
      <c r="H597" s="6">
        <f>'質格差指数（労働）'!H597</f>
        <v>6.2302181849402199E-2</v>
      </c>
      <c r="I597" s="6">
        <f>'質格差指数（労働）'!I597</f>
        <v>5.72842787573579E-2</v>
      </c>
    </row>
    <row r="598" spans="1:9" x14ac:dyDescent="0.15">
      <c r="A598" s="1">
        <v>26</v>
      </c>
      <c r="B598" s="1" t="s">
        <v>344</v>
      </c>
      <c r="C598" s="1">
        <v>20</v>
      </c>
      <c r="D598" s="1" t="s">
        <v>15</v>
      </c>
      <c r="E598" s="6">
        <f>'質格差指数（労働）'!E598</f>
        <v>0.18116867197247699</v>
      </c>
      <c r="F598" s="6">
        <f>'質格差指数（労働）'!F598</f>
        <v>-0.111078298489368</v>
      </c>
      <c r="G598" s="6">
        <f>'質格差指数（労働）'!G598</f>
        <v>-2.8859081436289801E-2</v>
      </c>
      <c r="H598" s="6">
        <f>'質格差指数（労働）'!H598</f>
        <v>-1.8402734039825001E-2</v>
      </c>
      <c r="I598" s="6">
        <f>'質格差指数（労働）'!I598</f>
        <v>3.0164869080308E-2</v>
      </c>
    </row>
    <row r="599" spans="1:9" x14ac:dyDescent="0.15">
      <c r="A599" s="1">
        <v>26</v>
      </c>
      <c r="B599" s="1" t="s">
        <v>349</v>
      </c>
      <c r="C599" s="1">
        <v>21</v>
      </c>
      <c r="D599" s="1" t="s">
        <v>16</v>
      </c>
      <c r="E599" s="6">
        <f>'質格差指数（労働）'!E599</f>
        <v>3.5005752101176763E-2</v>
      </c>
      <c r="F599" s="6">
        <f>'質格差指数（労働）'!F599</f>
        <v>2.6413362260562401E-2</v>
      </c>
      <c r="G599" s="6">
        <f>'質格差指数（労働）'!G599</f>
        <v>3.1273855885644401E-2</v>
      </c>
      <c r="H599" s="6">
        <f>'質格差指数（労働）'!H599</f>
        <v>3.2924097401514502E-2</v>
      </c>
      <c r="I599" s="6">
        <f>'質格差指数（労働）'!I599</f>
        <v>3.9553760766063498E-2</v>
      </c>
    </row>
    <row r="600" spans="1:9" x14ac:dyDescent="0.15">
      <c r="A600" s="1">
        <v>26</v>
      </c>
      <c r="B600" s="1" t="s">
        <v>240</v>
      </c>
      <c r="C600" s="1">
        <v>22</v>
      </c>
      <c r="D600" s="1" t="s">
        <v>8</v>
      </c>
      <c r="E600" s="6">
        <f>'質格差指数（労働）'!E600</f>
        <v>8.540563772329926E-2</v>
      </c>
      <c r="F600" s="6">
        <f>'質格差指数（労働）'!F600</f>
        <v>8.6236422375120303E-2</v>
      </c>
      <c r="G600" s="6">
        <f>'質格差指数（労働）'!G600</f>
        <v>8.1708870826687499E-2</v>
      </c>
      <c r="H600" s="6">
        <f>'質格差指数（労働）'!H600</f>
        <v>7.7407064091656305E-2</v>
      </c>
      <c r="I600" s="6">
        <f>'質格差指数（労働）'!I600</f>
        <v>7.8465700984832104E-2</v>
      </c>
    </row>
    <row r="601" spans="1:9" x14ac:dyDescent="0.15">
      <c r="A601" s="1">
        <v>26</v>
      </c>
      <c r="B601" s="1" t="s">
        <v>240</v>
      </c>
      <c r="C601" s="1">
        <v>23</v>
      </c>
      <c r="D601" s="1" t="s">
        <v>29</v>
      </c>
      <c r="E601" s="6">
        <f>'質格差指数（労働）'!E601</f>
        <v>5.8765393422431582E-2</v>
      </c>
      <c r="F601" s="6">
        <f>'質格差指数（労働）'!F601</f>
        <v>5.82574860205851E-2</v>
      </c>
      <c r="G601" s="6">
        <f>'質格差指数（労働）'!G601</f>
        <v>4.8028647708893299E-2</v>
      </c>
      <c r="H601" s="6">
        <f>'質格差指数（労働）'!H601</f>
        <v>6.38684743107715E-2</v>
      </c>
      <c r="I601" s="6">
        <f>'質格差指数（労働）'!I601</f>
        <v>4.9462721219477299E-2</v>
      </c>
    </row>
    <row r="602" spans="1:9" x14ac:dyDescent="0.15">
      <c r="A602" s="1">
        <v>27</v>
      </c>
      <c r="B602" s="1" t="s">
        <v>350</v>
      </c>
      <c r="C602" s="1">
        <v>1</v>
      </c>
      <c r="D602" s="1" t="s">
        <v>9</v>
      </c>
      <c r="E602" s="6">
        <f>'質格差指数（労働）'!E602</f>
        <v>0.19644933659414651</v>
      </c>
      <c r="F602" s="6">
        <f>'質格差指数（労働）'!F602</f>
        <v>0.22140488483828299</v>
      </c>
      <c r="G602" s="6">
        <f>'質格差指数（労働）'!G602</f>
        <v>0.413064431569375</v>
      </c>
      <c r="H602" s="6">
        <f>'質格差指数（労働）'!H602</f>
        <v>0.51163585131700096</v>
      </c>
      <c r="I602" s="6">
        <f>'質格差指数（労働）'!I602</f>
        <v>0.44105382200507298</v>
      </c>
    </row>
    <row r="603" spans="1:9" x14ac:dyDescent="0.15">
      <c r="A603" s="1">
        <v>27</v>
      </c>
      <c r="B603" s="1" t="s">
        <v>351</v>
      </c>
      <c r="C603" s="1">
        <v>2</v>
      </c>
      <c r="D603" s="1" t="s">
        <v>10</v>
      </c>
      <c r="E603" s="6">
        <f>'質格差指数（労働）'!E603</f>
        <v>0.12026301200812374</v>
      </c>
      <c r="F603" s="6">
        <f>'質格差指数（労働）'!F603</f>
        <v>0.22645126763992601</v>
      </c>
      <c r="G603" s="6">
        <f>'質格差指数（労働）'!G603</f>
        <v>-6.20816402800798E-2</v>
      </c>
      <c r="H603" s="6">
        <f>'質格差指数（労働）'!H603</f>
        <v>0.64820799061295398</v>
      </c>
      <c r="I603" s="6">
        <f>'質格差指数（労働）'!I603</f>
        <v>0.70686538293357104</v>
      </c>
    </row>
    <row r="604" spans="1:9" x14ac:dyDescent="0.15">
      <c r="A604" s="1">
        <v>27</v>
      </c>
      <c r="B604" s="1" t="s">
        <v>352</v>
      </c>
      <c r="C604" s="1">
        <v>3</v>
      </c>
      <c r="D604" s="1" t="s">
        <v>17</v>
      </c>
      <c r="E604" s="6">
        <f>'質格差指数（労働）'!E604</f>
        <v>0.193394961552669</v>
      </c>
      <c r="F604" s="6">
        <f>'質格差指数（労働）'!F604</f>
        <v>0.19901411817553799</v>
      </c>
      <c r="G604" s="6">
        <f>'質格差指数（労働）'!G604</f>
        <v>0.200794203585859</v>
      </c>
      <c r="H604" s="6">
        <f>'質格差指数（労働）'!H604</f>
        <v>0.179726295368209</v>
      </c>
      <c r="I604" s="6">
        <f>'質格差指数（労働）'!I604</f>
        <v>0.19116659896062099</v>
      </c>
    </row>
    <row r="605" spans="1:9" x14ac:dyDescent="0.15">
      <c r="A605" s="1">
        <v>27</v>
      </c>
      <c r="B605" s="1" t="s">
        <v>353</v>
      </c>
      <c r="C605" s="1">
        <v>4</v>
      </c>
      <c r="D605" s="1" t="s">
        <v>18</v>
      </c>
      <c r="E605" s="6">
        <f>'質格差指数（労働）'!E605</f>
        <v>0.310263733440586</v>
      </c>
      <c r="F605" s="6">
        <f>'質格差指数（労働）'!F605</f>
        <v>0.30207641214161901</v>
      </c>
      <c r="G605" s="6">
        <f>'質格差指数（労働）'!G605</f>
        <v>0.32845308003958101</v>
      </c>
      <c r="H605" s="6">
        <f>'質格差指数（労働）'!H605</f>
        <v>0.29637450608114202</v>
      </c>
      <c r="I605" s="6">
        <f>'質格差指数（労働）'!I605</f>
        <v>0.29937761889061298</v>
      </c>
    </row>
    <row r="606" spans="1:9" x14ac:dyDescent="0.15">
      <c r="A606" s="1">
        <v>27</v>
      </c>
      <c r="B606" s="1" t="s">
        <v>352</v>
      </c>
      <c r="C606" s="1">
        <v>5</v>
      </c>
      <c r="D606" s="1" t="s">
        <v>19</v>
      </c>
      <c r="E606" s="6">
        <f>'質格差指数（労働）'!E606</f>
        <v>6.0796679132577934E-2</v>
      </c>
      <c r="F606" s="6">
        <f>'質格差指数（労働）'!F606</f>
        <v>3.5910180241935902E-2</v>
      </c>
      <c r="G606" s="6">
        <f>'質格差指数（労働）'!G606</f>
        <v>2.3123920527023101E-2</v>
      </c>
      <c r="H606" s="6">
        <f>'質格差指数（労働）'!H606</f>
        <v>4.1293070322934201E-3</v>
      </c>
      <c r="I606" s="6">
        <f>'質格差指数（労働）'!I606</f>
        <v>-1.1664771873827201E-2</v>
      </c>
    </row>
    <row r="607" spans="1:9" x14ac:dyDescent="0.15">
      <c r="A607" s="1">
        <v>27</v>
      </c>
      <c r="B607" s="1" t="s">
        <v>352</v>
      </c>
      <c r="C607" s="1">
        <v>6</v>
      </c>
      <c r="D607" s="1" t="s">
        <v>3</v>
      </c>
      <c r="E607" s="6">
        <f>'質格差指数（労働）'!E607</f>
        <v>0.10329049712937666</v>
      </c>
      <c r="F607" s="6">
        <f>'質格差指数（労働）'!F607</f>
        <v>6.1446096723259298E-2</v>
      </c>
      <c r="G607" s="6">
        <f>'質格差指数（労働）'!G607</f>
        <v>8.5622179377367005E-2</v>
      </c>
      <c r="H607" s="6">
        <f>'質格差指数（労働）'!H607</f>
        <v>8.6077618013245399E-2</v>
      </c>
      <c r="I607" s="6">
        <f>'質格差指数（労働）'!I607</f>
        <v>0.120822693169128</v>
      </c>
    </row>
    <row r="608" spans="1:9" x14ac:dyDescent="0.15">
      <c r="A608" s="1">
        <v>27</v>
      </c>
      <c r="B608" s="1" t="s">
        <v>352</v>
      </c>
      <c r="C608" s="1">
        <v>7</v>
      </c>
      <c r="D608" s="1" t="s">
        <v>20</v>
      </c>
      <c r="E608" s="6">
        <f>'質格差指数（労働）'!E608</f>
        <v>-0.18550158421966145</v>
      </c>
      <c r="F608" s="6">
        <f>'質格差指数（労働）'!F608</f>
        <v>-1.03683319934827</v>
      </c>
      <c r="G608" s="6">
        <f>'質格差指数（労働）'!G608</f>
        <v>-0.81751743722107195</v>
      </c>
      <c r="H608" s="6">
        <f>'質格差指数（労働）'!H608</f>
        <v>-0.78646249961315995</v>
      </c>
      <c r="I608" s="6">
        <f>'質格差指数（労働）'!I608</f>
        <v>-0.930798772837793</v>
      </c>
    </row>
    <row r="609" spans="1:9" x14ac:dyDescent="0.15">
      <c r="A609" s="1">
        <v>27</v>
      </c>
      <c r="B609" s="1" t="s">
        <v>353</v>
      </c>
      <c r="C609" s="1">
        <v>8</v>
      </c>
      <c r="D609" s="1" t="s">
        <v>21</v>
      </c>
      <c r="E609" s="6">
        <f>'質格差指数（労働）'!E609</f>
        <v>0.12072132116678953</v>
      </c>
      <c r="F609" s="6">
        <f>'質格差指数（労働）'!F609</f>
        <v>0.116963369629503</v>
      </c>
      <c r="G609" s="6">
        <f>'質格差指数（労働）'!G609</f>
        <v>0.131851818556247</v>
      </c>
      <c r="H609" s="6">
        <f>'質格差指数（労働）'!H609</f>
        <v>8.4383811429563901E-2</v>
      </c>
      <c r="I609" s="6">
        <f>'質格差指数（労働）'!I609</f>
        <v>4.4419475442395703E-2</v>
      </c>
    </row>
    <row r="610" spans="1:9" x14ac:dyDescent="0.15">
      <c r="A610" s="1">
        <v>27</v>
      </c>
      <c r="B610" s="1" t="s">
        <v>352</v>
      </c>
      <c r="C610" s="1">
        <v>9</v>
      </c>
      <c r="D610" s="1" t="s">
        <v>22</v>
      </c>
      <c r="E610" s="6">
        <f>'質格差指数（労働）'!E610</f>
        <v>8.465219824603798E-2</v>
      </c>
      <c r="F610" s="6">
        <f>'質格差指数（労働）'!F610</f>
        <v>4.6743874661035398E-2</v>
      </c>
      <c r="G610" s="6">
        <f>'質格差指数（労働）'!G610</f>
        <v>4.58002442132628E-2</v>
      </c>
      <c r="H610" s="6">
        <f>'質格差指数（労働）'!H610</f>
        <v>-2.6591673501406E-2</v>
      </c>
      <c r="I610" s="6">
        <f>'質格差指数（労働）'!I610</f>
        <v>1.35125001025729E-2</v>
      </c>
    </row>
    <row r="611" spans="1:9" x14ac:dyDescent="0.15">
      <c r="A611" s="1">
        <v>27</v>
      </c>
      <c r="B611" s="1" t="s">
        <v>353</v>
      </c>
      <c r="C611" s="1">
        <v>10</v>
      </c>
      <c r="D611" s="1" t="s">
        <v>23</v>
      </c>
      <c r="E611" s="6">
        <f>'質格差指数（労働）'!E611</f>
        <v>6.7464461895447317E-2</v>
      </c>
      <c r="F611" s="6">
        <f>'質格差指数（労働）'!F611</f>
        <v>8.2283067439084895E-2</v>
      </c>
      <c r="G611" s="6">
        <f>'質格差指数（労働）'!G611</f>
        <v>7.2501078519366005E-2</v>
      </c>
      <c r="H611" s="6">
        <f>'質格差指数（労働）'!H611</f>
        <v>5.26734649703706E-2</v>
      </c>
      <c r="I611" s="6">
        <f>'質格差指数（労働）'!I611</f>
        <v>4.9574072884665199E-2</v>
      </c>
    </row>
    <row r="612" spans="1:9" x14ac:dyDescent="0.15">
      <c r="A612" s="1">
        <v>27</v>
      </c>
      <c r="B612" s="1" t="s">
        <v>352</v>
      </c>
      <c r="C612" s="1">
        <v>11</v>
      </c>
      <c r="D612" s="1" t="s">
        <v>24</v>
      </c>
      <c r="E612" s="6">
        <f>'質格差指数（労働）'!E612</f>
        <v>6.5780061179824489E-2</v>
      </c>
      <c r="F612" s="6">
        <f>'質格差指数（労働）'!F612</f>
        <v>9.4444483892988498E-2</v>
      </c>
      <c r="G612" s="6">
        <f>'質格差指数（労働）'!G612</f>
        <v>0.10946071992454801</v>
      </c>
      <c r="H612" s="6">
        <f>'質格差指数（労働）'!H612</f>
        <v>0.10152669757808699</v>
      </c>
      <c r="I612" s="6">
        <f>'質格差指数（労働）'!I612</f>
        <v>0.101194093946922</v>
      </c>
    </row>
    <row r="613" spans="1:9" x14ac:dyDescent="0.15">
      <c r="A613" s="1">
        <v>27</v>
      </c>
      <c r="B613" s="1" t="s">
        <v>354</v>
      </c>
      <c r="C613" s="1">
        <v>12</v>
      </c>
      <c r="D613" s="1" t="s">
        <v>25</v>
      </c>
      <c r="E613" s="6">
        <f>'質格差指数（労働）'!E613</f>
        <v>0.31497376510476888</v>
      </c>
      <c r="F613" s="6">
        <f>'質格差指数（労働）'!F613</f>
        <v>0.26516302129952501</v>
      </c>
      <c r="G613" s="6">
        <f>'質格差指数（労働）'!G613</f>
        <v>0.27597026058094698</v>
      </c>
      <c r="H613" s="6">
        <f>'質格差指数（労働）'!H613</f>
        <v>0.26138220237092602</v>
      </c>
      <c r="I613" s="6">
        <f>'質格差指数（労働）'!I613</f>
        <v>0.22912274198653601</v>
      </c>
    </row>
    <row r="614" spans="1:9" x14ac:dyDescent="0.15">
      <c r="A614" s="1">
        <v>27</v>
      </c>
      <c r="B614" s="1" t="s">
        <v>353</v>
      </c>
      <c r="C614" s="1">
        <v>13</v>
      </c>
      <c r="D614" s="1" t="s">
        <v>26</v>
      </c>
      <c r="E614" s="6">
        <f>'質格差指数（労働）'!E614</f>
        <v>0.1173363289613838</v>
      </c>
      <c r="F614" s="6">
        <f>'質格差指数（労働）'!F614</f>
        <v>1.9088439076792502E-2</v>
      </c>
      <c r="G614" s="6">
        <f>'質格差指数（労働）'!G614</f>
        <v>4.7625019147421198E-2</v>
      </c>
      <c r="H614" s="6">
        <f>'質格差指数（労働）'!H614</f>
        <v>3.16445650363519E-2</v>
      </c>
      <c r="I614" s="6">
        <f>'質格差指数（労働）'!I614</f>
        <v>6.9900181591659796E-2</v>
      </c>
    </row>
    <row r="615" spans="1:9" x14ac:dyDescent="0.15">
      <c r="A615" s="1">
        <v>27</v>
      </c>
      <c r="B615" s="1" t="s">
        <v>352</v>
      </c>
      <c r="C615" s="1">
        <v>14</v>
      </c>
      <c r="D615" s="1" t="s">
        <v>27</v>
      </c>
      <c r="E615" s="6">
        <f>'質格差指数（労働）'!E615</f>
        <v>-2.5419792395878958E-2</v>
      </c>
      <c r="F615" s="6">
        <f>'質格差指数（労働）'!F615</f>
        <v>-0.258217680822176</v>
      </c>
      <c r="G615" s="6">
        <f>'質格差指数（労働）'!G615</f>
        <v>-9.1492814451495902E-2</v>
      </c>
      <c r="H615" s="6">
        <f>'質格差指数（労働）'!H615</f>
        <v>-5.3791415263756401E-2</v>
      </c>
      <c r="I615" s="6">
        <f>'質格差指数（労働）'!I615</f>
        <v>0.26124326208084803</v>
      </c>
    </row>
    <row r="616" spans="1:9" x14ac:dyDescent="0.15">
      <c r="A616" s="1">
        <v>27</v>
      </c>
      <c r="B616" s="1" t="s">
        <v>352</v>
      </c>
      <c r="C616" s="1">
        <v>15</v>
      </c>
      <c r="D616" s="1" t="s">
        <v>28</v>
      </c>
      <c r="E616" s="6">
        <f>'質格差指数（労働）'!E616</f>
        <v>0.12525529608110397</v>
      </c>
      <c r="F616" s="6">
        <f>'質格差指数（労働）'!F616</f>
        <v>0.15361406998988</v>
      </c>
      <c r="G616" s="6">
        <f>'質格差指数（労働）'!G616</f>
        <v>0.150161786152925</v>
      </c>
      <c r="H616" s="6">
        <f>'質格差指数（労働）'!H616</f>
        <v>0.11449842617079101</v>
      </c>
      <c r="I616" s="6">
        <f>'質格差指数（労働）'!I616</f>
        <v>0.124770212029146</v>
      </c>
    </row>
    <row r="617" spans="1:9" x14ac:dyDescent="0.15">
      <c r="A617" s="1">
        <v>27</v>
      </c>
      <c r="B617" s="1" t="s">
        <v>355</v>
      </c>
      <c r="C617" s="1">
        <v>16</v>
      </c>
      <c r="D617" s="1" t="s">
        <v>11</v>
      </c>
      <c r="E617" s="6">
        <f>'質格差指数（労働）'!E617</f>
        <v>8.5559921987166748E-2</v>
      </c>
      <c r="F617" s="6">
        <f>'質格差指数（労働）'!F617</f>
        <v>0.12775939858712301</v>
      </c>
      <c r="G617" s="6">
        <f>'質格差指数（労働）'!G617</f>
        <v>0.10931291873636501</v>
      </c>
      <c r="H617" s="6">
        <f>'質格差指数（労働）'!H617</f>
        <v>8.2935547676604701E-2</v>
      </c>
      <c r="I617" s="6">
        <f>'質格差指数（労働）'!I617</f>
        <v>9.3789095599447397E-2</v>
      </c>
    </row>
    <row r="618" spans="1:9" x14ac:dyDescent="0.15">
      <c r="A618" s="1">
        <v>27</v>
      </c>
      <c r="B618" s="1" t="s">
        <v>355</v>
      </c>
      <c r="C618" s="1">
        <v>17</v>
      </c>
      <c r="D618" s="1" t="s">
        <v>12</v>
      </c>
      <c r="E618" s="6">
        <f>'質格差指数（労働）'!E618</f>
        <v>-8.685852637339668E-3</v>
      </c>
      <c r="F618" s="6">
        <f>'質格差指数（労働）'!F618</f>
        <v>3.8842824910188603E-2</v>
      </c>
      <c r="G618" s="6">
        <f>'質格差指数（労働）'!G618</f>
        <v>9.1120674126108095E-2</v>
      </c>
      <c r="H618" s="6">
        <f>'質格差指数（労働）'!H618</f>
        <v>7.9477311082583504E-2</v>
      </c>
      <c r="I618" s="6">
        <f>'質格差指数（労働）'!I618</f>
        <v>8.5348563212351194E-2</v>
      </c>
    </row>
    <row r="619" spans="1:9" x14ac:dyDescent="0.15">
      <c r="A619" s="1">
        <v>27</v>
      </c>
      <c r="B619" s="1" t="s">
        <v>351</v>
      </c>
      <c r="C619" s="1">
        <v>18</v>
      </c>
      <c r="D619" s="1" t="s">
        <v>13</v>
      </c>
      <c r="E619" s="6">
        <f>'質格差指数（労働）'!E619</f>
        <v>0.19084380175442181</v>
      </c>
      <c r="F619" s="6">
        <f>'質格差指数（労働）'!F619</f>
        <v>0.235493621171631</v>
      </c>
      <c r="G619" s="6">
        <f>'質格差指数（労働）'!G619</f>
        <v>0.20660324481854001</v>
      </c>
      <c r="H619" s="6">
        <f>'質格差指数（労働）'!H619</f>
        <v>0.18458224047020599</v>
      </c>
      <c r="I619" s="6">
        <f>'質格差指数（労働）'!I619</f>
        <v>0.18179963242055699</v>
      </c>
    </row>
    <row r="620" spans="1:9" x14ac:dyDescent="0.15">
      <c r="A620" s="1">
        <v>27</v>
      </c>
      <c r="B620" s="1" t="s">
        <v>351</v>
      </c>
      <c r="C620" s="1">
        <v>19</v>
      </c>
      <c r="D620" s="1" t="s">
        <v>14</v>
      </c>
      <c r="E620" s="6">
        <f>'質格差指数（労働）'!E620</f>
        <v>-5.1264655724127667E-3</v>
      </c>
      <c r="F620" s="6">
        <f>'質格差指数（労働）'!F620</f>
        <v>7.6609587659834499E-2</v>
      </c>
      <c r="G620" s="6">
        <f>'質格差指数（労働）'!G620</f>
        <v>6.3705806631937797E-2</v>
      </c>
      <c r="H620" s="6">
        <f>'質格差指数（労働）'!H620</f>
        <v>6.5585841179773605E-2</v>
      </c>
      <c r="I620" s="6">
        <f>'質格差指数（労働）'!I620</f>
        <v>5.6076157443725801E-2</v>
      </c>
    </row>
    <row r="621" spans="1:9" x14ac:dyDescent="0.15">
      <c r="A621" s="1">
        <v>27</v>
      </c>
      <c r="B621" s="1" t="s">
        <v>351</v>
      </c>
      <c r="C621" s="1">
        <v>20</v>
      </c>
      <c r="D621" s="1" t="s">
        <v>15</v>
      </c>
      <c r="E621" s="6">
        <f>'質格差指数（労働）'!E621</f>
        <v>9.7427051375467089E-2</v>
      </c>
      <c r="F621" s="6">
        <f>'質格差指数（労働）'!F621</f>
        <v>8.7739050441140207E-2</v>
      </c>
      <c r="G621" s="6">
        <f>'質格差指数（労働）'!G621</f>
        <v>0.13118600972956701</v>
      </c>
      <c r="H621" s="6">
        <f>'質格差指数（労働）'!H621</f>
        <v>0.14675393970209499</v>
      </c>
      <c r="I621" s="6">
        <f>'質格差指数（労働）'!I621</f>
        <v>0.143814739014055</v>
      </c>
    </row>
    <row r="622" spans="1:9" x14ac:dyDescent="0.15">
      <c r="A622" s="1">
        <v>27</v>
      </c>
      <c r="B622" s="1" t="s">
        <v>351</v>
      </c>
      <c r="C622" s="1">
        <v>21</v>
      </c>
      <c r="D622" s="1" t="s">
        <v>16</v>
      </c>
      <c r="E622" s="6">
        <f>'質格差指数（労働）'!E622</f>
        <v>3.5226404889774389E-3</v>
      </c>
      <c r="F622" s="6">
        <f>'質格差指数（労働）'!F622</f>
        <v>3.8208900549190301E-2</v>
      </c>
      <c r="G622" s="6">
        <f>'質格差指数（労働）'!G622</f>
        <v>3.7001930389645603E-2</v>
      </c>
      <c r="H622" s="6">
        <f>'質格差指数（労働）'!H622</f>
        <v>5.1420513592688399E-2</v>
      </c>
      <c r="I622" s="6">
        <f>'質格差指数（労働）'!I622</f>
        <v>7.2473096706559395E-2</v>
      </c>
    </row>
    <row r="623" spans="1:9" x14ac:dyDescent="0.15">
      <c r="A623" s="1">
        <v>27</v>
      </c>
      <c r="B623" s="1" t="s">
        <v>249</v>
      </c>
      <c r="C623" s="1">
        <v>22</v>
      </c>
      <c r="D623" s="1" t="s">
        <v>8</v>
      </c>
      <c r="E623" s="6">
        <f>'質格差指数（労働）'!E623</f>
        <v>5.5081867418494801E-2</v>
      </c>
      <c r="F623" s="6">
        <f>'質格差指数（労働）'!F623</f>
        <v>9.8751386985892697E-2</v>
      </c>
      <c r="G623" s="6">
        <f>'質格差指数（労働）'!G623</f>
        <v>0.102748896328981</v>
      </c>
      <c r="H623" s="6">
        <f>'質格差指数（労働）'!H623</f>
        <v>8.8972582669830699E-2</v>
      </c>
      <c r="I623" s="6">
        <f>'質格差指数（労働）'!I623</f>
        <v>9.5777968953198303E-2</v>
      </c>
    </row>
    <row r="624" spans="1:9" x14ac:dyDescent="0.15">
      <c r="A624" s="1">
        <v>27</v>
      </c>
      <c r="B624" s="1" t="s">
        <v>249</v>
      </c>
      <c r="C624" s="1">
        <v>23</v>
      </c>
      <c r="D624" s="1" t="s">
        <v>29</v>
      </c>
      <c r="E624" s="6">
        <f>'質格差指数（労働）'!E624</f>
        <v>4.4203627717610106E-2</v>
      </c>
      <c r="F624" s="6">
        <f>'質格差指数（労働）'!F624</f>
        <v>6.0438954500804602E-2</v>
      </c>
      <c r="G624" s="6">
        <f>'質格差指数（労働）'!G624</f>
        <v>8.1974683246708299E-2</v>
      </c>
      <c r="H624" s="6">
        <f>'質格差指数（労働）'!H624</f>
        <v>7.8902133780404102E-2</v>
      </c>
      <c r="I624" s="6">
        <f>'質格差指数（労働）'!I624</f>
        <v>4.16572376687665E-2</v>
      </c>
    </row>
    <row r="625" spans="1:9" x14ac:dyDescent="0.15">
      <c r="A625" s="1">
        <v>28</v>
      </c>
      <c r="B625" s="1" t="s">
        <v>147</v>
      </c>
      <c r="C625" s="1">
        <v>1</v>
      </c>
      <c r="D625" s="1" t="s">
        <v>9</v>
      </c>
      <c r="E625" s="6">
        <f>'質格差指数（労働）'!E625</f>
        <v>-4.605038740695188E-2</v>
      </c>
      <c r="F625" s="6">
        <f>'質格差指数（労働）'!F625</f>
        <v>3.5653355634399801E-2</v>
      </c>
      <c r="G625" s="6">
        <f>'質格差指数（労働）'!G625</f>
        <v>9.0209572274405694E-2</v>
      </c>
      <c r="H625" s="6">
        <f>'質格差指数（労働）'!H625</f>
        <v>0.13764623430079401</v>
      </c>
      <c r="I625" s="6">
        <f>'質格差指数（労働）'!I625</f>
        <v>0.13515246772155301</v>
      </c>
    </row>
    <row r="626" spans="1:9" x14ac:dyDescent="0.15">
      <c r="A626" s="1">
        <v>28</v>
      </c>
      <c r="B626" s="1" t="s">
        <v>147</v>
      </c>
      <c r="C626" s="1">
        <v>2</v>
      </c>
      <c r="D626" s="1" t="s">
        <v>10</v>
      </c>
      <c r="E626" s="6">
        <f>'質格差指数（労働）'!E626</f>
        <v>0.12620407536318801</v>
      </c>
      <c r="F626" s="6">
        <f>'質格差指数（労働）'!F626</f>
        <v>-1.3664159789667001E-2</v>
      </c>
      <c r="G626" s="6">
        <f>'質格差指数（労働）'!G626</f>
        <v>-0.17012509095896899</v>
      </c>
      <c r="H626" s="6">
        <f>'質格差指数（労働）'!H626</f>
        <v>-0.16916562690023201</v>
      </c>
      <c r="I626" s="6">
        <f>'質格差指数（労働）'!I626</f>
        <v>-0.15701040242634401</v>
      </c>
    </row>
    <row r="627" spans="1:9" x14ac:dyDescent="0.15">
      <c r="A627" s="1">
        <v>28</v>
      </c>
      <c r="B627" s="1" t="s">
        <v>148</v>
      </c>
      <c r="C627" s="1">
        <v>3</v>
      </c>
      <c r="D627" s="1" t="s">
        <v>17</v>
      </c>
      <c r="E627" s="6">
        <f>'質格差指数（労働）'!E627</f>
        <v>0.18020011323887397</v>
      </c>
      <c r="F627" s="6">
        <f>'質格差指数（労働）'!F627</f>
        <v>0.135105746171611</v>
      </c>
      <c r="G627" s="6">
        <f>'質格差指数（労働）'!G627</f>
        <v>0.13416508138347299</v>
      </c>
      <c r="H627" s="6">
        <f>'質格差指数（労働）'!H627</f>
        <v>0.140470584017137</v>
      </c>
      <c r="I627" s="6">
        <f>'質格差指数（労働）'!I627</f>
        <v>0.13704685061392899</v>
      </c>
    </row>
    <row r="628" spans="1:9" x14ac:dyDescent="0.15">
      <c r="A628" s="1">
        <v>28</v>
      </c>
      <c r="B628" s="1" t="s">
        <v>148</v>
      </c>
      <c r="C628" s="1">
        <v>4</v>
      </c>
      <c r="D628" s="1" t="s">
        <v>18</v>
      </c>
      <c r="E628" s="6">
        <f>'質格差指数（労働）'!E628</f>
        <v>0.21902537320913679</v>
      </c>
      <c r="F628" s="6">
        <f>'質格差指数（労働）'!F628</f>
        <v>0.14369373711439401</v>
      </c>
      <c r="G628" s="6">
        <f>'質格差指数（労働）'!G628</f>
        <v>0.13093602932196999</v>
      </c>
      <c r="H628" s="6">
        <f>'質格差指数（労働）'!H628</f>
        <v>0.10345094116050001</v>
      </c>
      <c r="I628" s="6">
        <f>'質格差指数（労働）'!I628</f>
        <v>9.9476418676174197E-2</v>
      </c>
    </row>
    <row r="629" spans="1:9" x14ac:dyDescent="0.15">
      <c r="A629" s="1">
        <v>28</v>
      </c>
      <c r="B629" s="1" t="s">
        <v>148</v>
      </c>
      <c r="C629" s="1">
        <v>5</v>
      </c>
      <c r="D629" s="1" t="s">
        <v>19</v>
      </c>
      <c r="E629" s="6">
        <f>'質格差指数（労働）'!E629</f>
        <v>7.949633251275362E-2</v>
      </c>
      <c r="F629" s="6">
        <f>'質格差指数（労働）'!F629</f>
        <v>-2.3688215160006999E-2</v>
      </c>
      <c r="G629" s="6">
        <f>'質格差指数（労働）'!G629</f>
        <v>-1.7265019273182899E-2</v>
      </c>
      <c r="H629" s="6">
        <f>'質格差指数（労働）'!H629</f>
        <v>-5.9560813397273697E-2</v>
      </c>
      <c r="I629" s="6">
        <f>'質格差指数（労働）'!I629</f>
        <v>-4.49045649913958E-2</v>
      </c>
    </row>
    <row r="630" spans="1:9" x14ac:dyDescent="0.15">
      <c r="A630" s="1">
        <v>28</v>
      </c>
      <c r="B630" s="1" t="s">
        <v>148</v>
      </c>
      <c r="C630" s="1">
        <v>6</v>
      </c>
      <c r="D630" s="1" t="s">
        <v>3</v>
      </c>
      <c r="E630" s="6">
        <f>'質格差指数（労働）'!E630</f>
        <v>0.15578455316101605</v>
      </c>
      <c r="F630" s="6">
        <f>'質格差指数（労働）'!F630</f>
        <v>-3.4499850017236898E-2</v>
      </c>
      <c r="G630" s="6">
        <f>'質格差指数（労働）'!G630</f>
        <v>-3.1322066957051801E-2</v>
      </c>
      <c r="H630" s="6">
        <f>'質格差指数（労働）'!H630</f>
        <v>-2.2997569025959799E-2</v>
      </c>
      <c r="I630" s="6">
        <f>'質格差指数（労働）'!I630</f>
        <v>1.6401036329215701E-2</v>
      </c>
    </row>
    <row r="631" spans="1:9" x14ac:dyDescent="0.15">
      <c r="A631" s="1">
        <v>28</v>
      </c>
      <c r="B631" s="1" t="s">
        <v>148</v>
      </c>
      <c r="C631" s="1">
        <v>7</v>
      </c>
      <c r="D631" s="1" t="s">
        <v>20</v>
      </c>
      <c r="E631" s="6">
        <f>'質格差指数（労働）'!E631</f>
        <v>-0.2149402848321825</v>
      </c>
      <c r="F631" s="6">
        <f>'質格差指数（労働）'!F631</f>
        <v>-1.0331818810705899</v>
      </c>
      <c r="G631" s="6">
        <f>'質格差指数（労働）'!G631</f>
        <v>-0.74028904828654896</v>
      </c>
      <c r="H631" s="6">
        <f>'質格差指数（労働）'!H631</f>
        <v>-0.79018767047869998</v>
      </c>
      <c r="I631" s="6">
        <f>'質格差指数（労働）'!I631</f>
        <v>-1.0826167927088901</v>
      </c>
    </row>
    <row r="632" spans="1:9" x14ac:dyDescent="0.15">
      <c r="A632" s="1">
        <v>28</v>
      </c>
      <c r="B632" s="1" t="s">
        <v>148</v>
      </c>
      <c r="C632" s="1">
        <v>8</v>
      </c>
      <c r="D632" s="1" t="s">
        <v>21</v>
      </c>
      <c r="E632" s="6">
        <f>'質格差指数（労働）'!E632</f>
        <v>0.101026890986188</v>
      </c>
      <c r="F632" s="6">
        <f>'質格差指数（労働）'!F632</f>
        <v>7.0709451568380793E-2</v>
      </c>
      <c r="G632" s="6">
        <f>'質格差指数（労働）'!G632</f>
        <v>8.4449226380457307E-2</v>
      </c>
      <c r="H632" s="6">
        <f>'質格差指数（労働）'!H632</f>
        <v>7.9714362792123294E-2</v>
      </c>
      <c r="I632" s="6">
        <f>'質格差指数（労働）'!I632</f>
        <v>2.0775226850725002E-2</v>
      </c>
    </row>
    <row r="633" spans="1:9" x14ac:dyDescent="0.15">
      <c r="A633" s="1">
        <v>28</v>
      </c>
      <c r="B633" s="1" t="s">
        <v>148</v>
      </c>
      <c r="C633" s="1">
        <v>9</v>
      </c>
      <c r="D633" s="1" t="s">
        <v>22</v>
      </c>
      <c r="E633" s="6">
        <f>'質格差指数（労働）'!E633</f>
        <v>0.11162566406893409</v>
      </c>
      <c r="F633" s="6">
        <f>'質格差指数（労働）'!F633</f>
        <v>5.9969274602853097E-2</v>
      </c>
      <c r="G633" s="6">
        <f>'質格差指数（労働）'!G633</f>
        <v>9.7657145037308699E-2</v>
      </c>
      <c r="H633" s="6">
        <f>'質格差指数（労働）'!H633</f>
        <v>2.91086899112818E-2</v>
      </c>
      <c r="I633" s="6">
        <f>'質格差指数（労働）'!I633</f>
        <v>2.2681636592745101E-3</v>
      </c>
    </row>
    <row r="634" spans="1:9" x14ac:dyDescent="0.15">
      <c r="A634" s="1">
        <v>28</v>
      </c>
      <c r="B634" s="1" t="s">
        <v>148</v>
      </c>
      <c r="C634" s="1">
        <v>10</v>
      </c>
      <c r="D634" s="1" t="s">
        <v>23</v>
      </c>
      <c r="E634" s="6">
        <f>'質格差指数（労働）'!E634</f>
        <v>8.2959313189985895E-2</v>
      </c>
      <c r="F634" s="6">
        <f>'質格差指数（労働）'!F634</f>
        <v>5.43781943736239E-2</v>
      </c>
      <c r="G634" s="6">
        <f>'質格差指数（労働）'!G634</f>
        <v>5.1085438798880597E-2</v>
      </c>
      <c r="H634" s="6">
        <f>'質格差指数（労働）'!H634</f>
        <v>4.7905536499039697E-2</v>
      </c>
      <c r="I634" s="6">
        <f>'質格差指数（労働）'!I634</f>
        <v>2.6229848587477199E-2</v>
      </c>
    </row>
    <row r="635" spans="1:9" x14ac:dyDescent="0.15">
      <c r="A635" s="1">
        <v>28</v>
      </c>
      <c r="B635" s="1" t="s">
        <v>148</v>
      </c>
      <c r="C635" s="1">
        <v>11</v>
      </c>
      <c r="D635" s="1" t="s">
        <v>24</v>
      </c>
      <c r="E635" s="6">
        <f>'質格差指数（労働）'!E635</f>
        <v>8.806283502336501E-2</v>
      </c>
      <c r="F635" s="6">
        <f>'質格差指数（労働）'!F635</f>
        <v>0.111583921010156</v>
      </c>
      <c r="G635" s="6">
        <f>'質格差指数（労働）'!G635</f>
        <v>0.13024461567345</v>
      </c>
      <c r="H635" s="6">
        <f>'質格差指数（労働）'!H635</f>
        <v>0.120681369291834</v>
      </c>
      <c r="I635" s="6">
        <f>'質格差指数（労働）'!I635</f>
        <v>0.10086993014876799</v>
      </c>
    </row>
    <row r="636" spans="1:9" x14ac:dyDescent="0.15">
      <c r="A636" s="1">
        <v>28</v>
      </c>
      <c r="B636" s="1" t="s">
        <v>148</v>
      </c>
      <c r="C636" s="1">
        <v>12</v>
      </c>
      <c r="D636" s="1" t="s">
        <v>25</v>
      </c>
      <c r="E636" s="6">
        <f>'質格差指数（労働）'!E636</f>
        <v>0.31037922340922691</v>
      </c>
      <c r="F636" s="6">
        <f>'質格差指数（労働）'!F636</f>
        <v>0.23100773768989999</v>
      </c>
      <c r="G636" s="6">
        <f>'質格差指数（労働）'!G636</f>
        <v>0.185187425018489</v>
      </c>
      <c r="H636" s="6">
        <f>'質格差指数（労働）'!H636</f>
        <v>0.16655431221035999</v>
      </c>
      <c r="I636" s="6">
        <f>'質格差指数（労働）'!I636</f>
        <v>0.117041290688991</v>
      </c>
    </row>
    <row r="637" spans="1:9" x14ac:dyDescent="0.15">
      <c r="A637" s="1">
        <v>28</v>
      </c>
      <c r="B637" s="1" t="s">
        <v>148</v>
      </c>
      <c r="C637" s="1">
        <v>13</v>
      </c>
      <c r="D637" s="1" t="s">
        <v>26</v>
      </c>
      <c r="E637" s="6">
        <f>'質格差指数（労働）'!E637</f>
        <v>0.16636244852725302</v>
      </c>
      <c r="F637" s="6">
        <f>'質格差指数（労働）'!F637</f>
        <v>5.6111758209038499E-2</v>
      </c>
      <c r="G637" s="6">
        <f>'質格差指数（労働）'!G637</f>
        <v>0.119729469695844</v>
      </c>
      <c r="H637" s="6">
        <f>'質格差指数（労働）'!H637</f>
        <v>8.4033205699585195E-2</v>
      </c>
      <c r="I637" s="6">
        <f>'質格差指数（労働）'!I637</f>
        <v>4.3615750365855903E-2</v>
      </c>
    </row>
    <row r="638" spans="1:9" x14ac:dyDescent="0.15">
      <c r="A638" s="1">
        <v>28</v>
      </c>
      <c r="B638" s="1" t="s">
        <v>148</v>
      </c>
      <c r="C638" s="1">
        <v>14</v>
      </c>
      <c r="D638" s="1" t="s">
        <v>27</v>
      </c>
      <c r="E638" s="6">
        <f>'質格差指数（労働）'!E638</f>
        <v>-2.5182385966589882E-3</v>
      </c>
      <c r="F638" s="6">
        <f>'質格差指数（労働）'!F638</f>
        <v>-0.32089636412592298</v>
      </c>
      <c r="G638" s="6">
        <f>'質格差指数（労働）'!G638</f>
        <v>-9.2510408262170093E-2</v>
      </c>
      <c r="H638" s="6">
        <f>'質格差指数（労働）'!H638</f>
        <v>-7.3190432243398301E-2</v>
      </c>
      <c r="I638" s="6">
        <f>'質格差指数（労働）'!I638</f>
        <v>0.21627269294248599</v>
      </c>
    </row>
    <row r="639" spans="1:9" x14ac:dyDescent="0.15">
      <c r="A639" s="1">
        <v>28</v>
      </c>
      <c r="B639" s="1" t="s">
        <v>148</v>
      </c>
      <c r="C639" s="1">
        <v>15</v>
      </c>
      <c r="D639" s="1" t="s">
        <v>28</v>
      </c>
      <c r="E639" s="6">
        <f>'質格差指数（労働）'!E639</f>
        <v>4.685269567819033E-2</v>
      </c>
      <c r="F639" s="6">
        <f>'質格差指数（労働）'!F639</f>
        <v>3.2628140839717802E-2</v>
      </c>
      <c r="G639" s="6">
        <f>'質格差指数（労働）'!G639</f>
        <v>2.1021614989065001E-2</v>
      </c>
      <c r="H639" s="6">
        <f>'質格差指数（労働）'!H639</f>
        <v>3.7897045826673199E-2</v>
      </c>
      <c r="I639" s="6">
        <f>'質格差指数（労働）'!I639</f>
        <v>6.7344454604821899E-2</v>
      </c>
    </row>
    <row r="640" spans="1:9" x14ac:dyDescent="0.15">
      <c r="A640" s="1">
        <v>28</v>
      </c>
      <c r="B640" s="1" t="s">
        <v>147</v>
      </c>
      <c r="C640" s="1">
        <v>16</v>
      </c>
      <c r="D640" s="1" t="s">
        <v>11</v>
      </c>
      <c r="E640" s="6">
        <f>'質格差指数（労働）'!E640</f>
        <v>7.3748580493819355E-2</v>
      </c>
      <c r="F640" s="6">
        <f>'質格差指数（労働）'!F640</f>
        <v>6.8658855625020901E-2</v>
      </c>
      <c r="G640" s="6">
        <f>'質格差指数（労働）'!G640</f>
        <v>5.2268089316405399E-2</v>
      </c>
      <c r="H640" s="6">
        <f>'質格差指数（労働）'!H640</f>
        <v>4.2025059465540401E-2</v>
      </c>
      <c r="I640" s="6">
        <f>'質格差指数（労働）'!I640</f>
        <v>4.45524065104854E-2</v>
      </c>
    </row>
    <row r="641" spans="1:9" x14ac:dyDescent="0.15">
      <c r="A641" s="1">
        <v>28</v>
      </c>
      <c r="B641" s="1" t="s">
        <v>147</v>
      </c>
      <c r="C641" s="1">
        <v>17</v>
      </c>
      <c r="D641" s="1" t="s">
        <v>12</v>
      </c>
      <c r="E641" s="6">
        <f>'質格差指数（労働）'!E641</f>
        <v>3.5036971177831097E-2</v>
      </c>
      <c r="F641" s="6">
        <f>'質格差指数（労働）'!F641</f>
        <v>4.3213376033758001E-2</v>
      </c>
      <c r="G641" s="6">
        <f>'質格差指数（労働）'!G641</f>
        <v>5.7771299196705601E-2</v>
      </c>
      <c r="H641" s="6">
        <f>'質格差指数（労働）'!H641</f>
        <v>4.3714219061352998E-2</v>
      </c>
      <c r="I641" s="6">
        <f>'質格差指数（労働）'!I641</f>
        <v>6.1877112298120998E-2</v>
      </c>
    </row>
    <row r="642" spans="1:9" x14ac:dyDescent="0.15">
      <c r="A642" s="1">
        <v>28</v>
      </c>
      <c r="B642" s="1" t="s">
        <v>147</v>
      </c>
      <c r="C642" s="1">
        <v>18</v>
      </c>
      <c r="D642" s="1" t="s">
        <v>13</v>
      </c>
      <c r="E642" s="6">
        <f>'質格差指数（労働）'!E642</f>
        <v>0.1574788439869772</v>
      </c>
      <c r="F642" s="6">
        <f>'質格差指数（労働）'!F642</f>
        <v>5.3096867071996103E-2</v>
      </c>
      <c r="G642" s="6">
        <f>'質格差指数（労働）'!G642</f>
        <v>5.8643449158733499E-2</v>
      </c>
      <c r="H642" s="6">
        <f>'質格差指数（労働）'!H642</f>
        <v>6.4987299243102301E-2</v>
      </c>
      <c r="I642" s="6">
        <f>'質格差指数（労働）'!I642</f>
        <v>8.5230247162144404E-2</v>
      </c>
    </row>
    <row r="643" spans="1:9" x14ac:dyDescent="0.15">
      <c r="A643" s="1">
        <v>28</v>
      </c>
      <c r="B643" s="1" t="s">
        <v>147</v>
      </c>
      <c r="C643" s="1">
        <v>19</v>
      </c>
      <c r="D643" s="1" t="s">
        <v>14</v>
      </c>
      <c r="E643" s="6">
        <f>'質格差指数（労働）'!E643</f>
        <v>5.4668245746472624E-2</v>
      </c>
      <c r="F643" s="6">
        <f>'質格差指数（労働）'!F643</f>
        <v>3.3089873723334301E-2</v>
      </c>
      <c r="G643" s="6">
        <f>'質格差指数（労働）'!G643</f>
        <v>3.65336792553793E-2</v>
      </c>
      <c r="H643" s="6">
        <f>'質格差指数（労働）'!H643</f>
        <v>4.19365568789224E-2</v>
      </c>
      <c r="I643" s="6">
        <f>'質格差指数（労働）'!I643</f>
        <v>4.5244342043006203E-2</v>
      </c>
    </row>
    <row r="644" spans="1:9" x14ac:dyDescent="0.15">
      <c r="A644" s="1">
        <v>28</v>
      </c>
      <c r="B644" s="1" t="s">
        <v>147</v>
      </c>
      <c r="C644" s="1">
        <v>20</v>
      </c>
      <c r="D644" s="1" t="s">
        <v>15</v>
      </c>
      <c r="E644" s="6">
        <f>'質格差指数（労働）'!E644</f>
        <v>0.19320780597311799</v>
      </c>
      <c r="F644" s="6">
        <f>'質格差指数（労働）'!F644</f>
        <v>-9.1132450326157494E-2</v>
      </c>
      <c r="G644" s="6">
        <f>'質格差指数（労働）'!G644</f>
        <v>1.6799634020428202E-2</v>
      </c>
      <c r="H644" s="6">
        <f>'質格差指数（労働）'!H644</f>
        <v>6.9411343427987701E-2</v>
      </c>
      <c r="I644" s="6">
        <f>'質格差指数（労働）'!I644</f>
        <v>8.8876635083332503E-2</v>
      </c>
    </row>
    <row r="645" spans="1:9" x14ac:dyDescent="0.15">
      <c r="A645" s="1">
        <v>28</v>
      </c>
      <c r="B645" s="1" t="s">
        <v>147</v>
      </c>
      <c r="C645" s="1">
        <v>21</v>
      </c>
      <c r="D645" s="1" t="s">
        <v>16</v>
      </c>
      <c r="E645" s="6">
        <f>'質格差指数（労働）'!E645</f>
        <v>3.4715000365845364E-2</v>
      </c>
      <c r="F645" s="6">
        <f>'質格差指数（労働）'!F645</f>
        <v>5.2153473691902E-2</v>
      </c>
      <c r="G645" s="6">
        <f>'質格差指数（労働）'!G645</f>
        <v>4.8948706556129998E-2</v>
      </c>
      <c r="H645" s="6">
        <f>'質格差指数（労働）'!H645</f>
        <v>4.3396595054349299E-2</v>
      </c>
      <c r="I645" s="6">
        <f>'質格差指数（労働）'!I645</f>
        <v>5.1323997494682201E-2</v>
      </c>
    </row>
    <row r="646" spans="1:9" x14ac:dyDescent="0.15">
      <c r="A646" s="1">
        <v>28</v>
      </c>
      <c r="B646" s="1" t="s">
        <v>146</v>
      </c>
      <c r="C646" s="1">
        <v>22</v>
      </c>
      <c r="D646" s="1" t="s">
        <v>8</v>
      </c>
      <c r="E646" s="6">
        <f>'質格差指数（労働）'!E646</f>
        <v>4.9528577816924303E-2</v>
      </c>
      <c r="F646" s="6">
        <f>'質格差指数（労働）'!F646</f>
        <v>3.1471354342409302E-2</v>
      </c>
      <c r="G646" s="6">
        <f>'質格差指数（労働）'!G646</f>
        <v>3.8586080634388002E-2</v>
      </c>
      <c r="H646" s="6">
        <f>'質格差指数（労働）'!H646</f>
        <v>5.0114021179654203E-2</v>
      </c>
      <c r="I646" s="6">
        <f>'質格差指数（労働）'!I646</f>
        <v>6.2928193132229596E-2</v>
      </c>
    </row>
    <row r="647" spans="1:9" x14ac:dyDescent="0.15">
      <c r="A647" s="1">
        <v>28</v>
      </c>
      <c r="B647" s="1" t="s">
        <v>146</v>
      </c>
      <c r="C647" s="1">
        <v>23</v>
      </c>
      <c r="D647" s="1" t="s">
        <v>29</v>
      </c>
      <c r="E647" s="6">
        <f>'質格差指数（労働）'!E647</f>
        <v>3.3936796496271751E-2</v>
      </c>
      <c r="F647" s="6">
        <f>'質格差指数（労働）'!F647</f>
        <v>2.8215926777725001E-2</v>
      </c>
      <c r="G647" s="6">
        <f>'質格差指数（労働）'!G647</f>
        <v>4.8507347008488501E-2</v>
      </c>
      <c r="H647" s="6">
        <f>'質格差指数（労働）'!H647</f>
        <v>5.1421724755956397E-2</v>
      </c>
      <c r="I647" s="6">
        <f>'質格差指数（労働）'!I647</f>
        <v>4.3007705181281497E-2</v>
      </c>
    </row>
    <row r="648" spans="1:9" x14ac:dyDescent="0.15">
      <c r="A648" s="1">
        <v>29</v>
      </c>
      <c r="B648" s="1" t="s">
        <v>295</v>
      </c>
      <c r="C648" s="1">
        <v>1</v>
      </c>
      <c r="D648" s="1" t="s">
        <v>9</v>
      </c>
      <c r="E648" s="6">
        <f>'質格差指数（労働）'!E648</f>
        <v>0.31055081548203367</v>
      </c>
      <c r="F648" s="6">
        <f>'質格差指数（労働）'!F648</f>
        <v>0.21197715792253299</v>
      </c>
      <c r="G648" s="6">
        <f>'質格差指数（労働）'!G648</f>
        <v>0.18656644588767499</v>
      </c>
      <c r="H648" s="6">
        <f>'質格差指数（労働）'!H648</f>
        <v>0.122245059761234</v>
      </c>
      <c r="I648" s="6">
        <f>'質格差指数（労働）'!I648</f>
        <v>0.109193722182547</v>
      </c>
    </row>
    <row r="649" spans="1:9" x14ac:dyDescent="0.15">
      <c r="A649" s="1">
        <v>29</v>
      </c>
      <c r="B649" s="1" t="s">
        <v>295</v>
      </c>
      <c r="C649" s="1">
        <v>2</v>
      </c>
      <c r="D649" s="1" t="s">
        <v>10</v>
      </c>
      <c r="E649" s="6">
        <f>'質格差指数（労働）'!E649</f>
        <v>4.1255267857337935E-2</v>
      </c>
      <c r="F649" s="6">
        <f>'質格差指数（労働）'!F649</f>
        <v>2.2220905907958</v>
      </c>
      <c r="G649" s="6">
        <f>'質格差指数（労働）'!G649</f>
        <v>1.62238295786106</v>
      </c>
      <c r="H649" s="6">
        <f>'質格差指数（労働）'!H649</f>
        <v>1.8014131686941599</v>
      </c>
      <c r="I649" s="6">
        <f>'質格差指数（労働）'!I649</f>
        <v>2.2490527546527099</v>
      </c>
    </row>
    <row r="650" spans="1:9" x14ac:dyDescent="0.15">
      <c r="A650" s="1">
        <v>29</v>
      </c>
      <c r="B650" s="1" t="s">
        <v>296</v>
      </c>
      <c r="C650" s="1">
        <v>3</v>
      </c>
      <c r="D650" s="1" t="s">
        <v>17</v>
      </c>
      <c r="E650" s="6">
        <f>'質格差指数（労働）'!E650</f>
        <v>0.18001448718713686</v>
      </c>
      <c r="F650" s="6">
        <f>'質格差指数（労働）'!F650</f>
        <v>0.122134495162731</v>
      </c>
      <c r="G650" s="6">
        <f>'質格差指数（労働）'!G650</f>
        <v>5.9347164685724298E-2</v>
      </c>
      <c r="H650" s="6">
        <f>'質格差指数（労働）'!H650</f>
        <v>0.13996673406360499</v>
      </c>
      <c r="I650" s="6">
        <f>'質格差指数（労働）'!I650</f>
        <v>0.15094922756368001</v>
      </c>
    </row>
    <row r="651" spans="1:9" x14ac:dyDescent="0.15">
      <c r="A651" s="1">
        <v>29</v>
      </c>
      <c r="B651" s="1" t="s">
        <v>296</v>
      </c>
      <c r="C651" s="1">
        <v>4</v>
      </c>
      <c r="D651" s="1" t="s">
        <v>18</v>
      </c>
      <c r="E651" s="6">
        <f>'質格差指数（労働）'!E651</f>
        <v>0.22331906951376079</v>
      </c>
      <c r="F651" s="6">
        <f>'質格差指数（労働）'!F651</f>
        <v>0.132860646657042</v>
      </c>
      <c r="G651" s="6">
        <f>'質格差指数（労働）'!G651</f>
        <v>0.13624603581716499</v>
      </c>
      <c r="H651" s="6">
        <f>'質格差指数（労働）'!H651</f>
        <v>6.78961542897739E-2</v>
      </c>
      <c r="I651" s="6">
        <f>'質格差指数（労働）'!I651</f>
        <v>8.0626188600487897E-2</v>
      </c>
    </row>
    <row r="652" spans="1:9" x14ac:dyDescent="0.15">
      <c r="A652" s="1">
        <v>29</v>
      </c>
      <c r="B652" s="1" t="s">
        <v>296</v>
      </c>
      <c r="C652" s="1">
        <v>5</v>
      </c>
      <c r="D652" s="1" t="s">
        <v>19</v>
      </c>
      <c r="E652" s="6">
        <f>'質格差指数（労働）'!E652</f>
        <v>2.6427660175574203E-2</v>
      </c>
      <c r="F652" s="6">
        <f>'質格差指数（労働）'!F652</f>
        <v>3.63490912121955E-3</v>
      </c>
      <c r="G652" s="6">
        <f>'質格差指数（労働）'!G652</f>
        <v>-7.1738838134145194E-2</v>
      </c>
      <c r="H652" s="6">
        <f>'質格差指数（労働）'!H652</f>
        <v>-0.13010029083168101</v>
      </c>
      <c r="I652" s="6">
        <f>'質格差指数（労働）'!I652</f>
        <v>-0.18619829799835599</v>
      </c>
    </row>
    <row r="653" spans="1:9" x14ac:dyDescent="0.15">
      <c r="A653" s="1">
        <v>29</v>
      </c>
      <c r="B653" s="1" t="s">
        <v>296</v>
      </c>
      <c r="C653" s="1">
        <v>6</v>
      </c>
      <c r="D653" s="1" t="s">
        <v>3</v>
      </c>
      <c r="E653" s="6">
        <f>'質格差指数（労働）'!E653</f>
        <v>0.13585994494260784</v>
      </c>
      <c r="F653" s="6">
        <f>'質格差指数（労働）'!F653</f>
        <v>-0.242875846038174</v>
      </c>
      <c r="G653" s="6">
        <f>'質格差指数（労働）'!G653</f>
        <v>-0.188385483651929</v>
      </c>
      <c r="H653" s="6">
        <f>'質格差指数（労働）'!H653</f>
        <v>-0.15801565989951299</v>
      </c>
      <c r="I653" s="6">
        <f>'質格差指数（労働）'!I653</f>
        <v>-0.12231005320883399</v>
      </c>
    </row>
    <row r="654" spans="1:9" x14ac:dyDescent="0.15">
      <c r="A654" s="1">
        <v>29</v>
      </c>
      <c r="B654" s="1" t="s">
        <v>296</v>
      </c>
      <c r="C654" s="1">
        <v>7</v>
      </c>
      <c r="D654" s="1" t="s">
        <v>20</v>
      </c>
      <c r="E654" s="6">
        <f>'質格差指数（労働）'!E654</f>
        <v>0.66696541314107316</v>
      </c>
      <c r="F654" s="6">
        <f>'質格差指数（労働）'!F654</f>
        <v>2.1600818155072998</v>
      </c>
      <c r="G654" s="6">
        <f>'質格差指数（労働）'!G654</f>
        <v>0.27712698279048498</v>
      </c>
      <c r="H654" s="6">
        <f>'質格差指数（労働）'!H654</f>
        <v>0.56225295562799704</v>
      </c>
      <c r="I654" s="6">
        <f>'質格差指数（労働）'!I654</f>
        <v>0.41406581834567502</v>
      </c>
    </row>
    <row r="655" spans="1:9" x14ac:dyDescent="0.15">
      <c r="A655" s="1">
        <v>29</v>
      </c>
      <c r="B655" s="1" t="s">
        <v>296</v>
      </c>
      <c r="C655" s="1">
        <v>8</v>
      </c>
      <c r="D655" s="1" t="s">
        <v>21</v>
      </c>
      <c r="E655" s="6">
        <f>'質格差指数（労働）'!E655</f>
        <v>8.0171934105964668E-2</v>
      </c>
      <c r="F655" s="6">
        <f>'質格差指数（労働）'!F655</f>
        <v>0.14804553277225599</v>
      </c>
      <c r="G655" s="6">
        <f>'質格差指数（労働）'!G655</f>
        <v>0.155039838524347</v>
      </c>
      <c r="H655" s="6">
        <f>'質格差指数（労働）'!H655</f>
        <v>0.14657973160471999</v>
      </c>
      <c r="I655" s="6">
        <f>'質格差指数（労働）'!I655</f>
        <v>0.18566259663123499</v>
      </c>
    </row>
    <row r="656" spans="1:9" x14ac:dyDescent="0.15">
      <c r="A656" s="1">
        <v>29</v>
      </c>
      <c r="B656" s="1" t="s">
        <v>297</v>
      </c>
      <c r="C656" s="1">
        <v>9</v>
      </c>
      <c r="D656" s="1" t="s">
        <v>22</v>
      </c>
      <c r="E656" s="6">
        <f>'質格差指数（労働）'!E656</f>
        <v>7.9834958715341325E-2</v>
      </c>
      <c r="F656" s="6">
        <f>'質格差指数（労働）'!F656</f>
        <v>0.116582447106315</v>
      </c>
      <c r="G656" s="6">
        <f>'質格差指数（労働）'!G656</f>
        <v>-5.8123701921432902E-2</v>
      </c>
      <c r="H656" s="6">
        <f>'質格差指数（労働）'!H656</f>
        <v>5.7815220353330003E-3</v>
      </c>
      <c r="I656" s="6">
        <f>'質格差指数（労働）'!I656</f>
        <v>0.38263645301426302</v>
      </c>
    </row>
    <row r="657" spans="1:9" x14ac:dyDescent="0.15">
      <c r="A657" s="1">
        <v>29</v>
      </c>
      <c r="B657" s="1" t="s">
        <v>296</v>
      </c>
      <c r="C657" s="1">
        <v>10</v>
      </c>
      <c r="D657" s="1" t="s">
        <v>23</v>
      </c>
      <c r="E657" s="6">
        <f>'質格差指数（労働）'!E657</f>
        <v>7.6814131756298504E-2</v>
      </c>
      <c r="F657" s="6">
        <f>'質格差指数（労働）'!F657</f>
        <v>4.5977359729792798E-2</v>
      </c>
      <c r="G657" s="6">
        <f>'質格差指数（労働）'!G657</f>
        <v>4.4273294807341997E-2</v>
      </c>
      <c r="H657" s="6">
        <f>'質格差指数（労働）'!H657</f>
        <v>5.3846218272915101E-2</v>
      </c>
      <c r="I657" s="6">
        <f>'質格差指数（労働）'!I657</f>
        <v>8.2244340214549599E-2</v>
      </c>
    </row>
    <row r="658" spans="1:9" x14ac:dyDescent="0.15">
      <c r="A658" s="1">
        <v>29</v>
      </c>
      <c r="B658" s="1" t="s">
        <v>297</v>
      </c>
      <c r="C658" s="1">
        <v>11</v>
      </c>
      <c r="D658" s="1" t="s">
        <v>24</v>
      </c>
      <c r="E658" s="6">
        <f>'質格差指数（労働）'!E658</f>
        <v>0.10265617047974435</v>
      </c>
      <c r="F658" s="6">
        <f>'質格差指数（労働）'!F658</f>
        <v>1.1603114988052899E-2</v>
      </c>
      <c r="G658" s="6">
        <f>'質格差指数（労働）'!G658</f>
        <v>2.43916839710435E-2</v>
      </c>
      <c r="H658" s="6">
        <f>'質格差指数（労働）'!H658</f>
        <v>0.108916809266055</v>
      </c>
      <c r="I658" s="6">
        <f>'質格差指数（労働）'!I658</f>
        <v>0.171357112680593</v>
      </c>
    </row>
    <row r="659" spans="1:9" x14ac:dyDescent="0.15">
      <c r="A659" s="1">
        <v>29</v>
      </c>
      <c r="B659" s="1" t="s">
        <v>296</v>
      </c>
      <c r="C659" s="1">
        <v>12</v>
      </c>
      <c r="D659" s="1" t="s">
        <v>25</v>
      </c>
      <c r="E659" s="6">
        <f>'質格差指数（労働）'!E659</f>
        <v>0.35435156596252215</v>
      </c>
      <c r="F659" s="6">
        <f>'質格差指数（労働）'!F659</f>
        <v>0.170007893962456</v>
      </c>
      <c r="G659" s="6">
        <f>'質格差指数（労働）'!G659</f>
        <v>0.18008004749293</v>
      </c>
      <c r="H659" s="6">
        <f>'質格差指数（労働）'!H659</f>
        <v>0.228794598378111</v>
      </c>
      <c r="I659" s="6">
        <f>'質格差指数（労働）'!I659</f>
        <v>0.20741965050136099</v>
      </c>
    </row>
    <row r="660" spans="1:9" x14ac:dyDescent="0.15">
      <c r="A660" s="1">
        <v>29</v>
      </c>
      <c r="B660" s="1" t="s">
        <v>296</v>
      </c>
      <c r="C660" s="1">
        <v>13</v>
      </c>
      <c r="D660" s="1" t="s">
        <v>26</v>
      </c>
      <c r="E660" s="6">
        <f>'質格差指数（労働）'!E660</f>
        <v>0.24231700498491721</v>
      </c>
      <c r="F660" s="6">
        <f>'質格差指数（労働）'!F660</f>
        <v>0.151942103103783</v>
      </c>
      <c r="G660" s="6">
        <f>'質格差指数（労働）'!G660</f>
        <v>7.6997902665537896E-2</v>
      </c>
      <c r="H660" s="6">
        <f>'質格差指数（労働）'!H660</f>
        <v>6.9968427002396805E-2</v>
      </c>
      <c r="I660" s="6">
        <f>'質格差指数（労働）'!I660</f>
        <v>0.12295144622642799</v>
      </c>
    </row>
    <row r="661" spans="1:9" x14ac:dyDescent="0.15">
      <c r="A661" s="1">
        <v>29</v>
      </c>
      <c r="B661" s="1" t="s">
        <v>296</v>
      </c>
      <c r="C661" s="1">
        <v>14</v>
      </c>
      <c r="D661" s="1" t="s">
        <v>27</v>
      </c>
      <c r="E661" s="6">
        <f>'質格差指数（労働）'!E661</f>
        <v>-7.3407753033384343E-2</v>
      </c>
      <c r="F661" s="6">
        <f>'質格差指数（労働）'!F661</f>
        <v>0.31102794419204699</v>
      </c>
      <c r="G661" s="6">
        <f>'質格差指数（労働）'!G661</f>
        <v>0.60376445466000195</v>
      </c>
      <c r="H661" s="6">
        <f>'質格差指数（労働）'!H661</f>
        <v>0.71765399068603197</v>
      </c>
      <c r="I661" s="6">
        <f>'質格差指数（労働）'!I661</f>
        <v>0.137045611842152</v>
      </c>
    </row>
    <row r="662" spans="1:9" x14ac:dyDescent="0.15">
      <c r="A662" s="1">
        <v>29</v>
      </c>
      <c r="B662" s="1" t="s">
        <v>296</v>
      </c>
      <c r="C662" s="1">
        <v>15</v>
      </c>
      <c r="D662" s="1" t="s">
        <v>28</v>
      </c>
      <c r="E662" s="6">
        <f>'質格差指数（労働）'!E662</f>
        <v>2.2779252519329496E-2</v>
      </c>
      <c r="F662" s="6">
        <f>'質格差指数（労働）'!F662</f>
        <v>-2.4156387971774201E-2</v>
      </c>
      <c r="G662" s="6">
        <f>'質格差指数（労働）'!G662</f>
        <v>-5.0107971474872698E-2</v>
      </c>
      <c r="H662" s="6">
        <f>'質格差指数（労働）'!H662</f>
        <v>-1.9068939370091902E-2</v>
      </c>
      <c r="I662" s="6">
        <f>'質格差指数（労働）'!I662</f>
        <v>2.12072111452473E-2</v>
      </c>
    </row>
    <row r="663" spans="1:9" x14ac:dyDescent="0.15">
      <c r="A663" s="1">
        <v>29</v>
      </c>
      <c r="B663" s="1" t="s">
        <v>295</v>
      </c>
      <c r="C663" s="1">
        <v>16</v>
      </c>
      <c r="D663" s="1" t="s">
        <v>11</v>
      </c>
      <c r="E663" s="6">
        <f>'質格差指数（労働）'!E663</f>
        <v>7.9898858931776812E-2</v>
      </c>
      <c r="F663" s="6">
        <f>'質格差指数（労働）'!F663</f>
        <v>5.0314800729931101E-2</v>
      </c>
      <c r="G663" s="6">
        <f>'質格差指数（労働）'!G663</f>
        <v>2.97274141461581E-2</v>
      </c>
      <c r="H663" s="6">
        <f>'質格差指数（労働）'!H663</f>
        <v>1.5395553161260799E-2</v>
      </c>
      <c r="I663" s="6">
        <f>'質格差指数（労働）'!I663</f>
        <v>3.2418615365432203E-2</v>
      </c>
    </row>
    <row r="664" spans="1:9" x14ac:dyDescent="0.15">
      <c r="A664" s="1">
        <v>29</v>
      </c>
      <c r="B664" s="1" t="s">
        <v>295</v>
      </c>
      <c r="C664" s="1">
        <v>17</v>
      </c>
      <c r="D664" s="1" t="s">
        <v>12</v>
      </c>
      <c r="E664" s="6">
        <f>'質格差指数（労働）'!E664</f>
        <v>3.7469616575959375E-2</v>
      </c>
      <c r="F664" s="6">
        <f>'質格差指数（労働）'!F664</f>
        <v>3.1297795695651699E-2</v>
      </c>
      <c r="G664" s="6">
        <f>'質格差指数（労働）'!G664</f>
        <v>2.9160883020585799E-2</v>
      </c>
      <c r="H664" s="6">
        <f>'質格差指数（労働）'!H664</f>
        <v>6.9790744778509606E-2</v>
      </c>
      <c r="I664" s="6">
        <f>'質格差指数（労働）'!I664</f>
        <v>4.8910664409148499E-2</v>
      </c>
    </row>
    <row r="665" spans="1:9" x14ac:dyDescent="0.15">
      <c r="A665" s="1">
        <v>29</v>
      </c>
      <c r="B665" s="1" t="s">
        <v>295</v>
      </c>
      <c r="C665" s="1">
        <v>18</v>
      </c>
      <c r="D665" s="1" t="s">
        <v>13</v>
      </c>
      <c r="E665" s="6">
        <f>'質格差指数（労働）'!E665</f>
        <v>0.12044001446607498</v>
      </c>
      <c r="F665" s="6">
        <f>'質格差指数（労働）'!F665</f>
        <v>-6.2965540540092499E-2</v>
      </c>
      <c r="G665" s="6">
        <f>'質格差指数（労働）'!G665</f>
        <v>-6.0492610576220497E-2</v>
      </c>
      <c r="H665" s="6">
        <f>'質格差指数（労働）'!H665</f>
        <v>-2.2244638335266E-2</v>
      </c>
      <c r="I665" s="6">
        <f>'質格差指数（労働）'!I665</f>
        <v>2.1797768308358299E-2</v>
      </c>
    </row>
    <row r="666" spans="1:9" x14ac:dyDescent="0.15">
      <c r="A666" s="1">
        <v>29</v>
      </c>
      <c r="B666" s="1" t="s">
        <v>295</v>
      </c>
      <c r="C666" s="1">
        <v>19</v>
      </c>
      <c r="D666" s="1" t="s">
        <v>14</v>
      </c>
      <c r="E666" s="6">
        <f>'質格差指数（労働）'!E666</f>
        <v>3.9785590114078367E-2</v>
      </c>
      <c r="F666" s="6">
        <f>'質格差指数（労働）'!F666</f>
        <v>-4.1124441135309596E-3</v>
      </c>
      <c r="G666" s="6">
        <f>'質格差指数（労働）'!G666</f>
        <v>1.86193286505697E-2</v>
      </c>
      <c r="H666" s="6">
        <f>'質格差指数（労働）'!H666</f>
        <v>7.5267040349401598E-2</v>
      </c>
      <c r="I666" s="6">
        <f>'質格差指数（労働）'!I666</f>
        <v>3.9079844922211303E-2</v>
      </c>
    </row>
    <row r="667" spans="1:9" x14ac:dyDescent="0.15">
      <c r="A667" s="1">
        <v>29</v>
      </c>
      <c r="B667" s="1" t="s">
        <v>298</v>
      </c>
      <c r="C667" s="1">
        <v>20</v>
      </c>
      <c r="D667" s="1" t="s">
        <v>15</v>
      </c>
      <c r="E667" s="6">
        <f>'質格差指数（労働）'!E667</f>
        <v>0.3345878350283808</v>
      </c>
      <c r="F667" s="6">
        <f>'質格差指数（労働）'!F667</f>
        <v>4.9847072489133198E-2</v>
      </c>
      <c r="G667" s="6">
        <f>'質格差指数（労働）'!G667</f>
        <v>2.0280843422677299E-2</v>
      </c>
      <c r="H667" s="6">
        <f>'質格差指数（労働）'!H667</f>
        <v>-2.7475397942744201E-2</v>
      </c>
      <c r="I667" s="6">
        <f>'質格差指数（労働）'!I667</f>
        <v>4.0907808253042202E-2</v>
      </c>
    </row>
    <row r="668" spans="1:9" x14ac:dyDescent="0.15">
      <c r="A668" s="1">
        <v>29</v>
      </c>
      <c r="B668" s="1" t="s">
        <v>295</v>
      </c>
      <c r="C668" s="1">
        <v>21</v>
      </c>
      <c r="D668" s="1" t="s">
        <v>16</v>
      </c>
      <c r="E668" s="6">
        <f>'質格差指数（労働）'!E668</f>
        <v>3.9473950676853269E-2</v>
      </c>
      <c r="F668" s="6">
        <f>'質格差指数（労働）'!F668</f>
        <v>2.92047193589937E-2</v>
      </c>
      <c r="G668" s="6">
        <f>'質格差指数（労働）'!G668</f>
        <v>1.37328494387257E-3</v>
      </c>
      <c r="H668" s="6">
        <f>'質格差指数（労働）'!H668</f>
        <v>1.0718498701817099E-2</v>
      </c>
      <c r="I668" s="6">
        <f>'質格差指数（労働）'!I668</f>
        <v>4.6475530749246798E-2</v>
      </c>
    </row>
    <row r="669" spans="1:9" x14ac:dyDescent="0.15">
      <c r="A669" s="1">
        <v>29</v>
      </c>
      <c r="B669" s="1" t="s">
        <v>149</v>
      </c>
      <c r="C669" s="1">
        <v>22</v>
      </c>
      <c r="D669" s="1" t="s">
        <v>8</v>
      </c>
      <c r="E669" s="6">
        <f>'質格差指数（労働）'!E669</f>
        <v>0.12348751546837566</v>
      </c>
      <c r="F669" s="6">
        <f>'質格差指数（労働）'!F669</f>
        <v>4.8420076999995398E-2</v>
      </c>
      <c r="G669" s="6">
        <f>'質格差指数（労働）'!G669</f>
        <v>2.5749002514578199E-2</v>
      </c>
      <c r="H669" s="6">
        <f>'質格差指数（労働）'!H669</f>
        <v>5.2194219971774501E-2</v>
      </c>
      <c r="I669" s="6">
        <f>'質格差指数（労働）'!I669</f>
        <v>6.7804581210824805E-2</v>
      </c>
    </row>
    <row r="670" spans="1:9" x14ac:dyDescent="0.15">
      <c r="A670" s="1">
        <v>29</v>
      </c>
      <c r="B670" s="1" t="s">
        <v>149</v>
      </c>
      <c r="C670" s="1">
        <v>23</v>
      </c>
      <c r="D670" s="1" t="s">
        <v>29</v>
      </c>
      <c r="E670" s="6">
        <f>'質格差指数（労働）'!E670</f>
        <v>5.3703994114050781E-2</v>
      </c>
      <c r="F670" s="6">
        <f>'質格差指数（労働）'!F670</f>
        <v>1.05113726116116E-2</v>
      </c>
      <c r="G670" s="6">
        <f>'質格差指数（労働）'!G670</f>
        <v>3.62666041346568E-2</v>
      </c>
      <c r="H670" s="6">
        <f>'質格差指数（労働）'!H670</f>
        <v>6.4386371787457999E-2</v>
      </c>
      <c r="I670" s="6">
        <f>'質格差指数（労働）'!I670</f>
        <v>7.2912994955852295E-2</v>
      </c>
    </row>
    <row r="671" spans="1:9" x14ac:dyDescent="0.15">
      <c r="A671" s="1">
        <v>30</v>
      </c>
      <c r="B671" s="1" t="s">
        <v>299</v>
      </c>
      <c r="C671" s="1">
        <v>1</v>
      </c>
      <c r="D671" s="1" t="s">
        <v>9</v>
      </c>
      <c r="E671" s="6">
        <f>'質格差指数（労働）'!E671</f>
        <v>0.32483409808436925</v>
      </c>
      <c r="F671" s="6">
        <f>'質格差指数（労働）'!F671</f>
        <v>0.137654077492355</v>
      </c>
      <c r="G671" s="6">
        <f>'質格差指数（労働）'!G671</f>
        <v>5.6916973364078E-2</v>
      </c>
      <c r="H671" s="6">
        <f>'質格差指数（労働）'!H671</f>
        <v>-5.0320918619372199E-2</v>
      </c>
      <c r="I671" s="6">
        <f>'質格差指数（労働）'!I671</f>
        <v>-0.15442307446534101</v>
      </c>
    </row>
    <row r="672" spans="1:9" x14ac:dyDescent="0.15">
      <c r="A672" s="1">
        <v>30</v>
      </c>
      <c r="B672" s="1" t="s">
        <v>299</v>
      </c>
      <c r="C672" s="1">
        <v>2</v>
      </c>
      <c r="D672" s="1" t="s">
        <v>10</v>
      </c>
      <c r="E672" s="6">
        <f>'質格差指数（労働）'!E672</f>
        <v>0.10999709454302731</v>
      </c>
      <c r="F672" s="6">
        <f>'質格差指数（労働）'!F672</f>
        <v>0.40943095309664901</v>
      </c>
      <c r="G672" s="6">
        <f>'質格差指数（労働）'!G672</f>
        <v>1.2200799034894101</v>
      </c>
      <c r="H672" s="6">
        <f>'質格差指数（労働）'!H672</f>
        <v>1.7980396823334299</v>
      </c>
      <c r="I672" s="6">
        <f>'質格差指数（労働）'!I672</f>
        <v>2.5235010199383798</v>
      </c>
    </row>
    <row r="673" spans="1:9" x14ac:dyDescent="0.15">
      <c r="A673" s="1">
        <v>30</v>
      </c>
      <c r="B673" s="1" t="s">
        <v>300</v>
      </c>
      <c r="C673" s="1">
        <v>3</v>
      </c>
      <c r="D673" s="1" t="s">
        <v>17</v>
      </c>
      <c r="E673" s="6">
        <f>'質格差指数（労働）'!E673</f>
        <v>-4.239090265964645E-2</v>
      </c>
      <c r="F673" s="6">
        <f>'質格差指数（労働）'!F673</f>
        <v>1.11465646736207E-2</v>
      </c>
      <c r="G673" s="6">
        <f>'質格差指数（労働）'!G673</f>
        <v>-3.9388387008294501E-3</v>
      </c>
      <c r="H673" s="6">
        <f>'質格差指数（労働）'!H673</f>
        <v>2.8696244291661101E-2</v>
      </c>
      <c r="I673" s="6">
        <f>'質格差指数（労働）'!I673</f>
        <v>2.62624803614353E-2</v>
      </c>
    </row>
    <row r="674" spans="1:9" x14ac:dyDescent="0.15">
      <c r="A674" s="1">
        <v>30</v>
      </c>
      <c r="B674" s="1" t="s">
        <v>300</v>
      </c>
      <c r="C674" s="1">
        <v>4</v>
      </c>
      <c r="D674" s="1" t="s">
        <v>18</v>
      </c>
      <c r="E674" s="6">
        <f>'質格差指数（労働）'!E674</f>
        <v>0.21504636299268276</v>
      </c>
      <c r="F674" s="6">
        <f>'質格差指数（労働）'!F674</f>
        <v>0.157827104765354</v>
      </c>
      <c r="G674" s="6">
        <f>'質格差指数（労働）'!G674</f>
        <v>0.156328536421104</v>
      </c>
      <c r="H674" s="6">
        <f>'質格差指数（労働）'!H674</f>
        <v>0.13358682630997201</v>
      </c>
      <c r="I674" s="6">
        <f>'質格差指数（労働）'!I674</f>
        <v>0.143358432284382</v>
      </c>
    </row>
    <row r="675" spans="1:9" x14ac:dyDescent="0.15">
      <c r="A675" s="1">
        <v>30</v>
      </c>
      <c r="B675" s="1" t="s">
        <v>300</v>
      </c>
      <c r="C675" s="1">
        <v>5</v>
      </c>
      <c r="D675" s="1" t="s">
        <v>19</v>
      </c>
      <c r="E675" s="6">
        <f>'質格差指数（労働）'!E675</f>
        <v>0.10031695089000786</v>
      </c>
      <c r="F675" s="6">
        <f>'質格差指数（労働）'!F675</f>
        <v>0.14669751487972199</v>
      </c>
      <c r="G675" s="6">
        <f>'質格差指数（労働）'!G675</f>
        <v>0.16217723976194001</v>
      </c>
      <c r="H675" s="6">
        <f>'質格差指数（労働）'!H675</f>
        <v>0.20667192893560801</v>
      </c>
      <c r="I675" s="6">
        <f>'質格差指数（労働）'!I675</f>
        <v>0.35061307923014401</v>
      </c>
    </row>
    <row r="676" spans="1:9" x14ac:dyDescent="0.15">
      <c r="A676" s="1">
        <v>30</v>
      </c>
      <c r="B676" s="1" t="s">
        <v>300</v>
      </c>
      <c r="C676" s="1">
        <v>6</v>
      </c>
      <c r="D676" s="1" t="s">
        <v>3</v>
      </c>
      <c r="E676" s="6">
        <f>'質格差指数（労働）'!E676</f>
        <v>6.1256149843591359E-2</v>
      </c>
      <c r="F676" s="6">
        <f>'質格差指数（労働）'!F676</f>
        <v>-0.113903899645277</v>
      </c>
      <c r="G676" s="6">
        <f>'質格差指数（労働）'!G676</f>
        <v>-1.0665008076949801E-2</v>
      </c>
      <c r="H676" s="6">
        <f>'質格差指数（労働）'!H676</f>
        <v>-4.8600317626028696E-3</v>
      </c>
      <c r="I676" s="6">
        <f>'質格差指数（労働）'!I676</f>
        <v>-2.62725933292276E-2</v>
      </c>
    </row>
    <row r="677" spans="1:9" x14ac:dyDescent="0.15">
      <c r="A677" s="1">
        <v>30</v>
      </c>
      <c r="B677" s="1" t="s">
        <v>301</v>
      </c>
      <c r="C677" s="1">
        <v>7</v>
      </c>
      <c r="D677" s="1" t="s">
        <v>20</v>
      </c>
      <c r="E677" s="6">
        <f>'質格差指数（労働）'!E677</f>
        <v>-0.21567288438098897</v>
      </c>
      <c r="F677" s="6">
        <f>'質格差指数（労働）'!F677</f>
        <v>-1.04541699634214</v>
      </c>
      <c r="G677" s="6">
        <f>'質格差指数（労働）'!G677</f>
        <v>-0.73408473517343198</v>
      </c>
      <c r="H677" s="6">
        <f>'質格差指数（労働）'!H677</f>
        <v>-0.64353544265032703</v>
      </c>
      <c r="I677" s="6">
        <f>'質格差指数（労働）'!I677</f>
        <v>-0.87574613567802095</v>
      </c>
    </row>
    <row r="678" spans="1:9" x14ac:dyDescent="0.15">
      <c r="A678" s="1">
        <v>30</v>
      </c>
      <c r="B678" s="1" t="s">
        <v>300</v>
      </c>
      <c r="C678" s="1">
        <v>8</v>
      </c>
      <c r="D678" s="1" t="s">
        <v>21</v>
      </c>
      <c r="E678" s="6">
        <f>'質格差指数（労働）'!E678</f>
        <v>4.2780875717126576E-2</v>
      </c>
      <c r="F678" s="6">
        <f>'質格差指数（労働）'!F678</f>
        <v>0.121794922378411</v>
      </c>
      <c r="G678" s="6">
        <f>'質格差指数（労働）'!G678</f>
        <v>0.18305422532150101</v>
      </c>
      <c r="H678" s="6">
        <f>'質格差指数（労働）'!H678</f>
        <v>0.16866420370648</v>
      </c>
      <c r="I678" s="6">
        <f>'質格差指数（労働）'!I678</f>
        <v>0.30223195024585298</v>
      </c>
    </row>
    <row r="679" spans="1:9" x14ac:dyDescent="0.15">
      <c r="A679" s="1">
        <v>30</v>
      </c>
      <c r="B679" s="1" t="s">
        <v>300</v>
      </c>
      <c r="C679" s="1">
        <v>9</v>
      </c>
      <c r="D679" s="1" t="s">
        <v>22</v>
      </c>
      <c r="E679" s="6">
        <f>'質格差指数（労働）'!E679</f>
        <v>1.5437540005144102E-2</v>
      </c>
      <c r="F679" s="6">
        <f>'質格差指数（労働）'!F679</f>
        <v>2.3066862966739501E-2</v>
      </c>
      <c r="G679" s="6">
        <f>'質格差指数（労働）'!G679</f>
        <v>0.120771969929017</v>
      </c>
      <c r="H679" s="6">
        <f>'質格差指数（労働）'!H679</f>
        <v>8.2772048705518395E-2</v>
      </c>
      <c r="I679" s="6">
        <f>'質格差指数（労働）'!I679</f>
        <v>8.5505055361117192E-3</v>
      </c>
    </row>
    <row r="680" spans="1:9" x14ac:dyDescent="0.15">
      <c r="A680" s="1">
        <v>30</v>
      </c>
      <c r="B680" s="1" t="s">
        <v>300</v>
      </c>
      <c r="C680" s="1">
        <v>10</v>
      </c>
      <c r="D680" s="1" t="s">
        <v>23</v>
      </c>
      <c r="E680" s="6">
        <f>'質格差指数（労働）'!E680</f>
        <v>5.803722864353987E-2</v>
      </c>
      <c r="F680" s="6">
        <f>'質格差指数（労働）'!F680</f>
        <v>6.6272292628219195E-2</v>
      </c>
      <c r="G680" s="6">
        <f>'質格差指数（労働）'!G680</f>
        <v>5.2340712027905002E-2</v>
      </c>
      <c r="H680" s="6">
        <f>'質格差指数（労働）'!H680</f>
        <v>4.4661625383624899E-2</v>
      </c>
      <c r="I680" s="6">
        <f>'質格差指数（労働）'!I680</f>
        <v>5.6864778165725403E-2</v>
      </c>
    </row>
    <row r="681" spans="1:9" x14ac:dyDescent="0.15">
      <c r="A681" s="1">
        <v>30</v>
      </c>
      <c r="B681" s="1" t="s">
        <v>300</v>
      </c>
      <c r="C681" s="1">
        <v>11</v>
      </c>
      <c r="D681" s="1" t="s">
        <v>24</v>
      </c>
      <c r="E681" s="6">
        <f>'質格差指数（労働）'!E681</f>
        <v>7.2092093268046484E-2</v>
      </c>
      <c r="F681" s="6">
        <f>'質格差指数（労働）'!F681</f>
        <v>7.1040493505903801E-2</v>
      </c>
      <c r="G681" s="6">
        <f>'質格差指数（労働）'!G681</f>
        <v>2.12439123217565E-2</v>
      </c>
      <c r="H681" s="6">
        <f>'質格差指数（労働）'!H681</f>
        <v>6.6475418635195196E-2</v>
      </c>
      <c r="I681" s="6">
        <f>'質格差指数（労働）'!I681</f>
        <v>9.0760981952797803E-2</v>
      </c>
    </row>
    <row r="682" spans="1:9" x14ac:dyDescent="0.15">
      <c r="A682" s="1">
        <v>30</v>
      </c>
      <c r="B682" s="1" t="s">
        <v>300</v>
      </c>
      <c r="C682" s="1">
        <v>12</v>
      </c>
      <c r="D682" s="1" t="s">
        <v>25</v>
      </c>
      <c r="E682" s="6">
        <f>'質格差指数（労働）'!E682</f>
        <v>0.25959007745558416</v>
      </c>
      <c r="F682" s="6">
        <f>'質格差指数（労働）'!F682</f>
        <v>0.37104268713885802</v>
      </c>
      <c r="G682" s="6">
        <f>'質格差指数（労働）'!G682</f>
        <v>0.229118626153995</v>
      </c>
      <c r="H682" s="6">
        <f>'質格差指数（労働）'!H682</f>
        <v>6.7882994543003894E-2</v>
      </c>
      <c r="I682" s="6">
        <f>'質格差指数（労働）'!I682</f>
        <v>0.176625911551506</v>
      </c>
    </row>
    <row r="683" spans="1:9" x14ac:dyDescent="0.15">
      <c r="A683" s="1">
        <v>30</v>
      </c>
      <c r="B683" s="1" t="s">
        <v>300</v>
      </c>
      <c r="C683" s="1">
        <v>13</v>
      </c>
      <c r="D683" s="1" t="s">
        <v>26</v>
      </c>
      <c r="E683" s="6">
        <f>'質格差指数（労働）'!E683</f>
        <v>6.5772773408218924E-2</v>
      </c>
      <c r="F683" s="6">
        <f>'質格差指数（労働）'!F683</f>
        <v>0.119617483418203</v>
      </c>
      <c r="G683" s="6">
        <f>'質格差指数（労働）'!G683</f>
        <v>0.26381524280242402</v>
      </c>
      <c r="H683" s="6">
        <f>'質格差指数（労働）'!H683</f>
        <v>0.40867723905263598</v>
      </c>
      <c r="I683" s="6">
        <f>'質格差指数（労働）'!I683</f>
        <v>0.34915177350446602</v>
      </c>
    </row>
    <row r="684" spans="1:9" x14ac:dyDescent="0.15">
      <c r="A684" s="1">
        <v>30</v>
      </c>
      <c r="B684" s="1" t="s">
        <v>300</v>
      </c>
      <c r="C684" s="1">
        <v>14</v>
      </c>
      <c r="D684" s="1" t="s">
        <v>27</v>
      </c>
      <c r="E684" s="6">
        <f>'質格差指数（労働）'!E684</f>
        <v>-0.24750425010869637</v>
      </c>
      <c r="F684" s="6">
        <f>'質格差指数（労働）'!F684</f>
        <v>0.116681351953436</v>
      </c>
      <c r="G684" s="6">
        <f>'質格差指数（労働）'!G684</f>
        <v>1.14468501146612E-2</v>
      </c>
      <c r="H684" s="6">
        <f>'質格差指数（労働）'!H684</f>
        <v>-0.11203624926611599</v>
      </c>
      <c r="I684" s="6">
        <f>'質格差指数（労働）'!I684</f>
        <v>0.12672564076694801</v>
      </c>
    </row>
    <row r="685" spans="1:9" x14ac:dyDescent="0.15">
      <c r="A685" s="1">
        <v>30</v>
      </c>
      <c r="B685" s="1" t="s">
        <v>300</v>
      </c>
      <c r="C685" s="1">
        <v>15</v>
      </c>
      <c r="D685" s="1" t="s">
        <v>28</v>
      </c>
      <c r="E685" s="6">
        <f>'質格差指数（労働）'!E685</f>
        <v>-2.4888291918372038E-3</v>
      </c>
      <c r="F685" s="6">
        <f>'質格差指数（労働）'!F685</f>
        <v>-2.0003415666950901E-2</v>
      </c>
      <c r="G685" s="6">
        <f>'質格差指数（労働）'!G685</f>
        <v>-4.2501852349358001E-2</v>
      </c>
      <c r="H685" s="6">
        <f>'質格差指数（労働）'!H685</f>
        <v>-4.2591659790290802E-2</v>
      </c>
      <c r="I685" s="6">
        <f>'質格差指数（労働）'!I685</f>
        <v>-1.46438551494865E-2</v>
      </c>
    </row>
    <row r="686" spans="1:9" x14ac:dyDescent="0.15">
      <c r="A686" s="1">
        <v>30</v>
      </c>
      <c r="B686" s="1" t="s">
        <v>299</v>
      </c>
      <c r="C686" s="1">
        <v>16</v>
      </c>
      <c r="D686" s="1" t="s">
        <v>11</v>
      </c>
      <c r="E686" s="6">
        <f>'質格差指数（労働）'!E686</f>
        <v>3.9829956836801794E-2</v>
      </c>
      <c r="F686" s="6">
        <f>'質格差指数（労働）'!F686</f>
        <v>3.0293959254097499E-2</v>
      </c>
      <c r="G686" s="6">
        <f>'質格差指数（労働）'!G686</f>
        <v>3.49596665176832E-3</v>
      </c>
      <c r="H686" s="6">
        <f>'質格差指数（労働）'!H686</f>
        <v>9.2193655414429792E-3</v>
      </c>
      <c r="I686" s="6">
        <f>'質格差指数（労働）'!I686</f>
        <v>1.1516549775267899E-2</v>
      </c>
    </row>
    <row r="687" spans="1:9" x14ac:dyDescent="0.15">
      <c r="A687" s="1">
        <v>30</v>
      </c>
      <c r="B687" s="1" t="s">
        <v>299</v>
      </c>
      <c r="C687" s="1">
        <v>17</v>
      </c>
      <c r="D687" s="1" t="s">
        <v>12</v>
      </c>
      <c r="E687" s="6">
        <f>'質格差指数（労働）'!E687</f>
        <v>-2.6929311793691665E-2</v>
      </c>
      <c r="F687" s="6">
        <f>'質格差指数（労働）'!F687</f>
        <v>5.3909799905977197E-2</v>
      </c>
      <c r="G687" s="6">
        <f>'質格差指数（労働）'!G687</f>
        <v>7.28628848450939E-2</v>
      </c>
      <c r="H687" s="6">
        <f>'質格差指数（労働）'!H687</f>
        <v>5.9851646295106101E-2</v>
      </c>
      <c r="I687" s="6">
        <f>'質格差指数（労働）'!I687</f>
        <v>4.2543299960326998E-2</v>
      </c>
    </row>
    <row r="688" spans="1:9" x14ac:dyDescent="0.15">
      <c r="A688" s="1">
        <v>30</v>
      </c>
      <c r="B688" s="1" t="s">
        <v>299</v>
      </c>
      <c r="C688" s="1">
        <v>18</v>
      </c>
      <c r="D688" s="1" t="s">
        <v>13</v>
      </c>
      <c r="E688" s="6">
        <f>'質格差指数（労働）'!E688</f>
        <v>-4.5315927964222333E-2</v>
      </c>
      <c r="F688" s="6">
        <f>'質格差指数（労働）'!F688</f>
        <v>-7.5475303839814906E-2</v>
      </c>
      <c r="G688" s="6">
        <f>'質格差指数（労働）'!G688</f>
        <v>-7.9650680573413096E-2</v>
      </c>
      <c r="H688" s="6">
        <f>'質格差指数（労働）'!H688</f>
        <v>-7.3722906949119496E-2</v>
      </c>
      <c r="I688" s="6">
        <f>'質格差指数（労働）'!I688</f>
        <v>-5.8882778699824598E-2</v>
      </c>
    </row>
    <row r="689" spans="1:9" x14ac:dyDescent="0.15">
      <c r="A689" s="1">
        <v>30</v>
      </c>
      <c r="B689" s="1" t="s">
        <v>299</v>
      </c>
      <c r="C689" s="1">
        <v>19</v>
      </c>
      <c r="D689" s="1" t="s">
        <v>14</v>
      </c>
      <c r="E689" s="6">
        <f>'質格差指数（労働）'!E689</f>
        <v>7.8395687221557014E-3</v>
      </c>
      <c r="F689" s="6">
        <f>'質格差指数（労働）'!F689</f>
        <v>3.7459531569636599E-2</v>
      </c>
      <c r="G689" s="6">
        <f>'質格差指数（労働）'!G689</f>
        <v>7.1880350560557499E-2</v>
      </c>
      <c r="H689" s="6">
        <f>'質格差指数（労働）'!H689</f>
        <v>7.6522321087301698E-2</v>
      </c>
      <c r="I689" s="6">
        <f>'質格差指数（労働）'!I689</f>
        <v>5.54654146772263E-2</v>
      </c>
    </row>
    <row r="690" spans="1:9" x14ac:dyDescent="0.15">
      <c r="A690" s="1">
        <v>30</v>
      </c>
      <c r="B690" s="1" t="s">
        <v>299</v>
      </c>
      <c r="C690" s="1">
        <v>20</v>
      </c>
      <c r="D690" s="1" t="s">
        <v>15</v>
      </c>
      <c r="E690" s="6">
        <f>'質格差指数（労働）'!E690</f>
        <v>-7.7704132043280957E-2</v>
      </c>
      <c r="F690" s="6">
        <f>'質格差指数（労働）'!F690</f>
        <v>2.23973412537871E-2</v>
      </c>
      <c r="G690" s="6">
        <f>'質格差指数（労働）'!G690</f>
        <v>2.6184798603542399E-2</v>
      </c>
      <c r="H690" s="6">
        <f>'質格差指数（労働）'!H690</f>
        <v>0.114247899497082</v>
      </c>
      <c r="I690" s="6">
        <f>'質格差指数（労働）'!I690</f>
        <v>4.1774660876259098E-2</v>
      </c>
    </row>
    <row r="691" spans="1:9" x14ac:dyDescent="0.15">
      <c r="A691" s="1">
        <v>30</v>
      </c>
      <c r="B691" s="1" t="s">
        <v>299</v>
      </c>
      <c r="C691" s="1">
        <v>21</v>
      </c>
      <c r="D691" s="1" t="s">
        <v>16</v>
      </c>
      <c r="E691" s="6">
        <f>'質格差指数（労働）'!E691</f>
        <v>1.9704337790234581E-2</v>
      </c>
      <c r="F691" s="6">
        <f>'質格差指数（労働）'!F691</f>
        <v>2.8885743828433098E-2</v>
      </c>
      <c r="G691" s="6">
        <f>'質格差指数（労働）'!G691</f>
        <v>3.0806598778952098E-2</v>
      </c>
      <c r="H691" s="6">
        <f>'質格差指数（労働）'!H691</f>
        <v>2.74477674051181E-2</v>
      </c>
      <c r="I691" s="6">
        <f>'質格差指数（労働）'!I691</f>
        <v>4.2675020711034503E-2</v>
      </c>
    </row>
    <row r="692" spans="1:9" x14ac:dyDescent="0.15">
      <c r="A692" s="1">
        <v>30</v>
      </c>
      <c r="B692" s="1" t="s">
        <v>155</v>
      </c>
      <c r="C692" s="1">
        <v>22</v>
      </c>
      <c r="D692" s="1" t="s">
        <v>8</v>
      </c>
      <c r="E692" s="6">
        <f>'質格差指数（労働）'!E692</f>
        <v>-2.1663501554749571E-2</v>
      </c>
      <c r="F692" s="6">
        <f>'質格差指数（労働）'!F692</f>
        <v>-2.5780073323247499E-2</v>
      </c>
      <c r="G692" s="6">
        <f>'質格差指数（労働）'!G692</f>
        <v>-3.4670110724615899E-2</v>
      </c>
      <c r="H692" s="6">
        <f>'質格差指数（労働）'!H692</f>
        <v>-4.0861688695253799E-2</v>
      </c>
      <c r="I692" s="6">
        <f>'質格差指数（労働）'!I692</f>
        <v>-2.55649031989152E-2</v>
      </c>
    </row>
    <row r="693" spans="1:9" x14ac:dyDescent="0.15">
      <c r="A693" s="1">
        <v>30</v>
      </c>
      <c r="B693" s="1" t="s">
        <v>155</v>
      </c>
      <c r="C693" s="1">
        <v>23</v>
      </c>
      <c r="D693" s="1" t="s">
        <v>29</v>
      </c>
      <c r="E693" s="6">
        <f>'質格差指数（労働）'!E693</f>
        <v>1.0761248436638719E-2</v>
      </c>
      <c r="F693" s="6">
        <f>'質格差指数（労働）'!F693</f>
        <v>2.4147056290269E-2</v>
      </c>
      <c r="G693" s="6">
        <f>'質格差指数（労働）'!G693</f>
        <v>2.9700987954229902E-2</v>
      </c>
      <c r="H693" s="6">
        <f>'質格差指数（労働）'!H693</f>
        <v>3.3219100842171202E-2</v>
      </c>
      <c r="I693" s="6">
        <f>'質格差指数（労働）'!I693</f>
        <v>1.51521079418849E-2</v>
      </c>
    </row>
    <row r="694" spans="1:9" x14ac:dyDescent="0.15">
      <c r="A694" s="1">
        <v>31</v>
      </c>
      <c r="B694" s="1" t="s">
        <v>302</v>
      </c>
      <c r="C694" s="1">
        <v>1</v>
      </c>
      <c r="D694" s="1" t="s">
        <v>9</v>
      </c>
      <c r="E694" s="6">
        <f>'質格差指数（労働）'!E694</f>
        <v>0.14403981533842489</v>
      </c>
      <c r="F694" s="6">
        <f>'質格差指数（労働）'!F694</f>
        <v>9.1396579184258406E-2</v>
      </c>
      <c r="G694" s="6">
        <f>'質格差指数（労働）'!G694</f>
        <v>7.8701339346808896E-2</v>
      </c>
      <c r="H694" s="6">
        <f>'質格差指数（労働）'!H694</f>
        <v>5.1213322809873701E-2</v>
      </c>
      <c r="I694" s="6">
        <f>'質格差指数（労働）'!I694</f>
        <v>2.5472990452874499E-2</v>
      </c>
    </row>
    <row r="695" spans="1:9" x14ac:dyDescent="0.15">
      <c r="A695" s="1">
        <v>31</v>
      </c>
      <c r="B695" s="1" t="s">
        <v>302</v>
      </c>
      <c r="C695" s="1">
        <v>2</v>
      </c>
      <c r="D695" s="1" t="s">
        <v>10</v>
      </c>
      <c r="E695" s="6">
        <f>'質格差指数（労働）'!E695</f>
        <v>0.1060300449049565</v>
      </c>
      <c r="F695" s="6">
        <f>'質格差指数（労働）'!F695</f>
        <v>0.25786336661744302</v>
      </c>
      <c r="G695" s="6">
        <f>'質格差指数（労働）'!G695</f>
        <v>0.56193174963410197</v>
      </c>
      <c r="H695" s="6">
        <f>'質格差指数（労働）'!H695</f>
        <v>0.59664629187066598</v>
      </c>
      <c r="I695" s="6">
        <f>'質格差指数（労働）'!I695</f>
        <v>1.1373503570299901</v>
      </c>
    </row>
    <row r="696" spans="1:9" x14ac:dyDescent="0.15">
      <c r="A696" s="1">
        <v>31</v>
      </c>
      <c r="B696" s="1" t="s">
        <v>303</v>
      </c>
      <c r="C696" s="1">
        <v>3</v>
      </c>
      <c r="D696" s="1" t="s">
        <v>17</v>
      </c>
      <c r="E696" s="6">
        <f>'質格差指数（労働）'!E696</f>
        <v>-4.9814562662612704E-3</v>
      </c>
      <c r="F696" s="6">
        <f>'質格差指数（労働）'!F696</f>
        <v>-1.53439009189735E-2</v>
      </c>
      <c r="G696" s="6">
        <f>'質格差指数（労働）'!G696</f>
        <v>3.2364884973511497E-2</v>
      </c>
      <c r="H696" s="6">
        <f>'質格差指数（労働）'!H696</f>
        <v>4.8257317165933802E-2</v>
      </c>
      <c r="I696" s="6">
        <f>'質格差指数（労働）'!I696</f>
        <v>8.4804842943829298E-2</v>
      </c>
    </row>
    <row r="697" spans="1:9" x14ac:dyDescent="0.15">
      <c r="A697" s="1">
        <v>31</v>
      </c>
      <c r="B697" s="1" t="s">
        <v>303</v>
      </c>
      <c r="C697" s="1">
        <v>4</v>
      </c>
      <c r="D697" s="1" t="s">
        <v>18</v>
      </c>
      <c r="E697" s="6">
        <f>'質格差指数（労働）'!E697</f>
        <v>3.5895543608670713E-2</v>
      </c>
      <c r="F697" s="6">
        <f>'質格差指数（労働）'!F697</f>
        <v>8.3281561243555804E-2</v>
      </c>
      <c r="G697" s="6">
        <f>'質格差指数（労働）'!G697</f>
        <v>9.9049331099716101E-2</v>
      </c>
      <c r="H697" s="6">
        <f>'質格差指数（労働）'!H697</f>
        <v>0.107319099462512</v>
      </c>
      <c r="I697" s="6">
        <f>'質格差指数（労働）'!I697</f>
        <v>0.20794115570074401</v>
      </c>
    </row>
    <row r="698" spans="1:9" x14ac:dyDescent="0.15">
      <c r="A698" s="1">
        <v>31</v>
      </c>
      <c r="B698" s="1" t="s">
        <v>303</v>
      </c>
      <c r="C698" s="1">
        <v>5</v>
      </c>
      <c r="D698" s="1" t="s">
        <v>19</v>
      </c>
      <c r="E698" s="6">
        <f>'質格差指数（労働）'!E698</f>
        <v>2.5878695600801999E-2</v>
      </c>
      <c r="F698" s="6">
        <f>'質格差指数（労働）'!F698</f>
        <v>2.0825534660549601E-2</v>
      </c>
      <c r="G698" s="6">
        <f>'質格差指数（労働）'!G698</f>
        <v>6.04821763857935E-2</v>
      </c>
      <c r="H698" s="6">
        <f>'質格差指数（労働）'!H698</f>
        <v>0.144308277650775</v>
      </c>
      <c r="I698" s="6">
        <f>'質格差指数（労働）'!I698</f>
        <v>7.5416400611649906E-2</v>
      </c>
    </row>
    <row r="699" spans="1:9" x14ac:dyDescent="0.15">
      <c r="A699" s="1">
        <v>31</v>
      </c>
      <c r="B699" s="1" t="s">
        <v>303</v>
      </c>
      <c r="C699" s="1">
        <v>6</v>
      </c>
      <c r="D699" s="1" t="s">
        <v>3</v>
      </c>
      <c r="E699" s="6">
        <f>'質格差指数（労働）'!E699</f>
        <v>0.16273583010343531</v>
      </c>
      <c r="F699" s="6">
        <f>'質格差指数（労働）'!F699</f>
        <v>1.0958207964083599</v>
      </c>
      <c r="G699" s="6">
        <f>'質格差指数（労働）'!G699</f>
        <v>1.52343382502743</v>
      </c>
      <c r="H699" s="6">
        <f>'質格差指数（労働）'!H699</f>
        <v>1.02981684699474</v>
      </c>
      <c r="I699" s="6">
        <f>'質格差指数（労働）'!I699</f>
        <v>1.1154077864118701</v>
      </c>
    </row>
    <row r="700" spans="1:9" x14ac:dyDescent="0.15">
      <c r="A700" s="1">
        <v>31</v>
      </c>
      <c r="B700" s="1" t="s">
        <v>303</v>
      </c>
      <c r="C700" s="1">
        <v>7</v>
      </c>
      <c r="D700" s="1" t="s">
        <v>20</v>
      </c>
      <c r="E700" s="6">
        <f>'質格差指数（労働）'!E700</f>
        <v>0.45134635228736897</v>
      </c>
      <c r="F700" s="6">
        <f>'質格差指数（労働）'!F700</f>
        <v>0.55467144018430103</v>
      </c>
      <c r="G700" s="6">
        <f>'質格差指数（労働）'!G700</f>
        <v>0.92662960066353794</v>
      </c>
      <c r="H700" s="6">
        <f>'質格差指数（労働）'!H700</f>
        <v>1.3681173059486</v>
      </c>
      <c r="I700" s="6">
        <f>'質格差指数（労働）'!I700</f>
        <v>1.11757156799421</v>
      </c>
    </row>
    <row r="701" spans="1:9" x14ac:dyDescent="0.15">
      <c r="A701" s="1">
        <v>31</v>
      </c>
      <c r="B701" s="1" t="s">
        <v>303</v>
      </c>
      <c r="C701" s="1">
        <v>8</v>
      </c>
      <c r="D701" s="1" t="s">
        <v>21</v>
      </c>
      <c r="E701" s="6">
        <f>'質格差指数（労働）'!E701</f>
        <v>7.1529477647788622E-2</v>
      </c>
      <c r="F701" s="6">
        <f>'質格差指数（労働）'!F701</f>
        <v>0.158969623489774</v>
      </c>
      <c r="G701" s="6">
        <f>'質格差指数（労働）'!G701</f>
        <v>0.19962780516283801</v>
      </c>
      <c r="H701" s="6">
        <f>'質格差指数（労働）'!H701</f>
        <v>0.233212698376805</v>
      </c>
      <c r="I701" s="6">
        <f>'質格差指数（労働）'!I701</f>
        <v>0.78634296313227503</v>
      </c>
    </row>
    <row r="702" spans="1:9" x14ac:dyDescent="0.15">
      <c r="A702" s="1">
        <v>31</v>
      </c>
      <c r="B702" s="1" t="s">
        <v>303</v>
      </c>
      <c r="C702" s="1">
        <v>9</v>
      </c>
      <c r="D702" s="1" t="s">
        <v>22</v>
      </c>
      <c r="E702" s="6">
        <f>'質格差指数（労働）'!E702</f>
        <v>7.5846731541669779E-2</v>
      </c>
      <c r="F702" s="6">
        <f>'質格差指数（労働）'!F702</f>
        <v>0.256810982552306</v>
      </c>
      <c r="G702" s="6">
        <f>'質格差指数（労働）'!G702</f>
        <v>0.39033924074404203</v>
      </c>
      <c r="H702" s="6">
        <f>'質格差指数（労働）'!H702</f>
        <v>0.17185781026937</v>
      </c>
      <c r="I702" s="6">
        <f>'質格差指数（労働）'!I702</f>
        <v>0.44440414980002202</v>
      </c>
    </row>
    <row r="703" spans="1:9" x14ac:dyDescent="0.15">
      <c r="A703" s="1">
        <v>31</v>
      </c>
      <c r="B703" s="1" t="s">
        <v>303</v>
      </c>
      <c r="C703" s="1">
        <v>10</v>
      </c>
      <c r="D703" s="1" t="s">
        <v>23</v>
      </c>
      <c r="E703" s="6">
        <f>'質格差指数（労働）'!E703</f>
        <v>8.6468650091518912E-2</v>
      </c>
      <c r="F703" s="6">
        <f>'質格差指数（労働）'!F703</f>
        <v>0.131576388177013</v>
      </c>
      <c r="G703" s="6">
        <f>'質格差指数（労働）'!G703</f>
        <v>0.15088733412475899</v>
      </c>
      <c r="H703" s="6">
        <f>'質格差指数（労働）'!H703</f>
        <v>0.133193921914981</v>
      </c>
      <c r="I703" s="6">
        <f>'質格差指数（労働）'!I703</f>
        <v>0.25054422359262501</v>
      </c>
    </row>
    <row r="704" spans="1:9" x14ac:dyDescent="0.15">
      <c r="A704" s="1">
        <v>31</v>
      </c>
      <c r="B704" s="1" t="s">
        <v>303</v>
      </c>
      <c r="C704" s="1">
        <v>11</v>
      </c>
      <c r="D704" s="1" t="s">
        <v>24</v>
      </c>
      <c r="E704" s="6">
        <f>'質格差指数（労働）'!E704</f>
        <v>2.8029143138441539E-2</v>
      </c>
      <c r="F704" s="6">
        <f>'質格差指数（労働）'!F704</f>
        <v>0.117220348776227</v>
      </c>
      <c r="G704" s="6">
        <f>'質格差指数（労働）'!G704</f>
        <v>0.16600081266282299</v>
      </c>
      <c r="H704" s="6">
        <f>'質格差指数（労働）'!H704</f>
        <v>0.19429012889383099</v>
      </c>
      <c r="I704" s="6">
        <f>'質格差指数（労働）'!I704</f>
        <v>0.22892548583255901</v>
      </c>
    </row>
    <row r="705" spans="1:9" x14ac:dyDescent="0.15">
      <c r="A705" s="1">
        <v>31</v>
      </c>
      <c r="B705" s="1" t="s">
        <v>303</v>
      </c>
      <c r="C705" s="1">
        <v>12</v>
      </c>
      <c r="D705" s="1" t="s">
        <v>25</v>
      </c>
      <c r="E705" s="6">
        <f>'質格差指数（労働）'!E705</f>
        <v>6.9841803902494698E-2</v>
      </c>
      <c r="F705" s="6">
        <f>'質格差指数（労働）'!F705</f>
        <v>-1.5756213063394298E-2</v>
      </c>
      <c r="G705" s="6">
        <f>'質格差指数（労働）'!G705</f>
        <v>-7.1159932107636697E-3</v>
      </c>
      <c r="H705" s="6">
        <f>'質格差指数（労働）'!H705</f>
        <v>-1.21587012217209E-2</v>
      </c>
      <c r="I705" s="6">
        <f>'質格差指数（労働）'!I705</f>
        <v>-5.3788118985835798E-3</v>
      </c>
    </row>
    <row r="706" spans="1:9" x14ac:dyDescent="0.15">
      <c r="A706" s="1">
        <v>31</v>
      </c>
      <c r="B706" s="1" t="s">
        <v>303</v>
      </c>
      <c r="C706" s="1">
        <v>13</v>
      </c>
      <c r="D706" s="1" t="s">
        <v>26</v>
      </c>
      <c r="E706" s="6">
        <f>'質格差指数（労働）'!E706</f>
        <v>0.16044562849446237</v>
      </c>
      <c r="F706" s="6">
        <f>'質格差指数（労働）'!F706</f>
        <v>0.54911201429731005</v>
      </c>
      <c r="G706" s="6">
        <f>'質格差指数（労働）'!G706</f>
        <v>0.53795285761914302</v>
      </c>
      <c r="H706" s="6">
        <f>'質格差指数（労働）'!H706</f>
        <v>0.334377300216537</v>
      </c>
      <c r="I706" s="6">
        <f>'質格差指数（労働）'!I706</f>
        <v>0.41675398216102</v>
      </c>
    </row>
    <row r="707" spans="1:9" x14ac:dyDescent="0.15">
      <c r="A707" s="1">
        <v>31</v>
      </c>
      <c r="B707" s="1" t="s">
        <v>303</v>
      </c>
      <c r="C707" s="1">
        <v>14</v>
      </c>
      <c r="D707" s="1" t="s">
        <v>27</v>
      </c>
      <c r="E707" s="6">
        <f>'質格差指数（労働）'!E707</f>
        <v>0.1529665544104723</v>
      </c>
      <c r="F707" s="6">
        <f>'質格差指数（労働）'!F707</f>
        <v>1.2766096092371899</v>
      </c>
      <c r="G707" s="6">
        <f>'質格差指数（労働）'!G707</f>
        <v>0.71606185797309096</v>
      </c>
      <c r="H707" s="6">
        <f>'質格差指数（労働）'!H707</f>
        <v>1.1048222733789601</v>
      </c>
      <c r="I707" s="6">
        <f>'質格差指数（労働）'!I707</f>
        <v>0.80049896296365197</v>
      </c>
    </row>
    <row r="708" spans="1:9" x14ac:dyDescent="0.15">
      <c r="A708" s="1">
        <v>31</v>
      </c>
      <c r="B708" s="1" t="s">
        <v>303</v>
      </c>
      <c r="C708" s="1">
        <v>15</v>
      </c>
      <c r="D708" s="1" t="s">
        <v>28</v>
      </c>
      <c r="E708" s="6">
        <f>'質格差指数（労働）'!E708</f>
        <v>5.2317568571736195E-2</v>
      </c>
      <c r="F708" s="6">
        <f>'質格差指数（労働）'!F708</f>
        <v>8.2014591437679502E-2</v>
      </c>
      <c r="G708" s="6">
        <f>'質格差指数（労働）'!G708</f>
        <v>9.1845196908181007E-2</v>
      </c>
      <c r="H708" s="6">
        <f>'質格差指数（労働）'!H708</f>
        <v>9.8184556099928794E-2</v>
      </c>
      <c r="I708" s="6">
        <f>'質格差指数（労働）'!I708</f>
        <v>9.1532239324715298E-2</v>
      </c>
    </row>
    <row r="709" spans="1:9" x14ac:dyDescent="0.15">
      <c r="A709" s="1">
        <v>31</v>
      </c>
      <c r="B709" s="1" t="s">
        <v>302</v>
      </c>
      <c r="C709" s="1">
        <v>16</v>
      </c>
      <c r="D709" s="1" t="s">
        <v>11</v>
      </c>
      <c r="E709" s="6">
        <f>'質格差指数（労働）'!E709</f>
        <v>3.783262220794012E-2</v>
      </c>
      <c r="F709" s="6">
        <f>'質格差指数（労働）'!F709</f>
        <v>2.8337522868572801E-2</v>
      </c>
      <c r="G709" s="6">
        <f>'質格差指数（労働）'!G709</f>
        <v>3.7042649129859002E-2</v>
      </c>
      <c r="H709" s="6">
        <f>'質格差指数（労働）'!H709</f>
        <v>2.44457127485674E-2</v>
      </c>
      <c r="I709" s="6">
        <f>'質格差指数（労働）'!I709</f>
        <v>3.8527412667815897E-2</v>
      </c>
    </row>
    <row r="710" spans="1:9" x14ac:dyDescent="0.15">
      <c r="A710" s="1">
        <v>31</v>
      </c>
      <c r="B710" s="1" t="s">
        <v>302</v>
      </c>
      <c r="C710" s="1">
        <v>17</v>
      </c>
      <c r="D710" s="1" t="s">
        <v>12</v>
      </c>
      <c r="E710" s="6">
        <f>'質格差指数（労働）'!E710</f>
        <v>2.7853210274705539E-2</v>
      </c>
      <c r="F710" s="6">
        <f>'質格差指数（労働）'!F710</f>
        <v>0.18907899696413</v>
      </c>
      <c r="G710" s="6">
        <f>'質格差指数（労働）'!G710</f>
        <v>0.105921846161087</v>
      </c>
      <c r="H710" s="6">
        <f>'質格差指数（労働）'!H710</f>
        <v>0.13380871858548801</v>
      </c>
      <c r="I710" s="6">
        <f>'質格差指数（労働）'!I710</f>
        <v>0.19640106076105601</v>
      </c>
    </row>
    <row r="711" spans="1:9" x14ac:dyDescent="0.15">
      <c r="A711" s="1">
        <v>31</v>
      </c>
      <c r="B711" s="1" t="s">
        <v>302</v>
      </c>
      <c r="C711" s="1">
        <v>18</v>
      </c>
      <c r="D711" s="1" t="s">
        <v>13</v>
      </c>
      <c r="E711" s="6">
        <f>'質格差指数（労働）'!E711</f>
        <v>2.0085776398625979E-2</v>
      </c>
      <c r="F711" s="6">
        <f>'質格差指数（労働）'!F711</f>
        <v>4.2376598357713298E-2</v>
      </c>
      <c r="G711" s="6">
        <f>'質格差指数（労働）'!G711</f>
        <v>6.5992008052107295E-2</v>
      </c>
      <c r="H711" s="6">
        <f>'質格差指数（労働）'!H711</f>
        <v>4.8670407920899897E-2</v>
      </c>
      <c r="I711" s="6">
        <f>'質格差指数（労働）'!I711</f>
        <v>3.7905156877550798E-2</v>
      </c>
    </row>
    <row r="712" spans="1:9" x14ac:dyDescent="0.15">
      <c r="A712" s="1">
        <v>31</v>
      </c>
      <c r="B712" s="1" t="s">
        <v>302</v>
      </c>
      <c r="C712" s="1">
        <v>19</v>
      </c>
      <c r="D712" s="1" t="s">
        <v>14</v>
      </c>
      <c r="E712" s="6">
        <f>'質格差指数（労働）'!E712</f>
        <v>9.3796225760024665E-2</v>
      </c>
      <c r="F712" s="6">
        <f>'質格差指数（労働）'!F712</f>
        <v>6.0940721031977202E-2</v>
      </c>
      <c r="G712" s="6">
        <f>'質格差指数（労働）'!G712</f>
        <v>9.5334715655496796E-2</v>
      </c>
      <c r="H712" s="6">
        <f>'質格差指数（労働）'!H712</f>
        <v>7.67824009769522E-2</v>
      </c>
      <c r="I712" s="6">
        <f>'質格差指数（労働）'!I712</f>
        <v>8.6735739669479506E-2</v>
      </c>
    </row>
    <row r="713" spans="1:9" x14ac:dyDescent="0.15">
      <c r="A713" s="1">
        <v>31</v>
      </c>
      <c r="B713" s="1" t="s">
        <v>302</v>
      </c>
      <c r="C713" s="1">
        <v>20</v>
      </c>
      <c r="D713" s="1" t="s">
        <v>15</v>
      </c>
      <c r="E713" s="6">
        <f>'質格差指数（労働）'!E713</f>
        <v>0.13809592901534212</v>
      </c>
      <c r="F713" s="6">
        <f>'質格差指数（労働）'!F713</f>
        <v>0.41189394676501501</v>
      </c>
      <c r="G713" s="6">
        <f>'質格差指数（労働）'!G713</f>
        <v>0.45303651491298802</v>
      </c>
      <c r="H713" s="6">
        <f>'質格差指数（労働）'!H713</f>
        <v>0.29408362382533398</v>
      </c>
      <c r="I713" s="6">
        <f>'質格差指数（労働）'!I713</f>
        <v>0.29086097726231303</v>
      </c>
    </row>
    <row r="714" spans="1:9" x14ac:dyDescent="0.15">
      <c r="A714" s="1">
        <v>31</v>
      </c>
      <c r="B714" s="1" t="s">
        <v>302</v>
      </c>
      <c r="C714" s="1">
        <v>21</v>
      </c>
      <c r="D714" s="1" t="s">
        <v>16</v>
      </c>
      <c r="E714" s="6">
        <f>'質格差指数（労働）'!E714</f>
        <v>6.504708885194313E-2</v>
      </c>
      <c r="F714" s="6">
        <f>'質格差指数（労働）'!F714</f>
        <v>5.9106795381771098E-2</v>
      </c>
      <c r="G714" s="6">
        <f>'質格差指数（労働）'!G714</f>
        <v>5.1250953577140199E-2</v>
      </c>
      <c r="H714" s="6">
        <f>'質格差指数（労働）'!H714</f>
        <v>6.72144067389389E-2</v>
      </c>
      <c r="I714" s="6">
        <f>'質格差指数（労働）'!I714</f>
        <v>5.8860672519445399E-2</v>
      </c>
    </row>
    <row r="715" spans="1:9" x14ac:dyDescent="0.15">
      <c r="A715" s="1">
        <v>31</v>
      </c>
      <c r="B715" s="1" t="s">
        <v>159</v>
      </c>
      <c r="C715" s="1">
        <v>22</v>
      </c>
      <c r="D715" s="1" t="s">
        <v>8</v>
      </c>
      <c r="E715" s="6">
        <f>'質格差指数（労働）'!E715</f>
        <v>-1.2422861339464325E-3</v>
      </c>
      <c r="F715" s="6">
        <f>'質格差指数（労働）'!F715</f>
        <v>4.15466727308842E-2</v>
      </c>
      <c r="G715" s="6">
        <f>'質格差指数（労働）'!G715</f>
        <v>3.2474023715275198E-2</v>
      </c>
      <c r="H715" s="6">
        <f>'質格差指数（労働）'!H715</f>
        <v>3.6150343530496599E-2</v>
      </c>
      <c r="I715" s="6">
        <f>'質格差指数（労働）'!I715</f>
        <v>1.3164939627397799E-2</v>
      </c>
    </row>
    <row r="716" spans="1:9" x14ac:dyDescent="0.15">
      <c r="A716" s="1">
        <v>31</v>
      </c>
      <c r="B716" s="1" t="s">
        <v>159</v>
      </c>
      <c r="C716" s="1">
        <v>23</v>
      </c>
      <c r="D716" s="1" t="s">
        <v>29</v>
      </c>
      <c r="E716" s="6">
        <f>'質格差指数（労働）'!E716</f>
        <v>3.1059373855078717E-2</v>
      </c>
      <c r="F716" s="6">
        <f>'質格差指数（労働）'!F716</f>
        <v>4.8683237389781898E-2</v>
      </c>
      <c r="G716" s="6">
        <f>'質格差指数（労働）'!G716</f>
        <v>1.96673238178342E-2</v>
      </c>
      <c r="H716" s="6">
        <f>'質格差指数（労働）'!H716</f>
        <v>6.0572789366302197E-3</v>
      </c>
      <c r="I716" s="6">
        <f>'質格差指数（労働）'!I716</f>
        <v>3.10291057377718E-2</v>
      </c>
    </row>
    <row r="717" spans="1:9" x14ac:dyDescent="0.15">
      <c r="A717" s="1">
        <v>32</v>
      </c>
      <c r="B717" s="1" t="s">
        <v>304</v>
      </c>
      <c r="C717" s="1">
        <v>1</v>
      </c>
      <c r="D717" s="1" t="s">
        <v>9</v>
      </c>
      <c r="E717" s="6">
        <f>'質格差指数（労働）'!E717</f>
        <v>1.5980280210185056E-2</v>
      </c>
      <c r="F717" s="6">
        <f>'質格差指数（労働）'!F717</f>
        <v>8.5687608369068996E-2</v>
      </c>
      <c r="G717" s="6">
        <f>'質格差指数（労働）'!G717</f>
        <v>7.3819307961949507E-2</v>
      </c>
      <c r="H717" s="6">
        <f>'質格差指数（労働）'!H717</f>
        <v>9.8112547922825699E-2</v>
      </c>
      <c r="I717" s="6">
        <f>'質格差指数（労働）'!I717</f>
        <v>0.157136588685027</v>
      </c>
    </row>
    <row r="718" spans="1:9" x14ac:dyDescent="0.15">
      <c r="A718" s="1">
        <v>32</v>
      </c>
      <c r="B718" s="1" t="s">
        <v>304</v>
      </c>
      <c r="C718" s="1">
        <v>2</v>
      </c>
      <c r="D718" s="1" t="s">
        <v>10</v>
      </c>
      <c r="E718" s="6">
        <f>'質格差指数（労働）'!E718</f>
        <v>9.2048804760019198E-2</v>
      </c>
      <c r="F718" s="6">
        <f>'質格差指数（労働）'!F718</f>
        <v>2.6174649271701999E-2</v>
      </c>
      <c r="G718" s="6">
        <f>'質格差指数（労働）'!G718</f>
        <v>-7.6055008147328407E-2</v>
      </c>
      <c r="H718" s="6">
        <f>'質格差指数（労働）'!H718</f>
        <v>-0.18397107940204799</v>
      </c>
      <c r="I718" s="6">
        <f>'質格差指数（労働）'!I718</f>
        <v>-9.9196108542302402E-2</v>
      </c>
    </row>
    <row r="719" spans="1:9" x14ac:dyDescent="0.15">
      <c r="A719" s="1">
        <v>32</v>
      </c>
      <c r="B719" s="1" t="s">
        <v>305</v>
      </c>
      <c r="C719" s="1">
        <v>3</v>
      </c>
      <c r="D719" s="1" t="s">
        <v>17</v>
      </c>
      <c r="E719" s="6">
        <f>'質格差指数（労働）'!E719</f>
        <v>-8.9383952380622161E-2</v>
      </c>
      <c r="F719" s="6">
        <f>'質格差指数（労働）'!F719</f>
        <v>-5.4150992769694803E-2</v>
      </c>
      <c r="G719" s="6">
        <f>'質格差指数（労働）'!G719</f>
        <v>-3.2337460012865402E-2</v>
      </c>
      <c r="H719" s="6">
        <f>'質格差指数（労働）'!H719</f>
        <v>-2.2668743091982999E-2</v>
      </c>
      <c r="I719" s="6">
        <f>'質格差指数（労働）'!I719</f>
        <v>-4.7198314528926798E-3</v>
      </c>
    </row>
    <row r="720" spans="1:9" x14ac:dyDescent="0.15">
      <c r="A720" s="1">
        <v>32</v>
      </c>
      <c r="B720" s="1" t="s">
        <v>305</v>
      </c>
      <c r="C720" s="1">
        <v>4</v>
      </c>
      <c r="D720" s="1" t="s">
        <v>18</v>
      </c>
      <c r="E720" s="6">
        <f>'質格差指数（労働）'!E720</f>
        <v>-2.1078174706607604E-2</v>
      </c>
      <c r="F720" s="6">
        <f>'質格差指数（労働）'!F720</f>
        <v>8.7027554217260605E-2</v>
      </c>
      <c r="G720" s="6">
        <f>'質格差指数（労働）'!G720</f>
        <v>7.2416429266666305E-2</v>
      </c>
      <c r="H720" s="6">
        <f>'質格差指数（労働）'!H720</f>
        <v>7.9047312935544706E-2</v>
      </c>
      <c r="I720" s="6">
        <f>'質格差指数（労働）'!I720</f>
        <v>0.191766385207956</v>
      </c>
    </row>
    <row r="721" spans="1:9" x14ac:dyDescent="0.15">
      <c r="A721" s="1">
        <v>32</v>
      </c>
      <c r="B721" s="1" t="s">
        <v>305</v>
      </c>
      <c r="C721" s="1">
        <v>5</v>
      </c>
      <c r="D721" s="1" t="s">
        <v>19</v>
      </c>
      <c r="E721" s="6">
        <f>'質格差指数（労働）'!E721</f>
        <v>0.12944076144738259</v>
      </c>
      <c r="F721" s="6">
        <f>'質格差指数（労働）'!F721</f>
        <v>0.11657905122387099</v>
      </c>
      <c r="G721" s="6">
        <f>'質格差指数（労働）'!G721</f>
        <v>-6.1824903241206999E-2</v>
      </c>
      <c r="H721" s="6">
        <f>'質格差指数（労働）'!H721</f>
        <v>-5.6482519292149598E-2</v>
      </c>
      <c r="I721" s="6">
        <f>'質格差指数（労働）'!I721</f>
        <v>0.115223737583474</v>
      </c>
    </row>
    <row r="722" spans="1:9" x14ac:dyDescent="0.15">
      <c r="A722" s="1">
        <v>32</v>
      </c>
      <c r="B722" s="1" t="s">
        <v>305</v>
      </c>
      <c r="C722" s="1">
        <v>6</v>
      </c>
      <c r="D722" s="1" t="s">
        <v>3</v>
      </c>
      <c r="E722" s="6">
        <f>'質格差指数（労働）'!E722</f>
        <v>0.29101744395576989</v>
      </c>
      <c r="F722" s="6">
        <f>'質格差指数（労働）'!F722</f>
        <v>0.51323891990287296</v>
      </c>
      <c r="G722" s="6">
        <f>'質格差指数（労働）'!G722</f>
        <v>0.56628452256087602</v>
      </c>
      <c r="H722" s="6">
        <f>'質格差指数（労働）'!H722</f>
        <v>0.517881596041607</v>
      </c>
      <c r="I722" s="6">
        <f>'質格差指数（労働）'!I722</f>
        <v>0.14424868799430501</v>
      </c>
    </row>
    <row r="723" spans="1:9" x14ac:dyDescent="0.15">
      <c r="A723" s="1">
        <v>32</v>
      </c>
      <c r="B723" s="1" t="s">
        <v>305</v>
      </c>
      <c r="C723" s="1">
        <v>7</v>
      </c>
      <c r="D723" s="1" t="s">
        <v>20</v>
      </c>
      <c r="E723" s="6">
        <f>'質格差指数（労働）'!E723</f>
        <v>1.7740638387759189</v>
      </c>
      <c r="F723" s="6">
        <f>'質格差指数（労働）'!F723</f>
        <v>2.0445572008642299</v>
      </c>
      <c r="G723" s="6">
        <f>'質格差指数（労働）'!G723</f>
        <v>0.96519493685439095</v>
      </c>
      <c r="H723" s="6">
        <f>'質格差指数（労働）'!H723</f>
        <v>1.4421442892745799</v>
      </c>
      <c r="I723" s="6">
        <f>'質格差指数（労働）'!I723</f>
        <v>1.2664237586381899</v>
      </c>
    </row>
    <row r="724" spans="1:9" x14ac:dyDescent="0.15">
      <c r="A724" s="1">
        <v>32</v>
      </c>
      <c r="B724" s="1" t="s">
        <v>305</v>
      </c>
      <c r="C724" s="1">
        <v>8</v>
      </c>
      <c r="D724" s="1" t="s">
        <v>21</v>
      </c>
      <c r="E724" s="6">
        <f>'質格差指数（労働）'!E724</f>
        <v>1.830592590911561E-2</v>
      </c>
      <c r="F724" s="6">
        <f>'質格差指数（労働）'!F724</f>
        <v>1.5798661159126402E-2</v>
      </c>
      <c r="G724" s="6">
        <f>'質格差指数（労働）'!G724</f>
        <v>5.41114956310568E-2</v>
      </c>
      <c r="H724" s="6">
        <f>'質格差指数（労働）'!H724</f>
        <v>6.6896540392793802E-2</v>
      </c>
      <c r="I724" s="6">
        <f>'質格差指数（労働）'!I724</f>
        <v>0.113259358870152</v>
      </c>
    </row>
    <row r="725" spans="1:9" x14ac:dyDescent="0.15">
      <c r="A725" s="1">
        <v>32</v>
      </c>
      <c r="B725" s="1" t="s">
        <v>305</v>
      </c>
      <c r="C725" s="1">
        <v>9</v>
      </c>
      <c r="D725" s="1" t="s">
        <v>22</v>
      </c>
      <c r="E725" s="6">
        <f>'質格差指数（労働）'!E725</f>
        <v>2.0319892810061042E-2</v>
      </c>
      <c r="F725" s="6">
        <f>'質格差指数（労働）'!F725</f>
        <v>5.5649328152492197E-2</v>
      </c>
      <c r="G725" s="6">
        <f>'質格差指数（労働）'!G725</f>
        <v>-7.9234663027080699E-4</v>
      </c>
      <c r="H725" s="6">
        <f>'質格差指数（労働）'!H725</f>
        <v>-5.0919694781210001E-2</v>
      </c>
      <c r="I725" s="6">
        <f>'質格差指数（労働）'!I725</f>
        <v>4.2459794742180403E-2</v>
      </c>
    </row>
    <row r="726" spans="1:9" x14ac:dyDescent="0.15">
      <c r="A726" s="1">
        <v>32</v>
      </c>
      <c r="B726" s="1" t="s">
        <v>305</v>
      </c>
      <c r="C726" s="1">
        <v>10</v>
      </c>
      <c r="D726" s="1" t="s">
        <v>23</v>
      </c>
      <c r="E726" s="6">
        <f>'質格差指数（労働）'!E726</f>
        <v>4.602872979970403E-2</v>
      </c>
      <c r="F726" s="6">
        <f>'質格差指数（労働）'!F726</f>
        <v>0.11669132723245999</v>
      </c>
      <c r="G726" s="6">
        <f>'質格差指数（労働）'!G726</f>
        <v>0.108567431537287</v>
      </c>
      <c r="H726" s="6">
        <f>'質格差指数（労働）'!H726</f>
        <v>0.10878773411091899</v>
      </c>
      <c r="I726" s="6">
        <f>'質格差指数（労働）'!I726</f>
        <v>4.7730259237376102E-2</v>
      </c>
    </row>
    <row r="727" spans="1:9" x14ac:dyDescent="0.15">
      <c r="A727" s="1">
        <v>32</v>
      </c>
      <c r="B727" s="1" t="s">
        <v>305</v>
      </c>
      <c r="C727" s="1">
        <v>11</v>
      </c>
      <c r="D727" s="1" t="s">
        <v>24</v>
      </c>
      <c r="E727" s="6">
        <f>'質格差指数（労働）'!E727</f>
        <v>9.8519427990745104E-3</v>
      </c>
      <c r="F727" s="6">
        <f>'質格差指数（労働）'!F727</f>
        <v>4.7219244416025201E-2</v>
      </c>
      <c r="G727" s="6">
        <f>'質格差指数（労働）'!G727</f>
        <v>6.8716279114272E-2</v>
      </c>
      <c r="H727" s="6">
        <f>'質格差指数（労働）'!H727</f>
        <v>8.0100636941833003E-2</v>
      </c>
      <c r="I727" s="6">
        <f>'質格差指数（労働）'!I727</f>
        <v>8.0661057149526594E-2</v>
      </c>
    </row>
    <row r="728" spans="1:9" x14ac:dyDescent="0.15">
      <c r="A728" s="1">
        <v>32</v>
      </c>
      <c r="B728" s="1" t="s">
        <v>305</v>
      </c>
      <c r="C728" s="1">
        <v>12</v>
      </c>
      <c r="D728" s="1" t="s">
        <v>25</v>
      </c>
      <c r="E728" s="6">
        <f>'質格差指数（労働）'!E728</f>
        <v>-0.14407597532620292</v>
      </c>
      <c r="F728" s="6">
        <f>'質格差指数（労働）'!F728</f>
        <v>-5.1904107529614198E-2</v>
      </c>
      <c r="G728" s="6">
        <f>'質格差指数（労働）'!G728</f>
        <v>-2.3370276027595598E-2</v>
      </c>
      <c r="H728" s="6">
        <f>'質格差指数（労働）'!H728</f>
        <v>-4.09133236764503E-2</v>
      </c>
      <c r="I728" s="6">
        <f>'質格差指数（労働）'!I728</f>
        <v>-6.4362295200249095E-2</v>
      </c>
    </row>
    <row r="729" spans="1:9" x14ac:dyDescent="0.15">
      <c r="A729" s="1">
        <v>32</v>
      </c>
      <c r="B729" s="1" t="s">
        <v>305</v>
      </c>
      <c r="C729" s="1">
        <v>13</v>
      </c>
      <c r="D729" s="1" t="s">
        <v>26</v>
      </c>
      <c r="E729" s="6">
        <f>'質格差指数（労働）'!E729</f>
        <v>7.3503919084451932E-2</v>
      </c>
      <c r="F729" s="6">
        <f>'質格差指数（労働）'!F729</f>
        <v>8.1119694340941698E-2</v>
      </c>
      <c r="G729" s="6">
        <f>'質格差指数（労働）'!G729</f>
        <v>2.5672234389175499E-2</v>
      </c>
      <c r="H729" s="6">
        <f>'質格差指数（労働）'!H729</f>
        <v>6.2619680757837595E-2</v>
      </c>
      <c r="I729" s="6">
        <f>'質格差指数（労働）'!I729</f>
        <v>-5.35445701487203E-2</v>
      </c>
    </row>
    <row r="730" spans="1:9" x14ac:dyDescent="0.15">
      <c r="A730" s="1">
        <v>32</v>
      </c>
      <c r="B730" s="1" t="s">
        <v>305</v>
      </c>
      <c r="C730" s="1">
        <v>14</v>
      </c>
      <c r="D730" s="1" t="s">
        <v>27</v>
      </c>
      <c r="E730" s="6">
        <f>'質格差指数（労働）'!E730</f>
        <v>1.3366261932526236</v>
      </c>
      <c r="F730" s="6">
        <f>'質格差指数（労働）'!F730</f>
        <v>0.30511398806474199</v>
      </c>
      <c r="G730" s="6">
        <f>'質格差指数（労働）'!G730</f>
        <v>0.252770474112823</v>
      </c>
      <c r="H730" s="6">
        <f>'質格差指数（労働）'!H730</f>
        <v>0.192722876432281</v>
      </c>
      <c r="I730" s="6">
        <f>'質格差指数（労働）'!I730</f>
        <v>0.46971130041785703</v>
      </c>
    </row>
    <row r="731" spans="1:9" x14ac:dyDescent="0.15">
      <c r="A731" s="1">
        <v>32</v>
      </c>
      <c r="B731" s="1" t="s">
        <v>305</v>
      </c>
      <c r="C731" s="1">
        <v>15</v>
      </c>
      <c r="D731" s="1" t="s">
        <v>28</v>
      </c>
      <c r="E731" s="6">
        <f>'質格差指数（労働）'!E731</f>
        <v>5.4294518217068863E-2</v>
      </c>
      <c r="F731" s="6">
        <f>'質格差指数（労働）'!F731</f>
        <v>7.0259545641128004E-2</v>
      </c>
      <c r="G731" s="6">
        <f>'質格差指数（労働）'!G731</f>
        <v>7.49391571118493E-2</v>
      </c>
      <c r="H731" s="6">
        <f>'質格差指数（労働）'!H731</f>
        <v>2.67157025029887E-2</v>
      </c>
      <c r="I731" s="6">
        <f>'質格差指数（労働）'!I731</f>
        <v>5.5081457192439599E-2</v>
      </c>
    </row>
    <row r="732" spans="1:9" x14ac:dyDescent="0.15">
      <c r="A732" s="1">
        <v>32</v>
      </c>
      <c r="B732" s="1" t="s">
        <v>304</v>
      </c>
      <c r="C732" s="1">
        <v>16</v>
      </c>
      <c r="D732" s="1" t="s">
        <v>11</v>
      </c>
      <c r="E732" s="6">
        <f>'質格差指数（労働）'!E732</f>
        <v>1.4271055387490759E-2</v>
      </c>
      <c r="F732" s="6">
        <f>'質格差指数（労働）'!F732</f>
        <v>1.2229092416573301E-2</v>
      </c>
      <c r="G732" s="6">
        <f>'質格差指数（労働）'!G732</f>
        <v>1.9739516488755399E-2</v>
      </c>
      <c r="H732" s="6">
        <f>'質格差指数（労働）'!H732</f>
        <v>3.1876783538214097E-2</v>
      </c>
      <c r="I732" s="6">
        <f>'質格差指数（労働）'!I732</f>
        <v>3.4197050815937401E-2</v>
      </c>
    </row>
    <row r="733" spans="1:9" x14ac:dyDescent="0.15">
      <c r="A733" s="1">
        <v>32</v>
      </c>
      <c r="B733" s="1" t="s">
        <v>304</v>
      </c>
      <c r="C733" s="1">
        <v>17</v>
      </c>
      <c r="D733" s="1" t="s">
        <v>12</v>
      </c>
      <c r="E733" s="6">
        <f>'質格差指数（労働）'!E733</f>
        <v>0.10555786081215758</v>
      </c>
      <c r="F733" s="6">
        <f>'質格差指数（労働）'!F733</f>
        <v>7.4165851934156798E-2</v>
      </c>
      <c r="G733" s="6">
        <f>'質格差指数（労働）'!G733</f>
        <v>6.9777381114040193E-2</v>
      </c>
      <c r="H733" s="6">
        <f>'質格差指数（労働）'!H733</f>
        <v>4.2832218538708403E-2</v>
      </c>
      <c r="I733" s="6">
        <f>'質格差指数（労働）'!I733</f>
        <v>6.0050539518168897E-2</v>
      </c>
    </row>
    <row r="734" spans="1:9" x14ac:dyDescent="0.15">
      <c r="A734" s="1">
        <v>32</v>
      </c>
      <c r="B734" s="1" t="s">
        <v>304</v>
      </c>
      <c r="C734" s="1">
        <v>18</v>
      </c>
      <c r="D734" s="1" t="s">
        <v>13</v>
      </c>
      <c r="E734" s="6">
        <f>'質格差指数（労働）'!E734</f>
        <v>-2.9862487972178001E-2</v>
      </c>
      <c r="F734" s="6">
        <f>'質格差指数（労働）'!F734</f>
        <v>-6.7623737972746199E-3</v>
      </c>
      <c r="G734" s="6">
        <f>'質格差指数（労働）'!G734</f>
        <v>-1.58992857385994E-2</v>
      </c>
      <c r="H734" s="6">
        <f>'質格差指数（労働）'!H734</f>
        <v>-7.8425302530666895E-3</v>
      </c>
      <c r="I734" s="6">
        <f>'質格差指数（労働）'!I734</f>
        <v>-8.2277685748663992E-3</v>
      </c>
    </row>
    <row r="735" spans="1:9" x14ac:dyDescent="0.15">
      <c r="A735" s="1">
        <v>32</v>
      </c>
      <c r="B735" s="1" t="s">
        <v>304</v>
      </c>
      <c r="C735" s="1">
        <v>19</v>
      </c>
      <c r="D735" s="1" t="s">
        <v>14</v>
      </c>
      <c r="E735" s="6">
        <f>'質格差指数（労働）'!E735</f>
        <v>8.70555254101293E-2</v>
      </c>
      <c r="F735" s="6">
        <f>'質格差指数（労働）'!F735</f>
        <v>7.3838408253810994E-2</v>
      </c>
      <c r="G735" s="6">
        <f>'質格差指数（労働）'!G735</f>
        <v>7.2769476311616094E-2</v>
      </c>
      <c r="H735" s="6">
        <f>'質格差指数（労働）'!H735</f>
        <v>7.0664413177746396E-2</v>
      </c>
      <c r="I735" s="6">
        <f>'質格差指数（労働）'!I735</f>
        <v>6.1549201201333802E-2</v>
      </c>
    </row>
    <row r="736" spans="1:9" x14ac:dyDescent="0.15">
      <c r="A736" s="1">
        <v>32</v>
      </c>
      <c r="B736" s="1" t="s">
        <v>304</v>
      </c>
      <c r="C736" s="1">
        <v>20</v>
      </c>
      <c r="D736" s="1" t="s">
        <v>15</v>
      </c>
      <c r="E736" s="6">
        <f>'質格差指数（労働）'!E736</f>
        <v>0.25995444559787312</v>
      </c>
      <c r="F736" s="6">
        <f>'質格差指数（労働）'!F736</f>
        <v>0.70616020184265704</v>
      </c>
      <c r="G736" s="6">
        <f>'質格差指数（労働）'!G736</f>
        <v>0.33008926732059002</v>
      </c>
      <c r="H736" s="6">
        <f>'質格差指数（労働）'!H736</f>
        <v>0.28944268702966303</v>
      </c>
      <c r="I736" s="6">
        <f>'質格差指数（労働）'!I736</f>
        <v>0.238426379341274</v>
      </c>
    </row>
    <row r="737" spans="1:9" x14ac:dyDescent="0.15">
      <c r="A737" s="1">
        <v>32</v>
      </c>
      <c r="B737" s="1" t="s">
        <v>304</v>
      </c>
      <c r="C737" s="1">
        <v>21</v>
      </c>
      <c r="D737" s="1" t="s">
        <v>16</v>
      </c>
      <c r="E737" s="6">
        <f>'質格差指数（労働）'!E737</f>
        <v>4.2804063578019545E-2</v>
      </c>
      <c r="F737" s="6">
        <f>'質格差指数（労働）'!F737</f>
        <v>4.34104739889059E-2</v>
      </c>
      <c r="G737" s="6">
        <f>'質格差指数（労働）'!G737</f>
        <v>2.57397778179747E-2</v>
      </c>
      <c r="H737" s="6">
        <f>'質格差指数（労働）'!H737</f>
        <v>2.6920667891340101E-2</v>
      </c>
      <c r="I737" s="6">
        <f>'質格差指数（労働）'!I737</f>
        <v>1.9654647777263199E-2</v>
      </c>
    </row>
    <row r="738" spans="1:9" x14ac:dyDescent="0.15">
      <c r="A738" s="1">
        <v>32</v>
      </c>
      <c r="B738" s="1" t="s">
        <v>163</v>
      </c>
      <c r="C738" s="1">
        <v>22</v>
      </c>
      <c r="D738" s="1" t="s">
        <v>8</v>
      </c>
      <c r="E738" s="6">
        <f>'質格差指数（労働）'!E738</f>
        <v>3.467591583862898E-3</v>
      </c>
      <c r="F738" s="6">
        <f>'質格差指数（労働）'!F738</f>
        <v>3.9615518919631203E-3</v>
      </c>
      <c r="G738" s="6">
        <f>'質格差指数（労働）'!G738</f>
        <v>1.61439129526918E-2</v>
      </c>
      <c r="H738" s="6">
        <f>'質格差指数（労働）'!H738</f>
        <v>-1.37249125498051E-3</v>
      </c>
      <c r="I738" s="6">
        <f>'質格差指数（労働）'!I738</f>
        <v>1.4383242862496799E-3</v>
      </c>
    </row>
    <row r="739" spans="1:9" x14ac:dyDescent="0.15">
      <c r="A739" s="1">
        <v>32</v>
      </c>
      <c r="B739" s="1" t="s">
        <v>163</v>
      </c>
      <c r="C739" s="1">
        <v>23</v>
      </c>
      <c r="D739" s="1" t="s">
        <v>29</v>
      </c>
      <c r="E739" s="6">
        <f>'質格差指数（労働）'!E739</f>
        <v>2.2220665964921397E-2</v>
      </c>
      <c r="F739" s="6">
        <f>'質格差指数（労働）'!F739</f>
        <v>3.2145259840883199E-2</v>
      </c>
      <c r="G739" s="6">
        <f>'質格差指数（労働）'!G739</f>
        <v>2.3410573982915201E-2</v>
      </c>
      <c r="H739" s="6">
        <f>'質格差指数（労働）'!H739</f>
        <v>2.04550365598055E-3</v>
      </c>
      <c r="I739" s="6">
        <f>'質格差指数（労働）'!I739</f>
        <v>3.6091952324256799E-2</v>
      </c>
    </row>
    <row r="740" spans="1:9" x14ac:dyDescent="0.15">
      <c r="A740" s="1">
        <v>33</v>
      </c>
      <c r="B740" s="1" t="s">
        <v>306</v>
      </c>
      <c r="C740" s="1">
        <v>1</v>
      </c>
      <c r="D740" s="1" t="s">
        <v>9</v>
      </c>
      <c r="E740" s="6">
        <f>'質格差指数（労働）'!E740</f>
        <v>0.14472538238680779</v>
      </c>
      <c r="F740" s="6">
        <f>'質格差指数（労働）'!F740</f>
        <v>-8.3276794785162006E-2</v>
      </c>
      <c r="G740" s="6">
        <f>'質格差指数（労働）'!G740</f>
        <v>-0.122537672365644</v>
      </c>
      <c r="H740" s="6">
        <f>'質格差指数（労働）'!H740</f>
        <v>-0.123937517540868</v>
      </c>
      <c r="I740" s="6">
        <f>'質格差指数（労働）'!I740</f>
        <v>-3.2363448492799297E-2</v>
      </c>
    </row>
    <row r="741" spans="1:9" x14ac:dyDescent="0.15">
      <c r="A741" s="1">
        <v>33</v>
      </c>
      <c r="B741" s="1" t="s">
        <v>306</v>
      </c>
      <c r="C741" s="1">
        <v>2</v>
      </c>
      <c r="D741" s="1" t="s">
        <v>10</v>
      </c>
      <c r="E741" s="6">
        <f>'質格差指数（労働）'!E741</f>
        <v>0.13652285663263136</v>
      </c>
      <c r="F741" s="6">
        <f>'質格差指数（労働）'!F741</f>
        <v>-0.13963026099881201</v>
      </c>
      <c r="G741" s="6">
        <f>'質格差指数（労働）'!G741</f>
        <v>-7.9899147113876898E-2</v>
      </c>
      <c r="H741" s="6">
        <f>'質格差指数（労働）'!H741</f>
        <v>-0.21498541006564001</v>
      </c>
      <c r="I741" s="6">
        <f>'質格差指数（労働）'!I741</f>
        <v>-0.312590477921942</v>
      </c>
    </row>
    <row r="742" spans="1:9" x14ac:dyDescent="0.15">
      <c r="A742" s="1">
        <v>33</v>
      </c>
      <c r="B742" s="1" t="s">
        <v>307</v>
      </c>
      <c r="C742" s="1">
        <v>3</v>
      </c>
      <c r="D742" s="1" t="s">
        <v>17</v>
      </c>
      <c r="E742" s="6">
        <f>'質格差指数（労働）'!E742</f>
        <v>0.1238590161276512</v>
      </c>
      <c r="F742" s="6">
        <f>'質格差指数（労働）'!F742</f>
        <v>0.102372902253767</v>
      </c>
      <c r="G742" s="6">
        <f>'質格差指数（労働）'!G742</f>
        <v>0.110543746850139</v>
      </c>
      <c r="H742" s="6">
        <f>'質格差指数（労働）'!H742</f>
        <v>9.6899733105371297E-2</v>
      </c>
      <c r="I742" s="6">
        <f>'質格差指数（労働）'!I742</f>
        <v>0.102618057152008</v>
      </c>
    </row>
    <row r="743" spans="1:9" x14ac:dyDescent="0.15">
      <c r="A743" s="1">
        <v>33</v>
      </c>
      <c r="B743" s="1" t="s">
        <v>307</v>
      </c>
      <c r="C743" s="1">
        <v>4</v>
      </c>
      <c r="D743" s="1" t="s">
        <v>18</v>
      </c>
      <c r="E743" s="6">
        <f>'質格差指数（労働）'!E743</f>
        <v>0.1100044994151176</v>
      </c>
      <c r="F743" s="6">
        <f>'質格差指数（労働）'!F743</f>
        <v>8.8395795338959596E-2</v>
      </c>
      <c r="G743" s="6">
        <f>'質格差指数（労働）'!G743</f>
        <v>9.7454317117691605E-2</v>
      </c>
      <c r="H743" s="6">
        <f>'質格差指数（労働）'!H743</f>
        <v>0.122535476058993</v>
      </c>
      <c r="I743" s="6">
        <f>'質格差指数（労働）'!I743</f>
        <v>0.14212533364494701</v>
      </c>
    </row>
    <row r="744" spans="1:9" x14ac:dyDescent="0.15">
      <c r="A744" s="1">
        <v>33</v>
      </c>
      <c r="B744" s="1" t="s">
        <v>307</v>
      </c>
      <c r="C744" s="1">
        <v>5</v>
      </c>
      <c r="D744" s="1" t="s">
        <v>19</v>
      </c>
      <c r="E744" s="6">
        <f>'質格差指数（労働）'!E744</f>
        <v>8.2101129187850286E-2</v>
      </c>
      <c r="F744" s="6">
        <f>'質格差指数（労働）'!F744</f>
        <v>3.7094386745420801E-2</v>
      </c>
      <c r="G744" s="6">
        <f>'質格差指数（労働）'!G744</f>
        <v>1.23751437579476E-2</v>
      </c>
      <c r="H744" s="6">
        <f>'質格差指数（労働）'!H744</f>
        <v>3.1392539091015803E-2</v>
      </c>
      <c r="I744" s="6">
        <f>'質格差指数（労働）'!I744</f>
        <v>-7.9736679689198897E-2</v>
      </c>
    </row>
    <row r="745" spans="1:9" x14ac:dyDescent="0.15">
      <c r="A745" s="1">
        <v>33</v>
      </c>
      <c r="B745" s="1" t="s">
        <v>307</v>
      </c>
      <c r="C745" s="1">
        <v>6</v>
      </c>
      <c r="D745" s="1" t="s">
        <v>3</v>
      </c>
      <c r="E745" s="6">
        <f>'質格差指数（労働）'!E745</f>
        <v>7.1323711419323019E-2</v>
      </c>
      <c r="F745" s="6">
        <f>'質格差指数（労働）'!F745</f>
        <v>-1.8296452101627399E-2</v>
      </c>
      <c r="G745" s="6">
        <f>'質格差指数（労働）'!G745</f>
        <v>-3.1502745470339703E-2</v>
      </c>
      <c r="H745" s="6">
        <f>'質格差指数（労働）'!H745</f>
        <v>-3.1103497196918101E-2</v>
      </c>
      <c r="I745" s="6">
        <f>'質格差指数（労働）'!I745</f>
        <v>-3.6781437487666997E-2</v>
      </c>
    </row>
    <row r="746" spans="1:9" x14ac:dyDescent="0.15">
      <c r="A746" s="1">
        <v>33</v>
      </c>
      <c r="B746" s="1" t="s">
        <v>307</v>
      </c>
      <c r="C746" s="1">
        <v>7</v>
      </c>
      <c r="D746" s="1" t="s">
        <v>20</v>
      </c>
      <c r="E746" s="6">
        <f>'質格差指数（労働）'!E746</f>
        <v>-0.34748576098094819</v>
      </c>
      <c r="F746" s="6">
        <f>'質格差指数（労働）'!F746</f>
        <v>-1.0720745132540299</v>
      </c>
      <c r="G746" s="6">
        <f>'質格差指数（労働）'!G746</f>
        <v>-0.74535287062031497</v>
      </c>
      <c r="H746" s="6">
        <f>'質格差指数（労働）'!H746</f>
        <v>-0.588394360183079</v>
      </c>
      <c r="I746" s="6">
        <f>'質格差指数（労働）'!I746</f>
        <v>-0.81791428455915605</v>
      </c>
    </row>
    <row r="747" spans="1:9" x14ac:dyDescent="0.15">
      <c r="A747" s="1">
        <v>33</v>
      </c>
      <c r="B747" s="1" t="s">
        <v>307</v>
      </c>
      <c r="C747" s="1">
        <v>8</v>
      </c>
      <c r="D747" s="1" t="s">
        <v>21</v>
      </c>
      <c r="E747" s="6">
        <f>'質格差指数（労働）'!E747</f>
        <v>0.1222670112997207</v>
      </c>
      <c r="F747" s="6">
        <f>'質格差指数（労働）'!F747</f>
        <v>9.3560254214871102E-2</v>
      </c>
      <c r="G747" s="6">
        <f>'質格差指数（労働）'!G747</f>
        <v>8.6686848584562298E-2</v>
      </c>
      <c r="H747" s="6">
        <f>'質格差指数（労働）'!H747</f>
        <v>6.1990550704501698E-2</v>
      </c>
      <c r="I747" s="6">
        <f>'質格差指数（労働）'!I747</f>
        <v>-4.4537384995698301E-2</v>
      </c>
    </row>
    <row r="748" spans="1:9" x14ac:dyDescent="0.15">
      <c r="A748" s="1">
        <v>33</v>
      </c>
      <c r="B748" s="1" t="s">
        <v>307</v>
      </c>
      <c r="C748" s="1">
        <v>9</v>
      </c>
      <c r="D748" s="1" t="s">
        <v>22</v>
      </c>
      <c r="E748" s="6">
        <f>'質格差指数（労働）'!E748</f>
        <v>4.0643310605218599E-2</v>
      </c>
      <c r="F748" s="6">
        <f>'質格差指数（労働）'!F748</f>
        <v>5.1677548957371798E-3</v>
      </c>
      <c r="G748" s="6">
        <f>'質格差指数（労働）'!G748</f>
        <v>7.5393274673852206E-2</v>
      </c>
      <c r="H748" s="6">
        <f>'質格差指数（労働）'!H748</f>
        <v>-3.0098940426274098E-3</v>
      </c>
      <c r="I748" s="6">
        <f>'質格差指数（労働）'!I748</f>
        <v>-2.3568643546967898E-2</v>
      </c>
    </row>
    <row r="749" spans="1:9" x14ac:dyDescent="0.15">
      <c r="A749" s="1">
        <v>33</v>
      </c>
      <c r="B749" s="1" t="s">
        <v>307</v>
      </c>
      <c r="C749" s="1">
        <v>10</v>
      </c>
      <c r="D749" s="1" t="s">
        <v>23</v>
      </c>
      <c r="E749" s="6">
        <f>'質格差指数（労働）'!E749</f>
        <v>7.4871289218916504E-2</v>
      </c>
      <c r="F749" s="6">
        <f>'質格差指数（労働）'!F749</f>
        <v>4.0090671812073299E-2</v>
      </c>
      <c r="G749" s="6">
        <f>'質格差指数（労働）'!G749</f>
        <v>3.9734691692973799E-2</v>
      </c>
      <c r="H749" s="6">
        <f>'質格差指数（労働）'!H749</f>
        <v>4.6698025561162398E-2</v>
      </c>
      <c r="I749" s="6">
        <f>'質格差指数（労働）'!I749</f>
        <v>3.6643168292562001E-3</v>
      </c>
    </row>
    <row r="750" spans="1:9" x14ac:dyDescent="0.15">
      <c r="A750" s="1">
        <v>33</v>
      </c>
      <c r="B750" s="1" t="s">
        <v>307</v>
      </c>
      <c r="C750" s="1">
        <v>11</v>
      </c>
      <c r="D750" s="1" t="s">
        <v>24</v>
      </c>
      <c r="E750" s="6">
        <f>'質格差指数（労働）'!E750</f>
        <v>3.7062846620692411E-2</v>
      </c>
      <c r="F750" s="6">
        <f>'質格差指数（労働）'!F750</f>
        <v>6.1277106880752198E-3</v>
      </c>
      <c r="G750" s="6">
        <f>'質格差指数（労働）'!G750</f>
        <v>4.0817063394237199E-2</v>
      </c>
      <c r="H750" s="6">
        <f>'質格差指数（労働）'!H750</f>
        <v>5.7843808656117199E-2</v>
      </c>
      <c r="I750" s="6">
        <f>'質格差指数（労働）'!I750</f>
        <v>7.3099612236484798E-2</v>
      </c>
    </row>
    <row r="751" spans="1:9" x14ac:dyDescent="0.15">
      <c r="A751" s="1">
        <v>33</v>
      </c>
      <c r="B751" s="1" t="s">
        <v>307</v>
      </c>
      <c r="C751" s="1">
        <v>12</v>
      </c>
      <c r="D751" s="1" t="s">
        <v>25</v>
      </c>
      <c r="E751" s="6">
        <f>'質格差指数（労働）'!E751</f>
        <v>9.488303527234429E-2</v>
      </c>
      <c r="F751" s="6">
        <f>'質格差指数（労働）'!F751</f>
        <v>-6.3173676916607899E-2</v>
      </c>
      <c r="G751" s="6">
        <f>'質格差指数（労働）'!G751</f>
        <v>-8.8992727190295403E-4</v>
      </c>
      <c r="H751" s="6">
        <f>'質格差指数（労働）'!H751</f>
        <v>4.3610217571888897E-2</v>
      </c>
      <c r="I751" s="6">
        <f>'質格差指数（労働）'!I751</f>
        <v>4.3228809351823702E-2</v>
      </c>
    </row>
    <row r="752" spans="1:9" x14ac:dyDescent="0.15">
      <c r="A752" s="1">
        <v>33</v>
      </c>
      <c r="B752" s="1" t="s">
        <v>307</v>
      </c>
      <c r="C752" s="1">
        <v>13</v>
      </c>
      <c r="D752" s="1" t="s">
        <v>26</v>
      </c>
      <c r="E752" s="6">
        <f>'質格差指数（労働）'!E752</f>
        <v>9.8470150643910903E-2</v>
      </c>
      <c r="F752" s="6">
        <f>'質格差指数（労働）'!F752</f>
        <v>1.56405249285698E-2</v>
      </c>
      <c r="G752" s="6">
        <f>'質格差指数（労働）'!G752</f>
        <v>6.8486763264121106E-2</v>
      </c>
      <c r="H752" s="6">
        <f>'質格差指数（労働）'!H752</f>
        <v>4.1023037823097998E-2</v>
      </c>
      <c r="I752" s="6">
        <f>'質格差指数（労働）'!I752</f>
        <v>-6.5212264547607202E-3</v>
      </c>
    </row>
    <row r="753" spans="1:9" x14ac:dyDescent="0.15">
      <c r="A753" s="1">
        <v>33</v>
      </c>
      <c r="B753" s="1" t="s">
        <v>307</v>
      </c>
      <c r="C753" s="1">
        <v>14</v>
      </c>
      <c r="D753" s="1" t="s">
        <v>27</v>
      </c>
      <c r="E753" s="6">
        <f>'質格差指数（労働）'!E753</f>
        <v>-0.33149945259186953</v>
      </c>
      <c r="F753" s="6">
        <f>'質格差指数（労働）'!F753</f>
        <v>-0.30129455837817598</v>
      </c>
      <c r="G753" s="6">
        <f>'質格差指数（労働）'!G753</f>
        <v>0.113388993975366</v>
      </c>
      <c r="H753" s="6">
        <f>'質格差指数（労働）'!H753</f>
        <v>-4.21494058490419E-2</v>
      </c>
      <c r="I753" s="6">
        <f>'質格差指数（労働）'!I753</f>
        <v>0.10033462783262501</v>
      </c>
    </row>
    <row r="754" spans="1:9" x14ac:dyDescent="0.15">
      <c r="A754" s="1">
        <v>33</v>
      </c>
      <c r="B754" s="1" t="s">
        <v>307</v>
      </c>
      <c r="C754" s="1">
        <v>15</v>
      </c>
      <c r="D754" s="1" t="s">
        <v>28</v>
      </c>
      <c r="E754" s="6">
        <f>'質格差指数（労働）'!E754</f>
        <v>2.4904038035983983E-4</v>
      </c>
      <c r="F754" s="6">
        <f>'質格差指数（労働）'!F754</f>
        <v>4.4659235699751297E-2</v>
      </c>
      <c r="G754" s="6">
        <f>'質格差指数（労働）'!G754</f>
        <v>5.5587241781115099E-2</v>
      </c>
      <c r="H754" s="6">
        <f>'質格差指数（労働）'!H754</f>
        <v>6.3988359764775904E-2</v>
      </c>
      <c r="I754" s="6">
        <f>'質格差指数（労働）'!I754</f>
        <v>7.81646801720743E-2</v>
      </c>
    </row>
    <row r="755" spans="1:9" x14ac:dyDescent="0.15">
      <c r="A755" s="1">
        <v>33</v>
      </c>
      <c r="B755" s="1" t="s">
        <v>306</v>
      </c>
      <c r="C755" s="1">
        <v>16</v>
      </c>
      <c r="D755" s="1" t="s">
        <v>11</v>
      </c>
      <c r="E755" s="6">
        <f>'質格差指数（労働）'!E755</f>
        <v>4.8113153297148353E-2</v>
      </c>
      <c r="F755" s="6">
        <f>'質格差指数（労働）'!F755</f>
        <v>5.80154828476298E-2</v>
      </c>
      <c r="G755" s="6">
        <f>'質格差指数（労働）'!G755</f>
        <v>6.4573781710146202E-2</v>
      </c>
      <c r="H755" s="6">
        <f>'質格差指数（労働）'!H755</f>
        <v>4.2451585937813903E-2</v>
      </c>
      <c r="I755" s="6">
        <f>'質格差指数（労働）'!I755</f>
        <v>3.48738203065918E-2</v>
      </c>
    </row>
    <row r="756" spans="1:9" x14ac:dyDescent="0.15">
      <c r="A756" s="1">
        <v>33</v>
      </c>
      <c r="B756" s="1" t="s">
        <v>306</v>
      </c>
      <c r="C756" s="1">
        <v>17</v>
      </c>
      <c r="D756" s="1" t="s">
        <v>12</v>
      </c>
      <c r="E756" s="6">
        <f>'質格差指数（労働）'!E756</f>
        <v>1.3128572498549229E-2</v>
      </c>
      <c r="F756" s="6">
        <f>'質格差指数（労働）'!F756</f>
        <v>7.0879622212065296E-4</v>
      </c>
      <c r="G756" s="6">
        <f>'質格差指数（労働）'!G756</f>
        <v>5.5616717275597902E-2</v>
      </c>
      <c r="H756" s="6">
        <f>'質格差指数（労働）'!H756</f>
        <v>2.5387756581051898E-2</v>
      </c>
      <c r="I756" s="6">
        <f>'質格差指数（労働）'!I756</f>
        <v>4.52723937665203E-2</v>
      </c>
    </row>
    <row r="757" spans="1:9" x14ac:dyDescent="0.15">
      <c r="A757" s="1">
        <v>33</v>
      </c>
      <c r="B757" s="1" t="s">
        <v>306</v>
      </c>
      <c r="C757" s="1">
        <v>18</v>
      </c>
      <c r="D757" s="1" t="s">
        <v>13</v>
      </c>
      <c r="E757" s="6">
        <f>'質格差指数（労働）'!E757</f>
        <v>7.0339018469840781E-2</v>
      </c>
      <c r="F757" s="6">
        <f>'質格差指数（労働）'!F757</f>
        <v>7.3253133471238005E-2</v>
      </c>
      <c r="G757" s="6">
        <f>'質格差指数（労働）'!G757</f>
        <v>7.7569549689759806E-2</v>
      </c>
      <c r="H757" s="6">
        <f>'質格差指数（労働）'!H757</f>
        <v>6.6244384087583E-2</v>
      </c>
      <c r="I757" s="6">
        <f>'質格差指数（労働）'!I757</f>
        <v>7.6589638395894194E-2</v>
      </c>
    </row>
    <row r="758" spans="1:9" x14ac:dyDescent="0.15">
      <c r="A758" s="1">
        <v>33</v>
      </c>
      <c r="B758" s="1" t="s">
        <v>306</v>
      </c>
      <c r="C758" s="1">
        <v>19</v>
      </c>
      <c r="D758" s="1" t="s">
        <v>14</v>
      </c>
      <c r="E758" s="6">
        <f>'質格差指数（労働）'!E758</f>
        <v>-6.9926201350489423E-4</v>
      </c>
      <c r="F758" s="6">
        <f>'質格差指数（労働）'!F758</f>
        <v>9.1949336938852901E-3</v>
      </c>
      <c r="G758" s="6">
        <f>'質格差指数（労働）'!G758</f>
        <v>3.2963253455612303E-2</v>
      </c>
      <c r="H758" s="6">
        <f>'質格差指数（労働）'!H758</f>
        <v>3.6828906218114098E-2</v>
      </c>
      <c r="I758" s="6">
        <f>'質格差指数（労働）'!I758</f>
        <v>4.9621366989365999E-2</v>
      </c>
    </row>
    <row r="759" spans="1:9" x14ac:dyDescent="0.15">
      <c r="A759" s="1">
        <v>33</v>
      </c>
      <c r="B759" s="1" t="s">
        <v>306</v>
      </c>
      <c r="C759" s="1">
        <v>20</v>
      </c>
      <c r="D759" s="1" t="s">
        <v>15</v>
      </c>
      <c r="E759" s="6">
        <f>'質格差指数（労働）'!E759</f>
        <v>5.7788391147903406E-2</v>
      </c>
      <c r="F759" s="6">
        <f>'質格差指数（労働）'!F759</f>
        <v>-4.7202924955868399E-2</v>
      </c>
      <c r="G759" s="6">
        <f>'質格差指数（労働）'!G759</f>
        <v>8.6432927596781194E-3</v>
      </c>
      <c r="H759" s="6">
        <f>'質格差指数（労働）'!H759</f>
        <v>-3.30854561572324E-2</v>
      </c>
      <c r="I759" s="6">
        <f>'質格差指数（労働）'!I759</f>
        <v>-1.1871593120214E-2</v>
      </c>
    </row>
    <row r="760" spans="1:9" x14ac:dyDescent="0.15">
      <c r="A760" s="1">
        <v>33</v>
      </c>
      <c r="B760" s="1" t="s">
        <v>306</v>
      </c>
      <c r="C760" s="1">
        <v>21</v>
      </c>
      <c r="D760" s="1" t="s">
        <v>16</v>
      </c>
      <c r="E760" s="6">
        <f>'質格差指数（労働）'!E760</f>
        <v>2.4672636264620948E-2</v>
      </c>
      <c r="F760" s="6">
        <f>'質格差指数（労働）'!F760</f>
        <v>3.5217268222206201E-2</v>
      </c>
      <c r="G760" s="6">
        <f>'質格差指数（労働）'!G760</f>
        <v>3.8916702290623703E-2</v>
      </c>
      <c r="H760" s="6">
        <f>'質格差指数（労働）'!H760</f>
        <v>4.3929169430934598E-2</v>
      </c>
      <c r="I760" s="6">
        <f>'質格差指数（労働）'!I760</f>
        <v>4.1444686705052601E-2</v>
      </c>
    </row>
    <row r="761" spans="1:9" x14ac:dyDescent="0.15">
      <c r="A761" s="1">
        <v>33</v>
      </c>
      <c r="B761" s="1" t="s">
        <v>168</v>
      </c>
      <c r="C761" s="1">
        <v>22</v>
      </c>
      <c r="D761" s="1" t="s">
        <v>8</v>
      </c>
      <c r="E761" s="6">
        <f>'質格差指数（労働）'!E761</f>
        <v>1.9547115163494014E-2</v>
      </c>
      <c r="F761" s="6">
        <f>'質格差指数（労働）'!F761</f>
        <v>4.3335246013881501E-2</v>
      </c>
      <c r="G761" s="6">
        <f>'質格差指数（労働）'!G761</f>
        <v>4.4426228625549999E-2</v>
      </c>
      <c r="H761" s="6">
        <f>'質格差指数（労働）'!H761</f>
        <v>4.4027055732513302E-2</v>
      </c>
      <c r="I761" s="6">
        <f>'質格差指数（労働）'!I761</f>
        <v>3.9773254109083098E-2</v>
      </c>
    </row>
    <row r="762" spans="1:9" x14ac:dyDescent="0.15">
      <c r="A762" s="1">
        <v>33</v>
      </c>
      <c r="B762" s="1" t="s">
        <v>168</v>
      </c>
      <c r="C762" s="1">
        <v>23</v>
      </c>
      <c r="D762" s="1" t="s">
        <v>29</v>
      </c>
      <c r="E762" s="6">
        <f>'質格差指数（労働）'!E762</f>
        <v>1.60837180782878E-2</v>
      </c>
      <c r="F762" s="6">
        <f>'質格差指数（労働）'!F762</f>
        <v>4.1609585753194997E-2</v>
      </c>
      <c r="G762" s="6">
        <f>'質格差指数（労働）'!G762</f>
        <v>3.5654778490112601E-2</v>
      </c>
      <c r="H762" s="6">
        <f>'質格差指数（労働）'!H762</f>
        <v>4.2470509146685598E-2</v>
      </c>
      <c r="I762" s="6">
        <f>'質格差指数（労働）'!I762</f>
        <v>5.5170754821182298E-2</v>
      </c>
    </row>
    <row r="763" spans="1:9" x14ac:dyDescent="0.15">
      <c r="A763" s="1">
        <v>34</v>
      </c>
      <c r="B763" s="1" t="s">
        <v>308</v>
      </c>
      <c r="C763" s="1">
        <v>1</v>
      </c>
      <c r="D763" s="1" t="s">
        <v>9</v>
      </c>
      <c r="E763" s="6">
        <f>'質格差指数（労働）'!E763</f>
        <v>9.5580488231979122E-3</v>
      </c>
      <c r="F763" s="6">
        <f>'質格差指数（労働）'!F763</f>
        <v>-6.9521137373589698E-2</v>
      </c>
      <c r="G763" s="6">
        <f>'質格差指数（労働）'!G763</f>
        <v>-6.7501641095175896E-2</v>
      </c>
      <c r="H763" s="6">
        <f>'質格差指数（労働）'!H763</f>
        <v>-7.2517169596218603E-3</v>
      </c>
      <c r="I763" s="6">
        <f>'質格差指数（労働）'!I763</f>
        <v>0.13613189734570899</v>
      </c>
    </row>
    <row r="764" spans="1:9" x14ac:dyDescent="0.15">
      <c r="A764" s="1">
        <v>34</v>
      </c>
      <c r="B764" s="1" t="s">
        <v>308</v>
      </c>
      <c r="C764" s="1">
        <v>2</v>
      </c>
      <c r="D764" s="1" t="s">
        <v>10</v>
      </c>
      <c r="E764" s="6">
        <f>'質格差指数（労働）'!E764</f>
        <v>3.6676739140276395E-2</v>
      </c>
      <c r="F764" s="6">
        <f>'質格差指数（労働）'!F764</f>
        <v>-0.121224600601381</v>
      </c>
      <c r="G764" s="6">
        <f>'質格差指数（労働）'!G764</f>
        <v>-0.112055308048777</v>
      </c>
      <c r="H764" s="6">
        <f>'質格差指数（労働）'!H764</f>
        <v>-8.0109562088517494E-2</v>
      </c>
      <c r="I764" s="6">
        <f>'質格差指数（労働）'!I764</f>
        <v>0.29865339459263701</v>
      </c>
    </row>
    <row r="765" spans="1:9" x14ac:dyDescent="0.15">
      <c r="A765" s="1">
        <v>34</v>
      </c>
      <c r="B765" s="1" t="s">
        <v>309</v>
      </c>
      <c r="C765" s="1">
        <v>3</v>
      </c>
      <c r="D765" s="1" t="s">
        <v>17</v>
      </c>
      <c r="E765" s="6">
        <f>'質格差指数（労働）'!E765</f>
        <v>8.405460195274303E-2</v>
      </c>
      <c r="F765" s="6">
        <f>'質格差指数（労働）'!F765</f>
        <v>4.6734608977630203E-2</v>
      </c>
      <c r="G765" s="6">
        <f>'質格差指数（労働）'!G765</f>
        <v>8.0222902791627096E-2</v>
      </c>
      <c r="H765" s="6">
        <f>'質格差指数（労働）'!H765</f>
        <v>6.2937498455321095E-2</v>
      </c>
      <c r="I765" s="6">
        <f>'質格差指数（労働）'!I765</f>
        <v>0.131069676816535</v>
      </c>
    </row>
    <row r="766" spans="1:9" x14ac:dyDescent="0.15">
      <c r="A766" s="1">
        <v>34</v>
      </c>
      <c r="B766" s="1" t="s">
        <v>309</v>
      </c>
      <c r="C766" s="1">
        <v>4</v>
      </c>
      <c r="D766" s="1" t="s">
        <v>18</v>
      </c>
      <c r="E766" s="6">
        <f>'質格差指数（労働）'!E766</f>
        <v>0.10998837082471466</v>
      </c>
      <c r="F766" s="6">
        <f>'質格差指数（労働）'!F766</f>
        <v>5.6943969203673797E-2</v>
      </c>
      <c r="G766" s="6">
        <f>'質格差指数（労働）'!G766</f>
        <v>6.5117992838471903E-2</v>
      </c>
      <c r="H766" s="6">
        <f>'質格差指数（労働）'!H766</f>
        <v>4.4423496078921799E-2</v>
      </c>
      <c r="I766" s="6">
        <f>'質格差指数（労働）'!I766</f>
        <v>0.171115116915215</v>
      </c>
    </row>
    <row r="767" spans="1:9" x14ac:dyDescent="0.15">
      <c r="A767" s="1">
        <v>34</v>
      </c>
      <c r="B767" s="1" t="s">
        <v>309</v>
      </c>
      <c r="C767" s="1">
        <v>5</v>
      </c>
      <c r="D767" s="1" t="s">
        <v>19</v>
      </c>
      <c r="E767" s="6">
        <f>'質格差指数（労働）'!E767</f>
        <v>5.8878172147481297E-2</v>
      </c>
      <c r="F767" s="6">
        <f>'質格差指数（労働）'!F767</f>
        <v>-1.32789477555931E-2</v>
      </c>
      <c r="G767" s="6">
        <f>'質格差指数（労働）'!G767</f>
        <v>4.2999714870449297E-2</v>
      </c>
      <c r="H767" s="6">
        <f>'質格差指数（労働）'!H767</f>
        <v>-2.98167416259222E-2</v>
      </c>
      <c r="I767" s="6">
        <f>'質格差指数（労働）'!I767</f>
        <v>-5.1705973314271701E-2</v>
      </c>
    </row>
    <row r="768" spans="1:9" x14ac:dyDescent="0.15">
      <c r="A768" s="1">
        <v>34</v>
      </c>
      <c r="B768" s="1" t="s">
        <v>309</v>
      </c>
      <c r="C768" s="1">
        <v>6</v>
      </c>
      <c r="D768" s="1" t="s">
        <v>3</v>
      </c>
      <c r="E768" s="6">
        <f>'質格差指数（労働）'!E768</f>
        <v>0.15693674615640718</v>
      </c>
      <c r="F768" s="6">
        <f>'質格差指数（労働）'!F768</f>
        <v>-6.4405174789981395E-2</v>
      </c>
      <c r="G768" s="6">
        <f>'質格差指数（労働）'!G768</f>
        <v>-3.7968806239463901E-2</v>
      </c>
      <c r="H768" s="6">
        <f>'質格差指数（労働）'!H768</f>
        <v>1.3047716134559999E-2</v>
      </c>
      <c r="I768" s="6">
        <f>'質格差指数（労働）'!I768</f>
        <v>1.1971952398537E-2</v>
      </c>
    </row>
    <row r="769" spans="1:9" x14ac:dyDescent="0.15">
      <c r="A769" s="1">
        <v>34</v>
      </c>
      <c r="B769" s="1" t="s">
        <v>309</v>
      </c>
      <c r="C769" s="1">
        <v>7</v>
      </c>
      <c r="D769" s="1" t="s">
        <v>20</v>
      </c>
      <c r="E769" s="6">
        <f>'質格差指数（労働）'!E769</f>
        <v>-0.3320028102128717</v>
      </c>
      <c r="F769" s="6">
        <f>'質格差指数（労働）'!F769</f>
        <v>-1.28340278001676</v>
      </c>
      <c r="G769" s="6">
        <f>'質格差指数（労働）'!G769</f>
        <v>-0.58494796913885605</v>
      </c>
      <c r="H769" s="6">
        <f>'質格差指数（労働）'!H769</f>
        <v>-0.65735801362247104</v>
      </c>
      <c r="I769" s="6">
        <f>'質格差指数（労働）'!I769</f>
        <v>-0.35721516362368699</v>
      </c>
    </row>
    <row r="770" spans="1:9" x14ac:dyDescent="0.15">
      <c r="A770" s="1">
        <v>34</v>
      </c>
      <c r="B770" s="1" t="s">
        <v>309</v>
      </c>
      <c r="C770" s="1">
        <v>8</v>
      </c>
      <c r="D770" s="1" t="s">
        <v>21</v>
      </c>
      <c r="E770" s="6">
        <f>'質格差指数（労働）'!E770</f>
        <v>7.4368037417483532E-2</v>
      </c>
      <c r="F770" s="6">
        <f>'質格差指数（労働）'!F770</f>
        <v>8.38221212725236E-2</v>
      </c>
      <c r="G770" s="6">
        <f>'質格差指数（労働）'!G770</f>
        <v>7.4582831168479594E-2</v>
      </c>
      <c r="H770" s="6">
        <f>'質格差指数（労働）'!H770</f>
        <v>6.5348843141239996E-2</v>
      </c>
      <c r="I770" s="6">
        <f>'質格差指数（労働）'!I770</f>
        <v>2.7819285006492001E-2</v>
      </c>
    </row>
    <row r="771" spans="1:9" x14ac:dyDescent="0.15">
      <c r="A771" s="1">
        <v>34</v>
      </c>
      <c r="B771" s="1" t="s">
        <v>309</v>
      </c>
      <c r="C771" s="1">
        <v>9</v>
      </c>
      <c r="D771" s="1" t="s">
        <v>22</v>
      </c>
      <c r="E771" s="6">
        <f>'質格差指数（労働）'!E771</f>
        <v>4.782585564346005E-2</v>
      </c>
      <c r="F771" s="6">
        <f>'質格差指数（労働）'!F771</f>
        <v>-3.3061511259722099E-3</v>
      </c>
      <c r="G771" s="6">
        <f>'質格差指数（労働）'!G771</f>
        <v>4.7893430806812597E-2</v>
      </c>
      <c r="H771" s="6">
        <f>'質格差指数（労働）'!H771</f>
        <v>-1.8648378948319201E-2</v>
      </c>
      <c r="I771" s="6">
        <f>'質格差指数（労働）'!I771</f>
        <v>2.24651748951907E-2</v>
      </c>
    </row>
    <row r="772" spans="1:9" x14ac:dyDescent="0.15">
      <c r="A772" s="1">
        <v>34</v>
      </c>
      <c r="B772" s="1" t="s">
        <v>309</v>
      </c>
      <c r="C772" s="1">
        <v>10</v>
      </c>
      <c r="D772" s="1" t="s">
        <v>23</v>
      </c>
      <c r="E772" s="6">
        <f>'質格差指数（労働）'!E772</f>
        <v>6.3752462468159396E-2</v>
      </c>
      <c r="F772" s="6">
        <f>'質格差指数（労働）'!F772</f>
        <v>5.9564358300438602E-2</v>
      </c>
      <c r="G772" s="6">
        <f>'質格差指数（労働）'!G772</f>
        <v>7.7950259017215806E-2</v>
      </c>
      <c r="H772" s="6">
        <f>'質格差指数（労働）'!H772</f>
        <v>7.9626682278440303E-2</v>
      </c>
      <c r="I772" s="6">
        <f>'質格差指数（労働）'!I772</f>
        <v>5.1256276979206199E-2</v>
      </c>
    </row>
    <row r="773" spans="1:9" x14ac:dyDescent="0.15">
      <c r="A773" s="1">
        <v>34</v>
      </c>
      <c r="B773" s="1" t="s">
        <v>309</v>
      </c>
      <c r="C773" s="1">
        <v>11</v>
      </c>
      <c r="D773" s="1" t="s">
        <v>24</v>
      </c>
      <c r="E773" s="6">
        <f>'質格差指数（労働）'!E773</f>
        <v>9.3201354931511188E-2</v>
      </c>
      <c r="F773" s="6">
        <f>'質格差指数（労働）'!F773</f>
        <v>9.6417289307635198E-2</v>
      </c>
      <c r="G773" s="6">
        <f>'質格差指数（労働）'!G773</f>
        <v>0.124320771322714</v>
      </c>
      <c r="H773" s="6">
        <f>'質格差指数（労働）'!H773</f>
        <v>0.116129020910946</v>
      </c>
      <c r="I773" s="6">
        <f>'質格差指数（労働）'!I773</f>
        <v>9.5654788046370204E-2</v>
      </c>
    </row>
    <row r="774" spans="1:9" x14ac:dyDescent="0.15">
      <c r="A774" s="1">
        <v>34</v>
      </c>
      <c r="B774" s="1" t="s">
        <v>309</v>
      </c>
      <c r="C774" s="1">
        <v>12</v>
      </c>
      <c r="D774" s="1" t="s">
        <v>25</v>
      </c>
      <c r="E774" s="6">
        <f>'質格差指数（労働）'!E774</f>
        <v>0.26158289355242592</v>
      </c>
      <c r="F774" s="6">
        <f>'質格差指数（労働）'!F774</f>
        <v>0.100822236778846</v>
      </c>
      <c r="G774" s="6">
        <f>'質格差指数（労働）'!G774</f>
        <v>0.11068461505897199</v>
      </c>
      <c r="H774" s="6">
        <f>'質格差指数（労働）'!H774</f>
        <v>9.1201218194197797E-2</v>
      </c>
      <c r="I774" s="6">
        <f>'質格差指数（労働）'!I774</f>
        <v>0.11758789537456001</v>
      </c>
    </row>
    <row r="775" spans="1:9" x14ac:dyDescent="0.15">
      <c r="A775" s="1">
        <v>34</v>
      </c>
      <c r="B775" s="1" t="s">
        <v>309</v>
      </c>
      <c r="C775" s="1">
        <v>13</v>
      </c>
      <c r="D775" s="1" t="s">
        <v>26</v>
      </c>
      <c r="E775" s="6">
        <f>'質格差指数（労働）'!E775</f>
        <v>0.1135453995770299</v>
      </c>
      <c r="F775" s="6">
        <f>'質格差指数（労働）'!F775</f>
        <v>6.4074210632977899E-2</v>
      </c>
      <c r="G775" s="6">
        <f>'質格差指数（労働）'!G775</f>
        <v>0.10001482554581501</v>
      </c>
      <c r="H775" s="6">
        <f>'質格差指数（労働）'!H775</f>
        <v>0.12873446731190499</v>
      </c>
      <c r="I775" s="6">
        <f>'質格差指数（労働）'!I775</f>
        <v>6.0377726440469501E-2</v>
      </c>
    </row>
    <row r="776" spans="1:9" x14ac:dyDescent="0.15">
      <c r="A776" s="1">
        <v>34</v>
      </c>
      <c r="B776" s="1" t="s">
        <v>309</v>
      </c>
      <c r="C776" s="1">
        <v>14</v>
      </c>
      <c r="D776" s="1" t="s">
        <v>27</v>
      </c>
      <c r="E776" s="6">
        <f>'質格差指数（労働）'!E776</f>
        <v>-0.2277496331452184</v>
      </c>
      <c r="F776" s="6">
        <f>'質格差指数（労働）'!F776</f>
        <v>-0.43577565636350502</v>
      </c>
      <c r="G776" s="6">
        <f>'質格差指数（労働）'!G776</f>
        <v>-0.21538976679529101</v>
      </c>
      <c r="H776" s="6">
        <f>'質格差指数（労働）'!H776</f>
        <v>-9.2213840387610393E-2</v>
      </c>
      <c r="I776" s="6">
        <f>'質格差指数（労働）'!I776</f>
        <v>0.189540531647303</v>
      </c>
    </row>
    <row r="777" spans="1:9" x14ac:dyDescent="0.15">
      <c r="A777" s="1">
        <v>34</v>
      </c>
      <c r="B777" s="1" t="s">
        <v>309</v>
      </c>
      <c r="C777" s="1">
        <v>15</v>
      </c>
      <c r="D777" s="1" t="s">
        <v>28</v>
      </c>
      <c r="E777" s="6">
        <f>'質格差指数（労働）'!E777</f>
        <v>4.3628922632329398E-2</v>
      </c>
      <c r="F777" s="6">
        <f>'質格差指数（労働）'!F777</f>
        <v>4.5329098541308503E-2</v>
      </c>
      <c r="G777" s="6">
        <f>'質格差指数（労働）'!G777</f>
        <v>7.8211484254323893E-2</v>
      </c>
      <c r="H777" s="6">
        <f>'質格差指数（労働）'!H777</f>
        <v>0.110852792097662</v>
      </c>
      <c r="I777" s="6">
        <f>'質格差指数（労働）'!I777</f>
        <v>0.115185049171176</v>
      </c>
    </row>
    <row r="778" spans="1:9" x14ac:dyDescent="0.15">
      <c r="A778" s="1">
        <v>34</v>
      </c>
      <c r="B778" s="1" t="s">
        <v>308</v>
      </c>
      <c r="C778" s="1">
        <v>16</v>
      </c>
      <c r="D778" s="1" t="s">
        <v>11</v>
      </c>
      <c r="E778" s="6">
        <f>'質格差指数（労働）'!E778</f>
        <v>5.7130742667911551E-2</v>
      </c>
      <c r="F778" s="6">
        <f>'質格差指数（労働）'!F778</f>
        <v>6.9068715031001898E-2</v>
      </c>
      <c r="G778" s="6">
        <f>'質格差指数（労働）'!G778</f>
        <v>8.3583645202635698E-2</v>
      </c>
      <c r="H778" s="6">
        <f>'質格差指数（労働）'!H778</f>
        <v>8.5127196438230898E-2</v>
      </c>
      <c r="I778" s="6">
        <f>'質格差指数（労働）'!I778</f>
        <v>8.7421061161619296E-2</v>
      </c>
    </row>
    <row r="779" spans="1:9" x14ac:dyDescent="0.15">
      <c r="A779" s="1">
        <v>34</v>
      </c>
      <c r="B779" s="1" t="s">
        <v>308</v>
      </c>
      <c r="C779" s="1">
        <v>17</v>
      </c>
      <c r="D779" s="1" t="s">
        <v>12</v>
      </c>
      <c r="E779" s="6">
        <f>'質格差指数（労働）'!E779</f>
        <v>7.1887301551051469E-2</v>
      </c>
      <c r="F779" s="6">
        <f>'質格差指数（労働）'!F779</f>
        <v>5.1413942434045602E-2</v>
      </c>
      <c r="G779" s="6">
        <f>'質格差指数（労働）'!G779</f>
        <v>3.0525796907435301E-2</v>
      </c>
      <c r="H779" s="6">
        <f>'質格差指数（労働）'!H779</f>
        <v>5.2418492552991101E-2</v>
      </c>
      <c r="I779" s="6">
        <f>'質格差指数（労働）'!I779</f>
        <v>5.87914263416843E-2</v>
      </c>
    </row>
    <row r="780" spans="1:9" x14ac:dyDescent="0.15">
      <c r="A780" s="1">
        <v>34</v>
      </c>
      <c r="B780" s="1" t="s">
        <v>308</v>
      </c>
      <c r="C780" s="1">
        <v>18</v>
      </c>
      <c r="D780" s="1" t="s">
        <v>13</v>
      </c>
      <c r="E780" s="6">
        <f>'質格差指数（労働）'!E780</f>
        <v>0.11407778233273459</v>
      </c>
      <c r="F780" s="6">
        <f>'質格差指数（労働）'!F780</f>
        <v>0.117681273035959</v>
      </c>
      <c r="G780" s="6">
        <f>'質格差指数（労働）'!G780</f>
        <v>0.119338364761277</v>
      </c>
      <c r="H780" s="6">
        <f>'質格差指数（労働）'!H780</f>
        <v>0.121425184691212</v>
      </c>
      <c r="I780" s="6">
        <f>'質格差指数（労働）'!I780</f>
        <v>0.140603758771573</v>
      </c>
    </row>
    <row r="781" spans="1:9" x14ac:dyDescent="0.15">
      <c r="A781" s="1">
        <v>34</v>
      </c>
      <c r="B781" s="1" t="s">
        <v>308</v>
      </c>
      <c r="C781" s="1">
        <v>19</v>
      </c>
      <c r="D781" s="1" t="s">
        <v>14</v>
      </c>
      <c r="E781" s="6">
        <f>'質格差指数（労働）'!E781</f>
        <v>9.8348171339333653E-3</v>
      </c>
      <c r="F781" s="6">
        <f>'質格差指数（労働）'!F781</f>
        <v>4.77287320510291E-2</v>
      </c>
      <c r="G781" s="6">
        <f>'質格差指数（労働）'!G781</f>
        <v>4.8325524636253399E-2</v>
      </c>
      <c r="H781" s="6">
        <f>'質格差指数（労働）'!H781</f>
        <v>4.6881405760041399E-2</v>
      </c>
      <c r="I781" s="6">
        <f>'質格差指数（労働）'!I781</f>
        <v>7.7816058434282895E-2</v>
      </c>
    </row>
    <row r="782" spans="1:9" x14ac:dyDescent="0.15">
      <c r="A782" s="1">
        <v>34</v>
      </c>
      <c r="B782" s="1" t="s">
        <v>308</v>
      </c>
      <c r="C782" s="1">
        <v>20</v>
      </c>
      <c r="D782" s="1" t="s">
        <v>15</v>
      </c>
      <c r="E782" s="6">
        <f>'質格差指数（労働）'!E782</f>
        <v>0.11471791458466671</v>
      </c>
      <c r="F782" s="6">
        <f>'質格差指数（労働）'!F782</f>
        <v>-3.64905188395271E-2</v>
      </c>
      <c r="G782" s="6">
        <f>'質格差指数（労働）'!G782</f>
        <v>-8.4039528184799393E-3</v>
      </c>
      <c r="H782" s="6">
        <f>'質格差指数（労働）'!H782</f>
        <v>2.12281259641416E-2</v>
      </c>
      <c r="I782" s="6">
        <f>'質格差指数（労働）'!I782</f>
        <v>2.7717368040029802E-2</v>
      </c>
    </row>
    <row r="783" spans="1:9" x14ac:dyDescent="0.15">
      <c r="A783" s="1">
        <v>34</v>
      </c>
      <c r="B783" s="1" t="s">
        <v>308</v>
      </c>
      <c r="C783" s="1">
        <v>21</v>
      </c>
      <c r="D783" s="1" t="s">
        <v>16</v>
      </c>
      <c r="E783" s="6">
        <f>'質格差指数（労働）'!E783</f>
        <v>4.283458485017435E-2</v>
      </c>
      <c r="F783" s="6">
        <f>'質格差指数（労働）'!F783</f>
        <v>4.11263515428094E-2</v>
      </c>
      <c r="G783" s="6">
        <f>'質格差指数（労働）'!G783</f>
        <v>4.7872711067103203E-2</v>
      </c>
      <c r="H783" s="6">
        <f>'質格差指数（労働）'!H783</f>
        <v>6.4858323045806895E-2</v>
      </c>
      <c r="I783" s="6">
        <f>'質格差指数（労働）'!I783</f>
        <v>5.90613642754165E-2</v>
      </c>
    </row>
    <row r="784" spans="1:9" x14ac:dyDescent="0.15">
      <c r="A784" s="1">
        <v>34</v>
      </c>
      <c r="B784" s="1" t="s">
        <v>172</v>
      </c>
      <c r="C784" s="1">
        <v>22</v>
      </c>
      <c r="D784" s="1" t="s">
        <v>8</v>
      </c>
      <c r="E784" s="6">
        <f>'質格差指数（労働）'!E784</f>
        <v>1.8706801953012105E-2</v>
      </c>
      <c r="F784" s="6">
        <f>'質格差指数（労働）'!F784</f>
        <v>4.5707887384095897E-2</v>
      </c>
      <c r="G784" s="6">
        <f>'質格差指数（労働）'!G784</f>
        <v>5.8158593559261902E-2</v>
      </c>
      <c r="H784" s="6">
        <f>'質格差指数（労働）'!H784</f>
        <v>6.9641520777715599E-2</v>
      </c>
      <c r="I784" s="6">
        <f>'質格差指数（労働）'!I784</f>
        <v>7.7583690656897006E-2</v>
      </c>
    </row>
    <row r="785" spans="1:9" x14ac:dyDescent="0.15">
      <c r="A785" s="1">
        <v>34</v>
      </c>
      <c r="B785" s="1" t="s">
        <v>172</v>
      </c>
      <c r="C785" s="1">
        <v>23</v>
      </c>
      <c r="D785" s="1" t="s">
        <v>29</v>
      </c>
      <c r="E785" s="6">
        <f>'質格差指数（労働）'!E785</f>
        <v>1.7266582279284227E-2</v>
      </c>
      <c r="F785" s="6">
        <f>'質格差指数（労働）'!F785</f>
        <v>1.2477725425624701E-2</v>
      </c>
      <c r="G785" s="6">
        <f>'質格差指数（労働）'!G785</f>
        <v>1.1617791151812801E-2</v>
      </c>
      <c r="H785" s="6">
        <f>'質格差指数（労働）'!H785</f>
        <v>2.8224408294834202E-2</v>
      </c>
      <c r="I785" s="6">
        <f>'質格差指数（労働）'!I785</f>
        <v>3.9663257619413098E-2</v>
      </c>
    </row>
    <row r="786" spans="1:9" x14ac:dyDescent="0.15">
      <c r="A786" s="1">
        <v>35</v>
      </c>
      <c r="B786" s="1" t="s">
        <v>310</v>
      </c>
      <c r="C786" s="1">
        <v>1</v>
      </c>
      <c r="D786" s="1" t="s">
        <v>9</v>
      </c>
      <c r="E786" s="6">
        <f>'質格差指数（労働）'!E786</f>
        <v>0.29663559800671935</v>
      </c>
      <c r="F786" s="6">
        <f>'質格差指数（労働）'!F786</f>
        <v>8.5161870748098903E-2</v>
      </c>
      <c r="G786" s="6">
        <f>'質格差指数（労働）'!G786</f>
        <v>3.89911162922102E-2</v>
      </c>
      <c r="H786" s="6">
        <f>'質格差指数（労働）'!H786</f>
        <v>-0.104337535350712</v>
      </c>
      <c r="I786" s="6">
        <f>'質格差指数（労働）'!I786</f>
        <v>-6.8903144509488201E-2</v>
      </c>
    </row>
    <row r="787" spans="1:9" x14ac:dyDescent="0.15">
      <c r="A787" s="1">
        <v>35</v>
      </c>
      <c r="B787" s="1" t="s">
        <v>310</v>
      </c>
      <c r="C787" s="1">
        <v>2</v>
      </c>
      <c r="D787" s="1" t="s">
        <v>10</v>
      </c>
      <c r="E787" s="6">
        <f>'質格差指数（労働）'!E787</f>
        <v>0.11802895215901027</v>
      </c>
      <c r="F787" s="6">
        <f>'質格差指数（労働）'!F787</f>
        <v>-0.10662783411917599</v>
      </c>
      <c r="G787" s="6">
        <f>'質格差指数（労働）'!G787</f>
        <v>-2.4821183632572501E-2</v>
      </c>
      <c r="H787" s="6">
        <f>'質格差指数（労働）'!H787</f>
        <v>3.7832635435178598E-2</v>
      </c>
      <c r="I787" s="6">
        <f>'質格差指数（労働）'!I787</f>
        <v>-0.464942894345514</v>
      </c>
    </row>
    <row r="788" spans="1:9" x14ac:dyDescent="0.15">
      <c r="A788" s="1">
        <v>35</v>
      </c>
      <c r="B788" s="1" t="s">
        <v>311</v>
      </c>
      <c r="C788" s="1">
        <v>3</v>
      </c>
      <c r="D788" s="1" t="s">
        <v>17</v>
      </c>
      <c r="E788" s="6">
        <f>'質格差指数（労働）'!E788</f>
        <v>2.8619847729882499E-2</v>
      </c>
      <c r="F788" s="6">
        <f>'質格差指数（労働）'!F788</f>
        <v>2.1063623315845802E-3</v>
      </c>
      <c r="G788" s="6">
        <f>'質格差指数（労働）'!G788</f>
        <v>-2.1943077310432199E-2</v>
      </c>
      <c r="H788" s="6">
        <f>'質格差指数（労働）'!H788</f>
        <v>9.5936872982474398E-4</v>
      </c>
      <c r="I788" s="6">
        <f>'質格差指数（労働）'!I788</f>
        <v>4.1227009948862199E-2</v>
      </c>
    </row>
    <row r="789" spans="1:9" x14ac:dyDescent="0.15">
      <c r="A789" s="1">
        <v>35</v>
      </c>
      <c r="B789" s="1" t="s">
        <v>311</v>
      </c>
      <c r="C789" s="1">
        <v>4</v>
      </c>
      <c r="D789" s="1" t="s">
        <v>18</v>
      </c>
      <c r="E789" s="6">
        <f>'質格差指数（労働）'!E789</f>
        <v>0.13422747375094921</v>
      </c>
      <c r="F789" s="6">
        <f>'質格差指数（労働）'!F789</f>
        <v>0.133218425029032</v>
      </c>
      <c r="G789" s="6">
        <f>'質格差指数（労働）'!G789</f>
        <v>8.9768493743125594E-2</v>
      </c>
      <c r="H789" s="6">
        <f>'質格差指数（労働）'!H789</f>
        <v>7.5377438404574004E-2</v>
      </c>
      <c r="I789" s="6">
        <f>'質格差指数（労働）'!I789</f>
        <v>0.20630300573860799</v>
      </c>
    </row>
    <row r="790" spans="1:9" x14ac:dyDescent="0.15">
      <c r="A790" s="1">
        <v>35</v>
      </c>
      <c r="B790" s="1" t="s">
        <v>311</v>
      </c>
      <c r="C790" s="1">
        <v>5</v>
      </c>
      <c r="D790" s="1" t="s">
        <v>19</v>
      </c>
      <c r="E790" s="6">
        <f>'質格差指数（労働）'!E790</f>
        <v>0.14278398879293563</v>
      </c>
      <c r="F790" s="6">
        <f>'質格差指数（労働）'!F790</f>
        <v>0.124281132094075</v>
      </c>
      <c r="G790" s="6">
        <f>'質格差指数（労働）'!G790</f>
        <v>9.8619193511655406E-2</v>
      </c>
      <c r="H790" s="6">
        <f>'質格差指数（労働）'!H790</f>
        <v>9.8232957696297696E-2</v>
      </c>
      <c r="I790" s="6">
        <f>'質格差指数（労働）'!I790</f>
        <v>4.0582434412198699E-2</v>
      </c>
    </row>
    <row r="791" spans="1:9" x14ac:dyDescent="0.15">
      <c r="A791" s="1">
        <v>35</v>
      </c>
      <c r="B791" s="1" t="s">
        <v>311</v>
      </c>
      <c r="C791" s="1">
        <v>6</v>
      </c>
      <c r="D791" s="1" t="s">
        <v>3</v>
      </c>
      <c r="E791" s="6">
        <f>'質格差指数（労働）'!E791</f>
        <v>0.13488280310512565</v>
      </c>
      <c r="F791" s="6">
        <f>'質格差指数（労働）'!F791</f>
        <v>-2.0513582613213E-2</v>
      </c>
      <c r="G791" s="6">
        <f>'質格差指数（労働）'!G791</f>
        <v>4.4387273999761702E-2</v>
      </c>
      <c r="H791" s="6">
        <f>'質格差指数（労働）'!H791</f>
        <v>4.0188375130385097E-2</v>
      </c>
      <c r="I791" s="6">
        <f>'質格差指数（労働）'!I791</f>
        <v>1.8418209713251001E-2</v>
      </c>
    </row>
    <row r="792" spans="1:9" x14ac:dyDescent="0.15">
      <c r="A792" s="1">
        <v>35</v>
      </c>
      <c r="B792" s="1" t="s">
        <v>311</v>
      </c>
      <c r="C792" s="1">
        <v>7</v>
      </c>
      <c r="D792" s="1" t="s">
        <v>20</v>
      </c>
      <c r="E792" s="6">
        <f>'質格差指数（労働）'!E792</f>
        <v>-0.18940818725270675</v>
      </c>
      <c r="F792" s="6">
        <f>'質格差指数（労働）'!F792</f>
        <v>-1.0568389775112501</v>
      </c>
      <c r="G792" s="6">
        <f>'質格差指数（労働）'!G792</f>
        <v>-0.830283398609587</v>
      </c>
      <c r="H792" s="6">
        <f>'質格差指数（労働）'!H792</f>
        <v>-0.75382541685288895</v>
      </c>
      <c r="I792" s="6">
        <f>'質格差指数（労働）'!I792</f>
        <v>-0.96589788246974395</v>
      </c>
    </row>
    <row r="793" spans="1:9" x14ac:dyDescent="0.15">
      <c r="A793" s="1">
        <v>35</v>
      </c>
      <c r="B793" s="1" t="s">
        <v>311</v>
      </c>
      <c r="C793" s="1">
        <v>8</v>
      </c>
      <c r="D793" s="1" t="s">
        <v>21</v>
      </c>
      <c r="E793" s="6">
        <f>'質格差指数（労働）'!E793</f>
        <v>0.16974085136887218</v>
      </c>
      <c r="F793" s="6">
        <f>'質格差指数（労働）'!F793</f>
        <v>0.12180287455617</v>
      </c>
      <c r="G793" s="6">
        <f>'質格差指数（労働）'!G793</f>
        <v>0.109086287871847</v>
      </c>
      <c r="H793" s="6">
        <f>'質格差指数（労働）'!H793</f>
        <v>0.105724036969576</v>
      </c>
      <c r="I793" s="6">
        <f>'質格差指数（労働）'!I793</f>
        <v>7.6805190534115095E-2</v>
      </c>
    </row>
    <row r="794" spans="1:9" x14ac:dyDescent="0.15">
      <c r="A794" s="1">
        <v>35</v>
      </c>
      <c r="B794" s="1" t="s">
        <v>311</v>
      </c>
      <c r="C794" s="1">
        <v>9</v>
      </c>
      <c r="D794" s="1" t="s">
        <v>22</v>
      </c>
      <c r="E794" s="6">
        <f>'質格差指数（労働）'!E794</f>
        <v>8.7436887181710804E-2</v>
      </c>
      <c r="F794" s="6">
        <f>'質格差指数（労働）'!F794</f>
        <v>2.1010679301342601E-2</v>
      </c>
      <c r="G794" s="6">
        <f>'質格差指数（労働）'!G794</f>
        <v>8.9288705594828904E-2</v>
      </c>
      <c r="H794" s="6">
        <f>'質格差指数（労働）'!H794</f>
        <v>-1.4271473985674099E-2</v>
      </c>
      <c r="I794" s="6">
        <f>'質格差指数（労働）'!I794</f>
        <v>-3.6427641191162603E-2</v>
      </c>
    </row>
    <row r="795" spans="1:9" x14ac:dyDescent="0.15">
      <c r="A795" s="1">
        <v>35</v>
      </c>
      <c r="B795" s="1" t="s">
        <v>311</v>
      </c>
      <c r="C795" s="1">
        <v>10</v>
      </c>
      <c r="D795" s="1" t="s">
        <v>23</v>
      </c>
      <c r="E795" s="6">
        <f>'質格差指数（労働）'!E795</f>
        <v>0.1026676913419337</v>
      </c>
      <c r="F795" s="6">
        <f>'質格差指数（労働）'!F795</f>
        <v>0.101177003318789</v>
      </c>
      <c r="G795" s="6">
        <f>'質格差指数（労働）'!G795</f>
        <v>9.11860727618964E-2</v>
      </c>
      <c r="H795" s="6">
        <f>'質格差指数（労働）'!H795</f>
        <v>5.9182789020225397E-2</v>
      </c>
      <c r="I795" s="6">
        <f>'質格差指数（労働）'!I795</f>
        <v>6.6270209111713899E-2</v>
      </c>
    </row>
    <row r="796" spans="1:9" x14ac:dyDescent="0.15">
      <c r="A796" s="1">
        <v>35</v>
      </c>
      <c r="B796" s="1" t="s">
        <v>311</v>
      </c>
      <c r="C796" s="1">
        <v>11</v>
      </c>
      <c r="D796" s="1" t="s">
        <v>24</v>
      </c>
      <c r="E796" s="6">
        <f>'質格差指数（労働）'!E796</f>
        <v>9.1824584434565093E-2</v>
      </c>
      <c r="F796" s="6">
        <f>'質格差指数（労働）'!F796</f>
        <v>0.108379091268567</v>
      </c>
      <c r="G796" s="6">
        <f>'質格差指数（労働）'!G796</f>
        <v>5.6113362428095802E-2</v>
      </c>
      <c r="H796" s="6">
        <f>'質格差指数（労働）'!H796</f>
        <v>5.6249775209327599E-2</v>
      </c>
      <c r="I796" s="6">
        <f>'質格差指数（労働）'!I796</f>
        <v>3.63043501240689E-2</v>
      </c>
    </row>
    <row r="797" spans="1:9" x14ac:dyDescent="0.15">
      <c r="A797" s="1">
        <v>35</v>
      </c>
      <c r="B797" s="1" t="s">
        <v>311</v>
      </c>
      <c r="C797" s="1">
        <v>12</v>
      </c>
      <c r="D797" s="1" t="s">
        <v>25</v>
      </c>
      <c r="E797" s="6">
        <f>'質格差指数（労働）'!E797</f>
        <v>4.1792149567673617E-2</v>
      </c>
      <c r="F797" s="6">
        <f>'質格差指数（労働）'!F797</f>
        <v>8.2527899424481105E-2</v>
      </c>
      <c r="G797" s="6">
        <f>'質格差指数（労働）'!G797</f>
        <v>1.6129228101509699E-2</v>
      </c>
      <c r="H797" s="6">
        <f>'質格差指数（労働）'!H797</f>
        <v>3.9698225142553799E-2</v>
      </c>
      <c r="I797" s="6">
        <f>'質格差指数（労働）'!I797</f>
        <v>8.7111241080895394E-2</v>
      </c>
    </row>
    <row r="798" spans="1:9" x14ac:dyDescent="0.15">
      <c r="A798" s="1">
        <v>35</v>
      </c>
      <c r="B798" s="1" t="s">
        <v>311</v>
      </c>
      <c r="C798" s="1">
        <v>13</v>
      </c>
      <c r="D798" s="1" t="s">
        <v>26</v>
      </c>
      <c r="E798" s="6">
        <f>'質格差指数（労働）'!E798</f>
        <v>0.15307250010550191</v>
      </c>
      <c r="F798" s="6">
        <f>'質格差指数（労働）'!F798</f>
        <v>-2.5110350905909101E-2</v>
      </c>
      <c r="G798" s="6">
        <f>'質格差指数（労働）'!G798</f>
        <v>3.0861665008680001E-2</v>
      </c>
      <c r="H798" s="6">
        <f>'質格差指数（労働）'!H798</f>
        <v>2.6201412820934099E-2</v>
      </c>
      <c r="I798" s="6">
        <f>'質格差指数（労働）'!I798</f>
        <v>-5.38036856299643E-2</v>
      </c>
    </row>
    <row r="799" spans="1:9" x14ac:dyDescent="0.15">
      <c r="A799" s="1">
        <v>35</v>
      </c>
      <c r="B799" s="1" t="s">
        <v>311</v>
      </c>
      <c r="C799" s="1">
        <v>14</v>
      </c>
      <c r="D799" s="1" t="s">
        <v>27</v>
      </c>
      <c r="E799" s="6">
        <f>'質格差指数（労働）'!E799</f>
        <v>-0.22732607648493597</v>
      </c>
      <c r="F799" s="6">
        <f>'質格差指数（労働）'!F799</f>
        <v>0.42417807301307497</v>
      </c>
      <c r="G799" s="6">
        <f>'質格差指数（労働）'!G799</f>
        <v>0.45405641582095102</v>
      </c>
      <c r="H799" s="6">
        <f>'質格差指数（労働）'!H799</f>
        <v>0.111705503246986</v>
      </c>
      <c r="I799" s="6">
        <f>'質格差指数（労働）'!I799</f>
        <v>6.4667988250694003E-2</v>
      </c>
    </row>
    <row r="800" spans="1:9" x14ac:dyDescent="0.15">
      <c r="A800" s="1">
        <v>35</v>
      </c>
      <c r="B800" s="1" t="s">
        <v>311</v>
      </c>
      <c r="C800" s="1">
        <v>15</v>
      </c>
      <c r="D800" s="1" t="s">
        <v>28</v>
      </c>
      <c r="E800" s="6">
        <f>'質格差指数（労働）'!E800</f>
        <v>7.080705283755831E-2</v>
      </c>
      <c r="F800" s="6">
        <f>'質格差指数（労働）'!F800</f>
        <v>7.9091102718909803E-2</v>
      </c>
      <c r="G800" s="6">
        <f>'質格差指数（労働）'!G800</f>
        <v>9.9027194386839698E-2</v>
      </c>
      <c r="H800" s="6">
        <f>'質格差指数（労働）'!H800</f>
        <v>0.105892169793565</v>
      </c>
      <c r="I800" s="6">
        <f>'質格差指数（労働）'!I800</f>
        <v>5.2905391561764603E-2</v>
      </c>
    </row>
    <row r="801" spans="1:9" x14ac:dyDescent="0.15">
      <c r="A801" s="1">
        <v>35</v>
      </c>
      <c r="B801" s="1" t="s">
        <v>310</v>
      </c>
      <c r="C801" s="1">
        <v>16</v>
      </c>
      <c r="D801" s="1" t="s">
        <v>11</v>
      </c>
      <c r="E801" s="6">
        <f>'質格差指数（労働）'!E801</f>
        <v>4.1253873722324197E-2</v>
      </c>
      <c r="F801" s="6">
        <f>'質格差指数（労働）'!F801</f>
        <v>4.1839987213157397E-2</v>
      </c>
      <c r="G801" s="6">
        <f>'質格差指数（労働）'!G801</f>
        <v>4.0731351178802701E-2</v>
      </c>
      <c r="H801" s="6">
        <f>'質格差指数（労働）'!H801</f>
        <v>4.38293341793227E-2</v>
      </c>
      <c r="I801" s="6">
        <f>'質格差指数（労働）'!I801</f>
        <v>3.4229905322328599E-2</v>
      </c>
    </row>
    <row r="802" spans="1:9" x14ac:dyDescent="0.15">
      <c r="A802" s="1">
        <v>35</v>
      </c>
      <c r="B802" s="1" t="s">
        <v>310</v>
      </c>
      <c r="C802" s="1">
        <v>17</v>
      </c>
      <c r="D802" s="1" t="s">
        <v>12</v>
      </c>
      <c r="E802" s="6">
        <f>'質格差指数（労働）'!E802</f>
        <v>5.1954898340288144E-2</v>
      </c>
      <c r="F802" s="6">
        <f>'質格差指数（労働）'!F802</f>
        <v>3.9927523671491799E-2</v>
      </c>
      <c r="G802" s="6">
        <f>'質格差指数（労働）'!G802</f>
        <v>3.5903135936510899E-2</v>
      </c>
      <c r="H802" s="6">
        <f>'質格差指数（労働）'!H802</f>
        <v>1.0511274236621701E-2</v>
      </c>
      <c r="I802" s="6">
        <f>'質格差指数（労働）'!I802</f>
        <v>3.2397439152366002E-2</v>
      </c>
    </row>
    <row r="803" spans="1:9" x14ac:dyDescent="0.15">
      <c r="A803" s="1">
        <v>35</v>
      </c>
      <c r="B803" s="1" t="s">
        <v>310</v>
      </c>
      <c r="C803" s="1">
        <v>18</v>
      </c>
      <c r="D803" s="1" t="s">
        <v>13</v>
      </c>
      <c r="E803" s="6">
        <f>'質格差指数（労働）'!E803</f>
        <v>2.6675798377880585E-2</v>
      </c>
      <c r="F803" s="6">
        <f>'質格差指数（労働）'!F803</f>
        <v>2.2959038046527901E-2</v>
      </c>
      <c r="G803" s="6">
        <f>'質格差指数（労働）'!G803</f>
        <v>1.24915000509536E-2</v>
      </c>
      <c r="H803" s="6">
        <f>'質格差指数（労働）'!H803</f>
        <v>1.8979726360197902E-2</v>
      </c>
      <c r="I803" s="6">
        <f>'質格差指数（労働）'!I803</f>
        <v>2.5037810512643002E-2</v>
      </c>
    </row>
    <row r="804" spans="1:9" x14ac:dyDescent="0.15">
      <c r="A804" s="1">
        <v>35</v>
      </c>
      <c r="B804" s="1" t="s">
        <v>310</v>
      </c>
      <c r="C804" s="1">
        <v>19</v>
      </c>
      <c r="D804" s="1" t="s">
        <v>14</v>
      </c>
      <c r="E804" s="6">
        <f>'質格差指数（労働）'!E804</f>
        <v>-4.0257572730035524E-2</v>
      </c>
      <c r="F804" s="6">
        <f>'質格差指数（労働）'!F804</f>
        <v>1.53732185700489E-2</v>
      </c>
      <c r="G804" s="6">
        <f>'質格差指数（労働）'!G804</f>
        <v>2.1678077142227602E-2</v>
      </c>
      <c r="H804" s="6">
        <f>'質格差指数（労働）'!H804</f>
        <v>2.5678223482279199E-2</v>
      </c>
      <c r="I804" s="6">
        <f>'質格差指数（労働）'!I804</f>
        <v>6.7837320163934303E-2</v>
      </c>
    </row>
    <row r="805" spans="1:9" x14ac:dyDescent="0.15">
      <c r="A805" s="1">
        <v>35</v>
      </c>
      <c r="B805" s="1" t="s">
        <v>310</v>
      </c>
      <c r="C805" s="1">
        <v>20</v>
      </c>
      <c r="D805" s="1" t="s">
        <v>15</v>
      </c>
      <c r="E805" s="6">
        <f>'質格差指数（労働）'!E805</f>
        <v>5.8769889230832872E-2</v>
      </c>
      <c r="F805" s="6">
        <f>'質格差指数（労働）'!F805</f>
        <v>-5.8089339063963604E-3</v>
      </c>
      <c r="G805" s="6">
        <f>'質格差指数（労働）'!G805</f>
        <v>-5.5214738499772499E-3</v>
      </c>
      <c r="H805" s="6">
        <f>'質格差指数（労働）'!H805</f>
        <v>-5.6894830684370802E-3</v>
      </c>
      <c r="I805" s="6">
        <f>'質格差指数（労働）'!I805</f>
        <v>1.1677868134905799E-2</v>
      </c>
    </row>
    <row r="806" spans="1:9" x14ac:dyDescent="0.15">
      <c r="A806" s="1">
        <v>35</v>
      </c>
      <c r="B806" s="1" t="s">
        <v>310</v>
      </c>
      <c r="C806" s="1">
        <v>21</v>
      </c>
      <c r="D806" s="1" t="s">
        <v>16</v>
      </c>
      <c r="E806" s="6">
        <f>'質格差指数（労働）'!E806</f>
        <v>6.2580239397739074E-2</v>
      </c>
      <c r="F806" s="6">
        <f>'質格差指数（労働）'!F806</f>
        <v>6.7794388373207101E-2</v>
      </c>
      <c r="G806" s="6">
        <f>'質格差指数（労働）'!G806</f>
        <v>5.5166614347480603E-2</v>
      </c>
      <c r="H806" s="6">
        <f>'質格差指数（労働）'!H806</f>
        <v>5.9405920888327302E-2</v>
      </c>
      <c r="I806" s="6">
        <f>'質格差指数（労働）'!I806</f>
        <v>4.6276552803898599E-2</v>
      </c>
    </row>
    <row r="807" spans="1:9" x14ac:dyDescent="0.15">
      <c r="A807" s="1">
        <v>35</v>
      </c>
      <c r="B807" s="1" t="s">
        <v>177</v>
      </c>
      <c r="C807" s="1">
        <v>22</v>
      </c>
      <c r="D807" s="1" t="s">
        <v>8</v>
      </c>
      <c r="E807" s="6">
        <f>'質格差指数（労働）'!E807</f>
        <v>-7.0790175908277513E-3</v>
      </c>
      <c r="F807" s="6">
        <f>'質格差指数（労働）'!F807</f>
        <v>1.31755481856315E-2</v>
      </c>
      <c r="G807" s="6">
        <f>'質格差指数（労働）'!G807</f>
        <v>3.4262068715393799E-3</v>
      </c>
      <c r="H807" s="6">
        <f>'質格差指数（労働）'!H807</f>
        <v>-1.3894570841251901E-3</v>
      </c>
      <c r="I807" s="6">
        <f>'質格差指数（労働）'!I807</f>
        <v>6.2560763545282897E-3</v>
      </c>
    </row>
    <row r="808" spans="1:9" x14ac:dyDescent="0.15">
      <c r="A808" s="1">
        <v>35</v>
      </c>
      <c r="B808" s="1" t="s">
        <v>177</v>
      </c>
      <c r="C808" s="1">
        <v>23</v>
      </c>
      <c r="D808" s="1" t="s">
        <v>29</v>
      </c>
      <c r="E808" s="6">
        <f>'質格差指数（労働）'!E808</f>
        <v>3.4170269769031474E-2</v>
      </c>
      <c r="F808" s="6">
        <f>'質格差指数（労働）'!F808</f>
        <v>4.1726002716057697E-2</v>
      </c>
      <c r="G808" s="6">
        <f>'質格差指数（労働）'!G808</f>
        <v>3.0319737319357099E-2</v>
      </c>
      <c r="H808" s="6">
        <f>'質格差指数（労働）'!H808</f>
        <v>1.8022689856846699E-2</v>
      </c>
      <c r="I808" s="6">
        <f>'質格差指数（労働）'!I808</f>
        <v>3.8158021556638701E-2</v>
      </c>
    </row>
    <row r="809" spans="1:9" x14ac:dyDescent="0.15">
      <c r="A809" s="1">
        <v>36</v>
      </c>
      <c r="B809" s="1" t="s">
        <v>312</v>
      </c>
      <c r="C809" s="1">
        <v>1</v>
      </c>
      <c r="D809" s="1" t="s">
        <v>9</v>
      </c>
      <c r="E809" s="6">
        <f>'質格差指数（労働）'!E809</f>
        <v>6.768079336925982E-2</v>
      </c>
      <c r="F809" s="6">
        <f>'質格差指数（労働）'!F809</f>
        <v>4.6100742546963898E-2</v>
      </c>
      <c r="G809" s="6">
        <f>'質格差指数（労働）'!G809</f>
        <v>-2.6912550827213898E-2</v>
      </c>
      <c r="H809" s="6">
        <f>'質格差指数（労働）'!H809</f>
        <v>-4.0808492181717101E-2</v>
      </c>
      <c r="I809" s="6">
        <f>'質格差指数（労働）'!I809</f>
        <v>-1.8006811568178599E-2</v>
      </c>
    </row>
    <row r="810" spans="1:9" x14ac:dyDescent="0.15">
      <c r="A810" s="1">
        <v>36</v>
      </c>
      <c r="B810" s="1" t="s">
        <v>313</v>
      </c>
      <c r="C810" s="1">
        <v>2</v>
      </c>
      <c r="D810" s="1" t="s">
        <v>10</v>
      </c>
      <c r="E810" s="6">
        <f>'質格差指数（労働）'!E810</f>
        <v>4.786243193274424E-2</v>
      </c>
      <c r="F810" s="6">
        <f>'質格差指数（労働）'!F810</f>
        <v>3.9474606456851901E-3</v>
      </c>
      <c r="G810" s="6">
        <f>'質格差指数（労働）'!G810</f>
        <v>4.8582308481475399E-2</v>
      </c>
      <c r="H810" s="6">
        <f>'質格差指数（労働）'!H810</f>
        <v>6.8961458142807006E-2</v>
      </c>
      <c r="I810" s="6">
        <f>'質格差指数（労働）'!I810</f>
        <v>0.92942104064617403</v>
      </c>
    </row>
    <row r="811" spans="1:9" x14ac:dyDescent="0.15">
      <c r="A811" s="1">
        <v>36</v>
      </c>
      <c r="B811" s="1" t="s">
        <v>314</v>
      </c>
      <c r="C811" s="1">
        <v>3</v>
      </c>
      <c r="D811" s="1" t="s">
        <v>17</v>
      </c>
      <c r="E811" s="6">
        <f>'質格差指数（労働）'!E811</f>
        <v>-8.0082148868641026E-3</v>
      </c>
      <c r="F811" s="6">
        <f>'質格差指数（労働）'!F811</f>
        <v>2.7705373129318402E-2</v>
      </c>
      <c r="G811" s="6">
        <f>'質格差指数（労働）'!G811</f>
        <v>5.9233642729141597E-2</v>
      </c>
      <c r="H811" s="6">
        <f>'質格差指数（労働）'!H811</f>
        <v>0.102328662099722</v>
      </c>
      <c r="I811" s="6">
        <f>'質格差指数（労働）'!I811</f>
        <v>5.1806479208758402E-2</v>
      </c>
    </row>
    <row r="812" spans="1:9" x14ac:dyDescent="0.15">
      <c r="A812" s="1">
        <v>36</v>
      </c>
      <c r="B812" s="1" t="s">
        <v>314</v>
      </c>
      <c r="C812" s="1">
        <v>4</v>
      </c>
      <c r="D812" s="1" t="s">
        <v>18</v>
      </c>
      <c r="E812" s="6">
        <f>'質格差指数（労働）'!E812</f>
        <v>1.0122467977244608E-2</v>
      </c>
      <c r="F812" s="6">
        <f>'質格差指数（労働）'!F812</f>
        <v>6.6938000370388107E-2</v>
      </c>
      <c r="G812" s="6">
        <f>'質格差指数（労働）'!G812</f>
        <v>8.4243863698900606E-2</v>
      </c>
      <c r="H812" s="6">
        <f>'質格差指数（労働）'!H812</f>
        <v>8.3425085751266795E-2</v>
      </c>
      <c r="I812" s="6">
        <f>'質格差指数（労働）'!I812</f>
        <v>7.4770397429101396E-2</v>
      </c>
    </row>
    <row r="813" spans="1:9" x14ac:dyDescent="0.15">
      <c r="A813" s="1">
        <v>36</v>
      </c>
      <c r="B813" s="1" t="s">
        <v>314</v>
      </c>
      <c r="C813" s="1">
        <v>5</v>
      </c>
      <c r="D813" s="1" t="s">
        <v>19</v>
      </c>
      <c r="E813" s="6">
        <f>'質格差指数（労働）'!E813</f>
        <v>0.19021013522849831</v>
      </c>
      <c r="F813" s="6">
        <f>'質格差指数（労働）'!F813</f>
        <v>0.166480446539015</v>
      </c>
      <c r="G813" s="6">
        <f>'質格差指数（労働）'!G813</f>
        <v>0.210666560398104</v>
      </c>
      <c r="H813" s="6">
        <f>'質格差指数（労働）'!H813</f>
        <v>0.169638775366626</v>
      </c>
      <c r="I813" s="6">
        <f>'質格差指数（労働）'!I813</f>
        <v>7.7050792257279704E-2</v>
      </c>
    </row>
    <row r="814" spans="1:9" x14ac:dyDescent="0.15">
      <c r="A814" s="1">
        <v>36</v>
      </c>
      <c r="B814" s="1" t="s">
        <v>314</v>
      </c>
      <c r="C814" s="1">
        <v>6</v>
      </c>
      <c r="D814" s="1" t="s">
        <v>3</v>
      </c>
      <c r="E814" s="6">
        <f>'質格差指数（労働）'!E814</f>
        <v>-9.0254721529760329E-2</v>
      </c>
      <c r="F814" s="6">
        <f>'質格差指数（労働）'!F814</f>
        <v>-0.13364557529779</v>
      </c>
      <c r="G814" s="6">
        <f>'質格差指数（労働）'!G814</f>
        <v>-5.2224722333760298E-2</v>
      </c>
      <c r="H814" s="6">
        <f>'質格差指数（労働）'!H814</f>
        <v>-7.0293954910498599E-2</v>
      </c>
      <c r="I814" s="6">
        <f>'質格差指数（労働）'!I814</f>
        <v>7.07227736827854E-2</v>
      </c>
    </row>
    <row r="815" spans="1:9" x14ac:dyDescent="0.15">
      <c r="A815" s="1">
        <v>36</v>
      </c>
      <c r="B815" s="1" t="s">
        <v>314</v>
      </c>
      <c r="C815" s="1">
        <v>7</v>
      </c>
      <c r="D815" s="1" t="s">
        <v>20</v>
      </c>
      <c r="E815" s="6">
        <f>'質格差指数（労働）'!E815</f>
        <v>0.74415100294080705</v>
      </c>
      <c r="F815" s="6">
        <f>'質格差指数（労働）'!F815</f>
        <v>0.98707431465264805</v>
      </c>
      <c r="G815" s="6">
        <f>'質格差指数（労働）'!G815</f>
        <v>1.2411497049942</v>
      </c>
      <c r="H815" s="6">
        <f>'質格差指数（労働）'!H815</f>
        <v>1.12360252654422</v>
      </c>
      <c r="I815" s="6">
        <f>'質格差指数（労働）'!I815</f>
        <v>2.6381633097960902</v>
      </c>
    </row>
    <row r="816" spans="1:9" x14ac:dyDescent="0.15">
      <c r="A816" s="1">
        <v>36</v>
      </c>
      <c r="B816" s="1" t="s">
        <v>314</v>
      </c>
      <c r="C816" s="1">
        <v>8</v>
      </c>
      <c r="D816" s="1" t="s">
        <v>21</v>
      </c>
      <c r="E816" s="6">
        <f>'質格差指数（労働）'!E816</f>
        <v>-1.831396962723365E-2</v>
      </c>
      <c r="F816" s="6">
        <f>'質格差指数（労働）'!F816</f>
        <v>0.102536894410033</v>
      </c>
      <c r="G816" s="6">
        <f>'質格差指数（労働）'!G816</f>
        <v>0.101528832157395</v>
      </c>
      <c r="H816" s="6">
        <f>'質格差指数（労働）'!H816</f>
        <v>0.23787346042091601</v>
      </c>
      <c r="I816" s="6">
        <f>'質格差指数（労働）'!I816</f>
        <v>0.30023507901839702</v>
      </c>
    </row>
    <row r="817" spans="1:9" x14ac:dyDescent="0.15">
      <c r="A817" s="1">
        <v>36</v>
      </c>
      <c r="B817" s="1" t="s">
        <v>314</v>
      </c>
      <c r="C817" s="1">
        <v>9</v>
      </c>
      <c r="D817" s="1" t="s">
        <v>22</v>
      </c>
      <c r="E817" s="6">
        <f>'質格差指数（労働）'!E817</f>
        <v>7.4393263870278198E-2</v>
      </c>
      <c r="F817" s="6">
        <f>'質格差指数（労働）'!F817</f>
        <v>0.45089618792670799</v>
      </c>
      <c r="G817" s="6">
        <f>'質格差指数（労働）'!G817</f>
        <v>0.143417256403502</v>
      </c>
      <c r="H817" s="6">
        <f>'質格差指数（労働）'!H817</f>
        <v>0.57912643672965503</v>
      </c>
      <c r="I817" s="6">
        <f>'質格差指数（労働）'!I817</f>
        <v>0.54835562648984804</v>
      </c>
    </row>
    <row r="818" spans="1:9" x14ac:dyDescent="0.15">
      <c r="A818" s="1">
        <v>36</v>
      </c>
      <c r="B818" s="1" t="s">
        <v>314</v>
      </c>
      <c r="C818" s="1">
        <v>10</v>
      </c>
      <c r="D818" s="1" t="s">
        <v>23</v>
      </c>
      <c r="E818" s="6">
        <f>'質格差指数（労働）'!E818</f>
        <v>3.2618157112116693E-2</v>
      </c>
      <c r="F818" s="6">
        <f>'質格差指数（労働）'!F818</f>
        <v>7.2313007289357398E-2</v>
      </c>
      <c r="G818" s="6">
        <f>'質格差指数（労働）'!G818</f>
        <v>5.6923635387884801E-2</v>
      </c>
      <c r="H818" s="6">
        <f>'質格差指数（労働）'!H818</f>
        <v>0.13130466307678901</v>
      </c>
      <c r="I818" s="6">
        <f>'質格差指数（労働）'!I818</f>
        <v>0.117669053506104</v>
      </c>
    </row>
    <row r="819" spans="1:9" x14ac:dyDescent="0.15">
      <c r="A819" s="1">
        <v>36</v>
      </c>
      <c r="B819" s="1" t="s">
        <v>314</v>
      </c>
      <c r="C819" s="1">
        <v>11</v>
      </c>
      <c r="D819" s="1" t="s">
        <v>24</v>
      </c>
      <c r="E819" s="6">
        <f>'質格差指数（労働）'!E819</f>
        <v>-9.0938209026170391E-2</v>
      </c>
      <c r="F819" s="6">
        <f>'質格差指数（労働）'!F819</f>
        <v>3.6044289962132298E-2</v>
      </c>
      <c r="G819" s="6">
        <f>'質格差指数（労働）'!G819</f>
        <v>7.7069781627165004E-2</v>
      </c>
      <c r="H819" s="6">
        <f>'質格差指数（労働）'!H819</f>
        <v>6.9911960657925404E-2</v>
      </c>
      <c r="I819" s="6">
        <f>'質格差指数（労働）'!I819</f>
        <v>0.131336116893225</v>
      </c>
    </row>
    <row r="820" spans="1:9" x14ac:dyDescent="0.15">
      <c r="A820" s="1">
        <v>36</v>
      </c>
      <c r="B820" s="1" t="s">
        <v>314</v>
      </c>
      <c r="C820" s="1">
        <v>12</v>
      </c>
      <c r="D820" s="1" t="s">
        <v>25</v>
      </c>
      <c r="E820" s="6">
        <f>'質格差指数（労働）'!E820</f>
        <v>-6.2499017682459385E-2</v>
      </c>
      <c r="F820" s="6">
        <f>'質格差指数（労働）'!F820</f>
        <v>1.33366109284743E-2</v>
      </c>
      <c r="G820" s="6">
        <f>'質格差指数（労働）'!G820</f>
        <v>-1.46495978532579E-2</v>
      </c>
      <c r="H820" s="6">
        <f>'質格差指数（労働）'!H820</f>
        <v>-2.7749433044118602E-2</v>
      </c>
      <c r="I820" s="6">
        <f>'質格差指数（労働）'!I820</f>
        <v>4.2140625967313897E-2</v>
      </c>
    </row>
    <row r="821" spans="1:9" x14ac:dyDescent="0.15">
      <c r="A821" s="1">
        <v>36</v>
      </c>
      <c r="B821" s="1" t="s">
        <v>314</v>
      </c>
      <c r="C821" s="1">
        <v>13</v>
      </c>
      <c r="D821" s="1" t="s">
        <v>26</v>
      </c>
      <c r="E821" s="6">
        <f>'質格差指数（労働）'!E821</f>
        <v>9.4270581444327026E-2</v>
      </c>
      <c r="F821" s="6">
        <f>'質格差指数（労働）'!F821</f>
        <v>0.21460465254449301</v>
      </c>
      <c r="G821" s="6">
        <f>'質格差指数（労働）'!G821</f>
        <v>0.16236146350828101</v>
      </c>
      <c r="H821" s="6">
        <f>'質格差指数（労働）'!H821</f>
        <v>0.48540145794987499</v>
      </c>
      <c r="I821" s="6">
        <f>'質格差指数（労働）'!I821</f>
        <v>0.42158622373580101</v>
      </c>
    </row>
    <row r="822" spans="1:9" x14ac:dyDescent="0.15">
      <c r="A822" s="1">
        <v>36</v>
      </c>
      <c r="B822" s="1" t="s">
        <v>314</v>
      </c>
      <c r="C822" s="1">
        <v>14</v>
      </c>
      <c r="D822" s="1" t="s">
        <v>27</v>
      </c>
      <c r="E822" s="6">
        <f>'質格差指数（労働）'!E822</f>
        <v>-1.180935580182943E-2</v>
      </c>
      <c r="F822" s="6">
        <f>'質格差指数（労働）'!F822</f>
        <v>0.47527985298019998</v>
      </c>
      <c r="G822" s="6">
        <f>'質格差指数（労働）'!G822</f>
        <v>0.67767242911622805</v>
      </c>
      <c r="H822" s="6">
        <f>'質格差指数（労働）'!H822</f>
        <v>0.88267655735159001</v>
      </c>
      <c r="I822" s="6">
        <f>'質格差指数（労働）'!I822</f>
        <v>0.34115429386343799</v>
      </c>
    </row>
    <row r="823" spans="1:9" x14ac:dyDescent="0.15">
      <c r="A823" s="1">
        <v>36</v>
      </c>
      <c r="B823" s="1" t="s">
        <v>314</v>
      </c>
      <c r="C823" s="1">
        <v>15</v>
      </c>
      <c r="D823" s="1" t="s">
        <v>28</v>
      </c>
      <c r="E823" s="6">
        <f>'質格差指数（労働）'!E823</f>
        <v>2.7338497262595352E-3</v>
      </c>
      <c r="F823" s="6">
        <f>'質格差指数（労働）'!F823</f>
        <v>3.8825483070579599E-2</v>
      </c>
      <c r="G823" s="6">
        <f>'質格差指数（労働）'!G823</f>
        <v>8.3380575944452806E-2</v>
      </c>
      <c r="H823" s="6">
        <f>'質格差指数（労働）'!H823</f>
        <v>8.1404328826497493E-2</v>
      </c>
      <c r="I823" s="6">
        <f>'質格差指数（労働）'!I823</f>
        <v>5.55848030627447E-2</v>
      </c>
    </row>
    <row r="824" spans="1:9" x14ac:dyDescent="0.15">
      <c r="A824" s="1">
        <v>36</v>
      </c>
      <c r="B824" s="1" t="s">
        <v>313</v>
      </c>
      <c r="C824" s="1">
        <v>16</v>
      </c>
      <c r="D824" s="1" t="s">
        <v>11</v>
      </c>
      <c r="E824" s="6">
        <f>'質格差指数（労働）'!E824</f>
        <v>3.1906774802813793E-2</v>
      </c>
      <c r="F824" s="6">
        <f>'質格差指数（労働）'!F824</f>
        <v>1.5231060545286701E-2</v>
      </c>
      <c r="G824" s="6">
        <f>'質格差指数（労働）'!G824</f>
        <v>2.97360580044327E-2</v>
      </c>
      <c r="H824" s="6">
        <f>'質格差指数（労働）'!H824</f>
        <v>2.1395225685111499E-2</v>
      </c>
      <c r="I824" s="6">
        <f>'質格差指数（労働）'!I824</f>
        <v>4.4613568323955403E-2</v>
      </c>
    </row>
    <row r="825" spans="1:9" x14ac:dyDescent="0.15">
      <c r="A825" s="1">
        <v>36</v>
      </c>
      <c r="B825" s="1" t="s">
        <v>313</v>
      </c>
      <c r="C825" s="1">
        <v>17</v>
      </c>
      <c r="D825" s="1" t="s">
        <v>12</v>
      </c>
      <c r="E825" s="6">
        <f>'質格差指数（労働）'!E825</f>
        <v>5.8187981236408053E-2</v>
      </c>
      <c r="F825" s="6">
        <f>'質格差指数（労働）'!F825</f>
        <v>6.2791712236714606E-2</v>
      </c>
      <c r="G825" s="6">
        <f>'質格差指数（労働）'!G825</f>
        <v>9.5590682269923399E-2</v>
      </c>
      <c r="H825" s="6">
        <f>'質格差指数（労働）'!H825</f>
        <v>8.6854158128088402E-2</v>
      </c>
      <c r="I825" s="6">
        <f>'質格差指数（労働）'!I825</f>
        <v>0.10625737674376701</v>
      </c>
    </row>
    <row r="826" spans="1:9" x14ac:dyDescent="0.15">
      <c r="A826" s="1">
        <v>36</v>
      </c>
      <c r="B826" s="1" t="s">
        <v>313</v>
      </c>
      <c r="C826" s="1">
        <v>18</v>
      </c>
      <c r="D826" s="1" t="s">
        <v>13</v>
      </c>
      <c r="E826" s="6">
        <f>'質格差指数（労働）'!E826</f>
        <v>-6.3578923375381999E-2</v>
      </c>
      <c r="F826" s="6">
        <f>'質格差指数（労働）'!F826</f>
        <v>-3.0902201645585301E-2</v>
      </c>
      <c r="G826" s="6">
        <f>'質格差指数（労働）'!G826</f>
        <v>-1.8397000558166399E-2</v>
      </c>
      <c r="H826" s="6">
        <f>'質格差指数（労働）'!H826</f>
        <v>1.8282854005849399E-2</v>
      </c>
      <c r="I826" s="6">
        <f>'質格差指数（労働）'!I826</f>
        <v>3.2131613373279903E-2</v>
      </c>
    </row>
    <row r="827" spans="1:9" x14ac:dyDescent="0.15">
      <c r="A827" s="1">
        <v>36</v>
      </c>
      <c r="B827" s="1" t="s">
        <v>313</v>
      </c>
      <c r="C827" s="1">
        <v>19</v>
      </c>
      <c r="D827" s="1" t="s">
        <v>14</v>
      </c>
      <c r="E827" s="6">
        <f>'質格差指数（労働）'!E827</f>
        <v>7.3640492428518098E-2</v>
      </c>
      <c r="F827" s="6">
        <f>'質格差指数（労働）'!F827</f>
        <v>7.41910718322943E-2</v>
      </c>
      <c r="G827" s="6">
        <f>'質格差指数（労働）'!G827</f>
        <v>9.3800103037604998E-2</v>
      </c>
      <c r="H827" s="6">
        <f>'質格差指数（労働）'!H827</f>
        <v>6.1118749602153799E-2</v>
      </c>
      <c r="I827" s="6">
        <f>'質格差指数（労働）'!I827</f>
        <v>4.8209441218244199E-2</v>
      </c>
    </row>
    <row r="828" spans="1:9" x14ac:dyDescent="0.15">
      <c r="A828" s="1">
        <v>36</v>
      </c>
      <c r="B828" s="1" t="s">
        <v>313</v>
      </c>
      <c r="C828" s="1">
        <v>20</v>
      </c>
      <c r="D828" s="1" t="s">
        <v>15</v>
      </c>
      <c r="E828" s="6">
        <f>'質格差指数（労働）'!E828</f>
        <v>-0.14383177883189321</v>
      </c>
      <c r="F828" s="6">
        <f>'質格差指数（労働）'!F828</f>
        <v>1.7215680582808101E-2</v>
      </c>
      <c r="G828" s="6">
        <f>'質格差指数（労働）'!G828</f>
        <v>9.4479761748924002E-2</v>
      </c>
      <c r="H828" s="6">
        <f>'質格差指数（労働）'!H828</f>
        <v>7.3649282109792005E-2</v>
      </c>
      <c r="I828" s="6">
        <f>'質格差指数（労働）'!I828</f>
        <v>0.207853100903061</v>
      </c>
    </row>
    <row r="829" spans="1:9" x14ac:dyDescent="0.15">
      <c r="A829" s="1">
        <v>36</v>
      </c>
      <c r="B829" s="1" t="s">
        <v>313</v>
      </c>
      <c r="C829" s="1">
        <v>21</v>
      </c>
      <c r="D829" s="1" t="s">
        <v>16</v>
      </c>
      <c r="E829" s="6">
        <f>'質格差指数（労働）'!E829</f>
        <v>2.0183509573043108E-3</v>
      </c>
      <c r="F829" s="6">
        <f>'質格差指数（労働）'!F829</f>
        <v>2.59030678782524E-2</v>
      </c>
      <c r="G829" s="6">
        <f>'質格差指数（労働）'!G829</f>
        <v>4.1474098892803603E-2</v>
      </c>
      <c r="H829" s="6">
        <f>'質格差指数（労働）'!H829</f>
        <v>5.0990257905256603E-2</v>
      </c>
      <c r="I829" s="6">
        <f>'質格差指数（労働）'!I829</f>
        <v>5.1468795038756898E-2</v>
      </c>
    </row>
    <row r="830" spans="1:9" x14ac:dyDescent="0.15">
      <c r="A830" s="1">
        <v>36</v>
      </c>
      <c r="B830" s="1" t="s">
        <v>180</v>
      </c>
      <c r="C830" s="1">
        <v>22</v>
      </c>
      <c r="D830" s="1" t="s">
        <v>8</v>
      </c>
      <c r="E830" s="6">
        <f>'質格差指数（労働）'!E830</f>
        <v>2.0255144664110471E-2</v>
      </c>
      <c r="F830" s="6">
        <f>'質格差指数（労働）'!F830</f>
        <v>3.3234814059277498E-3</v>
      </c>
      <c r="G830" s="6">
        <f>'質格差指数（労働）'!G830</f>
        <v>4.0142005328553899E-3</v>
      </c>
      <c r="H830" s="6">
        <f>'質格差指数（労働）'!H830</f>
        <v>2.0702149539474399E-2</v>
      </c>
      <c r="I830" s="6">
        <f>'質格差指数（労働）'!I830</f>
        <v>1.9029814146256499E-2</v>
      </c>
    </row>
    <row r="831" spans="1:9" x14ac:dyDescent="0.15">
      <c r="A831" s="1">
        <v>36</v>
      </c>
      <c r="B831" s="1" t="s">
        <v>180</v>
      </c>
      <c r="C831" s="1">
        <v>23</v>
      </c>
      <c r="D831" s="1" t="s">
        <v>29</v>
      </c>
      <c r="E831" s="6">
        <f>'質格差指数（労働）'!E831</f>
        <v>2.7670378979610191E-2</v>
      </c>
      <c r="F831" s="6">
        <f>'質格差指数（労働）'!F831</f>
        <v>4.9337356199077802E-2</v>
      </c>
      <c r="G831" s="6">
        <f>'質格差指数（労働）'!G831</f>
        <v>2.9421896956687999E-2</v>
      </c>
      <c r="H831" s="6">
        <f>'質格差指数（労働）'!H831</f>
        <v>3.6976504076999997E-2</v>
      </c>
      <c r="I831" s="6">
        <f>'質格差指数（労働）'!I831</f>
        <v>5.14169478353474E-2</v>
      </c>
    </row>
    <row r="832" spans="1:9" x14ac:dyDescent="0.15">
      <c r="A832" s="1">
        <v>37</v>
      </c>
      <c r="B832" s="1" t="s">
        <v>315</v>
      </c>
      <c r="C832" s="1">
        <v>1</v>
      </c>
      <c r="D832" s="1" t="s">
        <v>9</v>
      </c>
      <c r="E832" s="6">
        <f>'質格差指数（労働）'!E832</f>
        <v>2.4981053162305242E-2</v>
      </c>
      <c r="F832" s="6">
        <f>'質格差指数（労働）'!F832</f>
        <v>-5.0082499213223899E-2</v>
      </c>
      <c r="G832" s="6">
        <f>'質格差指数（労働）'!G832</f>
        <v>-7.8885307031807003E-2</v>
      </c>
      <c r="H832" s="6">
        <f>'質格差指数（労働）'!H832</f>
        <v>-8.4440001899928396E-2</v>
      </c>
      <c r="I832" s="6">
        <f>'質格差指数（労働）'!I832</f>
        <v>5.6208507077560803E-2</v>
      </c>
    </row>
    <row r="833" spans="1:9" x14ac:dyDescent="0.15">
      <c r="A833" s="1">
        <v>37</v>
      </c>
      <c r="B833" s="1" t="s">
        <v>315</v>
      </c>
      <c r="C833" s="1">
        <v>2</v>
      </c>
      <c r="D833" s="1" t="s">
        <v>10</v>
      </c>
      <c r="E833" s="6">
        <f>'質格差指数（労働）'!E833</f>
        <v>1.7997506497059002E-2</v>
      </c>
      <c r="F833" s="6">
        <f>'質格差指数（労働）'!F833</f>
        <v>-0.10209104194169601</v>
      </c>
      <c r="G833" s="6">
        <f>'質格差指数（労働）'!G833</f>
        <v>-0.108832182996215</v>
      </c>
      <c r="H833" s="6">
        <f>'質格差指数（労働）'!H833</f>
        <v>-5.7051559837227803E-2</v>
      </c>
      <c r="I833" s="6">
        <f>'質格差指数（労働）'!I833</f>
        <v>0.68082788163216501</v>
      </c>
    </row>
    <row r="834" spans="1:9" x14ac:dyDescent="0.15">
      <c r="A834" s="1">
        <v>37</v>
      </c>
      <c r="B834" s="1" t="s">
        <v>316</v>
      </c>
      <c r="C834" s="1">
        <v>3</v>
      </c>
      <c r="D834" s="1" t="s">
        <v>17</v>
      </c>
      <c r="E834" s="6">
        <f>'質格差指数（労働）'!E834</f>
        <v>5.2990571757031618E-2</v>
      </c>
      <c r="F834" s="6">
        <f>'質格差指数（労働）'!F834</f>
        <v>1.5965679294842501E-2</v>
      </c>
      <c r="G834" s="6">
        <f>'質格差指数（労働）'!G834</f>
        <v>4.6097645396167501E-2</v>
      </c>
      <c r="H834" s="6">
        <f>'質格差指数（労働）'!H834</f>
        <v>5.5235806189758999E-2</v>
      </c>
      <c r="I834" s="6">
        <f>'質格差指数（労働）'!I834</f>
        <v>6.4641186389262598E-2</v>
      </c>
    </row>
    <row r="835" spans="1:9" x14ac:dyDescent="0.15">
      <c r="A835" s="1">
        <v>37</v>
      </c>
      <c r="B835" s="1" t="s">
        <v>316</v>
      </c>
      <c r="C835" s="1">
        <v>4</v>
      </c>
      <c r="D835" s="1" t="s">
        <v>18</v>
      </c>
      <c r="E835" s="6">
        <f>'質格差指数（労働）'!E835</f>
        <v>2.3760055008871942E-3</v>
      </c>
      <c r="F835" s="6">
        <f>'質格差指数（労働）'!F835</f>
        <v>6.3511584628019896E-2</v>
      </c>
      <c r="G835" s="6">
        <f>'質格差指数（労働）'!G835</f>
        <v>8.2861967123012095E-2</v>
      </c>
      <c r="H835" s="6">
        <f>'質格差指数（労働）'!H835</f>
        <v>3.5305213424241699E-2</v>
      </c>
      <c r="I835" s="6">
        <f>'質格差指数（労働）'!I835</f>
        <v>7.7726741758446793E-2</v>
      </c>
    </row>
    <row r="836" spans="1:9" x14ac:dyDescent="0.15">
      <c r="A836" s="1">
        <v>37</v>
      </c>
      <c r="B836" s="1" t="s">
        <v>316</v>
      </c>
      <c r="C836" s="1">
        <v>5</v>
      </c>
      <c r="D836" s="1" t="s">
        <v>19</v>
      </c>
      <c r="E836" s="6">
        <f>'質格差指数（労働）'!E836</f>
        <v>0.12348288897431096</v>
      </c>
      <c r="F836" s="6">
        <f>'質格差指数（労働）'!F836</f>
        <v>7.4620684671358696E-3</v>
      </c>
      <c r="G836" s="6">
        <f>'質格差指数（労働）'!G836</f>
        <v>-1.76962015622029E-2</v>
      </c>
      <c r="H836" s="6">
        <f>'質格差指数（労働）'!H836</f>
        <v>-5.0743224096840102E-2</v>
      </c>
      <c r="I836" s="6">
        <f>'質格差指数（労働）'!I836</f>
        <v>-2.5614544810004601E-2</v>
      </c>
    </row>
    <row r="837" spans="1:9" x14ac:dyDescent="0.15">
      <c r="A837" s="1">
        <v>37</v>
      </c>
      <c r="B837" s="1" t="s">
        <v>316</v>
      </c>
      <c r="C837" s="1">
        <v>6</v>
      </c>
      <c r="D837" s="1" t="s">
        <v>3</v>
      </c>
      <c r="E837" s="6">
        <f>'質格差指数（労働）'!E837</f>
        <v>0.16583049935370603</v>
      </c>
      <c r="F837" s="6">
        <f>'質格差指数（労働）'!F837</f>
        <v>-4.6397319420348297E-2</v>
      </c>
      <c r="G837" s="6">
        <f>'質格差指数（労働）'!G837</f>
        <v>-9.2782653975763199E-2</v>
      </c>
      <c r="H837" s="6">
        <f>'質格差指数（労働）'!H837</f>
        <v>-8.0600257425752206E-2</v>
      </c>
      <c r="I837" s="6">
        <f>'質格差指数（労働）'!I837</f>
        <v>-4.0925608871158897E-2</v>
      </c>
    </row>
    <row r="838" spans="1:9" x14ac:dyDescent="0.15">
      <c r="A838" s="1">
        <v>37</v>
      </c>
      <c r="B838" s="1" t="s">
        <v>316</v>
      </c>
      <c r="C838" s="1">
        <v>7</v>
      </c>
      <c r="D838" s="1" t="s">
        <v>20</v>
      </c>
      <c r="E838" s="6">
        <f>'質格差指数（労働）'!E838</f>
        <v>-0.4153969573817371</v>
      </c>
      <c r="F838" s="6">
        <f>'質格差指数（労働）'!F838</f>
        <v>-1.0449366539945999</v>
      </c>
      <c r="G838" s="6">
        <f>'質格差指数（労働）'!G838</f>
        <v>-0.71553854032660102</v>
      </c>
      <c r="H838" s="6">
        <f>'質格差指数（労働）'!H838</f>
        <v>-0.74288173102619004</v>
      </c>
      <c r="I838" s="6">
        <f>'質格差指数（労働）'!I838</f>
        <v>-1.04000517443726</v>
      </c>
    </row>
    <row r="839" spans="1:9" x14ac:dyDescent="0.15">
      <c r="A839" s="1">
        <v>37</v>
      </c>
      <c r="B839" s="1" t="s">
        <v>316</v>
      </c>
      <c r="C839" s="1">
        <v>8</v>
      </c>
      <c r="D839" s="1" t="s">
        <v>21</v>
      </c>
      <c r="E839" s="6">
        <f>'質格差指数（労働）'!E839</f>
        <v>1.2934046729535829E-2</v>
      </c>
      <c r="F839" s="6">
        <f>'質格差指数（労働）'!F839</f>
        <v>1.57593318444454E-3</v>
      </c>
      <c r="G839" s="6">
        <f>'質格差指数（労働）'!G839</f>
        <v>4.4433421142750298E-2</v>
      </c>
      <c r="H839" s="6">
        <f>'質格差指数（労働）'!H839</f>
        <v>6.90353556811521E-2</v>
      </c>
      <c r="I839" s="6">
        <f>'質格差指数（労働）'!I839</f>
        <v>8.3908318020893199E-2</v>
      </c>
    </row>
    <row r="840" spans="1:9" x14ac:dyDescent="0.15">
      <c r="A840" s="1">
        <v>37</v>
      </c>
      <c r="B840" s="1" t="s">
        <v>316</v>
      </c>
      <c r="C840" s="1">
        <v>9</v>
      </c>
      <c r="D840" s="1" t="s">
        <v>22</v>
      </c>
      <c r="E840" s="6">
        <f>'質格差指数（労働）'!E840</f>
        <v>9.6589471099572222E-2</v>
      </c>
      <c r="F840" s="6">
        <f>'質格差指数（労働）'!F840</f>
        <v>-1.1765846898603299E-2</v>
      </c>
      <c r="G840" s="6">
        <f>'質格差指数（労働）'!G840</f>
        <v>9.6926037286972799E-2</v>
      </c>
      <c r="H840" s="6">
        <f>'質格差指数（労働）'!H840</f>
        <v>-5.6897901124946602E-2</v>
      </c>
      <c r="I840" s="6">
        <f>'質格差指数（労働）'!I840</f>
        <v>3.04129009021963E-2</v>
      </c>
    </row>
    <row r="841" spans="1:9" x14ac:dyDescent="0.15">
      <c r="A841" s="1">
        <v>37</v>
      </c>
      <c r="B841" s="1" t="s">
        <v>316</v>
      </c>
      <c r="C841" s="1">
        <v>10</v>
      </c>
      <c r="D841" s="1" t="s">
        <v>23</v>
      </c>
      <c r="E841" s="6">
        <f>'質格差指数（労働）'!E841</f>
        <v>8.0271710358850251E-2</v>
      </c>
      <c r="F841" s="6">
        <f>'質格差指数（労働）'!F841</f>
        <v>6.1827486467649198E-2</v>
      </c>
      <c r="G841" s="6">
        <f>'質格差指数（労働）'!G841</f>
        <v>9.8170547819134202E-2</v>
      </c>
      <c r="H841" s="6">
        <f>'質格差指数（労働）'!H841</f>
        <v>7.2507598806808002E-2</v>
      </c>
      <c r="I841" s="6">
        <f>'質格差指数（労働）'!I841</f>
        <v>4.0690337088548398E-2</v>
      </c>
    </row>
    <row r="842" spans="1:9" x14ac:dyDescent="0.15">
      <c r="A842" s="1">
        <v>37</v>
      </c>
      <c r="B842" s="1" t="s">
        <v>316</v>
      </c>
      <c r="C842" s="1">
        <v>11</v>
      </c>
      <c r="D842" s="1" t="s">
        <v>24</v>
      </c>
      <c r="E842" s="6">
        <f>'質格差指数（労働）'!E842</f>
        <v>2.6419049426842298E-2</v>
      </c>
      <c r="F842" s="6">
        <f>'質格差指数（労働）'!F842</f>
        <v>5.2290107083227302E-2</v>
      </c>
      <c r="G842" s="6">
        <f>'質格差指数（労働）'!G842</f>
        <v>9.5512729030501398E-2</v>
      </c>
      <c r="H842" s="6">
        <f>'質格差指数（労働）'!H842</f>
        <v>0.100798040301389</v>
      </c>
      <c r="I842" s="6">
        <f>'質格差指数（労働）'!I842</f>
        <v>6.4120738793869606E-2</v>
      </c>
    </row>
    <row r="843" spans="1:9" x14ac:dyDescent="0.15">
      <c r="A843" s="1">
        <v>37</v>
      </c>
      <c r="B843" s="1" t="s">
        <v>316</v>
      </c>
      <c r="C843" s="1">
        <v>12</v>
      </c>
      <c r="D843" s="1" t="s">
        <v>25</v>
      </c>
      <c r="E843" s="6">
        <f>'質格差指数（労働）'!E843</f>
        <v>0.10982194085733821</v>
      </c>
      <c r="F843" s="6">
        <f>'質格差指数（労働）'!F843</f>
        <v>0.15421218433063899</v>
      </c>
      <c r="G843" s="6">
        <f>'質格差指数（労働）'!G843</f>
        <v>0.12369833021819999</v>
      </c>
      <c r="H843" s="6">
        <f>'質格差指数（労働）'!H843</f>
        <v>0.103427930317835</v>
      </c>
      <c r="I843" s="6">
        <f>'質格差指数（労働）'!I843</f>
        <v>6.8886861288840001E-2</v>
      </c>
    </row>
    <row r="844" spans="1:9" x14ac:dyDescent="0.15">
      <c r="A844" s="1">
        <v>37</v>
      </c>
      <c r="B844" s="1" t="s">
        <v>316</v>
      </c>
      <c r="C844" s="1">
        <v>13</v>
      </c>
      <c r="D844" s="1" t="s">
        <v>26</v>
      </c>
      <c r="E844" s="6">
        <f>'質格差指数（労働）'!E844</f>
        <v>7.8031615750891611E-2</v>
      </c>
      <c r="F844" s="6">
        <f>'質格差指数（労働）'!F844</f>
        <v>3.9283211418123201E-2</v>
      </c>
      <c r="G844" s="6">
        <f>'質格差指数（労働）'!G844</f>
        <v>0.175661129804666</v>
      </c>
      <c r="H844" s="6">
        <f>'質格差指数（労働）'!H844</f>
        <v>0.160652359211852</v>
      </c>
      <c r="I844" s="6">
        <f>'質格差指数（労働）'!I844</f>
        <v>-5.9471693622489101E-2</v>
      </c>
    </row>
    <row r="845" spans="1:9" x14ac:dyDescent="0.15">
      <c r="A845" s="1">
        <v>37</v>
      </c>
      <c r="B845" s="1" t="s">
        <v>316</v>
      </c>
      <c r="C845" s="1">
        <v>14</v>
      </c>
      <c r="D845" s="1" t="s">
        <v>27</v>
      </c>
      <c r="E845" s="6">
        <f>'質格差指数（労働）'!E845</f>
        <v>-0.12509043450263382</v>
      </c>
      <c r="F845" s="6">
        <f>'質格差指数（労働）'!F845</f>
        <v>-8.7558630495414694E-2</v>
      </c>
      <c r="G845" s="6">
        <f>'質格差指数（労働）'!G845</f>
        <v>5.8719131869164602E-2</v>
      </c>
      <c r="H845" s="6">
        <f>'質格差指数（労働）'!H845</f>
        <v>0.24535142889206499</v>
      </c>
      <c r="I845" s="6">
        <f>'質格差指数（労働）'!I845</f>
        <v>0.17683639307152299</v>
      </c>
    </row>
    <row r="846" spans="1:9" x14ac:dyDescent="0.15">
      <c r="A846" s="1">
        <v>37</v>
      </c>
      <c r="B846" s="1" t="s">
        <v>316</v>
      </c>
      <c r="C846" s="1">
        <v>15</v>
      </c>
      <c r="D846" s="1" t="s">
        <v>28</v>
      </c>
      <c r="E846" s="6">
        <f>'質格差指数（労働）'!E846</f>
        <v>-4.0570183434980589E-2</v>
      </c>
      <c r="F846" s="6">
        <f>'質格差指数（労働）'!F846</f>
        <v>3.14078830196921E-2</v>
      </c>
      <c r="G846" s="6">
        <f>'質格差指数（労働）'!G846</f>
        <v>5.2256509233351602E-2</v>
      </c>
      <c r="H846" s="6">
        <f>'質格差指数（労働）'!H846</f>
        <v>9.8298871194644602E-2</v>
      </c>
      <c r="I846" s="6">
        <f>'質格差指数（労働）'!I846</f>
        <v>6.7809074414163506E-2</v>
      </c>
    </row>
    <row r="847" spans="1:9" x14ac:dyDescent="0.15">
      <c r="A847" s="1">
        <v>37</v>
      </c>
      <c r="B847" s="1" t="s">
        <v>315</v>
      </c>
      <c r="C847" s="1">
        <v>16</v>
      </c>
      <c r="D847" s="1" t="s">
        <v>11</v>
      </c>
      <c r="E847" s="6">
        <f>'質格差指数（労働）'!E847</f>
        <v>5.133979029985708E-2</v>
      </c>
      <c r="F847" s="6">
        <f>'質格差指数（労働）'!F847</f>
        <v>5.8219378591121099E-2</v>
      </c>
      <c r="G847" s="6">
        <f>'質格差指数（労働）'!G847</f>
        <v>6.8328981122979901E-2</v>
      </c>
      <c r="H847" s="6">
        <f>'質格差指数（労働）'!H847</f>
        <v>5.9391754401721002E-2</v>
      </c>
      <c r="I847" s="6">
        <f>'質格差指数（労働）'!I847</f>
        <v>7.0693225460739403E-2</v>
      </c>
    </row>
    <row r="848" spans="1:9" x14ac:dyDescent="0.15">
      <c r="A848" s="1">
        <v>37</v>
      </c>
      <c r="B848" s="1" t="s">
        <v>315</v>
      </c>
      <c r="C848" s="1">
        <v>17</v>
      </c>
      <c r="D848" s="1" t="s">
        <v>12</v>
      </c>
      <c r="E848" s="6">
        <f>'質格差指数（労働）'!E848</f>
        <v>3.1888829890481543E-2</v>
      </c>
      <c r="F848" s="6">
        <f>'質格差指数（労働）'!F848</f>
        <v>5.9326465283428803E-2</v>
      </c>
      <c r="G848" s="6">
        <f>'質格差指数（労働）'!G848</f>
        <v>0.102002084594171</v>
      </c>
      <c r="H848" s="6">
        <f>'質格差指数（労働）'!H848</f>
        <v>0.119456158112779</v>
      </c>
      <c r="I848" s="6">
        <f>'質格差指数（労働）'!I848</f>
        <v>0.12273299983766001</v>
      </c>
    </row>
    <row r="849" spans="1:9" x14ac:dyDescent="0.15">
      <c r="A849" s="1">
        <v>37</v>
      </c>
      <c r="B849" s="1" t="s">
        <v>315</v>
      </c>
      <c r="C849" s="1">
        <v>18</v>
      </c>
      <c r="D849" s="1" t="s">
        <v>13</v>
      </c>
      <c r="E849" s="6">
        <f>'質格差指数（労働）'!E849</f>
        <v>5.3339940513038892E-2</v>
      </c>
      <c r="F849" s="6">
        <f>'質格差指数（労働）'!F849</f>
        <v>8.9969331405375705E-2</v>
      </c>
      <c r="G849" s="6">
        <f>'質格差指数（労働）'!G849</f>
        <v>9.8395284916371201E-2</v>
      </c>
      <c r="H849" s="6">
        <f>'質格差指数（労働）'!H849</f>
        <v>0.107758514117267</v>
      </c>
      <c r="I849" s="6">
        <f>'質格差指数（労働）'!I849</f>
        <v>0.107199798366689</v>
      </c>
    </row>
    <row r="850" spans="1:9" x14ac:dyDescent="0.15">
      <c r="A850" s="1">
        <v>37</v>
      </c>
      <c r="B850" s="1" t="s">
        <v>315</v>
      </c>
      <c r="C850" s="1">
        <v>19</v>
      </c>
      <c r="D850" s="1" t="s">
        <v>14</v>
      </c>
      <c r="E850" s="6">
        <f>'質格差指数（労働）'!E850</f>
        <v>5.6210082728502586E-2</v>
      </c>
      <c r="F850" s="6">
        <f>'質格差指数（労働）'!F850</f>
        <v>8.3944743085892407E-2</v>
      </c>
      <c r="G850" s="6">
        <f>'質格差指数（労働）'!G850</f>
        <v>6.8552373307331299E-2</v>
      </c>
      <c r="H850" s="6">
        <f>'質格差指数（労働）'!H850</f>
        <v>7.2741913085976107E-2</v>
      </c>
      <c r="I850" s="6">
        <f>'質格差指数（労働）'!I850</f>
        <v>8.8718232677024805E-2</v>
      </c>
    </row>
    <row r="851" spans="1:9" x14ac:dyDescent="0.15">
      <c r="A851" s="1">
        <v>37</v>
      </c>
      <c r="B851" s="1" t="s">
        <v>315</v>
      </c>
      <c r="C851" s="1">
        <v>20</v>
      </c>
      <c r="D851" s="1" t="s">
        <v>15</v>
      </c>
      <c r="E851" s="6">
        <f>'質格差指数（労働）'!E851</f>
        <v>2.8743487874421502E-2</v>
      </c>
      <c r="F851" s="6">
        <f>'質格差指数（労働）'!F851</f>
        <v>-5.4713717151542197E-3</v>
      </c>
      <c r="G851" s="6">
        <f>'質格差指数（労働）'!G851</f>
        <v>9.4357004818743703E-3</v>
      </c>
      <c r="H851" s="6">
        <f>'質格差指数（労働）'!H851</f>
        <v>3.1192206587497599E-2</v>
      </c>
      <c r="I851" s="6">
        <f>'質格差指数（労働）'!I851</f>
        <v>0.13947702348759999</v>
      </c>
    </row>
    <row r="852" spans="1:9" x14ac:dyDescent="0.15">
      <c r="A852" s="1">
        <v>37</v>
      </c>
      <c r="B852" s="1" t="s">
        <v>315</v>
      </c>
      <c r="C852" s="1">
        <v>21</v>
      </c>
      <c r="D852" s="1" t="s">
        <v>16</v>
      </c>
      <c r="E852" s="6">
        <f>'質格差指数（労働）'!E852</f>
        <v>4.1773656385918789E-2</v>
      </c>
      <c r="F852" s="6">
        <f>'質格差指数（労働）'!F852</f>
        <v>4.83830412794986E-2</v>
      </c>
      <c r="G852" s="6">
        <f>'質格差指数（労働）'!G852</f>
        <v>4.2742347375136401E-2</v>
      </c>
      <c r="H852" s="6">
        <f>'質格差指数（労働）'!H852</f>
        <v>5.0000452885134897E-2</v>
      </c>
      <c r="I852" s="6">
        <f>'質格差指数（労働）'!I852</f>
        <v>5.5376975663196902E-2</v>
      </c>
    </row>
    <row r="853" spans="1:9" x14ac:dyDescent="0.15">
      <c r="A853" s="1">
        <v>37</v>
      </c>
      <c r="B853" s="1" t="s">
        <v>184</v>
      </c>
      <c r="C853" s="1">
        <v>22</v>
      </c>
      <c r="D853" s="1" t="s">
        <v>8</v>
      </c>
      <c r="E853" s="6">
        <f>'質格差指数（労働）'!E853</f>
        <v>-4.4360890991477445E-5</v>
      </c>
      <c r="F853" s="6">
        <f>'質格差指数（労働）'!F853</f>
        <v>3.0479770660949E-2</v>
      </c>
      <c r="G853" s="6">
        <f>'質格差指数（労働）'!G853</f>
        <v>2.6861793816043599E-2</v>
      </c>
      <c r="H853" s="6">
        <f>'質格差指数（労働）'!H853</f>
        <v>3.6711612556932199E-2</v>
      </c>
      <c r="I853" s="6">
        <f>'質格差指数（労働）'!I853</f>
        <v>4.8302590514172197E-2</v>
      </c>
    </row>
    <row r="854" spans="1:9" x14ac:dyDescent="0.15">
      <c r="A854" s="1">
        <v>37</v>
      </c>
      <c r="B854" s="1" t="s">
        <v>184</v>
      </c>
      <c r="C854" s="1">
        <v>23</v>
      </c>
      <c r="D854" s="1" t="s">
        <v>29</v>
      </c>
      <c r="E854" s="6">
        <f>'質格差指数（労働）'!E854</f>
        <v>2.3127079481181229E-2</v>
      </c>
      <c r="F854" s="6">
        <f>'質格差指数（労働）'!F854</f>
        <v>3.0923755233609702E-2</v>
      </c>
      <c r="G854" s="6">
        <f>'質格差指数（労働）'!G854</f>
        <v>2.79059731194942E-3</v>
      </c>
      <c r="H854" s="6">
        <f>'質格差指数（労働）'!H854</f>
        <v>4.7771378881696497E-2</v>
      </c>
      <c r="I854" s="6">
        <f>'質格差指数（労働）'!I854</f>
        <v>4.6497391986573898E-2</v>
      </c>
    </row>
    <row r="855" spans="1:9" x14ac:dyDescent="0.15">
      <c r="A855" s="1">
        <v>38</v>
      </c>
      <c r="B855" s="1" t="s">
        <v>317</v>
      </c>
      <c r="C855" s="1">
        <v>1</v>
      </c>
      <c r="D855" s="1" t="s">
        <v>9</v>
      </c>
      <c r="E855" s="6">
        <f>'質格差指数（労働）'!E855</f>
        <v>0.10743208486235101</v>
      </c>
      <c r="F855" s="6">
        <f>'質格差指数（労働）'!F855</f>
        <v>4.1256165343163197E-2</v>
      </c>
      <c r="G855" s="6">
        <f>'質格差指数（労働）'!G855</f>
        <v>6.1207939566857598E-2</v>
      </c>
      <c r="H855" s="6">
        <f>'質格差指数（労働）'!H855</f>
        <v>1.07865138388934E-2</v>
      </c>
      <c r="I855" s="6">
        <f>'質格差指数（労働）'!I855</f>
        <v>-7.3254545948504404E-2</v>
      </c>
    </row>
    <row r="856" spans="1:9" x14ac:dyDescent="0.15">
      <c r="A856" s="1">
        <v>38</v>
      </c>
      <c r="B856" s="1" t="s">
        <v>317</v>
      </c>
      <c r="C856" s="1">
        <v>2</v>
      </c>
      <c r="D856" s="1" t="s">
        <v>10</v>
      </c>
      <c r="E856" s="6">
        <f>'質格差指数（労働）'!E856</f>
        <v>0.10633667642606706</v>
      </c>
      <c r="F856" s="6">
        <f>'質格差指数（労働）'!F856</f>
        <v>8.4754072171750502E-2</v>
      </c>
      <c r="G856" s="6">
        <f>'質格差指数（労働）'!G856</f>
        <v>1.31574744918463E-2</v>
      </c>
      <c r="H856" s="6">
        <f>'質格差指数（労働）'!H856</f>
        <v>0.10343792188784</v>
      </c>
      <c r="I856" s="6">
        <f>'質格差指数（労働）'!I856</f>
        <v>6.02253445960357E-2</v>
      </c>
    </row>
    <row r="857" spans="1:9" x14ac:dyDescent="0.15">
      <c r="A857" s="1">
        <v>38</v>
      </c>
      <c r="B857" s="1" t="s">
        <v>318</v>
      </c>
      <c r="C857" s="1">
        <v>3</v>
      </c>
      <c r="D857" s="1" t="s">
        <v>17</v>
      </c>
      <c r="E857" s="6">
        <f>'質格差指数（労働）'!E857</f>
        <v>-7.0906233277014036E-2</v>
      </c>
      <c r="F857" s="6">
        <f>'質格差指数（労働）'!F857</f>
        <v>-2.2968140315574499E-2</v>
      </c>
      <c r="G857" s="6">
        <f>'質格差指数（労働）'!G857</f>
        <v>1.8374636542199601E-2</v>
      </c>
      <c r="H857" s="6">
        <f>'質格差指数（労働）'!H857</f>
        <v>4.10350697857743E-2</v>
      </c>
      <c r="I857" s="6">
        <f>'質格差指数（労働）'!I857</f>
        <v>6.2623873042164796E-2</v>
      </c>
    </row>
    <row r="858" spans="1:9" x14ac:dyDescent="0.15">
      <c r="A858" s="1">
        <v>38</v>
      </c>
      <c r="B858" s="1" t="s">
        <v>318</v>
      </c>
      <c r="C858" s="1">
        <v>4</v>
      </c>
      <c r="D858" s="1" t="s">
        <v>18</v>
      </c>
      <c r="E858" s="6">
        <f>'質格差指数（労働）'!E858</f>
        <v>8.7974150629352418E-2</v>
      </c>
      <c r="F858" s="6">
        <f>'質格差指数（労働）'!F858</f>
        <v>9.1318635716963498E-2</v>
      </c>
      <c r="G858" s="6">
        <f>'質格差指数（労働）'!G858</f>
        <v>0.10602777636225599</v>
      </c>
      <c r="H858" s="6">
        <f>'質格差指数（労働）'!H858</f>
        <v>0.123192442324895</v>
      </c>
      <c r="I858" s="6">
        <f>'質格差指数（労働）'!I858</f>
        <v>0.16922697118843699</v>
      </c>
    </row>
    <row r="859" spans="1:9" x14ac:dyDescent="0.15">
      <c r="A859" s="1">
        <v>38</v>
      </c>
      <c r="B859" s="1" t="s">
        <v>318</v>
      </c>
      <c r="C859" s="1">
        <v>5</v>
      </c>
      <c r="D859" s="1" t="s">
        <v>19</v>
      </c>
      <c r="E859" s="6">
        <f>'質格差指数（労働）'!E859</f>
        <v>7.5151181862280855E-2</v>
      </c>
      <c r="F859" s="6">
        <f>'質格差指数（労働）'!F859</f>
        <v>-2.9356673223933899E-2</v>
      </c>
      <c r="G859" s="6">
        <f>'質格差指数（労働）'!G859</f>
        <v>-2.4342688283893701E-2</v>
      </c>
      <c r="H859" s="6">
        <f>'質格差指数（労働）'!H859</f>
        <v>-9.1739671196178207E-3</v>
      </c>
      <c r="I859" s="6">
        <f>'質格差指数（労働）'!I859</f>
        <v>-4.3865171156223702E-2</v>
      </c>
    </row>
    <row r="860" spans="1:9" x14ac:dyDescent="0.15">
      <c r="A860" s="1">
        <v>38</v>
      </c>
      <c r="B860" s="1" t="s">
        <v>318</v>
      </c>
      <c r="C860" s="1">
        <v>6</v>
      </c>
      <c r="D860" s="1" t="s">
        <v>3</v>
      </c>
      <c r="E860" s="6">
        <f>'質格差指数（労働）'!E860</f>
        <v>0.12238056875447759</v>
      </c>
      <c r="F860" s="6">
        <f>'質格差指数（労働）'!F860</f>
        <v>4.04856674601159E-2</v>
      </c>
      <c r="G860" s="6">
        <f>'質格差指数（労働）'!G860</f>
        <v>2.3543963695149401E-2</v>
      </c>
      <c r="H860" s="6">
        <f>'質格差指数（労働）'!H860</f>
        <v>2.4770371623915599E-2</v>
      </c>
      <c r="I860" s="6">
        <f>'質格差指数（労働）'!I860</f>
        <v>-1.1106450338897201E-2</v>
      </c>
    </row>
    <row r="861" spans="1:9" x14ac:dyDescent="0.15">
      <c r="A861" s="1">
        <v>38</v>
      </c>
      <c r="B861" s="1" t="s">
        <v>318</v>
      </c>
      <c r="C861" s="1">
        <v>7</v>
      </c>
      <c r="D861" s="1" t="s">
        <v>20</v>
      </c>
      <c r="E861" s="6">
        <f>'質格差指数（労働）'!E861</f>
        <v>-0.36601414362807277</v>
      </c>
      <c r="F861" s="6">
        <f>'質格差指数（労働）'!F861</f>
        <v>-1.1163250623031999</v>
      </c>
      <c r="G861" s="6">
        <f>'質格差指数（労働）'!G861</f>
        <v>-0.66897361732600003</v>
      </c>
      <c r="H861" s="6">
        <f>'質格差指数（労働）'!H861</f>
        <v>-0.74718448948095295</v>
      </c>
      <c r="I861" s="6">
        <f>'質格差指数（労働）'!I861</f>
        <v>-1.12615993338756</v>
      </c>
    </row>
    <row r="862" spans="1:9" x14ac:dyDescent="0.15">
      <c r="A862" s="1">
        <v>38</v>
      </c>
      <c r="B862" s="1" t="s">
        <v>318</v>
      </c>
      <c r="C862" s="1">
        <v>8</v>
      </c>
      <c r="D862" s="1" t="s">
        <v>21</v>
      </c>
      <c r="E862" s="6">
        <f>'質格差指数（労働）'!E862</f>
        <v>-2.7631421298386374E-2</v>
      </c>
      <c r="F862" s="6">
        <f>'質格差指数（労働）'!F862</f>
        <v>1.25472757989447E-2</v>
      </c>
      <c r="G862" s="6">
        <f>'質格差指数（労働）'!G862</f>
        <v>3.9639152468822401E-2</v>
      </c>
      <c r="H862" s="6">
        <f>'質格差指数（労働）'!H862</f>
        <v>6.3589283200857799E-2</v>
      </c>
      <c r="I862" s="6">
        <f>'質格差指数（労働）'!I862</f>
        <v>4.5262533893525497E-2</v>
      </c>
    </row>
    <row r="863" spans="1:9" x14ac:dyDescent="0.15">
      <c r="A863" s="1">
        <v>38</v>
      </c>
      <c r="B863" s="1" t="s">
        <v>318</v>
      </c>
      <c r="C863" s="1">
        <v>9</v>
      </c>
      <c r="D863" s="1" t="s">
        <v>22</v>
      </c>
      <c r="E863" s="6">
        <f>'質格差指数（労働）'!E863</f>
        <v>0.1635399186451694</v>
      </c>
      <c r="F863" s="6">
        <f>'質格差指数（労働）'!F863</f>
        <v>2.3008337598704701E-2</v>
      </c>
      <c r="G863" s="6">
        <f>'質格差指数（労働）'!G863</f>
        <v>-1.6999562584422701E-2</v>
      </c>
      <c r="H863" s="6">
        <f>'質格差指数（労働）'!H863</f>
        <v>-8.3767974429471703E-3</v>
      </c>
      <c r="I863" s="6">
        <f>'質格差指数（労働）'!I863</f>
        <v>3.5612778145094901E-3</v>
      </c>
    </row>
    <row r="864" spans="1:9" x14ac:dyDescent="0.15">
      <c r="A864" s="1">
        <v>38</v>
      </c>
      <c r="B864" s="1" t="s">
        <v>318</v>
      </c>
      <c r="C864" s="1">
        <v>10</v>
      </c>
      <c r="D864" s="1" t="s">
        <v>23</v>
      </c>
      <c r="E864" s="6">
        <f>'質格差指数（労働）'!E864</f>
        <v>5.7948928660929162E-2</v>
      </c>
      <c r="F864" s="6">
        <f>'質格差指数（労働）'!F864</f>
        <v>8.5563671659415405E-2</v>
      </c>
      <c r="G864" s="6">
        <f>'質格差指数（労働）'!G864</f>
        <v>0.105638303488664</v>
      </c>
      <c r="H864" s="6">
        <f>'質格差指数（労働）'!H864</f>
        <v>6.8077890416618395E-2</v>
      </c>
      <c r="I864" s="6">
        <f>'質格差指数（労働）'!I864</f>
        <v>5.5025343601790601E-2</v>
      </c>
    </row>
    <row r="865" spans="1:9" x14ac:dyDescent="0.15">
      <c r="A865" s="1">
        <v>38</v>
      </c>
      <c r="B865" s="1" t="s">
        <v>318</v>
      </c>
      <c r="C865" s="1">
        <v>11</v>
      </c>
      <c r="D865" s="1" t="s">
        <v>24</v>
      </c>
      <c r="E865" s="6">
        <f>'質格差指数（労働）'!E865</f>
        <v>4.7268773661791816E-2</v>
      </c>
      <c r="F865" s="6">
        <f>'質格差指数（労働）'!F865</f>
        <v>7.9330372424962506E-2</v>
      </c>
      <c r="G865" s="6">
        <f>'質格差指数（労働）'!G865</f>
        <v>0.107902644303735</v>
      </c>
      <c r="H865" s="6">
        <f>'質格差指数（労働）'!H865</f>
        <v>7.5691773508391499E-2</v>
      </c>
      <c r="I865" s="6">
        <f>'質格差指数（労働）'!I865</f>
        <v>0.12537686690751099</v>
      </c>
    </row>
    <row r="866" spans="1:9" x14ac:dyDescent="0.15">
      <c r="A866" s="1">
        <v>38</v>
      </c>
      <c r="B866" s="1" t="s">
        <v>318</v>
      </c>
      <c r="C866" s="1">
        <v>12</v>
      </c>
      <c r="D866" s="1" t="s">
        <v>25</v>
      </c>
      <c r="E866" s="6">
        <f>'質格差指数（労働）'!E866</f>
        <v>-7.7148009062140505E-2</v>
      </c>
      <c r="F866" s="6">
        <f>'質格差指数（労働）'!F866</f>
        <v>-7.2291804540030299E-2</v>
      </c>
      <c r="G866" s="6">
        <f>'質格差指数（労働）'!G866</f>
        <v>-3.4107102870812901E-3</v>
      </c>
      <c r="H866" s="6">
        <f>'質格差指数（労働）'!H866</f>
        <v>2.3265537672669898E-2</v>
      </c>
      <c r="I866" s="6">
        <f>'質格差指数（労働）'!I866</f>
        <v>0.110856520252104</v>
      </c>
    </row>
    <row r="867" spans="1:9" x14ac:dyDescent="0.15">
      <c r="A867" s="1">
        <v>38</v>
      </c>
      <c r="B867" s="1" t="s">
        <v>318</v>
      </c>
      <c r="C867" s="1">
        <v>13</v>
      </c>
      <c r="D867" s="1" t="s">
        <v>26</v>
      </c>
      <c r="E867" s="6">
        <f>'質格差指数（労働）'!E867</f>
        <v>0.11254499249744239</v>
      </c>
      <c r="F867" s="6">
        <f>'質格差指数（労働）'!F867</f>
        <v>-2.0490264237364199E-3</v>
      </c>
      <c r="G867" s="6">
        <f>'質格差指数（労働）'!G867</f>
        <v>0.10695542449760501</v>
      </c>
      <c r="H867" s="6">
        <f>'質格差指数（労働）'!H867</f>
        <v>6.3899833331550498E-2</v>
      </c>
      <c r="I867" s="6">
        <f>'質格差指数（労働）'!I867</f>
        <v>-4.1613715040329499E-2</v>
      </c>
    </row>
    <row r="868" spans="1:9" x14ac:dyDescent="0.15">
      <c r="A868" s="1">
        <v>38</v>
      </c>
      <c r="B868" s="1" t="s">
        <v>318</v>
      </c>
      <c r="C868" s="1">
        <v>14</v>
      </c>
      <c r="D868" s="1" t="s">
        <v>27</v>
      </c>
      <c r="E868" s="6">
        <f>'質格差指数（労働）'!E868</f>
        <v>0.29059103237707806</v>
      </c>
      <c r="F868" s="6">
        <f>'質格差指数（労働）'!F868</f>
        <v>0.31802462295724698</v>
      </c>
      <c r="G868" s="6">
        <f>'質格差指数（労働）'!G868</f>
        <v>0.39974518811346799</v>
      </c>
      <c r="H868" s="6">
        <f>'質格差指数（労働）'!H868</f>
        <v>0.79151645644519997</v>
      </c>
      <c r="I868" s="6">
        <f>'質格差指数（労働）'!I868</f>
        <v>0.23306877080424401</v>
      </c>
    </row>
    <row r="869" spans="1:9" x14ac:dyDescent="0.15">
      <c r="A869" s="1">
        <v>38</v>
      </c>
      <c r="B869" s="1" t="s">
        <v>318</v>
      </c>
      <c r="C869" s="1">
        <v>15</v>
      </c>
      <c r="D869" s="1" t="s">
        <v>28</v>
      </c>
      <c r="E869" s="6">
        <f>'質格差指数（労働）'!E869</f>
        <v>6.2283361604905697E-2</v>
      </c>
      <c r="F869" s="6">
        <f>'質格差指数（労働）'!F869</f>
        <v>5.5604777342457903E-2</v>
      </c>
      <c r="G869" s="6">
        <f>'質格差指数（労働）'!G869</f>
        <v>4.2326156183870797E-2</v>
      </c>
      <c r="H869" s="6">
        <f>'質格差指数（労働）'!H869</f>
        <v>3.1132506393983701E-2</v>
      </c>
      <c r="I869" s="6">
        <f>'質格差指数（労働）'!I869</f>
        <v>6.0566303881907202E-2</v>
      </c>
    </row>
    <row r="870" spans="1:9" x14ac:dyDescent="0.15">
      <c r="A870" s="1">
        <v>38</v>
      </c>
      <c r="B870" s="1" t="s">
        <v>317</v>
      </c>
      <c r="C870" s="1">
        <v>16</v>
      </c>
      <c r="D870" s="1" t="s">
        <v>11</v>
      </c>
      <c r="E870" s="6">
        <f>'質格差指数（労働）'!E870</f>
        <v>2.8335525344692442E-2</v>
      </c>
      <c r="F870" s="6">
        <f>'質格差指数（労働）'!F870</f>
        <v>2.58567389158703E-2</v>
      </c>
      <c r="G870" s="6">
        <f>'質格差指数（労働）'!G870</f>
        <v>3.7826592967625701E-2</v>
      </c>
      <c r="H870" s="6">
        <f>'質格差指数（労働）'!H870</f>
        <v>4.0264644933789902E-2</v>
      </c>
      <c r="I870" s="6">
        <f>'質格差指数（労働）'!I870</f>
        <v>5.7197227149660398E-2</v>
      </c>
    </row>
    <row r="871" spans="1:9" x14ac:dyDescent="0.15">
      <c r="A871" s="1">
        <v>38</v>
      </c>
      <c r="B871" s="1" t="s">
        <v>317</v>
      </c>
      <c r="C871" s="1">
        <v>17</v>
      </c>
      <c r="D871" s="1" t="s">
        <v>12</v>
      </c>
      <c r="E871" s="6">
        <f>'質格差指数（労働）'!E871</f>
        <v>4.6271187875346079E-2</v>
      </c>
      <c r="F871" s="6">
        <f>'質格差指数（労働）'!F871</f>
        <v>5.3453852867152998E-2</v>
      </c>
      <c r="G871" s="6">
        <f>'質格差指数（労働）'!G871</f>
        <v>3.3075675549773302E-2</v>
      </c>
      <c r="H871" s="6">
        <f>'質格差指数（労働）'!H871</f>
        <v>2.8151591003003001E-2</v>
      </c>
      <c r="I871" s="6">
        <f>'質格差指数（労働）'!I871</f>
        <v>1.49654426217702E-2</v>
      </c>
    </row>
    <row r="872" spans="1:9" x14ac:dyDescent="0.15">
      <c r="A872" s="1">
        <v>38</v>
      </c>
      <c r="B872" s="1" t="s">
        <v>317</v>
      </c>
      <c r="C872" s="1">
        <v>18</v>
      </c>
      <c r="D872" s="1" t="s">
        <v>13</v>
      </c>
      <c r="E872" s="6">
        <f>'質格差指数（労働）'!E872</f>
        <v>-2.1713955958048953E-2</v>
      </c>
      <c r="F872" s="6">
        <f>'質格差指数（労働）'!F872</f>
        <v>1.8824803233184501E-3</v>
      </c>
      <c r="G872" s="6">
        <f>'質格差指数（労働）'!G872</f>
        <v>6.8155629761131303E-3</v>
      </c>
      <c r="H872" s="6">
        <f>'質格差指数（労働）'!H872</f>
        <v>3.47843408832769E-2</v>
      </c>
      <c r="I872" s="6">
        <f>'質格差指数（労働）'!I872</f>
        <v>3.6059060940395501E-2</v>
      </c>
    </row>
    <row r="873" spans="1:9" x14ac:dyDescent="0.15">
      <c r="A873" s="1">
        <v>38</v>
      </c>
      <c r="B873" s="1" t="s">
        <v>317</v>
      </c>
      <c r="C873" s="1">
        <v>19</v>
      </c>
      <c r="D873" s="1" t="s">
        <v>14</v>
      </c>
      <c r="E873" s="6">
        <f>'質格差指数（労働）'!E873</f>
        <v>1.830016155335569E-2</v>
      </c>
      <c r="F873" s="6">
        <f>'質格差指数（労働）'!F873</f>
        <v>4.5233060579049897E-2</v>
      </c>
      <c r="G873" s="6">
        <f>'質格差指数（労働）'!G873</f>
        <v>4.5387260240080003E-2</v>
      </c>
      <c r="H873" s="6">
        <f>'質格差指数（労働）'!H873</f>
        <v>7.0271890373079099E-2</v>
      </c>
      <c r="I873" s="6">
        <f>'質格差指数（労働）'!I873</f>
        <v>4.9444362434919398E-2</v>
      </c>
    </row>
    <row r="874" spans="1:9" x14ac:dyDescent="0.15">
      <c r="A874" s="1">
        <v>38</v>
      </c>
      <c r="B874" s="1" t="s">
        <v>317</v>
      </c>
      <c r="C874" s="1">
        <v>20</v>
      </c>
      <c r="D874" s="1" t="s">
        <v>15</v>
      </c>
      <c r="E874" s="6">
        <f>'質格差指数（労働）'!E874</f>
        <v>-0.14409939103915098</v>
      </c>
      <c r="F874" s="6">
        <f>'質格差指数（労働）'!F874</f>
        <v>-1.6924538301303398E-2</v>
      </c>
      <c r="G874" s="6">
        <f>'質格差指数（労働）'!G874</f>
        <v>2.9379229011203E-2</v>
      </c>
      <c r="H874" s="6">
        <f>'質格差指数（労働）'!H874</f>
        <v>1.4420423758485601E-2</v>
      </c>
      <c r="I874" s="6">
        <f>'質格差指数（労働）'!I874</f>
        <v>9.5764421782618108E-3</v>
      </c>
    </row>
    <row r="875" spans="1:9" x14ac:dyDescent="0.15">
      <c r="A875" s="1">
        <v>38</v>
      </c>
      <c r="B875" s="1" t="s">
        <v>317</v>
      </c>
      <c r="C875" s="1">
        <v>21</v>
      </c>
      <c r="D875" s="1" t="s">
        <v>16</v>
      </c>
      <c r="E875" s="6">
        <f>'質格差指数（労働）'!E875</f>
        <v>6.2884491260578905E-3</v>
      </c>
      <c r="F875" s="6">
        <f>'質格差指数（労働）'!F875</f>
        <v>3.54737005853413E-2</v>
      </c>
      <c r="G875" s="6">
        <f>'質格差指数（労働）'!G875</f>
        <v>4.6456687837011998E-2</v>
      </c>
      <c r="H875" s="6">
        <f>'質格差指数（労働）'!H875</f>
        <v>5.5654876426070803E-2</v>
      </c>
      <c r="I875" s="6">
        <f>'質格差指数（労働）'!I875</f>
        <v>4.8767051689246103E-2</v>
      </c>
    </row>
    <row r="876" spans="1:9" x14ac:dyDescent="0.15">
      <c r="A876" s="1">
        <v>38</v>
      </c>
      <c r="B876" s="1" t="s">
        <v>188</v>
      </c>
      <c r="C876" s="1">
        <v>22</v>
      </c>
      <c r="D876" s="1" t="s">
        <v>8</v>
      </c>
      <c r="E876" s="6">
        <f>'質格差指数（労働）'!E876</f>
        <v>-1.719691253703776E-2</v>
      </c>
      <c r="F876" s="6">
        <f>'質格差指数（労働）'!F876</f>
        <v>5.3072427503818602E-3</v>
      </c>
      <c r="G876" s="6">
        <f>'質格差指数（労働）'!G876</f>
        <v>1.70291158684815E-3</v>
      </c>
      <c r="H876" s="6">
        <f>'質格差指数（労働）'!H876</f>
        <v>3.13239322538343E-2</v>
      </c>
      <c r="I876" s="6">
        <f>'質格差指数（労働）'!I876</f>
        <v>2.4628434902363501E-2</v>
      </c>
    </row>
    <row r="877" spans="1:9" x14ac:dyDescent="0.15">
      <c r="A877" s="1">
        <v>38</v>
      </c>
      <c r="B877" s="1" t="s">
        <v>188</v>
      </c>
      <c r="C877" s="1">
        <v>23</v>
      </c>
      <c r="D877" s="1" t="s">
        <v>29</v>
      </c>
      <c r="E877" s="6">
        <f>'質格差指数（労働）'!E877</f>
        <v>2.0509803414289991E-2</v>
      </c>
      <c r="F877" s="6">
        <f>'質格差指数（労働）'!F877</f>
        <v>4.4312242102402297E-2</v>
      </c>
      <c r="G877" s="6">
        <f>'質格差指数（労働）'!G877</f>
        <v>3.0026457262497901E-2</v>
      </c>
      <c r="H877" s="6">
        <f>'質格差指数（労働）'!H877</f>
        <v>3.49733215944781E-2</v>
      </c>
      <c r="I877" s="6">
        <f>'質格差指数（労働）'!I877</f>
        <v>4.0057655391090199E-2</v>
      </c>
    </row>
    <row r="878" spans="1:9" x14ac:dyDescent="0.15">
      <c r="A878" s="1">
        <v>39</v>
      </c>
      <c r="B878" s="1" t="s">
        <v>319</v>
      </c>
      <c r="C878" s="1">
        <v>1</v>
      </c>
      <c r="D878" s="1" t="s">
        <v>9</v>
      </c>
      <c r="E878" s="6">
        <f>'質格差指数（労働）'!E878</f>
        <v>0.27143153281233889</v>
      </c>
      <c r="F878" s="6">
        <f>'質格差指数（労働）'!F878</f>
        <v>0.31137541265441199</v>
      </c>
      <c r="G878" s="6">
        <f>'質格差指数（労働）'!G878</f>
        <v>0.29029741246108898</v>
      </c>
      <c r="H878" s="6">
        <f>'質格差指数（労働）'!H878</f>
        <v>0.173786210952834</v>
      </c>
      <c r="I878" s="6">
        <f>'質格差指数（労働）'!I878</f>
        <v>8.3191967240563394E-2</v>
      </c>
    </row>
    <row r="879" spans="1:9" x14ac:dyDescent="0.15">
      <c r="A879" s="1">
        <v>39</v>
      </c>
      <c r="B879" s="1" t="s">
        <v>319</v>
      </c>
      <c r="C879" s="1">
        <v>2</v>
      </c>
      <c r="D879" s="1" t="s">
        <v>10</v>
      </c>
      <c r="E879" s="6">
        <f>'質格差指数（労働）'!E879</f>
        <v>7.6251323036929192E-2</v>
      </c>
      <c r="F879" s="6">
        <f>'質格差指数（労働）'!F879</f>
        <v>-5.0651766582620897E-2</v>
      </c>
      <c r="G879" s="6">
        <f>'質格差指数（労働）'!G879</f>
        <v>-8.1944944693235003E-2</v>
      </c>
      <c r="H879" s="6">
        <f>'質格差指数（労働）'!H879</f>
        <v>-0.17470138140650801</v>
      </c>
      <c r="I879" s="6">
        <f>'質格差指数（労働）'!I879</f>
        <v>-0.15999272085956201</v>
      </c>
    </row>
    <row r="880" spans="1:9" x14ac:dyDescent="0.15">
      <c r="A880" s="1">
        <v>39</v>
      </c>
      <c r="B880" s="1" t="s">
        <v>320</v>
      </c>
      <c r="C880" s="1">
        <v>3</v>
      </c>
      <c r="D880" s="1" t="s">
        <v>17</v>
      </c>
      <c r="E880" s="6">
        <f>'質格差指数（労働）'!E880</f>
        <v>-0.1082549050849993</v>
      </c>
      <c r="F880" s="6">
        <f>'質格差指数（労働）'!F880</f>
        <v>-9.3651081691560098E-2</v>
      </c>
      <c r="G880" s="6">
        <f>'質格差指数（労働）'!G880</f>
        <v>1.3505836611393799E-4</v>
      </c>
      <c r="H880" s="6">
        <f>'質格差指数（労働）'!H880</f>
        <v>-1.3662401856104E-2</v>
      </c>
      <c r="I880" s="6">
        <f>'質格差指数（労働）'!I880</f>
        <v>5.02461834785679E-2</v>
      </c>
    </row>
    <row r="881" spans="1:9" x14ac:dyDescent="0.15">
      <c r="A881" s="1">
        <v>39</v>
      </c>
      <c r="B881" s="1" t="s">
        <v>320</v>
      </c>
      <c r="C881" s="1">
        <v>4</v>
      </c>
      <c r="D881" s="1" t="s">
        <v>18</v>
      </c>
      <c r="E881" s="6">
        <f>'質格差指数（労働）'!E881</f>
        <v>-1.2674115273418891E-2</v>
      </c>
      <c r="F881" s="6">
        <f>'質格差指数（労働）'!F881</f>
        <v>8.9629633160340602E-2</v>
      </c>
      <c r="G881" s="6">
        <f>'質格差指数（労働）'!G881</f>
        <v>0.107126057104873</v>
      </c>
      <c r="H881" s="6">
        <f>'質格差指数（労働）'!H881</f>
        <v>0.19363629921359901</v>
      </c>
      <c r="I881" s="6">
        <f>'質格差指数（労働）'!I881</f>
        <v>0.28189532169043502</v>
      </c>
    </row>
    <row r="882" spans="1:9" x14ac:dyDescent="0.15">
      <c r="A882" s="1">
        <v>39</v>
      </c>
      <c r="B882" s="1" t="s">
        <v>320</v>
      </c>
      <c r="C882" s="1">
        <v>5</v>
      </c>
      <c r="D882" s="1" t="s">
        <v>19</v>
      </c>
      <c r="E882" s="6">
        <f>'質格差指数（労働）'!E882</f>
        <v>-5.1441910025325048E-3</v>
      </c>
      <c r="F882" s="6">
        <f>'質格差指数（労働）'!F882</f>
        <v>-2.7879588476885701E-2</v>
      </c>
      <c r="G882" s="6">
        <f>'質格差指数（労働）'!G882</f>
        <v>-9.1481736968696895E-2</v>
      </c>
      <c r="H882" s="6">
        <f>'質格差指数（労働）'!H882</f>
        <v>-8.2632792168860394E-2</v>
      </c>
      <c r="I882" s="6">
        <f>'質格差指数（労働）'!I882</f>
        <v>-0.11102712088062799</v>
      </c>
    </row>
    <row r="883" spans="1:9" x14ac:dyDescent="0.15">
      <c r="A883" s="1">
        <v>39</v>
      </c>
      <c r="B883" s="1" t="s">
        <v>320</v>
      </c>
      <c r="C883" s="1">
        <v>6</v>
      </c>
      <c r="D883" s="1" t="s">
        <v>3</v>
      </c>
      <c r="E883" s="6">
        <f>'質格差指数（労働）'!E883</f>
        <v>0.2553493430449576</v>
      </c>
      <c r="F883" s="6">
        <f>'質格差指数（労働）'!F883</f>
        <v>0.55731011421765198</v>
      </c>
      <c r="G883" s="6">
        <f>'質格差指数（労働）'!G883</f>
        <v>0.62308321126224198</v>
      </c>
      <c r="H883" s="6">
        <f>'質格差指数（労働）'!H883</f>
        <v>0.52855293596608899</v>
      </c>
      <c r="I883" s="6">
        <f>'質格差指数（労働）'!I883</f>
        <v>0.45189023715369497</v>
      </c>
    </row>
    <row r="884" spans="1:9" x14ac:dyDescent="0.15">
      <c r="A884" s="1">
        <v>39</v>
      </c>
      <c r="B884" s="1" t="s">
        <v>320</v>
      </c>
      <c r="C884" s="1">
        <v>7</v>
      </c>
      <c r="D884" s="1" t="s">
        <v>20</v>
      </c>
      <c r="E884" s="6">
        <f>'質格差指数（労働）'!E884</f>
        <v>1.4121076160638322</v>
      </c>
      <c r="F884" s="6">
        <f>'質格差指数（労働）'!F884</f>
        <v>3.2908848105512098</v>
      </c>
      <c r="G884" s="6">
        <f>'質格差指数（労働）'!G884</f>
        <v>1.20439605825412</v>
      </c>
      <c r="H884" s="6">
        <f>'質格差指数（労働）'!H884</f>
        <v>2.66725648024399</v>
      </c>
      <c r="I884" s="6">
        <f>'質格差指数（労働）'!I884</f>
        <v>2.2253718409018299</v>
      </c>
    </row>
    <row r="885" spans="1:9" x14ac:dyDescent="0.15">
      <c r="A885" s="1">
        <v>39</v>
      </c>
      <c r="B885" s="1" t="s">
        <v>320</v>
      </c>
      <c r="C885" s="1">
        <v>8</v>
      </c>
      <c r="D885" s="1" t="s">
        <v>21</v>
      </c>
      <c r="E885" s="6">
        <f>'質格差指数（労働）'!E885</f>
        <v>6.1110355296768767E-2</v>
      </c>
      <c r="F885" s="6">
        <f>'質格差指数（労働）'!F885</f>
        <v>9.3752307649180605E-2</v>
      </c>
      <c r="G885" s="6">
        <f>'質格差指数（労働）'!G885</f>
        <v>0.158860746496373</v>
      </c>
      <c r="H885" s="6">
        <f>'質格差指数（労働）'!H885</f>
        <v>0.116420423638536</v>
      </c>
      <c r="I885" s="6">
        <f>'質格差指数（労働）'!I885</f>
        <v>0.249132894959775</v>
      </c>
    </row>
    <row r="886" spans="1:9" x14ac:dyDescent="0.15">
      <c r="A886" s="1">
        <v>39</v>
      </c>
      <c r="B886" s="1" t="s">
        <v>320</v>
      </c>
      <c r="C886" s="1">
        <v>9</v>
      </c>
      <c r="D886" s="1" t="s">
        <v>22</v>
      </c>
      <c r="E886" s="6">
        <f>'質格差指数（労働）'!E886</f>
        <v>6.2100259809821701E-2</v>
      </c>
      <c r="F886" s="6">
        <f>'質格差指数（労働）'!F886</f>
        <v>0.17715721936208101</v>
      </c>
      <c r="G886" s="6">
        <f>'質格差指数（労働）'!G886</f>
        <v>0.40120385120410801</v>
      </c>
      <c r="H886" s="6">
        <f>'質格差指数（労働）'!H886</f>
        <v>0.19916517368898501</v>
      </c>
      <c r="I886" s="6">
        <f>'質格差指数（労働）'!I886</f>
        <v>0.33094278764603602</v>
      </c>
    </row>
    <row r="887" spans="1:9" x14ac:dyDescent="0.15">
      <c r="A887" s="1">
        <v>39</v>
      </c>
      <c r="B887" s="1" t="s">
        <v>320</v>
      </c>
      <c r="C887" s="1">
        <v>10</v>
      </c>
      <c r="D887" s="1" t="s">
        <v>23</v>
      </c>
      <c r="E887" s="6">
        <f>'質格差指数（労働）'!E887</f>
        <v>-5.2802520687475667E-3</v>
      </c>
      <c r="F887" s="6">
        <f>'質格差指数（労働）'!F887</f>
        <v>1.8931093547144302E-2</v>
      </c>
      <c r="G887" s="6">
        <f>'質格差指数（労働）'!G887</f>
        <v>0.123619819745585</v>
      </c>
      <c r="H887" s="6">
        <f>'質格差指数（労働）'!H887</f>
        <v>0.124826161639254</v>
      </c>
      <c r="I887" s="6">
        <f>'質格差指数（労働）'!I887</f>
        <v>0.26213862863501403</v>
      </c>
    </row>
    <row r="888" spans="1:9" x14ac:dyDescent="0.15">
      <c r="A888" s="1">
        <v>39</v>
      </c>
      <c r="B888" s="1" t="s">
        <v>320</v>
      </c>
      <c r="C888" s="1">
        <v>11</v>
      </c>
      <c r="D888" s="1" t="s">
        <v>24</v>
      </c>
      <c r="E888" s="6">
        <f>'質格差指数（労働）'!E888</f>
        <v>2.2933367688278746E-2</v>
      </c>
      <c r="F888" s="6">
        <f>'質格差指数（労働）'!F888</f>
        <v>0.101035747585587</v>
      </c>
      <c r="G888" s="6">
        <f>'質格差指数（労働）'!G888</f>
        <v>8.8050269589909205E-2</v>
      </c>
      <c r="H888" s="6">
        <f>'質格差指数（労働）'!H888</f>
        <v>5.4302463748965302E-2</v>
      </c>
      <c r="I888" s="6">
        <f>'質格差指数（労働）'!I888</f>
        <v>2.0984327998275799E-2</v>
      </c>
    </row>
    <row r="889" spans="1:9" x14ac:dyDescent="0.15">
      <c r="A889" s="1">
        <v>39</v>
      </c>
      <c r="B889" s="1" t="s">
        <v>320</v>
      </c>
      <c r="C889" s="1">
        <v>12</v>
      </c>
      <c r="D889" s="1" t="s">
        <v>25</v>
      </c>
      <c r="E889" s="6">
        <f>'質格差指数（労働）'!E889</f>
        <v>0.11184271099926078</v>
      </c>
      <c r="F889" s="6">
        <f>'質格差指数（労働）'!F889</f>
        <v>0.51224085062413005</v>
      </c>
      <c r="G889" s="6">
        <f>'質格差指数（労働）'!G889</f>
        <v>4.5723545596646702E-2</v>
      </c>
      <c r="H889" s="6">
        <f>'質格差指数（労働）'!H889</f>
        <v>4.3388083433568897E-2</v>
      </c>
      <c r="I889" s="6">
        <f>'質格差指数（労働）'!I889</f>
        <v>0.216165143050845</v>
      </c>
    </row>
    <row r="890" spans="1:9" x14ac:dyDescent="0.15">
      <c r="A890" s="1">
        <v>39</v>
      </c>
      <c r="B890" s="1" t="s">
        <v>320</v>
      </c>
      <c r="C890" s="1">
        <v>13</v>
      </c>
      <c r="D890" s="1" t="s">
        <v>26</v>
      </c>
      <c r="E890" s="6">
        <f>'質格差指数（労働）'!E890</f>
        <v>8.9536901133915617E-2</v>
      </c>
      <c r="F890" s="6">
        <f>'質格差指数（労働）'!F890</f>
        <v>0.16448373627265001</v>
      </c>
      <c r="G890" s="6">
        <f>'質格差指数（労働）'!G890</f>
        <v>0.38226381269396698</v>
      </c>
      <c r="H890" s="6">
        <f>'質格差指数（労働）'!H890</f>
        <v>0.27440858118376898</v>
      </c>
      <c r="I890" s="6">
        <f>'質格差指数（労働）'!I890</f>
        <v>0.65719043595973103</v>
      </c>
    </row>
    <row r="891" spans="1:9" x14ac:dyDescent="0.15">
      <c r="A891" s="1">
        <v>39</v>
      </c>
      <c r="B891" s="1" t="s">
        <v>320</v>
      </c>
      <c r="C891" s="1">
        <v>14</v>
      </c>
      <c r="D891" s="1" t="s">
        <v>27</v>
      </c>
      <c r="E891" s="6">
        <f>'質格差指数（労働）'!E891</f>
        <v>0.98056367746067985</v>
      </c>
      <c r="F891" s="6">
        <f>'質格差指数（労働）'!F891</f>
        <v>1.56961730410492</v>
      </c>
      <c r="G891" s="6">
        <f>'質格差指数（労働）'!G891</f>
        <v>1.3809371419748899</v>
      </c>
      <c r="H891" s="6">
        <f>'質格差指数（労働）'!H891</f>
        <v>1.1842399508591199</v>
      </c>
      <c r="I891" s="6">
        <f>'質格差指数（労働）'!I891</f>
        <v>0.298231945577838</v>
      </c>
    </row>
    <row r="892" spans="1:9" x14ac:dyDescent="0.15">
      <c r="A892" s="1">
        <v>39</v>
      </c>
      <c r="B892" s="1" t="s">
        <v>320</v>
      </c>
      <c r="C892" s="1">
        <v>15</v>
      </c>
      <c r="D892" s="1" t="s">
        <v>28</v>
      </c>
      <c r="E892" s="6">
        <f>'質格差指数（労働）'!E892</f>
        <v>1.7627421449134359E-2</v>
      </c>
      <c r="F892" s="6">
        <f>'質格差指数（労働）'!F892</f>
        <v>1.3216343547671301E-2</v>
      </c>
      <c r="G892" s="6">
        <f>'質格差指数（労働）'!G892</f>
        <v>3.9957397911490201E-2</v>
      </c>
      <c r="H892" s="6">
        <f>'質格差指数（労働）'!H892</f>
        <v>3.8647607491491001E-2</v>
      </c>
      <c r="I892" s="6">
        <f>'質格差指数（労働）'!I892</f>
        <v>0.142161490673994</v>
      </c>
    </row>
    <row r="893" spans="1:9" x14ac:dyDescent="0.15">
      <c r="A893" s="1">
        <v>39</v>
      </c>
      <c r="B893" s="1" t="s">
        <v>319</v>
      </c>
      <c r="C893" s="1">
        <v>16</v>
      </c>
      <c r="D893" s="1" t="s">
        <v>11</v>
      </c>
      <c r="E893" s="6">
        <f>'質格差指数（労働）'!E893</f>
        <v>9.5655661419453367E-3</v>
      </c>
      <c r="F893" s="6">
        <f>'質格差指数（労働）'!F893</f>
        <v>5.8124798814462896E-4</v>
      </c>
      <c r="G893" s="6">
        <f>'質格差指数（労働）'!G893</f>
        <v>1.65317645871145E-2</v>
      </c>
      <c r="H893" s="6">
        <f>'質格差指数（労働）'!H893</f>
        <v>2.38649673291331E-2</v>
      </c>
      <c r="I893" s="6">
        <f>'質格差指数（労働）'!I893</f>
        <v>2.9143485231043299E-2</v>
      </c>
    </row>
    <row r="894" spans="1:9" x14ac:dyDescent="0.15">
      <c r="A894" s="1">
        <v>39</v>
      </c>
      <c r="B894" s="1" t="s">
        <v>319</v>
      </c>
      <c r="C894" s="1">
        <v>17</v>
      </c>
      <c r="D894" s="1" t="s">
        <v>12</v>
      </c>
      <c r="E894" s="6">
        <f>'質格差指数（労働）'!E894</f>
        <v>2.4530175757859093E-2</v>
      </c>
      <c r="F894" s="6">
        <f>'質格差指数（労働）'!F894</f>
        <v>0.13040067866336799</v>
      </c>
      <c r="G894" s="6">
        <f>'質格差指数（労働）'!G894</f>
        <v>4.1457027108776502E-2</v>
      </c>
      <c r="H894" s="6">
        <f>'質格差指数（労働）'!H894</f>
        <v>7.9741051340192506E-2</v>
      </c>
      <c r="I894" s="6">
        <f>'質格差指数（労働）'!I894</f>
        <v>9.4351193557567797E-2</v>
      </c>
    </row>
    <row r="895" spans="1:9" x14ac:dyDescent="0.15">
      <c r="A895" s="1">
        <v>39</v>
      </c>
      <c r="B895" s="1" t="s">
        <v>319</v>
      </c>
      <c r="C895" s="1">
        <v>18</v>
      </c>
      <c r="D895" s="1" t="s">
        <v>13</v>
      </c>
      <c r="E895" s="6">
        <f>'質格差指数（労働）'!E895</f>
        <v>-6.3979113433030171E-2</v>
      </c>
      <c r="F895" s="6">
        <f>'質格差指数（労働）'!F895</f>
        <v>-3.3953860250066602E-2</v>
      </c>
      <c r="G895" s="6">
        <f>'質格差指数（労働）'!G895</f>
        <v>-4.2190317169510903E-2</v>
      </c>
      <c r="H895" s="6">
        <f>'質格差指数（労働）'!H895</f>
        <v>-5.8004110824430903E-2</v>
      </c>
      <c r="I895" s="6">
        <f>'質格差指数（労働）'!I895</f>
        <v>-3.4807281983776098E-2</v>
      </c>
    </row>
    <row r="896" spans="1:9" x14ac:dyDescent="0.15">
      <c r="A896" s="1">
        <v>39</v>
      </c>
      <c r="B896" s="1" t="s">
        <v>319</v>
      </c>
      <c r="C896" s="1">
        <v>19</v>
      </c>
      <c r="D896" s="1" t="s">
        <v>14</v>
      </c>
      <c r="E896" s="6">
        <f>'質格差指数（労働）'!E896</f>
        <v>3.8794298594037949E-2</v>
      </c>
      <c r="F896" s="6">
        <f>'質格差指数（労働）'!F896</f>
        <v>4.5884555792965798E-2</v>
      </c>
      <c r="G896" s="6">
        <f>'質格差指数（労働）'!G896</f>
        <v>7.9042707611850796E-2</v>
      </c>
      <c r="H896" s="6">
        <f>'質格差指数（労働）'!H896</f>
        <v>7.5788839863401194E-2</v>
      </c>
      <c r="I896" s="6">
        <f>'質格差指数（労働）'!I896</f>
        <v>7.1196046734707003E-2</v>
      </c>
    </row>
    <row r="897" spans="1:9" x14ac:dyDescent="0.15">
      <c r="A897" s="1">
        <v>39</v>
      </c>
      <c r="B897" s="1" t="s">
        <v>319</v>
      </c>
      <c r="C897" s="1">
        <v>20</v>
      </c>
      <c r="D897" s="1" t="s">
        <v>15</v>
      </c>
      <c r="E897" s="6">
        <f>'質格差指数（労働）'!E897</f>
        <v>-0.1600908184992218</v>
      </c>
      <c r="F897" s="6">
        <f>'質格差指数（労働）'!F897</f>
        <v>0.17901061538639901</v>
      </c>
      <c r="G897" s="6">
        <f>'質格差指数（労働）'!G897</f>
        <v>0.12722329669678001</v>
      </c>
      <c r="H897" s="6">
        <f>'質格差指数（労働）'!H897</f>
        <v>0.21957116853022601</v>
      </c>
      <c r="I897" s="6">
        <f>'質格差指数（労働）'!I897</f>
        <v>0.35850424234222</v>
      </c>
    </row>
    <row r="898" spans="1:9" x14ac:dyDescent="0.15">
      <c r="A898" s="1">
        <v>39</v>
      </c>
      <c r="B898" s="1" t="s">
        <v>319</v>
      </c>
      <c r="C898" s="1">
        <v>21</v>
      </c>
      <c r="D898" s="1" t="s">
        <v>16</v>
      </c>
      <c r="E898" s="6">
        <f>'質格差指数（労働）'!E898</f>
        <v>1.30893976967134E-3</v>
      </c>
      <c r="F898" s="6">
        <f>'質格差指数（労働）'!F898</f>
        <v>2.0648644252305198E-2</v>
      </c>
      <c r="G898" s="6">
        <f>'質格差指数（労働）'!G898</f>
        <v>3.41410691018081E-2</v>
      </c>
      <c r="H898" s="6">
        <f>'質格差指数（労働）'!H898</f>
        <v>3.2239714803876399E-2</v>
      </c>
      <c r="I898" s="6">
        <f>'質格差指数（労働）'!I898</f>
        <v>2.55931103679801E-2</v>
      </c>
    </row>
    <row r="899" spans="1:9" x14ac:dyDescent="0.15">
      <c r="A899" s="1">
        <v>39</v>
      </c>
      <c r="B899" s="1" t="s">
        <v>191</v>
      </c>
      <c r="C899" s="1">
        <v>22</v>
      </c>
      <c r="D899" s="1" t="s">
        <v>8</v>
      </c>
      <c r="E899" s="6">
        <f>'質格差指数（労働）'!E899</f>
        <v>-6.3834438249762537E-2</v>
      </c>
      <c r="F899" s="6">
        <f>'質格差指数（労働）'!F899</f>
        <v>-4.5137724808742299E-2</v>
      </c>
      <c r="G899" s="6">
        <f>'質格差指数（労働）'!G899</f>
        <v>-3.54299455747537E-2</v>
      </c>
      <c r="H899" s="6">
        <f>'質格差指数（労働）'!H899</f>
        <v>-1.2942651681597001E-2</v>
      </c>
      <c r="I899" s="6">
        <f>'質格差指数（労働）'!I899</f>
        <v>-1.91428953921957E-3</v>
      </c>
    </row>
    <row r="900" spans="1:9" x14ac:dyDescent="0.15">
      <c r="A900" s="1">
        <v>39</v>
      </c>
      <c r="B900" s="1" t="s">
        <v>191</v>
      </c>
      <c r="C900" s="1">
        <v>23</v>
      </c>
      <c r="D900" s="1" t="s">
        <v>29</v>
      </c>
      <c r="E900" s="6">
        <f>'質格差指数（労働）'!E900</f>
        <v>-6.2524307918421992E-3</v>
      </c>
      <c r="F900" s="6">
        <f>'質格差指数（労働）'!F900</f>
        <v>2.5516260622541198E-3</v>
      </c>
      <c r="G900" s="6">
        <f>'質格差指数（労働）'!G900</f>
        <v>-2.59397840413722E-3</v>
      </c>
      <c r="H900" s="6">
        <f>'質格差指数（労働）'!H900</f>
        <v>-6.8471894435095902E-3</v>
      </c>
      <c r="I900" s="6">
        <f>'質格差指数（労働）'!I900</f>
        <v>-1.05407261485844E-2</v>
      </c>
    </row>
    <row r="901" spans="1:9" x14ac:dyDescent="0.15">
      <c r="A901" s="1">
        <v>40</v>
      </c>
      <c r="B901" s="1" t="s">
        <v>321</v>
      </c>
      <c r="C901" s="1">
        <v>1</v>
      </c>
      <c r="D901" s="1" t="s">
        <v>9</v>
      </c>
      <c r="E901" s="6">
        <f>'質格差指数（労働）'!E901</f>
        <v>0.13839449420973404</v>
      </c>
      <c r="F901" s="6">
        <f>'質格差指数（労働）'!F901</f>
        <v>2.88137021794811E-2</v>
      </c>
      <c r="G901" s="6">
        <f>'質格差指数（労働）'!G901</f>
        <v>3.7761894379440199E-2</v>
      </c>
      <c r="H901" s="6">
        <f>'質格差指数（労働）'!H901</f>
        <v>8.71709739913906E-4</v>
      </c>
      <c r="I901" s="6">
        <f>'質格差指数（労働）'!I901</f>
        <v>3.6064235610274401E-2</v>
      </c>
    </row>
    <row r="902" spans="1:9" x14ac:dyDescent="0.15">
      <c r="A902" s="1">
        <v>40</v>
      </c>
      <c r="B902" s="1" t="s">
        <v>322</v>
      </c>
      <c r="C902" s="1">
        <v>2</v>
      </c>
      <c r="D902" s="1" t="s">
        <v>10</v>
      </c>
      <c r="E902" s="6">
        <f>'質格差指数（労働）'!E902</f>
        <v>0.16133437009804161</v>
      </c>
      <c r="F902" s="6">
        <f>'質格差指数（労働）'!F902</f>
        <v>5.4353674605760504E-3</v>
      </c>
      <c r="G902" s="6">
        <f>'質格差指数（労働）'!G902</f>
        <v>-2.0591146287213501E-2</v>
      </c>
      <c r="H902" s="6">
        <f>'質格差指数（労働）'!H902</f>
        <v>-9.8201713867929696E-2</v>
      </c>
      <c r="I902" s="6">
        <f>'質格差指数（労働）'!I902</f>
        <v>-0.501472764767252</v>
      </c>
    </row>
    <row r="903" spans="1:9" x14ac:dyDescent="0.15">
      <c r="A903" s="1">
        <v>40</v>
      </c>
      <c r="B903" s="1" t="s">
        <v>323</v>
      </c>
      <c r="C903" s="1">
        <v>3</v>
      </c>
      <c r="D903" s="1" t="s">
        <v>17</v>
      </c>
      <c r="E903" s="6">
        <f>'質格差指数（労働）'!E903</f>
        <v>8.905995273056444E-2</v>
      </c>
      <c r="F903" s="6">
        <f>'質格差指数（労働）'!F903</f>
        <v>0.102202966865827</v>
      </c>
      <c r="G903" s="6">
        <f>'質格差指数（労働）'!G903</f>
        <v>9.5429420993411798E-2</v>
      </c>
      <c r="H903" s="6">
        <f>'質格差指数（労働）'!H903</f>
        <v>5.4337327966026597E-2</v>
      </c>
      <c r="I903" s="6">
        <f>'質格差指数（労働）'!I903</f>
        <v>7.0358323243238804E-2</v>
      </c>
    </row>
    <row r="904" spans="1:9" x14ac:dyDescent="0.15">
      <c r="A904" s="1">
        <v>40</v>
      </c>
      <c r="B904" s="1" t="s">
        <v>323</v>
      </c>
      <c r="C904" s="1">
        <v>4</v>
      </c>
      <c r="D904" s="1" t="s">
        <v>18</v>
      </c>
      <c r="E904" s="6">
        <f>'質格差指数（労働）'!E904</f>
        <v>0.15625328549314499</v>
      </c>
      <c r="F904" s="6">
        <f>'質格差指数（労働）'!F904</f>
        <v>0.116555836847789</v>
      </c>
      <c r="G904" s="6">
        <f>'質格差指数（労働）'!G904</f>
        <v>0.12583700362439099</v>
      </c>
      <c r="H904" s="6">
        <f>'質格差指数（労働）'!H904</f>
        <v>7.9431357054862595E-2</v>
      </c>
      <c r="I904" s="6">
        <f>'質格差指数（労働）'!I904</f>
        <v>3.7690919217798401E-2</v>
      </c>
    </row>
    <row r="905" spans="1:9" x14ac:dyDescent="0.15">
      <c r="A905" s="1">
        <v>40</v>
      </c>
      <c r="B905" s="1" t="s">
        <v>323</v>
      </c>
      <c r="C905" s="1">
        <v>5</v>
      </c>
      <c r="D905" s="1" t="s">
        <v>19</v>
      </c>
      <c r="E905" s="6">
        <f>'質格差指数（労働）'!E905</f>
        <v>-1.2073958387043868E-2</v>
      </c>
      <c r="F905" s="6">
        <f>'質格差指数（労働）'!F905</f>
        <v>-6.0068807795741301E-2</v>
      </c>
      <c r="G905" s="6">
        <f>'質格差指数（労働）'!G905</f>
        <v>-7.7546257288737902E-2</v>
      </c>
      <c r="H905" s="6">
        <f>'質格差指数（労働）'!H905</f>
        <v>-0.10202399578065301</v>
      </c>
      <c r="I905" s="6">
        <f>'質格差指数（労働）'!I905</f>
        <v>-0.13819641235123101</v>
      </c>
    </row>
    <row r="906" spans="1:9" x14ac:dyDescent="0.15">
      <c r="A906" s="1">
        <v>40</v>
      </c>
      <c r="B906" s="1" t="s">
        <v>323</v>
      </c>
      <c r="C906" s="1">
        <v>6</v>
      </c>
      <c r="D906" s="1" t="s">
        <v>3</v>
      </c>
      <c r="E906" s="6">
        <f>'質格差指数（労働）'!E906</f>
        <v>0.17814228127060777</v>
      </c>
      <c r="F906" s="6">
        <f>'質格差指数（労働）'!F906</f>
        <v>-3.7684965517824201E-2</v>
      </c>
      <c r="G906" s="6">
        <f>'質格差指数（労働）'!G906</f>
        <v>-3.3702679941346798E-2</v>
      </c>
      <c r="H906" s="6">
        <f>'質格差指数（労働）'!H906</f>
        <v>-2.26351727393704E-2</v>
      </c>
      <c r="I906" s="6">
        <f>'質格差指数（労働）'!I906</f>
        <v>9.6428738092153594E-3</v>
      </c>
    </row>
    <row r="907" spans="1:9" x14ac:dyDescent="0.15">
      <c r="A907" s="1">
        <v>40</v>
      </c>
      <c r="B907" s="1" t="s">
        <v>323</v>
      </c>
      <c r="C907" s="1">
        <v>7</v>
      </c>
      <c r="D907" s="1" t="s">
        <v>20</v>
      </c>
      <c r="E907" s="6">
        <f>'質格差指数（労働）'!E907</f>
        <v>-2.4283361035866168E-2</v>
      </c>
      <c r="F907" s="6">
        <f>'質格差指数（労働）'!F907</f>
        <v>-0.83530461075218299</v>
      </c>
      <c r="G907" s="6">
        <f>'質格差指数（労働）'!G907</f>
        <v>-0.75008937900822203</v>
      </c>
      <c r="H907" s="6">
        <f>'質格差指数（労働）'!H907</f>
        <v>-0.76718382416650799</v>
      </c>
      <c r="I907" s="6">
        <f>'質格差指数（労働）'!I907</f>
        <v>-0.99246351009765799</v>
      </c>
    </row>
    <row r="908" spans="1:9" x14ac:dyDescent="0.15">
      <c r="A908" s="1">
        <v>40</v>
      </c>
      <c r="B908" s="1" t="s">
        <v>323</v>
      </c>
      <c r="C908" s="1">
        <v>8</v>
      </c>
      <c r="D908" s="1" t="s">
        <v>21</v>
      </c>
      <c r="E908" s="6">
        <f>'質格差指数（労働）'!E908</f>
        <v>9.7205591484164966E-2</v>
      </c>
      <c r="F908" s="6">
        <f>'質格差指数（労働）'!F908</f>
        <v>0.108818733285798</v>
      </c>
      <c r="G908" s="6">
        <f>'質格差指数（労働）'!G908</f>
        <v>9.8278291258395004E-2</v>
      </c>
      <c r="H908" s="6">
        <f>'質格差指数（労働）'!H908</f>
        <v>0.103387586384258</v>
      </c>
      <c r="I908" s="6">
        <f>'質格差指数（労働）'!I908</f>
        <v>6.6157884167367106E-2</v>
      </c>
    </row>
    <row r="909" spans="1:9" x14ac:dyDescent="0.15">
      <c r="A909" s="1">
        <v>40</v>
      </c>
      <c r="B909" s="1" t="s">
        <v>323</v>
      </c>
      <c r="C909" s="1">
        <v>9</v>
      </c>
      <c r="D909" s="1" t="s">
        <v>22</v>
      </c>
      <c r="E909" s="6">
        <f>'質格差指数（労働）'!E909</f>
        <v>0.16469335433293919</v>
      </c>
      <c r="F909" s="6">
        <f>'質格差指数（労働）'!F909</f>
        <v>6.8399773514978404E-2</v>
      </c>
      <c r="G909" s="6">
        <f>'質格差指数（労働）'!G909</f>
        <v>0.115199131856505</v>
      </c>
      <c r="H909" s="6">
        <f>'質格差指数（労働）'!H909</f>
        <v>5.0732153717669703E-4</v>
      </c>
      <c r="I909" s="6">
        <f>'質格差指数（労働）'!I909</f>
        <v>-3.3485337687468898E-2</v>
      </c>
    </row>
    <row r="910" spans="1:9" x14ac:dyDescent="0.15">
      <c r="A910" s="1">
        <v>40</v>
      </c>
      <c r="B910" s="1" t="s">
        <v>323</v>
      </c>
      <c r="C910" s="1">
        <v>10</v>
      </c>
      <c r="D910" s="1" t="s">
        <v>23</v>
      </c>
      <c r="E910" s="6">
        <f>'質格差指数（労働）'!E910</f>
        <v>6.9125446899021031E-2</v>
      </c>
      <c r="F910" s="6">
        <f>'質格差指数（労働）'!F910</f>
        <v>0.10167600065969</v>
      </c>
      <c r="G910" s="6">
        <f>'質格差指数（労働）'!G910</f>
        <v>8.4357552455210497E-2</v>
      </c>
      <c r="H910" s="6">
        <f>'質格差指数（労働）'!H910</f>
        <v>5.8145747615101502E-2</v>
      </c>
      <c r="I910" s="6">
        <f>'質格差指数（労働）'!I910</f>
        <v>1.7689140897524401E-2</v>
      </c>
    </row>
    <row r="911" spans="1:9" x14ac:dyDescent="0.15">
      <c r="A911" s="1">
        <v>40</v>
      </c>
      <c r="B911" s="1" t="s">
        <v>323</v>
      </c>
      <c r="C911" s="1">
        <v>11</v>
      </c>
      <c r="D911" s="1" t="s">
        <v>24</v>
      </c>
      <c r="E911" s="6">
        <f>'質格差指数（労働）'!E911</f>
        <v>6.4663768217742404E-2</v>
      </c>
      <c r="F911" s="6">
        <f>'質格差指数（労働）'!F911</f>
        <v>4.2717562401499001E-2</v>
      </c>
      <c r="G911" s="6">
        <f>'質格差指数（労働）'!G911</f>
        <v>6.3525546915710301E-2</v>
      </c>
      <c r="H911" s="6">
        <f>'質格差指数（労働）'!H911</f>
        <v>6.9429545091515998E-2</v>
      </c>
      <c r="I911" s="6">
        <f>'質格差指数（労働）'!I911</f>
        <v>5.9386433363154099E-2</v>
      </c>
    </row>
    <row r="912" spans="1:9" x14ac:dyDescent="0.15">
      <c r="A912" s="1">
        <v>40</v>
      </c>
      <c r="B912" s="1" t="s">
        <v>323</v>
      </c>
      <c r="C912" s="1">
        <v>12</v>
      </c>
      <c r="D912" s="1" t="s">
        <v>25</v>
      </c>
      <c r="E912" s="6">
        <f>'質格差指数（労働）'!E912</f>
        <v>0.2232593967732045</v>
      </c>
      <c r="F912" s="6">
        <f>'質格差指数（労働）'!F912</f>
        <v>0.21035765323942299</v>
      </c>
      <c r="G912" s="6">
        <f>'質格差指数（労働）'!G912</f>
        <v>0.15285168709064401</v>
      </c>
      <c r="H912" s="6">
        <f>'質格差指数（労働）'!H912</f>
        <v>0.133297094575304</v>
      </c>
      <c r="I912" s="6">
        <f>'質格差指数（労働）'!I912</f>
        <v>0.122559034768116</v>
      </c>
    </row>
    <row r="913" spans="1:9" x14ac:dyDescent="0.15">
      <c r="A913" s="1">
        <v>40</v>
      </c>
      <c r="B913" s="1" t="s">
        <v>323</v>
      </c>
      <c r="C913" s="1">
        <v>13</v>
      </c>
      <c r="D913" s="1" t="s">
        <v>26</v>
      </c>
      <c r="E913" s="6">
        <f>'質格差指数（労働）'!E913</f>
        <v>0.10765260274967066</v>
      </c>
      <c r="F913" s="6">
        <f>'質格差指数（労働）'!F913</f>
        <v>-2.6290523054721199E-2</v>
      </c>
      <c r="G913" s="6">
        <f>'質格差指数（労働）'!G913</f>
        <v>1.11400487982926E-2</v>
      </c>
      <c r="H913" s="6">
        <f>'質格差指数（労働）'!H913</f>
        <v>3.0060906347165999E-2</v>
      </c>
      <c r="I913" s="6">
        <f>'質格差指数（労働）'!I913</f>
        <v>-9.09158489884054E-3</v>
      </c>
    </row>
    <row r="914" spans="1:9" x14ac:dyDescent="0.15">
      <c r="A914" s="1">
        <v>40</v>
      </c>
      <c r="B914" s="1" t="s">
        <v>323</v>
      </c>
      <c r="C914" s="1">
        <v>14</v>
      </c>
      <c r="D914" s="1" t="s">
        <v>27</v>
      </c>
      <c r="E914" s="6">
        <f>'質格差指数（労働）'!E914</f>
        <v>-9.454948789489788E-2</v>
      </c>
      <c r="F914" s="6">
        <f>'質格差指数（労働）'!F914</f>
        <v>-0.36557351684980499</v>
      </c>
      <c r="G914" s="6">
        <f>'質格差指数（労働）'!G914</f>
        <v>-0.169768465739737</v>
      </c>
      <c r="H914" s="6">
        <f>'質格差指数（労働）'!H914</f>
        <v>-0.11092422286198</v>
      </c>
      <c r="I914" s="6">
        <f>'質格差指数（労働）'!I914</f>
        <v>8.3354549682401899E-2</v>
      </c>
    </row>
    <row r="915" spans="1:9" x14ac:dyDescent="0.15">
      <c r="A915" s="1">
        <v>40</v>
      </c>
      <c r="B915" s="1" t="s">
        <v>323</v>
      </c>
      <c r="C915" s="1">
        <v>15</v>
      </c>
      <c r="D915" s="1" t="s">
        <v>28</v>
      </c>
      <c r="E915" s="6">
        <f>'質格差指数（労働）'!E915</f>
        <v>6.1418262337639813E-2</v>
      </c>
      <c r="F915" s="6">
        <f>'質格差指数（労働）'!F915</f>
        <v>9.9200689805794703E-2</v>
      </c>
      <c r="G915" s="6">
        <f>'質格差指数（労働）'!G915</f>
        <v>0.106019998930651</v>
      </c>
      <c r="H915" s="6">
        <f>'質格差指数（労働）'!H915</f>
        <v>7.6266254340454004E-2</v>
      </c>
      <c r="I915" s="6">
        <f>'質格差指数（労働）'!I915</f>
        <v>6.7786026597382906E-2</v>
      </c>
    </row>
    <row r="916" spans="1:9" x14ac:dyDescent="0.15">
      <c r="A916" s="1">
        <v>40</v>
      </c>
      <c r="B916" s="1" t="s">
        <v>322</v>
      </c>
      <c r="C916" s="1">
        <v>16</v>
      </c>
      <c r="D916" s="1" t="s">
        <v>11</v>
      </c>
      <c r="E916" s="6">
        <f>'質格差指数（労働）'!E916</f>
        <v>3.6188321259315773E-2</v>
      </c>
      <c r="F916" s="6">
        <f>'質格差指数（労働）'!F916</f>
        <v>5.7816885935392699E-2</v>
      </c>
      <c r="G916" s="6">
        <f>'質格差指数（労働）'!G916</f>
        <v>6.9361344316038895E-2</v>
      </c>
      <c r="H916" s="6">
        <f>'質格差指数（労働）'!H916</f>
        <v>6.4394135719208295E-2</v>
      </c>
      <c r="I916" s="6">
        <f>'質格差指数（労働）'!I916</f>
        <v>6.1332641794423902E-2</v>
      </c>
    </row>
    <row r="917" spans="1:9" x14ac:dyDescent="0.15">
      <c r="A917" s="1">
        <v>40</v>
      </c>
      <c r="B917" s="1" t="s">
        <v>322</v>
      </c>
      <c r="C917" s="1">
        <v>17</v>
      </c>
      <c r="D917" s="1" t="s">
        <v>12</v>
      </c>
      <c r="E917" s="6">
        <f>'質格差指数（労働）'!E917</f>
        <v>7.7326768761598053E-2</v>
      </c>
      <c r="F917" s="6">
        <f>'質格差指数（労働）'!F917</f>
        <v>8.3744900975574202E-2</v>
      </c>
      <c r="G917" s="6">
        <f>'質格差指数（労働）'!G917</f>
        <v>4.34228654965646E-2</v>
      </c>
      <c r="H917" s="6">
        <f>'質格差指数（労働）'!H917</f>
        <v>4.4861333958142499E-2</v>
      </c>
      <c r="I917" s="6">
        <f>'質格差指数（労働）'!I917</f>
        <v>4.5385047404908799E-2</v>
      </c>
    </row>
    <row r="918" spans="1:9" x14ac:dyDescent="0.15">
      <c r="A918" s="1">
        <v>40</v>
      </c>
      <c r="B918" s="1" t="s">
        <v>322</v>
      </c>
      <c r="C918" s="1">
        <v>18</v>
      </c>
      <c r="D918" s="1" t="s">
        <v>13</v>
      </c>
      <c r="E918" s="6">
        <f>'質格差指数（労働）'!E918</f>
        <v>0.11376898783322482</v>
      </c>
      <c r="F918" s="6">
        <f>'質格差指数（労働）'!F918</f>
        <v>0.123326344650268</v>
      </c>
      <c r="G918" s="6">
        <f>'質格差指数（労働）'!G918</f>
        <v>0.11623525387568399</v>
      </c>
      <c r="H918" s="6">
        <f>'質格差指数（労働）'!H918</f>
        <v>0.107498995226217</v>
      </c>
      <c r="I918" s="6">
        <f>'質格差指数（労働）'!I918</f>
        <v>0.103893177674884</v>
      </c>
    </row>
    <row r="919" spans="1:9" x14ac:dyDescent="0.15">
      <c r="A919" s="1">
        <v>40</v>
      </c>
      <c r="B919" s="1" t="s">
        <v>322</v>
      </c>
      <c r="C919" s="1">
        <v>19</v>
      </c>
      <c r="D919" s="1" t="s">
        <v>14</v>
      </c>
      <c r="E919" s="6">
        <f>'質格差指数（労働）'!E919</f>
        <v>4.6627601946303811E-2</v>
      </c>
      <c r="F919" s="6">
        <f>'質格差指数（労働）'!F919</f>
        <v>4.2579919964139699E-2</v>
      </c>
      <c r="G919" s="6">
        <f>'質格差指数（労働）'!G919</f>
        <v>1.9894726912857302E-2</v>
      </c>
      <c r="H919" s="6">
        <f>'質格差指数（労働）'!H919</f>
        <v>2.2571070720588199E-2</v>
      </c>
      <c r="I919" s="6">
        <f>'質格差指数（労働）'!I919</f>
        <v>4.8839260686785103E-2</v>
      </c>
    </row>
    <row r="920" spans="1:9" x14ac:dyDescent="0.15">
      <c r="A920" s="1">
        <v>40</v>
      </c>
      <c r="B920" s="1" t="s">
        <v>322</v>
      </c>
      <c r="C920" s="1">
        <v>20</v>
      </c>
      <c r="D920" s="1" t="s">
        <v>15</v>
      </c>
      <c r="E920" s="6">
        <f>'質格差指数（労働）'!E920</f>
        <v>9.2111161296523816E-2</v>
      </c>
      <c r="F920" s="6">
        <f>'質格差指数（労働）'!F920</f>
        <v>-2.6623690340614101E-2</v>
      </c>
      <c r="G920" s="6">
        <f>'質格差指数（労働）'!G920</f>
        <v>5.9093561879493203E-2</v>
      </c>
      <c r="H920" s="6">
        <f>'質格差指数（労働）'!H920</f>
        <v>7.5237340637636804E-2</v>
      </c>
      <c r="I920" s="6">
        <f>'質格差指数（労働）'!I920</f>
        <v>0.10515063208966</v>
      </c>
    </row>
    <row r="921" spans="1:9" x14ac:dyDescent="0.15">
      <c r="A921" s="1">
        <v>40</v>
      </c>
      <c r="B921" s="1" t="s">
        <v>322</v>
      </c>
      <c r="C921" s="1">
        <v>21</v>
      </c>
      <c r="D921" s="1" t="s">
        <v>16</v>
      </c>
      <c r="E921" s="6">
        <f>'質格差指数（労働）'!E921</f>
        <v>4.8130194756757123E-2</v>
      </c>
      <c r="F921" s="6">
        <f>'質格差指数（労働）'!F921</f>
        <v>5.3912624707724399E-2</v>
      </c>
      <c r="G921" s="6">
        <f>'質格差指数（労働）'!G921</f>
        <v>5.7628650580222603E-2</v>
      </c>
      <c r="H921" s="6">
        <f>'質格差指数（労働）'!H921</f>
        <v>6.1056294533986998E-2</v>
      </c>
      <c r="I921" s="6">
        <f>'質格差指数（労働）'!I921</f>
        <v>5.7968211996341598E-2</v>
      </c>
    </row>
    <row r="922" spans="1:9" x14ac:dyDescent="0.15">
      <c r="A922" s="1">
        <v>40</v>
      </c>
      <c r="B922" s="1" t="s">
        <v>194</v>
      </c>
      <c r="C922" s="1">
        <v>22</v>
      </c>
      <c r="D922" s="1" t="s">
        <v>8</v>
      </c>
      <c r="E922" s="6">
        <f>'質格差指数（労働）'!E922</f>
        <v>1.2043052604329332E-2</v>
      </c>
      <c r="F922" s="6">
        <f>'質格差指数（労働）'!F922</f>
        <v>6.1906604271780401E-2</v>
      </c>
      <c r="G922" s="6">
        <f>'質格差指数（労働）'!G922</f>
        <v>5.1880717771316101E-2</v>
      </c>
      <c r="H922" s="6">
        <f>'質格差指数（労働）'!H922</f>
        <v>4.7497866969035102E-2</v>
      </c>
      <c r="I922" s="6">
        <f>'質格差指数（労働）'!I922</f>
        <v>5.5313046824115197E-2</v>
      </c>
    </row>
    <row r="923" spans="1:9" x14ac:dyDescent="0.15">
      <c r="A923" s="1">
        <v>40</v>
      </c>
      <c r="B923" s="1" t="s">
        <v>194</v>
      </c>
      <c r="C923" s="1">
        <v>23</v>
      </c>
      <c r="D923" s="1" t="s">
        <v>29</v>
      </c>
      <c r="E923" s="6">
        <f>'質格差指数（労働）'!E923</f>
        <v>2.9641107428336762E-2</v>
      </c>
      <c r="F923" s="6">
        <f>'質格差指数（労働）'!F923</f>
        <v>2.00606021813865E-2</v>
      </c>
      <c r="G923" s="6">
        <f>'質格差指数（労働）'!G923</f>
        <v>2.89781751825809E-2</v>
      </c>
      <c r="H923" s="6">
        <f>'質格差指数（労働）'!H923</f>
        <v>3.0486300264881399E-2</v>
      </c>
      <c r="I923" s="6">
        <f>'質格差指数（労働）'!I923</f>
        <v>3.55407171553788E-2</v>
      </c>
    </row>
    <row r="924" spans="1:9" x14ac:dyDescent="0.15">
      <c r="A924" s="1">
        <v>41</v>
      </c>
      <c r="B924" s="1" t="s">
        <v>324</v>
      </c>
      <c r="C924" s="1">
        <v>1</v>
      </c>
      <c r="D924" s="1" t="s">
        <v>9</v>
      </c>
      <c r="E924" s="6">
        <f>'質格差指数（労働）'!E924</f>
        <v>2.7528946124036821E-2</v>
      </c>
      <c r="F924" s="6">
        <f>'質格差指数（労働）'!F924</f>
        <v>-4.9391588545688397E-2</v>
      </c>
      <c r="G924" s="6">
        <f>'質格差指数（労働）'!G924</f>
        <v>-8.7205068666083393E-2</v>
      </c>
      <c r="H924" s="6">
        <f>'質格差指数（労働）'!H924</f>
        <v>-0.104189161318375</v>
      </c>
      <c r="I924" s="6">
        <f>'質格差指数（労働）'!I924</f>
        <v>-0.103071570379969</v>
      </c>
    </row>
    <row r="925" spans="1:9" x14ac:dyDescent="0.15">
      <c r="A925" s="1">
        <v>41</v>
      </c>
      <c r="B925" s="1" t="s">
        <v>324</v>
      </c>
      <c r="C925" s="1">
        <v>2</v>
      </c>
      <c r="D925" s="1" t="s">
        <v>10</v>
      </c>
      <c r="E925" s="6">
        <f>'質格差指数（労働）'!E925</f>
        <v>9.2719374012286637E-2</v>
      </c>
      <c r="F925" s="6">
        <f>'質格差指数（労働）'!F925</f>
        <v>-3.6088673241212502E-3</v>
      </c>
      <c r="G925" s="6">
        <f>'質格差指数（労働）'!G925</f>
        <v>0.14856802612839301</v>
      </c>
      <c r="H925" s="6">
        <f>'質格差指数（労働）'!H925</f>
        <v>0.29867713988301597</v>
      </c>
      <c r="I925" s="6">
        <f>'質格差指数（労働）'!I925</f>
        <v>0.14070515026646299</v>
      </c>
    </row>
    <row r="926" spans="1:9" x14ac:dyDescent="0.15">
      <c r="A926" s="1">
        <v>41</v>
      </c>
      <c r="B926" s="1" t="s">
        <v>325</v>
      </c>
      <c r="C926" s="1">
        <v>3</v>
      </c>
      <c r="D926" s="1" t="s">
        <v>17</v>
      </c>
      <c r="E926" s="6">
        <f>'質格差指数（労働）'!E926</f>
        <v>1.7282483801069688E-2</v>
      </c>
      <c r="F926" s="6">
        <f>'質格差指数（労働）'!F926</f>
        <v>6.4615075420117601E-2</v>
      </c>
      <c r="G926" s="6">
        <f>'質格差指数（労働）'!G926</f>
        <v>4.2077489140652603E-2</v>
      </c>
      <c r="H926" s="6">
        <f>'質格差指数（労働）'!H926</f>
        <v>5.0820645355916398E-2</v>
      </c>
      <c r="I926" s="6">
        <f>'質格差指数（労働）'!I926</f>
        <v>4.1493338842051697E-2</v>
      </c>
    </row>
    <row r="927" spans="1:9" x14ac:dyDescent="0.15">
      <c r="A927" s="1">
        <v>41</v>
      </c>
      <c r="B927" s="1" t="s">
        <v>325</v>
      </c>
      <c r="C927" s="1">
        <v>4</v>
      </c>
      <c r="D927" s="1" t="s">
        <v>18</v>
      </c>
      <c r="E927" s="6">
        <f>'質格差指数（労働）'!E927</f>
        <v>4.0196195982267285E-2</v>
      </c>
      <c r="F927" s="6">
        <f>'質格差指数（労働）'!F927</f>
        <v>0.18219854819025999</v>
      </c>
      <c r="G927" s="6">
        <f>'質格差指数（労働）'!G927</f>
        <v>9.3891214416536098E-2</v>
      </c>
      <c r="H927" s="6">
        <f>'質格差指数（労働）'!H927</f>
        <v>0.17499506425992301</v>
      </c>
      <c r="I927" s="6">
        <f>'質格差指数（労働）'!I927</f>
        <v>0.168806210358979</v>
      </c>
    </row>
    <row r="928" spans="1:9" x14ac:dyDescent="0.15">
      <c r="A928" s="1">
        <v>41</v>
      </c>
      <c r="B928" s="1" t="s">
        <v>325</v>
      </c>
      <c r="C928" s="1">
        <v>5</v>
      </c>
      <c r="D928" s="1" t="s">
        <v>19</v>
      </c>
      <c r="E928" s="6">
        <f>'質格差指数（労働）'!E928</f>
        <v>0.1815802852561384</v>
      </c>
      <c r="F928" s="6">
        <f>'質格差指数（労働）'!F928</f>
        <v>3.1902052865587699E-2</v>
      </c>
      <c r="G928" s="6">
        <f>'質格差指数（労働）'!G928</f>
        <v>0.16114006593983199</v>
      </c>
      <c r="H928" s="6">
        <f>'質格差指数（労働）'!H928</f>
        <v>7.6111929319250801E-2</v>
      </c>
      <c r="I928" s="6">
        <f>'質格差指数（労働）'!I928</f>
        <v>0.117323129719532</v>
      </c>
    </row>
    <row r="929" spans="1:9" x14ac:dyDescent="0.15">
      <c r="A929" s="1">
        <v>41</v>
      </c>
      <c r="B929" s="1" t="s">
        <v>325</v>
      </c>
      <c r="C929" s="1">
        <v>6</v>
      </c>
      <c r="D929" s="1" t="s">
        <v>3</v>
      </c>
      <c r="E929" s="6">
        <f>'質格差指数（労働）'!E929</f>
        <v>-0.25803160183963464</v>
      </c>
      <c r="F929" s="6">
        <f>'質格差指数（労働）'!F929</f>
        <v>-0.19415937091378099</v>
      </c>
      <c r="G929" s="6">
        <f>'質格差指数（労働）'!G929</f>
        <v>-5.2648841803543803E-2</v>
      </c>
      <c r="H929" s="6">
        <f>'質格差指数（労働）'!H929</f>
        <v>-5.8140474795856302E-2</v>
      </c>
      <c r="I929" s="6">
        <f>'質格差指数（労働）'!I929</f>
        <v>-8.3550965464032498E-2</v>
      </c>
    </row>
    <row r="930" spans="1:9" x14ac:dyDescent="0.15">
      <c r="A930" s="1">
        <v>41</v>
      </c>
      <c r="B930" s="1" t="s">
        <v>325</v>
      </c>
      <c r="C930" s="1">
        <v>7</v>
      </c>
      <c r="D930" s="1" t="s">
        <v>20</v>
      </c>
      <c r="E930" s="6">
        <f>'質格差指数（労働）'!E930</f>
        <v>2.2418896919190578E-2</v>
      </c>
      <c r="F930" s="6">
        <f>'質格差指数（労働）'!F930</f>
        <v>0.90746787740337043</v>
      </c>
      <c r="G930" s="6">
        <f>'質格差指数（労働）'!G930</f>
        <v>1.7925168578875501</v>
      </c>
      <c r="H930" s="6">
        <f>'質格差指数（労働）'!H930</f>
        <v>1.9263857719578501</v>
      </c>
      <c r="I930" s="6">
        <f>'質格差指数（労働）'!I930</f>
        <v>1.5773641627150801</v>
      </c>
    </row>
    <row r="931" spans="1:9" x14ac:dyDescent="0.15">
      <c r="A931" s="1">
        <v>41</v>
      </c>
      <c r="B931" s="1" t="s">
        <v>325</v>
      </c>
      <c r="C931" s="1">
        <v>8</v>
      </c>
      <c r="D931" s="1" t="s">
        <v>21</v>
      </c>
      <c r="E931" s="6">
        <f>'質格差指数（労働）'!E931</f>
        <v>-9.0361068922687457E-2</v>
      </c>
      <c r="F931" s="6">
        <f>'質格差指数（労働）'!F931</f>
        <v>-0.112930401659291</v>
      </c>
      <c r="G931" s="6">
        <f>'質格差指数（労働）'!G931</f>
        <v>-0.105624533824469</v>
      </c>
      <c r="H931" s="6">
        <f>'質格差指数（労働）'!H931</f>
        <v>-7.9462019874564693E-2</v>
      </c>
      <c r="I931" s="6">
        <f>'質格差指数（労働）'!I931</f>
        <v>-0.105783152037192</v>
      </c>
    </row>
    <row r="932" spans="1:9" x14ac:dyDescent="0.15">
      <c r="A932" s="1">
        <v>41</v>
      </c>
      <c r="B932" s="1" t="s">
        <v>325</v>
      </c>
      <c r="C932" s="1">
        <v>9</v>
      </c>
      <c r="D932" s="1" t="s">
        <v>22</v>
      </c>
      <c r="E932" s="6">
        <f>'質格差指数（労働）'!E932</f>
        <v>6.8556282631018456E-2</v>
      </c>
      <c r="F932" s="6">
        <f>'質格差指数（労働）'!F932</f>
        <v>1.1047660179784599E-2</v>
      </c>
      <c r="G932" s="6">
        <f>'質格差指数（労働）'!G932</f>
        <v>9.2521872781489795E-2</v>
      </c>
      <c r="H932" s="6">
        <f>'質格差指数（労働）'!H932</f>
        <v>7.4775008665754997E-2</v>
      </c>
      <c r="I932" s="6">
        <f>'質格差指数（労働）'!I932</f>
        <v>0.21567798623982201</v>
      </c>
    </row>
    <row r="933" spans="1:9" x14ac:dyDescent="0.15">
      <c r="A933" s="1">
        <v>41</v>
      </c>
      <c r="B933" s="1" t="s">
        <v>325</v>
      </c>
      <c r="C933" s="1">
        <v>10</v>
      </c>
      <c r="D933" s="1" t="s">
        <v>23</v>
      </c>
      <c r="E933" s="6">
        <f>'質格差指数（労働）'!E933</f>
        <v>3.4692736756803011E-2</v>
      </c>
      <c r="F933" s="6">
        <f>'質格差指数（労働）'!F933</f>
        <v>8.60926723381992E-2</v>
      </c>
      <c r="G933" s="6">
        <f>'質格差指数（労働）'!G933</f>
        <v>0.11404433555276</v>
      </c>
      <c r="H933" s="6">
        <f>'質格差指数（労働）'!H933</f>
        <v>9.6831008517974201E-2</v>
      </c>
      <c r="I933" s="6">
        <f>'質格差指数（労働）'!I933</f>
        <v>9.1699621493957606E-2</v>
      </c>
    </row>
    <row r="934" spans="1:9" x14ac:dyDescent="0.15">
      <c r="A934" s="1">
        <v>41</v>
      </c>
      <c r="B934" s="1" t="s">
        <v>325</v>
      </c>
      <c r="C934" s="1">
        <v>11</v>
      </c>
      <c r="D934" s="1" t="s">
        <v>24</v>
      </c>
      <c r="E934" s="6">
        <f>'質格差指数（労働）'!E934</f>
        <v>4.5616787315252816E-2</v>
      </c>
      <c r="F934" s="6">
        <f>'質格差指数（労働）'!F934</f>
        <v>2.5240454708022501E-2</v>
      </c>
      <c r="G934" s="6">
        <f>'質格差指数（労働）'!G934</f>
        <v>1.8596929961664399E-2</v>
      </c>
      <c r="H934" s="6">
        <f>'質格差指数（労働）'!H934</f>
        <v>8.9271199014104699E-2</v>
      </c>
      <c r="I934" s="6">
        <f>'質格差指数（労働）'!I934</f>
        <v>0.112398430335618</v>
      </c>
    </row>
    <row r="935" spans="1:9" x14ac:dyDescent="0.15">
      <c r="A935" s="1">
        <v>41</v>
      </c>
      <c r="B935" s="1" t="s">
        <v>325</v>
      </c>
      <c r="C935" s="1">
        <v>12</v>
      </c>
      <c r="D935" s="1" t="s">
        <v>25</v>
      </c>
      <c r="E935" s="6">
        <f>'質格差指数（労働）'!E935</f>
        <v>0.1232590764650862</v>
      </c>
      <c r="F935" s="6">
        <f>'質格差指数（労働）'!F935</f>
        <v>0.115064817958447</v>
      </c>
      <c r="G935" s="6">
        <f>'質格差指数（労働）'!G935</f>
        <v>0.11485230089227801</v>
      </c>
      <c r="H935" s="6">
        <f>'質格差指数（労働）'!H935</f>
        <v>0.174191439594999</v>
      </c>
      <c r="I935" s="6">
        <f>'質格差指数（労働）'!I935</f>
        <v>3.7385059696606403E-2</v>
      </c>
    </row>
    <row r="936" spans="1:9" x14ac:dyDescent="0.15">
      <c r="A936" s="1">
        <v>41</v>
      </c>
      <c r="B936" s="1" t="s">
        <v>325</v>
      </c>
      <c r="C936" s="1">
        <v>13</v>
      </c>
      <c r="D936" s="1" t="s">
        <v>26</v>
      </c>
      <c r="E936" s="6">
        <f>'質格差指数（労働）'!E936</f>
        <v>8.7729273194306637E-2</v>
      </c>
      <c r="F936" s="6">
        <f>'質格差指数（労働）'!F936</f>
        <v>8.2976648779218107E-2</v>
      </c>
      <c r="G936" s="6">
        <f>'質格差指数（労働）'!G936</f>
        <v>0.16018123568092199</v>
      </c>
      <c r="H936" s="6">
        <f>'質格差指数（労働）'!H936</f>
        <v>9.4360236505380599E-2</v>
      </c>
      <c r="I936" s="6">
        <f>'質格差指数（労働）'!I936</f>
        <v>5.3951979948441899E-2</v>
      </c>
    </row>
    <row r="937" spans="1:9" x14ac:dyDescent="0.15">
      <c r="A937" s="1">
        <v>41</v>
      </c>
      <c r="B937" s="1" t="s">
        <v>325</v>
      </c>
      <c r="C937" s="1">
        <v>14</v>
      </c>
      <c r="D937" s="1" t="s">
        <v>27</v>
      </c>
      <c r="E937" s="6">
        <f>'質格差指数（労働）'!E937</f>
        <v>1.1449303780127928</v>
      </c>
      <c r="F937" s="6">
        <f>'質格差指数（労働）'!F937</f>
        <v>2.3953551661399799</v>
      </c>
      <c r="G937" s="6">
        <f>'質格差指数（労働）'!G937</f>
        <v>2.1319924095466201</v>
      </c>
      <c r="H937" s="6">
        <f>'質格差指数（労働）'!H937</f>
        <v>0.93565691148077801</v>
      </c>
      <c r="I937" s="6">
        <f>'質格差指数（労働）'!I937</f>
        <v>0.52286965515241701</v>
      </c>
    </row>
    <row r="938" spans="1:9" x14ac:dyDescent="0.15">
      <c r="A938" s="1">
        <v>41</v>
      </c>
      <c r="B938" s="1" t="s">
        <v>325</v>
      </c>
      <c r="C938" s="1">
        <v>15</v>
      </c>
      <c r="D938" s="1" t="s">
        <v>28</v>
      </c>
      <c r="E938" s="6">
        <f>'質格差指数（労働）'!E938</f>
        <v>2.8928472303922058E-3</v>
      </c>
      <c r="F938" s="6">
        <f>'質格差指数（労働）'!F938</f>
        <v>6.9037990617970696E-2</v>
      </c>
      <c r="G938" s="6">
        <f>'質格差指数（労働）'!G938</f>
        <v>9.2892381191847603E-2</v>
      </c>
      <c r="H938" s="6">
        <f>'質格差指数（労働）'!H938</f>
        <v>9.1305660034765104E-2</v>
      </c>
      <c r="I938" s="6">
        <f>'質格差指数（労働）'!I938</f>
        <v>8.52926683236538E-2</v>
      </c>
    </row>
    <row r="939" spans="1:9" x14ac:dyDescent="0.15">
      <c r="A939" s="1">
        <v>41</v>
      </c>
      <c r="B939" s="1" t="s">
        <v>324</v>
      </c>
      <c r="C939" s="1">
        <v>16</v>
      </c>
      <c r="D939" s="1" t="s">
        <v>11</v>
      </c>
      <c r="E939" s="6">
        <f>'質格差指数（労働）'!E939</f>
        <v>-2.1260955302016167E-4</v>
      </c>
      <c r="F939" s="6">
        <f>'質格差指数（労働）'!F939</f>
        <v>1.46174074518962E-2</v>
      </c>
      <c r="G939" s="6">
        <f>'質格差指数（労働）'!G939</f>
        <v>1.9043404408792201E-2</v>
      </c>
      <c r="H939" s="6">
        <f>'質格差指数（労働）'!H939</f>
        <v>2.4823271699856701E-2</v>
      </c>
      <c r="I939" s="6">
        <f>'質格差指数（労働）'!I939</f>
        <v>3.3929009335296197E-2</v>
      </c>
    </row>
    <row r="940" spans="1:9" x14ac:dyDescent="0.15">
      <c r="A940" s="1">
        <v>41</v>
      </c>
      <c r="B940" s="1" t="s">
        <v>324</v>
      </c>
      <c r="C940" s="1">
        <v>17</v>
      </c>
      <c r="D940" s="1" t="s">
        <v>12</v>
      </c>
      <c r="E940" s="6">
        <f>'質格差指数（労働）'!E940</f>
        <v>5.6960760040792036E-2</v>
      </c>
      <c r="F940" s="6">
        <f>'質格差指数（労働）'!F940</f>
        <v>0.110083690992007</v>
      </c>
      <c r="G940" s="6">
        <f>'質格差指数（労働）'!G940</f>
        <v>4.3152842011527102E-2</v>
      </c>
      <c r="H940" s="6">
        <f>'質格差指数（労働）'!H940</f>
        <v>3.5818141267305002E-2</v>
      </c>
      <c r="I940" s="6">
        <f>'質格差指数（労働）'!I940</f>
        <v>9.3182457788159798E-2</v>
      </c>
    </row>
    <row r="941" spans="1:9" x14ac:dyDescent="0.15">
      <c r="A941" s="1">
        <v>41</v>
      </c>
      <c r="B941" s="1" t="s">
        <v>324</v>
      </c>
      <c r="C941" s="1">
        <v>18</v>
      </c>
      <c r="D941" s="1" t="s">
        <v>13</v>
      </c>
      <c r="E941" s="6">
        <f>'質格差指数（労働）'!E941</f>
        <v>-3.4655601233778498E-2</v>
      </c>
      <c r="F941" s="6">
        <f>'質格差指数（労働）'!F941</f>
        <v>-4.9591411787580399E-2</v>
      </c>
      <c r="G941" s="6">
        <f>'質格差指数（労働）'!G941</f>
        <v>-5.5774160786044399E-2</v>
      </c>
      <c r="H941" s="6">
        <f>'質格差指数（労働）'!H941</f>
        <v>-4.7337291268025897E-2</v>
      </c>
      <c r="I941" s="6">
        <f>'質格差指数（労働）'!I941</f>
        <v>-2.7678498590782901E-2</v>
      </c>
    </row>
    <row r="942" spans="1:9" x14ac:dyDescent="0.15">
      <c r="A942" s="1">
        <v>41</v>
      </c>
      <c r="B942" s="1" t="s">
        <v>324</v>
      </c>
      <c r="C942" s="1">
        <v>19</v>
      </c>
      <c r="D942" s="1" t="s">
        <v>14</v>
      </c>
      <c r="E942" s="6">
        <f>'質格差指数（労働）'!E942</f>
        <v>8.768815206114406E-3</v>
      </c>
      <c r="F942" s="6">
        <f>'質格差指数（労働）'!F942</f>
        <v>4.8636096751012298E-2</v>
      </c>
      <c r="G942" s="6">
        <f>'質格差指数（労働）'!G942</f>
        <v>1.3915641386387101E-2</v>
      </c>
      <c r="H942" s="6">
        <f>'質格差指数（労働）'!H942</f>
        <v>1.7612922505009499E-2</v>
      </c>
      <c r="I942" s="6">
        <f>'質格差指数（労働）'!I942</f>
        <v>2.89433170628123E-2</v>
      </c>
    </row>
    <row r="943" spans="1:9" x14ac:dyDescent="0.15">
      <c r="A943" s="1">
        <v>41</v>
      </c>
      <c r="B943" s="1" t="s">
        <v>324</v>
      </c>
      <c r="C943" s="1">
        <v>20</v>
      </c>
      <c r="D943" s="1" t="s">
        <v>15</v>
      </c>
      <c r="E943" s="6">
        <f>'質格差指数（労働）'!E943</f>
        <v>-2.7248227939371407E-2</v>
      </c>
      <c r="F943" s="6">
        <f>'質格差指数（労働）'!F943</f>
        <v>0.46073168284264099</v>
      </c>
      <c r="G943" s="6">
        <f>'質格差指数（労働）'!G943</f>
        <v>0.26011520271517902</v>
      </c>
      <c r="H943" s="6">
        <f>'質格差指数（労働）'!H943</f>
        <v>0.25583174787226998</v>
      </c>
      <c r="I943" s="6">
        <f>'質格差指数（労働）'!I943</f>
        <v>0.33604282941959701</v>
      </c>
    </row>
    <row r="944" spans="1:9" x14ac:dyDescent="0.15">
      <c r="A944" s="1">
        <v>41</v>
      </c>
      <c r="B944" s="1" t="s">
        <v>324</v>
      </c>
      <c r="C944" s="1">
        <v>21</v>
      </c>
      <c r="D944" s="1" t="s">
        <v>16</v>
      </c>
      <c r="E944" s="6">
        <f>'質格差指数（労働）'!E944</f>
        <v>4.1117492444714146E-2</v>
      </c>
      <c r="F944" s="6">
        <f>'質格差指数（労働）'!F944</f>
        <v>4.9396975834604298E-2</v>
      </c>
      <c r="G944" s="6">
        <f>'質格差指数（労働）'!G944</f>
        <v>2.8663888831843998E-2</v>
      </c>
      <c r="H944" s="6">
        <f>'質格差指数（労働）'!H944</f>
        <v>2.1807954843496302E-2</v>
      </c>
      <c r="I944" s="6">
        <f>'質格差指数（労働）'!I944</f>
        <v>3.4939782070378199E-2</v>
      </c>
    </row>
    <row r="945" spans="1:9" x14ac:dyDescent="0.15">
      <c r="A945" s="1">
        <v>41</v>
      </c>
      <c r="B945" s="1" t="s">
        <v>197</v>
      </c>
      <c r="C945" s="1">
        <v>22</v>
      </c>
      <c r="D945" s="1" t="s">
        <v>8</v>
      </c>
      <c r="E945" s="6">
        <f>'質格差指数（労働）'!E945</f>
        <v>2.6286142386413329E-3</v>
      </c>
      <c r="F945" s="6">
        <f>'質格差指数（労働）'!F945</f>
        <v>-4.42232060662628E-3</v>
      </c>
      <c r="G945" s="6">
        <f>'質格差指数（労働）'!G945</f>
        <v>-7.8519538015159301E-3</v>
      </c>
      <c r="H945" s="6">
        <f>'質格差指数（労働）'!H945</f>
        <v>-1.03078791358031E-2</v>
      </c>
      <c r="I945" s="6">
        <f>'質格差指数（労働）'!I945</f>
        <v>-2.4375114976492501E-2</v>
      </c>
    </row>
    <row r="946" spans="1:9" x14ac:dyDescent="0.15">
      <c r="A946" s="1">
        <v>41</v>
      </c>
      <c r="B946" s="1" t="s">
        <v>197</v>
      </c>
      <c r="C946" s="1">
        <v>23</v>
      </c>
      <c r="D946" s="1" t="s">
        <v>29</v>
      </c>
      <c r="E946" s="6">
        <f>'質格差指数（労働）'!E946</f>
        <v>1.9495502301662929E-2</v>
      </c>
      <c r="F946" s="6">
        <f>'質格差指数（労働）'!F946</f>
        <v>4.2634022948988E-2</v>
      </c>
      <c r="G946" s="6">
        <f>'質格差指数（労働）'!G946</f>
        <v>1.9085150086121199E-2</v>
      </c>
      <c r="H946" s="6">
        <f>'質格差指数（労働）'!H946</f>
        <v>1.48719035294107E-2</v>
      </c>
      <c r="I946" s="6">
        <f>'質格差指数（労働）'!I946</f>
        <v>2.7404757155604101E-2</v>
      </c>
    </row>
    <row r="947" spans="1:9" x14ac:dyDescent="0.15">
      <c r="A947" s="1">
        <v>42</v>
      </c>
      <c r="B947" s="1" t="s">
        <v>326</v>
      </c>
      <c r="C947" s="1">
        <v>1</v>
      </c>
      <c r="D947" s="1" t="s">
        <v>9</v>
      </c>
      <c r="E947" s="6">
        <f>'質格差指数（労働）'!E947</f>
        <v>0.20716684417204501</v>
      </c>
      <c r="F947" s="6">
        <f>'質格差指数（労働）'!F947</f>
        <v>0.30443265926573099</v>
      </c>
      <c r="G947" s="6">
        <f>'質格差指数（労働）'!G947</f>
        <v>0.35920003736203898</v>
      </c>
      <c r="H947" s="6">
        <f>'質格差指数（労働）'!H947</f>
        <v>0.28723402738850501</v>
      </c>
      <c r="I947" s="6">
        <f>'質格差指数（労働）'!I947</f>
        <v>7.2758601647952004E-2</v>
      </c>
    </row>
    <row r="948" spans="1:9" x14ac:dyDescent="0.15">
      <c r="A948" s="1">
        <v>42</v>
      </c>
      <c r="B948" s="1" t="s">
        <v>326</v>
      </c>
      <c r="C948" s="1">
        <v>2</v>
      </c>
      <c r="D948" s="1" t="s">
        <v>10</v>
      </c>
      <c r="E948" s="6">
        <f>'質格差指数（労働）'!E948</f>
        <v>0.1222691732850008</v>
      </c>
      <c r="F948" s="6">
        <f>'質格差指数（労働）'!F948</f>
        <v>9.4518325015857695E-4</v>
      </c>
      <c r="G948" s="6">
        <f>'質格差指数（労働）'!G948</f>
        <v>1.8886195101881598E-2</v>
      </c>
      <c r="H948" s="6">
        <f>'質格差指数（労働）'!H948</f>
        <v>-0.16804103203579701</v>
      </c>
      <c r="I948" s="6">
        <f>'質格差指数（労働）'!I948</f>
        <v>-5.7842439959930401E-2</v>
      </c>
    </row>
    <row r="949" spans="1:9" x14ac:dyDescent="0.15">
      <c r="A949" s="1">
        <v>42</v>
      </c>
      <c r="B949" s="1" t="s">
        <v>327</v>
      </c>
      <c r="C949" s="1">
        <v>3</v>
      </c>
      <c r="D949" s="1" t="s">
        <v>17</v>
      </c>
      <c r="E949" s="6">
        <f>'質格差指数（労働）'!E949</f>
        <v>-0.12502911137410438</v>
      </c>
      <c r="F949" s="6">
        <f>'質格差指数（労働）'!F949</f>
        <v>-0.10336800573128101</v>
      </c>
      <c r="G949" s="6">
        <f>'質格差指数（労働）'!G949</f>
        <v>-0.10062273076632</v>
      </c>
      <c r="H949" s="6">
        <f>'質格差指数（労働）'!H949</f>
        <v>-6.3591025138915097E-2</v>
      </c>
      <c r="I949" s="6">
        <f>'質格差指数（労働）'!I949</f>
        <v>-3.2250137031043402E-2</v>
      </c>
    </row>
    <row r="950" spans="1:9" x14ac:dyDescent="0.15">
      <c r="A950" s="1">
        <v>42</v>
      </c>
      <c r="B950" s="1" t="s">
        <v>327</v>
      </c>
      <c r="C950" s="1">
        <v>4</v>
      </c>
      <c r="D950" s="1" t="s">
        <v>18</v>
      </c>
      <c r="E950" s="6">
        <f>'質格差指数（労働）'!E950</f>
        <v>4.3599635142914398E-3</v>
      </c>
      <c r="F950" s="6">
        <f>'質格差指数（労働）'!F950</f>
        <v>9.6370944314353904E-2</v>
      </c>
      <c r="G950" s="6">
        <f>'質格差指数（労働）'!G950</f>
        <v>7.4157786958188796E-2</v>
      </c>
      <c r="H950" s="6">
        <f>'質格差指数（労働）'!H950</f>
        <v>5.17102307572768E-2</v>
      </c>
      <c r="I950" s="6">
        <f>'質格差指数（労働）'!I950</f>
        <v>0.11238011171319801</v>
      </c>
    </row>
    <row r="951" spans="1:9" x14ac:dyDescent="0.15">
      <c r="A951" s="1">
        <v>42</v>
      </c>
      <c r="B951" s="1" t="s">
        <v>327</v>
      </c>
      <c r="C951" s="1">
        <v>5</v>
      </c>
      <c r="D951" s="1" t="s">
        <v>19</v>
      </c>
      <c r="E951" s="6">
        <f>'質格差指数（労働）'!E951</f>
        <v>-0.25175815290051884</v>
      </c>
      <c r="F951" s="6">
        <f>'質格差指数（労働）'!F951</f>
        <v>0.45600722686843698</v>
      </c>
      <c r="G951" s="6">
        <f>'質格差指数（労働）'!G951</f>
        <v>0.58533290227158896</v>
      </c>
      <c r="H951" s="6">
        <f>'質格差指数（労働）'!H951</f>
        <v>0.59140482402915795</v>
      </c>
      <c r="I951" s="6">
        <f>'質格差指数（労働）'!I951</f>
        <v>0.71907104042366599</v>
      </c>
    </row>
    <row r="952" spans="1:9" x14ac:dyDescent="0.15">
      <c r="A952" s="1">
        <v>42</v>
      </c>
      <c r="B952" s="1" t="s">
        <v>327</v>
      </c>
      <c r="C952" s="1">
        <v>6</v>
      </c>
      <c r="D952" s="1" t="s">
        <v>3</v>
      </c>
      <c r="E952" s="6">
        <f>'質格差指数（労働）'!E952</f>
        <v>0.11910775655544852</v>
      </c>
      <c r="F952" s="6">
        <f>'質格差指数（労働）'!F952</f>
        <v>0.50250203679545002</v>
      </c>
      <c r="G952" s="6">
        <f>'質格差指数（労働）'!G952</f>
        <v>0.31401571560262698</v>
      </c>
      <c r="H952" s="6">
        <f>'質格差指数（労働）'!H952</f>
        <v>0.66121541484998103</v>
      </c>
      <c r="I952" s="6">
        <f>'質格差指数（労働）'!I952</f>
        <v>0.577529573216364</v>
      </c>
    </row>
    <row r="953" spans="1:9" x14ac:dyDescent="0.15">
      <c r="A953" s="1">
        <v>42</v>
      </c>
      <c r="B953" s="1" t="s">
        <v>327</v>
      </c>
      <c r="C953" s="1">
        <v>7</v>
      </c>
      <c r="D953" s="1" t="s">
        <v>20</v>
      </c>
      <c r="E953" s="6">
        <f>'質格差指数（労働）'!E953</f>
        <v>1.3456286845122358</v>
      </c>
      <c r="F953" s="6">
        <f>'質格差指数（労働）'!F953</f>
        <v>2.3456602060149199</v>
      </c>
      <c r="G953" s="6">
        <f>'質格差指数（労働）'!G953</f>
        <v>2.0283654146608399</v>
      </c>
      <c r="H953" s="6">
        <f>'質格差指数（労働）'!H953</f>
        <v>2.0283654146608399</v>
      </c>
      <c r="I953" s="6">
        <f>'質格差指数（労働）'!I953</f>
        <v>2.0283654146608399</v>
      </c>
    </row>
    <row r="954" spans="1:9" x14ac:dyDescent="0.15">
      <c r="A954" s="1">
        <v>42</v>
      </c>
      <c r="B954" s="1" t="s">
        <v>327</v>
      </c>
      <c r="C954" s="1">
        <v>8</v>
      </c>
      <c r="D954" s="1" t="s">
        <v>21</v>
      </c>
      <c r="E954" s="6">
        <f>'質格差指数（労働）'!E954</f>
        <v>-0.13733419633238109</v>
      </c>
      <c r="F954" s="6">
        <f>'質格差指数（労働）'!F954</f>
        <v>-0.12358392889248999</v>
      </c>
      <c r="G954" s="6">
        <f>'質格差指数（労働）'!G954</f>
        <v>-0.12568626521128301</v>
      </c>
      <c r="H954" s="6">
        <f>'質格差指数（労働）'!H954</f>
        <v>-9.6029671704428804E-2</v>
      </c>
      <c r="I954" s="6">
        <f>'質格差指数（労働）'!I954</f>
        <v>-6.0597091765324802E-2</v>
      </c>
    </row>
    <row r="955" spans="1:9" x14ac:dyDescent="0.15">
      <c r="A955" s="1">
        <v>42</v>
      </c>
      <c r="B955" s="1" t="s">
        <v>327</v>
      </c>
      <c r="C955" s="1">
        <v>9</v>
      </c>
      <c r="D955" s="1" t="s">
        <v>22</v>
      </c>
      <c r="E955" s="6">
        <f>'質格差指数（労働）'!E955</f>
        <v>0.14547345704900239</v>
      </c>
      <c r="F955" s="6">
        <f>'質格差指数（労働）'!F955</f>
        <v>0.143013103611284</v>
      </c>
      <c r="G955" s="6">
        <f>'質格差指数（労働）'!G955</f>
        <v>0.26014743855440597</v>
      </c>
      <c r="H955" s="6">
        <f>'質格差指数（労働）'!H955</f>
        <v>0.171257907065471</v>
      </c>
      <c r="I955" s="6">
        <f>'質格差指数（労働）'!I955</f>
        <v>0.21172421423974599</v>
      </c>
    </row>
    <row r="956" spans="1:9" x14ac:dyDescent="0.15">
      <c r="A956" s="1">
        <v>42</v>
      </c>
      <c r="B956" s="1" t="s">
        <v>327</v>
      </c>
      <c r="C956" s="1">
        <v>10</v>
      </c>
      <c r="D956" s="1" t="s">
        <v>23</v>
      </c>
      <c r="E956" s="6">
        <f>'質格差指数（労働）'!E956</f>
        <v>8.306259965400789E-2</v>
      </c>
      <c r="F956" s="6">
        <f>'質格差指数（労働）'!F956</f>
        <v>0.10796202545353099</v>
      </c>
      <c r="G956" s="6">
        <f>'質格差指数（労働）'!G956</f>
        <v>0.15056462236491</v>
      </c>
      <c r="H956" s="6">
        <f>'質格差指数（労働）'!H956</f>
        <v>0.12665238172151699</v>
      </c>
      <c r="I956" s="6">
        <f>'質格差指数（労働）'!I956</f>
        <v>0.119236456837161</v>
      </c>
    </row>
    <row r="957" spans="1:9" x14ac:dyDescent="0.15">
      <c r="A957" s="1">
        <v>42</v>
      </c>
      <c r="B957" s="1" t="s">
        <v>327</v>
      </c>
      <c r="C957" s="1">
        <v>11</v>
      </c>
      <c r="D957" s="1" t="s">
        <v>24</v>
      </c>
      <c r="E957" s="6">
        <f>'質格差指数（労働）'!E957</f>
        <v>7.0502949081577226E-2</v>
      </c>
      <c r="F957" s="6">
        <f>'質格差指数（労働）'!F957</f>
        <v>0.15361653944655901</v>
      </c>
      <c r="G957" s="6">
        <f>'質格差指数（労働）'!G957</f>
        <v>0.20218084153865201</v>
      </c>
      <c r="H957" s="6">
        <f>'質格差指数（労働）'!H957</f>
        <v>0.23003201126821199</v>
      </c>
      <c r="I957" s="6">
        <f>'質格差指数（労働）'!I957</f>
        <v>0.18960980139789099</v>
      </c>
    </row>
    <row r="958" spans="1:9" x14ac:dyDescent="0.15">
      <c r="A958" s="1">
        <v>42</v>
      </c>
      <c r="B958" s="1" t="s">
        <v>327</v>
      </c>
      <c r="C958" s="1">
        <v>12</v>
      </c>
      <c r="D958" s="1" t="s">
        <v>25</v>
      </c>
      <c r="E958" s="6">
        <f>'質格差指数（労働）'!E958</f>
        <v>0.41777283559377071</v>
      </c>
      <c r="F958" s="6">
        <f>'質格差指数（労働）'!F958</f>
        <v>0.41995001002230598</v>
      </c>
      <c r="G958" s="6">
        <f>'質格差指数（労働）'!G958</f>
        <v>0.23522184450528899</v>
      </c>
      <c r="H958" s="6">
        <f>'質格差指数（労働）'!H958</f>
        <v>0.109553480564676</v>
      </c>
      <c r="I958" s="6">
        <f>'質格差指数（労働）'!I958</f>
        <v>7.4130121909720195E-2</v>
      </c>
    </row>
    <row r="959" spans="1:9" x14ac:dyDescent="0.15">
      <c r="A959" s="1">
        <v>42</v>
      </c>
      <c r="B959" s="1" t="s">
        <v>327</v>
      </c>
      <c r="C959" s="1">
        <v>13</v>
      </c>
      <c r="D959" s="1" t="s">
        <v>26</v>
      </c>
      <c r="E959" s="6">
        <f>'質格差指数（労働）'!E959</f>
        <v>0.17187643372131101</v>
      </c>
      <c r="F959" s="6">
        <f>'質格差指数（労働）'!F959</f>
        <v>5.5347056013015199E-2</v>
      </c>
      <c r="G959" s="6">
        <f>'質格差指数（労働）'!G959</f>
        <v>0.129125516235746</v>
      </c>
      <c r="H959" s="6">
        <f>'質格差指数（労働）'!H959</f>
        <v>0.11391595001919699</v>
      </c>
      <c r="I959" s="6">
        <f>'質格差指数（労働）'!I959</f>
        <v>-6.3876225238290703E-3</v>
      </c>
    </row>
    <row r="960" spans="1:9" x14ac:dyDescent="0.15">
      <c r="A960" s="1">
        <v>42</v>
      </c>
      <c r="B960" s="1" t="s">
        <v>327</v>
      </c>
      <c r="C960" s="1">
        <v>14</v>
      </c>
      <c r="D960" s="1" t="s">
        <v>27</v>
      </c>
      <c r="E960" s="6">
        <f>'質格差指数（労働）'!E960</f>
        <v>-0.19353667002327013</v>
      </c>
      <c r="F960" s="6">
        <f>'質格差指数（労働）'!F960</f>
        <v>0.83934006027247798</v>
      </c>
      <c r="G960" s="6">
        <f>'質格差指数（労働）'!G960</f>
        <v>0.79365878809804102</v>
      </c>
      <c r="H960" s="6">
        <f>'質格差指数（労働）'!H960</f>
        <v>0.77858324579024596</v>
      </c>
      <c r="I960" s="6">
        <f>'質格差指数（労働）'!I960</f>
        <v>0.52182974657834202</v>
      </c>
    </row>
    <row r="961" spans="1:9" x14ac:dyDescent="0.15">
      <c r="A961" s="1">
        <v>42</v>
      </c>
      <c r="B961" s="1" t="s">
        <v>327</v>
      </c>
      <c r="C961" s="1">
        <v>15</v>
      </c>
      <c r="D961" s="1" t="s">
        <v>28</v>
      </c>
      <c r="E961" s="6">
        <f>'質格差指数（労働）'!E961</f>
        <v>3.4587350795300238E-2</v>
      </c>
      <c r="F961" s="6">
        <f>'質格差指数（労働）'!F961</f>
        <v>4.1834792979315201E-2</v>
      </c>
      <c r="G961" s="6">
        <f>'質格差指数（労働）'!G961</f>
        <v>4.07210360182957E-2</v>
      </c>
      <c r="H961" s="6">
        <f>'質格差指数（労働）'!H961</f>
        <v>5.4316807144781702E-2</v>
      </c>
      <c r="I961" s="6">
        <f>'質格差指数（労働）'!I961</f>
        <v>6.9416616727663097E-2</v>
      </c>
    </row>
    <row r="962" spans="1:9" x14ac:dyDescent="0.15">
      <c r="A962" s="1">
        <v>42</v>
      </c>
      <c r="B962" s="1" t="s">
        <v>326</v>
      </c>
      <c r="C962" s="1">
        <v>16</v>
      </c>
      <c r="D962" s="1" t="s">
        <v>11</v>
      </c>
      <c r="E962" s="6">
        <f>'質格差指数（労働）'!E962</f>
        <v>-8.0709190006269527E-3</v>
      </c>
      <c r="F962" s="6">
        <f>'質格差指数（労働）'!F962</f>
        <v>-4.14661171034977E-3</v>
      </c>
      <c r="G962" s="6">
        <f>'質格差指数（労働）'!G962</f>
        <v>1.5600245329095E-2</v>
      </c>
      <c r="H962" s="6">
        <f>'質格差指数（労働）'!H962</f>
        <v>2.5083907724023101E-2</v>
      </c>
      <c r="I962" s="6">
        <f>'質格差指数（労働）'!I962</f>
        <v>2.5190929693585901E-2</v>
      </c>
    </row>
    <row r="963" spans="1:9" x14ac:dyDescent="0.15">
      <c r="A963" s="1">
        <v>42</v>
      </c>
      <c r="B963" s="1" t="s">
        <v>326</v>
      </c>
      <c r="C963" s="1">
        <v>17</v>
      </c>
      <c r="D963" s="1" t="s">
        <v>12</v>
      </c>
      <c r="E963" s="6">
        <f>'質格差指数（労働）'!E963</f>
        <v>5.6482237953100076E-2</v>
      </c>
      <c r="F963" s="6">
        <f>'質格差指数（労働）'!F963</f>
        <v>9.6438551796749497E-2</v>
      </c>
      <c r="G963" s="6">
        <f>'質格差指数（労働）'!G963</f>
        <v>5.4533260671970799E-2</v>
      </c>
      <c r="H963" s="6">
        <f>'質格差指数（労働）'!H963</f>
        <v>3.0158220945621698E-2</v>
      </c>
      <c r="I963" s="6">
        <f>'質格差指数（労働）'!I963</f>
        <v>3.7084741968884102E-2</v>
      </c>
    </row>
    <row r="964" spans="1:9" x14ac:dyDescent="0.15">
      <c r="A964" s="1">
        <v>42</v>
      </c>
      <c r="B964" s="1" t="s">
        <v>326</v>
      </c>
      <c r="C964" s="1">
        <v>18</v>
      </c>
      <c r="D964" s="1" t="s">
        <v>13</v>
      </c>
      <c r="E964" s="6">
        <f>'質格差指数（労働）'!E964</f>
        <v>-3.0892856231394365E-2</v>
      </c>
      <c r="F964" s="6">
        <f>'質格差指数（労働）'!F964</f>
        <v>-2.4562172047930798E-2</v>
      </c>
      <c r="G964" s="6">
        <f>'質格差指数（労働）'!G964</f>
        <v>-3.0284328151697501E-2</v>
      </c>
      <c r="H964" s="6">
        <f>'質格差指数（労働）'!H964</f>
        <v>-3.7807488149608402E-2</v>
      </c>
      <c r="I964" s="6">
        <f>'質格差指数（労働）'!I964</f>
        <v>-4.1132192564643802E-2</v>
      </c>
    </row>
    <row r="965" spans="1:9" x14ac:dyDescent="0.15">
      <c r="A965" s="1">
        <v>42</v>
      </c>
      <c r="B965" s="1" t="s">
        <v>326</v>
      </c>
      <c r="C965" s="1">
        <v>19</v>
      </c>
      <c r="D965" s="1" t="s">
        <v>14</v>
      </c>
      <c r="E965" s="6">
        <f>'質格差指数（労働）'!E965</f>
        <v>8.9058516330209406E-3</v>
      </c>
      <c r="F965" s="6">
        <f>'質格差指数（労働）'!F965</f>
        <v>1.8401063288430101E-2</v>
      </c>
      <c r="G965" s="6">
        <f>'質格差指数（労働）'!G965</f>
        <v>1.04672879329632E-2</v>
      </c>
      <c r="H965" s="6">
        <f>'質格差指数（労働）'!H965</f>
        <v>-3.2505935312588902E-3</v>
      </c>
      <c r="I965" s="6">
        <f>'質格差指数（労働）'!I965</f>
        <v>7.0653756141429401E-3</v>
      </c>
    </row>
    <row r="966" spans="1:9" x14ac:dyDescent="0.15">
      <c r="A966" s="1">
        <v>42</v>
      </c>
      <c r="B966" s="1" t="s">
        <v>326</v>
      </c>
      <c r="C966" s="1">
        <v>20</v>
      </c>
      <c r="D966" s="1" t="s">
        <v>15</v>
      </c>
      <c r="E966" s="6">
        <f>'質格差指数（労働）'!E966</f>
        <v>8.6329612335554209E-2</v>
      </c>
      <c r="F966" s="6">
        <f>'質格差指数（労働）'!F966</f>
        <v>-9.4956279359081505E-2</v>
      </c>
      <c r="G966" s="6">
        <f>'質格差指数（労働）'!G966</f>
        <v>1.17101507790183E-2</v>
      </c>
      <c r="H966" s="6">
        <f>'質格差指数（労働）'!H966</f>
        <v>-2.1219500035318799E-2</v>
      </c>
      <c r="I966" s="6">
        <f>'質格差指数（労働）'!I966</f>
        <v>1.2908843358480099E-3</v>
      </c>
    </row>
    <row r="967" spans="1:9" x14ac:dyDescent="0.15">
      <c r="A967" s="1">
        <v>42</v>
      </c>
      <c r="B967" s="1" t="s">
        <v>326</v>
      </c>
      <c r="C967" s="1">
        <v>21</v>
      </c>
      <c r="D967" s="1" t="s">
        <v>16</v>
      </c>
      <c r="E967" s="6">
        <f>'質格差指数（労働）'!E967</f>
        <v>-1.2684781873362897E-3</v>
      </c>
      <c r="F967" s="6">
        <f>'質格差指数（労働）'!F967</f>
        <v>1.9970243185849799E-2</v>
      </c>
      <c r="G967" s="6">
        <f>'質格差指数（労働）'!G967</f>
        <v>2.9018969208846598E-2</v>
      </c>
      <c r="H967" s="6">
        <f>'質格差指数（労働）'!H967</f>
        <v>2.8994306837862999E-2</v>
      </c>
      <c r="I967" s="6">
        <f>'質格差指数（労働）'!I967</f>
        <v>1.90967223962746E-2</v>
      </c>
    </row>
    <row r="968" spans="1:9" x14ac:dyDescent="0.15">
      <c r="A968" s="1">
        <v>42</v>
      </c>
      <c r="B968" s="1" t="s">
        <v>200</v>
      </c>
      <c r="C968" s="1">
        <v>22</v>
      </c>
      <c r="D968" s="1" t="s">
        <v>8</v>
      </c>
      <c r="E968" s="6">
        <f>'質格差指数（労働）'!E968</f>
        <v>-1.7423840876388208E-2</v>
      </c>
      <c r="F968" s="6">
        <f>'質格差指数（労働）'!F968</f>
        <v>2.50093801962059E-2</v>
      </c>
      <c r="G968" s="6">
        <f>'質格差指数（労働）'!G968</f>
        <v>1.44806675901208E-2</v>
      </c>
      <c r="H968" s="6">
        <f>'質格差指数（労働）'!H968</f>
        <v>-4.2495175858446302E-3</v>
      </c>
      <c r="I968" s="6">
        <f>'質格差指数（労働）'!I968</f>
        <v>-1.78619678727177E-2</v>
      </c>
    </row>
    <row r="969" spans="1:9" x14ac:dyDescent="0.15">
      <c r="A969" s="1">
        <v>42</v>
      </c>
      <c r="B969" s="1" t="s">
        <v>200</v>
      </c>
      <c r="C969" s="1">
        <v>23</v>
      </c>
      <c r="D969" s="1" t="s">
        <v>29</v>
      </c>
      <c r="E969" s="6">
        <f>'質格差指数（労働）'!E969</f>
        <v>1.6627825733838749E-2</v>
      </c>
      <c r="F969" s="6">
        <f>'質格差指数（労働）'!F969</f>
        <v>2.8130540923197101E-2</v>
      </c>
      <c r="G969" s="6">
        <f>'質格差指数（労働）'!G969</f>
        <v>6.0777534091019402E-4</v>
      </c>
      <c r="H969" s="6">
        <f>'質格差指数（労働）'!H969</f>
        <v>-2.56576430661427E-2</v>
      </c>
      <c r="I969" s="6">
        <f>'質格差指数（労働）'!I969</f>
        <v>-2.1655406348156998E-2</v>
      </c>
    </row>
    <row r="970" spans="1:9" x14ac:dyDescent="0.15">
      <c r="A970" s="1">
        <v>43</v>
      </c>
      <c r="B970" s="1" t="s">
        <v>328</v>
      </c>
      <c r="C970" s="1">
        <v>1</v>
      </c>
      <c r="D970" s="1" t="s">
        <v>9</v>
      </c>
      <c r="E970" s="6">
        <f>'質格差指数（労働）'!E970</f>
        <v>3.9201531482543295E-2</v>
      </c>
      <c r="F970" s="6">
        <f>'質格差指数（労働）'!F970</f>
        <v>3.0894330648826501E-2</v>
      </c>
      <c r="G970" s="6">
        <f>'質格差指数（労働）'!G970</f>
        <v>2.4230766141670902E-2</v>
      </c>
      <c r="H970" s="6">
        <f>'質格差指数（労働）'!H970</f>
        <v>-3.5856740027253801E-2</v>
      </c>
      <c r="I970" s="6">
        <f>'質格差指数（労働）'!I970</f>
        <v>-4.8014365998557497E-2</v>
      </c>
    </row>
    <row r="971" spans="1:9" x14ac:dyDescent="0.15">
      <c r="A971" s="1">
        <v>43</v>
      </c>
      <c r="B971" s="1" t="s">
        <v>328</v>
      </c>
      <c r="C971" s="1">
        <v>2</v>
      </c>
      <c r="D971" s="1" t="s">
        <v>10</v>
      </c>
      <c r="E971" s="6">
        <f>'質格差指数（労働）'!E971</f>
        <v>0.1154940555233768</v>
      </c>
      <c r="F971" s="6">
        <f>'質格差指数（労働）'!F971</f>
        <v>9.0663920654372506E-3</v>
      </c>
      <c r="G971" s="6">
        <f>'質格差指数（労働）'!G971</f>
        <v>-8.3905024492657201E-2</v>
      </c>
      <c r="H971" s="6">
        <f>'質格差指数（労働）'!H971</f>
        <v>-0.19689376078527199</v>
      </c>
      <c r="I971" s="6">
        <f>'質格差指数（労働）'!I971</f>
        <v>-0.24692458697273201</v>
      </c>
    </row>
    <row r="972" spans="1:9" x14ac:dyDescent="0.15">
      <c r="A972" s="1">
        <v>43</v>
      </c>
      <c r="B972" s="1" t="s">
        <v>329</v>
      </c>
      <c r="C972" s="1">
        <v>3</v>
      </c>
      <c r="D972" s="1" t="s">
        <v>17</v>
      </c>
      <c r="E972" s="6">
        <f>'質格差指数（労働）'!E972</f>
        <v>-1.7185716476880098E-2</v>
      </c>
      <c r="F972" s="6">
        <f>'質格差指数（労働）'!F972</f>
        <v>2.8734944910033401E-2</v>
      </c>
      <c r="G972" s="6">
        <f>'質格差指数（労働）'!G972</f>
        <v>4.6593628274408397E-2</v>
      </c>
      <c r="H972" s="6">
        <f>'質格差指数（労働）'!H972</f>
        <v>4.9851488657209099E-2</v>
      </c>
      <c r="I972" s="6">
        <f>'質格差指数（労働）'!I972</f>
        <v>7.3939908705883406E-2</v>
      </c>
    </row>
    <row r="973" spans="1:9" x14ac:dyDescent="0.15">
      <c r="A973" s="1">
        <v>43</v>
      </c>
      <c r="B973" s="1" t="s">
        <v>329</v>
      </c>
      <c r="C973" s="1">
        <v>4</v>
      </c>
      <c r="D973" s="1" t="s">
        <v>18</v>
      </c>
      <c r="E973" s="6">
        <f>'質格差指数（労働）'!E973</f>
        <v>5.3403991340489163E-2</v>
      </c>
      <c r="F973" s="6">
        <f>'質格差指数（労働）'!F973</f>
        <v>0.110498349612124</v>
      </c>
      <c r="G973" s="6">
        <f>'質格差指数（労働）'!G973</f>
        <v>0.104398272218326</v>
      </c>
      <c r="H973" s="6">
        <f>'質格差指数（労働）'!H973</f>
        <v>0.105888281546188</v>
      </c>
      <c r="I973" s="6">
        <f>'質格差指数（労働）'!I973</f>
        <v>9.1742452733053995E-2</v>
      </c>
    </row>
    <row r="974" spans="1:9" x14ac:dyDescent="0.15">
      <c r="A974" s="1">
        <v>43</v>
      </c>
      <c r="B974" s="1" t="s">
        <v>329</v>
      </c>
      <c r="C974" s="1">
        <v>5</v>
      </c>
      <c r="D974" s="1" t="s">
        <v>19</v>
      </c>
      <c r="E974" s="6">
        <f>'質格差指数（労働）'!E974</f>
        <v>0.2169012823418511</v>
      </c>
      <c r="F974" s="6">
        <f>'質格差指数（労働）'!F974</f>
        <v>0.17737652718171601</v>
      </c>
      <c r="G974" s="6">
        <f>'質格差指数（労働）'!G974</f>
        <v>0.145008244550379</v>
      </c>
      <c r="H974" s="6">
        <f>'質格差指数（労働）'!H974</f>
        <v>4.4072092897653799E-2</v>
      </c>
      <c r="I974" s="6">
        <f>'質格差指数（労働）'!I974</f>
        <v>0.30458799929077202</v>
      </c>
    </row>
    <row r="975" spans="1:9" x14ac:dyDescent="0.15">
      <c r="A975" s="1">
        <v>43</v>
      </c>
      <c r="B975" s="1" t="s">
        <v>329</v>
      </c>
      <c r="C975" s="1">
        <v>6</v>
      </c>
      <c r="D975" s="1" t="s">
        <v>3</v>
      </c>
      <c r="E975" s="6">
        <f>'質格差指数（労働）'!E975</f>
        <v>0.23715296745374762</v>
      </c>
      <c r="F975" s="6">
        <f>'質格差指数（労働）'!F975</f>
        <v>-3.1197735842752101E-2</v>
      </c>
      <c r="G975" s="6">
        <f>'質格差指数（労働）'!G975</f>
        <v>-8.7816787064142296E-2</v>
      </c>
      <c r="H975" s="6">
        <f>'質格差指数（労働）'!H975</f>
        <v>-7.7766260046849903E-2</v>
      </c>
      <c r="I975" s="6">
        <f>'質格差指数（労働）'!I975</f>
        <v>-0.12701178563318899</v>
      </c>
    </row>
    <row r="976" spans="1:9" x14ac:dyDescent="0.15">
      <c r="A976" s="1">
        <v>43</v>
      </c>
      <c r="B976" s="1" t="s">
        <v>329</v>
      </c>
      <c r="C976" s="1">
        <v>7</v>
      </c>
      <c r="D976" s="1" t="s">
        <v>20</v>
      </c>
      <c r="E976" s="6">
        <f>'質格差指数（労働）'!E976</f>
        <v>-0.10907918962201776</v>
      </c>
      <c r="F976" s="6">
        <f>'質格差指数（労働）'!F976</f>
        <v>0.85886560993711702</v>
      </c>
      <c r="G976" s="6">
        <f>'質格差指数（労働）'!G976</f>
        <v>0.396091229923275</v>
      </c>
      <c r="H976" s="6">
        <f>'質格差指数（労働）'!H976</f>
        <v>-0.45328636718864002</v>
      </c>
      <c r="I976" s="6">
        <f>'質格差指数（労働）'!I976</f>
        <v>0.50853297425129995</v>
      </c>
    </row>
    <row r="977" spans="1:9" x14ac:dyDescent="0.15">
      <c r="A977" s="1">
        <v>43</v>
      </c>
      <c r="B977" s="1" t="s">
        <v>329</v>
      </c>
      <c r="C977" s="1">
        <v>8</v>
      </c>
      <c r="D977" s="1" t="s">
        <v>21</v>
      </c>
      <c r="E977" s="6">
        <f>'質格差指数（労働）'!E977</f>
        <v>1.411547668968083E-2</v>
      </c>
      <c r="F977" s="6">
        <f>'質格差指数（労働）'!F977</f>
        <v>4.1978481212237399E-2</v>
      </c>
      <c r="G977" s="6">
        <f>'質格差指数（労働）'!G977</f>
        <v>6.3647081891698098E-2</v>
      </c>
      <c r="H977" s="6">
        <f>'質格差指数（労働）'!H977</f>
        <v>0.10885882722278201</v>
      </c>
      <c r="I977" s="6">
        <f>'質格差指数（労働）'!I977</f>
        <v>2.2411556270912899E-2</v>
      </c>
    </row>
    <row r="978" spans="1:9" x14ac:dyDescent="0.15">
      <c r="A978" s="1">
        <v>43</v>
      </c>
      <c r="B978" s="1" t="s">
        <v>329</v>
      </c>
      <c r="C978" s="1">
        <v>9</v>
      </c>
      <c r="D978" s="1" t="s">
        <v>22</v>
      </c>
      <c r="E978" s="6">
        <f>'質格差指数（労働）'!E978</f>
        <v>7.7633536735848524E-2</v>
      </c>
      <c r="F978" s="6">
        <f>'質格差指数（労働）'!F978</f>
        <v>-4.4841456463502197E-2</v>
      </c>
      <c r="G978" s="6">
        <f>'質格差指数（労働）'!G978</f>
        <v>7.6691263404329996E-2</v>
      </c>
      <c r="H978" s="6">
        <f>'質格差指数（労働）'!H978</f>
        <v>0.13185485042821199</v>
      </c>
      <c r="I978" s="6">
        <f>'質格差指数（労働）'!I978</f>
        <v>6.2691648882122794E-2</v>
      </c>
    </row>
    <row r="979" spans="1:9" x14ac:dyDescent="0.15">
      <c r="A979" s="1">
        <v>43</v>
      </c>
      <c r="B979" s="1" t="s">
        <v>329</v>
      </c>
      <c r="C979" s="1">
        <v>10</v>
      </c>
      <c r="D979" s="1" t="s">
        <v>23</v>
      </c>
      <c r="E979" s="6">
        <f>'質格差指数（労働）'!E979</f>
        <v>5.7067764566890958E-2</v>
      </c>
      <c r="F979" s="6">
        <f>'質格差指数（労働）'!F979</f>
        <v>4.3009940086304203E-2</v>
      </c>
      <c r="G979" s="6">
        <f>'質格差指数（労働）'!G979</f>
        <v>6.5544750816781405E-2</v>
      </c>
      <c r="H979" s="6">
        <f>'質格差指数（労働）'!H979</f>
        <v>5.6232577249379898E-2</v>
      </c>
      <c r="I979" s="6">
        <f>'質格差指数（労働）'!I979</f>
        <v>3.2451052919449497E-2</v>
      </c>
    </row>
    <row r="980" spans="1:9" x14ac:dyDescent="0.15">
      <c r="A980" s="1">
        <v>43</v>
      </c>
      <c r="B980" s="1" t="s">
        <v>329</v>
      </c>
      <c r="C980" s="1">
        <v>11</v>
      </c>
      <c r="D980" s="1" t="s">
        <v>24</v>
      </c>
      <c r="E980" s="6">
        <f>'質格差指数（労働）'!E980</f>
        <v>1.9988676056278444E-2</v>
      </c>
      <c r="F980" s="6">
        <f>'質格差指数（労働）'!F980</f>
        <v>9.44713700059263E-2</v>
      </c>
      <c r="G980" s="6">
        <f>'質格差指数（労働）'!G980</f>
        <v>6.6855912890531499E-2</v>
      </c>
      <c r="H980" s="6">
        <f>'質格差指数（労働）'!H980</f>
        <v>5.2042650760459899E-2</v>
      </c>
      <c r="I980" s="6">
        <f>'質格差指数（労働）'!I980</f>
        <v>8.0064578476586101E-2</v>
      </c>
    </row>
    <row r="981" spans="1:9" x14ac:dyDescent="0.15">
      <c r="A981" s="1">
        <v>43</v>
      </c>
      <c r="B981" s="1" t="s">
        <v>329</v>
      </c>
      <c r="C981" s="1">
        <v>12</v>
      </c>
      <c r="D981" s="1" t="s">
        <v>25</v>
      </c>
      <c r="E981" s="6">
        <f>'質格差指数（労働）'!E981</f>
        <v>-0.29388107947574882</v>
      </c>
      <c r="F981" s="6">
        <f>'質格差指数（労働）'!F981</f>
        <v>-4.1884173535739901E-2</v>
      </c>
      <c r="G981" s="6">
        <f>'質格差指数（労働）'!G981</f>
        <v>-1.6480523412299102E-2</v>
      </c>
      <c r="H981" s="6">
        <f>'質格差指数（労働）'!H981</f>
        <v>-1.0603759101144699E-2</v>
      </c>
      <c r="I981" s="6">
        <f>'質格差指数（労働）'!I981</f>
        <v>2.9657452267778401E-2</v>
      </c>
    </row>
    <row r="982" spans="1:9" x14ac:dyDescent="0.15">
      <c r="A982" s="1">
        <v>43</v>
      </c>
      <c r="B982" s="1" t="s">
        <v>329</v>
      </c>
      <c r="C982" s="1">
        <v>13</v>
      </c>
      <c r="D982" s="1" t="s">
        <v>26</v>
      </c>
      <c r="E982" s="6">
        <f>'質格差指数（労働）'!E982</f>
        <v>5.7154830630397918E-2</v>
      </c>
      <c r="F982" s="6">
        <f>'質格差指数（労働）'!F982</f>
        <v>-9.0118604885365702E-2</v>
      </c>
      <c r="G982" s="6">
        <f>'質格差指数（労働）'!G982</f>
        <v>-1.2039811580675601E-2</v>
      </c>
      <c r="H982" s="6">
        <f>'質格差指数（労働）'!H982</f>
        <v>2.8107748090051E-2</v>
      </c>
      <c r="I982" s="6">
        <f>'質格差指数（労働）'!I982</f>
        <v>5.5431180356042997E-2</v>
      </c>
    </row>
    <row r="983" spans="1:9" x14ac:dyDescent="0.15">
      <c r="A983" s="1">
        <v>43</v>
      </c>
      <c r="B983" s="1" t="s">
        <v>329</v>
      </c>
      <c r="C983" s="1">
        <v>14</v>
      </c>
      <c r="D983" s="1" t="s">
        <v>27</v>
      </c>
      <c r="E983" s="6">
        <f>'質格差指数（労働）'!E983</f>
        <v>0.55380202021137404</v>
      </c>
      <c r="F983" s="6">
        <f>'質格差指数（労働）'!F983</f>
        <v>0.90209487386404397</v>
      </c>
      <c r="G983" s="6">
        <f>'質格差指数（労働）'!G983</f>
        <v>0.27933986224195501</v>
      </c>
      <c r="H983" s="6">
        <f>'質格差指数（労働）'!H983</f>
        <v>0.245163601127976</v>
      </c>
      <c r="I983" s="6">
        <f>'質格差指数（労働）'!I983</f>
        <v>0.326161992838925</v>
      </c>
    </row>
    <row r="984" spans="1:9" x14ac:dyDescent="0.15">
      <c r="A984" s="1">
        <v>43</v>
      </c>
      <c r="B984" s="1" t="s">
        <v>329</v>
      </c>
      <c r="C984" s="1">
        <v>15</v>
      </c>
      <c r="D984" s="1" t="s">
        <v>28</v>
      </c>
      <c r="E984" s="6">
        <f>'質格差指数（労働）'!E984</f>
        <v>-4.1325670409764495E-2</v>
      </c>
      <c r="F984" s="6">
        <f>'質格差指数（労働）'!F984</f>
        <v>2.66081676459697E-2</v>
      </c>
      <c r="G984" s="6">
        <f>'質格差指数（労働）'!G984</f>
        <v>6.1212716882928203E-2</v>
      </c>
      <c r="H984" s="6">
        <f>'質格差指数（労働）'!H984</f>
        <v>4.2156787203890801E-2</v>
      </c>
      <c r="I984" s="6">
        <f>'質格差指数（労働）'!I984</f>
        <v>3.6426387442647E-2</v>
      </c>
    </row>
    <row r="985" spans="1:9" x14ac:dyDescent="0.15">
      <c r="A985" s="1">
        <v>43</v>
      </c>
      <c r="B985" s="1" t="s">
        <v>328</v>
      </c>
      <c r="C985" s="1">
        <v>16</v>
      </c>
      <c r="D985" s="1" t="s">
        <v>11</v>
      </c>
      <c r="E985" s="6">
        <f>'質格差指数（労働）'!E985</f>
        <v>6.0052600391176502E-3</v>
      </c>
      <c r="F985" s="6">
        <f>'質格差指数（労働）'!F985</f>
        <v>6.4269936710874701E-3</v>
      </c>
      <c r="G985" s="6">
        <f>'質格差指数（労働）'!G985</f>
        <v>3.5154074350398801E-2</v>
      </c>
      <c r="H985" s="6">
        <f>'質格差指数（労働）'!H985</f>
        <v>3.9411813548435398E-2</v>
      </c>
      <c r="I985" s="6">
        <f>'質格差指数（労働）'!I985</f>
        <v>2.3550952960966601E-2</v>
      </c>
    </row>
    <row r="986" spans="1:9" x14ac:dyDescent="0.15">
      <c r="A986" s="1">
        <v>43</v>
      </c>
      <c r="B986" s="1" t="s">
        <v>328</v>
      </c>
      <c r="C986" s="1">
        <v>17</v>
      </c>
      <c r="D986" s="1" t="s">
        <v>12</v>
      </c>
      <c r="E986" s="6">
        <f>'質格差指数（労働）'!E986</f>
        <v>8.7380119658676036E-2</v>
      </c>
      <c r="F986" s="6">
        <f>'質格差指数（労働）'!F986</f>
        <v>0.11115128499932</v>
      </c>
      <c r="G986" s="6">
        <f>'質格差指数（労働）'!G986</f>
        <v>1.12777263023588E-2</v>
      </c>
      <c r="H986" s="6">
        <f>'質格差指数（労働）'!H986</f>
        <v>2.66432701321733E-2</v>
      </c>
      <c r="I986" s="6">
        <f>'質格差指数（労働）'!I986</f>
        <v>3.4838958432896902E-2</v>
      </c>
    </row>
    <row r="987" spans="1:9" x14ac:dyDescent="0.15">
      <c r="A987" s="1">
        <v>43</v>
      </c>
      <c r="B987" s="1" t="s">
        <v>328</v>
      </c>
      <c r="C987" s="1">
        <v>18</v>
      </c>
      <c r="D987" s="1" t="s">
        <v>13</v>
      </c>
      <c r="E987" s="6">
        <f>'質格差指数（労働）'!E987</f>
        <v>-1.6909871572014658E-2</v>
      </c>
      <c r="F987" s="6">
        <f>'質格差指数（労働）'!F987</f>
        <v>-1.1441202897425199E-2</v>
      </c>
      <c r="G987" s="6">
        <f>'質格差指数（労働）'!G987</f>
        <v>1.7625994557725899E-2</v>
      </c>
      <c r="H987" s="6">
        <f>'質格差指数（労働）'!H987</f>
        <v>1.30617938499249E-2</v>
      </c>
      <c r="I987" s="6">
        <f>'質格差指数（労働）'!I987</f>
        <v>6.03593834866203E-4</v>
      </c>
    </row>
    <row r="988" spans="1:9" x14ac:dyDescent="0.15">
      <c r="A988" s="1">
        <v>43</v>
      </c>
      <c r="B988" s="1" t="s">
        <v>328</v>
      </c>
      <c r="C988" s="1">
        <v>19</v>
      </c>
      <c r="D988" s="1" t="s">
        <v>14</v>
      </c>
      <c r="E988" s="6">
        <f>'質格差指数（労働）'!E988</f>
        <v>6.883150685446672E-2</v>
      </c>
      <c r="F988" s="6">
        <f>'質格差指数（労働）'!F988</f>
        <v>2.3396343005265101E-2</v>
      </c>
      <c r="G988" s="6">
        <f>'質格差指数（労働）'!G988</f>
        <v>4.5830008291183899E-4</v>
      </c>
      <c r="H988" s="6">
        <f>'質格差指数（労働）'!H988</f>
        <v>4.2200985091046103E-3</v>
      </c>
      <c r="I988" s="6">
        <f>'質格差指数（労働）'!I988</f>
        <v>4.19598996877147E-2</v>
      </c>
    </row>
    <row r="989" spans="1:9" x14ac:dyDescent="0.15">
      <c r="A989" s="1">
        <v>43</v>
      </c>
      <c r="B989" s="1" t="s">
        <v>328</v>
      </c>
      <c r="C989" s="1">
        <v>20</v>
      </c>
      <c r="D989" s="1" t="s">
        <v>15</v>
      </c>
      <c r="E989" s="6">
        <f>'質格差指数（労働）'!E989</f>
        <v>-2.4254979666421296E-2</v>
      </c>
      <c r="F989" s="6">
        <f>'質格差指数（労働）'!F989</f>
        <v>-0.222931907978033</v>
      </c>
      <c r="G989" s="6">
        <f>'質格差指数（労働）'!G989</f>
        <v>-1.06291315623823E-2</v>
      </c>
      <c r="H989" s="6">
        <f>'質格差指数（労働）'!H989</f>
        <v>-8.8416057561363105E-3</v>
      </c>
      <c r="I989" s="6">
        <f>'質格差指数（労働）'!I989</f>
        <v>-4.2093963615441599E-2</v>
      </c>
    </row>
    <row r="990" spans="1:9" x14ac:dyDescent="0.15">
      <c r="A990" s="1">
        <v>43</v>
      </c>
      <c r="B990" s="1" t="s">
        <v>328</v>
      </c>
      <c r="C990" s="1">
        <v>21</v>
      </c>
      <c r="D990" s="1" t="s">
        <v>16</v>
      </c>
      <c r="E990" s="6">
        <f>'質格差指数（労働）'!E990</f>
        <v>1.0778365062894721E-2</v>
      </c>
      <c r="F990" s="6">
        <f>'質格差指数（労働）'!F990</f>
        <v>3.6028125566043297E-2</v>
      </c>
      <c r="G990" s="6">
        <f>'質格差指数（労働）'!G990</f>
        <v>4.34934888651798E-2</v>
      </c>
      <c r="H990" s="6">
        <f>'質格差指数（労働）'!H990</f>
        <v>3.4752935135486697E-2</v>
      </c>
      <c r="I990" s="6">
        <f>'質格差指数（労働）'!I990</f>
        <v>3.4978796585243797E-2</v>
      </c>
    </row>
    <row r="991" spans="1:9" x14ac:dyDescent="0.15">
      <c r="A991" s="1">
        <v>43</v>
      </c>
      <c r="B991" s="1" t="s">
        <v>203</v>
      </c>
      <c r="C991" s="1">
        <v>22</v>
      </c>
      <c r="D991" s="1" t="s">
        <v>8</v>
      </c>
      <c r="E991" s="6">
        <f>'質格差指数（労働）'!E991</f>
        <v>-1.4677631361558726E-2</v>
      </c>
      <c r="F991" s="6">
        <f>'質格差指数（労働）'!F991</f>
        <v>2.36957915563864E-2</v>
      </c>
      <c r="G991" s="6">
        <f>'質格差指数（労働）'!G991</f>
        <v>2.84270341133658E-2</v>
      </c>
      <c r="H991" s="6">
        <f>'質格差指数（労働）'!H991</f>
        <v>7.2875220280469201E-3</v>
      </c>
      <c r="I991" s="6">
        <f>'質格差指数（労働）'!I991</f>
        <v>-6.6424679543056902E-4</v>
      </c>
    </row>
    <row r="992" spans="1:9" x14ac:dyDescent="0.15">
      <c r="A992" s="1">
        <v>43</v>
      </c>
      <c r="B992" s="1" t="s">
        <v>203</v>
      </c>
      <c r="C992" s="1">
        <v>23</v>
      </c>
      <c r="D992" s="1" t="s">
        <v>29</v>
      </c>
      <c r="E992" s="6">
        <f>'質格差指数（労働）'!E992</f>
        <v>2.2564322633766221E-2</v>
      </c>
      <c r="F992" s="6">
        <f>'質格差指数（労働）'!F992</f>
        <v>4.5936470756192803E-2</v>
      </c>
      <c r="G992" s="6">
        <f>'質格差指数（労働）'!G992</f>
        <v>2.79146317657935E-2</v>
      </c>
      <c r="H992" s="6">
        <f>'質格差指数（労働）'!H992</f>
        <v>1.17346878523113E-2</v>
      </c>
      <c r="I992" s="6">
        <f>'質格差指数（労働）'!I992</f>
        <v>5.6134401604250603E-3</v>
      </c>
    </row>
    <row r="993" spans="1:9" x14ac:dyDescent="0.15">
      <c r="A993" s="1">
        <v>44</v>
      </c>
      <c r="B993" s="1" t="s">
        <v>330</v>
      </c>
      <c r="C993" s="1">
        <v>1</v>
      </c>
      <c r="D993" s="1" t="s">
        <v>9</v>
      </c>
      <c r="E993" s="6">
        <f>'質格差指数（労働）'!E993</f>
        <v>0.15396046567379856</v>
      </c>
      <c r="F993" s="6">
        <f>'質格差指数（労働）'!F993</f>
        <v>3.3439480298811698E-2</v>
      </c>
      <c r="G993" s="6">
        <f>'質格差指数（労働）'!G993</f>
        <v>5.0977568737242497E-2</v>
      </c>
      <c r="H993" s="6">
        <f>'質格差指数（労働）'!H993</f>
        <v>6.5991439390050893E-2</v>
      </c>
      <c r="I993" s="6">
        <f>'質格差指数（労働）'!I993</f>
        <v>0.10417948553562199</v>
      </c>
    </row>
    <row r="994" spans="1:9" x14ac:dyDescent="0.15">
      <c r="A994" s="1">
        <v>44</v>
      </c>
      <c r="B994" s="1" t="s">
        <v>330</v>
      </c>
      <c r="C994" s="1">
        <v>2</v>
      </c>
      <c r="D994" s="1" t="s">
        <v>10</v>
      </c>
      <c r="E994" s="6">
        <f>'質格差指数（労働）'!E994</f>
        <v>9.8235930469826704E-2</v>
      </c>
      <c r="F994" s="6">
        <f>'質格差指数（労働）'!F994</f>
        <v>-4.8913364656476298E-2</v>
      </c>
      <c r="G994" s="6">
        <f>'質格差指数（労働）'!G994</f>
        <v>-3.4854239828415803E-2</v>
      </c>
      <c r="H994" s="6">
        <f>'質格差指数（労働）'!H994</f>
        <v>-9.6461848167120195E-2</v>
      </c>
      <c r="I994" s="6">
        <f>'質格差指数（労働）'!I994</f>
        <v>-0.24783100784450901</v>
      </c>
    </row>
    <row r="995" spans="1:9" x14ac:dyDescent="0.15">
      <c r="A995" s="1">
        <v>44</v>
      </c>
      <c r="B995" s="1" t="s">
        <v>331</v>
      </c>
      <c r="C995" s="1">
        <v>3</v>
      </c>
      <c r="D995" s="1" t="s">
        <v>17</v>
      </c>
      <c r="E995" s="6">
        <f>'質格差指数（労働）'!E995</f>
        <v>3.2996035317938988E-3</v>
      </c>
      <c r="F995" s="6">
        <f>'質格差指数（労働）'!F995</f>
        <v>6.3114690601349102E-3</v>
      </c>
      <c r="G995" s="6">
        <f>'質格差指数（労働）'!G995</f>
        <v>3.7631061967107499E-2</v>
      </c>
      <c r="H995" s="6">
        <f>'質格差指数（労働）'!H995</f>
        <v>-2.8386390229107099E-4</v>
      </c>
      <c r="I995" s="6">
        <f>'質格差指数（労働）'!I995</f>
        <v>-7.6400311406508202E-3</v>
      </c>
    </row>
    <row r="996" spans="1:9" x14ac:dyDescent="0.15">
      <c r="A996" s="1">
        <v>44</v>
      </c>
      <c r="B996" s="1" t="s">
        <v>331</v>
      </c>
      <c r="C996" s="1">
        <v>4</v>
      </c>
      <c r="D996" s="1" t="s">
        <v>18</v>
      </c>
      <c r="E996" s="6">
        <f>'質格差指数（労働）'!E996</f>
        <v>5.7635858114588365E-2</v>
      </c>
      <c r="F996" s="6">
        <f>'質格差指数（労働）'!F996</f>
        <v>0.16461640999952001</v>
      </c>
      <c r="G996" s="6">
        <f>'質格差指数（労働）'!G996</f>
        <v>0.12815828550584399</v>
      </c>
      <c r="H996" s="6">
        <f>'質格差指数（労働）'!H996</f>
        <v>0.16151922931340801</v>
      </c>
      <c r="I996" s="6">
        <f>'質格差指数（労働）'!I996</f>
        <v>0.43612539818221402</v>
      </c>
    </row>
    <row r="997" spans="1:9" x14ac:dyDescent="0.15">
      <c r="A997" s="1">
        <v>44</v>
      </c>
      <c r="B997" s="1" t="s">
        <v>331</v>
      </c>
      <c r="C997" s="1">
        <v>5</v>
      </c>
      <c r="D997" s="1" t="s">
        <v>19</v>
      </c>
      <c r="E997" s="6">
        <f>'質格差指数（労働）'!E997</f>
        <v>0.2297279006976804</v>
      </c>
      <c r="F997" s="6">
        <f>'質格差指数（労働）'!F997</f>
        <v>0.23452840791169399</v>
      </c>
      <c r="G997" s="6">
        <f>'質格差指数（労働）'!G997</f>
        <v>0.33549204650621001</v>
      </c>
      <c r="H997" s="6">
        <f>'質格差指数（労働）'!H997</f>
        <v>0.32691867188873103</v>
      </c>
      <c r="I997" s="6">
        <f>'質格差指数（労働）'!I997</f>
        <v>0.37053317691217802</v>
      </c>
    </row>
    <row r="998" spans="1:9" x14ac:dyDescent="0.15">
      <c r="A998" s="1">
        <v>44</v>
      </c>
      <c r="B998" s="1" t="s">
        <v>331</v>
      </c>
      <c r="C998" s="1">
        <v>6</v>
      </c>
      <c r="D998" s="1" t="s">
        <v>3</v>
      </c>
      <c r="E998" s="6">
        <f>'質格差指数（労働）'!E998</f>
        <v>0.12540665302905352</v>
      </c>
      <c r="F998" s="6">
        <f>'質格差指数（労働）'!F998</f>
        <v>9.4608852611919897E-2</v>
      </c>
      <c r="G998" s="6">
        <f>'質格差指数（労働）'!G998</f>
        <v>2.96255575314852E-2</v>
      </c>
      <c r="H998" s="6">
        <f>'質格差指数（労働）'!H998</f>
        <v>0.10727048229047199</v>
      </c>
      <c r="I998" s="6">
        <f>'質格差指数（労働）'!I998</f>
        <v>0.14366320026215401</v>
      </c>
    </row>
    <row r="999" spans="1:9" x14ac:dyDescent="0.15">
      <c r="A999" s="1">
        <v>44</v>
      </c>
      <c r="B999" s="1" t="s">
        <v>331</v>
      </c>
      <c r="C999" s="1">
        <v>7</v>
      </c>
      <c r="D999" s="1" t="s">
        <v>20</v>
      </c>
      <c r="E999" s="6">
        <f>'質格差指数（労働）'!E999</f>
        <v>-0.41983749285114136</v>
      </c>
      <c r="F999" s="6">
        <f>'質格差指数（労働）'!F999</f>
        <v>-0.76143113373453797</v>
      </c>
      <c r="G999" s="6">
        <f>'質格差指数（労働）'!G999</f>
        <v>-0.401174146914208</v>
      </c>
      <c r="H999" s="6">
        <f>'質格差指数（労働）'!H999</f>
        <v>-0.138357486575688</v>
      </c>
      <c r="I999" s="6">
        <f>'質格差指数（労働）'!I999</f>
        <v>-0.34059957902830301</v>
      </c>
    </row>
    <row r="1000" spans="1:9" x14ac:dyDescent="0.15">
      <c r="A1000" s="1">
        <v>44</v>
      </c>
      <c r="B1000" s="1" t="s">
        <v>331</v>
      </c>
      <c r="C1000" s="1">
        <v>8</v>
      </c>
      <c r="D1000" s="1" t="s">
        <v>21</v>
      </c>
      <c r="E1000" s="6">
        <f>'質格差指数（労働）'!E1000</f>
        <v>8.207108906655311E-2</v>
      </c>
      <c r="F1000" s="6">
        <f>'質格差指数（労働）'!F1000</f>
        <v>9.6215748349458202E-2</v>
      </c>
      <c r="G1000" s="6">
        <f>'質格差指数（労働）'!G1000</f>
        <v>0.119151978572256</v>
      </c>
      <c r="H1000" s="6">
        <f>'質格差指数（労働）'!H1000</f>
        <v>9.7094620776927501E-2</v>
      </c>
      <c r="I1000" s="6">
        <f>'質格差指数（労働）'!I1000</f>
        <v>0.18650304250500899</v>
      </c>
    </row>
    <row r="1001" spans="1:9" x14ac:dyDescent="0.15">
      <c r="A1001" s="1">
        <v>44</v>
      </c>
      <c r="B1001" s="1" t="s">
        <v>331</v>
      </c>
      <c r="C1001" s="1">
        <v>9</v>
      </c>
      <c r="D1001" s="1" t="s">
        <v>22</v>
      </c>
      <c r="E1001" s="6">
        <f>'質格差指数（労働）'!E1001</f>
        <v>0.11694283519697751</v>
      </c>
      <c r="F1001" s="6">
        <f>'質格差指数（労働）'!F1001</f>
        <v>5.5643856349480797E-2</v>
      </c>
      <c r="G1001" s="6">
        <f>'質格差指数（労働）'!G1001</f>
        <v>0.143852930220015</v>
      </c>
      <c r="H1001" s="6">
        <f>'質格差指数（労働）'!H1001</f>
        <v>7.9956886447692097E-2</v>
      </c>
      <c r="I1001" s="6">
        <f>'質格差指数（労働）'!I1001</f>
        <v>0.157712509214123</v>
      </c>
    </row>
    <row r="1002" spans="1:9" x14ac:dyDescent="0.15">
      <c r="A1002" s="1">
        <v>44</v>
      </c>
      <c r="B1002" s="1" t="s">
        <v>331</v>
      </c>
      <c r="C1002" s="1">
        <v>10</v>
      </c>
      <c r="D1002" s="1" t="s">
        <v>23</v>
      </c>
      <c r="E1002" s="6">
        <f>'質格差指数（労働）'!E1002</f>
        <v>8.2443257748624196E-2</v>
      </c>
      <c r="F1002" s="6">
        <f>'質格差指数（労働）'!F1002</f>
        <v>0.121232981733773</v>
      </c>
      <c r="G1002" s="6">
        <f>'質格差指数（労働）'!G1002</f>
        <v>9.0384371827420901E-2</v>
      </c>
      <c r="H1002" s="6">
        <f>'質格差指数（労働）'!H1002</f>
        <v>8.1973062541556702E-2</v>
      </c>
      <c r="I1002" s="6">
        <f>'質格差指数（労働）'!I1002</f>
        <v>0.11880097691660101</v>
      </c>
    </row>
    <row r="1003" spans="1:9" x14ac:dyDescent="0.15">
      <c r="A1003" s="1">
        <v>44</v>
      </c>
      <c r="B1003" s="1" t="s">
        <v>331</v>
      </c>
      <c r="C1003" s="1">
        <v>11</v>
      </c>
      <c r="D1003" s="1" t="s">
        <v>24</v>
      </c>
      <c r="E1003" s="6">
        <f>'質格差指数（労働）'!E1003</f>
        <v>5.3795017787205059E-2</v>
      </c>
      <c r="F1003" s="6">
        <f>'質格差指数（労働）'!F1003</f>
        <v>9.1502613801171903E-2</v>
      </c>
      <c r="G1003" s="6">
        <f>'質格差指数（労働）'!G1003</f>
        <v>8.1568079846268599E-2</v>
      </c>
      <c r="H1003" s="6">
        <f>'質格差指数（労働）'!H1003</f>
        <v>3.6815494482991297E-2</v>
      </c>
      <c r="I1003" s="6">
        <f>'質格差指数（労働）'!I1003</f>
        <v>1.6611799322559601E-2</v>
      </c>
    </row>
    <row r="1004" spans="1:9" x14ac:dyDescent="0.15">
      <c r="A1004" s="1">
        <v>44</v>
      </c>
      <c r="B1004" s="1" t="s">
        <v>331</v>
      </c>
      <c r="C1004" s="1">
        <v>12</v>
      </c>
      <c r="D1004" s="1" t="s">
        <v>25</v>
      </c>
      <c r="E1004" s="6">
        <f>'質格差指数（労働）'!E1004</f>
        <v>-7.2475153852807894E-2</v>
      </c>
      <c r="F1004" s="6">
        <f>'質格差指数（労働）'!F1004</f>
        <v>6.0684579278623703E-2</v>
      </c>
      <c r="G1004" s="6">
        <f>'質格差指数（労働）'!G1004</f>
        <v>5.3604064376989002E-2</v>
      </c>
      <c r="H1004" s="6">
        <f>'質格差指数（労働）'!H1004</f>
        <v>4.5311732363445698E-2</v>
      </c>
      <c r="I1004" s="6">
        <f>'質格差指数（労働）'!I1004</f>
        <v>8.44279200299973E-3</v>
      </c>
    </row>
    <row r="1005" spans="1:9" x14ac:dyDescent="0.15">
      <c r="A1005" s="1">
        <v>44</v>
      </c>
      <c r="B1005" s="1" t="s">
        <v>331</v>
      </c>
      <c r="C1005" s="1">
        <v>13</v>
      </c>
      <c r="D1005" s="1" t="s">
        <v>26</v>
      </c>
      <c r="E1005" s="6">
        <f>'質格差指数（労働）'!E1005</f>
        <v>0.13652263798931849</v>
      </c>
      <c r="F1005" s="6">
        <f>'質格差指数（労働）'!F1005</f>
        <v>2.1097898906796701E-3</v>
      </c>
      <c r="G1005" s="6">
        <f>'質格差指数（労働）'!G1005</f>
        <v>6.9566571960114603E-3</v>
      </c>
      <c r="H1005" s="6">
        <f>'質格差指数（労働）'!H1005</f>
        <v>5.13811807348106E-2</v>
      </c>
      <c r="I1005" s="6">
        <f>'質格差指数（労働）'!I1005</f>
        <v>-4.9396886335942899E-2</v>
      </c>
    </row>
    <row r="1006" spans="1:9" x14ac:dyDescent="0.15">
      <c r="A1006" s="1">
        <v>44</v>
      </c>
      <c r="B1006" s="1" t="s">
        <v>331</v>
      </c>
      <c r="C1006" s="1">
        <v>14</v>
      </c>
      <c r="D1006" s="1" t="s">
        <v>27</v>
      </c>
      <c r="E1006" s="6">
        <f>'質格差指数（労働）'!E1006</f>
        <v>-0.36112607909903588</v>
      </c>
      <c r="F1006" s="6">
        <f>'質格差指数（労働）'!F1006</f>
        <v>-0.23250693163566999</v>
      </c>
      <c r="G1006" s="6">
        <f>'質格差指数（労働）'!G1006</f>
        <v>-0.21788717774795299</v>
      </c>
      <c r="H1006" s="6">
        <f>'質格差指数（労働）'!H1006</f>
        <v>-0.30841949471904301</v>
      </c>
      <c r="I1006" s="6">
        <f>'質格差指数（労働）'!I1006</f>
        <v>2.3849438968935599E-2</v>
      </c>
    </row>
    <row r="1007" spans="1:9" x14ac:dyDescent="0.15">
      <c r="A1007" s="1">
        <v>44</v>
      </c>
      <c r="B1007" s="1" t="s">
        <v>331</v>
      </c>
      <c r="C1007" s="1">
        <v>15</v>
      </c>
      <c r="D1007" s="1" t="s">
        <v>28</v>
      </c>
      <c r="E1007" s="6">
        <f>'質格差指数（労働）'!E1007</f>
        <v>1.7058384335366349E-2</v>
      </c>
      <c r="F1007" s="6">
        <f>'質格差指数（労働）'!F1007</f>
        <v>3.9857138273219198E-2</v>
      </c>
      <c r="G1007" s="6">
        <f>'質格差指数（労働）'!G1007</f>
        <v>2.9942995935761101E-2</v>
      </c>
      <c r="H1007" s="6">
        <f>'質格差指数（労働）'!H1007</f>
        <v>1.8173694444963001E-2</v>
      </c>
      <c r="I1007" s="6">
        <f>'質格差指数（労働）'!I1007</f>
        <v>1.03997548717485E-2</v>
      </c>
    </row>
    <row r="1008" spans="1:9" x14ac:dyDescent="0.15">
      <c r="A1008" s="1">
        <v>44</v>
      </c>
      <c r="B1008" s="1" t="s">
        <v>330</v>
      </c>
      <c r="C1008" s="1">
        <v>16</v>
      </c>
      <c r="D1008" s="1" t="s">
        <v>11</v>
      </c>
      <c r="E1008" s="6">
        <f>'質格差指数（労働）'!E1008</f>
        <v>3.615448490067677E-2</v>
      </c>
      <c r="F1008" s="6">
        <f>'質格差指数（労働）'!F1008</f>
        <v>4.1553362364878298E-2</v>
      </c>
      <c r="G1008" s="6">
        <f>'質格差指数（労働）'!G1008</f>
        <v>5.9651030995478201E-2</v>
      </c>
      <c r="H1008" s="6">
        <f>'質格差指数（労働）'!H1008</f>
        <v>4.7340212226560797E-2</v>
      </c>
      <c r="I1008" s="6">
        <f>'質格差指数（労働）'!I1008</f>
        <v>4.5461707409325799E-2</v>
      </c>
    </row>
    <row r="1009" spans="1:9" x14ac:dyDescent="0.15">
      <c r="A1009" s="1">
        <v>44</v>
      </c>
      <c r="B1009" s="1" t="s">
        <v>330</v>
      </c>
      <c r="C1009" s="1">
        <v>17</v>
      </c>
      <c r="D1009" s="1" t="s">
        <v>12</v>
      </c>
      <c r="E1009" s="6">
        <f>'質格差指数（労働）'!E1009</f>
        <v>4.9260299526374243E-2</v>
      </c>
      <c r="F1009" s="6">
        <f>'質格差指数（労働）'!F1009</f>
        <v>0.16922701675890101</v>
      </c>
      <c r="G1009" s="6">
        <f>'質格差指数（労働）'!G1009</f>
        <v>8.04213919179987E-2</v>
      </c>
      <c r="H1009" s="6">
        <f>'質格差指数（労働）'!H1009</f>
        <v>9.5330445733169594E-2</v>
      </c>
      <c r="I1009" s="6">
        <f>'質格差指数（労働）'!I1009</f>
        <v>5.6946307181280097E-2</v>
      </c>
    </row>
    <row r="1010" spans="1:9" x14ac:dyDescent="0.15">
      <c r="A1010" s="1">
        <v>44</v>
      </c>
      <c r="B1010" s="1" t="s">
        <v>330</v>
      </c>
      <c r="C1010" s="1">
        <v>18</v>
      </c>
      <c r="D1010" s="1" t="s">
        <v>13</v>
      </c>
      <c r="E1010" s="6">
        <f>'質格差指数（労働）'!E1010</f>
        <v>2.3762585172706061E-2</v>
      </c>
      <c r="F1010" s="6">
        <f>'質格差指数（労働）'!F1010</f>
        <v>1.4600905175689601E-2</v>
      </c>
      <c r="G1010" s="6">
        <f>'質格差指数（労働）'!G1010</f>
        <v>6.5285708765284202E-3</v>
      </c>
      <c r="H1010" s="6">
        <f>'質格差指数（労働）'!H1010</f>
        <v>-7.2004650101488198E-3</v>
      </c>
      <c r="I1010" s="6">
        <f>'質格差指数（労働）'!I1010</f>
        <v>-2.9314289388053202E-3</v>
      </c>
    </row>
    <row r="1011" spans="1:9" x14ac:dyDescent="0.15">
      <c r="A1011" s="1">
        <v>44</v>
      </c>
      <c r="B1011" s="1" t="s">
        <v>330</v>
      </c>
      <c r="C1011" s="1">
        <v>19</v>
      </c>
      <c r="D1011" s="1" t="s">
        <v>14</v>
      </c>
      <c r="E1011" s="6">
        <f>'質格差指数（労働）'!E1011</f>
        <v>3.5981245144677321E-2</v>
      </c>
      <c r="F1011" s="6">
        <f>'質格差指数（労働）'!F1011</f>
        <v>3.8825281602041101E-2</v>
      </c>
      <c r="G1011" s="6">
        <f>'質格差指数（労働）'!G1011</f>
        <v>4.5222776829212899E-2</v>
      </c>
      <c r="H1011" s="6">
        <f>'質格差指数（労働）'!H1011</f>
        <v>3.7481640036260401E-2</v>
      </c>
      <c r="I1011" s="6">
        <f>'質格差指数（労働）'!I1011</f>
        <v>3.15287636953724E-2</v>
      </c>
    </row>
    <row r="1012" spans="1:9" x14ac:dyDescent="0.15">
      <c r="A1012" s="1">
        <v>44</v>
      </c>
      <c r="B1012" s="1" t="s">
        <v>330</v>
      </c>
      <c r="C1012" s="1">
        <v>20</v>
      </c>
      <c r="D1012" s="1" t="s">
        <v>15</v>
      </c>
      <c r="E1012" s="6">
        <f>'質格差指数（労働）'!E1012</f>
        <v>-4.3905803076459832E-4</v>
      </c>
      <c r="F1012" s="6">
        <f>'質格差指数（労働）'!F1012</f>
        <v>-8.3888881770599499E-2</v>
      </c>
      <c r="G1012" s="6">
        <f>'質格差指数（労働）'!G1012</f>
        <v>0.117016388919423</v>
      </c>
      <c r="H1012" s="6">
        <f>'質格差指数（労働）'!H1012</f>
        <v>8.7999947610919699E-2</v>
      </c>
      <c r="I1012" s="6">
        <f>'質格差指数（労働）'!I1012</f>
        <v>2.5222053089124601E-2</v>
      </c>
    </row>
    <row r="1013" spans="1:9" x14ac:dyDescent="0.15">
      <c r="A1013" s="1">
        <v>44</v>
      </c>
      <c r="B1013" s="1" t="s">
        <v>330</v>
      </c>
      <c r="C1013" s="1">
        <v>21</v>
      </c>
      <c r="D1013" s="1" t="s">
        <v>16</v>
      </c>
      <c r="E1013" s="6">
        <f>'質格差指数（労働）'!E1013</f>
        <v>2.2585726649267349E-2</v>
      </c>
      <c r="F1013" s="6">
        <f>'質格差指数（労働）'!F1013</f>
        <v>5.7240475116931901E-2</v>
      </c>
      <c r="G1013" s="6">
        <f>'質格差指数（労働）'!G1013</f>
        <v>6.4190077474024901E-2</v>
      </c>
      <c r="H1013" s="6">
        <f>'質格差指数（労働）'!H1013</f>
        <v>6.4971537258965997E-2</v>
      </c>
      <c r="I1013" s="6">
        <f>'質格差指数（労働）'!I1013</f>
        <v>3.3128350998414401E-2</v>
      </c>
    </row>
    <row r="1014" spans="1:9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6">
        <f>'質格差指数（労働）'!E1014</f>
        <v>1.091683369145202E-2</v>
      </c>
      <c r="F1014" s="6">
        <f>'質格差指数（労働）'!F1014</f>
        <v>9.18560894924925E-3</v>
      </c>
      <c r="G1014" s="6">
        <f>'質格差指数（労働）'!G1014</f>
        <v>1.53431573655871E-2</v>
      </c>
      <c r="H1014" s="6">
        <f>'質格差指数（労働）'!H1014</f>
        <v>4.3871640975414704E-3</v>
      </c>
      <c r="I1014" s="6">
        <f>'質格差指数（労働）'!I1014</f>
        <v>2.8306646316774201E-3</v>
      </c>
    </row>
    <row r="1015" spans="1:9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6">
        <f>'質格差指数（労働）'!E1015</f>
        <v>1.2905496844328672E-2</v>
      </c>
      <c r="F1015" s="6">
        <f>'質格差指数（労働）'!F1015</f>
        <v>4.74188772134874E-2</v>
      </c>
      <c r="G1015" s="6">
        <f>'質格差指数（労働）'!G1015</f>
        <v>2.9204733187535699E-2</v>
      </c>
      <c r="H1015" s="6">
        <f>'質格差指数（労働）'!H1015</f>
        <v>2.5809045227241201E-2</v>
      </c>
      <c r="I1015" s="6">
        <f>'質格差指数（労働）'!I1015</f>
        <v>3.7179147261474497E-2</v>
      </c>
    </row>
    <row r="1016" spans="1:9" x14ac:dyDescent="0.15">
      <c r="A1016" s="1">
        <v>45</v>
      </c>
      <c r="B1016" s="1" t="s">
        <v>332</v>
      </c>
      <c r="C1016" s="1">
        <v>1</v>
      </c>
      <c r="D1016" s="1" t="s">
        <v>9</v>
      </c>
      <c r="E1016" s="6">
        <f>'質格差指数（労働）'!E1016</f>
        <v>7.5733864392620184E-2</v>
      </c>
      <c r="F1016" s="6">
        <f>'質格差指数（労働）'!F1016</f>
        <v>0.187597335375187</v>
      </c>
      <c r="G1016" s="6">
        <f>'質格差指数（労働）'!G1016</f>
        <v>0.20360296581835999</v>
      </c>
      <c r="H1016" s="6">
        <f>'質格差指数（労働）'!H1016</f>
        <v>0.206729256536415</v>
      </c>
      <c r="I1016" s="6">
        <f>'質格差指数（労働）'!I1016</f>
        <v>0.192474291360403</v>
      </c>
    </row>
    <row r="1017" spans="1:9" x14ac:dyDescent="0.15">
      <c r="A1017" s="1">
        <v>45</v>
      </c>
      <c r="B1017" s="1" t="s">
        <v>332</v>
      </c>
      <c r="C1017" s="1">
        <v>2</v>
      </c>
      <c r="D1017" s="1" t="s">
        <v>10</v>
      </c>
      <c r="E1017" s="6">
        <f>'質格差指数（労働）'!E1017</f>
        <v>-2.4981322746301597E-2</v>
      </c>
      <c r="F1017" s="6">
        <f>'質格差指数（労働）'!F1017</f>
        <v>-2.1630174593237701E-2</v>
      </c>
      <c r="G1017" s="6">
        <f>'質格差指数（労働）'!G1017</f>
        <v>0.242702823705048</v>
      </c>
      <c r="H1017" s="6">
        <f>'質格差指数（労働）'!H1017</f>
        <v>0.31835798678129801</v>
      </c>
      <c r="I1017" s="6">
        <f>'質格差指数（労働）'!I1017</f>
        <v>0.85712750895337697</v>
      </c>
    </row>
    <row r="1018" spans="1:9" x14ac:dyDescent="0.15">
      <c r="A1018" s="1">
        <v>45</v>
      </c>
      <c r="B1018" s="1" t="s">
        <v>333</v>
      </c>
      <c r="C1018" s="1">
        <v>3</v>
      </c>
      <c r="D1018" s="1" t="s">
        <v>17</v>
      </c>
      <c r="E1018" s="6">
        <f>'質格差指数（労働）'!E1018</f>
        <v>-1.8725467191122905E-2</v>
      </c>
      <c r="F1018" s="6">
        <f>'質格差指数（労働）'!F1018</f>
        <v>1.5620634730195E-2</v>
      </c>
      <c r="G1018" s="6">
        <f>'質格差指数（労働）'!G1018</f>
        <v>2.4623287440003701E-2</v>
      </c>
      <c r="H1018" s="6">
        <f>'質格差指数（労働）'!H1018</f>
        <v>3.1441676249384501E-2</v>
      </c>
      <c r="I1018" s="6">
        <f>'質格差指数（労働）'!I1018</f>
        <v>3.6334137798446598E-4</v>
      </c>
    </row>
    <row r="1019" spans="1:9" x14ac:dyDescent="0.15">
      <c r="A1019" s="1">
        <v>45</v>
      </c>
      <c r="B1019" s="1" t="s">
        <v>333</v>
      </c>
      <c r="C1019" s="1">
        <v>4</v>
      </c>
      <c r="D1019" s="1" t="s">
        <v>18</v>
      </c>
      <c r="E1019" s="6">
        <f>'質格差指数（労働）'!E1019</f>
        <v>1.7418121309378903E-2</v>
      </c>
      <c r="F1019" s="6">
        <f>'質格差指数（労働）'!F1019</f>
        <v>0.119134702863335</v>
      </c>
      <c r="G1019" s="6">
        <f>'質格差指数（労働）'!G1019</f>
        <v>8.6718597570442799E-2</v>
      </c>
      <c r="H1019" s="6">
        <f>'質格差指数（労働）'!H1019</f>
        <v>8.3356004082896007E-2</v>
      </c>
      <c r="I1019" s="6">
        <f>'質格差指数（労働）'!I1019</f>
        <v>0.20849057492802001</v>
      </c>
    </row>
    <row r="1020" spans="1:9" x14ac:dyDescent="0.15">
      <c r="A1020" s="1">
        <v>45</v>
      </c>
      <c r="B1020" s="1" t="s">
        <v>333</v>
      </c>
      <c r="C1020" s="1">
        <v>5</v>
      </c>
      <c r="D1020" s="1" t="s">
        <v>19</v>
      </c>
      <c r="E1020" s="6">
        <f>'質格差指数（労働）'!E1020</f>
        <v>0.26025781898013151</v>
      </c>
      <c r="F1020" s="6">
        <f>'質格差指数（労働）'!F1020</f>
        <v>0.16479378045808599</v>
      </c>
      <c r="G1020" s="6">
        <f>'質格差指数（労働）'!G1020</f>
        <v>0.113442022166033</v>
      </c>
      <c r="H1020" s="6">
        <f>'質格差指数（労働）'!H1020</f>
        <v>0.42492099158896401</v>
      </c>
      <c r="I1020" s="6">
        <f>'質格差指数（労働）'!I1020</f>
        <v>0.51434516187017498</v>
      </c>
    </row>
    <row r="1021" spans="1:9" x14ac:dyDescent="0.15">
      <c r="A1021" s="1">
        <v>45</v>
      </c>
      <c r="B1021" s="1" t="s">
        <v>333</v>
      </c>
      <c r="C1021" s="1">
        <v>6</v>
      </c>
      <c r="D1021" s="1" t="s">
        <v>3</v>
      </c>
      <c r="E1021" s="6">
        <f>'質格差指数（労働）'!E1021</f>
        <v>2.6113753883943575E-2</v>
      </c>
      <c r="F1021" s="6">
        <f>'質格差指数（労働）'!F1021</f>
        <v>6.0970977990865097E-3</v>
      </c>
      <c r="G1021" s="6">
        <f>'質格差指数（労働）'!G1021</f>
        <v>2.02301807626677E-2</v>
      </c>
      <c r="H1021" s="6">
        <f>'質格差指数（労働）'!H1021</f>
        <v>6.9256998739402401E-2</v>
      </c>
      <c r="I1021" s="6">
        <f>'質格差指数（労働）'!I1021</f>
        <v>0.14255723671353501</v>
      </c>
    </row>
    <row r="1022" spans="1:9" x14ac:dyDescent="0.15">
      <c r="A1022" s="1">
        <v>45</v>
      </c>
      <c r="B1022" s="1" t="s">
        <v>333</v>
      </c>
      <c r="C1022" s="1">
        <v>7</v>
      </c>
      <c r="D1022" s="1" t="s">
        <v>20</v>
      </c>
      <c r="E1022" s="6">
        <f>'質格差指数（労働）'!E1022</f>
        <v>2.1581170451386993</v>
      </c>
      <c r="F1022" s="6">
        <f>'質格差指数（労働）'!F1022</f>
        <v>1.1260644991937501</v>
      </c>
      <c r="G1022" s="6">
        <f>'質格差指数（労働）'!G1022</f>
        <v>1.9671497889901299</v>
      </c>
      <c r="H1022" s="6">
        <f>'質格差指数（労働）'!H1022</f>
        <v>1.6066161260348799</v>
      </c>
      <c r="I1022" s="6">
        <f>'質格差指数（労働）'!I1022</f>
        <v>0.53718177183070204</v>
      </c>
    </row>
    <row r="1023" spans="1:9" x14ac:dyDescent="0.15">
      <c r="A1023" s="1">
        <v>45</v>
      </c>
      <c r="B1023" s="1" t="s">
        <v>333</v>
      </c>
      <c r="C1023" s="1">
        <v>8</v>
      </c>
      <c r="D1023" s="1" t="s">
        <v>21</v>
      </c>
      <c r="E1023" s="6">
        <f>'質格差指数（労働）'!E1023</f>
        <v>-4.6285071478667533E-2</v>
      </c>
      <c r="F1023" s="6">
        <f>'質格差指数（労働）'!F1023</f>
        <v>3.91899986964191E-2</v>
      </c>
      <c r="G1023" s="6">
        <f>'質格差指数（労働）'!G1023</f>
        <v>8.28955051750008E-2</v>
      </c>
      <c r="H1023" s="6">
        <f>'質格差指数（労働）'!H1023</f>
        <v>0.145982965085833</v>
      </c>
      <c r="I1023" s="6">
        <f>'質格差指数（労働）'!I1023</f>
        <v>0.28369379060558803</v>
      </c>
    </row>
    <row r="1024" spans="1:9" x14ac:dyDescent="0.15">
      <c r="A1024" s="1">
        <v>45</v>
      </c>
      <c r="B1024" s="1" t="s">
        <v>333</v>
      </c>
      <c r="C1024" s="1">
        <v>9</v>
      </c>
      <c r="D1024" s="1" t="s">
        <v>22</v>
      </c>
      <c r="E1024" s="6">
        <f>'質格差指数（労働）'!E1024</f>
        <v>5.7661015397514365E-2</v>
      </c>
      <c r="F1024" s="6">
        <f>'質格差指数（労働）'!F1024</f>
        <v>0.43991068594952598</v>
      </c>
      <c r="G1024" s="6">
        <f>'質格差指数（労働）'!G1024</f>
        <v>0.60810472463236498</v>
      </c>
      <c r="H1024" s="6">
        <f>'質格差指数（労働）'!H1024</f>
        <v>0.57599882788229195</v>
      </c>
      <c r="I1024" s="6">
        <f>'質格差指数（労働）'!I1024</f>
        <v>0.51267857648632398</v>
      </c>
    </row>
    <row r="1025" spans="1:16" x14ac:dyDescent="0.15">
      <c r="A1025" s="1">
        <v>45</v>
      </c>
      <c r="B1025" s="1" t="s">
        <v>333</v>
      </c>
      <c r="C1025" s="1">
        <v>10</v>
      </c>
      <c r="D1025" s="1" t="s">
        <v>23</v>
      </c>
      <c r="E1025" s="6">
        <f>'質格差指数（労働）'!E1025</f>
        <v>2.7982360645116174E-2</v>
      </c>
      <c r="F1025" s="6">
        <f>'質格差指数（労働）'!F1025</f>
        <v>5.1645092184314997E-2</v>
      </c>
      <c r="G1025" s="6">
        <f>'質格差指数（労働）'!G1025</f>
        <v>6.4458372510182202E-2</v>
      </c>
      <c r="H1025" s="6">
        <f>'質格差指数（労働）'!H1025</f>
        <v>0.100062992081233</v>
      </c>
      <c r="I1025" s="6">
        <f>'質格差指数（労働）'!I1025</f>
        <v>0.16456864667433099</v>
      </c>
    </row>
    <row r="1026" spans="1:16" x14ac:dyDescent="0.15">
      <c r="A1026" s="1">
        <v>45</v>
      </c>
      <c r="B1026" s="1" t="s">
        <v>333</v>
      </c>
      <c r="C1026" s="1">
        <v>11</v>
      </c>
      <c r="D1026" s="1" t="s">
        <v>24</v>
      </c>
      <c r="E1026" s="6">
        <f>'質格差指数（労働）'!E1026</f>
        <v>7.67649811176499E-2</v>
      </c>
      <c r="F1026" s="6">
        <f>'質格差指数（労働）'!F1026</f>
        <v>0.15950239698577701</v>
      </c>
      <c r="G1026" s="6">
        <f>'質格差指数（労働）'!G1026</f>
        <v>0.22450634176767301</v>
      </c>
      <c r="H1026" s="6">
        <f>'質格差指数（労働）'!H1026</f>
        <v>7.3141257663985201E-2</v>
      </c>
      <c r="I1026" s="6">
        <f>'質格差指数（労働）'!I1026</f>
        <v>3.2802500861385898E-2</v>
      </c>
    </row>
    <row r="1027" spans="1:16" x14ac:dyDescent="0.15">
      <c r="A1027" s="1">
        <v>45</v>
      </c>
      <c r="B1027" s="1" t="s">
        <v>333</v>
      </c>
      <c r="C1027" s="1">
        <v>12</v>
      </c>
      <c r="D1027" s="1" t="s">
        <v>25</v>
      </c>
      <c r="E1027" s="6">
        <f>'質格差指数（労働）'!E1027</f>
        <v>-2.2017235185361736E-2</v>
      </c>
      <c r="F1027" s="6">
        <f>'質格差指数（労働）'!F1027</f>
        <v>0.158509228771198</v>
      </c>
      <c r="G1027" s="6">
        <f>'質格差指数（労働）'!G1027</f>
        <v>4.32004707479441E-2</v>
      </c>
      <c r="H1027" s="6">
        <f>'質格差指数（労働）'!H1027</f>
        <v>1.58440461702519E-2</v>
      </c>
      <c r="I1027" s="6">
        <f>'質格差指数（労働）'!I1027</f>
        <v>3.95528218330728E-2</v>
      </c>
    </row>
    <row r="1028" spans="1:16" x14ac:dyDescent="0.15">
      <c r="A1028" s="1">
        <v>45</v>
      </c>
      <c r="B1028" s="1" t="s">
        <v>333</v>
      </c>
      <c r="C1028" s="1">
        <v>13</v>
      </c>
      <c r="D1028" s="1" t="s">
        <v>26</v>
      </c>
      <c r="E1028" s="6">
        <f>'質格差指数（労働）'!E1028</f>
        <v>-3.0490806516909601E-2</v>
      </c>
      <c r="F1028" s="6">
        <f>'質格差指数（労働）'!F1028</f>
        <v>0.207534240546701</v>
      </c>
      <c r="G1028" s="6">
        <f>'質格差指数（労働）'!G1028</f>
        <v>0.31431239476918499</v>
      </c>
      <c r="H1028" s="6">
        <f>'質格差指数（労働）'!H1028</f>
        <v>3.6758144849956501E-2</v>
      </c>
      <c r="I1028" s="6">
        <f>'質格差指数（労働）'!I1028</f>
        <v>0.14487972087395001</v>
      </c>
    </row>
    <row r="1029" spans="1:16" x14ac:dyDescent="0.15">
      <c r="A1029" s="1">
        <v>45</v>
      </c>
      <c r="B1029" s="1" t="s">
        <v>333</v>
      </c>
      <c r="C1029" s="1">
        <v>14</v>
      </c>
      <c r="D1029" s="1" t="s">
        <v>27</v>
      </c>
      <c r="E1029" s="6">
        <f>'質格差指数（労働）'!E1029</f>
        <v>-0.25284536133920088</v>
      </c>
      <c r="F1029" s="6">
        <f>'質格差指数（労働）'!F1029</f>
        <v>-0.176072855974725</v>
      </c>
      <c r="G1029" s="6">
        <f>'質格差指数（労働）'!G1029</f>
        <v>2.2787646284329301E-2</v>
      </c>
      <c r="H1029" s="6">
        <f>'質格差指数（労働）'!H1029</f>
        <v>7.0834642716142097E-3</v>
      </c>
      <c r="I1029" s="6">
        <f>'質格差指数（労働）'!I1029</f>
        <v>4.63959300392741E-2</v>
      </c>
    </row>
    <row r="1030" spans="1:16" x14ac:dyDescent="0.15">
      <c r="A1030" s="1">
        <v>45</v>
      </c>
      <c r="B1030" s="1" t="s">
        <v>333</v>
      </c>
      <c r="C1030" s="1">
        <v>15</v>
      </c>
      <c r="D1030" s="1" t="s">
        <v>28</v>
      </c>
      <c r="E1030" s="6">
        <f>'質格差指数（労働）'!E1030</f>
        <v>3.2419740264257091E-2</v>
      </c>
      <c r="F1030" s="6">
        <f>'質格差指数（労働）'!F1030</f>
        <v>2.8527274209086202E-2</v>
      </c>
      <c r="G1030" s="6">
        <f>'質格差指数（労働）'!G1030</f>
        <v>6.2670319742530498E-2</v>
      </c>
      <c r="H1030" s="6">
        <f>'質格差指数（労働）'!H1030</f>
        <v>3.5729506893414101E-2</v>
      </c>
      <c r="I1030" s="6">
        <f>'質格差指数（労働）'!I1030</f>
        <v>5.3315837732678797E-2</v>
      </c>
    </row>
    <row r="1031" spans="1:16" x14ac:dyDescent="0.15">
      <c r="A1031" s="1">
        <v>45</v>
      </c>
      <c r="B1031" s="1" t="s">
        <v>332</v>
      </c>
      <c r="C1031" s="1">
        <v>16</v>
      </c>
      <c r="D1031" s="1" t="s">
        <v>11</v>
      </c>
      <c r="E1031" s="6">
        <f>'質格差指数（労働）'!E1031</f>
        <v>1.7603355542471404E-3</v>
      </c>
      <c r="F1031" s="6">
        <f>'質格差指数（労働）'!F1031</f>
        <v>1.10817585092743E-3</v>
      </c>
      <c r="G1031" s="6">
        <f>'質格差指数（労働）'!G1031</f>
        <v>2.0193154587432E-2</v>
      </c>
      <c r="H1031" s="6">
        <f>'質格差指数（労働）'!H1031</f>
        <v>2.0943097434737601E-2</v>
      </c>
      <c r="I1031" s="6">
        <f>'質格差指数（労働）'!I1031</f>
        <v>2.9483124622731199E-2</v>
      </c>
    </row>
    <row r="1032" spans="1:16" x14ac:dyDescent="0.15">
      <c r="A1032" s="1">
        <v>45</v>
      </c>
      <c r="B1032" s="1" t="s">
        <v>332</v>
      </c>
      <c r="C1032" s="1">
        <v>17</v>
      </c>
      <c r="D1032" s="1" t="s">
        <v>12</v>
      </c>
      <c r="E1032" s="6">
        <f>'質格差指数（労働）'!E1032</f>
        <v>6.8246475894918765E-2</v>
      </c>
      <c r="F1032" s="6">
        <f>'質格差指数（労働）'!F1032</f>
        <v>0.13150516960072101</v>
      </c>
      <c r="G1032" s="6">
        <f>'質格差指数（労働）'!G1032</f>
        <v>0.107073754114981</v>
      </c>
      <c r="H1032" s="6">
        <f>'質格差指数（労働）'!H1032</f>
        <v>5.3830649993109998E-2</v>
      </c>
      <c r="I1032" s="6">
        <f>'質格差指数（労働）'!I1032</f>
        <v>7.5629777945817198E-2</v>
      </c>
    </row>
    <row r="1033" spans="1:16" x14ac:dyDescent="0.15">
      <c r="A1033" s="1">
        <v>45</v>
      </c>
      <c r="B1033" s="1" t="s">
        <v>332</v>
      </c>
      <c r="C1033" s="1">
        <v>18</v>
      </c>
      <c r="D1033" s="1" t="s">
        <v>13</v>
      </c>
      <c r="E1033" s="6">
        <f>'質格差指数（労働）'!E1033</f>
        <v>-3.99794222618442E-2</v>
      </c>
      <c r="F1033" s="6">
        <f>'質格差指数（労働）'!F1033</f>
        <v>-2.4826458217064098E-2</v>
      </c>
      <c r="G1033" s="6">
        <f>'質格差指数（労働）'!G1033</f>
        <v>-3.2505447649536598E-2</v>
      </c>
      <c r="H1033" s="6">
        <f>'質格差指数（労働）'!H1033</f>
        <v>-1.7894521447951998E-2</v>
      </c>
      <c r="I1033" s="6">
        <f>'質格差指数（労働）'!I1033</f>
        <v>-3.9689179153720798E-2</v>
      </c>
    </row>
    <row r="1034" spans="1:16" x14ac:dyDescent="0.15">
      <c r="A1034" s="1">
        <v>45</v>
      </c>
      <c r="B1034" s="1" t="s">
        <v>332</v>
      </c>
      <c r="C1034" s="1">
        <v>19</v>
      </c>
      <c r="D1034" s="1" t="s">
        <v>14</v>
      </c>
      <c r="E1034" s="6">
        <f>'質格差指数（労働）'!E1034</f>
        <v>6.7566387446729909E-2</v>
      </c>
      <c r="F1034" s="6">
        <f>'質格差指数（労働）'!F1034</f>
        <v>2.9230371623422201E-2</v>
      </c>
      <c r="G1034" s="6">
        <f>'質格差指数（労働）'!G1034</f>
        <v>1.0665499970365E-2</v>
      </c>
      <c r="H1034" s="6">
        <f>'質格差指数（労働）'!H1034</f>
        <v>1.22504434386381E-2</v>
      </c>
      <c r="I1034" s="6">
        <f>'質格差指数（労働）'!I1034</f>
        <v>4.8268611574462703E-2</v>
      </c>
    </row>
    <row r="1035" spans="1:16" x14ac:dyDescent="0.15">
      <c r="A1035" s="1">
        <v>45</v>
      </c>
      <c r="B1035" s="1" t="s">
        <v>332</v>
      </c>
      <c r="C1035" s="1">
        <v>20</v>
      </c>
      <c r="D1035" s="1" t="s">
        <v>15</v>
      </c>
      <c r="E1035" s="6">
        <f>'質格差指数（労働）'!E1035</f>
        <v>1.2441735928259673E-2</v>
      </c>
      <c r="F1035" s="6">
        <f>'質格差指数（労働）'!F1035</f>
        <v>-7.1673850757889304E-2</v>
      </c>
      <c r="G1035" s="6">
        <f>'質格差指数（労働）'!G1035</f>
        <v>1.9660104035878301E-2</v>
      </c>
      <c r="H1035" s="6">
        <f>'質格差指数（労働）'!H1035</f>
        <v>0.14687892523276999</v>
      </c>
      <c r="I1035" s="6">
        <f>'質格差指数（労働）'!I1035</f>
        <v>0.13409876621887901</v>
      </c>
    </row>
    <row r="1036" spans="1:16" x14ac:dyDescent="0.15">
      <c r="A1036" s="1">
        <v>45</v>
      </c>
      <c r="B1036" s="1" t="s">
        <v>332</v>
      </c>
      <c r="C1036" s="1">
        <v>21</v>
      </c>
      <c r="D1036" s="1" t="s">
        <v>16</v>
      </c>
      <c r="E1036" s="6">
        <f>'質格差指数（労働）'!E1036</f>
        <v>8.4406070164613003E-3</v>
      </c>
      <c r="F1036" s="6">
        <f>'質格差指数（労働）'!F1036</f>
        <v>2.2066272842392001E-2</v>
      </c>
      <c r="G1036" s="6">
        <f>'質格差指数（労働）'!G1036</f>
        <v>3.5990390459113501E-2</v>
      </c>
      <c r="H1036" s="6">
        <f>'質格差指数（労働）'!H1036</f>
        <v>3.4945352199847998E-2</v>
      </c>
      <c r="I1036" s="6">
        <f>'質格差指数（労働）'!I1036</f>
        <v>3.5492310259574202E-2</v>
      </c>
    </row>
    <row r="1037" spans="1:16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6">
        <f>'質格差指数（労働）'!E1037</f>
        <v>-1.3944406446165666E-2</v>
      </c>
      <c r="F1037" s="6">
        <f>'質格差指数（労働）'!F1037</f>
        <v>-1.189662366014E-2</v>
      </c>
      <c r="G1037" s="6">
        <f>'質格差指数（労働）'!G1037</f>
        <v>-1.5533012756267801E-2</v>
      </c>
      <c r="H1037" s="6">
        <f>'質格差指数（労働）'!H1037</f>
        <v>-1.7420193857288699E-2</v>
      </c>
      <c r="I1037" s="6">
        <f>'質格差指数（労働）'!I1037</f>
        <v>-3.3959097231563401E-2</v>
      </c>
    </row>
    <row r="1038" spans="1:16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6">
        <f>'質格差指数（労働）'!E1038</f>
        <v>1.1114726414085343E-2</v>
      </c>
      <c r="F1038" s="6">
        <f>'質格差指数（労働）'!F1038</f>
        <v>3.25515352910117E-2</v>
      </c>
      <c r="G1038" s="6">
        <f>'質格差指数（労働）'!G1038</f>
        <v>2.1211217981236801E-2</v>
      </c>
      <c r="H1038" s="6">
        <f>'質格差指数（労働）'!H1038</f>
        <v>-1.2531339128239101E-2</v>
      </c>
      <c r="I1038" s="6">
        <f>'質格差指数（労働）'!I1038</f>
        <v>4.48828586218752E-3</v>
      </c>
    </row>
    <row r="1039" spans="1:16" x14ac:dyDescent="0.15">
      <c r="A1039" s="1">
        <v>46</v>
      </c>
      <c r="B1039" s="1" t="s">
        <v>334</v>
      </c>
      <c r="C1039" s="1">
        <v>1</v>
      </c>
      <c r="D1039" s="1" t="s">
        <v>9</v>
      </c>
      <c r="E1039" s="6">
        <f>'質格差指数（労働）'!E1039</f>
        <v>3.3439959536124275E-3</v>
      </c>
      <c r="F1039" s="6">
        <f>'質格差指数（労働）'!F1039</f>
        <v>7.0844238628830394E-2</v>
      </c>
      <c r="G1039" s="6">
        <f>'質格差指数（労働）'!G1039</f>
        <v>0.15023771607462999</v>
      </c>
      <c r="H1039" s="6">
        <f>'質格差指数（労働）'!H1039</f>
        <v>0.170160372806402</v>
      </c>
      <c r="I1039" s="6">
        <f>'質格差指数（労働）'!I1039</f>
        <v>0.166673020208678</v>
      </c>
      <c r="K1039" s="6"/>
      <c r="L1039" s="3"/>
      <c r="M1039" s="3"/>
      <c r="N1039" s="3"/>
      <c r="O1039" s="6"/>
      <c r="P1039" s="3"/>
    </row>
    <row r="1040" spans="1:16" x14ac:dyDescent="0.15">
      <c r="A1040" s="1">
        <v>46</v>
      </c>
      <c r="B1040" s="1" t="s">
        <v>334</v>
      </c>
      <c r="C1040" s="1">
        <v>2</v>
      </c>
      <c r="D1040" s="1" t="s">
        <v>10</v>
      </c>
      <c r="E1040" s="6">
        <f>'質格差指数（労働）'!E1040</f>
        <v>7.1469583734345865E-2</v>
      </c>
      <c r="F1040" s="6">
        <f>'質格差指数（労働）'!F1040</f>
        <v>-6.80765715118829E-2</v>
      </c>
      <c r="G1040" s="6">
        <f>'質格差指数（労働）'!G1040</f>
        <v>-9.8189481165394096E-2</v>
      </c>
      <c r="H1040" s="6">
        <f>'質格差指数（労働）'!H1040</f>
        <v>-6.1952468651033502E-2</v>
      </c>
      <c r="I1040" s="6">
        <f>'質格差指数（労働）'!I1040</f>
        <v>-0.54630835142645495</v>
      </c>
      <c r="K1040" s="6"/>
      <c r="L1040" s="3"/>
      <c r="M1040" s="3"/>
      <c r="N1040" s="3"/>
      <c r="O1040" s="6"/>
      <c r="P1040" s="3"/>
    </row>
    <row r="1041" spans="1:16" x14ac:dyDescent="0.15">
      <c r="A1041" s="1">
        <v>46</v>
      </c>
      <c r="B1041" s="1" t="s">
        <v>335</v>
      </c>
      <c r="C1041" s="1">
        <v>3</v>
      </c>
      <c r="D1041" s="1" t="s">
        <v>17</v>
      </c>
      <c r="E1041" s="6">
        <f>'質格差指数（労働）'!E1041</f>
        <v>7.1789562285005132E-2</v>
      </c>
      <c r="F1041" s="6">
        <f>'質格差指数（労働）'!F1041</f>
        <v>3.9345640644605599E-2</v>
      </c>
      <c r="G1041" s="6">
        <f>'質格差指数（労働）'!G1041</f>
        <v>5.0979384542613103E-2</v>
      </c>
      <c r="H1041" s="6">
        <f>'質格差指数（労働）'!H1041</f>
        <v>6.3877196933121799E-2</v>
      </c>
      <c r="I1041" s="6">
        <f>'質格差指数（労働）'!I1041</f>
        <v>3.8655572027187501E-2</v>
      </c>
      <c r="K1041" s="6"/>
      <c r="L1041" s="3"/>
      <c r="M1041" s="3"/>
      <c r="N1041" s="3"/>
      <c r="O1041" s="6"/>
      <c r="P1041" s="3"/>
    </row>
    <row r="1042" spans="1:16" x14ac:dyDescent="0.15">
      <c r="A1042" s="1">
        <v>46</v>
      </c>
      <c r="B1042" s="1" t="s">
        <v>335</v>
      </c>
      <c r="C1042" s="1">
        <v>4</v>
      </c>
      <c r="D1042" s="1" t="s">
        <v>18</v>
      </c>
      <c r="E1042" s="6">
        <f>'質格差指数（労働）'!E1042</f>
        <v>-0.23244185255209368</v>
      </c>
      <c r="F1042" s="6">
        <f>'質格差指数（労働）'!F1042</f>
        <v>-0.11640906157750799</v>
      </c>
      <c r="G1042" s="6">
        <f>'質格差指数（労働）'!G1042</f>
        <v>-4.1023058858162598E-2</v>
      </c>
      <c r="H1042" s="6">
        <f>'質格差指数（労働）'!H1042</f>
        <v>4.9008853259364001E-2</v>
      </c>
      <c r="I1042" s="6">
        <f>'質格差指数（労働）'!I1042</f>
        <v>0.15147576534500201</v>
      </c>
      <c r="K1042" s="6"/>
      <c r="L1042" s="3"/>
      <c r="M1042" s="3"/>
      <c r="N1042" s="3"/>
      <c r="O1042" s="6"/>
      <c r="P1042" s="3"/>
    </row>
    <row r="1043" spans="1:16" x14ac:dyDescent="0.15">
      <c r="A1043" s="1">
        <v>46</v>
      </c>
      <c r="B1043" s="1" t="s">
        <v>335</v>
      </c>
      <c r="C1043" s="1">
        <v>5</v>
      </c>
      <c r="D1043" s="1" t="s">
        <v>19</v>
      </c>
      <c r="E1043" s="6">
        <f>'質格差指数（労働）'!E1043</f>
        <v>0.18265958745312941</v>
      </c>
      <c r="F1043" s="6">
        <f>'質格差指数（労働）'!F1043</f>
        <v>0.23144782494742799</v>
      </c>
      <c r="G1043" s="6">
        <f>'質格差指数（労働）'!G1043</f>
        <v>0.222510773766631</v>
      </c>
      <c r="H1043" s="6">
        <f>'質格差指数（労働）'!H1043</f>
        <v>0.42187363808345701</v>
      </c>
      <c r="I1043" s="6">
        <f>'質格差指数（労働）'!I1043</f>
        <v>0.50879383980792203</v>
      </c>
      <c r="K1043" s="6"/>
      <c r="L1043" s="3"/>
      <c r="M1043" s="3"/>
      <c r="N1043" s="3"/>
      <c r="O1043" s="6"/>
      <c r="P1043" s="3"/>
    </row>
    <row r="1044" spans="1:16" x14ac:dyDescent="0.15">
      <c r="A1044" s="1">
        <v>46</v>
      </c>
      <c r="B1044" s="1" t="s">
        <v>335</v>
      </c>
      <c r="C1044" s="1">
        <v>6</v>
      </c>
      <c r="D1044" s="1" t="s">
        <v>3</v>
      </c>
      <c r="E1044" s="6">
        <f>'質格差指数（労働）'!E1044</f>
        <v>0.16052043697931043</v>
      </c>
      <c r="F1044" s="6">
        <f>'質格差指数（労働）'!F1044</f>
        <v>8.4289939543031905E-2</v>
      </c>
      <c r="G1044" s="6">
        <f>'質格差指数（労働）'!G1044</f>
        <v>0.20174169810294501</v>
      </c>
      <c r="H1044" s="6">
        <f>'質格差指数（労働）'!H1044</f>
        <v>0.343424992736031</v>
      </c>
      <c r="I1044" s="6">
        <f>'質格差指数（労働）'!I1044</f>
        <v>0.18508538076963599</v>
      </c>
      <c r="K1044" s="6"/>
      <c r="L1044" s="3"/>
      <c r="M1044" s="3"/>
      <c r="N1044" s="3"/>
      <c r="O1044" s="6"/>
      <c r="P1044" s="3"/>
    </row>
    <row r="1045" spans="1:16" x14ac:dyDescent="0.15">
      <c r="A1045" s="1">
        <v>46</v>
      </c>
      <c r="B1045" s="1" t="s">
        <v>335</v>
      </c>
      <c r="C1045" s="1">
        <v>7</v>
      </c>
      <c r="D1045" s="1" t="s">
        <v>20</v>
      </c>
      <c r="E1045" s="6">
        <f>'質格差指数（労働）'!E1045</f>
        <v>0.85816949251889396</v>
      </c>
      <c r="F1045" s="6">
        <f>'質格差指数（労働）'!F1045</f>
        <v>0.71327763870442995</v>
      </c>
      <c r="G1045" s="6">
        <f>'質格差指数（労働）'!G1045</f>
        <v>0.25593734398478801</v>
      </c>
      <c r="H1045" s="6">
        <f>'質格差指数（労働）'!H1045</f>
        <v>9.2214571842809595E-2</v>
      </c>
      <c r="I1045" s="6">
        <f>'質格差指数（労働）'!I1045</f>
        <v>7.1896727400018401E-2</v>
      </c>
      <c r="K1045" s="6"/>
      <c r="L1045" s="3"/>
      <c r="M1045" s="3"/>
      <c r="N1045" s="3"/>
      <c r="O1045" s="6"/>
      <c r="P1045" s="3"/>
    </row>
    <row r="1046" spans="1:16" x14ac:dyDescent="0.15">
      <c r="A1046" s="1">
        <v>46</v>
      </c>
      <c r="B1046" s="1" t="s">
        <v>335</v>
      </c>
      <c r="C1046" s="1">
        <v>8</v>
      </c>
      <c r="D1046" s="1" t="s">
        <v>21</v>
      </c>
      <c r="E1046" s="6">
        <f>'質格差指数（労働）'!E1046</f>
        <v>-7.4755805135525988E-3</v>
      </c>
      <c r="F1046" s="6">
        <f>'質格差指数（労働）'!F1046</f>
        <v>3.4771241322995102E-3</v>
      </c>
      <c r="G1046" s="6">
        <f>'質格差指数（労働）'!G1046</f>
        <v>-7.2194256037977399E-3</v>
      </c>
      <c r="H1046" s="6">
        <f>'質格差指数（労働）'!H1046</f>
        <v>5.4700784361493303E-2</v>
      </c>
      <c r="I1046" s="6">
        <f>'質格差指数（労働）'!I1046</f>
        <v>7.6115643232596397E-2</v>
      </c>
      <c r="K1046" s="6"/>
      <c r="L1046" s="3"/>
      <c r="M1046" s="3"/>
      <c r="N1046" s="3"/>
      <c r="O1046" s="6"/>
      <c r="P1046" s="3"/>
    </row>
    <row r="1047" spans="1:16" x14ac:dyDescent="0.15">
      <c r="A1047" s="1">
        <v>46</v>
      </c>
      <c r="B1047" s="1" t="s">
        <v>335</v>
      </c>
      <c r="C1047" s="1">
        <v>9</v>
      </c>
      <c r="D1047" s="1" t="s">
        <v>22</v>
      </c>
      <c r="E1047" s="6">
        <f>'質格差指数（労働）'!E1047</f>
        <v>0.1812610339385734</v>
      </c>
      <c r="F1047" s="6">
        <f>'質格差指数（労働）'!F1047</f>
        <v>0.90460289427222396</v>
      </c>
      <c r="G1047" s="6">
        <f>'質格差指数（労働）'!G1047</f>
        <v>0.39782473576236899</v>
      </c>
      <c r="H1047" s="6">
        <f>'質格差指数（労働）'!H1047</f>
        <v>1.4729150878498201</v>
      </c>
      <c r="I1047" s="6">
        <f>'質格差指数（労働）'!I1047</f>
        <v>0.69073501797810799</v>
      </c>
      <c r="K1047" s="6"/>
      <c r="L1047" s="3"/>
      <c r="M1047" s="3"/>
      <c r="N1047" s="3"/>
      <c r="O1047" s="6"/>
      <c r="P1047" s="3"/>
    </row>
    <row r="1048" spans="1:16" x14ac:dyDescent="0.15">
      <c r="A1048" s="1">
        <v>46</v>
      </c>
      <c r="B1048" s="1" t="s">
        <v>336</v>
      </c>
      <c r="C1048" s="1">
        <v>10</v>
      </c>
      <c r="D1048" s="1" t="s">
        <v>23</v>
      </c>
      <c r="E1048" s="6">
        <f>'質格差指数（労働）'!E1048</f>
        <v>3.468848569017631E-2</v>
      </c>
      <c r="F1048" s="6">
        <f>'質格差指数（労働）'!F1048</f>
        <v>7.05830169226285E-2</v>
      </c>
      <c r="G1048" s="6">
        <f>'質格差指数（労働）'!G1048</f>
        <v>8.2651515506722895E-2</v>
      </c>
      <c r="H1048" s="6">
        <f>'質格差指数（労働）'!H1048</f>
        <v>8.1240170032114797E-2</v>
      </c>
      <c r="I1048" s="6">
        <f>'質格差指数（労働）'!I1048</f>
        <v>0.15880466889313599</v>
      </c>
      <c r="K1048" s="6"/>
      <c r="L1048" s="3"/>
      <c r="M1048" s="3"/>
      <c r="N1048" s="3"/>
      <c r="O1048" s="6"/>
      <c r="P1048" s="3"/>
    </row>
    <row r="1049" spans="1:16" x14ac:dyDescent="0.15">
      <c r="A1049" s="1">
        <v>46</v>
      </c>
      <c r="B1049" s="1" t="s">
        <v>335</v>
      </c>
      <c r="C1049" s="1">
        <v>11</v>
      </c>
      <c r="D1049" s="1" t="s">
        <v>24</v>
      </c>
      <c r="E1049" s="6">
        <f>'質格差指数（労働）'!E1049</f>
        <v>5.5276962929029491E-2</v>
      </c>
      <c r="F1049" s="6">
        <f>'質格差指数（労働）'!F1049</f>
        <v>0.23876344269302199</v>
      </c>
      <c r="G1049" s="6">
        <f>'質格差指数（労働）'!G1049</f>
        <v>0.17703186772885299</v>
      </c>
      <c r="H1049" s="6">
        <f>'質格差指数（労働）'!H1049</f>
        <v>4.8657780925591899E-2</v>
      </c>
      <c r="I1049" s="6">
        <f>'質格差指数（労働）'!I1049</f>
        <v>0.116211017423981</v>
      </c>
      <c r="K1049" s="6"/>
      <c r="L1049" s="3"/>
      <c r="M1049" s="3"/>
      <c r="N1049" s="3"/>
      <c r="O1049" s="6"/>
      <c r="P1049" s="3"/>
    </row>
    <row r="1050" spans="1:16" x14ac:dyDescent="0.15">
      <c r="A1050" s="1">
        <v>46</v>
      </c>
      <c r="B1050" s="1" t="s">
        <v>335</v>
      </c>
      <c r="C1050" s="1">
        <v>12</v>
      </c>
      <c r="D1050" s="1" t="s">
        <v>25</v>
      </c>
      <c r="E1050" s="6">
        <f>'質格差指数（労働）'!E1050</f>
        <v>-1.8536483488209139E-2</v>
      </c>
      <c r="F1050" s="6">
        <f>'質格差指数（労働）'!F1050</f>
        <v>2.5551771485587401E-2</v>
      </c>
      <c r="G1050" s="6">
        <f>'質格差指数（労働）'!G1050</f>
        <v>2.57986782476941E-2</v>
      </c>
      <c r="H1050" s="6">
        <f>'質格差指数（労働）'!H1050</f>
        <v>2.1559877680558601E-2</v>
      </c>
      <c r="I1050" s="6">
        <f>'質格差指数（労働）'!I1050</f>
        <v>1.9882044235968101E-2</v>
      </c>
      <c r="K1050" s="6"/>
      <c r="L1050" s="3"/>
      <c r="M1050" s="3"/>
      <c r="N1050" s="3"/>
      <c r="O1050" s="6"/>
      <c r="P1050" s="3"/>
    </row>
    <row r="1051" spans="1:16" x14ac:dyDescent="0.15">
      <c r="A1051" s="1">
        <v>46</v>
      </c>
      <c r="B1051" s="1" t="s">
        <v>336</v>
      </c>
      <c r="C1051" s="1">
        <v>13</v>
      </c>
      <c r="D1051" s="1" t="s">
        <v>26</v>
      </c>
      <c r="E1051" s="6">
        <f>'質格差指数（労働）'!E1051</f>
        <v>0.12883499351560143</v>
      </c>
      <c r="F1051" s="6">
        <f>'質格差指数（労働）'!F1051</f>
        <v>0.243815886140474</v>
      </c>
      <c r="G1051" s="6">
        <f>'質格差指数（労働）'!G1051</f>
        <v>0.14305336830236801</v>
      </c>
      <c r="H1051" s="6">
        <f>'質格差指数（労働）'!H1051</f>
        <v>0.248719850627073</v>
      </c>
      <c r="I1051" s="6">
        <f>'質格差指数（労働）'!I1051</f>
        <v>0.32160272993778599</v>
      </c>
      <c r="K1051" s="6"/>
      <c r="L1051" s="3"/>
      <c r="M1051" s="3"/>
      <c r="N1051" s="3"/>
      <c r="O1051" s="6"/>
      <c r="P1051" s="3"/>
    </row>
    <row r="1052" spans="1:16" x14ac:dyDescent="0.15">
      <c r="A1052" s="1">
        <v>46</v>
      </c>
      <c r="B1052" s="1" t="s">
        <v>336</v>
      </c>
      <c r="C1052" s="1">
        <v>14</v>
      </c>
      <c r="D1052" s="1" t="s">
        <v>27</v>
      </c>
      <c r="E1052" s="6">
        <f>'質格差指数（労働）'!E1052</f>
        <v>-0.33266736064943703</v>
      </c>
      <c r="F1052" s="6">
        <f>'質格差指数（労働）'!F1052</f>
        <v>0.423214015786124</v>
      </c>
      <c r="G1052" s="6">
        <f>'質格差指数（労働）'!G1052</f>
        <v>0.67734805230635398</v>
      </c>
      <c r="H1052" s="6">
        <f>'質格差指数（労働）'!H1052</f>
        <v>0.307865752217236</v>
      </c>
      <c r="I1052" s="6">
        <f>'質格差指数（労働）'!I1052</f>
        <v>0.37485395514235598</v>
      </c>
      <c r="K1052" s="6"/>
      <c r="L1052" s="3"/>
      <c r="M1052" s="3"/>
      <c r="N1052" s="3"/>
      <c r="O1052" s="6"/>
      <c r="P1052" s="3"/>
    </row>
    <row r="1053" spans="1:16" x14ac:dyDescent="0.15">
      <c r="A1053" s="1">
        <v>46</v>
      </c>
      <c r="B1053" s="1" t="s">
        <v>336</v>
      </c>
      <c r="C1053" s="1">
        <v>15</v>
      </c>
      <c r="D1053" s="1" t="s">
        <v>28</v>
      </c>
      <c r="E1053" s="6">
        <f>'質格差指数（労働）'!E1053</f>
        <v>8.0750164671803182E-2</v>
      </c>
      <c r="F1053" s="6">
        <f>'質格差指数（労働）'!F1053</f>
        <v>3.0471552595194899E-2</v>
      </c>
      <c r="G1053" s="6">
        <f>'質格差指数（労働）'!G1053</f>
        <v>1.45981152798657E-2</v>
      </c>
      <c r="H1053" s="6">
        <f>'質格差指数（労働）'!H1053</f>
        <v>2.3915451104317399E-2</v>
      </c>
      <c r="I1053" s="6">
        <f>'質格差指数（労働）'!I1053</f>
        <v>0.105454290173625</v>
      </c>
      <c r="K1053" s="6"/>
      <c r="L1053" s="3"/>
      <c r="M1053" s="3"/>
      <c r="N1053" s="3"/>
      <c r="O1053" s="6"/>
      <c r="P1053" s="3"/>
    </row>
    <row r="1054" spans="1:16" x14ac:dyDescent="0.15">
      <c r="A1054" s="1">
        <v>46</v>
      </c>
      <c r="B1054" s="1" t="s">
        <v>334</v>
      </c>
      <c r="C1054" s="1">
        <v>16</v>
      </c>
      <c r="D1054" s="1" t="s">
        <v>11</v>
      </c>
      <c r="E1054" s="6">
        <f>'質格差指数（労働）'!E1054</f>
        <v>3.7746688646626669E-2</v>
      </c>
      <c r="F1054" s="6">
        <f>'質格差指数（労働）'!F1054</f>
        <v>1.99345254504351E-2</v>
      </c>
      <c r="G1054" s="6">
        <f>'質格差指数（労働）'!G1054</f>
        <v>3.5294102818008398E-2</v>
      </c>
      <c r="H1054" s="6">
        <f>'質格差指数（労働）'!H1054</f>
        <v>5.0274698351627997E-2</v>
      </c>
      <c r="I1054" s="6">
        <f>'質格差指数（労働）'!I1054</f>
        <v>4.5345796382505202E-2</v>
      </c>
      <c r="K1054" s="6"/>
      <c r="L1054" s="3"/>
      <c r="M1054" s="3"/>
      <c r="N1054" s="3"/>
      <c r="O1054" s="6"/>
      <c r="P1054" s="3"/>
    </row>
    <row r="1055" spans="1:16" x14ac:dyDescent="0.15">
      <c r="A1055" s="1">
        <v>46</v>
      </c>
      <c r="B1055" s="1" t="s">
        <v>334</v>
      </c>
      <c r="C1055" s="1">
        <v>17</v>
      </c>
      <c r="D1055" s="1" t="s">
        <v>12</v>
      </c>
      <c r="E1055" s="6">
        <f>'質格差指数（労働）'!E1055</f>
        <v>4.0048048219342297E-2</v>
      </c>
      <c r="F1055" s="6">
        <f>'質格差指数（労働）'!F1055</f>
        <v>8.5756315766548297E-2</v>
      </c>
      <c r="G1055" s="6">
        <f>'質格差指数（労働）'!G1055</f>
        <v>1.2841127712487001E-2</v>
      </c>
      <c r="H1055" s="6">
        <f>'質格差指数（労働）'!H1055</f>
        <v>4.9032479027925797E-2</v>
      </c>
      <c r="I1055" s="6">
        <f>'質格差指数（労働）'!I1055</f>
        <v>4.2727953587193897E-2</v>
      </c>
      <c r="K1055" s="6"/>
      <c r="L1055" s="3"/>
      <c r="M1055" s="3"/>
      <c r="N1055" s="3"/>
      <c r="O1055" s="6"/>
      <c r="P1055" s="3"/>
    </row>
    <row r="1056" spans="1:16" x14ac:dyDescent="0.15">
      <c r="A1056" s="1">
        <v>46</v>
      </c>
      <c r="B1056" s="1" t="s">
        <v>334</v>
      </c>
      <c r="C1056" s="1">
        <v>18</v>
      </c>
      <c r="D1056" s="1" t="s">
        <v>13</v>
      </c>
      <c r="E1056" s="6">
        <f>'質格差指数（労働）'!E1056</f>
        <v>-7.2945589005594409E-3</v>
      </c>
      <c r="F1056" s="6">
        <f>'質格差指数（労働）'!F1056</f>
        <v>-2.4529688342764901E-2</v>
      </c>
      <c r="G1056" s="6">
        <f>'質格差指数（労働）'!G1056</f>
        <v>-2.1654015109402999E-2</v>
      </c>
      <c r="H1056" s="6">
        <f>'質格差指数（労働）'!H1056</f>
        <v>-2.01280972507711E-4</v>
      </c>
      <c r="I1056" s="6">
        <f>'質格差指数（労働）'!I1056</f>
        <v>-1.0603754697708001E-2</v>
      </c>
      <c r="K1056" s="6"/>
      <c r="L1056" s="3"/>
      <c r="M1056" s="3"/>
      <c r="N1056" s="3"/>
      <c r="O1056" s="6"/>
      <c r="P1056" s="3"/>
    </row>
    <row r="1057" spans="1:16" x14ac:dyDescent="0.15">
      <c r="A1057" s="1">
        <v>46</v>
      </c>
      <c r="B1057" s="1" t="s">
        <v>337</v>
      </c>
      <c r="C1057" s="1">
        <v>19</v>
      </c>
      <c r="D1057" s="1" t="s">
        <v>14</v>
      </c>
      <c r="E1057" s="6">
        <f>'質格差指数（労働）'!E1057</f>
        <v>4.4648490438545928E-2</v>
      </c>
      <c r="F1057" s="6">
        <f>'質格差指数（労働）'!F1057</f>
        <v>3.97296537852296E-2</v>
      </c>
      <c r="G1057" s="6">
        <f>'質格差指数（労働）'!G1057</f>
        <v>1.7549612618039601E-2</v>
      </c>
      <c r="H1057" s="6">
        <f>'質格差指数（労働）'!H1057</f>
        <v>-1.13821166204376E-2</v>
      </c>
      <c r="I1057" s="6">
        <f>'質格差指数（労働）'!I1057</f>
        <v>5.3337197950293298E-2</v>
      </c>
      <c r="K1057" s="6"/>
      <c r="L1057" s="3"/>
      <c r="M1057" s="3"/>
      <c r="N1057" s="3"/>
      <c r="O1057" s="6"/>
      <c r="P1057" s="3"/>
    </row>
    <row r="1058" spans="1:16" x14ac:dyDescent="0.15">
      <c r="A1058" s="1">
        <v>46</v>
      </c>
      <c r="B1058" s="1" t="s">
        <v>337</v>
      </c>
      <c r="C1058" s="1">
        <v>20</v>
      </c>
      <c r="D1058" s="1" t="s">
        <v>15</v>
      </c>
      <c r="E1058" s="6">
        <f>'質格差指数（労働）'!E1058</f>
        <v>-3.0167233619416291E-2</v>
      </c>
      <c r="F1058" s="6">
        <f>'質格差指数（労働）'!F1058</f>
        <v>-0.118295139778896</v>
      </c>
      <c r="G1058" s="6">
        <f>'質格差指数（労働）'!G1058</f>
        <v>-6.5853789659606199E-3</v>
      </c>
      <c r="H1058" s="6">
        <f>'質格差指数（労働）'!H1058</f>
        <v>9.9907654462574297E-2</v>
      </c>
      <c r="I1058" s="6">
        <f>'質格差指数（労働）'!I1058</f>
        <v>-8.0026600459317497E-3</v>
      </c>
      <c r="K1058" s="6"/>
      <c r="L1058" s="3"/>
      <c r="M1058" s="3"/>
      <c r="N1058" s="3"/>
      <c r="O1058" s="6"/>
      <c r="P1058" s="3"/>
    </row>
    <row r="1059" spans="1:16" x14ac:dyDescent="0.15">
      <c r="A1059" s="1">
        <v>46</v>
      </c>
      <c r="B1059" s="1" t="s">
        <v>337</v>
      </c>
      <c r="C1059" s="1">
        <v>21</v>
      </c>
      <c r="D1059" s="1" t="s">
        <v>16</v>
      </c>
      <c r="E1059" s="6">
        <f>'質格差指数（労働）'!E1059</f>
        <v>4.9038363014712011E-2</v>
      </c>
      <c r="F1059" s="6">
        <f>'質格差指数（労働）'!F1059</f>
        <v>2.6896013130980799E-2</v>
      </c>
      <c r="G1059" s="6">
        <f>'質格差指数（労働）'!G1059</f>
        <v>3.3767424370949199E-2</v>
      </c>
      <c r="H1059" s="6">
        <f>'質格差指数（労働）'!H1059</f>
        <v>5.6690262878603001E-2</v>
      </c>
      <c r="I1059" s="6">
        <f>'質格差指数（労働）'!I1059</f>
        <v>4.6326370685436602E-2</v>
      </c>
      <c r="K1059" s="6"/>
      <c r="L1059" s="3"/>
      <c r="M1059" s="3"/>
      <c r="N1059" s="3"/>
      <c r="O1059" s="6"/>
      <c r="P1059" s="3"/>
    </row>
    <row r="1060" spans="1:16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6">
        <f>'質格差指数（労働）'!E1060</f>
        <v>4.166546814706884E-2</v>
      </c>
      <c r="F1060" s="6">
        <f>'質格差指数（労働）'!F1060</f>
        <v>2.0020693669613801E-2</v>
      </c>
      <c r="G1060" s="6">
        <f>'質格差指数（労働）'!G1060</f>
        <v>1.6772415966683701E-2</v>
      </c>
      <c r="H1060" s="6">
        <f>'質格差指数（労働）'!H1060</f>
        <v>3.3613442896640402E-3</v>
      </c>
      <c r="I1060" s="6">
        <f>'質格差指数（労働）'!I1060</f>
        <v>-1.2473034622009001E-2</v>
      </c>
      <c r="K1060" s="6"/>
      <c r="L1060" s="3"/>
      <c r="M1060" s="3"/>
      <c r="N1060" s="3"/>
      <c r="O1060" s="6"/>
      <c r="P1060" s="3"/>
    </row>
    <row r="1061" spans="1:16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6">
        <f>'質格差指数（労働）'!E1061</f>
        <v>2.0058402143684283E-2</v>
      </c>
      <c r="F1061" s="6">
        <f>'質格差指数（労働）'!F1061</f>
        <v>2.75895929009683E-2</v>
      </c>
      <c r="G1061" s="6">
        <f>'質格差指数（労働）'!G1061</f>
        <v>1.7096383466618001E-2</v>
      </c>
      <c r="H1061" s="6">
        <f>'質格差指数（労働）'!H1061</f>
        <v>-2.2199153894718701E-2</v>
      </c>
      <c r="I1061" s="6">
        <f>'質格差指数（労働）'!I1061</f>
        <v>2.61174130670762E-4</v>
      </c>
      <c r="K1061" s="6"/>
      <c r="L1061" s="3"/>
      <c r="M1061" s="3"/>
      <c r="N1061" s="3"/>
      <c r="O1061" s="6"/>
      <c r="P1061" s="3"/>
    </row>
    <row r="1062" spans="1:16" x14ac:dyDescent="0.15">
      <c r="A1062" s="1">
        <v>47</v>
      </c>
      <c r="B1062" s="1" t="s">
        <v>338</v>
      </c>
      <c r="C1062" s="1">
        <v>1</v>
      </c>
      <c r="D1062" s="1" t="s">
        <v>9</v>
      </c>
      <c r="E1062" s="6"/>
      <c r="F1062" s="6">
        <f>'質格差指数（労働）'!F1062</f>
        <v>7.4564474070529199E-2</v>
      </c>
      <c r="G1062" s="6">
        <f>'質格差指数（労働）'!G1062</f>
        <v>0.115297347348229</v>
      </c>
      <c r="H1062" s="6">
        <f>'質格差指数（労働）'!H1062</f>
        <v>0.212409684138858</v>
      </c>
      <c r="I1062" s="6">
        <f>'質格差指数（労働）'!I1062</f>
        <v>0.11304466242324</v>
      </c>
      <c r="K1062" s="6"/>
      <c r="L1062" s="3"/>
      <c r="M1062" s="3"/>
      <c r="N1062" s="3"/>
      <c r="O1062" s="6"/>
      <c r="P1062" s="3"/>
    </row>
    <row r="1063" spans="1:16" x14ac:dyDescent="0.15">
      <c r="A1063" s="1">
        <v>47</v>
      </c>
      <c r="B1063" s="1" t="s">
        <v>339</v>
      </c>
      <c r="C1063" s="1">
        <v>2</v>
      </c>
      <c r="D1063" s="1" t="s">
        <v>10</v>
      </c>
      <c r="E1063" s="6"/>
      <c r="F1063" s="6">
        <f>'質格差指数（労働）'!F1063</f>
        <v>0.27664492431597199</v>
      </c>
      <c r="G1063" s="6">
        <f>'質格差指数（労働）'!G1063</f>
        <v>0.376204059107552</v>
      </c>
      <c r="H1063" s="6">
        <f>'質格差指数（労働）'!H1063</f>
        <v>0.238260075217131</v>
      </c>
      <c r="I1063" s="6">
        <f>'質格差指数（労働）'!I1063</f>
        <v>-9.5743040835649194E-3</v>
      </c>
      <c r="K1063" s="6"/>
      <c r="L1063" s="3"/>
      <c r="M1063" s="3"/>
      <c r="N1063" s="3"/>
      <c r="O1063" s="6"/>
      <c r="P1063" s="3"/>
    </row>
    <row r="1064" spans="1:16" x14ac:dyDescent="0.15">
      <c r="A1064" s="1">
        <v>47</v>
      </c>
      <c r="B1064" s="1" t="s">
        <v>340</v>
      </c>
      <c r="C1064" s="1">
        <v>3</v>
      </c>
      <c r="D1064" s="1" t="s">
        <v>17</v>
      </c>
      <c r="E1064" s="6"/>
      <c r="F1064" s="6">
        <f>'質格差指数（労働）'!F1064</f>
        <v>0.14295026113671599</v>
      </c>
      <c r="G1064" s="6">
        <f>'質格差指数（労働）'!G1064</f>
        <v>0.16256168497055201</v>
      </c>
      <c r="H1064" s="6">
        <f>'質格差指数（労働）'!H1064</f>
        <v>0.102486336461437</v>
      </c>
      <c r="I1064" s="6">
        <f>'質格差指数（労働）'!I1064</f>
        <v>9.5288039994374699E-2</v>
      </c>
      <c r="K1064" s="6"/>
      <c r="L1064" s="3"/>
      <c r="M1064" s="3"/>
      <c r="N1064" s="3"/>
      <c r="O1064" s="6"/>
      <c r="P1064" s="3"/>
    </row>
    <row r="1065" spans="1:16" x14ac:dyDescent="0.15">
      <c r="A1065" s="1">
        <v>47</v>
      </c>
      <c r="B1065" s="1" t="s">
        <v>341</v>
      </c>
      <c r="C1065" s="1">
        <v>4</v>
      </c>
      <c r="D1065" s="1" t="s">
        <v>18</v>
      </c>
      <c r="E1065" s="6"/>
      <c r="F1065" s="6">
        <f>'質格差指数（労働）'!F1065</f>
        <v>0.40446930786826102</v>
      </c>
      <c r="G1065" s="6">
        <f>'質格差指数（労働）'!G1065</f>
        <v>0.41693475355322801</v>
      </c>
      <c r="H1065" s="6">
        <f>'質格差指数（労働）'!H1065</f>
        <v>0.55223813466252702</v>
      </c>
      <c r="I1065" s="6">
        <f>'質格差指数（労働）'!I1065</f>
        <v>0.69077292693788295</v>
      </c>
      <c r="K1065" s="6"/>
      <c r="L1065" s="3"/>
      <c r="M1065" s="3"/>
      <c r="N1065" s="3"/>
      <c r="O1065" s="6"/>
      <c r="P1065" s="3"/>
    </row>
    <row r="1066" spans="1:16" x14ac:dyDescent="0.15">
      <c r="A1066" s="1">
        <v>47</v>
      </c>
      <c r="B1066" s="1" t="s">
        <v>340</v>
      </c>
      <c r="C1066" s="1">
        <v>5</v>
      </c>
      <c r="D1066" s="1" t="s">
        <v>19</v>
      </c>
      <c r="E1066" s="6"/>
      <c r="F1066" s="6">
        <f>'質格差指数（労働）'!F1066</f>
        <v>0.60720112453099895</v>
      </c>
      <c r="G1066" s="6">
        <f>'質格差指数（労働）'!G1066</f>
        <v>0.96893112312307395</v>
      </c>
      <c r="H1066" s="6">
        <f>'質格差指数（労働）'!H1066</f>
        <v>1.1015900049842799</v>
      </c>
      <c r="I1066" s="6">
        <f>'質格差指数（労働）'!I1066</f>
        <v>0.81711120849116803</v>
      </c>
      <c r="K1066" s="6"/>
      <c r="L1066" s="3"/>
      <c r="M1066" s="3"/>
      <c r="N1066" s="3"/>
      <c r="O1066" s="6"/>
      <c r="P1066" s="3"/>
    </row>
    <row r="1067" spans="1:16" x14ac:dyDescent="0.15">
      <c r="A1067" s="1">
        <v>47</v>
      </c>
      <c r="B1067" s="1" t="s">
        <v>340</v>
      </c>
      <c r="C1067" s="1">
        <v>6</v>
      </c>
      <c r="D1067" s="1" t="s">
        <v>3</v>
      </c>
      <c r="E1067" s="6"/>
      <c r="F1067" s="6">
        <f>'質格差指数（労働）'!F1067</f>
        <v>0.45679763956563102</v>
      </c>
      <c r="G1067" s="6">
        <f>'質格差指数（労働）'!G1067</f>
        <v>0.32841788610545603</v>
      </c>
      <c r="H1067" s="6">
        <f>'質格差指数（労働）'!H1067</f>
        <v>0.28895972726570202</v>
      </c>
      <c r="I1067" s="6">
        <f>'質格差指数（労働）'!I1067</f>
        <v>0.308340596262764</v>
      </c>
      <c r="K1067" s="6"/>
      <c r="L1067" s="3"/>
      <c r="M1067" s="3"/>
      <c r="N1067" s="3"/>
      <c r="O1067" s="6"/>
      <c r="P1067" s="3"/>
    </row>
    <row r="1068" spans="1:16" x14ac:dyDescent="0.15">
      <c r="A1068" s="1">
        <v>47</v>
      </c>
      <c r="B1068" s="1" t="s">
        <v>342</v>
      </c>
      <c r="C1068" s="1">
        <v>7</v>
      </c>
      <c r="D1068" s="1" t="s">
        <v>20</v>
      </c>
      <c r="E1068" s="6"/>
      <c r="F1068" s="6">
        <f>'質格差指数（労働）'!F1068</f>
        <v>-1.03950110429135</v>
      </c>
      <c r="G1068" s="6">
        <f>'質格差指数（労働）'!G1068</f>
        <v>-0.78659958882893399</v>
      </c>
      <c r="H1068" s="6">
        <f>'質格差指数（労働）'!H1068</f>
        <v>-0.78056682206234296</v>
      </c>
      <c r="I1068" s="6">
        <f>'質格差指数（労働）'!I1068</f>
        <v>-0.42291270323897301</v>
      </c>
      <c r="K1068" s="6"/>
      <c r="L1068" s="3"/>
      <c r="M1068" s="3"/>
      <c r="N1068" s="3"/>
      <c r="O1068" s="6"/>
      <c r="P1068" s="3"/>
    </row>
    <row r="1069" spans="1:16" x14ac:dyDescent="0.15">
      <c r="A1069" s="1">
        <v>47</v>
      </c>
      <c r="B1069" s="1" t="s">
        <v>340</v>
      </c>
      <c r="C1069" s="1">
        <v>8</v>
      </c>
      <c r="D1069" s="1" t="s">
        <v>21</v>
      </c>
      <c r="E1069" s="6"/>
      <c r="F1069" s="6">
        <f>'質格差指数（労働）'!F1069</f>
        <v>9.1646152234242703E-2</v>
      </c>
      <c r="G1069" s="6">
        <f>'質格差指数（労働）'!G1069</f>
        <v>9.6019415549804796E-2</v>
      </c>
      <c r="H1069" s="6">
        <f>'質格差指数（労働）'!H1069</f>
        <v>0.114169576621706</v>
      </c>
      <c r="I1069" s="6">
        <f>'質格差指数（労働）'!I1069</f>
        <v>-8.6949202224376205E-3</v>
      </c>
      <c r="K1069" s="6"/>
      <c r="L1069" s="3"/>
      <c r="M1069" s="3"/>
      <c r="N1069" s="3"/>
      <c r="O1069" s="6"/>
      <c r="P1069" s="3"/>
    </row>
    <row r="1070" spans="1:16" x14ac:dyDescent="0.15">
      <c r="A1070" s="1">
        <v>47</v>
      </c>
      <c r="B1070" s="1" t="s">
        <v>340</v>
      </c>
      <c r="C1070" s="1">
        <v>9</v>
      </c>
      <c r="D1070" s="1" t="s">
        <v>22</v>
      </c>
      <c r="E1070" s="6"/>
      <c r="F1070" s="6">
        <f>'質格差指数（労働）'!F1070</f>
        <v>0.55405317141633104</v>
      </c>
      <c r="G1070" s="6">
        <f>'質格差指数（労働）'!G1070</f>
        <v>0.64816469398934295</v>
      </c>
      <c r="H1070" s="6">
        <f>'質格差指数（労働）'!H1070</f>
        <v>1.06264517891893</v>
      </c>
      <c r="I1070" s="6">
        <f>'質格差指数（労働）'!I1070</f>
        <v>0.57569447046059896</v>
      </c>
      <c r="K1070" s="6"/>
      <c r="L1070" s="3"/>
      <c r="M1070" s="3"/>
      <c r="N1070" s="3"/>
      <c r="O1070" s="6"/>
      <c r="P1070" s="3"/>
    </row>
    <row r="1071" spans="1:16" x14ac:dyDescent="0.15">
      <c r="A1071" s="1">
        <v>47</v>
      </c>
      <c r="B1071" s="1" t="s">
        <v>340</v>
      </c>
      <c r="C1071" s="1">
        <v>10</v>
      </c>
      <c r="D1071" s="1" t="s">
        <v>23</v>
      </c>
      <c r="E1071" s="6"/>
      <c r="F1071" s="6">
        <f>'質格差指数（労働）'!F1071</f>
        <v>7.9378082136531997E-2</v>
      </c>
      <c r="G1071" s="6">
        <f>'質格差指数（労働）'!G1071</f>
        <v>9.8348319532883102E-2</v>
      </c>
      <c r="H1071" s="6">
        <f>'質格差指数（労働）'!H1071</f>
        <v>6.3539871202771006E-2</v>
      </c>
      <c r="I1071" s="6">
        <f>'質格差指数（労働）'!I1071</f>
        <v>0.107989805944433</v>
      </c>
      <c r="K1071" s="6"/>
      <c r="L1071" s="3"/>
      <c r="M1071" s="3"/>
      <c r="N1071" s="3"/>
      <c r="O1071" s="6"/>
      <c r="P1071" s="3"/>
    </row>
    <row r="1072" spans="1:16" x14ac:dyDescent="0.15">
      <c r="A1072" s="1">
        <v>47</v>
      </c>
      <c r="B1072" s="1" t="s">
        <v>340</v>
      </c>
      <c r="C1072" s="1">
        <v>11</v>
      </c>
      <c r="D1072" s="1" t="s">
        <v>24</v>
      </c>
      <c r="E1072" s="6"/>
      <c r="F1072" s="6">
        <f>'質格差指数（労働）'!F1072</f>
        <v>-4.1621043115608103E-2</v>
      </c>
      <c r="G1072" s="6">
        <f>'質格差指数（労働）'!G1072</f>
        <v>-2.30484669608675E-2</v>
      </c>
      <c r="H1072" s="6">
        <f>'質格差指数（労働）'!H1072</f>
        <v>1.6213001141238699E-2</v>
      </c>
      <c r="I1072" s="6">
        <f>'質格差指数（労働）'!I1072</f>
        <v>3.3091961682126601E-2</v>
      </c>
      <c r="K1072" s="6"/>
      <c r="L1072" s="3"/>
      <c r="M1072" s="3"/>
      <c r="N1072" s="3"/>
      <c r="O1072" s="6"/>
      <c r="P1072" s="3"/>
    </row>
    <row r="1073" spans="1:17" x14ac:dyDescent="0.15">
      <c r="A1073" s="1">
        <v>47</v>
      </c>
      <c r="B1073" s="1" t="s">
        <v>342</v>
      </c>
      <c r="C1073" s="1">
        <v>12</v>
      </c>
      <c r="D1073" s="1" t="s">
        <v>25</v>
      </c>
      <c r="E1073" s="6"/>
      <c r="F1073" s="6">
        <f>'質格差指数（労働）'!F1073</f>
        <v>8.2942624380272001E-2</v>
      </c>
      <c r="G1073" s="6">
        <f>'質格差指数（労働）'!G1073</f>
        <v>0.128808136204145</v>
      </c>
      <c r="H1073" s="6">
        <f>'質格差指数（労働）'!H1073</f>
        <v>0.12272218990865701</v>
      </c>
      <c r="I1073" s="6">
        <f>'質格差指数（労働）'!I1073</f>
        <v>9.3249475950565305E-2</v>
      </c>
      <c r="K1073" s="6"/>
      <c r="L1073" s="3"/>
      <c r="M1073" s="3"/>
      <c r="N1073" s="3"/>
      <c r="O1073" s="6"/>
      <c r="P1073" s="3"/>
    </row>
    <row r="1074" spans="1:17" x14ac:dyDescent="0.15">
      <c r="A1074" s="1">
        <v>47</v>
      </c>
      <c r="B1074" s="1" t="s">
        <v>340</v>
      </c>
      <c r="C1074" s="1">
        <v>13</v>
      </c>
      <c r="D1074" s="1" t="s">
        <v>26</v>
      </c>
      <c r="E1074" s="6"/>
      <c r="F1074" s="6">
        <f>'質格差指数（労働）'!F1074</f>
        <v>-0.18185281037958501</v>
      </c>
      <c r="G1074" s="6">
        <f>'質格差指数（労働）'!G1074</f>
        <v>-0.101117898097878</v>
      </c>
      <c r="H1074" s="6">
        <f>'質格差指数（労働）'!H1074</f>
        <v>-0.10641904508993601</v>
      </c>
      <c r="I1074" s="6">
        <f>'質格差指数（労働）'!I1074</f>
        <v>-0.110121131018469</v>
      </c>
      <c r="K1074" s="6"/>
      <c r="L1074" s="3"/>
      <c r="M1074" s="3"/>
      <c r="N1074" s="3"/>
      <c r="O1074" s="6"/>
      <c r="P1074" s="3"/>
    </row>
    <row r="1075" spans="1:17" x14ac:dyDescent="0.15">
      <c r="A1075" s="1">
        <v>47</v>
      </c>
      <c r="B1075" s="1" t="s">
        <v>340</v>
      </c>
      <c r="C1075" s="1">
        <v>14</v>
      </c>
      <c r="D1075" s="1" t="s">
        <v>27</v>
      </c>
      <c r="E1075" s="6"/>
      <c r="F1075" s="6">
        <f>'質格差指数（労働）'!F1075</f>
        <v>-1.4762376036174301</v>
      </c>
      <c r="G1075" s="6">
        <f>'質格差指数（労働）'!G1075</f>
        <v>-0.88712930877784602</v>
      </c>
      <c r="H1075" s="6">
        <f>'質格差指数（労働）'!H1075</f>
        <v>-0.84687443808318497</v>
      </c>
      <c r="I1075" s="6">
        <f>'質格差指数（労働）'!I1075</f>
        <v>5.7756512946495898E-2</v>
      </c>
      <c r="K1075" s="6"/>
      <c r="L1075" s="3"/>
      <c r="M1075" s="3"/>
      <c r="N1075" s="3"/>
      <c r="O1075" s="6"/>
      <c r="P1075" s="3"/>
    </row>
    <row r="1076" spans="1:17" x14ac:dyDescent="0.15">
      <c r="A1076" s="1">
        <v>47</v>
      </c>
      <c r="B1076" s="1" t="s">
        <v>340</v>
      </c>
      <c r="C1076" s="1">
        <v>15</v>
      </c>
      <c r="D1076" s="1" t="s">
        <v>28</v>
      </c>
      <c r="E1076" s="6"/>
      <c r="F1076" s="6">
        <f>'質格差指数（労働）'!F1076</f>
        <v>0.19409012404149301</v>
      </c>
      <c r="G1076" s="6">
        <f>'質格差指数（労働）'!G1076</f>
        <v>0.111593979345181</v>
      </c>
      <c r="H1076" s="6">
        <f>'質格差指数（労働）'!H1076</f>
        <v>0.10857348249898401</v>
      </c>
      <c r="I1076" s="6">
        <f>'質格差指数（労働）'!I1076</f>
        <v>0.133391723928249</v>
      </c>
      <c r="K1076" s="6"/>
      <c r="L1076" s="3"/>
      <c r="M1076" s="3"/>
      <c r="N1076" s="3"/>
      <c r="O1076" s="6"/>
      <c r="P1076" s="3"/>
    </row>
    <row r="1077" spans="1:17" x14ac:dyDescent="0.15">
      <c r="A1077" s="1">
        <v>47</v>
      </c>
      <c r="B1077" s="1" t="s">
        <v>338</v>
      </c>
      <c r="C1077" s="1">
        <v>16</v>
      </c>
      <c r="D1077" s="1" t="s">
        <v>11</v>
      </c>
      <c r="E1077" s="6"/>
      <c r="F1077" s="6">
        <f>'質格差指数（労働）'!F1077</f>
        <v>2.5129441999355101E-2</v>
      </c>
      <c r="G1077" s="6">
        <f>'質格差指数（労働）'!G1077</f>
        <v>3.7757178787049803E-2</v>
      </c>
      <c r="H1077" s="6">
        <f>'質格差指数（労働）'!H1077</f>
        <v>5.4140833021346403E-2</v>
      </c>
      <c r="I1077" s="6">
        <f>'質格差指数（労働）'!I1077</f>
        <v>6.7337459406362904E-2</v>
      </c>
      <c r="K1077" s="6"/>
      <c r="L1077" s="3"/>
      <c r="M1077" s="3"/>
      <c r="N1077" s="3"/>
      <c r="O1077" s="6"/>
      <c r="P1077" s="3"/>
    </row>
    <row r="1078" spans="1:17" x14ac:dyDescent="0.15">
      <c r="A1078" s="1">
        <v>47</v>
      </c>
      <c r="B1078" s="1" t="s">
        <v>338</v>
      </c>
      <c r="C1078" s="1">
        <v>17</v>
      </c>
      <c r="D1078" s="1" t="s">
        <v>12</v>
      </c>
      <c r="E1078" s="6"/>
      <c r="F1078" s="6">
        <f>'質格差指数（労働）'!F1078</f>
        <v>0.10850266300386099</v>
      </c>
      <c r="G1078" s="6">
        <f>'質格差指数（労働）'!G1078</f>
        <v>9.7594667368814697E-2</v>
      </c>
      <c r="H1078" s="6">
        <f>'質格差指数（労働）'!H1078</f>
        <v>-2.2847205116156101E-2</v>
      </c>
      <c r="I1078" s="6">
        <f>'質格差指数（労働）'!I1078</f>
        <v>1.0519756362987799E-2</v>
      </c>
      <c r="K1078" s="6"/>
      <c r="L1078" s="3"/>
      <c r="M1078" s="3"/>
      <c r="N1078" s="3"/>
      <c r="O1078" s="6"/>
      <c r="P1078" s="3"/>
    </row>
    <row r="1079" spans="1:17" x14ac:dyDescent="0.15">
      <c r="A1079" s="1">
        <v>47</v>
      </c>
      <c r="B1079" s="1" t="s">
        <v>339</v>
      </c>
      <c r="C1079" s="1">
        <v>18</v>
      </c>
      <c r="D1079" s="1" t="s">
        <v>13</v>
      </c>
      <c r="E1079" s="6"/>
      <c r="F1079" s="6">
        <f>'質格差指数（労働）'!F1079</f>
        <v>-6.0310533761883597E-2</v>
      </c>
      <c r="G1079" s="6">
        <f>'質格差指数（労働）'!G1079</f>
        <v>-4.4616755062810903E-2</v>
      </c>
      <c r="H1079" s="6">
        <f>'質格差指数（労働）'!H1079</f>
        <v>-6.2261677601704903E-2</v>
      </c>
      <c r="I1079" s="6">
        <f>'質格差指数（労働）'!I1079</f>
        <v>-1.58039040341704E-2</v>
      </c>
      <c r="K1079" s="6"/>
      <c r="L1079" s="3"/>
      <c r="M1079" s="3"/>
      <c r="N1079" s="3"/>
      <c r="O1079" s="6"/>
      <c r="P1079" s="3"/>
    </row>
    <row r="1080" spans="1:17" x14ac:dyDescent="0.15">
      <c r="A1080" s="1">
        <v>47</v>
      </c>
      <c r="B1080" s="1" t="s">
        <v>339</v>
      </c>
      <c r="C1080" s="1">
        <v>19</v>
      </c>
      <c r="D1080" s="1" t="s">
        <v>14</v>
      </c>
      <c r="E1080" s="6"/>
      <c r="F1080" s="6">
        <f>'質格差指数（労働）'!F1080</f>
        <v>6.43912615983772E-2</v>
      </c>
      <c r="G1080" s="6">
        <f>'質格差指数（労働）'!G1080</f>
        <v>5.2021473750789901E-2</v>
      </c>
      <c r="H1080" s="6">
        <f>'質格差指数（労働）'!H1080</f>
        <v>2.3856694499454802E-2</v>
      </c>
      <c r="I1080" s="6">
        <f>'質格差指数（労働）'!I1080</f>
        <v>6.2143902366148397E-2</v>
      </c>
      <c r="K1080" s="6"/>
      <c r="L1080" s="3"/>
      <c r="M1080" s="3"/>
      <c r="N1080" s="3"/>
      <c r="O1080" s="6"/>
      <c r="P1080" s="3"/>
    </row>
    <row r="1081" spans="1:17" x14ac:dyDescent="0.15">
      <c r="A1081" s="1">
        <v>47</v>
      </c>
      <c r="B1081" s="1" t="s">
        <v>343</v>
      </c>
      <c r="C1081" s="1">
        <v>20</v>
      </c>
      <c r="D1081" s="1" t="s">
        <v>15</v>
      </c>
      <c r="E1081" s="6"/>
      <c r="F1081" s="6">
        <f>'質格差指数（労働）'!F1081</f>
        <v>0.161654559085078</v>
      </c>
      <c r="G1081" s="6">
        <f>'質格差指数（労働）'!G1081</f>
        <v>3.6425568789486301E-2</v>
      </c>
      <c r="H1081" s="6">
        <f>'質格差指数（労働）'!H1081</f>
        <v>-2.4802554508464601E-2</v>
      </c>
      <c r="I1081" s="6">
        <f>'質格差指数（労働）'!I1081</f>
        <v>-2.6852583458451599E-2</v>
      </c>
      <c r="K1081" s="6"/>
      <c r="L1081" s="3"/>
      <c r="M1081" s="3"/>
      <c r="N1081" s="3"/>
      <c r="O1081" s="6"/>
      <c r="P1081" s="3"/>
    </row>
    <row r="1082" spans="1:17" x14ac:dyDescent="0.15">
      <c r="A1082" s="1">
        <v>47</v>
      </c>
      <c r="B1082" s="1" t="s">
        <v>339</v>
      </c>
      <c r="C1082" s="1">
        <v>21</v>
      </c>
      <c r="D1082" s="1" t="s">
        <v>16</v>
      </c>
      <c r="E1082" s="6"/>
      <c r="F1082" s="6">
        <f>'質格差指数（労働）'!F1082</f>
        <v>-5.0895086133199603E-2</v>
      </c>
      <c r="G1082" s="6">
        <f>'質格差指数（労働）'!G1082</f>
        <v>2.2677800902588099E-2</v>
      </c>
      <c r="H1082" s="6">
        <f>'質格差指数（労働）'!H1082</f>
        <v>1.6227191235731901E-2</v>
      </c>
      <c r="I1082" s="6">
        <f>'質格差指数（労働）'!I1082</f>
        <v>1.41001146254018E-2</v>
      </c>
      <c r="K1082" s="6"/>
      <c r="L1082" s="3"/>
      <c r="M1082" s="3"/>
      <c r="N1082" s="3"/>
      <c r="O1082" s="6"/>
      <c r="P1082" s="3"/>
    </row>
    <row r="1083" spans="1:17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6"/>
      <c r="F1083" s="6">
        <f>'質格差指数（労働）'!F1083</f>
        <v>1.2464624463637001E-2</v>
      </c>
      <c r="G1083" s="6">
        <f>'質格差指数（労働）'!G1083</f>
        <v>3.1331968931322202E-2</v>
      </c>
      <c r="H1083" s="6">
        <f>'質格差指数（労働）'!H1083</f>
        <v>2.9006348000567998E-2</v>
      </c>
      <c r="I1083" s="6">
        <f>'質格差指数（労働）'!I1083</f>
        <v>1.70999275549568E-2</v>
      </c>
      <c r="K1083" s="6"/>
      <c r="L1083" s="3"/>
      <c r="M1083" s="3"/>
      <c r="N1083" s="3"/>
      <c r="O1083" s="6"/>
      <c r="P1083" s="3"/>
    </row>
    <row r="1084" spans="1:17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6"/>
      <c r="F1084" s="6">
        <f>'質格差指数（労働）'!F1084</f>
        <v>2.9915027280211198E-2</v>
      </c>
      <c r="G1084" s="6">
        <f>'質格差指数（労働）'!G1084</f>
        <v>7.2457351658735403E-2</v>
      </c>
      <c r="H1084" s="6">
        <f>'質格差指数（労働）'!H1084</f>
        <v>2.7504357706850901E-2</v>
      </c>
      <c r="I1084" s="6">
        <f>'質格差指数（労働）'!I1084</f>
        <v>-2.3533462207299401E-2</v>
      </c>
      <c r="K1084" s="6"/>
      <c r="L1084" s="3"/>
      <c r="M1084" s="3"/>
      <c r="N1084" s="3"/>
      <c r="O1084" s="6"/>
      <c r="P1084" s="3"/>
      <c r="Q1084" s="3"/>
    </row>
    <row r="1085" spans="1:17" x14ac:dyDescent="0.15">
      <c r="E1085" s="6"/>
      <c r="F1085" s="6"/>
      <c r="G1085" s="6"/>
      <c r="H1085" s="6"/>
      <c r="I1085" s="6"/>
      <c r="K1085" s="6"/>
      <c r="L1085" s="3"/>
      <c r="O1085" s="3"/>
    </row>
    <row r="1086" spans="1:17" x14ac:dyDescent="0.15">
      <c r="E1086" s="6"/>
      <c r="F1086" s="6"/>
      <c r="G1086" s="6"/>
      <c r="H1086" s="6"/>
      <c r="I1086" s="6"/>
      <c r="K1086" s="6"/>
      <c r="L1086" s="3"/>
    </row>
    <row r="1087" spans="1:17" x14ac:dyDescent="0.15">
      <c r="E1087" s="6"/>
      <c r="F1087" s="6"/>
      <c r="G1087" s="6"/>
      <c r="H1087" s="6"/>
      <c r="I1087" s="6"/>
      <c r="K1087" s="6"/>
      <c r="L1087" s="3"/>
    </row>
    <row r="1088" spans="1:17" x14ac:dyDescent="0.15">
      <c r="E1088" s="6"/>
      <c r="F1088" s="6"/>
      <c r="G1088" s="6"/>
      <c r="H1088" s="6"/>
      <c r="I1088" s="6"/>
      <c r="K1088" s="6"/>
      <c r="L1088" s="3"/>
    </row>
    <row r="1089" spans="5:12" x14ac:dyDescent="0.15">
      <c r="E1089" s="6"/>
      <c r="F1089" s="6"/>
      <c r="G1089" s="6"/>
      <c r="H1089" s="6"/>
      <c r="I1089" s="6"/>
      <c r="K1089" s="6"/>
      <c r="L1089" s="3"/>
    </row>
    <row r="1090" spans="5:12" x14ac:dyDescent="0.15">
      <c r="E1090" s="6"/>
      <c r="F1090" s="6"/>
      <c r="G1090" s="6"/>
      <c r="H1090" s="6"/>
      <c r="I1090" s="6"/>
      <c r="K1090" s="6"/>
      <c r="L1090" s="3"/>
    </row>
    <row r="1091" spans="5:12" x14ac:dyDescent="0.15">
      <c r="E1091" s="6"/>
      <c r="F1091" s="6"/>
      <c r="G1091" s="6"/>
      <c r="H1091" s="6"/>
      <c r="I1091" s="6"/>
      <c r="K1091" s="6"/>
      <c r="L1091" s="3"/>
    </row>
    <row r="1092" spans="5:12" x14ac:dyDescent="0.15">
      <c r="E1092" s="6"/>
      <c r="F1092" s="6"/>
      <c r="G1092" s="6"/>
      <c r="H1092" s="6"/>
      <c r="I1092" s="6"/>
      <c r="K1092" s="6"/>
      <c r="L1092" s="3"/>
    </row>
    <row r="1093" spans="5:12" x14ac:dyDescent="0.15">
      <c r="E1093" s="6"/>
      <c r="F1093" s="6"/>
      <c r="G1093" s="6"/>
      <c r="H1093" s="6"/>
      <c r="I1093" s="6"/>
      <c r="K1093" s="6"/>
      <c r="L1093" s="3"/>
    </row>
    <row r="1094" spans="5:12" x14ac:dyDescent="0.15">
      <c r="E1094" s="6"/>
      <c r="F1094" s="6"/>
      <c r="G1094" s="6"/>
      <c r="H1094" s="6"/>
      <c r="I1094" s="6"/>
      <c r="K1094" s="6"/>
      <c r="L1094" s="3"/>
    </row>
    <row r="1095" spans="5:12" x14ac:dyDescent="0.15">
      <c r="E1095" s="6"/>
      <c r="F1095" s="6"/>
      <c r="G1095" s="6"/>
      <c r="H1095" s="6"/>
      <c r="I1095" s="6"/>
      <c r="K1095" s="6"/>
      <c r="L1095" s="3"/>
    </row>
    <row r="1096" spans="5:12" x14ac:dyDescent="0.15">
      <c r="E1096" s="6"/>
      <c r="F1096" s="6"/>
      <c r="G1096" s="6"/>
      <c r="H1096" s="6"/>
      <c r="I1096" s="6"/>
      <c r="K1096" s="6"/>
      <c r="L1096" s="3"/>
    </row>
    <row r="1097" spans="5:12" x14ac:dyDescent="0.15">
      <c r="E1097" s="6"/>
      <c r="F1097" s="6"/>
      <c r="G1097" s="6"/>
      <c r="H1097" s="6"/>
      <c r="I1097" s="6"/>
      <c r="K1097" s="6"/>
      <c r="L1097" s="3"/>
    </row>
    <row r="1098" spans="5:12" x14ac:dyDescent="0.15">
      <c r="E1098" s="6"/>
      <c r="F1098" s="6"/>
      <c r="G1098" s="6"/>
      <c r="H1098" s="6"/>
      <c r="I1098" s="6"/>
      <c r="K1098" s="6"/>
      <c r="L1098" s="3"/>
    </row>
    <row r="1099" spans="5:12" x14ac:dyDescent="0.15">
      <c r="E1099" s="6"/>
      <c r="F1099" s="6"/>
      <c r="G1099" s="6"/>
      <c r="H1099" s="6"/>
      <c r="I1099" s="6"/>
      <c r="K1099" s="6"/>
      <c r="L1099" s="3"/>
    </row>
    <row r="1100" spans="5:12" x14ac:dyDescent="0.15">
      <c r="E1100" s="6"/>
      <c r="F1100" s="6"/>
      <c r="G1100" s="6"/>
      <c r="H1100" s="6"/>
      <c r="I1100" s="6"/>
      <c r="K1100" s="6"/>
      <c r="L1100" s="3"/>
    </row>
    <row r="1101" spans="5:12" x14ac:dyDescent="0.15">
      <c r="E1101" s="6"/>
      <c r="F1101" s="6"/>
      <c r="G1101" s="6"/>
      <c r="H1101" s="6"/>
      <c r="I1101" s="6"/>
      <c r="K1101" s="6"/>
      <c r="L1101" s="3"/>
    </row>
    <row r="1102" spans="5:12" x14ac:dyDescent="0.15">
      <c r="E1102" s="6"/>
      <c r="F1102" s="6"/>
      <c r="G1102" s="6"/>
      <c r="H1102" s="6"/>
      <c r="I1102" s="6"/>
      <c r="K1102" s="6"/>
      <c r="L1102" s="3"/>
    </row>
    <row r="1103" spans="5:12" x14ac:dyDescent="0.15">
      <c r="E1103" s="6"/>
      <c r="F1103" s="6"/>
      <c r="G1103" s="6"/>
      <c r="H1103" s="6"/>
      <c r="I1103" s="6"/>
      <c r="K1103" s="6"/>
      <c r="L1103" s="3"/>
    </row>
    <row r="1104" spans="5:12" x14ac:dyDescent="0.15">
      <c r="E1104" s="6"/>
      <c r="F1104" s="6"/>
      <c r="G1104" s="6"/>
      <c r="H1104" s="6"/>
      <c r="I1104" s="6"/>
      <c r="K1104" s="6"/>
      <c r="L1104" s="3"/>
    </row>
    <row r="1105" spans="5:12" x14ac:dyDescent="0.15">
      <c r="E1105" s="6"/>
      <c r="F1105" s="6"/>
      <c r="G1105" s="6"/>
      <c r="H1105" s="6"/>
      <c r="I1105" s="6"/>
      <c r="K1105" s="6"/>
      <c r="L1105" s="3"/>
    </row>
    <row r="1106" spans="5:12" x14ac:dyDescent="0.15">
      <c r="E1106" s="6"/>
      <c r="F1106" s="6"/>
      <c r="G1106" s="6"/>
      <c r="H1106" s="6"/>
      <c r="I1106" s="6"/>
      <c r="K1106" s="6"/>
      <c r="L1106" s="3"/>
    </row>
    <row r="1107" spans="5:12" x14ac:dyDescent="0.15">
      <c r="E1107" s="6"/>
      <c r="F1107" s="6"/>
      <c r="G1107" s="6"/>
      <c r="H1107" s="6"/>
      <c r="I1107" s="6"/>
      <c r="K1107" s="6"/>
      <c r="L1107" s="3"/>
    </row>
  </sheetData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/>
  <dimension ref="A1:O1153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 x14ac:dyDescent="0.15">
      <c r="A1" s="1" t="s">
        <v>39</v>
      </c>
      <c r="K1" s="1" t="s">
        <v>460</v>
      </c>
    </row>
    <row r="2" spans="1:15" x14ac:dyDescent="0.15">
      <c r="E2" s="3"/>
    </row>
    <row r="3" spans="1:15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 x14ac:dyDescent="0.15">
      <c r="A4" s="1">
        <v>1</v>
      </c>
      <c r="B4" s="1" t="s">
        <v>2</v>
      </c>
      <c r="C4" s="1">
        <v>1</v>
      </c>
      <c r="D4" s="1" t="s">
        <v>9</v>
      </c>
      <c r="E4" s="6">
        <f>IF(名目付加価値!E4&gt;0,名目付加価値!E4/SUMIF(名目付加価値!E4:E26,"&lt;&gt;0"),0)</f>
        <v>0.12234733305681299</v>
      </c>
      <c r="F4" s="6">
        <f>IF(名目付加価値!F4&gt;0,名目付加価値!F4/SUMIF(名目付加価値!F4:F26,"&lt;&gt;0"),0)</f>
        <v>8.4731814883211937E-2</v>
      </c>
      <c r="G4" s="6">
        <f>IF(名目付加価値!G4&gt;0,名目付加価値!G4/SUMIF(名目付加価値!G4:G26,"&lt;&gt;0"),0)</f>
        <v>7.199502091002892E-2</v>
      </c>
      <c r="H4" s="6">
        <f>IF(名目付加価値!H4&gt;0,名目付加価値!H4/SUMIF(名目付加価値!H4:H26,"&lt;&gt;0"),0)</f>
        <v>4.5993042110967719E-2</v>
      </c>
      <c r="I4" s="6">
        <f>IF(名目付加価値!I4&gt;0,名目付加価値!I4/SUMIF(名目付加価値!I4:I26,"&lt;&gt;0"),0)</f>
        <v>4.9592267756650821E-2</v>
      </c>
      <c r="K4" s="3">
        <f>0.5*(E4+E$1085)</f>
        <v>0.11323390757282804</v>
      </c>
      <c r="L4" s="3">
        <f t="shared" ref="L4:O4" si="0">0.5*(F4+F$1085)</f>
        <v>7.2320396881012564E-2</v>
      </c>
      <c r="M4" s="3">
        <f t="shared" si="0"/>
        <v>5.725718698876904E-2</v>
      </c>
      <c r="N4" s="3">
        <f t="shared" si="0"/>
        <v>3.7632043157894951E-2</v>
      </c>
      <c r="O4" s="3">
        <f t="shared" si="0"/>
        <v>3.681064984782486E-2</v>
      </c>
    </row>
    <row r="5" spans="1:15" x14ac:dyDescent="0.15">
      <c r="A5" s="1">
        <v>1</v>
      </c>
      <c r="B5" s="1" t="s">
        <v>2</v>
      </c>
      <c r="C5" s="1">
        <v>2</v>
      </c>
      <c r="D5" s="1" t="s">
        <v>10</v>
      </c>
      <c r="E5" s="6">
        <f>IF(名目付加価値!E5&gt;0,名目付加価値!E5/SUMIF(名目付加価値!E4:E26,"&lt;&gt;0"),0)</f>
        <v>3.0448235741083265E-2</v>
      </c>
      <c r="F5" s="6">
        <f>IF(名目付加価値!F5&gt;0,名目付加価値!F5/SUMIF(名目付加価値!F4:F26,"&lt;&gt;0"),0)</f>
        <v>1.7034040769687623E-2</v>
      </c>
      <c r="G5" s="6">
        <f>IF(名目付加価値!G5&gt;0,名目付加価値!G5/SUMIF(名目付加価値!G4:G26,"&lt;&gt;0"),0)</f>
        <v>5.3315561678039854E-3</v>
      </c>
      <c r="H5" s="6">
        <f>IF(名目付加価値!H5&gt;0,名目付加価値!H5/SUMIF(名目付加価値!H4:H26,"&lt;&gt;0"),0)</f>
        <v>1.7298367191244705E-3</v>
      </c>
      <c r="I5" s="6">
        <f>IF(名目付加価値!I5&gt;0,名目付加価値!I5/SUMIF(名目付加価値!I4:I26,"&lt;&gt;0"),0)</f>
        <v>9.8833364761582716E-4</v>
      </c>
      <c r="K5" s="3">
        <f>0.5*(E5+E$1086)</f>
        <v>2.157756713754581E-2</v>
      </c>
      <c r="L5" s="3">
        <f t="shared" ref="L5:O5" si="1">0.5*(F5+F$1086)</f>
        <v>1.2065020104475088E-2</v>
      </c>
      <c r="M5" s="3">
        <f t="shared" si="1"/>
        <v>4.5167846978144523E-3</v>
      </c>
      <c r="N5" s="3">
        <f t="shared" si="1"/>
        <v>1.8156323513319602E-3</v>
      </c>
      <c r="O5" s="3">
        <f t="shared" si="1"/>
        <v>9.2652517050174671E-4</v>
      </c>
    </row>
    <row r="6" spans="1:15" x14ac:dyDescent="0.15">
      <c r="A6" s="1">
        <v>1</v>
      </c>
      <c r="B6" s="1" t="s">
        <v>7</v>
      </c>
      <c r="C6" s="1">
        <v>3</v>
      </c>
      <c r="D6" s="1" t="s">
        <v>17</v>
      </c>
      <c r="E6" s="6">
        <f>IF(名目付加価値!E6&gt;0,名目付加価値!E6/SUMIF(名目付加価値!E4:E26,"&lt;&gt;0"),0)</f>
        <v>6.8662976517275195E-2</v>
      </c>
      <c r="F6" s="6">
        <f>IF(名目付加価値!F6&gt;0,名目付加価値!F6/SUMIF(名目付加価値!F4:F26,"&lt;&gt;0"),0)</f>
        <v>4.5615947023926531E-2</v>
      </c>
      <c r="G6" s="6">
        <f>IF(名目付加価値!G6&gt;0,名目付加価値!G6/SUMIF(名目付加価値!G4:G26,"&lt;&gt;0"),0)</f>
        <v>3.8871393388938712E-2</v>
      </c>
      <c r="H6" s="6">
        <f>IF(名目付加価値!H6&gt;0,名目付加価値!H6/SUMIF(名目付加価値!H4:H26,"&lt;&gt;0"),0)</f>
        <v>3.7619231036836155E-2</v>
      </c>
      <c r="I6" s="6">
        <f>IF(名目付加価値!I6&gt;0,名目付加価値!I6/SUMIF(名目付加価値!I4:I26,"&lt;&gt;0"),0)</f>
        <v>3.3799685869285903E-2</v>
      </c>
      <c r="K6" s="3">
        <f>0.5*(E6+E$1087)</f>
        <v>6.3339542708600829E-2</v>
      </c>
      <c r="L6" s="3">
        <f t="shared" ref="L6:O6" si="2">0.5*(F6+F$1087)</f>
        <v>4.429351596612021E-2</v>
      </c>
      <c r="M6" s="3">
        <f t="shared" si="2"/>
        <v>3.9155638706455248E-2</v>
      </c>
      <c r="N6" s="3">
        <f t="shared" si="2"/>
        <v>3.9661211215631341E-2</v>
      </c>
      <c r="O6" s="3">
        <f t="shared" si="2"/>
        <v>3.6335957805965755E-2</v>
      </c>
    </row>
    <row r="7" spans="1:15" x14ac:dyDescent="0.15">
      <c r="A7" s="1">
        <v>1</v>
      </c>
      <c r="B7" s="1" t="s">
        <v>7</v>
      </c>
      <c r="C7" s="1">
        <v>4</v>
      </c>
      <c r="D7" s="1" t="s">
        <v>18</v>
      </c>
      <c r="E7" s="6">
        <f>IF(名目付加価値!E7&gt;0,名目付加価値!E7/SUMIF(名目付加価値!E4:E26,"&lt;&gt;0"),0)</f>
        <v>3.913648399201667E-3</v>
      </c>
      <c r="F7" s="6">
        <f>IF(名目付加価値!F7&gt;0,名目付加価値!F7/SUMIF(名目付加価値!F4:F26,"&lt;&gt;0"),0)</f>
        <v>1.9916021785452913E-3</v>
      </c>
      <c r="G7" s="6">
        <f>IF(名目付加価値!G7&gt;0,名目付加価値!G7/SUMIF(名目付加価値!G4:G26,"&lt;&gt;0"),0)</f>
        <v>1.7358632144676375E-3</v>
      </c>
      <c r="H7" s="6">
        <f>IF(名目付加価値!H7&gt;0,名目付加価値!H7/SUMIF(名目付加価値!H4:H26,"&lt;&gt;0"),0)</f>
        <v>1.1480202632959383E-3</v>
      </c>
      <c r="I7" s="6">
        <f>IF(名目付加価値!I7&gt;0,名目付加価値!I7/SUMIF(名目付加価値!I4:I26,"&lt;&gt;0"),0)</f>
        <v>6.7555742191499147E-4</v>
      </c>
      <c r="K7" s="3">
        <f>0.5*(E7+E$1088)</f>
        <v>2.0336943760349599E-2</v>
      </c>
      <c r="L7" s="3">
        <f t="shared" ref="L7:O7" si="3">0.5*(F7+F$1088)</f>
        <v>1.1620006518699245E-2</v>
      </c>
      <c r="M7" s="3">
        <f t="shared" si="3"/>
        <v>9.4378490807949401E-3</v>
      </c>
      <c r="N7" s="3">
        <f t="shared" si="3"/>
        <v>4.7068659273433386E-3</v>
      </c>
      <c r="O7" s="3">
        <f t="shared" si="3"/>
        <v>2.4968141901486867E-3</v>
      </c>
    </row>
    <row r="8" spans="1:15" x14ac:dyDescent="0.15">
      <c r="A8" s="1">
        <v>1</v>
      </c>
      <c r="B8" s="1" t="s">
        <v>7</v>
      </c>
      <c r="C8" s="1">
        <v>5</v>
      </c>
      <c r="D8" s="1" t="s">
        <v>19</v>
      </c>
      <c r="E8" s="6">
        <f>IF(名目付加価値!E8&gt;0,名目付加価値!E8/SUMIF(名目付加価値!E4:E26,"&lt;&gt;0"),0)</f>
        <v>2.1383280301866113E-2</v>
      </c>
      <c r="F8" s="6">
        <f>IF(名目付加価値!F8&gt;0,名目付加価値!F8/SUMIF(名目付加価値!F4:F26,"&lt;&gt;0"),0)</f>
        <v>1.2472771113637718E-2</v>
      </c>
      <c r="G8" s="6">
        <f>IF(名目付加価値!G8&gt;0,名目付加価値!G8/SUMIF(名目付加価値!G4:G26,"&lt;&gt;0"),0)</f>
        <v>1.564141963528554E-2</v>
      </c>
      <c r="H8" s="6">
        <f>IF(名目付加価値!H8&gt;0,名目付加価値!H8/SUMIF(名目付加価値!H4:H26,"&lt;&gt;0"),0)</f>
        <v>1.1794185626913927E-2</v>
      </c>
      <c r="I8" s="6">
        <f>IF(名目付加価値!I8&gt;0,名目付加価値!I8/SUMIF(名目付加価値!I4:I26,"&lt;&gt;0"),0)</f>
        <v>8.7792638969636811E-3</v>
      </c>
      <c r="K8" s="3">
        <f>0.5*(E8+E$1089)</f>
        <v>1.5628988090122375E-2</v>
      </c>
      <c r="L8" s="3">
        <f t="shared" ref="L8:O8" si="4">0.5*(F8+F$1089)</f>
        <v>1.0339329928274982E-2</v>
      </c>
      <c r="M8" s="3">
        <f t="shared" si="4"/>
        <v>1.2120795718117874E-2</v>
      </c>
      <c r="N8" s="3">
        <f t="shared" si="4"/>
        <v>9.8338671745403124E-3</v>
      </c>
      <c r="O8" s="3">
        <f t="shared" si="4"/>
        <v>7.5830329077494095E-3</v>
      </c>
    </row>
    <row r="9" spans="1:15" x14ac:dyDescent="0.15">
      <c r="A9" s="1">
        <v>1</v>
      </c>
      <c r="B9" s="1" t="s">
        <v>7</v>
      </c>
      <c r="C9" s="1">
        <v>6</v>
      </c>
      <c r="D9" s="1" t="s">
        <v>3</v>
      </c>
      <c r="E9" s="6">
        <f>IF(名目付加価値!E9&gt;0,名目付加価値!E9/SUMIF(名目付加価値!E4:E26,"&lt;&gt;0"),0)</f>
        <v>2.3424130357985596E-3</v>
      </c>
      <c r="F9" s="6">
        <f>IF(名目付加価値!F9&gt;0,名目付加価値!F9/SUMIF(名目付加価値!F4:F26,"&lt;&gt;0"),0)</f>
        <v>2.7292074126322239E-3</v>
      </c>
      <c r="G9" s="6">
        <f>IF(名目付加価値!G9&gt;0,名目付加価値!G9/SUMIF(名目付加価値!G4:G26,"&lt;&gt;0"),0)</f>
        <v>2.1596066864140082E-3</v>
      </c>
      <c r="H9" s="6">
        <f>IF(名目付加価値!H9&gt;0,名目付加価値!H9/SUMIF(名目付加価値!H4:H26,"&lt;&gt;0"),0)</f>
        <v>1.8506605294275104E-3</v>
      </c>
      <c r="I9" s="6">
        <f>IF(名目付加価値!I9&gt;0,名目付加価値!I9/SUMIF(名目付加価値!I4:I26,"&lt;&gt;0"),0)</f>
        <v>1.8414153156834873E-3</v>
      </c>
      <c r="K9" s="3">
        <f>0.5*(E9+E$1090)</f>
        <v>1.3002891172851345E-2</v>
      </c>
      <c r="L9" s="3">
        <f t="shared" ref="L9:O9" si="5">0.5*(F9+F$1090)</f>
        <v>9.693611892805664E-3</v>
      </c>
      <c r="M9" s="3">
        <f t="shared" si="5"/>
        <v>1.0990402213705355E-2</v>
      </c>
      <c r="N9" s="3">
        <f t="shared" si="5"/>
        <v>1.0223098896891837E-2</v>
      </c>
      <c r="O9" s="3">
        <f t="shared" si="5"/>
        <v>1.0619264899277715E-2</v>
      </c>
    </row>
    <row r="10" spans="1:15" x14ac:dyDescent="0.15">
      <c r="A10" s="1">
        <v>1</v>
      </c>
      <c r="B10" s="1" t="s">
        <v>7</v>
      </c>
      <c r="C10" s="1">
        <v>7</v>
      </c>
      <c r="D10" s="1" t="s">
        <v>20</v>
      </c>
      <c r="E10" s="6">
        <f>IF(名目付加価値!E10&gt;0,名目付加価値!E10/SUMIF(名目付加価値!E4:E26,"&lt;&gt;0"),0)</f>
        <v>2.0931322001514902E-3</v>
      </c>
      <c r="F10" s="6">
        <f>IF(名目付加価値!F10&gt;0,名目付加価値!F10/SUMIF(名目付加価値!F4:F26,"&lt;&gt;0"),0)</f>
        <v>6.6004192053640302E-3</v>
      </c>
      <c r="G10" s="6">
        <f>IF(名目付加価値!G10&gt;0,名目付加価値!G10/SUMIF(名目付加価値!G4:G26,"&lt;&gt;0"),0)</f>
        <v>9.1371215534887182E-3</v>
      </c>
      <c r="H10" s="6">
        <f>IF(名目付加価値!H10&gt;0,名目付加価値!H10/SUMIF(名目付加価値!H4:H26,"&lt;&gt;0"),0)</f>
        <v>1.3411745610216401E-2</v>
      </c>
      <c r="I10" s="6">
        <f>IF(名目付加価値!I10&gt;0,名目付加価値!I10/SUMIF(名目付加価値!I4:I26,"&lt;&gt;0"),0)</f>
        <v>3.1636077070868337E-3</v>
      </c>
      <c r="K10" s="3">
        <f>0.5*(E10+E$1091)</f>
        <v>1.0598227352756307E-2</v>
      </c>
      <c r="L10" s="3">
        <f t="shared" ref="L10:O10" si="6">0.5*(F10+F$1091)</f>
        <v>9.478280302824528E-3</v>
      </c>
      <c r="M10" s="3">
        <f t="shared" si="6"/>
        <v>9.8649612854042786E-3</v>
      </c>
      <c r="N10" s="3">
        <f t="shared" si="6"/>
        <v>1.2807429626907455E-2</v>
      </c>
      <c r="O10" s="3">
        <f t="shared" si="6"/>
        <v>7.7348072835054854E-3</v>
      </c>
    </row>
    <row r="11" spans="1:15" x14ac:dyDescent="0.15">
      <c r="A11" s="1">
        <v>1</v>
      </c>
      <c r="B11" s="1" t="s">
        <v>7</v>
      </c>
      <c r="C11" s="1">
        <v>8</v>
      </c>
      <c r="D11" s="1" t="s">
        <v>21</v>
      </c>
      <c r="E11" s="6">
        <f>IF(名目付加価値!E11&gt;0,名目付加価値!E11/SUMIF(名目付加価値!E4:E26,"&lt;&gt;0"),0)</f>
        <v>9.0564034426005406E-3</v>
      </c>
      <c r="F11" s="6">
        <f>IF(名目付加価値!F11&gt;0,名目付加価値!F11/SUMIF(名目付加価値!F4:F26,"&lt;&gt;0"),0)</f>
        <v>9.1841671317553202E-3</v>
      </c>
      <c r="G11" s="6">
        <f>IF(名目付加価値!G11&gt;0,名目付加価値!G11/SUMIF(名目付加価値!G4:G26,"&lt;&gt;0"),0)</f>
        <v>9.0434362181859608E-3</v>
      </c>
      <c r="H11" s="6">
        <f>IF(名目付加価値!H11&gt;0,名目付加価値!H11/SUMIF(名目付加価値!H4:H26,"&lt;&gt;0"),0)</f>
        <v>7.0382442227476163E-3</v>
      </c>
      <c r="I11" s="6">
        <f>IF(名目付加価値!I11&gt;0,名目付加価値!I11/SUMIF(名目付加価値!I4:I26,"&lt;&gt;0"),0)</f>
        <v>3.0913587491158572E-3</v>
      </c>
      <c r="K11" s="3">
        <f>0.5*(E11+E$1092)</f>
        <v>1.2121778651821482E-2</v>
      </c>
      <c r="L11" s="3">
        <f t="shared" ref="L11:O11" si="7">0.5*(F11+F$1092)</f>
        <v>1.1091175174919143E-2</v>
      </c>
      <c r="M11" s="3">
        <f t="shared" si="7"/>
        <v>1.0664978228152553E-2</v>
      </c>
      <c r="N11" s="3">
        <f t="shared" si="7"/>
        <v>8.4248787586131725E-3</v>
      </c>
      <c r="O11" s="3">
        <f t="shared" si="7"/>
        <v>5.2435423589224659E-3</v>
      </c>
    </row>
    <row r="12" spans="1:15" x14ac:dyDescent="0.15">
      <c r="A12" s="1">
        <v>1</v>
      </c>
      <c r="B12" s="1" t="s">
        <v>7</v>
      </c>
      <c r="C12" s="1">
        <v>9</v>
      </c>
      <c r="D12" s="1" t="s">
        <v>22</v>
      </c>
      <c r="E12" s="6">
        <f>IF(名目付加価値!E12&gt;0,名目付加価値!E12/SUMIF(名目付加価値!E4:E26,"&lt;&gt;0"),0)</f>
        <v>2.7492881347456029E-2</v>
      </c>
      <c r="F12" s="6">
        <f>IF(名目付加価値!F12&gt;0,名目付加価値!F12/SUMIF(名目付加価値!F4:F26,"&lt;&gt;0"),0)</f>
        <v>1.3532659058686496E-2</v>
      </c>
      <c r="G12" s="6">
        <f>IF(名目付加価値!G12&gt;0,名目付加価値!G12/SUMIF(名目付加価値!G4:G26,"&lt;&gt;0"),0)</f>
        <v>5.5219077491002345E-3</v>
      </c>
      <c r="H12" s="6">
        <f>IF(名目付加価値!H12&gt;0,名目付加価値!H12/SUMIF(名目付加価値!H4:H26,"&lt;&gt;0"),0)</f>
        <v>4.8606026721675077E-3</v>
      </c>
      <c r="I12" s="6">
        <f>IF(名目付加価値!I12&gt;0,名目付加価値!I12/SUMIF(名目付加価値!I4:I26,"&lt;&gt;0"),0)</f>
        <v>7.2897536907366991E-3</v>
      </c>
      <c r="K12" s="3">
        <f>0.5*(E12+E$1093)</f>
        <v>3.0826141454945416E-2</v>
      </c>
      <c r="L12" s="3">
        <f t="shared" ref="L12:O12" si="8">0.5*(F12+F$1093)</f>
        <v>2.1640482484077971E-2</v>
      </c>
      <c r="M12" s="3">
        <f t="shared" si="8"/>
        <v>1.2969818739165459E-2</v>
      </c>
      <c r="N12" s="3">
        <f t="shared" si="8"/>
        <v>9.7038765535893447E-3</v>
      </c>
      <c r="O12" s="3">
        <f t="shared" si="8"/>
        <v>1.0084445293006771E-2</v>
      </c>
    </row>
    <row r="13" spans="1:15" x14ac:dyDescent="0.15">
      <c r="A13" s="1">
        <v>1</v>
      </c>
      <c r="B13" s="1" t="s">
        <v>7</v>
      </c>
      <c r="C13" s="1">
        <v>10</v>
      </c>
      <c r="D13" s="1" t="s">
        <v>23</v>
      </c>
      <c r="E13" s="6">
        <f>IF(名目付加価値!E13&gt;0,名目付加価値!E13/SUMIF(名目付加価値!E4:E26,"&lt;&gt;0"),0)</f>
        <v>6.7110122155823954E-3</v>
      </c>
      <c r="F13" s="6">
        <f>IF(名目付加価値!F13&gt;0,名目付加価値!F13/SUMIF(名目付加価値!F4:F26,"&lt;&gt;0"),0)</f>
        <v>7.721933842212576E-3</v>
      </c>
      <c r="G13" s="6">
        <f>IF(名目付加価値!G13&gt;0,名目付加価値!G13/SUMIF(名目付加価値!G4:G26,"&lt;&gt;0"),0)</f>
        <v>8.0806670321432426E-3</v>
      </c>
      <c r="H13" s="6">
        <f>IF(名目付加価値!H13&gt;0,名目付加価値!H13/SUMIF(名目付加価値!H4:H26,"&lt;&gt;0"),0)</f>
        <v>6.6624875293778193E-3</v>
      </c>
      <c r="I13" s="6">
        <f>IF(名目付加価値!I13&gt;0,名目付加価値!I13/SUMIF(名目付加価値!I4:I26,"&lt;&gt;0"),0)</f>
        <v>3.6580710585801465E-3</v>
      </c>
      <c r="K13" s="3">
        <f>0.5*(E13+E$1094)</f>
        <v>1.0431909399851082E-2</v>
      </c>
      <c r="L13" s="3">
        <f t="shared" ref="L13:O13" si="9">0.5*(F13+F$1094)</f>
        <v>9.9649179256539704E-3</v>
      </c>
      <c r="M13" s="3">
        <f t="shared" si="9"/>
        <v>1.2038612598441949E-2</v>
      </c>
      <c r="N13" s="3">
        <f t="shared" si="9"/>
        <v>9.8780936398976012E-3</v>
      </c>
      <c r="O13" s="3">
        <f t="shared" si="9"/>
        <v>7.0502179386626356E-3</v>
      </c>
    </row>
    <row r="14" spans="1:15" x14ac:dyDescent="0.15">
      <c r="A14" s="1">
        <v>1</v>
      </c>
      <c r="B14" s="1" t="s">
        <v>7</v>
      </c>
      <c r="C14" s="1">
        <v>11</v>
      </c>
      <c r="D14" s="1" t="s">
        <v>24</v>
      </c>
      <c r="E14" s="6">
        <f>IF(名目付加価値!E14&gt;0,名目付加価値!E14/SUMIF(名目付加価値!E4:E26,"&lt;&gt;0"),0)</f>
        <v>1.0098837703206546E-2</v>
      </c>
      <c r="F14" s="6">
        <f>IF(名目付加価値!F14&gt;0,名目付加価値!F14/SUMIF(名目付加価値!F4:F26,"&lt;&gt;0"),0)</f>
        <v>6.4992784988915746E-3</v>
      </c>
      <c r="G14" s="6">
        <f>IF(名目付加価値!G14&gt;0,名目付加価値!G14/SUMIF(名目付加価値!G4:G26,"&lt;&gt;0"),0)</f>
        <v>4.1786177803079805E-3</v>
      </c>
      <c r="H14" s="6">
        <f>IF(名目付加価値!H14&gt;0,名目付加価値!H14/SUMIF(名目付加価値!H4:H26,"&lt;&gt;0"),0)</f>
        <v>3.6532065973826997E-3</v>
      </c>
      <c r="I14" s="6">
        <f>IF(名目付加価値!I14&gt;0,名目付加価値!I14/SUMIF(名目付加価値!I4:I26,"&lt;&gt;0"),0)</f>
        <v>3.4387913351026926E-3</v>
      </c>
      <c r="K14" s="3">
        <f>0.5*(E14+E$1095)</f>
        <v>1.7583409949030297E-2</v>
      </c>
      <c r="L14" s="3">
        <f t="shared" ref="L14:O14" si="10">0.5*(F14+F$1095)</f>
        <v>1.3954633034070891E-2</v>
      </c>
      <c r="M14" s="3">
        <f t="shared" si="10"/>
        <v>1.6107886295373786E-2</v>
      </c>
      <c r="N14" s="3">
        <f t="shared" si="10"/>
        <v>1.3976754804655087E-2</v>
      </c>
      <c r="O14" s="3">
        <f t="shared" si="10"/>
        <v>1.4862926925591824E-2</v>
      </c>
    </row>
    <row r="15" spans="1:15" x14ac:dyDescent="0.15">
      <c r="A15" s="1">
        <v>1</v>
      </c>
      <c r="B15" s="1" t="s">
        <v>7</v>
      </c>
      <c r="C15" s="1">
        <v>12</v>
      </c>
      <c r="D15" s="1" t="s">
        <v>25</v>
      </c>
      <c r="E15" s="6">
        <f>IF(名目付加価値!E15&gt;0,名目付加価値!E15/SUMIF(名目付加価値!E4:E26,"&lt;&gt;0"),0)</f>
        <v>8.1427476018896996E-4</v>
      </c>
      <c r="F15" s="6">
        <f>IF(名目付加価値!F15&gt;0,名目付加価値!F15/SUMIF(名目付加価値!F4:F26,"&lt;&gt;0"),0)</f>
        <v>2.1674047105957272E-3</v>
      </c>
      <c r="G15" s="6">
        <f>IF(名目付加価値!G15&gt;0,名目付加価値!G15/SUMIF(名目付加価値!G4:G26,"&lt;&gt;0"),0)</f>
        <v>4.405079544325387E-3</v>
      </c>
      <c r="H15" s="6">
        <f>IF(名目付加価値!H15&gt;0,名目付加価値!H15/SUMIF(名目付加価値!H4:H26,"&lt;&gt;0"),0)</f>
        <v>8.5070879963586102E-3</v>
      </c>
      <c r="I15" s="6">
        <f>IF(名目付加価値!I15&gt;0,名目付加価値!I15/SUMIF(名目付加価値!I4:I26,"&lt;&gt;0"),0)</f>
        <v>8.6454529298004238E-3</v>
      </c>
      <c r="K15" s="3">
        <f>0.5*(E15+E$1096)</f>
        <v>1.3265080823515659E-2</v>
      </c>
      <c r="L15" s="3">
        <f t="shared" ref="L15:O15" si="11">0.5*(F15+F$1096)</f>
        <v>1.4024350903115395E-2</v>
      </c>
      <c r="M15" s="3">
        <f t="shared" si="11"/>
        <v>2.5879662868291811E-2</v>
      </c>
      <c r="N15" s="3">
        <f t="shared" si="11"/>
        <v>2.8873232335972998E-2</v>
      </c>
      <c r="O15" s="3">
        <f t="shared" si="11"/>
        <v>2.51190388948179E-2</v>
      </c>
    </row>
    <row r="16" spans="1:15" x14ac:dyDescent="0.15">
      <c r="A16" s="1">
        <v>1</v>
      </c>
      <c r="B16" s="1" t="s">
        <v>7</v>
      </c>
      <c r="C16" s="1">
        <v>13</v>
      </c>
      <c r="D16" s="1" t="s">
        <v>26</v>
      </c>
      <c r="E16" s="6">
        <f>IF(名目付加価値!E16&gt;0,名目付加価値!E16/SUMIF(名目付加価値!E4:E26,"&lt;&gt;0"),0)</f>
        <v>5.0086144629944759E-3</v>
      </c>
      <c r="F16" s="6">
        <f>IF(名目付加価値!F16&gt;0,名目付加価値!F16/SUMIF(名目付加価値!F4:F26,"&lt;&gt;0"),0)</f>
        <v>1.9682571653342334E-3</v>
      </c>
      <c r="G16" s="6">
        <f>IF(名目付加価値!G16&gt;0,名目付加価値!G16/SUMIF(名目付加価値!G4:G26,"&lt;&gt;0"),0)</f>
        <v>1.4950192522491929E-3</v>
      </c>
      <c r="H16" s="6">
        <f>IF(名目付加価値!H16&gt;0,名目付加価値!H16/SUMIF(名目付加価値!H4:H26,"&lt;&gt;0"),0)</f>
        <v>7.6490181520024094E-3</v>
      </c>
      <c r="I16" s="6">
        <f>IF(名目付加価値!I16&gt;0,名目付加価値!I16/SUMIF(名目付加価値!I4:I26,"&lt;&gt;0"),0)</f>
        <v>6.4907230203973482E-3</v>
      </c>
      <c r="K16" s="3">
        <f>0.5*(E16+E$1097)</f>
        <v>1.3393598978737778E-2</v>
      </c>
      <c r="L16" s="3">
        <f t="shared" ref="L16:O16" si="12">0.5*(F16+F$1097)</f>
        <v>1.1649848817854488E-2</v>
      </c>
      <c r="M16" s="3">
        <f t="shared" si="12"/>
        <v>1.0309036252134973E-2</v>
      </c>
      <c r="N16" s="3">
        <f t="shared" si="12"/>
        <v>1.3006274884543235E-2</v>
      </c>
      <c r="O16" s="3">
        <f t="shared" si="12"/>
        <v>1.6512118452459677E-2</v>
      </c>
    </row>
    <row r="17" spans="1:15" x14ac:dyDescent="0.15">
      <c r="A17" s="1">
        <v>1</v>
      </c>
      <c r="B17" s="1" t="s">
        <v>7</v>
      </c>
      <c r="C17" s="1">
        <v>14</v>
      </c>
      <c r="D17" s="1" t="s">
        <v>27</v>
      </c>
      <c r="E17" s="6">
        <f>IF(名目付加価値!E17&gt;0,名目付加価値!E17/SUMIF(名目付加価値!E4:E26,"&lt;&gt;0"),0)</f>
        <v>1.7938121745643548E-4</v>
      </c>
      <c r="F17" s="6">
        <f>IF(名目付加価値!F17&gt;0,名目付加価値!F17/SUMIF(名目付加価値!F4:F26,"&lt;&gt;0"),0)</f>
        <v>2.3347377589876141E-4</v>
      </c>
      <c r="G17" s="6">
        <f>IF(名目付加価値!G17&gt;0,名目付加価値!G17/SUMIF(名目付加価値!G4:G26,"&lt;&gt;0"),0)</f>
        <v>1.5941715047881368E-4</v>
      </c>
      <c r="H17" s="6">
        <f>IF(名目付加価値!H17&gt;0,名目付加価値!H17/SUMIF(名目付加価値!H4:H26,"&lt;&gt;0"),0)</f>
        <v>2.7295139296880285E-4</v>
      </c>
      <c r="I17" s="6">
        <f>IF(名目付加価値!I17&gt;0,名目付加価値!I17/SUMIF(名目付加価値!I4:I26,"&lt;&gt;0"),0)</f>
        <v>2.5780523869248527E-4</v>
      </c>
      <c r="K17" s="3">
        <f>0.5*(E17+E$1098)</f>
        <v>1.9568761349303249E-3</v>
      </c>
      <c r="L17" s="3">
        <f t="shared" ref="L17:O17" si="13">0.5*(F17+F$1098)</f>
        <v>2.3960765791617949E-3</v>
      </c>
      <c r="M17" s="3">
        <f t="shared" si="13"/>
        <v>2.2841350924616213E-3</v>
      </c>
      <c r="N17" s="3">
        <f t="shared" si="13"/>
        <v>2.1678245016895576E-3</v>
      </c>
      <c r="O17" s="3">
        <f t="shared" si="13"/>
        <v>2.3033910351439222E-3</v>
      </c>
    </row>
    <row r="18" spans="1:15" x14ac:dyDescent="0.15">
      <c r="A18" s="1">
        <v>1</v>
      </c>
      <c r="B18" s="1" t="s">
        <v>7</v>
      </c>
      <c r="C18" s="1">
        <v>15</v>
      </c>
      <c r="D18" s="1" t="s">
        <v>28</v>
      </c>
      <c r="E18" s="6">
        <f>IF(名目付加価値!E18&gt;0,名目付加価値!E18/SUMIF(名目付加価値!E4:E26,"&lt;&gt;0"),0)</f>
        <v>2.8794135229708983E-2</v>
      </c>
      <c r="F18" s="6">
        <f>IF(名目付加価値!F18&gt;0,名目付加価値!F18/SUMIF(名目付加価値!F4:F26,"&lt;&gt;0"),0)</f>
        <v>2.5925434442450462E-2</v>
      </c>
      <c r="G18" s="6">
        <f>IF(名目付加価値!G18&gt;0,名目付加価値!G18/SUMIF(名目付加価値!G4:G26,"&lt;&gt;0"),0)</f>
        <v>2.2522379454578571E-2</v>
      </c>
      <c r="H18" s="6">
        <f>IF(名目付加価値!H18&gt;0,名目付加価値!H18/SUMIF(名目付加価値!H4:H26,"&lt;&gt;0"),0)</f>
        <v>1.5744989198045775E-2</v>
      </c>
      <c r="I18" s="6">
        <f>IF(名目付加価値!I18&gt;0,名目付加価値!I18/SUMIF(名目付加価値!I4:I26,"&lt;&gt;0"),0)</f>
        <v>1.0592435298348472E-2</v>
      </c>
      <c r="K18" s="3">
        <f>0.5*(E18+E$1099)</f>
        <v>3.2544935668165881E-2</v>
      </c>
      <c r="L18" s="3">
        <f t="shared" ref="L18:O18" si="14">0.5*(F18+F$1099)</f>
        <v>3.0167292848571465E-2</v>
      </c>
      <c r="M18" s="3">
        <f t="shared" si="14"/>
        <v>2.8678426285059493E-2</v>
      </c>
      <c r="N18" s="3">
        <f t="shared" si="14"/>
        <v>2.2119000865128365E-2</v>
      </c>
      <c r="O18" s="3">
        <f t="shared" si="14"/>
        <v>1.7215195464529064E-2</v>
      </c>
    </row>
    <row r="19" spans="1:15" x14ac:dyDescent="0.15">
      <c r="A19" s="1">
        <v>1</v>
      </c>
      <c r="B19" s="1" t="s">
        <v>2</v>
      </c>
      <c r="C19" s="1">
        <v>16</v>
      </c>
      <c r="D19" s="1" t="s">
        <v>11</v>
      </c>
      <c r="E19" s="6">
        <f>IF(名目付加価値!E19&gt;0,名目付加価値!E19/SUMIF(名目付加価値!E4:E26,"&lt;&gt;0"),0)</f>
        <v>8.8731923586999092E-2</v>
      </c>
      <c r="F19" s="6">
        <f>IF(名目付加価値!F19&gt;0,名目付加価値!F19/SUMIF(名目付加価値!F4:F26,"&lt;&gt;0"),0)</f>
        <v>0.14132401853775337</v>
      </c>
      <c r="G19" s="6">
        <f>IF(名目付加価値!G19&gt;0,名目付加価値!G19/SUMIF(名目付加価値!G4:G26,"&lt;&gt;0"),0)</f>
        <v>0.14158970116961023</v>
      </c>
      <c r="H19" s="6">
        <f>IF(名目付加価値!H19&gt;0,名目付加価値!H19/SUMIF(名目付加価値!H4:H26,"&lt;&gt;0"),0)</f>
        <v>0.12281060476473793</v>
      </c>
      <c r="I19" s="6">
        <f>IF(名目付加価値!I19&gt;0,名目付加価値!I19/SUMIF(名目付加価値!I4:I26,"&lt;&gt;0"),0)</f>
        <v>8.2842694815473725E-2</v>
      </c>
      <c r="K19" s="3">
        <f>0.5*(E19+E$1100)</f>
        <v>9.1607304617923435E-2</v>
      </c>
      <c r="L19" s="3">
        <f t="shared" ref="L19:O19" si="15">0.5*(F19+F$1100)</f>
        <v>0.1265896745885163</v>
      </c>
      <c r="M19" s="3">
        <f t="shared" si="15"/>
        <v>0.12943295179083592</v>
      </c>
      <c r="N19" s="3">
        <f t="shared" si="15"/>
        <v>0.10815391542693688</v>
      </c>
      <c r="O19" s="3">
        <f t="shared" si="15"/>
        <v>7.7173261711404623E-2</v>
      </c>
    </row>
    <row r="20" spans="1:15" x14ac:dyDescent="0.15">
      <c r="A20" s="1">
        <v>1</v>
      </c>
      <c r="B20" s="1" t="s">
        <v>2</v>
      </c>
      <c r="C20" s="1">
        <v>17</v>
      </c>
      <c r="D20" s="1" t="s">
        <v>12</v>
      </c>
      <c r="E20" s="6">
        <f>IF(名目付加価値!E20&gt;0,名目付加価値!E20/SUMIF(名目付加価値!E4:E26,"&lt;&gt;0"),0)</f>
        <v>1.8336907672618023E-2</v>
      </c>
      <c r="F20" s="6">
        <f>IF(名目付加価値!F20&gt;0,名目付加価値!F20/SUMIF(名目付加価値!F4:F26,"&lt;&gt;0"),0)</f>
        <v>1.9726074471251114E-2</v>
      </c>
      <c r="G20" s="6">
        <f>IF(名目付加価値!G20&gt;0,名目付加価値!G20/SUMIF(名目付加価値!G4:G26,"&lt;&gt;0"),0)</f>
        <v>2.6394128257292884E-2</v>
      </c>
      <c r="H20" s="6">
        <f>IF(名目付加価値!H20&gt;0,名目付加価値!H20/SUMIF(名目付加価値!H4:H26,"&lt;&gt;0"),0)</f>
        <v>2.5424118011858402E-2</v>
      </c>
      <c r="I20" s="6">
        <f>IF(名目付加価値!I20&gt;0,名目付加価値!I20/SUMIF(名目付加価値!I4:I26,"&lt;&gt;0"),0)</f>
        <v>2.5267458886976967E-2</v>
      </c>
      <c r="K20" s="3">
        <f>0.5*(E20+E$1101)</f>
        <v>2.1733333151621476E-2</v>
      </c>
      <c r="L20" s="3">
        <f t="shared" ref="L20:O20" si="16">0.5*(F20+F$1101)</f>
        <v>2.4369698104756851E-2</v>
      </c>
      <c r="M20" s="3">
        <f t="shared" si="16"/>
        <v>2.9270689007542101E-2</v>
      </c>
      <c r="N20" s="3">
        <f t="shared" si="16"/>
        <v>3.0402804309116883E-2</v>
      </c>
      <c r="O20" s="3">
        <f t="shared" si="16"/>
        <v>2.8139892356590056E-2</v>
      </c>
    </row>
    <row r="21" spans="1:15" x14ac:dyDescent="0.15">
      <c r="A21" s="1">
        <v>1</v>
      </c>
      <c r="B21" s="1" t="s">
        <v>2</v>
      </c>
      <c r="C21" s="1">
        <v>18</v>
      </c>
      <c r="D21" s="1" t="s">
        <v>13</v>
      </c>
      <c r="E21" s="6">
        <f>IF(名目付加価値!E21&gt;0,名目付加価値!E21/SUMIF(名目付加価値!E4:E26,"&lt;&gt;0"),0)</f>
        <v>0.13458552248378644</v>
      </c>
      <c r="F21" s="6">
        <f>IF(名目付加価値!F21&gt;0,名目付加価値!F21/SUMIF(名目付加価値!F4:F26,"&lt;&gt;0"),0)</f>
        <v>0.13269095797547059</v>
      </c>
      <c r="G21" s="6">
        <f>IF(名目付加価値!G21&gt;0,名目付加価値!G21/SUMIF(名目付加価値!G4:G26,"&lt;&gt;0"),0)</f>
        <v>0.12861226975037532</v>
      </c>
      <c r="H21" s="6">
        <f>IF(名目付加価値!H21&gt;0,名目付加価値!H21/SUMIF(名目付加価値!H4:H26,"&lt;&gt;0"),0)</f>
        <v>0.13517273509489666</v>
      </c>
      <c r="I21" s="6">
        <f>IF(名目付加価値!I21&gt;0,名目付加価値!I21/SUMIF(名目付加価値!I4:I26,"&lt;&gt;0"),0)</f>
        <v>0.12535490086963966</v>
      </c>
      <c r="K21" s="3">
        <f>0.5*(E21+E$1102)</f>
        <v>0.12452589469580314</v>
      </c>
      <c r="L21" s="3">
        <f t="shared" ref="L21:O21" si="17">0.5*(F21+F$1102)</f>
        <v>0.12856551470629007</v>
      </c>
      <c r="M21" s="3">
        <f t="shared" si="17"/>
        <v>0.12143132269186001</v>
      </c>
      <c r="N21" s="3">
        <f t="shared" si="17"/>
        <v>0.12684885766209461</v>
      </c>
      <c r="O21" s="3">
        <f t="shared" si="17"/>
        <v>0.11657364650248125</v>
      </c>
    </row>
    <row r="22" spans="1:15" x14ac:dyDescent="0.15">
      <c r="A22" s="1">
        <v>1</v>
      </c>
      <c r="B22" s="1" t="s">
        <v>2</v>
      </c>
      <c r="C22" s="1">
        <v>19</v>
      </c>
      <c r="D22" s="1" t="s">
        <v>14</v>
      </c>
      <c r="E22" s="6">
        <f>IF(名目付加価値!E22&gt;0,名目付加価値!E22/SUMIF(名目付加価値!E4:E26,"&lt;&gt;0"),0)</f>
        <v>3.374379418602718E-2</v>
      </c>
      <c r="F22" s="6">
        <f>IF(名目付加価値!F22&gt;0,名目付加価値!F22/SUMIF(名目付加価値!F4:F26,"&lt;&gt;0"),0)</f>
        <v>4.1042910517502897E-2</v>
      </c>
      <c r="G22" s="6">
        <f>IF(名目付加価値!G22&gt;0,名目付加価値!G22/SUMIF(名目付加価値!G4:G26,"&lt;&gt;0"),0)</f>
        <v>4.2450333298315247E-2</v>
      </c>
      <c r="H22" s="6">
        <f>IF(名目付加価値!H22&gt;0,名目付加価値!H22/SUMIF(名目付加価値!H4:H26,"&lt;&gt;0"),0)</f>
        <v>4.0457941212725529E-2</v>
      </c>
      <c r="I22" s="6">
        <f>IF(名目付加価値!I22&gt;0,名目付加価値!I22/SUMIF(名目付加価値!I4:I26,"&lt;&gt;0"),0)</f>
        <v>3.8049532075286621E-2</v>
      </c>
      <c r="K22" s="3">
        <f>0.5*(E22+E$1103)</f>
        <v>3.7082963720345245E-2</v>
      </c>
      <c r="L22" s="3">
        <f t="shared" ref="L22:O22" si="18">0.5*(F22+F$1103)</f>
        <v>4.4877349375379003E-2</v>
      </c>
      <c r="M22" s="3">
        <f t="shared" si="18"/>
        <v>4.7996221554292506E-2</v>
      </c>
      <c r="N22" s="3">
        <f t="shared" si="18"/>
        <v>4.4015716234604235E-2</v>
      </c>
      <c r="O22" s="3">
        <f t="shared" si="18"/>
        <v>4.141507065029016E-2</v>
      </c>
    </row>
    <row r="23" spans="1:15" x14ac:dyDescent="0.15">
      <c r="A23" s="1">
        <v>1</v>
      </c>
      <c r="B23" s="1" t="s">
        <v>2</v>
      </c>
      <c r="C23" s="1">
        <v>20</v>
      </c>
      <c r="D23" s="1" t="s">
        <v>15</v>
      </c>
      <c r="E23" s="6">
        <f>IF(名目付加価値!E23&gt;0,名目付加価値!E23/SUMIF(名目付加価値!E4:E26,"&lt;&gt;0"),0)</f>
        <v>2.9130953787319506E-2</v>
      </c>
      <c r="F23" s="6">
        <f>IF(名目付加価値!F23&gt;0,名目付加価値!F23/SUMIF(名目付加価値!F4:F26,"&lt;&gt;0"),0)</f>
        <v>2.6040274299576591E-2</v>
      </c>
      <c r="G23" s="6">
        <f>IF(名目付加価値!G23&gt;0,名目付加価値!G23/SUMIF(名目付加価値!G4:G26,"&lt;&gt;0"),0)</f>
        <v>2.4028149350047049E-2</v>
      </c>
      <c r="H23" s="6">
        <f>IF(名目付加価値!H23&gt;0,名目付加価値!H23/SUMIF(名目付加価値!H4:H26,"&lt;&gt;0"),0)</f>
        <v>1.5207328706563111E-2</v>
      </c>
      <c r="I23" s="6">
        <f>IF(名目付加価値!I23&gt;0,名目付加価値!I23/SUMIF(名目付加価値!I4:I26,"&lt;&gt;0"),0)</f>
        <v>1.7948668410571685E-2</v>
      </c>
      <c r="K23" s="3">
        <f>0.5*(E23+E$1104)</f>
        <v>2.3967656454305823E-2</v>
      </c>
      <c r="L23" s="3">
        <f t="shared" ref="L23:O23" si="19">0.5*(F23+F$1104)</f>
        <v>2.3829930959495333E-2</v>
      </c>
      <c r="M23" s="3">
        <f t="shared" si="19"/>
        <v>2.1919811058547713E-2</v>
      </c>
      <c r="N23" s="3">
        <f t="shared" si="19"/>
        <v>1.4902115684682807E-2</v>
      </c>
      <c r="O23" s="3">
        <f t="shared" si="19"/>
        <v>1.7206022087100595E-2</v>
      </c>
    </row>
    <row r="24" spans="1:15" x14ac:dyDescent="0.15">
      <c r="A24" s="1">
        <v>1</v>
      </c>
      <c r="B24" s="1" t="s">
        <v>2</v>
      </c>
      <c r="C24" s="1">
        <v>21</v>
      </c>
      <c r="D24" s="1" t="s">
        <v>16</v>
      </c>
      <c r="E24" s="6">
        <f>IF(名目付加価値!E24&gt;0,名目付加価値!E24/SUMIF(名目付加価値!E4:E26,"&lt;&gt;0"),0)</f>
        <v>0.10115316264166514</v>
      </c>
      <c r="F24" s="6">
        <f>IF(名目付加価値!F24&gt;0,名目付加価値!F24/SUMIF(名目付加価値!F4:F26,"&lt;&gt;0"),0)</f>
        <v>7.7175505687176432E-2</v>
      </c>
      <c r="G24" s="6">
        <f>IF(名目付加価値!G24&gt;0,名目付加価値!G24/SUMIF(名目付加価値!G4:G26,"&lt;&gt;0"),0)</f>
        <v>9.1784027572793095E-2</v>
      </c>
      <c r="H24" s="6">
        <f>IF(名目付加価値!H24&gt;0,名目付加価値!H24/SUMIF(名目付加価値!H4:H26,"&lt;&gt;0"),0)</f>
        <v>9.2812039061101637E-2</v>
      </c>
      <c r="I24" s="6">
        <f>IF(名目付加価値!I24&gt;0,名目付加価値!I24/SUMIF(名目付加価値!I4:I26,"&lt;&gt;0"),0)</f>
        <v>9.6896193312640433E-2</v>
      </c>
      <c r="K24" s="3">
        <f>0.5*(E24+E$1105)</f>
        <v>8.7005669863114546E-2</v>
      </c>
      <c r="L24" s="3">
        <f t="shared" ref="L24:O24" si="20">0.5*(F24+F$1105)</f>
        <v>6.9637900731035735E-2</v>
      </c>
      <c r="M24" s="3">
        <f t="shared" si="20"/>
        <v>7.770776405683677E-2</v>
      </c>
      <c r="N24" s="3">
        <f t="shared" si="20"/>
        <v>8.0205042148787598E-2</v>
      </c>
      <c r="O24" s="3">
        <f t="shared" si="20"/>
        <v>8.3327710192919055E-2</v>
      </c>
    </row>
    <row r="25" spans="1:15" x14ac:dyDescent="0.15">
      <c r="A25" s="1">
        <v>1</v>
      </c>
      <c r="B25" s="1" t="s">
        <v>0</v>
      </c>
      <c r="C25" s="1">
        <v>22</v>
      </c>
      <c r="D25" s="1" t="s">
        <v>8</v>
      </c>
      <c r="E25" s="6">
        <f>IF(名目付加価値!E25&gt;0,名目付加価値!E25/SUMIF(名目付加価値!E4:E26,"&lt;&gt;0"),0)</f>
        <v>0.14961110012615841</v>
      </c>
      <c r="F25" s="6">
        <f>IF(名目付加価値!F25&gt;0,名目付加価値!F25/SUMIF(名目付加価値!F4:F26,"&lt;&gt;0"),0)</f>
        <v>0.18680123644561342</v>
      </c>
      <c r="G25" s="6">
        <f>IF(名目付加価値!G25&gt;0,名目付加価値!G25/SUMIF(名目付加価値!G4:G26,"&lt;&gt;0"),0)</f>
        <v>0.1976257395514181</v>
      </c>
      <c r="H25" s="6">
        <f>IF(名目付加価値!H25&gt;0,名目付加価値!H25/SUMIF(名目付加価値!H4:H26,"&lt;&gt;0"),0)</f>
        <v>0.23597509459692168</v>
      </c>
      <c r="I25" s="6">
        <f>IF(名目付加価値!I25&gt;0,名目付加価値!I25/SUMIF(名目付加価値!I4:I26,"&lt;&gt;0"),0)</f>
        <v>0.28969841007585978</v>
      </c>
      <c r="K25" s="3">
        <f>0.5*(E25+E$1106)</f>
        <v>0.13107080643297794</v>
      </c>
      <c r="L25" s="3">
        <f t="shared" ref="L25:O25" si="21">0.5*(F25+F$1106)</f>
        <v>0.17432097556368226</v>
      </c>
      <c r="M25" s="3">
        <f t="shared" si="21"/>
        <v>0.18457968171543332</v>
      </c>
      <c r="N25" s="3">
        <f t="shared" si="21"/>
        <v>0.22734004336053942</v>
      </c>
      <c r="O25" s="3">
        <f t="shared" si="21"/>
        <v>0.27731138591133853</v>
      </c>
    </row>
    <row r="26" spans="1:15" x14ac:dyDescent="0.15">
      <c r="A26" s="1">
        <v>1</v>
      </c>
      <c r="B26" s="1" t="s">
        <v>0</v>
      </c>
      <c r="C26" s="1">
        <v>23</v>
      </c>
      <c r="D26" s="1" t="s">
        <v>29</v>
      </c>
      <c r="E26" s="6">
        <f>IF(名目付加価値!E26&gt;0,名目付加価値!E26/SUMIF(名目付加価値!E4:E26,"&lt;&gt;0"),0)</f>
        <v>0.10536007588404241</v>
      </c>
      <c r="F26" s="6">
        <f>IF(名目付加価値!F26&gt;0,名目付加価値!F26/SUMIF(名目付加価値!F4:F26,"&lt;&gt;0"),0)</f>
        <v>0.1367906108528251</v>
      </c>
      <c r="G26" s="6">
        <f>IF(名目付加価値!G26&gt;0,名目付加価値!G26/SUMIF(名目付加価値!G4:G26,"&lt;&gt;0"),0)</f>
        <v>0.14723714531235121</v>
      </c>
      <c r="H26" s="6">
        <f>IF(名目付加価値!H26&gt;0,名目付加価値!H26/SUMIF(名目付加価値!H4:H26,"&lt;&gt;0"),0)</f>
        <v>0.1642048288933618</v>
      </c>
      <c r="I26" s="6">
        <f>IF(名目付加価値!I26&gt;0,名目付加価値!I26/SUMIF(名目付加価値!I4:I26,"&lt;&gt;0"),0)</f>
        <v>0.18163761861757541</v>
      </c>
      <c r="K26" s="3">
        <f>0.5*(E26+E$1107)</f>
        <v>9.3164572207856108E-2</v>
      </c>
      <c r="L26" s="3">
        <f t="shared" ref="L26:O26" si="22">0.5*(F26+F$1107)</f>
        <v>0.12311001660920706</v>
      </c>
      <c r="M26" s="3">
        <f t="shared" si="22"/>
        <v>0.12538538307450883</v>
      </c>
      <c r="N26" s="3">
        <f t="shared" si="22"/>
        <v>0.14330142047860703</v>
      </c>
      <c r="O26" s="3">
        <f t="shared" si="22"/>
        <v>0.15803061565834978</v>
      </c>
    </row>
    <row r="27" spans="1:15" x14ac:dyDescent="0.15">
      <c r="A27" s="1">
        <v>2</v>
      </c>
      <c r="B27" s="1" t="s">
        <v>50</v>
      </c>
      <c r="C27" s="1">
        <v>1</v>
      </c>
      <c r="D27" s="1" t="s">
        <v>9</v>
      </c>
      <c r="E27" s="6">
        <f>IF(名目付加価値!E27&gt;0,名目付加価値!E27/SUMIF(名目付加価値!E27:E49,"&lt;&gt;0"),0)</f>
        <v>0.20671658053453054</v>
      </c>
      <c r="F27" s="6">
        <f>IF(名目付加価値!F27&gt;0,名目付加価値!F27/SUMIF(名目付加価値!F27:F49,"&lt;&gt;0"),0)</f>
        <v>0.10885622529285957</v>
      </c>
      <c r="G27" s="6">
        <f>IF(名目付加価値!G27&gt;0,名目付加価値!G27/SUMIF(名目付加価値!G27:G49,"&lt;&gt;0"),0)</f>
        <v>9.1252458652316029E-2</v>
      </c>
      <c r="H27" s="6">
        <f>IF(名目付加価値!H27&gt;0,名目付加価値!H27/SUMIF(名目付加価値!H27:H49,"&lt;&gt;0"),0)</f>
        <v>6.0329918261309262E-2</v>
      </c>
      <c r="I27" s="6">
        <f>IF(名目付加価値!I27&gt;0,名目付加価値!I27/SUMIF(名目付加価値!I27:I49,"&lt;&gt;0"),0)</f>
        <v>5.5248537545816316E-2</v>
      </c>
      <c r="K27" s="3">
        <f>0.5*(E27+E$1085)</f>
        <v>0.15541853131168681</v>
      </c>
      <c r="L27" s="3">
        <f t="shared" ref="L27:O27" si="23">0.5*(F27+F$1085)</f>
        <v>8.4382602085836381E-2</v>
      </c>
      <c r="M27" s="3">
        <f t="shared" si="23"/>
        <v>6.6885905859912595E-2</v>
      </c>
      <c r="N27" s="3">
        <f t="shared" si="23"/>
        <v>4.4800481233065723E-2</v>
      </c>
      <c r="O27" s="3">
        <f t="shared" si="23"/>
        <v>3.9638784742407604E-2</v>
      </c>
    </row>
    <row r="28" spans="1:15" x14ac:dyDescent="0.15">
      <c r="A28" s="1">
        <v>2</v>
      </c>
      <c r="B28" s="1" t="s">
        <v>50</v>
      </c>
      <c r="C28" s="1">
        <v>2</v>
      </c>
      <c r="D28" s="1" t="s">
        <v>10</v>
      </c>
      <c r="E28" s="6">
        <f>IF(名目付加価値!E28&gt;0,名目付加価値!E28/SUMIF(名目付加価値!E27:E49,"&lt;&gt;0"),0)</f>
        <v>1.0213388737461235E-2</v>
      </c>
      <c r="F28" s="6">
        <f>IF(名目付加価値!F28&gt;0,名目付加価値!F28/SUMIF(名目付加価値!F27:F49,"&lt;&gt;0"),0)</f>
        <v>1.1916994411726632E-2</v>
      </c>
      <c r="G28" s="6">
        <f>IF(名目付加価値!G28&gt;0,名目付加価値!G28/SUMIF(名目付加価値!G27:G49,"&lt;&gt;0"),0)</f>
        <v>6.8695839863202176E-3</v>
      </c>
      <c r="H28" s="6">
        <f>IF(名目付加価値!H28&gt;0,名目付加価値!H28/SUMIF(名目付加価値!H27:H49,"&lt;&gt;0"),0)</f>
        <v>4.4235888627109626E-3</v>
      </c>
      <c r="I28" s="6">
        <f>IF(名目付加価値!I28&gt;0,名目付加価値!I28/SUMIF(名目付加価値!I27:I49,"&lt;&gt;0"),0)</f>
        <v>1.914206163231353E-3</v>
      </c>
      <c r="K28" s="3">
        <f>0.5*(E28+E$1086)</f>
        <v>1.1460143635734794E-2</v>
      </c>
      <c r="L28" s="3">
        <f t="shared" ref="L28:O28" si="24">0.5*(F28+F$1086)</f>
        <v>9.5064969254945939E-3</v>
      </c>
      <c r="M28" s="3">
        <f t="shared" si="24"/>
        <v>5.2857986070725688E-3</v>
      </c>
      <c r="N28" s="3">
        <f t="shared" si="24"/>
        <v>3.1625084231252064E-3</v>
      </c>
      <c r="O28" s="3">
        <f t="shared" si="24"/>
        <v>1.3894614283095096E-3</v>
      </c>
    </row>
    <row r="29" spans="1:15" x14ac:dyDescent="0.15">
      <c r="A29" s="1">
        <v>2</v>
      </c>
      <c r="B29" s="1" t="s">
        <v>51</v>
      </c>
      <c r="C29" s="1">
        <v>3</v>
      </c>
      <c r="D29" s="1" t="s">
        <v>17</v>
      </c>
      <c r="E29" s="6">
        <f>IF(名目付加価値!E29&gt;0,名目付加価値!E29/SUMIF(名目付加価値!E27:E49,"&lt;&gt;0"),0)</f>
        <v>5.9941440013158591E-2</v>
      </c>
      <c r="F29" s="6">
        <f>IF(名目付加価値!F29&gt;0,名目付加価値!F29/SUMIF(名目付加価値!F27:F49,"&lt;&gt;0"),0)</f>
        <v>3.3509134499773323E-2</v>
      </c>
      <c r="G29" s="6">
        <f>IF(名目付加価値!G29&gt;0,名目付加価値!G29/SUMIF(名目付加価値!G27:G49,"&lt;&gt;0"),0)</f>
        <v>3.195267269663709E-2</v>
      </c>
      <c r="H29" s="6">
        <f>IF(名目付加価値!H29&gt;0,名目付加価値!H29/SUMIF(名目付加価値!H27:H49,"&lt;&gt;0"),0)</f>
        <v>2.7163690626780767E-2</v>
      </c>
      <c r="I29" s="6">
        <f>IF(名目付加価値!I29&gt;0,名目付加価値!I29/SUMIF(名目付加価値!I27:I49,"&lt;&gt;0"),0)</f>
        <v>2.4434881293130067E-2</v>
      </c>
      <c r="K29" s="3">
        <f>0.5*(E29+E$1087)</f>
        <v>5.8978774456542524E-2</v>
      </c>
      <c r="L29" s="3">
        <f t="shared" ref="L29:O29" si="25">0.5*(F29+F$1087)</f>
        <v>3.8240109704043609E-2</v>
      </c>
      <c r="M29" s="3">
        <f t="shared" si="25"/>
        <v>3.5696278360304437E-2</v>
      </c>
      <c r="N29" s="3">
        <f t="shared" si="25"/>
        <v>3.4433441010603645E-2</v>
      </c>
      <c r="O29" s="3">
        <f t="shared" si="25"/>
        <v>3.165355551788783E-2</v>
      </c>
    </row>
    <row r="30" spans="1:15" x14ac:dyDescent="0.15">
      <c r="A30" s="1">
        <v>2</v>
      </c>
      <c r="B30" s="1" t="s">
        <v>51</v>
      </c>
      <c r="C30" s="1">
        <v>4</v>
      </c>
      <c r="D30" s="1" t="s">
        <v>18</v>
      </c>
      <c r="E30" s="6">
        <f>IF(名目付加価値!E30&gt;0,名目付加価値!E30/SUMIF(名目付加価値!E27:E49,"&lt;&gt;0"),0)</f>
        <v>3.0359465138070723E-3</v>
      </c>
      <c r="F30" s="6">
        <f>IF(名目付加価値!F30&gt;0,名目付加価値!F30/SUMIF(名目付加価値!F27:F49,"&lt;&gt;0"),0)</f>
        <v>4.6012167571015949E-3</v>
      </c>
      <c r="G30" s="6">
        <f>IF(名目付加価値!G30&gt;0,名目付加価値!G30/SUMIF(名目付加価値!G27:G49,"&lt;&gt;0"),0)</f>
        <v>1.0216398785913223E-2</v>
      </c>
      <c r="H30" s="6">
        <f>IF(名目付加価値!H30&gt;0,名目付加価値!H30/SUMIF(名目付加価値!H27:H49,"&lt;&gt;0"),0)</f>
        <v>5.1707610603266433E-3</v>
      </c>
      <c r="I30" s="6">
        <f>IF(名目付加価値!I30&gt;0,名目付加価値!I30/SUMIF(名目付加価値!I27:I49,"&lt;&gt;0"),0)</f>
        <v>2.8470535453942944E-3</v>
      </c>
      <c r="K30" s="3">
        <f>0.5*(E30+E$1088)</f>
        <v>1.9898092817652299E-2</v>
      </c>
      <c r="L30" s="3">
        <f t="shared" ref="L30:O30" si="26">0.5*(F30+F$1088)</f>
        <v>1.2924813807977397E-2</v>
      </c>
      <c r="M30" s="3">
        <f t="shared" si="26"/>
        <v>1.3678116866517733E-2</v>
      </c>
      <c r="N30" s="3">
        <f t="shared" si="26"/>
        <v>6.7182363258586914E-3</v>
      </c>
      <c r="O30" s="3">
        <f t="shared" si="26"/>
        <v>3.582562251888338E-3</v>
      </c>
    </row>
    <row r="31" spans="1:15" x14ac:dyDescent="0.15">
      <c r="A31" s="1">
        <v>2</v>
      </c>
      <c r="B31" s="1" t="s">
        <v>51</v>
      </c>
      <c r="C31" s="1">
        <v>5</v>
      </c>
      <c r="D31" s="1" t="s">
        <v>19</v>
      </c>
      <c r="E31" s="6">
        <f>IF(名目付加価値!E31&gt;0,名目付加価値!E31/SUMIF(名目付加価値!E27:E49,"&lt;&gt;0"),0)</f>
        <v>8.7661879823578322E-3</v>
      </c>
      <c r="F31" s="6">
        <f>IF(名目付加価値!F31&gt;0,名目付加価値!F31/SUMIF(名目付加価値!F27:F49,"&lt;&gt;0"),0)</f>
        <v>9.130562993388271E-3</v>
      </c>
      <c r="G31" s="6">
        <f>IF(名目付加価値!G31&gt;0,名目付加価値!G31/SUMIF(名目付加価値!G27:G49,"&lt;&gt;0"),0)</f>
        <v>1.2208519553981398E-2</v>
      </c>
      <c r="H31" s="6">
        <f>IF(名目付加価値!H31&gt;0,名目付加価値!H31/SUMIF(名目付加価値!H27:H49,"&lt;&gt;0"),0)</f>
        <v>9.9717532148786408E-3</v>
      </c>
      <c r="I31" s="6">
        <f>IF(名目付加価値!I31&gt;0,名目付加価値!I31/SUMIF(名目付加価値!I27:I49,"&lt;&gt;0"),0)</f>
        <v>8.2794596089368032E-3</v>
      </c>
      <c r="K31" s="3">
        <f>0.5*(E31+E$1089)</f>
        <v>9.3204419303682361E-3</v>
      </c>
      <c r="L31" s="3">
        <f t="shared" ref="L31:O31" si="27">0.5*(F31+F$1089)</f>
        <v>8.6682258681502582E-3</v>
      </c>
      <c r="M31" s="3">
        <f t="shared" si="27"/>
        <v>1.0404345677465803E-2</v>
      </c>
      <c r="N31" s="3">
        <f t="shared" si="27"/>
        <v>8.922650968522669E-3</v>
      </c>
      <c r="O31" s="3">
        <f t="shared" si="27"/>
        <v>7.3331307637359705E-3</v>
      </c>
    </row>
    <row r="32" spans="1:15" x14ac:dyDescent="0.15">
      <c r="A32" s="1">
        <v>2</v>
      </c>
      <c r="B32" s="1" t="s">
        <v>51</v>
      </c>
      <c r="C32" s="1">
        <v>6</v>
      </c>
      <c r="D32" s="1" t="s">
        <v>3</v>
      </c>
      <c r="E32" s="6">
        <f>IF(名目付加価値!E32&gt;0,名目付加価値!E32/SUMIF(名目付加価値!E27:E49,"&lt;&gt;0"),0)</f>
        <v>1.6157972593785176E-3</v>
      </c>
      <c r="F32" s="6">
        <f>IF(名目付加価値!F32&gt;0,名目付加価値!F32/SUMIF(名目付加価値!F27:F49,"&lt;&gt;0"),0)</f>
        <v>2.2589343988291986E-3</v>
      </c>
      <c r="G32" s="6">
        <f>IF(名目付加価値!G32&gt;0,名目付加価値!G32/SUMIF(名目付加価値!G27:G49,"&lt;&gt;0"),0)</f>
        <v>5.7123268097921667E-3</v>
      </c>
      <c r="H32" s="6">
        <f>IF(名目付加価値!H32&gt;0,名目付加価値!H32/SUMIF(名目付加価値!H27:H49,"&lt;&gt;0"),0)</f>
        <v>3.5867056145259622E-3</v>
      </c>
      <c r="I32" s="6">
        <f>IF(名目付加価値!I32&gt;0,名目付加価値!I32/SUMIF(名目付加価値!I27:I49,"&lt;&gt;0"),0)</f>
        <v>3.267405016194623E-3</v>
      </c>
      <c r="K32" s="3">
        <f>0.5*(E32+E$1090)</f>
        <v>1.2639583284641324E-2</v>
      </c>
      <c r="L32" s="3">
        <f t="shared" ref="L32:O32" si="28">0.5*(F32+F$1090)</f>
        <v>9.4584753859041516E-3</v>
      </c>
      <c r="M32" s="3">
        <f t="shared" si="28"/>
        <v>1.2766762275394436E-2</v>
      </c>
      <c r="N32" s="3">
        <f t="shared" si="28"/>
        <v>1.1091121439441062E-2</v>
      </c>
      <c r="O32" s="3">
        <f t="shared" si="28"/>
        <v>1.1332259749533282E-2</v>
      </c>
    </row>
    <row r="33" spans="1:15" x14ac:dyDescent="0.15">
      <c r="A33" s="1">
        <v>2</v>
      </c>
      <c r="B33" s="1" t="s">
        <v>51</v>
      </c>
      <c r="C33" s="1">
        <v>7</v>
      </c>
      <c r="D33" s="1" t="s">
        <v>20</v>
      </c>
      <c r="E33" s="6">
        <f>IF(名目付加価値!E33&gt;0,名目付加価値!E33/SUMIF(名目付加価値!E27:E49,"&lt;&gt;0"),0)</f>
        <v>6.9671129624678564E-3</v>
      </c>
      <c r="F33" s="6">
        <f>IF(名目付加価値!F33&gt;0,名目付加価値!F33/SUMIF(名目付加価値!F27:F49,"&lt;&gt;0"),0)</f>
        <v>3.2530371614169118E-4</v>
      </c>
      <c r="G33" s="6">
        <f>IF(名目付加価値!G33&gt;0,名目付加価値!G33/SUMIF(名目付加価値!G27:G49,"&lt;&gt;0"),0)</f>
        <v>1.0992570503657914E-3</v>
      </c>
      <c r="H33" s="6">
        <f>IF(名目付加価値!H33&gt;0,名目付加価値!H33/SUMIF(名目付加価値!H27:H49,"&lt;&gt;0"),0)</f>
        <v>8.8311613039360074E-4</v>
      </c>
      <c r="I33" s="6">
        <f>IF(名目付加価値!I33&gt;0,名目付加価値!I33/SUMIF(名目付加価値!I27:I49,"&lt;&gt;0"),0)</f>
        <v>1.0403535811247186E-3</v>
      </c>
      <c r="K33" s="3">
        <f>0.5*(E33+E$1091)</f>
        <v>1.303521773391449E-2</v>
      </c>
      <c r="L33" s="3">
        <f t="shared" ref="L33:O33" si="29">0.5*(F33+F$1091)</f>
        <v>6.3407225582133592E-3</v>
      </c>
      <c r="M33" s="3">
        <f t="shared" si="29"/>
        <v>5.8460290338428157E-3</v>
      </c>
      <c r="N33" s="3">
        <f t="shared" si="29"/>
        <v>6.5431148869960548E-3</v>
      </c>
      <c r="O33" s="3">
        <f t="shared" si="29"/>
        <v>6.6731802205244276E-3</v>
      </c>
    </row>
    <row r="34" spans="1:15" x14ac:dyDescent="0.15">
      <c r="A34" s="1">
        <v>2</v>
      </c>
      <c r="B34" s="1" t="s">
        <v>51</v>
      </c>
      <c r="C34" s="1">
        <v>8</v>
      </c>
      <c r="D34" s="1" t="s">
        <v>21</v>
      </c>
      <c r="E34" s="6">
        <f>IF(名目付加価値!E34&gt;0,名目付加価値!E34/SUMIF(名目付加価値!E27:E49,"&lt;&gt;0"),0)</f>
        <v>7.5312038065107117E-3</v>
      </c>
      <c r="F34" s="6">
        <f>IF(名目付加価値!F34&gt;0,名目付加価値!F34/SUMIF(名目付加価値!F27:F49,"&lt;&gt;0"),0)</f>
        <v>7.94387778035365E-3</v>
      </c>
      <c r="G34" s="6">
        <f>IF(名目付加価値!G34&gt;0,名目付加価値!G34/SUMIF(名目付加価値!G27:G49,"&lt;&gt;0"),0)</f>
        <v>6.9772324204045678E-3</v>
      </c>
      <c r="H34" s="6">
        <f>IF(名目付加価値!H34&gt;0,名目付加価値!H34/SUMIF(名目付加価値!H27:H49,"&lt;&gt;0"),0)</f>
        <v>4.690834898673636E-3</v>
      </c>
      <c r="I34" s="6">
        <f>IF(名目付加価値!I34&gt;0,名目付加価値!I34/SUMIF(名目付加価値!I27:I49,"&lt;&gt;0"),0)</f>
        <v>1.9718102941576909E-3</v>
      </c>
      <c r="K34" s="3">
        <f>0.5*(E34+E$1092)</f>
        <v>1.1359178833776568E-2</v>
      </c>
      <c r="L34" s="3">
        <f t="shared" ref="L34:O34" si="30">0.5*(F34+F$1092)</f>
        <v>1.0471030499218308E-2</v>
      </c>
      <c r="M34" s="3">
        <f t="shared" si="30"/>
        <v>9.6318763292618566E-3</v>
      </c>
      <c r="N34" s="3">
        <f t="shared" si="30"/>
        <v>7.2511740965761819E-3</v>
      </c>
      <c r="O34" s="3">
        <f t="shared" si="30"/>
        <v>4.6837681314433827E-3</v>
      </c>
    </row>
    <row r="35" spans="1:15" x14ac:dyDescent="0.15">
      <c r="A35" s="1">
        <v>2</v>
      </c>
      <c r="B35" s="1" t="s">
        <v>51</v>
      </c>
      <c r="C35" s="1">
        <v>9</v>
      </c>
      <c r="D35" s="1" t="s">
        <v>22</v>
      </c>
      <c r="E35" s="6">
        <f>IF(名目付加価値!E35&gt;0,名目付加価値!E35/SUMIF(名目付加価値!E27:E49,"&lt;&gt;0"),0)</f>
        <v>2.4318642033059647E-2</v>
      </c>
      <c r="F35" s="6">
        <f>IF(名目付加価値!F35&gt;0,名目付加価値!F35/SUMIF(名目付加価値!F27:F49,"&lt;&gt;0"),0)</f>
        <v>1.2809511493652505E-2</v>
      </c>
      <c r="G35" s="6">
        <f>IF(名目付加価値!G35&gt;0,名目付加価値!G35/SUMIF(名目付加価値!G27:G49,"&lt;&gt;0"),0)</f>
        <v>1.1913608288255072E-2</v>
      </c>
      <c r="H35" s="6">
        <f>IF(名目付加価値!H35&gt;0,名目付加価値!H35/SUMIF(名目付加価値!H27:H49,"&lt;&gt;0"),0)</f>
        <v>1.4646425894394769E-2</v>
      </c>
      <c r="I35" s="6">
        <f>IF(名目付加価値!I35&gt;0,名目付加価値!I35/SUMIF(名目付加価値!I27:I49,"&lt;&gt;0"),0)</f>
        <v>6.630609806157893E-2</v>
      </c>
      <c r="K35" s="3">
        <f>0.5*(E35+E$1093)</f>
        <v>2.9239021797747223E-2</v>
      </c>
      <c r="L35" s="3">
        <f t="shared" ref="L35:O35" si="31">0.5*(F35+F$1093)</f>
        <v>2.1278908701560975E-2</v>
      </c>
      <c r="M35" s="3">
        <f t="shared" si="31"/>
        <v>1.6165669008742879E-2</v>
      </c>
      <c r="N35" s="3">
        <f t="shared" si="31"/>
        <v>1.4596788164702976E-2</v>
      </c>
      <c r="O35" s="3">
        <f t="shared" si="31"/>
        <v>3.9592617478427884E-2</v>
      </c>
    </row>
    <row r="36" spans="1:15" x14ac:dyDescent="0.15">
      <c r="A36" s="1">
        <v>2</v>
      </c>
      <c r="B36" s="1" t="s">
        <v>51</v>
      </c>
      <c r="C36" s="1">
        <v>10</v>
      </c>
      <c r="D36" s="1" t="s">
        <v>23</v>
      </c>
      <c r="E36" s="6">
        <f>IF(名目付加価値!E36&gt;0,名目付加価値!E36/SUMIF(名目付加価値!E27:E49,"&lt;&gt;0"),0)</f>
        <v>2.8982717237239276E-3</v>
      </c>
      <c r="F36" s="6">
        <f>IF(名目付加価値!F36&gt;0,名目付加価値!F36/SUMIF(名目付加価値!F27:F49,"&lt;&gt;0"),0)</f>
        <v>2.8270305696946156E-3</v>
      </c>
      <c r="G36" s="6">
        <f>IF(名目付加価値!G36&gt;0,名目付加価値!G36/SUMIF(名目付加価値!G27:G49,"&lt;&gt;0"),0)</f>
        <v>3.7057069229843908E-3</v>
      </c>
      <c r="H36" s="6">
        <f>IF(名目付加価値!H36&gt;0,名目付加価値!H36/SUMIF(名目付加価値!H27:H49,"&lt;&gt;0"),0)</f>
        <v>3.5029140444311747E-3</v>
      </c>
      <c r="I36" s="6">
        <f>IF(名目付加価値!I36&gt;0,名目付加価値!I36/SUMIF(名目付加価値!I27:I49,"&lt;&gt;0"),0)</f>
        <v>3.2299553096114329E-3</v>
      </c>
      <c r="K36" s="3">
        <f>0.5*(E36+E$1094)</f>
        <v>8.5255391539218479E-3</v>
      </c>
      <c r="L36" s="3">
        <f t="shared" ref="L36:O36" si="32">0.5*(F36+F$1094)</f>
        <v>7.5174662893949902E-3</v>
      </c>
      <c r="M36" s="3">
        <f t="shared" si="32"/>
        <v>9.851132543862523E-3</v>
      </c>
      <c r="N36" s="3">
        <f t="shared" si="32"/>
        <v>8.2983068974242791E-3</v>
      </c>
      <c r="O36" s="3">
        <f t="shared" si="32"/>
        <v>6.836160064178279E-3</v>
      </c>
    </row>
    <row r="37" spans="1:15" x14ac:dyDescent="0.15">
      <c r="A37" s="1">
        <v>2</v>
      </c>
      <c r="B37" s="1" t="s">
        <v>51</v>
      </c>
      <c r="C37" s="1">
        <v>11</v>
      </c>
      <c r="D37" s="1" t="s">
        <v>24</v>
      </c>
      <c r="E37" s="6">
        <f>IF(名目付加価値!E37&gt;0,名目付加価値!E37/SUMIF(名目付加価値!E27:E49,"&lt;&gt;0"),0)</f>
        <v>1.539732574209901E-3</v>
      </c>
      <c r="F37" s="6">
        <f>IF(名目付加価値!F37&gt;0,名目付加価値!F37/SUMIF(名目付加価値!F27:F49,"&lt;&gt;0"),0)</f>
        <v>9.5964050376234412E-4</v>
      </c>
      <c r="G37" s="6">
        <f>IF(名目付加価値!G37&gt;0,名目付加価値!G37/SUMIF(名目付加価値!G27:G49,"&lt;&gt;0"),0)</f>
        <v>2.3111141774436708E-3</v>
      </c>
      <c r="H37" s="6">
        <f>IF(名目付加価値!H37&gt;0,名目付加価値!H37/SUMIF(名目付加価値!H27:H49,"&lt;&gt;0"),0)</f>
        <v>5.8026343544164936E-3</v>
      </c>
      <c r="I37" s="6">
        <f>IF(名目付加価値!I37&gt;0,名目付加価値!I37/SUMIF(名目付加価値!I27:I49,"&lt;&gt;0"),0)</f>
        <v>1.0219124047497521E-2</v>
      </c>
      <c r="K37" s="3">
        <f>0.5*(E37+E$1095)</f>
        <v>1.3303857384531973E-2</v>
      </c>
      <c r="L37" s="3">
        <f t="shared" ref="L37:O37" si="33">0.5*(F37+F$1095)</f>
        <v>1.1184814036506277E-2</v>
      </c>
      <c r="M37" s="3">
        <f t="shared" si="33"/>
        <v>1.5174134493941631E-2</v>
      </c>
      <c r="N37" s="3">
        <f t="shared" si="33"/>
        <v>1.5051468683171983E-2</v>
      </c>
      <c r="O37" s="3">
        <f t="shared" si="33"/>
        <v>1.8253093281789239E-2</v>
      </c>
    </row>
    <row r="38" spans="1:15" x14ac:dyDescent="0.15">
      <c r="A38" s="1">
        <v>2</v>
      </c>
      <c r="B38" s="1" t="s">
        <v>51</v>
      </c>
      <c r="C38" s="1">
        <v>12</v>
      </c>
      <c r="D38" s="1" t="s">
        <v>25</v>
      </c>
      <c r="E38" s="6">
        <f>IF(名目付加価値!E38&gt;0,名目付加価値!E38/SUMIF(名目付加価値!E27:E49,"&lt;&gt;0"),0)</f>
        <v>3.2270597091200782E-3</v>
      </c>
      <c r="F38" s="6">
        <f>IF(名目付加価値!F38&gt;0,名目付加価値!F38/SUMIF(名目付加価値!F27:F49,"&lt;&gt;0"),0)</f>
        <v>5.2485854191077911E-3</v>
      </c>
      <c r="G38" s="6">
        <f>IF(名目付加価値!G38&gt;0,名目付加価値!G38/SUMIF(名目付加価値!G27:G49,"&lt;&gt;0"),0)</f>
        <v>1.6232554093421319E-2</v>
      </c>
      <c r="H38" s="6">
        <f>IF(名目付加価値!H38&gt;0,名目付加価値!H38/SUMIF(名目付加価値!H27:H49,"&lt;&gt;0"),0)</f>
        <v>1.8709648212181764E-2</v>
      </c>
      <c r="I38" s="6">
        <f>IF(名目付加価値!I38&gt;0,名目付加価値!I38/SUMIF(名目付加価値!I27:I49,"&lt;&gt;0"),0)</f>
        <v>1.3369098865027353E-2</v>
      </c>
      <c r="K38" s="3">
        <f>0.5*(E38+E$1096)</f>
        <v>1.4471473297981213E-2</v>
      </c>
      <c r="L38" s="3">
        <f t="shared" ref="L38:O38" si="34">0.5*(F38+F$1096)</f>
        <v>1.5564941257371427E-2</v>
      </c>
      <c r="M38" s="3">
        <f t="shared" si="34"/>
        <v>3.1793400142839774E-2</v>
      </c>
      <c r="N38" s="3">
        <f t="shared" si="34"/>
        <v>3.3974512443884573E-2</v>
      </c>
      <c r="O38" s="3">
        <f t="shared" si="34"/>
        <v>2.7480861862431365E-2</v>
      </c>
    </row>
    <row r="39" spans="1:15" x14ac:dyDescent="0.15">
      <c r="A39" s="1">
        <v>2</v>
      </c>
      <c r="B39" s="1" t="s">
        <v>51</v>
      </c>
      <c r="C39" s="1">
        <v>13</v>
      </c>
      <c r="D39" s="1" t="s">
        <v>26</v>
      </c>
      <c r="E39" s="6">
        <f>IF(名目付加価値!E39&gt;0,名目付加価値!E39/SUMIF(名目付加価値!E27:E49,"&lt;&gt;0"),0)</f>
        <v>1.5922248551166157E-3</v>
      </c>
      <c r="F39" s="6">
        <f>IF(名目付加価値!F39&gt;0,名目付加価値!F39/SUMIF(名目付加価値!F27:F49,"&lt;&gt;0"),0)</f>
        <v>1.24824712062231E-3</v>
      </c>
      <c r="G39" s="6">
        <f>IF(名目付加価値!G39&gt;0,名目付加価値!G39/SUMIF(名目付加価値!G27:G49,"&lt;&gt;0"),0)</f>
        <v>9.1745180324117952E-4</v>
      </c>
      <c r="H39" s="6">
        <f>IF(名目付加価値!H39&gt;0,名目付加価値!H39/SUMIF(名目付加価値!H27:H49,"&lt;&gt;0"),0)</f>
        <v>3.7272113392316727E-4</v>
      </c>
      <c r="I39" s="6">
        <f>IF(名目付加価値!I39&gt;0,名目付加価値!I39/SUMIF(名目付加価値!I27:I49,"&lt;&gt;0"),0)</f>
        <v>5.1221154332894833E-3</v>
      </c>
      <c r="K39" s="3">
        <f>0.5*(E39+E$1097)</f>
        <v>1.1685404174798847E-2</v>
      </c>
      <c r="L39" s="3">
        <f t="shared" ref="L39:O39" si="35">0.5*(F39+F$1097)</f>
        <v>1.1289843795498525E-2</v>
      </c>
      <c r="M39" s="3">
        <f t="shared" si="35"/>
        <v>1.0020252527630965E-2</v>
      </c>
      <c r="N39" s="3">
        <f t="shared" si="35"/>
        <v>9.3681263755036135E-3</v>
      </c>
      <c r="O39" s="3">
        <f t="shared" si="35"/>
        <v>1.5827814658905742E-2</v>
      </c>
    </row>
    <row r="40" spans="1:15" x14ac:dyDescent="0.15">
      <c r="A40" s="1">
        <v>2</v>
      </c>
      <c r="B40" s="1" t="s">
        <v>51</v>
      </c>
      <c r="C40" s="1">
        <v>14</v>
      </c>
      <c r="D40" s="1" t="s">
        <v>27</v>
      </c>
      <c r="E40" s="6">
        <f>IF(名目付加価値!E40&gt;0,名目付加価値!E40/SUMIF(名目付加価値!E27:E49,"&lt;&gt;0"),0)</f>
        <v>3.2205456969246074E-4</v>
      </c>
      <c r="F40" s="6">
        <f>IF(名目付加価値!F40&gt;0,名目付加価値!F40/SUMIF(名目付加価値!F27:F49,"&lt;&gt;0"),0)</f>
        <v>1.305471706315813E-3</v>
      </c>
      <c r="G40" s="6">
        <f>IF(名目付加価値!G40&gt;0,名目付加価値!G40/SUMIF(名目付加価値!G27:G49,"&lt;&gt;0"),0)</f>
        <v>1.611482781577539E-3</v>
      </c>
      <c r="H40" s="6">
        <f>IF(名目付加価値!H40&gt;0,名目付加価値!H40/SUMIF(名目付加価値!H27:H49,"&lt;&gt;0"),0)</f>
        <v>1.8920350543239805E-3</v>
      </c>
      <c r="I40" s="6">
        <f>IF(名目付加価値!I40&gt;0,名目付加価値!I40/SUMIF(名目付加価値!I27:I49,"&lt;&gt;0"),0)</f>
        <v>2.3684361898829013E-3</v>
      </c>
      <c r="K40" s="3">
        <f>0.5*(E40+E$1098)</f>
        <v>2.0282128110483376E-3</v>
      </c>
      <c r="L40" s="3">
        <f t="shared" ref="L40:O40" si="36">0.5*(F40+F$1098)</f>
        <v>2.9320755443703207E-3</v>
      </c>
      <c r="M40" s="3">
        <f t="shared" si="36"/>
        <v>3.0101679080109839E-3</v>
      </c>
      <c r="N40" s="3">
        <f t="shared" si="36"/>
        <v>2.9773663323671463E-3</v>
      </c>
      <c r="O40" s="3">
        <f t="shared" si="36"/>
        <v>3.3587065107391302E-3</v>
      </c>
    </row>
    <row r="41" spans="1:15" x14ac:dyDescent="0.15">
      <c r="A41" s="1">
        <v>2</v>
      </c>
      <c r="B41" s="1" t="s">
        <v>51</v>
      </c>
      <c r="C41" s="1">
        <v>15</v>
      </c>
      <c r="D41" s="1" t="s">
        <v>28</v>
      </c>
      <c r="E41" s="6">
        <f>IF(名目付加価値!E41&gt;0,名目付加価値!E41/SUMIF(名目付加価値!E27:E49,"&lt;&gt;0"),0)</f>
        <v>2.1441586049016789E-2</v>
      </c>
      <c r="F41" s="6">
        <f>IF(名目付加価値!F41&gt;0,名目付加価値!F41/SUMIF(名目付加価値!F27:F49,"&lt;&gt;0"),0)</f>
        <v>1.9739094844701502E-2</v>
      </c>
      <c r="G41" s="6">
        <f>IF(名目付加価値!G41&gt;0,名目付加価値!G41/SUMIF(名目付加価値!G27:G49,"&lt;&gt;0"),0)</f>
        <v>1.5938255653870914E-2</v>
      </c>
      <c r="H41" s="6">
        <f>IF(名目付加価値!H41&gt;0,名目付加価値!H41/SUMIF(名目付加価値!H27:H49,"&lt;&gt;0"),0)</f>
        <v>1.2033595176766438E-2</v>
      </c>
      <c r="I41" s="6">
        <f>IF(名目付加価値!I41&gt;0,名目付加価値!I41/SUMIF(名目付加価値!I27:I49,"&lt;&gt;0"),0)</f>
        <v>6.5598229603484725E-3</v>
      </c>
      <c r="K41" s="3">
        <f>0.5*(E41+E$1099)</f>
        <v>2.8868661077819782E-2</v>
      </c>
      <c r="L41" s="3">
        <f t="shared" ref="L41:O41" si="37">0.5*(F41+F$1099)</f>
        <v>2.7074123049696985E-2</v>
      </c>
      <c r="M41" s="3">
        <f t="shared" si="37"/>
        <v>2.5386364384705665E-2</v>
      </c>
      <c r="N41" s="3">
        <f t="shared" si="37"/>
        <v>2.0263303854488695E-2</v>
      </c>
      <c r="O41" s="3">
        <f t="shared" si="37"/>
        <v>1.5198889295529063E-2</v>
      </c>
    </row>
    <row r="42" spans="1:15" x14ac:dyDescent="0.15">
      <c r="A42" s="1">
        <v>2</v>
      </c>
      <c r="B42" s="1" t="s">
        <v>50</v>
      </c>
      <c r="C42" s="1">
        <v>16</v>
      </c>
      <c r="D42" s="1" t="s">
        <v>11</v>
      </c>
      <c r="E42" s="6">
        <f>IF(名目付加価値!E42&gt;0,名目付加価値!E42/SUMIF(名目付加価値!E27:E49,"&lt;&gt;0"),0)</f>
        <v>0.142686330067366</v>
      </c>
      <c r="F42" s="6">
        <f>IF(名目付加価値!F42&gt;0,名目付加価値!F42/SUMIF(名目付加価値!F27:F49,"&lt;&gt;0"),0)</f>
        <v>0.14042683303963782</v>
      </c>
      <c r="G42" s="6">
        <f>IF(名目付加価値!G42&gt;0,名目付加価値!G42/SUMIF(名目付加価値!G27:G49,"&lt;&gt;0"),0)</f>
        <v>0.12932204912872072</v>
      </c>
      <c r="H42" s="6">
        <f>IF(名目付加価値!H42&gt;0,名目付加価値!H42/SUMIF(名目付加価値!H27:H49,"&lt;&gt;0"),0)</f>
        <v>0.13656097776621842</v>
      </c>
      <c r="I42" s="6">
        <f>IF(名目付加価値!I42&gt;0,名目付加価値!I42/SUMIF(名目付加価値!I27:I49,"&lt;&gt;0"),0)</f>
        <v>9.193607346884973E-2</v>
      </c>
      <c r="K42" s="3">
        <f>0.5*(E42+E$1100)</f>
        <v>0.1185845078581069</v>
      </c>
      <c r="L42" s="3">
        <f t="shared" ref="L42:O42" si="38">0.5*(F42+F$1100)</f>
        <v>0.12614108183945855</v>
      </c>
      <c r="M42" s="3">
        <f t="shared" si="38"/>
        <v>0.12329912577039116</v>
      </c>
      <c r="N42" s="3">
        <f t="shared" si="38"/>
        <v>0.11502910192767712</v>
      </c>
      <c r="O42" s="3">
        <f t="shared" si="38"/>
        <v>8.1719951038092625E-2</v>
      </c>
    </row>
    <row r="43" spans="1:15" x14ac:dyDescent="0.15">
      <c r="A43" s="1">
        <v>2</v>
      </c>
      <c r="B43" s="1" t="s">
        <v>50</v>
      </c>
      <c r="C43" s="1">
        <v>17</v>
      </c>
      <c r="D43" s="1" t="s">
        <v>12</v>
      </c>
      <c r="E43" s="6">
        <f>IF(名目付加価値!E43&gt;0,名目付加価値!E43/SUMIF(名目付加価値!E27:E49,"&lt;&gt;0"),0)</f>
        <v>9.5345812531254254E-3</v>
      </c>
      <c r="F43" s="6">
        <f>IF(名目付加価値!F43&gt;0,名目付加価値!F43/SUMIF(名目付加価値!F27:F49,"&lt;&gt;0"),0)</f>
        <v>1.8226740702595487E-2</v>
      </c>
      <c r="G43" s="6">
        <f>IF(名目付加価値!G43&gt;0,名目付加価値!G43/SUMIF(名目付加価値!G27:G49,"&lt;&gt;0"),0)</f>
        <v>2.1295194672277355E-2</v>
      </c>
      <c r="H43" s="6">
        <f>IF(名目付加価値!H43&gt;0,名目付加価値!H43/SUMIF(名目付加価値!H27:H49,"&lt;&gt;0"),0)</f>
        <v>2.334064545485166E-2</v>
      </c>
      <c r="I43" s="6">
        <f>IF(名目付加価値!I43&gt;0,名目付加価値!I43/SUMIF(名目付加価値!I27:I49,"&lt;&gt;0"),0)</f>
        <v>2.5783912598808523E-2</v>
      </c>
      <c r="K43" s="3">
        <f>0.5*(E43+E$1101)</f>
        <v>1.7332169941875177E-2</v>
      </c>
      <c r="L43" s="3">
        <f t="shared" ref="L43:O43" si="39">0.5*(F43+F$1101)</f>
        <v>2.3620031220429039E-2</v>
      </c>
      <c r="M43" s="3">
        <f t="shared" si="39"/>
        <v>2.6721222215034337E-2</v>
      </c>
      <c r="N43" s="3">
        <f t="shared" si="39"/>
        <v>2.9361068030613516E-2</v>
      </c>
      <c r="O43" s="3">
        <f t="shared" si="39"/>
        <v>2.8398119212505832E-2</v>
      </c>
    </row>
    <row r="44" spans="1:15" x14ac:dyDescent="0.15">
      <c r="A44" s="1">
        <v>2</v>
      </c>
      <c r="B44" s="1" t="s">
        <v>50</v>
      </c>
      <c r="C44" s="1">
        <v>18</v>
      </c>
      <c r="D44" s="1" t="s">
        <v>13</v>
      </c>
      <c r="E44" s="6">
        <f>IF(名目付加価値!E44&gt;0,名目付加価値!E44/SUMIF(名目付加価値!E27:E49,"&lt;&gt;0"),0)</f>
        <v>0.12399198679600529</v>
      </c>
      <c r="F44" s="6">
        <f>IF(名目付加価値!F44&gt;0,名目付加価値!F44/SUMIF(名目付加価値!F27:F49,"&lt;&gt;0"),0)</f>
        <v>0.14683827489204501</v>
      </c>
      <c r="G44" s="6">
        <f>IF(名目付加価値!G44&gt;0,名目付加価値!G44/SUMIF(名目付加価値!G27:G49,"&lt;&gt;0"),0)</f>
        <v>0.13750398030162189</v>
      </c>
      <c r="H44" s="6">
        <f>IF(名目付加価値!H44&gt;0,名目付加価値!H44/SUMIF(名目付加価値!H27:H49,"&lt;&gt;0"),0)</f>
        <v>0.13829377843498764</v>
      </c>
      <c r="I44" s="6">
        <f>IF(名目付加価値!I44&gt;0,名目付加価値!I44/SUMIF(名目付加価値!I27:I49,"&lt;&gt;0"),0)</f>
        <v>0.12065642399792556</v>
      </c>
      <c r="K44" s="3">
        <f>0.5*(E44+E$1102)</f>
        <v>0.11922912685191256</v>
      </c>
      <c r="L44" s="3">
        <f t="shared" ref="L44:O44" si="40">0.5*(F44+F$1102)</f>
        <v>0.13563917316457727</v>
      </c>
      <c r="M44" s="3">
        <f t="shared" si="40"/>
        <v>0.12587717796748329</v>
      </c>
      <c r="N44" s="3">
        <f t="shared" si="40"/>
        <v>0.12840937933214011</v>
      </c>
      <c r="O44" s="3">
        <f t="shared" si="40"/>
        <v>0.11422440806662421</v>
      </c>
    </row>
    <row r="45" spans="1:15" x14ac:dyDescent="0.15">
      <c r="A45" s="1">
        <v>2</v>
      </c>
      <c r="B45" s="1" t="s">
        <v>50</v>
      </c>
      <c r="C45" s="1">
        <v>19</v>
      </c>
      <c r="D45" s="1" t="s">
        <v>14</v>
      </c>
      <c r="E45" s="6">
        <f>IF(名目付加価値!E45&gt;0,名目付加価値!E45/SUMIF(名目付加価値!E27:E49,"&lt;&gt;0"),0)</f>
        <v>4.6538904744932302E-2</v>
      </c>
      <c r="F45" s="6">
        <f>IF(名目付加価値!F45&gt;0,名目付加価値!F45/SUMIF(名目付加価値!F27:F49,"&lt;&gt;0"),0)</f>
        <v>5.2637051134624351E-2</v>
      </c>
      <c r="G45" s="6">
        <f>IF(名目付加価値!G45&gt;0,名目付加価値!G45/SUMIF(名目付加価値!G27:G49,"&lt;&gt;0"),0)</f>
        <v>4.9043104706320617E-2</v>
      </c>
      <c r="H45" s="6">
        <f>IF(名目付加価値!H45&gt;0,名目付加価値!H45/SUMIF(名目付加価値!H27:H49,"&lt;&gt;0"),0)</f>
        <v>4.1037973563349844E-2</v>
      </c>
      <c r="I45" s="6">
        <f>IF(名目付加価値!I45&gt;0,名目付加価値!I45/SUMIF(名目付加価値!I27:I49,"&lt;&gt;0"),0)</f>
        <v>3.7184629010732217E-2</v>
      </c>
      <c r="K45" s="3">
        <f>0.5*(E45+E$1103)</f>
        <v>4.348051899979781E-2</v>
      </c>
      <c r="L45" s="3">
        <f t="shared" ref="L45:O45" si="41">0.5*(F45+F$1103)</f>
        <v>5.067441968393973E-2</v>
      </c>
      <c r="M45" s="3">
        <f t="shared" si="41"/>
        <v>5.1292607258295195E-2</v>
      </c>
      <c r="N45" s="3">
        <f t="shared" si="41"/>
        <v>4.4305732409916393E-2</v>
      </c>
      <c r="O45" s="3">
        <f t="shared" si="41"/>
        <v>4.0982619118012958E-2</v>
      </c>
    </row>
    <row r="46" spans="1:15" x14ac:dyDescent="0.15">
      <c r="A46" s="1">
        <v>2</v>
      </c>
      <c r="B46" s="1" t="s">
        <v>50</v>
      </c>
      <c r="C46" s="1">
        <v>20</v>
      </c>
      <c r="D46" s="1" t="s">
        <v>15</v>
      </c>
      <c r="E46" s="6">
        <f>IF(名目付加価値!E46&gt;0,名目付加価値!E46/SUMIF(名目付加価値!E27:E49,"&lt;&gt;0"),0)</f>
        <v>2.3738067002340362E-2</v>
      </c>
      <c r="F46" s="6">
        <f>IF(名目付加価値!F46&gt;0,名目付加価値!F46/SUMIF(名目付加価値!F27:F49,"&lt;&gt;0"),0)</f>
        <v>2.6375977211654422E-2</v>
      </c>
      <c r="G46" s="6">
        <f>IF(名目付加価値!G46&gt;0,名目付加価値!G46/SUMIF(名目付加価値!G27:G49,"&lt;&gt;0"),0)</f>
        <v>2.1989398507494571E-2</v>
      </c>
      <c r="H46" s="6">
        <f>IF(名目付加価値!H46&gt;0,名目付加価値!H46/SUMIF(名目付加価値!H27:H49,"&lt;&gt;0"),0)</f>
        <v>1.3698489351376299E-2</v>
      </c>
      <c r="I46" s="6">
        <f>IF(名目付加価値!I46&gt;0,名目付加価値!I46/SUMIF(名目付加価値!I27:I49,"&lt;&gt;0"),0)</f>
        <v>1.3903547324391629E-2</v>
      </c>
      <c r="K46" s="3">
        <f>0.5*(E46+E$1104)</f>
        <v>2.1271213061816251E-2</v>
      </c>
      <c r="L46" s="3">
        <f t="shared" ref="L46:O46" si="42">0.5*(F46+F$1104)</f>
        <v>2.3997782415534248E-2</v>
      </c>
      <c r="M46" s="3">
        <f t="shared" si="42"/>
        <v>2.0900435637271474E-2</v>
      </c>
      <c r="N46" s="3">
        <f t="shared" si="42"/>
        <v>1.4147696007089402E-2</v>
      </c>
      <c r="O46" s="3">
        <f t="shared" si="42"/>
        <v>1.5183461544010568E-2</v>
      </c>
    </row>
    <row r="47" spans="1:15" x14ac:dyDescent="0.15">
      <c r="A47" s="1">
        <v>2</v>
      </c>
      <c r="B47" s="1" t="s">
        <v>50</v>
      </c>
      <c r="C47" s="1">
        <v>21</v>
      </c>
      <c r="D47" s="1" t="s">
        <v>16</v>
      </c>
      <c r="E47" s="6">
        <f>IF(名目付加価値!E47&gt;0,名目付加価値!E47/SUMIF(名目付加価値!E27:E49,"&lt;&gt;0"),0)</f>
        <v>8.4762768273179523E-2</v>
      </c>
      <c r="F47" s="6">
        <f>IF(名目付加価値!F47&gt;0,名目付加価値!F47/SUMIF(名目付加価値!F27:F49,"&lt;&gt;0"),0)</f>
        <v>6.8095662159875739E-2</v>
      </c>
      <c r="G47" s="6">
        <f>IF(名目付加価値!G47&gt;0,名目付加価値!G47/SUMIF(名目付加価値!G27:G49,"&lt;&gt;0"),0)</f>
        <v>7.6217456851185514E-2</v>
      </c>
      <c r="H47" s="6">
        <f>IF(名目付加価値!H47&gt;0,名目付加価値!H47/SUMIF(名目付加価値!H27:H49,"&lt;&gt;0"),0)</f>
        <v>7.3510896184102878E-2</v>
      </c>
      <c r="I47" s="6">
        <f>IF(名目付加価値!I47&gt;0,名目付加価値!I47/SUMIF(名目付加価値!I27:I49,"&lt;&gt;0"),0)</f>
        <v>6.7367161338766648E-2</v>
      </c>
      <c r="K47" s="3">
        <f>0.5*(E47+E$1105)</f>
        <v>7.8810472678871729E-2</v>
      </c>
      <c r="L47" s="3">
        <f t="shared" ref="L47:O47" si="43">0.5*(F47+F$1105)</f>
        <v>6.5097978967385381E-2</v>
      </c>
      <c r="M47" s="3">
        <f t="shared" si="43"/>
        <v>6.9924478696032993E-2</v>
      </c>
      <c r="N47" s="3">
        <f t="shared" si="43"/>
        <v>7.0554470710288225E-2</v>
      </c>
      <c r="O47" s="3">
        <f t="shared" si="43"/>
        <v>6.856319420598217E-2</v>
      </c>
    </row>
    <row r="48" spans="1:15" x14ac:dyDescent="0.15">
      <c r="A48" s="1">
        <v>2</v>
      </c>
      <c r="B48" s="1" t="s">
        <v>49</v>
      </c>
      <c r="C48" s="1">
        <v>22</v>
      </c>
      <c r="D48" s="1" t="s">
        <v>8</v>
      </c>
      <c r="E48" s="6">
        <f>IF(名目付加価値!E48&gt;0,名目付加価値!E48/SUMIF(名目付加価値!E27:E49,"&lt;&gt;0"),0)</f>
        <v>9.4587835934941647E-2</v>
      </c>
      <c r="F48" s="6">
        <f>IF(名目付加価値!F48&gt;0,名目付加価値!F48/SUMIF(名目付加価値!F27:F49,"&lt;&gt;0"),0)</f>
        <v>0.17480400826568601</v>
      </c>
      <c r="G48" s="6">
        <f>IF(名目付加価値!G48&gt;0,名目付加価値!G48/SUMIF(名目付加価値!G27:G49,"&lt;&gt;0"),0)</f>
        <v>0.18283220537982245</v>
      </c>
      <c r="H48" s="6">
        <f>IF(名目付加価値!H48&gt;0,名目付加価値!H48/SUMIF(名目付加価値!H27:H49,"&lt;&gt;0"),0)</f>
        <v>0.22101172126570817</v>
      </c>
      <c r="I48" s="6">
        <f>IF(名目付加価値!I48&gt;0,名目付加価値!I48/SUMIF(名目付加価値!I27:I49,"&lt;&gt;0"),0)</f>
        <v>0.2548220473655336</v>
      </c>
      <c r="K48" s="3">
        <f>0.5*(E48+E$1106)</f>
        <v>0.10355917433736955</v>
      </c>
      <c r="L48" s="3">
        <f t="shared" ref="L48:O48" si="44">0.5*(F48+F$1106)</f>
        <v>0.16832236147371854</v>
      </c>
      <c r="M48" s="3">
        <f t="shared" si="44"/>
        <v>0.17718291462963548</v>
      </c>
      <c r="N48" s="3">
        <f t="shared" si="44"/>
        <v>0.21985835669493267</v>
      </c>
      <c r="O48" s="3">
        <f t="shared" si="44"/>
        <v>0.25987320455617546</v>
      </c>
    </row>
    <row r="49" spans="1:15" x14ac:dyDescent="0.15">
      <c r="A49" s="1">
        <v>2</v>
      </c>
      <c r="B49" s="1" t="s">
        <v>49</v>
      </c>
      <c r="C49" s="1">
        <v>23</v>
      </c>
      <c r="D49" s="1" t="s">
        <v>29</v>
      </c>
      <c r="E49" s="6">
        <f>IF(名目付加価値!E49&gt;0,名目付加価値!E49/SUMIF(名目付加価値!E27:E49,"&lt;&gt;0"),0)</f>
        <v>0.11403229660449767</v>
      </c>
      <c r="F49" s="6">
        <f>IF(名目付加価値!F49&gt;0,名目付加価値!F49/SUMIF(名目付加価値!F27:F49,"&lt;&gt;0"),0)</f>
        <v>0.14991562108585038</v>
      </c>
      <c r="G49" s="6">
        <f>IF(名目付加価値!G49&gt;0,名目付加価値!G49/SUMIF(名目付加価値!G27:G49,"&lt;&gt;0"),0)</f>
        <v>0.16287798677603232</v>
      </c>
      <c r="H49" s="6">
        <f>IF(名目付加価値!H49&gt;0,名目付加価値!H49/SUMIF(名目付加価値!H27:H49,"&lt;&gt;0"),0)</f>
        <v>0.17936517543936792</v>
      </c>
      <c r="I49" s="6">
        <f>IF(名目付加価値!I49&gt;0,名目付加価値!I49/SUMIF(名目付加価値!I27:I49,"&lt;&gt;0"),0)</f>
        <v>0.18216784697977012</v>
      </c>
      <c r="K49" s="3">
        <f>0.5*(E49+E$1107)</f>
        <v>9.7500682568083738E-2</v>
      </c>
      <c r="L49" s="3">
        <f t="shared" ref="L49:O49" si="45">0.5*(F49+F$1107)</f>
        <v>0.12967252172571969</v>
      </c>
      <c r="M49" s="3">
        <f t="shared" si="45"/>
        <v>0.13320580380634939</v>
      </c>
      <c r="N49" s="3">
        <f t="shared" si="45"/>
        <v>0.15088159375161009</v>
      </c>
      <c r="O49" s="3">
        <f t="shared" si="45"/>
        <v>0.15829572983944712</v>
      </c>
    </row>
    <row r="50" spans="1:15" x14ac:dyDescent="0.15">
      <c r="A50" s="1">
        <v>3</v>
      </c>
      <c r="B50" s="1" t="s">
        <v>53</v>
      </c>
      <c r="C50" s="1">
        <v>1</v>
      </c>
      <c r="D50" s="1" t="s">
        <v>9</v>
      </c>
      <c r="E50" s="6">
        <f>IF(名目付加価値!E50&gt;0,名目付加価値!E50/SUMIF(名目付加価値!E50:E72,"&lt;&gt;0"),0)</f>
        <v>0.18790771767963896</v>
      </c>
      <c r="F50" s="6">
        <f>IF(名目付加価値!F50&gt;0,名目付加価値!F50/SUMIF(名目付加価値!F50:F72,"&lt;&gt;0"),0)</f>
        <v>0.10519359842614127</v>
      </c>
      <c r="G50" s="6">
        <f>IF(名目付加価値!G50&gt;0,名目付加価値!G50/SUMIF(名目付加価値!G50:G72,"&lt;&gt;0"),0)</f>
        <v>9.0349484060204793E-2</v>
      </c>
      <c r="H50" s="6">
        <f>IF(名目付加価値!H50&gt;0,名目付加価値!H50/SUMIF(名目付加価値!H50:H72,"&lt;&gt;0"),0)</f>
        <v>5.5523375130840907E-2</v>
      </c>
      <c r="I50" s="6">
        <f>IF(名目付加価値!I50&gt;0,名目付加価値!I50/SUMIF(名目付加価値!I50:I72,"&lt;&gt;0"),0)</f>
        <v>4.7320058228772541E-2</v>
      </c>
      <c r="K50" s="3">
        <f>0.5*(E50+E$1085)</f>
        <v>0.14601409988424102</v>
      </c>
      <c r="L50" s="3">
        <f t="shared" ref="L50:O50" si="46">0.5*(F50+F$1085)</f>
        <v>8.2551288652477239E-2</v>
      </c>
      <c r="M50" s="3">
        <f t="shared" si="46"/>
        <v>6.643441856385697E-2</v>
      </c>
      <c r="N50" s="3">
        <f t="shared" si="46"/>
        <v>4.2397209667831545E-2</v>
      </c>
      <c r="O50" s="3">
        <f t="shared" si="46"/>
        <v>3.567454508388572E-2</v>
      </c>
    </row>
    <row r="51" spans="1:15" x14ac:dyDescent="0.15">
      <c r="A51" s="1">
        <v>3</v>
      </c>
      <c r="B51" s="1" t="s">
        <v>53</v>
      </c>
      <c r="C51" s="1">
        <v>2</v>
      </c>
      <c r="D51" s="1" t="s">
        <v>10</v>
      </c>
      <c r="E51" s="6">
        <f>IF(名目付加価値!E51&gt;0,名目付加価値!E51/SUMIF(名目付加価値!E50:E72,"&lt;&gt;0"),0)</f>
        <v>3.6656248714470874E-2</v>
      </c>
      <c r="F51" s="6">
        <f>IF(名目付加価値!F51&gt;0,名目付加価値!F51/SUMIF(名目付加価値!F50:F72,"&lt;&gt;0"),0)</f>
        <v>7.8059465684192147E-3</v>
      </c>
      <c r="G51" s="6">
        <f>IF(名目付加価値!G51&gt;0,名目付加価値!G51/SUMIF(名目付加価値!G50:G72,"&lt;&gt;0"),0)</f>
        <v>3.6312967844502613E-3</v>
      </c>
      <c r="H51" s="6">
        <f>IF(名目付加価値!H51&gt;0,名目付加価値!H51/SUMIF(名目付加価値!H50:H72,"&lt;&gt;0"),0)</f>
        <v>1.8108738403613887E-3</v>
      </c>
      <c r="I51" s="6">
        <f>IF(名目付加価値!I51&gt;0,名目付加価値!I51/SUMIF(名目付加価値!I50:I72,"&lt;&gt;0"),0)</f>
        <v>6.3814448229812938E-4</v>
      </c>
      <c r="K51" s="3">
        <f>0.5*(E51+E$1086)</f>
        <v>2.4681573624239613E-2</v>
      </c>
      <c r="L51" s="3">
        <f t="shared" ref="L51:O51" si="47">0.5*(F51+F$1086)</f>
        <v>7.4509730038408838E-3</v>
      </c>
      <c r="M51" s="3">
        <f t="shared" si="47"/>
        <v>3.6666550061375904E-3</v>
      </c>
      <c r="N51" s="3">
        <f t="shared" si="47"/>
        <v>1.8561509119504192E-3</v>
      </c>
      <c r="O51" s="3">
        <f t="shared" si="47"/>
        <v>7.5143058784289782E-4</v>
      </c>
    </row>
    <row r="52" spans="1:15" x14ac:dyDescent="0.15">
      <c r="A52" s="1">
        <v>3</v>
      </c>
      <c r="B52" s="1" t="s">
        <v>54</v>
      </c>
      <c r="C52" s="1">
        <v>3</v>
      </c>
      <c r="D52" s="1" t="s">
        <v>17</v>
      </c>
      <c r="E52" s="6">
        <f>IF(名目付加価値!E52&gt;0,名目付加価値!E52/SUMIF(名目付加価値!E50:E72,"&lt;&gt;0"),0)</f>
        <v>6.3302118740706598E-2</v>
      </c>
      <c r="F52" s="6">
        <f>IF(名目付加価値!F52&gt;0,名目付加価値!F52/SUMIF(名目付加価値!F50:F72,"&lt;&gt;0"),0)</f>
        <v>3.8861734393303794E-2</v>
      </c>
      <c r="G52" s="6">
        <f>IF(名目付加価値!G52&gt;0,名目付加価値!G52/SUMIF(名目付加価値!G50:G72,"&lt;&gt;0"),0)</f>
        <v>5.0354636944550002E-2</v>
      </c>
      <c r="H52" s="6">
        <f>IF(名目付加価値!H52&gt;0,名目付加価値!H52/SUMIF(名目付加価値!H50:H72,"&lt;&gt;0"),0)</f>
        <v>5.3247639310003786E-2</v>
      </c>
      <c r="I52" s="6">
        <f>IF(名目付加価値!I52&gt;0,名目付加価値!I52/SUMIF(名目付加価値!I50:I72,"&lt;&gt;0"),0)</f>
        <v>4.1163416845560533E-2</v>
      </c>
      <c r="K52" s="3">
        <f>0.5*(E52+E$1087)</f>
        <v>6.0659113820316524E-2</v>
      </c>
      <c r="L52" s="3">
        <f t="shared" ref="L52:O52" si="48">0.5*(F52+F$1087)</f>
        <v>4.0916409650808838E-2</v>
      </c>
      <c r="M52" s="3">
        <f t="shared" si="48"/>
        <v>4.4897260484260897E-2</v>
      </c>
      <c r="N52" s="3">
        <f t="shared" si="48"/>
        <v>4.7475415352215153E-2</v>
      </c>
      <c r="O52" s="3">
        <f t="shared" si="48"/>
        <v>4.0017823294103069E-2</v>
      </c>
    </row>
    <row r="53" spans="1:15" x14ac:dyDescent="0.15">
      <c r="A53" s="1">
        <v>3</v>
      </c>
      <c r="B53" s="1" t="s">
        <v>54</v>
      </c>
      <c r="C53" s="1">
        <v>4</v>
      </c>
      <c r="D53" s="1" t="s">
        <v>18</v>
      </c>
      <c r="E53" s="6">
        <f>IF(名目付加価値!E53&gt;0,名目付加価値!E53/SUMIF(名目付加価値!E50:E72,"&lt;&gt;0"),0)</f>
        <v>6.6787328278902439E-3</v>
      </c>
      <c r="F53" s="6">
        <f>IF(名目付加価値!F53&gt;0,名目付加価値!F53/SUMIF(名目付加価値!F50:F72,"&lt;&gt;0"),0)</f>
        <v>8.9204135101182032E-3</v>
      </c>
      <c r="G53" s="6">
        <f>IF(名目付加価値!G53&gt;0,名目付加価値!G53/SUMIF(名目付加価値!G50:G72,"&lt;&gt;0"),0)</f>
        <v>1.1117072639991543E-2</v>
      </c>
      <c r="H53" s="6">
        <f>IF(名目付加価値!H53&gt;0,名目付加価値!H53/SUMIF(名目付加価値!H50:H72,"&lt;&gt;0"),0)</f>
        <v>6.0674346035851211E-3</v>
      </c>
      <c r="I53" s="6">
        <f>IF(名目付加価値!I53&gt;0,名目付加価値!I53/SUMIF(名目付加価値!I50:I72,"&lt;&gt;0"),0)</f>
        <v>2.8927472312969358E-3</v>
      </c>
      <c r="K53" s="3">
        <f>0.5*(E53+E$1088)</f>
        <v>2.1719485974693885E-2</v>
      </c>
      <c r="L53" s="3">
        <f t="shared" ref="L53:O53" si="49">0.5*(F53+F$1088)</f>
        <v>1.5084412184485701E-2</v>
      </c>
      <c r="M53" s="3">
        <f t="shared" si="49"/>
        <v>1.4128453793556893E-2</v>
      </c>
      <c r="N53" s="3">
        <f t="shared" si="49"/>
        <v>7.1665730974879299E-3</v>
      </c>
      <c r="O53" s="3">
        <f t="shared" si="49"/>
        <v>3.6054090948396587E-3</v>
      </c>
    </row>
    <row r="54" spans="1:15" x14ac:dyDescent="0.15">
      <c r="A54" s="1">
        <v>3</v>
      </c>
      <c r="B54" s="1" t="s">
        <v>54</v>
      </c>
      <c r="C54" s="1">
        <v>5</v>
      </c>
      <c r="D54" s="1" t="s">
        <v>19</v>
      </c>
      <c r="E54" s="6">
        <f>IF(名目付加価値!E54&gt;0,名目付加価値!E54/SUMIF(名目付加価値!E50:E72,"&lt;&gt;0"),0)</f>
        <v>6.5091909462203328E-3</v>
      </c>
      <c r="F54" s="6">
        <f>IF(名目付加価値!F54&gt;0,名目付加価値!F54/SUMIF(名目付加価値!F50:F72,"&lt;&gt;0"),0)</f>
        <v>5.9203871495214638E-3</v>
      </c>
      <c r="G54" s="6">
        <f>IF(名目付加価値!G54&gt;0,名目付加価値!G54/SUMIF(名目付加価値!G50:G72,"&lt;&gt;0"),0)</f>
        <v>4.5029434779502503E-3</v>
      </c>
      <c r="H54" s="6">
        <f>IF(名目付加価値!H54&gt;0,名目付加価値!H54/SUMIF(名目付加価値!H50:H72,"&lt;&gt;0"),0)</f>
        <v>4.4528068602881776E-3</v>
      </c>
      <c r="I54" s="6">
        <f>IF(名目付加価値!I54&gt;0,名目付加価値!I54/SUMIF(名目付加価値!I50:I72,"&lt;&gt;0"),0)</f>
        <v>4.9009768259006938E-3</v>
      </c>
      <c r="K54" s="3">
        <f>0.5*(E54+E$1089)</f>
        <v>8.1919434122994864E-3</v>
      </c>
      <c r="L54" s="3">
        <f t="shared" ref="L54:O54" si="50">0.5*(F54+F$1089)</f>
        <v>7.0631379462168555E-3</v>
      </c>
      <c r="M54" s="3">
        <f t="shared" si="50"/>
        <v>6.5515576394502284E-3</v>
      </c>
      <c r="N54" s="3">
        <f t="shared" si="50"/>
        <v>6.1631777912274366E-3</v>
      </c>
      <c r="O54" s="3">
        <f t="shared" si="50"/>
        <v>5.6438893722179154E-3</v>
      </c>
    </row>
    <row r="55" spans="1:15" x14ac:dyDescent="0.15">
      <c r="A55" s="1">
        <v>3</v>
      </c>
      <c r="B55" s="1" t="s">
        <v>54</v>
      </c>
      <c r="C55" s="1">
        <v>6</v>
      </c>
      <c r="D55" s="1" t="s">
        <v>3</v>
      </c>
      <c r="E55" s="6">
        <f>IF(名目付加価値!E55&gt;0,名目付加価値!E55/SUMIF(名目付加価値!E50:E72,"&lt;&gt;0"),0)</f>
        <v>2.9739881330462085E-3</v>
      </c>
      <c r="F55" s="6">
        <f>IF(名目付加価値!F55&gt;0,名目付加価値!F55/SUMIF(名目付加価値!F50:F72,"&lt;&gt;0"),0)</f>
        <v>4.278735558991254E-3</v>
      </c>
      <c r="G55" s="6">
        <f>IF(名目付加価値!G55&gt;0,名目付加価値!G55/SUMIF(名目付加価値!G50:G72,"&lt;&gt;0"),0)</f>
        <v>3.2489212261921311E-3</v>
      </c>
      <c r="H55" s="6">
        <f>IF(名目付加価値!H55&gt;0,名目付加価値!H55/SUMIF(名目付加価値!H50:H72,"&lt;&gt;0"),0)</f>
        <v>2.6239394815529265E-3</v>
      </c>
      <c r="I55" s="6">
        <f>IF(名目付加価値!I55&gt;0,名目付加価値!I55/SUMIF(名目付加価値!I50:I72,"&lt;&gt;0"),0)</f>
        <v>4.6072447594455333E-3</v>
      </c>
      <c r="K55" s="3">
        <f>0.5*(E55+E$1090)</f>
        <v>1.331867872147517E-2</v>
      </c>
      <c r="L55" s="3">
        <f t="shared" ref="L55:O55" si="51">0.5*(F55+F$1090)</f>
        <v>1.0468375965985179E-2</v>
      </c>
      <c r="M55" s="3">
        <f t="shared" si="51"/>
        <v>1.1535059483594418E-2</v>
      </c>
      <c r="N55" s="3">
        <f t="shared" si="51"/>
        <v>1.0609738372954546E-2</v>
      </c>
      <c r="O55" s="3">
        <f t="shared" si="51"/>
        <v>1.2002179621158737E-2</v>
      </c>
    </row>
    <row r="56" spans="1:15" x14ac:dyDescent="0.15">
      <c r="A56" s="1">
        <v>3</v>
      </c>
      <c r="B56" s="1" t="s">
        <v>54</v>
      </c>
      <c r="C56" s="1">
        <v>7</v>
      </c>
      <c r="D56" s="1" t="s">
        <v>20</v>
      </c>
      <c r="E56" s="6">
        <f>IF(名目付加価値!E56&gt;0,名目付加価値!E56/SUMIF(名目付加価値!E50:E72,"&lt;&gt;0"),0)</f>
        <v>9.51156773740251E-4</v>
      </c>
      <c r="F56" s="6">
        <f>IF(名目付加価値!F56&gt;0,名目付加価値!F56/SUMIF(名目付加価値!F50:F72,"&lt;&gt;0"),0)</f>
        <v>1.7877784390900631E-4</v>
      </c>
      <c r="G56" s="6">
        <f>IF(名目付加価値!G56&gt;0,名目付加価値!G56/SUMIF(名目付加価値!G50:G72,"&lt;&gt;0"),0)</f>
        <v>6.7278744731850959E-4</v>
      </c>
      <c r="H56" s="6">
        <f>IF(名目付加価値!H56&gt;0,名目付加価値!H56/SUMIF(名目付加価値!H50:H72,"&lt;&gt;0"),0)</f>
        <v>9.9354036786987758E-4</v>
      </c>
      <c r="I56" s="6">
        <f>IF(名目付加価値!I56&gt;0,名目付加価値!I56/SUMIF(名目付加価値!I50:I72,"&lt;&gt;0"),0)</f>
        <v>1.2070223428929108E-3</v>
      </c>
      <c r="K56" s="3">
        <f>0.5*(E56+E$1091)</f>
        <v>1.0027239639550687E-2</v>
      </c>
      <c r="L56" s="3">
        <f t="shared" ref="L56:O56" si="52">0.5*(F56+F$1091)</f>
        <v>6.2674596220970167E-3</v>
      </c>
      <c r="M56" s="3">
        <f t="shared" si="52"/>
        <v>5.6327942323191752E-3</v>
      </c>
      <c r="N56" s="3">
        <f t="shared" si="52"/>
        <v>6.5983270057341937E-3</v>
      </c>
      <c r="O56" s="3">
        <f t="shared" si="52"/>
        <v>6.7565146014085236E-3</v>
      </c>
    </row>
    <row r="57" spans="1:15" x14ac:dyDescent="0.15">
      <c r="A57" s="1">
        <v>3</v>
      </c>
      <c r="B57" s="1" t="s">
        <v>54</v>
      </c>
      <c r="C57" s="1">
        <v>8</v>
      </c>
      <c r="D57" s="1" t="s">
        <v>21</v>
      </c>
      <c r="E57" s="6">
        <f>IF(名目付加価値!E57&gt;0,名目付加価値!E57/SUMIF(名目付加価値!E50:E72,"&lt;&gt;0"),0)</f>
        <v>1.6118463273860382E-2</v>
      </c>
      <c r="F57" s="6">
        <f>IF(名目付加価値!F57&gt;0,名目付加価値!F57/SUMIF(名目付加価値!F50:F72,"&lt;&gt;0"),0)</f>
        <v>1.8606822337465429E-2</v>
      </c>
      <c r="G57" s="6">
        <f>IF(名目付加価値!G57&gt;0,名目付加価値!G57/SUMIF(名目付加価値!G50:G72,"&lt;&gt;0"),0)</f>
        <v>1.4789463365832325E-2</v>
      </c>
      <c r="H57" s="6">
        <f>IF(名目付加価値!H57&gt;0,名目付加価値!H57/SUMIF(名目付加価値!H50:H72,"&lt;&gt;0"),0)</f>
        <v>1.0588981421449218E-2</v>
      </c>
      <c r="I57" s="6">
        <f>IF(名目付加価値!I57&gt;0,名目付加価値!I57/SUMIF(名目付加価値!I50:I72,"&lt;&gt;0"),0)</f>
        <v>5.6910024224279404E-3</v>
      </c>
      <c r="K57" s="3">
        <f>0.5*(E57+E$1092)</f>
        <v>1.5652808567451403E-2</v>
      </c>
      <c r="L57" s="3">
        <f t="shared" ref="L57:O57" si="53">0.5*(F57+F$1092)</f>
        <v>1.5802502777774199E-2</v>
      </c>
      <c r="M57" s="3">
        <f t="shared" si="53"/>
        <v>1.3537991801975735E-2</v>
      </c>
      <c r="N57" s="3">
        <f t="shared" si="53"/>
        <v>1.0200247357963974E-2</v>
      </c>
      <c r="O57" s="3">
        <f t="shared" si="53"/>
        <v>6.5433641955785077E-3</v>
      </c>
    </row>
    <row r="58" spans="1:15" x14ac:dyDescent="0.15">
      <c r="A58" s="1">
        <v>3</v>
      </c>
      <c r="B58" s="1" t="s">
        <v>54</v>
      </c>
      <c r="C58" s="1">
        <v>9</v>
      </c>
      <c r="D58" s="1" t="s">
        <v>22</v>
      </c>
      <c r="E58" s="6">
        <f>IF(名目付加価値!E58&gt;0,名目付加価値!E58/SUMIF(名目付加価値!E50:E72,"&lt;&gt;0"),0)</f>
        <v>5.6532590689295753E-2</v>
      </c>
      <c r="F58" s="6">
        <f>IF(名目付加価値!F58&gt;0,名目付加価値!F58/SUMIF(名目付加価値!F50:F72,"&lt;&gt;0"),0)</f>
        <v>2.4049582758048416E-2</v>
      </c>
      <c r="G58" s="6">
        <f>IF(名目付加価値!G58&gt;0,名目付加価値!G58/SUMIF(名目付加価値!G50:G72,"&lt;&gt;0"),0)</f>
        <v>7.4297726504829334E-3</v>
      </c>
      <c r="H58" s="6">
        <f>IF(名目付加価値!H58&gt;0,名目付加価値!H58/SUMIF(名目付加価値!H50:H72,"&lt;&gt;0"),0)</f>
        <v>8.5653300384953088E-3</v>
      </c>
      <c r="I58" s="6">
        <f>IF(名目付加価値!I58&gt;0,名目付加価値!I58/SUMIF(名目付加価値!I50:I72,"&lt;&gt;0"),0)</f>
        <v>5.7858753884405143E-3</v>
      </c>
      <c r="K58" s="3">
        <f>0.5*(E58+E$1093)</f>
        <v>4.5345996125865276E-2</v>
      </c>
      <c r="L58" s="3">
        <f t="shared" ref="L58:O58" si="54">0.5*(F58+F$1093)</f>
        <v>2.6898944333758931E-2</v>
      </c>
      <c r="M58" s="3">
        <f t="shared" si="54"/>
        <v>1.3923751189856809E-2</v>
      </c>
      <c r="N58" s="3">
        <f t="shared" si="54"/>
        <v>1.1556240236753246E-2</v>
      </c>
      <c r="O58" s="3">
        <f t="shared" si="54"/>
        <v>9.3325061418586784E-3</v>
      </c>
    </row>
    <row r="59" spans="1:15" x14ac:dyDescent="0.15">
      <c r="A59" s="1">
        <v>3</v>
      </c>
      <c r="B59" s="1" t="s">
        <v>54</v>
      </c>
      <c r="C59" s="1">
        <v>10</v>
      </c>
      <c r="D59" s="1" t="s">
        <v>23</v>
      </c>
      <c r="E59" s="6">
        <f>IF(名目付加価値!E59&gt;0,名目付加価値!E59/SUMIF(名目付加価値!E50:E72,"&lt;&gt;0"),0)</f>
        <v>2.6164026387859346E-3</v>
      </c>
      <c r="F59" s="6">
        <f>IF(名目付加価値!F59&gt;0,名目付加価値!F59/SUMIF(名目付加価値!F50:F72,"&lt;&gt;0"),0)</f>
        <v>4.0804770138952503E-3</v>
      </c>
      <c r="G59" s="6">
        <f>IF(名目付加価値!G59&gt;0,名目付加価値!G59/SUMIF(名目付加価値!G50:G72,"&lt;&gt;0"),0)</f>
        <v>8.1345739710194116E-3</v>
      </c>
      <c r="H59" s="6">
        <f>IF(名目付加価値!H59&gt;0,名目付加価値!H59/SUMIF(名目付加価値!H50:H72,"&lt;&gt;0"),0)</f>
        <v>7.0648534210880718E-3</v>
      </c>
      <c r="I59" s="6">
        <f>IF(名目付加価値!I59&gt;0,名目付加価値!I59/SUMIF(名目付加価値!I50:I72,"&lt;&gt;0"),0)</f>
        <v>7.914764957763264E-3</v>
      </c>
      <c r="K59" s="3">
        <f>0.5*(E59+E$1094)</f>
        <v>8.3846046114528523E-3</v>
      </c>
      <c r="L59" s="3">
        <f t="shared" ref="L59:O59" si="55">0.5*(F59+F$1094)</f>
        <v>8.1441895114953075E-3</v>
      </c>
      <c r="M59" s="3">
        <f t="shared" si="55"/>
        <v>1.2065566067880035E-2</v>
      </c>
      <c r="N59" s="3">
        <f t="shared" si="55"/>
        <v>1.0079276585752729E-2</v>
      </c>
      <c r="O59" s="3">
        <f t="shared" si="55"/>
        <v>9.1785648882541943E-3</v>
      </c>
    </row>
    <row r="60" spans="1:15" x14ac:dyDescent="0.15">
      <c r="A60" s="1">
        <v>3</v>
      </c>
      <c r="B60" s="1" t="s">
        <v>54</v>
      </c>
      <c r="C60" s="1">
        <v>11</v>
      </c>
      <c r="D60" s="1" t="s">
        <v>24</v>
      </c>
      <c r="E60" s="6">
        <f>IF(名目付加価値!E60&gt;0,名目付加価値!E60/SUMIF(名目付加価値!E50:E72,"&lt;&gt;0"),0)</f>
        <v>4.9444652945398078E-3</v>
      </c>
      <c r="F60" s="6">
        <f>IF(名目付加価値!F60&gt;0,名目付加価値!F60/SUMIF(名目付加価値!F50:F72,"&lt;&gt;0"),0)</f>
        <v>5.0529093246670003E-3</v>
      </c>
      <c r="G60" s="6">
        <f>IF(名目付加価値!G60&gt;0,名目付加価値!G60/SUMIF(名目付加価値!G50:G72,"&lt;&gt;0"),0)</f>
        <v>1.1597302953123646E-2</v>
      </c>
      <c r="H60" s="6">
        <f>IF(名目付加価値!H60&gt;0,名目付加価値!H60/SUMIF(名目付加価値!H50:H72,"&lt;&gt;0"),0)</f>
        <v>2.0147781038258285E-2</v>
      </c>
      <c r="I60" s="6">
        <f>IF(名目付加価値!I60&gt;0,名目付加価値!I60/SUMIF(名目付加価値!I50:I72,"&lt;&gt;0"),0)</f>
        <v>2.1978599139452822E-2</v>
      </c>
      <c r="K60" s="3">
        <f>0.5*(E60+E$1095)</f>
        <v>1.5006223744696926E-2</v>
      </c>
      <c r="L60" s="3">
        <f t="shared" ref="L60:O60" si="56">0.5*(F60+F$1095)</f>
        <v>1.3231448446958604E-2</v>
      </c>
      <c r="M60" s="3">
        <f t="shared" si="56"/>
        <v>1.9817228881781619E-2</v>
      </c>
      <c r="N60" s="3">
        <f t="shared" si="56"/>
        <v>2.2224042025092879E-2</v>
      </c>
      <c r="O60" s="3">
        <f t="shared" si="56"/>
        <v>2.4132830827766891E-2</v>
      </c>
    </row>
    <row r="61" spans="1:15" x14ac:dyDescent="0.15">
      <c r="A61" s="1">
        <v>3</v>
      </c>
      <c r="B61" s="1" t="s">
        <v>54</v>
      </c>
      <c r="C61" s="1">
        <v>12</v>
      </c>
      <c r="D61" s="1" t="s">
        <v>25</v>
      </c>
      <c r="E61" s="6">
        <f>IF(名目付加価値!E61&gt;0,名目付加価値!E61/SUMIF(名目付加価値!E50:E72,"&lt;&gt;0"),0)</f>
        <v>1.7431878968411835E-2</v>
      </c>
      <c r="F61" s="6">
        <f>IF(名目付加価値!F61&gt;0,名目付加価値!F61/SUMIF(名目付加価値!F50:F72,"&lt;&gt;0"),0)</f>
        <v>2.3348044350278024E-2</v>
      </c>
      <c r="G61" s="6">
        <f>IF(名目付加価値!G61&gt;0,名目付加価値!G61/SUMIF(名目付加価値!G50:G72,"&lt;&gt;0"),0)</f>
        <v>6.6412852585628429E-2</v>
      </c>
      <c r="H61" s="6">
        <f>IF(名目付加価値!H61&gt;0,名目付加価値!H61/SUMIF(名目付加価値!H50:H72,"&lt;&gt;0"),0)</f>
        <v>6.3420675232377793E-2</v>
      </c>
      <c r="I61" s="6">
        <f>IF(名目付加価値!I61&gt;0,名目付加価値!I61/SUMIF(名目付加価値!I50:I72,"&lt;&gt;0"),0)</f>
        <v>3.2085266457936135E-2</v>
      </c>
      <c r="K61" s="3">
        <f>0.5*(E61+E$1096)</f>
        <v>2.1573882927627089E-2</v>
      </c>
      <c r="L61" s="3">
        <f t="shared" ref="L61:O61" si="57">0.5*(F61+F$1096)</f>
        <v>2.4614670722956544E-2</v>
      </c>
      <c r="M61" s="3">
        <f t="shared" si="57"/>
        <v>5.6883549388943327E-2</v>
      </c>
      <c r="N61" s="3">
        <f t="shared" si="57"/>
        <v>5.6330025953982593E-2</v>
      </c>
      <c r="O61" s="3">
        <f t="shared" si="57"/>
        <v>3.6838945658885756E-2</v>
      </c>
    </row>
    <row r="62" spans="1:15" x14ac:dyDescent="0.15">
      <c r="A62" s="1">
        <v>3</v>
      </c>
      <c r="B62" s="1" t="s">
        <v>54</v>
      </c>
      <c r="C62" s="1">
        <v>13</v>
      </c>
      <c r="D62" s="1" t="s">
        <v>26</v>
      </c>
      <c r="E62" s="6">
        <f>IF(名目付加価値!E62&gt;0,名目付加価値!E62/SUMIF(名目付加価値!E50:E72,"&lt;&gt;0"),0)</f>
        <v>1.839215605246804E-3</v>
      </c>
      <c r="F62" s="6">
        <f>IF(名目付加価値!F62&gt;0,名目付加価値!F62/SUMIF(名目付加価値!F50:F72,"&lt;&gt;0"),0)</f>
        <v>2.5861881390133183E-3</v>
      </c>
      <c r="G62" s="6">
        <f>IF(名目付加価値!G62&gt;0,名目付加価値!G62/SUMIF(名目付加価値!G50:G72,"&lt;&gt;0"),0)</f>
        <v>2.6848814991537228E-3</v>
      </c>
      <c r="H62" s="6">
        <f>IF(名目付加価値!H62&gt;0,名目付加価値!H62/SUMIF(名目付加価値!H50:H72,"&lt;&gt;0"),0)</f>
        <v>7.7427767861773583E-3</v>
      </c>
      <c r="I62" s="6">
        <f>IF(名目付加価値!I62&gt;0,名目付加価値!I62/SUMIF(名目付加価値!I50:I72,"&lt;&gt;0"),0)</f>
        <v>1.3525567735177319E-2</v>
      </c>
      <c r="K62" s="3">
        <f>0.5*(E62+E$1097)</f>
        <v>1.180889954986394E-2</v>
      </c>
      <c r="L62" s="3">
        <f t="shared" ref="L62:O62" si="58">0.5*(F62+F$1097)</f>
        <v>1.195881430469403E-2</v>
      </c>
      <c r="M62" s="3">
        <f t="shared" si="58"/>
        <v>1.0903967375587237E-2</v>
      </c>
      <c r="N62" s="3">
        <f t="shared" si="58"/>
        <v>1.3053154201630709E-2</v>
      </c>
      <c r="O62" s="3">
        <f t="shared" si="58"/>
        <v>2.0029540809849661E-2</v>
      </c>
    </row>
    <row r="63" spans="1:15" x14ac:dyDescent="0.15">
      <c r="A63" s="1">
        <v>3</v>
      </c>
      <c r="B63" s="1" t="s">
        <v>54</v>
      </c>
      <c r="C63" s="1">
        <v>14</v>
      </c>
      <c r="D63" s="1" t="s">
        <v>27</v>
      </c>
      <c r="E63" s="6">
        <f>IF(名目付加価値!E63&gt;0,名目付加価値!E63/SUMIF(名目付加価値!E50:E72,"&lt;&gt;0"),0)</f>
        <v>9.5389776584231751E-4</v>
      </c>
      <c r="F63" s="6">
        <f>IF(名目付加価値!F63&gt;0,名目付加価値!F63/SUMIF(名目付加価値!F50:F72,"&lt;&gt;0"),0)</f>
        <v>5.7244733643083984E-3</v>
      </c>
      <c r="G63" s="6">
        <f>IF(名目付加価値!G63&gt;0,名目付加価値!G63/SUMIF(名目付加価値!G50:G72,"&lt;&gt;0"),0)</f>
        <v>6.5225706809822013E-3</v>
      </c>
      <c r="H63" s="6">
        <f>IF(名目付加価値!H63&gt;0,名目付加価値!H63/SUMIF(名目付加価値!H50:H72,"&lt;&gt;0"),0)</f>
        <v>3.9627638080073193E-3</v>
      </c>
      <c r="I63" s="6">
        <f>IF(名目付加価値!I63&gt;0,名目付加価値!I63/SUMIF(名目付加価値!I50:I72,"&lt;&gt;0"),0)</f>
        <v>3.8015363024778968E-3</v>
      </c>
      <c r="K63" s="3">
        <f>0.5*(E63+E$1098)</f>
        <v>2.344134409123266E-3</v>
      </c>
      <c r="L63" s="3">
        <f t="shared" ref="L63:O63" si="59">0.5*(F63+F$1098)</f>
        <v>5.1415763733666138E-3</v>
      </c>
      <c r="M63" s="3">
        <f t="shared" si="59"/>
        <v>5.4657118577133151E-3</v>
      </c>
      <c r="N63" s="3">
        <f t="shared" si="59"/>
        <v>4.0127307092088157E-3</v>
      </c>
      <c r="O63" s="3">
        <f t="shared" si="59"/>
        <v>4.0752565670366279E-3</v>
      </c>
    </row>
    <row r="64" spans="1:15" x14ac:dyDescent="0.15">
      <c r="A64" s="1">
        <v>3</v>
      </c>
      <c r="B64" s="1" t="s">
        <v>54</v>
      </c>
      <c r="C64" s="1">
        <v>15</v>
      </c>
      <c r="D64" s="1" t="s">
        <v>28</v>
      </c>
      <c r="E64" s="6">
        <f>IF(名目付加価値!E64&gt;0,名目付加価値!E64/SUMIF(名目付加価値!E50:E72,"&lt;&gt;0"),0)</f>
        <v>2.8204807633915568E-2</v>
      </c>
      <c r="F64" s="6">
        <f>IF(名目付加価値!F64&gt;0,名目付加価値!F64/SUMIF(名目付加価値!F50:F72,"&lt;&gt;0"),0)</f>
        <v>2.4203959508434701E-2</v>
      </c>
      <c r="G64" s="6">
        <f>IF(名目付加価値!G64&gt;0,名目付加価値!G64/SUMIF(名目付加価値!G50:G72,"&lt;&gt;0"),0)</f>
        <v>2.456176550245201E-2</v>
      </c>
      <c r="H64" s="6">
        <f>IF(名目付加価値!H64&gt;0,名目付加価値!H64/SUMIF(名目付加価値!H50:H72,"&lt;&gt;0"),0)</f>
        <v>1.8102189942762463E-2</v>
      </c>
      <c r="I64" s="6">
        <f>IF(名目付加価値!I64&gt;0,名目付加価値!I64/SUMIF(名目付加価値!I50:I72,"&lt;&gt;0"),0)</f>
        <v>1.7356819763481558E-2</v>
      </c>
      <c r="K64" s="3">
        <f>0.5*(E64+E$1099)</f>
        <v>3.2250271870269173E-2</v>
      </c>
      <c r="L64" s="3">
        <f t="shared" ref="L64:O64" si="60">0.5*(F64+F$1099)</f>
        <v>2.9306555381563584E-2</v>
      </c>
      <c r="M64" s="3">
        <f t="shared" si="60"/>
        <v>2.9698119308996213E-2</v>
      </c>
      <c r="N64" s="3">
        <f t="shared" si="60"/>
        <v>2.3297601237486708E-2</v>
      </c>
      <c r="O64" s="3">
        <f t="shared" si="60"/>
        <v>2.0597387697095605E-2</v>
      </c>
    </row>
    <row r="65" spans="1:15" x14ac:dyDescent="0.15">
      <c r="A65" s="1">
        <v>3</v>
      </c>
      <c r="B65" s="1" t="s">
        <v>53</v>
      </c>
      <c r="C65" s="1">
        <v>16</v>
      </c>
      <c r="D65" s="1" t="s">
        <v>11</v>
      </c>
      <c r="E65" s="6">
        <f>IF(名目付加価値!E65&gt;0,名目付加価値!E65/SUMIF(名目付加価値!E50:E72,"&lt;&gt;0"),0)</f>
        <v>9.7615362557641097E-2</v>
      </c>
      <c r="F65" s="6">
        <f>IF(名目付加価値!F65&gt;0,名目付加価値!F65/SUMIF(名目付加価値!F50:F72,"&lt;&gt;0"),0)</f>
        <v>0.1404256212656142</v>
      </c>
      <c r="G65" s="6">
        <f>IF(名目付加価値!G65&gt;0,名目付加価値!G65/SUMIF(名目付加価値!G50:G72,"&lt;&gt;0"),0)</f>
        <v>0.13319732787805416</v>
      </c>
      <c r="H65" s="6">
        <f>IF(名目付加価値!H65&gt;0,名目付加価値!H65/SUMIF(名目付加価値!H50:H72,"&lt;&gt;0"),0)</f>
        <v>0.1210526222951253</v>
      </c>
      <c r="I65" s="6">
        <f>IF(名目付加価値!I65&gt;0,名目付加価値!I65/SUMIF(名目付加価値!I50:I72,"&lt;&gt;0"),0)</f>
        <v>9.794290934694741E-2</v>
      </c>
      <c r="K65" s="3">
        <f>0.5*(E65+E$1100)</f>
        <v>9.6049024103244451E-2</v>
      </c>
      <c r="L65" s="3">
        <f t="shared" ref="L65:O65" si="61">0.5*(F65+F$1100)</f>
        <v>0.12614047595244673</v>
      </c>
      <c r="M65" s="3">
        <f t="shared" si="61"/>
        <v>0.12523676514505788</v>
      </c>
      <c r="N65" s="3">
        <f t="shared" si="61"/>
        <v>0.10727492419213056</v>
      </c>
      <c r="O65" s="3">
        <f t="shared" si="61"/>
        <v>8.4723368977141472E-2</v>
      </c>
    </row>
    <row r="66" spans="1:15" x14ac:dyDescent="0.15">
      <c r="A66" s="1">
        <v>3</v>
      </c>
      <c r="B66" s="1" t="s">
        <v>53</v>
      </c>
      <c r="C66" s="1">
        <v>17</v>
      </c>
      <c r="D66" s="1" t="s">
        <v>12</v>
      </c>
      <c r="E66" s="6">
        <f>IF(名目付加価値!E66&gt;0,名目付加価値!E66/SUMIF(名目付加価値!E50:E72,"&lt;&gt;0"),0)</f>
        <v>1.8931061303284695E-2</v>
      </c>
      <c r="F66" s="6">
        <f>IF(名目付加価値!F66&gt;0,名目付加価値!F66/SUMIF(名目付加価値!F50:F72,"&lt;&gt;0"),0)</f>
        <v>1.9755631064955294E-2</v>
      </c>
      <c r="G66" s="6">
        <f>IF(名目付加価値!G66&gt;0,名目付加価値!G66/SUMIF(名目付加価値!G50:G72,"&lt;&gt;0"),0)</f>
        <v>2.2558632863946149E-2</v>
      </c>
      <c r="H66" s="6">
        <f>IF(名目付加価値!H66&gt;0,名目付加価値!H66/SUMIF(名目付加価値!H50:H72,"&lt;&gt;0"),0)</f>
        <v>2.5896140158253769E-2</v>
      </c>
      <c r="I66" s="6">
        <f>IF(名目付加価値!I66&gt;0,名目付加価値!I66/SUMIF(名目付加価値!I50:I72,"&lt;&gt;0"),0)</f>
        <v>2.5977124542819831E-2</v>
      </c>
      <c r="K66" s="3">
        <f>0.5*(E66+E$1101)</f>
        <v>2.2030409966954812E-2</v>
      </c>
      <c r="L66" s="3">
        <f t="shared" ref="L66:O66" si="62">0.5*(F66+F$1101)</f>
        <v>2.4384476401608943E-2</v>
      </c>
      <c r="M66" s="3">
        <f t="shared" si="62"/>
        <v>2.7352941310868732E-2</v>
      </c>
      <c r="N66" s="3">
        <f t="shared" si="62"/>
        <v>3.0638815382314569E-2</v>
      </c>
      <c r="O66" s="3">
        <f t="shared" si="62"/>
        <v>2.8494725184511488E-2</v>
      </c>
    </row>
    <row r="67" spans="1:15" x14ac:dyDescent="0.15">
      <c r="A67" s="1">
        <v>3</v>
      </c>
      <c r="B67" s="1" t="s">
        <v>53</v>
      </c>
      <c r="C67" s="1">
        <v>18</v>
      </c>
      <c r="D67" s="1" t="s">
        <v>13</v>
      </c>
      <c r="E67" s="6">
        <f>IF(名目付加価値!E67&gt;0,名目付加価値!E67/SUMIF(名目付加価値!E50:E72,"&lt;&gt;0"),0)</f>
        <v>0.12654990695720125</v>
      </c>
      <c r="F67" s="6">
        <f>IF(名目付加価値!F67&gt;0,名目付加価値!F67/SUMIF(名目付加価値!F50:F72,"&lt;&gt;0"),0)</f>
        <v>0.12457117166931711</v>
      </c>
      <c r="G67" s="6">
        <f>IF(名目付加価値!G67&gt;0,名目付加価値!G67/SUMIF(名目付加価値!G50:G72,"&lt;&gt;0"),0)</f>
        <v>9.801019248632209E-2</v>
      </c>
      <c r="H67" s="6">
        <f>IF(名目付加価値!H67&gt;0,名目付加価値!H67/SUMIF(名目付加価値!H50:H72,"&lt;&gt;0"),0)</f>
        <v>0.11686759277779102</v>
      </c>
      <c r="I67" s="6">
        <f>IF(名目付加価値!I67&gt;0,名目付加価値!I67/SUMIF(名目付加価値!I50:I72,"&lt;&gt;0"),0)</f>
        <v>0.10367510896346181</v>
      </c>
      <c r="K67" s="3">
        <f>0.5*(E67+E$1102)</f>
        <v>0.12050808693251054</v>
      </c>
      <c r="L67" s="3">
        <f t="shared" ref="L67:O67" si="63">0.5*(F67+F$1102)</f>
        <v>0.12450562155321332</v>
      </c>
      <c r="M67" s="3">
        <f t="shared" si="63"/>
        <v>0.10613028405983339</v>
      </c>
      <c r="N67" s="3">
        <f t="shared" si="63"/>
        <v>0.1176962865035418</v>
      </c>
      <c r="O67" s="3">
        <f t="shared" si="63"/>
        <v>0.10573375054939232</v>
      </c>
    </row>
    <row r="68" spans="1:15" x14ac:dyDescent="0.15">
      <c r="A68" s="1">
        <v>3</v>
      </c>
      <c r="B68" s="1" t="s">
        <v>53</v>
      </c>
      <c r="C68" s="1">
        <v>19</v>
      </c>
      <c r="D68" s="1" t="s">
        <v>14</v>
      </c>
      <c r="E68" s="6">
        <f>IF(名目付加価値!E68&gt;0,名目付加価値!E68/SUMIF(名目付加価値!E50:E72,"&lt;&gt;0"),0)</f>
        <v>3.8580435902138679E-2</v>
      </c>
      <c r="F68" s="6">
        <f>IF(名目付加価値!F68&gt;0,名目付加価値!F68/SUMIF(名目付加価値!F50:F72,"&lt;&gt;0"),0)</f>
        <v>4.7382616013729409E-2</v>
      </c>
      <c r="G68" s="6">
        <f>IF(名目付加価値!G68&gt;0,名目付加価値!G68/SUMIF(名目付加価値!G50:G72,"&lt;&gt;0"),0)</f>
        <v>5.083247891399225E-2</v>
      </c>
      <c r="H68" s="6">
        <f>IF(名目付加価値!H68&gt;0,名目付加価値!H68/SUMIF(名目付加価値!H50:H72,"&lt;&gt;0"),0)</f>
        <v>4.4430607815586234E-2</v>
      </c>
      <c r="I68" s="6">
        <f>IF(名目付加価値!I68&gt;0,名目付加価値!I68/SUMIF(名目付加価値!I50:I72,"&lt;&gt;0"),0)</f>
        <v>4.5366945751512393E-2</v>
      </c>
      <c r="K68" s="3">
        <f>0.5*(E68+E$1103)</f>
        <v>3.9501284578400991E-2</v>
      </c>
      <c r="L68" s="3">
        <f t="shared" ref="L68:O68" si="64">0.5*(F68+F$1103)</f>
        <v>4.8047202123492255E-2</v>
      </c>
      <c r="M68" s="3">
        <f t="shared" si="64"/>
        <v>5.2187294362131008E-2</v>
      </c>
      <c r="N68" s="3">
        <f t="shared" si="64"/>
        <v>4.6002049536034588E-2</v>
      </c>
      <c r="O68" s="3">
        <f t="shared" si="64"/>
        <v>4.507377748840305E-2</v>
      </c>
    </row>
    <row r="69" spans="1:15" x14ac:dyDescent="0.15">
      <c r="A69" s="1">
        <v>3</v>
      </c>
      <c r="B69" s="1" t="s">
        <v>53</v>
      </c>
      <c r="C69" s="1">
        <v>20</v>
      </c>
      <c r="D69" s="1" t="s">
        <v>15</v>
      </c>
      <c r="E69" s="6">
        <f>IF(名目付加価値!E69&gt;0,名目付加価値!E69/SUMIF(名目付加価値!E50:E72,"&lt;&gt;0"),0)</f>
        <v>1.8256712775919788E-2</v>
      </c>
      <c r="F69" s="6">
        <f>IF(名目付加価値!F69&gt;0,名目付加価値!F69/SUMIF(名目付加価値!F50:F72,"&lt;&gt;0"),0)</f>
        <v>2.1744616334199159E-2</v>
      </c>
      <c r="G69" s="6">
        <f>IF(名目付加価値!G69&gt;0,名目付加価値!G69/SUMIF(名目付加価値!G50:G72,"&lt;&gt;0"),0)</f>
        <v>1.6624241083916625E-2</v>
      </c>
      <c r="H69" s="6">
        <f>IF(名目付加価値!H69&gt;0,名目付加価値!H69/SUMIF(名目付加価値!H50:H72,"&lt;&gt;0"),0)</f>
        <v>1.1869632445411834E-2</v>
      </c>
      <c r="I69" s="6">
        <f>IF(名目付加価値!I69&gt;0,名目付加価値!I69/SUMIF(名目付加価値!I50:I72,"&lt;&gt;0"),0)</f>
        <v>1.6292756536325899E-2</v>
      </c>
      <c r="K69" s="3">
        <f>0.5*(E69+E$1104)</f>
        <v>1.8530535948605965E-2</v>
      </c>
      <c r="L69" s="3">
        <f t="shared" ref="L69:O69" si="65">0.5*(F69+F$1104)</f>
        <v>2.1682101976806617E-2</v>
      </c>
      <c r="M69" s="3">
        <f t="shared" si="65"/>
        <v>1.8217856925482501E-2</v>
      </c>
      <c r="N69" s="3">
        <f t="shared" si="65"/>
        <v>1.323326755410717E-2</v>
      </c>
      <c r="O69" s="3">
        <f t="shared" si="65"/>
        <v>1.6378066149977701E-2</v>
      </c>
    </row>
    <row r="70" spans="1:15" x14ac:dyDescent="0.15">
      <c r="A70" s="1">
        <v>3</v>
      </c>
      <c r="B70" s="1" t="s">
        <v>53</v>
      </c>
      <c r="C70" s="1">
        <v>21</v>
      </c>
      <c r="D70" s="1" t="s">
        <v>16</v>
      </c>
      <c r="E70" s="6">
        <f>IF(名目付加価値!E70&gt;0,名目付加価値!E70/SUMIF(名目付加価値!E50:E72,"&lt;&gt;0"),0)</f>
        <v>5.89522798198025E-2</v>
      </c>
      <c r="F70" s="6">
        <f>IF(名目付加価値!F70&gt;0,名目付加価値!F70/SUMIF(名目付加価値!F50:F72,"&lt;&gt;0"),0)</f>
        <v>5.3308662145154187E-2</v>
      </c>
      <c r="G70" s="6">
        <f>IF(名目付加価値!G70&gt;0,名目付加価値!G70/SUMIF(名目付加価値!G50:G72,"&lt;&gt;0"),0)</f>
        <v>6.2286313893196429E-2</v>
      </c>
      <c r="H70" s="6">
        <f>IF(名目付加価値!H70&gt;0,名目付加価値!H70/SUMIF(名目付加価値!H50:H72,"&lt;&gt;0"),0)</f>
        <v>6.6734372391996061E-2</v>
      </c>
      <c r="I70" s="6">
        <f>IF(名目付加価値!I70&gt;0,名目付加価値!I70/SUMIF(名目付加価値!I50:I72,"&lt;&gt;0"),0)</f>
        <v>6.7161993099724412E-2</v>
      </c>
      <c r="K70" s="3">
        <f>0.5*(E70+E$1105)</f>
        <v>6.5905228452183218E-2</v>
      </c>
      <c r="L70" s="3">
        <f t="shared" ref="L70:O70" si="66">0.5*(F70+F$1105)</f>
        <v>5.7704478960024605E-2</v>
      </c>
      <c r="M70" s="3">
        <f t="shared" si="66"/>
        <v>6.2958907217038451E-2</v>
      </c>
      <c r="N70" s="3">
        <f t="shared" si="66"/>
        <v>6.7166208814234823E-2</v>
      </c>
      <c r="O70" s="3">
        <f t="shared" si="66"/>
        <v>6.8460610086461038E-2</v>
      </c>
    </row>
    <row r="71" spans="1:15" x14ac:dyDescent="0.15">
      <c r="A71" s="1">
        <v>3</v>
      </c>
      <c r="B71" s="1" t="s">
        <v>52</v>
      </c>
      <c r="C71" s="1">
        <v>22</v>
      </c>
      <c r="D71" s="1" t="s">
        <v>8</v>
      </c>
      <c r="E71" s="6">
        <f>IF(名目付加価値!E71&gt;0,名目付加価値!E71/SUMIF(名目付加価値!E50:E72,"&lt;&gt;0"),0)</f>
        <v>9.1351470510304039E-2</v>
      </c>
      <c r="F71" s="6">
        <f>IF(名目付加価値!F71&gt;0,名目付加価値!F71/SUMIF(名目付加価値!F50:F72,"&lt;&gt;0"),0)</f>
        <v>0.17868177656302539</v>
      </c>
      <c r="G71" s="6">
        <f>IF(名目付加価値!G71&gt;0,名目付加価値!G71/SUMIF(名目付加価値!G50:G72,"&lt;&gt;0"),0)</f>
        <v>0.17883749916986832</v>
      </c>
      <c r="H71" s="6">
        <f>IF(名目付加価値!H71&gt;0,名目付加価値!H71/SUMIF(名目付加価値!H50:H72,"&lt;&gt;0"),0)</f>
        <v>0.20754460772847194</v>
      </c>
      <c r="I71" s="6">
        <f>IF(名目付加価値!I71&gt;0,名目付加価値!I71/SUMIF(名目付加価値!I50:I72,"&lt;&gt;0"),0)</f>
        <v>0.26709326750249218</v>
      </c>
      <c r="K71" s="3">
        <f>0.5*(E71+E$1106)</f>
        <v>0.10194099162505074</v>
      </c>
      <c r="L71" s="3">
        <f t="shared" ref="L71:O71" si="67">0.5*(F71+F$1106)</f>
        <v>0.17026124562238826</v>
      </c>
      <c r="M71" s="3">
        <f t="shared" si="67"/>
        <v>0.17518556152465842</v>
      </c>
      <c r="N71" s="3">
        <f t="shared" si="67"/>
        <v>0.21312479992631456</v>
      </c>
      <c r="O71" s="3">
        <f t="shared" si="67"/>
        <v>0.26600881462465475</v>
      </c>
    </row>
    <row r="72" spans="1:15" x14ac:dyDescent="0.15">
      <c r="A72" s="1">
        <v>3</v>
      </c>
      <c r="B72" s="1" t="s">
        <v>52</v>
      </c>
      <c r="C72" s="1">
        <v>23</v>
      </c>
      <c r="D72" s="1" t="s">
        <v>29</v>
      </c>
      <c r="E72" s="6">
        <f>IF(名目付加価値!E72&gt;0,名目付加価値!E72/SUMIF(名目付加価値!E50:E72,"&lt;&gt;0"),0)</f>
        <v>0.116141894488096</v>
      </c>
      <c r="F72" s="6">
        <f>IF(名目付加価値!F72&gt;0,名目付加価値!F72/SUMIF(名目付加価値!F50:F72,"&lt;&gt;0"),0)</f>
        <v>0.13531785469749058</v>
      </c>
      <c r="G72" s="6">
        <f>IF(名目付加価値!G72&gt;0,名目付加価値!G72/SUMIF(名目付加価値!G50:G72,"&lt;&gt;0"),0)</f>
        <v>0.13164298792137183</v>
      </c>
      <c r="H72" s="6">
        <f>IF(名目付加価値!H72&gt;0,名目付加価値!H72/SUMIF(名目付加価値!H50:H72,"&lt;&gt;0"),0)</f>
        <v>0.14128946310424581</v>
      </c>
      <c r="I72" s="6">
        <f>IF(名目付加価値!I72&gt;0,名目付加価値!I72/SUMIF(名目付加価値!I50:I72,"&lt;&gt;0"),0)</f>
        <v>0.16562085137339139</v>
      </c>
      <c r="K72" s="3">
        <f>0.5*(E72+E$1107)</f>
        <v>9.8555481509882914E-2</v>
      </c>
      <c r="L72" s="3">
        <f t="shared" ref="L72:O72" si="68">0.5*(F72+F$1107)</f>
        <v>0.12237363853153981</v>
      </c>
      <c r="M72" s="3">
        <f t="shared" si="68"/>
        <v>0.11758830437901913</v>
      </c>
      <c r="N72" s="3">
        <f t="shared" si="68"/>
        <v>0.13184373758404902</v>
      </c>
      <c r="O72" s="3">
        <f t="shared" si="68"/>
        <v>0.15002223203625775</v>
      </c>
    </row>
    <row r="73" spans="1:15" x14ac:dyDescent="0.15">
      <c r="A73" s="1">
        <v>4</v>
      </c>
      <c r="B73" s="1" t="s">
        <v>260</v>
      </c>
      <c r="C73" s="1">
        <v>1</v>
      </c>
      <c r="D73" s="1" t="s">
        <v>9</v>
      </c>
      <c r="E73" s="6">
        <f>IF(名目付加価値!E73&gt;0,名目付加価値!E73/SUMIF(名目付加価値!E73:E95,"&lt;&gt;0"),0)</f>
        <v>0.13739980153974177</v>
      </c>
      <c r="F73" s="6">
        <f>IF(名目付加価値!F73&gt;0,名目付加価値!F73/SUMIF(名目付加価値!F73:F95,"&lt;&gt;0"),0)</f>
        <v>7.4199394305075508E-2</v>
      </c>
      <c r="G73" s="6">
        <f>IF(名目付加価値!G73&gt;0,名目付加価値!G73/SUMIF(名目付加価値!G73:G95,"&lt;&gt;0"),0)</f>
        <v>5.0572471765804532E-2</v>
      </c>
      <c r="H73" s="6">
        <f>IF(名目付加価値!H73&gt;0,名目付加価値!H73/SUMIF(名目付加価値!H73:H95,"&lt;&gt;0"),0)</f>
        <v>2.9271268444386565E-2</v>
      </c>
      <c r="I73" s="6">
        <f>IF(名目付加価値!I73&gt;0,名目付加価値!I73/SUMIF(名目付加価値!I73:I95,"&lt;&gt;0"),0)</f>
        <v>1.9959728092573896E-2</v>
      </c>
      <c r="K73" s="3">
        <f>0.5*(E73+E$1085)</f>
        <v>0.12076014181429243</v>
      </c>
      <c r="L73" s="3">
        <f t="shared" ref="L73:O73" si="69">0.5*(F73+F$1085)</f>
        <v>6.7054186591944342E-2</v>
      </c>
      <c r="M73" s="3">
        <f t="shared" si="69"/>
        <v>4.6545912416656843E-2</v>
      </c>
      <c r="N73" s="3">
        <f t="shared" si="69"/>
        <v>2.9271156324604371E-2</v>
      </c>
      <c r="O73" s="3">
        <f t="shared" si="69"/>
        <v>2.1994380015786397E-2</v>
      </c>
    </row>
    <row r="74" spans="1:15" x14ac:dyDescent="0.15">
      <c r="A74" s="1">
        <v>4</v>
      </c>
      <c r="B74" s="1" t="s">
        <v>261</v>
      </c>
      <c r="C74" s="1">
        <v>2</v>
      </c>
      <c r="D74" s="1" t="s">
        <v>10</v>
      </c>
      <c r="E74" s="6">
        <f>IF(名目付加価値!E74&gt;0,名目付加価値!E74/SUMIF(名目付加価値!E73:E95,"&lt;&gt;0"),0)</f>
        <v>6.9236982230464717E-3</v>
      </c>
      <c r="F74" s="6">
        <f>IF(名目付加価値!F74&gt;0,名目付加価値!F74/SUMIF(名目付加価値!F73:F95,"&lt;&gt;0"),0)</f>
        <v>3.5263807221939027E-3</v>
      </c>
      <c r="G74" s="6">
        <f>IF(名目付加価値!G74&gt;0,名目付加価値!G74/SUMIF(名目付加価値!G73:G95,"&lt;&gt;0"),0)</f>
        <v>1.6182827735955311E-3</v>
      </c>
      <c r="H74" s="6">
        <f>IF(名目付加価値!H74&gt;0,名目付加価値!H74/SUMIF(名目付加価値!H73:H95,"&lt;&gt;0"),0)</f>
        <v>4.9880644768140537E-4</v>
      </c>
      <c r="I74" s="6">
        <f>IF(名目付加価値!I74&gt;0,名目付加価値!I74/SUMIF(名目付加価値!I73:I95,"&lt;&gt;0"),0)</f>
        <v>1.1569553920497141E-4</v>
      </c>
      <c r="K74" s="3">
        <f>0.5*(E74+E$1086)</f>
        <v>9.8152983785274126E-3</v>
      </c>
      <c r="L74" s="3">
        <f t="shared" ref="L74:O74" si="70">0.5*(F74+F$1086)</f>
        <v>5.3111900807282283E-3</v>
      </c>
      <c r="M74" s="3">
        <f t="shared" si="70"/>
        <v>2.6601480007102255E-3</v>
      </c>
      <c r="N74" s="3">
        <f t="shared" si="70"/>
        <v>1.2001172156104276E-3</v>
      </c>
      <c r="O74" s="3">
        <f t="shared" si="70"/>
        <v>4.902061162963188E-4</v>
      </c>
    </row>
    <row r="75" spans="1:15" x14ac:dyDescent="0.15">
      <c r="A75" s="1">
        <v>4</v>
      </c>
      <c r="B75" s="1" t="s">
        <v>262</v>
      </c>
      <c r="C75" s="1">
        <v>3</v>
      </c>
      <c r="D75" s="1" t="s">
        <v>17</v>
      </c>
      <c r="E75" s="6">
        <f>IF(名目付加価値!E75&gt;0,名目付加価値!E75/SUMIF(名目付加価値!E73:E95,"&lt;&gt;0"),0)</f>
        <v>9.431921942958571E-2</v>
      </c>
      <c r="F75" s="6">
        <f>IF(名目付加価値!F75&gt;0,名目付加価値!F75/SUMIF(名目付加価値!F73:F95,"&lt;&gt;0"),0)</f>
        <v>6.1423421054473938E-2</v>
      </c>
      <c r="G75" s="6">
        <f>IF(名目付加価値!G75&gt;0,名目付加価値!G75/SUMIF(名目付加価値!G73:G95,"&lt;&gt;0"),0)</f>
        <v>5.3123387695014915E-2</v>
      </c>
      <c r="H75" s="6">
        <f>IF(名目付加価値!H75&gt;0,名目付加価値!H75/SUMIF(名目付加価値!H73:H95,"&lt;&gt;0"),0)</f>
        <v>4.953029014480697E-2</v>
      </c>
      <c r="I75" s="6">
        <f>IF(名目付加価値!I75&gt;0,名目付加価値!I75/SUMIF(名目付加価値!I73:I95,"&lt;&gt;0"),0)</f>
        <v>4.1108854386609585E-2</v>
      </c>
      <c r="K75" s="3">
        <f>0.5*(E75+E$1087)</f>
        <v>7.616766416475608E-2</v>
      </c>
      <c r="L75" s="3">
        <f t="shared" ref="L75:O75" si="71">0.5*(F75+F$1087)</f>
        <v>5.219725298139391E-2</v>
      </c>
      <c r="M75" s="3">
        <f t="shared" si="71"/>
        <v>4.6281635859493353E-2</v>
      </c>
      <c r="N75" s="3">
        <f t="shared" si="71"/>
        <v>4.5616740769616748E-2</v>
      </c>
      <c r="O75" s="3">
        <f t="shared" si="71"/>
        <v>3.9990542064627592E-2</v>
      </c>
    </row>
    <row r="76" spans="1:15" x14ac:dyDescent="0.15">
      <c r="A76" s="1">
        <v>4</v>
      </c>
      <c r="B76" s="1" t="s">
        <v>60</v>
      </c>
      <c r="C76" s="1">
        <v>4</v>
      </c>
      <c r="D76" s="1" t="s">
        <v>18</v>
      </c>
      <c r="E76" s="6">
        <f>IF(名目付加価値!E76&gt;0,名目付加価値!E76/SUMIF(名目付加価値!E73:E95,"&lt;&gt;0"),0)</f>
        <v>6.8870527796397723E-3</v>
      </c>
      <c r="F76" s="6">
        <f>IF(名目付加価値!F76&gt;0,名目付加価値!F76/SUMIF(名目付加価値!F73:F95,"&lt;&gt;0"),0)</f>
        <v>6.9643894249588126E-3</v>
      </c>
      <c r="G76" s="6">
        <f>IF(名目付加価値!G76&gt;0,名目付加価値!G76/SUMIF(名目付加価値!G73:G95,"&lt;&gt;0"),0)</f>
        <v>6.1325260642162852E-3</v>
      </c>
      <c r="H76" s="6">
        <f>IF(名目付加価値!H76&gt;0,名目付加価値!H76/SUMIF(名目付加価値!H73:H95,"&lt;&gt;0"),0)</f>
        <v>3.7097602918302035E-3</v>
      </c>
      <c r="I76" s="6">
        <f>IF(名目付加価値!I76&gt;0,名目付加価値!I76/SUMIF(名目付加価値!I73:I95,"&lt;&gt;0"),0)</f>
        <v>1.7567695891417946E-3</v>
      </c>
      <c r="K76" s="3">
        <f>0.5*(E76+E$1088)</f>
        <v>2.1823645950568651E-2</v>
      </c>
      <c r="L76" s="3">
        <f t="shared" ref="L76:O76" si="72">0.5*(F76+F$1088)</f>
        <v>1.4106400141906006E-2</v>
      </c>
      <c r="M76" s="3">
        <f t="shared" si="72"/>
        <v>1.1636180505669263E-2</v>
      </c>
      <c r="N76" s="3">
        <f t="shared" si="72"/>
        <v>5.9877359416104711E-3</v>
      </c>
      <c r="O76" s="3">
        <f t="shared" si="72"/>
        <v>3.037420273762088E-3</v>
      </c>
    </row>
    <row r="77" spans="1:15" x14ac:dyDescent="0.15">
      <c r="A77" s="1">
        <v>4</v>
      </c>
      <c r="B77" s="1" t="s">
        <v>60</v>
      </c>
      <c r="C77" s="1">
        <v>5</v>
      </c>
      <c r="D77" s="1" t="s">
        <v>19</v>
      </c>
      <c r="E77" s="6">
        <f>IF(名目付加価値!E77&gt;0,名目付加価値!E77/SUMIF(名目付加価値!E73:E95,"&lt;&gt;0"),0)</f>
        <v>1.5674516080389899E-2</v>
      </c>
      <c r="F77" s="6">
        <f>IF(名目付加価値!F77&gt;0,名目付加価値!F77/SUMIF(名目付加価値!F73:F95,"&lt;&gt;0"),0)</f>
        <v>9.2872616393895255E-3</v>
      </c>
      <c r="G77" s="6">
        <f>IF(名目付加価値!G77&gt;0,名目付加価値!G77/SUMIF(名目付加価値!G73:G95,"&lt;&gt;0"),0)</f>
        <v>1.2693625748219153E-2</v>
      </c>
      <c r="H77" s="6">
        <f>IF(名目付加価値!H77&gt;0,名目付加価値!H77/SUMIF(名目付加価値!H73:H95,"&lt;&gt;0"),0)</f>
        <v>1.0789049956863613E-2</v>
      </c>
      <c r="I77" s="6">
        <f>IF(名目付加価値!I77&gt;0,名目付加価値!I77/SUMIF(名目付加価値!I73:I95,"&lt;&gt;0"),0)</f>
        <v>1.2137256047763974E-2</v>
      </c>
      <c r="K77" s="3">
        <f>0.5*(E77+E$1089)</f>
        <v>1.277460597938427E-2</v>
      </c>
      <c r="L77" s="3">
        <f t="shared" ref="L77:O77" si="73">0.5*(F77+F$1089)</f>
        <v>8.7465751911508863E-3</v>
      </c>
      <c r="M77" s="3">
        <f t="shared" si="73"/>
        <v>1.064689877458468E-2</v>
      </c>
      <c r="N77" s="3">
        <f t="shared" si="73"/>
        <v>9.3312993395151533E-3</v>
      </c>
      <c r="O77" s="3">
        <f t="shared" si="73"/>
        <v>9.2620289831495568E-3</v>
      </c>
    </row>
    <row r="78" spans="1:15" x14ac:dyDescent="0.15">
      <c r="A78" s="1">
        <v>4</v>
      </c>
      <c r="B78" s="1" t="s">
        <v>262</v>
      </c>
      <c r="C78" s="1">
        <v>6</v>
      </c>
      <c r="D78" s="1" t="s">
        <v>3</v>
      </c>
      <c r="E78" s="6">
        <f>IF(名目付加価値!E78&gt;0,名目付加価値!E78/SUMIF(名目付加価値!E73:E95,"&lt;&gt;0"),0)</f>
        <v>1.5253782302033741E-3</v>
      </c>
      <c r="F78" s="6">
        <f>IF(名目付加価値!F78&gt;0,名目付加価値!F78/SUMIF(名目付加価値!F73:F95,"&lt;&gt;0"),0)</f>
        <v>1.6278365374196874E-3</v>
      </c>
      <c r="G78" s="6">
        <f>IF(名目付加価値!G78&gt;0,名目付加価値!G78/SUMIF(名目付加価値!G73:G95,"&lt;&gt;0"),0)</f>
        <v>2.1933428030812786E-3</v>
      </c>
      <c r="H78" s="6">
        <f>IF(名目付加価値!H78&gt;0,名目付加価値!H78/SUMIF(名目付加価値!H73:H95,"&lt;&gt;0"),0)</f>
        <v>3.5119093452769539E-3</v>
      </c>
      <c r="I78" s="6">
        <f>IF(名目付加価値!I78&gt;0,名目付加価値!I78/SUMIF(名目付加価値!I73:I95,"&lt;&gt;0"),0)</f>
        <v>4.2702420521021087E-3</v>
      </c>
      <c r="K78" s="3">
        <f>0.5*(E78+E$1090)</f>
        <v>1.2594373770053752E-2</v>
      </c>
      <c r="L78" s="3">
        <f t="shared" ref="L78:O78" si="74">0.5*(F78+F$1090)</f>
        <v>9.1429264551993947E-3</v>
      </c>
      <c r="M78" s="3">
        <f t="shared" si="74"/>
        <v>1.1007270272038992E-2</v>
      </c>
      <c r="N78" s="3">
        <f t="shared" si="74"/>
        <v>1.1053723304816559E-2</v>
      </c>
      <c r="O78" s="3">
        <f t="shared" si="74"/>
        <v>1.1833678267487024E-2</v>
      </c>
    </row>
    <row r="79" spans="1:15" x14ac:dyDescent="0.15">
      <c r="A79" s="1">
        <v>4</v>
      </c>
      <c r="B79" s="1" t="s">
        <v>60</v>
      </c>
      <c r="C79" s="1">
        <v>7</v>
      </c>
      <c r="D79" s="1" t="s">
        <v>20</v>
      </c>
      <c r="E79" s="6">
        <f>IF(名目付加価値!E79&gt;0,名目付加価値!E79/SUMIF(名目付加価値!E73:E95,"&lt;&gt;0"),0)</f>
        <v>6.9363453508440726E-3</v>
      </c>
      <c r="F79" s="6">
        <f>IF(名目付加価値!F79&gt;0,名目付加価値!F79/SUMIF(名目付加価値!F73:F95,"&lt;&gt;0"),0)</f>
        <v>9.572723952813323E-3</v>
      </c>
      <c r="G79" s="6">
        <f>IF(名目付加価値!G79&gt;0,名目付加価値!G79/SUMIF(名目付加価値!G73:G95,"&lt;&gt;0"),0)</f>
        <v>1.0014168230761287E-2</v>
      </c>
      <c r="H79" s="6">
        <f>IF(名目付加価値!H79&gt;0,名目付加価値!H79/SUMIF(名目付加価値!H73:H95,"&lt;&gt;0"),0)</f>
        <v>1.5913164791171677E-2</v>
      </c>
      <c r="I79" s="6">
        <f>IF(名目付加価値!I79&gt;0,名目付加価値!I79/SUMIF(名目付加価値!I73:I95,"&lt;&gt;0"),0)</f>
        <v>2.4688963632568638E-2</v>
      </c>
      <c r="K79" s="3">
        <f>0.5*(E79+E$1091)</f>
        <v>1.3019833928102598E-2</v>
      </c>
      <c r="L79" s="3">
        <f t="shared" ref="L79:O79" si="75">0.5*(F79+F$1091)</f>
        <v>1.0964432676549174E-2</v>
      </c>
      <c r="M79" s="3">
        <f t="shared" si="75"/>
        <v>1.0303484624040564E-2</v>
      </c>
      <c r="N79" s="3">
        <f t="shared" si="75"/>
        <v>1.4058139217385093E-2</v>
      </c>
      <c r="O79" s="3">
        <f t="shared" si="75"/>
        <v>1.8497485246246385E-2</v>
      </c>
    </row>
    <row r="80" spans="1:15" x14ac:dyDescent="0.15">
      <c r="A80" s="1">
        <v>4</v>
      </c>
      <c r="B80" s="1" t="s">
        <v>262</v>
      </c>
      <c r="C80" s="1">
        <v>8</v>
      </c>
      <c r="D80" s="1" t="s">
        <v>21</v>
      </c>
      <c r="E80" s="6">
        <f>IF(名目付加価値!E80&gt;0,名目付加価値!E80/SUMIF(名目付加価値!E73:E95,"&lt;&gt;0"),0)</f>
        <v>6.1873858071463074E-3</v>
      </c>
      <c r="F80" s="6">
        <f>IF(名目付加価値!F80&gt;0,名目付加価値!F80/SUMIF(名目付加価値!F73:F95,"&lt;&gt;0"),0)</f>
        <v>6.269775968831633E-3</v>
      </c>
      <c r="G80" s="6">
        <f>IF(名目付加価値!G80&gt;0,名目付加価値!G80/SUMIF(名目付加価値!G73:G95,"&lt;&gt;0"),0)</f>
        <v>7.0226361567650546E-3</v>
      </c>
      <c r="H80" s="6">
        <f>IF(名目付加価値!H80&gt;0,名目付加価値!H80/SUMIF(名目付加価値!H73:H95,"&lt;&gt;0"),0)</f>
        <v>5.6709579570035562E-3</v>
      </c>
      <c r="I80" s="6">
        <f>IF(名目付加価値!I80&gt;0,名目付加価値!I80/SUMIF(名目付加価値!I73:I95,"&lt;&gt;0"),0)</f>
        <v>3.7183868191276353E-3</v>
      </c>
      <c r="K80" s="3">
        <f>0.5*(E80+E$1092)</f>
        <v>1.0687269834094366E-2</v>
      </c>
      <c r="L80" s="3">
        <f t="shared" ref="L80:O80" si="76">0.5*(F80+F$1092)</f>
        <v>9.6339795934572998E-3</v>
      </c>
      <c r="M80" s="3">
        <f t="shared" si="76"/>
        <v>9.6545781974420996E-3</v>
      </c>
      <c r="N80" s="3">
        <f t="shared" si="76"/>
        <v>7.741235625741142E-3</v>
      </c>
      <c r="O80" s="3">
        <f t="shared" si="76"/>
        <v>5.5570563939283547E-3</v>
      </c>
    </row>
    <row r="81" spans="1:15" x14ac:dyDescent="0.15">
      <c r="A81" s="1">
        <v>4</v>
      </c>
      <c r="B81" s="1" t="s">
        <v>60</v>
      </c>
      <c r="C81" s="1">
        <v>9</v>
      </c>
      <c r="D81" s="1" t="s">
        <v>22</v>
      </c>
      <c r="E81" s="6">
        <f>IF(名目付加価値!E81&gt;0,名目付加価値!E81/SUMIF(名目付加価値!E73:E95,"&lt;&gt;0"),0)</f>
        <v>8.5528988672397381E-3</v>
      </c>
      <c r="F81" s="6">
        <f>IF(名目付加価値!F81&gt;0,名目付加価値!F81/SUMIF(名目付加価値!F73:F95,"&lt;&gt;0"),0)</f>
        <v>1.2742099642743594E-2</v>
      </c>
      <c r="G81" s="6">
        <f>IF(名目付加価値!G81&gt;0,名目付加価値!G81/SUMIF(名目付加価値!G73:G95,"&lt;&gt;0"),0)</f>
        <v>1.0928592970977454E-2</v>
      </c>
      <c r="H81" s="6">
        <f>IF(名目付加価値!H81&gt;0,名目付加価値!H81/SUMIF(名目付加価値!H73:H95,"&lt;&gt;0"),0)</f>
        <v>9.1374406463257674E-3</v>
      </c>
      <c r="I81" s="6">
        <f>IF(名目付加価値!I81&gt;0,名目付加価値!I81/SUMIF(名目付加価値!I73:I95,"&lt;&gt;0"),0)</f>
        <v>6.0900221494860629E-3</v>
      </c>
      <c r="K81" s="3">
        <f>0.5*(E81+E$1093)</f>
        <v>2.135615021483727E-2</v>
      </c>
      <c r="L81" s="3">
        <f t="shared" ref="L81:O81" si="77">0.5*(F81+F$1093)</f>
        <v>2.1245202776106521E-2</v>
      </c>
      <c r="M81" s="3">
        <f t="shared" si="77"/>
        <v>1.5673161350104069E-2</v>
      </c>
      <c r="N81" s="3">
        <f t="shared" si="77"/>
        <v>1.1842295540668474E-2</v>
      </c>
      <c r="O81" s="3">
        <f t="shared" si="77"/>
        <v>9.4845795223814523E-3</v>
      </c>
    </row>
    <row r="82" spans="1:15" x14ac:dyDescent="0.15">
      <c r="A82" s="1">
        <v>4</v>
      </c>
      <c r="B82" s="1" t="s">
        <v>60</v>
      </c>
      <c r="C82" s="1">
        <v>10</v>
      </c>
      <c r="D82" s="1" t="s">
        <v>23</v>
      </c>
      <c r="E82" s="6">
        <f>IF(名目付加価値!E82&gt;0,名目付加価値!E82/SUMIF(名目付加価値!E73:E95,"&lt;&gt;0"),0)</f>
        <v>1.0008582465566712E-2</v>
      </c>
      <c r="F82" s="6">
        <f>IF(名目付加価値!F82&gt;0,名目付加価値!F82/SUMIF(名目付加価値!F73:F95,"&lt;&gt;0"),0)</f>
        <v>1.0237371290247373E-2</v>
      </c>
      <c r="G82" s="6">
        <f>IF(名目付加価値!G82&gt;0,名目付加価値!G82/SUMIF(名目付加価値!G73:G95,"&lt;&gt;0"),0)</f>
        <v>1.1881519746960606E-2</v>
      </c>
      <c r="H82" s="6">
        <f>IF(名目付加価値!H82&gt;0,名目付加価値!H82/SUMIF(名目付加価値!H73:H95,"&lt;&gt;0"),0)</f>
        <v>9.3306284031265535E-3</v>
      </c>
      <c r="I82" s="6">
        <f>IF(名目付加価値!I82&gt;0,名目付加価値!I82/SUMIF(名目付加価値!I73:I95,"&lt;&gt;0"),0)</f>
        <v>7.0648452342772497E-3</v>
      </c>
      <c r="K82" s="3">
        <f>0.5*(E82+E$1094)</f>
        <v>1.2080694524843241E-2</v>
      </c>
      <c r="L82" s="3">
        <f t="shared" ref="L82:O82" si="78">0.5*(F82+F$1094)</f>
        <v>1.122263664967137E-2</v>
      </c>
      <c r="M82" s="3">
        <f t="shared" si="78"/>
        <v>1.3939038955850632E-2</v>
      </c>
      <c r="N82" s="3">
        <f t="shared" si="78"/>
        <v>1.1212164076771969E-2</v>
      </c>
      <c r="O82" s="3">
        <f t="shared" si="78"/>
        <v>8.7536050265111867E-3</v>
      </c>
    </row>
    <row r="83" spans="1:15" x14ac:dyDescent="0.15">
      <c r="A83" s="1">
        <v>4</v>
      </c>
      <c r="B83" s="1" t="s">
        <v>60</v>
      </c>
      <c r="C83" s="1">
        <v>11</v>
      </c>
      <c r="D83" s="1" t="s">
        <v>24</v>
      </c>
      <c r="E83" s="6">
        <f>IF(名目付加価値!E83&gt;0,名目付加価値!E83/SUMIF(名目付加価値!E73:E95,"&lt;&gt;0"),0)</f>
        <v>6.5410150979309011E-3</v>
      </c>
      <c r="F83" s="6">
        <f>IF(名目付加価値!F83&gt;0,名目付加価値!F83/SUMIF(名目付加価値!F73:F95,"&lt;&gt;0"),0)</f>
        <v>6.4350627012625611E-3</v>
      </c>
      <c r="G83" s="6">
        <f>IF(名目付加価値!G83&gt;0,名目付加価値!G83/SUMIF(名目付加価値!G73:G95,"&lt;&gt;0"),0)</f>
        <v>9.1276419203767563E-3</v>
      </c>
      <c r="H83" s="6">
        <f>IF(名目付加価値!H83&gt;0,名目付加価値!H83/SUMIF(名目付加価値!H73:H95,"&lt;&gt;0"),0)</f>
        <v>7.3408924606666488E-3</v>
      </c>
      <c r="I83" s="6">
        <f>IF(名目付加価値!I83&gt;0,名目付加価値!I83/SUMIF(名目付加価値!I73:I95,"&lt;&gt;0"),0)</f>
        <v>1.8226255495724656E-2</v>
      </c>
      <c r="K83" s="3">
        <f>0.5*(E83+E$1095)</f>
        <v>1.5804498646392474E-2</v>
      </c>
      <c r="L83" s="3">
        <f t="shared" ref="L83:O83" si="79">0.5*(F83+F$1095)</f>
        <v>1.3922525135256384E-2</v>
      </c>
      <c r="M83" s="3">
        <f t="shared" si="79"/>
        <v>1.8582398365408176E-2</v>
      </c>
      <c r="N83" s="3">
        <f t="shared" si="79"/>
        <v>1.582059773629706E-2</v>
      </c>
      <c r="O83" s="3">
        <f t="shared" si="79"/>
        <v>2.2256659005902804E-2</v>
      </c>
    </row>
    <row r="84" spans="1:15" x14ac:dyDescent="0.15">
      <c r="A84" s="1">
        <v>4</v>
      </c>
      <c r="B84" s="1" t="s">
        <v>60</v>
      </c>
      <c r="C84" s="1">
        <v>12</v>
      </c>
      <c r="D84" s="1" t="s">
        <v>25</v>
      </c>
      <c r="E84" s="6">
        <f>IF(名目付加価値!E84&gt;0,名目付加価値!E84/SUMIF(名目付加価値!E73:E95,"&lt;&gt;0"),0)</f>
        <v>2.1366596159311909E-2</v>
      </c>
      <c r="F84" s="6">
        <f>IF(名目付加価値!F84&gt;0,名目付加価値!F84/SUMIF(名目付加価値!F73:F95,"&lt;&gt;0"),0)</f>
        <v>2.3666897875842949E-2</v>
      </c>
      <c r="G84" s="6">
        <f>IF(名目付加価値!G84&gt;0,名目付加価値!G84/SUMIF(名目付加価値!G73:G95,"&lt;&gt;0"),0)</f>
        <v>4.5166768582672052E-2</v>
      </c>
      <c r="H84" s="6">
        <f>IF(名目付加価値!H84&gt;0,名目付加価値!H84/SUMIF(名目付加価値!H73:H95,"&lt;&gt;0"),0)</f>
        <v>4.9345845936731941E-2</v>
      </c>
      <c r="I84" s="6">
        <f>IF(名目付加価値!I84&gt;0,名目付加価値!I84/SUMIF(名目付加価値!I73:I95,"&lt;&gt;0"),0)</f>
        <v>3.0611246082958832E-2</v>
      </c>
      <c r="K84" s="3">
        <f>0.5*(E84+E$1096)</f>
        <v>2.3541241523077128E-2</v>
      </c>
      <c r="L84" s="3">
        <f t="shared" ref="L84:O84" si="80">0.5*(F84+F$1096)</f>
        <v>2.4774097485739006E-2</v>
      </c>
      <c r="M84" s="3">
        <f t="shared" si="80"/>
        <v>4.6260507387465143E-2</v>
      </c>
      <c r="N84" s="3">
        <f t="shared" si="80"/>
        <v>4.9292611306159667E-2</v>
      </c>
      <c r="O84" s="3">
        <f t="shared" si="80"/>
        <v>3.6101935471397104E-2</v>
      </c>
    </row>
    <row r="85" spans="1:15" x14ac:dyDescent="0.15">
      <c r="A85" s="1">
        <v>4</v>
      </c>
      <c r="B85" s="1" t="s">
        <v>262</v>
      </c>
      <c r="C85" s="1">
        <v>13</v>
      </c>
      <c r="D85" s="1" t="s">
        <v>26</v>
      </c>
      <c r="E85" s="6">
        <f>IF(名目付加価値!E85&gt;0,名目付加価値!E85/SUMIF(名目付加価値!E73:E95,"&lt;&gt;0"),0)</f>
        <v>7.0836215750925483E-3</v>
      </c>
      <c r="F85" s="6">
        <f>IF(名目付加価値!F85&gt;0,名目付加価値!F85/SUMIF(名目付加価値!F73:F95,"&lt;&gt;0"),0)</f>
        <v>7.0750441143131995E-3</v>
      </c>
      <c r="G85" s="6">
        <f>IF(名目付加価値!G85&gt;0,名目付加価値!G85/SUMIF(名目付加価値!G73:G95,"&lt;&gt;0"),0)</f>
        <v>5.4850467868488295E-3</v>
      </c>
      <c r="H85" s="6">
        <f>IF(名目付加価値!H85&gt;0,名目付加価値!H85/SUMIF(名目付加価値!H73:H95,"&lt;&gt;0"),0)</f>
        <v>5.5649317601597116E-3</v>
      </c>
      <c r="I85" s="6">
        <f>IF(名目付加価値!I85&gt;0,名目付加価値!I85/SUMIF(名目付加価値!I73:I95,"&lt;&gt;0"),0)</f>
        <v>7.0075039342818281E-3</v>
      </c>
      <c r="K85" s="3">
        <f>0.5*(E85+E$1097)</f>
        <v>1.4431102534786813E-2</v>
      </c>
      <c r="L85" s="3">
        <f t="shared" ref="L85:O85" si="81">0.5*(F85+F$1097)</f>
        <v>1.4203242292343972E-2</v>
      </c>
      <c r="M85" s="3">
        <f t="shared" si="81"/>
        <v>1.2304050019434791E-2</v>
      </c>
      <c r="N85" s="3">
        <f t="shared" si="81"/>
        <v>1.1964231688621886E-2</v>
      </c>
      <c r="O85" s="3">
        <f t="shared" si="81"/>
        <v>1.6770508909401915E-2</v>
      </c>
    </row>
    <row r="86" spans="1:15" x14ac:dyDescent="0.15">
      <c r="A86" s="1">
        <v>4</v>
      </c>
      <c r="B86" s="1" t="s">
        <v>60</v>
      </c>
      <c r="C86" s="1">
        <v>14</v>
      </c>
      <c r="D86" s="1" t="s">
        <v>27</v>
      </c>
      <c r="E86" s="6">
        <f>IF(名目付加価値!E86&gt;0,名目付加価値!E86/SUMIF(名目付加価値!E73:E95,"&lt;&gt;0"),0)</f>
        <v>1.7606409133194528E-3</v>
      </c>
      <c r="F86" s="6">
        <f>IF(名目付加価値!F86&gt;0,名目付加価値!F86/SUMIF(名目付加価値!F73:F95,"&lt;&gt;0"),0)</f>
        <v>2.5053196980688781E-3</v>
      </c>
      <c r="G86" s="6">
        <f>IF(名目付加価値!G86&gt;0,名目付加価値!G86/SUMIF(名目付加価値!G73:G95,"&lt;&gt;0"),0)</f>
        <v>2.9713823989310794E-3</v>
      </c>
      <c r="H86" s="6">
        <f>IF(名目付加価値!H86&gt;0,名目付加価値!H86/SUMIF(名目付加価値!H73:H95,"&lt;&gt;0"),0)</f>
        <v>1.7927958481203502E-3</v>
      </c>
      <c r="I86" s="6">
        <f>IF(名目付加価値!I86&gt;0,名目付加価値!I86/SUMIF(名目付加価値!I73:I95,"&lt;&gt;0"),0)</f>
        <v>7.8941114307722201E-4</v>
      </c>
      <c r="K86" s="3">
        <f>0.5*(E86+E$1098)</f>
        <v>2.7475059828618335E-3</v>
      </c>
      <c r="L86" s="3">
        <f t="shared" ref="L86:O86" si="82">0.5*(F86+F$1098)</f>
        <v>3.5319995402468534E-3</v>
      </c>
      <c r="M86" s="3">
        <f t="shared" si="82"/>
        <v>3.690117716687754E-3</v>
      </c>
      <c r="N86" s="3">
        <f t="shared" si="82"/>
        <v>2.9277467292653315E-3</v>
      </c>
      <c r="O86" s="3">
        <f t="shared" si="82"/>
        <v>2.5691939873362908E-3</v>
      </c>
    </row>
    <row r="87" spans="1:15" x14ac:dyDescent="0.15">
      <c r="A87" s="1">
        <v>4</v>
      </c>
      <c r="B87" s="1" t="s">
        <v>262</v>
      </c>
      <c r="C87" s="1">
        <v>15</v>
      </c>
      <c r="D87" s="1" t="s">
        <v>28</v>
      </c>
      <c r="E87" s="6">
        <f>IF(名目付加価値!E87&gt;0,名目付加価値!E87/SUMIF(名目付加価値!E73:E95,"&lt;&gt;0"),0)</f>
        <v>2.8933784013303102E-2</v>
      </c>
      <c r="F87" s="6">
        <f>IF(名目付加価値!F87&gt;0,名目付加価値!F87/SUMIF(名目付加価値!F73:F95,"&lt;&gt;0"),0)</f>
        <v>2.6083642741578993E-2</v>
      </c>
      <c r="G87" s="6">
        <f>IF(名目付加価値!G87&gt;0,名目付加価値!G87/SUMIF(名目付加価値!G73:G95,"&lt;&gt;0"),0)</f>
        <v>2.4334938477850971E-2</v>
      </c>
      <c r="H87" s="6">
        <f>IF(名目付加価値!H87&gt;0,名目付加価値!H87/SUMIF(名目付加価値!H73:H95,"&lt;&gt;0"),0)</f>
        <v>2.0161927663229117E-2</v>
      </c>
      <c r="I87" s="6">
        <f>IF(名目付加価値!I87&gt;0,名目付加価値!I87/SUMIF(名目付加価値!I73:I95,"&lt;&gt;0"),0)</f>
        <v>2.1031423909777049E-2</v>
      </c>
      <c r="K87" s="3">
        <f>0.5*(E87+E$1099)</f>
        <v>3.2614760059962937E-2</v>
      </c>
      <c r="L87" s="3">
        <f t="shared" ref="L87:O87" si="83">0.5*(F87+F$1099)</f>
        <v>3.0246396998135729E-2</v>
      </c>
      <c r="M87" s="3">
        <f t="shared" si="83"/>
        <v>2.9584705796695691E-2</v>
      </c>
      <c r="N87" s="3">
        <f t="shared" si="83"/>
        <v>2.4327470097720037E-2</v>
      </c>
      <c r="O87" s="3">
        <f t="shared" si="83"/>
        <v>2.2434689770243349E-2</v>
      </c>
    </row>
    <row r="88" spans="1:15" x14ac:dyDescent="0.15">
      <c r="A88" s="1">
        <v>4</v>
      </c>
      <c r="B88" s="1" t="s">
        <v>261</v>
      </c>
      <c r="C88" s="1">
        <v>16</v>
      </c>
      <c r="D88" s="1" t="s">
        <v>11</v>
      </c>
      <c r="E88" s="6">
        <f>IF(名目付加価値!E88&gt;0,名目付加価値!E88/SUMIF(名目付加価値!E73:E95,"&lt;&gt;0"),0)</f>
        <v>8.9134554558714593E-2</v>
      </c>
      <c r="F88" s="6">
        <f>IF(名目付加価値!F88&gt;0,名目付加価値!F88/SUMIF(名目付加価値!F73:F95,"&lt;&gt;0"),0)</f>
        <v>0.11619588238697846</v>
      </c>
      <c r="G88" s="6">
        <f>IF(名目付加価値!G88&gt;0,名目付加価値!G88/SUMIF(名目付加価値!G73:G95,"&lt;&gt;0"),0)</f>
        <v>0.1333118334967591</v>
      </c>
      <c r="H88" s="6">
        <f>IF(名目付加価値!H88&gt;0,名目付加価値!H88/SUMIF(名目付加価値!H73:H95,"&lt;&gt;0"),0)</f>
        <v>9.015345580399943E-2</v>
      </c>
      <c r="I88" s="6">
        <f>IF(名目付加価値!I88&gt;0,名目付加価値!I88/SUMIF(名目付加価値!I73:I95,"&lt;&gt;0"),0)</f>
        <v>7.1207635339493688E-2</v>
      </c>
      <c r="K88" s="3">
        <f>0.5*(E88+E$1100)</f>
        <v>9.1808620103781186E-2</v>
      </c>
      <c r="L88" s="3">
        <f t="shared" ref="L88:O88" si="84">0.5*(F88+F$1100)</f>
        <v>0.11402560651312886</v>
      </c>
      <c r="M88" s="3">
        <f t="shared" si="84"/>
        <v>0.12529401795441036</v>
      </c>
      <c r="N88" s="3">
        <f t="shared" si="84"/>
        <v>9.1825340946567635E-2</v>
      </c>
      <c r="O88" s="3">
        <f t="shared" si="84"/>
        <v>7.1355731973414604E-2</v>
      </c>
    </row>
    <row r="89" spans="1:15" x14ac:dyDescent="0.15">
      <c r="A89" s="1">
        <v>4</v>
      </c>
      <c r="B89" s="1" t="s">
        <v>261</v>
      </c>
      <c r="C89" s="1">
        <v>17</v>
      </c>
      <c r="D89" s="1" t="s">
        <v>12</v>
      </c>
      <c r="E89" s="6">
        <f>IF(名目付加価値!E89&gt;0,名目付加価値!E89/SUMIF(名目付加価値!E73:E95,"&lt;&gt;0"),0)</f>
        <v>2.1653106293215527E-2</v>
      </c>
      <c r="F89" s="6">
        <f>IF(名目付加価値!F89&gt;0,名目付加価値!F89/SUMIF(名目付加価値!F73:F95,"&lt;&gt;0"),0)</f>
        <v>2.130488573713387E-2</v>
      </c>
      <c r="G89" s="6">
        <f>IF(名目付加価値!G89&gt;0,名目付加価値!G89/SUMIF(名目付加価値!G73:G95,"&lt;&gt;0"),0)</f>
        <v>2.4397208764627976E-2</v>
      </c>
      <c r="H89" s="6">
        <f>IF(名目付加価値!H89&gt;0,名目付加価値!H89/SUMIF(名目付加価値!H73:H95,"&lt;&gt;0"),0)</f>
        <v>3.037240338668596E-2</v>
      </c>
      <c r="I89" s="6">
        <f>IF(名目付加価値!I89&gt;0,名目付加価値!I89/SUMIF(名目付加価値!I73:I95,"&lt;&gt;0"),0)</f>
        <v>2.643031270436396E-2</v>
      </c>
      <c r="K89" s="3">
        <f>0.5*(E89+E$1101)</f>
        <v>2.3391432461920228E-2</v>
      </c>
      <c r="L89" s="3">
        <f t="shared" ref="L89:O89" si="85">0.5*(F89+F$1101)</f>
        <v>2.5159103737698231E-2</v>
      </c>
      <c r="M89" s="3">
        <f t="shared" si="85"/>
        <v>2.8272229261209647E-2</v>
      </c>
      <c r="N89" s="3">
        <f t="shared" si="85"/>
        <v>3.2876946996530668E-2</v>
      </c>
      <c r="O89" s="3">
        <f t="shared" si="85"/>
        <v>2.8721319265283551E-2</v>
      </c>
    </row>
    <row r="90" spans="1:15" x14ac:dyDescent="0.15">
      <c r="A90" s="1">
        <v>4</v>
      </c>
      <c r="B90" s="1" t="s">
        <v>261</v>
      </c>
      <c r="C90" s="1">
        <v>18</v>
      </c>
      <c r="D90" s="1" t="s">
        <v>13</v>
      </c>
      <c r="E90" s="6">
        <f>IF(名目付加価値!E90&gt;0,名目付加価値!E90/SUMIF(名目付加価値!E73:E95,"&lt;&gt;0"),0)</f>
        <v>0.16249435563405132</v>
      </c>
      <c r="F90" s="6">
        <f>IF(名目付加価値!F90&gt;0,名目付加価値!F90/SUMIF(名目付加価値!F73:F95,"&lt;&gt;0"),0)</f>
        <v>0.17182171020442408</v>
      </c>
      <c r="G90" s="6">
        <f>IF(名目付加価値!G90&gt;0,名目付加価値!G90/SUMIF(名目付加価値!G73:G95,"&lt;&gt;0"),0)</f>
        <v>0.15922024611067764</v>
      </c>
      <c r="H90" s="6">
        <f>IF(名目付加価値!H90&gt;0,名目付加価値!H90/SUMIF(名目付加価値!H73:H95,"&lt;&gt;0"),0)</f>
        <v>0.16417093194108826</v>
      </c>
      <c r="I90" s="6">
        <f>IF(名目付加価値!I90&gt;0,名目付加価値!I90/SUMIF(名目付加価値!I73:I95,"&lt;&gt;0"),0)</f>
        <v>0.13313880707656303</v>
      </c>
      <c r="K90" s="3">
        <f>0.5*(E90+E$1102)</f>
        <v>0.13848031127093557</v>
      </c>
      <c r="L90" s="3">
        <f t="shared" ref="L90:O90" si="86">0.5*(F90+F$1102)</f>
        <v>0.1481308908207668</v>
      </c>
      <c r="M90" s="3">
        <f t="shared" si="86"/>
        <v>0.13673531087201118</v>
      </c>
      <c r="N90" s="3">
        <f t="shared" si="86"/>
        <v>0.14134795608519041</v>
      </c>
      <c r="O90" s="3">
        <f t="shared" si="86"/>
        <v>0.12046559960594294</v>
      </c>
    </row>
    <row r="91" spans="1:15" x14ac:dyDescent="0.15">
      <c r="A91" s="1">
        <v>4</v>
      </c>
      <c r="B91" s="1" t="s">
        <v>261</v>
      </c>
      <c r="C91" s="1">
        <v>19</v>
      </c>
      <c r="D91" s="1" t="s">
        <v>14</v>
      </c>
      <c r="E91" s="6">
        <f>IF(名目付加価値!E91&gt;0,名目付加価値!E91/SUMIF(名目付加価値!E73:E95,"&lt;&gt;0"),0)</f>
        <v>4.0762088529136022E-2</v>
      </c>
      <c r="F91" s="6">
        <f>IF(名目付加価値!F91&gt;0,名目付加価値!F91/SUMIF(名目付加価値!F73:F95,"&lt;&gt;0"),0)</f>
        <v>4.26998126122657E-2</v>
      </c>
      <c r="G91" s="6">
        <f>IF(名目付加価値!G91&gt;0,名目付加価値!G91/SUMIF(名目付加価値!G73:G95,"&lt;&gt;0"),0)</f>
        <v>4.4373127525395996E-2</v>
      </c>
      <c r="H91" s="6">
        <f>IF(名目付加価値!H91&gt;0,名目付加価値!H91/SUMIF(名目付加価値!H73:H95,"&lt;&gt;0"),0)</f>
        <v>4.1716066485602707E-2</v>
      </c>
      <c r="I91" s="6">
        <f>IF(名目付加価値!I91&gt;0,名目付加価値!I91/SUMIF(名目付加価値!I73:I95,"&lt;&gt;0"),0)</f>
        <v>3.8406537977995078E-2</v>
      </c>
      <c r="K91" s="3">
        <f>0.5*(E91+E$1103)</f>
        <v>4.0592110891899666E-2</v>
      </c>
      <c r="L91" s="3">
        <f t="shared" ref="L91:O91" si="87">0.5*(F91+F$1103)</f>
        <v>4.5705800422760401E-2</v>
      </c>
      <c r="M91" s="3">
        <f t="shared" si="87"/>
        <v>4.8957618667832881E-2</v>
      </c>
      <c r="N91" s="3">
        <f t="shared" si="87"/>
        <v>4.4644778871042824E-2</v>
      </c>
      <c r="O91" s="3">
        <f t="shared" si="87"/>
        <v>4.1593573601644389E-2</v>
      </c>
    </row>
    <row r="92" spans="1:15" x14ac:dyDescent="0.15">
      <c r="A92" s="1">
        <v>4</v>
      </c>
      <c r="B92" s="1" t="s">
        <v>263</v>
      </c>
      <c r="C92" s="1">
        <v>20</v>
      </c>
      <c r="D92" s="1" t="s">
        <v>15</v>
      </c>
      <c r="E92" s="6">
        <f>IF(名目付加価値!E92&gt;0,名目付加価値!E92/SUMIF(名目付加価値!E73:E95,"&lt;&gt;0"),0)</f>
        <v>1.9442303016105729E-2</v>
      </c>
      <c r="F92" s="6">
        <f>IF(名目付加価値!F92&gt;0,名目付加価値!F92/SUMIF(名目付加価値!F73:F95,"&lt;&gt;0"),0)</f>
        <v>3.0079078161727696E-2</v>
      </c>
      <c r="G92" s="6">
        <f>IF(名目付加価値!G92&gt;0,名目付加価値!G92/SUMIF(名目付加価値!G73:G95,"&lt;&gt;0"),0)</f>
        <v>2.50459575487628E-2</v>
      </c>
      <c r="H92" s="6">
        <f>IF(名目付加価値!H92&gt;0,名目付加価値!H92/SUMIF(名目付加価値!H73:H95,"&lt;&gt;0"),0)</f>
        <v>1.6841661062985278E-2</v>
      </c>
      <c r="I92" s="6">
        <f>IF(名目付加価値!I92&gt;0,名目付加価値!I92/SUMIF(名目付加価値!I73:I95,"&lt;&gt;0"),0)</f>
        <v>1.9014393604152642E-2</v>
      </c>
      <c r="K92" s="3">
        <f>0.5*(E92+E$1104)</f>
        <v>1.9123331068698936E-2</v>
      </c>
      <c r="L92" s="3">
        <f t="shared" ref="L92:O92" si="88">0.5*(F92+F$1104)</f>
        <v>2.5849332890570884E-2</v>
      </c>
      <c r="M92" s="3">
        <f t="shared" si="88"/>
        <v>2.2428715157905586E-2</v>
      </c>
      <c r="N92" s="3">
        <f t="shared" si="88"/>
        <v>1.571928186289389E-2</v>
      </c>
      <c r="O92" s="3">
        <f t="shared" si="88"/>
        <v>1.7738884683891072E-2</v>
      </c>
    </row>
    <row r="93" spans="1:15" x14ac:dyDescent="0.15">
      <c r="A93" s="1">
        <v>4</v>
      </c>
      <c r="B93" s="1" t="s">
        <v>260</v>
      </c>
      <c r="C93" s="1">
        <v>21</v>
      </c>
      <c r="D93" s="1" t="s">
        <v>16</v>
      </c>
      <c r="E93" s="6">
        <f>IF(名目付加価値!E93&gt;0,名目付加価値!E93/SUMIF(名目付加価値!E73:E95,"&lt;&gt;0"),0)</f>
        <v>7.809257915994168E-2</v>
      </c>
      <c r="F93" s="6">
        <f>IF(名目付加価値!F93&gt;0,名目付加価値!F93/SUMIF(名目付加価値!F73:F95,"&lt;&gt;0"),0)</f>
        <v>7.0058697797527131E-2</v>
      </c>
      <c r="G93" s="6">
        <f>IF(名目付加価値!G93&gt;0,名目付加価値!G93/SUMIF(名目付加価値!G73:G95,"&lt;&gt;0"),0)</f>
        <v>7.1260037946816943E-2</v>
      </c>
      <c r="H93" s="6">
        <f>IF(名目付加価値!H93&gt;0,名目付加価値!H93/SUMIF(名目付加価値!H73:H95,"&lt;&gt;0"),0)</f>
        <v>8.9739684942655884E-2</v>
      </c>
      <c r="I93" s="6">
        <f>IF(名目付加価値!I93&gt;0,名目付加価値!I93/SUMIF(名目付加価値!I73:I95,"&lt;&gt;0"),0)</f>
        <v>9.7946526879055917E-2</v>
      </c>
      <c r="K93" s="3">
        <f>0.5*(E93+E$1105)</f>
        <v>7.5475378122252815E-2</v>
      </c>
      <c r="L93" s="3">
        <f t="shared" ref="L93:O93" si="89">0.5*(F93+F$1105)</f>
        <v>6.6079496786211084E-2</v>
      </c>
      <c r="M93" s="3">
        <f t="shared" si="89"/>
        <v>6.7445769243848708E-2</v>
      </c>
      <c r="N93" s="3">
        <f t="shared" si="89"/>
        <v>7.8668865089564721E-2</v>
      </c>
      <c r="O93" s="3">
        <f t="shared" si="89"/>
        <v>8.3852876976126797E-2</v>
      </c>
    </row>
    <row r="94" spans="1:15" x14ac:dyDescent="0.15">
      <c r="A94" s="1">
        <v>4</v>
      </c>
      <c r="B94" s="1" t="s">
        <v>55</v>
      </c>
      <c r="C94" s="1">
        <v>22</v>
      </c>
      <c r="D94" s="1" t="s">
        <v>8</v>
      </c>
      <c r="E94" s="6">
        <f>IF(名目付加価値!E94&gt;0,名目付加価値!E94/SUMIF(名目付加価値!E73:E95,"&lt;&gt;0"),0)</f>
        <v>0.12339382484945308</v>
      </c>
      <c r="F94" s="6">
        <f>IF(名目付加価値!F94&gt;0,名目付加価値!F94/SUMIF(名目付加価値!F73:F95,"&lt;&gt;0"),0)</f>
        <v>0.16354982436172749</v>
      </c>
      <c r="G94" s="6">
        <f>IF(名目付加価値!G94&gt;0,名目付加価値!G94/SUMIF(名目付加価値!G73:G95,"&lt;&gt;0"),0)</f>
        <v>0.17733440880231635</v>
      </c>
      <c r="H94" s="6">
        <f>IF(名目付加価値!H94&gt;0,名目付加価値!H94/SUMIF(名目付加価値!H73:H95,"&lt;&gt;0"),0)</f>
        <v>0.22116873572493281</v>
      </c>
      <c r="I94" s="6">
        <f>IF(名目付加価値!I94&gt;0,名目付加価値!I94/SUMIF(名目付加価値!I73:I95,"&lt;&gt;0"),0)</f>
        <v>0.27728943763147051</v>
      </c>
      <c r="K94" s="3">
        <f>0.5*(E94+E$1106)</f>
        <v>0.11796216879462526</v>
      </c>
      <c r="L94" s="3">
        <f t="shared" ref="L94:O94" si="90">0.5*(F94+F$1106)</f>
        <v>0.16269526952173929</v>
      </c>
      <c r="M94" s="3">
        <f t="shared" si="90"/>
        <v>0.17443401634088246</v>
      </c>
      <c r="N94" s="3">
        <f t="shared" si="90"/>
        <v>0.21993686392454498</v>
      </c>
      <c r="O94" s="3">
        <f t="shared" si="90"/>
        <v>0.27110689968914392</v>
      </c>
    </row>
    <row r="95" spans="1:15" x14ac:dyDescent="0.15">
      <c r="A95" s="1">
        <v>4</v>
      </c>
      <c r="B95" s="1" t="s">
        <v>55</v>
      </c>
      <c r="C95" s="1">
        <v>23</v>
      </c>
      <c r="D95" s="1" t="s">
        <v>29</v>
      </c>
      <c r="E95" s="6">
        <f>IF(名目付加価値!E95&gt;0,名目付加価値!E95/SUMIF(名目付加価値!E73:E95,"&lt;&gt;0"),0)</f>
        <v>0.10492665142702019</v>
      </c>
      <c r="F95" s="6">
        <f>IF(名目付加価値!F95&gt;0,名目付加価値!F95/SUMIF(名目付加価値!F73:F95,"&lt;&gt;0"),0)</f>
        <v>0.12267348706900164</v>
      </c>
      <c r="G95" s="6">
        <f>IF(名目付加価値!G95&gt;0,名目付加価値!G95/SUMIF(名目付加価値!G73:G95,"&lt;&gt;0"),0)</f>
        <v>0.11179084768256736</v>
      </c>
      <c r="H95" s="6">
        <f>IF(名目付加価値!H95&gt;0,名目付加価値!H95/SUMIF(名目付加価値!H73:H95,"&lt;&gt;0"),0)</f>
        <v>0.12426739055466857</v>
      </c>
      <c r="I95" s="6">
        <f>IF(名目付加価値!I95&gt;0,名目付加価値!I95/SUMIF(名目付加価値!I73:I95,"&lt;&gt;0"),0)</f>
        <v>0.13798974467822972</v>
      </c>
      <c r="K95" s="3">
        <f>0.5*(E95+E$1107)</f>
        <v>9.2947859979345002E-2</v>
      </c>
      <c r="L95" s="3">
        <f t="shared" ref="L95:O95" si="91">0.5*(F95+F$1107)</f>
        <v>0.11605145471729533</v>
      </c>
      <c r="M95" s="3">
        <f t="shared" si="91"/>
        <v>0.10766223425961691</v>
      </c>
      <c r="N95" s="3">
        <f t="shared" si="91"/>
        <v>0.12333270130926041</v>
      </c>
      <c r="O95" s="3">
        <f t="shared" si="91"/>
        <v>0.13620667868867692</v>
      </c>
    </row>
    <row r="96" spans="1:15" x14ac:dyDescent="0.15">
      <c r="A96" s="1">
        <v>5</v>
      </c>
      <c r="B96" s="1" t="s">
        <v>264</v>
      </c>
      <c r="C96" s="1">
        <v>1</v>
      </c>
      <c r="D96" s="1" t="s">
        <v>9</v>
      </c>
      <c r="E96" s="6">
        <f>IF(名目付加価値!E96&gt;0,名目付加価値!E96/SUMIF(名目付加価値!E96:E118,"&lt;&gt;0"),0)</f>
        <v>0.20541428007697562</v>
      </c>
      <c r="F96" s="6">
        <f>IF(名目付加価値!F96&gt;0,名目付加価値!F96/SUMIF(名目付加価値!F96:F118,"&lt;&gt;0"),0)</f>
        <v>0.11818673539188553</v>
      </c>
      <c r="G96" s="6">
        <f>IF(名目付加価値!G96&gt;0,名目付加価値!G96/SUMIF(名目付加価値!G96:G118,"&lt;&gt;0"),0)</f>
        <v>8.7079149337970285E-2</v>
      </c>
      <c r="H96" s="6">
        <f>IF(名目付加価値!H96&gt;0,名目付加価値!H96/SUMIF(名目付加価値!H96:H118,"&lt;&gt;0"),0)</f>
        <v>4.4339841158810435E-2</v>
      </c>
      <c r="I96" s="6">
        <f>IF(名目付加価値!I96&gt;0,名目付加価値!I96/SUMIF(名目付加価値!I96:I118,"&lt;&gt;0"),0)</f>
        <v>3.5867399236130033E-2</v>
      </c>
      <c r="K96" s="3">
        <f>0.5*(E96+E$1085)</f>
        <v>0.15476738108290936</v>
      </c>
      <c r="L96" s="3">
        <f t="shared" ref="L96:O96" si="92">0.5*(F96+F$1085)</f>
        <v>8.9047857135349351E-2</v>
      </c>
      <c r="M96" s="3">
        <f t="shared" si="92"/>
        <v>6.4799251202739716E-2</v>
      </c>
      <c r="N96" s="3">
        <f t="shared" si="92"/>
        <v>3.6805442681816306E-2</v>
      </c>
      <c r="O96" s="3">
        <f t="shared" si="92"/>
        <v>2.9948215587564466E-2</v>
      </c>
    </row>
    <row r="97" spans="1:15" x14ac:dyDescent="0.15">
      <c r="A97" s="1">
        <v>5</v>
      </c>
      <c r="B97" s="1" t="s">
        <v>65</v>
      </c>
      <c r="C97" s="1">
        <v>2</v>
      </c>
      <c r="D97" s="1" t="s">
        <v>10</v>
      </c>
      <c r="E97" s="6">
        <f>IF(名目付加価値!E97&gt;0,名目付加価値!E97/SUMIF(名目付加価値!E96:E118,"&lt;&gt;0"),0)</f>
        <v>8.5722675821742852E-2</v>
      </c>
      <c r="F97" s="6">
        <f>IF(名目付加価値!F97&gt;0,名目付加価値!F97/SUMIF(名目付加価値!F96:F118,"&lt;&gt;0"),0)</f>
        <v>3.0804383050126706E-2</v>
      </c>
      <c r="G97" s="6">
        <f>IF(名目付加価値!G97&gt;0,名目付加価値!G97/SUMIF(名目付加価値!G96:G118,"&lt;&gt;0"),0)</f>
        <v>7.8072556853996016E-3</v>
      </c>
      <c r="H97" s="6">
        <f>IF(名目付加価値!H97&gt;0,名目付加価値!H97/SUMIF(名目付加価値!H96:H118,"&lt;&gt;0"),0)</f>
        <v>3.299175786500126E-3</v>
      </c>
      <c r="I97" s="6">
        <f>IF(名目付加価値!I97&gt;0,名目付加価値!I97/SUMIF(名目付加価値!I96:I118,"&lt;&gt;0"),0)</f>
        <v>1.821800495344856E-3</v>
      </c>
      <c r="K97" s="3">
        <f>0.5*(E97+E$1086)</f>
        <v>4.9214787177875606E-2</v>
      </c>
      <c r="L97" s="3">
        <f t="shared" ref="L97:O97" si="93">0.5*(F97+F$1086)</f>
        <v>1.8950191244694631E-2</v>
      </c>
      <c r="M97" s="3">
        <f t="shared" si="93"/>
        <v>5.7546344566122608E-3</v>
      </c>
      <c r="N97" s="3">
        <f t="shared" si="93"/>
        <v>2.6003018850197877E-3</v>
      </c>
      <c r="O97" s="3">
        <f t="shared" si="93"/>
        <v>1.343258594366261E-3</v>
      </c>
    </row>
    <row r="98" spans="1:15" x14ac:dyDescent="0.15">
      <c r="A98" s="1">
        <v>5</v>
      </c>
      <c r="B98" s="1" t="s">
        <v>67</v>
      </c>
      <c r="C98" s="1">
        <v>3</v>
      </c>
      <c r="D98" s="1" t="s">
        <v>17</v>
      </c>
      <c r="E98" s="6">
        <f>IF(名目付加価値!E98&gt;0,名目付加価値!E98/SUMIF(名目付加価値!E96:E118,"&lt;&gt;0"),0)</f>
        <v>3.7240609163760062E-2</v>
      </c>
      <c r="F98" s="6">
        <f>IF(名目付加価値!F98&gt;0,名目付加価値!F98/SUMIF(名目付加価値!F96:F118,"&lt;&gt;0"),0)</f>
        <v>2.1583360290332296E-2</v>
      </c>
      <c r="G98" s="6">
        <f>IF(名目付加価値!G98&gt;0,名目付加価値!G98/SUMIF(名目付加価値!G96:G118,"&lt;&gt;0"),0)</f>
        <v>2.1016099600038345E-2</v>
      </c>
      <c r="H98" s="6">
        <f>IF(名目付加価値!H98&gt;0,名目付加価値!H98/SUMIF(名目付加価値!H96:H118,"&lt;&gt;0"),0)</f>
        <v>1.949028376522222E-2</v>
      </c>
      <c r="I98" s="6">
        <f>IF(名目付加価値!I98&gt;0,名目付加価値!I98/SUMIF(名目付加価値!I96:I118,"&lt;&gt;0"),0)</f>
        <v>1.8112944952207003E-2</v>
      </c>
      <c r="K98" s="3">
        <f>0.5*(E98+E$1087)</f>
        <v>4.7628359031843259E-2</v>
      </c>
      <c r="L98" s="3">
        <f t="shared" ref="L98:O98" si="94">0.5*(F98+F$1087)</f>
        <v>3.2277222599323092E-2</v>
      </c>
      <c r="M98" s="3">
        <f t="shared" si="94"/>
        <v>3.022799181200507E-2</v>
      </c>
      <c r="N98" s="3">
        <f t="shared" si="94"/>
        <v>3.0596737579824375E-2</v>
      </c>
      <c r="O98" s="3">
        <f t="shared" si="94"/>
        <v>2.8492587347426303E-2</v>
      </c>
    </row>
    <row r="99" spans="1:15" x14ac:dyDescent="0.15">
      <c r="A99" s="1">
        <v>5</v>
      </c>
      <c r="B99" s="1" t="s">
        <v>265</v>
      </c>
      <c r="C99" s="1">
        <v>4</v>
      </c>
      <c r="D99" s="1" t="s">
        <v>18</v>
      </c>
      <c r="E99" s="6">
        <f>IF(名目付加価値!E99&gt;0,名目付加価値!E99/SUMIF(名目付加価値!E96:E118,"&lt;&gt;0"),0)</f>
        <v>5.4756758600616401E-3</v>
      </c>
      <c r="F99" s="6">
        <f>IF(名目付加価値!F99&gt;0,名目付加価値!F99/SUMIF(名目付加価値!F96:F118,"&lt;&gt;0"),0)</f>
        <v>1.1443604586628939E-2</v>
      </c>
      <c r="G99" s="6">
        <f>IF(名目付加価値!G99&gt;0,名目付加価値!G99/SUMIF(名目付加価値!G96:G118,"&lt;&gt;0"),0)</f>
        <v>1.957544975900441E-2</v>
      </c>
      <c r="H99" s="6">
        <f>IF(名目付加価値!H99&gt;0,名目付加価値!H99/SUMIF(名目付加価値!H96:H118,"&lt;&gt;0"),0)</f>
        <v>1.094046062953196E-2</v>
      </c>
      <c r="I99" s="6">
        <f>IF(名目付加価値!I99&gt;0,名目付加価値!I99/SUMIF(名目付加価値!I96:I118,"&lt;&gt;0"),0)</f>
        <v>5.2350438919312641E-3</v>
      </c>
      <c r="K99" s="3">
        <f>0.5*(E99+E$1088)</f>
        <v>2.1117957490779583E-2</v>
      </c>
      <c r="L99" s="3">
        <f t="shared" ref="L99:O99" si="95">0.5*(F99+F$1088)</f>
        <v>1.6346007722741071E-2</v>
      </c>
      <c r="M99" s="3">
        <f t="shared" si="95"/>
        <v>1.8357642353063326E-2</v>
      </c>
      <c r="N99" s="3">
        <f t="shared" si="95"/>
        <v>9.6030861104613487E-3</v>
      </c>
      <c r="O99" s="3">
        <f t="shared" si="95"/>
        <v>4.7765574251568228E-3</v>
      </c>
    </row>
    <row r="100" spans="1:15" x14ac:dyDescent="0.15">
      <c r="A100" s="1">
        <v>5</v>
      </c>
      <c r="B100" s="1" t="s">
        <v>67</v>
      </c>
      <c r="C100" s="1">
        <v>5</v>
      </c>
      <c r="D100" s="1" t="s">
        <v>19</v>
      </c>
      <c r="E100" s="6">
        <f>IF(名目付加価値!E100&gt;0,名目付加価値!E100/SUMIF(名目付加価値!E96:E118,"&lt;&gt;0"),0)</f>
        <v>6.5270156204176527E-3</v>
      </c>
      <c r="F100" s="6">
        <f>IF(名目付加価値!F100&gt;0,名目付加価値!F100/SUMIF(名目付加価値!F96:F118,"&lt;&gt;0"),0)</f>
        <v>5.3254565544026142E-3</v>
      </c>
      <c r="G100" s="6">
        <f>IF(名目付加価値!G100&gt;0,名目付加価値!G100/SUMIF(名目付加価値!G96:G118,"&lt;&gt;0"),0)</f>
        <v>3.1655701386757384E-3</v>
      </c>
      <c r="H100" s="6">
        <f>IF(名目付加価値!H100&gt;0,名目付加価値!H100/SUMIF(名目付加価値!H96:H118,"&lt;&gt;0"),0)</f>
        <v>3.7691673682107708E-3</v>
      </c>
      <c r="I100" s="6">
        <f>IF(名目付加価値!I100&gt;0,名目付加価値!I100/SUMIF(名目付加価値!I96:I118,"&lt;&gt;0"),0)</f>
        <v>3.4703893910255617E-3</v>
      </c>
      <c r="K100" s="3">
        <f>0.5*(E100+E$1089)</f>
        <v>8.2008557493981459E-3</v>
      </c>
      <c r="L100" s="3">
        <f t="shared" ref="L100:O100" si="96">0.5*(F100+F$1089)</f>
        <v>6.7656726486574302E-3</v>
      </c>
      <c r="M100" s="3">
        <f t="shared" si="96"/>
        <v>5.8828709698129731E-3</v>
      </c>
      <c r="N100" s="3">
        <f t="shared" si="96"/>
        <v>5.8213580451887334E-3</v>
      </c>
      <c r="O100" s="3">
        <f t="shared" si="96"/>
        <v>4.9285956547803498E-3</v>
      </c>
    </row>
    <row r="101" spans="1:15" x14ac:dyDescent="0.15">
      <c r="A101" s="1">
        <v>5</v>
      </c>
      <c r="B101" s="1" t="s">
        <v>265</v>
      </c>
      <c r="C101" s="1">
        <v>6</v>
      </c>
      <c r="D101" s="1" t="s">
        <v>3</v>
      </c>
      <c r="E101" s="6">
        <f>IF(名目付加価値!E101&gt;0,名目付加価値!E101/SUMIF(名目付加価値!E96:E118,"&lt;&gt;0"),0)</f>
        <v>5.1245934456517856E-3</v>
      </c>
      <c r="F101" s="6">
        <f>IF(名目付加価値!F101&gt;0,名目付加価値!F101/SUMIF(名目付加価値!F96:F118,"&lt;&gt;0"),0)</f>
        <v>4.2778577984307143E-3</v>
      </c>
      <c r="G101" s="6">
        <f>IF(名目付加価値!G101&gt;0,名目付加価値!G101/SUMIF(名目付加価値!G96:G118,"&lt;&gt;0"),0)</f>
        <v>3.5743080565026203E-3</v>
      </c>
      <c r="H101" s="6">
        <f>IF(名目付加価値!H101&gt;0,名目付加価値!H101/SUMIF(名目付加価値!H96:H118,"&lt;&gt;0"),0)</f>
        <v>1.6833060676641099E-3</v>
      </c>
      <c r="I101" s="6">
        <f>IF(名目付加価値!I101&gt;0,名目付加価値!I101/SUMIF(名目付加価値!I96:I118,"&lt;&gt;0"),0)</f>
        <v>1.1819886453924724E-2</v>
      </c>
      <c r="K101" s="3">
        <f>0.5*(E101+E$1090)</f>
        <v>1.4393981377777958E-2</v>
      </c>
      <c r="L101" s="3">
        <f t="shared" ref="L101:O101" si="97">0.5*(F101+F$1090)</f>
        <v>1.0467937085704909E-2</v>
      </c>
      <c r="M101" s="3">
        <f t="shared" si="97"/>
        <v>1.1697752898749662E-2</v>
      </c>
      <c r="N101" s="3">
        <f t="shared" si="97"/>
        <v>1.0139421666010137E-2</v>
      </c>
      <c r="O101" s="3">
        <f t="shared" si="97"/>
        <v>1.5608500468398331E-2</v>
      </c>
    </row>
    <row r="102" spans="1:15" x14ac:dyDescent="0.15">
      <c r="A102" s="1">
        <v>5</v>
      </c>
      <c r="B102" s="1" t="s">
        <v>67</v>
      </c>
      <c r="C102" s="1">
        <v>7</v>
      </c>
      <c r="D102" s="1" t="s">
        <v>20</v>
      </c>
      <c r="E102" s="6">
        <f>IF(名目付加価値!E102&gt;0,名目付加価値!E102/SUMIF(名目付加価値!E96:E118,"&lt;&gt;0"),0)</f>
        <v>1.4492768493907158E-2</v>
      </c>
      <c r="F102" s="6">
        <f>IF(名目付加価値!F102&gt;0,名目付加価値!F102/SUMIF(名目付加価値!F96:F118,"&lt;&gt;0"),0)</f>
        <v>9.6555940790994301E-3</v>
      </c>
      <c r="G102" s="6">
        <f>IF(名目付加価値!G102&gt;0,名目付加価値!G102/SUMIF(名目付加価値!G96:G118,"&lt;&gt;0"),0)</f>
        <v>9.2543233569105984E-3</v>
      </c>
      <c r="H102" s="6">
        <f>IF(名目付加価値!H102&gt;0,名目付加価値!H102/SUMIF(名目付加価値!H96:H118,"&lt;&gt;0"),0)</f>
        <v>8.6843611095981283E-4</v>
      </c>
      <c r="I102" s="6">
        <f>IF(名目付加価値!I102&gt;0,名目付加価値!I102/SUMIF(名目付加価値!I96:I118,"&lt;&gt;0"),0)</f>
        <v>9.285782312530098E-4</v>
      </c>
      <c r="K102" s="3">
        <f>0.5*(E102+E$1091)</f>
        <v>1.6798045499634141E-2</v>
      </c>
      <c r="L102" s="3">
        <f t="shared" ref="L102:O102" si="98">0.5*(F102+F$1091)</f>
        <v>1.1005867739692228E-2</v>
      </c>
      <c r="M102" s="3">
        <f t="shared" si="98"/>
        <v>9.9235621871152195E-3</v>
      </c>
      <c r="N102" s="3">
        <f t="shared" si="98"/>
        <v>6.535774877279161E-3</v>
      </c>
      <c r="O102" s="3">
        <f t="shared" si="98"/>
        <v>6.6172925455885729E-3</v>
      </c>
    </row>
    <row r="103" spans="1:15" x14ac:dyDescent="0.15">
      <c r="A103" s="1">
        <v>5</v>
      </c>
      <c r="B103" s="1" t="s">
        <v>67</v>
      </c>
      <c r="C103" s="1">
        <v>8</v>
      </c>
      <c r="D103" s="1" t="s">
        <v>21</v>
      </c>
      <c r="E103" s="6">
        <f>IF(名目付加価値!E103&gt;0,名目付加価値!E103/SUMIF(名目付加価値!E96:E118,"&lt;&gt;0"),0)</f>
        <v>4.0619678141420607E-3</v>
      </c>
      <c r="F103" s="6">
        <f>IF(名目付加価値!F103&gt;0,名目付加価値!F103/SUMIF(名目付加価値!F96:F118,"&lt;&gt;0"),0)</f>
        <v>6.0695905209910226E-3</v>
      </c>
      <c r="G103" s="6">
        <f>IF(名目付加価値!G103&gt;0,名目付加価値!G103/SUMIF(名目付加価値!G96:G118,"&lt;&gt;0"),0)</f>
        <v>6.0203394464966118E-3</v>
      </c>
      <c r="H103" s="6">
        <f>IF(名目付加価値!H103&gt;0,名目付加価値!H103/SUMIF(名目付加価値!H96:H118,"&lt;&gt;0"),0)</f>
        <v>6.512834195601341E-3</v>
      </c>
      <c r="I103" s="6">
        <f>IF(名目付加価値!I103&gt;0,名目付加価値!I103/SUMIF(名目付加価値!I96:I118,"&lt;&gt;0"),0)</f>
        <v>5.2767162921447267E-3</v>
      </c>
      <c r="K103" s="3">
        <f>0.5*(E103+E$1092)</f>
        <v>9.6245608375922428E-3</v>
      </c>
      <c r="L103" s="3">
        <f t="shared" ref="L103:O103" si="99">0.5*(F103+F$1092)</f>
        <v>9.5338868695369946E-3</v>
      </c>
      <c r="M103" s="3">
        <f t="shared" si="99"/>
        <v>9.1534298423078773E-3</v>
      </c>
      <c r="N103" s="3">
        <f t="shared" si="99"/>
        <v>8.1621737450400349E-3</v>
      </c>
      <c r="O103" s="3">
        <f t="shared" si="99"/>
        <v>6.3362211304369004E-3</v>
      </c>
    </row>
    <row r="104" spans="1:15" x14ac:dyDescent="0.15">
      <c r="A104" s="1">
        <v>5</v>
      </c>
      <c r="B104" s="1" t="s">
        <v>266</v>
      </c>
      <c r="C104" s="1">
        <v>9</v>
      </c>
      <c r="D104" s="1" t="s">
        <v>22</v>
      </c>
      <c r="E104" s="6">
        <f>IF(名目付加価値!E104&gt;0,名目付加価値!E104/SUMIF(名目付加価値!E96:E118,"&lt;&gt;0"),0)</f>
        <v>1.0745059275752934E-2</v>
      </c>
      <c r="F104" s="6">
        <f>IF(名目付加価値!F104&gt;0,名目付加価値!F104/SUMIF(名目付加価値!F96:F118,"&lt;&gt;0"),0)</f>
        <v>1.0441684942318459E-2</v>
      </c>
      <c r="G104" s="6">
        <f>IF(名目付加価値!G104&gt;0,名目付加価値!G104/SUMIF(名目付加価値!G96:G118,"&lt;&gt;0"),0)</f>
        <v>6.0034468044737549E-3</v>
      </c>
      <c r="H104" s="6">
        <f>IF(名目付加価値!H104&gt;0,名目付加価値!H104/SUMIF(名目付加価値!H96:H118,"&lt;&gt;0"),0)</f>
        <v>7.7231125237105912E-3</v>
      </c>
      <c r="I104" s="6">
        <f>IF(名目付加価値!I104&gt;0,名目付加価値!I104/SUMIF(名目付加価値!I96:I118,"&lt;&gt;0"),0)</f>
        <v>6.9326329939206795E-3</v>
      </c>
      <c r="K104" s="3">
        <f>0.5*(E104+E$1093)</f>
        <v>2.2452230419093867E-2</v>
      </c>
      <c r="L104" s="3">
        <f t="shared" ref="L104:O104" si="100">0.5*(F104+F$1093)</f>
        <v>2.0094995425893953E-2</v>
      </c>
      <c r="M104" s="3">
        <f t="shared" si="100"/>
        <v>1.321058826685222E-2</v>
      </c>
      <c r="N104" s="3">
        <f t="shared" si="100"/>
        <v>1.1135131479360887E-2</v>
      </c>
      <c r="O104" s="3">
        <f t="shared" si="100"/>
        <v>9.9058849445987605E-3</v>
      </c>
    </row>
    <row r="105" spans="1:15" x14ac:dyDescent="0.15">
      <c r="A105" s="1">
        <v>5</v>
      </c>
      <c r="B105" s="1" t="s">
        <v>67</v>
      </c>
      <c r="C105" s="1">
        <v>10</v>
      </c>
      <c r="D105" s="1" t="s">
        <v>23</v>
      </c>
      <c r="E105" s="6">
        <f>IF(名目付加価値!E105&gt;0,名目付加価値!E105/SUMIF(名目付加価値!E96:E118,"&lt;&gt;0"),0)</f>
        <v>4.4152151112695787E-3</v>
      </c>
      <c r="F105" s="6">
        <f>IF(名目付加価値!F105&gt;0,名目付加価値!F105/SUMIF(名目付加価値!F96:F118,"&lt;&gt;0"),0)</f>
        <v>4.8076651004564366E-3</v>
      </c>
      <c r="G105" s="6">
        <f>IF(名目付加価値!G105&gt;0,名目付加価値!G105/SUMIF(名目付加価値!G96:G118,"&lt;&gt;0"),0)</f>
        <v>8.1556017085130557E-3</v>
      </c>
      <c r="H105" s="6">
        <f>IF(名目付加価値!H105&gt;0,名目付加価値!H105/SUMIF(名目付加価値!H96:H118,"&lt;&gt;0"),0)</f>
        <v>6.5167816027746983E-3</v>
      </c>
      <c r="I105" s="6">
        <f>IF(名目付加価値!I105&gt;0,名目付加価値!I105/SUMIF(名目付加価値!I96:I118,"&lt;&gt;0"),0)</f>
        <v>6.5604086312872796E-3</v>
      </c>
      <c r="K105" s="3">
        <f>0.5*(E105+E$1094)</f>
        <v>9.2840108476946737E-3</v>
      </c>
      <c r="L105" s="3">
        <f t="shared" ref="L105:O105" si="101">0.5*(F105+F$1094)</f>
        <v>8.5077835547759002E-3</v>
      </c>
      <c r="M105" s="3">
        <f t="shared" si="101"/>
        <v>1.2076079936626856E-2</v>
      </c>
      <c r="N105" s="3">
        <f t="shared" si="101"/>
        <v>9.8052406765960411E-3</v>
      </c>
      <c r="O105" s="3">
        <f t="shared" si="101"/>
        <v>8.501386725016203E-3</v>
      </c>
    </row>
    <row r="106" spans="1:15" x14ac:dyDescent="0.15">
      <c r="A106" s="1">
        <v>5</v>
      </c>
      <c r="B106" s="1" t="s">
        <v>67</v>
      </c>
      <c r="C106" s="1">
        <v>11</v>
      </c>
      <c r="D106" s="1" t="s">
        <v>24</v>
      </c>
      <c r="E106" s="6">
        <f>IF(名目付加価値!E106&gt;0,名目付加価値!E106/SUMIF(名目付加価値!E96:E118,"&lt;&gt;0"),0)</f>
        <v>3.5467813741163045E-3</v>
      </c>
      <c r="F106" s="6">
        <f>IF(名目付加価値!F106&gt;0,名目付加価値!F106/SUMIF(名目付加価値!F96:F118,"&lt;&gt;0"),0)</f>
        <v>3.6676368883424449E-3</v>
      </c>
      <c r="G106" s="6">
        <f>IF(名目付加価値!G106&gt;0,名目付加価値!G106/SUMIF(名目付加価値!G96:G118,"&lt;&gt;0"),0)</f>
        <v>1.0580309800633098E-2</v>
      </c>
      <c r="H106" s="6">
        <f>IF(名目付加価値!H106&gt;0,名目付加価値!H106/SUMIF(名目付加価値!H96:H118,"&lt;&gt;0"),0)</f>
        <v>1.1125517642268769E-2</v>
      </c>
      <c r="I106" s="6">
        <f>IF(名目付加価値!I106&gt;0,名目付加価値!I106/SUMIF(名目付加価値!I96:I118,"&lt;&gt;0"),0)</f>
        <v>1.0177651960524005E-2</v>
      </c>
      <c r="K106" s="3">
        <f>0.5*(E106+E$1095)</f>
        <v>1.4307381784485176E-2</v>
      </c>
      <c r="L106" s="3">
        <f t="shared" ref="L106:O106" si="102">0.5*(F106+F$1095)</f>
        <v>1.2538812228796326E-2</v>
      </c>
      <c r="M106" s="3">
        <f t="shared" si="102"/>
        <v>1.9308732305536345E-2</v>
      </c>
      <c r="N106" s="3">
        <f t="shared" si="102"/>
        <v>1.7712910327098121E-2</v>
      </c>
      <c r="O106" s="3">
        <f t="shared" si="102"/>
        <v>1.823235723830248E-2</v>
      </c>
    </row>
    <row r="107" spans="1:15" x14ac:dyDescent="0.15">
      <c r="A107" s="1">
        <v>5</v>
      </c>
      <c r="B107" s="1" t="s">
        <v>67</v>
      </c>
      <c r="C107" s="1">
        <v>12</v>
      </c>
      <c r="D107" s="1" t="s">
        <v>25</v>
      </c>
      <c r="E107" s="6">
        <f>IF(名目付加価値!E107&gt;0,名目付加価値!E107/SUMIF(名目付加価値!E96:E118,"&lt;&gt;0"),0)</f>
        <v>1.8134266250458518E-2</v>
      </c>
      <c r="F107" s="6">
        <f>IF(名目付加価値!F107&gt;0,名目付加価値!F107/SUMIF(名目付加価値!F96:F118,"&lt;&gt;0"),0)</f>
        <v>2.6486269842827807E-2</v>
      </c>
      <c r="G107" s="6">
        <f>IF(名目付加価値!G107&gt;0,名目付加価値!G107/SUMIF(名目付加価値!G96:G118,"&lt;&gt;0"),0)</f>
        <v>5.4886437465925163E-2</v>
      </c>
      <c r="H107" s="6">
        <f>IF(名目付加価値!H107&gt;0,名目付加価値!H107/SUMIF(名目付加価値!H96:H118,"&lt;&gt;0"),0)</f>
        <v>6.2183572542745133E-2</v>
      </c>
      <c r="I107" s="6">
        <f>IF(名目付加価値!I107&gt;0,名目付加価値!I107/SUMIF(名目付加価値!I96:I118,"&lt;&gt;0"),0)</f>
        <v>7.7029816830929188E-2</v>
      </c>
      <c r="K107" s="3">
        <f>0.5*(E107+E$1096)</f>
        <v>2.1925076568650434E-2</v>
      </c>
      <c r="L107" s="3">
        <f t="shared" ref="L107:O107" si="103">0.5*(F107+F$1096)</f>
        <v>2.6183783469231434E-2</v>
      </c>
      <c r="M107" s="3">
        <f t="shared" si="103"/>
        <v>5.1120341829091698E-2</v>
      </c>
      <c r="N107" s="3">
        <f t="shared" si="103"/>
        <v>5.5711474609166256E-2</v>
      </c>
      <c r="O107" s="3">
        <f t="shared" si="103"/>
        <v>5.9311220845382283E-2</v>
      </c>
    </row>
    <row r="108" spans="1:15" x14ac:dyDescent="0.15">
      <c r="A108" s="1">
        <v>5</v>
      </c>
      <c r="B108" s="1" t="s">
        <v>67</v>
      </c>
      <c r="C108" s="1">
        <v>13</v>
      </c>
      <c r="D108" s="1" t="s">
        <v>26</v>
      </c>
      <c r="E108" s="6">
        <f>IF(名目付加価値!E108&gt;0,名目付加価値!E108/SUMIF(名目付加価値!E96:E118,"&lt;&gt;0"),0)</f>
        <v>2.3948466578663566E-4</v>
      </c>
      <c r="F108" s="6">
        <f>IF(名目付加価値!F108&gt;0,名目付加価値!F108/SUMIF(名目付加価値!F96:F118,"&lt;&gt;0"),0)</f>
        <v>3.9317727233794935E-3</v>
      </c>
      <c r="G108" s="6">
        <f>IF(名目付加価値!G108&gt;0,名目付加価値!G108/SUMIF(名目付加価値!G96:G118,"&lt;&gt;0"),0)</f>
        <v>6.8443105685162342E-3</v>
      </c>
      <c r="H108" s="6">
        <f>IF(名目付加価値!H108&gt;0,名目付加価値!H108/SUMIF(名目付加価値!H96:H118,"&lt;&gt;0"),0)</f>
        <v>5.6487252716155524E-3</v>
      </c>
      <c r="I108" s="6">
        <f>IF(名目付加価値!I108&gt;0,名目付加価値!I108/SUMIF(名目付加価値!I96:I118,"&lt;&gt;0"),0)</f>
        <v>8.2477144053496286E-3</v>
      </c>
      <c r="K108" s="3">
        <f>0.5*(E108+E$1097)</f>
        <v>1.1009034080133857E-2</v>
      </c>
      <c r="L108" s="3">
        <f t="shared" ref="L108:O108" si="104">0.5*(F108+F$1097)</f>
        <v>1.2631606596877117E-2</v>
      </c>
      <c r="M108" s="3">
        <f t="shared" si="104"/>
        <v>1.2983681910268493E-2</v>
      </c>
      <c r="N108" s="3">
        <f t="shared" si="104"/>
        <v>1.2006128444349807E-2</v>
      </c>
      <c r="O108" s="3">
        <f t="shared" si="104"/>
        <v>1.7390614144935816E-2</v>
      </c>
    </row>
    <row r="109" spans="1:15" x14ac:dyDescent="0.15">
      <c r="A109" s="1">
        <v>5</v>
      </c>
      <c r="B109" s="1" t="s">
        <v>67</v>
      </c>
      <c r="C109" s="1">
        <v>14</v>
      </c>
      <c r="D109" s="1" t="s">
        <v>27</v>
      </c>
      <c r="E109" s="6">
        <f>IF(名目付加価値!E109&gt;0,名目付加価値!E109/SUMIF(名目付加価値!E96:E118,"&lt;&gt;0"),0)</f>
        <v>7.1359748138236393E-4</v>
      </c>
      <c r="F109" s="6">
        <f>IF(名目付加価値!F109&gt;0,名目付加価値!F109/SUMIF(名目付加価値!F96:F118,"&lt;&gt;0"),0)</f>
        <v>3.3881185915791588E-3</v>
      </c>
      <c r="G109" s="6">
        <f>IF(名目付加価値!G109&gt;0,名目付加価値!G109/SUMIF(名目付加価値!G96:G118,"&lt;&gt;0"),0)</f>
        <v>9.711911878886403E-3</v>
      </c>
      <c r="H109" s="6">
        <f>IF(名目付加価値!H109&gt;0,名目付加価値!H109/SUMIF(名目付加価値!H96:H118,"&lt;&gt;0"),0)</f>
        <v>7.0926675164914585E-3</v>
      </c>
      <c r="I109" s="6">
        <f>IF(名目付加価値!I109&gt;0,名目付加価値!I109/SUMIF(名目付加価値!I96:I118,"&lt;&gt;0"),0)</f>
        <v>8.663138202701268E-3</v>
      </c>
      <c r="K109" s="3">
        <f>0.5*(E109+E$1098)</f>
        <v>2.2239842668932887E-3</v>
      </c>
      <c r="L109" s="3">
        <f t="shared" ref="L109:O109" si="105">0.5*(F109+F$1098)</f>
        <v>3.9733989870019935E-3</v>
      </c>
      <c r="M109" s="3">
        <f t="shared" si="105"/>
        <v>7.060382456665416E-3</v>
      </c>
      <c r="N109" s="3">
        <f t="shared" si="105"/>
        <v>5.5776825634508854E-3</v>
      </c>
      <c r="O109" s="3">
        <f t="shared" si="105"/>
        <v>6.5060575171483137E-3</v>
      </c>
    </row>
    <row r="110" spans="1:15" x14ac:dyDescent="0.15">
      <c r="A110" s="1">
        <v>5</v>
      </c>
      <c r="B110" s="1" t="s">
        <v>67</v>
      </c>
      <c r="C110" s="1">
        <v>15</v>
      </c>
      <c r="D110" s="1" t="s">
        <v>28</v>
      </c>
      <c r="E110" s="6">
        <f>IF(名目付加価値!E110&gt;0,名目付加価値!E110/SUMIF(名目付加価値!E96:E118,"&lt;&gt;0"),0)</f>
        <v>3.3989658248747369E-2</v>
      </c>
      <c r="F110" s="6">
        <f>IF(名目付加価値!F110&gt;0,名目付加価値!F110/SUMIF(名目付加価値!F96:F118,"&lt;&gt;0"),0)</f>
        <v>3.4122635186230085E-2</v>
      </c>
      <c r="G110" s="6">
        <f>IF(名目付加価値!G110&gt;0,名目付加価値!G110/SUMIF(名目付加価値!G96:G118,"&lt;&gt;0"),0)</f>
        <v>3.0877660598126369E-2</v>
      </c>
      <c r="H110" s="6">
        <f>IF(名目付加価値!H110&gt;0,名目付加価値!H110/SUMIF(名目付加価値!H96:H118,"&lt;&gt;0"),0)</f>
        <v>2.0496322245798847E-2</v>
      </c>
      <c r="I110" s="6">
        <f>IF(名目付加価値!I110&gt;0,名目付加価値!I110/SUMIF(名目付加価値!I96:I118,"&lt;&gt;0"),0)</f>
        <v>1.3487691054404165E-2</v>
      </c>
      <c r="K110" s="3">
        <f>0.5*(E110+E$1099)</f>
        <v>3.5142697177685076E-2</v>
      </c>
      <c r="L110" s="3">
        <f t="shared" ref="L110:O110" si="106">0.5*(F110+F$1099)</f>
        <v>3.426589322046128E-2</v>
      </c>
      <c r="M110" s="3">
        <f t="shared" si="106"/>
        <v>3.2856066856833392E-2</v>
      </c>
      <c r="N110" s="3">
        <f t="shared" si="106"/>
        <v>2.4494667389004902E-2</v>
      </c>
      <c r="O110" s="3">
        <f t="shared" si="106"/>
        <v>1.8662823342556908E-2</v>
      </c>
    </row>
    <row r="111" spans="1:15" x14ac:dyDescent="0.15">
      <c r="A111" s="1">
        <v>5</v>
      </c>
      <c r="B111" s="1" t="s">
        <v>267</v>
      </c>
      <c r="C111" s="1">
        <v>16</v>
      </c>
      <c r="D111" s="1" t="s">
        <v>11</v>
      </c>
      <c r="E111" s="6">
        <f>IF(名目付加価値!E111&gt;0,名目付加価値!E111/SUMIF(名目付加価値!E96:E118,"&lt;&gt;0"),0)</f>
        <v>8.7629002156298874E-2</v>
      </c>
      <c r="F111" s="6">
        <f>IF(名目付加価値!F111&gt;0,名目付加価値!F111/SUMIF(名目付加価値!F96:F118,"&lt;&gt;0"),0)</f>
        <v>0.12327882242332884</v>
      </c>
      <c r="G111" s="6">
        <f>IF(名目付加価値!G111&gt;0,名目付加価値!G111/SUMIF(名目付加価値!G96:G118,"&lt;&gt;0"),0)</f>
        <v>0.12850683256779299</v>
      </c>
      <c r="H111" s="6">
        <f>IF(名目付加価値!H111&gt;0,名目付加価値!H111/SUMIF(名目付加価値!H96:H118,"&lt;&gt;0"),0)</f>
        <v>0.11609361012366777</v>
      </c>
      <c r="I111" s="6">
        <f>IF(名目付加価値!I111&gt;0,名目付加価値!I111/SUMIF(名目付加価値!I96:I118,"&lt;&gt;0"),0)</f>
        <v>8.5871725025029086E-2</v>
      </c>
      <c r="K111" s="3">
        <f>0.5*(E111+E$1100)</f>
        <v>9.1055843902573333E-2</v>
      </c>
      <c r="L111" s="3">
        <f t="shared" ref="L111:O111" si="107">0.5*(F111+F$1100)</f>
        <v>0.11756707653130405</v>
      </c>
      <c r="M111" s="3">
        <f t="shared" si="107"/>
        <v>0.1228915174899273</v>
      </c>
      <c r="N111" s="3">
        <f t="shared" si="107"/>
        <v>0.10479541810640181</v>
      </c>
      <c r="O111" s="3">
        <f t="shared" si="107"/>
        <v>7.8687776816182303E-2</v>
      </c>
    </row>
    <row r="112" spans="1:15" x14ac:dyDescent="0.15">
      <c r="A112" s="1">
        <v>5</v>
      </c>
      <c r="B112" s="1" t="s">
        <v>65</v>
      </c>
      <c r="C112" s="1">
        <v>17</v>
      </c>
      <c r="D112" s="1" t="s">
        <v>12</v>
      </c>
      <c r="E112" s="6">
        <f>IF(名目付加価値!E112&gt;0,名目付加価値!E112/SUMIF(名目付加価値!E96:E118,"&lt;&gt;0"),0)</f>
        <v>2.193805086985659E-2</v>
      </c>
      <c r="F112" s="6">
        <f>IF(名目付加価値!F112&gt;0,名目付加価値!F112/SUMIF(名目付加価値!F96:F118,"&lt;&gt;0"),0)</f>
        <v>2.905921346024774E-2</v>
      </c>
      <c r="G112" s="6">
        <f>IF(名目付加価値!G112&gt;0,名目付加価値!G112/SUMIF(名目付加価値!G96:G118,"&lt;&gt;0"),0)</f>
        <v>2.6837017841980785E-2</v>
      </c>
      <c r="H112" s="6">
        <f>IF(名目付加価値!H112&gt;0,名目付加価値!H112/SUMIF(名目付加価値!H96:H118,"&lt;&gt;0"),0)</f>
        <v>3.5591892633725218E-2</v>
      </c>
      <c r="I112" s="6">
        <f>IF(名目付加価値!I112&gt;0,名目付加価値!I112/SUMIF(名目付加価値!I96:I118,"&lt;&gt;0"),0)</f>
        <v>2.9404021356273607E-2</v>
      </c>
      <c r="K112" s="3">
        <f>0.5*(E112+E$1101)</f>
        <v>2.353390475024076E-2</v>
      </c>
      <c r="L112" s="3">
        <f t="shared" ref="L112:O112" si="108">0.5*(F112+F$1101)</f>
        <v>2.9036267599255164E-2</v>
      </c>
      <c r="M112" s="3">
        <f t="shared" si="108"/>
        <v>2.949213379988605E-2</v>
      </c>
      <c r="N112" s="3">
        <f t="shared" si="108"/>
        <v>3.548669162005029E-2</v>
      </c>
      <c r="O112" s="3">
        <f t="shared" si="108"/>
        <v>3.0208173591238376E-2</v>
      </c>
    </row>
    <row r="113" spans="1:15" x14ac:dyDescent="0.15">
      <c r="A113" s="1">
        <v>5</v>
      </c>
      <c r="B113" s="1" t="s">
        <v>65</v>
      </c>
      <c r="C113" s="1">
        <v>18</v>
      </c>
      <c r="D113" s="1" t="s">
        <v>13</v>
      </c>
      <c r="E113" s="6">
        <f>IF(名目付加価値!E113&gt;0,名目付加価値!E113/SUMIF(名目付加価値!E96:E118,"&lt;&gt;0"),0)</f>
        <v>0.13669041250035754</v>
      </c>
      <c r="F113" s="6">
        <f>IF(名目付加価値!F113&gt;0,名目付加価値!F113/SUMIF(名目付加価値!F96:F118,"&lt;&gt;0"),0)</f>
        <v>0.12724091260431425</v>
      </c>
      <c r="G113" s="6">
        <f>IF(名目付加価値!G113&gt;0,名目付加価値!G113/SUMIF(名目付加価値!G96:G118,"&lt;&gt;0"),0)</f>
        <v>0.12390978993548718</v>
      </c>
      <c r="H113" s="6">
        <f>IF(名目付加価値!H113&gt;0,名目付加価値!H113/SUMIF(名目付加価値!H96:H118,"&lt;&gt;0"),0)</f>
        <v>0.13003444952823653</v>
      </c>
      <c r="I113" s="6">
        <f>IF(名目付加価値!I113&gt;0,名目付加価値!I113/SUMIF(名目付加価値!I96:I118,"&lt;&gt;0"),0)</f>
        <v>0.11912038207473043</v>
      </c>
      <c r="K113" s="3">
        <f>0.5*(E113+E$1102)</f>
        <v>0.12557833970408869</v>
      </c>
      <c r="L113" s="3">
        <f t="shared" ref="L113:O113" si="109">0.5*(F113+F$1102)</f>
        <v>0.1258404920207119</v>
      </c>
      <c r="M113" s="3">
        <f t="shared" si="109"/>
        <v>0.11908008278441594</v>
      </c>
      <c r="N113" s="3">
        <f t="shared" si="109"/>
        <v>0.12427971487876455</v>
      </c>
      <c r="O113" s="3">
        <f t="shared" si="109"/>
        <v>0.11345638710502663</v>
      </c>
    </row>
    <row r="114" spans="1:15" x14ac:dyDescent="0.15">
      <c r="A114" s="1">
        <v>5</v>
      </c>
      <c r="B114" s="1" t="s">
        <v>65</v>
      </c>
      <c r="C114" s="1">
        <v>19</v>
      </c>
      <c r="D114" s="1" t="s">
        <v>14</v>
      </c>
      <c r="E114" s="6">
        <f>IF(名目付加価値!E114&gt;0,名目付加価値!E114/SUMIF(名目付加価値!E96:E118,"&lt;&gt;0"),0)</f>
        <v>3.7933877764001638E-2</v>
      </c>
      <c r="F114" s="6">
        <f>IF(名目付加価値!F114&gt;0,名目付加価値!F114/SUMIF(名目付加価値!F96:F118,"&lt;&gt;0"),0)</f>
        <v>4.4939823571398856E-2</v>
      </c>
      <c r="G114" s="6">
        <f>IF(名目付加価値!G114&gt;0,名目付加価値!G114/SUMIF(名目付加価値!G96:G118,"&lt;&gt;0"),0)</f>
        <v>4.6654608836494534E-2</v>
      </c>
      <c r="H114" s="6">
        <f>IF(名目付加価値!H114&gt;0,名目付加価値!H114/SUMIF(名目付加価値!H96:H118,"&lt;&gt;0"),0)</f>
        <v>4.2596530856363536E-2</v>
      </c>
      <c r="I114" s="6">
        <f>IF(名目付加価値!I114&gt;0,名目付加価値!I114/SUMIF(名目付加価値!I96:I118,"&lt;&gt;0"),0)</f>
        <v>3.4908667426226996E-2</v>
      </c>
      <c r="K114" s="3">
        <f>0.5*(E114+E$1103)</f>
        <v>3.9178005509332474E-2</v>
      </c>
      <c r="L114" s="3">
        <f t="shared" ref="L114:O114" si="110">0.5*(F114+F$1103)</f>
        <v>4.6825805902326982E-2</v>
      </c>
      <c r="M114" s="3">
        <f t="shared" si="110"/>
        <v>5.0098359323382149E-2</v>
      </c>
      <c r="N114" s="3">
        <f t="shared" si="110"/>
        <v>4.5085011056423235E-2</v>
      </c>
      <c r="O114" s="3">
        <f t="shared" si="110"/>
        <v>3.9844638325760351E-2</v>
      </c>
    </row>
    <row r="115" spans="1:15" x14ac:dyDescent="0.15">
      <c r="A115" s="1">
        <v>5</v>
      </c>
      <c r="B115" s="1" t="s">
        <v>65</v>
      </c>
      <c r="C115" s="1">
        <v>20</v>
      </c>
      <c r="D115" s="1" t="s">
        <v>15</v>
      </c>
      <c r="E115" s="6">
        <f>IF(名目付加価値!E115&gt;0,名目付加価値!E115/SUMIF(名目付加価値!E96:E118,"&lt;&gt;0"),0)</f>
        <v>2.3046302860838554E-2</v>
      </c>
      <c r="F115" s="6">
        <f>IF(名目付加価値!F115&gt;0,名目付加価値!F115/SUMIF(名目付加価値!F96:F118,"&lt;&gt;0"),0)</f>
        <v>2.5404003463258957E-2</v>
      </c>
      <c r="G115" s="6">
        <f>IF(名目付加価値!G115&gt;0,名目付加価値!G115/SUMIF(名目付加価値!G96:G118,"&lt;&gt;0"),0)</f>
        <v>2.0934926530166376E-2</v>
      </c>
      <c r="H115" s="6">
        <f>IF(名目付加価値!H115&gt;0,名目付加価値!H115/SUMIF(名目付加価値!H96:H118,"&lt;&gt;0"),0)</f>
        <v>1.5334160404418252E-2</v>
      </c>
      <c r="I115" s="6">
        <f>IF(名目付加価値!I115&gt;0,名目付加価値!I115/SUMIF(名目付加価値!I96:I118,"&lt;&gt;0"),0)</f>
        <v>1.6670357612317478E-2</v>
      </c>
      <c r="K115" s="3">
        <f>0.5*(E115+E$1104)</f>
        <v>2.0925330991065347E-2</v>
      </c>
      <c r="L115" s="3">
        <f t="shared" ref="L115:O115" si="111">0.5*(F115+F$1104)</f>
        <v>2.3511795541336516E-2</v>
      </c>
      <c r="M115" s="3">
        <f t="shared" si="111"/>
        <v>2.0373199648607378E-2</v>
      </c>
      <c r="N115" s="3">
        <f t="shared" si="111"/>
        <v>1.4965531533610379E-2</v>
      </c>
      <c r="O115" s="3">
        <f t="shared" si="111"/>
        <v>1.656686668797349E-2</v>
      </c>
    </row>
    <row r="116" spans="1:15" x14ac:dyDescent="0.15">
      <c r="A116" s="1">
        <v>5</v>
      </c>
      <c r="B116" s="1" t="s">
        <v>65</v>
      </c>
      <c r="C116" s="1">
        <v>21</v>
      </c>
      <c r="D116" s="1" t="s">
        <v>16</v>
      </c>
      <c r="E116" s="6">
        <f>IF(名目付加価値!E116&gt;0,名目付加価値!E116/SUMIF(名目付加価値!E96:E118,"&lt;&gt;0"),0)</f>
        <v>5.5126046704309421E-2</v>
      </c>
      <c r="F116" s="6">
        <f>IF(名目付加価値!F116&gt;0,名目付加価値!F116/SUMIF(名目付加価値!F96:F118,"&lt;&gt;0"),0)</f>
        <v>5.3012399695610675E-2</v>
      </c>
      <c r="G116" s="6">
        <f>IF(名目付加価値!G116&gt;0,名目付加価値!G116/SUMIF(名目付加価値!G96:G118,"&lt;&gt;0"),0)</f>
        <v>5.8025051206862292E-2</v>
      </c>
      <c r="H116" s="6">
        <f>IF(名目付加価値!H116&gt;0,名目付加価値!H116/SUMIF(名目付加価値!H96:H118,"&lt;&gt;0"),0)</f>
        <v>6.589990846211681E-2</v>
      </c>
      <c r="I116" s="6">
        <f>IF(名目付加価値!I116&gt;0,名目付加価値!I116/SUMIF(名目付加価値!I96:I118,"&lt;&gt;0"),0)</f>
        <v>5.9649925103481639E-2</v>
      </c>
      <c r="K116" s="3">
        <f>0.5*(E116+E$1105)</f>
        <v>6.3992111894436682E-2</v>
      </c>
      <c r="L116" s="3">
        <f t="shared" ref="L116:O116" si="112">0.5*(F116+F$1105)</f>
        <v>5.7556347735252852E-2</v>
      </c>
      <c r="M116" s="3">
        <f t="shared" si="112"/>
        <v>6.0828275873871379E-2</v>
      </c>
      <c r="N116" s="3">
        <f t="shared" si="112"/>
        <v>6.6748976849295191E-2</v>
      </c>
      <c r="O116" s="3">
        <f t="shared" si="112"/>
        <v>6.4704576088339655E-2</v>
      </c>
    </row>
    <row r="117" spans="1:15" x14ac:dyDescent="0.15">
      <c r="A117" s="1">
        <v>5</v>
      </c>
      <c r="B117" s="1" t="s">
        <v>63</v>
      </c>
      <c r="C117" s="1">
        <v>22</v>
      </c>
      <c r="D117" s="1" t="s">
        <v>8</v>
      </c>
      <c r="E117" s="6">
        <f>IF(名目付加価値!E117&gt;0,名目付加価値!E117/SUMIF(名目付加価値!E96:E118,"&lt;&gt;0"),0)</f>
        <v>9.0099629004052412E-2</v>
      </c>
      <c r="F117" s="6">
        <f>IF(名目付加価値!F117&gt;0,名目付加価値!F117/SUMIF(名目付加価値!F96:F118,"&lt;&gt;0"),0)</f>
        <v>0.15982446029733577</v>
      </c>
      <c r="G117" s="6">
        <f>IF(名目付加価値!G117&gt;0,名目付加価値!G117/SUMIF(名目付加価値!G96:G118,"&lt;&gt;0"),0)</f>
        <v>0.16579016208471406</v>
      </c>
      <c r="H117" s="6">
        <f>IF(名目付加価値!H117&gt;0,名目付加価値!H117/SUMIF(名目付加価値!H96:H118,"&lt;&gt;0"),0)</f>
        <v>0.21310175936480677</v>
      </c>
      <c r="I117" s="6">
        <f>IF(名目付加価値!I117&gt;0,名目付加価値!I117/SUMIF(名目付加価値!I96:I118,"&lt;&gt;0"),0)</f>
        <v>0.25173347525439638</v>
      </c>
      <c r="K117" s="3">
        <f>0.5*(E117+E$1106)</f>
        <v>0.10131507087192493</v>
      </c>
      <c r="L117" s="3">
        <f t="shared" ref="L117:O117" si="113">0.5*(F117+F$1106)</f>
        <v>0.16083258748954343</v>
      </c>
      <c r="M117" s="3">
        <f t="shared" si="113"/>
        <v>0.16866189298208129</v>
      </c>
      <c r="N117" s="3">
        <f t="shared" si="113"/>
        <v>0.21590337574448198</v>
      </c>
      <c r="O117" s="3">
        <f t="shared" si="113"/>
        <v>0.2583289185006068</v>
      </c>
    </row>
    <row r="118" spans="1:15" x14ac:dyDescent="0.15">
      <c r="A118" s="1">
        <v>5</v>
      </c>
      <c r="B118" s="1" t="s">
        <v>63</v>
      </c>
      <c r="C118" s="1">
        <v>23</v>
      </c>
      <c r="D118" s="1" t="s">
        <v>29</v>
      </c>
      <c r="E118" s="6">
        <f>IF(名目付加価値!E118&gt;0,名目付加価値!E118/SUMIF(名目付加価値!E96:E118,"&lt;&gt;0"),0)</f>
        <v>0.11169302943611235</v>
      </c>
      <c r="F118" s="6">
        <f>IF(名目付加価値!F118&gt;0,名目付加価値!F118/SUMIF(名目付加価値!F96:F118,"&lt;&gt;0"),0)</f>
        <v>0.14304799893747397</v>
      </c>
      <c r="G118" s="6">
        <f>IF(名目付加価値!G118&gt;0,名目付加価値!G118/SUMIF(名目付加価値!G96:G118,"&lt;&gt;0"),0)</f>
        <v>0.14478943679042966</v>
      </c>
      <c r="H118" s="6">
        <f>IF(名目付加価値!H118&gt;0,名目付加価値!H118/SUMIF(名目付加価値!H96:H118,"&lt;&gt;0"),0)</f>
        <v>0.16965748419875931</v>
      </c>
      <c r="I118" s="6">
        <f>IF(名目付加価値!I118&gt;0,名目付加価値!I118/SUMIF(名目付加価値!I96:I118,"&lt;&gt;0"),0)</f>
        <v>0.18900963312446692</v>
      </c>
      <c r="K118" s="3">
        <f>0.5*(E118+E$1107)</f>
        <v>9.6331048983891082E-2</v>
      </c>
      <c r="L118" s="3">
        <f t="shared" ref="L118:O118" si="114">0.5*(F118+F$1107)</f>
        <v>0.1262387106515315</v>
      </c>
      <c r="M118" s="3">
        <f t="shared" si="114"/>
        <v>0.12416152881354806</v>
      </c>
      <c r="N118" s="3">
        <f t="shared" si="114"/>
        <v>0.14602774813130578</v>
      </c>
      <c r="O118" s="3">
        <f t="shared" si="114"/>
        <v>0.16171662291179553</v>
      </c>
    </row>
    <row r="119" spans="1:15" x14ac:dyDescent="0.15">
      <c r="A119" s="1">
        <v>6</v>
      </c>
      <c r="B119" s="1" t="s">
        <v>268</v>
      </c>
      <c r="C119" s="1">
        <v>1</v>
      </c>
      <c r="D119" s="1" t="s">
        <v>9</v>
      </c>
      <c r="E119" s="6">
        <f>IF(名目付加価値!E119&gt;0,名目付加価値!E119/SUMIF(名目付加価値!E119:E141,"&lt;&gt;0"),0)</f>
        <v>0.17491932712907304</v>
      </c>
      <c r="F119" s="6">
        <f>IF(名目付加価値!F119&gt;0,名目付加価値!F119/SUMIF(名目付加価値!F119:F141,"&lt;&gt;0"),0)</f>
        <v>0.10338857040760936</v>
      </c>
      <c r="G119" s="6">
        <f>IF(名目付加価値!G119&gt;0,名目付加価値!G119/SUMIF(名目付加価値!G119:G141,"&lt;&gt;0"),0)</f>
        <v>7.1905625717892246E-2</v>
      </c>
      <c r="H119" s="6">
        <f>IF(名目付加価値!H119&gt;0,名目付加価値!H119/SUMIF(名目付加価値!H119:H141,"&lt;&gt;0"),0)</f>
        <v>4.9967416449598644E-2</v>
      </c>
      <c r="I119" s="6">
        <f>IF(名目付加価値!I119&gt;0,名目付加価値!I119/SUMIF(名目付加価値!I119:I141,"&lt;&gt;0"),0)</f>
        <v>4.3685787448393111E-2</v>
      </c>
      <c r="K119" s="3">
        <f>0.5*(E119+E$1085)</f>
        <v>0.13951990460895808</v>
      </c>
      <c r="L119" s="3">
        <f t="shared" ref="L119:O119" si="115">0.5*(F119+F$1085)</f>
        <v>8.1648774643211269E-2</v>
      </c>
      <c r="M119" s="3">
        <f t="shared" si="115"/>
        <v>5.7212489392700697E-2</v>
      </c>
      <c r="N119" s="3">
        <f t="shared" si="115"/>
        <v>3.961923032721041E-2</v>
      </c>
      <c r="O119" s="3">
        <f t="shared" si="115"/>
        <v>3.3857409693696008E-2</v>
      </c>
    </row>
    <row r="120" spans="1:15" x14ac:dyDescent="0.15">
      <c r="A120" s="1">
        <v>6</v>
      </c>
      <c r="B120" s="1" t="s">
        <v>73</v>
      </c>
      <c r="C120" s="1">
        <v>2</v>
      </c>
      <c r="D120" s="1" t="s">
        <v>10</v>
      </c>
      <c r="E120" s="6">
        <f>IF(名目付加価値!E120&gt;0,名目付加価値!E120/SUMIF(名目付加価値!E119:E141,"&lt;&gt;0"),0)</f>
        <v>9.3948646989796148E-3</v>
      </c>
      <c r="F120" s="6">
        <f>IF(名目付加価値!F120&gt;0,名目付加価値!F120/SUMIF(名目付加価値!F119:F141,"&lt;&gt;0"),0)</f>
        <v>9.2136918761053944E-3</v>
      </c>
      <c r="G120" s="6">
        <f>IF(名目付加価値!G120&gt;0,名目付加価値!G120/SUMIF(名目付加価値!G119:G141,"&lt;&gt;0"),0)</f>
        <v>4.3084995775535808E-3</v>
      </c>
      <c r="H120" s="6">
        <f>IF(名目付加価値!H120&gt;0,名目付加価値!H120/SUMIF(名目付加価値!H119:H141,"&lt;&gt;0"),0)</f>
        <v>2.8251135071603144E-3</v>
      </c>
      <c r="I120" s="6">
        <f>IF(名目付加価値!I120&gt;0,名目付加価値!I120/SUMIF(名目付加価値!I119:I141,"&lt;&gt;0"),0)</f>
        <v>7.6426285902527055E-4</v>
      </c>
      <c r="K120" s="3">
        <f>0.5*(E120+E$1086)</f>
        <v>1.1050881616493985E-2</v>
      </c>
      <c r="L120" s="3">
        <f t="shared" ref="L120:O120" si="116">0.5*(F120+F$1086)</f>
        <v>8.1548456576839741E-3</v>
      </c>
      <c r="M120" s="3">
        <f t="shared" si="116"/>
        <v>4.0052564026892504E-3</v>
      </c>
      <c r="N120" s="3">
        <f t="shared" si="116"/>
        <v>2.3632707453498823E-3</v>
      </c>
      <c r="O120" s="3">
        <f t="shared" si="116"/>
        <v>8.144897762064684E-4</v>
      </c>
    </row>
    <row r="121" spans="1:15" x14ac:dyDescent="0.15">
      <c r="A121" s="1">
        <v>6</v>
      </c>
      <c r="B121" s="1" t="s">
        <v>269</v>
      </c>
      <c r="C121" s="1">
        <v>3</v>
      </c>
      <c r="D121" s="1" t="s">
        <v>17</v>
      </c>
      <c r="E121" s="6">
        <f>IF(名目付加価値!E121&gt;0,名目付加価値!E121/SUMIF(名目付加価値!E119:E141,"&lt;&gt;0"),0)</f>
        <v>5.7719979355484952E-2</v>
      </c>
      <c r="F121" s="6">
        <f>IF(名目付加価値!F121&gt;0,名目付加価値!F121/SUMIF(名目付加価値!F119:F141,"&lt;&gt;0"),0)</f>
        <v>3.2746833055068883E-2</v>
      </c>
      <c r="G121" s="6">
        <f>IF(名目付加価値!G121&gt;0,名目付加価値!G121/SUMIF(名目付加価値!G119:G141,"&lt;&gt;0"),0)</f>
        <v>3.3441996454044741E-2</v>
      </c>
      <c r="H121" s="6">
        <f>IF(名目付加価値!H121&gt;0,名目付加価値!H121/SUMIF(名目付加価値!H119:H141,"&lt;&gt;0"),0)</f>
        <v>3.0511597811526035E-2</v>
      </c>
      <c r="I121" s="6">
        <f>IF(名目付加価値!I121&gt;0,名目付加価値!I121/SUMIF(名目付加価値!I119:I141,"&lt;&gt;0"),0)</f>
        <v>3.5344282498465683E-2</v>
      </c>
      <c r="K121" s="3">
        <f>0.5*(E121+E$1087)</f>
        <v>5.7868044127705701E-2</v>
      </c>
      <c r="L121" s="3">
        <f t="shared" ref="L121:O121" si="117">0.5*(F121+F$1087)</f>
        <v>3.7858958981691386E-2</v>
      </c>
      <c r="M121" s="3">
        <f t="shared" si="117"/>
        <v>3.6440940239008263E-2</v>
      </c>
      <c r="N121" s="3">
        <f t="shared" si="117"/>
        <v>3.6107394602976281E-2</v>
      </c>
      <c r="O121" s="3">
        <f t="shared" si="117"/>
        <v>3.7108256120555641E-2</v>
      </c>
    </row>
    <row r="122" spans="1:15" x14ac:dyDescent="0.15">
      <c r="A122" s="1">
        <v>6</v>
      </c>
      <c r="B122" s="1" t="s">
        <v>270</v>
      </c>
      <c r="C122" s="1">
        <v>4</v>
      </c>
      <c r="D122" s="1" t="s">
        <v>18</v>
      </c>
      <c r="E122" s="6">
        <f>IF(名目付加価値!E122&gt;0,名目付加価値!E122/SUMIF(名目付加価値!E119:E141,"&lt;&gt;0"),0)</f>
        <v>2.5882119549668875E-2</v>
      </c>
      <c r="F122" s="6">
        <f>IF(名目付加価値!F122&gt;0,名目付加価値!F122/SUMIF(名目付加価値!F119:F141,"&lt;&gt;0"),0)</f>
        <v>1.7826194165074995E-2</v>
      </c>
      <c r="G122" s="6">
        <f>IF(名目付加価値!G122&gt;0,名目付加価値!G122/SUMIF(名目付加価値!G119:G141,"&lt;&gt;0"),0)</f>
        <v>1.9312529526490957E-2</v>
      </c>
      <c r="H122" s="6">
        <f>IF(名目付加価値!H122&gt;0,名目付加価値!H122/SUMIF(名目付加価値!H119:H141,"&lt;&gt;0"),0)</f>
        <v>1.2585932814334341E-2</v>
      </c>
      <c r="I122" s="6">
        <f>IF(名目付加価値!I122&gt;0,名目付加価値!I122/SUMIF(名目付加価値!I119:I141,"&lt;&gt;0"),0)</f>
        <v>5.1893792681787926E-3</v>
      </c>
      <c r="K122" s="3">
        <f>0.5*(E122+E$1088)</f>
        <v>3.1321179335583205E-2</v>
      </c>
      <c r="L122" s="3">
        <f t="shared" ref="L122:O122" si="118">0.5*(F122+F$1088)</f>
        <v>1.9537302511964096E-2</v>
      </c>
      <c r="M122" s="3">
        <f t="shared" si="118"/>
        <v>1.8226182236806599E-2</v>
      </c>
      <c r="N122" s="3">
        <f t="shared" si="118"/>
        <v>1.0425822202862541E-2</v>
      </c>
      <c r="O122" s="3">
        <f t="shared" si="118"/>
        <v>4.7537251132805866E-3</v>
      </c>
    </row>
    <row r="123" spans="1:15" x14ac:dyDescent="0.15">
      <c r="A123" s="1">
        <v>6</v>
      </c>
      <c r="B123" s="1" t="s">
        <v>271</v>
      </c>
      <c r="C123" s="1">
        <v>5</v>
      </c>
      <c r="D123" s="1" t="s">
        <v>19</v>
      </c>
      <c r="E123" s="6">
        <f>IF(名目付加価値!E123&gt;0,名目付加価値!E123/SUMIF(名目付加価値!E119:E141,"&lt;&gt;0"),0)</f>
        <v>3.4393039956820909E-3</v>
      </c>
      <c r="F123" s="6">
        <f>IF(名目付加価値!F123&gt;0,名目付加価値!F123/SUMIF(名目付加価値!F119:F141,"&lt;&gt;0"),0)</f>
        <v>3.465040589517679E-3</v>
      </c>
      <c r="G123" s="6">
        <f>IF(名目付加価値!G123&gt;0,名目付加価値!G123/SUMIF(名目付加価値!G119:G141,"&lt;&gt;0"),0)</f>
        <v>3.5902381220910195E-3</v>
      </c>
      <c r="H123" s="6">
        <f>IF(名目付加価値!H123&gt;0,名目付加価値!H123/SUMIF(名目付加価値!H119:H141,"&lt;&gt;0"),0)</f>
        <v>2.7469944903526387E-3</v>
      </c>
      <c r="I123" s="6">
        <f>IF(名目付加価値!I123&gt;0,名目付加価値!I123/SUMIF(名目付加価値!I119:I141,"&lt;&gt;0"),0)</f>
        <v>1.7259540509090097E-3</v>
      </c>
      <c r="K123" s="3">
        <f>0.5*(E123+E$1089)</f>
        <v>6.656999937030365E-3</v>
      </c>
      <c r="L123" s="3">
        <f t="shared" ref="L123:O123" si="119">0.5*(F123+F$1089)</f>
        <v>5.8354646662149628E-3</v>
      </c>
      <c r="M123" s="3">
        <f t="shared" si="119"/>
        <v>6.095204961520613E-3</v>
      </c>
      <c r="N123" s="3">
        <f t="shared" si="119"/>
        <v>5.3102716062596676E-3</v>
      </c>
      <c r="O123" s="3">
        <f t="shared" si="119"/>
        <v>4.0563779847220737E-3</v>
      </c>
    </row>
    <row r="124" spans="1:15" x14ac:dyDescent="0.15">
      <c r="A124" s="1">
        <v>6</v>
      </c>
      <c r="B124" s="1" t="s">
        <v>74</v>
      </c>
      <c r="C124" s="1">
        <v>6</v>
      </c>
      <c r="D124" s="1" t="s">
        <v>3</v>
      </c>
      <c r="E124" s="6">
        <f>IF(名目付加価値!E124&gt;0,名目付加価値!E124/SUMIF(名目付加価値!E119:E141,"&lt;&gt;0"),0)</f>
        <v>8.4628165418954102E-3</v>
      </c>
      <c r="F124" s="6">
        <f>IF(名目付加価値!F124&gt;0,名目付加価値!F124/SUMIF(名目付加価値!F119:F141,"&lt;&gt;0"),0)</f>
        <v>8.6904260731748596E-3</v>
      </c>
      <c r="G124" s="6">
        <f>IF(名目付加価値!G124&gt;0,名目付加価値!G124/SUMIF(名目付加価値!G119:G141,"&lt;&gt;0"),0)</f>
        <v>1.2406370848699645E-2</v>
      </c>
      <c r="H124" s="6">
        <f>IF(名目付加価値!H124&gt;0,名目付加価値!H124/SUMIF(名目付加価値!H119:H141,"&lt;&gt;0"),0)</f>
        <v>1.5306607947342274E-2</v>
      </c>
      <c r="I124" s="6">
        <f>IF(名目付加価値!I124&gt;0,名目付加価値!I124/SUMIF(名目付加価値!I119:I141,"&lt;&gt;0"),0)</f>
        <v>9.1494048484605031E-3</v>
      </c>
      <c r="K124" s="3">
        <f>0.5*(E124+E$1090)</f>
        <v>1.6063092925899771E-2</v>
      </c>
      <c r="L124" s="3">
        <f t="shared" ref="L124:O124" si="120">0.5*(F124+F$1090)</f>
        <v>1.2674221223076982E-2</v>
      </c>
      <c r="M124" s="3">
        <f t="shared" si="120"/>
        <v>1.6113784294848173E-2</v>
      </c>
      <c r="N124" s="3">
        <f t="shared" si="120"/>
        <v>1.6951072605849219E-2</v>
      </c>
      <c r="O124" s="3">
        <f t="shared" si="120"/>
        <v>1.4273259665666222E-2</v>
      </c>
    </row>
    <row r="125" spans="1:15" x14ac:dyDescent="0.15">
      <c r="A125" s="1">
        <v>6</v>
      </c>
      <c r="B125" s="1" t="s">
        <v>74</v>
      </c>
      <c r="C125" s="1">
        <v>7</v>
      </c>
      <c r="D125" s="1" t="s">
        <v>20</v>
      </c>
      <c r="E125" s="6">
        <f>IF(名目付加価値!E125&gt;0,名目付加価値!E125/SUMIF(名目付加価値!E119:E141,"&lt;&gt;0"),0)</f>
        <v>4.0945062330156748E-3</v>
      </c>
      <c r="F125" s="6">
        <f>IF(名目付加価値!F125&gt;0,名目付加価値!F125/SUMIF(名目付加価値!F119:F141,"&lt;&gt;0"),0)</f>
        <v>3.395676137181769E-4</v>
      </c>
      <c r="G125" s="6">
        <f>IF(名目付加価値!G125&gt;0,名目付加価値!G125/SUMIF(名目付加価値!G119:G141,"&lt;&gt;0"),0)</f>
        <v>1.2127622890234567E-3</v>
      </c>
      <c r="H125" s="6">
        <f>IF(名目付加価値!H125&gt;0,名目付加価値!H125/SUMIF(名目付加価値!H119:H141,"&lt;&gt;0"),0)</f>
        <v>1.25492546042269E-3</v>
      </c>
      <c r="I125" s="6">
        <f>IF(名目付加価値!I125&gt;0,名目付加価値!I125/SUMIF(名目付加価値!I119:I141,"&lt;&gt;0"),0)</f>
        <v>6.3847890466364277E-4</v>
      </c>
      <c r="K125" s="3">
        <f>0.5*(E125+E$1091)</f>
        <v>1.1598914369188399E-2</v>
      </c>
      <c r="L125" s="3">
        <f t="shared" ref="L125:O125" si="121">0.5*(F125+F$1091)</f>
        <v>6.3478545070016022E-3</v>
      </c>
      <c r="M125" s="3">
        <f t="shared" si="121"/>
        <v>5.9027816531716489E-3</v>
      </c>
      <c r="N125" s="3">
        <f t="shared" si="121"/>
        <v>6.7290195520105997E-3</v>
      </c>
      <c r="O125" s="3">
        <f t="shared" si="121"/>
        <v>6.4722428822938894E-3</v>
      </c>
    </row>
    <row r="126" spans="1:15" x14ac:dyDescent="0.15">
      <c r="A126" s="1">
        <v>6</v>
      </c>
      <c r="B126" s="1" t="s">
        <v>272</v>
      </c>
      <c r="C126" s="1">
        <v>8</v>
      </c>
      <c r="D126" s="1" t="s">
        <v>21</v>
      </c>
      <c r="E126" s="6">
        <f>IF(名目付加価値!E126&gt;0,名目付加価値!E126/SUMIF(名目付加価値!E119:E141,"&lt;&gt;0"),0)</f>
        <v>1.2281980231099511E-2</v>
      </c>
      <c r="F126" s="6">
        <f>IF(名目付加価値!F126&gt;0,名目付加価値!F126/SUMIF(名目付加価値!F119:F141,"&lt;&gt;0"),0)</f>
        <v>1.2667520231817941E-2</v>
      </c>
      <c r="G126" s="6">
        <f>IF(名目付加価値!G126&gt;0,名目付加価値!G126/SUMIF(名目付加価値!G119:G141,"&lt;&gt;0"),0)</f>
        <v>1.1497254754822734E-2</v>
      </c>
      <c r="H126" s="6">
        <f>IF(名目付加価値!H126&gt;0,名目付加価値!H126/SUMIF(名目付加価値!H119:H141,"&lt;&gt;0"),0)</f>
        <v>1.244694074528915E-2</v>
      </c>
      <c r="I126" s="6">
        <f>IF(名目付加価値!I126&gt;0,名目付加価値!I126/SUMIF(名目付加価値!I119:I141,"&lt;&gt;0"),0)</f>
        <v>8.8091142048918325E-3</v>
      </c>
      <c r="K126" s="3">
        <f>0.5*(E126+E$1092)</f>
        <v>1.3734567046070968E-2</v>
      </c>
      <c r="L126" s="3">
        <f t="shared" ref="L126:O126" si="122">0.5*(F126+F$1092)</f>
        <v>1.2832851724950453E-2</v>
      </c>
      <c r="M126" s="3">
        <f t="shared" si="122"/>
        <v>1.1891887496470939E-2</v>
      </c>
      <c r="N126" s="3">
        <f t="shared" si="122"/>
        <v>1.1129227019883938E-2</v>
      </c>
      <c r="O126" s="3">
        <f t="shared" si="122"/>
        <v>8.1024200868104537E-3</v>
      </c>
    </row>
    <row r="127" spans="1:15" x14ac:dyDescent="0.15">
      <c r="A127" s="1">
        <v>6</v>
      </c>
      <c r="B127" s="1" t="s">
        <v>74</v>
      </c>
      <c r="C127" s="1">
        <v>9</v>
      </c>
      <c r="D127" s="1" t="s">
        <v>22</v>
      </c>
      <c r="E127" s="6">
        <f>IF(名目付加価値!E127&gt;0,名目付加価値!E127/SUMIF(名目付加価値!E119:E141,"&lt;&gt;0"),0)</f>
        <v>1.5848807276750941E-2</v>
      </c>
      <c r="F127" s="6">
        <f>IF(名目付加価値!F127&gt;0,名目付加価値!F127/SUMIF(名目付加価値!F119:F141,"&lt;&gt;0"),0)</f>
        <v>1.9680881115371373E-2</v>
      </c>
      <c r="G127" s="6">
        <f>IF(名目付加価値!G127&gt;0,名目付加価値!G127/SUMIF(名目付加価値!G119:G141,"&lt;&gt;0"),0)</f>
        <v>1.0187486626939926E-2</v>
      </c>
      <c r="H127" s="6">
        <f>IF(名目付加価値!H127&gt;0,名目付加価値!H127/SUMIF(名目付加価値!H119:H141,"&lt;&gt;0"),0)</f>
        <v>5.9201389761138288E-3</v>
      </c>
      <c r="I127" s="6">
        <f>IF(名目付加価値!I127&gt;0,名目付加価値!I127/SUMIF(名目付加価値!I119:I141,"&lt;&gt;0"),0)</f>
        <v>9.842280589584378E-3</v>
      </c>
      <c r="K127" s="3">
        <f>0.5*(E127+E$1093)</f>
        <v>2.500410441959287E-2</v>
      </c>
      <c r="L127" s="3">
        <f t="shared" ref="L127:O127" si="123">0.5*(F127+F$1093)</f>
        <v>2.4714593512420412E-2</v>
      </c>
      <c r="M127" s="3">
        <f t="shared" si="123"/>
        <v>1.5302608178085306E-2</v>
      </c>
      <c r="N127" s="3">
        <f t="shared" si="123"/>
        <v>1.0233644705562506E-2</v>
      </c>
      <c r="O127" s="3">
        <f t="shared" si="123"/>
        <v>1.1360708742430611E-2</v>
      </c>
    </row>
    <row r="128" spans="1:15" x14ac:dyDescent="0.15">
      <c r="A128" s="1">
        <v>6</v>
      </c>
      <c r="B128" s="1" t="s">
        <v>74</v>
      </c>
      <c r="C128" s="1">
        <v>10</v>
      </c>
      <c r="D128" s="1" t="s">
        <v>23</v>
      </c>
      <c r="E128" s="6">
        <f>IF(名目付加価値!E128&gt;0,名目付加価値!E128/SUMIF(名目付加価値!E119:E141,"&lt;&gt;0"),0)</f>
        <v>5.7331482204898221E-3</v>
      </c>
      <c r="F128" s="6">
        <f>IF(名目付加価値!F128&gt;0,名目付加価値!F128/SUMIF(名目付加価値!F119:F141,"&lt;&gt;0"),0)</f>
        <v>6.605324339666558E-3</v>
      </c>
      <c r="G128" s="6">
        <f>IF(名目付加価値!G128&gt;0,名目付加価値!G128/SUMIF(名目付加価値!G119:G141,"&lt;&gt;0"),0)</f>
        <v>1.2273648918582023E-2</v>
      </c>
      <c r="H128" s="6">
        <f>IF(名目付加価値!H128&gt;0,名目付加価値!H128/SUMIF(名目付加価値!H119:H141,"&lt;&gt;0"),0)</f>
        <v>9.7668480025706883E-3</v>
      </c>
      <c r="I128" s="6">
        <f>IF(名目付加価値!I128&gt;0,名目付加価値!I128/SUMIF(名目付加価値!I119:I141,"&lt;&gt;0"),0)</f>
        <v>9.2438044550280912E-3</v>
      </c>
      <c r="K128" s="3">
        <f>0.5*(E128+E$1094)</f>
        <v>9.9429774023047958E-3</v>
      </c>
      <c r="L128" s="3">
        <f t="shared" ref="L128:O128" si="124">0.5*(F128+F$1094)</f>
        <v>9.4066131743809622E-3</v>
      </c>
      <c r="M128" s="3">
        <f t="shared" si="124"/>
        <v>1.413510354166134E-2</v>
      </c>
      <c r="N128" s="3">
        <f t="shared" si="124"/>
        <v>1.1430273876494037E-2</v>
      </c>
      <c r="O128" s="3">
        <f t="shared" si="124"/>
        <v>9.8430846368866079E-3</v>
      </c>
    </row>
    <row r="129" spans="1:15" x14ac:dyDescent="0.15">
      <c r="A129" s="1">
        <v>6</v>
      </c>
      <c r="B129" s="1" t="s">
        <v>74</v>
      </c>
      <c r="C129" s="1">
        <v>11</v>
      </c>
      <c r="D129" s="1" t="s">
        <v>24</v>
      </c>
      <c r="E129" s="6">
        <f>IF(名目付加価値!E129&gt;0,名目付加価値!E129/SUMIF(名目付加価値!E119:E141,"&lt;&gt;0"),0)</f>
        <v>1.7006583819659467E-2</v>
      </c>
      <c r="F129" s="6">
        <f>IF(名目付加価値!F129&gt;0,名目付加価値!F129/SUMIF(名目付加価値!F119:F141,"&lt;&gt;0"),0)</f>
        <v>1.3775995122092162E-2</v>
      </c>
      <c r="G129" s="6">
        <f>IF(名目付加価値!G129&gt;0,名目付加価値!G129/SUMIF(名目付加価値!G119:G141,"&lt;&gt;0"),0)</f>
        <v>2.3959634492944894E-2</v>
      </c>
      <c r="H129" s="6">
        <f>IF(名目付加価値!H129&gt;0,名目付加価値!H129/SUMIF(名目付加価値!H119:H141,"&lt;&gt;0"),0)</f>
        <v>2.7444636860888594E-2</v>
      </c>
      <c r="I129" s="6">
        <f>IF(名目付加価値!I129&gt;0,名目付加価値!I129/SUMIF(名目付加価値!I119:I141,"&lt;&gt;0"),0)</f>
        <v>2.7652194791073236E-2</v>
      </c>
      <c r="K129" s="3">
        <f>0.5*(E129+E$1095)</f>
        <v>2.1037283007256755E-2</v>
      </c>
      <c r="L129" s="3">
        <f t="shared" ref="L129:O129" si="125">0.5*(F129+F$1095)</f>
        <v>1.7592991345671185E-2</v>
      </c>
      <c r="M129" s="3">
        <f t="shared" si="125"/>
        <v>2.5998394651692243E-2</v>
      </c>
      <c r="N129" s="3">
        <f t="shared" si="125"/>
        <v>2.5872469936408033E-2</v>
      </c>
      <c r="O129" s="3">
        <f t="shared" si="125"/>
        <v>2.6969628653577098E-2</v>
      </c>
    </row>
    <row r="130" spans="1:15" x14ac:dyDescent="0.15">
      <c r="A130" s="1">
        <v>6</v>
      </c>
      <c r="B130" s="1" t="s">
        <v>74</v>
      </c>
      <c r="C130" s="1">
        <v>12</v>
      </c>
      <c r="D130" s="1" t="s">
        <v>25</v>
      </c>
      <c r="E130" s="6">
        <f>IF(名目付加価値!E130&gt;0,名目付加価値!E130/SUMIF(名目付加価値!E119:E141,"&lt;&gt;0"),0)</f>
        <v>2.0953764784352645E-2</v>
      </c>
      <c r="F130" s="6">
        <f>IF(名目付加価値!F130&gt;0,名目付加価値!F130/SUMIF(名目付加価値!F119:F141,"&lt;&gt;0"),0)</f>
        <v>3.4508006290249901E-2</v>
      </c>
      <c r="G130" s="6">
        <f>IF(名目付加価値!G130&gt;0,名目付加価値!G130/SUMIF(名目付加価値!G119:G141,"&lt;&gt;0"),0)</f>
        <v>8.4910612862676593E-2</v>
      </c>
      <c r="H130" s="6">
        <f>IF(名目付加価値!H130&gt;0,名目付加価値!H130/SUMIF(名目付加価値!H119:H141,"&lt;&gt;0"),0)</f>
        <v>9.2419586805296411E-2</v>
      </c>
      <c r="I130" s="6">
        <f>IF(名目付加価値!I130&gt;0,名目付加価値!I130/SUMIF(名目付加価値!I119:I141,"&lt;&gt;0"),0)</f>
        <v>7.3396250950810843E-2</v>
      </c>
      <c r="K130" s="3">
        <f>0.5*(E130+E$1096)</f>
        <v>2.3334825835597497E-2</v>
      </c>
      <c r="L130" s="3">
        <f t="shared" ref="L130:O130" si="126">0.5*(F130+F$1096)</f>
        <v>3.0194651692942484E-2</v>
      </c>
      <c r="M130" s="3">
        <f t="shared" si="126"/>
        <v>6.613242952746741E-2</v>
      </c>
      <c r="N130" s="3">
        <f t="shared" si="126"/>
        <v>7.0829481740441902E-2</v>
      </c>
      <c r="O130" s="3">
        <f t="shared" si="126"/>
        <v>5.7494437905323111E-2</v>
      </c>
    </row>
    <row r="131" spans="1:15" x14ac:dyDescent="0.15">
      <c r="A131" s="1">
        <v>6</v>
      </c>
      <c r="B131" s="1" t="s">
        <v>74</v>
      </c>
      <c r="C131" s="1">
        <v>13</v>
      </c>
      <c r="D131" s="1" t="s">
        <v>26</v>
      </c>
      <c r="E131" s="6">
        <f>IF(名目付加価値!E131&gt;0,名目付加価値!E131/SUMIF(名目付加価値!E119:E141,"&lt;&gt;0"),0)</f>
        <v>2.1828189962641155E-3</v>
      </c>
      <c r="F131" s="6">
        <f>IF(名目付加価値!F131&gt;0,名目付加価値!F131/SUMIF(名目付加価値!F119:F141,"&lt;&gt;0"),0)</f>
        <v>6.8498392298901225E-3</v>
      </c>
      <c r="G131" s="6">
        <f>IF(名目付加価値!G131&gt;0,名目付加価値!G131/SUMIF(名目付加価値!G119:G141,"&lt;&gt;0"),0)</f>
        <v>9.2859850245682867E-3</v>
      </c>
      <c r="H131" s="6">
        <f>IF(名目付加価値!H131&gt;0,名目付加価値!H131/SUMIF(名目付加価値!H119:H141,"&lt;&gt;0"),0)</f>
        <v>1.0867607807452176E-2</v>
      </c>
      <c r="I131" s="6">
        <f>IF(名目付加価値!I131&gt;0,名目付加価値!I131/SUMIF(名目付加価値!I119:I141,"&lt;&gt;0"),0)</f>
        <v>1.8142655281210038E-2</v>
      </c>
      <c r="K131" s="3">
        <f>0.5*(E131+E$1097)</f>
        <v>1.1980701245372597E-2</v>
      </c>
      <c r="L131" s="3">
        <f t="shared" ref="L131:O131" si="127">0.5*(F131+F$1097)</f>
        <v>1.4090639850132432E-2</v>
      </c>
      <c r="M131" s="3">
        <f t="shared" si="127"/>
        <v>1.420451913829452E-2</v>
      </c>
      <c r="N131" s="3">
        <f t="shared" si="127"/>
        <v>1.4615569712268118E-2</v>
      </c>
      <c r="O131" s="3">
        <f t="shared" si="127"/>
        <v>2.233808458286602E-2</v>
      </c>
    </row>
    <row r="132" spans="1:15" x14ac:dyDescent="0.15">
      <c r="A132" s="1">
        <v>6</v>
      </c>
      <c r="B132" s="1" t="s">
        <v>74</v>
      </c>
      <c r="C132" s="1">
        <v>14</v>
      </c>
      <c r="D132" s="1" t="s">
        <v>27</v>
      </c>
      <c r="E132" s="6">
        <f>IF(名目付加価値!E132&gt;0,名目付加価値!E132/SUMIF(名目付加価値!E119:E141,"&lt;&gt;0"),0)</f>
        <v>1.0819410664330944E-3</v>
      </c>
      <c r="F132" s="6">
        <f>IF(名目付加価値!F132&gt;0,名目付加価値!F132/SUMIF(名目付加価値!F119:F141,"&lt;&gt;0"),0)</f>
        <v>3.2573256656638571E-3</v>
      </c>
      <c r="G132" s="6">
        <f>IF(名目付加価値!G132&gt;0,名目付加価値!G132/SUMIF(名目付加価値!G119:G141,"&lt;&gt;0"),0)</f>
        <v>6.4730034499638055E-3</v>
      </c>
      <c r="H132" s="6">
        <f>IF(名目付加価値!H132&gt;0,名目付加価値!H132/SUMIF(名目付加価値!H119:H141,"&lt;&gt;0"),0)</f>
        <v>4.8967458498266952E-3</v>
      </c>
      <c r="I132" s="6">
        <f>IF(名目付加価値!I132&gt;0,名目付加価値!I132/SUMIF(名目付加価値!I119:I141,"&lt;&gt;0"),0)</f>
        <v>5.1410545778490533E-3</v>
      </c>
      <c r="K132" s="3">
        <f>0.5*(E132+E$1098)</f>
        <v>2.4081560594186543E-3</v>
      </c>
      <c r="L132" s="3">
        <f t="shared" ref="L132:O132" si="128">0.5*(F132+F$1098)</f>
        <v>3.9080025240443425E-3</v>
      </c>
      <c r="M132" s="3">
        <f t="shared" si="128"/>
        <v>5.4409282422041173E-3</v>
      </c>
      <c r="N132" s="3">
        <f t="shared" si="128"/>
        <v>4.4797217301185037E-3</v>
      </c>
      <c r="O132" s="3">
        <f t="shared" si="128"/>
        <v>4.7450157047222059E-3</v>
      </c>
    </row>
    <row r="133" spans="1:15" x14ac:dyDescent="0.15">
      <c r="A133" s="1">
        <v>6</v>
      </c>
      <c r="B133" s="1" t="s">
        <v>74</v>
      </c>
      <c r="C133" s="1">
        <v>15</v>
      </c>
      <c r="D133" s="1" t="s">
        <v>28</v>
      </c>
      <c r="E133" s="6">
        <f>IF(名目付加価値!E133&gt;0,名目付加価値!E133/SUMIF(名目付加価値!E119:E141,"&lt;&gt;0"),0)</f>
        <v>2.8013075809460015E-2</v>
      </c>
      <c r="F133" s="6">
        <f>IF(名目付加価値!F133&gt;0,名目付加価値!F133/SUMIF(名目付加価値!F119:F141,"&lt;&gt;0"),0)</f>
        <v>3.3312492863784987E-2</v>
      </c>
      <c r="G133" s="6">
        <f>IF(名目付加価値!G133&gt;0,名目付加価値!G133/SUMIF(名目付加価値!G119:G141,"&lt;&gt;0"),0)</f>
        <v>3.2376868834849519E-2</v>
      </c>
      <c r="H133" s="6">
        <f>IF(名目付加価値!H133&gt;0,名目付加価値!H133/SUMIF(名目付加価値!H119:H141,"&lt;&gt;0"),0)</f>
        <v>2.9732814576563082E-2</v>
      </c>
      <c r="I133" s="6">
        <f>IF(名目付加価値!I133&gt;0,名目付加価値!I133/SUMIF(名目付加価値!I119:I141,"&lt;&gt;0"),0)</f>
        <v>2.4643370960791101E-2</v>
      </c>
      <c r="K133" s="3">
        <f>0.5*(E133+E$1099)</f>
        <v>3.2154405958041393E-2</v>
      </c>
      <c r="L133" s="3">
        <f t="shared" ref="L133:O133" si="129">0.5*(F133+F$1099)</f>
        <v>3.3860822059238724E-2</v>
      </c>
      <c r="M133" s="3">
        <f t="shared" si="129"/>
        <v>3.3605670975194971E-2</v>
      </c>
      <c r="N133" s="3">
        <f t="shared" si="129"/>
        <v>2.911291355438702E-2</v>
      </c>
      <c r="O133" s="3">
        <f t="shared" si="129"/>
        <v>2.4240663295750378E-2</v>
      </c>
    </row>
    <row r="134" spans="1:15" x14ac:dyDescent="0.15">
      <c r="A134" s="1">
        <v>6</v>
      </c>
      <c r="B134" s="1" t="s">
        <v>73</v>
      </c>
      <c r="C134" s="1">
        <v>16</v>
      </c>
      <c r="D134" s="1" t="s">
        <v>11</v>
      </c>
      <c r="E134" s="6">
        <f>IF(名目付加価値!E134&gt;0,名目付加価値!E134/SUMIF(名目付加価値!E119:E141,"&lt;&gt;0"),0)</f>
        <v>0.11747575896673881</v>
      </c>
      <c r="F134" s="6">
        <f>IF(名目付加価値!F134&gt;0,名目付加価値!F134/SUMIF(名目付加価値!F119:F141,"&lt;&gt;0"),0)</f>
        <v>0.14016064078399545</v>
      </c>
      <c r="G134" s="6">
        <f>IF(名目付加価値!G134&gt;0,名目付加価値!G134/SUMIF(名目付加価値!G119:G141,"&lt;&gt;0"),0)</f>
        <v>0.13629883807802995</v>
      </c>
      <c r="H134" s="6">
        <f>IF(名目付加価値!H134&gt;0,名目付加価値!H134/SUMIF(名目付加価値!H119:H141,"&lt;&gt;0"),0)</f>
        <v>0.11442343003994443</v>
      </c>
      <c r="I134" s="6">
        <f>IF(名目付加価値!I134&gt;0,名目付加価値!I134/SUMIF(名目付加価値!I119:I141,"&lt;&gt;0"),0)</f>
        <v>6.6940021649622941E-2</v>
      </c>
      <c r="K134" s="3">
        <f>0.5*(E134+E$1100)</f>
        <v>0.1059792223077933</v>
      </c>
      <c r="L134" s="3">
        <f t="shared" ref="L134:O134" si="130">0.5*(F134+F$1100)</f>
        <v>0.12600798571163735</v>
      </c>
      <c r="M134" s="3">
        <f t="shared" si="130"/>
        <v>0.12678752024504578</v>
      </c>
      <c r="N134" s="3">
        <f t="shared" si="130"/>
        <v>0.10396032806454013</v>
      </c>
      <c r="O134" s="3">
        <f t="shared" si="130"/>
        <v>6.9221925128479245E-2</v>
      </c>
    </row>
    <row r="135" spans="1:15" x14ac:dyDescent="0.15">
      <c r="A135" s="1">
        <v>6</v>
      </c>
      <c r="B135" s="1" t="s">
        <v>73</v>
      </c>
      <c r="C135" s="1">
        <v>17</v>
      </c>
      <c r="D135" s="1" t="s">
        <v>12</v>
      </c>
      <c r="E135" s="6">
        <f>IF(名目付加価値!E135&gt;0,名目付加価値!E135/SUMIF(名目付加価値!E119:E141,"&lt;&gt;0"),0)</f>
        <v>1.5621176273211494E-2</v>
      </c>
      <c r="F135" s="6">
        <f>IF(名目付加価値!F135&gt;0,名目付加価値!F135/SUMIF(名目付加価値!F119:F141,"&lt;&gt;0"),0)</f>
        <v>2.085287520792024E-2</v>
      </c>
      <c r="G135" s="6">
        <f>IF(名目付加価値!G135&gt;0,名目付加価値!G135/SUMIF(名目付加価値!G119:G141,"&lt;&gt;0"),0)</f>
        <v>2.2879721410085634E-2</v>
      </c>
      <c r="H135" s="6">
        <f>IF(名目付加価値!H135&gt;0,名目付加価値!H135/SUMIF(名目付加価値!H119:H141,"&lt;&gt;0"),0)</f>
        <v>2.581488273275467E-2</v>
      </c>
      <c r="I135" s="6">
        <f>IF(名目付加価値!I135&gt;0,名目付加価値!I135/SUMIF(名目付加価値!I119:I141,"&lt;&gt;0"),0)</f>
        <v>2.3470719293297228E-2</v>
      </c>
      <c r="K135" s="3">
        <f>0.5*(E135+E$1101)</f>
        <v>2.0375467451918212E-2</v>
      </c>
      <c r="L135" s="3">
        <f t="shared" ref="L135:O135" si="131">0.5*(F135+F$1101)</f>
        <v>2.4933098473091414E-2</v>
      </c>
      <c r="M135" s="3">
        <f t="shared" si="131"/>
        <v>2.7513485583938478E-2</v>
      </c>
      <c r="N135" s="3">
        <f t="shared" si="131"/>
        <v>3.0598186669565021E-2</v>
      </c>
      <c r="O135" s="3">
        <f t="shared" si="131"/>
        <v>2.7241522559750184E-2</v>
      </c>
    </row>
    <row r="136" spans="1:15" x14ac:dyDescent="0.15">
      <c r="A136" s="1">
        <v>6</v>
      </c>
      <c r="B136" s="1" t="s">
        <v>73</v>
      </c>
      <c r="C136" s="1">
        <v>18</v>
      </c>
      <c r="D136" s="1" t="s">
        <v>13</v>
      </c>
      <c r="E136" s="6">
        <f>IF(名目付加価値!E136&gt;0,名目付加価値!E136/SUMIF(名目付加価値!E119:E141,"&lt;&gt;0"),0)</f>
        <v>0.12539972580618217</v>
      </c>
      <c r="F136" s="6">
        <f>IF(名目付加価値!F136&gt;0,名目付加価値!F136/SUMIF(名目付加価値!F119:F141,"&lt;&gt;0"),0)</f>
        <v>0.12272223598579166</v>
      </c>
      <c r="G136" s="6">
        <f>IF(名目付加価値!G136&gt;0,名目付加価値!G136/SUMIF(名目付加価値!G119:G141,"&lt;&gt;0"),0)</f>
        <v>0.10433621819760715</v>
      </c>
      <c r="H136" s="6">
        <f>IF(名目付加価値!H136&gt;0,名目付加価値!H136/SUMIF(名目付加価値!H119:H141,"&lt;&gt;0"),0)</f>
        <v>9.3311614346164237E-2</v>
      </c>
      <c r="I136" s="6">
        <f>IF(名目付加価値!I136&gt;0,名目付加価値!I136/SUMIF(名目付加価値!I119:I141,"&lt;&gt;0"),0)</f>
        <v>9.1989758716836387E-2</v>
      </c>
      <c r="K136" s="3">
        <f>0.5*(E136+E$1102)</f>
        <v>0.119932996357001</v>
      </c>
      <c r="L136" s="3">
        <f t="shared" ref="L136:O136" si="132">0.5*(F136+F$1102)</f>
        <v>0.12358115371145059</v>
      </c>
      <c r="M136" s="3">
        <f t="shared" si="132"/>
        <v>0.10929329691547593</v>
      </c>
      <c r="N136" s="3">
        <f t="shared" si="132"/>
        <v>0.10591829728772841</v>
      </c>
      <c r="O136" s="3">
        <f t="shared" si="132"/>
        <v>9.9891075426079612E-2</v>
      </c>
    </row>
    <row r="137" spans="1:15" x14ac:dyDescent="0.15">
      <c r="A137" s="1">
        <v>6</v>
      </c>
      <c r="B137" s="1" t="s">
        <v>273</v>
      </c>
      <c r="C137" s="1">
        <v>19</v>
      </c>
      <c r="D137" s="1" t="s">
        <v>14</v>
      </c>
      <c r="E137" s="6">
        <f>IF(名目付加価値!E137&gt;0,名目付加価値!E137/SUMIF(名目付加価値!E119:E141,"&lt;&gt;0"),0)</f>
        <v>5.1604570706670398E-2</v>
      </c>
      <c r="F137" s="6">
        <f>IF(名目付加価値!F137&gt;0,名目付加価値!F137/SUMIF(名目付加価値!F119:F141,"&lt;&gt;0"),0)</f>
        <v>4.6965509896028497E-2</v>
      </c>
      <c r="G137" s="6">
        <f>IF(名目付加価値!G137&gt;0,名目付加価値!G137/SUMIF(名目付加価値!G119:G141,"&lt;&gt;0"),0)</f>
        <v>4.7584947761701725E-2</v>
      </c>
      <c r="H137" s="6">
        <f>IF(名目付加価値!H137&gt;0,名目付加価値!H137/SUMIF(名目付加価値!H119:H141,"&lt;&gt;0"),0)</f>
        <v>4.5400265604096192E-2</v>
      </c>
      <c r="I137" s="6">
        <f>IF(名目付加価値!I137&gt;0,名目付加価値!I137/SUMIF(名目付加価値!I119:I141,"&lt;&gt;0"),0)</f>
        <v>4.3870608998641002E-2</v>
      </c>
      <c r="K137" s="3">
        <f>0.5*(E137+E$1103)</f>
        <v>4.6013351980666854E-2</v>
      </c>
      <c r="L137" s="3">
        <f t="shared" ref="L137:O137" si="133">0.5*(F137+F$1103)</f>
        <v>4.7838649064641803E-2</v>
      </c>
      <c r="M137" s="3">
        <f t="shared" si="133"/>
        <v>5.0563528785985745E-2</v>
      </c>
      <c r="N137" s="3">
        <f t="shared" si="133"/>
        <v>4.6486878430289563E-2</v>
      </c>
      <c r="O137" s="3">
        <f t="shared" si="133"/>
        <v>4.4325609111967354E-2</v>
      </c>
    </row>
    <row r="138" spans="1:15" x14ac:dyDescent="0.15">
      <c r="A138" s="1">
        <v>6</v>
      </c>
      <c r="B138" s="1" t="s">
        <v>73</v>
      </c>
      <c r="C138" s="1">
        <v>20</v>
      </c>
      <c r="D138" s="1" t="s">
        <v>15</v>
      </c>
      <c r="E138" s="6">
        <f>IF(名目付加価値!E138&gt;0,名目付加価値!E138/SUMIF(名目付加価値!E119:E141,"&lt;&gt;0"),0)</f>
        <v>1.5469363481336403E-2</v>
      </c>
      <c r="F138" s="6">
        <f>IF(名目付加価値!F138&gt;0,名目付加価値!F138/SUMIF(名目付加価値!F119:F141,"&lt;&gt;0"),0)</f>
        <v>1.9684824233600271E-2</v>
      </c>
      <c r="G138" s="6">
        <f>IF(名目付加価値!G138&gt;0,名目付加価値!G138/SUMIF(名目付加価値!G119:G141,"&lt;&gt;0"),0)</f>
        <v>1.6525166012374415E-2</v>
      </c>
      <c r="H138" s="6">
        <f>IF(名目付加価値!H138&gt;0,名目付加価値!H138/SUMIF(名目付加価値!H119:H141,"&lt;&gt;0"),0)</f>
        <v>1.3006138871532952E-2</v>
      </c>
      <c r="I138" s="6">
        <f>IF(名目付加価値!I138&gt;0,名目付加価値!I138/SUMIF(名目付加価値!I119:I141,"&lt;&gt;0"),0)</f>
        <v>1.535611852571897E-2</v>
      </c>
      <c r="K138" s="3">
        <f>0.5*(E138+E$1104)</f>
        <v>1.7136861301314272E-2</v>
      </c>
      <c r="L138" s="3">
        <f t="shared" ref="L138:O138" si="134">0.5*(F138+F$1104)</f>
        <v>2.0652205926507173E-2</v>
      </c>
      <c r="M138" s="3">
        <f t="shared" si="134"/>
        <v>1.8168319389711397E-2</v>
      </c>
      <c r="N138" s="3">
        <f t="shared" si="134"/>
        <v>1.3801520767167728E-2</v>
      </c>
      <c r="O138" s="3">
        <f t="shared" si="134"/>
        <v>1.590974714467424E-2</v>
      </c>
    </row>
    <row r="139" spans="1:15" x14ac:dyDescent="0.15">
      <c r="A139" s="1">
        <v>6</v>
      </c>
      <c r="B139" s="1" t="s">
        <v>73</v>
      </c>
      <c r="C139" s="1">
        <v>21</v>
      </c>
      <c r="D139" s="1" t="s">
        <v>16</v>
      </c>
      <c r="E139" s="6">
        <f>IF(名目付加価値!E139&gt;0,名目付加価値!E139/SUMIF(名目付加価値!E119:E141,"&lt;&gt;0"),0)</f>
        <v>6.2778922363609796E-2</v>
      </c>
      <c r="F139" s="6">
        <f>IF(名目付加価値!F139&gt;0,名目付加価値!F139/SUMIF(名目付加価値!F119:F141,"&lt;&gt;0"),0)</f>
        <v>5.1130650654436262E-2</v>
      </c>
      <c r="G139" s="6">
        <f>IF(名目付加価値!G139&gt;0,名目付加価値!G139/SUMIF(名目付加価値!G119:G141,"&lt;&gt;0"),0)</f>
        <v>5.1386412706899191E-2</v>
      </c>
      <c r="H139" s="6">
        <f>IF(名目付加価値!H139&gt;0,名目付加価値!H139/SUMIF(名目付加価値!H119:H141,"&lt;&gt;0"),0)</f>
        <v>5.3768631465380273E-2</v>
      </c>
      <c r="I139" s="6">
        <f>IF(名目付加価値!I139&gt;0,名目付加価値!I139/SUMIF(名目付加価値!I119:I141,"&lt;&gt;0"),0)</f>
        <v>5.3888673030179648E-2</v>
      </c>
      <c r="K139" s="3">
        <f>0.5*(E139+E$1105)</f>
        <v>6.781854972408688E-2</v>
      </c>
      <c r="L139" s="3">
        <f t="shared" ref="L139:O139" si="135">0.5*(F139+F$1105)</f>
        <v>5.6615473214665646E-2</v>
      </c>
      <c r="M139" s="3">
        <f t="shared" si="135"/>
        <v>5.7508956623889829E-2</v>
      </c>
      <c r="N139" s="3">
        <f t="shared" si="135"/>
        <v>6.0683338350926923E-2</v>
      </c>
      <c r="O139" s="3">
        <f t="shared" si="135"/>
        <v>6.1823950051688663E-2</v>
      </c>
    </row>
    <row r="140" spans="1:15" x14ac:dyDescent="0.15">
      <c r="A140" s="1">
        <v>6</v>
      </c>
      <c r="B140" s="1" t="s">
        <v>71</v>
      </c>
      <c r="C140" s="1">
        <v>22</v>
      </c>
      <c r="D140" s="1" t="s">
        <v>8</v>
      </c>
      <c r="E140" s="6">
        <f>IF(名目付加価値!E140&gt;0,名目付加価値!E140/SUMIF(名目付加価値!E119:E141,"&lt;&gt;0"),0)</f>
        <v>0.11973230052148336</v>
      </c>
      <c r="F140" s="6">
        <f>IF(名目付加価値!F140&gt;0,名目付加価値!F140/SUMIF(名目付加価値!F119:F141,"&lt;&gt;0"),0)</f>
        <v>0.16317728835072381</v>
      </c>
      <c r="G140" s="6">
        <f>IF(名目付加価値!G140&gt;0,名目付加価値!G140/SUMIF(名目付加価値!G119:G141,"&lt;&gt;0"),0)</f>
        <v>0.16530571294877883</v>
      </c>
      <c r="H140" s="6">
        <f>IF(名目付加価値!H140&gt;0,名目付加価値!H140/SUMIF(名目付加価値!H119:H141,"&lt;&gt;0"),0)</f>
        <v>0.20623010072003253</v>
      </c>
      <c r="I140" s="6">
        <f>IF(名目付加価値!I140&gt;0,名目付加価値!I140/SUMIF(名目付加価値!I119:I141,"&lt;&gt;0"),0)</f>
        <v>0.2709924795516625</v>
      </c>
      <c r="K140" s="3">
        <f>0.5*(E140+E$1106)</f>
        <v>0.11613140663064041</v>
      </c>
      <c r="L140" s="3">
        <f t="shared" ref="L140:O140" si="136">0.5*(F140+F$1106)</f>
        <v>0.16250900151623746</v>
      </c>
      <c r="M140" s="3">
        <f t="shared" si="136"/>
        <v>0.16841966841411368</v>
      </c>
      <c r="N140" s="3">
        <f t="shared" si="136"/>
        <v>0.21246754642209487</v>
      </c>
      <c r="O140" s="3">
        <f t="shared" si="136"/>
        <v>0.26795842064923991</v>
      </c>
    </row>
    <row r="141" spans="1:15" x14ac:dyDescent="0.15">
      <c r="A141" s="1">
        <v>6</v>
      </c>
      <c r="B141" s="1" t="s">
        <v>71</v>
      </c>
      <c r="C141" s="1">
        <v>23</v>
      </c>
      <c r="D141" s="1" t="s">
        <v>29</v>
      </c>
      <c r="E141" s="6">
        <f>IF(名目付加価値!E141&gt;0,名目付加価値!E141/SUMIF(名目付加価値!E119:E141,"&lt;&gt;0"),0)</f>
        <v>0.10490314417245822</v>
      </c>
      <c r="F141" s="6">
        <f>IF(名目付加価値!F141&gt;0,名目付加価値!F141/SUMIF(名目付加価値!F119:F141,"&lt;&gt;0"),0)</f>
        <v>0.12897826624869765</v>
      </c>
      <c r="G141" s="6">
        <f>IF(名目付加価値!G141&gt;0,名目付加価値!G141/SUMIF(名目付加価値!G119:G141,"&lt;&gt;0"),0)</f>
        <v>0.11854046538337962</v>
      </c>
      <c r="H141" s="6">
        <f>IF(名目付加価値!H141&gt;0,名目付加価値!H141/SUMIF(名目付加価値!H119:H141,"&lt;&gt;0"),0)</f>
        <v>0.13935102811535705</v>
      </c>
      <c r="I141" s="6">
        <f>IF(名目付加価値!I141&gt;0,名目付加価値!I141/SUMIF(名目付加価値!I119:I141,"&lt;&gt;0"),0)</f>
        <v>0.1601233445447067</v>
      </c>
      <c r="K141" s="3">
        <f>0.5*(E141+E$1107)</f>
        <v>9.2936106352064007E-2</v>
      </c>
      <c r="L141" s="3">
        <f t="shared" ref="L141:O141" si="137">0.5*(F141+F$1107)</f>
        <v>0.11920384430714334</v>
      </c>
      <c r="M141" s="3">
        <f t="shared" si="137"/>
        <v>0.11103704311002302</v>
      </c>
      <c r="N141" s="3">
        <f t="shared" si="137"/>
        <v>0.13087452008960465</v>
      </c>
      <c r="O141" s="3">
        <f t="shared" si="137"/>
        <v>0.14727347862191542</v>
      </c>
    </row>
    <row r="142" spans="1:15" x14ac:dyDescent="0.15">
      <c r="A142" s="1">
        <v>7</v>
      </c>
      <c r="B142" s="1" t="s">
        <v>78</v>
      </c>
      <c r="C142" s="1">
        <v>1</v>
      </c>
      <c r="D142" s="1" t="s">
        <v>9</v>
      </c>
      <c r="E142" s="6">
        <f>IF(名目付加価値!E142&gt;0,名目付加価値!E142/SUMIF(名目付加価値!E142:E164,"&lt;&gt;0"),0)</f>
        <v>0.16194761319037237</v>
      </c>
      <c r="F142" s="6">
        <f>IF(名目付加価値!F142&gt;0,名目付加価値!F142/SUMIF(名目付加価値!F142:F164,"&lt;&gt;0"),0)</f>
        <v>7.843492837560756E-2</v>
      </c>
      <c r="G142" s="6">
        <f>IF(名目付加価値!G142&gt;0,名目付加価値!G142/SUMIF(名目付加価値!G142:G164,"&lt;&gt;0"),0)</f>
        <v>4.6652550174098348E-2</v>
      </c>
      <c r="H142" s="6">
        <f>IF(名目付加価値!H142&gt;0,名目付加価値!H142/SUMIF(名目付加価値!H142:H164,"&lt;&gt;0"),0)</f>
        <v>2.7786282363538094E-2</v>
      </c>
      <c r="I142" s="6">
        <f>IF(名目付加価値!I142&gt;0,名目付加価値!I142/SUMIF(名目付加価値!I142:I164,"&lt;&gt;0"),0)</f>
        <v>2.6694772818620895E-2</v>
      </c>
      <c r="K142" s="3">
        <f>0.5*(E142+E$1085)</f>
        <v>0.13303404763960774</v>
      </c>
      <c r="L142" s="3">
        <f t="shared" ref="L142:O142" si="138">0.5*(F142+F$1085)</f>
        <v>6.9171953627210375E-2</v>
      </c>
      <c r="M142" s="3">
        <f t="shared" si="138"/>
        <v>4.4585951620803754E-2</v>
      </c>
      <c r="N142" s="3">
        <f t="shared" si="138"/>
        <v>2.8528663284180137E-2</v>
      </c>
      <c r="O142" s="3">
        <f t="shared" si="138"/>
        <v>2.5361902378809899E-2</v>
      </c>
    </row>
    <row r="143" spans="1:15" x14ac:dyDescent="0.15">
      <c r="A143" s="1">
        <v>7</v>
      </c>
      <c r="B143" s="1" t="s">
        <v>78</v>
      </c>
      <c r="C143" s="1">
        <v>2</v>
      </c>
      <c r="D143" s="1" t="s">
        <v>10</v>
      </c>
      <c r="E143" s="6">
        <f>IF(名目付加価値!E143&gt;0,名目付加価値!E143/SUMIF(名目付加価値!E142:E164,"&lt;&gt;0"),0)</f>
        <v>1.0405239792633442E-2</v>
      </c>
      <c r="F143" s="6">
        <f>IF(名目付加価値!F143&gt;0,名目付加価値!F143/SUMIF(名目付加価値!F142:F164,"&lt;&gt;0"),0)</f>
        <v>5.1450455875888725E-3</v>
      </c>
      <c r="G143" s="6">
        <f>IF(名目付加価値!G143&gt;0,名目付加価値!G143/SUMIF(名目付加価値!G142:G164,"&lt;&gt;0"),0)</f>
        <v>3.474671162020404E-3</v>
      </c>
      <c r="H143" s="6">
        <f>IF(名目付加価値!H143&gt;0,名目付加価値!H143/SUMIF(名目付加価値!H142:H164,"&lt;&gt;0"),0)</f>
        <v>1.2776185188445924E-3</v>
      </c>
      <c r="I143" s="6">
        <f>IF(名目付加価値!I143&gt;0,名目付加価値!I143/SUMIF(名目付加価値!I142:I164,"&lt;&gt;0"),0)</f>
        <v>3.496879835859797E-4</v>
      </c>
      <c r="K143" s="3">
        <f>0.5*(E143+E$1086)</f>
        <v>1.1556069163320897E-2</v>
      </c>
      <c r="L143" s="3">
        <f t="shared" ref="L143:O143" si="139">0.5*(F143+F$1086)</f>
        <v>6.1205225134257132E-3</v>
      </c>
      <c r="M143" s="3">
        <f t="shared" si="139"/>
        <v>3.5883421949226618E-3</v>
      </c>
      <c r="N143" s="3">
        <f t="shared" si="139"/>
        <v>1.589523251192021E-3</v>
      </c>
      <c r="O143" s="3">
        <f t="shared" si="139"/>
        <v>6.0720233848682303E-4</v>
      </c>
    </row>
    <row r="144" spans="1:15" x14ac:dyDescent="0.15">
      <c r="A144" s="1">
        <v>7</v>
      </c>
      <c r="B144" s="1" t="s">
        <v>80</v>
      </c>
      <c r="C144" s="1">
        <v>3</v>
      </c>
      <c r="D144" s="1" t="s">
        <v>17</v>
      </c>
      <c r="E144" s="6">
        <f>IF(名目付加価値!E144&gt;0,名目付加価値!E144/SUMIF(名目付加価値!E142:E164,"&lt;&gt;0"),0)</f>
        <v>6.8880599097403433E-2</v>
      </c>
      <c r="F144" s="6">
        <f>IF(名目付加価値!F144&gt;0,名目付加価値!F144/SUMIF(名目付加価値!F142:F164,"&lt;&gt;0"),0)</f>
        <v>4.9457683176440122E-2</v>
      </c>
      <c r="G144" s="6">
        <f>IF(名目付加価値!G144&gt;0,名目付加価値!G144/SUMIF(名目付加価値!G142:G164,"&lt;&gt;0"),0)</f>
        <v>3.8594747109293864E-2</v>
      </c>
      <c r="H144" s="6">
        <f>IF(名目付加価値!H144&gt;0,名目付加価値!H144/SUMIF(名目付加価値!H142:H164,"&lt;&gt;0"),0)</f>
        <v>7.089741304043741E-2</v>
      </c>
      <c r="I144" s="6">
        <f>IF(名目付加価値!I144&gt;0,名目付加価値!I144/SUMIF(名目付加価値!I142:I164,"&lt;&gt;0"),0)</f>
        <v>5.4241016432517226E-2</v>
      </c>
      <c r="K144" s="3">
        <f>0.5*(E144+E$1087)</f>
        <v>6.3448353998664941E-2</v>
      </c>
      <c r="L144" s="3">
        <f t="shared" ref="L144:O144" si="140">0.5*(F144+F$1087)</f>
        <v>4.6214384042377002E-2</v>
      </c>
      <c r="M144" s="3">
        <f t="shared" si="140"/>
        <v>3.9017315566632828E-2</v>
      </c>
      <c r="N144" s="3">
        <f t="shared" si="140"/>
        <v>5.6300302217431972E-2</v>
      </c>
      <c r="O144" s="3">
        <f t="shared" si="140"/>
        <v>4.6556623087581413E-2</v>
      </c>
    </row>
    <row r="145" spans="1:15" x14ac:dyDescent="0.15">
      <c r="A145" s="1">
        <v>7</v>
      </c>
      <c r="B145" s="1" t="s">
        <v>80</v>
      </c>
      <c r="C145" s="1">
        <v>4</v>
      </c>
      <c r="D145" s="1" t="s">
        <v>18</v>
      </c>
      <c r="E145" s="6">
        <f>IF(名目付加価値!E145&gt;0,名目付加価値!E145/SUMIF(名目付加価値!E142:E164,"&lt;&gt;0"),0)</f>
        <v>2.735969469543293E-2</v>
      </c>
      <c r="F145" s="6">
        <f>IF(名目付加価値!F145&gt;0,名目付加価値!F145/SUMIF(名目付加価値!F142:F164,"&lt;&gt;0"),0)</f>
        <v>1.6949967561749768E-2</v>
      </c>
      <c r="G145" s="6">
        <f>IF(名目付加価値!G145&gt;0,名目付加価値!G145/SUMIF(名目付加価値!G142:G164,"&lt;&gt;0"),0)</f>
        <v>1.6469368689800076E-2</v>
      </c>
      <c r="H145" s="6">
        <f>IF(名目付加価値!H145&gt;0,名目付加価値!H145/SUMIF(名目付加価値!H142:H164,"&lt;&gt;0"),0)</f>
        <v>6.2348427256942928E-3</v>
      </c>
      <c r="I145" s="6">
        <f>IF(名目付加価値!I145&gt;0,名目付加価値!I145/SUMIF(名目付加価値!I142:I164,"&lt;&gt;0"),0)</f>
        <v>2.9820358337791248E-3</v>
      </c>
      <c r="K145" s="3">
        <f>0.5*(E145+E$1088)</f>
        <v>3.2059966908465229E-2</v>
      </c>
      <c r="L145" s="3">
        <f t="shared" ref="L145:O145" si="141">0.5*(F145+F$1088)</f>
        <v>1.9099189210301484E-2</v>
      </c>
      <c r="M145" s="3">
        <f t="shared" si="141"/>
        <v>1.6804601818461159E-2</v>
      </c>
      <c r="N145" s="3">
        <f t="shared" si="141"/>
        <v>7.2502771585425153E-3</v>
      </c>
      <c r="O145" s="3">
        <f t="shared" si="141"/>
        <v>3.6500533960807532E-3</v>
      </c>
    </row>
    <row r="146" spans="1:15" x14ac:dyDescent="0.15">
      <c r="A146" s="1">
        <v>7</v>
      </c>
      <c r="B146" s="1" t="s">
        <v>80</v>
      </c>
      <c r="C146" s="1">
        <v>5</v>
      </c>
      <c r="D146" s="1" t="s">
        <v>19</v>
      </c>
      <c r="E146" s="6">
        <f>IF(名目付加価値!E146&gt;0,名目付加価値!E146/SUMIF(名目付加価値!E142:E164,"&lt;&gt;0"),0)</f>
        <v>8.3006766205907245E-3</v>
      </c>
      <c r="F146" s="6">
        <f>IF(名目付加価値!F146&gt;0,名目付加価値!F146/SUMIF(名目付加価値!F142:F164,"&lt;&gt;0"),0)</f>
        <v>8.7848321714519388E-3</v>
      </c>
      <c r="G146" s="6">
        <f>IF(名目付加価値!G146&gt;0,名目付加価値!G146/SUMIF(名目付加価値!G142:G164,"&lt;&gt;0"),0)</f>
        <v>6.4151184290019711E-3</v>
      </c>
      <c r="H146" s="6">
        <f>IF(名目付加価値!H146&gt;0,名目付加価値!H146/SUMIF(名目付加価値!H142:H164,"&lt;&gt;0"),0)</f>
        <v>6.6379663552115619E-3</v>
      </c>
      <c r="I146" s="6">
        <f>IF(名目付加価値!I146&gt;0,名目付加価値!I146/SUMIF(名目付加価値!I142:I164,"&lt;&gt;0"),0)</f>
        <v>5.5579154715601278E-3</v>
      </c>
      <c r="K146" s="3">
        <f>0.5*(E146+E$1089)</f>
        <v>9.0876862494846805E-3</v>
      </c>
      <c r="L146" s="3">
        <f t="shared" ref="L146:O146" si="142">0.5*(F146+F$1089)</f>
        <v>8.4953604571820929E-3</v>
      </c>
      <c r="M146" s="3">
        <f t="shared" si="142"/>
        <v>7.5076451149760897E-3</v>
      </c>
      <c r="N146" s="3">
        <f t="shared" si="142"/>
        <v>7.2557575386891287E-3</v>
      </c>
      <c r="O146" s="3">
        <f t="shared" si="142"/>
        <v>5.9723586950476328E-3</v>
      </c>
    </row>
    <row r="147" spans="1:15" x14ac:dyDescent="0.15">
      <c r="A147" s="1">
        <v>7</v>
      </c>
      <c r="B147" s="1" t="s">
        <v>80</v>
      </c>
      <c r="C147" s="1">
        <v>6</v>
      </c>
      <c r="D147" s="1" t="s">
        <v>3</v>
      </c>
      <c r="E147" s="6">
        <f>IF(名目付加価値!E147&gt;0,名目付加価値!E147/SUMIF(名目付加価値!E142:E164,"&lt;&gt;0"),0)</f>
        <v>2.5011670747029213E-2</v>
      </c>
      <c r="F147" s="6">
        <f>IF(名目付加価値!F147&gt;0,名目付加価値!F147/SUMIF(名目付加価値!F142:F164,"&lt;&gt;0"),0)</f>
        <v>2.4304514286553919E-2</v>
      </c>
      <c r="G147" s="6">
        <f>IF(名目付加価値!G147&gt;0,名目付加価値!G147/SUMIF(名目付加価値!G142:G164,"&lt;&gt;0"),0)</f>
        <v>2.1970846197340368E-2</v>
      </c>
      <c r="H147" s="6">
        <f>IF(名目付加価値!H147&gt;0,名目付加価値!H147/SUMIF(名目付加価値!H142:H164,"&lt;&gt;0"),0)</f>
        <v>2.8172559118046926E-2</v>
      </c>
      <c r="I147" s="6">
        <f>IF(名目付加価値!I147&gt;0,名目付加価値!I147/SUMIF(名目付加価値!I142:I164,"&lt;&gt;0"),0)</f>
        <v>1.966930561424567E-2</v>
      </c>
      <c r="K147" s="3">
        <f>0.5*(E147+E$1090)</f>
        <v>2.4337520028466671E-2</v>
      </c>
      <c r="L147" s="3">
        <f t="shared" ref="L147:O147" si="143">0.5*(F147+F$1090)</f>
        <v>2.0481265329766511E-2</v>
      </c>
      <c r="M147" s="3">
        <f t="shared" si="143"/>
        <v>2.0896021969168538E-2</v>
      </c>
      <c r="N147" s="3">
        <f t="shared" si="143"/>
        <v>2.3384048191201545E-2</v>
      </c>
      <c r="O147" s="3">
        <f t="shared" si="143"/>
        <v>1.9533210048558805E-2</v>
      </c>
    </row>
    <row r="148" spans="1:15" x14ac:dyDescent="0.15">
      <c r="A148" s="1">
        <v>7</v>
      </c>
      <c r="B148" s="1" t="s">
        <v>80</v>
      </c>
      <c r="C148" s="1">
        <v>7</v>
      </c>
      <c r="D148" s="1" t="s">
        <v>20</v>
      </c>
      <c r="E148" s="6">
        <f>IF(名目付加価値!E148&gt;0,名目付加価値!E148/SUMIF(名目付加価値!E142:E164,"&lt;&gt;0"),0)</f>
        <v>6.3432625917474294E-3</v>
      </c>
      <c r="F148" s="6">
        <f>IF(名目付加価値!F148&gt;0,名目付加価値!F148/SUMIF(名目付加価値!F142:F164,"&lt;&gt;0"),0)</f>
        <v>4.8656004053937012E-4</v>
      </c>
      <c r="G148" s="6">
        <f>IF(名目付加価値!G148&gt;0,名目付加価値!G148/SUMIF(名目付加価値!G142:G164,"&lt;&gt;0"),0)</f>
        <v>3.8598448070981529E-3</v>
      </c>
      <c r="H148" s="6">
        <f>IF(名目付加価値!H148&gt;0,名目付加価値!H148/SUMIF(名目付加価値!H142:H164,"&lt;&gt;0"),0)</f>
        <v>1.5434285409452854E-3</v>
      </c>
      <c r="I148" s="6">
        <f>IF(名目付加価値!I148&gt;0,名目付加価値!I148/SUMIF(名目付加価値!I142:I164,"&lt;&gt;0"),0)</f>
        <v>5.3037865115245224E-4</v>
      </c>
      <c r="K148" s="3">
        <f>0.5*(E148+E$1091)</f>
        <v>1.2723292548554276E-2</v>
      </c>
      <c r="L148" s="3">
        <f t="shared" ref="L148:O148" si="144">0.5*(F148+F$1091)</f>
        <v>6.4213507204121988E-3</v>
      </c>
      <c r="M148" s="3">
        <f t="shared" si="144"/>
        <v>7.226322912208997E-3</v>
      </c>
      <c r="N148" s="3">
        <f t="shared" si="144"/>
        <v>6.873271092271897E-3</v>
      </c>
      <c r="O148" s="3">
        <f t="shared" si="144"/>
        <v>6.4181927555382948E-3</v>
      </c>
    </row>
    <row r="149" spans="1:15" x14ac:dyDescent="0.15">
      <c r="A149" s="1">
        <v>7</v>
      </c>
      <c r="B149" s="1" t="s">
        <v>80</v>
      </c>
      <c r="C149" s="1">
        <v>8</v>
      </c>
      <c r="D149" s="1" t="s">
        <v>21</v>
      </c>
      <c r="E149" s="6">
        <f>IF(名目付加価値!E149&gt;0,名目付加価値!E149/SUMIF(名目付加価値!E142:E164,"&lt;&gt;0"),0)</f>
        <v>1.5794542763448542E-2</v>
      </c>
      <c r="F149" s="6">
        <f>IF(名目付加価値!F149&gt;0,名目付加価値!F149/SUMIF(名目付加価値!F142:F164,"&lt;&gt;0"),0)</f>
        <v>1.254864703136689E-2</v>
      </c>
      <c r="G149" s="6">
        <f>IF(名目付加価値!G149&gt;0,名目付加価値!G149/SUMIF(名目付加価値!G142:G164,"&lt;&gt;0"),0)</f>
        <v>1.1890417701410643E-2</v>
      </c>
      <c r="H149" s="6">
        <f>IF(名目付加価値!H149&gt;0,名目付加価値!H149/SUMIF(名目付加価値!H142:H164,"&lt;&gt;0"),0)</f>
        <v>1.1706837018475923E-2</v>
      </c>
      <c r="I149" s="6">
        <f>IF(名目付加価値!I149&gt;0,名目付加価値!I149/SUMIF(名目付加価値!I142:I164,"&lt;&gt;0"),0)</f>
        <v>1.1425985842959663E-2</v>
      </c>
      <c r="K149" s="3">
        <f>0.5*(E149+E$1092)</f>
        <v>1.5490848312245484E-2</v>
      </c>
      <c r="L149" s="3">
        <f t="shared" ref="L149:O149" si="145">0.5*(F149+F$1092)</f>
        <v>1.2773415124724928E-2</v>
      </c>
      <c r="M149" s="3">
        <f t="shared" si="145"/>
        <v>1.2088468969764895E-2</v>
      </c>
      <c r="N149" s="3">
        <f t="shared" si="145"/>
        <v>1.0759175156477325E-2</v>
      </c>
      <c r="O149" s="3">
        <f t="shared" si="145"/>
        <v>9.4108559058443692E-3</v>
      </c>
    </row>
    <row r="150" spans="1:15" x14ac:dyDescent="0.15">
      <c r="A150" s="1">
        <v>7</v>
      </c>
      <c r="B150" s="1" t="s">
        <v>80</v>
      </c>
      <c r="C150" s="1">
        <v>9</v>
      </c>
      <c r="D150" s="1" t="s">
        <v>22</v>
      </c>
      <c r="E150" s="6">
        <f>IF(名目付加価値!E150&gt;0,名目付加価値!E150/SUMIF(名目付加価値!E142:E164,"&lt;&gt;0"),0)</f>
        <v>1.0147403063474796E-2</v>
      </c>
      <c r="F150" s="6">
        <f>IF(名目付加価値!F150&gt;0,名目付加価値!F150/SUMIF(名目付加価値!F142:F164,"&lt;&gt;0"),0)</f>
        <v>1.4721413190271732E-2</v>
      </c>
      <c r="G150" s="6">
        <f>IF(名目付加価値!G150&gt;0,名目付加価値!G150/SUMIF(名目付加価値!G142:G164,"&lt;&gt;0"),0)</f>
        <v>1.3148211751031135E-2</v>
      </c>
      <c r="H150" s="6">
        <f>IF(名目付加価値!H150&gt;0,名目付加価値!H150/SUMIF(名目付加価値!H142:H164,"&lt;&gt;0"),0)</f>
        <v>1.0929978349476515E-2</v>
      </c>
      <c r="I150" s="6">
        <f>IF(名目付加価値!I150&gt;0,名目付加価値!I150/SUMIF(名目付加価値!I142:I164,"&lt;&gt;0"),0)</f>
        <v>8.5435601920866491E-3</v>
      </c>
      <c r="K150" s="3">
        <f>0.5*(E150+E$1093)</f>
        <v>2.2153402312954797E-2</v>
      </c>
      <c r="L150" s="3">
        <f t="shared" ref="L150:O150" si="146">0.5*(F150+F$1093)</f>
        <v>2.2234859549870589E-2</v>
      </c>
      <c r="M150" s="3">
        <f t="shared" si="146"/>
        <v>1.6782970740130909E-2</v>
      </c>
      <c r="N150" s="3">
        <f t="shared" si="146"/>
        <v>1.2738564392243849E-2</v>
      </c>
      <c r="O150" s="3">
        <f t="shared" si="146"/>
        <v>1.0711348543681744E-2</v>
      </c>
    </row>
    <row r="151" spans="1:15" x14ac:dyDescent="0.15">
      <c r="A151" s="1">
        <v>7</v>
      </c>
      <c r="B151" s="1" t="s">
        <v>80</v>
      </c>
      <c r="C151" s="1">
        <v>10</v>
      </c>
      <c r="D151" s="1" t="s">
        <v>23</v>
      </c>
      <c r="E151" s="6">
        <f>IF(名目付加価値!E151&gt;0,名目付加価値!E151/SUMIF(名目付加価値!E142:E164,"&lt;&gt;0"),0)</f>
        <v>9.6219438208501665E-3</v>
      </c>
      <c r="F151" s="6">
        <f>IF(名目付加価値!F151&gt;0,名目付加価値!F151/SUMIF(名目付加価値!F142:F164,"&lt;&gt;0"),0)</f>
        <v>8.5947604630028929E-3</v>
      </c>
      <c r="G151" s="6">
        <f>IF(名目付加価値!G151&gt;0,名目付加価値!G151/SUMIF(名目付加価値!G142:G164,"&lt;&gt;0"),0)</f>
        <v>1.3058411343756274E-2</v>
      </c>
      <c r="H151" s="6">
        <f>IF(名目付加価値!H151&gt;0,名目付加価値!H151/SUMIF(名目付加価値!H142:H164,"&lt;&gt;0"),0)</f>
        <v>1.1645426352422305E-2</v>
      </c>
      <c r="I151" s="6">
        <f>IF(名目付加価値!I151&gt;0,名目付加価値!I151/SUMIF(名目付加価値!I142:I164,"&lt;&gt;0"),0)</f>
        <v>1.2537114694307723E-2</v>
      </c>
      <c r="K151" s="3">
        <f>0.5*(E151+E$1094)</f>
        <v>1.1887375202484968E-2</v>
      </c>
      <c r="L151" s="3">
        <f t="shared" ref="L151:O151" si="147">0.5*(F151+F$1094)</f>
        <v>1.0401331236049128E-2</v>
      </c>
      <c r="M151" s="3">
        <f t="shared" si="147"/>
        <v>1.4527484754248466E-2</v>
      </c>
      <c r="N151" s="3">
        <f t="shared" si="147"/>
        <v>1.2369563051419844E-2</v>
      </c>
      <c r="O151" s="3">
        <f t="shared" si="147"/>
        <v>1.1489739756526424E-2</v>
      </c>
    </row>
    <row r="152" spans="1:15" x14ac:dyDescent="0.15">
      <c r="A152" s="1">
        <v>7</v>
      </c>
      <c r="B152" s="1" t="s">
        <v>80</v>
      </c>
      <c r="C152" s="1">
        <v>11</v>
      </c>
      <c r="D152" s="1" t="s">
        <v>24</v>
      </c>
      <c r="E152" s="6">
        <f>IF(名目付加価値!E152&gt;0,名目付加価値!E152/SUMIF(名目付加価値!E142:E164,"&lt;&gt;0"),0)</f>
        <v>7.7488428443307795E-3</v>
      </c>
      <c r="F152" s="6">
        <f>IF(名目付加価値!F152&gt;0,名目付加価値!F152/SUMIF(名目付加価値!F142:F164,"&lt;&gt;0"),0)</f>
        <v>9.1684278890915329E-3</v>
      </c>
      <c r="G152" s="6">
        <f>IF(名目付加価値!G152&gt;0,名目付加価値!G152/SUMIF(名目付加価値!G142:G164,"&lt;&gt;0"),0)</f>
        <v>1.9228865896716279E-2</v>
      </c>
      <c r="H152" s="6">
        <f>IF(名目付加価値!H152&gt;0,名目付加価値!H152/SUMIF(名目付加価値!H142:H164,"&lt;&gt;0"),0)</f>
        <v>1.6611875202563565E-2</v>
      </c>
      <c r="I152" s="6">
        <f>IF(名目付加価値!I152&gt;0,名目付加価値!I152/SUMIF(名目付加価値!I142:I164,"&lt;&gt;0"),0)</f>
        <v>2.288002502798835E-2</v>
      </c>
      <c r="K152" s="3">
        <f>0.5*(E152+E$1095)</f>
        <v>1.6408412519592411E-2</v>
      </c>
      <c r="L152" s="3">
        <f t="shared" ref="L152:O152" si="148">0.5*(F152+F$1095)</f>
        <v>1.528920772917087E-2</v>
      </c>
      <c r="M152" s="3">
        <f t="shared" si="148"/>
        <v>2.3633010353577934E-2</v>
      </c>
      <c r="N152" s="3">
        <f t="shared" si="148"/>
        <v>2.0456089107245518E-2</v>
      </c>
      <c r="O152" s="3">
        <f t="shared" si="148"/>
        <v>2.4583543772034651E-2</v>
      </c>
    </row>
    <row r="153" spans="1:15" x14ac:dyDescent="0.15">
      <c r="A153" s="1">
        <v>7</v>
      </c>
      <c r="B153" s="1" t="s">
        <v>274</v>
      </c>
      <c r="C153" s="1">
        <v>12</v>
      </c>
      <c r="D153" s="1" t="s">
        <v>25</v>
      </c>
      <c r="E153" s="6">
        <f>IF(名目付加価値!E153&gt;0,名目付加価値!E153/SUMIF(名目付加価値!E142:E164,"&lt;&gt;0"),0)</f>
        <v>2.9568042337508663E-2</v>
      </c>
      <c r="F153" s="6">
        <f>IF(名目付加価値!F153&gt;0,名目付加価値!F153/SUMIF(名目付加価値!F142:F164,"&lt;&gt;0"),0)</f>
        <v>4.4782677383569877E-2</v>
      </c>
      <c r="G153" s="6">
        <f>IF(名目付加価値!G153&gt;0,名目付加価値!G153/SUMIF(名目付加価値!G142:G164,"&lt;&gt;0"),0)</f>
        <v>8.129301764158621E-2</v>
      </c>
      <c r="H153" s="6">
        <f>IF(名目付加価値!H153&gt;0,名目付加価値!H153/SUMIF(名目付加価値!H142:H164,"&lt;&gt;0"),0)</f>
        <v>8.4109822382898866E-2</v>
      </c>
      <c r="I153" s="6">
        <f>IF(名目付加価値!I153&gt;0,名目付加価値!I153/SUMIF(名目付加価値!I142:I164,"&lt;&gt;0"),0)</f>
        <v>5.9536743044470687E-2</v>
      </c>
      <c r="K153" s="3">
        <f>0.5*(E153+E$1096)</f>
        <v>2.7641964612175503E-2</v>
      </c>
      <c r="L153" s="3">
        <f t="shared" ref="L153:O153" si="149">0.5*(F153+F$1096)</f>
        <v>3.5331987239602472E-2</v>
      </c>
      <c r="M153" s="3">
        <f t="shared" si="149"/>
        <v>6.4323631916922225E-2</v>
      </c>
      <c r="N153" s="3">
        <f t="shared" si="149"/>
        <v>6.6674599529243123E-2</v>
      </c>
      <c r="O153" s="3">
        <f t="shared" si="149"/>
        <v>5.0564683952153036E-2</v>
      </c>
    </row>
    <row r="154" spans="1:15" x14ac:dyDescent="0.15">
      <c r="A154" s="1">
        <v>7</v>
      </c>
      <c r="B154" s="1" t="s">
        <v>80</v>
      </c>
      <c r="C154" s="1">
        <v>13</v>
      </c>
      <c r="D154" s="1" t="s">
        <v>26</v>
      </c>
      <c r="E154" s="6">
        <f>IF(名目付加価値!E154&gt;0,名目付加価値!E154/SUMIF(名目付加価値!E142:E164,"&lt;&gt;0"),0)</f>
        <v>1.8847470711047757E-3</v>
      </c>
      <c r="F154" s="6">
        <f>IF(名目付加価値!F154&gt;0,名目付加価値!F154/SUMIF(名目付加価値!F142:F164,"&lt;&gt;0"),0)</f>
        <v>7.0040239495117694E-3</v>
      </c>
      <c r="G154" s="6">
        <f>IF(名目付加価値!G154&gt;0,名目付加価値!G154/SUMIF(名目付加価値!G142:G164,"&lt;&gt;0"),0)</f>
        <v>1.006630647497251E-2</v>
      </c>
      <c r="H154" s="6">
        <f>IF(名目付加価値!H154&gt;0,名目付加価値!H154/SUMIF(名目付加価値!H142:H164,"&lt;&gt;0"),0)</f>
        <v>1.5898734728991077E-2</v>
      </c>
      <c r="I154" s="6">
        <f>IF(名目付加価値!I154&gt;0,名目付加価値!I154/SUMIF(名目付加価値!I142:I164,"&lt;&gt;0"),0)</f>
        <v>2.6273215126505333E-2</v>
      </c>
      <c r="K154" s="3">
        <f>0.5*(E154+E$1097)</f>
        <v>1.1831665282792926E-2</v>
      </c>
      <c r="L154" s="3">
        <f t="shared" ref="L154:O154" si="150">0.5*(F154+F$1097)</f>
        <v>1.4167732209943256E-2</v>
      </c>
      <c r="M154" s="3">
        <f t="shared" si="150"/>
        <v>1.4594679863496631E-2</v>
      </c>
      <c r="N154" s="3">
        <f t="shared" si="150"/>
        <v>1.713113317303757E-2</v>
      </c>
      <c r="O154" s="3">
        <f t="shared" si="150"/>
        <v>2.6403364505513668E-2</v>
      </c>
    </row>
    <row r="155" spans="1:15" x14ac:dyDescent="0.15">
      <c r="A155" s="1">
        <v>7</v>
      </c>
      <c r="B155" s="1" t="s">
        <v>80</v>
      </c>
      <c r="C155" s="1">
        <v>14</v>
      </c>
      <c r="D155" s="1" t="s">
        <v>27</v>
      </c>
      <c r="E155" s="6">
        <f>IF(名目付加価値!E155&gt;0,名目付加価値!E155/SUMIF(名目付加価値!E142:E164,"&lt;&gt;0"),0)</f>
        <v>6.3516141732384394E-3</v>
      </c>
      <c r="F155" s="6">
        <f>IF(名目付加価値!F155&gt;0,名目付加価値!F155/SUMIF(名目付加価値!F142:F164,"&lt;&gt;0"),0)</f>
        <v>1.6923379492258854E-2</v>
      </c>
      <c r="G155" s="6">
        <f>IF(名目付加価値!G155&gt;0,名目付加価値!G155/SUMIF(名目付加価値!G142:G164,"&lt;&gt;0"),0)</f>
        <v>8.8001445812787866E-3</v>
      </c>
      <c r="H155" s="6">
        <f>IF(名目付加価値!H155&gt;0,名目付加価値!H155/SUMIF(名目付加価値!H142:H164,"&lt;&gt;0"),0)</f>
        <v>7.0703317649221057E-3</v>
      </c>
      <c r="I155" s="6">
        <f>IF(名目付加価値!I155&gt;0,名目付加価値!I155/SUMIF(名目付加価値!I142:I164,"&lt;&gt;0"),0)</f>
        <v>1.3726575886623585E-2</v>
      </c>
      <c r="K155" s="3">
        <f>0.5*(E155+E$1098)</f>
        <v>5.0429926128213263E-3</v>
      </c>
      <c r="L155" s="3">
        <f t="shared" ref="L155:O155" si="151">0.5*(F155+F$1098)</f>
        <v>1.0741029437341841E-2</v>
      </c>
      <c r="M155" s="3">
        <f t="shared" si="151"/>
        <v>6.6044988078616078E-3</v>
      </c>
      <c r="N155" s="3">
        <f t="shared" si="151"/>
        <v>5.5665146876662085E-3</v>
      </c>
      <c r="O155" s="3">
        <f t="shared" si="151"/>
        <v>9.0377763591094722E-3</v>
      </c>
    </row>
    <row r="156" spans="1:15" x14ac:dyDescent="0.15">
      <c r="A156" s="1">
        <v>7</v>
      </c>
      <c r="B156" s="1" t="s">
        <v>80</v>
      </c>
      <c r="C156" s="1">
        <v>15</v>
      </c>
      <c r="D156" s="1" t="s">
        <v>28</v>
      </c>
      <c r="E156" s="6">
        <f>IF(名目付加価値!E156&gt;0,名目付加価値!E156/SUMIF(名目付加価値!E142:E164,"&lt;&gt;0"),0)</f>
        <v>2.9150000308250164E-2</v>
      </c>
      <c r="F156" s="6">
        <f>IF(名目付加価値!F156&gt;0,名目付加価値!F156/SUMIF(名目付加価値!F142:F164,"&lt;&gt;0"),0)</f>
        <v>2.8547071552449274E-2</v>
      </c>
      <c r="G156" s="6">
        <f>IF(名目付加価値!G156&gt;0,名目付加価値!G156/SUMIF(名目付加価値!G142:G164,"&lt;&gt;0"),0)</f>
        <v>3.5320231182166852E-2</v>
      </c>
      <c r="H156" s="6">
        <f>IF(名目付加価値!H156&gt;0,名目付加価値!H156/SUMIF(名目付加価値!H142:H164,"&lt;&gt;0"),0)</f>
        <v>3.0127239039583965E-2</v>
      </c>
      <c r="I156" s="6">
        <f>IF(名目付加価値!I156&gt;0,名目付加価値!I156/SUMIF(名目付加価値!I142:I164,"&lt;&gt;0"),0)</f>
        <v>2.7589146993711976E-2</v>
      </c>
      <c r="K156" s="3">
        <f>0.5*(E156+E$1099)</f>
        <v>3.2722868207436473E-2</v>
      </c>
      <c r="L156" s="3">
        <f t="shared" ref="L156:O156" si="152">0.5*(F156+F$1099)</f>
        <v>3.1478111403570874E-2</v>
      </c>
      <c r="M156" s="3">
        <f t="shared" si="152"/>
        <v>3.507735214885363E-2</v>
      </c>
      <c r="N156" s="3">
        <f t="shared" si="152"/>
        <v>2.9310125785897458E-2</v>
      </c>
      <c r="O156" s="3">
        <f t="shared" si="152"/>
        <v>2.5713551312210814E-2</v>
      </c>
    </row>
    <row r="157" spans="1:15" x14ac:dyDescent="0.15">
      <c r="A157" s="1">
        <v>7</v>
      </c>
      <c r="B157" s="1" t="s">
        <v>78</v>
      </c>
      <c r="C157" s="1">
        <v>16</v>
      </c>
      <c r="D157" s="1" t="s">
        <v>11</v>
      </c>
      <c r="E157" s="6">
        <f>IF(名目付加価値!E157&gt;0,名目付加価値!E157/SUMIF(名目付加価値!E142:E164,"&lt;&gt;0"),0)</f>
        <v>0.10878337646507232</v>
      </c>
      <c r="F157" s="6">
        <f>IF(名目付加価値!F157&gt;0,名目付加価値!F157/SUMIF(名目付加価値!F142:F164,"&lt;&gt;0"),0)</f>
        <v>0.13613061651510355</v>
      </c>
      <c r="G157" s="6">
        <f>IF(名目付加価値!G157&gt;0,名目付加価値!G157/SUMIF(名目付加価値!G142:G164,"&lt;&gt;0"),0)</f>
        <v>0.1415665115401947</v>
      </c>
      <c r="H157" s="6">
        <f>IF(名目付加価値!H157&gt;0,名目付加価値!H157/SUMIF(名目付加価値!H142:H164,"&lt;&gt;0"),0)</f>
        <v>8.6214055725850849E-2</v>
      </c>
      <c r="I157" s="6">
        <f>IF(名目付加価値!I157&gt;0,名目付加価値!I157/SUMIF(名目付加価値!I142:I164,"&lt;&gt;0"),0)</f>
        <v>6.169087582782283E-2</v>
      </c>
      <c r="K157" s="3">
        <f>0.5*(E157+E$1100)</f>
        <v>0.10163303105696006</v>
      </c>
      <c r="L157" s="3">
        <f t="shared" ref="L157:O157" si="153">0.5*(F157+F$1100)</f>
        <v>0.12399297357719141</v>
      </c>
      <c r="M157" s="3">
        <f t="shared" si="153"/>
        <v>0.12942135697612817</v>
      </c>
      <c r="N157" s="3">
        <f t="shared" si="153"/>
        <v>8.9855640907493345E-2</v>
      </c>
      <c r="O157" s="3">
        <f t="shared" si="153"/>
        <v>6.6597352217579175E-2</v>
      </c>
    </row>
    <row r="158" spans="1:15" x14ac:dyDescent="0.15">
      <c r="A158" s="1">
        <v>7</v>
      </c>
      <c r="B158" s="1" t="s">
        <v>78</v>
      </c>
      <c r="C158" s="1">
        <v>17</v>
      </c>
      <c r="D158" s="1" t="s">
        <v>12</v>
      </c>
      <c r="E158" s="6">
        <f>IF(名目付加価値!E158&gt;0,名目付加価値!E158/SUMIF(名目付加価値!E142:E164,"&lt;&gt;0"),0)</f>
        <v>4.8416656803696945E-2</v>
      </c>
      <c r="F158" s="6">
        <f>IF(名目付加価値!F158&gt;0,名目付加価値!F158/SUMIF(名目付加価値!F142:F164,"&lt;&gt;0"),0)</f>
        <v>6.3657767023943587E-2</v>
      </c>
      <c r="G158" s="6">
        <f>IF(名目付加価値!G158&gt;0,名目付加価値!G158/SUMIF(名目付加価値!G142:G164,"&lt;&gt;0"),0)</f>
        <v>8.2998444795899434E-2</v>
      </c>
      <c r="H158" s="6">
        <f>IF(名目付加価値!H158&gt;0,名目付加価値!H158/SUMIF(名目付加価値!H142:H164,"&lt;&gt;0"),0)</f>
        <v>9.2641609276969225E-2</v>
      </c>
      <c r="I158" s="6">
        <f>IF(名目付加価値!I158&gt;0,名目付加価値!I158/SUMIF(名目付加価値!I142:I164,"&lt;&gt;0"),0)</f>
        <v>8.5709020172754308E-2</v>
      </c>
      <c r="K158" s="3">
        <f>0.5*(E158+E$1101)</f>
        <v>3.6773207717160937E-2</v>
      </c>
      <c r="L158" s="3">
        <f t="shared" ref="L158:O158" si="154">0.5*(F158+F$1101)</f>
        <v>4.6335544381103086E-2</v>
      </c>
      <c r="M158" s="3">
        <f t="shared" si="154"/>
        <v>5.7572847276845376E-2</v>
      </c>
      <c r="N158" s="3">
        <f t="shared" si="154"/>
        <v>6.4011549941672297E-2</v>
      </c>
      <c r="O158" s="3">
        <f t="shared" si="154"/>
        <v>5.8360672999478724E-2</v>
      </c>
    </row>
    <row r="159" spans="1:15" x14ac:dyDescent="0.15">
      <c r="A159" s="1">
        <v>7</v>
      </c>
      <c r="B159" s="1" t="s">
        <v>78</v>
      </c>
      <c r="C159" s="1">
        <v>18</v>
      </c>
      <c r="D159" s="1" t="s">
        <v>13</v>
      </c>
      <c r="E159" s="6">
        <f>IF(名目付加価値!E159&gt;0,名目付加価値!E159/SUMIF(名目付加価値!E142:E164,"&lt;&gt;0"),0)</f>
        <v>0.11430538763653419</v>
      </c>
      <c r="F159" s="6">
        <f>IF(名目付加価値!F159&gt;0,名目付加価値!F159/SUMIF(名目付加価値!F142:F164,"&lt;&gt;0"),0)</f>
        <v>0.1148787449392366</v>
      </c>
      <c r="G159" s="6">
        <f>IF(名目付加価値!G159&gt;0,名目付加価値!G159/SUMIF(名目付加価値!G142:G164,"&lt;&gt;0"),0)</f>
        <v>8.510488357589209E-2</v>
      </c>
      <c r="H159" s="6">
        <f>IF(名目付加価値!H159&gt;0,名目付加価値!H159/SUMIF(名目付加価値!H142:H164,"&lt;&gt;0"),0)</f>
        <v>8.3809873898798876E-2</v>
      </c>
      <c r="I159" s="6">
        <f>IF(名目付加価値!I159&gt;0,名目付加価値!I159/SUMIF(名目付加価値!I142:I164,"&lt;&gt;0"),0)</f>
        <v>7.8871068829183794E-2</v>
      </c>
      <c r="K159" s="3">
        <f>0.5*(E159+E$1102)</f>
        <v>0.11438582727217701</v>
      </c>
      <c r="L159" s="3">
        <f t="shared" ref="L159:O159" si="155">0.5*(F159+F$1102)</f>
        <v>0.11965940818817307</v>
      </c>
      <c r="M159" s="3">
        <f t="shared" si="155"/>
        <v>9.9677629604618401E-2</v>
      </c>
      <c r="N159" s="3">
        <f t="shared" si="155"/>
        <v>0.10116742706404572</v>
      </c>
      <c r="O159" s="3">
        <f t="shared" si="155"/>
        <v>9.3331730482253322E-2</v>
      </c>
    </row>
    <row r="160" spans="1:15" x14ac:dyDescent="0.15">
      <c r="A160" s="1">
        <v>7</v>
      </c>
      <c r="B160" s="1" t="s">
        <v>78</v>
      </c>
      <c r="C160" s="1">
        <v>19</v>
      </c>
      <c r="D160" s="1" t="s">
        <v>14</v>
      </c>
      <c r="E160" s="6">
        <f>IF(名目付加価値!E160&gt;0,名目付加価値!E160/SUMIF(名目付加価値!E142:E164,"&lt;&gt;0"),0)</f>
        <v>3.6821254886235597E-2</v>
      </c>
      <c r="F160" s="6">
        <f>IF(名目付加価値!F160&gt;0,名目付加価値!F160/SUMIF(名目付加価値!F142:F164,"&lt;&gt;0"),0)</f>
        <v>4.1469604351733073E-2</v>
      </c>
      <c r="G160" s="6">
        <f>IF(名目付加価値!G160&gt;0,名目付加価値!G160/SUMIF(名目付加価値!G142:G164,"&lt;&gt;0"),0)</f>
        <v>3.712433852858698E-2</v>
      </c>
      <c r="H160" s="6">
        <f>IF(名目付加価値!H160&gt;0,名目付加価値!H160/SUMIF(名目付加価値!H142:H164,"&lt;&gt;0"),0)</f>
        <v>3.7018867842774729E-2</v>
      </c>
      <c r="I160" s="6">
        <f>IF(名目付加価値!I160&gt;0,名目付加価値!I160/SUMIF(名目付加価値!I142:I164,"&lt;&gt;0"),0)</f>
        <v>3.7454224419085802E-2</v>
      </c>
      <c r="K160" s="3">
        <f>0.5*(E160+E$1103)</f>
        <v>3.862169407044945E-2</v>
      </c>
      <c r="L160" s="3">
        <f t="shared" ref="L160:O160" si="156">0.5*(F160+F$1103)</f>
        <v>4.5090696292494091E-2</v>
      </c>
      <c r="M160" s="3">
        <f t="shared" si="156"/>
        <v>4.5333224169428372E-2</v>
      </c>
      <c r="N160" s="3">
        <f t="shared" si="156"/>
        <v>4.2296179549628832E-2</v>
      </c>
      <c r="O160" s="3">
        <f t="shared" si="156"/>
        <v>4.1117416822189751E-2</v>
      </c>
    </row>
    <row r="161" spans="1:15" x14ac:dyDescent="0.15">
      <c r="A161" s="1">
        <v>7</v>
      </c>
      <c r="B161" s="1" t="s">
        <v>78</v>
      </c>
      <c r="C161" s="1">
        <v>20</v>
      </c>
      <c r="D161" s="1" t="s">
        <v>15</v>
      </c>
      <c r="E161" s="6">
        <f>IF(名目付加価値!E161&gt;0,名目付加価値!E161/SUMIF(名目付加価値!E142:E164,"&lt;&gt;0"),0)</f>
        <v>1.7092838025624221E-2</v>
      </c>
      <c r="F161" s="6">
        <f>IF(名目付加価値!F161&gt;0,名目付加価値!F161/SUMIF(名目付加価値!F142:F164,"&lt;&gt;0"),0)</f>
        <v>1.7018486066609453E-2</v>
      </c>
      <c r="G161" s="6">
        <f>IF(名目付加価値!G161&gt;0,名目付加価値!G161/SUMIF(名目付加価値!G142:G164,"&lt;&gt;0"),0)</f>
        <v>1.6125271078433211E-2</v>
      </c>
      <c r="H161" s="6">
        <f>IF(名目付加価値!H161&gt;0,名目付加価値!H161/SUMIF(名目付加価値!H142:H164,"&lt;&gt;0"),0)</f>
        <v>1.1334575873752903E-2</v>
      </c>
      <c r="I161" s="6">
        <f>IF(名目付加価値!I161&gt;0,名目付加価値!I161/SUMIF(名目付加価値!I142:I164,"&lt;&gt;0"),0)</f>
        <v>1.3800025833268484E-2</v>
      </c>
      <c r="K161" s="3">
        <f>0.5*(E161+E$1104)</f>
        <v>1.794859857345818E-2</v>
      </c>
      <c r="L161" s="3">
        <f t="shared" ref="L161:O161" si="157">0.5*(F161+F$1104)</f>
        <v>1.9319036843011762E-2</v>
      </c>
      <c r="M161" s="3">
        <f t="shared" si="157"/>
        <v>1.7968371922740794E-2</v>
      </c>
      <c r="N161" s="3">
        <f t="shared" si="157"/>
        <v>1.2965739268277703E-2</v>
      </c>
      <c r="O161" s="3">
        <f t="shared" si="157"/>
        <v>1.5131700798448996E-2</v>
      </c>
    </row>
    <row r="162" spans="1:15" x14ac:dyDescent="0.15">
      <c r="A162" s="1">
        <v>7</v>
      </c>
      <c r="B162" s="1" t="s">
        <v>78</v>
      </c>
      <c r="C162" s="1">
        <v>21</v>
      </c>
      <c r="D162" s="1" t="s">
        <v>16</v>
      </c>
      <c r="E162" s="6">
        <f>IF(名目付加価値!E162&gt;0,名目付加価値!E162/SUMIF(名目付加価値!E142:E164,"&lt;&gt;0"),0)</f>
        <v>6.4111138162964279E-2</v>
      </c>
      <c r="F162" s="6">
        <f>IF(名目付加価値!F162&gt;0,名目付加価値!F162/SUMIF(名目付加価値!F142:F164,"&lt;&gt;0"),0)</f>
        <v>4.8747257347943093E-2</v>
      </c>
      <c r="G162" s="6">
        <f>IF(名目付加価値!G162&gt;0,名目付加価値!G162/SUMIF(名目付加価値!G142:G164,"&lt;&gt;0"),0)</f>
        <v>5.1219688422721822E-2</v>
      </c>
      <c r="H162" s="6">
        <f>IF(名目付加価値!H162&gt;0,名目付加価値!H162/SUMIF(名目付加価値!H142:H164,"&lt;&gt;0"),0)</f>
        <v>5.5244930943353122E-2</v>
      </c>
      <c r="I162" s="6">
        <f>IF(名目付加価値!I162&gt;0,名目付加価値!I162/SUMIF(名目付加価値!I142:I164,"&lt;&gt;0"),0)</f>
        <v>5.8971759203521781E-2</v>
      </c>
      <c r="K162" s="3">
        <f>0.5*(E162+E$1105)</f>
        <v>6.8484657623764114E-2</v>
      </c>
      <c r="L162" s="3">
        <f t="shared" ref="L162:O162" si="158">0.5*(F162+F$1105)</f>
        <v>5.5423776561419058E-2</v>
      </c>
      <c r="M162" s="3">
        <f t="shared" si="158"/>
        <v>5.7425594481801137E-2</v>
      </c>
      <c r="N162" s="3">
        <f t="shared" si="158"/>
        <v>6.1421488089913351E-2</v>
      </c>
      <c r="O162" s="3">
        <f t="shared" si="158"/>
        <v>6.4365493138359736E-2</v>
      </c>
    </row>
    <row r="163" spans="1:15" x14ac:dyDescent="0.15">
      <c r="A163" s="1">
        <v>7</v>
      </c>
      <c r="B163" s="1" t="s">
        <v>77</v>
      </c>
      <c r="C163" s="1">
        <v>22</v>
      </c>
      <c r="D163" s="1" t="s">
        <v>8</v>
      </c>
      <c r="E163" s="6">
        <f>IF(名目付加価値!E163&gt;0,名目付加価値!E163/SUMIF(名目付加価値!E142:E164,"&lt;&gt;0"),0)</f>
        <v>9.4598590930803736E-2</v>
      </c>
      <c r="F163" s="6">
        <f>IF(名目付加価値!F163&gt;0,名目付加価値!F163/SUMIF(名目付加価値!F142:F164,"&lt;&gt;0"),0)</f>
        <v>0.14285317886081361</v>
      </c>
      <c r="G163" s="6">
        <f>IF(名目付加価値!G163&gt;0,名目付加価値!G163/SUMIF(名目付加価値!G142:G164,"&lt;&gt;0"),0)</f>
        <v>0.15628814098264718</v>
      </c>
      <c r="H163" s="6">
        <f>IF(名目付加価値!H163&gt;0,名目付加価値!H163/SUMIF(名目付加価値!H142:H164,"&lt;&gt;0"),0)</f>
        <v>0.19145074550923444</v>
      </c>
      <c r="I163" s="6">
        <f>IF(名目付加価値!I163&gt;0,名目付加価値!I163/SUMIF(名目付加価値!I142:I164,"&lt;&gt;0"),0)</f>
        <v>0.24229329541470546</v>
      </c>
      <c r="K163" s="3">
        <f>0.5*(E163+E$1106)</f>
        <v>0.1035645518353006</v>
      </c>
      <c r="L163" s="3">
        <f t="shared" ref="L163:O163" si="159">0.5*(F163+F$1106)</f>
        <v>0.15234694677128235</v>
      </c>
      <c r="M163" s="3">
        <f t="shared" si="159"/>
        <v>0.16391088243104784</v>
      </c>
      <c r="N163" s="3">
        <f t="shared" si="159"/>
        <v>0.20507786881669582</v>
      </c>
      <c r="O163" s="3">
        <f t="shared" si="159"/>
        <v>0.25360882858076139</v>
      </c>
    </row>
    <row r="164" spans="1:15" x14ac:dyDescent="0.15">
      <c r="A164" s="1">
        <v>7</v>
      </c>
      <c r="B164" s="1" t="s">
        <v>77</v>
      </c>
      <c r="C164" s="1">
        <v>23</v>
      </c>
      <c r="D164" s="1" t="s">
        <v>29</v>
      </c>
      <c r="E164" s="6">
        <f>IF(名目付加価値!E164&gt;0,名目付加価値!E164/SUMIF(名目付加価値!E142:E164,"&lt;&gt;0"),0)</f>
        <v>9.7354863971652716E-2</v>
      </c>
      <c r="F164" s="6">
        <f>IF(名目付加価値!F164&gt;0,名目付加価値!F164/SUMIF(名目付加価値!F142:F164,"&lt;&gt;0"),0)</f>
        <v>0.10939041274316279</v>
      </c>
      <c r="G164" s="6">
        <f>IF(名目付加価値!G164&gt;0,名目付加価値!G164/SUMIF(名目付加価値!G142:G164,"&lt;&gt;0"),0)</f>
        <v>9.932996793405266E-2</v>
      </c>
      <c r="H164" s="6">
        <f>IF(名目付加価値!H164&gt;0,名目付加価値!H164/SUMIF(名目付加価値!H142:H164,"&lt;&gt;0"),0)</f>
        <v>0.11163498542721344</v>
      </c>
      <c r="I164" s="6">
        <f>IF(名目付加価値!I164&gt;0,名目付加価値!I164/SUMIF(名目付加価値!I142:I164,"&lt;&gt;0"),0)</f>
        <v>0.12867225068554228</v>
      </c>
      <c r="K164" s="3">
        <f>0.5*(E164+E$1107)</f>
        <v>8.9161966251661257E-2</v>
      </c>
      <c r="L164" s="3">
        <f t="shared" ref="L164:O164" si="160">0.5*(F164+F$1107)</f>
        <v>0.1094099175543759</v>
      </c>
      <c r="M164" s="3">
        <f t="shared" si="160"/>
        <v>0.10143179438535954</v>
      </c>
      <c r="N164" s="3">
        <f t="shared" si="160"/>
        <v>0.11701649874553284</v>
      </c>
      <c r="O164" s="3">
        <f t="shared" si="160"/>
        <v>0.1315479316923332</v>
      </c>
    </row>
    <row r="165" spans="1:15" x14ac:dyDescent="0.15">
      <c r="A165" s="1">
        <v>8</v>
      </c>
      <c r="B165" s="1" t="s">
        <v>84</v>
      </c>
      <c r="C165" s="1">
        <v>1</v>
      </c>
      <c r="D165" s="1" t="s">
        <v>9</v>
      </c>
      <c r="E165" s="6">
        <f>IF(名目付加価値!E165&gt;0,名目付加価値!E165/SUMIF(名目付加価値!E165:E187,"&lt;&gt;0"),0)</f>
        <v>0.12540553771998142</v>
      </c>
      <c r="F165" s="6">
        <f>IF(名目付加価値!F165&gt;0,名目付加価値!F165/SUMIF(名目付加価値!F165:F187,"&lt;&gt;0"),0)</f>
        <v>7.3410311108437459E-2</v>
      </c>
      <c r="G165" s="6">
        <f>IF(名目付加価値!G165&gt;0,名目付加価値!G165/SUMIF(名目付加価値!G165:G187,"&lt;&gt;0"),0)</f>
        <v>4.2246629598960535E-2</v>
      </c>
      <c r="H165" s="6">
        <f>IF(名目付加価値!H165&gt;0,名目付加価値!H165/SUMIF(名目付加価値!H165:H187,"&lt;&gt;0"),0)</f>
        <v>3.0558352388568619E-2</v>
      </c>
      <c r="I165" s="6">
        <f>IF(名目付加価値!I165&gt;0,名目付加価値!I165/SUMIF(名目付加価値!I165:I187,"&lt;&gt;0"),0)</f>
        <v>3.2397090835212375E-2</v>
      </c>
      <c r="K165" s="3">
        <f>0.5*(E165+E$1085)</f>
        <v>0.11476300990441227</v>
      </c>
      <c r="L165" s="3">
        <f t="shared" ref="L165:O165" si="161">0.5*(F165+F$1085)</f>
        <v>6.6659644993625325E-2</v>
      </c>
      <c r="M165" s="3">
        <f t="shared" si="161"/>
        <v>4.2382991333234844E-2</v>
      </c>
      <c r="N165" s="3">
        <f t="shared" si="161"/>
        <v>2.9914698296695401E-2</v>
      </c>
      <c r="O165" s="3">
        <f t="shared" si="161"/>
        <v>2.8213061387105637E-2</v>
      </c>
    </row>
    <row r="166" spans="1:15" x14ac:dyDescent="0.15">
      <c r="A166" s="1">
        <v>8</v>
      </c>
      <c r="B166" s="1" t="s">
        <v>84</v>
      </c>
      <c r="C166" s="1">
        <v>2</v>
      </c>
      <c r="D166" s="1" t="s">
        <v>10</v>
      </c>
      <c r="E166" s="6">
        <f>IF(名目付加価値!E166&gt;0,名目付加価値!E166/SUMIF(名目付加価値!E165:E187,"&lt;&gt;0"),0)</f>
        <v>2.0883796171545947E-2</v>
      </c>
      <c r="F166" s="6">
        <f>IF(名目付加価値!F166&gt;0,名目付加価値!F166/SUMIF(名目付加価値!F165:F187,"&lt;&gt;0"),0)</f>
        <v>3.8509114784124085E-3</v>
      </c>
      <c r="G166" s="6">
        <f>IF(名目付加価値!G166&gt;0,名目付加価値!G166/SUMIF(名目付加価値!G165:G187,"&lt;&gt;0"),0)</f>
        <v>2.2009042599248196E-3</v>
      </c>
      <c r="H166" s="6">
        <f>IF(名目付加価値!H166&gt;0,名目付加価値!H166/SUMIF(名目付加価値!H165:H187,"&lt;&gt;0"),0)</f>
        <v>1.3189857995460851E-3</v>
      </c>
      <c r="I166" s="6">
        <f>IF(名目付加価値!I166&gt;0,名目付加価値!I166/SUMIF(名目付加価値!I165:I187,"&lt;&gt;0"),0)</f>
        <v>7.8894585798105815E-4</v>
      </c>
      <c r="K166" s="3">
        <f>0.5*(E166+E$1086)</f>
        <v>1.679534735277715E-2</v>
      </c>
      <c r="L166" s="3">
        <f t="shared" ref="L166:O166" si="162">0.5*(F166+F$1086)</f>
        <v>5.4734554588374814E-3</v>
      </c>
      <c r="M166" s="3">
        <f t="shared" si="162"/>
        <v>2.9514587438748694E-3</v>
      </c>
      <c r="N166" s="3">
        <f t="shared" si="162"/>
        <v>1.6102068915427674E-3</v>
      </c>
      <c r="O166" s="3">
        <f t="shared" si="162"/>
        <v>8.2683127568436215E-4</v>
      </c>
    </row>
    <row r="167" spans="1:15" x14ac:dyDescent="0.15">
      <c r="A167" s="1">
        <v>8</v>
      </c>
      <c r="B167" s="1" t="s">
        <v>86</v>
      </c>
      <c r="C167" s="1">
        <v>3</v>
      </c>
      <c r="D167" s="1" t="s">
        <v>17</v>
      </c>
      <c r="E167" s="6">
        <f>IF(名目付加価値!E167&gt;0,名目付加価値!E167/SUMIF(名目付加価値!E165:E187,"&lt;&gt;0"),0)</f>
        <v>5.1312269580060861E-2</v>
      </c>
      <c r="F167" s="6">
        <f>IF(名目付加価値!F167&gt;0,名目付加価値!F167/SUMIF(名目付加価値!F165:F187,"&lt;&gt;0"),0)</f>
        <v>5.2353102053320499E-2</v>
      </c>
      <c r="G167" s="6">
        <f>IF(名目付加価値!G167&gt;0,名目付加価値!G167/SUMIF(名目付加価値!G165:G187,"&lt;&gt;0"),0)</f>
        <v>4.7271193299226952E-2</v>
      </c>
      <c r="H167" s="6">
        <f>IF(名目付加価値!H167&gt;0,名目付加価値!H167/SUMIF(名目付加価値!H165:H187,"&lt;&gt;0"),0)</f>
        <v>6.0166538011186342E-2</v>
      </c>
      <c r="I167" s="6">
        <f>IF(名目付加価値!I167&gt;0,名目付加価値!I167/SUMIF(名目付加価値!I165:I187,"&lt;&gt;0"),0)</f>
        <v>6.6027379236164141E-2</v>
      </c>
      <c r="K167" s="3">
        <f>0.5*(E167+E$1087)</f>
        <v>5.4664189239993659E-2</v>
      </c>
      <c r="L167" s="3">
        <f t="shared" ref="L167:O167" si="163">0.5*(F167+F$1087)</f>
        <v>4.7662093480817194E-2</v>
      </c>
      <c r="M167" s="3">
        <f t="shared" si="163"/>
        <v>4.3355538661599372E-2</v>
      </c>
      <c r="N167" s="3">
        <f t="shared" si="163"/>
        <v>5.0934864702806434E-2</v>
      </c>
      <c r="O167" s="3">
        <f t="shared" si="163"/>
        <v>5.2449804489404867E-2</v>
      </c>
    </row>
    <row r="168" spans="1:15" x14ac:dyDescent="0.15">
      <c r="A168" s="1">
        <v>8</v>
      </c>
      <c r="B168" s="1" t="s">
        <v>86</v>
      </c>
      <c r="C168" s="1">
        <v>4</v>
      </c>
      <c r="D168" s="1" t="s">
        <v>18</v>
      </c>
      <c r="E168" s="6">
        <f>IF(名目付加価値!E168&gt;0,名目付加価値!E168/SUMIF(名目付加価値!E165:E187,"&lt;&gt;0"),0)</f>
        <v>1.1682537291636657E-2</v>
      </c>
      <c r="F168" s="6">
        <f>IF(名目付加価値!F168&gt;0,名目付加価値!F168/SUMIF(名目付加価値!F165:F187,"&lt;&gt;0"),0)</f>
        <v>7.5680815752934899E-3</v>
      </c>
      <c r="G168" s="6">
        <f>IF(名目付加価値!G168&gt;0,名目付加価値!G168/SUMIF(名目付加価値!G165:G187,"&lt;&gt;0"),0)</f>
        <v>5.6071848482949415E-3</v>
      </c>
      <c r="H168" s="6">
        <f>IF(名目付加価値!H168&gt;0,名目付加価値!H168/SUMIF(名目付加価値!H165:H187,"&lt;&gt;0"),0)</f>
        <v>3.5808103198726967E-3</v>
      </c>
      <c r="I168" s="6">
        <f>IF(名目付加価値!I168&gt;0,名目付加価値!I168/SUMIF(名目付加価値!I165:I187,"&lt;&gt;0"),0)</f>
        <v>1.7159773606014108E-3</v>
      </c>
      <c r="K168" s="3">
        <f>0.5*(E168+E$1088)</f>
        <v>2.4221388206567093E-2</v>
      </c>
      <c r="L168" s="3">
        <f t="shared" ref="L168:O168" si="164">0.5*(F168+F$1088)</f>
        <v>1.4408246217073345E-2</v>
      </c>
      <c r="M168" s="3">
        <f t="shared" si="164"/>
        <v>1.1373509897708592E-2</v>
      </c>
      <c r="N168" s="3">
        <f t="shared" si="164"/>
        <v>5.9232609556317175E-3</v>
      </c>
      <c r="O168" s="3">
        <f t="shared" si="164"/>
        <v>3.0170241594918963E-3</v>
      </c>
    </row>
    <row r="169" spans="1:15" x14ac:dyDescent="0.15">
      <c r="A169" s="1">
        <v>8</v>
      </c>
      <c r="B169" s="1" t="s">
        <v>86</v>
      </c>
      <c r="C169" s="1">
        <v>5</v>
      </c>
      <c r="D169" s="1" t="s">
        <v>19</v>
      </c>
      <c r="E169" s="6">
        <f>IF(名目付加価値!E169&gt;0,名目付加価値!E169/SUMIF(名目付加価値!E165:E187,"&lt;&gt;0"),0)</f>
        <v>4.6888719271029854E-3</v>
      </c>
      <c r="F169" s="6">
        <f>IF(名目付加価値!F169&gt;0,名目付加価値!F169/SUMIF(名目付加価値!F165:F187,"&lt;&gt;0"),0)</f>
        <v>7.4788716090254349E-3</v>
      </c>
      <c r="G169" s="6">
        <f>IF(名目付加価値!G169&gt;0,名目付加価値!G169/SUMIF(名目付加価値!G165:G187,"&lt;&gt;0"),0)</f>
        <v>8.1267247080703073E-3</v>
      </c>
      <c r="H169" s="6">
        <f>IF(名目付加価値!H169&gt;0,名目付加価値!H169/SUMIF(名目付加価値!H165:H187,"&lt;&gt;0"),0)</f>
        <v>7.9034006991362017E-3</v>
      </c>
      <c r="I169" s="6">
        <f>IF(名目付加価値!I169&gt;0,名目付加価値!I169/SUMIF(名目付加価値!I165:I187,"&lt;&gt;0"),0)</f>
        <v>5.4785413935675943E-3</v>
      </c>
      <c r="K169" s="3">
        <f>0.5*(E169+E$1089)</f>
        <v>7.2817839027408118E-3</v>
      </c>
      <c r="L169" s="3">
        <f t="shared" ref="L169:O169" si="165">0.5*(F169+F$1089)</f>
        <v>7.8423801759688414E-3</v>
      </c>
      <c r="M169" s="3">
        <f t="shared" si="165"/>
        <v>8.3634482545102574E-3</v>
      </c>
      <c r="N169" s="3">
        <f t="shared" si="165"/>
        <v>7.8884747106514486E-3</v>
      </c>
      <c r="O169" s="3">
        <f t="shared" si="165"/>
        <v>5.9326716560513665E-3</v>
      </c>
    </row>
    <row r="170" spans="1:15" x14ac:dyDescent="0.15">
      <c r="A170" s="1">
        <v>8</v>
      </c>
      <c r="B170" s="1" t="s">
        <v>86</v>
      </c>
      <c r="C170" s="1">
        <v>6</v>
      </c>
      <c r="D170" s="1" t="s">
        <v>3</v>
      </c>
      <c r="E170" s="6">
        <f>IF(名目付加価値!E170&gt;0,名目付加価値!E170/SUMIF(名目付加価値!E165:E187,"&lt;&gt;0"),0)</f>
        <v>3.3561413165704513E-3</v>
      </c>
      <c r="F170" s="6">
        <f>IF(名目付加価値!F170&gt;0,名目付加価値!F170/SUMIF(名目付加価値!F165:F187,"&lt;&gt;0"),0)</f>
        <v>2.1994777202823963E-2</v>
      </c>
      <c r="G170" s="6">
        <f>IF(名目付加価値!G170&gt;0,名目付加価値!G170/SUMIF(名目付加価値!G165:G187,"&lt;&gt;0"),0)</f>
        <v>3.3225363098938768E-2</v>
      </c>
      <c r="H170" s="6">
        <f>IF(名目付加価値!H170&gt;0,名目付加価値!H170/SUMIF(名目付加価値!H165:H187,"&lt;&gt;0"),0)</f>
        <v>4.1362582249636015E-2</v>
      </c>
      <c r="I170" s="6">
        <f>IF(名目付加価値!I170&gt;0,名目付加価値!I170/SUMIF(名目付加価値!I165:I187,"&lt;&gt;0"),0)</f>
        <v>3.1639500996947567E-2</v>
      </c>
      <c r="K170" s="3">
        <f>0.5*(E170+E$1090)</f>
        <v>1.350975531323729E-2</v>
      </c>
      <c r="L170" s="3">
        <f t="shared" ref="L170:O170" si="166">0.5*(F170+F$1090)</f>
        <v>1.9326396787901531E-2</v>
      </c>
      <c r="M170" s="3">
        <f t="shared" si="166"/>
        <v>2.6523280419967737E-2</v>
      </c>
      <c r="N170" s="3">
        <f t="shared" si="166"/>
        <v>2.997905975699609E-2</v>
      </c>
      <c r="O170" s="3">
        <f t="shared" si="166"/>
        <v>2.5518307739909755E-2</v>
      </c>
    </row>
    <row r="171" spans="1:15" x14ac:dyDescent="0.15">
      <c r="A171" s="1">
        <v>8</v>
      </c>
      <c r="B171" s="1" t="s">
        <v>86</v>
      </c>
      <c r="C171" s="1">
        <v>7</v>
      </c>
      <c r="D171" s="1" t="s">
        <v>20</v>
      </c>
      <c r="E171" s="6">
        <f>IF(名目付加価値!E171&gt;0,名目付加価値!E171/SUMIF(名目付加価値!E165:E187,"&lt;&gt;0"),0)</f>
        <v>7.120888474623434E-4</v>
      </c>
      <c r="F171" s="6">
        <f>IF(名目付加価値!F171&gt;0,名目付加価値!F171/SUMIF(名目付加価値!F165:F187,"&lt;&gt;0"),0)</f>
        <v>1.1552414416301324E-3</v>
      </c>
      <c r="G171" s="6">
        <f>IF(名目付加価値!G171&gt;0,名目付加価値!G171/SUMIF(名目付加価値!G165:G187,"&lt;&gt;0"),0)</f>
        <v>9.819405617489277E-4</v>
      </c>
      <c r="H171" s="6">
        <f>IF(名目付加価値!H171&gt;0,名目付加価値!H171/SUMIF(名目付加価値!H165:H187,"&lt;&gt;0"),0)</f>
        <v>1.0502181726851021E-2</v>
      </c>
      <c r="I171" s="6">
        <f>IF(名目付加価値!I171&gt;0,名目付加価値!I171/SUMIF(名目付加価値!I165:I187,"&lt;&gt;0"),0)</f>
        <v>5.6303464075523829E-3</v>
      </c>
      <c r="K171" s="3">
        <f>0.5*(E171+E$1091)</f>
        <v>9.9077056764117332E-3</v>
      </c>
      <c r="L171" s="3">
        <f t="shared" ref="L171:O171" si="167">0.5*(F171+F$1091)</f>
        <v>6.7556914209575799E-3</v>
      </c>
      <c r="M171" s="3">
        <f t="shared" si="167"/>
        <v>5.7873707895343841E-3</v>
      </c>
      <c r="N171" s="3">
        <f t="shared" si="167"/>
        <v>1.1352647685224766E-2</v>
      </c>
      <c r="O171" s="3">
        <f t="shared" si="167"/>
        <v>8.9681766337382594E-3</v>
      </c>
    </row>
    <row r="172" spans="1:15" x14ac:dyDescent="0.15">
      <c r="A172" s="1">
        <v>8</v>
      </c>
      <c r="B172" s="1" t="s">
        <v>86</v>
      </c>
      <c r="C172" s="1">
        <v>8</v>
      </c>
      <c r="D172" s="1" t="s">
        <v>21</v>
      </c>
      <c r="E172" s="6">
        <f>IF(名目付加価値!E172&gt;0,名目付加価値!E172/SUMIF(名目付加価値!E165:E187,"&lt;&gt;0"),0)</f>
        <v>1.9319619371977719E-2</v>
      </c>
      <c r="F172" s="6">
        <f>IF(名目付加価値!F172&gt;0,名目付加価値!F172/SUMIF(名目付加価値!F165:F187,"&lt;&gt;0"),0)</f>
        <v>1.7644936369750595E-2</v>
      </c>
      <c r="G172" s="6">
        <f>IF(名目付加価値!G172&gt;0,名目付加価値!G172/SUMIF(名目付加価値!G165:G187,"&lt;&gt;0"),0)</f>
        <v>2.685629593511734E-2</v>
      </c>
      <c r="H172" s="6">
        <f>IF(名目付加価値!H172&gt;0,名目付加価値!H172/SUMIF(名目付加価値!H165:H187,"&lt;&gt;0"),0)</f>
        <v>1.3931903068163389E-2</v>
      </c>
      <c r="I172" s="6">
        <f>IF(名目付加価値!I172&gt;0,名目付加価値!I172/SUMIF(名目付加価値!I165:I187,"&lt;&gt;0"),0)</f>
        <v>1.0300988477556904E-2</v>
      </c>
      <c r="K172" s="3">
        <f>0.5*(E172+E$1092)</f>
        <v>1.7253386616510071E-2</v>
      </c>
      <c r="L172" s="3">
        <f t="shared" ref="L172:O172" si="168">0.5*(F172+F$1092)</f>
        <v>1.5321559793916781E-2</v>
      </c>
      <c r="M172" s="3">
        <f t="shared" si="168"/>
        <v>1.9571408086618242E-2</v>
      </c>
      <c r="N172" s="3">
        <f t="shared" si="168"/>
        <v>1.1871708181321057E-2</v>
      </c>
      <c r="O172" s="3">
        <f t="shared" si="168"/>
        <v>8.8483572231429896E-3</v>
      </c>
    </row>
    <row r="173" spans="1:15" x14ac:dyDescent="0.15">
      <c r="A173" s="1">
        <v>8</v>
      </c>
      <c r="B173" s="1" t="s">
        <v>86</v>
      </c>
      <c r="C173" s="1">
        <v>9</v>
      </c>
      <c r="D173" s="1" t="s">
        <v>22</v>
      </c>
      <c r="E173" s="6">
        <f>IF(名目付加価値!E173&gt;0,名目付加価値!E173/SUMIF(名目付加価値!E165:E187,"&lt;&gt;0"),0)</f>
        <v>7.0648683591879466E-2</v>
      </c>
      <c r="F173" s="6">
        <f>IF(名目付加価値!F173&gt;0,名目付加価値!F173/SUMIF(名目付加価値!F165:F187,"&lt;&gt;0"),0)</f>
        <v>6.9996576718443435E-2</v>
      </c>
      <c r="G173" s="6">
        <f>IF(名目付加価値!G173&gt;0,名目付加価値!G173/SUMIF(名目付加価値!G165:G187,"&lt;&gt;0"),0)</f>
        <v>5.4257676675193572E-2</v>
      </c>
      <c r="H173" s="6">
        <f>IF(名目付加価値!H173&gt;0,名目付加価値!H173/SUMIF(名目付加価値!H165:H187,"&lt;&gt;0"),0)</f>
        <v>4.7858121423222683E-2</v>
      </c>
      <c r="I173" s="6">
        <f>IF(名目付加価値!I173&gt;0,名目付加価値!I173/SUMIF(名目付加価値!I165:I187,"&lt;&gt;0"),0)</f>
        <v>2.7533769227624762E-2</v>
      </c>
      <c r="K173" s="3">
        <f>0.5*(E173+E$1093)</f>
        <v>5.2404042577157132E-2</v>
      </c>
      <c r="L173" s="3">
        <f t="shared" ref="L173:O173" si="169">0.5*(F173+F$1093)</f>
        <v>4.9872441313956441E-2</v>
      </c>
      <c r="M173" s="3">
        <f t="shared" si="169"/>
        <v>3.7337703202212129E-2</v>
      </c>
      <c r="N173" s="3">
        <f t="shared" si="169"/>
        <v>3.1202635929116932E-2</v>
      </c>
      <c r="O173" s="3">
        <f t="shared" si="169"/>
        <v>2.0206453061450802E-2</v>
      </c>
    </row>
    <row r="174" spans="1:15" x14ac:dyDescent="0.15">
      <c r="A174" s="1">
        <v>8</v>
      </c>
      <c r="B174" s="1" t="s">
        <v>86</v>
      </c>
      <c r="C174" s="1">
        <v>10</v>
      </c>
      <c r="D174" s="1" t="s">
        <v>23</v>
      </c>
      <c r="E174" s="6">
        <f>IF(名目付加価値!E174&gt;0,名目付加価値!E174/SUMIF(名目付加価値!E165:E187,"&lt;&gt;0"),0)</f>
        <v>1.0596197096161121E-2</v>
      </c>
      <c r="F174" s="6">
        <f>IF(名目付加価値!F174&gt;0,名目付加価値!F174/SUMIF(名目付加価値!F165:F187,"&lt;&gt;0"),0)</f>
        <v>1.3211685345133874E-2</v>
      </c>
      <c r="G174" s="6">
        <f>IF(名目付加価値!G174&gt;0,名目付加価値!G174/SUMIF(名目付加価値!G165:G187,"&lt;&gt;0"),0)</f>
        <v>1.8464358300236461E-2</v>
      </c>
      <c r="H174" s="6">
        <f>IF(名目付加価値!H174&gt;0,名目付加価値!H174/SUMIF(名目付加価値!H165:H187,"&lt;&gt;0"),0)</f>
        <v>2.2684294341295545E-2</v>
      </c>
      <c r="I174" s="6">
        <f>IF(名目付加価値!I174&gt;0,名目付加価値!I174/SUMIF(名目付加価値!I165:I187,"&lt;&gt;0"),0)</f>
        <v>1.8393460018412713E-2</v>
      </c>
      <c r="K174" s="3">
        <f>0.5*(E174+E$1094)</f>
        <v>1.2374501840140445E-2</v>
      </c>
      <c r="L174" s="3">
        <f t="shared" ref="L174:O174" si="170">0.5*(F174+F$1094)</f>
        <v>1.2709793677114618E-2</v>
      </c>
      <c r="M174" s="3">
        <f t="shared" si="170"/>
        <v>1.723045823248856E-2</v>
      </c>
      <c r="N174" s="3">
        <f t="shared" si="170"/>
        <v>1.7888997045856465E-2</v>
      </c>
      <c r="O174" s="3">
        <f t="shared" si="170"/>
        <v>1.441791241857892E-2</v>
      </c>
    </row>
    <row r="175" spans="1:15" x14ac:dyDescent="0.15">
      <c r="A175" s="1">
        <v>8</v>
      </c>
      <c r="B175" s="1" t="s">
        <v>86</v>
      </c>
      <c r="C175" s="1">
        <v>11</v>
      </c>
      <c r="D175" s="1" t="s">
        <v>24</v>
      </c>
      <c r="E175" s="6">
        <f>IF(名目付加価値!E175&gt;0,名目付加価値!E175/SUMIF(名目付加価値!E165:E187,"&lt;&gt;0"),0)</f>
        <v>3.3616588078555228E-2</v>
      </c>
      <c r="F175" s="6">
        <f>IF(名目付加価値!F175&gt;0,名目付加価値!F175/SUMIF(名目付加価値!F165:F187,"&lt;&gt;0"),0)</f>
        <v>3.7664283619870668E-2</v>
      </c>
      <c r="G175" s="6">
        <f>IF(名目付加価値!G175&gt;0,名目付加価値!G175/SUMIF(名目付加価値!G165:G187,"&lt;&gt;0"),0)</f>
        <v>5.6887560139334159E-2</v>
      </c>
      <c r="H175" s="6">
        <f>IF(名目付加価値!H175&gt;0,名目付加価値!H175/SUMIF(名目付加価値!H165:H187,"&lt;&gt;0"),0)</f>
        <v>4.0255548390282468E-2</v>
      </c>
      <c r="I175" s="6">
        <f>IF(名目付加価値!I175&gt;0,名目付加価値!I175/SUMIF(名目付加価値!I165:I187,"&lt;&gt;0"),0)</f>
        <v>6.6057031996825444E-2</v>
      </c>
      <c r="K175" s="3">
        <f>0.5*(E175+E$1095)</f>
        <v>2.9342285136704636E-2</v>
      </c>
      <c r="L175" s="3">
        <f t="shared" ref="L175:O175" si="171">0.5*(F175+F$1095)</f>
        <v>2.9537135594560438E-2</v>
      </c>
      <c r="M175" s="3">
        <f t="shared" si="171"/>
        <v>4.2462357474886872E-2</v>
      </c>
      <c r="N175" s="3">
        <f t="shared" si="171"/>
        <v>3.2277925701104972E-2</v>
      </c>
      <c r="O175" s="3">
        <f t="shared" si="171"/>
        <v>4.61720472564532E-2</v>
      </c>
    </row>
    <row r="176" spans="1:15" x14ac:dyDescent="0.15">
      <c r="A176" s="1">
        <v>8</v>
      </c>
      <c r="B176" s="1" t="s">
        <v>86</v>
      </c>
      <c r="C176" s="1">
        <v>12</v>
      </c>
      <c r="D176" s="1" t="s">
        <v>25</v>
      </c>
      <c r="E176" s="6">
        <f>IF(名目付加価値!E176&gt;0,名目付加価値!E176/SUMIF(名目付加価値!E165:E187,"&lt;&gt;0"),0)</f>
        <v>8.4528082948468988E-2</v>
      </c>
      <c r="F176" s="6">
        <f>IF(名目付加価値!F176&gt;0,名目付加価値!F176/SUMIF(名目付加価値!F165:F187,"&lt;&gt;0"),0)</f>
        <v>5.9445826644569141E-2</v>
      </c>
      <c r="G176" s="6">
        <f>IF(名目付加価値!G176&gt;0,名目付加価値!G176/SUMIF(名目付加価値!G165:G187,"&lt;&gt;0"),0)</f>
        <v>7.1538556076072596E-2</v>
      </c>
      <c r="H176" s="6">
        <f>IF(名目付加価値!H176&gt;0,名目付加価値!H176/SUMIF(名目付加価値!H165:H187,"&lt;&gt;0"),0)</f>
        <v>5.911998314661817E-2</v>
      </c>
      <c r="I176" s="6">
        <f>IF(名目付加価値!I176&gt;0,名目付加価値!I176/SUMIF(名目付加価値!I165:I187,"&lt;&gt;0"),0)</f>
        <v>4.6574670204685968E-2</v>
      </c>
      <c r="K176" s="3">
        <f>0.5*(E176+E$1096)</f>
        <v>5.5121984917655666E-2</v>
      </c>
      <c r="L176" s="3">
        <f t="shared" ref="L176:O176" si="172">0.5*(F176+F$1096)</f>
        <v>4.2663561870102104E-2</v>
      </c>
      <c r="M176" s="3">
        <f t="shared" si="172"/>
        <v>5.9446401134165411E-2</v>
      </c>
      <c r="N176" s="3">
        <f t="shared" si="172"/>
        <v>5.4179679911102778E-2</v>
      </c>
      <c r="O176" s="3">
        <f t="shared" si="172"/>
        <v>4.408364753226067E-2</v>
      </c>
    </row>
    <row r="177" spans="1:15" x14ac:dyDescent="0.15">
      <c r="A177" s="1">
        <v>8</v>
      </c>
      <c r="B177" s="1" t="s">
        <v>86</v>
      </c>
      <c r="C177" s="1">
        <v>13</v>
      </c>
      <c r="D177" s="1" t="s">
        <v>26</v>
      </c>
      <c r="E177" s="6">
        <f>IF(名目付加価値!E177&gt;0,名目付加価値!E177/SUMIF(名目付加価値!E165:E187,"&lt;&gt;0"),0)</f>
        <v>9.6275391507681749E-3</v>
      </c>
      <c r="F177" s="6">
        <f>IF(名目付加価値!F177&gt;0,名目付加価値!F177/SUMIF(名目付加価値!F165:F187,"&lt;&gt;0"),0)</f>
        <v>1.4101336311684923E-2</v>
      </c>
      <c r="G177" s="6">
        <f>IF(名目付加価値!G177&gt;0,名目付加価値!G177/SUMIF(名目付加価値!G165:G187,"&lt;&gt;0"),0)</f>
        <v>6.9462461317973704E-3</v>
      </c>
      <c r="H177" s="6">
        <f>IF(名目付加価値!H177&gt;0,名目付加価値!H177/SUMIF(名目付加価値!H165:H187,"&lt;&gt;0"),0)</f>
        <v>5.4752901325289668E-3</v>
      </c>
      <c r="I177" s="6">
        <f>IF(名目付加価値!I177&gt;0,名目付加価値!I177/SUMIF(名目付加価値!I165:I187,"&lt;&gt;0"),0)</f>
        <v>9.174241181677513E-3</v>
      </c>
      <c r="K177" s="3">
        <f>0.5*(E177+E$1097)</f>
        <v>1.5703061322624626E-2</v>
      </c>
      <c r="L177" s="3">
        <f t="shared" ref="L177:O177" si="173">0.5*(F177+F$1097)</f>
        <v>1.7716388391029833E-2</v>
      </c>
      <c r="M177" s="3">
        <f t="shared" si="173"/>
        <v>1.3034649691909062E-2</v>
      </c>
      <c r="N177" s="3">
        <f t="shared" si="173"/>
        <v>1.1919410874806514E-2</v>
      </c>
      <c r="O177" s="3">
        <f t="shared" si="173"/>
        <v>1.7853877533099756E-2</v>
      </c>
    </row>
    <row r="178" spans="1:15" x14ac:dyDescent="0.15">
      <c r="A178" s="1">
        <v>8</v>
      </c>
      <c r="B178" s="1" t="s">
        <v>86</v>
      </c>
      <c r="C178" s="1">
        <v>14</v>
      </c>
      <c r="D178" s="1" t="s">
        <v>27</v>
      </c>
      <c r="E178" s="6">
        <f>IF(名目付加価値!E178&gt;0,名目付加価値!E178/SUMIF(名目付加価値!E165:E187,"&lt;&gt;0"),0)</f>
        <v>4.8577973664168106E-3</v>
      </c>
      <c r="F178" s="6">
        <f>IF(名目付加価値!F178&gt;0,名目付加価値!F178/SUMIF(名目付加価値!F165:F187,"&lt;&gt;0"),0)</f>
        <v>5.2305157442786073E-3</v>
      </c>
      <c r="G178" s="6">
        <f>IF(名目付加価値!G178&gt;0,名目付加価値!G178/SUMIF(名目付加価値!G165:G187,"&lt;&gt;0"),0)</f>
        <v>5.3480725756262538E-3</v>
      </c>
      <c r="H178" s="6">
        <f>IF(名目付加価値!H178&gt;0,名目付加価値!H178/SUMIF(名目付加価値!H165:H187,"&lt;&gt;0"),0)</f>
        <v>3.3637268579074656E-3</v>
      </c>
      <c r="I178" s="6">
        <f>IF(名目付加価値!I178&gt;0,名目付加価値!I178/SUMIF(名目付加価値!I165:I187,"&lt;&gt;0"),0)</f>
        <v>3.9360495688417225E-3</v>
      </c>
      <c r="K178" s="3">
        <f>0.5*(E178+E$1098)</f>
        <v>4.2960842094105119E-3</v>
      </c>
      <c r="L178" s="3">
        <f t="shared" ref="L178:O178" si="174">0.5*(F178+F$1098)</f>
        <v>4.8945975633517182E-3</v>
      </c>
      <c r="M178" s="3">
        <f t="shared" si="174"/>
        <v>4.8784628050353414E-3</v>
      </c>
      <c r="N178" s="3">
        <f t="shared" si="174"/>
        <v>3.7132122341588889E-3</v>
      </c>
      <c r="O178" s="3">
        <f t="shared" si="174"/>
        <v>4.142513200218541E-3</v>
      </c>
    </row>
    <row r="179" spans="1:15" x14ac:dyDescent="0.15">
      <c r="A179" s="1">
        <v>8</v>
      </c>
      <c r="B179" s="1" t="s">
        <v>86</v>
      </c>
      <c r="C179" s="1">
        <v>15</v>
      </c>
      <c r="D179" s="1" t="s">
        <v>28</v>
      </c>
      <c r="E179" s="6">
        <f>IF(名目付加価値!E179&gt;0,名目付加価値!E179/SUMIF(名目付加価値!E165:E187,"&lt;&gt;0"),0)</f>
        <v>2.9409483276336867E-2</v>
      </c>
      <c r="F179" s="6">
        <f>IF(名目付加価値!F179&gt;0,名目付加価値!F179/SUMIF(名目付加価値!F165:F187,"&lt;&gt;0"),0)</f>
        <v>3.2415327835875432E-2</v>
      </c>
      <c r="G179" s="6">
        <f>IF(名目付加価値!G179&gt;0,名目付加価値!G179/SUMIF(名目付加価値!G165:G187,"&lt;&gt;0"),0)</f>
        <v>3.5734548301593359E-2</v>
      </c>
      <c r="H179" s="6">
        <f>IF(名目付加価値!H179&gt;0,名目付加価値!H179/SUMIF(名目付加価値!H165:H187,"&lt;&gt;0"),0)</f>
        <v>4.1233455414676837E-2</v>
      </c>
      <c r="I179" s="6">
        <f>IF(名目付加価値!I179&gt;0,名目付加価値!I179/SUMIF(名目付加価値!I165:I187,"&lt;&gt;0"),0)</f>
        <v>3.2336769094117049E-2</v>
      </c>
      <c r="K179" s="3">
        <f>0.5*(E179+E$1099)</f>
        <v>3.2852609691479823E-2</v>
      </c>
      <c r="L179" s="3">
        <f t="shared" ref="L179:O179" si="175">0.5*(F179+F$1099)</f>
        <v>3.3412239545283953E-2</v>
      </c>
      <c r="M179" s="3">
        <f t="shared" si="175"/>
        <v>3.5284510708566891E-2</v>
      </c>
      <c r="N179" s="3">
        <f t="shared" si="175"/>
        <v>3.4863233973443895E-2</v>
      </c>
      <c r="O179" s="3">
        <f t="shared" si="175"/>
        <v>2.808736236241335E-2</v>
      </c>
    </row>
    <row r="180" spans="1:15" x14ac:dyDescent="0.15">
      <c r="A180" s="1">
        <v>8</v>
      </c>
      <c r="B180" s="1" t="s">
        <v>84</v>
      </c>
      <c r="C180" s="1">
        <v>16</v>
      </c>
      <c r="D180" s="1" t="s">
        <v>11</v>
      </c>
      <c r="E180" s="6">
        <f>IF(名目付加価値!E180&gt;0,名目付加価値!E180/SUMIF(名目付加価値!E165:E187,"&lt;&gt;0"),0)</f>
        <v>0.12048847363036429</v>
      </c>
      <c r="F180" s="6">
        <f>IF(名目付加価値!F180&gt;0,名目付加価値!F180/SUMIF(名目付加価値!F165:F187,"&lt;&gt;0"),0)</f>
        <v>0.11568869974894243</v>
      </c>
      <c r="G180" s="6">
        <f>IF(名目付加価値!G180&gt;0,名目付加価値!G180/SUMIF(名目付加価値!G165:G187,"&lt;&gt;0"),0)</f>
        <v>0.13229239298406528</v>
      </c>
      <c r="H180" s="6">
        <f>IF(名目付加価値!H180&gt;0,名目付加価値!H180/SUMIF(名目付加価値!H165:H187,"&lt;&gt;0"),0)</f>
        <v>8.8833629698402777E-2</v>
      </c>
      <c r="I180" s="6">
        <f>IF(名目付加価値!I180&gt;0,名目付加価値!I180/SUMIF(名目付加価値!I165:I187,"&lt;&gt;0"),0)</f>
        <v>6.0871593058660273E-2</v>
      </c>
      <c r="K180" s="3">
        <f>0.5*(E180+E$1100)</f>
        <v>0.10748557963960603</v>
      </c>
      <c r="L180" s="3">
        <f t="shared" ref="L180:O180" si="176">0.5*(F180+F$1100)</f>
        <v>0.11377201519411084</v>
      </c>
      <c r="M180" s="3">
        <f t="shared" si="176"/>
        <v>0.12478429769806344</v>
      </c>
      <c r="N180" s="3">
        <f t="shared" si="176"/>
        <v>9.1165427893769302E-2</v>
      </c>
      <c r="O180" s="3">
        <f t="shared" si="176"/>
        <v>6.6187710832997904E-2</v>
      </c>
    </row>
    <row r="181" spans="1:15" x14ac:dyDescent="0.15">
      <c r="A181" s="1">
        <v>8</v>
      </c>
      <c r="B181" s="1" t="s">
        <v>84</v>
      </c>
      <c r="C181" s="1">
        <v>17</v>
      </c>
      <c r="D181" s="1" t="s">
        <v>12</v>
      </c>
      <c r="E181" s="6">
        <f>IF(名目付加価値!E181&gt;0,名目付加価値!E181/SUMIF(名目付加価値!E165:E187,"&lt;&gt;0"),0)</f>
        <v>2.8805151664330744E-2</v>
      </c>
      <c r="F181" s="6">
        <f>IF(名目付加価値!F181&gt;0,名目付加価値!F181/SUMIF(名目付加価値!F165:F187,"&lt;&gt;0"),0)</f>
        <v>3.9509104923055698E-2</v>
      </c>
      <c r="G181" s="6">
        <f>IF(名目付加価値!G181&gt;0,名目付加価値!G181/SUMIF(名目付加価値!G165:G187,"&lt;&gt;0"),0)</f>
        <v>3.1474342749755239E-2</v>
      </c>
      <c r="H181" s="6">
        <f>IF(名目付加価値!H181&gt;0,名目付加価値!H181/SUMIF(名目付加価値!H165:H187,"&lt;&gt;0"),0)</f>
        <v>2.7340529211608657E-2</v>
      </c>
      <c r="I181" s="6">
        <f>IF(名目付加価値!I181&gt;0,名目付加価値!I181/SUMIF(名目付加価値!I165:I187,"&lt;&gt;0"),0)</f>
        <v>2.6707824453403958E-2</v>
      </c>
      <c r="K181" s="3">
        <f>0.5*(E181+E$1101)</f>
        <v>2.6967455147477837E-2</v>
      </c>
      <c r="L181" s="3">
        <f t="shared" ref="L181:O181" si="177">0.5*(F181+F$1101)</f>
        <v>3.4261213330659145E-2</v>
      </c>
      <c r="M181" s="3">
        <f t="shared" si="177"/>
        <v>3.1810796253773282E-2</v>
      </c>
      <c r="N181" s="3">
        <f t="shared" si="177"/>
        <v>3.1361009908992016E-2</v>
      </c>
      <c r="O181" s="3">
        <f t="shared" si="177"/>
        <v>2.886007513980355E-2</v>
      </c>
    </row>
    <row r="182" spans="1:15" x14ac:dyDescent="0.15">
      <c r="A182" s="1">
        <v>8</v>
      </c>
      <c r="B182" s="1" t="s">
        <v>84</v>
      </c>
      <c r="C182" s="1">
        <v>18</v>
      </c>
      <c r="D182" s="1" t="s">
        <v>13</v>
      </c>
      <c r="E182" s="6">
        <f>IF(名目付加価値!E182&gt;0,名目付加価値!E182/SUMIF(名目付加価値!E165:E187,"&lt;&gt;0"),0)</f>
        <v>9.6310777198212766E-2</v>
      </c>
      <c r="F182" s="6">
        <f>IF(名目付加価値!F182&gt;0,名目付加価値!F182/SUMIF(名目付加価値!F165:F187,"&lt;&gt;0"),0)</f>
        <v>9.4605050797994403E-2</v>
      </c>
      <c r="G182" s="6">
        <f>IF(名目付加価値!G182&gt;0,名目付加価値!G182/SUMIF(名目付加価値!G165:G187,"&lt;&gt;0"),0)</f>
        <v>8.5969767748811363E-2</v>
      </c>
      <c r="H182" s="6">
        <f>IF(名目付加価値!H182&gt;0,名目付加価値!H182/SUMIF(名目付加価値!H165:H187,"&lt;&gt;0"),0)</f>
        <v>8.7958242108011536E-2</v>
      </c>
      <c r="I182" s="6">
        <f>IF(名目付加価値!I182&gt;0,名目付加価値!I182/SUMIF(名目付加価値!I165:I187,"&lt;&gt;0"),0)</f>
        <v>8.2174206335107539E-2</v>
      </c>
      <c r="K182" s="3">
        <f>0.5*(E182+E$1102)</f>
        <v>0.1053885220530163</v>
      </c>
      <c r="L182" s="3">
        <f t="shared" ref="L182:O182" si="178">0.5*(F182+F$1102)</f>
        <v>0.10952256111755197</v>
      </c>
      <c r="M182" s="3">
        <f t="shared" si="178"/>
        <v>0.10011007169107802</v>
      </c>
      <c r="N182" s="3">
        <f t="shared" si="178"/>
        <v>0.10324161116865205</v>
      </c>
      <c r="O182" s="3">
        <f t="shared" si="178"/>
        <v>9.4983299235215188E-2</v>
      </c>
    </row>
    <row r="183" spans="1:15" x14ac:dyDescent="0.15">
      <c r="A183" s="1">
        <v>8</v>
      </c>
      <c r="B183" s="1" t="s">
        <v>84</v>
      </c>
      <c r="C183" s="1">
        <v>19</v>
      </c>
      <c r="D183" s="1" t="s">
        <v>14</v>
      </c>
      <c r="E183" s="6">
        <f>IF(名目付加価値!E183&gt;0,名目付加価値!E183/SUMIF(名目付加価値!E165:E187,"&lt;&gt;0"),0)</f>
        <v>2.9662488124151263E-2</v>
      </c>
      <c r="F183" s="6">
        <f>IF(名目付加価値!F183&gt;0,名目付加価値!F183/SUMIF(名目付加価値!F165:F187,"&lt;&gt;0"),0)</f>
        <v>3.778585086166112E-2</v>
      </c>
      <c r="G183" s="6">
        <f>IF(名目付加価値!G183&gt;0,名目付加価値!G183/SUMIF(名目付加価値!G165:G187,"&lt;&gt;0"),0)</f>
        <v>4.0569519678808515E-2</v>
      </c>
      <c r="H183" s="6">
        <f>IF(名目付加価値!H183&gt;0,名目付加価値!H183/SUMIF(名目付加価値!H165:H187,"&lt;&gt;0"),0)</f>
        <v>3.6747871697645831E-2</v>
      </c>
      <c r="I183" s="6">
        <f>IF(名目付加価値!I183&gt;0,名目付加価値!I183/SUMIF(名目付加価値!I165:I187,"&lt;&gt;0"),0)</f>
        <v>3.6875462684708642E-2</v>
      </c>
      <c r="K183" s="3">
        <f>0.5*(E183+E$1103)</f>
        <v>3.5042310689407288E-2</v>
      </c>
      <c r="L183" s="3">
        <f t="shared" ref="L183:O183" si="179">0.5*(F183+F$1103)</f>
        <v>4.3248819547458114E-2</v>
      </c>
      <c r="M183" s="3">
        <f t="shared" si="179"/>
        <v>4.705581474453914E-2</v>
      </c>
      <c r="N183" s="3">
        <f t="shared" si="179"/>
        <v>4.2160681477064386E-2</v>
      </c>
      <c r="O183" s="3">
        <f t="shared" si="179"/>
        <v>4.0828035955001174E-2</v>
      </c>
    </row>
    <row r="184" spans="1:15" x14ac:dyDescent="0.15">
      <c r="A184" s="1">
        <v>8</v>
      </c>
      <c r="B184" s="1" t="s">
        <v>84</v>
      </c>
      <c r="C184" s="1">
        <v>20</v>
      </c>
      <c r="D184" s="1" t="s">
        <v>15</v>
      </c>
      <c r="E184" s="6">
        <f>IF(名目付加価値!E184&gt;0,名目付加価値!E184/SUMIF(名目付加価値!E165:E187,"&lt;&gt;0"),0)</f>
        <v>7.6134992260134633E-3</v>
      </c>
      <c r="F184" s="6">
        <f>IF(名目付加価値!F184&gt;0,名目付加価値!F184/SUMIF(名目付加価値!F165:F187,"&lt;&gt;0"),0)</f>
        <v>1.494073093946033E-2</v>
      </c>
      <c r="G184" s="6">
        <f>IF(名目付加価値!G184&gt;0,名目付加価値!G184/SUMIF(名目付加価値!G165:G187,"&lt;&gt;0"),0)</f>
        <v>1.3730411869890671E-2</v>
      </c>
      <c r="H184" s="6">
        <f>IF(名目付加価値!H184&gt;0,名目付加価値!H184/SUMIF(名目付加価値!H165:H187,"&lt;&gt;0"),0)</f>
        <v>1.1397732272214399E-2</v>
      </c>
      <c r="I184" s="6">
        <f>IF(名目付加価値!I184&gt;0,名目付加価値!I184/SUMIF(名目付加価値!I165:I187,"&lt;&gt;0"),0)</f>
        <v>1.3788286400650324E-2</v>
      </c>
      <c r="K184" s="3">
        <f>0.5*(E184+E$1104)</f>
        <v>1.3208929173652802E-2</v>
      </c>
      <c r="L184" s="3">
        <f t="shared" ref="L184:O184" si="180">0.5*(F184+F$1104)</f>
        <v>1.8280159279437203E-2</v>
      </c>
      <c r="M184" s="3">
        <f t="shared" si="180"/>
        <v>1.6770942318469526E-2</v>
      </c>
      <c r="N184" s="3">
        <f t="shared" si="180"/>
        <v>1.2997317467508452E-2</v>
      </c>
      <c r="O184" s="3">
        <f t="shared" si="180"/>
        <v>1.5125831082139916E-2</v>
      </c>
    </row>
    <row r="185" spans="1:15" x14ac:dyDescent="0.15">
      <c r="A185" s="1">
        <v>8</v>
      </c>
      <c r="B185" s="1" t="s">
        <v>84</v>
      </c>
      <c r="C185" s="1">
        <v>21</v>
      </c>
      <c r="D185" s="1" t="s">
        <v>16</v>
      </c>
      <c r="E185" s="6">
        <f>IF(名目付加価値!E185&gt;0,名目付加価値!E185/SUMIF(名目付加価値!E165:E187,"&lt;&gt;0"),0)</f>
        <v>8.6115388390056224E-2</v>
      </c>
      <c r="F185" s="6">
        <f>IF(名目付加価値!F185&gt;0,名目付加価値!F185/SUMIF(名目付加価値!F165:F187,"&lt;&gt;0"),0)</f>
        <v>4.9661506567177854E-2</v>
      </c>
      <c r="G185" s="6">
        <f>IF(名目付加価値!G185&gt;0,名目付加価値!G185/SUMIF(名目付加価値!G165:G187,"&lt;&gt;0"),0)</f>
        <v>4.8966019246155991E-2</v>
      </c>
      <c r="H185" s="6">
        <f>IF(名目付加価値!H185&gt;0,名目付加価値!H185/SUMIF(名目付加価値!H165:H187,"&lt;&gt;0"),0)</f>
        <v>6.1685694107445524E-2</v>
      </c>
      <c r="I185" s="6">
        <f>IF(名目付加価値!I185&gt;0,名目付加価値!I185/SUMIF(名目付加価値!I165:I187,"&lt;&gt;0"),0)</f>
        <v>7.2433333063393168E-2</v>
      </c>
      <c r="K185" s="3">
        <f>0.5*(E185+E$1105)</f>
        <v>7.948678273731008E-2</v>
      </c>
      <c r="L185" s="3">
        <f t="shared" ref="L185:O185" si="181">0.5*(F185+F$1105)</f>
        <v>5.5880901171036446E-2</v>
      </c>
      <c r="M185" s="3">
        <f t="shared" si="181"/>
        <v>5.6298759893518222E-2</v>
      </c>
      <c r="N185" s="3">
        <f t="shared" si="181"/>
        <v>6.4641869671959548E-2</v>
      </c>
      <c r="O185" s="3">
        <f t="shared" si="181"/>
        <v>7.1096280068295423E-2</v>
      </c>
    </row>
    <row r="186" spans="1:15" x14ac:dyDescent="0.15">
      <c r="A186" s="1">
        <v>8</v>
      </c>
      <c r="B186" s="1" t="s">
        <v>83</v>
      </c>
      <c r="C186" s="1">
        <v>22</v>
      </c>
      <c r="D186" s="1" t="s">
        <v>8</v>
      </c>
      <c r="E186" s="6">
        <f>IF(名目付加価値!E186&gt;0,名目付加価値!E186/SUMIF(名目付加価値!E165:E187,"&lt;&gt;0"),0)</f>
        <v>8.3903293503382284E-2</v>
      </c>
      <c r="F186" s="6">
        <f>IF(名目付加価値!F186&gt;0,名目付加価値!F186/SUMIF(名目付加価値!F165:F187,"&lt;&gt;0"),0)</f>
        <v>0.11768850207521839</v>
      </c>
      <c r="G186" s="6">
        <f>IF(名目付加価値!G186&gt;0,名目付加価値!G186/SUMIF(名目付加価値!G165:G187,"&lt;&gt;0"),0)</f>
        <v>0.13548634327615658</v>
      </c>
      <c r="H186" s="6">
        <f>IF(名目付加価値!H186&gt;0,名目付加価値!H186/SUMIF(名目付加価値!H165:H187,"&lt;&gt;0"),0)</f>
        <v>0.18689750504879851</v>
      </c>
      <c r="I186" s="6">
        <f>IF(名目付加価値!I186&gt;0,名目付加価値!I186/SUMIF(名目付加価値!I165:I187,"&lt;&gt;0"),0)</f>
        <v>0.22419965217641499</v>
      </c>
      <c r="K186" s="3">
        <f>0.5*(E186+E$1106)</f>
        <v>9.8216903121589871E-2</v>
      </c>
      <c r="L186" s="3">
        <f t="shared" ref="L186:O186" si="182">0.5*(F186+F$1106)</f>
        <v>0.13976460837848476</v>
      </c>
      <c r="M186" s="3">
        <f t="shared" si="182"/>
        <v>0.15350998357780254</v>
      </c>
      <c r="N186" s="3">
        <f t="shared" si="182"/>
        <v>0.20280124858647786</v>
      </c>
      <c r="O186" s="3">
        <f t="shared" si="182"/>
        <v>0.24456200696161612</v>
      </c>
    </row>
    <row r="187" spans="1:15" x14ac:dyDescent="0.15">
      <c r="A187" s="1">
        <v>8</v>
      </c>
      <c r="B187" s="1" t="s">
        <v>83</v>
      </c>
      <c r="C187" s="1">
        <v>23</v>
      </c>
      <c r="D187" s="1" t="s">
        <v>29</v>
      </c>
      <c r="E187" s="6">
        <f>IF(名目付加価値!E187&gt;0,名目付加価値!E187/SUMIF(名目付加価値!E165:E187,"&lt;&gt;0"),0)</f>
        <v>6.6455694528563911E-2</v>
      </c>
      <c r="F187" s="6">
        <f>IF(名目付加価値!F187&gt;0,名目付加価値!F187/SUMIF(名目付加価値!F165:F187,"&lt;&gt;0"),0)</f>
        <v>0.11259876902793971</v>
      </c>
      <c r="G187" s="6">
        <f>IF(名目付加価値!G187&gt;0,名目付加価値!G187/SUMIF(名目付加価値!G165:G187,"&lt;&gt;0"),0)</f>
        <v>9.5817947936220157E-2</v>
      </c>
      <c r="H187" s="6">
        <f>IF(名目付加価値!H187&gt;0,名目付加価値!H187/SUMIF(名目付加価値!H165:H187,"&lt;&gt;0"),0)</f>
        <v>0.10982362188638008</v>
      </c>
      <c r="I187" s="6">
        <f>IF(名目付加価値!I187&gt;0,名目付加価値!I187/SUMIF(名目付加価値!I165:I187,"&lt;&gt;0"),0)</f>
        <v>0.12496487996989257</v>
      </c>
      <c r="K187" s="3">
        <f>0.5*(E187+E$1107)</f>
        <v>7.3712381530116861E-2</v>
      </c>
      <c r="L187" s="3">
        <f t="shared" ref="L187:O187" si="183">0.5*(F187+F$1107)</f>
        <v>0.11101409569676438</v>
      </c>
      <c r="M187" s="3">
        <f t="shared" si="183"/>
        <v>9.9675784386443297E-2</v>
      </c>
      <c r="N187" s="3">
        <f t="shared" si="183"/>
        <v>0.11611081697511616</v>
      </c>
      <c r="O187" s="3">
        <f t="shared" si="183"/>
        <v>0.12969424633450835</v>
      </c>
    </row>
    <row r="188" spans="1:15" x14ac:dyDescent="0.15">
      <c r="A188" s="1">
        <v>9</v>
      </c>
      <c r="B188" s="1" t="s">
        <v>275</v>
      </c>
      <c r="C188" s="1">
        <v>1</v>
      </c>
      <c r="D188" s="1" t="s">
        <v>9</v>
      </c>
      <c r="E188" s="6">
        <f>IF(名目付加価値!E188&gt;0,名目付加価値!E188/SUMIF(名目付加価値!E188:E210,"&lt;&gt;0"),0)</f>
        <v>0.11145243748235965</v>
      </c>
      <c r="F188" s="6">
        <f>IF(名目付加価値!F188&gt;0,名目付加価値!F188/SUMIF(名目付加価値!F188:F210,"&lt;&gt;0"),0)</f>
        <v>5.7627906180508337E-2</v>
      </c>
      <c r="G188" s="6">
        <f>IF(名目付加価値!G188&gt;0,名目付加価値!G188/SUMIF(名目付加価値!G188:G210,"&lt;&gt;0"),0)</f>
        <v>3.2740419301097841E-2</v>
      </c>
      <c r="H188" s="6">
        <f>IF(名目付加価値!H188&gt;0,名目付加価値!H188/SUMIF(名目付加価値!H188:H210,"&lt;&gt;0"),0)</f>
        <v>2.9397605402061357E-2</v>
      </c>
      <c r="I188" s="6">
        <f>IF(名目付加価値!I188&gt;0,名目付加価値!I188/SUMIF(名目付加価値!I188:I210,"&lt;&gt;0"),0)</f>
        <v>2.3354694272600073E-2</v>
      </c>
      <c r="K188" s="3">
        <f>0.5*(E188+E$1085)</f>
        <v>0.10778645978560138</v>
      </c>
      <c r="L188" s="3">
        <f t="shared" ref="L188:O188" si="184">0.5*(F188+F$1085)</f>
        <v>5.8768442529660764E-2</v>
      </c>
      <c r="M188" s="3">
        <f t="shared" si="184"/>
        <v>3.7629886184303497E-2</v>
      </c>
      <c r="N188" s="3">
        <f t="shared" si="184"/>
        <v>2.9334324803441766E-2</v>
      </c>
      <c r="O188" s="3">
        <f t="shared" si="184"/>
        <v>2.3691863105799488E-2</v>
      </c>
    </row>
    <row r="189" spans="1:15" x14ac:dyDescent="0.15">
      <c r="A189" s="1">
        <v>9</v>
      </c>
      <c r="B189" s="1" t="s">
        <v>275</v>
      </c>
      <c r="C189" s="1">
        <v>2</v>
      </c>
      <c r="D189" s="1" t="s">
        <v>10</v>
      </c>
      <c r="E189" s="6">
        <f>IF(名目付加価値!E189&gt;0,名目付加価値!E189/SUMIF(名目付加価値!E188:E210,"&lt;&gt;0"),0)</f>
        <v>1.628152933252771E-2</v>
      </c>
      <c r="F189" s="6">
        <f>IF(名目付加価値!F189&gt;0,名目付加価値!F189/SUMIF(名目付加価値!F188:F210,"&lt;&gt;0"),0)</f>
        <v>1.1165150461941453E-2</v>
      </c>
      <c r="G189" s="6">
        <f>IF(名目付加価値!G189&gt;0,名目付加価値!G189/SUMIF(名目付加価値!G188:G210,"&lt;&gt;0"),0)</f>
        <v>6.1070094437460443E-3</v>
      </c>
      <c r="H189" s="6">
        <f>IF(名目付加価値!H189&gt;0,名目付加価値!H189/SUMIF(名目付加価値!H188:H210,"&lt;&gt;0"),0)</f>
        <v>2.3538828048619348E-3</v>
      </c>
      <c r="I189" s="6">
        <f>IF(名目付加価値!I189&gt;0,名目付加価値!I189/SUMIF(名目付加価値!I188:I210,"&lt;&gt;0"),0)</f>
        <v>9.2579682482502794E-4</v>
      </c>
      <c r="K189" s="3">
        <f>0.5*(E189+E$1086)</f>
        <v>1.4494213933268031E-2</v>
      </c>
      <c r="L189" s="3">
        <f t="shared" ref="L189:O189" si="185">0.5*(F189+F$1086)</f>
        <v>9.1305749506020023E-3</v>
      </c>
      <c r="M189" s="3">
        <f t="shared" si="185"/>
        <v>4.9045113357854822E-3</v>
      </c>
      <c r="N189" s="3">
        <f t="shared" si="185"/>
        <v>2.1276553942006921E-3</v>
      </c>
      <c r="O189" s="3">
        <f t="shared" si="185"/>
        <v>8.952567591063471E-4</v>
      </c>
    </row>
    <row r="190" spans="1:15" x14ac:dyDescent="0.15">
      <c r="A190" s="1">
        <v>9</v>
      </c>
      <c r="B190" s="1" t="s">
        <v>276</v>
      </c>
      <c r="C190" s="1">
        <v>3</v>
      </c>
      <c r="D190" s="1" t="s">
        <v>17</v>
      </c>
      <c r="E190" s="6">
        <f>IF(名目付加価値!E190&gt;0,名目付加価値!E190/SUMIF(名目付加価値!E188:E210,"&lt;&gt;0"),0)</f>
        <v>7.4949031751221681E-2</v>
      </c>
      <c r="F190" s="6">
        <f>IF(名目付加価値!F190&gt;0,名目付加価値!F190/SUMIF(名目付加価値!F188:F210,"&lt;&gt;0"),0)</f>
        <v>8.207463247219679E-2</v>
      </c>
      <c r="G190" s="6">
        <f>IF(名目付加価値!G190&gt;0,名目付加価値!G190/SUMIF(名目付加価値!G188:G210,"&lt;&gt;0"),0)</f>
        <v>7.439871824108539E-2</v>
      </c>
      <c r="H190" s="6">
        <f>IF(名目付加価値!H190&gt;0,名目付加価値!H190/SUMIF(名目付加価値!H188:H210,"&lt;&gt;0"),0)</f>
        <v>8.378525341366258E-2</v>
      </c>
      <c r="I190" s="6">
        <f>IF(名目付加価値!I190&gt;0,名目付加価値!I190/SUMIF(名目付加価値!I188:I210,"&lt;&gt;0"),0)</f>
        <v>0.10166191929109446</v>
      </c>
      <c r="K190" s="3">
        <f>0.5*(E190+E$1087)</f>
        <v>6.6482570325574072E-2</v>
      </c>
      <c r="L190" s="3">
        <f t="shared" ref="L190:O190" si="186">0.5*(F190+F$1087)</f>
        <v>6.252285869025534E-2</v>
      </c>
      <c r="M190" s="3">
        <f t="shared" si="186"/>
        <v>5.6919301132528591E-2</v>
      </c>
      <c r="N190" s="3">
        <f t="shared" si="186"/>
        <v>6.274422240404455E-2</v>
      </c>
      <c r="O190" s="3">
        <f t="shared" si="186"/>
        <v>7.0267074516870032E-2</v>
      </c>
    </row>
    <row r="191" spans="1:15" x14ac:dyDescent="0.15">
      <c r="A191" s="1">
        <v>9</v>
      </c>
      <c r="B191" s="1" t="s">
        <v>90</v>
      </c>
      <c r="C191" s="1">
        <v>4</v>
      </c>
      <c r="D191" s="1" t="s">
        <v>18</v>
      </c>
      <c r="E191" s="6">
        <f>IF(名目付加価値!E191&gt;0,名目付加価値!E191/SUMIF(名目付加価値!E188:E210,"&lt;&gt;0"),0)</f>
        <v>4.0640893885832696E-2</v>
      </c>
      <c r="F191" s="6">
        <f>IF(名目付加価値!F191&gt;0,名目付加価値!F191/SUMIF(名目付加価値!F188:F210,"&lt;&gt;0"),0)</f>
        <v>1.9003477217685173E-2</v>
      </c>
      <c r="G191" s="6">
        <f>IF(名目付加価値!G191&gt;0,名目付加価値!G191/SUMIF(名目付加価値!G188:G210,"&lt;&gt;0"),0)</f>
        <v>1.2197347456504899E-2</v>
      </c>
      <c r="H191" s="6">
        <f>IF(名目付加価値!H191&gt;0,名目付加価値!H191/SUMIF(名目付加価値!H188:H210,"&lt;&gt;0"),0)</f>
        <v>6.3565391624948392E-3</v>
      </c>
      <c r="I191" s="6">
        <f>IF(名目付加価値!I191&gt;0,名目付加価値!I191/SUMIF(名目付加価値!I188:I210,"&lt;&gt;0"),0)</f>
        <v>2.2086049804163664E-3</v>
      </c>
      <c r="K191" s="3">
        <f>0.5*(E191+E$1088)</f>
        <v>3.8700566503665115E-2</v>
      </c>
      <c r="L191" s="3">
        <f t="shared" ref="L191:O191" si="187">0.5*(F191+F$1088)</f>
        <v>2.0125944038269186E-2</v>
      </c>
      <c r="M191" s="3">
        <f t="shared" si="187"/>
        <v>1.4668591201813571E-2</v>
      </c>
      <c r="N191" s="3">
        <f t="shared" si="187"/>
        <v>7.3111253769427894E-3</v>
      </c>
      <c r="O191" s="3">
        <f t="shared" si="187"/>
        <v>3.263337969399374E-3</v>
      </c>
    </row>
    <row r="192" spans="1:15" x14ac:dyDescent="0.15">
      <c r="A192" s="1">
        <v>9</v>
      </c>
      <c r="B192" s="1" t="s">
        <v>90</v>
      </c>
      <c r="C192" s="1">
        <v>5</v>
      </c>
      <c r="D192" s="1" t="s">
        <v>19</v>
      </c>
      <c r="E192" s="6">
        <f>IF(名目付加価値!E192&gt;0,名目付加価値!E192/SUMIF(名目付加価値!E188:E210,"&lt;&gt;0"),0)</f>
        <v>8.7192093442574024E-3</v>
      </c>
      <c r="F192" s="6">
        <f>IF(名目付加価値!F192&gt;0,名目付加価値!F192/SUMIF(名目付加価値!F188:F210,"&lt;&gt;0"),0)</f>
        <v>7.0804215958295297E-3</v>
      </c>
      <c r="G192" s="6">
        <f>IF(名目付加価値!G192&gt;0,名目付加価値!G192/SUMIF(名目付加価値!G188:G210,"&lt;&gt;0"),0)</f>
        <v>1.1134283569215687E-2</v>
      </c>
      <c r="H192" s="6">
        <f>IF(名目付加価値!H192&gt;0,名目付加価値!H192/SUMIF(名目付加価値!H188:H210,"&lt;&gt;0"),0)</f>
        <v>1.2227612551125875E-2</v>
      </c>
      <c r="I192" s="6">
        <f>IF(名目付加価値!I192&gt;0,名目付加価値!I192/SUMIF(名目付加価値!I188:I210,"&lt;&gt;0"),0)</f>
        <v>8.8612728957480676E-3</v>
      </c>
      <c r="K192" s="3">
        <f>0.5*(E192+E$1089)</f>
        <v>9.2969526113180212E-3</v>
      </c>
      <c r="L192" s="3">
        <f t="shared" ref="L192:O192" si="188">0.5*(F192+F$1089)</f>
        <v>7.6431551693708884E-3</v>
      </c>
      <c r="M192" s="3">
        <f t="shared" si="188"/>
        <v>9.867227685082948E-3</v>
      </c>
      <c r="N192" s="3">
        <f t="shared" si="188"/>
        <v>1.0050580636646284E-2</v>
      </c>
      <c r="O192" s="3">
        <f t="shared" si="188"/>
        <v>7.6240374071416027E-3</v>
      </c>
    </row>
    <row r="193" spans="1:15" x14ac:dyDescent="0.15">
      <c r="A193" s="1">
        <v>9</v>
      </c>
      <c r="B193" s="1" t="s">
        <v>90</v>
      </c>
      <c r="C193" s="1">
        <v>6</v>
      </c>
      <c r="D193" s="1" t="s">
        <v>3</v>
      </c>
      <c r="E193" s="6">
        <f>IF(名目付加価値!E193&gt;0,名目付加価値!E193/SUMIF(名目付加価値!E188:E210,"&lt;&gt;0"),0)</f>
        <v>5.8188576875563567E-3</v>
      </c>
      <c r="F193" s="6">
        <f>IF(名目付加価値!F193&gt;0,名目付加価値!F193/SUMIF(名目付加価値!F188:F210,"&lt;&gt;0"),0)</f>
        <v>1.2755651659951883E-2</v>
      </c>
      <c r="G193" s="6">
        <f>IF(名目付加価値!G193&gt;0,名目付加価値!G193/SUMIF(名目付加価値!G188:G210,"&lt;&gt;0"),0)</f>
        <v>1.6587734334929449E-2</v>
      </c>
      <c r="H193" s="6">
        <f>IF(名目付加価値!H193&gt;0,名目付加価値!H193/SUMIF(名目付加価値!H188:H210,"&lt;&gt;0"),0)</f>
        <v>2.845028710143168E-2</v>
      </c>
      <c r="I193" s="6">
        <f>IF(名目付加価値!I193&gt;0,名目付加価値!I193/SUMIF(名目付加価値!I188:I210,"&lt;&gt;0"),0)</f>
        <v>1.6429458547248085E-2</v>
      </c>
      <c r="K193" s="3">
        <f>0.5*(E193+E$1090)</f>
        <v>1.4741113498730243E-2</v>
      </c>
      <c r="L193" s="3">
        <f t="shared" ref="L193:O193" si="189">0.5*(F193+F$1090)</f>
        <v>1.4706834016465494E-2</v>
      </c>
      <c r="M193" s="3">
        <f t="shared" si="189"/>
        <v>1.8204466037963076E-2</v>
      </c>
      <c r="N193" s="3">
        <f t="shared" si="189"/>
        <v>2.3522912182893922E-2</v>
      </c>
      <c r="O193" s="3">
        <f t="shared" si="189"/>
        <v>1.7913286515060012E-2</v>
      </c>
    </row>
    <row r="194" spans="1:15" x14ac:dyDescent="0.15">
      <c r="A194" s="1">
        <v>9</v>
      </c>
      <c r="B194" s="1" t="s">
        <v>90</v>
      </c>
      <c r="C194" s="1">
        <v>7</v>
      </c>
      <c r="D194" s="1" t="s">
        <v>20</v>
      </c>
      <c r="E194" s="6">
        <f>IF(名目付加価値!E194&gt;0,名目付加価値!E194/SUMIF(名目付加価値!E188:E210,"&lt;&gt;0"),0)</f>
        <v>6.8455228878924041E-4</v>
      </c>
      <c r="F194" s="6">
        <f>IF(名目付加価値!F194&gt;0,名目付加価値!F194/SUMIF(名目付加価値!F188:F210,"&lt;&gt;0"),0)</f>
        <v>1.5062958239644368E-3</v>
      </c>
      <c r="G194" s="6">
        <f>IF(名目付加価値!G194&gt;0,名目付加価値!G194/SUMIF(名目付加価値!G188:G210,"&lt;&gt;0"),0)</f>
        <v>1.3906754172525206E-3</v>
      </c>
      <c r="H194" s="6">
        <f>IF(名目付加価値!H194&gt;0,名目付加価値!H194/SUMIF(名目付加価値!H188:H210,"&lt;&gt;0"),0)</f>
        <v>1.2872814230997195E-3</v>
      </c>
      <c r="I194" s="6">
        <f>IF(名目付加価値!I194&gt;0,名目付加価値!I194/SUMIF(名目付加価値!I188:I210,"&lt;&gt;0"),0)</f>
        <v>9.2199885086549074E-4</v>
      </c>
      <c r="K194" s="3">
        <f>0.5*(E194+E$1091)</f>
        <v>9.893937397075182E-3</v>
      </c>
      <c r="L194" s="3">
        <f t="shared" ref="L194:O194" si="190">0.5*(F194+F$1091)</f>
        <v>6.9312186121247314E-3</v>
      </c>
      <c r="M194" s="3">
        <f t="shared" si="190"/>
        <v>5.9917382172861803E-3</v>
      </c>
      <c r="N194" s="3">
        <f t="shared" si="190"/>
        <v>6.7451975333491145E-3</v>
      </c>
      <c r="O194" s="3">
        <f t="shared" si="190"/>
        <v>6.6140028553948139E-3</v>
      </c>
    </row>
    <row r="195" spans="1:15" x14ac:dyDescent="0.15">
      <c r="A195" s="1">
        <v>9</v>
      </c>
      <c r="B195" s="1" t="s">
        <v>90</v>
      </c>
      <c r="C195" s="1">
        <v>8</v>
      </c>
      <c r="D195" s="1" t="s">
        <v>21</v>
      </c>
      <c r="E195" s="6">
        <f>IF(名目付加価値!E195&gt;0,名目付加価値!E195/SUMIF(名目付加価値!E188:E210,"&lt;&gt;0"),0)</f>
        <v>1.4893228902225573E-2</v>
      </c>
      <c r="F195" s="6">
        <f>IF(名目付加価値!F195&gt;0,名目付加価値!F195/SUMIF(名目付加価値!F188:F210,"&lt;&gt;0"),0)</f>
        <v>1.0750794056586761E-2</v>
      </c>
      <c r="G195" s="6">
        <f>IF(名目付加価値!G195&gt;0,名目付加価値!G195/SUMIF(名目付加価値!G188:G210,"&lt;&gt;0"),0)</f>
        <v>9.7714796758457487E-3</v>
      </c>
      <c r="H195" s="6">
        <f>IF(名目付加価値!H195&gt;0,名目付加価値!H195/SUMIF(名目付加価値!H188:H210,"&lt;&gt;0"),0)</f>
        <v>9.1729380004737168E-3</v>
      </c>
      <c r="I195" s="6">
        <f>IF(名目付加価値!I195&gt;0,名目付加価値!I195/SUMIF(名目付加価値!I188:I210,"&lt;&gt;0"),0)</f>
        <v>6.2011836870227779E-3</v>
      </c>
      <c r="K195" s="3">
        <f>0.5*(E195+E$1092)</f>
        <v>1.5040191381634E-2</v>
      </c>
      <c r="L195" s="3">
        <f t="shared" ref="L195:O195" si="191">0.5*(F195+F$1092)</f>
        <v>1.1874488637334864E-2</v>
      </c>
      <c r="M195" s="3">
        <f t="shared" si="191"/>
        <v>1.1028999956982446E-2</v>
      </c>
      <c r="N195" s="3">
        <f t="shared" si="191"/>
        <v>9.4922256474762219E-3</v>
      </c>
      <c r="O195" s="3">
        <f t="shared" si="191"/>
        <v>6.7984548278759264E-3</v>
      </c>
    </row>
    <row r="196" spans="1:15" x14ac:dyDescent="0.15">
      <c r="A196" s="1">
        <v>9</v>
      </c>
      <c r="B196" s="1" t="s">
        <v>90</v>
      </c>
      <c r="C196" s="1">
        <v>9</v>
      </c>
      <c r="D196" s="1" t="s">
        <v>22</v>
      </c>
      <c r="E196" s="6">
        <f>IF(名目付加価値!E196&gt;0,名目付加価値!E196/SUMIF(名目付加価値!E188:E210,"&lt;&gt;0"),0)</f>
        <v>2.1758039441759167E-2</v>
      </c>
      <c r="F196" s="6">
        <f>IF(名目付加価値!F196&gt;0,名目付加価値!F196/SUMIF(名目付加価値!F188:F210,"&lt;&gt;0"),0)</f>
        <v>2.7637529572353985E-2</v>
      </c>
      <c r="G196" s="6">
        <f>IF(名目付加価値!G196&gt;0,名目付加価値!G196/SUMIF(名目付加価値!G188:G210,"&lt;&gt;0"),0)</f>
        <v>2.0603216319170982E-2</v>
      </c>
      <c r="H196" s="6">
        <f>IF(名目付加価値!H196&gt;0,名目付加価値!H196/SUMIF(名目付加価値!H188:H210,"&lt;&gt;0"),0)</f>
        <v>1.6382301150768171E-2</v>
      </c>
      <c r="I196" s="6">
        <f>IF(名目付加価値!I196&gt;0,名目付加価値!I196/SUMIF(名目付加価値!I188:I210,"&lt;&gt;0"),0)</f>
        <v>1.3917920693002942E-2</v>
      </c>
      <c r="K196" s="3">
        <f>0.5*(E196+E$1093)</f>
        <v>2.7958720502096981E-2</v>
      </c>
      <c r="L196" s="3">
        <f t="shared" ref="L196:O196" si="192">0.5*(F196+F$1093)</f>
        <v>2.8692917740911716E-2</v>
      </c>
      <c r="M196" s="3">
        <f t="shared" si="192"/>
        <v>2.0510473024200834E-2</v>
      </c>
      <c r="N196" s="3">
        <f t="shared" si="192"/>
        <v>1.5464725792889676E-2</v>
      </c>
      <c r="O196" s="3">
        <f t="shared" si="192"/>
        <v>1.3398528794139893E-2</v>
      </c>
    </row>
    <row r="197" spans="1:15" x14ac:dyDescent="0.15">
      <c r="A197" s="1">
        <v>9</v>
      </c>
      <c r="B197" s="1" t="s">
        <v>90</v>
      </c>
      <c r="C197" s="1">
        <v>10</v>
      </c>
      <c r="D197" s="1" t="s">
        <v>23</v>
      </c>
      <c r="E197" s="6">
        <f>IF(名目付加価値!E197&gt;0,名目付加価値!E197/SUMIF(名目付加価値!E188:E210,"&lt;&gt;0"),0)</f>
        <v>1.6264360847234677E-2</v>
      </c>
      <c r="F197" s="6">
        <f>IF(名目付加価値!F197&gt;0,名目付加価値!F197/SUMIF(名目付加価値!F188:F210,"&lt;&gt;0"),0)</f>
        <v>1.6565375476293647E-2</v>
      </c>
      <c r="G197" s="6">
        <f>IF(名目付加価値!G197&gt;0,名目付加価値!G197/SUMIF(名目付加価値!G188:G210,"&lt;&gt;0"),0)</f>
        <v>2.1575982627138824E-2</v>
      </c>
      <c r="H197" s="6">
        <f>IF(名目付加価値!H197&gt;0,名目付加価値!H197/SUMIF(名目付加価値!H188:H210,"&lt;&gt;0"),0)</f>
        <v>2.2177382087897615E-2</v>
      </c>
      <c r="I197" s="6">
        <f>IF(名目付加価値!I197&gt;0,名目付加価値!I197/SUMIF(名目付加価値!I188:I210,"&lt;&gt;0"),0)</f>
        <v>1.6016457621466827E-2</v>
      </c>
      <c r="K197" s="3">
        <f>0.5*(E197+E$1094)</f>
        <v>1.5208583715677224E-2</v>
      </c>
      <c r="L197" s="3">
        <f t="shared" ref="L197:O197" si="193">0.5*(F197+F$1094)</f>
        <v>1.4386638742694507E-2</v>
      </c>
      <c r="M197" s="3">
        <f t="shared" si="193"/>
        <v>1.878627039593974E-2</v>
      </c>
      <c r="N197" s="3">
        <f t="shared" si="193"/>
        <v>1.7635540919157498E-2</v>
      </c>
      <c r="O197" s="3">
        <f t="shared" si="193"/>
        <v>1.3229411220105975E-2</v>
      </c>
    </row>
    <row r="198" spans="1:15" x14ac:dyDescent="0.15">
      <c r="A198" s="1">
        <v>9</v>
      </c>
      <c r="B198" s="1" t="s">
        <v>90</v>
      </c>
      <c r="C198" s="1">
        <v>11</v>
      </c>
      <c r="D198" s="1" t="s">
        <v>24</v>
      </c>
      <c r="E198" s="6">
        <f>IF(名目付加価値!E198&gt;0,名目付加価値!E198/SUMIF(名目付加価値!E188:E210,"&lt;&gt;0"),0)</f>
        <v>3.0866390876131938E-2</v>
      </c>
      <c r="F198" s="6">
        <f>IF(名目付加価値!F198&gt;0,名目付加価値!F198/SUMIF(名目付加価値!F188:F210,"&lt;&gt;0"),0)</f>
        <v>3.2846495054471701E-2</v>
      </c>
      <c r="G198" s="6">
        <f>IF(名目付加価値!G198&gt;0,名目付加価値!G198/SUMIF(名目付加価値!G188:G210,"&lt;&gt;0"),0)</f>
        <v>3.2074689727132281E-2</v>
      </c>
      <c r="H198" s="6">
        <f>IF(名目付加価値!H198&gt;0,名目付加価値!H198/SUMIF(名目付加価値!H188:H210,"&lt;&gt;0"),0)</f>
        <v>3.7090363622269508E-2</v>
      </c>
      <c r="I198" s="6">
        <f>IF(名目付加価値!I198&gt;0,名目付加価値!I198/SUMIF(名目付加価値!I188:I210,"&lt;&gt;0"),0)</f>
        <v>2.3459240653190144E-2</v>
      </c>
      <c r="K198" s="3">
        <f>0.5*(E198+E$1095)</f>
        <v>2.7967186535492992E-2</v>
      </c>
      <c r="L198" s="3">
        <f t="shared" ref="L198:O198" si="194">0.5*(F198+F$1095)</f>
        <v>2.7128241311860955E-2</v>
      </c>
      <c r="M198" s="3">
        <f t="shared" si="194"/>
        <v>3.0055922268785937E-2</v>
      </c>
      <c r="N198" s="3">
        <f t="shared" si="194"/>
        <v>3.0695333317098492E-2</v>
      </c>
      <c r="O198" s="3">
        <f t="shared" si="194"/>
        <v>2.4873151584635551E-2</v>
      </c>
    </row>
    <row r="199" spans="1:15" x14ac:dyDescent="0.15">
      <c r="A199" s="1">
        <v>9</v>
      </c>
      <c r="B199" s="1" t="s">
        <v>90</v>
      </c>
      <c r="C199" s="1">
        <v>12</v>
      </c>
      <c r="D199" s="1" t="s">
        <v>25</v>
      </c>
      <c r="E199" s="6">
        <f>IF(名目付加価値!E199&gt;0,名目付加価値!E199/SUMIF(名目付加価値!E188:E210,"&lt;&gt;0"),0)</f>
        <v>9.3194750868010073E-2</v>
      </c>
      <c r="F199" s="6">
        <f>IF(名目付加価値!F199&gt;0,名目付加価値!F199/SUMIF(名目付加価値!F188:F210,"&lt;&gt;0"),0)</f>
        <v>6.3270851487652366E-2</v>
      </c>
      <c r="G199" s="6">
        <f>IF(名目付加価値!G199&gt;0,名目付加価値!G199/SUMIF(名目付加価値!G188:G210,"&lt;&gt;0"),0)</f>
        <v>7.3853402769705784E-2</v>
      </c>
      <c r="H199" s="6">
        <f>IF(名目付加価値!H199&gt;0,名目付加価値!H199/SUMIF(名目付加価値!H188:H210,"&lt;&gt;0"),0)</f>
        <v>6.0805359978081966E-2</v>
      </c>
      <c r="I199" s="6">
        <f>IF(名目付加価値!I199&gt;0,名目付加価値!I199/SUMIF(名目付加価値!I188:I210,"&lt;&gt;0"),0)</f>
        <v>7.5099284332756477E-2</v>
      </c>
      <c r="K199" s="3">
        <f>0.5*(E199+E$1096)</f>
        <v>5.9455318877426208E-2</v>
      </c>
      <c r="L199" s="3">
        <f t="shared" ref="L199:O199" si="195">0.5*(F199+F$1096)</f>
        <v>4.4576074291643716E-2</v>
      </c>
      <c r="M199" s="3">
        <f t="shared" si="195"/>
        <v>6.0603824480982005E-2</v>
      </c>
      <c r="N199" s="3">
        <f t="shared" si="195"/>
        <v>5.5022368326834672E-2</v>
      </c>
      <c r="O199" s="3">
        <f t="shared" si="195"/>
        <v>5.8345954596295928E-2</v>
      </c>
    </row>
    <row r="200" spans="1:15" x14ac:dyDescent="0.15">
      <c r="A200" s="1">
        <v>9</v>
      </c>
      <c r="B200" s="1" t="s">
        <v>90</v>
      </c>
      <c r="C200" s="1">
        <v>13</v>
      </c>
      <c r="D200" s="1" t="s">
        <v>26</v>
      </c>
      <c r="E200" s="6">
        <f>IF(名目付加価値!E200&gt;0,名目付加価値!E200/SUMIF(名目付加価値!E188:E210,"&lt;&gt;0"),0)</f>
        <v>2.1613788662470618E-2</v>
      </c>
      <c r="F200" s="6">
        <f>IF(名目付加価値!F200&gt;0,名目付加価値!F200/SUMIF(名目付加価値!F188:F210,"&lt;&gt;0"),0)</f>
        <v>7.6352285922072383E-2</v>
      </c>
      <c r="G200" s="6">
        <f>IF(名目付加価値!G200&gt;0,名目付加価値!G200/SUMIF(名目付加価値!G188:G210,"&lt;&gt;0"),0)</f>
        <v>6.3741168875835377E-2</v>
      </c>
      <c r="H200" s="6">
        <f>IF(名目付加価値!H200&gt;0,名目付加価値!H200/SUMIF(名目付加価値!H188:H210,"&lt;&gt;0"),0)</f>
        <v>4.4546183841659003E-2</v>
      </c>
      <c r="I200" s="6">
        <f>IF(名目付加価値!I200&gt;0,名目付加価値!I200/SUMIF(名目付加価値!I188:I210,"&lt;&gt;0"),0)</f>
        <v>6.4341889896360291E-2</v>
      </c>
      <c r="K200" s="3">
        <f>0.5*(E200+E$1097)</f>
        <v>2.169618607847585E-2</v>
      </c>
      <c r="L200" s="3">
        <f t="shared" ref="L200:O200" si="196">0.5*(F200+F$1097)</f>
        <v>4.8841863196223564E-2</v>
      </c>
      <c r="M200" s="3">
        <f t="shared" si="196"/>
        <v>4.1432111063928065E-2</v>
      </c>
      <c r="N200" s="3">
        <f t="shared" si="196"/>
        <v>3.1454857729371531E-2</v>
      </c>
      <c r="O200" s="3">
        <f t="shared" si="196"/>
        <v>4.5437701890441148E-2</v>
      </c>
    </row>
    <row r="201" spans="1:15" x14ac:dyDescent="0.15">
      <c r="A201" s="1">
        <v>9</v>
      </c>
      <c r="B201" s="1" t="s">
        <v>90</v>
      </c>
      <c r="C201" s="1">
        <v>14</v>
      </c>
      <c r="D201" s="1" t="s">
        <v>27</v>
      </c>
      <c r="E201" s="6">
        <f>IF(名目付加価値!E201&gt;0,名目付加価値!E201/SUMIF(名目付加価値!E188:E210,"&lt;&gt;0"),0)</f>
        <v>8.5018431668749013E-3</v>
      </c>
      <c r="F201" s="6">
        <f>IF(名目付加価値!F201&gt;0,名目付加価値!F201/SUMIF(名目付加価値!F188:F210,"&lt;&gt;0"),0)</f>
        <v>1.5722862263304542E-2</v>
      </c>
      <c r="G201" s="6">
        <f>IF(名目付加価値!G201&gt;0,名目付加価値!G201/SUMIF(名目付加価値!G188:G210,"&lt;&gt;0"),0)</f>
        <v>1.0559016188775399E-2</v>
      </c>
      <c r="H201" s="6">
        <f>IF(名目付加価値!H201&gt;0,名目付加価値!H201/SUMIF(名目付加価値!H188:H210,"&lt;&gt;0"),0)</f>
        <v>9.1182510982089626E-3</v>
      </c>
      <c r="I201" s="6">
        <f>IF(名目付加価値!I201&gt;0,名目付加価値!I201/SUMIF(名目付加価値!I188:I210,"&lt;&gt;0"),0)</f>
        <v>1.3712378743419119E-2</v>
      </c>
      <c r="K201" s="3">
        <f>0.5*(E201+E$1098)</f>
        <v>6.1181071096395572E-3</v>
      </c>
      <c r="L201" s="3">
        <f t="shared" ref="L201:O201" si="197">0.5*(F201+F$1098)</f>
        <v>1.0140770822864685E-2</v>
      </c>
      <c r="M201" s="3">
        <f t="shared" si="197"/>
        <v>7.483934611609914E-3</v>
      </c>
      <c r="N201" s="3">
        <f t="shared" si="197"/>
        <v>6.5904743543096379E-3</v>
      </c>
      <c r="O201" s="3">
        <f t="shared" si="197"/>
        <v>9.0306777875072391E-3</v>
      </c>
    </row>
    <row r="202" spans="1:15" x14ac:dyDescent="0.15">
      <c r="A202" s="1">
        <v>9</v>
      </c>
      <c r="B202" s="1" t="s">
        <v>90</v>
      </c>
      <c r="C202" s="1">
        <v>15</v>
      </c>
      <c r="D202" s="1" t="s">
        <v>28</v>
      </c>
      <c r="E202" s="6">
        <f>IF(名目付加価値!E202&gt;0,名目付加価値!E202/SUMIF(名目付加価値!E188:E210,"&lt;&gt;0"),0)</f>
        <v>4.8555773784104798E-2</v>
      </c>
      <c r="F202" s="6">
        <f>IF(名目付加価値!F202&gt;0,名目付加価値!F202/SUMIF(名目付加価値!F188:F210,"&lt;&gt;0"),0)</f>
        <v>4.7153799191412465E-2</v>
      </c>
      <c r="G202" s="6">
        <f>IF(名目付加価値!G202&gt;0,名目付加価値!G202/SUMIF(名目付加価値!G188:G210,"&lt;&gt;0"),0)</f>
        <v>5.2305791635152366E-2</v>
      </c>
      <c r="H202" s="6">
        <f>IF(名目付加価値!H202&gt;0,名目付加価値!H202/SUMIF(名目付加価値!H188:H210,"&lt;&gt;0"),0)</f>
        <v>4.8562399065540066E-2</v>
      </c>
      <c r="I202" s="6">
        <f>IF(名目付加価値!I202&gt;0,名目付加価値!I202/SUMIF(名目付加価値!I188:I210,"&lt;&gt;0"),0)</f>
        <v>3.9904141014008618E-2</v>
      </c>
      <c r="K202" s="3">
        <f>0.5*(E202+E$1099)</f>
        <v>4.2425754945363783E-2</v>
      </c>
      <c r="L202" s="3">
        <f t="shared" ref="L202:O202" si="198">0.5*(F202+F$1099)</f>
        <v>4.0781475223052463E-2</v>
      </c>
      <c r="M202" s="3">
        <f t="shared" si="198"/>
        <v>4.357013237534639E-2</v>
      </c>
      <c r="N202" s="3">
        <f t="shared" si="198"/>
        <v>3.852770579887551E-2</v>
      </c>
      <c r="O202" s="3">
        <f t="shared" si="198"/>
        <v>3.1871048322359138E-2</v>
      </c>
    </row>
    <row r="203" spans="1:15" x14ac:dyDescent="0.15">
      <c r="A203" s="1">
        <v>9</v>
      </c>
      <c r="B203" s="1" t="s">
        <v>275</v>
      </c>
      <c r="C203" s="1">
        <v>16</v>
      </c>
      <c r="D203" s="1" t="s">
        <v>11</v>
      </c>
      <c r="E203" s="6">
        <f>IF(名目付加価値!E203&gt;0,名目付加価値!E203/SUMIF(名目付加価値!E188:E210,"&lt;&gt;0"),0)</f>
        <v>0.11111550691737004</v>
      </c>
      <c r="F203" s="6">
        <f>IF(名目付加価値!F203&gt;0,名目付加価値!F203/SUMIF(名目付加価値!F188:F210,"&lt;&gt;0"),0)</f>
        <v>9.9502566320121152E-2</v>
      </c>
      <c r="G203" s="6">
        <f>IF(名目付加価値!G203&gt;0,名目付加価値!G203/SUMIF(名目付加価値!G188:G210,"&lt;&gt;0"),0)</f>
        <v>0.12391540921528732</v>
      </c>
      <c r="H203" s="6">
        <f>IF(名目付加価値!H203&gt;0,名目付加価値!H203/SUMIF(名目付加価値!H188:H210,"&lt;&gt;0"),0)</f>
        <v>7.5400215521048253E-2</v>
      </c>
      <c r="I203" s="6">
        <f>IF(名目付加価値!I203&gt;0,名目付加価値!I203/SUMIF(名目付加価値!I188:I210,"&lt;&gt;0"),0)</f>
        <v>6.551849411974163E-2</v>
      </c>
      <c r="K203" s="3">
        <f>0.5*(E203+E$1100)</f>
        <v>0.10279909628310892</v>
      </c>
      <c r="L203" s="3">
        <f t="shared" ref="L203:O203" si="199">0.5*(F203+F$1100)</f>
        <v>0.1056789484797002</v>
      </c>
      <c r="M203" s="3">
        <f t="shared" si="199"/>
        <v>0.12059580581367446</v>
      </c>
      <c r="N203" s="3">
        <f t="shared" si="199"/>
        <v>8.444872080509204E-2</v>
      </c>
      <c r="O203" s="3">
        <f t="shared" si="199"/>
        <v>6.8511161363538575E-2</v>
      </c>
    </row>
    <row r="204" spans="1:15" x14ac:dyDescent="0.15">
      <c r="A204" s="1">
        <v>9</v>
      </c>
      <c r="B204" s="1" t="s">
        <v>275</v>
      </c>
      <c r="C204" s="1">
        <v>17</v>
      </c>
      <c r="D204" s="1" t="s">
        <v>12</v>
      </c>
      <c r="E204" s="6">
        <f>IF(名目付加価値!E204&gt;0,名目付加価値!E204/SUMIF(名目付加価値!E188:E210,"&lt;&gt;0"),0)</f>
        <v>1.367469235518763E-2</v>
      </c>
      <c r="F204" s="6">
        <f>IF(名目付加価値!F204&gt;0,名目付加価値!F204/SUMIF(名目付加価値!F188:F210,"&lt;&gt;0"),0)</f>
        <v>1.4099405099455625E-2</v>
      </c>
      <c r="G204" s="6">
        <f>IF(名目付加価値!G204&gt;0,名目付加価値!G204/SUMIF(名目付加価値!G188:G210,"&lt;&gt;0"),0)</f>
        <v>1.6203250026693618E-2</v>
      </c>
      <c r="H204" s="6">
        <f>IF(名目付加価値!H204&gt;0,名目付加価値!H204/SUMIF(名目付加価値!H188:H210,"&lt;&gt;0"),0)</f>
        <v>2.183125659009006E-2</v>
      </c>
      <c r="I204" s="6">
        <f>IF(名目付加価値!I204&gt;0,名目付加価値!I204/SUMIF(名目付加価値!I188:I210,"&lt;&gt;0"),0)</f>
        <v>1.5346291722412451E-2</v>
      </c>
      <c r="K204" s="3">
        <f>0.5*(E204+E$1101)</f>
        <v>1.940222549290628E-2</v>
      </c>
      <c r="L204" s="3">
        <f t="shared" ref="L204:O204" si="200">0.5*(F204+F$1101)</f>
        <v>2.1556363418859109E-2</v>
      </c>
      <c r="M204" s="3">
        <f t="shared" si="200"/>
        <v>2.417524989224247E-2</v>
      </c>
      <c r="N204" s="3">
        <f t="shared" si="200"/>
        <v>2.8606373598232714E-2</v>
      </c>
      <c r="O204" s="3">
        <f t="shared" si="200"/>
        <v>2.3179308774307794E-2</v>
      </c>
    </row>
    <row r="205" spans="1:15" x14ac:dyDescent="0.15">
      <c r="A205" s="1">
        <v>9</v>
      </c>
      <c r="B205" s="1" t="s">
        <v>275</v>
      </c>
      <c r="C205" s="1">
        <v>18</v>
      </c>
      <c r="D205" s="1" t="s">
        <v>13</v>
      </c>
      <c r="E205" s="6">
        <f>IF(名目付加価値!E205&gt;0,名目付加価値!E205/SUMIF(名目付加価値!E188:E210,"&lt;&gt;0"),0)</f>
        <v>0.11737944481304602</v>
      </c>
      <c r="F205" s="6">
        <f>IF(名目付加価値!F205&gt;0,名目付加価値!F205/SUMIF(名目付加価値!F188:F210,"&lt;&gt;0"),0)</f>
        <v>0.10698398870424501</v>
      </c>
      <c r="G205" s="6">
        <f>IF(名目付加価値!G205&gt;0,名目付加価値!G205/SUMIF(名目付加価値!G188:G210,"&lt;&gt;0"),0)</f>
        <v>9.9614174085026069E-2</v>
      </c>
      <c r="H205" s="6">
        <f>IF(名目付加価値!H205&gt;0,名目付加価値!H205/SUMIF(名目付加価値!H188:H210,"&lt;&gt;0"),0)</f>
        <v>0.10237708986594792</v>
      </c>
      <c r="I205" s="6">
        <f>IF(名目付加価値!I205&gt;0,名目付加価値!I205/SUMIF(名目付加価値!I188:I210,"&lt;&gt;0"),0)</f>
        <v>9.7522622044402846E-2</v>
      </c>
      <c r="K205" s="3">
        <f>0.5*(E205+E$1102)</f>
        <v>0.11592285586043292</v>
      </c>
      <c r="L205" s="3">
        <f t="shared" ref="L205:O205" si="201">0.5*(F205+F$1102)</f>
        <v>0.11571203007067728</v>
      </c>
      <c r="M205" s="3">
        <f t="shared" si="201"/>
        <v>0.10693227485918538</v>
      </c>
      <c r="N205" s="3">
        <f t="shared" si="201"/>
        <v>0.11045103504762024</v>
      </c>
      <c r="O205" s="3">
        <f t="shared" si="201"/>
        <v>0.10265750708986285</v>
      </c>
    </row>
    <row r="206" spans="1:15" x14ac:dyDescent="0.15">
      <c r="A206" s="1">
        <v>9</v>
      </c>
      <c r="B206" s="1" t="s">
        <v>275</v>
      </c>
      <c r="C206" s="1">
        <v>19</v>
      </c>
      <c r="D206" s="1" t="s">
        <v>14</v>
      </c>
      <c r="E206" s="6">
        <f>IF(名目付加価値!E206&gt;0,名目付加価値!E206/SUMIF(名目付加価値!E188:E210,"&lt;&gt;0"),0)</f>
        <v>3.1411953577509193E-2</v>
      </c>
      <c r="F206" s="6">
        <f>IF(名目付加価値!F206&gt;0,名目付加価値!F206/SUMIF(名目付加価値!F188:F210,"&lt;&gt;0"),0)</f>
        <v>3.3487037503707059E-2</v>
      </c>
      <c r="G206" s="6">
        <f>IF(名目付加価値!G206&gt;0,名目付加価値!G206/SUMIF(名目付加価値!G188:G210,"&lt;&gt;0"),0)</f>
        <v>4.0666144148408009E-2</v>
      </c>
      <c r="H206" s="6">
        <f>IF(名目付加価値!H206&gt;0,名目付加価値!H206/SUMIF(名目付加価値!H188:H210,"&lt;&gt;0"),0)</f>
        <v>3.9667151039758507E-2</v>
      </c>
      <c r="I206" s="6">
        <f>IF(名目付加価値!I206&gt;0,名目付加価値!I206/SUMIF(名目付加価値!I188:I210,"&lt;&gt;0"),0)</f>
        <v>3.3040401020471975E-2</v>
      </c>
      <c r="K206" s="3">
        <f>0.5*(E206+E$1103)</f>
        <v>3.5917043416086251E-2</v>
      </c>
      <c r="L206" s="3">
        <f t="shared" ref="L206:O206" si="202">0.5*(F206+F$1103)</f>
        <v>4.1099412868481081E-2</v>
      </c>
      <c r="M206" s="3">
        <f t="shared" si="202"/>
        <v>4.7104126979338884E-2</v>
      </c>
      <c r="N206" s="3">
        <f t="shared" si="202"/>
        <v>4.3620321148120728E-2</v>
      </c>
      <c r="O206" s="3">
        <f t="shared" si="202"/>
        <v>3.8910505122882841E-2</v>
      </c>
    </row>
    <row r="207" spans="1:15" x14ac:dyDescent="0.15">
      <c r="A207" s="1">
        <v>9</v>
      </c>
      <c r="B207" s="1" t="s">
        <v>275</v>
      </c>
      <c r="C207" s="1">
        <v>20</v>
      </c>
      <c r="D207" s="1" t="s">
        <v>15</v>
      </c>
      <c r="E207" s="6">
        <f>IF(名目付加価値!E207&gt;0,名目付加価値!E207/SUMIF(名目付加価値!E188:E210,"&lt;&gt;0"),0)</f>
        <v>9.9006483605147428E-3</v>
      </c>
      <c r="F207" s="6">
        <f>IF(名目付加価値!F207&gt;0,名目付加価値!F207/SUMIF(名目付加価値!F188:F210,"&lt;&gt;0"),0)</f>
        <v>1.667029139687597E-2</v>
      </c>
      <c r="G207" s="6">
        <f>IF(名目付加価値!G207&gt;0,名目付加価値!G207/SUMIF(名目付加価値!G188:G210,"&lt;&gt;0"),0)</f>
        <v>1.712712157439877E-2</v>
      </c>
      <c r="H207" s="6">
        <f>IF(名目付加価値!H207&gt;0,名目付加価値!H207/SUMIF(名目付加価値!H188:H210,"&lt;&gt;0"),0)</f>
        <v>1.1604429924663043E-2</v>
      </c>
      <c r="I207" s="6">
        <f>IF(名目付加価値!I207&gt;0,名目付加価値!I207/SUMIF(名目付加価値!I188:I210,"&lt;&gt;0"),0)</f>
        <v>1.2686686185824057E-2</v>
      </c>
      <c r="K207" s="3">
        <f>0.5*(E207+E$1104)</f>
        <v>1.4352503740903442E-2</v>
      </c>
      <c r="L207" s="3">
        <f t="shared" ref="L207:O207" si="203">0.5*(F207+F$1104)</f>
        <v>1.9144939508145022E-2</v>
      </c>
      <c r="M207" s="3">
        <f t="shared" si="203"/>
        <v>1.8469297170723573E-2</v>
      </c>
      <c r="N207" s="3">
        <f t="shared" si="203"/>
        <v>1.3100666293732775E-2</v>
      </c>
      <c r="O207" s="3">
        <f t="shared" si="203"/>
        <v>1.4575030974726781E-2</v>
      </c>
    </row>
    <row r="208" spans="1:15" x14ac:dyDescent="0.15">
      <c r="A208" s="1">
        <v>9</v>
      </c>
      <c r="B208" s="1" t="s">
        <v>275</v>
      </c>
      <c r="C208" s="1">
        <v>21</v>
      </c>
      <c r="D208" s="1" t="s">
        <v>16</v>
      </c>
      <c r="E208" s="6">
        <f>IF(名目付加価値!E208&gt;0,名目付加価値!E208/SUMIF(名目付加価値!E188:E210,"&lt;&gt;0"),0)</f>
        <v>6.3633181346995291E-2</v>
      </c>
      <c r="F208" s="6">
        <f>IF(名目付加価値!F208&gt;0,名目付加価値!F208/SUMIF(名目付加価値!F188:F210,"&lt;&gt;0"),0)</f>
        <v>4.0990991821615898E-2</v>
      </c>
      <c r="G208" s="6">
        <f>IF(名目付加価値!G208&gt;0,名目付加価値!G208/SUMIF(名目付加価値!G188:G210,"&lt;&gt;0"),0)</f>
        <v>3.9704165673865886E-2</v>
      </c>
      <c r="H208" s="6">
        <f>IF(名目付加価値!H208&gt;0,名目付加価値!H208/SUMIF(名目付加価値!H188:H210,"&lt;&gt;0"),0)</f>
        <v>4.5654708360133731E-2</v>
      </c>
      <c r="I208" s="6">
        <f>IF(名目付加価値!I208&gt;0,名目付加価値!I208/SUMIF(名目付加価値!I188:I210,"&lt;&gt;0"),0)</f>
        <v>4.7495104097797419E-2</v>
      </c>
      <c r="K208" s="3">
        <f>0.5*(E208+E$1105)</f>
        <v>6.824567921577962E-2</v>
      </c>
      <c r="L208" s="3">
        <f t="shared" ref="L208:O208" si="204">0.5*(F208+F$1105)</f>
        <v>5.1545643798255464E-2</v>
      </c>
      <c r="M208" s="3">
        <f t="shared" si="204"/>
        <v>5.1667833107373176E-2</v>
      </c>
      <c r="N208" s="3">
        <f t="shared" si="204"/>
        <v>5.6626376798303651E-2</v>
      </c>
      <c r="O208" s="3">
        <f t="shared" si="204"/>
        <v>5.8627165585497548E-2</v>
      </c>
    </row>
    <row r="209" spans="1:15" x14ac:dyDescent="0.15">
      <c r="A209" s="1">
        <v>9</v>
      </c>
      <c r="B209" s="1" t="s">
        <v>88</v>
      </c>
      <c r="C209" s="1">
        <v>22</v>
      </c>
      <c r="D209" s="1" t="s">
        <v>8</v>
      </c>
      <c r="E209" s="6">
        <f>IF(名目付加価値!E209&gt;0,名目付加価値!E209/SUMIF(名目付加価値!E188:E210,"&lt;&gt;0"),0)</f>
        <v>7.766152983365493E-2</v>
      </c>
      <c r="F209" s="6">
        <f>IF(名目付加価値!F209&gt;0,名目付加価値!F209/SUMIF(名目付加価値!F188:F210,"&lt;&gt;0"),0)</f>
        <v>0.12854775864457441</v>
      </c>
      <c r="G209" s="6">
        <f>IF(名目付加価値!G209&gt;0,名目付加価値!G209/SUMIF(名目付加価値!G188:G210,"&lt;&gt;0"),0)</f>
        <v>0.15211597604641877</v>
      </c>
      <c r="H209" s="6">
        <f>IF(名目付加価値!H209&gt;0,名目付加価値!H209/SUMIF(名目付加価値!H188:H210,"&lt;&gt;0"),0)</f>
        <v>0.1984368803555383</v>
      </c>
      <c r="I209" s="6">
        <f>IF(名目付加価値!I209&gt;0,名目付加価値!I209/SUMIF(名目付加価値!I188:I210,"&lt;&gt;0"),0)</f>
        <v>0.22308775502956174</v>
      </c>
      <c r="K209" s="3">
        <f>0.5*(E209+E$1106)</f>
        <v>9.5096021286726201E-2</v>
      </c>
      <c r="L209" s="3">
        <f t="shared" ref="L209:O209" si="205">0.5*(F209+F$1106)</f>
        <v>0.14519423666316275</v>
      </c>
      <c r="M209" s="3">
        <f t="shared" si="205"/>
        <v>0.16182479996293364</v>
      </c>
      <c r="N209" s="3">
        <f t="shared" si="205"/>
        <v>0.20857093623984774</v>
      </c>
      <c r="O209" s="3">
        <f t="shared" si="205"/>
        <v>0.24400605838818951</v>
      </c>
    </row>
    <row r="210" spans="1:15" x14ac:dyDescent="0.15">
      <c r="A210" s="1">
        <v>9</v>
      </c>
      <c r="B210" s="1" t="s">
        <v>88</v>
      </c>
      <c r="C210" s="1">
        <v>23</v>
      </c>
      <c r="D210" s="1" t="s">
        <v>29</v>
      </c>
      <c r="E210" s="6">
        <f>IF(名目付加価値!E210&gt;0,名目付加価値!E210/SUMIF(名目付加価値!E188:E210,"&lt;&gt;0"),0)</f>
        <v>6.102835447436572E-2</v>
      </c>
      <c r="F210" s="6">
        <f>IF(名目付加価値!F210&gt;0,名目付加価値!F210/SUMIF(名目付加価値!F188:F210,"&lt;&gt;0"),0)</f>
        <v>7.8204432073179231E-2</v>
      </c>
      <c r="G210" s="6">
        <f>IF(名目付加価値!G210&gt;0,名目付加価値!G210/SUMIF(名目付加価値!G188:G210,"&lt;&gt;0"),0)</f>
        <v>7.161282364731282E-2</v>
      </c>
      <c r="H210" s="6">
        <f>IF(名目付加価値!H210&gt;0,名目付加価値!H210/SUMIF(名目付加価値!H188:H210,"&lt;&gt;0"),0)</f>
        <v>9.3314627639183315E-2</v>
      </c>
      <c r="I210" s="6">
        <f>IF(名目付加価値!I210&gt;0,名目付加価値!I210/SUMIF(名目付加価値!I188:I210,"&lt;&gt;0"),0)</f>
        <v>9.8286403475763146E-2</v>
      </c>
      <c r="K210" s="3">
        <f>0.5*(E210+E$1107)</f>
        <v>7.0998711503017758E-2</v>
      </c>
      <c r="L210" s="3">
        <f t="shared" ref="L210:O210" si="206">0.5*(F210+F$1107)</f>
        <v>9.381692721938413E-2</v>
      </c>
      <c r="M210" s="3">
        <f t="shared" si="206"/>
        <v>8.7573222241989629E-2</v>
      </c>
      <c r="N210" s="3">
        <f t="shared" si="206"/>
        <v>0.10785631985151778</v>
      </c>
      <c r="O210" s="3">
        <f t="shared" si="206"/>
        <v>0.11635500808744365</v>
      </c>
    </row>
    <row r="211" spans="1:15" x14ac:dyDescent="0.15">
      <c r="A211" s="1">
        <v>10</v>
      </c>
      <c r="B211" s="1" t="s">
        <v>92</v>
      </c>
      <c r="C211" s="1">
        <v>1</v>
      </c>
      <c r="D211" s="1" t="s">
        <v>9</v>
      </c>
      <c r="E211" s="6">
        <f>IF(名目付加価値!E211&gt;0,名目付加価値!E211/SUMIF(名目付加価値!E211:E233,"&lt;&gt;0"),0)</f>
        <v>0.11093194767702563</v>
      </c>
      <c r="F211" s="6">
        <f>IF(名目付加価値!F211&gt;0,名目付加価値!F211/SUMIF(名目付加価値!F211:F233,"&lt;&gt;0"),0)</f>
        <v>5.8565741000453239E-2</v>
      </c>
      <c r="G211" s="6">
        <f>IF(名目付加価値!G211&gt;0,名目付加価値!G211/SUMIF(名目付加価値!G211:G233,"&lt;&gt;0"),0)</f>
        <v>3.175759553342801E-2</v>
      </c>
      <c r="H211" s="6">
        <f>IF(名目付加価値!H211&gt;0,名目付加価値!H211/SUMIF(名目付加価値!H211:H233,"&lt;&gt;0"),0)</f>
        <v>2.3965625466468816E-2</v>
      </c>
      <c r="I211" s="6">
        <f>IF(名目付加価値!I211&gt;0,名目付加価値!I211/SUMIF(名目付加価値!I211:I233,"&lt;&gt;0"),0)</f>
        <v>2.046429812086676E-2</v>
      </c>
      <c r="K211" s="3">
        <f>0.5*(E211+E$1085)</f>
        <v>0.10752621488293437</v>
      </c>
      <c r="L211" s="3">
        <f t="shared" ref="L211:O211" si="207">0.5*(F211+F$1085)</f>
        <v>5.9237359939633215E-2</v>
      </c>
      <c r="M211" s="3">
        <f t="shared" si="207"/>
        <v>3.7138474300468585E-2</v>
      </c>
      <c r="N211" s="3">
        <f t="shared" si="207"/>
        <v>2.6618334835645498E-2</v>
      </c>
      <c r="O211" s="3">
        <f t="shared" si="207"/>
        <v>2.2246665029932829E-2</v>
      </c>
    </row>
    <row r="212" spans="1:15" x14ac:dyDescent="0.15">
      <c r="A212" s="1">
        <v>10</v>
      </c>
      <c r="B212" s="1" t="s">
        <v>92</v>
      </c>
      <c r="C212" s="1">
        <v>2</v>
      </c>
      <c r="D212" s="1" t="s">
        <v>10</v>
      </c>
      <c r="E212" s="6">
        <f>IF(名目付加価値!E212&gt;0,名目付加価値!E212/SUMIF(名目付加価値!E211:E233,"&lt;&gt;0"),0)</f>
        <v>1.631786123946322E-2</v>
      </c>
      <c r="F212" s="6">
        <f>IF(名目付加価値!F212&gt;0,名目付加価値!F212/SUMIF(名目付加価値!F211:F233,"&lt;&gt;0"),0)</f>
        <v>5.6560654975670137E-3</v>
      </c>
      <c r="G212" s="6">
        <f>IF(名目付加価値!G212&gt;0,名目付加価値!G212/SUMIF(名目付加価値!G211:G233,"&lt;&gt;0"),0)</f>
        <v>1.7615423324058477E-3</v>
      </c>
      <c r="H212" s="6">
        <f>IF(名目付加価値!H212&gt;0,名目付加価値!H212/SUMIF(名目付加価値!H211:H233,"&lt;&gt;0"),0)</f>
        <v>8.8727666924175912E-4</v>
      </c>
      <c r="I212" s="6">
        <f>IF(名目付加価値!I212&gt;0,名目付加価値!I212/SUMIF(名目付加価値!I211:I233,"&lt;&gt;0"),0)</f>
        <v>3.6933341792754024E-4</v>
      </c>
      <c r="K212" s="3">
        <f>0.5*(E212+E$1086)</f>
        <v>1.4512379886735788E-2</v>
      </c>
      <c r="L212" s="3">
        <f t="shared" ref="L212:O212" si="208">0.5*(F212+F$1086)</f>
        <v>6.3760324684147838E-3</v>
      </c>
      <c r="M212" s="3">
        <f t="shared" si="208"/>
        <v>2.7317777801153837E-3</v>
      </c>
      <c r="N212" s="3">
        <f t="shared" si="208"/>
        <v>1.3943523263906044E-3</v>
      </c>
      <c r="O212" s="3">
        <f t="shared" si="208"/>
        <v>6.170250556576033E-4</v>
      </c>
    </row>
    <row r="213" spans="1:15" x14ac:dyDescent="0.15">
      <c r="A213" s="1">
        <v>10</v>
      </c>
      <c r="B213" s="1" t="s">
        <v>93</v>
      </c>
      <c r="C213" s="1">
        <v>3</v>
      </c>
      <c r="D213" s="1" t="s">
        <v>17</v>
      </c>
      <c r="E213" s="6">
        <f>IF(名目付加価値!E213&gt;0,名目付加価値!E213/SUMIF(名目付加価値!E211:E233,"&lt;&gt;0"),0)</f>
        <v>7.7783463671660807E-2</v>
      </c>
      <c r="F213" s="6">
        <f>IF(名目付加価値!F213&gt;0,名目付加価値!F213/SUMIF(名目付加価値!F211:F233,"&lt;&gt;0"),0)</f>
        <v>5.532231881706709E-2</v>
      </c>
      <c r="G213" s="6">
        <f>IF(名目付加価値!G213&gt;0,名目付加価値!G213/SUMIF(名目付加価値!G211:G233,"&lt;&gt;0"),0)</f>
        <v>5.991265393406002E-2</v>
      </c>
      <c r="H213" s="6">
        <f>IF(名目付加価値!H213&gt;0,名目付加価値!H213/SUMIF(名目付加価値!H211:H233,"&lt;&gt;0"),0)</f>
        <v>6.3063416050656615E-2</v>
      </c>
      <c r="I213" s="6">
        <f>IF(名目付加価値!I213&gt;0,名目付加価値!I213/SUMIF(名目付加価値!I211:I233,"&lt;&gt;0"),0)</f>
        <v>6.778209058919063E-2</v>
      </c>
      <c r="K213" s="3">
        <f>0.5*(E213+E$1087)</f>
        <v>6.7899786285793629E-2</v>
      </c>
      <c r="L213" s="3">
        <f t="shared" ref="L213:O213" si="209">0.5*(F213+F$1087)</f>
        <v>4.9146701862690489E-2</v>
      </c>
      <c r="M213" s="3">
        <f t="shared" si="209"/>
        <v>4.9676268979015906E-2</v>
      </c>
      <c r="N213" s="3">
        <f t="shared" si="209"/>
        <v>5.2383303722541574E-2</v>
      </c>
      <c r="O213" s="3">
        <f t="shared" si="209"/>
        <v>5.3327160165918111E-2</v>
      </c>
    </row>
    <row r="214" spans="1:15" x14ac:dyDescent="0.15">
      <c r="A214" s="1">
        <v>10</v>
      </c>
      <c r="B214" s="1" t="s">
        <v>93</v>
      </c>
      <c r="C214" s="1">
        <v>4</v>
      </c>
      <c r="D214" s="1" t="s">
        <v>18</v>
      </c>
      <c r="E214" s="6">
        <f>IF(名目付加価値!E214&gt;0,名目付加価値!E214/SUMIF(名目付加価値!E211:E233,"&lt;&gt;0"),0)</f>
        <v>5.8252038444737475E-2</v>
      </c>
      <c r="F214" s="6">
        <f>IF(名目付加価値!F214&gt;0,名目付加価値!F214/SUMIF(名目付加価値!F211:F233,"&lt;&gt;0"),0)</f>
        <v>2.3566976775175247E-2</v>
      </c>
      <c r="G214" s="6">
        <f>IF(名目付加価値!G214&gt;0,名目付加価値!G214/SUMIF(名目付加価値!G211:G233,"&lt;&gt;0"),0)</f>
        <v>1.4632097669946064E-2</v>
      </c>
      <c r="H214" s="6">
        <f>IF(名目付加価値!H214&gt;0,名目付加価値!H214/SUMIF(名目付加価値!H211:H233,"&lt;&gt;0"),0)</f>
        <v>7.0810488984899061E-3</v>
      </c>
      <c r="I214" s="6">
        <f>IF(名目付加価値!I214&gt;0,名目付加価値!I214/SUMIF(名目付加価値!I211:I233,"&lt;&gt;0"),0)</f>
        <v>3.1344227757234529E-3</v>
      </c>
      <c r="K214" s="3">
        <f>0.5*(E214+E$1088)</f>
        <v>4.7506138783117505E-2</v>
      </c>
      <c r="L214" s="3">
        <f t="shared" ref="L214:O214" si="210">0.5*(F214+F$1088)</f>
        <v>2.2407693817014223E-2</v>
      </c>
      <c r="M214" s="3">
        <f t="shared" si="210"/>
        <v>1.5885966308534151E-2</v>
      </c>
      <c r="N214" s="3">
        <f t="shared" si="210"/>
        <v>7.673380244940322E-3</v>
      </c>
      <c r="O214" s="3">
        <f t="shared" si="210"/>
        <v>3.7262468670529172E-3</v>
      </c>
    </row>
    <row r="215" spans="1:15" x14ac:dyDescent="0.15">
      <c r="A215" s="1">
        <v>10</v>
      </c>
      <c r="B215" s="1" t="s">
        <v>93</v>
      </c>
      <c r="C215" s="1">
        <v>5</v>
      </c>
      <c r="D215" s="1" t="s">
        <v>19</v>
      </c>
      <c r="E215" s="6">
        <f>IF(名目付加価値!E215&gt;0,名目付加価値!E215/SUMIF(名目付加価値!E211:E233,"&lt;&gt;0"),0)</f>
        <v>5.9975744295222358E-3</v>
      </c>
      <c r="F215" s="6">
        <f>IF(名目付加価値!F215&gt;0,名目付加価値!F215/SUMIF(名目付加価値!F211:F233,"&lt;&gt;0"),0)</f>
        <v>5.0103338004160117E-3</v>
      </c>
      <c r="G215" s="6">
        <f>IF(名目付加価値!G215&gt;0,名目付加価値!G215/SUMIF(名目付加価値!G211:G233,"&lt;&gt;0"),0)</f>
        <v>5.1545646307348111E-3</v>
      </c>
      <c r="H215" s="6">
        <f>IF(名目付加価値!H215&gt;0,名目付加価値!H215/SUMIF(名目付加価値!H211:H233,"&lt;&gt;0"),0)</f>
        <v>4.6209627755890029E-3</v>
      </c>
      <c r="I215" s="6">
        <f>IF(名目付加価値!I215&gt;0,名目付加価値!I215/SUMIF(名目付加価値!I211:I233,"&lt;&gt;0"),0)</f>
        <v>4.2377099879739449E-3</v>
      </c>
      <c r="K215" s="3">
        <f>0.5*(E215+E$1089)</f>
        <v>7.9361351539504361E-3</v>
      </c>
      <c r="L215" s="3">
        <f t="shared" ref="L215:O215" si="211">0.5*(F215+F$1089)</f>
        <v>6.6081112716641294E-3</v>
      </c>
      <c r="M215" s="3">
        <f t="shared" si="211"/>
        <v>6.8773682158425088E-3</v>
      </c>
      <c r="N215" s="3">
        <f t="shared" si="211"/>
        <v>6.2472557488778488E-3</v>
      </c>
      <c r="O215" s="3">
        <f t="shared" si="211"/>
        <v>5.3122559532545414E-3</v>
      </c>
    </row>
    <row r="216" spans="1:15" x14ac:dyDescent="0.15">
      <c r="A216" s="1">
        <v>10</v>
      </c>
      <c r="B216" s="1" t="s">
        <v>93</v>
      </c>
      <c r="C216" s="1">
        <v>6</v>
      </c>
      <c r="D216" s="1" t="s">
        <v>3</v>
      </c>
      <c r="E216" s="6">
        <f>IF(名目付加価値!E216&gt;0,名目付加価値!E216/SUMIF(名目付加価値!E211:E233,"&lt;&gt;0"),0)</f>
        <v>7.5597676721859772E-3</v>
      </c>
      <c r="F216" s="6">
        <f>IF(名目付加価値!F216&gt;0,名目付加価値!F216/SUMIF(名目付加価値!F211:F233,"&lt;&gt;0"),0)</f>
        <v>1.0798210093855572E-2</v>
      </c>
      <c r="G216" s="6">
        <f>IF(名目付加価値!G216&gt;0,名目付加価値!G216/SUMIF(名目付加価値!G211:G233,"&lt;&gt;0"),0)</f>
        <v>1.6409837140217411E-2</v>
      </c>
      <c r="H216" s="6">
        <f>IF(名目付加価値!H216&gt;0,名目付加価値!H216/SUMIF(名目付加価値!H211:H233,"&lt;&gt;0"),0)</f>
        <v>2.1522504020452089E-2</v>
      </c>
      <c r="I216" s="6">
        <f>IF(名目付加価値!I216&gt;0,名目付加価値!I216/SUMIF(名目付加価値!I211:I233,"&lt;&gt;0"),0)</f>
        <v>2.8475497663149378E-2</v>
      </c>
      <c r="K216" s="3">
        <f>0.5*(E216+E$1090)</f>
        <v>1.5611568491045055E-2</v>
      </c>
      <c r="L216" s="3">
        <f t="shared" ref="L216:O216" si="212">0.5*(F216+F$1090)</f>
        <v>1.3728113233417338E-2</v>
      </c>
      <c r="M216" s="3">
        <f t="shared" si="212"/>
        <v>1.8115517440607055E-2</v>
      </c>
      <c r="N216" s="3">
        <f t="shared" si="212"/>
        <v>2.0059020642404127E-2</v>
      </c>
      <c r="O216" s="3">
        <f t="shared" si="212"/>
        <v>2.3936306073010657E-2</v>
      </c>
    </row>
    <row r="217" spans="1:15" x14ac:dyDescent="0.15">
      <c r="A217" s="1">
        <v>10</v>
      </c>
      <c r="B217" s="1" t="s">
        <v>93</v>
      </c>
      <c r="C217" s="1">
        <v>7</v>
      </c>
      <c r="D217" s="1" t="s">
        <v>20</v>
      </c>
      <c r="E217" s="6">
        <f>IF(名目付加価値!E217&gt;0,名目付加価値!E217/SUMIF(名目付加価値!E211:E233,"&lt;&gt;0"),0)</f>
        <v>1.2260404551365568E-3</v>
      </c>
      <c r="F217" s="6">
        <f>IF(名目付加価値!F217&gt;0,名目付加価値!F217/SUMIF(名目付加価値!F211:F233,"&lt;&gt;0"),0)</f>
        <v>4.2749535701057766E-3</v>
      </c>
      <c r="G217" s="6">
        <f>IF(名目付加価値!G217&gt;0,名目付加価値!G217/SUMIF(名目付加価値!G211:G233,"&lt;&gt;0"),0)</f>
        <v>1.6280372346128391E-3</v>
      </c>
      <c r="H217" s="6">
        <f>IF(名目付加価値!H217&gt;0,名目付加価値!H217/SUMIF(名目付加価値!H211:H233,"&lt;&gt;0"),0)</f>
        <v>9.5338738953326793E-4</v>
      </c>
      <c r="I217" s="6">
        <f>IF(名目付加価値!I217&gt;0,名目付加価値!I217/SUMIF(名目付加価値!I211:I233,"&lt;&gt;0"),0)</f>
        <v>4.7705660555907484E-4</v>
      </c>
      <c r="K217" s="3">
        <f>0.5*(E217+E$1091)</f>
        <v>1.0164681480248841E-2</v>
      </c>
      <c r="L217" s="3">
        <f t="shared" ref="L217:O217" si="213">0.5*(F217+F$1091)</f>
        <v>8.3155474851954007E-3</v>
      </c>
      <c r="M217" s="3">
        <f t="shared" si="213"/>
        <v>6.1104191259663395E-3</v>
      </c>
      <c r="N217" s="3">
        <f t="shared" si="213"/>
        <v>6.5782505165658889E-3</v>
      </c>
      <c r="O217" s="3">
        <f t="shared" si="213"/>
        <v>6.3915317327416059E-3</v>
      </c>
    </row>
    <row r="218" spans="1:15" x14ac:dyDescent="0.15">
      <c r="A218" s="1">
        <v>10</v>
      </c>
      <c r="B218" s="1" t="s">
        <v>93</v>
      </c>
      <c r="C218" s="1">
        <v>8</v>
      </c>
      <c r="D218" s="1" t="s">
        <v>21</v>
      </c>
      <c r="E218" s="6">
        <f>IF(名目付加価値!E218&gt;0,名目付加価値!E218/SUMIF(名目付加価値!E211:E233,"&lt;&gt;0"),0)</f>
        <v>1.3124620353186924E-2</v>
      </c>
      <c r="F218" s="6">
        <f>IF(名目付加価値!F218&gt;0,名目付加価値!F218/SUMIF(名目付加価値!F211:F233,"&lt;&gt;0"),0)</f>
        <v>1.0217078044845342E-2</v>
      </c>
      <c r="G218" s="6">
        <f>IF(名目付加価値!G218&gt;0,名目付加価値!G218/SUMIF(名目付加価値!G211:G233,"&lt;&gt;0"),0)</f>
        <v>9.1937226399342094E-3</v>
      </c>
      <c r="H218" s="6">
        <f>IF(名目付加価値!H218&gt;0,名目付加価値!H218/SUMIF(名目付加価値!H211:H233,"&lt;&gt;0"),0)</f>
        <v>7.0490430103411009E-3</v>
      </c>
      <c r="I218" s="6">
        <f>IF(名目付加価値!I218&gt;0,名目付加価値!I218/SUMIF(名目付加価値!I211:I233,"&lt;&gt;0"),0)</f>
        <v>4.30813620262324E-3</v>
      </c>
      <c r="K218" s="3">
        <f>0.5*(E218+E$1092)</f>
        <v>1.4155887107114674E-2</v>
      </c>
      <c r="L218" s="3">
        <f t="shared" ref="L218:O218" si="214">0.5*(F218+F$1092)</f>
        <v>1.1607630631464154E-2</v>
      </c>
      <c r="M218" s="3">
        <f t="shared" si="214"/>
        <v>1.0740121439026678E-2</v>
      </c>
      <c r="N218" s="3">
        <f t="shared" si="214"/>
        <v>8.4302781524099139E-3</v>
      </c>
      <c r="O218" s="3">
        <f t="shared" si="214"/>
        <v>5.8519310856761566E-3</v>
      </c>
    </row>
    <row r="219" spans="1:15" x14ac:dyDescent="0.15">
      <c r="A219" s="1">
        <v>10</v>
      </c>
      <c r="B219" s="1" t="s">
        <v>93</v>
      </c>
      <c r="C219" s="1">
        <v>9</v>
      </c>
      <c r="D219" s="1" t="s">
        <v>22</v>
      </c>
      <c r="E219" s="6">
        <f>IF(名目付加価値!E219&gt;0,名目付加価値!E219/SUMIF(名目付加価値!E211:E233,"&lt;&gt;0"),0)</f>
        <v>2.8346217854111531E-2</v>
      </c>
      <c r="F219" s="6">
        <f>IF(名目付加価値!F219&gt;0,名目付加価値!F219/SUMIF(名目付加価値!F211:F233,"&lt;&gt;0"),0)</f>
        <v>1.7331799994803939E-2</v>
      </c>
      <c r="G219" s="6">
        <f>IF(名目付加価値!G219&gt;0,名目付加価値!G219/SUMIF(名目付加価値!G211:G233,"&lt;&gt;0"),0)</f>
        <v>1.5006999029547587E-2</v>
      </c>
      <c r="H219" s="6">
        <f>IF(名目付加価値!H219&gt;0,名目付加価値!H219/SUMIF(名目付加価値!H211:H233,"&lt;&gt;0"),0)</f>
        <v>8.512375698368135E-3</v>
      </c>
      <c r="I219" s="6">
        <f>IF(名目付加価値!I219&gt;0,名目付加価値!I219/SUMIF(名目付加価値!I211:I233,"&lt;&gt;0"),0)</f>
        <v>1.2095111653402608E-2</v>
      </c>
      <c r="K219" s="3">
        <f>0.5*(E219+E$1093)</f>
        <v>3.1252809708273169E-2</v>
      </c>
      <c r="L219" s="3">
        <f t="shared" ref="L219:O219" si="215">0.5*(F219+F$1093)</f>
        <v>2.3540052952136695E-2</v>
      </c>
      <c r="M219" s="3">
        <f t="shared" si="215"/>
        <v>1.7712364379389136E-2</v>
      </c>
      <c r="N219" s="3">
        <f t="shared" si="215"/>
        <v>1.1529763066689659E-2</v>
      </c>
      <c r="O219" s="3">
        <f t="shared" si="215"/>
        <v>1.2487124274339725E-2</v>
      </c>
    </row>
    <row r="220" spans="1:15" x14ac:dyDescent="0.15">
      <c r="A220" s="1">
        <v>10</v>
      </c>
      <c r="B220" s="1" t="s">
        <v>93</v>
      </c>
      <c r="C220" s="1">
        <v>10</v>
      </c>
      <c r="D220" s="1" t="s">
        <v>23</v>
      </c>
      <c r="E220" s="6">
        <f>IF(名目付加価値!E220&gt;0,名目付加価値!E220/SUMIF(名目付加価値!E211:E233,"&lt;&gt;0"),0)</f>
        <v>2.2362208185698056E-2</v>
      </c>
      <c r="F220" s="6">
        <f>IF(名目付加価値!F220&gt;0,名目付加価値!F220/SUMIF(名目付加価値!F211:F233,"&lt;&gt;0"),0)</f>
        <v>1.6322747193568386E-2</v>
      </c>
      <c r="G220" s="6">
        <f>IF(名目付加価値!G220&gt;0,名目付加価値!G220/SUMIF(名目付加価値!G211:G233,"&lt;&gt;0"),0)</f>
        <v>2.3794725594460032E-2</v>
      </c>
      <c r="H220" s="6">
        <f>IF(名目付加価値!H220&gt;0,名目付加価値!H220/SUMIF(名目付加価値!H211:H233,"&lt;&gt;0"),0)</f>
        <v>1.7703462343297997E-2</v>
      </c>
      <c r="I220" s="6">
        <f>IF(名目付加価値!I220&gt;0,名目付加価値!I220/SUMIF(名目付加価値!I211:I233,"&lt;&gt;0"),0)</f>
        <v>1.6629723616150179E-2</v>
      </c>
      <c r="K220" s="3">
        <f>0.5*(E220+E$1094)</f>
        <v>1.8257507384908913E-2</v>
      </c>
      <c r="L220" s="3">
        <f t="shared" ref="L220:O220" si="216">0.5*(F220+F$1094)</f>
        <v>1.4265324601331876E-2</v>
      </c>
      <c r="M220" s="3">
        <f t="shared" si="216"/>
        <v>1.9895641879600343E-2</v>
      </c>
      <c r="N220" s="3">
        <f t="shared" si="216"/>
        <v>1.5398581046857691E-2</v>
      </c>
      <c r="O220" s="3">
        <f t="shared" si="216"/>
        <v>1.3536044217447651E-2</v>
      </c>
    </row>
    <row r="221" spans="1:15" x14ac:dyDescent="0.15">
      <c r="A221" s="1">
        <v>10</v>
      </c>
      <c r="B221" s="1" t="s">
        <v>93</v>
      </c>
      <c r="C221" s="1">
        <v>11</v>
      </c>
      <c r="D221" s="1" t="s">
        <v>24</v>
      </c>
      <c r="E221" s="6">
        <f>IF(名目付加価値!E221&gt;0,名目付加価値!E221/SUMIF(名目付加価値!E211:E233,"&lt;&gt;0"),0)</f>
        <v>2.2038944470709251E-2</v>
      </c>
      <c r="F221" s="6">
        <f>IF(名目付加価値!F221&gt;0,名目付加価値!F221/SUMIF(名目付加価値!F211:F233,"&lt;&gt;0"),0)</f>
        <v>2.3996874545073453E-2</v>
      </c>
      <c r="G221" s="6">
        <f>IF(名目付加価値!G221&gt;0,名目付加価値!G221/SUMIF(名目付加価値!G211:G233,"&lt;&gt;0"),0)</f>
        <v>3.7847168952219533E-2</v>
      </c>
      <c r="H221" s="6">
        <f>IF(名目付加価値!H221&gt;0,名目付加価値!H221/SUMIF(名目付加価値!H211:H233,"&lt;&gt;0"),0)</f>
        <v>4.4106925059298453E-2</v>
      </c>
      <c r="I221" s="6">
        <f>IF(名目付加価値!I221&gt;0,名目付加価値!I221/SUMIF(名目付加価値!I211:I233,"&lt;&gt;0"),0)</f>
        <v>3.716512381320624E-2</v>
      </c>
      <c r="K221" s="3">
        <f>0.5*(E221+E$1095)</f>
        <v>2.3553463332781646E-2</v>
      </c>
      <c r="L221" s="3">
        <f t="shared" ref="L221:O221" si="217">0.5*(F221+F$1095)</f>
        <v>2.270343105716183E-2</v>
      </c>
      <c r="M221" s="3">
        <f t="shared" si="217"/>
        <v>3.2942161881329562E-2</v>
      </c>
      <c r="N221" s="3">
        <f t="shared" si="217"/>
        <v>3.4203614035612964E-2</v>
      </c>
      <c r="O221" s="3">
        <f t="shared" si="217"/>
        <v>3.1726093164643601E-2</v>
      </c>
    </row>
    <row r="222" spans="1:15" x14ac:dyDescent="0.15">
      <c r="A222" s="1">
        <v>10</v>
      </c>
      <c r="B222" s="1" t="s">
        <v>93</v>
      </c>
      <c r="C222" s="1">
        <v>12</v>
      </c>
      <c r="D222" s="1" t="s">
        <v>25</v>
      </c>
      <c r="E222" s="6">
        <f>IF(名目付加価値!E222&gt;0,名目付加価値!E222/SUMIF(名目付加価値!E211:E233,"&lt;&gt;0"),0)</f>
        <v>7.6006353740549454E-2</v>
      </c>
      <c r="F222" s="6">
        <f>IF(名目付加価値!F222&gt;0,名目付加価値!F222/SUMIF(名目付加価値!F211:F233,"&lt;&gt;0"),0)</f>
        <v>6.0211772027704953E-2</v>
      </c>
      <c r="G222" s="6">
        <f>IF(名目付加価値!G222&gt;0,名目付加価値!G222/SUMIF(名目付加価値!G211:G233,"&lt;&gt;0"),0)</f>
        <v>0.12445335955543906</v>
      </c>
      <c r="H222" s="6">
        <f>IF(名目付加価値!H222&gt;0,名目付加価値!H222/SUMIF(名目付加価値!H211:H233,"&lt;&gt;0"),0)</f>
        <v>9.0159668978879948E-2</v>
      </c>
      <c r="I222" s="6">
        <f>IF(名目付加価値!I222&gt;0,名目付加価値!I222/SUMIF(名目付加価値!I211:I233,"&lt;&gt;0"),0)</f>
        <v>3.2993056328834564E-2</v>
      </c>
      <c r="K222" s="3">
        <f>0.5*(E222+E$1096)</f>
        <v>5.0861120313695898E-2</v>
      </c>
      <c r="L222" s="3">
        <f t="shared" ref="L222:O222" si="218">0.5*(F222+F$1096)</f>
        <v>4.3046534561670007E-2</v>
      </c>
      <c r="M222" s="3">
        <f t="shared" si="218"/>
        <v>8.5903802873848648E-2</v>
      </c>
      <c r="N222" s="3">
        <f t="shared" si="218"/>
        <v>6.969952282723367E-2</v>
      </c>
      <c r="O222" s="3">
        <f t="shared" si="218"/>
        <v>3.7292840594334971E-2</v>
      </c>
    </row>
    <row r="223" spans="1:15" x14ac:dyDescent="0.15">
      <c r="A223" s="1">
        <v>10</v>
      </c>
      <c r="B223" s="1" t="s">
        <v>93</v>
      </c>
      <c r="C223" s="1">
        <v>13</v>
      </c>
      <c r="D223" s="1" t="s">
        <v>26</v>
      </c>
      <c r="E223" s="6">
        <f>IF(名目付加価値!E223&gt;0,名目付加価値!E223/SUMIF(名目付加価値!E211:E233,"&lt;&gt;0"),0)</f>
        <v>3.5201043893395199E-2</v>
      </c>
      <c r="F223" s="6">
        <f>IF(名目付加価値!F223&gt;0,名目付加価値!F223/SUMIF(名目付加価値!F211:F233,"&lt;&gt;0"),0)</f>
        <v>6.675136725670823E-2</v>
      </c>
      <c r="G223" s="6">
        <f>IF(名目付加価値!G223&gt;0,名目付加価値!G223/SUMIF(名目付加価値!G211:G233,"&lt;&gt;0"),0)</f>
        <v>3.6854471242420014E-2</v>
      </c>
      <c r="H223" s="6">
        <f>IF(名目付加価値!H223&gt;0,名目付加価値!H223/SUMIF(名目付加価値!H211:H233,"&lt;&gt;0"),0)</f>
        <v>7.3233718085213464E-2</v>
      </c>
      <c r="I223" s="6">
        <f>IF(名目付加価値!I223&gt;0,名目付加価値!I223/SUMIF(名目付加価値!I211:I233,"&lt;&gt;0"),0)</f>
        <v>8.9651453831513545E-2</v>
      </c>
      <c r="K223" s="3">
        <f>0.5*(E223+E$1097)</f>
        <v>2.8489813693938139E-2</v>
      </c>
      <c r="L223" s="3">
        <f t="shared" ref="L223:O223" si="219">0.5*(F223+F$1097)</f>
        <v>4.4041403863541488E-2</v>
      </c>
      <c r="M223" s="3">
        <f t="shared" si="219"/>
        <v>2.7988762247220383E-2</v>
      </c>
      <c r="N223" s="3">
        <f t="shared" si="219"/>
        <v>4.5798624851148759E-2</v>
      </c>
      <c r="O223" s="3">
        <f t="shared" si="219"/>
        <v>5.8092483858017775E-2</v>
      </c>
    </row>
    <row r="224" spans="1:15" x14ac:dyDescent="0.15">
      <c r="A224" s="1">
        <v>10</v>
      </c>
      <c r="B224" s="1" t="s">
        <v>93</v>
      </c>
      <c r="C224" s="1">
        <v>14</v>
      </c>
      <c r="D224" s="1" t="s">
        <v>27</v>
      </c>
      <c r="E224" s="6">
        <f>IF(名目付加価値!E224&gt;0,名目付加価値!E224/SUMIF(名目付加価値!E211:E233,"&lt;&gt;0"),0)</f>
        <v>2.5022368872491992E-3</v>
      </c>
      <c r="F224" s="6">
        <f>IF(名目付加価値!F224&gt;0,名目付加価値!F224/SUMIF(名目付加価値!F211:F233,"&lt;&gt;0"),0)</f>
        <v>4.2265014979213453E-3</v>
      </c>
      <c r="G224" s="6">
        <f>IF(名目付加価値!G224&gt;0,名目付加価値!G224/SUMIF(名目付加価値!G211:G233,"&lt;&gt;0"),0)</f>
        <v>2.4435361170235203E-3</v>
      </c>
      <c r="H224" s="6">
        <f>IF(名目付加価値!H224&gt;0,名目付加価値!H224/SUMIF(名目付加価値!H211:H233,"&lt;&gt;0"),0)</f>
        <v>1.9156481291914846E-3</v>
      </c>
      <c r="I224" s="6">
        <f>IF(名目付加価値!I224&gt;0,名目付加価値!I224/SUMIF(名目付加価値!I211:I233,"&lt;&gt;0"),0)</f>
        <v>2.9376667675532946E-3</v>
      </c>
      <c r="K224" s="3">
        <f>0.5*(E224+E$1098)</f>
        <v>3.1183039698267066E-3</v>
      </c>
      <c r="L224" s="3">
        <f t="shared" ref="L224:O224" si="220">0.5*(F224+F$1098)</f>
        <v>4.3925904401730873E-3</v>
      </c>
      <c r="M224" s="3">
        <f t="shared" si="220"/>
        <v>3.4261945757339748E-3</v>
      </c>
      <c r="N224" s="3">
        <f t="shared" si="220"/>
        <v>2.9891728698008984E-3</v>
      </c>
      <c r="O224" s="3">
        <f t="shared" si="220"/>
        <v>3.643321799574327E-3</v>
      </c>
    </row>
    <row r="225" spans="1:15" x14ac:dyDescent="0.15">
      <c r="A225" s="1">
        <v>10</v>
      </c>
      <c r="B225" s="1" t="s">
        <v>93</v>
      </c>
      <c r="C225" s="1">
        <v>15</v>
      </c>
      <c r="D225" s="1" t="s">
        <v>28</v>
      </c>
      <c r="E225" s="6">
        <f>IF(名目付加価値!E225&gt;0,名目付加価値!E225/SUMIF(名目付加価値!E211:E233,"&lt;&gt;0"),0)</f>
        <v>4.7509561180653248E-2</v>
      </c>
      <c r="F225" s="6">
        <f>IF(名目付加価値!F225&gt;0,名目付加価値!F225/SUMIF(名目付加価値!F211:F233,"&lt;&gt;0"),0)</f>
        <v>4.0997380107408568E-2</v>
      </c>
      <c r="G225" s="6">
        <f>IF(名目付加価値!G225&gt;0,名目付加価値!G225/SUMIF(名目付加価値!G211:G233,"&lt;&gt;0"),0)</f>
        <v>4.6134663762600905E-2</v>
      </c>
      <c r="H225" s="6">
        <f>IF(名目付加価値!H225&gt;0,名目付加価値!H225/SUMIF(名目付加価値!H211:H233,"&lt;&gt;0"),0)</f>
        <v>4.1579510103984453E-2</v>
      </c>
      <c r="I225" s="6">
        <f>IF(名目付加価値!I225&gt;0,名目付加価値!I225/SUMIF(名目付加価値!I211:I233,"&lt;&gt;0"),0)</f>
        <v>3.8974740505475336E-2</v>
      </c>
      <c r="K225" s="3">
        <f>0.5*(E225+E$1099)</f>
        <v>4.1902648643638012E-2</v>
      </c>
      <c r="L225" s="3">
        <f t="shared" ref="L225:O225" si="221">0.5*(F225+F$1099)</f>
        <v>3.7703265681050521E-2</v>
      </c>
      <c r="M225" s="3">
        <f t="shared" si="221"/>
        <v>4.048456843907066E-2</v>
      </c>
      <c r="N225" s="3">
        <f t="shared" si="221"/>
        <v>3.50362613180977E-2</v>
      </c>
      <c r="O225" s="3">
        <f t="shared" si="221"/>
        <v>3.1406348068092491E-2</v>
      </c>
    </row>
    <row r="226" spans="1:15" x14ac:dyDescent="0.15">
      <c r="A226" s="1">
        <v>10</v>
      </c>
      <c r="B226" s="1" t="s">
        <v>92</v>
      </c>
      <c r="C226" s="1">
        <v>16</v>
      </c>
      <c r="D226" s="1" t="s">
        <v>11</v>
      </c>
      <c r="E226" s="6">
        <f>IF(名目付加価値!E226&gt;0,名目付加価値!E226/SUMIF(名目付加価値!E211:E233,"&lt;&gt;0"),0)</f>
        <v>8.7480170494181206E-2</v>
      </c>
      <c r="F226" s="6">
        <f>IF(名目付加価値!F226&gt;0,名目付加価値!F226/SUMIF(名目付加価値!F211:F233,"&lt;&gt;0"),0)</f>
        <v>0.12427636348246443</v>
      </c>
      <c r="G226" s="6">
        <f>IF(名目付加価値!G226&gt;0,名目付加価値!G226/SUMIF(名目付加価値!G211:G233,"&lt;&gt;0"),0)</f>
        <v>0.11285515516095655</v>
      </c>
      <c r="H226" s="6">
        <f>IF(名目付加価値!H226&gt;0,名目付加価値!H226/SUMIF(名目付加価値!H211:H233,"&lt;&gt;0"),0)</f>
        <v>7.7400561726781003E-2</v>
      </c>
      <c r="I226" s="6">
        <f>IF(名目付加価値!I226&gt;0,名目付加価値!I226/SUMIF(名目付加価値!I211:I233,"&lt;&gt;0"),0)</f>
        <v>6.7735112725281613E-2</v>
      </c>
      <c r="K226" s="3">
        <f>0.5*(E226+E$1100)</f>
        <v>9.0981428071514492E-2</v>
      </c>
      <c r="L226" s="3">
        <f t="shared" ref="L226:O226" si="222">0.5*(F226+F$1100)</f>
        <v>0.11806584706087184</v>
      </c>
      <c r="M226" s="3">
        <f t="shared" si="222"/>
        <v>0.11506567878650908</v>
      </c>
      <c r="N226" s="3">
        <f t="shared" si="222"/>
        <v>8.5448893907958415E-2</v>
      </c>
      <c r="O226" s="3">
        <f t="shared" si="222"/>
        <v>6.961947066630858E-2</v>
      </c>
    </row>
    <row r="227" spans="1:15" x14ac:dyDescent="0.15">
      <c r="A227" s="1">
        <v>10</v>
      </c>
      <c r="B227" s="1" t="s">
        <v>92</v>
      </c>
      <c r="C227" s="1">
        <v>17</v>
      </c>
      <c r="D227" s="1" t="s">
        <v>12</v>
      </c>
      <c r="E227" s="6">
        <f>IF(名目付加価値!E227&gt;0,名目付加価値!E227/SUMIF(名目付加価値!E211:E233,"&lt;&gt;0"),0)</f>
        <v>2.5685726988284998E-2</v>
      </c>
      <c r="F227" s="6">
        <f>IF(名目付加価値!F227&gt;0,名目付加価値!F227/SUMIF(名目付加価値!F211:F233,"&lt;&gt;0"),0)</f>
        <v>2.5743077435527166E-2</v>
      </c>
      <c r="G227" s="6">
        <f>IF(名目付加価値!G227&gt;0,名目付加価値!G227/SUMIF(名目付加価値!G211:G233,"&lt;&gt;0"),0)</f>
        <v>3.296166144942414E-2</v>
      </c>
      <c r="H227" s="6">
        <f>IF(名目付加価値!H227&gt;0,名目付加価値!H227/SUMIF(名目付加価値!H211:H233,"&lt;&gt;0"),0)</f>
        <v>2.9906166866492688E-2</v>
      </c>
      <c r="I227" s="6">
        <f>IF(名目付加価値!I227&gt;0,名目付加価値!I227/SUMIF(名目付加価値!I211:I233,"&lt;&gt;0"),0)</f>
        <v>2.4924112674690493E-2</v>
      </c>
      <c r="K227" s="3">
        <f>0.5*(E227+E$1101)</f>
        <v>2.5407742809454965E-2</v>
      </c>
      <c r="L227" s="3">
        <f t="shared" ref="L227:O227" si="223">0.5*(F227+F$1101)</f>
        <v>2.7378199586894879E-2</v>
      </c>
      <c r="M227" s="3">
        <f t="shared" si="223"/>
        <v>3.2554455603607729E-2</v>
      </c>
      <c r="N227" s="3">
        <f t="shared" si="223"/>
        <v>3.2643828736434025E-2</v>
      </c>
      <c r="O227" s="3">
        <f t="shared" si="223"/>
        <v>2.7968219250446819E-2</v>
      </c>
    </row>
    <row r="228" spans="1:15" x14ac:dyDescent="0.15">
      <c r="A228" s="1">
        <v>10</v>
      </c>
      <c r="B228" s="1" t="s">
        <v>92</v>
      </c>
      <c r="C228" s="1">
        <v>18</v>
      </c>
      <c r="D228" s="1" t="s">
        <v>13</v>
      </c>
      <c r="E228" s="6">
        <f>IF(名目付加価値!E228&gt;0,名目付加価値!E228/SUMIF(名目付加価値!E211:E233,"&lt;&gt;0"),0)</f>
        <v>9.1369351025591641E-2</v>
      </c>
      <c r="F228" s="6">
        <f>IF(名目付加価値!F228&gt;0,名目付加価値!F228/SUMIF(名目付加価値!F211:F233,"&lt;&gt;0"),0)</f>
        <v>0.1032989828040478</v>
      </c>
      <c r="G228" s="6">
        <f>IF(名目付加価値!G228&gt;0,名目付加価値!G228/SUMIF(名目付加価値!G211:G233,"&lt;&gt;0"),0)</f>
        <v>9.5419693563965555E-2</v>
      </c>
      <c r="H228" s="6">
        <f>IF(名目付加価値!H228&gt;0,名目付加価値!H228/SUMIF(名目付加価値!H211:H233,"&lt;&gt;0"),0)</f>
        <v>0.10546860800542728</v>
      </c>
      <c r="I228" s="6">
        <f>IF(名目付加価値!I228&gt;0,名目付加価値!I228/SUMIF(名目付加価値!I211:I233,"&lt;&gt;0"),0)</f>
        <v>0.1015515926038523</v>
      </c>
      <c r="K228" s="3">
        <f>0.5*(E228+E$1102)</f>
        <v>0.10291780896670574</v>
      </c>
      <c r="L228" s="3">
        <f t="shared" ref="L228:O228" si="224">0.5*(F228+F$1102)</f>
        <v>0.11386952712057867</v>
      </c>
      <c r="M228" s="3">
        <f t="shared" si="224"/>
        <v>0.10483503459865512</v>
      </c>
      <c r="N228" s="3">
        <f t="shared" si="224"/>
        <v>0.11199679411735992</v>
      </c>
      <c r="O228" s="3">
        <f t="shared" si="224"/>
        <v>0.10467199236958757</v>
      </c>
    </row>
    <row r="229" spans="1:15" x14ac:dyDescent="0.15">
      <c r="A229" s="1">
        <v>10</v>
      </c>
      <c r="B229" s="1" t="s">
        <v>92</v>
      </c>
      <c r="C229" s="1">
        <v>19</v>
      </c>
      <c r="D229" s="1" t="s">
        <v>14</v>
      </c>
      <c r="E229" s="6">
        <f>IF(名目付加価値!E229&gt;0,名目付加価値!E229/SUMIF(名目付加価値!E211:E233,"&lt;&gt;0"),0)</f>
        <v>3.2417177341396645E-2</v>
      </c>
      <c r="F229" s="6">
        <f>IF(名目付加価値!F229&gt;0,名目付加価値!F229/SUMIF(名目付加価値!F211:F233,"&lt;&gt;0"),0)</f>
        <v>4.7488272346912358E-2</v>
      </c>
      <c r="G229" s="6">
        <f>IF(名目付加価値!G229&gt;0,名目付加価値!G229/SUMIF(名目付加価値!G211:G233,"&lt;&gt;0"),0)</f>
        <v>5.1552088558731606E-2</v>
      </c>
      <c r="H229" s="6">
        <f>IF(名目付加価値!H229&gt;0,名目付加価値!H229/SUMIF(名目付加価値!H211:H233,"&lt;&gt;0"),0)</f>
        <v>4.3405604535197706E-2</v>
      </c>
      <c r="I229" s="6">
        <f>IF(名目付加価値!I229&gt;0,名目付加価値!I229/SUMIF(名目付加価値!I211:I233,"&lt;&gt;0"),0)</f>
        <v>4.0191872702737899E-2</v>
      </c>
      <c r="K229" s="3">
        <f>0.5*(E229+E$1103)</f>
        <v>3.6419655298029978E-2</v>
      </c>
      <c r="L229" s="3">
        <f t="shared" ref="L229:O229" si="225">0.5*(F229+F$1103)</f>
        <v>4.8100030290083737E-2</v>
      </c>
      <c r="M229" s="3">
        <f t="shared" si="225"/>
        <v>5.2547099184500685E-2</v>
      </c>
      <c r="N229" s="3">
        <f t="shared" si="225"/>
        <v>4.5489547895840324E-2</v>
      </c>
      <c r="O229" s="3">
        <f t="shared" si="225"/>
        <v>4.2486240964015799E-2</v>
      </c>
    </row>
    <row r="230" spans="1:15" x14ac:dyDescent="0.15">
      <c r="A230" s="1">
        <v>10</v>
      </c>
      <c r="B230" s="1" t="s">
        <v>92</v>
      </c>
      <c r="C230" s="1">
        <v>20</v>
      </c>
      <c r="D230" s="1" t="s">
        <v>15</v>
      </c>
      <c r="E230" s="6">
        <f>IF(名目付加価値!E230&gt;0,名目付加価値!E230/SUMIF(名目付加価値!E211:E233,"&lt;&gt;0"),0)</f>
        <v>1.5348741019148999E-2</v>
      </c>
      <c r="F230" s="6">
        <f>IF(名目付加価値!F230&gt;0,名目付加価値!F230/SUMIF(名目付加価値!F211:F233,"&lt;&gt;0"),0)</f>
        <v>1.6021080215325317E-2</v>
      </c>
      <c r="G230" s="6">
        <f>IF(名目付加価値!G230&gt;0,名目付加価値!G230/SUMIF(名目付加価値!G211:G233,"&lt;&gt;0"),0)</f>
        <v>1.5083454430460261E-2</v>
      </c>
      <c r="H230" s="6">
        <f>IF(名目付加価値!H230&gt;0,名目付加価値!H230/SUMIF(名目付加価値!H211:H233,"&lt;&gt;0"),0)</f>
        <v>1.2089671084074561E-2</v>
      </c>
      <c r="I230" s="6">
        <f>IF(名目付加価値!I230&gt;0,名目付加価値!I230/SUMIF(名目付加価値!I211:I233,"&lt;&gt;0"),0)</f>
        <v>1.3639716927935541E-2</v>
      </c>
      <c r="K230" s="3">
        <f>0.5*(E230+E$1104)</f>
        <v>1.7076550070220568E-2</v>
      </c>
      <c r="L230" s="3">
        <f t="shared" ref="L230:O230" si="226">0.5*(F230+F$1104)</f>
        <v>1.8820333917369696E-2</v>
      </c>
      <c r="M230" s="3">
        <f t="shared" si="226"/>
        <v>1.744746359875432E-2</v>
      </c>
      <c r="N230" s="3">
        <f t="shared" si="226"/>
        <v>1.3343286873438533E-2</v>
      </c>
      <c r="O230" s="3">
        <f t="shared" si="226"/>
        <v>1.5051546345782523E-2</v>
      </c>
    </row>
    <row r="231" spans="1:15" x14ac:dyDescent="0.15">
      <c r="A231" s="1">
        <v>10</v>
      </c>
      <c r="B231" s="1" t="s">
        <v>92</v>
      </c>
      <c r="C231" s="1">
        <v>21</v>
      </c>
      <c r="D231" s="1" t="s">
        <v>16</v>
      </c>
      <c r="E231" s="6">
        <f>IF(名目付加価値!E231&gt;0,名目付加価値!E231/SUMIF(名目付加価値!E211:E233,"&lt;&gt;0"),0)</f>
        <v>6.2690593109838391E-2</v>
      </c>
      <c r="F231" s="6">
        <f>IF(名目付加価値!F231&gt;0,名目付加価値!F231/SUMIF(名目付加価値!F211:F233,"&lt;&gt;0"),0)</f>
        <v>4.5288002983278633E-2</v>
      </c>
      <c r="G231" s="6">
        <f>IF(名目付加価値!G231&gt;0,名目付加価値!G231/SUMIF(名目付加価値!G211:G233,"&lt;&gt;0"),0)</f>
        <v>4.0507488573773495E-2</v>
      </c>
      <c r="H231" s="6">
        <f>IF(名目付加価値!H231&gt;0,名目付加価値!H231/SUMIF(名目付加価値!H211:H233,"&lt;&gt;0"),0)</f>
        <v>4.6359777800499803E-2</v>
      </c>
      <c r="I231" s="6">
        <f>IF(名目付加価値!I231&gt;0,名目付加価値!I231/SUMIF(名目付加価値!I211:I233,"&lt;&gt;0"),0)</f>
        <v>4.9818069216003888E-2</v>
      </c>
      <c r="K231" s="3">
        <f>0.5*(E231+E$1105)</f>
        <v>6.777438509720117E-2</v>
      </c>
      <c r="L231" s="3">
        <f t="shared" ref="L231:O231" si="227">0.5*(F231+F$1105)</f>
        <v>5.3694149379086828E-2</v>
      </c>
      <c r="M231" s="3">
        <f t="shared" si="227"/>
        <v>5.2069494557326977E-2</v>
      </c>
      <c r="N231" s="3">
        <f t="shared" si="227"/>
        <v>5.6978911518486691E-2</v>
      </c>
      <c r="O231" s="3">
        <f t="shared" si="227"/>
        <v>5.9788648144600783E-2</v>
      </c>
    </row>
    <row r="232" spans="1:15" x14ac:dyDescent="0.15">
      <c r="A232" s="1">
        <v>10</v>
      </c>
      <c r="B232" s="1" t="s">
        <v>91</v>
      </c>
      <c r="C232" s="1">
        <v>22</v>
      </c>
      <c r="D232" s="1" t="s">
        <v>8</v>
      </c>
      <c r="E232" s="6">
        <f>IF(名目付加価値!E232&gt;0,名目付加価値!E232/SUMIF(名目付加価値!E211:E233,"&lt;&gt;0"),0)</f>
        <v>9.099010630120126E-2</v>
      </c>
      <c r="F232" s="6">
        <f>IF(名目付加価値!F232&gt;0,名目付加価値!F232/SUMIF(名目付加価値!F211:F233,"&lt;&gt;0"),0)</f>
        <v>0.15091499280203372</v>
      </c>
      <c r="G232" s="6">
        <f>IF(名目付加価値!G232&gt;0,名目付加価値!G232/SUMIF(名目付加価値!G211:G233,"&lt;&gt;0"),0)</f>
        <v>0.15103944997248642</v>
      </c>
      <c r="H232" s="6">
        <f>IF(名目付加価値!H232&gt;0,名目付加価値!H232/SUMIF(名目付加価値!H211:H233,"&lt;&gt;0"),0)</f>
        <v>0.18810482595750186</v>
      </c>
      <c r="I232" s="6">
        <f>IF(名目付加価値!I232&gt;0,名目付加価値!I232/SUMIF(名目付加価値!I211:I233,"&lt;&gt;0"),0)</f>
        <v>0.24050433809414123</v>
      </c>
      <c r="K232" s="3">
        <f>0.5*(E232+E$1106)</f>
        <v>0.10176030952049936</v>
      </c>
      <c r="L232" s="3">
        <f t="shared" ref="L232:O232" si="228">0.5*(F232+F$1106)</f>
        <v>0.15637785374189239</v>
      </c>
      <c r="M232" s="3">
        <f t="shared" si="228"/>
        <v>0.16128653692596748</v>
      </c>
      <c r="N232" s="3">
        <f t="shared" si="228"/>
        <v>0.20340490904082953</v>
      </c>
      <c r="O232" s="3">
        <f t="shared" si="228"/>
        <v>0.25271434992047925</v>
      </c>
    </row>
    <row r="233" spans="1:15" x14ac:dyDescent="0.15">
      <c r="A233" s="1">
        <v>10</v>
      </c>
      <c r="B233" s="1" t="s">
        <v>91</v>
      </c>
      <c r="C233" s="1">
        <v>23</v>
      </c>
      <c r="D233" s="1" t="s">
        <v>29</v>
      </c>
      <c r="E233" s="6">
        <f>IF(名目付加価値!E233&gt;0,名目付加価値!E233/SUMIF(名目付加価値!E211:E233,"&lt;&gt;0"),0)</f>
        <v>6.8858253565071872E-2</v>
      </c>
      <c r="F233" s="6">
        <f>IF(名目付加価値!F233&gt;0,名目付加価値!F233/SUMIF(名目付加価値!F211:F233,"&lt;&gt;0"),0)</f>
        <v>8.3719107707736481E-2</v>
      </c>
      <c r="G233" s="6">
        <f>IF(名目付加価値!G233&gt;0,名目付加価値!G233/SUMIF(名目付加価値!G211:G233,"&lt;&gt;0"),0)</f>
        <v>7.3596032921152216E-2</v>
      </c>
      <c r="H233" s="6">
        <f>IF(名目付加価値!H233&gt;0,名目付加価値!H233/SUMIF(名目付加価値!H211:H233,"&lt;&gt;0"),0)</f>
        <v>9.0910211345018477E-2</v>
      </c>
      <c r="I233" s="6">
        <f>IF(名目付加価値!I233&gt;0,名目付加価値!I233/SUMIF(名目付加価値!I211:I233,"&lt;&gt;0"),0)</f>
        <v>0.10193976317620719</v>
      </c>
      <c r="K233" s="3">
        <f>0.5*(E233+E$1107)</f>
        <v>7.4913661048370841E-2</v>
      </c>
      <c r="L233" s="3">
        <f t="shared" ref="L233:O233" si="229">0.5*(F233+F$1107)</f>
        <v>9.6574265036662749E-2</v>
      </c>
      <c r="M233" s="3">
        <f t="shared" si="229"/>
        <v>8.856482687890932E-2</v>
      </c>
      <c r="N233" s="3">
        <f t="shared" si="229"/>
        <v>0.10665411170443537</v>
      </c>
      <c r="O233" s="3">
        <f t="shared" si="229"/>
        <v>0.11818168793766567</v>
      </c>
    </row>
    <row r="234" spans="1:15" x14ac:dyDescent="0.15">
      <c r="A234" s="1">
        <v>11</v>
      </c>
      <c r="B234" s="1" t="s">
        <v>277</v>
      </c>
      <c r="C234" s="1">
        <v>1</v>
      </c>
      <c r="D234" s="1" t="s">
        <v>9</v>
      </c>
      <c r="E234" s="6">
        <f>IF(名目付加価値!E234&gt;0,名目付加価値!E234/SUMIF(名目付加価値!E234:E256,"&lt;&gt;0"),0)</f>
        <v>4.2020782079490435E-2</v>
      </c>
      <c r="F234" s="6">
        <f>IF(名目付加価値!F234&gt;0,名目付加価値!F234/SUMIF(名目付加価値!F234:F256,"&lt;&gt;0"),0)</f>
        <v>2.1697353656442389E-2</v>
      </c>
      <c r="G234" s="6">
        <f>IF(名目付加価値!G234&gt;0,名目付加価値!G234/SUMIF(名目付加価値!G234:G256,"&lt;&gt;0"),0)</f>
        <v>1.2540246545225592E-2</v>
      </c>
      <c r="H234" s="6">
        <f>IF(名目付加価値!H234&gt;0,名目付加価値!H234/SUMIF(名目付加価値!H234:H256,"&lt;&gt;0"),0)</f>
        <v>9.5597158246277271E-3</v>
      </c>
      <c r="I234" s="6">
        <f>IF(名目付加価値!I234&gt;0,名目付加価値!I234/SUMIF(名目付加価値!I234:I256,"&lt;&gt;0"),0)</f>
        <v>8.723597621133946E-3</v>
      </c>
      <c r="K234" s="3">
        <f>0.5*(E234+E$1085)</f>
        <v>7.3070632084166767E-2</v>
      </c>
      <c r="L234" s="3">
        <f t="shared" ref="L234:O234" si="230">0.5*(F234+F$1085)</f>
        <v>4.080316626762779E-2</v>
      </c>
      <c r="M234" s="3">
        <f t="shared" si="230"/>
        <v>2.7529799806367373E-2</v>
      </c>
      <c r="N234" s="3">
        <f t="shared" si="230"/>
        <v>1.9415380014724953E-2</v>
      </c>
      <c r="O234" s="3">
        <f t="shared" si="230"/>
        <v>1.6376314780066424E-2</v>
      </c>
    </row>
    <row r="235" spans="1:15" x14ac:dyDescent="0.15">
      <c r="A235" s="1">
        <v>11</v>
      </c>
      <c r="B235" s="1" t="s">
        <v>277</v>
      </c>
      <c r="C235" s="1">
        <v>2</v>
      </c>
      <c r="D235" s="1" t="s">
        <v>10</v>
      </c>
      <c r="E235" s="6">
        <f>IF(名目付加価値!E235&gt;0,名目付加価値!E235/SUMIF(名目付加価値!E234:E256,"&lt;&gt;0"),0)</f>
        <v>5.7043971652096107E-3</v>
      </c>
      <c r="F235" s="6">
        <f>IF(名目付加価値!F235&gt;0,名目付加価値!F235/SUMIF(名目付加価値!F234:F256,"&lt;&gt;0"),0)</f>
        <v>1.3955801647965403E-3</v>
      </c>
      <c r="G235" s="6">
        <f>IF(名目付加価値!G235&gt;0,名目付加価値!G235/SUMIF(名目付加価値!G234:G256,"&lt;&gt;0"),0)</f>
        <v>8.1806598094395376E-4</v>
      </c>
      <c r="H235" s="6">
        <f>IF(名目付加価値!H235&gt;0,名目付加価値!H235/SUMIF(名目付加価値!H234:H256,"&lt;&gt;0"),0)</f>
        <v>3.8956038556850378E-4</v>
      </c>
      <c r="I235" s="6">
        <f>IF(名目付加価値!I235&gt;0,名目付加価値!I235/SUMIF(名目付加価値!I234:I256,"&lt;&gt;0"),0)</f>
        <v>2.0405661479048492E-4</v>
      </c>
      <c r="K235" s="3">
        <f>0.5*(E235+E$1086)</f>
        <v>9.205647849608983E-3</v>
      </c>
      <c r="L235" s="3">
        <f t="shared" ref="L235:O235" si="231">0.5*(F235+F$1086)</f>
        <v>4.2457898020295468E-3</v>
      </c>
      <c r="M235" s="3">
        <f t="shared" si="231"/>
        <v>2.2600396043844367E-3</v>
      </c>
      <c r="N235" s="3">
        <f t="shared" si="231"/>
        <v>1.1454941845539769E-3</v>
      </c>
      <c r="O235" s="3">
        <f t="shared" si="231"/>
        <v>5.3438665408907563E-4</v>
      </c>
    </row>
    <row r="236" spans="1:15" x14ac:dyDescent="0.15">
      <c r="A236" s="1">
        <v>11</v>
      </c>
      <c r="B236" s="1" t="s">
        <v>97</v>
      </c>
      <c r="C236" s="1">
        <v>3</v>
      </c>
      <c r="D236" s="1" t="s">
        <v>17</v>
      </c>
      <c r="E236" s="6">
        <f>IF(名目付加価値!E236&gt;0,名目付加価値!E236/SUMIF(名目付加価値!E234:E256,"&lt;&gt;0"),0)</f>
        <v>5.5629621813832519E-2</v>
      </c>
      <c r="F236" s="6">
        <f>IF(名目付加価値!F236&gt;0,名目付加価値!F236/SUMIF(名目付加価値!F234:F256,"&lt;&gt;0"),0)</f>
        <v>4.2923021752846409E-2</v>
      </c>
      <c r="G236" s="6">
        <f>IF(名目付加価値!G236&gt;0,名目付加価値!G236/SUMIF(名目付加価値!G234:G256,"&lt;&gt;0"),0)</f>
        <v>3.4829319393485964E-2</v>
      </c>
      <c r="H236" s="6">
        <f>IF(名目付加価値!H236&gt;0,名目付加価値!H236/SUMIF(名目付加価値!H234:H256,"&lt;&gt;0"),0)</f>
        <v>3.7105548663699958E-2</v>
      </c>
      <c r="I236" s="6">
        <f>IF(名目付加価値!I236&gt;0,名目付加価値!I236/SUMIF(名目付加価値!I234:I256,"&lt;&gt;0"),0)</f>
        <v>4.0514255363848617E-2</v>
      </c>
      <c r="K236" s="3">
        <f>0.5*(E236+E$1087)</f>
        <v>5.6822865356879484E-2</v>
      </c>
      <c r="L236" s="3">
        <f t="shared" ref="L236:O236" si="232">0.5*(F236+F$1087)</f>
        <v>4.2947053330580146E-2</v>
      </c>
      <c r="M236" s="3">
        <f t="shared" si="232"/>
        <v>3.7134601708728877E-2</v>
      </c>
      <c r="N236" s="3">
        <f t="shared" si="232"/>
        <v>3.9404370029063246E-2</v>
      </c>
      <c r="O236" s="3">
        <f t="shared" si="232"/>
        <v>3.9693242553247104E-2</v>
      </c>
    </row>
    <row r="237" spans="1:15" x14ac:dyDescent="0.15">
      <c r="A237" s="1">
        <v>11</v>
      </c>
      <c r="B237" s="1" t="s">
        <v>97</v>
      </c>
      <c r="C237" s="1">
        <v>4</v>
      </c>
      <c r="D237" s="1" t="s">
        <v>18</v>
      </c>
      <c r="E237" s="6">
        <f>IF(名目付加価値!E237&gt;0,名目付加価値!E237/SUMIF(名目付加価値!E234:E256,"&lt;&gt;0"),0)</f>
        <v>3.1707371138150864E-2</v>
      </c>
      <c r="F237" s="6">
        <f>IF(名目付加価値!F237&gt;0,名目付加価値!F237/SUMIF(名目付加価値!F234:F256,"&lt;&gt;0"),0)</f>
        <v>1.3206320130062461E-2</v>
      </c>
      <c r="G237" s="6">
        <f>IF(名目付加価値!G237&gt;0,名目付加価値!G237/SUMIF(名目付加価値!G234:G256,"&lt;&gt;0"),0)</f>
        <v>8.3638489006514667E-3</v>
      </c>
      <c r="H237" s="6">
        <f>IF(名目付加価値!H237&gt;0,名目付加価値!H237/SUMIF(名目付加価値!H234:H256,"&lt;&gt;0"),0)</f>
        <v>4.1757721413610283E-3</v>
      </c>
      <c r="I237" s="6">
        <f>IF(名目付加価値!I237&gt;0,名目付加価値!I237/SUMIF(名目付加価値!I234:I256,"&lt;&gt;0"),0)</f>
        <v>2.872769985342756E-3</v>
      </c>
      <c r="K237" s="3">
        <f>0.5*(E237+E$1088)</f>
        <v>3.4233805129824199E-2</v>
      </c>
      <c r="L237" s="3">
        <f t="shared" ref="L237:O237" si="233">0.5*(F237+F$1088)</f>
        <v>1.722736549445783E-2</v>
      </c>
      <c r="M237" s="3">
        <f t="shared" si="233"/>
        <v>1.2751841923886854E-2</v>
      </c>
      <c r="N237" s="3">
        <f t="shared" si="233"/>
        <v>6.2207418663758835E-3</v>
      </c>
      <c r="O237" s="3">
        <f t="shared" si="233"/>
        <v>3.5954204718625688E-3</v>
      </c>
    </row>
    <row r="238" spans="1:15" x14ac:dyDescent="0.15">
      <c r="A238" s="1">
        <v>11</v>
      </c>
      <c r="B238" s="1" t="s">
        <v>97</v>
      </c>
      <c r="C238" s="1">
        <v>5</v>
      </c>
      <c r="D238" s="1" t="s">
        <v>19</v>
      </c>
      <c r="E238" s="6">
        <f>IF(名目付加価値!E238&gt;0,名目付加価値!E238/SUMIF(名目付加価値!E234:E256,"&lt;&gt;0"),0)</f>
        <v>1.8293177965080367E-2</v>
      </c>
      <c r="F238" s="6">
        <f>IF(名目付加価値!F238&gt;0,名目付加価値!F238/SUMIF(名目付加価値!F234:F256,"&lt;&gt;0"),0)</f>
        <v>1.5219341450266254E-2</v>
      </c>
      <c r="G238" s="6">
        <f>IF(名目付加価値!G238&gt;0,名目付加価値!G238/SUMIF(名目付加価値!G234:G256,"&lt;&gt;0"),0)</f>
        <v>1.3944253375079313E-2</v>
      </c>
      <c r="H238" s="6">
        <f>IF(名目付加価値!H238&gt;0,名目付加価値!H238/SUMIF(名目付加価値!H234:H256,"&lt;&gt;0"),0)</f>
        <v>1.1028594952019948E-2</v>
      </c>
      <c r="I238" s="6">
        <f>IF(名目付加価値!I238&gt;0,名目付加価値!I238/SUMIF(名目付加価値!I234:I256,"&lt;&gt;0"),0)</f>
        <v>9.1313417925258204E-3</v>
      </c>
      <c r="K238" s="3">
        <f>0.5*(E238+E$1089)</f>
        <v>1.4083936921729504E-2</v>
      </c>
      <c r="L238" s="3">
        <f t="shared" ref="L238:O238" si="234">0.5*(F238+F$1089)</f>
        <v>1.171261509658925E-2</v>
      </c>
      <c r="M238" s="3">
        <f t="shared" si="234"/>
        <v>1.127221258801476E-2</v>
      </c>
      <c r="N238" s="3">
        <f t="shared" si="234"/>
        <v>9.4510718370933219E-3</v>
      </c>
      <c r="O238" s="3">
        <f t="shared" si="234"/>
        <v>7.7590718555304791E-3</v>
      </c>
    </row>
    <row r="239" spans="1:15" x14ac:dyDescent="0.15">
      <c r="A239" s="1">
        <v>11</v>
      </c>
      <c r="B239" s="1" t="s">
        <v>97</v>
      </c>
      <c r="C239" s="1">
        <v>6</v>
      </c>
      <c r="D239" s="1" t="s">
        <v>3</v>
      </c>
      <c r="E239" s="6">
        <f>IF(名目付加価値!E239&gt;0,名目付加価値!E239/SUMIF(名目付加価値!E234:E256,"&lt;&gt;0"),0)</f>
        <v>3.2276654582291467E-2</v>
      </c>
      <c r="F239" s="6">
        <f>IF(名目付加価値!F239&gt;0,名目付加価値!F239/SUMIF(名目付加価値!F234:F256,"&lt;&gt;0"),0)</f>
        <v>2.8792677317192521E-2</v>
      </c>
      <c r="G239" s="6">
        <f>IF(名目付加価値!G239&gt;0,名目付加価値!G239/SUMIF(名目付加価値!G234:G256,"&lt;&gt;0"),0)</f>
        <v>3.2402646945350291E-2</v>
      </c>
      <c r="H239" s="6">
        <f>IF(名目付加価値!H239&gt;0,名目付加価値!H239/SUMIF(名目付加価値!H234:H256,"&lt;&gt;0"),0)</f>
        <v>2.9601194000237335E-2</v>
      </c>
      <c r="I239" s="6">
        <f>IF(名目付加価値!I239&gt;0,名目付加価値!I239/SUMIF(名目付加価値!I234:I256,"&lt;&gt;0"),0)</f>
        <v>2.9626675306951285E-2</v>
      </c>
      <c r="K239" s="3">
        <f>0.5*(E239+E$1090)</f>
        <v>2.79700119460978E-2</v>
      </c>
      <c r="L239" s="3">
        <f t="shared" ref="L239:O239" si="235">0.5*(F239+F$1090)</f>
        <v>2.2725346845085814E-2</v>
      </c>
      <c r="M239" s="3">
        <f t="shared" si="235"/>
        <v>2.6111922343173499E-2</v>
      </c>
      <c r="N239" s="3">
        <f t="shared" si="235"/>
        <v>2.409836563229675E-2</v>
      </c>
      <c r="O239" s="3">
        <f t="shared" si="235"/>
        <v>2.4511894894911613E-2</v>
      </c>
    </row>
    <row r="240" spans="1:15" x14ac:dyDescent="0.15">
      <c r="A240" s="1">
        <v>11</v>
      </c>
      <c r="B240" s="1" t="s">
        <v>97</v>
      </c>
      <c r="C240" s="1">
        <v>7</v>
      </c>
      <c r="D240" s="1" t="s">
        <v>20</v>
      </c>
      <c r="E240" s="6">
        <f>IF(名目付加価値!E240&gt;0,名目付加価値!E240/SUMIF(名目付加価値!E234:E256,"&lt;&gt;0"),0)</f>
        <v>1.4590207475495948E-3</v>
      </c>
      <c r="F240" s="6">
        <f>IF(名目付加価値!F240&gt;0,名目付加価値!F240/SUMIF(名目付加価値!F234:F256,"&lt;&gt;0"),0)</f>
        <v>4.3085650570461563E-4</v>
      </c>
      <c r="G240" s="6">
        <f>IF(名目付加価値!G240&gt;0,名目付加価値!G240/SUMIF(名目付加価値!G234:G256,"&lt;&gt;0"),0)</f>
        <v>1.7328516677266911E-3</v>
      </c>
      <c r="H240" s="6">
        <f>IF(名目付加価値!H240&gt;0,名目付加価値!H240/SUMIF(名目付加価値!H234:H256,"&lt;&gt;0"),0)</f>
        <v>1.2280739549092134E-3</v>
      </c>
      <c r="I240" s="6">
        <f>IF(名目付加価値!I240&gt;0,名目付加価値!I240/SUMIF(名目付加価値!I234:I256,"&lt;&gt;0"),0)</f>
        <v>1.199118111150326E-3</v>
      </c>
      <c r="K240" s="3">
        <f>0.5*(E240+E$1091)</f>
        <v>1.0281171626455358E-2</v>
      </c>
      <c r="L240" s="3">
        <f t="shared" ref="L240:O240" si="236">0.5*(F240+F$1091)</f>
        <v>6.3934989529948211E-3</v>
      </c>
      <c r="M240" s="3">
        <f t="shared" si="236"/>
        <v>6.1628263425232655E-3</v>
      </c>
      <c r="N240" s="3">
        <f t="shared" si="236"/>
        <v>6.7155937992538616E-3</v>
      </c>
      <c r="O240" s="3">
        <f t="shared" si="236"/>
        <v>6.7525624855372312E-3</v>
      </c>
    </row>
    <row r="241" spans="1:15" x14ac:dyDescent="0.15">
      <c r="A241" s="1">
        <v>11</v>
      </c>
      <c r="B241" s="1" t="s">
        <v>97</v>
      </c>
      <c r="C241" s="1">
        <v>8</v>
      </c>
      <c r="D241" s="1" t="s">
        <v>21</v>
      </c>
      <c r="E241" s="6">
        <f>IF(名目付加価値!E241&gt;0,名目付加価値!E241/SUMIF(名目付加価値!E234:E256,"&lt;&gt;0"),0)</f>
        <v>1.9198008075584624E-2</v>
      </c>
      <c r="F241" s="6">
        <f>IF(名目付加価値!F241&gt;0,名目付加価値!F241/SUMIF(名目付加価値!F234:F256,"&lt;&gt;0"),0)</f>
        <v>1.442022283796132E-2</v>
      </c>
      <c r="G241" s="6">
        <f>IF(名目付加価値!G241&gt;0,名目付加価値!G241/SUMIF(名目付加価値!G234:G256,"&lt;&gt;0"),0)</f>
        <v>1.0688920681568908E-2</v>
      </c>
      <c r="H241" s="6">
        <f>IF(名目付加価値!H241&gt;0,名目付加価値!H241/SUMIF(名目付加価値!H234:H256,"&lt;&gt;0"),0)</f>
        <v>7.3090200041246965E-3</v>
      </c>
      <c r="I241" s="6">
        <f>IF(名目付加価値!I241&gt;0,名目付加価値!I241/SUMIF(名目付加価値!I234:I256,"&lt;&gt;0"),0)</f>
        <v>5.8639878513962263E-3</v>
      </c>
      <c r="K241" s="3">
        <f>0.5*(E241+E$1092)</f>
        <v>1.7192580968313526E-2</v>
      </c>
      <c r="L241" s="3">
        <f t="shared" ref="L241:O241" si="237">0.5*(F241+F$1092)</f>
        <v>1.3709203028022143E-2</v>
      </c>
      <c r="M241" s="3">
        <f t="shared" si="237"/>
        <v>1.1487720459844027E-2</v>
      </c>
      <c r="N241" s="3">
        <f t="shared" si="237"/>
        <v>8.5602666493017118E-3</v>
      </c>
      <c r="O241" s="3">
        <f t="shared" si="237"/>
        <v>6.6298569100626502E-3</v>
      </c>
    </row>
    <row r="242" spans="1:15" x14ac:dyDescent="0.15">
      <c r="A242" s="1">
        <v>11</v>
      </c>
      <c r="B242" s="1" t="s">
        <v>97</v>
      </c>
      <c r="C242" s="1">
        <v>9</v>
      </c>
      <c r="D242" s="1" t="s">
        <v>22</v>
      </c>
      <c r="E242" s="6">
        <f>IF(名目付加価値!E242&gt;0,名目付加価値!E242/SUMIF(名目付加価値!E234:E256,"&lt;&gt;0"),0)</f>
        <v>6.2767034615806558E-2</v>
      </c>
      <c r="F242" s="6">
        <f>IF(名目付加価値!F242&gt;0,名目付加価値!F242/SUMIF(名目付加価値!F234:F256,"&lt;&gt;0"),0)</f>
        <v>3.5852162678132037E-2</v>
      </c>
      <c r="G242" s="6">
        <f>IF(名目付加価値!G242&gt;0,名目付加価値!G242/SUMIF(名目付加価値!G234:G256,"&lt;&gt;0"),0)</f>
        <v>2.5366767682200902E-2</v>
      </c>
      <c r="H242" s="6">
        <f>IF(名目付加価値!H242&gt;0,名目付加価値!H242/SUMIF(名目付加価値!H234:H256,"&lt;&gt;0"),0)</f>
        <v>1.2778045733919679E-2</v>
      </c>
      <c r="I242" s="6">
        <f>IF(名目付加価値!I242&gt;0,名目付加価値!I242/SUMIF(名目付加価値!I234:I256,"&lt;&gt;0"),0)</f>
        <v>9.5820849028622323E-3</v>
      </c>
      <c r="K242" s="3">
        <f>0.5*(E242+E$1093)</f>
        <v>4.8463218089120678E-2</v>
      </c>
      <c r="L242" s="3">
        <f t="shared" ref="L242:O242" si="238">0.5*(F242+F$1093)</f>
        <v>3.2800234293800745E-2</v>
      </c>
      <c r="M242" s="3">
        <f t="shared" si="238"/>
        <v>2.2892248705715795E-2</v>
      </c>
      <c r="N242" s="3">
        <f t="shared" si="238"/>
        <v>1.3662598084465431E-2</v>
      </c>
      <c r="O242" s="3">
        <f t="shared" si="238"/>
        <v>1.1230610899069536E-2</v>
      </c>
    </row>
    <row r="243" spans="1:15" x14ac:dyDescent="0.15">
      <c r="A243" s="1">
        <v>11</v>
      </c>
      <c r="B243" s="1" t="s">
        <v>97</v>
      </c>
      <c r="C243" s="1">
        <v>10</v>
      </c>
      <c r="D243" s="1" t="s">
        <v>23</v>
      </c>
      <c r="E243" s="6">
        <f>IF(名目付加価値!E243&gt;0,名目付加価値!E243/SUMIF(名目付加価値!E234:E256,"&lt;&gt;0"),0)</f>
        <v>3.4699742648014793E-2</v>
      </c>
      <c r="F243" s="6">
        <f>IF(名目付加価値!F243&gt;0,名目付加価値!F243/SUMIF(名目付加価値!F234:F256,"&lt;&gt;0"),0)</f>
        <v>2.8709915016239655E-2</v>
      </c>
      <c r="G243" s="6">
        <f>IF(名目付加価値!G243&gt;0,名目付加価値!G243/SUMIF(名目付加価値!G234:G256,"&lt;&gt;0"),0)</f>
        <v>3.1526776455977103E-2</v>
      </c>
      <c r="H243" s="6">
        <f>IF(名目付加価値!H243&gt;0,名目付加価値!H243/SUMIF(名目付加価値!H234:H256,"&lt;&gt;0"),0)</f>
        <v>2.2532033833400564E-2</v>
      </c>
      <c r="I243" s="6">
        <f>IF(名目付加価値!I243&gt;0,名目付加価値!I243/SUMIF(名目付加価値!I234:I256,"&lt;&gt;0"),0)</f>
        <v>1.4258210247548551E-2</v>
      </c>
      <c r="K243" s="3">
        <f>0.5*(E243+E$1094)</f>
        <v>2.4426274616067282E-2</v>
      </c>
      <c r="L243" s="3">
        <f t="shared" ref="L243:O243" si="239">0.5*(F243+F$1094)</f>
        <v>2.045890851266751E-2</v>
      </c>
      <c r="M243" s="3">
        <f t="shared" si="239"/>
        <v>2.3761667310358878E-2</v>
      </c>
      <c r="N243" s="3">
        <f t="shared" si="239"/>
        <v>1.7812866791908973E-2</v>
      </c>
      <c r="O243" s="3">
        <f t="shared" si="239"/>
        <v>1.2350287533146837E-2</v>
      </c>
    </row>
    <row r="244" spans="1:15" x14ac:dyDescent="0.15">
      <c r="A244" s="1">
        <v>11</v>
      </c>
      <c r="B244" s="1" t="s">
        <v>97</v>
      </c>
      <c r="C244" s="1">
        <v>11</v>
      </c>
      <c r="D244" s="1" t="s">
        <v>24</v>
      </c>
      <c r="E244" s="6">
        <f>IF(名目付加価値!E244&gt;0,名目付加価値!E244/SUMIF(名目付加価値!E234:E256,"&lt;&gt;0"),0)</f>
        <v>4.5053126580617352E-2</v>
      </c>
      <c r="F244" s="6">
        <f>IF(名目付加価値!F244&gt;0,名目付加価値!F244/SUMIF(名目付加価値!F234:F256,"&lt;&gt;0"),0)</f>
        <v>3.4563952392764274E-2</v>
      </c>
      <c r="G244" s="6">
        <f>IF(名目付加価値!G244&gt;0,名目付加価値!G244/SUMIF(名目付加価値!G234:G256,"&lt;&gt;0"),0)</f>
        <v>4.4991244366956007E-2</v>
      </c>
      <c r="H244" s="6">
        <f>IF(名目付加価値!H244&gt;0,名目付加価値!H244/SUMIF(名目付加価値!H234:H256,"&lt;&gt;0"),0)</f>
        <v>3.3572304956641999E-2</v>
      </c>
      <c r="I244" s="6">
        <f>IF(名目付加価値!I244&gt;0,名目付加価値!I244/SUMIF(名目付加価値!I234:I256,"&lt;&gt;0"),0)</f>
        <v>2.6701706852587291E-2</v>
      </c>
      <c r="K244" s="3">
        <f>0.5*(E244+E$1095)</f>
        <v>3.5060554387735698E-2</v>
      </c>
      <c r="L244" s="3">
        <f t="shared" ref="L244:O244" si="240">0.5*(F244+F$1095)</f>
        <v>2.7986969981007241E-2</v>
      </c>
      <c r="M244" s="3">
        <f t="shared" si="240"/>
        <v>3.6514199588697796E-2</v>
      </c>
      <c r="N244" s="3">
        <f t="shared" si="240"/>
        <v>2.8936303984284734E-2</v>
      </c>
      <c r="O244" s="3">
        <f t="shared" si="240"/>
        <v>2.6494384684334123E-2</v>
      </c>
    </row>
    <row r="245" spans="1:15" x14ac:dyDescent="0.15">
      <c r="A245" s="1">
        <v>11</v>
      </c>
      <c r="B245" s="1" t="s">
        <v>97</v>
      </c>
      <c r="C245" s="1">
        <v>12</v>
      </c>
      <c r="D245" s="1" t="s">
        <v>25</v>
      </c>
      <c r="E245" s="6">
        <f>IF(名目付加価値!E245&gt;0,名目付加価値!E245/SUMIF(名目付加価値!E234:E256,"&lt;&gt;0"),0)</f>
        <v>6.1697859405129299E-2</v>
      </c>
      <c r="F245" s="6">
        <f>IF(名目付加価値!F245&gt;0,名目付加価値!F245/SUMIF(名目付加価値!F234:F256,"&lt;&gt;0"),0)</f>
        <v>3.7337511539297694E-2</v>
      </c>
      <c r="G245" s="6">
        <f>IF(名目付加価値!G245&gt;0,名目付加価値!G245/SUMIF(名目付加価値!G234:G256,"&lt;&gt;0"),0)</f>
        <v>5.6835534784671862E-2</v>
      </c>
      <c r="H245" s="6">
        <f>IF(名目付加価値!H245&gt;0,名目付加価値!H245/SUMIF(名目付加価値!H234:H256,"&lt;&gt;0"),0)</f>
        <v>4.2918377434559285E-2</v>
      </c>
      <c r="I245" s="6">
        <f>IF(名目付加価値!I245&gt;0,名目付加価値!I245/SUMIF(名目付加価値!I234:I256,"&lt;&gt;0"),0)</f>
        <v>2.6622548149236064E-2</v>
      </c>
      <c r="K245" s="3">
        <f>0.5*(E245+E$1096)</f>
        <v>4.3706873145985821E-2</v>
      </c>
      <c r="L245" s="3">
        <f t="shared" ref="L245:O245" si="241">0.5*(F245+F$1096)</f>
        <v>3.160940431746638E-2</v>
      </c>
      <c r="M245" s="3">
        <f t="shared" si="241"/>
        <v>5.2094890488465051E-2</v>
      </c>
      <c r="N245" s="3">
        <f t="shared" si="241"/>
        <v>4.6078877055073339E-2</v>
      </c>
      <c r="O245" s="3">
        <f t="shared" si="241"/>
        <v>3.4107586504535721E-2</v>
      </c>
    </row>
    <row r="246" spans="1:15" x14ac:dyDescent="0.15">
      <c r="A246" s="1">
        <v>11</v>
      </c>
      <c r="B246" s="1" t="s">
        <v>97</v>
      </c>
      <c r="C246" s="1">
        <v>13</v>
      </c>
      <c r="D246" s="1" t="s">
        <v>26</v>
      </c>
      <c r="E246" s="6">
        <f>IF(名目付加価値!E246&gt;0,名目付加価値!E246/SUMIF(名目付加価値!E234:E256,"&lt;&gt;0"),0)</f>
        <v>6.2446948860991225E-2</v>
      </c>
      <c r="F246" s="6">
        <f>IF(名目付加価値!F246&gt;0,名目付加価値!F246/SUMIF(名目付加価値!F234:F256,"&lt;&gt;0"),0)</f>
        <v>5.2925125249377147E-2</v>
      </c>
      <c r="G246" s="6">
        <f>IF(名目付加価値!G246&gt;0,名目付加価値!G246/SUMIF(名目付加価値!G234:G256,"&lt;&gt;0"),0)</f>
        <v>3.2234068491895466E-2</v>
      </c>
      <c r="H246" s="6">
        <f>IF(名目付加価値!H246&gt;0,名目付加価値!H246/SUMIF(名目付加価値!H234:H256,"&lt;&gt;0"),0)</f>
        <v>2.0081634884032667E-2</v>
      </c>
      <c r="I246" s="6">
        <f>IF(名目付加価値!I246&gt;0,名目付加価値!I246/SUMIF(名目付加価値!I234:I256,"&lt;&gt;0"),0)</f>
        <v>3.2185096368602506E-2</v>
      </c>
      <c r="K246" s="3">
        <f>0.5*(E246+E$1097)</f>
        <v>4.2112766177736155E-2</v>
      </c>
      <c r="L246" s="3">
        <f t="shared" ref="L246:O246" si="242">0.5*(F246+F$1097)</f>
        <v>3.7128282859875947E-2</v>
      </c>
      <c r="M246" s="3">
        <f t="shared" si="242"/>
        <v>2.5678560871958109E-2</v>
      </c>
      <c r="N246" s="3">
        <f t="shared" si="242"/>
        <v>1.9222583250558364E-2</v>
      </c>
      <c r="O246" s="3">
        <f t="shared" si="242"/>
        <v>2.9359305126562256E-2</v>
      </c>
    </row>
    <row r="247" spans="1:15" x14ac:dyDescent="0.15">
      <c r="A247" s="1">
        <v>11</v>
      </c>
      <c r="B247" s="1" t="s">
        <v>97</v>
      </c>
      <c r="C247" s="1">
        <v>14</v>
      </c>
      <c r="D247" s="1" t="s">
        <v>27</v>
      </c>
      <c r="E247" s="6">
        <f>IF(名目付加価値!E247&gt;0,名目付加価値!E247/SUMIF(名目付加価値!E234:E256,"&lt;&gt;0"),0)</f>
        <v>1.5436380516223385E-2</v>
      </c>
      <c r="F247" s="6">
        <f>IF(名目付加価値!F247&gt;0,名目付加価値!F247/SUMIF(名目付加価値!F234:F256,"&lt;&gt;0"),0)</f>
        <v>1.407172583771605E-2</v>
      </c>
      <c r="G247" s="6">
        <f>IF(名目付加価値!G247&gt;0,名目付加価値!G247/SUMIF(名目付加価値!G234:G256,"&lt;&gt;0"),0)</f>
        <v>1.0072169112929925E-2</v>
      </c>
      <c r="H247" s="6">
        <f>IF(名目付加価値!H247&gt;0,名目付加価値!H247/SUMIF(名目付加価値!H234:H256,"&lt;&gt;0"),0)</f>
        <v>4.8507234769100474E-3</v>
      </c>
      <c r="I247" s="6">
        <f>IF(名目付加価値!I247&gt;0,名目付加価値!I247/SUMIF(名目付加価値!I234:I256,"&lt;&gt;0"),0)</f>
        <v>4.8138659458649606E-3</v>
      </c>
      <c r="K247" s="3">
        <f>0.5*(E247+E$1098)</f>
        <v>9.5853757843137998E-3</v>
      </c>
      <c r="L247" s="3">
        <f t="shared" ref="L247:O247" si="243">0.5*(F247+F$1098)</f>
        <v>9.3152026100704385E-3</v>
      </c>
      <c r="M247" s="3">
        <f t="shared" si="243"/>
        <v>7.2405110736871768E-3</v>
      </c>
      <c r="N247" s="3">
        <f t="shared" si="243"/>
        <v>4.4567105436601803E-3</v>
      </c>
      <c r="O247" s="3">
        <f t="shared" si="243"/>
        <v>4.5814213887301596E-3</v>
      </c>
    </row>
    <row r="248" spans="1:15" x14ac:dyDescent="0.15">
      <c r="A248" s="1">
        <v>11</v>
      </c>
      <c r="B248" s="1" t="s">
        <v>97</v>
      </c>
      <c r="C248" s="1">
        <v>15</v>
      </c>
      <c r="D248" s="1" t="s">
        <v>28</v>
      </c>
      <c r="E248" s="6">
        <f>IF(名目付加価値!E248&gt;0,名目付加価値!E248/SUMIF(名目付加価値!E234:E256,"&lt;&gt;0"),0)</f>
        <v>6.1621512548157391E-2</v>
      </c>
      <c r="F248" s="6">
        <f>IF(名目付加価値!F248&gt;0,名目付加価値!F248/SUMIF(名目付加価値!F234:F256,"&lt;&gt;0"),0)</f>
        <v>6.0439220687390612E-2</v>
      </c>
      <c r="G248" s="6">
        <f>IF(名目付加価値!G248&gt;0,名目付加価値!G248/SUMIF(名目付加価値!G234:G256,"&lt;&gt;0"),0)</f>
        <v>5.9211303657097321E-2</v>
      </c>
      <c r="H248" s="6">
        <f>IF(名目付加価値!H248&gt;0,名目付加価値!H248/SUMIF(名目付加価値!H234:H256,"&lt;&gt;0"),0)</f>
        <v>5.1211291420507211E-2</v>
      </c>
      <c r="I248" s="6">
        <f>IF(名目付加価値!I248&gt;0,名目付加価値!I248/SUMIF(名目付加価値!I234:I256,"&lt;&gt;0"),0)</f>
        <v>4.0669748387577219E-2</v>
      </c>
      <c r="K248" s="3">
        <f>0.5*(E248+E$1099)</f>
        <v>4.895862432739008E-2</v>
      </c>
      <c r="L248" s="3">
        <f t="shared" ref="L248:O248" si="244">0.5*(F248+F$1099)</f>
        <v>4.7424185971041539E-2</v>
      </c>
      <c r="M248" s="3">
        <f t="shared" si="244"/>
        <v>4.7022888386318865E-2</v>
      </c>
      <c r="N248" s="3">
        <f t="shared" si="244"/>
        <v>3.9852151976359079E-2</v>
      </c>
      <c r="O248" s="3">
        <f t="shared" si="244"/>
        <v>3.2253852009143436E-2</v>
      </c>
    </row>
    <row r="249" spans="1:15" x14ac:dyDescent="0.15">
      <c r="A249" s="1">
        <v>11</v>
      </c>
      <c r="B249" s="1" t="s">
        <v>277</v>
      </c>
      <c r="C249" s="1">
        <v>16</v>
      </c>
      <c r="D249" s="1" t="s">
        <v>11</v>
      </c>
      <c r="E249" s="6">
        <f>IF(名目付加価値!E249&gt;0,名目付加価値!E249/SUMIF(名目付加価値!E234:E256,"&lt;&gt;0"),0)</f>
        <v>9.8042433432426426E-2</v>
      </c>
      <c r="F249" s="6">
        <f>IF(名目付加価値!F249&gt;0,名目付加価値!F249/SUMIF(名目付加価値!F234:F256,"&lt;&gt;0"),0)</f>
        <v>0.11505640129656161</v>
      </c>
      <c r="G249" s="6">
        <f>IF(名目付加価値!G249&gt;0,名目付加価値!G249/SUMIF(名目付加価値!G234:G256,"&lt;&gt;0"),0)</f>
        <v>0.11521115197221207</v>
      </c>
      <c r="H249" s="6">
        <f>IF(名目付加価値!H249&gt;0,名目付加価値!H249/SUMIF(名目付加価値!H234:H256,"&lt;&gt;0"),0)</f>
        <v>7.7210994186614146E-2</v>
      </c>
      <c r="I249" s="6">
        <f>IF(名目付加価値!I249&gt;0,名目付加価値!I249/SUMIF(名目付加価値!I234:I256,"&lt;&gt;0"),0)</f>
        <v>7.013252178637773E-2</v>
      </c>
      <c r="K249" s="3">
        <f>0.5*(E249+E$1100)</f>
        <v>9.6262559540637116E-2</v>
      </c>
      <c r="L249" s="3">
        <f t="shared" ref="L249:O249" si="245">0.5*(F249+F$1100)</f>
        <v>0.11345586596792043</v>
      </c>
      <c r="M249" s="3">
        <f t="shared" si="245"/>
        <v>0.11624367719213684</v>
      </c>
      <c r="N249" s="3">
        <f t="shared" si="245"/>
        <v>8.5354110137874986E-2</v>
      </c>
      <c r="O249" s="3">
        <f t="shared" si="245"/>
        <v>7.0818175196856625E-2</v>
      </c>
    </row>
    <row r="250" spans="1:15" x14ac:dyDescent="0.15">
      <c r="A250" s="1">
        <v>11</v>
      </c>
      <c r="B250" s="1" t="s">
        <v>277</v>
      </c>
      <c r="C250" s="1">
        <v>17</v>
      </c>
      <c r="D250" s="1" t="s">
        <v>12</v>
      </c>
      <c r="E250" s="6">
        <f>IF(名目付加価値!E250&gt;0,名目付加価値!E250/SUMIF(名目付加価値!E234:E256,"&lt;&gt;0"),0)</f>
        <v>1.2081793014096292E-2</v>
      </c>
      <c r="F250" s="6">
        <f>IF(名目付加価値!F250&gt;0,名目付加価値!F250/SUMIF(名目付加価値!F234:F256,"&lt;&gt;0"),0)</f>
        <v>2.3359885407964329E-2</v>
      </c>
      <c r="G250" s="6">
        <f>IF(名目付加価値!G250&gt;0,名目付加価値!G250/SUMIF(名目付加価値!G234:G256,"&lt;&gt;0"),0)</f>
        <v>2.3652739249663376E-2</v>
      </c>
      <c r="H250" s="6">
        <f>IF(名目付加価値!H250&gt;0,名目付加価値!H250/SUMIF(名目付加価値!H234:H256,"&lt;&gt;0"),0)</f>
        <v>2.8072579739239618E-2</v>
      </c>
      <c r="I250" s="6">
        <f>IF(名目付加価値!I250&gt;0,名目付加価値!I250/SUMIF(名目付加価値!I234:I256,"&lt;&gt;0"),0)</f>
        <v>2.3426665077244741E-2</v>
      </c>
      <c r="K250" s="3">
        <f>0.5*(E250+E$1101)</f>
        <v>1.8605775822360612E-2</v>
      </c>
      <c r="L250" s="3">
        <f t="shared" ref="L250:O250" si="246">0.5*(F250+F$1101)</f>
        <v>2.6186603573113462E-2</v>
      </c>
      <c r="M250" s="3">
        <f t="shared" si="246"/>
        <v>2.7899994503727349E-2</v>
      </c>
      <c r="N250" s="3">
        <f t="shared" si="246"/>
        <v>3.1727035172807491E-2</v>
      </c>
      <c r="O250" s="3">
        <f t="shared" si="246"/>
        <v>2.7219495451723939E-2</v>
      </c>
    </row>
    <row r="251" spans="1:15" x14ac:dyDescent="0.15">
      <c r="A251" s="1">
        <v>11</v>
      </c>
      <c r="B251" s="1" t="s">
        <v>277</v>
      </c>
      <c r="C251" s="1">
        <v>18</v>
      </c>
      <c r="D251" s="1" t="s">
        <v>13</v>
      </c>
      <c r="E251" s="6">
        <f>IF(名目付加価値!E251&gt;0,名目付加価値!E251/SUMIF(名目付加価値!E234:E256,"&lt;&gt;0"),0)</f>
        <v>9.6014837476863915E-2</v>
      </c>
      <c r="F251" s="6">
        <f>IF(名目付加価値!F251&gt;0,名目付加価値!F251/SUMIF(名目付加価値!F234:F256,"&lt;&gt;0"),0)</f>
        <v>0.10505687579120171</v>
      </c>
      <c r="G251" s="6">
        <f>IF(名目付加価値!G251&gt;0,名目付加価値!G251/SUMIF(名目付加価値!G234:G256,"&lt;&gt;0"),0)</f>
        <v>0.10588330812773665</v>
      </c>
      <c r="H251" s="6">
        <f>IF(名目付加価値!H251&gt;0,名目付加価値!H251/SUMIF(名目付加価値!H234:H256,"&lt;&gt;0"),0)</f>
        <v>0.12346507625613379</v>
      </c>
      <c r="I251" s="6">
        <f>IF(名目付加価値!I251&gt;0,名目付加価値!I251/SUMIF(名目付加価値!I234:I256,"&lt;&gt;0"),0)</f>
        <v>0.12020005688811507</v>
      </c>
      <c r="K251" s="3">
        <f>0.5*(E251+E$1102)</f>
        <v>0.10524055219234188</v>
      </c>
      <c r="L251" s="3">
        <f t="shared" ref="L251:O251" si="247">0.5*(F251+F$1102)</f>
        <v>0.11474847361415563</v>
      </c>
      <c r="M251" s="3">
        <f t="shared" si="247"/>
        <v>0.11006684188054067</v>
      </c>
      <c r="N251" s="3">
        <f t="shared" si="247"/>
        <v>0.12099502824271319</v>
      </c>
      <c r="O251" s="3">
        <f t="shared" si="247"/>
        <v>0.11399622451171895</v>
      </c>
    </row>
    <row r="252" spans="1:15" x14ac:dyDescent="0.15">
      <c r="A252" s="1">
        <v>11</v>
      </c>
      <c r="B252" s="1" t="s">
        <v>277</v>
      </c>
      <c r="C252" s="1">
        <v>19</v>
      </c>
      <c r="D252" s="1" t="s">
        <v>14</v>
      </c>
      <c r="E252" s="6">
        <f>IF(名目付加価値!E252&gt;0,名目付加価値!E252/SUMIF(名目付加価値!E234:E256,"&lt;&gt;0"),0)</f>
        <v>3.165667153436541E-2</v>
      </c>
      <c r="F252" s="6">
        <f>IF(名目付加価値!F252&gt;0,名目付加価値!F252/SUMIF(名目付加価値!F234:F256,"&lt;&gt;0"),0)</f>
        <v>4.6749200994650165E-2</v>
      </c>
      <c r="G252" s="6">
        <f>IF(名目付加価値!G252&gt;0,名目付加価値!G252/SUMIF(名目付加価値!G234:G256,"&lt;&gt;0"),0)</f>
        <v>5.8670935951396615E-2</v>
      </c>
      <c r="H252" s="6">
        <f>IF(名目付加価値!H252&gt;0,名目付加価値!H252/SUMIF(名目付加価値!H234:H256,"&lt;&gt;0"),0)</f>
        <v>4.9477276416906503E-2</v>
      </c>
      <c r="I252" s="6">
        <f>IF(名目付加価値!I252&gt;0,名目付加価値!I252/SUMIF(名目付加価値!I234:I256,"&lt;&gt;0"),0)</f>
        <v>4.535922783601095E-2</v>
      </c>
      <c r="K252" s="3">
        <f>0.5*(E252+E$1103)</f>
        <v>3.6039402394514364E-2</v>
      </c>
      <c r="L252" s="3">
        <f t="shared" ref="L252:O252" si="248">0.5*(F252+F$1103)</f>
        <v>4.7730494613952637E-2</v>
      </c>
      <c r="M252" s="3">
        <f t="shared" si="248"/>
        <v>5.610652288083319E-2</v>
      </c>
      <c r="N252" s="3">
        <f t="shared" si="248"/>
        <v>4.8525383836694719E-2</v>
      </c>
      <c r="O252" s="3">
        <f t="shared" si="248"/>
        <v>4.5069918530652328E-2</v>
      </c>
    </row>
    <row r="253" spans="1:15" x14ac:dyDescent="0.15">
      <c r="A253" s="1">
        <v>11</v>
      </c>
      <c r="B253" s="1" t="s">
        <v>277</v>
      </c>
      <c r="C253" s="1">
        <v>20</v>
      </c>
      <c r="D253" s="1" t="s">
        <v>15</v>
      </c>
      <c r="E253" s="6">
        <f>IF(名目付加価値!E253&gt;0,名目付加価値!E253/SUMIF(名目付加価値!E234:E256,"&lt;&gt;0"),0)</f>
        <v>2.3671758325274479E-2</v>
      </c>
      <c r="F253" s="6">
        <f>IF(名目付加価値!F253&gt;0,名目付加価値!F253/SUMIF(名目付加価値!F234:F256,"&lt;&gt;0"),0)</f>
        <v>3.1764211421798763E-2</v>
      </c>
      <c r="G253" s="6">
        <f>IF(名目付加価値!G253&gt;0,名目付加価値!G253/SUMIF(名目付加価値!G234:G256,"&lt;&gt;0"),0)</f>
        <v>3.0024260993232271E-2</v>
      </c>
      <c r="H253" s="6">
        <f>IF(名目付加価値!H253&gt;0,名目付加価値!H253/SUMIF(名目付加価値!H234:H256,"&lt;&gt;0"),0)</f>
        <v>2.4292267661704735E-2</v>
      </c>
      <c r="I253" s="6">
        <f>IF(名目付加価値!I253&gt;0,名目付加価値!I253/SUMIF(名目付加価値!I234:I256,"&lt;&gt;0"),0)</f>
        <v>2.4675359260960324E-2</v>
      </c>
      <c r="K253" s="3">
        <f>0.5*(E253+E$1104)</f>
        <v>2.1238058723283309E-2</v>
      </c>
      <c r="L253" s="3">
        <f t="shared" ref="L253:O253" si="249">0.5*(F253+F$1104)</f>
        <v>2.6691899520606417E-2</v>
      </c>
      <c r="M253" s="3">
        <f t="shared" si="249"/>
        <v>2.4917866880140326E-2</v>
      </c>
      <c r="N253" s="3">
        <f t="shared" si="249"/>
        <v>1.9444585162253621E-2</v>
      </c>
      <c r="O253" s="3">
        <f t="shared" si="249"/>
        <v>2.0569367512294913E-2</v>
      </c>
    </row>
    <row r="254" spans="1:15" x14ac:dyDescent="0.15">
      <c r="A254" s="1">
        <v>11</v>
      </c>
      <c r="B254" s="1" t="s">
        <v>277</v>
      </c>
      <c r="C254" s="1">
        <v>21</v>
      </c>
      <c r="D254" s="1" t="s">
        <v>16</v>
      </c>
      <c r="E254" s="6">
        <f>IF(名目付加価値!E254&gt;0,名目付加価値!E254/SUMIF(名目付加価値!E234:E256,"&lt;&gt;0"),0)</f>
        <v>4.8641910246533041E-2</v>
      </c>
      <c r="F254" s="6">
        <f>IF(名目付加価値!F254&gt;0,名目付加価値!F254/SUMIF(名目付加価値!F234:F256,"&lt;&gt;0"),0)</f>
        <v>5.5066169919244526E-2</v>
      </c>
      <c r="G254" s="6">
        <f>IF(名目付加価値!G254&gt;0,名目付加価値!G254/SUMIF(名目付加価値!G234:G256,"&lt;&gt;0"),0)</f>
        <v>5.9341619983461671E-2</v>
      </c>
      <c r="H254" s="6">
        <f>IF(名目付加価値!H254&gt;0,名目付加価値!H254/SUMIF(名目付加価値!H234:H256,"&lt;&gt;0"),0)</f>
        <v>7.3255220641910673E-2</v>
      </c>
      <c r="I254" s="6">
        <f>IF(名目付加価値!I254&gt;0,名目付加価値!I254/SUMIF(名目付加価値!I234:I256,"&lt;&gt;0"),0)</f>
        <v>7.6415201709228317E-2</v>
      </c>
      <c r="K254" s="3">
        <f>0.5*(E254+E$1105)</f>
        <v>6.0750043665548495E-2</v>
      </c>
      <c r="L254" s="3">
        <f t="shared" ref="L254:O254" si="250">0.5*(F254+F$1105)</f>
        <v>5.8583232847069774E-2</v>
      </c>
      <c r="M254" s="3">
        <f t="shared" si="250"/>
        <v>6.1486560262171065E-2</v>
      </c>
      <c r="N254" s="3">
        <f t="shared" si="250"/>
        <v>7.042663293919213E-2</v>
      </c>
      <c r="O254" s="3">
        <f t="shared" si="250"/>
        <v>7.308721439121299E-2</v>
      </c>
    </row>
    <row r="255" spans="1:15" x14ac:dyDescent="0.15">
      <c r="A255" s="1">
        <v>11</v>
      </c>
      <c r="B255" s="1" t="s">
        <v>94</v>
      </c>
      <c r="C255" s="1">
        <v>22</v>
      </c>
      <c r="D255" s="1" t="s">
        <v>8</v>
      </c>
      <c r="E255" s="6">
        <f>IF(名目付加価値!E255&gt;0,名目付加価値!E255/SUMIF(名目付加価値!E234:E256,"&lt;&gt;0"),0)</f>
        <v>9.0358237922672988E-2</v>
      </c>
      <c r="F255" s="6">
        <f>IF(名目付加価値!F255&gt;0,名目付加価値!F255/SUMIF(名目付加価値!F234:F256,"&lt;&gt;0"),0)</f>
        <v>0.13861935968404029</v>
      </c>
      <c r="G255" s="6">
        <f>IF(名目付加価値!G255&gt;0,名目付加価値!G255/SUMIF(名目付加価値!G234:G256,"&lt;&gt;0"),0)</f>
        <v>0.15142405354095692</v>
      </c>
      <c r="H255" s="6">
        <f>IF(名目付加価値!H255&gt;0,名目付加価値!H255/SUMIF(名目付加価値!H234:H256,"&lt;&gt;0"),0)</f>
        <v>0.22561637353808861</v>
      </c>
      <c r="I255" s="6">
        <f>IF(名目付加価値!I255&gt;0,名目付加価値!I255/SUMIF(名目付加価値!I234:I256,"&lt;&gt;0"),0)</f>
        <v>0.26782293963186271</v>
      </c>
      <c r="K255" s="3">
        <f>0.5*(E255+E$1106)</f>
        <v>0.10144437533123522</v>
      </c>
      <c r="L255" s="3">
        <f t="shared" ref="L255:O255" si="251">0.5*(F255+F$1106)</f>
        <v>0.15023003718289568</v>
      </c>
      <c r="M255" s="3">
        <f t="shared" si="251"/>
        <v>0.16147883871020274</v>
      </c>
      <c r="N255" s="3">
        <f t="shared" si="251"/>
        <v>0.22216068283112289</v>
      </c>
      <c r="O255" s="3">
        <f t="shared" si="251"/>
        <v>0.26637365068933999</v>
      </c>
    </row>
    <row r="256" spans="1:15" x14ac:dyDescent="0.15">
      <c r="A256" s="1">
        <v>11</v>
      </c>
      <c r="B256" s="1" t="s">
        <v>94</v>
      </c>
      <c r="C256" s="1">
        <v>23</v>
      </c>
      <c r="D256" s="1" t="s">
        <v>29</v>
      </c>
      <c r="E256" s="6">
        <f>IF(名目付加価値!E256&gt;0,名目付加価値!E256/SUMIF(名目付加価値!E234:E256,"&lt;&gt;0"),0)</f>
        <v>4.952071930563802E-2</v>
      </c>
      <c r="F256" s="6">
        <f>IF(名目付加価値!F256&gt;0,名目付加価値!F256/SUMIF(名目付加価値!F234:F256,"&lt;&gt;0"),0)</f>
        <v>8.2342908268348766E-2</v>
      </c>
      <c r="G256" s="6">
        <f>IF(名目付加価値!G256&gt;0,名目付加価値!G256/SUMIF(名目付加価値!G234:G256,"&lt;&gt;0"),0)</f>
        <v>8.0233912139579533E-2</v>
      </c>
      <c r="H256" s="6">
        <f>IF(名目付加価値!H256&gt;0,名目付加価値!H256/SUMIF(名目付加価値!H234:H256,"&lt;&gt;0"),0)</f>
        <v>0.11026831989288212</v>
      </c>
      <c r="I256" s="6">
        <f>IF(名目付加価値!I256&gt;0,名目付加価値!I256/SUMIF(名目付加価値!I234:I256,"&lt;&gt;0"),0)</f>
        <v>0.11899896430878196</v>
      </c>
      <c r="K256" s="3">
        <f>0.5*(E256+E$1107)</f>
        <v>6.5244893918653915E-2</v>
      </c>
      <c r="L256" s="3">
        <f t="shared" ref="L256:O256" si="252">0.5*(F256+F$1107)</f>
        <v>9.5886165316968891E-2</v>
      </c>
      <c r="M256" s="3">
        <f t="shared" si="252"/>
        <v>9.1883766488122992E-2</v>
      </c>
      <c r="N256" s="3">
        <f t="shared" si="252"/>
        <v>0.11633316597836718</v>
      </c>
      <c r="O256" s="3">
        <f t="shared" si="252"/>
        <v>0.12671128850395305</v>
      </c>
    </row>
    <row r="257" spans="1:15" x14ac:dyDescent="0.15">
      <c r="A257" s="1">
        <v>12</v>
      </c>
      <c r="B257" s="1" t="s">
        <v>100</v>
      </c>
      <c r="C257" s="1">
        <v>1</v>
      </c>
      <c r="D257" s="1" t="s">
        <v>9</v>
      </c>
      <c r="E257" s="6">
        <f>IF(名目付加価値!E257&gt;0,名目付加価値!E257/SUMIF(名目付加価値!E257:E279,"&lt;&gt;0"),0)</f>
        <v>6.0593681198153018E-2</v>
      </c>
      <c r="F257" s="6">
        <f>IF(名目付加価値!F257&gt;0,名目付加価値!F257/SUMIF(名目付加価値!F257:F279,"&lt;&gt;0"),0)</f>
        <v>3.580512403199939E-2</v>
      </c>
      <c r="G257" s="6">
        <f>IF(名目付加価値!G257&gt;0,名目付加価値!G257/SUMIF(名目付加価値!G257:G279,"&lt;&gt;0"),0)</f>
        <v>2.318702106362916E-2</v>
      </c>
      <c r="H257" s="6">
        <f>IF(名目付加価値!H257&gt;0,名目付加価値!H257/SUMIF(名目付加価値!H257:H279,"&lt;&gt;0"),0)</f>
        <v>2.0497573969163376E-2</v>
      </c>
      <c r="I257" s="6">
        <f>IF(名目付加価値!I257&gt;0,名目付加価値!I257/SUMIF(名目付加価値!I257:I279,"&lt;&gt;0"),0)</f>
        <v>1.6491980756391543E-2</v>
      </c>
      <c r="K257" s="3">
        <f>0.5*(E257+E$1085)</f>
        <v>8.2357081643498059E-2</v>
      </c>
      <c r="L257" s="3">
        <f t="shared" ref="L257:O257" si="253">0.5*(F257+F$1085)</f>
        <v>4.7857051455406294E-2</v>
      </c>
      <c r="M257" s="3">
        <f t="shared" si="253"/>
        <v>3.2853187065569153E-2</v>
      </c>
      <c r="N257" s="3">
        <f t="shared" si="253"/>
        <v>2.4884309086992778E-2</v>
      </c>
      <c r="O257" s="3">
        <f t="shared" si="253"/>
        <v>2.0260506347695221E-2</v>
      </c>
    </row>
    <row r="258" spans="1:15" x14ac:dyDescent="0.15">
      <c r="A258" s="1">
        <v>12</v>
      </c>
      <c r="B258" s="1" t="s">
        <v>100</v>
      </c>
      <c r="C258" s="1">
        <v>2</v>
      </c>
      <c r="D258" s="1" t="s">
        <v>10</v>
      </c>
      <c r="E258" s="6">
        <f>IF(名目付加価値!E258&gt;0,名目付加価値!E258/SUMIF(名目付加価値!E257:E279,"&lt;&gt;0"),0)</f>
        <v>4.6878547599140969E-3</v>
      </c>
      <c r="F258" s="6">
        <f>IF(名目付加価値!F258&gt;0,名目付加価値!F258/SUMIF(名目付加価値!F257:F279,"&lt;&gt;0"),0)</f>
        <v>6.1286806145255434E-3</v>
      </c>
      <c r="G258" s="6">
        <f>IF(名目付加価値!G258&gt;0,名目付加価値!G258/SUMIF(名目付加価値!G257:G279,"&lt;&gt;0"),0)</f>
        <v>2.5116329788809153E-3</v>
      </c>
      <c r="H258" s="6">
        <f>IF(名目付加価値!H258&gt;0,名目付加価値!H258/SUMIF(名目付加価値!H257:H279,"&lt;&gt;0"),0)</f>
        <v>1.0071802503023564E-3</v>
      </c>
      <c r="I258" s="6">
        <f>IF(名目付加価値!I258&gt;0,名目付加価値!I258/SUMIF(名目付加価値!I257:I279,"&lt;&gt;0"),0)</f>
        <v>8.3481996766471462E-4</v>
      </c>
      <c r="K258" s="3">
        <f>0.5*(E258+E$1086)</f>
        <v>8.6973766469612256E-3</v>
      </c>
      <c r="L258" s="3">
        <f t="shared" ref="L258:O258" si="254">0.5*(F258+F$1086)</f>
        <v>6.612340026894049E-3</v>
      </c>
      <c r="M258" s="3">
        <f t="shared" si="254"/>
        <v>3.1068231033529172E-3</v>
      </c>
      <c r="N258" s="3">
        <f t="shared" si="254"/>
        <v>1.4543041169209031E-3</v>
      </c>
      <c r="O258" s="3">
        <f t="shared" si="254"/>
        <v>8.497683305261905E-4</v>
      </c>
    </row>
    <row r="259" spans="1:15" x14ac:dyDescent="0.15">
      <c r="A259" s="1">
        <v>12</v>
      </c>
      <c r="B259" s="1" t="s">
        <v>101</v>
      </c>
      <c r="C259" s="1">
        <v>3</v>
      </c>
      <c r="D259" s="1" t="s">
        <v>17</v>
      </c>
      <c r="E259" s="6">
        <f>IF(名目付加価値!E259&gt;0,名目付加価値!E259/SUMIF(名目付加価値!E257:E279,"&lt;&gt;0"),0)</f>
        <v>6.4097998051914684E-2</v>
      </c>
      <c r="F259" s="6">
        <f>IF(名目付加価値!F259&gt;0,名目付加価値!F259/SUMIF(名目付加価値!F257:F279,"&lt;&gt;0"),0)</f>
        <v>4.6604084053877198E-2</v>
      </c>
      <c r="G259" s="6">
        <f>IF(名目付加価値!G259&gt;0,名目付加価値!G259/SUMIF(名目付加価値!G257:G279,"&lt;&gt;0"),0)</f>
        <v>3.3217381706429433E-2</v>
      </c>
      <c r="H259" s="6">
        <f>IF(名目付加価値!H259&gt;0,名目付加価値!H259/SUMIF(名目付加価値!H257:H279,"&lt;&gt;0"),0)</f>
        <v>3.7412450749420373E-2</v>
      </c>
      <c r="I259" s="6">
        <f>IF(名目付加価値!I259&gt;0,名目付加価値!I259/SUMIF(名目付加価値!I257:I279,"&lt;&gt;0"),0)</f>
        <v>4.4805864971066679E-2</v>
      </c>
      <c r="K259" s="3">
        <f>0.5*(E259+E$1087)</f>
        <v>6.1057053475920567E-2</v>
      </c>
      <c r="L259" s="3">
        <f t="shared" ref="L259:O259" si="255">0.5*(F259+F$1087)</f>
        <v>4.4787584481095544E-2</v>
      </c>
      <c r="M259" s="3">
        <f t="shared" si="255"/>
        <v>3.6328632865200612E-2</v>
      </c>
      <c r="N259" s="3">
        <f t="shared" si="255"/>
        <v>3.9557821071923446E-2</v>
      </c>
      <c r="O259" s="3">
        <f t="shared" si="255"/>
        <v>4.1839047356856139E-2</v>
      </c>
    </row>
    <row r="260" spans="1:15" x14ac:dyDescent="0.15">
      <c r="A260" s="1">
        <v>12</v>
      </c>
      <c r="B260" s="1" t="s">
        <v>101</v>
      </c>
      <c r="C260" s="1">
        <v>4</v>
      </c>
      <c r="D260" s="1" t="s">
        <v>18</v>
      </c>
      <c r="E260" s="6">
        <f>IF(名目付加価値!E260&gt;0,名目付加価値!E260/SUMIF(名目付加価値!E257:E279,"&lt;&gt;0"),0)</f>
        <v>9.534239151122911E-3</v>
      </c>
      <c r="F260" s="6">
        <f>IF(名目付加価値!F260&gt;0,名目付加価値!F260/SUMIF(名目付加価値!F257:F279,"&lt;&gt;0"),0)</f>
        <v>5.693917383021288E-3</v>
      </c>
      <c r="G260" s="6">
        <f>IF(名目付加価値!G260&gt;0,名目付加価値!G260/SUMIF(名目付加価値!G257:G279,"&lt;&gt;0"),0)</f>
        <v>4.5661356438636497E-3</v>
      </c>
      <c r="H260" s="6">
        <f>IF(名目付加価値!H260&gt;0,名目付加価値!H260/SUMIF(名目付加価値!H257:H279,"&lt;&gt;0"),0)</f>
        <v>1.5168985575030611E-3</v>
      </c>
      <c r="I260" s="6">
        <f>IF(名目付加価値!I260&gt;0,名目付加価値!I260/SUMIF(名目付加価値!I257:I279,"&lt;&gt;0"),0)</f>
        <v>7.4932087079339273E-4</v>
      </c>
      <c r="K260" s="3">
        <f>0.5*(E260+E$1088)</f>
        <v>2.314723913631022E-2</v>
      </c>
      <c r="L260" s="3">
        <f t="shared" ref="L260:O260" si="256">0.5*(F260+F$1088)</f>
        <v>1.3471164120937244E-2</v>
      </c>
      <c r="M260" s="3">
        <f t="shared" si="256"/>
        <v>1.0852985295492945E-2</v>
      </c>
      <c r="N260" s="3">
        <f t="shared" si="256"/>
        <v>4.8913050744469003E-3</v>
      </c>
      <c r="O260" s="3">
        <f t="shared" si="256"/>
        <v>2.5336959145878871E-3</v>
      </c>
    </row>
    <row r="261" spans="1:15" x14ac:dyDescent="0.15">
      <c r="A261" s="1">
        <v>12</v>
      </c>
      <c r="B261" s="1" t="s">
        <v>101</v>
      </c>
      <c r="C261" s="1">
        <v>5</v>
      </c>
      <c r="D261" s="1" t="s">
        <v>19</v>
      </c>
      <c r="E261" s="6">
        <f>IF(名目付加価値!E261&gt;0,名目付加価値!E261/SUMIF(名目付加価値!E257:E279,"&lt;&gt;0"),0)</f>
        <v>5.2656564787276674E-3</v>
      </c>
      <c r="F261" s="6">
        <f>IF(名目付加価値!F261&gt;0,名目付加価値!F261/SUMIF(名目付加価値!F257:F279,"&lt;&gt;0"),0)</f>
        <v>4.8674268482260469E-3</v>
      </c>
      <c r="G261" s="6">
        <f>IF(名目付加価値!G261&gt;0,名目付加価値!G261/SUMIF(名目付加価値!G257:G279,"&lt;&gt;0"),0)</f>
        <v>4.0596990787999622E-3</v>
      </c>
      <c r="H261" s="6">
        <f>IF(名目付加価値!H261&gt;0,名目付加価値!H261/SUMIF(名目付加価値!H257:H279,"&lt;&gt;0"),0)</f>
        <v>3.6321269737634755E-3</v>
      </c>
      <c r="I261" s="6">
        <f>IF(名目付加価値!I261&gt;0,名目付加価値!I261/SUMIF(名目付加価値!I257:I279,"&lt;&gt;0"),0)</f>
        <v>3.1473773161461425E-3</v>
      </c>
      <c r="K261" s="3">
        <f>0.5*(E261+E$1089)</f>
        <v>7.5701761785531528E-3</v>
      </c>
      <c r="L261" s="3">
        <f t="shared" ref="L261:O261" si="257">0.5*(F261+F$1089)</f>
        <v>6.5366577955691466E-3</v>
      </c>
      <c r="M261" s="3">
        <f t="shared" si="257"/>
        <v>6.3299354398750843E-3</v>
      </c>
      <c r="N261" s="3">
        <f t="shared" si="257"/>
        <v>5.7528378479650855E-3</v>
      </c>
      <c r="O261" s="3">
        <f t="shared" si="257"/>
        <v>4.7670896173406399E-3</v>
      </c>
    </row>
    <row r="262" spans="1:15" x14ac:dyDescent="0.15">
      <c r="A262" s="1">
        <v>12</v>
      </c>
      <c r="B262" s="1" t="s">
        <v>101</v>
      </c>
      <c r="C262" s="1">
        <v>6</v>
      </c>
      <c r="D262" s="1" t="s">
        <v>3</v>
      </c>
      <c r="E262" s="6">
        <f>IF(名目付加価値!E262&gt;0,名目付加価値!E262/SUMIF(名目付加価値!E257:E279,"&lt;&gt;0"),0)</f>
        <v>2.6125458576717265E-2</v>
      </c>
      <c r="F262" s="6">
        <f>IF(名目付加価値!F262&gt;0,名目付加価値!F262/SUMIF(名目付加価値!F257:F279,"&lt;&gt;0"),0)</f>
        <v>2.5899880416953104E-2</v>
      </c>
      <c r="G262" s="6">
        <f>IF(名目付加価値!G262&gt;0,名目付加価値!G262/SUMIF(名目付加価値!G257:G279,"&lt;&gt;0"),0)</f>
        <v>3.0057706985112929E-2</v>
      </c>
      <c r="H262" s="6">
        <f>IF(名目付加価値!H262&gt;0,名目付加価値!H262/SUMIF(名目付加価値!H257:H279,"&lt;&gt;0"),0)</f>
        <v>3.7512554444393324E-2</v>
      </c>
      <c r="I262" s="6">
        <f>IF(名目付加価値!I262&gt;0,名目付加価値!I262/SUMIF(名目付加価値!I257:I279,"&lt;&gt;0"),0)</f>
        <v>3.8531668104498644E-2</v>
      </c>
      <c r="K262" s="3">
        <f>0.5*(E262+E$1090)</f>
        <v>2.4894413943310698E-2</v>
      </c>
      <c r="L262" s="3">
        <f t="shared" ref="L262:O262" si="258">0.5*(F262+F$1090)</f>
        <v>2.1278948394966104E-2</v>
      </c>
      <c r="M262" s="3">
        <f t="shared" si="258"/>
        <v>2.4939452363054816E-2</v>
      </c>
      <c r="N262" s="3">
        <f t="shared" si="258"/>
        <v>2.8054045854374744E-2</v>
      </c>
      <c r="O262" s="3">
        <f t="shared" si="258"/>
        <v>2.896439129368529E-2</v>
      </c>
    </row>
    <row r="263" spans="1:15" x14ac:dyDescent="0.15">
      <c r="A263" s="1">
        <v>12</v>
      </c>
      <c r="B263" s="1" t="s">
        <v>101</v>
      </c>
      <c r="C263" s="1">
        <v>7</v>
      </c>
      <c r="D263" s="1" t="s">
        <v>20</v>
      </c>
      <c r="E263" s="6">
        <f>IF(名目付加価値!E263&gt;0,名目付加価値!E263/SUMIF(名目付加価値!E257:E279,"&lt;&gt;0"),0)</f>
        <v>0.11657990358143765</v>
      </c>
      <c r="F263" s="6">
        <f>IF(名目付加価値!F263&gt;0,名目付加価値!F263/SUMIF(名目付加価値!F257:F279,"&lt;&gt;0"),0)</f>
        <v>5.3294441918884182E-2</v>
      </c>
      <c r="G263" s="6">
        <f>IF(名目付加価値!G263&gt;0,名目付加価値!G263/SUMIF(名目付加価値!G257:G279,"&lt;&gt;0"),0)</f>
        <v>5.9294409386024413E-2</v>
      </c>
      <c r="H263" s="6">
        <f>IF(名目付加価値!H263&gt;0,名目付加価値!H263/SUMIF(名目付加価値!H257:H279,"&lt;&gt;0"),0)</f>
        <v>6.1619254131016744E-2</v>
      </c>
      <c r="I263" s="6">
        <f>IF(名目付加価値!I263&gt;0,名目付加価値!I263/SUMIF(名目付加価値!I257:I279,"&lt;&gt;0"),0)</f>
        <v>7.2082501806112392E-2</v>
      </c>
      <c r="K263" s="3">
        <f>0.5*(E263+E$1091)</f>
        <v>6.784161304339939E-2</v>
      </c>
      <c r="L263" s="3">
        <f t="shared" ref="L263:O263" si="259">0.5*(F263+F$1091)</f>
        <v>3.2825291659584602E-2</v>
      </c>
      <c r="M263" s="3">
        <f t="shared" si="259"/>
        <v>3.4943605201672126E-2</v>
      </c>
      <c r="N263" s="3">
        <f t="shared" si="259"/>
        <v>3.691118388730763E-2</v>
      </c>
      <c r="O263" s="3">
        <f t="shared" si="259"/>
        <v>4.2194254333018266E-2</v>
      </c>
    </row>
    <row r="264" spans="1:15" x14ac:dyDescent="0.15">
      <c r="A264" s="1">
        <v>12</v>
      </c>
      <c r="B264" s="1" t="s">
        <v>101</v>
      </c>
      <c r="C264" s="1">
        <v>8</v>
      </c>
      <c r="D264" s="1" t="s">
        <v>21</v>
      </c>
      <c r="E264" s="6">
        <f>IF(名目付加価値!E264&gt;0,名目付加価値!E264/SUMIF(名目付加価値!E257:E279,"&lt;&gt;0"),0)</f>
        <v>1.9713655823957173E-2</v>
      </c>
      <c r="F264" s="6">
        <f>IF(名目付加価値!F264&gt;0,名目付加価値!F264/SUMIF(名目付加価値!F257:F279,"&lt;&gt;0"),0)</f>
        <v>1.2053828813593868E-2</v>
      </c>
      <c r="G264" s="6">
        <f>IF(名目付加価値!G264&gt;0,名目付加価値!G264/SUMIF(名目付加価値!G257:G279,"&lt;&gt;0"),0)</f>
        <v>1.1647453712924409E-2</v>
      </c>
      <c r="H264" s="6">
        <f>IF(名目付加価値!H264&gt;0,名目付加価値!H264/SUMIF(名目付加価値!H257:H279,"&lt;&gt;0"),0)</f>
        <v>8.7769681867398888E-3</v>
      </c>
      <c r="I264" s="6">
        <f>IF(名目付加価値!I264&gt;0,名目付加価値!I264/SUMIF(名目付加価値!I257:I279,"&lt;&gt;0"),0)</f>
        <v>5.9032817865378858E-3</v>
      </c>
      <c r="K264" s="3">
        <f>0.5*(E264+E$1092)</f>
        <v>1.7450404842499798E-2</v>
      </c>
      <c r="L264" s="3">
        <f t="shared" ref="L264:O264" si="260">0.5*(F264+F$1092)</f>
        <v>1.2526006015838417E-2</v>
      </c>
      <c r="M264" s="3">
        <f t="shared" si="260"/>
        <v>1.1966986975521777E-2</v>
      </c>
      <c r="N264" s="3">
        <f t="shared" si="260"/>
        <v>9.2942407406093087E-3</v>
      </c>
      <c r="O264" s="3">
        <f t="shared" si="260"/>
        <v>6.64950387763348E-3</v>
      </c>
    </row>
    <row r="265" spans="1:15" x14ac:dyDescent="0.15">
      <c r="A265" s="1">
        <v>12</v>
      </c>
      <c r="B265" s="1" t="s">
        <v>101</v>
      </c>
      <c r="C265" s="1">
        <v>9</v>
      </c>
      <c r="D265" s="1" t="s">
        <v>22</v>
      </c>
      <c r="E265" s="6">
        <f>IF(名目付加価値!E265&gt;0,名目付加価値!E265/SUMIF(名目付加価値!E257:E279,"&lt;&gt;0"),0)</f>
        <v>8.7690572553959206E-2</v>
      </c>
      <c r="F265" s="6">
        <f>IF(名目付加価値!F265&gt;0,名目付加価値!F265/SUMIF(名目付加価値!F257:F279,"&lt;&gt;0"),0)</f>
        <v>7.9567497115502359E-2</v>
      </c>
      <c r="G265" s="6">
        <f>IF(名目付加価値!G265&gt;0,名目付加価値!G265/SUMIF(名目付加価値!G257:G279,"&lt;&gt;0"),0)</f>
        <v>5.856070758001674E-2</v>
      </c>
      <c r="H265" s="6">
        <f>IF(名目付加価値!H265&gt;0,名目付加価値!H265/SUMIF(名目付加価値!H257:H279,"&lt;&gt;0"),0)</f>
        <v>3.3667233315025982E-2</v>
      </c>
      <c r="I265" s="6">
        <f>IF(名目付加価値!I265&gt;0,名目付加価値!I265/SUMIF(名目付加価値!I257:I279,"&lt;&gt;0"),0)</f>
        <v>3.045116842746922E-2</v>
      </c>
      <c r="K265" s="3">
        <f>0.5*(E265+E$1093)</f>
        <v>6.0924987058197003E-2</v>
      </c>
      <c r="L265" s="3">
        <f t="shared" ref="L265:O265" si="261">0.5*(F265+F$1093)</f>
        <v>5.4657901512485903E-2</v>
      </c>
      <c r="M265" s="3">
        <f t="shared" si="261"/>
        <v>3.9489218654623709E-2</v>
      </c>
      <c r="N265" s="3">
        <f t="shared" si="261"/>
        <v>2.4107191875018582E-2</v>
      </c>
      <c r="O265" s="3">
        <f t="shared" si="261"/>
        <v>2.1665152661373033E-2</v>
      </c>
    </row>
    <row r="266" spans="1:15" x14ac:dyDescent="0.15">
      <c r="A266" s="1">
        <v>12</v>
      </c>
      <c r="B266" s="1" t="s">
        <v>101</v>
      </c>
      <c r="C266" s="1">
        <v>10</v>
      </c>
      <c r="D266" s="1" t="s">
        <v>23</v>
      </c>
      <c r="E266" s="6">
        <f>IF(名目付加価値!E266&gt;0,名目付加価値!E266/SUMIF(名目付加価値!E257:E279,"&lt;&gt;0"),0)</f>
        <v>3.0479478246714042E-2</v>
      </c>
      <c r="F266" s="6">
        <f>IF(名目付加価値!F266&gt;0,名目付加価値!F266/SUMIF(名目付加価値!F257:F279,"&lt;&gt;0"),0)</f>
        <v>2.1756616200888462E-2</v>
      </c>
      <c r="G266" s="6">
        <f>IF(名目付加価値!G266&gt;0,名目付加価値!G266/SUMIF(名目付加価値!G257:G279,"&lt;&gt;0"),0)</f>
        <v>2.3754105960460563E-2</v>
      </c>
      <c r="H266" s="6">
        <f>IF(名目付加価値!H266&gt;0,名目付加価値!H266/SUMIF(名目付加価値!H257:H279,"&lt;&gt;0"),0)</f>
        <v>1.5509306795870479E-2</v>
      </c>
      <c r="I266" s="6">
        <f>IF(名目付加価値!I266&gt;0,名目付加価値!I266/SUMIF(名目付加価値!I257:I279,"&lt;&gt;0"),0)</f>
        <v>1.1803050869637314E-2</v>
      </c>
      <c r="K266" s="3">
        <f>0.5*(E266+E$1094)</f>
        <v>2.2316142415416906E-2</v>
      </c>
      <c r="L266" s="3">
        <f t="shared" ref="L266:O266" si="262">0.5*(F266+F$1094)</f>
        <v>1.6982259104991914E-2</v>
      </c>
      <c r="M266" s="3">
        <f t="shared" si="262"/>
        <v>1.9875332062600608E-2</v>
      </c>
      <c r="N266" s="3">
        <f t="shared" si="262"/>
        <v>1.4301503273143931E-2</v>
      </c>
      <c r="O266" s="3">
        <f t="shared" si="262"/>
        <v>1.1122707844191219E-2</v>
      </c>
    </row>
    <row r="267" spans="1:15" x14ac:dyDescent="0.15">
      <c r="A267" s="1">
        <v>12</v>
      </c>
      <c r="B267" s="1" t="s">
        <v>101</v>
      </c>
      <c r="C267" s="1">
        <v>11</v>
      </c>
      <c r="D267" s="1" t="s">
        <v>24</v>
      </c>
      <c r="E267" s="6">
        <f>IF(名目付加価値!E267&gt;0,名目付加価値!E267/SUMIF(名目付加価値!E257:E279,"&lt;&gt;0"),0)</f>
        <v>2.3408324206839696E-2</v>
      </c>
      <c r="F267" s="6">
        <f>IF(名目付加価値!F267&gt;0,名目付加価値!F267/SUMIF(名目付加価値!F257:F279,"&lt;&gt;0"),0)</f>
        <v>2.0076453591579439E-2</v>
      </c>
      <c r="G267" s="6">
        <f>IF(名目付加価値!G267&gt;0,名目付加価値!G267/SUMIF(名目付加価値!G257:G279,"&lt;&gt;0"),0)</f>
        <v>2.4021232875972388E-2</v>
      </c>
      <c r="H267" s="6">
        <f>IF(名目付加価値!H267&gt;0,名目付加価値!H267/SUMIF(名目付加価値!H257:H279,"&lt;&gt;0"),0)</f>
        <v>1.5942880017804431E-2</v>
      </c>
      <c r="I267" s="6">
        <f>IF(名目付加価値!I267&gt;0,名目付加価値!I267/SUMIF(名目付加価値!I257:I279,"&lt;&gt;0"),0)</f>
        <v>1.42326177538947E-2</v>
      </c>
      <c r="K267" s="3">
        <f>0.5*(E267+E$1095)</f>
        <v>2.4238153200846872E-2</v>
      </c>
      <c r="L267" s="3">
        <f t="shared" ref="L267:O267" si="263">0.5*(F267+F$1095)</f>
        <v>2.0743220580414824E-2</v>
      </c>
      <c r="M267" s="3">
        <f t="shared" si="263"/>
        <v>2.602919384320599E-2</v>
      </c>
      <c r="N267" s="3">
        <f t="shared" si="263"/>
        <v>2.012159151486595E-2</v>
      </c>
      <c r="O267" s="3">
        <f t="shared" si="263"/>
        <v>2.0259840134987828E-2</v>
      </c>
    </row>
    <row r="268" spans="1:15" x14ac:dyDescent="0.15">
      <c r="A268" s="1">
        <v>12</v>
      </c>
      <c r="B268" s="1" t="s">
        <v>101</v>
      </c>
      <c r="C268" s="1">
        <v>12</v>
      </c>
      <c r="D268" s="1" t="s">
        <v>25</v>
      </c>
      <c r="E268" s="6">
        <f>IF(名目付加価値!E268&gt;0,名目付加価値!E268/SUMIF(名目付加価値!E257:E279,"&lt;&gt;0"),0)</f>
        <v>2.3184773541901012E-2</v>
      </c>
      <c r="F268" s="6">
        <f>IF(名目付加価値!F268&gt;0,名目付加価値!F268/SUMIF(名目付加価値!F257:F279,"&lt;&gt;0"),0)</f>
        <v>1.7060013281679626E-2</v>
      </c>
      <c r="G268" s="6">
        <f>IF(名目付加価値!G268&gt;0,名目付加価値!G268/SUMIF(名目付加価値!G257:G279,"&lt;&gt;0"),0)</f>
        <v>2.8966503164915489E-2</v>
      </c>
      <c r="H268" s="6">
        <f>IF(名目付加価値!H268&gt;0,名目付加価値!H268/SUMIF(名目付加価値!H257:H279,"&lt;&gt;0"),0)</f>
        <v>3.27296910564513E-2</v>
      </c>
      <c r="I268" s="6">
        <f>IF(名目付加価値!I268&gt;0,名目付加価値!I268/SUMIF(名目付加価値!I257:I279,"&lt;&gt;0"),0)</f>
        <v>1.4686426188213053E-2</v>
      </c>
      <c r="K268" s="3">
        <f>0.5*(E268+E$1096)</f>
        <v>2.4450330214371679E-2</v>
      </c>
      <c r="L268" s="3">
        <f t="shared" ref="L268:O268" si="264">0.5*(F268+F$1096)</f>
        <v>2.1470655188657345E-2</v>
      </c>
      <c r="M268" s="3">
        <f t="shared" si="264"/>
        <v>3.8160374678586864E-2</v>
      </c>
      <c r="N268" s="3">
        <f t="shared" si="264"/>
        <v>4.0984533866019343E-2</v>
      </c>
      <c r="O268" s="3">
        <f t="shared" si="264"/>
        <v>2.8139525524024215E-2</v>
      </c>
    </row>
    <row r="269" spans="1:15" x14ac:dyDescent="0.15">
      <c r="A269" s="1">
        <v>12</v>
      </c>
      <c r="B269" s="1" t="s">
        <v>101</v>
      </c>
      <c r="C269" s="1">
        <v>13</v>
      </c>
      <c r="D269" s="1" t="s">
        <v>26</v>
      </c>
      <c r="E269" s="6">
        <f>IF(名目付加価値!E269&gt;0,名目付加価値!E269/SUMIF(名目付加価値!E257:E279,"&lt;&gt;0"),0)</f>
        <v>1.1933009817112617E-2</v>
      </c>
      <c r="F269" s="6">
        <f>IF(名目付加価値!F269&gt;0,名目付加価値!F269/SUMIF(名目付加価値!F257:F279,"&lt;&gt;0"),0)</f>
        <v>1.1624026016902373E-2</v>
      </c>
      <c r="G269" s="6">
        <f>IF(名目付加価値!G269&gt;0,名目付加価値!G269/SUMIF(名目付加価値!G257:G279,"&lt;&gt;0"),0)</f>
        <v>1.0526632408728309E-2</v>
      </c>
      <c r="H269" s="6">
        <f>IF(名目付加価値!H269&gt;0,名目付加価値!H269/SUMIF(名目付加価値!H257:H279,"&lt;&gt;0"),0)</f>
        <v>3.3950637600344662E-3</v>
      </c>
      <c r="I269" s="6">
        <f>IF(名目付加価値!I269&gt;0,名目付加価値!I269/SUMIF(名目付加価値!I257:I279,"&lt;&gt;0"),0)</f>
        <v>4.6387779191469948E-3</v>
      </c>
      <c r="K269" s="3">
        <f>0.5*(E269+E$1097)</f>
        <v>1.6855796655796847E-2</v>
      </c>
      <c r="L269" s="3">
        <f t="shared" ref="L269:O269" si="265">0.5*(F269+F$1097)</f>
        <v>1.6477733243638559E-2</v>
      </c>
      <c r="M269" s="3">
        <f t="shared" si="265"/>
        <v>1.4824842830374531E-2</v>
      </c>
      <c r="N269" s="3">
        <f t="shared" si="265"/>
        <v>1.0879297688559263E-2</v>
      </c>
      <c r="O269" s="3">
        <f t="shared" si="265"/>
        <v>1.5586145901834499E-2</v>
      </c>
    </row>
    <row r="270" spans="1:15" x14ac:dyDescent="0.15">
      <c r="A270" s="1">
        <v>12</v>
      </c>
      <c r="B270" s="1" t="s">
        <v>101</v>
      </c>
      <c r="C270" s="1">
        <v>14</v>
      </c>
      <c r="D270" s="1" t="s">
        <v>27</v>
      </c>
      <c r="E270" s="6">
        <f>IF(名目付加価値!E270&gt;0,名目付加価値!E270/SUMIF(名目付加価値!E257:E279,"&lt;&gt;0"),0)</f>
        <v>7.8313388742106832E-3</v>
      </c>
      <c r="F270" s="6">
        <f>IF(名目付加価値!F270&gt;0,名目付加価値!F270/SUMIF(名目付加価値!F257:F279,"&lt;&gt;0"),0)</f>
        <v>5.8836813097649585E-3</v>
      </c>
      <c r="G270" s="6">
        <f>IF(名目付加価値!G270&gt;0,名目付加価値!G270/SUMIF(名目付加価値!G257:G279,"&lt;&gt;0"),0)</f>
        <v>3.2645787918707181E-3</v>
      </c>
      <c r="H270" s="6">
        <f>IF(名目付加価値!H270&gt;0,名目付加価値!H270/SUMIF(名目付加価値!H257:H279,"&lt;&gt;0"),0)</f>
        <v>2.50513936473021E-3</v>
      </c>
      <c r="I270" s="6">
        <f>IF(名目付加価値!I270&gt;0,名目付加価値!I270/SUMIF(名目付加価値!I257:I279,"&lt;&gt;0"),0)</f>
        <v>1.846940280733226E-3</v>
      </c>
      <c r="K270" s="3">
        <f>0.5*(E270+E$1098)</f>
        <v>5.7828549633074482E-3</v>
      </c>
      <c r="L270" s="3">
        <f t="shared" ref="L270:O270" si="266">0.5*(F270+F$1098)</f>
        <v>5.2211803460948929E-3</v>
      </c>
      <c r="M270" s="3">
        <f t="shared" si="266"/>
        <v>3.8367159131575735E-3</v>
      </c>
      <c r="N270" s="3">
        <f t="shared" si="266"/>
        <v>3.2839184875702613E-3</v>
      </c>
      <c r="O270" s="3">
        <f t="shared" si="266"/>
        <v>3.0979585561642926E-3</v>
      </c>
    </row>
    <row r="271" spans="1:15" x14ac:dyDescent="0.15">
      <c r="A271" s="1">
        <v>12</v>
      </c>
      <c r="B271" s="1" t="s">
        <v>101</v>
      </c>
      <c r="C271" s="1">
        <v>15</v>
      </c>
      <c r="D271" s="1" t="s">
        <v>28</v>
      </c>
      <c r="E271" s="6">
        <f>IF(名目付加価値!E271&gt;0,名目付加価値!E271/SUMIF(名目付加価値!E257:E279,"&lt;&gt;0"),0)</f>
        <v>3.001770937948408E-2</v>
      </c>
      <c r="F271" s="6">
        <f>IF(名目付加価値!F271&gt;0,名目付加価値!F271/SUMIF(名目付加価値!F257:F279,"&lt;&gt;0"),0)</f>
        <v>2.9497435694814132E-2</v>
      </c>
      <c r="G271" s="6">
        <f>IF(名目付加価値!G271&gt;0,名目付加価値!G271/SUMIF(名目付加価値!G257:G279,"&lt;&gt;0"),0)</f>
        <v>2.7965793246388742E-2</v>
      </c>
      <c r="H271" s="6">
        <f>IF(名目付加価値!H271&gt;0,名目付加価値!H271/SUMIF(名目付加価値!H257:H279,"&lt;&gt;0"),0)</f>
        <v>1.7825545669020785E-2</v>
      </c>
      <c r="I271" s="6">
        <f>IF(名目付加価値!I271&gt;0,名目付加価値!I271/SUMIF(名目付加価値!I257:I279,"&lt;&gt;0"),0)</f>
        <v>1.4600380809458115E-2</v>
      </c>
      <c r="K271" s="3">
        <f>0.5*(E271+E$1099)</f>
        <v>3.3156722743053424E-2</v>
      </c>
      <c r="L271" s="3">
        <f t="shared" ref="L271:O271" si="267">0.5*(F271+F$1099)</f>
        <v>3.19532934747533E-2</v>
      </c>
      <c r="M271" s="3">
        <f t="shared" si="267"/>
        <v>3.140013318096458E-2</v>
      </c>
      <c r="N271" s="3">
        <f t="shared" si="267"/>
        <v>2.3159279100615868E-2</v>
      </c>
      <c r="O271" s="3">
        <f t="shared" si="267"/>
        <v>1.9219168220083883E-2</v>
      </c>
    </row>
    <row r="272" spans="1:15" x14ac:dyDescent="0.15">
      <c r="A272" s="1">
        <v>12</v>
      </c>
      <c r="B272" s="1" t="s">
        <v>100</v>
      </c>
      <c r="C272" s="1">
        <v>16</v>
      </c>
      <c r="D272" s="1" t="s">
        <v>11</v>
      </c>
      <c r="E272" s="6">
        <f>IF(名目付加価値!E272&gt;0,名目付加価値!E272/SUMIF(名目付加価値!E257:E279,"&lt;&gt;0"),0)</f>
        <v>0.10000240139720643</v>
      </c>
      <c r="F272" s="6">
        <f>IF(名目付加価値!F272&gt;0,名目付加価値!F272/SUMIF(名目付加価値!F257:F279,"&lt;&gt;0"),0)</f>
        <v>0.1015461397377511</v>
      </c>
      <c r="G272" s="6">
        <f>IF(名目付加価値!G272&gt;0,名目付加価値!G272/SUMIF(名目付加価値!G257:G279,"&lt;&gt;0"),0)</f>
        <v>0.12704948329663246</v>
      </c>
      <c r="H272" s="6">
        <f>IF(名目付加価値!H272&gt;0,名目付加価値!H272/SUMIF(名目付加価値!H257:H279,"&lt;&gt;0"),0)</f>
        <v>7.479066398640595E-2</v>
      </c>
      <c r="I272" s="6">
        <f>IF(名目付加価値!I272&gt;0,名目付加価値!I272/SUMIF(名目付加価値!I257:I279,"&lt;&gt;0"),0)</f>
        <v>6.2759947553099563E-2</v>
      </c>
      <c r="K272" s="3">
        <f>0.5*(E272+E$1100)</f>
        <v>9.7242543523027108E-2</v>
      </c>
      <c r="L272" s="3">
        <f t="shared" ref="L272:O272" si="268">0.5*(F272+F$1100)</f>
        <v>0.10670073518851518</v>
      </c>
      <c r="M272" s="3">
        <f t="shared" si="268"/>
        <v>0.12216284285434703</v>
      </c>
      <c r="N272" s="3">
        <f t="shared" si="268"/>
        <v>8.4143945037770895E-2</v>
      </c>
      <c r="O272" s="3">
        <f t="shared" si="268"/>
        <v>6.7131888080217555E-2</v>
      </c>
    </row>
    <row r="273" spans="1:15" x14ac:dyDescent="0.15">
      <c r="A273" s="1">
        <v>12</v>
      </c>
      <c r="B273" s="1" t="s">
        <v>100</v>
      </c>
      <c r="C273" s="1">
        <v>17</v>
      </c>
      <c r="D273" s="1" t="s">
        <v>12</v>
      </c>
      <c r="E273" s="6">
        <f>IF(名目付加価値!E273&gt;0,名目付加価値!E273/SUMIF(名目付加価値!E257:E279,"&lt;&gt;0"),0)</f>
        <v>5.0596318686437318E-2</v>
      </c>
      <c r="F273" s="6">
        <f>IF(名目付加価値!F273&gt;0,名目付加価値!F273/SUMIF(名目付加価値!F257:F279,"&lt;&gt;0"),0)</f>
        <v>5.6507741047375125E-2</v>
      </c>
      <c r="G273" s="6">
        <f>IF(名目付加価値!G273&gt;0,名目付加価値!G273/SUMIF(名目付加価値!G257:G279,"&lt;&gt;0"),0)</f>
        <v>3.9493123644776147E-2</v>
      </c>
      <c r="H273" s="6">
        <f>IF(名目付加価値!H273&gt;0,名目付加価値!H273/SUMIF(名目付加価値!H257:H279,"&lt;&gt;0"),0)</f>
        <v>3.7852589249192437E-2</v>
      </c>
      <c r="I273" s="6">
        <f>IF(名目付加価値!I273&gt;0,名目付加価値!I273/SUMIF(名目付加価値!I257:I279,"&lt;&gt;0"),0)</f>
        <v>3.4877123036625962E-2</v>
      </c>
      <c r="K273" s="3">
        <f>0.5*(E273+E$1101)</f>
        <v>3.786303865853112E-2</v>
      </c>
      <c r="L273" s="3">
        <f t="shared" ref="L273:O273" si="269">0.5*(F273+F$1101)</f>
        <v>4.2760531392818858E-2</v>
      </c>
      <c r="M273" s="3">
        <f t="shared" si="269"/>
        <v>3.5820186701283729E-2</v>
      </c>
      <c r="N273" s="3">
        <f t="shared" si="269"/>
        <v>3.6617039927783902E-2</v>
      </c>
      <c r="O273" s="3">
        <f t="shared" si="269"/>
        <v>3.2944724431414552E-2</v>
      </c>
    </row>
    <row r="274" spans="1:15" x14ac:dyDescent="0.15">
      <c r="A274" s="1">
        <v>12</v>
      </c>
      <c r="B274" s="1" t="s">
        <v>100</v>
      </c>
      <c r="C274" s="1">
        <v>18</v>
      </c>
      <c r="D274" s="1" t="s">
        <v>13</v>
      </c>
      <c r="E274" s="6">
        <f>IF(名目付加価値!E274&gt;0,名目付加価値!E274/SUMIF(名目付加価値!E257:E279,"&lt;&gt;0"),0)</f>
        <v>7.8610689227237421E-2</v>
      </c>
      <c r="F274" s="6">
        <f>IF(名目付加価値!F274&gt;0,名目付加価値!F274/SUMIF(名目付加価値!F257:F279,"&lt;&gt;0"),0)</f>
        <v>9.9607094997060802E-2</v>
      </c>
      <c r="G274" s="6">
        <f>IF(名目付加価値!G274&gt;0,名目付加価値!G274/SUMIF(名目付加価値!G257:G279,"&lt;&gt;0"),0)</f>
        <v>8.7071333869953721E-2</v>
      </c>
      <c r="H274" s="6">
        <f>IF(名目付加価値!H274&gt;0,名目付加価値!H274/SUMIF(名目付加価値!H257:H279,"&lt;&gt;0"),0)</f>
        <v>0.11458182661557793</v>
      </c>
      <c r="I274" s="6">
        <f>IF(名目付加価値!I274&gt;0,名目付加価値!I274/SUMIF(名目付加価値!I257:I279,"&lt;&gt;0"),0)</f>
        <v>0.12101428365686344</v>
      </c>
      <c r="K274" s="3">
        <f>0.5*(E274+E$1102)</f>
        <v>9.6538478067528632E-2</v>
      </c>
      <c r="L274" s="3">
        <f t="shared" ref="L274:O274" si="270">0.5*(F274+F$1102)</f>
        <v>0.11202358321708517</v>
      </c>
      <c r="M274" s="3">
        <f t="shared" si="270"/>
        <v>0.10066085475164921</v>
      </c>
      <c r="N274" s="3">
        <f t="shared" si="270"/>
        <v>0.11655340342243525</v>
      </c>
      <c r="O274" s="3">
        <f t="shared" si="270"/>
        <v>0.11440333789609314</v>
      </c>
    </row>
    <row r="275" spans="1:15" x14ac:dyDescent="0.15">
      <c r="A275" s="1">
        <v>12</v>
      </c>
      <c r="B275" s="1" t="s">
        <v>100</v>
      </c>
      <c r="C275" s="1">
        <v>19</v>
      </c>
      <c r="D275" s="1" t="s">
        <v>14</v>
      </c>
      <c r="E275" s="6">
        <f>IF(名目付加価値!E275&gt;0,名目付加価値!E275/SUMIF(名目付加価値!E257:E279,"&lt;&gt;0"),0)</f>
        <v>2.6267535568061589E-2</v>
      </c>
      <c r="F275" s="6">
        <f>IF(名目付加価値!F275&gt;0,名目付加価値!F275/SUMIF(名目付加価値!F257:F279,"&lt;&gt;0"),0)</f>
        <v>3.5266100769034837E-2</v>
      </c>
      <c r="G275" s="6">
        <f>IF(名目付加価値!G275&gt;0,名目付加価値!G275/SUMIF(名目付加価値!G257:G279,"&lt;&gt;0"),0)</f>
        <v>4.4899898310571285E-2</v>
      </c>
      <c r="H275" s="6">
        <f>IF(名目付加価値!H275&gt;0,名目付加価値!H275/SUMIF(名目付加価値!H257:H279,"&lt;&gt;0"),0)</f>
        <v>4.2812084436757623E-2</v>
      </c>
      <c r="I275" s="6">
        <f>IF(名目付加価値!I275&gt;0,名目付加価値!I275/SUMIF(名目付加価値!I257:I279,"&lt;&gt;0"),0)</f>
        <v>4.2307488566747466E-2</v>
      </c>
      <c r="K275" s="3">
        <f>0.5*(E275+E$1103)</f>
        <v>3.3344834411362448E-2</v>
      </c>
      <c r="L275" s="3">
        <f t="shared" ref="L275:O275" si="271">0.5*(F275+F$1103)</f>
        <v>4.1988944501144973E-2</v>
      </c>
      <c r="M275" s="3">
        <f t="shared" si="271"/>
        <v>4.9221004060420528E-2</v>
      </c>
      <c r="N275" s="3">
        <f t="shared" si="271"/>
        <v>4.5192787846620286E-2</v>
      </c>
      <c r="O275" s="3">
        <f t="shared" si="271"/>
        <v>4.3544048896020579E-2</v>
      </c>
    </row>
    <row r="276" spans="1:15" x14ac:dyDescent="0.15">
      <c r="A276" s="1">
        <v>12</v>
      </c>
      <c r="B276" s="1" t="s">
        <v>100</v>
      </c>
      <c r="C276" s="1">
        <v>20</v>
      </c>
      <c r="D276" s="1" t="s">
        <v>15</v>
      </c>
      <c r="E276" s="6">
        <f>IF(名目付加価値!E276&gt;0,名目付加価値!E276/SUMIF(名目付加価値!E257:E279,"&lt;&gt;0"),0)</f>
        <v>2.3574023367961442E-2</v>
      </c>
      <c r="F276" s="6">
        <f>IF(名目付加価値!F276&gt;0,名目付加価値!F276/SUMIF(名目付加価値!F257:F279,"&lt;&gt;0"),0)</f>
        <v>3.1324293590121212E-2</v>
      </c>
      <c r="G276" s="6">
        <f>IF(名目付加価値!G276&gt;0,名目付加価値!G276/SUMIF(名目付加価値!G257:G279,"&lt;&gt;0"),0)</f>
        <v>2.8589558327612299E-2</v>
      </c>
      <c r="H276" s="6">
        <f>IF(名目付加価値!H276&gt;0,名目付加価値!H276/SUMIF(名目付加価値!H257:H279,"&lt;&gt;0"),0)</f>
        <v>2.0890709664521629E-2</v>
      </c>
      <c r="I276" s="6">
        <f>IF(名目付加価値!I276&gt;0,名目付加価値!I276/SUMIF(名目付加価値!I257:I279,"&lt;&gt;0"),0)</f>
        <v>2.3627103135030064E-2</v>
      </c>
      <c r="K276" s="3">
        <f>0.5*(E276+E$1104)</f>
        <v>2.1189191244626791E-2</v>
      </c>
      <c r="L276" s="3">
        <f t="shared" ref="L276:O276" si="272">0.5*(F276+F$1104)</f>
        <v>2.6471940604767645E-2</v>
      </c>
      <c r="M276" s="3">
        <f t="shared" si="272"/>
        <v>2.420051554733034E-2</v>
      </c>
      <c r="N276" s="3">
        <f t="shared" si="272"/>
        <v>1.7743806163662067E-2</v>
      </c>
      <c r="O276" s="3">
        <f t="shared" si="272"/>
        <v>2.0045239449329785E-2</v>
      </c>
    </row>
    <row r="277" spans="1:15" x14ac:dyDescent="0.15">
      <c r="A277" s="1">
        <v>12</v>
      </c>
      <c r="B277" s="1" t="s">
        <v>100</v>
      </c>
      <c r="C277" s="1">
        <v>21</v>
      </c>
      <c r="D277" s="1" t="s">
        <v>16</v>
      </c>
      <c r="E277" s="6">
        <f>IF(名目付加価値!E277&gt;0,名目付加価値!E277/SUMIF(名目付加価値!E257:E279,"&lt;&gt;0"),0)</f>
        <v>6.2633407295364582E-2</v>
      </c>
      <c r="F277" s="6">
        <f>IF(名目付加価値!F277&gt;0,名目付加価値!F277/SUMIF(名目付加価値!F257:F279,"&lt;&gt;0"),0)</f>
        <v>7.6198764483144249E-2</v>
      </c>
      <c r="G277" s="6">
        <f>IF(名目付加価値!G277&gt;0,名目付加価値!G277/SUMIF(名目付加価値!G257:G279,"&lt;&gt;0"),0)</f>
        <v>8.3977045903846984E-2</v>
      </c>
      <c r="H277" s="6">
        <f>IF(名目付加価値!H277&gt;0,名目付加価値!H277/SUMIF(名目付加価値!H257:H279,"&lt;&gt;0"),0)</f>
        <v>9.1243177092852609E-2</v>
      </c>
      <c r="I277" s="6">
        <f>IF(名目付加価値!I277&gt;0,名目付加価値!I277/SUMIF(名目付加価値!I257:I279,"&lt;&gt;0"),0)</f>
        <v>9.0197234954171007E-2</v>
      </c>
      <c r="K277" s="3">
        <f>0.5*(E277+E$1105)</f>
        <v>6.7745792189964266E-2</v>
      </c>
      <c r="L277" s="3">
        <f t="shared" ref="L277:O277" si="273">0.5*(F277+F$1105)</f>
        <v>6.9149530129019643E-2</v>
      </c>
      <c r="M277" s="3">
        <f t="shared" si="273"/>
        <v>7.3804273222363714E-2</v>
      </c>
      <c r="N277" s="3">
        <f t="shared" si="273"/>
        <v>7.9420611164663091E-2</v>
      </c>
      <c r="O277" s="3">
        <f t="shared" si="273"/>
        <v>7.9978231013684342E-2</v>
      </c>
    </row>
    <row r="278" spans="1:15" x14ac:dyDescent="0.15">
      <c r="A278" s="1">
        <v>12</v>
      </c>
      <c r="B278" s="1" t="s">
        <v>99</v>
      </c>
      <c r="C278" s="1">
        <v>22</v>
      </c>
      <c r="D278" s="1" t="s">
        <v>8</v>
      </c>
      <c r="E278" s="6">
        <f>IF(名目付加価値!E278&gt;0,名目付加価値!E278/SUMIF(名目付加価値!E257:E279,"&lt;&gt;0"),0)</f>
        <v>8.4776214534071664E-2</v>
      </c>
      <c r="F278" s="6">
        <f>IF(名目付加価値!F278&gt;0,名目付加価値!F278/SUMIF(名目付加価値!F257:F279,"&lt;&gt;0"),0)</f>
        <v>0.1417737135678892</v>
      </c>
      <c r="G278" s="6">
        <f>IF(名目付加価値!G278&gt;0,名目付加価値!G278/SUMIF(名目付加価値!G257:G279,"&lt;&gt;0"),0)</f>
        <v>0.17029694387687347</v>
      </c>
      <c r="H278" s="6">
        <f>IF(名目付加価値!H278&gt;0,名目付加価値!H278/SUMIF(名目付加価値!H257:H279,"&lt;&gt;0"),0)</f>
        <v>0.22472951868183921</v>
      </c>
      <c r="I278" s="6">
        <f>IF(名目付加価値!I278&gt;0,名目付加価値!I278/SUMIF(名目付加価値!I257:I279,"&lt;&gt;0"),0)</f>
        <v>0.2473127487923748</v>
      </c>
      <c r="K278" s="3">
        <f>0.5*(E278+E$1106)</f>
        <v>9.8653363636934555E-2</v>
      </c>
      <c r="L278" s="3">
        <f t="shared" ref="L278:O278" si="274">0.5*(F278+F$1106)</f>
        <v>0.15180721412482015</v>
      </c>
      <c r="M278" s="3">
        <f t="shared" si="274"/>
        <v>0.17091528387816102</v>
      </c>
      <c r="N278" s="3">
        <f t="shared" si="274"/>
        <v>0.22171725540299819</v>
      </c>
      <c r="O278" s="3">
        <f t="shared" si="274"/>
        <v>0.25611855526959604</v>
      </c>
    </row>
    <row r="279" spans="1:15" x14ac:dyDescent="0.15">
      <c r="A279" s="1">
        <v>12</v>
      </c>
      <c r="B279" s="1" t="s">
        <v>99</v>
      </c>
      <c r="C279" s="1">
        <v>23</v>
      </c>
      <c r="D279" s="1" t="s">
        <v>29</v>
      </c>
      <c r="E279" s="6">
        <f>IF(名目付加価値!E279&gt;0,名目付加価値!E279/SUMIF(名目付加価値!E257:E279,"&lt;&gt;0"),0)</f>
        <v>5.2395755681493808E-2</v>
      </c>
      <c r="F279" s="6">
        <f>IF(名目付加価値!F279&gt;0,名目付加価値!F279/SUMIF(名目付加価値!F257:F279,"&lt;&gt;0"),0)</f>
        <v>8.1963044515411448E-2</v>
      </c>
      <c r="G279" s="6">
        <f>IF(名目付加価値!G279&gt;0,名目付加価値!G279/SUMIF(名目付加価値!G257:G279,"&lt;&gt;0"),0)</f>
        <v>7.3021618185715884E-2</v>
      </c>
      <c r="H279" s="6">
        <f>IF(名目付加価値!H279&gt;0,名目付加価値!H279/SUMIF(名目付加価値!H257:H279,"&lt;&gt;0"),0)</f>
        <v>9.9549563031612248E-2</v>
      </c>
      <c r="I279" s="6">
        <f>IF(名目付加価値!I279&gt;0,名目付加価値!I279/SUMIF(名目付加価値!I257:I279,"&lt;&gt;0"),0)</f>
        <v>0.10309789247732364</v>
      </c>
      <c r="K279" s="3">
        <f>0.5*(E279+E$1107)</f>
        <v>6.6682412106581809E-2</v>
      </c>
      <c r="L279" s="3">
        <f t="shared" ref="L279:O279" si="275">0.5*(F279+F$1107)</f>
        <v>9.5696233440500239E-2</v>
      </c>
      <c r="M279" s="3">
        <f t="shared" si="275"/>
        <v>8.827761951119116E-2</v>
      </c>
      <c r="N279" s="3">
        <f t="shared" si="275"/>
        <v>0.11097378754773224</v>
      </c>
      <c r="O279" s="3">
        <f t="shared" si="275"/>
        <v>0.11876075258822388</v>
      </c>
    </row>
    <row r="280" spans="1:15" x14ac:dyDescent="0.15">
      <c r="A280" s="1">
        <v>13</v>
      </c>
      <c r="B280" s="1" t="s">
        <v>356</v>
      </c>
      <c r="C280" s="1">
        <v>1</v>
      </c>
      <c r="D280" s="1" t="s">
        <v>9</v>
      </c>
      <c r="E280" s="6">
        <f>IF(名目付加価値!E280&gt;0,名目付加価値!E280/SUMIF(名目付加価値!E280:E302,"&lt;&gt;0"),0)</f>
        <v>4.0246922348567381E-3</v>
      </c>
      <c r="F280" s="6">
        <f>IF(名目付加価値!F280&gt;0,名目付加価値!F280/SUMIF(名目付加価値!F280:F302,"&lt;&gt;0"),0)</f>
        <v>3.0246760412035931E-3</v>
      </c>
      <c r="G280" s="6">
        <f>IF(名目付加価値!G280&gt;0,名目付加価値!G280/SUMIF(名目付加価値!G280:G302,"&lt;&gt;0"),0)</f>
        <v>1.0103510502041252E-3</v>
      </c>
      <c r="H280" s="6">
        <f>IF(名目付加価値!H280&gt;0,名目付加価値!H280/SUMIF(名目付加価値!H280:H302,"&lt;&gt;0"),0)</f>
        <v>6.2856795005989145E-4</v>
      </c>
      <c r="I280" s="6">
        <f>IF(名目付加価値!I280&gt;0,名目付加価値!I280/SUMIF(名目付加価値!I280:I302,"&lt;&gt;0"),0)</f>
        <v>5.9885826772850361E-4</v>
      </c>
      <c r="K280" s="3">
        <f>0.5*(E280+E$1085)</f>
        <v>5.4072587161849921E-2</v>
      </c>
      <c r="L280" s="3">
        <f t="shared" ref="L280:O280" si="276">0.5*(F280+F$1085)</f>
        <v>3.1466827460008395E-2</v>
      </c>
      <c r="M280" s="3">
        <f t="shared" si="276"/>
        <v>2.176485205885664E-2</v>
      </c>
      <c r="N280" s="3">
        <f t="shared" si="276"/>
        <v>1.4949806077441036E-2</v>
      </c>
      <c r="O280" s="3">
        <f t="shared" si="276"/>
        <v>1.2313945103363701E-2</v>
      </c>
    </row>
    <row r="281" spans="1:15" x14ac:dyDescent="0.15">
      <c r="A281" s="1">
        <v>13</v>
      </c>
      <c r="B281" s="1" t="s">
        <v>357</v>
      </c>
      <c r="C281" s="1">
        <v>2</v>
      </c>
      <c r="D281" s="1" t="s">
        <v>10</v>
      </c>
      <c r="E281" s="6">
        <f>IF(名目付加価値!E281&gt;0,名目付加価値!E281/SUMIF(名目付加価値!E280:E302,"&lt;&gt;0"),0)</f>
        <v>1.1355054948497946E-3</v>
      </c>
      <c r="F281" s="6">
        <f>IF(名目付加価値!F281&gt;0,名目付加価値!F281/SUMIF(名目付加価値!F280:F302,"&lt;&gt;0"),0)</f>
        <v>2.6948648830010806E-3</v>
      </c>
      <c r="G281" s="6">
        <f>IF(名目付加価値!G281&gt;0,名目付加価値!G281/SUMIF(名目付加価値!G280:G302,"&lt;&gt;0"),0)</f>
        <v>7.7242459724483471E-4</v>
      </c>
      <c r="H281" s="6">
        <f>IF(名目付加価値!H281&gt;0,名目付加価値!H281/SUMIF(名目付加価値!H280:H302,"&lt;&gt;0"),0)</f>
        <v>3.4455658272154169E-4</v>
      </c>
      <c r="I281" s="6">
        <f>IF(名目付加価値!I281&gt;0,名目付加価値!I281/SUMIF(名目付加価値!I280:I302,"&lt;&gt;0"),0)</f>
        <v>2.6297303632283868E-4</v>
      </c>
      <c r="K281" s="3">
        <f>0.5*(E281+E$1086)</f>
        <v>6.9212020144290747E-3</v>
      </c>
      <c r="L281" s="3">
        <f t="shared" ref="L281:O281" si="277">0.5*(F281+F$1086)</f>
        <v>4.895432161131817E-3</v>
      </c>
      <c r="M281" s="3">
        <f t="shared" si="277"/>
        <v>2.2372189125348771E-3</v>
      </c>
      <c r="N281" s="3">
        <f t="shared" si="277"/>
        <v>1.1229922831304958E-3</v>
      </c>
      <c r="O281" s="3">
        <f t="shared" si="277"/>
        <v>5.6384486485525249E-4</v>
      </c>
    </row>
    <row r="282" spans="1:15" x14ac:dyDescent="0.15">
      <c r="A282" s="1">
        <v>13</v>
      </c>
      <c r="B282" s="1" t="s">
        <v>358</v>
      </c>
      <c r="C282" s="1">
        <v>3</v>
      </c>
      <c r="D282" s="1" t="s">
        <v>17</v>
      </c>
      <c r="E282" s="6">
        <f>IF(名目付加価値!E282&gt;0,名目付加価値!E282/SUMIF(名目付加価値!E280:E302,"&lt;&gt;0"),0)</f>
        <v>4.1579597450833256E-2</v>
      </c>
      <c r="F282" s="6">
        <f>IF(名目付加価値!F282&gt;0,名目付加価値!F282/SUMIF(名目付加価値!F280:F302,"&lt;&gt;0"),0)</f>
        <v>2.6366522069956679E-2</v>
      </c>
      <c r="G282" s="6">
        <f>IF(名目付加価値!G282&gt;0,名目付加価値!G282/SUMIF(名目付加価値!G280:G302,"&lt;&gt;0"),0)</f>
        <v>1.2044263239331415E-2</v>
      </c>
      <c r="H282" s="6">
        <f>IF(名目付加価値!H282&gt;0,名目付加価値!H282/SUMIF(名目付加価値!H280:H302,"&lt;&gt;0"),0)</f>
        <v>1.0905748916635602E-2</v>
      </c>
      <c r="I282" s="6">
        <f>IF(名目付加価値!I282&gt;0,名目付加価値!I282/SUMIF(名目付加価値!I280:I302,"&lt;&gt;0"),0)</f>
        <v>9.1023297476500835E-3</v>
      </c>
      <c r="K282" s="3">
        <f>0.5*(E282+E$1087)</f>
        <v>4.9797853175379853E-2</v>
      </c>
      <c r="L282" s="3">
        <f t="shared" ref="L282:O282" si="278">0.5*(F282+F$1087)</f>
        <v>3.4668803489135286E-2</v>
      </c>
      <c r="M282" s="3">
        <f t="shared" si="278"/>
        <v>2.5742073631651603E-2</v>
      </c>
      <c r="N282" s="3">
        <f t="shared" si="278"/>
        <v>2.6304470155531064E-2</v>
      </c>
      <c r="O282" s="3">
        <f t="shared" si="278"/>
        <v>2.398727974514784E-2</v>
      </c>
    </row>
    <row r="283" spans="1:15" x14ac:dyDescent="0.15">
      <c r="A283" s="1">
        <v>13</v>
      </c>
      <c r="B283" s="1" t="s">
        <v>359</v>
      </c>
      <c r="C283" s="1">
        <v>4</v>
      </c>
      <c r="D283" s="1" t="s">
        <v>18</v>
      </c>
      <c r="E283" s="6">
        <f>IF(名目付加価値!E283&gt;0,名目付加価値!E283/SUMIF(名目付加価値!E280:E302,"&lt;&gt;0"),0)</f>
        <v>1.2063712185576982E-2</v>
      </c>
      <c r="F283" s="6">
        <f>IF(名目付加価値!F283&gt;0,名目付加価値!F283/SUMIF(名目付加価値!F280:F302,"&lt;&gt;0"),0)</f>
        <v>5.3367593491315292E-3</v>
      </c>
      <c r="G283" s="6">
        <f>IF(名目付加価値!G283&gt;0,名目付加価値!G283/SUMIF(名目付加価値!G280:G302,"&lt;&gt;0"),0)</f>
        <v>2.4791444519453847E-3</v>
      </c>
      <c r="H283" s="6">
        <f>IF(名目付加価値!H283&gt;0,名目付加価値!H283/SUMIF(名目付加価値!H280:H302,"&lt;&gt;0"),0)</f>
        <v>1.7022568480785304E-3</v>
      </c>
      <c r="I283" s="6">
        <f>IF(名目付加価値!I283&gt;0,名目付加価値!I283/SUMIF(名目付加価値!I280:I302,"&lt;&gt;0"),0)</f>
        <v>1.2769420864424646E-3</v>
      </c>
      <c r="K283" s="3">
        <f>0.5*(E283+E$1088)</f>
        <v>2.4411975653537255E-2</v>
      </c>
      <c r="L283" s="3">
        <f t="shared" ref="L283:O283" si="279">0.5*(F283+F$1088)</f>
        <v>1.3292585103992364E-2</v>
      </c>
      <c r="M283" s="3">
        <f t="shared" si="279"/>
        <v>9.8094896995338139E-3</v>
      </c>
      <c r="N283" s="3">
        <f t="shared" si="279"/>
        <v>4.9839842197346345E-3</v>
      </c>
      <c r="O283" s="3">
        <f t="shared" si="279"/>
        <v>2.7975065224124232E-3</v>
      </c>
    </row>
    <row r="284" spans="1:15" x14ac:dyDescent="0.15">
      <c r="A284" s="1">
        <v>13</v>
      </c>
      <c r="B284" s="1" t="s">
        <v>360</v>
      </c>
      <c r="C284" s="1">
        <v>5</v>
      </c>
      <c r="D284" s="1" t="s">
        <v>19</v>
      </c>
      <c r="E284" s="6">
        <f>IF(名目付加価値!E284&gt;0,名目付加価値!E284/SUMIF(名目付加価値!E280:E302,"&lt;&gt;0"),0)</f>
        <v>8.3667444054123952E-3</v>
      </c>
      <c r="F284" s="6">
        <f>IF(名目付加価値!F284&gt;0,名目付加価値!F284/SUMIF(名目付加価値!F280:F302,"&lt;&gt;0"),0)</f>
        <v>5.278015805939445E-3</v>
      </c>
      <c r="G284" s="6">
        <f>IF(名目付加価値!G284&gt;0,名目付加価値!G284/SUMIF(名目付加価値!G280:G302,"&lt;&gt;0"),0)</f>
        <v>2.9640512120889654E-3</v>
      </c>
      <c r="H284" s="6">
        <f>IF(名目付加価値!H284&gt;0,名目付加価値!H284/SUMIF(名目付加価値!H280:H302,"&lt;&gt;0"),0)</f>
        <v>2.4047747575646461E-3</v>
      </c>
      <c r="I284" s="6">
        <f>IF(名目付加価値!I284&gt;0,名目付加価値!I284/SUMIF(名目付加価値!I280:I302,"&lt;&gt;0"),0)</f>
        <v>1.3100938250410988E-3</v>
      </c>
      <c r="K284" s="3">
        <f>0.5*(E284+E$1089)</f>
        <v>9.1207201418955167E-3</v>
      </c>
      <c r="L284" s="3">
        <f t="shared" ref="L284:O284" si="280">0.5*(F284+F$1089)</f>
        <v>6.7419522744258456E-3</v>
      </c>
      <c r="M284" s="3">
        <f t="shared" si="280"/>
        <v>5.7821115065195862E-3</v>
      </c>
      <c r="N284" s="3">
        <f t="shared" si="280"/>
        <v>5.1391617398656711E-3</v>
      </c>
      <c r="O284" s="3">
        <f t="shared" si="280"/>
        <v>3.8484478717881183E-3</v>
      </c>
    </row>
    <row r="285" spans="1:15" x14ac:dyDescent="0.15">
      <c r="A285" s="1">
        <v>13</v>
      </c>
      <c r="B285" s="1" t="s">
        <v>361</v>
      </c>
      <c r="C285" s="1">
        <v>6</v>
      </c>
      <c r="D285" s="1" t="s">
        <v>3</v>
      </c>
      <c r="E285" s="6">
        <f>IF(名目付加価値!E285&gt;0,名目付加価値!E285/SUMIF(名目付加価値!E280:E302,"&lt;&gt;0"),0)</f>
        <v>4.019806495751569E-2</v>
      </c>
      <c r="F285" s="6">
        <f>IF(名目付加価値!F285&gt;0,名目付加価値!F285/SUMIF(名目付加価値!F280:F302,"&lt;&gt;0"),0)</f>
        <v>2.337061923196402E-2</v>
      </c>
      <c r="G285" s="6">
        <f>IF(名目付加価値!G285&gt;0,名目付加価値!G285/SUMIF(名目付加価値!G280:G302,"&lt;&gt;0"),0)</f>
        <v>1.7140721514878002E-2</v>
      </c>
      <c r="H285" s="6">
        <f>IF(名目付加価値!H285&gt;0,名目付加価値!H285/SUMIF(名目付加価値!H280:H302,"&lt;&gt;0"),0)</f>
        <v>1.1256684117141444E-2</v>
      </c>
      <c r="I285" s="6">
        <f>IF(名目付加価値!I285&gt;0,名目付加価値!I285/SUMIF(名目付加価値!I280:I302,"&lt;&gt;0"),0)</f>
        <v>1.0872486916090007E-2</v>
      </c>
      <c r="K285" s="3">
        <f>0.5*(E285+E$1090)</f>
        <v>3.1930717133709909E-2</v>
      </c>
      <c r="L285" s="3">
        <f t="shared" ref="L285:O285" si="281">0.5*(F285+F$1090)</f>
        <v>2.0014317802471562E-2</v>
      </c>
      <c r="M285" s="3">
        <f t="shared" si="281"/>
        <v>1.8480959627937353E-2</v>
      </c>
      <c r="N285" s="3">
        <f t="shared" si="281"/>
        <v>1.4926110690748805E-2</v>
      </c>
      <c r="O285" s="3">
        <f t="shared" si="281"/>
        <v>1.5134800699480973E-2</v>
      </c>
    </row>
    <row r="286" spans="1:15" x14ac:dyDescent="0.15">
      <c r="A286" s="1">
        <v>13</v>
      </c>
      <c r="B286" s="1" t="s">
        <v>362</v>
      </c>
      <c r="C286" s="1">
        <v>7</v>
      </c>
      <c r="D286" s="1" t="s">
        <v>20</v>
      </c>
      <c r="E286" s="6">
        <f>IF(名目付加価値!E286&gt;0,名目付加価値!E286/SUMIF(名目付加価値!E280:E302,"&lt;&gt;0"),0)</f>
        <v>6.3737016943414705E-3</v>
      </c>
      <c r="F286" s="6">
        <f>IF(名目付加価値!F286&gt;0,名目付加価値!F286/SUMIF(名目付加価値!F280:F302,"&lt;&gt;0"),0)</f>
        <v>1.0892066610556749E-3</v>
      </c>
      <c r="G286" s="6">
        <f>IF(名目付加価値!G286&gt;0,名目付加価値!G286/SUMIF(名目付加価値!G280:G302,"&lt;&gt;0"),0)</f>
        <v>1.8176112849613022E-3</v>
      </c>
      <c r="H286" s="6">
        <f>IF(名目付加価値!H286&gt;0,名目付加価値!H286/SUMIF(名目付加価値!H280:H302,"&lt;&gt;0"),0)</f>
        <v>2.163041883565637E-3</v>
      </c>
      <c r="I286" s="6">
        <f>IF(名目付加価値!I286&gt;0,名目付加価値!I286/SUMIF(名目付加価値!I280:I302,"&lt;&gt;0"),0)</f>
        <v>3.210112263049745E-3</v>
      </c>
      <c r="K286" s="3">
        <f>0.5*(E286+E$1091)</f>
        <v>1.2738512099851298E-2</v>
      </c>
      <c r="L286" s="3">
        <f t="shared" ref="L286:O286" si="282">0.5*(F286+F$1091)</f>
        <v>6.7226740306703505E-3</v>
      </c>
      <c r="M286" s="3">
        <f t="shared" si="282"/>
        <v>6.2052061511405718E-3</v>
      </c>
      <c r="N286" s="3">
        <f t="shared" si="282"/>
        <v>7.183077763582073E-3</v>
      </c>
      <c r="O286" s="3">
        <f t="shared" si="282"/>
        <v>7.7580595614869406E-3</v>
      </c>
    </row>
    <row r="287" spans="1:15" x14ac:dyDescent="0.15">
      <c r="A287" s="1">
        <v>13</v>
      </c>
      <c r="B287" s="1" t="s">
        <v>361</v>
      </c>
      <c r="C287" s="1">
        <v>8</v>
      </c>
      <c r="D287" s="1" t="s">
        <v>21</v>
      </c>
      <c r="E287" s="6">
        <f>IF(名目付加価値!E287&gt;0,名目付加価値!E287/SUMIF(名目付加価値!E280:E302,"&lt;&gt;0"),0)</f>
        <v>8.1254547894870181E-3</v>
      </c>
      <c r="F287" s="6">
        <f>IF(名目付加価値!F287&gt;0,名目付加価値!F287/SUMIF(名目付加価値!F280:F302,"&lt;&gt;0"),0)</f>
        <v>4.4609204470527995E-3</v>
      </c>
      <c r="G287" s="6">
        <f>IF(名目付加価値!G287&gt;0,名目付加価値!G287/SUMIF(名目付加価値!G280:G302,"&lt;&gt;0"),0)</f>
        <v>3.2467222794010007E-3</v>
      </c>
      <c r="H287" s="6">
        <f>IF(名目付加価値!H287&gt;0,名目付加価値!H287/SUMIF(名目付加価値!H280:H302,"&lt;&gt;0"),0)</f>
        <v>2.1419668105570498E-3</v>
      </c>
      <c r="I287" s="6">
        <f>IF(名目付加価値!I287&gt;0,名目付加価値!I287/SUMIF(名目付加価値!I280:I302,"&lt;&gt;0"),0)</f>
        <v>1.5555375817679694E-3</v>
      </c>
      <c r="K287" s="3">
        <f>0.5*(E287+E$1092)</f>
        <v>1.1656304325264721E-2</v>
      </c>
      <c r="L287" s="3">
        <f t="shared" ref="L287:O287" si="283">0.5*(F287+F$1092)</f>
        <v>8.729551832567883E-3</v>
      </c>
      <c r="M287" s="3">
        <f t="shared" si="283"/>
        <v>7.7666212587600729E-3</v>
      </c>
      <c r="N287" s="3">
        <f t="shared" si="283"/>
        <v>5.9767400525178888E-3</v>
      </c>
      <c r="O287" s="3">
        <f t="shared" si="283"/>
        <v>4.4756317752485215E-3</v>
      </c>
    </row>
    <row r="288" spans="1:15" x14ac:dyDescent="0.15">
      <c r="A288" s="1">
        <v>13</v>
      </c>
      <c r="B288" s="1" t="s">
        <v>363</v>
      </c>
      <c r="C288" s="1">
        <v>9</v>
      </c>
      <c r="D288" s="1" t="s">
        <v>22</v>
      </c>
      <c r="E288" s="6">
        <f>IF(名目付加価値!E288&gt;0,名目付加価値!E288/SUMIF(名目付加価値!E280:E302,"&lt;&gt;0"),0)</f>
        <v>3.5010779020062312E-2</v>
      </c>
      <c r="F288" s="6">
        <f>IF(名目付加価値!F288&gt;0,名目付加価値!F288/SUMIF(名目付加価値!F280:F302,"&lt;&gt;0"),0)</f>
        <v>1.4274358058588501E-2</v>
      </c>
      <c r="G288" s="6">
        <f>IF(名目付加価値!G288&gt;0,名目付加価値!G288/SUMIF(名目付加価値!G280:G302,"&lt;&gt;0"),0)</f>
        <v>6.4664210968670716E-3</v>
      </c>
      <c r="H288" s="6">
        <f>IF(名目付加価値!H288&gt;0,名目付加価値!H288/SUMIF(名目付加価値!H280:H302,"&lt;&gt;0"),0)</f>
        <v>4.2885592964371343E-3</v>
      </c>
      <c r="I288" s="6">
        <f>IF(名目付加価値!I288&gt;0,名目付加価値!I288/SUMIF(名目付加価値!I280:I302,"&lt;&gt;0"),0)</f>
        <v>4.5400466760234454E-3</v>
      </c>
      <c r="K288" s="3">
        <f>0.5*(E288+E$1093)</f>
        <v>3.4585090291248552E-2</v>
      </c>
      <c r="L288" s="3">
        <f t="shared" ref="L288:O288" si="284">0.5*(F288+F$1093)</f>
        <v>2.2011331984028975E-2</v>
      </c>
      <c r="M288" s="3">
        <f t="shared" si="284"/>
        <v>1.3442075413048878E-2</v>
      </c>
      <c r="N288" s="3">
        <f t="shared" si="284"/>
        <v>9.4178548657241588E-3</v>
      </c>
      <c r="O288" s="3">
        <f t="shared" si="284"/>
        <v>8.7095917856501431E-3</v>
      </c>
    </row>
    <row r="289" spans="1:15" x14ac:dyDescent="0.15">
      <c r="A289" s="1">
        <v>13</v>
      </c>
      <c r="B289" s="1" t="s">
        <v>361</v>
      </c>
      <c r="C289" s="1">
        <v>10</v>
      </c>
      <c r="D289" s="1" t="s">
        <v>23</v>
      </c>
      <c r="E289" s="6">
        <f>IF(名目付加価値!E289&gt;0,名目付加価値!E289/SUMIF(名目付加価値!E280:E302,"&lt;&gt;0"),0)</f>
        <v>2.7550259121938502E-2</v>
      </c>
      <c r="F289" s="6">
        <f>IF(名目付加価値!F289&gt;0,名目付加価値!F289/SUMIF(名目付加価値!F280:F302,"&lt;&gt;0"),0)</f>
        <v>1.3970616427987132E-2</v>
      </c>
      <c r="G289" s="6">
        <f>IF(名目付加価値!G289&gt;0,名目付加価値!G289/SUMIF(名目付加価値!G280:G302,"&lt;&gt;0"),0)</f>
        <v>8.4443618525572358E-3</v>
      </c>
      <c r="H289" s="6">
        <f>IF(名目付加価値!H289&gt;0,名目付加価値!H289/SUMIF(名目付加価値!H280:H302,"&lt;&gt;0"),0)</f>
        <v>3.8112966443318774E-3</v>
      </c>
      <c r="I289" s="6">
        <f>IF(名目付加価値!I289&gt;0,名目付加価値!I289/SUMIF(名目付加価値!I280:I302,"&lt;&gt;0"),0)</f>
        <v>2.5834647108051402E-3</v>
      </c>
      <c r="K289" s="3">
        <f>0.5*(E289+E$1094)</f>
        <v>2.0851532853029136E-2</v>
      </c>
      <c r="L289" s="3">
        <f t="shared" ref="L289:O289" si="285">0.5*(F289+F$1094)</f>
        <v>1.3089259218541248E-2</v>
      </c>
      <c r="M289" s="3">
        <f t="shared" si="285"/>
        <v>1.2220460008648945E-2</v>
      </c>
      <c r="N289" s="3">
        <f t="shared" si="285"/>
        <v>8.4524981973746315E-3</v>
      </c>
      <c r="O289" s="3">
        <f t="shared" si="285"/>
        <v>6.512914764775132E-3</v>
      </c>
    </row>
    <row r="290" spans="1:15" x14ac:dyDescent="0.15">
      <c r="A290" s="1">
        <v>13</v>
      </c>
      <c r="B290" s="1" t="s">
        <v>361</v>
      </c>
      <c r="C290" s="1">
        <v>11</v>
      </c>
      <c r="D290" s="1" t="s">
        <v>24</v>
      </c>
      <c r="E290" s="6">
        <f>IF(名目付加価値!E290&gt;0,名目付加価値!E290/SUMIF(名目付加価値!E280:E302,"&lt;&gt;0"),0)</f>
        <v>3.8821438758616239E-2</v>
      </c>
      <c r="F290" s="6">
        <f>IF(名目付加価値!F290&gt;0,名目付加価値!F290/SUMIF(名目付加価値!F280:F302,"&lt;&gt;0"),0)</f>
        <v>2.1510189162572545E-2</v>
      </c>
      <c r="G290" s="6">
        <f>IF(名目付加価値!G290&gt;0,名目付加価値!G290/SUMIF(名目付加価値!G280:G302,"&lt;&gt;0"),0)</f>
        <v>1.5424376585132109E-2</v>
      </c>
      <c r="H290" s="6">
        <f>IF(名目付加価値!H290&gt;0,名目付加価値!H290/SUMIF(名目付加価値!H280:H302,"&lt;&gt;0"),0)</f>
        <v>1.0377853094006156E-2</v>
      </c>
      <c r="I290" s="6">
        <f>IF(名目付加価値!I290&gt;0,名目付加価値!I290/SUMIF(名目付加価値!I280:I302,"&lt;&gt;0"),0)</f>
        <v>5.4721806164202457E-3</v>
      </c>
      <c r="K290" s="3">
        <f>0.5*(E290+E$1095)</f>
        <v>3.1944710476735139E-2</v>
      </c>
      <c r="L290" s="3">
        <f t="shared" ref="L290:O290" si="286">0.5*(F290+F$1095)</f>
        <v>2.1460088365911376E-2</v>
      </c>
      <c r="M290" s="3">
        <f t="shared" si="286"/>
        <v>2.1730765697785849E-2</v>
      </c>
      <c r="N290" s="3">
        <f t="shared" si="286"/>
        <v>1.7339078052966812E-2</v>
      </c>
      <c r="O290" s="3">
        <f t="shared" si="286"/>
        <v>1.5879621566250602E-2</v>
      </c>
    </row>
    <row r="291" spans="1:15" x14ac:dyDescent="0.15">
      <c r="A291" s="1">
        <v>13</v>
      </c>
      <c r="B291" s="1" t="s">
        <v>361</v>
      </c>
      <c r="C291" s="1">
        <v>12</v>
      </c>
      <c r="D291" s="1" t="s">
        <v>25</v>
      </c>
      <c r="E291" s="6">
        <f>IF(名目付加価値!E291&gt;0,名目付加価値!E291/SUMIF(名目付加価値!E280:E302,"&lt;&gt;0"),0)</f>
        <v>5.8574507418250037E-2</v>
      </c>
      <c r="F291" s="6">
        <f>IF(名目付加価値!F291&gt;0,名目付加価値!F291/SUMIF(名目付加価値!F280:F302,"&lt;&gt;0"),0)</f>
        <v>3.8826511275484817E-2</v>
      </c>
      <c r="G291" s="6">
        <f>IF(名目付加価値!G291&gt;0,名目付加価値!G291/SUMIF(名目付加価値!G280:G302,"&lt;&gt;0"),0)</f>
        <v>3.5007479118919452E-2</v>
      </c>
      <c r="H291" s="6">
        <f>IF(名目付加価値!H291&gt;0,名目付加価値!H291/SUMIF(名目付加価値!H280:H302,"&lt;&gt;0"),0)</f>
        <v>2.3040007693917879E-2</v>
      </c>
      <c r="I291" s="6">
        <f>IF(名目付加価値!I291&gt;0,名目付加価値!I291/SUMIF(名目付加価値!I280:I302,"&lt;&gt;0"),0)</f>
        <v>9.1231975552283108E-3</v>
      </c>
      <c r="K291" s="3">
        <f>0.5*(E291+E$1096)</f>
        <v>4.2145197152546193E-2</v>
      </c>
      <c r="L291" s="3">
        <f t="shared" ref="L291:O291" si="287">0.5*(F291+F$1096)</f>
        <v>3.2353904185559938E-2</v>
      </c>
      <c r="M291" s="3">
        <f t="shared" si="287"/>
        <v>4.1180862655588846E-2</v>
      </c>
      <c r="N291" s="3">
        <f t="shared" si="287"/>
        <v>3.6139692184752631E-2</v>
      </c>
      <c r="O291" s="3">
        <f t="shared" si="287"/>
        <v>2.5357911207531843E-2</v>
      </c>
    </row>
    <row r="292" spans="1:15" x14ac:dyDescent="0.15">
      <c r="A292" s="1">
        <v>13</v>
      </c>
      <c r="B292" s="1" t="s">
        <v>362</v>
      </c>
      <c r="C292" s="1">
        <v>13</v>
      </c>
      <c r="D292" s="1" t="s">
        <v>26</v>
      </c>
      <c r="E292" s="6">
        <f>IF(名目付加価値!E292&gt;0,名目付加価値!E292/SUMIF(名目付加価値!E280:E302,"&lt;&gt;0"),0)</f>
        <v>1.8238598994221276E-2</v>
      </c>
      <c r="F292" s="6">
        <f>IF(名目付加価値!F292&gt;0,名目付加価値!F292/SUMIF(名目付加価値!F280:F302,"&lt;&gt;0"),0)</f>
        <v>1.485040831835744E-2</v>
      </c>
      <c r="G292" s="6">
        <f>IF(名目付加価値!G292&gt;0,名目付加価値!G292/SUMIF(名目付加価値!G280:G302,"&lt;&gt;0"),0)</f>
        <v>1.0280466702225767E-2</v>
      </c>
      <c r="H292" s="6">
        <f>IF(名目付加価値!H292&gt;0,名目付加価値!H292/SUMIF(名目付加価値!H280:H302,"&lt;&gt;0"),0)</f>
        <v>7.8441336965108955E-3</v>
      </c>
      <c r="I292" s="6">
        <f>IF(名目付加価値!I292&gt;0,名目付加価値!I292/SUMIF(名目付加価値!I280:I302,"&lt;&gt;0"),0)</f>
        <v>1.1413541806958187E-2</v>
      </c>
      <c r="K292" s="3">
        <f>0.5*(E292+E$1097)</f>
        <v>2.0008591244351177E-2</v>
      </c>
      <c r="L292" s="3">
        <f t="shared" ref="L292:O292" si="288">0.5*(F292+F$1097)</f>
        <v>1.809092439436609E-2</v>
      </c>
      <c r="M292" s="3">
        <f t="shared" si="288"/>
        <v>1.4701759977123259E-2</v>
      </c>
      <c r="N292" s="3">
        <f t="shared" si="288"/>
        <v>1.3103832656797477E-2</v>
      </c>
      <c r="O292" s="3">
        <f t="shared" si="288"/>
        <v>1.8973527845740093E-2</v>
      </c>
    </row>
    <row r="293" spans="1:15" x14ac:dyDescent="0.15">
      <c r="A293" s="1">
        <v>13</v>
      </c>
      <c r="B293" s="1" t="s">
        <v>362</v>
      </c>
      <c r="C293" s="1">
        <v>14</v>
      </c>
      <c r="D293" s="1" t="s">
        <v>27</v>
      </c>
      <c r="E293" s="6">
        <f>IF(名目付加価値!E293&gt;0,名目付加価値!E293/SUMIF(名目付加価値!E280:E302,"&lt;&gt;0"),0)</f>
        <v>1.7151400250547493E-2</v>
      </c>
      <c r="F293" s="6">
        <f>IF(名目付加価値!F293&gt;0,名目付加価値!F293/SUMIF(名目付加価値!F280:F302,"&lt;&gt;0"),0)</f>
        <v>1.3172094710090163E-2</v>
      </c>
      <c r="G293" s="6">
        <f>IF(名目付加価値!G293&gt;0,名目付加価値!G293/SUMIF(名目付加価値!G280:G302,"&lt;&gt;0"),0)</f>
        <v>6.772578939357763E-3</v>
      </c>
      <c r="H293" s="6">
        <f>IF(名目付加価値!H293&gt;0,名目付加価値!H293/SUMIF(名目付加価値!H280:H302,"&lt;&gt;0"),0)</f>
        <v>3.5542412384587507E-3</v>
      </c>
      <c r="I293" s="6">
        <f>IF(名目付加価値!I293&gt;0,名目付加価値!I293/SUMIF(名目付加価値!I280:I302,"&lt;&gt;0"),0)</f>
        <v>2.4194848650885494E-3</v>
      </c>
      <c r="K293" s="3">
        <f>0.5*(E293+E$1098)</f>
        <v>1.0442885651475853E-2</v>
      </c>
      <c r="L293" s="3">
        <f t="shared" ref="L293:O293" si="289">0.5*(F293+F$1098)</f>
        <v>8.865387046257495E-3</v>
      </c>
      <c r="M293" s="3">
        <f t="shared" si="289"/>
        <v>5.590715986901096E-3</v>
      </c>
      <c r="N293" s="3">
        <f t="shared" si="289"/>
        <v>3.8084694244345314E-3</v>
      </c>
      <c r="O293" s="3">
        <f t="shared" si="289"/>
        <v>3.3842308483419542E-3</v>
      </c>
    </row>
    <row r="294" spans="1:15" x14ac:dyDescent="0.15">
      <c r="A294" s="1">
        <v>13</v>
      </c>
      <c r="B294" s="1" t="s">
        <v>361</v>
      </c>
      <c r="C294" s="1">
        <v>15</v>
      </c>
      <c r="D294" s="1" t="s">
        <v>28</v>
      </c>
      <c r="E294" s="6">
        <f>IF(名目付加価値!E294&gt;0,名目付加価値!E294/SUMIF(名目付加価値!E280:E302,"&lt;&gt;0"),0)</f>
        <v>8.1841675113428117E-2</v>
      </c>
      <c r="F294" s="6">
        <f>IF(名目付加価値!F294&gt;0,名目付加価値!F294/SUMIF(名目付加価値!F280:F302,"&lt;&gt;0"),0)</f>
        <v>7.4029627093110839E-2</v>
      </c>
      <c r="G294" s="6">
        <f>IF(名目付加価値!G294&gt;0,名目付加価値!G294/SUMIF(名目付加価値!G280:G302,"&lt;&gt;0"),0)</f>
        <v>5.317319780641698E-2</v>
      </c>
      <c r="H294" s="6">
        <f>IF(名目付加価値!H294&gt;0,名目付加価値!H294/SUMIF(名目付加価値!H280:H302,"&lt;&gt;0"),0)</f>
        <v>4.2586036036288404E-2</v>
      </c>
      <c r="I294" s="6">
        <f>IF(名目付加価値!I294&gt;0,名目付加価値!I294/SUMIF(名目付加価値!I280:I302,"&lt;&gt;0"),0)</f>
        <v>3.0270412856875453E-2</v>
      </c>
      <c r="K294" s="3">
        <f>0.5*(E294+E$1099)</f>
        <v>5.9068705610025446E-2</v>
      </c>
      <c r="L294" s="3">
        <f t="shared" ref="L294:O294" si="290">0.5*(F294+F$1099)</f>
        <v>5.421938917390165E-2</v>
      </c>
      <c r="M294" s="3">
        <f t="shared" si="290"/>
        <v>4.4003835460978698E-2</v>
      </c>
      <c r="N294" s="3">
        <f t="shared" si="290"/>
        <v>3.5539524284249682E-2</v>
      </c>
      <c r="O294" s="3">
        <f t="shared" si="290"/>
        <v>2.7054184243792551E-2</v>
      </c>
    </row>
    <row r="295" spans="1:15" x14ac:dyDescent="0.15">
      <c r="A295" s="1">
        <v>13</v>
      </c>
      <c r="B295" s="1" t="s">
        <v>357</v>
      </c>
      <c r="C295" s="1">
        <v>16</v>
      </c>
      <c r="D295" s="1" t="s">
        <v>11</v>
      </c>
      <c r="E295" s="6">
        <f>IF(名目付加価値!E295&gt;0,名目付加価値!E295/SUMIF(名目付加価値!E280:E302,"&lt;&gt;0"),0)</f>
        <v>5.2121940626435201E-2</v>
      </c>
      <c r="F295" s="6">
        <f>IF(名目付加価値!F295&gt;0,名目付加価値!F295/SUMIF(名目付加価値!F280:F302,"&lt;&gt;0"),0)</f>
        <v>6.5375831202566639E-2</v>
      </c>
      <c r="G295" s="6">
        <f>IF(名目付加価値!G295&gt;0,名目付加価値!G295/SUMIF(名目付加価値!G280:G302,"&lt;&gt;0"),0)</f>
        <v>8.0987748929773895E-2</v>
      </c>
      <c r="H295" s="6">
        <f>IF(名目付加価値!H295&gt;0,名目付加価値!H295/SUMIF(名目付加価値!H280:H302,"&lt;&gt;0"),0)</f>
        <v>5.910756638767091E-2</v>
      </c>
      <c r="I295" s="6">
        <f>IF(名目付加価値!I295&gt;0,名目付加価値!I295/SUMIF(名目付加価値!I280:I302,"&lt;&gt;0"),0)</f>
        <v>6.8415093621267908E-2</v>
      </c>
      <c r="K295" s="3">
        <f>0.5*(E295+E$1100)</f>
        <v>7.3302313137641489E-2</v>
      </c>
      <c r="L295" s="3">
        <f t="shared" ref="L295:O295" si="291">0.5*(F295+F$1100)</f>
        <v>8.8615580920922948E-2</v>
      </c>
      <c r="M295" s="3">
        <f t="shared" si="291"/>
        <v>9.9131975670917749E-2</v>
      </c>
      <c r="N295" s="3">
        <f t="shared" si="291"/>
        <v>7.6302396238403375E-2</v>
      </c>
      <c r="O295" s="3">
        <f t="shared" si="291"/>
        <v>6.9959461114301721E-2</v>
      </c>
    </row>
    <row r="296" spans="1:15" x14ac:dyDescent="0.15">
      <c r="A296" s="1">
        <v>13</v>
      </c>
      <c r="B296" s="1" t="s">
        <v>364</v>
      </c>
      <c r="C296" s="1">
        <v>17</v>
      </c>
      <c r="D296" s="1" t="s">
        <v>12</v>
      </c>
      <c r="E296" s="6">
        <f>IF(名目付加価値!E296&gt;0,名目付加価値!E296/SUMIF(名目付加価値!E280:E302,"&lt;&gt;0"),0)</f>
        <v>9.598624739746037E-3</v>
      </c>
      <c r="F296" s="6">
        <f>IF(名目付加価値!F296&gt;0,名目付加価値!F296/SUMIF(名目付加価値!F280:F302,"&lt;&gt;0"),0)</f>
        <v>1.4096546021805554E-2</v>
      </c>
      <c r="G296" s="6">
        <f>IF(名目付加価値!G296&gt;0,名目付加価値!G296/SUMIF(名目付加価値!G280:G302,"&lt;&gt;0"),0)</f>
        <v>1.3623329774771738E-2</v>
      </c>
      <c r="H296" s="6">
        <f>IF(名目付加価値!H296&gt;0,名目付加価値!H296/SUMIF(名目付加価値!H280:H302,"&lt;&gt;0"),0)</f>
        <v>1.4121227875123821E-2</v>
      </c>
      <c r="I296" s="6">
        <f>IF(名目付加価値!I296&gt;0,名目付加価値!I296/SUMIF(名目付加価値!I280:I302,"&lt;&gt;0"),0)</f>
        <v>1.2525624441629583E-2</v>
      </c>
      <c r="K296" s="3">
        <f>0.5*(E296+E$1101)</f>
        <v>1.7364191685185482E-2</v>
      </c>
      <c r="L296" s="3">
        <f t="shared" ref="L296:O296" si="292">0.5*(F296+F$1101)</f>
        <v>2.1554933880034072E-2</v>
      </c>
      <c r="M296" s="3">
        <f t="shared" si="292"/>
        <v>2.2885289766281527E-2</v>
      </c>
      <c r="N296" s="3">
        <f t="shared" si="292"/>
        <v>2.4751359240749594E-2</v>
      </c>
      <c r="O296" s="3">
        <f t="shared" si="292"/>
        <v>2.176897513391636E-2</v>
      </c>
    </row>
    <row r="297" spans="1:15" x14ac:dyDescent="0.15">
      <c r="A297" s="1">
        <v>13</v>
      </c>
      <c r="B297" s="1" t="s">
        <v>356</v>
      </c>
      <c r="C297" s="1">
        <v>18</v>
      </c>
      <c r="D297" s="1" t="s">
        <v>13</v>
      </c>
      <c r="E297" s="6">
        <f>IF(名目付加価値!E297&gt;0,名目付加価値!E297/SUMIF(名目付加価値!E280:E302,"&lt;&gt;0"),0)</f>
        <v>0.16493632051848278</v>
      </c>
      <c r="F297" s="6">
        <f>IF(名目付加価値!F297&gt;0,名目付加価値!F297/SUMIF(名目付加価値!F280:F302,"&lt;&gt;0"),0)</f>
        <v>0.16667750309130669</v>
      </c>
      <c r="G297" s="6">
        <f>IF(名目付加価値!G297&gt;0,名目付加価値!G297/SUMIF(名目付加価値!G280:G302,"&lt;&gt;0"),0)</f>
        <v>0.16349639912550157</v>
      </c>
      <c r="H297" s="6">
        <f>IF(名目付加価値!H297&gt;0,名目付加価値!H297/SUMIF(名目付加価値!H280:H302,"&lt;&gt;0"),0)</f>
        <v>0.21070321526166502</v>
      </c>
      <c r="I297" s="6">
        <f>IF(名目付加価値!I297&gt;0,名目付加価値!I297/SUMIF(名目付加価値!I280:I302,"&lt;&gt;0"),0)</f>
        <v>0.19049423276270513</v>
      </c>
      <c r="K297" s="3">
        <f>0.5*(E297+E$1102)</f>
        <v>0.13970129371315132</v>
      </c>
      <c r="L297" s="3">
        <f t="shared" ref="L297:O297" si="293">0.5*(F297+F$1102)</f>
        <v>0.14555878726420812</v>
      </c>
      <c r="M297" s="3">
        <f t="shared" si="293"/>
        <v>0.13887338737942312</v>
      </c>
      <c r="N297" s="3">
        <f t="shared" si="293"/>
        <v>0.1646140977454788</v>
      </c>
      <c r="O297" s="3">
        <f t="shared" si="293"/>
        <v>0.14914331244901399</v>
      </c>
    </row>
    <row r="298" spans="1:15" x14ac:dyDescent="0.15">
      <c r="A298" s="1">
        <v>13</v>
      </c>
      <c r="B298" s="1" t="s">
        <v>365</v>
      </c>
      <c r="C298" s="1">
        <v>19</v>
      </c>
      <c r="D298" s="1" t="s">
        <v>14</v>
      </c>
      <c r="E298" s="6">
        <f>IF(名目付加価値!E298&gt;0,名目付加価値!E298/SUMIF(名目付加価値!E280:E302,"&lt;&gt;0"),0)</f>
        <v>9.3765473614512609E-2</v>
      </c>
      <c r="F298" s="6">
        <f>IF(名目付加価値!F298&gt;0,名目付加価値!F298/SUMIF(名目付加価値!F280:F302,"&lt;&gt;0"),0)</f>
        <v>0.10871276162185622</v>
      </c>
      <c r="G298" s="6">
        <f>IF(名目付加価値!G298&gt;0,名目付加価値!G298/SUMIF(名目付加価値!G280:G302,"&lt;&gt;0"),0)</f>
        <v>0.1628363146412295</v>
      </c>
      <c r="H298" s="6">
        <f>IF(名目付加価値!H298&gt;0,名目付加価値!H298/SUMIF(名目付加価値!H280:H302,"&lt;&gt;0"),0)</f>
        <v>0.13863677263172497</v>
      </c>
      <c r="I298" s="6">
        <f>IF(名目付加価値!I298&gt;0,名目付加価値!I298/SUMIF(名目付加価値!I280:I302,"&lt;&gt;0"),0)</f>
        <v>0.12094959193524518</v>
      </c>
      <c r="K298" s="3">
        <f>0.5*(E298+E$1103)</f>
        <v>6.7093803434587956E-2</v>
      </c>
      <c r="L298" s="3">
        <f t="shared" ref="L298:O298" si="294">0.5*(F298+F$1103)</f>
        <v>7.871227492755567E-2</v>
      </c>
      <c r="M298" s="3">
        <f t="shared" si="294"/>
        <v>0.10818921222574963</v>
      </c>
      <c r="N298" s="3">
        <f t="shared" si="294"/>
        <v>9.3105131944103955E-2</v>
      </c>
      <c r="O298" s="3">
        <f t="shared" si="294"/>
        <v>8.2865100580269441E-2</v>
      </c>
    </row>
    <row r="299" spans="1:15" x14ac:dyDescent="0.15">
      <c r="A299" s="1">
        <v>13</v>
      </c>
      <c r="B299" s="1" t="s">
        <v>357</v>
      </c>
      <c r="C299" s="1">
        <v>20</v>
      </c>
      <c r="D299" s="1" t="s">
        <v>15</v>
      </c>
      <c r="E299" s="6">
        <f>IF(名目付加価値!E299&gt;0,名目付加価値!E299/SUMIF(名目付加価値!E280:E302,"&lt;&gt;0"),0)</f>
        <v>2.1027711145264333E-2</v>
      </c>
      <c r="F299" s="6">
        <f>IF(名目付加価値!F299&gt;0,名目付加価値!F299/SUMIF(名目付加価値!F280:F302,"&lt;&gt;0"),0)</f>
        <v>2.1945286553188257E-2</v>
      </c>
      <c r="G299" s="6">
        <f>IF(名目付加価値!G299&gt;0,名目付加価値!G299/SUMIF(名目付加価値!G280:G302,"&lt;&gt;0"),0)</f>
        <v>3.1092203153455223E-2</v>
      </c>
      <c r="H299" s="6">
        <f>IF(名目付加価値!H299&gt;0,名目付加価値!H299/SUMIF(名目付加価値!H280:H302,"&lt;&gt;0"),0)</f>
        <v>1.7828508013215609E-2</v>
      </c>
      <c r="I299" s="6">
        <f>IF(名目付加価値!I299&gt;0,名目付加価値!I299/SUMIF(名目付加価値!I280:I302,"&lt;&gt;0"),0)</f>
        <v>1.9314048736114878E-2</v>
      </c>
      <c r="K299" s="3">
        <f>0.5*(E299+E$1104)</f>
        <v>1.9916035133278234E-2</v>
      </c>
      <c r="L299" s="3">
        <f t="shared" ref="L299:O299" si="295">0.5*(F299+F$1104)</f>
        <v>2.1782437086301166E-2</v>
      </c>
      <c r="M299" s="3">
        <f t="shared" si="295"/>
        <v>2.54518379602518E-2</v>
      </c>
      <c r="N299" s="3">
        <f t="shared" si="295"/>
        <v>1.6212705338009056E-2</v>
      </c>
      <c r="O299" s="3">
        <f t="shared" si="295"/>
        <v>1.7888712249872193E-2</v>
      </c>
    </row>
    <row r="300" spans="1:15" x14ac:dyDescent="0.15">
      <c r="A300" s="1">
        <v>13</v>
      </c>
      <c r="B300" s="1" t="s">
        <v>356</v>
      </c>
      <c r="C300" s="1">
        <v>21</v>
      </c>
      <c r="D300" s="1" t="s">
        <v>16</v>
      </c>
      <c r="E300" s="6">
        <f>IF(名目付加価値!E300&gt;0,名目付加価値!E300/SUMIF(名目付加価値!E280:E302,"&lt;&gt;0"),0)</f>
        <v>6.5166001812787241E-2</v>
      </c>
      <c r="F300" s="6">
        <f>IF(名目付加価値!F300&gt;0,名目付加価値!F300/SUMIF(名目付加価値!F280:F302,"&lt;&gt;0"),0)</f>
        <v>6.622080179740486E-2</v>
      </c>
      <c r="G300" s="6">
        <f>IF(名目付加価値!G300&gt;0,名目付加価値!G300/SUMIF(名目付加価値!G280:G302,"&lt;&gt;0"),0)</f>
        <v>5.9389898661607994E-2</v>
      </c>
      <c r="H300" s="6">
        <f>IF(名目付加価値!H300&gt;0,名目付加価値!H300/SUMIF(名目付加価値!H280:H302,"&lt;&gt;0"),0)</f>
        <v>6.7405721233310095E-2</v>
      </c>
      <c r="I300" s="6">
        <f>IF(名目付加価値!I300&gt;0,名目付加価値!I300/SUMIF(名目付加価値!I280:I302,"&lt;&gt;0"),0)</f>
        <v>6.8708666402226934E-2</v>
      </c>
      <c r="K300" s="3">
        <f>0.5*(E300+E$1105)</f>
        <v>6.9012089448675595E-2</v>
      </c>
      <c r="L300" s="3">
        <f t="shared" ref="L300:O300" si="296">0.5*(F300+F$1105)</f>
        <v>6.4160548786149948E-2</v>
      </c>
      <c r="M300" s="3">
        <f t="shared" si="296"/>
        <v>6.1510699601244223E-2</v>
      </c>
      <c r="N300" s="3">
        <f t="shared" si="296"/>
        <v>6.7501883234891841E-2</v>
      </c>
      <c r="O300" s="3">
        <f t="shared" si="296"/>
        <v>6.9233946737712299E-2</v>
      </c>
    </row>
    <row r="301" spans="1:15" x14ac:dyDescent="0.15">
      <c r="A301" s="1">
        <v>13</v>
      </c>
      <c r="B301" s="1" t="s">
        <v>254</v>
      </c>
      <c r="C301" s="1">
        <v>22</v>
      </c>
      <c r="D301" s="1" t="s">
        <v>8</v>
      </c>
      <c r="E301" s="6">
        <f>IF(名目付加価値!E301&gt;0,名目付加価値!E301/SUMIF(名目付加価値!E280:E302,"&lt;&gt;0"),0)</f>
        <v>0.13976705886482796</v>
      </c>
      <c r="F301" s="6">
        <f>IF(名目付加価値!F301&gt;0,名目付加価値!F301/SUMIF(名目付加価値!F280:F302,"&lt;&gt;0"),0)</f>
        <v>0.21136010178057624</v>
      </c>
      <c r="G301" s="6">
        <f>IF(名目付加価値!G301&gt;0,名目付加価値!G301/SUMIF(名目付加価値!G280:G302,"&lt;&gt;0"),0)</f>
        <v>0.25030283486791666</v>
      </c>
      <c r="H301" s="6">
        <f>IF(名目付加価値!H301&gt;0,名目付加価値!H301/SUMIF(名目付加価値!H280:H302,"&lt;&gt;0"),0)</f>
        <v>0.29734171021872802</v>
      </c>
      <c r="I301" s="6">
        <f>IF(名目付加価値!I301&gt;0,名目付加価値!I301/SUMIF(名目付加価値!I280:I302,"&lt;&gt;0"),0)</f>
        <v>0.35064187381025141</v>
      </c>
      <c r="K301" s="3">
        <f>0.5*(E301+E$1106)</f>
        <v>0.1261487858023127</v>
      </c>
      <c r="L301" s="3">
        <f t="shared" ref="L301:O301" si="297">0.5*(F301+F$1106)</f>
        <v>0.18660040823116367</v>
      </c>
      <c r="M301" s="3">
        <f t="shared" si="297"/>
        <v>0.2109182293736826</v>
      </c>
      <c r="N301" s="3">
        <f t="shared" si="297"/>
        <v>0.25802335117144259</v>
      </c>
      <c r="O301" s="3">
        <f t="shared" si="297"/>
        <v>0.30778311777853434</v>
      </c>
    </row>
    <row r="302" spans="1:15" x14ac:dyDescent="0.15">
      <c r="A302" s="1">
        <v>13</v>
      </c>
      <c r="B302" s="1" t="s">
        <v>254</v>
      </c>
      <c r="C302" s="1">
        <v>23</v>
      </c>
      <c r="D302" s="1" t="s">
        <v>29</v>
      </c>
      <c r="E302" s="6">
        <f>IF(名目付加価値!E302&gt;0,名目付加価値!E302/SUMIF(名目付加価値!E280:E302,"&lt;&gt;0"),0)</f>
        <v>5.4560736788006554E-2</v>
      </c>
      <c r="F302" s="6">
        <f>IF(名目付加価値!F302&gt;0,名目付加価値!F302/SUMIF(名目付加価値!F280:F302,"&lt;&gt;0"),0)</f>
        <v>8.3355778395799246E-2</v>
      </c>
      <c r="G302" s="6">
        <f>IF(名目付加価値!G302&gt;0,名目付加価値!G302/SUMIF(名目付加価値!G280:G302,"&lt;&gt;0"),0)</f>
        <v>6.122709911421205E-2</v>
      </c>
      <c r="H302" s="6">
        <f>IF(名目付加価値!H302&gt;0,名目付加価値!H302/SUMIF(名目付加価値!H280:H302,"&lt;&gt;0"),0)</f>
        <v>6.7805552812286202E-2</v>
      </c>
      <c r="I302" s="6">
        <f>IF(名目付加価値!I302&gt;0,名目付加価値!I302/SUMIF(名目付加価値!I280:I302,"&lt;&gt;0"),0)</f>
        <v>7.4939205479066878E-2</v>
      </c>
      <c r="K302" s="3">
        <f>0.5*(E302+E$1107)</f>
        <v>6.7764902659838186E-2</v>
      </c>
      <c r="L302" s="3">
        <f t="shared" ref="L302:O302" si="298">0.5*(F302+F$1107)</f>
        <v>9.6392600380694138E-2</v>
      </c>
      <c r="M302" s="3">
        <f t="shared" si="298"/>
        <v>8.2380359975439243E-2</v>
      </c>
      <c r="N302" s="3">
        <f t="shared" si="298"/>
        <v>9.5101782438069216E-2</v>
      </c>
      <c r="O302" s="3">
        <f t="shared" si="298"/>
        <v>0.10468140908909551</v>
      </c>
    </row>
    <row r="303" spans="1:15" x14ac:dyDescent="0.15">
      <c r="A303" s="1">
        <v>14</v>
      </c>
      <c r="B303" s="1" t="s">
        <v>278</v>
      </c>
      <c r="C303" s="1">
        <v>1</v>
      </c>
      <c r="D303" s="1" t="s">
        <v>9</v>
      </c>
      <c r="E303" s="6">
        <f>IF(名目付加価値!E303&gt;0,名目付加価値!E303/SUMIF(名目付加価値!E303:E325,"&lt;&gt;0"),0)</f>
        <v>1.1774662669447867E-2</v>
      </c>
      <c r="F303" s="6">
        <f>IF(名目付加価値!F303&gt;0,名目付加価値!F303/SUMIF(名目付加価値!F303:F325,"&lt;&gt;0"),0)</f>
        <v>5.9071356410449853E-3</v>
      </c>
      <c r="G303" s="6">
        <f>IF(名目付加価値!G303&gt;0,名目付加価値!G303/SUMIF(名目付加価値!G303:G325,"&lt;&gt;0"),0)</f>
        <v>3.6852437938951557E-3</v>
      </c>
      <c r="H303" s="6">
        <f>IF(名目付加価値!H303&gt;0,名目付加価値!H303/SUMIF(名目付加価値!H303:H325,"&lt;&gt;0"),0)</f>
        <v>2.9352739177663772E-3</v>
      </c>
      <c r="I303" s="6">
        <f>IF(名目付加価値!I303&gt;0,名目付加価値!I303/SUMIF(名目付加価値!I303:I325,"&lt;&gt;0"),0)</f>
        <v>2.5197937852011504E-3</v>
      </c>
      <c r="K303" s="3">
        <f>0.5*(E303+E$1085)</f>
        <v>5.7947572379145482E-2</v>
      </c>
      <c r="L303" s="3">
        <f t="shared" ref="L303:O303" si="299">0.5*(F303+F$1085)</f>
        <v>3.290805725992909E-2</v>
      </c>
      <c r="M303" s="3">
        <f t="shared" si="299"/>
        <v>2.3102298430702155E-2</v>
      </c>
      <c r="N303" s="3">
        <f t="shared" si="299"/>
        <v>1.6103159061294278E-2</v>
      </c>
      <c r="O303" s="3">
        <f t="shared" si="299"/>
        <v>1.3274412862100024E-2</v>
      </c>
    </row>
    <row r="304" spans="1:15" x14ac:dyDescent="0.15">
      <c r="A304" s="1">
        <v>14</v>
      </c>
      <c r="B304" s="1" t="s">
        <v>278</v>
      </c>
      <c r="C304" s="1">
        <v>2</v>
      </c>
      <c r="D304" s="1" t="s">
        <v>10</v>
      </c>
      <c r="E304" s="6">
        <f>IF(名目付加価値!E304&gt;0,名目付加価値!E304/SUMIF(名目付加価値!E303:E325,"&lt;&gt;0"),0)</f>
        <v>1.615596246732716E-3</v>
      </c>
      <c r="F304" s="6">
        <f>IF(名目付加価値!F304&gt;0,名目付加価値!F304/SUMIF(名目付加価値!F303:F325,"&lt;&gt;0"),0)</f>
        <v>5.4682263992337837E-4</v>
      </c>
      <c r="G304" s="6">
        <f>IF(名目付加価値!G304&gt;0,名目付加価値!G304/SUMIF(名目付加価値!G303:G325,"&lt;&gt;0"),0)</f>
        <v>2.3634970543548648E-4</v>
      </c>
      <c r="H304" s="6">
        <f>IF(名目付加価値!H304&gt;0,名目付加価値!H304/SUMIF(名目付加価値!H303:H325,"&lt;&gt;0"),0)</f>
        <v>1.276119813743458E-4</v>
      </c>
      <c r="I304" s="6">
        <f>IF(名目付加価値!I304&gt;0,名目付加価値!I304/SUMIF(名目付加価値!I303:I325,"&lt;&gt;0"),0)</f>
        <v>4.7796172384258209E-5</v>
      </c>
      <c r="K304" s="3">
        <f>0.5*(E304+E$1086)</f>
        <v>7.1612473903705353E-3</v>
      </c>
      <c r="L304" s="3">
        <f t="shared" ref="L304:O304" si="300">0.5*(F304+F$1086)</f>
        <v>3.8214110395929663E-3</v>
      </c>
      <c r="M304" s="3">
        <f t="shared" si="300"/>
        <v>1.9691814666302032E-3</v>
      </c>
      <c r="N304" s="3">
        <f t="shared" si="300"/>
        <v>1.0145199824568977E-3</v>
      </c>
      <c r="O304" s="3">
        <f t="shared" si="300"/>
        <v>4.5625643288596225E-4</v>
      </c>
    </row>
    <row r="305" spans="1:15" x14ac:dyDescent="0.15">
      <c r="A305" s="1">
        <v>14</v>
      </c>
      <c r="B305" s="1" t="s">
        <v>105</v>
      </c>
      <c r="C305" s="1">
        <v>3</v>
      </c>
      <c r="D305" s="1" t="s">
        <v>17</v>
      </c>
      <c r="E305" s="6">
        <f>IF(名目付加価値!E305&gt;0,名目付加価値!E305/SUMIF(名目付加価値!E303:E325,"&lt;&gt;0"),0)</f>
        <v>6.9656376619301685E-2</v>
      </c>
      <c r="F305" s="6">
        <f>IF(名目付加価値!F305&gt;0,名目付加価値!F305/SUMIF(名目付加価値!F303:F325,"&lt;&gt;0"),0)</f>
        <v>4.4705371752913017E-2</v>
      </c>
      <c r="G305" s="6">
        <f>IF(名目付加価値!G305&gt;0,名目付加価値!G305/SUMIF(名目付加価値!G303:G325,"&lt;&gt;0"),0)</f>
        <v>3.0223228168154606E-2</v>
      </c>
      <c r="H305" s="6">
        <f>IF(名目付加価値!H305&gt;0,名目付加価値!H305/SUMIF(名目付加価値!H303:H325,"&lt;&gt;0"),0)</f>
        <v>3.446572012742493E-2</v>
      </c>
      <c r="I305" s="6">
        <f>IF(名目付加価値!I305&gt;0,名目付加価値!I305/SUMIF(名目付加価値!I303:I325,"&lt;&gt;0"),0)</f>
        <v>2.7392364498231681E-2</v>
      </c>
      <c r="K305" s="3">
        <f>0.5*(E305+E$1087)</f>
        <v>6.3836242759614067E-2</v>
      </c>
      <c r="L305" s="3">
        <f t="shared" ref="L305:O305" si="301">0.5*(F305+F$1087)</f>
        <v>4.3838228330613453E-2</v>
      </c>
      <c r="M305" s="3">
        <f t="shared" si="301"/>
        <v>3.4831556096063199E-2</v>
      </c>
      <c r="N305" s="3">
        <f t="shared" si="301"/>
        <v>3.8084455760925728E-2</v>
      </c>
      <c r="O305" s="3">
        <f t="shared" si="301"/>
        <v>3.3132297120438636E-2</v>
      </c>
    </row>
    <row r="306" spans="1:15" x14ac:dyDescent="0.15">
      <c r="A306" s="1">
        <v>14</v>
      </c>
      <c r="B306" s="1" t="s">
        <v>105</v>
      </c>
      <c r="C306" s="1">
        <v>4</v>
      </c>
      <c r="D306" s="1" t="s">
        <v>18</v>
      </c>
      <c r="E306" s="6">
        <f>IF(名目付加価値!E306&gt;0,名目付加価値!E306/SUMIF(名目付加価値!E303:E325,"&lt;&gt;0"),0)</f>
        <v>7.0439789701053522E-3</v>
      </c>
      <c r="F306" s="6">
        <f>IF(名目付加価値!F306&gt;0,名目付加価値!F306/SUMIF(名目付加価値!F303:F325,"&lt;&gt;0"),0)</f>
        <v>3.4938171030770068E-3</v>
      </c>
      <c r="G306" s="6">
        <f>IF(名目付加価値!G306&gt;0,名目付加価値!G306/SUMIF(名目付加価値!G303:G325,"&lt;&gt;0"),0)</f>
        <v>2.155934732476049E-3</v>
      </c>
      <c r="H306" s="6">
        <f>IF(名目付加価値!H306&gt;0,名目付加価値!H306/SUMIF(名目付加価値!H303:H325,"&lt;&gt;0"),0)</f>
        <v>9.852730640925616E-4</v>
      </c>
      <c r="I306" s="6">
        <f>IF(名目付加価値!I306&gt;0,名目付加価値!I306/SUMIF(名目付加価値!I303:I325,"&lt;&gt;0"),0)</f>
        <v>5.044699991038473E-4</v>
      </c>
      <c r="K306" s="3">
        <f>0.5*(E306+E$1088)</f>
        <v>2.1902109045801438E-2</v>
      </c>
      <c r="L306" s="3">
        <f t="shared" ref="L306:O306" si="302">0.5*(F306+F$1088)</f>
        <v>1.2371113980965104E-2</v>
      </c>
      <c r="M306" s="3">
        <f t="shared" si="302"/>
        <v>9.6478848397991458E-3</v>
      </c>
      <c r="N306" s="3">
        <f t="shared" si="302"/>
        <v>4.6254923277416499E-3</v>
      </c>
      <c r="O306" s="3">
        <f t="shared" si="302"/>
        <v>2.4112704787431142E-3</v>
      </c>
    </row>
    <row r="307" spans="1:15" x14ac:dyDescent="0.15">
      <c r="A307" s="1">
        <v>14</v>
      </c>
      <c r="B307" s="1" t="s">
        <v>105</v>
      </c>
      <c r="C307" s="1">
        <v>5</v>
      </c>
      <c r="D307" s="1" t="s">
        <v>19</v>
      </c>
      <c r="E307" s="6">
        <f>IF(名目付加価値!E307&gt;0,名目付加価値!E307/SUMIF(名目付加価値!E303:E325,"&lt;&gt;0"),0)</f>
        <v>4.5488487970392925E-3</v>
      </c>
      <c r="F307" s="6">
        <f>IF(名目付加価値!F307&gt;0,名目付加価値!F307/SUMIF(名目付加価値!F303:F325,"&lt;&gt;0"),0)</f>
        <v>6.0257300767063557E-3</v>
      </c>
      <c r="G307" s="6">
        <f>IF(名目付加価値!G307&gt;0,名目付加価値!G307/SUMIF(名目付加価値!G303:G325,"&lt;&gt;0"),0)</f>
        <v>4.5137967215198773E-3</v>
      </c>
      <c r="H307" s="6">
        <f>IF(名目付加価値!H307&gt;0,名目付加価値!H307/SUMIF(名目付加価値!H303:H325,"&lt;&gt;0"),0)</f>
        <v>3.1101486457849586E-3</v>
      </c>
      <c r="I307" s="6">
        <f>IF(名目付加価値!I307&gt;0,名目付加価値!I307/SUMIF(名目付加価値!I303:I325,"&lt;&gt;0"),0)</f>
        <v>2.4166548494059057E-3</v>
      </c>
      <c r="K307" s="3">
        <f>0.5*(E307+E$1089)</f>
        <v>7.2117723377089649E-3</v>
      </c>
      <c r="L307" s="3">
        <f t="shared" ref="L307:O307" si="303">0.5*(F307+F$1089)</f>
        <v>7.1158094098093018E-3</v>
      </c>
      <c r="M307" s="3">
        <f t="shared" si="303"/>
        <v>6.5569842612350424E-3</v>
      </c>
      <c r="N307" s="3">
        <f t="shared" si="303"/>
        <v>5.4918486839758271E-3</v>
      </c>
      <c r="O307" s="3">
        <f t="shared" si="303"/>
        <v>4.4017283839705218E-3</v>
      </c>
    </row>
    <row r="308" spans="1:15" x14ac:dyDescent="0.15">
      <c r="A308" s="1">
        <v>14</v>
      </c>
      <c r="B308" s="1" t="s">
        <v>105</v>
      </c>
      <c r="C308" s="1">
        <v>6</v>
      </c>
      <c r="D308" s="1" t="s">
        <v>3</v>
      </c>
      <c r="E308" s="6">
        <f>IF(名目付加価値!E308&gt;0,名目付加価値!E308/SUMIF(名目付加価値!E303:E325,"&lt;&gt;0"),0)</f>
        <v>4.6376925013246646E-2</v>
      </c>
      <c r="F308" s="6">
        <f>IF(名目付加価値!F308&gt;0,名目付加価値!F308/SUMIF(名目付加価値!F303:F325,"&lt;&gt;0"),0)</f>
        <v>3.5950921719637235E-2</v>
      </c>
      <c r="G308" s="6">
        <f>IF(名目付加価値!G308&gt;0,名目付加価値!G308/SUMIF(名目付加価値!G303:G325,"&lt;&gt;0"),0)</f>
        <v>3.3441743968553726E-2</v>
      </c>
      <c r="H308" s="6">
        <f>IF(名目付加価値!H308&gt;0,名目付加価値!H308/SUMIF(名目付加価値!H303:H325,"&lt;&gt;0"),0)</f>
        <v>3.0512551222884907E-2</v>
      </c>
      <c r="I308" s="6">
        <f>IF(名目付加価値!I308&gt;0,名目付加価値!I308/SUMIF(名目付加価値!I303:I325,"&lt;&gt;0"),0)</f>
        <v>1.9797527446434017E-2</v>
      </c>
      <c r="K308" s="3">
        <f>0.5*(E308+E$1090)</f>
        <v>3.5020147161575386E-2</v>
      </c>
      <c r="L308" s="3">
        <f t="shared" ref="L308:O308" si="304">0.5*(F308+F$1090)</f>
        <v>2.630446904630817E-2</v>
      </c>
      <c r="M308" s="3">
        <f t="shared" si="304"/>
        <v>2.6631470854775213E-2</v>
      </c>
      <c r="N308" s="3">
        <f t="shared" si="304"/>
        <v>2.4554044243620538E-2</v>
      </c>
      <c r="O308" s="3">
        <f t="shared" si="304"/>
        <v>1.9597320964652977E-2</v>
      </c>
    </row>
    <row r="309" spans="1:15" x14ac:dyDescent="0.15">
      <c r="A309" s="1">
        <v>14</v>
      </c>
      <c r="B309" s="1" t="s">
        <v>105</v>
      </c>
      <c r="C309" s="1">
        <v>7</v>
      </c>
      <c r="D309" s="1" t="s">
        <v>20</v>
      </c>
      <c r="E309" s="6">
        <f>IF(名目付加価値!E309&gt;0,名目付加価値!E309/SUMIF(名目付加価値!E303:E325,"&lt;&gt;0"),0)</f>
        <v>5.6923126444015336E-2</v>
      </c>
      <c r="F309" s="6">
        <f>IF(名目付加価値!F309&gt;0,名目付加価値!F309/SUMIF(名目付加価値!F303:F325,"&lt;&gt;0"),0)</f>
        <v>2.5283611998005228E-2</v>
      </c>
      <c r="G309" s="6">
        <f>IF(名目付加価値!G309&gt;0,名目付加価値!G309/SUMIF(名目付加価値!G303:G325,"&lt;&gt;0"),0)</f>
        <v>2.005014442337524E-2</v>
      </c>
      <c r="H309" s="6">
        <f>IF(名目付加価値!H309&gt;0,名目付加価値!H309/SUMIF(名目付加価値!H303:H325,"&lt;&gt;0"),0)</f>
        <v>3.6772227521837515E-2</v>
      </c>
      <c r="I309" s="6">
        <f>IF(名目付加価値!I309&gt;0,名目付加価値!I309/SUMIF(名目付加価値!I303:I325,"&lt;&gt;0"),0)</f>
        <v>4.7427684440070922E-2</v>
      </c>
      <c r="K309" s="3">
        <f>0.5*(E309+E$1091)</f>
        <v>3.8013224474688231E-2</v>
      </c>
      <c r="L309" s="3">
        <f t="shared" ref="L309:O309" si="305">0.5*(F309+F$1091)</f>
        <v>1.8819876699145126E-2</v>
      </c>
      <c r="M309" s="3">
        <f t="shared" si="305"/>
        <v>1.5321472720347541E-2</v>
      </c>
      <c r="N309" s="3">
        <f t="shared" si="305"/>
        <v>2.4487670582718012E-2</v>
      </c>
      <c r="O309" s="3">
        <f t="shared" si="305"/>
        <v>2.9866845649997531E-2</v>
      </c>
    </row>
    <row r="310" spans="1:15" x14ac:dyDescent="0.15">
      <c r="A310" s="1">
        <v>14</v>
      </c>
      <c r="B310" s="1" t="s">
        <v>105</v>
      </c>
      <c r="C310" s="1">
        <v>8</v>
      </c>
      <c r="D310" s="1" t="s">
        <v>21</v>
      </c>
      <c r="E310" s="6">
        <f>IF(名目付加価値!E310&gt;0,名目付加価値!E310/SUMIF(名目付加価値!E303:E325,"&lt;&gt;0"),0)</f>
        <v>1.556630793173128E-2</v>
      </c>
      <c r="F310" s="6">
        <f>IF(名目付加価値!F310&gt;0,名目付加価値!F310/SUMIF(名目付加価値!F303:F325,"&lt;&gt;0"),0)</f>
        <v>9.6689995334493031E-3</v>
      </c>
      <c r="G310" s="6">
        <f>IF(名目付加価値!G310&gt;0,名目付加価値!G310/SUMIF(名目付加価値!G303:G325,"&lt;&gt;0"),0)</f>
        <v>7.2392290947449357E-3</v>
      </c>
      <c r="H310" s="6">
        <f>IF(名目付加価値!H310&gt;0,名目付加価値!H310/SUMIF(名目付加価値!H303:H325,"&lt;&gt;0"),0)</f>
        <v>4.9408678469003891E-3</v>
      </c>
      <c r="I310" s="6">
        <f>IF(名目付加価値!I310&gt;0,名目付加価値!I310/SUMIF(名目付加価値!I303:I325,"&lt;&gt;0"),0)</f>
        <v>6.3967485458708622E-3</v>
      </c>
      <c r="K310" s="3">
        <f>0.5*(E310+E$1092)</f>
        <v>1.5376730896386852E-2</v>
      </c>
      <c r="L310" s="3">
        <f t="shared" ref="L310:O310" si="306">0.5*(F310+F$1092)</f>
        <v>1.1333591375766134E-2</v>
      </c>
      <c r="M310" s="3">
        <f t="shared" si="306"/>
        <v>9.7628746664320393E-3</v>
      </c>
      <c r="N310" s="3">
        <f t="shared" si="306"/>
        <v>7.3761905706895576E-3</v>
      </c>
      <c r="O310" s="3">
        <f t="shared" si="306"/>
        <v>6.8962372572999682E-3</v>
      </c>
    </row>
    <row r="311" spans="1:15" x14ac:dyDescent="0.15">
      <c r="A311" s="1">
        <v>14</v>
      </c>
      <c r="B311" s="1" t="s">
        <v>105</v>
      </c>
      <c r="C311" s="1">
        <v>9</v>
      </c>
      <c r="D311" s="1" t="s">
        <v>22</v>
      </c>
      <c r="E311" s="6">
        <f>IF(名目付加価値!E311&gt;0,名目付加価値!E311/SUMIF(名目付加価値!E303:E325,"&lt;&gt;0"),0)</f>
        <v>4.9446843432607523E-2</v>
      </c>
      <c r="F311" s="6">
        <f>IF(名目付加価値!F311&gt;0,名目付加価値!F311/SUMIF(名目付加価値!F303:F325,"&lt;&gt;0"),0)</f>
        <v>3.6988585284327573E-2</v>
      </c>
      <c r="G311" s="6">
        <f>IF(名目付加価値!G311&gt;0,名目付加価値!G311/SUMIF(名目付加価値!G303:G325,"&lt;&gt;0"),0)</f>
        <v>2.2203823989334504E-2</v>
      </c>
      <c r="H311" s="6">
        <f>IF(名目付加価値!H311&gt;0,名目付加価値!H311/SUMIF(名目付加価値!H303:H325,"&lt;&gt;0"),0)</f>
        <v>1.2338103858432549E-2</v>
      </c>
      <c r="I311" s="6">
        <f>IF(名目付加価値!I311&gt;0,名目付加価値!I311/SUMIF(名目付加価値!I303:I325,"&lt;&gt;0"),0)</f>
        <v>7.8424837182136751E-3</v>
      </c>
      <c r="K311" s="3">
        <f>0.5*(E311+E$1093)</f>
        <v>4.1803122497521161E-2</v>
      </c>
      <c r="L311" s="3">
        <f t="shared" ref="L311:O311" si="307">0.5*(F311+F$1093)</f>
        <v>3.3368445596898513E-2</v>
      </c>
      <c r="M311" s="3">
        <f t="shared" si="307"/>
        <v>2.1310776859282593E-2</v>
      </c>
      <c r="N311" s="3">
        <f t="shared" si="307"/>
        <v>1.3442627146721866E-2</v>
      </c>
      <c r="O311" s="3">
        <f t="shared" si="307"/>
        <v>1.0360810306745259E-2</v>
      </c>
    </row>
    <row r="312" spans="1:15" x14ac:dyDescent="0.15">
      <c r="A312" s="1">
        <v>14</v>
      </c>
      <c r="B312" s="1" t="s">
        <v>105</v>
      </c>
      <c r="C312" s="1">
        <v>10</v>
      </c>
      <c r="D312" s="1" t="s">
        <v>23</v>
      </c>
      <c r="E312" s="6">
        <f>IF(名目付加価値!E312&gt;0,名目付加価値!E312/SUMIF(名目付加価値!E303:E325,"&lt;&gt;0"),0)</f>
        <v>2.1870340606951453E-2</v>
      </c>
      <c r="F312" s="6">
        <f>IF(名目付加価値!F312&gt;0,名目付加価値!F312/SUMIF(名目付加価値!F303:F325,"&lt;&gt;0"),0)</f>
        <v>1.7533782822654245E-2</v>
      </c>
      <c r="G312" s="6">
        <f>IF(名目付加価値!G312&gt;0,名目付加価値!G312/SUMIF(名目付加価値!G303:G325,"&lt;&gt;0"),0)</f>
        <v>1.6102929969110929E-2</v>
      </c>
      <c r="H312" s="6">
        <f>IF(名目付加価値!H312&gt;0,名目付加価値!H312/SUMIF(名目付加価値!H303:H325,"&lt;&gt;0"),0)</f>
        <v>1.1715096237609565E-2</v>
      </c>
      <c r="I312" s="6">
        <f>IF(名目付加価値!I312&gt;0,名目付加価値!I312/SUMIF(名目付加価値!I303:I325,"&lt;&gt;0"),0)</f>
        <v>7.958938816368083E-3</v>
      </c>
      <c r="K312" s="3">
        <f>0.5*(E312+E$1094)</f>
        <v>1.801157359553561E-2</v>
      </c>
      <c r="L312" s="3">
        <f t="shared" ref="L312:O312" si="308">0.5*(F312+F$1094)</f>
        <v>1.4870842415874806E-2</v>
      </c>
      <c r="M312" s="3">
        <f t="shared" si="308"/>
        <v>1.6049744066925793E-2</v>
      </c>
      <c r="N312" s="3">
        <f t="shared" si="308"/>
        <v>1.2404397994013475E-2</v>
      </c>
      <c r="O312" s="3">
        <f t="shared" si="308"/>
        <v>9.2006518175566029E-3</v>
      </c>
    </row>
    <row r="313" spans="1:15" x14ac:dyDescent="0.15">
      <c r="A313" s="1">
        <v>14</v>
      </c>
      <c r="B313" s="1" t="s">
        <v>105</v>
      </c>
      <c r="C313" s="1">
        <v>11</v>
      </c>
      <c r="D313" s="1" t="s">
        <v>24</v>
      </c>
      <c r="E313" s="6">
        <f>IF(名目付加価値!E313&gt;0,名目付加価値!E313/SUMIF(名目付加価値!E303:E325,"&lt;&gt;0"),0)</f>
        <v>4.8172237250424466E-2</v>
      </c>
      <c r="F313" s="6">
        <f>IF(名目付加価値!F313&gt;0,名目付加価値!F313/SUMIF(名目付加価値!F303:F325,"&lt;&gt;0"),0)</f>
        <v>3.7855234681910932E-2</v>
      </c>
      <c r="G313" s="6">
        <f>IF(名目付加価値!G313&gt;0,名目付加価値!G313/SUMIF(名目付加価値!G303:G325,"&lt;&gt;0"),0)</f>
        <v>4.2408739885911116E-2</v>
      </c>
      <c r="H313" s="6">
        <f>IF(名目付加価値!H313&gt;0,名目付加価値!H313/SUMIF(名目付加価値!H303:H325,"&lt;&gt;0"),0)</f>
        <v>3.4901341044736342E-2</v>
      </c>
      <c r="I313" s="6">
        <f>IF(名目付加価値!I313&gt;0,名目付加価値!I313/SUMIF(名目付加価値!I303:I325,"&lt;&gt;0"),0)</f>
        <v>1.9418184308398208E-2</v>
      </c>
      <c r="K313" s="3">
        <f>0.5*(E313+E$1095)</f>
        <v>3.6620109722639252E-2</v>
      </c>
      <c r="L313" s="3">
        <f t="shared" ref="L313:O313" si="309">0.5*(F313+F$1095)</f>
        <v>2.963261112558057E-2</v>
      </c>
      <c r="M313" s="3">
        <f t="shared" si="309"/>
        <v>3.5222947348175354E-2</v>
      </c>
      <c r="N313" s="3">
        <f t="shared" si="309"/>
        <v>2.9600822028331905E-2</v>
      </c>
      <c r="O313" s="3">
        <f t="shared" si="309"/>
        <v>2.2852623412239582E-2</v>
      </c>
    </row>
    <row r="314" spans="1:15" x14ac:dyDescent="0.15">
      <c r="A314" s="1">
        <v>14</v>
      </c>
      <c r="B314" s="1" t="s">
        <v>105</v>
      </c>
      <c r="C314" s="1">
        <v>12</v>
      </c>
      <c r="D314" s="1" t="s">
        <v>25</v>
      </c>
      <c r="E314" s="6">
        <f>IF(名目付加価値!E314&gt;0,名目付加価値!E314/SUMIF(名目付加価値!E303:E325,"&lt;&gt;0"),0)</f>
        <v>9.5452493024711246E-2</v>
      </c>
      <c r="F314" s="6">
        <f>IF(名目付加価値!F314&gt;0,名目付加価値!F314/SUMIF(名目付加価値!F303:F325,"&lt;&gt;0"),0)</f>
        <v>9.4196027986038849E-2</v>
      </c>
      <c r="G314" s="6">
        <f>IF(名目付加価値!G314&gt;0,名目付加価値!G314/SUMIF(名目付加価値!G303:G325,"&lt;&gt;0"),0)</f>
        <v>0.1284267545137725</v>
      </c>
      <c r="H314" s="6">
        <f>IF(名目付加価値!H314&gt;0,名目付加価値!H314/SUMIF(名目付加価値!H303:H325,"&lt;&gt;0"),0)</f>
        <v>6.6308741674408186E-2</v>
      </c>
      <c r="I314" s="6">
        <f>IF(名目付加価値!I314&gt;0,名目付加価値!I314/SUMIF(名目付加価値!I303:I325,"&lt;&gt;0"),0)</f>
        <v>2.4859729155089785E-2</v>
      </c>
      <c r="K314" s="3">
        <f>0.5*(E314+E$1096)</f>
        <v>6.0584189955776795E-2</v>
      </c>
      <c r="L314" s="3">
        <f t="shared" ref="L314:O314" si="310">0.5*(F314+F$1096)</f>
        <v>6.0038662540836958E-2</v>
      </c>
      <c r="M314" s="3">
        <f t="shared" si="310"/>
        <v>8.7890500353015363E-2</v>
      </c>
      <c r="N314" s="3">
        <f t="shared" si="310"/>
        <v>5.7774059174997783E-2</v>
      </c>
      <c r="O314" s="3">
        <f t="shared" si="310"/>
        <v>3.3226177007462582E-2</v>
      </c>
    </row>
    <row r="315" spans="1:15" x14ac:dyDescent="0.15">
      <c r="A315" s="1">
        <v>14</v>
      </c>
      <c r="B315" s="1" t="s">
        <v>105</v>
      </c>
      <c r="C315" s="1">
        <v>13</v>
      </c>
      <c r="D315" s="1" t="s">
        <v>26</v>
      </c>
      <c r="E315" s="6">
        <f>IF(名目付加価値!E315&gt;0,名目付加価値!E315/SUMIF(名目付加価値!E303:E325,"&lt;&gt;0"),0)</f>
        <v>0.11271821559242487</v>
      </c>
      <c r="F315" s="6">
        <f>IF(名目付加価値!F315&gt;0,名目付加価値!F315/SUMIF(名目付加価値!F303:F325,"&lt;&gt;0"),0)</f>
        <v>7.56321170642449E-2</v>
      </c>
      <c r="G315" s="6">
        <f>IF(名目付加価値!G315&gt;0,名目付加価値!G315/SUMIF(名目付加価値!G303:G325,"&lt;&gt;0"),0)</f>
        <v>5.3482564655663478E-2</v>
      </c>
      <c r="H315" s="6">
        <f>IF(名目付加価値!H315&gt;0,名目付加価値!H315/SUMIF(名目付加価値!H303:H325,"&lt;&gt;0"),0)</f>
        <v>3.2784870964949933E-2</v>
      </c>
      <c r="I315" s="6">
        <f>IF(名目付加価値!I315&gt;0,名目付加価値!I315/SUMIF(名目付加価値!I303:I325,"&lt;&gt;0"),0)</f>
        <v>3.5406866362733623E-2</v>
      </c>
      <c r="K315" s="3">
        <f>0.5*(E315+E$1097)</f>
        <v>6.7248399543452977E-2</v>
      </c>
      <c r="L315" s="3">
        <f t="shared" ref="L315:O315" si="311">0.5*(F315+F$1097)</f>
        <v>4.8481778767309823E-2</v>
      </c>
      <c r="M315" s="3">
        <f t="shared" si="311"/>
        <v>3.6302808953842115E-2</v>
      </c>
      <c r="N315" s="3">
        <f t="shared" si="311"/>
        <v>2.5574201291016996E-2</v>
      </c>
      <c r="O315" s="3">
        <f t="shared" si="311"/>
        <v>3.0970190123627811E-2</v>
      </c>
    </row>
    <row r="316" spans="1:15" x14ac:dyDescent="0.15">
      <c r="A316" s="1">
        <v>14</v>
      </c>
      <c r="B316" s="1" t="s">
        <v>105</v>
      </c>
      <c r="C316" s="1">
        <v>14</v>
      </c>
      <c r="D316" s="1" t="s">
        <v>27</v>
      </c>
      <c r="E316" s="6">
        <f>IF(名目付加価値!E316&gt;0,名目付加価値!E316/SUMIF(名目付加価値!E303:E325,"&lt;&gt;0"),0)</f>
        <v>5.9520921604490603E-3</v>
      </c>
      <c r="F316" s="6">
        <f>IF(名目付加価値!F316&gt;0,名目付加価値!F316/SUMIF(名目付加価値!F303:F325,"&lt;&gt;0"),0)</f>
        <v>5.0852453484483895E-3</v>
      </c>
      <c r="G316" s="6">
        <f>IF(名目付加価値!G316&gt;0,名目付加価値!G316/SUMIF(名目付加価値!G303:G325,"&lt;&gt;0"),0)</f>
        <v>4.2898897698614592E-3</v>
      </c>
      <c r="H316" s="6">
        <f>IF(名目付加価値!H316&gt;0,名目付加価値!H316/SUMIF(名目付加価値!H303:H325,"&lt;&gt;0"),0)</f>
        <v>3.0061772040975454E-3</v>
      </c>
      <c r="I316" s="6">
        <f>IF(名目付加価値!I316&gt;0,名目付加価値!I316/SUMIF(名目付加価値!I303:I325,"&lt;&gt;0"),0)</f>
        <v>2.6746577414641548E-3</v>
      </c>
      <c r="K316" s="3">
        <f>0.5*(E316+E$1098)</f>
        <v>4.8432316064266371E-3</v>
      </c>
      <c r="L316" s="3">
        <f t="shared" ref="L316:O316" si="312">0.5*(F316+F$1098)</f>
        <v>4.8219623654366089E-3</v>
      </c>
      <c r="M316" s="3">
        <f t="shared" si="312"/>
        <v>4.3493714021529441E-3</v>
      </c>
      <c r="N316" s="3">
        <f t="shared" si="312"/>
        <v>3.534437407253929E-3</v>
      </c>
      <c r="O316" s="3">
        <f t="shared" si="312"/>
        <v>3.5118172865297569E-3</v>
      </c>
    </row>
    <row r="317" spans="1:15" x14ac:dyDescent="0.15">
      <c r="A317" s="1">
        <v>14</v>
      </c>
      <c r="B317" s="1" t="s">
        <v>105</v>
      </c>
      <c r="C317" s="1">
        <v>15</v>
      </c>
      <c r="D317" s="1" t="s">
        <v>28</v>
      </c>
      <c r="E317" s="6">
        <f>IF(名目付加価値!E317&gt;0,名目付加価値!E317/SUMIF(名目付加価値!E303:E325,"&lt;&gt;0"),0)</f>
        <v>2.4250497680089255E-2</v>
      </c>
      <c r="F317" s="6">
        <f>IF(名目付加価値!F317&gt;0,名目付加価値!F317/SUMIF(名目付加価値!F303:F325,"&lt;&gt;0"),0)</f>
        <v>2.1697225233245382E-2</v>
      </c>
      <c r="G317" s="6">
        <f>IF(名目付加価値!G317&gt;0,名目付加価値!G317/SUMIF(名目付加価値!G303:G325,"&lt;&gt;0"),0)</f>
        <v>2.3637739371389774E-2</v>
      </c>
      <c r="H317" s="6">
        <f>IF(名目付加価値!H317&gt;0,名目付加価値!H317/SUMIF(名目付加価値!H303:H325,"&lt;&gt;0"),0)</f>
        <v>1.9340272432640034E-2</v>
      </c>
      <c r="I317" s="6">
        <f>IF(名目付加価値!I317&gt;0,名目付加価値!I317/SUMIF(名目付加価値!I303:I325,"&lt;&gt;0"),0)</f>
        <v>1.7417413554466358E-2</v>
      </c>
      <c r="K317" s="3">
        <f>0.5*(E317+E$1099)</f>
        <v>3.0273116893356017E-2</v>
      </c>
      <c r="L317" s="3">
        <f t="shared" ref="L317:O317" si="313">0.5*(F317+F$1099)</f>
        <v>2.8053188243968925E-2</v>
      </c>
      <c r="M317" s="3">
        <f t="shared" si="313"/>
        <v>2.9236106243465093E-2</v>
      </c>
      <c r="N317" s="3">
        <f t="shared" si="313"/>
        <v>2.3916642482425494E-2</v>
      </c>
      <c r="O317" s="3">
        <f t="shared" si="313"/>
        <v>2.0627684592588007E-2</v>
      </c>
    </row>
    <row r="318" spans="1:15" x14ac:dyDescent="0.15">
      <c r="A318" s="1">
        <v>14</v>
      </c>
      <c r="B318" s="1" t="s">
        <v>278</v>
      </c>
      <c r="C318" s="1">
        <v>16</v>
      </c>
      <c r="D318" s="1" t="s">
        <v>11</v>
      </c>
      <c r="E318" s="6">
        <f>IF(名目付加価値!E318&gt;0,名目付加価値!E318/SUMIF(名目付加価値!E303:E325,"&lt;&gt;0"),0)</f>
        <v>9.1412411440470132E-2</v>
      </c>
      <c r="F318" s="6">
        <f>IF(名目付加価値!F318&gt;0,名目付加価値!F318/SUMIF(名目付加価値!F303:F325,"&lt;&gt;0"),0)</f>
        <v>9.6399123434434075E-2</v>
      </c>
      <c r="G318" s="6">
        <f>IF(名目付加価値!G318&gt;0,名目付加価値!G318/SUMIF(名目付加価値!G303:G325,"&lt;&gt;0"),0)</f>
        <v>0.10858132950081972</v>
      </c>
      <c r="H318" s="6">
        <f>IF(名目付加価値!H318&gt;0,名目付加価値!H318/SUMIF(名目付加価値!H303:H325,"&lt;&gt;0"),0)</f>
        <v>7.3433056266209495E-2</v>
      </c>
      <c r="I318" s="6">
        <f>IF(名目付加価値!I318&gt;0,名目付加価値!I318/SUMIF(名目付加価値!I303:I325,"&lt;&gt;0"),0)</f>
        <v>6.5100052163500663E-2</v>
      </c>
      <c r="K318" s="3">
        <f>0.5*(E318+E$1100)</f>
        <v>9.2947548544658962E-2</v>
      </c>
      <c r="L318" s="3">
        <f t="shared" ref="L318:O318" si="314">0.5*(F318+F$1100)</f>
        <v>0.10412722703685667</v>
      </c>
      <c r="M318" s="3">
        <f t="shared" si="314"/>
        <v>0.11292876595644066</v>
      </c>
      <c r="N318" s="3">
        <f t="shared" si="314"/>
        <v>8.3465141177672661E-2</v>
      </c>
      <c r="O318" s="3">
        <f t="shared" si="314"/>
        <v>6.8301940385418092E-2</v>
      </c>
    </row>
    <row r="319" spans="1:15" x14ac:dyDescent="0.15">
      <c r="A319" s="1">
        <v>14</v>
      </c>
      <c r="B319" s="1" t="s">
        <v>278</v>
      </c>
      <c r="C319" s="1">
        <v>17</v>
      </c>
      <c r="D319" s="1" t="s">
        <v>12</v>
      </c>
      <c r="E319" s="6">
        <f>IF(名目付加価値!E319&gt;0,名目付加価値!E319/SUMIF(名目付加価値!E303:E325,"&lt;&gt;0"),0)</f>
        <v>2.3588070892447011E-2</v>
      </c>
      <c r="F319" s="6">
        <f>IF(名目付加価値!F319&gt;0,名目付加価値!F319/SUMIF(名目付加価値!F303:F325,"&lt;&gt;0"),0)</f>
        <v>2.2987620700864752E-2</v>
      </c>
      <c r="G319" s="6">
        <f>IF(名目付加価値!G319&gt;0,名目付加価値!G319/SUMIF(名目付加価値!G303:G325,"&lt;&gt;0"),0)</f>
        <v>2.3013504955282295E-2</v>
      </c>
      <c r="H319" s="6">
        <f>IF(名目付加価値!H319&gt;0,名目付加価値!H319/SUMIF(名目付加価値!H303:H325,"&lt;&gt;0"),0)</f>
        <v>2.5973916241343077E-2</v>
      </c>
      <c r="I319" s="6">
        <f>IF(名目付加価値!I319&gt;0,名目付加価値!I319/SUMIF(名目付加価値!I303:I325,"&lt;&gt;0"),0)</f>
        <v>2.2316193613744872E-2</v>
      </c>
      <c r="K319" s="3">
        <f>0.5*(E319+E$1101)</f>
        <v>2.4358914761535969E-2</v>
      </c>
      <c r="L319" s="3">
        <f t="shared" ref="L319:O319" si="315">0.5*(F319+F$1101)</f>
        <v>2.600047121956367E-2</v>
      </c>
      <c r="M319" s="3">
        <f t="shared" si="315"/>
        <v>2.7580377356536807E-2</v>
      </c>
      <c r="N319" s="3">
        <f t="shared" si="315"/>
        <v>3.0677703423859223E-2</v>
      </c>
      <c r="O319" s="3">
        <f t="shared" si="315"/>
        <v>2.6664259719974007E-2</v>
      </c>
    </row>
    <row r="320" spans="1:15" x14ac:dyDescent="0.15">
      <c r="A320" s="1">
        <v>14</v>
      </c>
      <c r="B320" s="1" t="s">
        <v>278</v>
      </c>
      <c r="C320" s="1">
        <v>18</v>
      </c>
      <c r="D320" s="1" t="s">
        <v>13</v>
      </c>
      <c r="E320" s="6">
        <f>IF(名目付加価値!E320&gt;0,名目付加価値!E320/SUMIF(名目付加価値!E303:E325,"&lt;&gt;0"),0)</f>
        <v>7.4027039812605139E-2</v>
      </c>
      <c r="F320" s="6">
        <f>IF(名目付加価値!F320&gt;0,名目付加価値!F320/SUMIF(名目付加価値!F303:F325,"&lt;&gt;0"),0)</f>
        <v>0.11295809559917651</v>
      </c>
      <c r="G320" s="6">
        <f>IF(名目付加価値!G320&gt;0,名目付加価値!G320/SUMIF(名目付加価値!G303:G325,"&lt;&gt;0"),0)</f>
        <v>0.1063176868690086</v>
      </c>
      <c r="H320" s="6">
        <f>IF(名目付加価値!H320&gt;0,名目付加価値!H320/SUMIF(名目付加価値!H303:H325,"&lt;&gt;0"),0)</f>
        <v>0.12220928481439781</v>
      </c>
      <c r="I320" s="6">
        <f>IF(名目付加価値!I320&gt;0,名目付加価値!I320/SUMIF(名目付加価値!I303:I325,"&lt;&gt;0"),0)</f>
        <v>0.13341673908901117</v>
      </c>
      <c r="K320" s="3">
        <f>0.5*(E320+E$1102)</f>
        <v>9.4246653360212485E-2</v>
      </c>
      <c r="L320" s="3">
        <f t="shared" ref="L320:O320" si="316">0.5*(F320+F$1102)</f>
        <v>0.11869908351814303</v>
      </c>
      <c r="M320" s="3">
        <f t="shared" si="316"/>
        <v>0.11028403125117664</v>
      </c>
      <c r="N320" s="3">
        <f t="shared" si="316"/>
        <v>0.12036713252184519</v>
      </c>
      <c r="O320" s="3">
        <f t="shared" si="316"/>
        <v>0.12060456561216701</v>
      </c>
    </row>
    <row r="321" spans="1:15" x14ac:dyDescent="0.15">
      <c r="A321" s="1">
        <v>14</v>
      </c>
      <c r="B321" s="1" t="s">
        <v>278</v>
      </c>
      <c r="C321" s="1">
        <v>19</v>
      </c>
      <c r="D321" s="1" t="s">
        <v>14</v>
      </c>
      <c r="E321" s="6">
        <f>IF(名目付加価値!E321&gt;0,名目付加価値!E321/SUMIF(名目付加価値!E303:E325,"&lt;&gt;0"),0)</f>
        <v>1.9453875119567362E-2</v>
      </c>
      <c r="F321" s="6">
        <f>IF(名目付加価値!F321&gt;0,名目付加価値!F321/SUMIF(名目付加価値!F303:F325,"&lt;&gt;0"),0)</f>
        <v>3.0113397233376905E-2</v>
      </c>
      <c r="G321" s="6">
        <f>IF(名目付加価値!G321&gt;0,名目付加価値!G321/SUMIF(名目付加価値!G303:G325,"&lt;&gt;0"),0)</f>
        <v>3.7701877641308584E-2</v>
      </c>
      <c r="H321" s="6">
        <f>IF(名目付加価値!H321&gt;0,名目付加価値!H321/SUMIF(名目付加価値!H303:H325,"&lt;&gt;0"),0)</f>
        <v>4.5217681497415764E-2</v>
      </c>
      <c r="I321" s="6">
        <f>IF(名目付加価値!I321&gt;0,名目付加価値!I321/SUMIF(名目付加価値!I303:I325,"&lt;&gt;0"),0)</f>
        <v>4.2666090741807688E-2</v>
      </c>
      <c r="K321" s="3">
        <f>0.5*(E321+E$1103)</f>
        <v>2.9938004187115334E-2</v>
      </c>
      <c r="L321" s="3">
        <f t="shared" ref="L321:O321" si="317">0.5*(F321+F$1103)</f>
        <v>3.9412592733316008E-2</v>
      </c>
      <c r="M321" s="3">
        <f t="shared" si="317"/>
        <v>4.5621993725789178E-2</v>
      </c>
      <c r="N321" s="3">
        <f t="shared" si="317"/>
        <v>4.6395586376949349E-2</v>
      </c>
      <c r="O321" s="3">
        <f t="shared" si="317"/>
        <v>4.3723349983550694E-2</v>
      </c>
    </row>
    <row r="322" spans="1:15" x14ac:dyDescent="0.15">
      <c r="A322" s="1">
        <v>14</v>
      </c>
      <c r="B322" s="1" t="s">
        <v>278</v>
      </c>
      <c r="C322" s="1">
        <v>20</v>
      </c>
      <c r="D322" s="1" t="s">
        <v>15</v>
      </c>
      <c r="E322" s="6">
        <f>IF(名目付加価値!E322&gt;0,名目付加価値!E322/SUMIF(名目付加価値!E303:E325,"&lt;&gt;0"),0)</f>
        <v>2.1609980946668168E-2</v>
      </c>
      <c r="F322" s="6">
        <f>IF(名目付加価値!F322&gt;0,名目付加価値!F322/SUMIF(名目付加価値!F303:F325,"&lt;&gt;0"),0)</f>
        <v>2.8707172287617461E-2</v>
      </c>
      <c r="G322" s="6">
        <f>IF(名目付加価値!G322&gt;0,名目付加価値!G322/SUMIF(名目付加価値!G303:G325,"&lt;&gt;0"),0)</f>
        <v>2.7400755956444572E-2</v>
      </c>
      <c r="H322" s="6">
        <f>IF(名目付加価値!H322&gt;0,名目付加価値!H322/SUMIF(名目付加価値!H303:H325,"&lt;&gt;0"),0)</f>
        <v>2.1102254109481831E-2</v>
      </c>
      <c r="I322" s="6">
        <f>IF(名目付加価値!I322&gt;0,名目付加価値!I322/SUMIF(名目付加価値!I303:I325,"&lt;&gt;0"),0)</f>
        <v>2.4619964744486564E-2</v>
      </c>
      <c r="K322" s="3">
        <f>0.5*(E322+E$1104)</f>
        <v>2.0207170033980155E-2</v>
      </c>
      <c r="L322" s="3">
        <f t="shared" ref="L322:O322" si="318">0.5*(F322+F$1104)</f>
        <v>2.5163379953515766E-2</v>
      </c>
      <c r="M322" s="3">
        <f t="shared" si="318"/>
        <v>2.3606114361746474E-2</v>
      </c>
      <c r="N322" s="3">
        <f t="shared" si="318"/>
        <v>1.7849578386142168E-2</v>
      </c>
      <c r="O322" s="3">
        <f t="shared" si="318"/>
        <v>2.0541670254058036E-2</v>
      </c>
    </row>
    <row r="323" spans="1:15" x14ac:dyDescent="0.15">
      <c r="A323" s="1">
        <v>14</v>
      </c>
      <c r="B323" s="1" t="s">
        <v>278</v>
      </c>
      <c r="C323" s="1">
        <v>21</v>
      </c>
      <c r="D323" s="1" t="s">
        <v>16</v>
      </c>
      <c r="E323" s="6">
        <f>IF(名目付加価値!E323&gt;0,名目付加価値!E323/SUMIF(名目付加価値!E303:E325,"&lt;&gt;0"),0)</f>
        <v>8.1636961763659366E-2</v>
      </c>
      <c r="F323" s="6">
        <f>IF(名目付加価値!F323&gt;0,名目付加価値!F323/SUMIF(名目付加価値!F303:F325,"&lt;&gt;0"),0)</f>
        <v>6.7073545654216152E-2</v>
      </c>
      <c r="G323" s="6">
        <f>IF(名目付加価値!G323&gt;0,名目付加価値!G323/SUMIF(名目付加価値!G303:G325,"&lt;&gt;0"),0)</f>
        <v>6.5473303772333707E-2</v>
      </c>
      <c r="H323" s="6">
        <f>IF(名目付加価値!H323&gt;0,名目付加価値!H323/SUMIF(名目付加価値!H303:H325,"&lt;&gt;0"),0)</f>
        <v>7.5411987588756918E-2</v>
      </c>
      <c r="I323" s="6">
        <f>IF(名目付加価値!I323&gt;0,名目付加価値!I323/SUMIF(名目付加価値!I303:I325,"&lt;&gt;0"),0)</f>
        <v>8.218165113349149E-2</v>
      </c>
      <c r="K323" s="3">
        <f>0.5*(E323+E$1105)</f>
        <v>7.7247569424111651E-2</v>
      </c>
      <c r="L323" s="3">
        <f t="shared" ref="L323:O323" si="319">0.5*(F323+F$1105)</f>
        <v>6.4586920714555587E-2</v>
      </c>
      <c r="M323" s="3">
        <f t="shared" si="319"/>
        <v>6.4552402156607083E-2</v>
      </c>
      <c r="N323" s="3">
        <f t="shared" si="319"/>
        <v>7.1505016412615252E-2</v>
      </c>
      <c r="O323" s="3">
        <f t="shared" si="319"/>
        <v>7.5970439103344584E-2</v>
      </c>
    </row>
    <row r="324" spans="1:15" x14ac:dyDescent="0.15">
      <c r="A324" s="1">
        <v>14</v>
      </c>
      <c r="B324" s="1" t="s">
        <v>103</v>
      </c>
      <c r="C324" s="1">
        <v>22</v>
      </c>
      <c r="D324" s="1" t="s">
        <v>8</v>
      </c>
      <c r="E324" s="6">
        <f>IF(名目付加価値!E324&gt;0,名目付加価値!E324/SUMIF(名目付加価値!E303:E325,"&lt;&gt;0"),0)</f>
        <v>7.8147144960113629E-2</v>
      </c>
      <c r="F324" s="6">
        <f>IF(名目付加価値!F324&gt;0,名目付加価値!F324/SUMIF(名目付加価値!F303:F325,"&lt;&gt;0"),0)</f>
        <v>0.14928763442548518</v>
      </c>
      <c r="G324" s="6">
        <f>IF(名目付加価値!G324&gt;0,名目付加価値!G324/SUMIF(名目付加価値!G303:G325,"&lt;&gt;0"),0)</f>
        <v>0.16842154949788685</v>
      </c>
      <c r="H324" s="6">
        <f>IF(名目付加価値!H324&gt;0,名目付加価値!H324/SUMIF(名目付加価値!H303:H325,"&lt;&gt;0"),0)</f>
        <v>0.25361830676689462</v>
      </c>
      <c r="I324" s="6">
        <f>IF(名目付加価値!I324&gt;0,名目付加価値!I324/SUMIF(名目付加価値!I303:I325,"&lt;&gt;0"),0)</f>
        <v>0.31703702307621101</v>
      </c>
      <c r="K324" s="3">
        <f>0.5*(E324+E$1106)</f>
        <v>9.5338828849955537E-2</v>
      </c>
      <c r="L324" s="3">
        <f t="shared" ref="L324:O324" si="320">0.5*(F324+F$1106)</f>
        <v>0.15556417455361815</v>
      </c>
      <c r="M324" s="3">
        <f t="shared" si="320"/>
        <v>0.16997758668866769</v>
      </c>
      <c r="N324" s="3">
        <f t="shared" si="320"/>
        <v>0.2361616494455259</v>
      </c>
      <c r="O324" s="3">
        <f t="shared" si="320"/>
        <v>0.29098069241151414</v>
      </c>
    </row>
    <row r="325" spans="1:15" x14ac:dyDescent="0.15">
      <c r="A325" s="1">
        <v>14</v>
      </c>
      <c r="B325" s="1" t="s">
        <v>103</v>
      </c>
      <c r="C325" s="1">
        <v>23</v>
      </c>
      <c r="D325" s="1" t="s">
        <v>29</v>
      </c>
      <c r="E325" s="6">
        <f>IF(名目付加価値!E325&gt;0,名目付加価値!E325/SUMIF(名目付加価値!E303:E325,"&lt;&gt;0"),0)</f>
        <v>3.8755972625191107E-2</v>
      </c>
      <c r="F325" s="6">
        <f>IF(名目付加価値!F325&gt;0,名目付加価値!F325/SUMIF(名目付加価値!F303:F325,"&lt;&gt;0"),0)</f>
        <v>7.1902781779201938E-2</v>
      </c>
      <c r="G325" s="6">
        <f>IF(名目付加価値!G325&gt;0,名目付加価値!G325/SUMIF(名目付加価値!G303:G325,"&lt;&gt;0"),0)</f>
        <v>7.0991879043716691E-2</v>
      </c>
      <c r="H325" s="6">
        <f>IF(名目付加価値!H325&gt;0,名目付加価値!H325/SUMIF(名目付加価値!H303:H325,"&lt;&gt;0"),0)</f>
        <v>8.8789234970560238E-2</v>
      </c>
      <c r="I325" s="6">
        <f>IF(名目付加価値!I325&gt;0,名目付加価値!I325/SUMIF(名目付加価値!I303:I325,"&lt;&gt;0"),0)</f>
        <v>9.0580972044310121E-2</v>
      </c>
      <c r="K325" s="3">
        <f>0.5*(E325+E$1107)</f>
        <v>5.9862520578430459E-2</v>
      </c>
      <c r="L325" s="3">
        <f t="shared" ref="L325:O325" si="321">0.5*(F325+F$1107)</f>
        <v>9.0666102072395477E-2</v>
      </c>
      <c r="M325" s="3">
        <f t="shared" si="321"/>
        <v>8.7262749940191564E-2</v>
      </c>
      <c r="N325" s="3">
        <f t="shared" si="321"/>
        <v>0.10559362351720625</v>
      </c>
      <c r="O325" s="3">
        <f t="shared" si="321"/>
        <v>0.11250229237171713</v>
      </c>
    </row>
    <row r="326" spans="1:15" x14ac:dyDescent="0.15">
      <c r="A326" s="1">
        <v>15</v>
      </c>
      <c r="B326" s="1" t="s">
        <v>107</v>
      </c>
      <c r="C326" s="1">
        <v>1</v>
      </c>
      <c r="D326" s="1" t="s">
        <v>9</v>
      </c>
      <c r="E326" s="6">
        <f>IF(名目付加価値!E326&gt;0,名目付加価値!E326/SUMIF(名目付加価値!E326:E348,"&lt;&gt;0"),0)</f>
        <v>0.10041767426799898</v>
      </c>
      <c r="F326" s="6">
        <f>IF(名目付加価値!F326&gt;0,名目付加価値!F326/SUMIF(名目付加価値!F326:F348,"&lt;&gt;0"),0)</f>
        <v>5.981102471813933E-2</v>
      </c>
      <c r="G326" s="6">
        <f>IF(名目付加価値!G326&gt;0,名目付加価値!G326/SUMIF(名目付加価値!G326:G348,"&lt;&gt;0"),0)</f>
        <v>4.3459233574004767E-2</v>
      </c>
      <c r="H326" s="6">
        <f>IF(名目付加価値!H326&gt;0,名目付加価値!H326/SUMIF(名目付加価値!H326:H348,"&lt;&gt;0"),0)</f>
        <v>3.3310678610889564E-2</v>
      </c>
      <c r="I326" s="6">
        <f>IF(名目付加価値!I326&gt;0,名目付加価値!I326/SUMIF(名目付加価値!I326:I348,"&lt;&gt;0"),0)</f>
        <v>2.8422195029378088E-2</v>
      </c>
      <c r="K326" s="3">
        <f>0.5*(E326+E$1085)</f>
        <v>0.10226907817842104</v>
      </c>
      <c r="L326" s="3">
        <f t="shared" ref="L326:O326" si="322">0.5*(F326+F$1085)</f>
        <v>5.986000179847626E-2</v>
      </c>
      <c r="M326" s="3">
        <f t="shared" si="322"/>
        <v>4.2989293320756961E-2</v>
      </c>
      <c r="N326" s="3">
        <f t="shared" si="322"/>
        <v>3.129086140785587E-2</v>
      </c>
      <c r="O326" s="3">
        <f t="shared" si="322"/>
        <v>2.6225613484188493E-2</v>
      </c>
    </row>
    <row r="327" spans="1:15" x14ac:dyDescent="0.15">
      <c r="A327" s="1">
        <v>15</v>
      </c>
      <c r="B327" s="1" t="s">
        <v>107</v>
      </c>
      <c r="C327" s="1">
        <v>2</v>
      </c>
      <c r="D327" s="1" t="s">
        <v>10</v>
      </c>
      <c r="E327" s="6">
        <f>IF(名目付加価値!E327&gt;0,名目付加価値!E327/SUMIF(名目付加価値!E326:E348,"&lt;&gt;0"),0)</f>
        <v>1.8481472111144311E-2</v>
      </c>
      <c r="F327" s="6">
        <f>IF(名目付加価値!F327&gt;0,名目付加価値!F327/SUMIF(名目付加価値!F326:F348,"&lt;&gt;0"),0)</f>
        <v>1.9880005728703014E-2</v>
      </c>
      <c r="G327" s="6">
        <f>IF(名目付加価値!G327&gt;0,名目付加価値!G327/SUMIF(名目付加価値!G326:G348,"&lt;&gt;0"),0)</f>
        <v>8.9007023597450913E-3</v>
      </c>
      <c r="H327" s="6">
        <f>IF(名目付加価値!H327&gt;0,名目付加価値!H327/SUMIF(名目付加価値!H326:H348,"&lt;&gt;0"),0)</f>
        <v>5.578552481402722E-3</v>
      </c>
      <c r="I327" s="6">
        <f>IF(名目付加価値!I327&gt;0,名目付加価値!I327/SUMIF(名目付加価値!I326:I348,"&lt;&gt;0"),0)</f>
        <v>5.8450006814847067E-3</v>
      </c>
      <c r="K327" s="3">
        <f>0.5*(E327+E$1086)</f>
        <v>1.5594185322576334E-2</v>
      </c>
      <c r="L327" s="3">
        <f t="shared" ref="L327:O327" si="323">0.5*(F327+F$1086)</f>
        <v>1.3488002583982785E-2</v>
      </c>
      <c r="M327" s="3">
        <f t="shared" si="323"/>
        <v>6.3013577937850052E-3</v>
      </c>
      <c r="N327" s="3">
        <f t="shared" si="323"/>
        <v>3.7399902324710861E-3</v>
      </c>
      <c r="O327" s="3">
        <f t="shared" si="323"/>
        <v>3.3548586874361866E-3</v>
      </c>
    </row>
    <row r="328" spans="1:15" x14ac:dyDescent="0.15">
      <c r="A328" s="1">
        <v>15</v>
      </c>
      <c r="B328" s="1" t="s">
        <v>108</v>
      </c>
      <c r="C328" s="1">
        <v>3</v>
      </c>
      <c r="D328" s="1" t="s">
        <v>17</v>
      </c>
      <c r="E328" s="6">
        <f>IF(名目付加価値!E328&gt;0,名目付加価値!E328/SUMIF(名目付加価値!E326:E348,"&lt;&gt;0"),0)</f>
        <v>4.0953803027890687E-2</v>
      </c>
      <c r="F328" s="6">
        <f>IF(名目付加価値!F328&gt;0,名目付加価値!F328/SUMIF(名目付加価値!F326:F348,"&lt;&gt;0"),0)</f>
        <v>3.9297457422794405E-2</v>
      </c>
      <c r="G328" s="6">
        <f>IF(名目付加価値!G328&gt;0,名目付加価値!G328/SUMIF(名目付加価値!G326:G348,"&lt;&gt;0"),0)</f>
        <v>3.7554200497890614E-2</v>
      </c>
      <c r="H328" s="6">
        <f>IF(名目付加価値!H328&gt;0,名目付加価値!H328/SUMIF(名目付加価値!H326:H348,"&lt;&gt;0"),0)</f>
        <v>3.8534777499428234E-2</v>
      </c>
      <c r="I328" s="6">
        <f>IF(名目付加価値!I328&gt;0,名目付加価値!I328/SUMIF(名目付加価値!I326:I348,"&lt;&gt;0"),0)</f>
        <v>4.7279973073838903E-2</v>
      </c>
      <c r="K328" s="3">
        <f>0.5*(E328+E$1087)</f>
        <v>4.9484955963908575E-2</v>
      </c>
      <c r="L328" s="3">
        <f t="shared" ref="L328:O328" si="324">0.5*(F328+F$1087)</f>
        <v>4.1134271165554147E-2</v>
      </c>
      <c r="M328" s="3">
        <f t="shared" si="324"/>
        <v>3.8497042260931202E-2</v>
      </c>
      <c r="N328" s="3">
        <f t="shared" si="324"/>
        <v>4.011898444692738E-2</v>
      </c>
      <c r="O328" s="3">
        <f t="shared" si="324"/>
        <v>4.3076101408242251E-2</v>
      </c>
    </row>
    <row r="329" spans="1:15" x14ac:dyDescent="0.15">
      <c r="A329" s="1">
        <v>15</v>
      </c>
      <c r="B329" s="1" t="s">
        <v>108</v>
      </c>
      <c r="C329" s="1">
        <v>4</v>
      </c>
      <c r="D329" s="1" t="s">
        <v>18</v>
      </c>
      <c r="E329" s="6">
        <f>IF(名目付加価値!E329&gt;0,名目付加価値!E329/SUMIF(名目付加価値!E326:E348,"&lt;&gt;0"),0)</f>
        <v>4.1643916912499343E-2</v>
      </c>
      <c r="F329" s="6">
        <f>IF(名目付加価値!F329&gt;0,名目付加価値!F329/SUMIF(名目付加価値!F326:F348,"&lt;&gt;0"),0)</f>
        <v>2.3198489163869337E-2</v>
      </c>
      <c r="G329" s="6">
        <f>IF(名目付加価値!G329&gt;0,名目付加価値!G329/SUMIF(名目付加価値!G326:G348,"&lt;&gt;0"),0)</f>
        <v>1.8579979628611566E-2</v>
      </c>
      <c r="H329" s="6">
        <f>IF(名目付加価値!H329&gt;0,名目付加価値!H329/SUMIF(名目付加価値!H326:H348,"&lt;&gt;0"),0)</f>
        <v>1.0843264356722773E-2</v>
      </c>
      <c r="I329" s="6">
        <f>IF(名目付加価値!I329&gt;0,名目付加価値!I329/SUMIF(名目付加価値!I326:I348,"&lt;&gt;0"),0)</f>
        <v>4.2859806184177094E-3</v>
      </c>
      <c r="K329" s="3">
        <f>0.5*(E329+E$1088)</f>
        <v>3.9202078016998432E-2</v>
      </c>
      <c r="L329" s="3">
        <f t="shared" ref="L329:O329" si="325">0.5*(F329+F$1088)</f>
        <v>2.2223450011361268E-2</v>
      </c>
      <c r="M329" s="3">
        <f t="shared" si="325"/>
        <v>1.7859907287866905E-2</v>
      </c>
      <c r="N329" s="3">
        <f t="shared" si="325"/>
        <v>9.5544879740567558E-3</v>
      </c>
      <c r="O329" s="3">
        <f t="shared" si="325"/>
        <v>4.3020257884000459E-3</v>
      </c>
    </row>
    <row r="330" spans="1:15" x14ac:dyDescent="0.15">
      <c r="A330" s="1">
        <v>15</v>
      </c>
      <c r="B330" s="1" t="s">
        <v>108</v>
      </c>
      <c r="C330" s="1">
        <v>5</v>
      </c>
      <c r="D330" s="1" t="s">
        <v>19</v>
      </c>
      <c r="E330" s="6">
        <f>IF(名目付加価値!E330&gt;0,名目付加価値!E330/SUMIF(名目付加価値!E326:E348,"&lt;&gt;0"),0)</f>
        <v>6.9274213960865052E-3</v>
      </c>
      <c r="F330" s="6">
        <f>IF(名目付加価値!F330&gt;0,名目付加価値!F330/SUMIF(名目付加価値!F326:F348,"&lt;&gt;0"),0)</f>
        <v>4.3855572885352729E-3</v>
      </c>
      <c r="G330" s="6">
        <f>IF(名目付加価値!G330&gt;0,名目付加価値!G330/SUMIF(名目付加価値!G326:G348,"&lt;&gt;0"),0)</f>
        <v>6.0739348604739833E-3</v>
      </c>
      <c r="H330" s="6">
        <f>IF(名目付加価値!H330&gt;0,名目付加価値!H330/SUMIF(名目付加価値!H326:H348,"&lt;&gt;0"),0)</f>
        <v>7.0354354224210283E-3</v>
      </c>
      <c r="I330" s="6">
        <f>IF(名目付加価値!I330&gt;0,名目付加価値!I330/SUMIF(名目付加価値!I326:I348,"&lt;&gt;0"),0)</f>
        <v>9.8125534912131655E-3</v>
      </c>
      <c r="K330" s="3">
        <f>0.5*(E330+E$1089)</f>
        <v>8.4010586372325717E-3</v>
      </c>
      <c r="L330" s="3">
        <f t="shared" ref="L330:O330" si="326">0.5*(F330+F$1089)</f>
        <v>6.2957230157237604E-3</v>
      </c>
      <c r="M330" s="3">
        <f t="shared" si="326"/>
        <v>7.3370533307120954E-3</v>
      </c>
      <c r="N330" s="3">
        <f t="shared" si="326"/>
        <v>7.4544920722938619E-3</v>
      </c>
      <c r="O330" s="3">
        <f t="shared" si="326"/>
        <v>8.0996777048741517E-3</v>
      </c>
    </row>
    <row r="331" spans="1:15" x14ac:dyDescent="0.15">
      <c r="A331" s="1">
        <v>15</v>
      </c>
      <c r="B331" s="1" t="s">
        <v>108</v>
      </c>
      <c r="C331" s="1">
        <v>6</v>
      </c>
      <c r="D331" s="1" t="s">
        <v>3</v>
      </c>
      <c r="E331" s="6">
        <f>IF(名目付加価値!E331&gt;0,名目付加価値!E331/SUMIF(名目付加価値!E326:E348,"&lt;&gt;0"),0)</f>
        <v>3.0756124952677051E-2</v>
      </c>
      <c r="F331" s="6">
        <f>IF(名目付加価値!F331&gt;0,名目付加価値!F331/SUMIF(名目付加価値!F326:F348,"&lt;&gt;0"),0)</f>
        <v>2.2557660652220646E-2</v>
      </c>
      <c r="G331" s="6">
        <f>IF(名目付加価値!G331&gt;0,名目付加価値!G331/SUMIF(名目付加価値!G326:G348,"&lt;&gt;0"),0)</f>
        <v>1.5940139994049935E-2</v>
      </c>
      <c r="H331" s="6">
        <f>IF(名目付加価値!H331&gt;0,名目付加価値!H331/SUMIF(名目付加価値!H326:H348,"&lt;&gt;0"),0)</f>
        <v>1.6724182210795534E-2</v>
      </c>
      <c r="I331" s="6">
        <f>IF(名目付加価値!I331&gt;0,名目付加価値!I331/SUMIF(名目付加価値!I326:I348,"&lt;&gt;0"),0)</f>
        <v>2.0285676175188411E-2</v>
      </c>
      <c r="K331" s="3">
        <f>0.5*(E331+E$1090)</f>
        <v>2.7209747131290589E-2</v>
      </c>
      <c r="L331" s="3">
        <f t="shared" ref="L331:O331" si="327">0.5*(F331+F$1090)</f>
        <v>1.9607838512599875E-2</v>
      </c>
      <c r="M331" s="3">
        <f t="shared" si="327"/>
        <v>1.7880668867523319E-2</v>
      </c>
      <c r="N331" s="3">
        <f t="shared" si="327"/>
        <v>1.7659859737575848E-2</v>
      </c>
      <c r="O331" s="3">
        <f t="shared" si="327"/>
        <v>1.9841395329030176E-2</v>
      </c>
    </row>
    <row r="332" spans="1:15" x14ac:dyDescent="0.15">
      <c r="A332" s="1">
        <v>15</v>
      </c>
      <c r="B332" s="1" t="s">
        <v>108</v>
      </c>
      <c r="C332" s="1">
        <v>7</v>
      </c>
      <c r="D332" s="1" t="s">
        <v>20</v>
      </c>
      <c r="E332" s="6">
        <f>IF(名目付加価値!E332&gt;0,名目付加価値!E332/SUMIF(名目付加価値!E326:E348,"&lt;&gt;0"),0)</f>
        <v>1.3477197170355844E-2</v>
      </c>
      <c r="F332" s="6">
        <f>IF(名目付加価値!F332&gt;0,名目付加価値!F332/SUMIF(名目付加価値!F326:F348,"&lt;&gt;0"),0)</f>
        <v>2.1194899747242257E-2</v>
      </c>
      <c r="G332" s="6">
        <f>IF(名目付加価値!G332&gt;0,名目付加価値!G332/SUMIF(名目付加価値!G326:G348,"&lt;&gt;0"),0)</f>
        <v>8.9905798130124649E-3</v>
      </c>
      <c r="H332" s="6">
        <f>IF(名目付加価値!H332&gt;0,名目付加価値!H332/SUMIF(名目付加価値!H326:H348,"&lt;&gt;0"),0)</f>
        <v>1.4241118739781312E-3</v>
      </c>
      <c r="I332" s="6">
        <f>IF(名目付加価値!I332&gt;0,名目付加価値!I332/SUMIF(名目付加価値!I326:I348,"&lt;&gt;0"),0)</f>
        <v>2.3975715267169359E-3</v>
      </c>
      <c r="K332" s="3">
        <f>0.5*(E332+E$1091)</f>
        <v>1.6290259837858485E-2</v>
      </c>
      <c r="L332" s="3">
        <f t="shared" ref="L332:O332" si="328">0.5*(F332+F$1091)</f>
        <v>1.6775520573763643E-2</v>
      </c>
      <c r="M332" s="3">
        <f t="shared" si="328"/>
        <v>9.7916904151661537E-3</v>
      </c>
      <c r="N332" s="3">
        <f t="shared" si="328"/>
        <v>6.8136127587883205E-3</v>
      </c>
      <c r="O332" s="3">
        <f t="shared" si="328"/>
        <v>7.3517891933205359E-3</v>
      </c>
    </row>
    <row r="333" spans="1:15" x14ac:dyDescent="0.15">
      <c r="A333" s="1">
        <v>15</v>
      </c>
      <c r="B333" s="1" t="s">
        <v>108</v>
      </c>
      <c r="C333" s="1">
        <v>8</v>
      </c>
      <c r="D333" s="1" t="s">
        <v>21</v>
      </c>
      <c r="E333" s="6">
        <f>IF(名目付加価値!E333&gt;0,名目付加価値!E333/SUMIF(名目付加価値!E326:E348,"&lt;&gt;0"),0)</f>
        <v>1.3460266484668606E-2</v>
      </c>
      <c r="F333" s="6">
        <f>IF(名目付加価値!F333&gt;0,名目付加価値!F333/SUMIF(名目付加価値!F326:F348,"&lt;&gt;0"),0)</f>
        <v>1.0915761209768036E-2</v>
      </c>
      <c r="G333" s="6">
        <f>IF(名目付加価値!G333&gt;0,名目付加価値!G333/SUMIF(名目付加価値!G326:G348,"&lt;&gt;0"),0)</f>
        <v>8.5188694991003896E-3</v>
      </c>
      <c r="H333" s="6">
        <f>IF(名目付加価値!H333&gt;0,名目付加価値!H333/SUMIF(名目付加価値!H326:H348,"&lt;&gt;0"),0)</f>
        <v>6.134612068916666E-3</v>
      </c>
      <c r="I333" s="6">
        <f>IF(名目付加価値!I333&gt;0,名目付加価値!I333/SUMIF(名目付加価値!I326:I348,"&lt;&gt;0"),0)</f>
        <v>3.8922877557626395E-3</v>
      </c>
      <c r="K333" s="3">
        <f>0.5*(E333+E$1092)</f>
        <v>1.4323710172855515E-2</v>
      </c>
      <c r="L333" s="3">
        <f t="shared" ref="L333:O333" si="329">0.5*(F333+F$1092)</f>
        <v>1.1956972213925502E-2</v>
      </c>
      <c r="M333" s="3">
        <f t="shared" si="329"/>
        <v>1.0402694868609768E-2</v>
      </c>
      <c r="N333" s="3">
        <f t="shared" si="329"/>
        <v>7.9730626816976961E-3</v>
      </c>
      <c r="O333" s="3">
        <f t="shared" si="329"/>
        <v>5.6440068622458563E-3</v>
      </c>
    </row>
    <row r="334" spans="1:15" x14ac:dyDescent="0.15">
      <c r="A334" s="1">
        <v>15</v>
      </c>
      <c r="B334" s="1" t="s">
        <v>108</v>
      </c>
      <c r="C334" s="1">
        <v>9</v>
      </c>
      <c r="D334" s="1" t="s">
        <v>22</v>
      </c>
      <c r="E334" s="6">
        <f>IF(名目付加価値!E334&gt;0,名目付加価値!E334/SUMIF(名目付加価値!E326:E348,"&lt;&gt;0"),0)</f>
        <v>4.7789483932827483E-2</v>
      </c>
      <c r="F334" s="6">
        <f>IF(名目付加価値!F334&gt;0,名目付加価値!F334/SUMIF(名目付加価値!F326:F348,"&lt;&gt;0"),0)</f>
        <v>2.179429821573518E-2</v>
      </c>
      <c r="G334" s="6">
        <f>IF(名目付加価値!G334&gt;0,名目付加価値!G334/SUMIF(名目付加価値!G326:G348,"&lt;&gt;0"),0)</f>
        <v>1.4989464783903256E-2</v>
      </c>
      <c r="H334" s="6">
        <f>IF(名目付加価値!H334&gt;0,名目付加価値!H334/SUMIF(名目付加価値!H326:H348,"&lt;&gt;0"),0)</f>
        <v>9.9177452371844756E-3</v>
      </c>
      <c r="I334" s="6">
        <f>IF(名目付加価値!I334&gt;0,名目付加価値!I334/SUMIF(名目付加価値!I326:I348,"&lt;&gt;0"),0)</f>
        <v>9.0998195809549008E-3</v>
      </c>
      <c r="K334" s="3">
        <f>0.5*(E334+E$1093)</f>
        <v>4.0974442747631137E-2</v>
      </c>
      <c r="L334" s="3">
        <f t="shared" ref="L334:O334" si="330">0.5*(F334+F$1093)</f>
        <v>2.5771302062602315E-2</v>
      </c>
      <c r="M334" s="3">
        <f t="shared" si="330"/>
        <v>1.7703597256566971E-2</v>
      </c>
      <c r="N334" s="3">
        <f t="shared" si="330"/>
        <v>1.223244783609783E-2</v>
      </c>
      <c r="O334" s="3">
        <f t="shared" si="330"/>
        <v>1.0989478238115871E-2</v>
      </c>
    </row>
    <row r="335" spans="1:15" x14ac:dyDescent="0.15">
      <c r="A335" s="1">
        <v>15</v>
      </c>
      <c r="B335" s="1" t="s">
        <v>108</v>
      </c>
      <c r="C335" s="1">
        <v>10</v>
      </c>
      <c r="D335" s="1" t="s">
        <v>23</v>
      </c>
      <c r="E335" s="6">
        <f>IF(名目付加価値!E335&gt;0,名目付加価値!E335/SUMIF(名目付加価値!E326:E348,"&lt;&gt;0"),0)</f>
        <v>3.2204569886223035E-2</v>
      </c>
      <c r="F335" s="6">
        <f>IF(名目付加価値!F335&gt;0,名目付加価値!F335/SUMIF(名目付加価値!F326:F348,"&lt;&gt;0"),0)</f>
        <v>2.851502835907261E-2</v>
      </c>
      <c r="G335" s="6">
        <f>IF(名目付加価値!G335&gt;0,名目付加価値!G335/SUMIF(名目付加価値!G326:G348,"&lt;&gt;0"),0)</f>
        <v>3.0945908784730157E-2</v>
      </c>
      <c r="H335" s="6">
        <f>IF(名目付加価値!H335&gt;0,名目付加価値!H335/SUMIF(名目付加価値!H326:H348,"&lt;&gt;0"),0)</f>
        <v>2.4080852829867074E-2</v>
      </c>
      <c r="I335" s="6">
        <f>IF(名目付加価値!I335&gt;0,名目付加価値!I335/SUMIF(名目付加価値!I326:I348,"&lt;&gt;0"),0)</f>
        <v>1.9360789922492738E-2</v>
      </c>
      <c r="K335" s="3">
        <f>0.5*(E335+E$1094)</f>
        <v>2.3178688235171403E-2</v>
      </c>
      <c r="L335" s="3">
        <f t="shared" ref="L335:O335" si="331">0.5*(F335+F$1094)</f>
        <v>2.0361465184083986E-2</v>
      </c>
      <c r="M335" s="3">
        <f t="shared" si="331"/>
        <v>2.3471233474735405E-2</v>
      </c>
      <c r="N335" s="3">
        <f t="shared" si="331"/>
        <v>1.8587276290142229E-2</v>
      </c>
      <c r="O335" s="3">
        <f t="shared" si="331"/>
        <v>1.4901577370618931E-2</v>
      </c>
    </row>
    <row r="336" spans="1:15" x14ac:dyDescent="0.15">
      <c r="A336" s="1">
        <v>15</v>
      </c>
      <c r="B336" s="1" t="s">
        <v>108</v>
      </c>
      <c r="C336" s="1">
        <v>11</v>
      </c>
      <c r="D336" s="1" t="s">
        <v>24</v>
      </c>
      <c r="E336" s="6">
        <f>IF(名目付加価値!E336&gt;0,名目付加価値!E336/SUMIF(名目付加価値!E326:E348,"&lt;&gt;0"),0)</f>
        <v>3.533077773415557E-2</v>
      </c>
      <c r="F336" s="6">
        <f>IF(名目付加価値!F336&gt;0,名目付加価値!F336/SUMIF(名目付加価値!F326:F348,"&lt;&gt;0"),0)</f>
        <v>3.0007014321028043E-2</v>
      </c>
      <c r="G336" s="6">
        <f>IF(名目付加価値!G336&gt;0,名目付加価値!G336/SUMIF(名目付加価値!G326:G348,"&lt;&gt;0"),0)</f>
        <v>3.5300611024630328E-2</v>
      </c>
      <c r="H336" s="6">
        <f>IF(名目付加価値!H336&gt;0,名目付加価値!H336/SUMIF(名目付加価値!H326:H348,"&lt;&gt;0"),0)</f>
        <v>2.8159332853190673E-2</v>
      </c>
      <c r="I336" s="6">
        <f>IF(名目付加価値!I336&gt;0,名目付加価値!I336/SUMIF(名目付加価値!I326:I348,"&lt;&gt;0"),0)</f>
        <v>3.249181629646386E-2</v>
      </c>
      <c r="K336" s="3">
        <f>0.5*(E336+E$1095)</f>
        <v>3.0199379964504808E-2</v>
      </c>
      <c r="L336" s="3">
        <f t="shared" ref="L336:O336" si="332">0.5*(F336+F$1095)</f>
        <v>2.5708500945139125E-2</v>
      </c>
      <c r="M336" s="3">
        <f t="shared" si="332"/>
        <v>3.166888291753496E-2</v>
      </c>
      <c r="N336" s="3">
        <f t="shared" si="332"/>
        <v>2.6229817932559074E-2</v>
      </c>
      <c r="O336" s="3">
        <f t="shared" si="332"/>
        <v>2.9389439406272408E-2</v>
      </c>
    </row>
    <row r="337" spans="1:15" x14ac:dyDescent="0.15">
      <c r="A337" s="1">
        <v>15</v>
      </c>
      <c r="B337" s="1" t="s">
        <v>108</v>
      </c>
      <c r="C337" s="1">
        <v>12</v>
      </c>
      <c r="D337" s="1" t="s">
        <v>25</v>
      </c>
      <c r="E337" s="6">
        <f>IF(名目付加価値!E337&gt;0,名目付加価値!E337/SUMIF(名目付加価値!E326:E348,"&lt;&gt;0"),0)</f>
        <v>8.1903172086443335E-3</v>
      </c>
      <c r="F337" s="6">
        <f>IF(名目付加価値!F337&gt;0,名目付加価値!F337/SUMIF(名目付加価値!F326:F348,"&lt;&gt;0"),0)</f>
        <v>1.6937508543506348E-2</v>
      </c>
      <c r="G337" s="6">
        <f>IF(名目付加価値!G337&gt;0,名目付加価値!G337/SUMIF(名目付加価値!G326:G348,"&lt;&gt;0"),0)</f>
        <v>4.1269420707287167E-2</v>
      </c>
      <c r="H337" s="6">
        <f>IF(名目付加価値!H337&gt;0,名目付加価値!H337/SUMIF(名目付加価値!H326:H348,"&lt;&gt;0"),0)</f>
        <v>5.142851422428342E-2</v>
      </c>
      <c r="I337" s="6">
        <f>IF(名目付加価値!I337&gt;0,名目付加価値!I337/SUMIF(名目付加価値!I326:I348,"&lt;&gt;0"),0)</f>
        <v>3.5819036367088046E-2</v>
      </c>
      <c r="K337" s="3">
        <f>0.5*(E337+E$1096)</f>
        <v>1.6953102047743342E-2</v>
      </c>
      <c r="L337" s="3">
        <f t="shared" ref="L337:O337" si="333">0.5*(F337+F$1096)</f>
        <v>2.1409402819570704E-2</v>
      </c>
      <c r="M337" s="3">
        <f t="shared" si="333"/>
        <v>4.43118334497727E-2</v>
      </c>
      <c r="N337" s="3">
        <f t="shared" si="333"/>
        <v>5.0333945449935399E-2</v>
      </c>
      <c r="O337" s="3">
        <f t="shared" si="333"/>
        <v>3.8705830613461709E-2</v>
      </c>
    </row>
    <row r="338" spans="1:15" x14ac:dyDescent="0.15">
      <c r="A338" s="1">
        <v>15</v>
      </c>
      <c r="B338" s="1" t="s">
        <v>108</v>
      </c>
      <c r="C338" s="1">
        <v>13</v>
      </c>
      <c r="D338" s="1" t="s">
        <v>26</v>
      </c>
      <c r="E338" s="6">
        <f>IF(名目付加価値!E338&gt;0,名目付加価値!E338/SUMIF(名目付加価値!E326:E348,"&lt;&gt;0"),0)</f>
        <v>6.2267880126558213E-3</v>
      </c>
      <c r="F338" s="6">
        <f>IF(名目付加価値!F338&gt;0,名目付加価値!F338/SUMIF(名目付加価値!F326:F348,"&lt;&gt;0"),0)</f>
        <v>7.8612487969166416E-3</v>
      </c>
      <c r="G338" s="6">
        <f>IF(名目付加価値!G338&gt;0,名目付加価値!G338/SUMIF(名目付加価値!G326:G348,"&lt;&gt;0"),0)</f>
        <v>5.6016887003048658E-3</v>
      </c>
      <c r="H338" s="6">
        <f>IF(名目付加価値!H338&gt;0,名目付加価値!H338/SUMIF(名目付加価値!H326:H348,"&lt;&gt;0"),0)</f>
        <v>5.1197517597216906E-3</v>
      </c>
      <c r="I338" s="6">
        <f>IF(名目付加価値!I338&gt;0,名目付加価値!I338/SUMIF(名目付加価値!I326:I348,"&lt;&gt;0"),0)</f>
        <v>1.0661792335088032E-2</v>
      </c>
      <c r="K338" s="3">
        <f>0.5*(E338+E$1097)</f>
        <v>1.400268575356845E-2</v>
      </c>
      <c r="L338" s="3">
        <f t="shared" ref="L338:O338" si="334">0.5*(F338+F$1097)</f>
        <v>1.4596344633645692E-2</v>
      </c>
      <c r="M338" s="3">
        <f t="shared" si="334"/>
        <v>1.236237097616281E-2</v>
      </c>
      <c r="N338" s="3">
        <f t="shared" si="334"/>
        <v>1.1741641688402875E-2</v>
      </c>
      <c r="O338" s="3">
        <f t="shared" si="334"/>
        <v>1.8597653109805018E-2</v>
      </c>
    </row>
    <row r="339" spans="1:15" x14ac:dyDescent="0.15">
      <c r="A339" s="1">
        <v>15</v>
      </c>
      <c r="B339" s="1" t="s">
        <v>108</v>
      </c>
      <c r="C339" s="1">
        <v>14</v>
      </c>
      <c r="D339" s="1" t="s">
        <v>27</v>
      </c>
      <c r="E339" s="6">
        <f>IF(名目付加価値!E339&gt;0,名目付加価値!E339/SUMIF(名目付加価値!E326:E348,"&lt;&gt;0"),0)</f>
        <v>2.8163010175974758E-3</v>
      </c>
      <c r="F339" s="6">
        <f>IF(名目付加価値!F339&gt;0,名目付加価値!F339/SUMIF(名目付加価値!F326:F348,"&lt;&gt;0"),0)</f>
        <v>3.5959032179851899E-3</v>
      </c>
      <c r="G339" s="6">
        <f>IF(名目付加価値!G339&gt;0,名目付加価値!G339/SUMIF(名目付加価値!G326:G348,"&lt;&gt;0"),0)</f>
        <v>4.6305863402142326E-3</v>
      </c>
      <c r="H339" s="6">
        <f>IF(名目付加価値!H339&gt;0,名目付加価値!H339/SUMIF(名目付加価値!H326:H348,"&lt;&gt;0"),0)</f>
        <v>3.556544485493886E-3</v>
      </c>
      <c r="I339" s="6">
        <f>IF(名目付加価値!I339&gt;0,名目付加価値!I339/SUMIF(名目付加価値!I326:I348,"&lt;&gt;0"),0)</f>
        <v>3.9538400470100514E-3</v>
      </c>
      <c r="K339" s="3">
        <f>0.5*(E339+E$1098)</f>
        <v>3.2753360350008449E-3</v>
      </c>
      <c r="L339" s="3">
        <f t="shared" ref="L339:O339" si="335">0.5*(F339+F$1098)</f>
        <v>4.0772913002050087E-3</v>
      </c>
      <c r="M339" s="3">
        <f t="shared" si="335"/>
        <v>4.5197196873293308E-3</v>
      </c>
      <c r="N339" s="3">
        <f t="shared" si="335"/>
        <v>3.8096210479520989E-3</v>
      </c>
      <c r="O339" s="3">
        <f t="shared" si="335"/>
        <v>4.1514084393027059E-3</v>
      </c>
    </row>
    <row r="340" spans="1:15" x14ac:dyDescent="0.15">
      <c r="A340" s="1">
        <v>15</v>
      </c>
      <c r="B340" s="1" t="s">
        <v>108</v>
      </c>
      <c r="C340" s="1">
        <v>15</v>
      </c>
      <c r="D340" s="1" t="s">
        <v>28</v>
      </c>
      <c r="E340" s="6">
        <f>IF(名目付加価値!E340&gt;0,名目付加価値!E340/SUMIF(名目付加価値!E326:E348,"&lt;&gt;0"),0)</f>
        <v>2.7164526005567621E-2</v>
      </c>
      <c r="F340" s="6">
        <f>IF(名目付加価値!F340&gt;0,名目付加価値!F340/SUMIF(名目付加価値!F326:F348,"&lt;&gt;0"),0)</f>
        <v>2.5605103253853078E-2</v>
      </c>
      <c r="G340" s="6">
        <f>IF(名目付加価値!G340&gt;0,名目付加価値!G340/SUMIF(名目付加価値!G326:G348,"&lt;&gt;0"),0)</f>
        <v>2.4432924159924124E-2</v>
      </c>
      <c r="H340" s="6">
        <f>IF(名目付加価値!H340&gt;0,名目付加価値!H340/SUMIF(名目付加価値!H326:H348,"&lt;&gt;0"),0)</f>
        <v>2.1734337403873316E-2</v>
      </c>
      <c r="I340" s="6">
        <f>IF(名目付加価値!I340&gt;0,名目付加価値!I340/SUMIF(名目付加価値!I326:I348,"&lt;&gt;0"),0)</f>
        <v>1.8017187244526306E-2</v>
      </c>
      <c r="K340" s="3">
        <f>0.5*(E340+E$1099)</f>
        <v>3.17301310560952E-2</v>
      </c>
      <c r="L340" s="3">
        <f t="shared" ref="L340:O340" si="336">0.5*(F340+F$1099)</f>
        <v>3.0007127254272771E-2</v>
      </c>
      <c r="M340" s="3">
        <f t="shared" si="336"/>
        <v>2.963369863773227E-2</v>
      </c>
      <c r="N340" s="3">
        <f t="shared" si="336"/>
        <v>2.5113674968042135E-2</v>
      </c>
      <c r="O340" s="3">
        <f t="shared" si="336"/>
        <v>2.0927571437617979E-2</v>
      </c>
    </row>
    <row r="341" spans="1:15" x14ac:dyDescent="0.15">
      <c r="A341" s="1">
        <v>15</v>
      </c>
      <c r="B341" s="1" t="s">
        <v>279</v>
      </c>
      <c r="C341" s="1">
        <v>16</v>
      </c>
      <c r="D341" s="1" t="s">
        <v>11</v>
      </c>
      <c r="E341" s="6">
        <f>IF(名目付加価値!E341&gt;0,名目付加価値!E341/SUMIF(名目付加価値!E326:E348,"&lt;&gt;0"),0)</f>
        <v>0.12935052748437356</v>
      </c>
      <c r="F341" s="6">
        <f>IF(名目付加価値!F341&gt;0,名目付加価値!F341/SUMIF(名目付加価値!F326:F348,"&lt;&gt;0"),0)</f>
        <v>0.15038998938594886</v>
      </c>
      <c r="G341" s="6">
        <f>IF(名目付加価値!G341&gt;0,名目付加価値!G341/SUMIF(名目付加価値!G326:G348,"&lt;&gt;0"),0)</f>
        <v>0.13703072909439584</v>
      </c>
      <c r="H341" s="6">
        <f>IF(名目付加価値!H341&gt;0,名目付加価値!H341/SUMIF(名目付加価値!H326:H348,"&lt;&gt;0"),0)</f>
        <v>0.11627678462374208</v>
      </c>
      <c r="I341" s="6">
        <f>IF(名目付加価値!I341&gt;0,名目付加価値!I341/SUMIF(名目付加価値!I326:I348,"&lt;&gt;0"),0)</f>
        <v>0.10329256891464793</v>
      </c>
      <c r="K341" s="3">
        <f>0.5*(E341+E$1100)</f>
        <v>0.11191660656661068</v>
      </c>
      <c r="L341" s="3">
        <f t="shared" ref="L341:O341" si="337">0.5*(F341+F$1100)</f>
        <v>0.13112266001261405</v>
      </c>
      <c r="M341" s="3">
        <f t="shared" si="337"/>
        <v>0.12715346575322872</v>
      </c>
      <c r="N341" s="3">
        <f t="shared" si="337"/>
        <v>0.10488700535643895</v>
      </c>
      <c r="O341" s="3">
        <f t="shared" si="337"/>
        <v>8.7398198760991724E-2</v>
      </c>
    </row>
    <row r="342" spans="1:15" x14ac:dyDescent="0.15">
      <c r="A342" s="1">
        <v>15</v>
      </c>
      <c r="B342" s="1" t="s">
        <v>107</v>
      </c>
      <c r="C342" s="1">
        <v>17</v>
      </c>
      <c r="D342" s="1" t="s">
        <v>12</v>
      </c>
      <c r="E342" s="6">
        <f>IF(名目付加価値!E342&gt;0,名目付加価値!E342/SUMIF(名目付加価値!E326:E348,"&lt;&gt;0"),0)</f>
        <v>4.3352605608125462E-2</v>
      </c>
      <c r="F342" s="6">
        <f>IF(名目付加価値!F342&gt;0,名目付加価値!F342/SUMIF(名目付加価値!F326:F348,"&lt;&gt;0"),0)</f>
        <v>3.63917611754105E-2</v>
      </c>
      <c r="G342" s="6">
        <f>IF(名目付加価値!G342&gt;0,名目付加価値!G342/SUMIF(名目付加価値!G326:G348,"&lt;&gt;0"),0)</f>
        <v>5.3380846942011069E-2</v>
      </c>
      <c r="H342" s="6">
        <f>IF(名目付加価値!H342&gt;0,名目付加価値!H342/SUMIF(名目付加価値!H326:H348,"&lt;&gt;0"),0)</f>
        <v>6.7103799572437603E-2</v>
      </c>
      <c r="I342" s="6">
        <f>IF(名目付加価値!I342&gt;0,名目付加価値!I342/SUMIF(名目付加価値!I326:I348,"&lt;&gt;0"),0)</f>
        <v>3.8584036672836927E-2</v>
      </c>
      <c r="K342" s="3">
        <f>0.5*(E342+E$1101)</f>
        <v>3.4241182119375199E-2</v>
      </c>
      <c r="L342" s="3">
        <f t="shared" ref="L342:O342" si="338">0.5*(F342+F$1101)</f>
        <v>3.2702541456836542E-2</v>
      </c>
      <c r="M342" s="3">
        <f t="shared" si="338"/>
        <v>4.276404834990119E-2</v>
      </c>
      <c r="N342" s="3">
        <f t="shared" si="338"/>
        <v>5.1242645089406486E-2</v>
      </c>
      <c r="O342" s="3">
        <f t="shared" si="338"/>
        <v>3.4798181249520034E-2</v>
      </c>
    </row>
    <row r="343" spans="1:15" x14ac:dyDescent="0.15">
      <c r="A343" s="1">
        <v>15</v>
      </c>
      <c r="B343" s="1" t="s">
        <v>107</v>
      </c>
      <c r="C343" s="1">
        <v>18</v>
      </c>
      <c r="D343" s="1" t="s">
        <v>13</v>
      </c>
      <c r="E343" s="6">
        <f>IF(名目付加価値!E343&gt;0,名目付加価値!E343/SUMIF(名目付加価値!E326:E348,"&lt;&gt;0"),0)</f>
        <v>0.10307976841428827</v>
      </c>
      <c r="F343" s="6">
        <f>IF(名目付加価値!F343&gt;0,名目付加価値!F343/SUMIF(名目付加価値!F326:F348,"&lt;&gt;0"),0)</f>
        <v>0.10858402453526046</v>
      </c>
      <c r="G343" s="6">
        <f>IF(名目付加価値!G343&gt;0,名目付加価値!G343/SUMIF(名目付加価値!G326:G348,"&lt;&gt;0"),0)</f>
        <v>0.11686320875693991</v>
      </c>
      <c r="H343" s="6">
        <f>IF(名目付加価値!H343&gt;0,名目付加価値!H343/SUMIF(名目付加価値!H326:H348,"&lt;&gt;0"),0)</f>
        <v>0.11054126830807368</v>
      </c>
      <c r="I343" s="6">
        <f>IF(名目付加価値!I343&gt;0,名目付加価値!I343/SUMIF(名目付加価値!I326:I348,"&lt;&gt;0"),0)</f>
        <v>0.10238449875960212</v>
      </c>
      <c r="K343" s="3">
        <f>0.5*(E343+E$1102)</f>
        <v>0.10877301766105404</v>
      </c>
      <c r="L343" s="3">
        <f t="shared" ref="L343:O343" si="339">0.5*(F343+F$1102)</f>
        <v>0.116512047986185</v>
      </c>
      <c r="M343" s="3">
        <f t="shared" si="339"/>
        <v>0.11555679219514231</v>
      </c>
      <c r="N343" s="3">
        <f t="shared" si="339"/>
        <v>0.11453312426868312</v>
      </c>
      <c r="O343" s="3">
        <f t="shared" si="339"/>
        <v>0.10508844544746249</v>
      </c>
    </row>
    <row r="344" spans="1:15" x14ac:dyDescent="0.15">
      <c r="A344" s="1">
        <v>15</v>
      </c>
      <c r="B344" s="1" t="s">
        <v>107</v>
      </c>
      <c r="C344" s="1">
        <v>19</v>
      </c>
      <c r="D344" s="1" t="s">
        <v>14</v>
      </c>
      <c r="E344" s="6">
        <f>IF(名目付加価値!E344&gt;0,名目付加価値!E344/SUMIF(名目付加価値!E326:E348,"&lt;&gt;0"),0)</f>
        <v>3.9399217056832983E-2</v>
      </c>
      <c r="F344" s="6">
        <f>IF(名目付加価値!F344&gt;0,名目付加価値!F344/SUMIF(名目付加価値!F326:F348,"&lt;&gt;0"),0)</f>
        <v>4.1173052553171482E-2</v>
      </c>
      <c r="G344" s="6">
        <f>IF(名目付加価値!G344&gt;0,名目付加価値!G344/SUMIF(名目付加価値!G326:G348,"&lt;&gt;0"),0)</f>
        <v>4.1289587391427872E-2</v>
      </c>
      <c r="H344" s="6">
        <f>IF(名目付加価値!H344&gt;0,名目付加価値!H344/SUMIF(名目付加価値!H326:H348,"&lt;&gt;0"),0)</f>
        <v>3.8797191422493056E-2</v>
      </c>
      <c r="I344" s="6">
        <f>IF(名目付加価値!I344&gt;0,名目付加価値!I344/SUMIF(名目付加価値!I326:I348,"&lt;&gt;0"),0)</f>
        <v>4.0475399643366043E-2</v>
      </c>
      <c r="K344" s="3">
        <f>0.5*(E344+E$1103)</f>
        <v>3.9910675155748143E-2</v>
      </c>
      <c r="L344" s="3">
        <f t="shared" ref="L344:O344" si="340">0.5*(F344+F$1103)</f>
        <v>4.4942420393213292E-2</v>
      </c>
      <c r="M344" s="3">
        <f t="shared" si="340"/>
        <v>4.7415848600848819E-2</v>
      </c>
      <c r="N344" s="3">
        <f t="shared" si="340"/>
        <v>4.3185341339487995E-2</v>
      </c>
      <c r="O344" s="3">
        <f t="shared" si="340"/>
        <v>4.2628004434329875E-2</v>
      </c>
    </row>
    <row r="345" spans="1:15" x14ac:dyDescent="0.15">
      <c r="A345" s="1">
        <v>15</v>
      </c>
      <c r="B345" s="1" t="s">
        <v>107</v>
      </c>
      <c r="C345" s="1">
        <v>20</v>
      </c>
      <c r="D345" s="1" t="s">
        <v>15</v>
      </c>
      <c r="E345" s="6">
        <f>IF(名目付加価値!E345&gt;0,名目付加価値!E345/SUMIF(名目付加価値!E326:E348,"&lt;&gt;0"),0)</f>
        <v>2.6471808109843262E-2</v>
      </c>
      <c r="F345" s="6">
        <f>IF(名目付加価値!F345&gt;0,名目付加価値!F345/SUMIF(名目付加価値!F326:F348,"&lt;&gt;0"),0)</f>
        <v>2.1486462167268214E-2</v>
      </c>
      <c r="G345" s="6">
        <f>IF(名目付加価値!G345&gt;0,名目付加価値!G345/SUMIF(名目付加価値!G326:G348,"&lt;&gt;0"),0)</f>
        <v>1.8579454748680693E-2</v>
      </c>
      <c r="H345" s="6">
        <f>IF(名目付加価値!H345&gt;0,名目付加価値!H345/SUMIF(名目付加価値!H326:H348,"&lt;&gt;0"),0)</f>
        <v>1.4592561868842079E-2</v>
      </c>
      <c r="I345" s="6">
        <f>IF(名目付加価値!I345&gt;0,名目付加価値!I345/SUMIF(名目付加価値!I326:I348,"&lt;&gt;0"),0)</f>
        <v>1.5900084909840739E-2</v>
      </c>
      <c r="K345" s="3">
        <f>0.5*(E345+E$1104)</f>
        <v>2.2638083615567701E-2</v>
      </c>
      <c r="L345" s="3">
        <f t="shared" ref="L345:O345" si="341">0.5*(F345+F$1104)</f>
        <v>2.1553024893341145E-2</v>
      </c>
      <c r="M345" s="3">
        <f t="shared" si="341"/>
        <v>1.9195463757864534E-2</v>
      </c>
      <c r="N345" s="3">
        <f t="shared" si="341"/>
        <v>1.459473226582229E-2</v>
      </c>
      <c r="O345" s="3">
        <f t="shared" si="341"/>
        <v>1.6181730336735124E-2</v>
      </c>
    </row>
    <row r="346" spans="1:15" x14ac:dyDescent="0.15">
      <c r="A346" s="1">
        <v>15</v>
      </c>
      <c r="B346" s="1" t="s">
        <v>107</v>
      </c>
      <c r="C346" s="1">
        <v>21</v>
      </c>
      <c r="D346" s="1" t="s">
        <v>16</v>
      </c>
      <c r="E346" s="6">
        <f>IF(名目付加価値!E346&gt;0,名目付加価値!E346/SUMIF(名目付加価値!E326:E348,"&lt;&gt;0"),0)</f>
        <v>6.0688999367207126E-2</v>
      </c>
      <c r="F346" s="6">
        <f>IF(名目付加価値!F346&gt;0,名目付加価値!F346/SUMIF(名目付加価値!F326:F348,"&lt;&gt;0"),0)</f>
        <v>4.7576159838365641E-2</v>
      </c>
      <c r="G346" s="6">
        <f>IF(名目付加価値!G346&gt;0,名目付加価値!G346/SUMIF(名目付加価値!G326:G348,"&lt;&gt;0"),0)</f>
        <v>5.7385731817599865E-2</v>
      </c>
      <c r="H346" s="6">
        <f>IF(名目付加価値!H346&gt;0,名目付加価値!H346/SUMIF(名目付加価値!H326:H348,"&lt;&gt;0"),0)</f>
        <v>6.1549779808897011E-2</v>
      </c>
      <c r="I346" s="6">
        <f>IF(名目付加価値!I346&gt;0,名目付加価値!I346/SUMIF(名目付加価値!I326:I348,"&lt;&gt;0"),0)</f>
        <v>6.1916912241932E-2</v>
      </c>
      <c r="K346" s="3">
        <f>0.5*(E346+E$1105)</f>
        <v>6.6773588225885541E-2</v>
      </c>
      <c r="L346" s="3">
        <f t="shared" ref="L346:O346" si="342">0.5*(F346+F$1105)</f>
        <v>5.4838227806630335E-2</v>
      </c>
      <c r="M346" s="3">
        <f t="shared" si="342"/>
        <v>6.0508616179240166E-2</v>
      </c>
      <c r="N346" s="3">
        <f t="shared" si="342"/>
        <v>6.4573912522685295E-2</v>
      </c>
      <c r="O346" s="3">
        <f t="shared" si="342"/>
        <v>6.5838069657564835E-2</v>
      </c>
    </row>
    <row r="347" spans="1:15" x14ac:dyDescent="0.15">
      <c r="A347" s="1">
        <v>15</v>
      </c>
      <c r="B347" s="1" t="s">
        <v>106</v>
      </c>
      <c r="C347" s="1">
        <v>22</v>
      </c>
      <c r="D347" s="1" t="s">
        <v>8</v>
      </c>
      <c r="E347" s="6">
        <f>IF(名目付加価値!E347&gt;0,名目付加価値!E347/SUMIF(名目付加価値!E326:E348,"&lt;&gt;0"),0)</f>
        <v>9.3148666364878674E-2</v>
      </c>
      <c r="F347" s="6">
        <f>IF(名目付加価値!F347&gt;0,名目付加価値!F347/SUMIF(名目付加価値!F326:F348,"&lt;&gt;0"),0)</f>
        <v>0.15086919600708554</v>
      </c>
      <c r="G347" s="6">
        <f>IF(名目付加価値!G347&gt;0,名目付加価値!G347/SUMIF(名目付加価値!G326:G348,"&lt;&gt;0"),0)</f>
        <v>0.16605613795373145</v>
      </c>
      <c r="H347" s="6">
        <f>IF(名目付加価値!H347&gt;0,名目付加価値!H347/SUMIF(名目付加価値!H326:H348,"&lt;&gt;0"),0)</f>
        <v>0.20732489068885204</v>
      </c>
      <c r="I347" s="6">
        <f>IF(名目付加価値!I347&gt;0,名目付加価値!I347/SUMIF(名目付加価値!I326:I348,"&lt;&gt;0"),0)</f>
        <v>0.25079635810042267</v>
      </c>
      <c r="K347" s="3">
        <f>0.5*(E347+E$1106)</f>
        <v>0.10283958955233807</v>
      </c>
      <c r="L347" s="3">
        <f t="shared" ref="L347:O347" si="343">0.5*(F347+F$1106)</f>
        <v>0.15635495534441832</v>
      </c>
      <c r="M347" s="3">
        <f t="shared" si="343"/>
        <v>0.16879488091659001</v>
      </c>
      <c r="N347" s="3">
        <f t="shared" si="343"/>
        <v>0.21301494140650462</v>
      </c>
      <c r="O347" s="3">
        <f t="shared" si="343"/>
        <v>0.25786035992362</v>
      </c>
    </row>
    <row r="348" spans="1:15" x14ac:dyDescent="0.15">
      <c r="A348" s="1">
        <v>15</v>
      </c>
      <c r="B348" s="1" t="s">
        <v>106</v>
      </c>
      <c r="C348" s="1">
        <v>23</v>
      </c>
      <c r="D348" s="1" t="s">
        <v>29</v>
      </c>
      <c r="E348" s="6">
        <f>IF(名目付加価値!E348&gt;0,名目付加価値!E348/SUMIF(名目付加価値!E326:E348,"&lt;&gt;0"),0)</f>
        <v>7.8667767473458008E-2</v>
      </c>
      <c r="F348" s="6">
        <f>IF(名目付加価値!F348&gt;0,名目付加価値!F348/SUMIF(名目付加価値!F326:F348,"&lt;&gt;0"),0)</f>
        <v>0.10797239369811984</v>
      </c>
      <c r="G348" s="6">
        <f>IF(名目付加価値!G348&gt;0,名目付加価値!G348/SUMIF(名目付加価値!G326:G348,"&lt;&gt;0"),0)</f>
        <v>0.10422605856733047</v>
      </c>
      <c r="H348" s="6">
        <f>IF(名目付加価値!H348&gt;0,名目付加価値!H348/SUMIF(名目付加価値!H326:H348,"&lt;&gt;0"),0)</f>
        <v>0.12023103038849337</v>
      </c>
      <c r="I348" s="6">
        <f>IF(名目付加価値!I348&gt;0,名目付加価値!I348/SUMIF(名目付加価値!I326:I348,"&lt;&gt;0"),0)</f>
        <v>0.13502462061172707</v>
      </c>
      <c r="K348" s="3">
        <f>0.5*(E348+E$1107)</f>
        <v>7.981841800256391E-2</v>
      </c>
      <c r="L348" s="3">
        <f t="shared" ref="L348:O348" si="344">0.5*(F348+F$1107)</f>
        <v>0.10870090803185443</v>
      </c>
      <c r="M348" s="3">
        <f t="shared" si="344"/>
        <v>0.10387983970199846</v>
      </c>
      <c r="N348" s="3">
        <f t="shared" si="344"/>
        <v>0.12131452122617281</v>
      </c>
      <c r="O348" s="3">
        <f t="shared" si="344"/>
        <v>0.13472411665542561</v>
      </c>
    </row>
    <row r="349" spans="1:15" x14ac:dyDescent="0.15">
      <c r="A349" s="1">
        <v>16</v>
      </c>
      <c r="B349" s="1" t="s">
        <v>110</v>
      </c>
      <c r="C349" s="1">
        <v>1</v>
      </c>
      <c r="D349" s="1" t="s">
        <v>9</v>
      </c>
      <c r="E349" s="6">
        <f>IF(名目付加価値!E349&gt;0,名目付加価値!E349/SUMIF(名目付加価値!E349:E371,"&lt;&gt;0"),0)</f>
        <v>7.8586682166130725E-2</v>
      </c>
      <c r="F349" s="6">
        <f>IF(名目付加価値!F349&gt;0,名目付加価値!F349/SUMIF(名目付加価値!F349:F371,"&lt;&gt;0"),0)</f>
        <v>4.0943022728356281E-2</v>
      </c>
      <c r="G349" s="6">
        <f>IF(名目付加価値!G349&gt;0,名目付加価値!G349/SUMIF(名目付加価値!G349:G371,"&lt;&gt;0"),0)</f>
        <v>2.6877489346539798E-2</v>
      </c>
      <c r="H349" s="6">
        <f>IF(名目付加価値!H349&gt;0,名目付加価値!H349/SUMIF(名目付加価値!H349:H371,"&lt;&gt;0"),0)</f>
        <v>1.7685060107576218E-2</v>
      </c>
      <c r="I349" s="6">
        <f>IF(名目付加価値!I349&gt;0,名目付加価値!I349/SUMIF(名目付加価値!I349:I371,"&lt;&gt;0"),0)</f>
        <v>1.6436218440272984E-2</v>
      </c>
      <c r="K349" s="3">
        <f>0.5*(E349+E$1085)</f>
        <v>9.1353582127486913E-2</v>
      </c>
      <c r="L349" s="3">
        <f t="shared" ref="L349:O349" si="345">0.5*(F349+F$1085)</f>
        <v>5.0426000803584739E-2</v>
      </c>
      <c r="M349" s="3">
        <f t="shared" si="345"/>
        <v>3.4698421207024474E-2</v>
      </c>
      <c r="N349" s="3">
        <f t="shared" si="345"/>
        <v>2.3478052156199199E-2</v>
      </c>
      <c r="O349" s="3">
        <f t="shared" si="345"/>
        <v>2.0232625189635943E-2</v>
      </c>
    </row>
    <row r="350" spans="1:15" x14ac:dyDescent="0.15">
      <c r="A350" s="1">
        <v>16</v>
      </c>
      <c r="B350" s="1" t="s">
        <v>110</v>
      </c>
      <c r="C350" s="1">
        <v>2</v>
      </c>
      <c r="D350" s="1" t="s">
        <v>10</v>
      </c>
      <c r="E350" s="6">
        <f>IF(名目付加価値!E350&gt;0,名目付加価値!E350/SUMIF(名目付加価値!E349:E371,"&lt;&gt;0"),0)</f>
        <v>4.9369935623956836E-3</v>
      </c>
      <c r="F350" s="6">
        <f>IF(名目付加価値!F350&gt;0,名目付加価値!F350/SUMIF(名目付加価値!F349:F371,"&lt;&gt;0"),0)</f>
        <v>4.9096710943385838E-3</v>
      </c>
      <c r="G350" s="6">
        <f>IF(名目付加価値!G350&gt;0,名目付加価値!G350/SUMIF(名目付加価値!G349:G371,"&lt;&gt;0"),0)</f>
        <v>3.1480513607912383E-3</v>
      </c>
      <c r="H350" s="6">
        <f>IF(名目付加価値!H350&gt;0,名目付加価値!H350/SUMIF(名目付加価値!H349:H371,"&lt;&gt;0"),0)</f>
        <v>2.6078870021992565E-3</v>
      </c>
      <c r="I350" s="6">
        <f>IF(名目付加価値!I350&gt;0,名目付加価値!I350/SUMIF(名目付加価値!I349:I371,"&lt;&gt;0"),0)</f>
        <v>1.0745497532433286E-3</v>
      </c>
      <c r="K350" s="3">
        <f>0.5*(E350+E$1086)</f>
        <v>8.8219460482020194E-3</v>
      </c>
      <c r="L350" s="3">
        <f t="shared" ref="L350:O350" si="346">0.5*(F350+F$1086)</f>
        <v>6.0028352668005693E-3</v>
      </c>
      <c r="M350" s="3">
        <f t="shared" si="346"/>
        <v>3.4250322943080789E-3</v>
      </c>
      <c r="N350" s="3">
        <f t="shared" si="346"/>
        <v>2.2546574928693532E-3</v>
      </c>
      <c r="O350" s="3">
        <f t="shared" si="346"/>
        <v>9.6963322331549741E-4</v>
      </c>
    </row>
    <row r="351" spans="1:15" x14ac:dyDescent="0.15">
      <c r="A351" s="1">
        <v>16</v>
      </c>
      <c r="B351" s="1" t="s">
        <v>111</v>
      </c>
      <c r="C351" s="1">
        <v>3</v>
      </c>
      <c r="D351" s="1" t="s">
        <v>17</v>
      </c>
      <c r="E351" s="6">
        <f>IF(名目付加価値!E351&gt;0,名目付加価値!E351/SUMIF(名目付加価値!E349:E371,"&lt;&gt;0"),0)</f>
        <v>2.3451702779045912E-2</v>
      </c>
      <c r="F351" s="6">
        <f>IF(名目付加価値!F351&gt;0,名目付加価値!F351/SUMIF(名目付加価値!F349:F371,"&lt;&gt;0"),0)</f>
        <v>1.527043673958282E-2</v>
      </c>
      <c r="G351" s="6">
        <f>IF(名目付加価値!G351&gt;0,名目付加価値!G351/SUMIF(名目付加価値!G349:G371,"&lt;&gt;0"),0)</f>
        <v>1.4193098764661984E-2</v>
      </c>
      <c r="H351" s="6">
        <f>IF(名目付加価値!H351&gt;0,名目付加価値!H351/SUMIF(名目付加価値!H349:H371,"&lt;&gt;0"),0)</f>
        <v>1.7738640472200123E-2</v>
      </c>
      <c r="I351" s="6">
        <f>IF(名目付加価値!I351&gt;0,名目付加価値!I351/SUMIF(名目付加価値!I349:I371,"&lt;&gt;0"),0)</f>
        <v>1.5745543485876545E-2</v>
      </c>
      <c r="K351" s="3">
        <f>0.5*(E351+E$1087)</f>
        <v>4.0733905839486183E-2</v>
      </c>
      <c r="L351" s="3">
        <f t="shared" ref="L351:O351" si="347">0.5*(F351+F$1087)</f>
        <v>2.9120760823948356E-2</v>
      </c>
      <c r="M351" s="3">
        <f t="shared" si="347"/>
        <v>2.6816491394316889E-2</v>
      </c>
      <c r="N351" s="3">
        <f t="shared" si="347"/>
        <v>2.9720915933313323E-2</v>
      </c>
      <c r="O351" s="3">
        <f t="shared" si="347"/>
        <v>2.730888661426107E-2</v>
      </c>
    </row>
    <row r="352" spans="1:15" x14ac:dyDescent="0.15">
      <c r="A352" s="1">
        <v>16</v>
      </c>
      <c r="B352" s="1" t="s">
        <v>111</v>
      </c>
      <c r="C352" s="1">
        <v>4</v>
      </c>
      <c r="D352" s="1" t="s">
        <v>18</v>
      </c>
      <c r="E352" s="6">
        <f>IF(名目付加価値!E352&gt;0,名目付加価値!E352/SUMIF(名目付加価値!E349:E371,"&lt;&gt;0"),0)</f>
        <v>4.4550286645790201E-2</v>
      </c>
      <c r="F352" s="6">
        <f>IF(名目付加価値!F352&gt;0,名目付加価値!F352/SUMIF(名目付加価値!F349:F371,"&lt;&gt;0"),0)</f>
        <v>3.0218251074061675E-2</v>
      </c>
      <c r="G352" s="6">
        <f>IF(名目付加価値!G352&gt;0,名目付加価値!G352/SUMIF(名目付加価値!G349:G371,"&lt;&gt;0"),0)</f>
        <v>2.1442637596694333E-2</v>
      </c>
      <c r="H352" s="6">
        <f>IF(名目付加価値!H352&gt;0,名目付加価値!H352/SUMIF(名目付加価値!H349:H371,"&lt;&gt;0"),0)</f>
        <v>9.7969281529987386E-3</v>
      </c>
      <c r="I352" s="6">
        <f>IF(名目付加価値!I352&gt;0,名目付加価値!I352/SUMIF(名目付加価値!I349:I371,"&lt;&gt;0"),0)</f>
        <v>6.7427122350896566E-3</v>
      </c>
      <c r="K352" s="3">
        <f>0.5*(E352+E$1088)</f>
        <v>4.0655262883643864E-2</v>
      </c>
      <c r="L352" s="3">
        <f t="shared" ref="L352:O352" si="348">0.5*(F352+F$1088)</f>
        <v>2.5733330966457437E-2</v>
      </c>
      <c r="M352" s="3">
        <f t="shared" si="348"/>
        <v>1.9291236271908287E-2</v>
      </c>
      <c r="N352" s="3">
        <f t="shared" si="348"/>
        <v>9.0313198721947395E-3</v>
      </c>
      <c r="O352" s="3">
        <f t="shared" si="348"/>
        <v>5.5303915967360191E-3</v>
      </c>
    </row>
    <row r="353" spans="1:15" x14ac:dyDescent="0.15">
      <c r="A353" s="1">
        <v>16</v>
      </c>
      <c r="B353" s="1" t="s">
        <v>111</v>
      </c>
      <c r="C353" s="1">
        <v>5</v>
      </c>
      <c r="D353" s="1" t="s">
        <v>19</v>
      </c>
      <c r="E353" s="6">
        <f>IF(名目付加価値!E353&gt;0,名目付加価値!E353/SUMIF(名目付加価値!E349:E371,"&lt;&gt;0"),0)</f>
        <v>1.4223103091607448E-2</v>
      </c>
      <c r="F353" s="6">
        <f>IF(名目付加価値!F353&gt;0,名目付加価値!F353/SUMIF(名目付加価値!F349:F371,"&lt;&gt;0"),0)</f>
        <v>1.2759019944992312E-2</v>
      </c>
      <c r="G353" s="6">
        <f>IF(名目付加価値!G353&gt;0,名目付加価値!G353/SUMIF(名目付加価値!G349:G371,"&lt;&gt;0"),0)</f>
        <v>1.2442674495661901E-2</v>
      </c>
      <c r="H353" s="6">
        <f>IF(名目付加価値!H353&gt;0,名目付加価値!H353/SUMIF(名目付加価値!H349:H371,"&lt;&gt;0"),0)</f>
        <v>1.6216508955480276E-2</v>
      </c>
      <c r="I353" s="6">
        <f>IF(名目付加価値!I353&gt;0,名目付加価値!I353/SUMIF(名目付加価値!I349:I371,"&lt;&gt;0"),0)</f>
        <v>1.2303519610025921E-2</v>
      </c>
      <c r="K353" s="3">
        <f>0.5*(E353+E$1089)</f>
        <v>1.2048899484993044E-2</v>
      </c>
      <c r="L353" s="3">
        <f t="shared" ref="L353:O353" si="349">0.5*(F353+F$1089)</f>
        <v>1.0482454343952279E-2</v>
      </c>
      <c r="M353" s="3">
        <f t="shared" si="349"/>
        <v>1.0521423148306053E-2</v>
      </c>
      <c r="N353" s="3">
        <f t="shared" si="349"/>
        <v>1.2045028838823486E-2</v>
      </c>
      <c r="O353" s="3">
        <f t="shared" si="349"/>
        <v>9.3451607642805294E-3</v>
      </c>
    </row>
    <row r="354" spans="1:15" x14ac:dyDescent="0.15">
      <c r="A354" s="1">
        <v>16</v>
      </c>
      <c r="B354" s="1" t="s">
        <v>111</v>
      </c>
      <c r="C354" s="1">
        <v>6</v>
      </c>
      <c r="D354" s="1" t="s">
        <v>3</v>
      </c>
      <c r="E354" s="6">
        <f>IF(名目付加価値!E354&gt;0,名目付加価値!E354/SUMIF(名目付加価値!E349:E371,"&lt;&gt;0"),0)</f>
        <v>4.3993364068361157E-2</v>
      </c>
      <c r="F354" s="6">
        <f>IF(名目付加価値!F354&gt;0,名目付加価値!F354/SUMIF(名目付加価値!F349:F371,"&lt;&gt;0"),0)</f>
        <v>2.9941218745097954E-2</v>
      </c>
      <c r="G354" s="6">
        <f>IF(名目付加価値!G354&gt;0,名目付加価値!G354/SUMIF(名目付加価値!G349:G371,"&lt;&gt;0"),0)</f>
        <v>5.4304100341043972E-2</v>
      </c>
      <c r="H354" s="6">
        <f>IF(名目付加価値!H354&gt;0,名目付加価値!H354/SUMIF(名目付加価値!H349:H371,"&lt;&gt;0"),0)</f>
        <v>4.7811255659465111E-2</v>
      </c>
      <c r="I354" s="6">
        <f>IF(名目付加価値!I354&gt;0,名目付加価値!I354/SUMIF(名目付加価値!I349:I371,"&lt;&gt;0"),0)</f>
        <v>3.8477293469288541E-2</v>
      </c>
      <c r="K354" s="3">
        <f>0.5*(E354+E$1090)</f>
        <v>3.3828366689132645E-2</v>
      </c>
      <c r="L354" s="3">
        <f t="shared" ref="L354:O354" si="350">0.5*(F354+F$1090)</f>
        <v>2.3299617559038529E-2</v>
      </c>
      <c r="M354" s="3">
        <f t="shared" si="350"/>
        <v>3.7062649041020336E-2</v>
      </c>
      <c r="N354" s="3">
        <f t="shared" si="350"/>
        <v>3.3203396461910638E-2</v>
      </c>
      <c r="O354" s="3">
        <f t="shared" si="350"/>
        <v>2.8937203976080239E-2</v>
      </c>
    </row>
    <row r="355" spans="1:15" x14ac:dyDescent="0.15">
      <c r="A355" s="1">
        <v>16</v>
      </c>
      <c r="B355" s="1" t="s">
        <v>111</v>
      </c>
      <c r="C355" s="1">
        <v>7</v>
      </c>
      <c r="D355" s="1" t="s">
        <v>20</v>
      </c>
      <c r="E355" s="6">
        <f>IF(名目付加価値!E355&gt;0,名目付加価値!E355/SUMIF(名目付加価値!E349:E371,"&lt;&gt;0"),0)</f>
        <v>2.48653957108696E-4</v>
      </c>
      <c r="F355" s="6">
        <f>IF(名目付加価値!F355&gt;0,名目付加価値!F355/SUMIF(名目付加価値!F349:F371,"&lt;&gt;0"),0)</f>
        <v>1.1049606836884432E-3</v>
      </c>
      <c r="G355" s="6">
        <f>IF(名目付加価値!G355&gt;0,名目付加価値!G355/SUMIF(名目付加価値!G349:G371,"&lt;&gt;0"),0)</f>
        <v>1.0279318820439788E-3</v>
      </c>
      <c r="H355" s="6">
        <f>IF(名目付加価値!H355&gt;0,名目付加価値!H355/SUMIF(名目付加価値!H349:H371,"&lt;&gt;0"),0)</f>
        <v>5.0532408426099571E-3</v>
      </c>
      <c r="I355" s="6">
        <f>IF(名目付加価値!I355&gt;0,名目付加価値!I355/SUMIF(名目付加価値!I349:I371,"&lt;&gt;0"),0)</f>
        <v>3.5091223723031118E-4</v>
      </c>
      <c r="K355" s="3">
        <f>0.5*(E355+E$1091)</f>
        <v>9.6759882312349096E-3</v>
      </c>
      <c r="L355" s="3">
        <f t="shared" ref="L355:O355" si="351">0.5*(F355+F$1091)</f>
        <v>6.7305510419867348E-3</v>
      </c>
      <c r="M355" s="3">
        <f t="shared" si="351"/>
        <v>5.8103664496819097E-3</v>
      </c>
      <c r="N355" s="3">
        <f t="shared" si="351"/>
        <v>8.6281772431042337E-3</v>
      </c>
      <c r="O355" s="3">
        <f t="shared" si="351"/>
        <v>6.3284595485772243E-3</v>
      </c>
    </row>
    <row r="356" spans="1:15" x14ac:dyDescent="0.15">
      <c r="A356" s="1">
        <v>16</v>
      </c>
      <c r="B356" s="1" t="s">
        <v>111</v>
      </c>
      <c r="C356" s="1">
        <v>8</v>
      </c>
      <c r="D356" s="1" t="s">
        <v>21</v>
      </c>
      <c r="E356" s="6">
        <f>IF(名目付加価値!E356&gt;0,名目付加価値!E356/SUMIF(名目付加価値!E349:E371,"&lt;&gt;0"),0)</f>
        <v>1.1298072101897986E-2</v>
      </c>
      <c r="F356" s="6">
        <f>IF(名目付加価値!F356&gt;0,名目付加価値!F356/SUMIF(名目付加価値!F349:F371,"&lt;&gt;0"),0)</f>
        <v>7.0738464867879883E-3</v>
      </c>
      <c r="G356" s="6">
        <f>IF(名目付加価値!G356&gt;0,名目付加価値!G356/SUMIF(名目付加価値!G349:G371,"&lt;&gt;0"),0)</f>
        <v>7.9092207032721053E-3</v>
      </c>
      <c r="H356" s="6">
        <f>IF(名目付加価値!H356&gt;0,名目付加価値!H356/SUMIF(名目付加価値!H349:H371,"&lt;&gt;0"),0)</f>
        <v>7.6518046455999467E-3</v>
      </c>
      <c r="I356" s="6">
        <f>IF(名目付加価値!I356&gt;0,名目付加価値!I356/SUMIF(名目付加価値!I349:I371,"&lt;&gt;0"),0)</f>
        <v>5.7782276369676986E-3</v>
      </c>
      <c r="K356" s="3">
        <f>0.5*(E356+E$1092)</f>
        <v>1.3242612981470205E-2</v>
      </c>
      <c r="L356" s="3">
        <f t="shared" ref="L356:O356" si="352">0.5*(F356+F$1092)</f>
        <v>1.0036014852435477E-2</v>
      </c>
      <c r="M356" s="3">
        <f t="shared" si="352"/>
        <v>1.0097870470695625E-2</v>
      </c>
      <c r="N356" s="3">
        <f t="shared" si="352"/>
        <v>8.7316589700393368E-3</v>
      </c>
      <c r="O356" s="3">
        <f t="shared" si="352"/>
        <v>6.5869768028483863E-3</v>
      </c>
    </row>
    <row r="357" spans="1:15" x14ac:dyDescent="0.15">
      <c r="A357" s="1">
        <v>16</v>
      </c>
      <c r="B357" s="1" t="s">
        <v>111</v>
      </c>
      <c r="C357" s="1">
        <v>9</v>
      </c>
      <c r="D357" s="1" t="s">
        <v>22</v>
      </c>
      <c r="E357" s="6">
        <f>IF(名目付加価値!E357&gt;0,名目付加価値!E357/SUMIF(名目付加価値!E349:E371,"&lt;&gt;0"),0)</f>
        <v>4.8916934514669594E-2</v>
      </c>
      <c r="F357" s="6">
        <f>IF(名目付加価値!F357&gt;0,名目付加価値!F357/SUMIF(名目付加価値!F349:F371,"&lt;&gt;0"),0)</f>
        <v>0.11327234393581459</v>
      </c>
      <c r="G357" s="6">
        <f>IF(名目付加価値!G357&gt;0,名目付加価値!G357/SUMIF(名目付加価値!G349:G371,"&lt;&gt;0"),0)</f>
        <v>2.4686066402494131E-2</v>
      </c>
      <c r="H357" s="6">
        <f>IF(名目付加価値!H357&gt;0,名目付加価値!H357/SUMIF(名目付加価値!H349:H371,"&lt;&gt;0"),0)</f>
        <v>2.2198800114693003E-2</v>
      </c>
      <c r="I357" s="6">
        <f>IF(名目付加価値!I357&gt;0,名目付加価値!I357/SUMIF(名目付加価値!I349:I371,"&lt;&gt;0"),0)</f>
        <v>2.2129922906460344E-2</v>
      </c>
      <c r="K357" s="3">
        <f>0.5*(E357+E$1093)</f>
        <v>4.1538168038552196E-2</v>
      </c>
      <c r="L357" s="3">
        <f t="shared" ref="L357:O357" si="353">0.5*(F357+F$1093)</f>
        <v>7.1510324922642018E-2</v>
      </c>
      <c r="M357" s="3">
        <f t="shared" si="353"/>
        <v>2.2551898065862407E-2</v>
      </c>
      <c r="N357" s="3">
        <f t="shared" si="353"/>
        <v>1.8372975274852092E-2</v>
      </c>
      <c r="O357" s="3">
        <f t="shared" si="353"/>
        <v>1.7504529900868593E-2</v>
      </c>
    </row>
    <row r="358" spans="1:15" x14ac:dyDescent="0.15">
      <c r="A358" s="1">
        <v>16</v>
      </c>
      <c r="B358" s="1" t="s">
        <v>111</v>
      </c>
      <c r="C358" s="1">
        <v>10</v>
      </c>
      <c r="D358" s="1" t="s">
        <v>23</v>
      </c>
      <c r="E358" s="6">
        <f>IF(名目付加価値!E358&gt;0,名目付加価値!E358/SUMIF(名目付加価値!E349:E371,"&lt;&gt;0"),0)</f>
        <v>3.3410946518604719E-2</v>
      </c>
      <c r="F358" s="6">
        <f>IF(名目付加価値!F358&gt;0,名目付加価値!F358/SUMIF(名目付加価値!F349:F371,"&lt;&gt;0"),0)</f>
        <v>3.6930371501728503E-2</v>
      </c>
      <c r="G358" s="6">
        <f>IF(名目付加価値!G358&gt;0,名目付加価値!G358/SUMIF(名目付加価値!G349:G371,"&lt;&gt;0"),0)</f>
        <v>9.0796273070463382E-2</v>
      </c>
      <c r="H358" s="6">
        <f>IF(名目付加価値!H358&gt;0,名目付加価値!H358/SUMIF(名目付加価値!H349:H371,"&lt;&gt;0"),0)</f>
        <v>5.8902187961526874E-2</v>
      </c>
      <c r="I358" s="6">
        <f>IF(名目付加価値!I358&gt;0,名目付加価値!I358/SUMIF(名目付加価値!I349:I371,"&lt;&gt;0"),0)</f>
        <v>2.8142726379371364E-2</v>
      </c>
      <c r="K358" s="3">
        <f>0.5*(E358+E$1094)</f>
        <v>2.3781876551362244E-2</v>
      </c>
      <c r="L358" s="3">
        <f t="shared" ref="L358:O358" si="354">0.5*(F358+F$1094)</f>
        <v>2.4569136755411933E-2</v>
      </c>
      <c r="M358" s="3">
        <f t="shared" si="354"/>
        <v>5.3396415617602021E-2</v>
      </c>
      <c r="N358" s="3">
        <f t="shared" si="354"/>
        <v>3.5997943855972131E-2</v>
      </c>
      <c r="O358" s="3">
        <f t="shared" si="354"/>
        <v>1.9292545599058245E-2</v>
      </c>
    </row>
    <row r="359" spans="1:15" x14ac:dyDescent="0.15">
      <c r="A359" s="1">
        <v>16</v>
      </c>
      <c r="B359" s="1" t="s">
        <v>111</v>
      </c>
      <c r="C359" s="1">
        <v>11</v>
      </c>
      <c r="D359" s="1" t="s">
        <v>24</v>
      </c>
      <c r="E359" s="6">
        <f>IF(名目付加価値!E359&gt;0,名目付加価値!E359/SUMIF(名目付加価値!E349:E371,"&lt;&gt;0"),0)</f>
        <v>3.6444877323220527E-2</v>
      </c>
      <c r="F359" s="6">
        <f>IF(名目付加価値!F359&gt;0,名目付加価値!F359/SUMIF(名目付加価値!F349:F371,"&lt;&gt;0"),0)</f>
        <v>2.7566015239820548E-2</v>
      </c>
      <c r="G359" s="6">
        <f>IF(名目付加価値!G359&gt;0,名目付加価値!G359/SUMIF(名目付加価値!G349:G371,"&lt;&gt;0"),0)</f>
        <v>3.8884712038900884E-2</v>
      </c>
      <c r="H359" s="6">
        <f>IF(名目付加価値!H359&gt;0,名目付加価値!H359/SUMIF(名目付加価値!H349:H371,"&lt;&gt;0"),0)</f>
        <v>2.7284793417367531E-2</v>
      </c>
      <c r="I359" s="6">
        <f>IF(名目付加価値!I359&gt;0,名目付加価値!I359/SUMIF(名目付加価値!I349:I371,"&lt;&gt;0"),0)</f>
        <v>4.0407877344744776E-2</v>
      </c>
      <c r="K359" s="3">
        <f>0.5*(E359+E$1095)</f>
        <v>3.0756429759037286E-2</v>
      </c>
      <c r="L359" s="3">
        <f t="shared" ref="L359:O359" si="355">0.5*(F359+F$1095)</f>
        <v>2.448800140453538E-2</v>
      </c>
      <c r="M359" s="3">
        <f t="shared" si="355"/>
        <v>3.3460933424670242E-2</v>
      </c>
      <c r="N359" s="3">
        <f t="shared" si="355"/>
        <v>2.57925482146475E-2</v>
      </c>
      <c r="O359" s="3">
        <f t="shared" si="355"/>
        <v>3.3347469930412862E-2</v>
      </c>
    </row>
    <row r="360" spans="1:15" x14ac:dyDescent="0.15">
      <c r="A360" s="1">
        <v>16</v>
      </c>
      <c r="B360" s="1" t="s">
        <v>280</v>
      </c>
      <c r="C360" s="1">
        <v>12</v>
      </c>
      <c r="D360" s="1" t="s">
        <v>25</v>
      </c>
      <c r="E360" s="6">
        <f>IF(名目付加価値!E360&gt;0,名目付加価値!E360/SUMIF(名目付加価値!E349:E371,"&lt;&gt;0"),0)</f>
        <v>9.8270033654817516E-3</v>
      </c>
      <c r="F360" s="6">
        <f>IF(名目付加価値!F360&gt;0,名目付加価値!F360/SUMIF(名目付加価値!F349:F371,"&lt;&gt;0"),0)</f>
        <v>1.2654120822371986E-2</v>
      </c>
      <c r="G360" s="6">
        <f>IF(名目付加価値!G360&gt;0,名目付加価値!G360/SUMIF(名目付加価値!G349:G371,"&lt;&gt;0"),0)</f>
        <v>3.8259488961193584E-2</v>
      </c>
      <c r="H360" s="6">
        <f>IF(名目付加価値!H360&gt;0,名目付加価値!H360/SUMIF(名目付加価値!H349:H371,"&lt;&gt;0"),0)</f>
        <v>5.2634240339683537E-2</v>
      </c>
      <c r="I360" s="6">
        <f>IF(名目付加価値!I360&gt;0,名目付加価値!I360/SUMIF(名目付加価値!I349:I371,"&lt;&gt;0"),0)</f>
        <v>5.9344197471326125E-2</v>
      </c>
      <c r="K360" s="3">
        <f>0.5*(E360+E$1096)</f>
        <v>1.777144512616205E-2</v>
      </c>
      <c r="L360" s="3">
        <f t="shared" ref="L360:O360" si="356">0.5*(F360+F$1096)</f>
        <v>1.9267708959003524E-2</v>
      </c>
      <c r="M360" s="3">
        <f t="shared" si="356"/>
        <v>4.2806867576725909E-2</v>
      </c>
      <c r="N360" s="3">
        <f t="shared" si="356"/>
        <v>5.0936808507635462E-2</v>
      </c>
      <c r="O360" s="3">
        <f t="shared" si="356"/>
        <v>5.0468411165580748E-2</v>
      </c>
    </row>
    <row r="361" spans="1:15" x14ac:dyDescent="0.15">
      <c r="A361" s="1">
        <v>16</v>
      </c>
      <c r="B361" s="1" t="s">
        <v>111</v>
      </c>
      <c r="C361" s="1">
        <v>13</v>
      </c>
      <c r="D361" s="1" t="s">
        <v>26</v>
      </c>
      <c r="E361" s="6">
        <f>IF(名目付加価値!E361&gt;0,名目付加価値!E361/SUMIF(名目付加価値!E349:E371,"&lt;&gt;0"),0)</f>
        <v>1.5490470811026801E-2</v>
      </c>
      <c r="F361" s="6">
        <f>IF(名目付加価値!F361&gt;0,名目付加価値!F361/SUMIF(名目付加価値!F349:F371,"&lt;&gt;0"),0)</f>
        <v>1.3496111992644066E-2</v>
      </c>
      <c r="G361" s="6">
        <f>IF(名目付加価値!G361&gt;0,名目付加価値!G361/SUMIF(名目付加価値!G349:G371,"&lt;&gt;0"),0)</f>
        <v>9.226448525277051E-3</v>
      </c>
      <c r="H361" s="6">
        <f>IF(名目付加価値!H361&gt;0,名目付加価値!H361/SUMIF(名目付加価値!H349:H371,"&lt;&gt;0"),0)</f>
        <v>8.5203167360660154E-3</v>
      </c>
      <c r="I361" s="6">
        <f>IF(名目付加価値!I361&gt;0,名目付加価値!I361/SUMIF(名目付加価値!I349:I371,"&lt;&gt;0"),0)</f>
        <v>1.0293753507456758E-2</v>
      </c>
      <c r="K361" s="3">
        <f>0.5*(E361+E$1097)</f>
        <v>1.8634527152753939E-2</v>
      </c>
      <c r="L361" s="3">
        <f t="shared" ref="L361:O361" si="357">0.5*(F361+F$1097)</f>
        <v>1.7413776231509404E-2</v>
      </c>
      <c r="M361" s="3">
        <f t="shared" si="357"/>
        <v>1.4174750888648901E-2</v>
      </c>
      <c r="N361" s="3">
        <f t="shared" si="357"/>
        <v>1.3441924176575037E-2</v>
      </c>
      <c r="O361" s="3">
        <f t="shared" si="357"/>
        <v>1.8413633695989379E-2</v>
      </c>
    </row>
    <row r="362" spans="1:15" x14ac:dyDescent="0.15">
      <c r="A362" s="1">
        <v>16</v>
      </c>
      <c r="B362" s="1" t="s">
        <v>111</v>
      </c>
      <c r="C362" s="1">
        <v>14</v>
      </c>
      <c r="D362" s="1" t="s">
        <v>27</v>
      </c>
      <c r="E362" s="6">
        <f>IF(名目付加価値!E362&gt;0,名目付加価値!E362/SUMIF(名目付加価値!E349:E371,"&lt;&gt;0"),0)</f>
        <v>1.1643696055466976E-3</v>
      </c>
      <c r="F362" s="6">
        <f>IF(名目付加価値!F362&gt;0,名目付加価値!F362/SUMIF(名目付加価値!F349:F371,"&lt;&gt;0"),0)</f>
        <v>7.622872089065862E-4</v>
      </c>
      <c r="G362" s="6">
        <f>IF(名目付加価値!G362&gt;0,名目付加価値!G362/SUMIF(名目付加価値!G349:G371,"&lt;&gt;0"),0)</f>
        <v>9.3636076392736637E-4</v>
      </c>
      <c r="H362" s="6">
        <f>IF(名目付加価値!H362&gt;0,名目付加価値!H362/SUMIF(名目付加価値!H349:H371,"&lt;&gt;0"),0)</f>
        <v>8.4860623026327493E-4</v>
      </c>
      <c r="I362" s="6">
        <f>IF(名目付加価値!I362&gt;0,名目付加価値!I362/SUMIF(名目付加価値!I349:I371,"&lt;&gt;0"),0)</f>
        <v>8.7141292497259191E-4</v>
      </c>
      <c r="K362" s="3">
        <f>0.5*(E362+E$1098)</f>
        <v>2.4493703289754556E-3</v>
      </c>
      <c r="L362" s="3">
        <f t="shared" ref="L362:O362" si="358">0.5*(F362+F$1098)</f>
        <v>2.6604832956657071E-3</v>
      </c>
      <c r="M362" s="3">
        <f t="shared" si="358"/>
        <v>2.6726068991858977E-3</v>
      </c>
      <c r="N362" s="3">
        <f t="shared" si="358"/>
        <v>2.4556519203367934E-3</v>
      </c>
      <c r="O362" s="3">
        <f t="shared" si="358"/>
        <v>2.6101948782839756E-3</v>
      </c>
    </row>
    <row r="363" spans="1:15" x14ac:dyDescent="0.15">
      <c r="A363" s="1">
        <v>16</v>
      </c>
      <c r="B363" s="1" t="s">
        <v>111</v>
      </c>
      <c r="C363" s="1">
        <v>15</v>
      </c>
      <c r="D363" s="1" t="s">
        <v>28</v>
      </c>
      <c r="E363" s="6">
        <f>IF(名目付加価値!E363&gt;0,名目付加価値!E363/SUMIF(名目付加価値!E349:E371,"&lt;&gt;0"),0)</f>
        <v>4.9468147339990984E-2</v>
      </c>
      <c r="F363" s="6">
        <f>IF(名目付加価値!F363&gt;0,名目付加価値!F363/SUMIF(名目付加価値!F349:F371,"&lt;&gt;0"),0)</f>
        <v>3.062258957769225E-2</v>
      </c>
      <c r="G363" s="6">
        <f>IF(名目付加価値!G363&gt;0,名目付加価値!G363/SUMIF(名目付加価値!G349:G371,"&lt;&gt;0"),0)</f>
        <v>3.2190565646402443E-2</v>
      </c>
      <c r="H363" s="6">
        <f>IF(名目付加価値!H363&gt;0,名目付加価値!H363/SUMIF(名目付加価値!H349:H371,"&lt;&gt;0"),0)</f>
        <v>3.6949941782343773E-2</v>
      </c>
      <c r="I363" s="6">
        <f>IF(名目付加価値!I363&gt;0,名目付加価値!I363/SUMIF(名目付加価値!I349:I371,"&lt;&gt;0"),0)</f>
        <v>3.7757657617833021E-2</v>
      </c>
      <c r="K363" s="3">
        <f>0.5*(E363+E$1099)</f>
        <v>4.2881941723306879E-2</v>
      </c>
      <c r="L363" s="3">
        <f t="shared" ref="L363:O363" si="359">0.5*(F363+F$1099)</f>
        <v>3.2515870416192361E-2</v>
      </c>
      <c r="M363" s="3">
        <f t="shared" si="359"/>
        <v>3.3512519380971426E-2</v>
      </c>
      <c r="N363" s="3">
        <f t="shared" si="359"/>
        <v>3.2721477157277364E-2</v>
      </c>
      <c r="O363" s="3">
        <f t="shared" si="359"/>
        <v>3.0797806624271337E-2</v>
      </c>
    </row>
    <row r="364" spans="1:15" x14ac:dyDescent="0.15">
      <c r="A364" s="1">
        <v>16</v>
      </c>
      <c r="B364" s="1" t="s">
        <v>110</v>
      </c>
      <c r="C364" s="1">
        <v>16</v>
      </c>
      <c r="D364" s="1" t="s">
        <v>11</v>
      </c>
      <c r="E364" s="6">
        <f>IF(名目付加価値!E364&gt;0,名目付加価値!E364/SUMIF(名目付加価値!E349:E371,"&lt;&gt;0"),0)</f>
        <v>0.10432504720252209</v>
      </c>
      <c r="F364" s="6">
        <f>IF(名目付加価値!F364&gt;0,名目付加価値!F364/SUMIF(名目付加価値!F349:F371,"&lt;&gt;0"),0)</f>
        <v>0.11208855522353714</v>
      </c>
      <c r="G364" s="6">
        <f>IF(名目付加価値!G364&gt;0,名目付加価値!G364/SUMIF(名目付加価値!G349:G371,"&lt;&gt;0"),0)</f>
        <v>0.12398214025530581</v>
      </c>
      <c r="H364" s="6">
        <f>IF(名目付加価値!H364&gt;0,名目付加価値!H364/SUMIF(名目付加価値!H349:H371,"&lt;&gt;0"),0)</f>
        <v>0.10534002654790148</v>
      </c>
      <c r="I364" s="6">
        <f>IF(名目付加価値!I364&gt;0,名目付加価値!I364/SUMIF(名目付加価値!I349:I371,"&lt;&gt;0"),0)</f>
        <v>9.1362205145008077E-2</v>
      </c>
      <c r="K364" s="3">
        <f>0.5*(E364+E$1100)</f>
        <v>9.9403866425684939E-2</v>
      </c>
      <c r="L364" s="3">
        <f t="shared" ref="L364:O364" si="360">0.5*(F364+F$1100)</f>
        <v>0.11197194293140819</v>
      </c>
      <c r="M364" s="3">
        <f t="shared" si="360"/>
        <v>0.1206291713336837</v>
      </c>
      <c r="N364" s="3">
        <f t="shared" si="360"/>
        <v>9.9418626318518652E-2</v>
      </c>
      <c r="O364" s="3">
        <f t="shared" si="360"/>
        <v>8.1433016876171799E-2</v>
      </c>
    </row>
    <row r="365" spans="1:15" x14ac:dyDescent="0.15">
      <c r="A365" s="1">
        <v>16</v>
      </c>
      <c r="B365" s="1" t="s">
        <v>110</v>
      </c>
      <c r="C365" s="1">
        <v>17</v>
      </c>
      <c r="D365" s="1" t="s">
        <v>12</v>
      </c>
      <c r="E365" s="6">
        <f>IF(名目付加価値!E365&gt;0,名目付加価値!E365/SUMIF(名目付加価値!E349:E371,"&lt;&gt;0"),0)</f>
        <v>6.9547338706679854E-2</v>
      </c>
      <c r="F365" s="6">
        <f>IF(名目付加価値!F365&gt;0,名目付加価値!F365/SUMIF(名目付加価値!F349:F371,"&lt;&gt;0"),0)</f>
        <v>4.6906445661697063E-2</v>
      </c>
      <c r="G365" s="6">
        <f>IF(名目付加価値!G365&gt;0,名目付加価値!G365/SUMIF(名目付加価値!G349:G371,"&lt;&gt;0"),0)</f>
        <v>3.9403479821708658E-2</v>
      </c>
      <c r="H365" s="6">
        <f>IF(名目付加価値!H365&gt;0,名目付加価値!H365/SUMIF(名目付加価値!H349:H371,"&lt;&gt;0"),0)</f>
        <v>3.6449557785643544E-2</v>
      </c>
      <c r="I365" s="6">
        <f>IF(名目付加価値!I365&gt;0,名目付加価値!I365/SUMIF(名目付加価値!I349:I371,"&lt;&gt;0"),0)</f>
        <v>3.4528701838305212E-2</v>
      </c>
      <c r="K365" s="3">
        <f>0.5*(E365+E$1101)</f>
        <v>4.7338548668652392E-2</v>
      </c>
      <c r="L365" s="3">
        <f t="shared" ref="L365:O365" si="361">0.5*(F365+F$1101)</f>
        <v>3.7959883699979824E-2</v>
      </c>
      <c r="M365" s="3">
        <f t="shared" si="361"/>
        <v>3.5775364789749992E-2</v>
      </c>
      <c r="N365" s="3">
        <f t="shared" si="361"/>
        <v>3.5915524196009456E-2</v>
      </c>
      <c r="O365" s="3">
        <f t="shared" si="361"/>
        <v>3.2770513832254176E-2</v>
      </c>
    </row>
    <row r="366" spans="1:15" x14ac:dyDescent="0.15">
      <c r="A366" s="1">
        <v>16</v>
      </c>
      <c r="B366" s="1" t="s">
        <v>110</v>
      </c>
      <c r="C366" s="1">
        <v>18</v>
      </c>
      <c r="D366" s="1" t="s">
        <v>13</v>
      </c>
      <c r="E366" s="6">
        <f>IF(名目付加価値!E366&gt;0,名目付加価値!E366/SUMIF(名目付加価値!E349:E371,"&lt;&gt;0"),0)</f>
        <v>0.12137106607376845</v>
      </c>
      <c r="F366" s="6">
        <f>IF(名目付加価値!F366&gt;0,名目付加価値!F366/SUMIF(名目付加価値!F349:F371,"&lt;&gt;0"),0)</f>
        <v>0.1257693478293547</v>
      </c>
      <c r="G366" s="6">
        <f>IF(名目付加価値!G366&gt;0,名目付加価値!G366/SUMIF(名目付加価値!G349:G371,"&lt;&gt;0"),0)</f>
        <v>0.10715598317799885</v>
      </c>
      <c r="H366" s="6">
        <f>IF(名目付加価値!H366&gt;0,名目付加価値!H366/SUMIF(名目付加価値!H349:H371,"&lt;&gt;0"),0)</f>
        <v>0.10385758386835776</v>
      </c>
      <c r="I366" s="6">
        <f>IF(名目付加価値!I366&gt;0,名目付加価値!I366/SUMIF(名目付加価値!I349:I371,"&lt;&gt;0"),0)</f>
        <v>9.7644864012468677E-2</v>
      </c>
      <c r="K366" s="3">
        <f>0.5*(E366+E$1102)</f>
        <v>0.11791866649079413</v>
      </c>
      <c r="L366" s="3">
        <f t="shared" ref="L366:O366" si="362">0.5*(F366+F$1102)</f>
        <v>0.12510470963323211</v>
      </c>
      <c r="M366" s="3">
        <f t="shared" si="362"/>
        <v>0.11070317940567177</v>
      </c>
      <c r="N366" s="3">
        <f t="shared" si="362"/>
        <v>0.11119128204882517</v>
      </c>
      <c r="O366" s="3">
        <f t="shared" si="362"/>
        <v>0.10271862807389576</v>
      </c>
    </row>
    <row r="367" spans="1:15" x14ac:dyDescent="0.15">
      <c r="A367" s="1">
        <v>16</v>
      </c>
      <c r="B367" s="1" t="s">
        <v>110</v>
      </c>
      <c r="C367" s="1">
        <v>19</v>
      </c>
      <c r="D367" s="1" t="s">
        <v>14</v>
      </c>
      <c r="E367" s="6">
        <f>IF(名目付加価値!E367&gt;0,名目付加価値!E367/SUMIF(名目付加価値!E349:E371,"&lt;&gt;0"),0)</f>
        <v>5.730838299045414E-2</v>
      </c>
      <c r="F367" s="6">
        <f>IF(名目付加価値!F367&gt;0,名目付加価値!F367/SUMIF(名目付加価値!F349:F371,"&lt;&gt;0"),0)</f>
        <v>5.8939826870885843E-2</v>
      </c>
      <c r="G367" s="6">
        <f>IF(名目付加価値!G367&gt;0,名目付加価値!G367/SUMIF(名目付加価値!G349:G371,"&lt;&gt;0"),0)</f>
        <v>5.9864627115960932E-2</v>
      </c>
      <c r="H367" s="6">
        <f>IF(名目付加価値!H367&gt;0,名目付加価値!H367/SUMIF(名目付加価値!H349:H371,"&lt;&gt;0"),0)</f>
        <v>4.9355617691447397E-2</v>
      </c>
      <c r="I367" s="6">
        <f>IF(名目付加価値!I367&gt;0,名目付加価値!I367/SUMIF(名目付加価値!I349:I371,"&lt;&gt;0"),0)</f>
        <v>4.9066398465415162E-2</v>
      </c>
      <c r="K367" s="3">
        <f>0.5*(E367+E$1103)</f>
        <v>4.8865258122558722E-2</v>
      </c>
      <c r="L367" s="3">
        <f t="shared" ref="L367:O367" si="363">0.5*(F367+F$1103)</f>
        <v>5.3825807552070476E-2</v>
      </c>
      <c r="M367" s="3">
        <f t="shared" si="363"/>
        <v>5.6703368463115349E-2</v>
      </c>
      <c r="N367" s="3">
        <f t="shared" si="363"/>
        <v>4.8464554473965166E-2</v>
      </c>
      <c r="O367" s="3">
        <f t="shared" si="363"/>
        <v>4.6923503845354431E-2</v>
      </c>
    </row>
    <row r="368" spans="1:15" x14ac:dyDescent="0.15">
      <c r="A368" s="1">
        <v>16</v>
      </c>
      <c r="B368" s="1" t="s">
        <v>110</v>
      </c>
      <c r="C368" s="1">
        <v>20</v>
      </c>
      <c r="D368" s="1" t="s">
        <v>15</v>
      </c>
      <c r="E368" s="6">
        <f>IF(名目付加価値!E368&gt;0,名目付加価値!E368/SUMIF(名目付加価値!E349:E371,"&lt;&gt;0"),0)</f>
        <v>1.5444909723414928E-2</v>
      </c>
      <c r="F368" s="6">
        <f>IF(名目付加価値!F368&gt;0,名目付加価値!F368/SUMIF(名目付加価値!F349:F371,"&lt;&gt;0"),0)</f>
        <v>1.7769895939114367E-2</v>
      </c>
      <c r="G368" s="6">
        <f>IF(名目付加価値!G368&gt;0,名目付加価値!G368/SUMIF(名目付加価値!G349:G371,"&lt;&gt;0"),0)</f>
        <v>1.660568903771998E-2</v>
      </c>
      <c r="H368" s="6">
        <f>IF(名目付加価値!H368&gt;0,名目付加価値!H368/SUMIF(名目付加価値!H349:H371,"&lt;&gt;0"),0)</f>
        <v>1.5151414773546595E-2</v>
      </c>
      <c r="I368" s="6">
        <f>IF(名目付加価値!I368&gt;0,名目付加価値!I368/SUMIF(名目付加価値!I349:I371,"&lt;&gt;0"),0)</f>
        <v>1.7779034620002108E-2</v>
      </c>
      <c r="K368" s="3">
        <f>0.5*(E368+E$1104)</f>
        <v>1.7124634422353534E-2</v>
      </c>
      <c r="L368" s="3">
        <f t="shared" ref="L368:O368" si="364">0.5*(F368+F$1104)</f>
        <v>1.9694741779264221E-2</v>
      </c>
      <c r="M368" s="3">
        <f t="shared" si="364"/>
        <v>1.8208580902384176E-2</v>
      </c>
      <c r="N368" s="3">
        <f t="shared" si="364"/>
        <v>1.487415871817455E-2</v>
      </c>
      <c r="O368" s="3">
        <f t="shared" si="364"/>
        <v>1.7121205191815807E-2</v>
      </c>
    </row>
    <row r="369" spans="1:15" x14ac:dyDescent="0.15">
      <c r="A369" s="1">
        <v>16</v>
      </c>
      <c r="B369" s="1" t="s">
        <v>110</v>
      </c>
      <c r="C369" s="1">
        <v>21</v>
      </c>
      <c r="D369" s="1" t="s">
        <v>16</v>
      </c>
      <c r="E369" s="6">
        <f>IF(名目付加価値!E369&gt;0,名目付加価値!E369/SUMIF(名目付加価値!E349:E371,"&lt;&gt;0"),0)</f>
        <v>5.0513902352620391E-2</v>
      </c>
      <c r="F369" s="6">
        <f>IF(名目付加価値!F369&gt;0,名目付加価値!F369/SUMIF(名目付加価値!F349:F371,"&lt;&gt;0"),0)</f>
        <v>4.5688434825100897E-2</v>
      </c>
      <c r="G369" s="6">
        <f>IF(名目付加価値!G369&gt;0,名目付加価値!G369/SUMIF(名目付加価値!G349:G371,"&lt;&gt;0"),0)</f>
        <v>5.1586201653904429E-2</v>
      </c>
      <c r="H369" s="6">
        <f>IF(名目付加価値!H369&gt;0,名目付加価値!H369/SUMIF(名目付加価値!H349:H371,"&lt;&gt;0"),0)</f>
        <v>5.49859896369429E-2</v>
      </c>
      <c r="I369" s="6">
        <f>IF(名目付加価値!I369&gt;0,名目付加価値!I369/SUMIF(名目付加価値!I349:I371,"&lt;&gt;0"),0)</f>
        <v>5.6866637529690699E-2</v>
      </c>
      <c r="K369" s="3">
        <f>0.5*(E369+E$1105)</f>
        <v>6.168603971859217E-2</v>
      </c>
      <c r="L369" s="3">
        <f t="shared" ref="L369:O369" si="365">0.5*(F369+F$1105)</f>
        <v>5.3894365299997964E-2</v>
      </c>
      <c r="M369" s="3">
        <f t="shared" si="365"/>
        <v>5.7608851097392444E-2</v>
      </c>
      <c r="N369" s="3">
        <f t="shared" si="365"/>
        <v>6.1292017436708236E-2</v>
      </c>
      <c r="O369" s="3">
        <f t="shared" si="365"/>
        <v>6.3312932301444191E-2</v>
      </c>
    </row>
    <row r="370" spans="1:15" x14ac:dyDescent="0.15">
      <c r="A370" s="1">
        <v>16</v>
      </c>
      <c r="B370" s="1" t="s">
        <v>109</v>
      </c>
      <c r="C370" s="1">
        <v>22</v>
      </c>
      <c r="D370" s="1" t="s">
        <v>8</v>
      </c>
      <c r="E370" s="6">
        <f>IF(名目付加価値!E370&gt;0,名目付加価値!E370/SUMIF(名目付加価値!E349:E371,"&lt;&gt;0"),0)</f>
        <v>9.9561554356940613E-2</v>
      </c>
      <c r="F370" s="6">
        <f>IF(名目付加価値!F370&gt;0,名目付加価値!F370/SUMIF(名目付加価値!F349:F371,"&lt;&gt;0"),0)</f>
        <v>0.12779520684781728</v>
      </c>
      <c r="G370" s="6">
        <f>IF(名目付加価値!G370&gt;0,名目付加価値!G370/SUMIF(名目付加価値!G349:G371,"&lt;&gt;0"),0)</f>
        <v>0.13791911099485032</v>
      </c>
      <c r="H370" s="6">
        <f>IF(名目付加価値!H370&gt;0,名目付加価値!H370/SUMIF(名目付加価値!H349:H371,"&lt;&gt;0"),0)</f>
        <v>0.19284124094326632</v>
      </c>
      <c r="I370" s="6">
        <f>IF(名目付加価値!I370&gt;0,名目付加価値!I370/SUMIF(名目付加価値!I349:I371,"&lt;&gt;0"),0)</f>
        <v>0.23555202223700061</v>
      </c>
      <c r="K370" s="3">
        <f>0.5*(E370+E$1106)</f>
        <v>0.10604603354836903</v>
      </c>
      <c r="L370" s="3">
        <f t="shared" ref="L370:O370" si="366">0.5*(F370+F$1106)</f>
        <v>0.1448179607647842</v>
      </c>
      <c r="M370" s="3">
        <f t="shared" si="366"/>
        <v>0.15472636743714943</v>
      </c>
      <c r="N370" s="3">
        <f t="shared" si="366"/>
        <v>0.20577311653371175</v>
      </c>
      <c r="O370" s="3">
        <f t="shared" si="366"/>
        <v>0.25023819199190894</v>
      </c>
    </row>
    <row r="371" spans="1:15" x14ac:dyDescent="0.15">
      <c r="A371" s="1">
        <v>16</v>
      </c>
      <c r="B371" s="1" t="s">
        <v>109</v>
      </c>
      <c r="C371" s="1">
        <v>23</v>
      </c>
      <c r="D371" s="1" t="s">
        <v>29</v>
      </c>
      <c r="E371" s="6">
        <f>IF(名目付加価値!E371&gt;0,名目付加価値!E371/SUMIF(名目付加価値!E349:E371,"&lt;&gt;0"),0)</f>
        <v>6.5916190742720787E-2</v>
      </c>
      <c r="F371" s="6">
        <f>IF(名目付加価値!F371&gt;0,名目付加価値!F371/SUMIF(名目付加価値!F349:F371,"&lt;&gt;0"),0)</f>
        <v>8.7518019026608052E-2</v>
      </c>
      <c r="G371" s="6">
        <f>IF(名目付加価値!G371&gt;0,名目付加価値!G371/SUMIF(名目付加価値!G349:G371,"&lt;&gt;0"),0)</f>
        <v>8.7157648043182753E-2</v>
      </c>
      <c r="H371" s="6">
        <f>IF(名目付加価値!H371&gt;0,名目付加価値!H371/SUMIF(名目付加価値!H349:H371,"&lt;&gt;0"),0)</f>
        <v>0.11011835633282033</v>
      </c>
      <c r="I371" s="6">
        <f>IF(名目付加価値!I371&gt;0,名目付加価値!I371/SUMIF(名目付加価値!I349:I371,"&lt;&gt;0"),0)</f>
        <v>0.12134361113194962</v>
      </c>
      <c r="K371" s="3">
        <f>0.5*(E371+E$1107)</f>
        <v>7.3442629637195306E-2</v>
      </c>
      <c r="L371" s="3">
        <f t="shared" ref="L371:O371" si="367">0.5*(F371+F$1107)</f>
        <v>9.8473720696098541E-2</v>
      </c>
      <c r="M371" s="3">
        <f t="shared" si="367"/>
        <v>9.5345634439924595E-2</v>
      </c>
      <c r="N371" s="3">
        <f t="shared" si="367"/>
        <v>0.11625818419833628</v>
      </c>
      <c r="O371" s="3">
        <f t="shared" si="367"/>
        <v>0.12788361191553688</v>
      </c>
    </row>
    <row r="372" spans="1:15" x14ac:dyDescent="0.15">
      <c r="A372" s="1">
        <v>17</v>
      </c>
      <c r="B372" s="1" t="s">
        <v>281</v>
      </c>
      <c r="C372" s="1">
        <v>1</v>
      </c>
      <c r="D372" s="1" t="s">
        <v>9</v>
      </c>
      <c r="E372" s="6">
        <f>IF(名目付加価値!E372&gt;0,名目付加価値!E372/SUMIF(名目付加価値!E372:E394,"&lt;&gt;0"),0)</f>
        <v>7.3802718262679021E-2</v>
      </c>
      <c r="F372" s="6">
        <f>IF(名目付加価値!F372&gt;0,名目付加価値!F372/SUMIF(名目付加価値!F372:F394,"&lt;&gt;0"),0)</f>
        <v>4.3734925012086395E-2</v>
      </c>
      <c r="G372" s="6">
        <f>IF(名目付加価値!G372&gt;0,名目付加価値!G372/SUMIF(名目付加価値!G372:G394,"&lt;&gt;0"),0)</f>
        <v>2.5639241363262916E-2</v>
      </c>
      <c r="H372" s="6">
        <f>IF(名目付加価値!H372&gt;0,名目付加価値!H372/SUMIF(名目付加価値!H372:H394,"&lt;&gt;0"),0)</f>
        <v>1.5876069392318393E-2</v>
      </c>
      <c r="I372" s="6">
        <f>IF(名目付加価値!I372&gt;0,名目付加価値!I372/SUMIF(名目付加価値!I372:I394,"&lt;&gt;0"),0)</f>
        <v>1.453621975609397E-2</v>
      </c>
      <c r="K372" s="3">
        <f>0.5*(E372+E$1085)</f>
        <v>8.896160017576106E-2</v>
      </c>
      <c r="L372" s="3">
        <f t="shared" ref="L372:O372" si="368">0.5*(F372+F$1085)</f>
        <v>5.1821951945449793E-2</v>
      </c>
      <c r="M372" s="3">
        <f t="shared" si="368"/>
        <v>3.4079297215386037E-2</v>
      </c>
      <c r="N372" s="3">
        <f t="shared" si="368"/>
        <v>2.2573556798570288E-2</v>
      </c>
      <c r="O372" s="3">
        <f t="shared" si="368"/>
        <v>1.9282625847546433E-2</v>
      </c>
    </row>
    <row r="373" spans="1:15" x14ac:dyDescent="0.15">
      <c r="A373" s="1">
        <v>17</v>
      </c>
      <c r="B373" s="1" t="s">
        <v>281</v>
      </c>
      <c r="C373" s="1">
        <v>2</v>
      </c>
      <c r="D373" s="1" t="s">
        <v>10</v>
      </c>
      <c r="E373" s="6">
        <f>IF(名目付加価値!E373&gt;0,名目付加価値!E373/SUMIF(名目付加価値!E372:E394,"&lt;&gt;0"),0)</f>
        <v>7.0835035512069261E-3</v>
      </c>
      <c r="F373" s="6">
        <f>IF(名目付加価値!F373&gt;0,名目付加価値!F373/SUMIF(名目付加価値!F372:F394,"&lt;&gt;0"),0)</f>
        <v>4.2676003427175833E-3</v>
      </c>
      <c r="G373" s="6">
        <f>IF(名目付加価値!G373&gt;0,名目付加価値!G373/SUMIF(名目付加価値!G372:G394,"&lt;&gt;0"),0)</f>
        <v>2.6546472660447674E-3</v>
      </c>
      <c r="H373" s="6">
        <f>IF(名目付加価値!H373&gt;0,名目付加価値!H373/SUMIF(名目付加価値!H372:H394,"&lt;&gt;0"),0)</f>
        <v>1.5131682675793277E-3</v>
      </c>
      <c r="I373" s="6">
        <f>IF(名目付加価値!I373&gt;0,名目付加価値!I373/SUMIF(名目付加価値!I372:I394,"&lt;&gt;0"),0)</f>
        <v>7.8846615089252724E-4</v>
      </c>
      <c r="K373" s="3">
        <f>0.5*(E373+E$1086)</f>
        <v>9.8952010426076407E-3</v>
      </c>
      <c r="L373" s="3">
        <f t="shared" ref="L373:O373" si="369">0.5*(F373+F$1086)</f>
        <v>5.6817998909900686E-3</v>
      </c>
      <c r="M373" s="3">
        <f t="shared" si="369"/>
        <v>3.1783302469348433E-3</v>
      </c>
      <c r="N373" s="3">
        <f t="shared" si="369"/>
        <v>1.7072981255593887E-3</v>
      </c>
      <c r="O373" s="3">
        <f t="shared" si="369"/>
        <v>8.2659142214009675E-4</v>
      </c>
    </row>
    <row r="374" spans="1:15" x14ac:dyDescent="0.15">
      <c r="A374" s="1">
        <v>17</v>
      </c>
      <c r="B374" s="1" t="s">
        <v>114</v>
      </c>
      <c r="C374" s="1">
        <v>3</v>
      </c>
      <c r="D374" s="1" t="s">
        <v>17</v>
      </c>
      <c r="E374" s="6">
        <f>IF(名目付加価値!E374&gt;0,名目付加価値!E374/SUMIF(名目付加価値!E372:E394,"&lt;&gt;0"),0)</f>
        <v>6.4287642279405893E-2</v>
      </c>
      <c r="F374" s="6">
        <f>IF(名目付加価値!F374&gt;0,名目付加価値!F374/SUMIF(名目付加価値!F372:F394,"&lt;&gt;0"),0)</f>
        <v>6.1335758387532552E-2</v>
      </c>
      <c r="G374" s="6">
        <f>IF(名目付加価値!G374&gt;0,名目付加価値!G374/SUMIF(名目付加価値!G372:G394,"&lt;&gt;0"),0)</f>
        <v>5.1631823427376863E-2</v>
      </c>
      <c r="H374" s="6">
        <f>IF(名目付加価値!H374&gt;0,名目付加価値!H374/SUMIF(名目付加価値!H372:H394,"&lt;&gt;0"),0)</f>
        <v>6.1546565444929244E-2</v>
      </c>
      <c r="I374" s="6">
        <f>IF(名目付加価値!I374&gt;0,名目付加価値!I374/SUMIF(名目付加価値!I372:I394,"&lt;&gt;0"),0)</f>
        <v>1.7597893536498151E-2</v>
      </c>
      <c r="K374" s="3">
        <f>0.5*(E374+E$1087)</f>
        <v>6.1151875589666171E-2</v>
      </c>
      <c r="L374" s="3">
        <f t="shared" ref="L374:O374" si="370">0.5*(F374+F$1087)</f>
        <v>5.215342164792322E-2</v>
      </c>
      <c r="M374" s="3">
        <f t="shared" si="370"/>
        <v>4.5535853725674327E-2</v>
      </c>
      <c r="N374" s="3">
        <f t="shared" si="370"/>
        <v>5.1624878419677889E-2</v>
      </c>
      <c r="O374" s="3">
        <f t="shared" si="370"/>
        <v>2.8235061639571873E-2</v>
      </c>
    </row>
    <row r="375" spans="1:15" x14ac:dyDescent="0.15">
      <c r="A375" s="1">
        <v>17</v>
      </c>
      <c r="B375" s="1" t="s">
        <v>114</v>
      </c>
      <c r="C375" s="1">
        <v>4</v>
      </c>
      <c r="D375" s="1" t="s">
        <v>18</v>
      </c>
      <c r="E375" s="6">
        <f>IF(名目付加価値!E375&gt;0,名目付加価値!E375/SUMIF(名目付加価値!E372:E394,"&lt;&gt;0"),0)</f>
        <v>0.1165386845876235</v>
      </c>
      <c r="F375" s="6">
        <f>IF(名目付加価値!F375&gt;0,名目付加価値!F375/SUMIF(名目付加価値!F372:F394,"&lt;&gt;0"),0)</f>
        <v>6.9302424476337915E-2</v>
      </c>
      <c r="G375" s="6">
        <f>IF(名目付加価値!G375&gt;0,名目付加価値!G375/SUMIF(名目付加価値!G372:G394,"&lt;&gt;0"),0)</f>
        <v>5.0102092065820815E-2</v>
      </c>
      <c r="H375" s="6">
        <f>IF(名目付加価値!H375&gt;0,名目付加価値!H375/SUMIF(名目付加価値!H372:H394,"&lt;&gt;0"),0)</f>
        <v>2.2920049414138003E-2</v>
      </c>
      <c r="I375" s="6">
        <f>IF(名目付加価値!I375&gt;0,名目付加価値!I375/SUMIF(名目付加価値!I372:I394,"&lt;&gt;0"),0)</f>
        <v>1.2772306020553282E-2</v>
      </c>
      <c r="K375" s="3">
        <f>0.5*(E375+E$1088)</f>
        <v>7.6649461854560508E-2</v>
      </c>
      <c r="L375" s="3">
        <f t="shared" ref="L375:O375" si="371">0.5*(F375+F$1088)</f>
        <v>4.5275417667595561E-2</v>
      </c>
      <c r="M375" s="3">
        <f t="shared" si="371"/>
        <v>3.3620963506471528E-2</v>
      </c>
      <c r="N375" s="3">
        <f t="shared" si="371"/>
        <v>1.5592880502764372E-2</v>
      </c>
      <c r="O375" s="3">
        <f t="shared" si="371"/>
        <v>8.5451884894678313E-3</v>
      </c>
    </row>
    <row r="376" spans="1:15" x14ac:dyDescent="0.15">
      <c r="A376" s="1">
        <v>17</v>
      </c>
      <c r="B376" s="1" t="s">
        <v>114</v>
      </c>
      <c r="C376" s="1">
        <v>5</v>
      </c>
      <c r="D376" s="1" t="s">
        <v>19</v>
      </c>
      <c r="E376" s="6">
        <f>IF(名目付加価値!E376&gt;0,名目付加価値!E376/SUMIF(名目付加価値!E372:E394,"&lt;&gt;0"),0)</f>
        <v>3.9962327049980866E-3</v>
      </c>
      <c r="F376" s="6">
        <f>IF(名目付加価値!F376&gt;0,名目付加価値!F376/SUMIF(名目付加価値!F372:F394,"&lt;&gt;0"),0)</f>
        <v>4.3761941663246666E-3</v>
      </c>
      <c r="G376" s="6">
        <f>IF(名目付加価値!G376&gt;0,名目付加価値!G376/SUMIF(名目付加価値!G372:G394,"&lt;&gt;0"),0)</f>
        <v>3.7114189186032084E-3</v>
      </c>
      <c r="H376" s="6">
        <f>IF(名目付加価値!H376&gt;0,名目付加価値!H376/SUMIF(名目付加価値!H372:H394,"&lt;&gt;0"),0)</f>
        <v>2.5463460393727625E-3</v>
      </c>
      <c r="I376" s="6">
        <f>IF(名目付加価値!I376&gt;0,名目付加価値!I376/SUMIF(名目付加価値!I372:I394,"&lt;&gt;0"),0)</f>
        <v>2.4200189260105945E-3</v>
      </c>
      <c r="K376" s="3">
        <f>0.5*(E376+E$1089)</f>
        <v>6.9354642916883624E-3</v>
      </c>
      <c r="L376" s="3">
        <f t="shared" ref="L376:O376" si="372">0.5*(F376+F$1089)</f>
        <v>6.2910414546184564E-3</v>
      </c>
      <c r="M376" s="3">
        <f t="shared" si="372"/>
        <v>6.1557953597767079E-3</v>
      </c>
      <c r="N376" s="3">
        <f t="shared" si="372"/>
        <v>5.2099473807697295E-3</v>
      </c>
      <c r="O376" s="3">
        <f t="shared" si="372"/>
        <v>4.4034104222728659E-3</v>
      </c>
    </row>
    <row r="377" spans="1:15" x14ac:dyDescent="0.15">
      <c r="A377" s="1">
        <v>17</v>
      </c>
      <c r="B377" s="1" t="s">
        <v>114</v>
      </c>
      <c r="C377" s="1">
        <v>6</v>
      </c>
      <c r="D377" s="1" t="s">
        <v>3</v>
      </c>
      <c r="E377" s="6">
        <f>IF(名目付加価値!E377&gt;0,名目付加価値!E377/SUMIF(名目付加価値!E372:E394,"&lt;&gt;0"),0)</f>
        <v>1.0247491305962111E-3</v>
      </c>
      <c r="F377" s="6">
        <f>IF(名目付加価値!F377&gt;0,名目付加価値!F377/SUMIF(名目付加価値!F372:F394,"&lt;&gt;0"),0)</f>
        <v>3.3520847291301967E-3</v>
      </c>
      <c r="G377" s="6">
        <f>IF(名目付加価値!G377&gt;0,名目付加価値!G377/SUMIF(名目付加価値!G372:G394,"&lt;&gt;0"),0)</f>
        <v>8.1536986124426444E-3</v>
      </c>
      <c r="H377" s="6">
        <f>IF(名目付加価値!H377&gt;0,名目付加価値!H377/SUMIF(名目付加価値!H372:H394,"&lt;&gt;0"),0)</f>
        <v>1.4028619082047361E-2</v>
      </c>
      <c r="I377" s="6">
        <f>IF(名目付加価値!I377&gt;0,名目付加価値!I377/SUMIF(名目付加価値!I372:I394,"&lt;&gt;0"),0)</f>
        <v>1.3622229256175865E-2</v>
      </c>
      <c r="K377" s="3">
        <f>0.5*(E377+E$1090)</f>
        <v>1.234405922025017E-2</v>
      </c>
      <c r="L377" s="3">
        <f t="shared" ref="L377:O377" si="373">0.5*(F377+F$1090)</f>
        <v>1.000505055105465E-2</v>
      </c>
      <c r="M377" s="3">
        <f t="shared" si="373"/>
        <v>1.3987448176719673E-2</v>
      </c>
      <c r="N377" s="3">
        <f t="shared" si="373"/>
        <v>1.6312078173201763E-2</v>
      </c>
      <c r="O377" s="3">
        <f t="shared" si="373"/>
        <v>1.6509671869523901E-2</v>
      </c>
    </row>
    <row r="378" spans="1:15" x14ac:dyDescent="0.15">
      <c r="A378" s="1">
        <v>17</v>
      </c>
      <c r="B378" s="1" t="s">
        <v>114</v>
      </c>
      <c r="C378" s="1">
        <v>7</v>
      </c>
      <c r="D378" s="1" t="s">
        <v>20</v>
      </c>
      <c r="E378" s="6">
        <f>IF(名目付加価値!E378&gt;0,名目付加価値!E378/SUMIF(名目付加価値!E372:E394,"&lt;&gt;0"),0)</f>
        <v>2.1555546749129047E-3</v>
      </c>
      <c r="F378" s="6">
        <f>IF(名目付加価値!F378&gt;0,名目付加価値!F378/SUMIF(名目付加価値!F372:F394,"&lt;&gt;0"),0)</f>
        <v>2.3780686635720488E-4</v>
      </c>
      <c r="G378" s="6">
        <f>IF(名目付加価値!G378&gt;0,名目付加価値!G378/SUMIF(名目付加価値!G372:G394,"&lt;&gt;0"),0)</f>
        <v>1.162378987496481E-3</v>
      </c>
      <c r="H378" s="6">
        <f>IF(名目付加価値!H378&gt;0,名目付加価値!H378/SUMIF(名目付加価値!H372:H394,"&lt;&gt;0"),0)</f>
        <v>1.3505814361707523E-3</v>
      </c>
      <c r="I378" s="6">
        <f>IF(名目付加価値!I378&gt;0,名目付加価値!I378/SUMIF(名目付加価値!I372:I394,"&lt;&gt;0"),0)</f>
        <v>7.7767269333551029E-4</v>
      </c>
      <c r="K378" s="3">
        <f>0.5*(E378+E$1091)</f>
        <v>1.0629438590137014E-2</v>
      </c>
      <c r="L378" s="3">
        <f t="shared" ref="L378:O378" si="374">0.5*(F378+F$1091)</f>
        <v>6.2969741333211158E-3</v>
      </c>
      <c r="M378" s="3">
        <f t="shared" si="374"/>
        <v>5.8775900024081607E-3</v>
      </c>
      <c r="N378" s="3">
        <f t="shared" si="374"/>
        <v>6.7768475398846308E-3</v>
      </c>
      <c r="O378" s="3">
        <f t="shared" si="374"/>
        <v>6.5418397766298236E-3</v>
      </c>
    </row>
    <row r="379" spans="1:15" x14ac:dyDescent="0.15">
      <c r="A379" s="1">
        <v>17</v>
      </c>
      <c r="B379" s="1" t="s">
        <v>114</v>
      </c>
      <c r="C379" s="1">
        <v>8</v>
      </c>
      <c r="D379" s="1" t="s">
        <v>21</v>
      </c>
      <c r="E379" s="6">
        <f>IF(名目付加価値!E379&gt;0,名目付加価値!E379/SUMIF(名目付加価値!E372:E394,"&lt;&gt;0"),0)</f>
        <v>1.2090346689240155E-2</v>
      </c>
      <c r="F379" s="6">
        <f>IF(名目付加価値!F379&gt;0,名目付加価値!F379/SUMIF(名目付加価値!F372:F394,"&lt;&gt;0"),0)</f>
        <v>9.450517272472132E-3</v>
      </c>
      <c r="G379" s="6">
        <f>IF(名目付加価値!G379&gt;0,名目付加価値!G379/SUMIF(名目付加価値!G372:G394,"&lt;&gt;0"),0)</f>
        <v>7.6814313074649769E-3</v>
      </c>
      <c r="H379" s="6">
        <f>IF(名目付加価値!H379&gt;0,名目付加価値!H379/SUMIF(名目付加価値!H372:H394,"&lt;&gt;0"),0)</f>
        <v>6.5850307533245906E-3</v>
      </c>
      <c r="I379" s="6">
        <f>IF(名目付加価値!I379&gt;0,名目付加価値!I379/SUMIF(名目付加価値!I372:I394,"&lt;&gt;0"),0)</f>
        <v>3.8694546729653909E-3</v>
      </c>
      <c r="K379" s="3">
        <f>0.5*(E379+E$1092)</f>
        <v>1.363875027514129E-2</v>
      </c>
      <c r="L379" s="3">
        <f t="shared" ref="L379:O379" si="375">0.5*(F379+F$1092)</f>
        <v>1.1224350245277549E-2</v>
      </c>
      <c r="M379" s="3">
        <f t="shared" si="375"/>
        <v>9.9839757727920603E-3</v>
      </c>
      <c r="N379" s="3">
        <f t="shared" si="375"/>
        <v>8.1982720239016579E-3</v>
      </c>
      <c r="O379" s="3">
        <f t="shared" si="375"/>
        <v>5.6325903208472323E-3</v>
      </c>
    </row>
    <row r="380" spans="1:15" x14ac:dyDescent="0.15">
      <c r="A380" s="1">
        <v>17</v>
      </c>
      <c r="B380" s="1" t="s">
        <v>114</v>
      </c>
      <c r="C380" s="1">
        <v>9</v>
      </c>
      <c r="D380" s="1" t="s">
        <v>22</v>
      </c>
      <c r="E380" s="6">
        <f>IF(名目付加価値!E380&gt;0,名目付加価値!E380/SUMIF(名目付加価値!E372:E394,"&lt;&gt;0"),0)</f>
        <v>1.0052256695131229E-2</v>
      </c>
      <c r="F380" s="6">
        <f>IF(名目付加価値!F380&gt;0,名目付加価値!F380/SUMIF(名目付加価値!F372:F394,"&lt;&gt;0"),0)</f>
        <v>6.2929244369915481E-3</v>
      </c>
      <c r="G380" s="6">
        <f>IF(名目付加価値!G380&gt;0,名目付加価値!G380/SUMIF(名目付加価値!G372:G394,"&lt;&gt;0"),0)</f>
        <v>9.0288465433918733E-3</v>
      </c>
      <c r="H380" s="6">
        <f>IF(名目付加価値!H380&gt;0,名目付加価値!H380/SUMIF(名目付加価値!H372:H394,"&lt;&gt;0"),0)</f>
        <v>6.2530753970592599E-3</v>
      </c>
      <c r="I380" s="6">
        <f>IF(名目付加価値!I380&gt;0,名目付加価値!I380/SUMIF(名目付加価値!I372:I394,"&lt;&gt;0"),0)</f>
        <v>6.3425653835998165E-3</v>
      </c>
      <c r="K380" s="3">
        <f>0.5*(E380+E$1093)</f>
        <v>2.2105829128783012E-2</v>
      </c>
      <c r="L380" s="3">
        <f t="shared" ref="L380:O380" si="376">0.5*(F380+F$1093)</f>
        <v>1.8020615173230496E-2</v>
      </c>
      <c r="M380" s="3">
        <f t="shared" si="376"/>
        <v>1.4723288136311279E-2</v>
      </c>
      <c r="N380" s="3">
        <f t="shared" si="376"/>
        <v>1.0400112916035221E-2</v>
      </c>
      <c r="O380" s="3">
        <f t="shared" si="376"/>
        <v>9.6108511394383291E-3</v>
      </c>
    </row>
    <row r="381" spans="1:15" x14ac:dyDescent="0.15">
      <c r="A381" s="1">
        <v>17</v>
      </c>
      <c r="B381" s="1" t="s">
        <v>114</v>
      </c>
      <c r="C381" s="1">
        <v>10</v>
      </c>
      <c r="D381" s="1" t="s">
        <v>23</v>
      </c>
      <c r="E381" s="6">
        <f>IF(名目付加価値!E381&gt;0,名目付加価値!E381/SUMIF(名目付加価値!E372:E394,"&lt;&gt;0"),0)</f>
        <v>9.0018784508788443E-3</v>
      </c>
      <c r="F381" s="6">
        <f>IF(名目付加価値!F381&gt;0,名目付加価値!F381/SUMIF(名目付加価値!F372:F394,"&lt;&gt;0"),0)</f>
        <v>8.8005642054955844E-3</v>
      </c>
      <c r="G381" s="6">
        <f>IF(名目付加価値!G381&gt;0,名目付加価値!G381/SUMIF(名目付加価値!G372:G394,"&lt;&gt;0"),0)</f>
        <v>1.25859596059171E-2</v>
      </c>
      <c r="H381" s="6">
        <f>IF(名目付加価値!H381&gt;0,名目付加価値!H381/SUMIF(名目付加価値!H372:H394,"&lt;&gt;0"),0)</f>
        <v>1.0279665644588534E-2</v>
      </c>
      <c r="I381" s="6">
        <f>IF(名目付加価値!I381&gt;0,名目付加価値!I381/SUMIF(名目付加価値!I372:I394,"&lt;&gt;0"),0)</f>
        <v>1.1536179856662705E-2</v>
      </c>
      <c r="K381" s="3">
        <f>0.5*(E381+E$1094)</f>
        <v>1.1577342517499306E-2</v>
      </c>
      <c r="L381" s="3">
        <f t="shared" ref="L381:O381" si="377">0.5*(F381+F$1094)</f>
        <v>1.0504233107295475E-2</v>
      </c>
      <c r="M381" s="3">
        <f t="shared" si="377"/>
        <v>1.4291258885328877E-2</v>
      </c>
      <c r="N381" s="3">
        <f t="shared" si="377"/>
        <v>1.1686682697502958E-2</v>
      </c>
      <c r="O381" s="3">
        <f t="shared" si="377"/>
        <v>1.0989272337703915E-2</v>
      </c>
    </row>
    <row r="382" spans="1:15" x14ac:dyDescent="0.15">
      <c r="A382" s="1">
        <v>17</v>
      </c>
      <c r="B382" s="1" t="s">
        <v>114</v>
      </c>
      <c r="C382" s="1">
        <v>11</v>
      </c>
      <c r="D382" s="1" t="s">
        <v>24</v>
      </c>
      <c r="E382" s="6">
        <f>IF(名目付加価値!E382&gt;0,名目付加価値!E382/SUMIF(名目付加価値!E372:E394,"&lt;&gt;0"),0)</f>
        <v>9.6870254343396009E-2</v>
      </c>
      <c r="F382" s="6">
        <f>IF(名目付加価値!F382&gt;0,名目付加価値!F382/SUMIF(名目付加価値!F372:F394,"&lt;&gt;0"),0)</f>
        <v>5.1484068073037764E-2</v>
      </c>
      <c r="G382" s="6">
        <f>IF(名目付加価値!G382&gt;0,名目付加価値!G382/SUMIF(名目付加価値!G372:G394,"&lt;&gt;0"),0)</f>
        <v>6.3280089327882372E-2</v>
      </c>
      <c r="H382" s="6">
        <f>IF(名目付加価値!H382&gt;0,名目付加価値!H382/SUMIF(名目付加価値!H372:H394,"&lt;&gt;0"),0)</f>
        <v>4.2370042161255027E-2</v>
      </c>
      <c r="I382" s="6">
        <f>IF(名目付加価値!I382&gt;0,名目付加価値!I382/SUMIF(名目付加価値!I372:I394,"&lt;&gt;0"),0)</f>
        <v>3.7840853581128084E-2</v>
      </c>
      <c r="K382" s="3">
        <f>0.5*(E382+E$1095)</f>
        <v>6.0969118269125031E-2</v>
      </c>
      <c r="L382" s="3">
        <f t="shared" ref="L382:O382" si="378">0.5*(F382+F$1095)</f>
        <v>3.6447027821143986E-2</v>
      </c>
      <c r="M382" s="3">
        <f t="shared" si="378"/>
        <v>4.5658622069160978E-2</v>
      </c>
      <c r="N382" s="3">
        <f t="shared" si="378"/>
        <v>3.3335172586591251E-2</v>
      </c>
      <c r="O382" s="3">
        <f t="shared" si="378"/>
        <v>3.206395804860452E-2</v>
      </c>
    </row>
    <row r="383" spans="1:15" x14ac:dyDescent="0.15">
      <c r="A383" s="1">
        <v>17</v>
      </c>
      <c r="B383" s="1" t="s">
        <v>114</v>
      </c>
      <c r="C383" s="1">
        <v>12</v>
      </c>
      <c r="D383" s="1" t="s">
        <v>25</v>
      </c>
      <c r="E383" s="6">
        <f>IF(名目付加価値!E383&gt;0,名目付加価値!E383/SUMIF(名目付加価値!E372:E394,"&lt;&gt;0"),0)</f>
        <v>7.6322737921095847E-3</v>
      </c>
      <c r="F383" s="6">
        <f>IF(名目付加価値!F383&gt;0,名目付加価値!F383/SUMIF(名目付加価値!F372:F394,"&lt;&gt;0"),0)</f>
        <v>1.0902070376732628E-2</v>
      </c>
      <c r="G383" s="6">
        <f>IF(名目付加価値!G383&gt;0,名目付加価値!G383/SUMIF(名目付加価値!G372:G394,"&lt;&gt;0"),0)</f>
        <v>3.5605294229894682E-2</v>
      </c>
      <c r="H383" s="6">
        <f>IF(名目付加価値!H383&gt;0,名目付加価値!H383/SUMIF(名目付加価値!H372:H394,"&lt;&gt;0"),0)</f>
        <v>3.8211041459467063E-2</v>
      </c>
      <c r="I383" s="6">
        <f>IF(名目付加価値!I383&gt;0,名目付加価値!I383/SUMIF(名目付加価値!I372:I394,"&lt;&gt;0"),0)</f>
        <v>6.8748278674566385E-2</v>
      </c>
      <c r="K383" s="3">
        <f>0.5*(E383+E$1096)</f>
        <v>1.6674080339475966E-2</v>
      </c>
      <c r="L383" s="3">
        <f t="shared" ref="L383:O383" si="379">0.5*(F383+F$1096)</f>
        <v>1.8391683736183845E-2</v>
      </c>
      <c r="M383" s="3">
        <f t="shared" si="379"/>
        <v>4.1479770211076461E-2</v>
      </c>
      <c r="N383" s="3">
        <f t="shared" si="379"/>
        <v>4.3725209067527221E-2</v>
      </c>
      <c r="O383" s="3">
        <f t="shared" si="379"/>
        <v>5.5170451767200882E-2</v>
      </c>
    </row>
    <row r="384" spans="1:15" x14ac:dyDescent="0.15">
      <c r="A384" s="1">
        <v>17</v>
      </c>
      <c r="B384" s="1" t="s">
        <v>114</v>
      </c>
      <c r="C384" s="1">
        <v>13</v>
      </c>
      <c r="D384" s="1" t="s">
        <v>26</v>
      </c>
      <c r="E384" s="6">
        <f>IF(名目付加価値!E384&gt;0,名目付加価値!E384/SUMIF(名目付加価値!E372:E394,"&lt;&gt;0"),0)</f>
        <v>5.8048231891463875E-3</v>
      </c>
      <c r="F384" s="6">
        <f>IF(名目付加価値!F384&gt;0,名目付加価値!F384/SUMIF(名目付加価値!F372:F394,"&lt;&gt;0"),0)</f>
        <v>5.5041172523025324E-3</v>
      </c>
      <c r="G384" s="6">
        <f>IF(名目付加価値!G384&gt;0,名目付加価値!G384/SUMIF(名目付加価値!G372:G394,"&lt;&gt;0"),0)</f>
        <v>4.8161096711048616E-3</v>
      </c>
      <c r="H384" s="6">
        <f>IF(名目付加価値!H384&gt;0,名目付加価値!H384/SUMIF(名目付加価値!H372:H394,"&lt;&gt;0"),0)</f>
        <v>3.7580723457387773E-3</v>
      </c>
      <c r="I384" s="6">
        <f>IF(名目付加価値!I384&gt;0,名目付加価値!I384/SUMIF(名目付加価値!I372:I394,"&lt;&gt;0"),0)</f>
        <v>9.7036410164888509E-3</v>
      </c>
      <c r="K384" s="3">
        <f>0.5*(E384+E$1097)</f>
        <v>1.3791703341813732E-2</v>
      </c>
      <c r="L384" s="3">
        <f t="shared" ref="L384:O384" si="380">0.5*(F384+F$1097)</f>
        <v>1.3417778861338638E-2</v>
      </c>
      <c r="M384" s="3">
        <f t="shared" si="380"/>
        <v>1.1969581461562807E-2</v>
      </c>
      <c r="N384" s="3">
        <f t="shared" si="380"/>
        <v>1.1060801981411419E-2</v>
      </c>
      <c r="O384" s="3">
        <f t="shared" si="380"/>
        <v>1.8118577450505428E-2</v>
      </c>
    </row>
    <row r="385" spans="1:15" x14ac:dyDescent="0.15">
      <c r="A385" s="1">
        <v>17</v>
      </c>
      <c r="B385" s="1" t="s">
        <v>114</v>
      </c>
      <c r="C385" s="1">
        <v>14</v>
      </c>
      <c r="D385" s="1" t="s">
        <v>27</v>
      </c>
      <c r="E385" s="6">
        <f>IF(名目付加価値!E385&gt;0,名目付加価値!E385/SUMIF(名目付加価値!E372:E394,"&lt;&gt;0"),0)</f>
        <v>1.1953908516652017E-4</v>
      </c>
      <c r="F385" s="6">
        <f>IF(名目付加価値!F385&gt;0,名目付加価値!F385/SUMIF(名目付加価値!F372:F394,"&lt;&gt;0"),0)</f>
        <v>6.2556967712036238E-5</v>
      </c>
      <c r="G385" s="6">
        <f>IF(名目付加価値!G385&gt;0,名目付加価値!G385/SUMIF(名目付加価値!G372:G394,"&lt;&gt;0"),0)</f>
        <v>3.2606246800865371E-4</v>
      </c>
      <c r="H385" s="6">
        <f>IF(名目付加価値!H385&gt;0,名目付加価値!H385/SUMIF(名目付加価値!H372:H394,"&lt;&gt;0"),0)</f>
        <v>1.7962119050798776E-4</v>
      </c>
      <c r="I385" s="6">
        <f>IF(名目付加価値!I385&gt;0,名目付加価値!I385/SUMIF(名目付加価値!I372:I394,"&lt;&gt;0"),0)</f>
        <v>2.1716854472172082E-3</v>
      </c>
      <c r="K385" s="3">
        <f>0.5*(E385+E$1098)</f>
        <v>1.9269550687853671E-3</v>
      </c>
      <c r="L385" s="3">
        <f t="shared" ref="L385:O385" si="381">0.5*(F385+F$1098)</f>
        <v>2.3106181750684324E-3</v>
      </c>
      <c r="M385" s="3">
        <f t="shared" si="381"/>
        <v>2.3674577512265414E-3</v>
      </c>
      <c r="N385" s="3">
        <f t="shared" si="381"/>
        <v>2.1211594004591498E-3</v>
      </c>
      <c r="O385" s="3">
        <f t="shared" si="381"/>
        <v>3.2603311394062838E-3</v>
      </c>
    </row>
    <row r="386" spans="1:15" x14ac:dyDescent="0.15">
      <c r="A386" s="1">
        <v>17</v>
      </c>
      <c r="B386" s="1" t="s">
        <v>282</v>
      </c>
      <c r="C386" s="1">
        <v>15</v>
      </c>
      <c r="D386" s="1" t="s">
        <v>28</v>
      </c>
      <c r="E386" s="6">
        <f>IF(名目付加価値!E386&gt;0,名目付加価値!E386/SUMIF(名目付加価値!E372:E394,"&lt;&gt;0"),0)</f>
        <v>3.0187761806622439E-2</v>
      </c>
      <c r="F386" s="6">
        <f>IF(名目付加価値!F386&gt;0,名目付加価値!F386/SUMIF(名目付加価値!F372:F394,"&lt;&gt;0"),0)</f>
        <v>3.2755399127450478E-2</v>
      </c>
      <c r="G386" s="6">
        <f>IF(名目付加価値!G386&gt;0,名目付加価値!G386/SUMIF(名目付加価値!G372:G394,"&lt;&gt;0"),0)</f>
        <v>3.5765941571375623E-2</v>
      </c>
      <c r="H386" s="6">
        <f>IF(名目付加価値!H386&gt;0,名目付加価値!H386/SUMIF(名目付加価値!H372:H394,"&lt;&gt;0"),0)</f>
        <v>2.6495262672496422E-2</v>
      </c>
      <c r="I386" s="6">
        <f>IF(名目付加価値!I386&gt;0,名目付加価値!I386/SUMIF(名目付加価値!I372:I394,"&lt;&gt;0"),0)</f>
        <v>2.2904807850824757E-2</v>
      </c>
      <c r="K386" s="3">
        <f>0.5*(E386+E$1099)</f>
        <v>3.3241748956622609E-2</v>
      </c>
      <c r="L386" s="3">
        <f t="shared" ref="L386:O386" si="382">0.5*(F386+F$1099)</f>
        <v>3.3582275191071473E-2</v>
      </c>
      <c r="M386" s="3">
        <f t="shared" si="382"/>
        <v>3.5300207343458019E-2</v>
      </c>
      <c r="N386" s="3">
        <f t="shared" si="382"/>
        <v>2.749413760235369E-2</v>
      </c>
      <c r="O386" s="3">
        <f t="shared" si="382"/>
        <v>2.3371381740767205E-2</v>
      </c>
    </row>
    <row r="387" spans="1:15" x14ac:dyDescent="0.15">
      <c r="A387" s="1">
        <v>17</v>
      </c>
      <c r="B387" s="1" t="s">
        <v>281</v>
      </c>
      <c r="C387" s="1">
        <v>16</v>
      </c>
      <c r="D387" s="1" t="s">
        <v>11</v>
      </c>
      <c r="E387" s="6">
        <f>IF(名目付加価値!E387&gt;0,名目付加価値!E387/SUMIF(名目付加価値!E372:E394,"&lt;&gt;0"),0)</f>
        <v>8.6456686871350691E-2</v>
      </c>
      <c r="F387" s="6">
        <f>IF(名目付加価値!F387&gt;0,名目付加価値!F387/SUMIF(名目付加価値!F372:F394,"&lt;&gt;0"),0)</f>
        <v>0.11088165996688537</v>
      </c>
      <c r="G387" s="6">
        <f>IF(名目付加価値!G387&gt;0,名目付加価値!G387/SUMIF(名目付加価値!G372:G394,"&lt;&gt;0"),0)</f>
        <v>0.11204770717132016</v>
      </c>
      <c r="H387" s="6">
        <f>IF(名目付加価値!H387&gt;0,名目付加価値!H387/SUMIF(名目付加価値!H372:H394,"&lt;&gt;0"),0)</f>
        <v>0.101852193304282</v>
      </c>
      <c r="I387" s="6">
        <f>IF(名目付加価値!I387&gt;0,名目付加価値!I387/SUMIF(名目付加価値!I372:I394,"&lt;&gt;0"),0)</f>
        <v>6.6239749885761826E-2</v>
      </c>
      <c r="K387" s="3">
        <f>0.5*(E387+E$1100)</f>
        <v>9.0469686260099241E-2</v>
      </c>
      <c r="L387" s="3">
        <f t="shared" ref="L387:O387" si="383">0.5*(F387+F$1100)</f>
        <v>0.11136849530308232</v>
      </c>
      <c r="M387" s="3">
        <f t="shared" si="383"/>
        <v>0.11466195479169089</v>
      </c>
      <c r="N387" s="3">
        <f t="shared" si="383"/>
        <v>9.7674709696708911E-2</v>
      </c>
      <c r="O387" s="3">
        <f t="shared" si="383"/>
        <v>6.8871789246548687E-2</v>
      </c>
    </row>
    <row r="388" spans="1:15" x14ac:dyDescent="0.15">
      <c r="A388" s="1">
        <v>17</v>
      </c>
      <c r="B388" s="1" t="s">
        <v>281</v>
      </c>
      <c r="C388" s="1">
        <v>17</v>
      </c>
      <c r="D388" s="1" t="s">
        <v>12</v>
      </c>
      <c r="E388" s="6">
        <f>IF(名目付加価値!E388&gt;0,名目付加価値!E388/SUMIF(名目付加価値!E372:E394,"&lt;&gt;0"),0)</f>
        <v>1.2273189362311473E-2</v>
      </c>
      <c r="F388" s="6">
        <f>IF(名目付加価値!F388&gt;0,名目付加価値!F388/SUMIF(名目付加価値!F372:F394,"&lt;&gt;0"),0)</f>
        <v>1.7222691499647693E-2</v>
      </c>
      <c r="G388" s="6">
        <f>IF(名目付加価値!G388&gt;0,名目付加価値!G388/SUMIF(名目付加価値!G372:G394,"&lt;&gt;0"),0)</f>
        <v>1.6817836924673282E-2</v>
      </c>
      <c r="H388" s="6">
        <f>IF(名目付加価値!H388&gt;0,名目付加価値!H388/SUMIF(名目付加価値!H372:H394,"&lt;&gt;0"),0)</f>
        <v>3.0199198515728259E-2</v>
      </c>
      <c r="I388" s="6">
        <f>IF(名目付加価値!I388&gt;0,名目付加価値!I388/SUMIF(名目付加価値!I372:I394,"&lt;&gt;0"),0)</f>
        <v>3.1635300936771298E-2</v>
      </c>
      <c r="K388" s="3">
        <f>0.5*(E388+E$1101)</f>
        <v>1.8701473996468203E-2</v>
      </c>
      <c r="L388" s="3">
        <f t="shared" ref="L388:O388" si="384">0.5*(F388+F$1101)</f>
        <v>2.3118006618955141E-2</v>
      </c>
      <c r="M388" s="3">
        <f t="shared" si="384"/>
        <v>2.4482543341232302E-2</v>
      </c>
      <c r="N388" s="3">
        <f t="shared" si="384"/>
        <v>3.2790344561051815E-2</v>
      </c>
      <c r="O388" s="3">
        <f t="shared" si="384"/>
        <v>3.1323813381487223E-2</v>
      </c>
    </row>
    <row r="389" spans="1:15" x14ac:dyDescent="0.15">
      <c r="A389" s="1">
        <v>17</v>
      </c>
      <c r="B389" s="1" t="s">
        <v>281</v>
      </c>
      <c r="C389" s="1">
        <v>18</v>
      </c>
      <c r="D389" s="1" t="s">
        <v>13</v>
      </c>
      <c r="E389" s="6">
        <f>IF(名目付加価値!E389&gt;0,名目付加価値!E389/SUMIF(名目付加価値!E372:E394,"&lt;&gt;0"),0)</f>
        <v>0.10599141713015742</v>
      </c>
      <c r="F389" s="6">
        <f>IF(名目付加価値!F389&gt;0,名目付加価値!F389/SUMIF(名目付加価値!F372:F394,"&lt;&gt;0"),0)</f>
        <v>0.12092958411455636</v>
      </c>
      <c r="G389" s="6">
        <f>IF(名目付加価値!G389&gt;0,名目付加価値!G389/SUMIF(名目付加価値!G372:G394,"&lt;&gt;0"),0)</f>
        <v>0.13657806531567651</v>
      </c>
      <c r="H389" s="6">
        <f>IF(名目付加価値!H389&gt;0,名目付加価値!H389/SUMIF(名目付加価値!H372:H394,"&lt;&gt;0"),0)</f>
        <v>0.14608963276694995</v>
      </c>
      <c r="I389" s="6">
        <f>IF(名目付加価値!I389&gt;0,名目付加価値!I389/SUMIF(名目付加価値!I372:I394,"&lt;&gt;0"),0)</f>
        <v>0.1333636278563152</v>
      </c>
      <c r="K389" s="3">
        <f>0.5*(E389+E$1102)</f>
        <v>0.11022884201898862</v>
      </c>
      <c r="L389" s="3">
        <f t="shared" ref="L389:O389" si="385">0.5*(F389+F$1102)</f>
        <v>0.12268482777583295</v>
      </c>
      <c r="M389" s="3">
        <f t="shared" si="385"/>
        <v>0.12541422047451062</v>
      </c>
      <c r="N389" s="3">
        <f t="shared" si="385"/>
        <v>0.13230730649812125</v>
      </c>
      <c r="O389" s="3">
        <f t="shared" si="385"/>
        <v>0.12057800999581902</v>
      </c>
    </row>
    <row r="390" spans="1:15" x14ac:dyDescent="0.15">
      <c r="A390" s="1">
        <v>17</v>
      </c>
      <c r="B390" s="1" t="s">
        <v>281</v>
      </c>
      <c r="C390" s="1">
        <v>19</v>
      </c>
      <c r="D390" s="1" t="s">
        <v>14</v>
      </c>
      <c r="E390" s="6">
        <f>IF(名目付加価値!E390&gt;0,名目付加価値!E390/SUMIF(名目付加価値!E372:E394,"&lt;&gt;0"),0)</f>
        <v>5.6131026533523351E-2</v>
      </c>
      <c r="F390" s="6">
        <f>IF(名目付加価値!F390&gt;0,名目付加価値!F390/SUMIF(名目付加価値!F372:F394,"&lt;&gt;0"),0)</f>
        <v>5.4409717045381112E-2</v>
      </c>
      <c r="G390" s="6">
        <f>IF(名目付加価値!G390&gt;0,名目付加価値!G390/SUMIF(名目付加価値!G372:G394,"&lt;&gt;0"),0)</f>
        <v>5.8520888535397574E-2</v>
      </c>
      <c r="H390" s="6">
        <f>IF(名目付加価値!H390&gt;0,名目付加価値!H390/SUMIF(名目付加価値!H372:H394,"&lt;&gt;0"),0)</f>
        <v>4.7570793409699774E-2</v>
      </c>
      <c r="I390" s="6">
        <f>IF(名目付加価値!I390&gt;0,名目付加価値!I390/SUMIF(名目付加価値!I372:I394,"&lt;&gt;0"),0)</f>
        <v>4.9162393959165822E-2</v>
      </c>
      <c r="K390" s="3">
        <f>0.5*(E390+E$1103)</f>
        <v>4.8276579894093327E-2</v>
      </c>
      <c r="L390" s="3">
        <f t="shared" ref="L390:O390" si="386">0.5*(F390+F$1103)</f>
        <v>5.1560752639318114E-2</v>
      </c>
      <c r="M390" s="3">
        <f t="shared" si="386"/>
        <v>5.6031499172833669E-2</v>
      </c>
      <c r="N390" s="3">
        <f t="shared" si="386"/>
        <v>4.7572142333091358E-2</v>
      </c>
      <c r="O390" s="3">
        <f t="shared" si="386"/>
        <v>4.6971501592229764E-2</v>
      </c>
    </row>
    <row r="391" spans="1:15" x14ac:dyDescent="0.15">
      <c r="A391" s="1">
        <v>17</v>
      </c>
      <c r="B391" s="1" t="s">
        <v>281</v>
      </c>
      <c r="C391" s="1">
        <v>20</v>
      </c>
      <c r="D391" s="1" t="s">
        <v>15</v>
      </c>
      <c r="E391" s="6">
        <f>IF(名目付加価値!E391&gt;0,名目付加価値!E391/SUMIF(名目付加価値!E372:E394,"&lt;&gt;0"),0)</f>
        <v>3.098505233245076E-2</v>
      </c>
      <c r="F391" s="6">
        <f>IF(名目付加価値!F391&gt;0,名目付加価値!F391/SUMIF(名目付加価値!F372:F394,"&lt;&gt;0"),0)</f>
        <v>2.499554756917791E-2</v>
      </c>
      <c r="G391" s="6">
        <f>IF(名目付加価値!G391&gt;0,名目付加価値!G391/SUMIF(名目付加価値!G372:G394,"&lt;&gt;0"),0)</f>
        <v>1.7186291840732858E-2</v>
      </c>
      <c r="H391" s="6">
        <f>IF(名目付加価値!H391&gt;0,名目付加価値!H391/SUMIF(名目付加価値!H372:H394,"&lt;&gt;0"),0)</f>
        <v>1.3818655487795345E-2</v>
      </c>
      <c r="I391" s="6">
        <f>IF(名目付加価値!I391&gt;0,名目付加価値!I391/SUMIF(名目付加価値!I372:I394,"&lt;&gt;0"),0)</f>
        <v>1.6087564111381378E-2</v>
      </c>
      <c r="K391" s="3">
        <f>0.5*(E391+E$1104)</f>
        <v>2.4894705726871448E-2</v>
      </c>
      <c r="L391" s="3">
        <f t="shared" ref="L391:O391" si="387">0.5*(F391+F$1104)</f>
        <v>2.3307567594295992E-2</v>
      </c>
      <c r="M391" s="3">
        <f t="shared" si="387"/>
        <v>1.8498882303890615E-2</v>
      </c>
      <c r="N391" s="3">
        <f t="shared" si="387"/>
        <v>1.4207779075298924E-2</v>
      </c>
      <c r="O391" s="3">
        <f t="shared" si="387"/>
        <v>1.6275469937505442E-2</v>
      </c>
    </row>
    <row r="392" spans="1:15" x14ac:dyDescent="0.15">
      <c r="A392" s="1">
        <v>17</v>
      </c>
      <c r="B392" s="1" t="s">
        <v>281</v>
      </c>
      <c r="C392" s="1">
        <v>21</v>
      </c>
      <c r="D392" s="1" t="s">
        <v>16</v>
      </c>
      <c r="E392" s="6">
        <f>IF(名目付加価値!E392&gt;0,名目付加価値!E392/SUMIF(名目付加価値!E372:E394,"&lt;&gt;0"),0)</f>
        <v>7.5297876463714011E-2</v>
      </c>
      <c r="F392" s="6">
        <f>IF(名目付加価値!F392&gt;0,名目付加価値!F392/SUMIF(名目付加価値!F372:F394,"&lt;&gt;0"),0)</f>
        <v>5.4314282205033045E-2</v>
      </c>
      <c r="G392" s="6">
        <f>IF(名目付加価値!G392&gt;0,名目付加価値!G392/SUMIF(名目付加価値!G372:G394,"&lt;&gt;0"),0)</f>
        <v>5.8339633975288886E-2</v>
      </c>
      <c r="H392" s="6">
        <f>IF(名目付加価値!H392&gt;0,名目付加価値!H392/SUMIF(名目付加価値!H372:H394,"&lt;&gt;0"),0)</f>
        <v>5.7718507847071651E-2</v>
      </c>
      <c r="I392" s="6">
        <f>IF(名目付加価値!I392&gt;0,名目付加価値!I392/SUMIF(名目付加価値!I372:I394,"&lt;&gt;0"),0)</f>
        <v>6.328251089973605E-2</v>
      </c>
      <c r="K392" s="3">
        <f>0.5*(E392+E$1105)</f>
        <v>7.407802677413898E-2</v>
      </c>
      <c r="L392" s="3">
        <f t="shared" ref="L392:O392" si="388">0.5*(F392+F$1105)</f>
        <v>5.8207288989964037E-2</v>
      </c>
      <c r="M392" s="3">
        <f t="shared" si="388"/>
        <v>6.0985567258084669E-2</v>
      </c>
      <c r="N392" s="3">
        <f t="shared" si="388"/>
        <v>6.2658276541772612E-2</v>
      </c>
      <c r="O392" s="3">
        <f t="shared" si="388"/>
        <v>6.6520868986466863E-2</v>
      </c>
    </row>
    <row r="393" spans="1:15" x14ac:dyDescent="0.15">
      <c r="A393" s="1">
        <v>17</v>
      </c>
      <c r="B393" s="1" t="s">
        <v>112</v>
      </c>
      <c r="C393" s="1">
        <v>22</v>
      </c>
      <c r="D393" s="1" t="s">
        <v>8</v>
      </c>
      <c r="E393" s="6">
        <f>IF(名目付加価値!E393&gt;0,名目付加価値!E393/SUMIF(名目付加価値!E372:E394,"&lt;&gt;0"),0)</f>
        <v>0.11381636511974284</v>
      </c>
      <c r="F393" s="6">
        <f>IF(名目付加価値!F393&gt;0,名目付加価値!F393/SUMIF(名目付加価値!F372:F394,"&lt;&gt;0"),0)</f>
        <v>0.18433300337215444</v>
      </c>
      <c r="G393" s="6">
        <f>IF(名目付加価値!G393&gt;0,名目付加価値!G393/SUMIF(名目付加価値!G372:G394,"&lt;&gt;0"),0)</f>
        <v>0.18358406255604387</v>
      </c>
      <c r="H393" s="6">
        <f>IF(名目付加価値!H393&gt;0,名目付加価値!H393/SUMIF(名目付加価値!H372:H394,"&lt;&gt;0"),0)</f>
        <v>0.22510029607976736</v>
      </c>
      <c r="I393" s="6">
        <f>IF(名目付加価値!I393&gt;0,名目付加価値!I393/SUMIF(名目付加価値!I372:I394,"&lt;&gt;0"),0)</f>
        <v>0.26803796992762424</v>
      </c>
      <c r="K393" s="3">
        <f>0.5*(E393+E$1106)</f>
        <v>0.11317343892977015</v>
      </c>
      <c r="L393" s="3">
        <f t="shared" ref="L393:O393" si="389">0.5*(F393+F$1106)</f>
        <v>0.17308685902695276</v>
      </c>
      <c r="M393" s="3">
        <f t="shared" si="389"/>
        <v>0.1775588432177462</v>
      </c>
      <c r="N393" s="3">
        <f t="shared" si="389"/>
        <v>0.22190264410196225</v>
      </c>
      <c r="O393" s="3">
        <f t="shared" si="389"/>
        <v>0.26648116583722076</v>
      </c>
    </row>
    <row r="394" spans="1:15" x14ac:dyDescent="0.15">
      <c r="A394" s="1">
        <v>17</v>
      </c>
      <c r="B394" s="1" t="s">
        <v>112</v>
      </c>
      <c r="C394" s="1">
        <v>23</v>
      </c>
      <c r="D394" s="1" t="s">
        <v>29</v>
      </c>
      <c r="E394" s="6">
        <f>IF(名目付加価値!E394&gt;0,名目付加価値!E394/SUMIF(名目付加価値!E372:E394,"&lt;&gt;0"),0)</f>
        <v>7.8400166943635871E-2</v>
      </c>
      <c r="F394" s="6">
        <f>IF(名目付加価値!F394&gt;0,名目付加価値!F394/SUMIF(名目付加価値!F372:F394,"&lt;&gt;0"),0)</f>
        <v>0.1210545025344828</v>
      </c>
      <c r="G394" s="6">
        <f>IF(名目付加価値!G394&gt;0,名目付加価値!G394/SUMIF(名目付加価値!G372:G394,"&lt;&gt;0"),0)</f>
        <v>0.10478047831477896</v>
      </c>
      <c r="H394" s="6">
        <f>IF(名目付加価値!H394&gt;0,名目付加価値!H394/SUMIF(名目付加価値!H372:H394,"&lt;&gt;0"),0)</f>
        <v>0.12373751188771227</v>
      </c>
      <c r="I394" s="6">
        <f>IF(名目付加価値!I394&gt;0,名目付加価値!I394/SUMIF(名目付加価値!I372:I394,"&lt;&gt;0"),0)</f>
        <v>0.14655860960023104</v>
      </c>
      <c r="K394" s="3">
        <f>0.5*(E394+E$1107)</f>
        <v>7.9684617737652841E-2</v>
      </c>
      <c r="L394" s="3">
        <f t="shared" ref="L394:O394" si="390">0.5*(F394+F$1107)</f>
        <v>0.11524196245003591</v>
      </c>
      <c r="M394" s="3">
        <f t="shared" si="390"/>
        <v>0.10415704957572269</v>
      </c>
      <c r="N394" s="3">
        <f t="shared" si="390"/>
        <v>0.12306776197578226</v>
      </c>
      <c r="O394" s="3">
        <f t="shared" si="390"/>
        <v>0.14049111114967761</v>
      </c>
    </row>
    <row r="395" spans="1:15" x14ac:dyDescent="0.15">
      <c r="A395" s="1">
        <v>18</v>
      </c>
      <c r="B395" s="1" t="s">
        <v>283</v>
      </c>
      <c r="C395" s="1">
        <v>1</v>
      </c>
      <c r="D395" s="1" t="s">
        <v>9</v>
      </c>
      <c r="E395" s="6">
        <f>IF(名目付加価値!E395&gt;0,名目付加価値!E395/SUMIF(名目付加価値!E395:E417,"&lt;&gt;0"),0)</f>
        <v>8.8565937482825E-2</v>
      </c>
      <c r="F395" s="6">
        <f>IF(名目付加価値!F395&gt;0,名目付加価値!F395/SUMIF(名目付加価値!F395:F417,"&lt;&gt;0"),0)</f>
        <v>4.4161782942211486E-2</v>
      </c>
      <c r="G395" s="6">
        <f>IF(名目付加価値!G395&gt;0,名目付加価値!G395/SUMIF(名目付加価値!G395:G417,"&lt;&gt;0"),0)</f>
        <v>2.7262679240230195E-2</v>
      </c>
      <c r="H395" s="6">
        <f>IF(名目付加価値!H395&gt;0,名目付加価値!H395/SUMIF(名目付加価値!H395:H417,"&lt;&gt;0"),0)</f>
        <v>1.9364634475500145E-2</v>
      </c>
      <c r="I395" s="6">
        <f>IF(名目付加価値!I395&gt;0,名目付加価値!I395/SUMIF(名目付加価値!I395:I417,"&lt;&gt;0"),0)</f>
        <v>1.5235611455352622E-2</v>
      </c>
      <c r="K395" s="3">
        <f>0.5*(E395+E$1085)</f>
        <v>9.634320978583405E-2</v>
      </c>
      <c r="L395" s="3">
        <f t="shared" ref="L395:O395" si="391">0.5*(F395+F$1085)</f>
        <v>5.2035380910512338E-2</v>
      </c>
      <c r="M395" s="3">
        <f t="shared" si="391"/>
        <v>3.4891016153869678E-2</v>
      </c>
      <c r="N395" s="3">
        <f t="shared" si="391"/>
        <v>2.4317839340161164E-2</v>
      </c>
      <c r="O395" s="3">
        <f t="shared" si="391"/>
        <v>1.9632321697175759E-2</v>
      </c>
    </row>
    <row r="396" spans="1:15" x14ac:dyDescent="0.15">
      <c r="A396" s="1">
        <v>18</v>
      </c>
      <c r="B396" s="1" t="s">
        <v>283</v>
      </c>
      <c r="C396" s="1">
        <v>2</v>
      </c>
      <c r="D396" s="1" t="s">
        <v>10</v>
      </c>
      <c r="E396" s="6">
        <f>IF(名目付加価値!E396&gt;0,名目付加価値!E396/SUMIF(名目付加価値!E395:E417,"&lt;&gt;0"),0)</f>
        <v>1.2785347747241358E-2</v>
      </c>
      <c r="F396" s="6">
        <f>IF(名目付加価値!F396&gt;0,名目付加価値!F396/SUMIF(名目付加価値!F395:F417,"&lt;&gt;0"),0)</f>
        <v>5.1713421502120206E-3</v>
      </c>
      <c r="G396" s="6">
        <f>IF(名目付加価値!G396&gt;0,名目付加価値!G396/SUMIF(名目付加価値!G395:G417,"&lt;&gt;0"),0)</f>
        <v>1.7531327679434217E-3</v>
      </c>
      <c r="H396" s="6">
        <f>IF(名目付加価値!H396&gt;0,名目付加価値!H396/SUMIF(名目付加価値!H395:H417,"&lt;&gt;0"),0)</f>
        <v>9.5321453595886678E-4</v>
      </c>
      <c r="I396" s="6">
        <f>IF(名目付加価値!I396&gt;0,名目付加価値!I396/SUMIF(名目付加価値!I395:I417,"&lt;&gt;0"),0)</f>
        <v>3.8607078199641057E-4</v>
      </c>
      <c r="K396" s="3">
        <f>0.5*(E396+E$1086)</f>
        <v>1.2746123140624857E-2</v>
      </c>
      <c r="L396" s="3">
        <f t="shared" ref="L396:O396" si="392">0.5*(F396+F$1086)</f>
        <v>6.1336707947372872E-3</v>
      </c>
      <c r="M396" s="3">
        <f t="shared" si="392"/>
        <v>2.7275729978841704E-3</v>
      </c>
      <c r="N396" s="3">
        <f t="shared" si="392"/>
        <v>1.4273212597491582E-3</v>
      </c>
      <c r="O396" s="3">
        <f t="shared" si="392"/>
        <v>6.2539373769203844E-4</v>
      </c>
    </row>
    <row r="397" spans="1:15" x14ac:dyDescent="0.15">
      <c r="A397" s="1">
        <v>18</v>
      </c>
      <c r="B397" s="1" t="s">
        <v>284</v>
      </c>
      <c r="C397" s="1">
        <v>3</v>
      </c>
      <c r="D397" s="1" t="s">
        <v>17</v>
      </c>
      <c r="E397" s="6">
        <f>IF(名目付加価値!E397&gt;0,名目付加価値!E397/SUMIF(名目付加価値!E395:E417,"&lt;&gt;0"),0)</f>
        <v>2.5896706118069379E-2</v>
      </c>
      <c r="F397" s="6">
        <f>IF(名目付加価値!F397&gt;0,名目付加価値!F397/SUMIF(名目付加価値!F395:F417,"&lt;&gt;0"),0)</f>
        <v>2.0976224522145589E-2</v>
      </c>
      <c r="G397" s="6">
        <f>IF(名目付加価値!G397&gt;0,名目付加価値!G397/SUMIF(名目付加価値!G395:G417,"&lt;&gt;0"),0)</f>
        <v>1.8450030664207698E-2</v>
      </c>
      <c r="H397" s="6">
        <f>IF(名目付加価値!H397&gt;0,名目付加価値!H397/SUMIF(名目付加価値!H395:H417,"&lt;&gt;0"),0)</f>
        <v>1.3137222305503127E-2</v>
      </c>
      <c r="I397" s="6">
        <f>IF(名目付加価値!I397&gt;0,名目付加価値!I397/SUMIF(名目付加価値!I395:I417,"&lt;&gt;0"),0)</f>
        <v>1.0696200884396862E-2</v>
      </c>
      <c r="K397" s="3">
        <f>0.5*(E397+E$1087)</f>
        <v>4.1956407508997914E-2</v>
      </c>
      <c r="L397" s="3">
        <f t="shared" ref="L397:O397" si="393">0.5*(F397+F$1087)</f>
        <v>3.1973654715229741E-2</v>
      </c>
      <c r="M397" s="3">
        <f t="shared" si="393"/>
        <v>2.8944957344089743E-2</v>
      </c>
      <c r="N397" s="3">
        <f t="shared" si="393"/>
        <v>2.7420206849964827E-2</v>
      </c>
      <c r="O397" s="3">
        <f t="shared" si="393"/>
        <v>2.4784215313521232E-2</v>
      </c>
    </row>
    <row r="398" spans="1:15" x14ac:dyDescent="0.15">
      <c r="A398" s="1">
        <v>18</v>
      </c>
      <c r="B398" s="1" t="s">
        <v>284</v>
      </c>
      <c r="C398" s="1">
        <v>4</v>
      </c>
      <c r="D398" s="1" t="s">
        <v>18</v>
      </c>
      <c r="E398" s="6">
        <f>IF(名目付加価値!E398&gt;0,名目付加価値!E398/SUMIF(名目付加価値!E395:E417,"&lt;&gt;0"),0)</f>
        <v>0.17618585993146682</v>
      </c>
      <c r="F398" s="6">
        <f>IF(名目付加価値!F398&gt;0,名目付加価値!F398/SUMIF(名目付加価値!F395:F417,"&lt;&gt;0"),0)</f>
        <v>0.10878605679370973</v>
      </c>
      <c r="G398" s="6">
        <f>IF(名目付加価値!G398&gt;0,名目付加価値!G398/SUMIF(名目付加価値!G395:G417,"&lt;&gt;0"),0)</f>
        <v>7.569270417805031E-2</v>
      </c>
      <c r="H398" s="6">
        <f>IF(名目付加価値!H398&gt;0,名目付加価値!H398/SUMIF(名目付加価値!H395:H417,"&lt;&gt;0"),0)</f>
        <v>4.325559831384318E-2</v>
      </c>
      <c r="I398" s="6">
        <f>IF(名目付加価値!I398&gt;0,名目付加価値!I398/SUMIF(名目付加価値!I395:I417,"&lt;&gt;0"),0)</f>
        <v>1.9594201728488178E-2</v>
      </c>
      <c r="K398" s="3">
        <f>0.5*(E398+E$1088)</f>
        <v>0.10647304952648218</v>
      </c>
      <c r="L398" s="3">
        <f t="shared" ref="L398:O398" si="394">0.5*(F398+F$1088)</f>
        <v>6.5017233826281468E-2</v>
      </c>
      <c r="M398" s="3">
        <f t="shared" si="394"/>
        <v>4.6416269562586279E-2</v>
      </c>
      <c r="N398" s="3">
        <f t="shared" si="394"/>
        <v>2.5760654952616958E-2</v>
      </c>
      <c r="O398" s="3">
        <f t="shared" si="394"/>
        <v>1.1956136343435279E-2</v>
      </c>
    </row>
    <row r="399" spans="1:15" x14ac:dyDescent="0.15">
      <c r="A399" s="1">
        <v>18</v>
      </c>
      <c r="B399" s="1" t="s">
        <v>284</v>
      </c>
      <c r="C399" s="1">
        <v>5</v>
      </c>
      <c r="D399" s="1" t="s">
        <v>19</v>
      </c>
      <c r="E399" s="6">
        <f>IF(名目付加価値!E399&gt;0,名目付加価値!E399/SUMIF(名目付加価値!E395:E417,"&lt;&gt;0"),0)</f>
        <v>8.7696027016044165E-3</v>
      </c>
      <c r="F399" s="6">
        <f>IF(名目付加価値!F399&gt;0,名目付加価値!F399/SUMIF(名目付加価値!F395:F417,"&lt;&gt;0"),0)</f>
        <v>1.3371016098335249E-2</v>
      </c>
      <c r="G399" s="6">
        <f>IF(名目付加価値!G399&gt;0,名目付加価値!G399/SUMIF(名目付加価値!G395:G417,"&lt;&gt;0"),0)</f>
        <v>8.2518130282899036E-3</v>
      </c>
      <c r="H399" s="6">
        <f>IF(名目付加価値!H399&gt;0,名目付加価値!H399/SUMIF(名目付加価値!H395:H417,"&lt;&gt;0"),0)</f>
        <v>8.3214071945560599E-3</v>
      </c>
      <c r="I399" s="6">
        <f>IF(名目付加価値!I399&gt;0,名目付加価値!I399/SUMIF(名目付加価値!I395:I417,"&lt;&gt;0"),0)</f>
        <v>6.9036328188218999E-3</v>
      </c>
      <c r="K399" s="3">
        <f>0.5*(E399+E$1089)</f>
        <v>9.3221492899915274E-3</v>
      </c>
      <c r="L399" s="3">
        <f t="shared" ref="L399:O399" si="395">0.5*(F399+F$1089)</f>
        <v>1.0788452420623748E-2</v>
      </c>
      <c r="M399" s="3">
        <f t="shared" si="395"/>
        <v>8.4259924146200555E-3</v>
      </c>
      <c r="N399" s="3">
        <f t="shared" si="395"/>
        <v>8.0974779583613786E-3</v>
      </c>
      <c r="O399" s="3">
        <f t="shared" si="395"/>
        <v>6.6452173686785184E-3</v>
      </c>
    </row>
    <row r="400" spans="1:15" x14ac:dyDescent="0.15">
      <c r="A400" s="1">
        <v>18</v>
      </c>
      <c r="B400" s="1" t="s">
        <v>284</v>
      </c>
      <c r="C400" s="1">
        <v>6</v>
      </c>
      <c r="D400" s="1" t="s">
        <v>3</v>
      </c>
      <c r="E400" s="6">
        <f>IF(名目付加価値!E400&gt;0,名目付加価値!E400/SUMIF(名目付加価値!E395:E417,"&lt;&gt;0"),0)</f>
        <v>3.6826074650281919E-2</v>
      </c>
      <c r="F400" s="6">
        <f>IF(名目付加価値!F400&gt;0,名目付加価値!F400/SUMIF(名目付加価値!F395:F417,"&lt;&gt;0"),0)</f>
        <v>6.2049743838860734E-3</v>
      </c>
      <c r="G400" s="6">
        <f>IF(名目付加価値!G400&gt;0,名目付加価値!G400/SUMIF(名目付加価値!G395:G417,"&lt;&gt;0"),0)</f>
        <v>1.1352073470814796E-2</v>
      </c>
      <c r="H400" s="6">
        <f>IF(名目付加価値!H400&gt;0,名目付加価値!H400/SUMIF(名目付加価値!H395:H417,"&lt;&gt;0"),0)</f>
        <v>1.8842170625878348E-2</v>
      </c>
      <c r="I400" s="6">
        <f>IF(名目付加価値!I400&gt;0,名目付加価値!I400/SUMIF(名目付加価値!I395:I417,"&lt;&gt;0"),0)</f>
        <v>2.7461238776401484E-2</v>
      </c>
      <c r="K400" s="3">
        <f>0.5*(E400+E$1090)</f>
        <v>3.0244721980093023E-2</v>
      </c>
      <c r="L400" s="3">
        <f t="shared" ref="L400:O400" si="396">0.5*(F400+F$1090)</f>
        <v>1.1431495378432589E-2</v>
      </c>
      <c r="M400" s="3">
        <f t="shared" si="396"/>
        <v>1.5586635605905751E-2</v>
      </c>
      <c r="N400" s="3">
        <f t="shared" si="396"/>
        <v>1.8718853945117256E-2</v>
      </c>
      <c r="O400" s="3">
        <f t="shared" si="396"/>
        <v>2.3429176629636714E-2</v>
      </c>
    </row>
    <row r="401" spans="1:15" x14ac:dyDescent="0.15">
      <c r="A401" s="1">
        <v>18</v>
      </c>
      <c r="B401" s="1" t="s">
        <v>284</v>
      </c>
      <c r="C401" s="1">
        <v>7</v>
      </c>
      <c r="D401" s="1" t="s">
        <v>20</v>
      </c>
      <c r="E401" s="6">
        <f>IF(名目付加価値!E401&gt;0,名目付加価値!E401/SUMIF(名目付加価値!E395:E417,"&lt;&gt;0"),0)</f>
        <v>5.9004446093048407E-4</v>
      </c>
      <c r="F401" s="6">
        <f>IF(名目付加価値!F401&gt;0,名目付加価値!F401/SUMIF(名目付加価値!F395:F417,"&lt;&gt;0"),0)</f>
        <v>2.4960164448165799E-4</v>
      </c>
      <c r="G401" s="6">
        <f>IF(名目付加価値!G401&gt;0,名目付加価値!G401/SUMIF(名目付加価値!G395:G417,"&lt;&gt;0"),0)</f>
        <v>1.5783730464053107E-3</v>
      </c>
      <c r="H401" s="6">
        <f>IF(名目付加価値!H401&gt;0,名目付加価値!H401/SUMIF(名目付加価値!H395:H417,"&lt;&gt;0"),0)</f>
        <v>1.1099130776474491E-3</v>
      </c>
      <c r="I401" s="6">
        <f>IF(名目付加価値!I401&gt;0,名目付加価値!I401/SUMIF(名目付加価値!I395:I417,"&lt;&gt;0"),0)</f>
        <v>7.4694264956004616E-4</v>
      </c>
      <c r="K401" s="3">
        <f>0.5*(E401+E$1091)</f>
        <v>9.8466834831458031E-3</v>
      </c>
      <c r="L401" s="3">
        <f t="shared" ref="L401:O401" si="397">0.5*(F401+F$1091)</f>
        <v>6.3028715223833421E-3</v>
      </c>
      <c r="M401" s="3">
        <f t="shared" si="397"/>
        <v>6.0855870318625759E-3</v>
      </c>
      <c r="N401" s="3">
        <f t="shared" si="397"/>
        <v>6.6565133606229796E-3</v>
      </c>
      <c r="O401" s="3">
        <f t="shared" si="397"/>
        <v>6.5264747547420917E-3</v>
      </c>
    </row>
    <row r="402" spans="1:15" x14ac:dyDescent="0.15">
      <c r="A402" s="1">
        <v>18</v>
      </c>
      <c r="B402" s="1" t="s">
        <v>284</v>
      </c>
      <c r="C402" s="1">
        <v>8</v>
      </c>
      <c r="D402" s="1" t="s">
        <v>21</v>
      </c>
      <c r="E402" s="6">
        <f>IF(名目付加価値!E402&gt;0,名目付加価値!E402/SUMIF(名目付加価値!E395:E417,"&lt;&gt;0"),0)</f>
        <v>1.2009312207836102E-2</v>
      </c>
      <c r="F402" s="6">
        <f>IF(名目付加価値!F402&gt;0,名目付加価値!F402/SUMIF(名目付加価値!F395:F417,"&lt;&gt;0"),0)</f>
        <v>9.86378164849523E-3</v>
      </c>
      <c r="G402" s="6">
        <f>IF(名目付加価値!G402&gt;0,名目付加価値!G402/SUMIF(名目付加価値!G395:G417,"&lt;&gt;0"),0)</f>
        <v>1.0991165520424562E-2</v>
      </c>
      <c r="H402" s="6">
        <f>IF(名目付加価値!H402&gt;0,名目付加価値!H402/SUMIF(名目付加価値!H395:H417,"&lt;&gt;0"),0)</f>
        <v>1.0354260952273882E-2</v>
      </c>
      <c r="I402" s="6">
        <f>IF(名目付加価値!I402&gt;0,名目付加価値!I402/SUMIF(名目付加価値!I395:I417,"&lt;&gt;0"),0)</f>
        <v>7.8656836869240802E-3</v>
      </c>
      <c r="K402" s="3">
        <f>0.5*(E402+E$1092)</f>
        <v>1.3598233034439263E-2</v>
      </c>
      <c r="L402" s="3">
        <f t="shared" ref="L402:O402" si="398">0.5*(F402+F$1092)</f>
        <v>1.1430982433289098E-2</v>
      </c>
      <c r="M402" s="3">
        <f t="shared" si="398"/>
        <v>1.1638842879271853E-2</v>
      </c>
      <c r="N402" s="3">
        <f t="shared" si="398"/>
        <v>1.0082887123376304E-2</v>
      </c>
      <c r="O402" s="3">
        <f t="shared" si="398"/>
        <v>7.6307048278265767E-3</v>
      </c>
    </row>
    <row r="403" spans="1:15" x14ac:dyDescent="0.15">
      <c r="A403" s="1">
        <v>18</v>
      </c>
      <c r="B403" s="1" t="s">
        <v>284</v>
      </c>
      <c r="C403" s="1">
        <v>9</v>
      </c>
      <c r="D403" s="1" t="s">
        <v>22</v>
      </c>
      <c r="E403" s="6">
        <f>IF(名目付加価値!E403&gt;0,名目付加価値!E403/SUMIF(名目付加価値!E395:E417,"&lt;&gt;0"),0)</f>
        <v>7.0012732700431412E-3</v>
      </c>
      <c r="F403" s="6">
        <f>IF(名目付加価値!F403&gt;0,名目付加価値!F403/SUMIF(名目付加価値!F395:F417,"&lt;&gt;0"),0)</f>
        <v>5.7156373085239139E-3</v>
      </c>
      <c r="G403" s="6">
        <f>IF(名目付加価値!G403&gt;0,名目付加価値!G403/SUMIF(名目付加価値!G395:G417,"&lt;&gt;0"),0)</f>
        <v>1.1614290566562527E-2</v>
      </c>
      <c r="H403" s="6">
        <f>IF(名目付加価値!H403&gt;0,名目付加価値!H403/SUMIF(名目付加価値!H395:H417,"&lt;&gt;0"),0)</f>
        <v>1.0712072362065044E-2</v>
      </c>
      <c r="I403" s="6">
        <f>IF(名目付加価値!I403&gt;0,名目付加価値!I403/SUMIF(名目付加価値!I395:I417,"&lt;&gt;0"),0)</f>
        <v>9.2825477285010949E-3</v>
      </c>
      <c r="K403" s="3">
        <f>0.5*(E403+E$1093)</f>
        <v>2.0580337416238971E-2</v>
      </c>
      <c r="L403" s="3">
        <f t="shared" ref="L403:O403" si="399">0.5*(F403+F$1093)</f>
        <v>1.7731971608996679E-2</v>
      </c>
      <c r="M403" s="3">
        <f t="shared" si="399"/>
        <v>1.6016010147896605E-2</v>
      </c>
      <c r="N403" s="3">
        <f t="shared" si="399"/>
        <v>1.2629611398538115E-2</v>
      </c>
      <c r="O403" s="3">
        <f t="shared" si="399"/>
        <v>1.1080842311888968E-2</v>
      </c>
    </row>
    <row r="404" spans="1:15" x14ac:dyDescent="0.15">
      <c r="A404" s="1">
        <v>18</v>
      </c>
      <c r="B404" s="1" t="s">
        <v>284</v>
      </c>
      <c r="C404" s="1">
        <v>10</v>
      </c>
      <c r="D404" s="1" t="s">
        <v>23</v>
      </c>
      <c r="E404" s="6">
        <f>IF(名目付加価値!E404&gt;0,名目付加価値!E404/SUMIF(名目付加価値!E395:E417,"&lt;&gt;0"),0)</f>
        <v>8.282499932966543E-3</v>
      </c>
      <c r="F404" s="6">
        <f>IF(名目付加価値!F404&gt;0,名目付加価値!F404/SUMIF(名目付加価値!F395:F417,"&lt;&gt;0"),0)</f>
        <v>9.097100151435061E-3</v>
      </c>
      <c r="G404" s="6">
        <f>IF(名目付加価値!G404&gt;0,名目付加価値!G404/SUMIF(名目付加価値!G395:G417,"&lt;&gt;0"),0)</f>
        <v>1.4141932207230147E-2</v>
      </c>
      <c r="H404" s="6">
        <f>IF(名目付加価値!H404&gt;0,名目付加価値!H404/SUMIF(名目付加価値!H395:H417,"&lt;&gt;0"),0)</f>
        <v>1.0280722948035196E-2</v>
      </c>
      <c r="I404" s="6">
        <f>IF(名目付加価値!I404&gt;0,名目付加価値!I404/SUMIF(名目付加価値!I395:I417,"&lt;&gt;0"),0)</f>
        <v>8.5873614714559732E-3</v>
      </c>
      <c r="K404" s="3">
        <f>0.5*(E404+E$1094)</f>
        <v>1.1217653258543157E-2</v>
      </c>
      <c r="L404" s="3">
        <f t="shared" ref="L404:O404" si="400">0.5*(F404+F$1094)</f>
        <v>1.0652501080265213E-2</v>
      </c>
      <c r="M404" s="3">
        <f t="shared" si="400"/>
        <v>1.5069245185985403E-2</v>
      </c>
      <c r="N404" s="3">
        <f t="shared" si="400"/>
        <v>1.168721134922629E-2</v>
      </c>
      <c r="O404" s="3">
        <f t="shared" si="400"/>
        <v>9.514863145100548E-3</v>
      </c>
    </row>
    <row r="405" spans="1:15" x14ac:dyDescent="0.15">
      <c r="A405" s="1">
        <v>18</v>
      </c>
      <c r="B405" s="1" t="s">
        <v>284</v>
      </c>
      <c r="C405" s="1">
        <v>11</v>
      </c>
      <c r="D405" s="1" t="s">
        <v>24</v>
      </c>
      <c r="E405" s="6">
        <f>IF(名目付加価値!E405&gt;0,名目付加価値!E405/SUMIF(名目付加価値!E395:E417,"&lt;&gt;0"),0)</f>
        <v>1.442299215347171E-2</v>
      </c>
      <c r="F405" s="6">
        <f>IF(名目付加価値!F405&gt;0,名目付加価値!F405/SUMIF(名目付加価値!F395:F417,"&lt;&gt;0"),0)</f>
        <v>9.9619053857950991E-3</v>
      </c>
      <c r="G405" s="6">
        <f>IF(名目付加価値!G405&gt;0,名目付加価値!G405/SUMIF(名目付加価値!G395:G417,"&lt;&gt;0"),0)</f>
        <v>1.7744782058196594E-2</v>
      </c>
      <c r="H405" s="6">
        <f>IF(名目付加価値!H405&gt;0,名目付加価値!H405/SUMIF(名目付加価値!H395:H417,"&lt;&gt;0"),0)</f>
        <v>1.6162620253350544E-2</v>
      </c>
      <c r="I405" s="6">
        <f>IF(名目付加価値!I405&gt;0,名目付加価値!I405/SUMIF(名目付加価値!I395:I417,"&lt;&gt;0"),0)</f>
        <v>1.1455877585597509E-2</v>
      </c>
      <c r="K405" s="3">
        <f>0.5*(E405+E$1095)</f>
        <v>1.9745487174162878E-2</v>
      </c>
      <c r="L405" s="3">
        <f t="shared" ref="L405:O405" si="401">0.5*(F405+F$1095)</f>
        <v>1.5685946477522653E-2</v>
      </c>
      <c r="M405" s="3">
        <f t="shared" si="401"/>
        <v>2.2890968434318093E-2</v>
      </c>
      <c r="N405" s="3">
        <f t="shared" si="401"/>
        <v>2.023146163263901E-2</v>
      </c>
      <c r="O405" s="3">
        <f t="shared" si="401"/>
        <v>1.8871470050839233E-2</v>
      </c>
    </row>
    <row r="406" spans="1:15" x14ac:dyDescent="0.15">
      <c r="A406" s="1">
        <v>18</v>
      </c>
      <c r="B406" s="1" t="s">
        <v>284</v>
      </c>
      <c r="C406" s="1">
        <v>12</v>
      </c>
      <c r="D406" s="1" t="s">
        <v>25</v>
      </c>
      <c r="E406" s="6">
        <f>IF(名目付加価値!E406&gt;0,名目付加価値!E406/SUMIF(名目付加価値!E395:E417,"&lt;&gt;0"),0)</f>
        <v>1.7406891047634772E-2</v>
      </c>
      <c r="F406" s="6">
        <f>IF(名目付加価値!F406&gt;0,名目付加価値!F406/SUMIF(名目付加価値!F395:F417,"&lt;&gt;0"),0)</f>
        <v>2.2959627946737008E-2</v>
      </c>
      <c r="G406" s="6">
        <f>IF(名目付加価値!G406&gt;0,名目付加価値!G406/SUMIF(名目付加価値!G395:G417,"&lt;&gt;0"),0)</f>
        <v>4.2777868512156716E-2</v>
      </c>
      <c r="H406" s="6">
        <f>IF(名目付加価値!H406&gt;0,名目付加価値!H406/SUMIF(名目付加価値!H395:H417,"&lt;&gt;0"),0)</f>
        <v>5.370453786238584E-2</v>
      </c>
      <c r="I406" s="6">
        <f>IF(名目付加価値!I406&gt;0,名目付加価値!I406/SUMIF(名目付加価値!I395:I417,"&lt;&gt;0"),0)</f>
        <v>6.5561223841149457E-2</v>
      </c>
      <c r="K406" s="3">
        <f>0.5*(E406+E$1096)</f>
        <v>2.1561388967238561E-2</v>
      </c>
      <c r="L406" s="3">
        <f t="shared" ref="L406:O406" si="402">0.5*(F406+F$1096)</f>
        <v>2.4420462521186036E-2</v>
      </c>
      <c r="M406" s="3">
        <f t="shared" si="402"/>
        <v>4.5066057352207478E-2</v>
      </c>
      <c r="N406" s="3">
        <f t="shared" si="402"/>
        <v>5.147195726898661E-2</v>
      </c>
      <c r="O406" s="3">
        <f t="shared" si="402"/>
        <v>5.3576924350492418E-2</v>
      </c>
    </row>
    <row r="407" spans="1:15" x14ac:dyDescent="0.15">
      <c r="A407" s="1">
        <v>18</v>
      </c>
      <c r="B407" s="1" t="s">
        <v>284</v>
      </c>
      <c r="C407" s="1">
        <v>13</v>
      </c>
      <c r="D407" s="1" t="s">
        <v>26</v>
      </c>
      <c r="E407" s="6">
        <f>IF(名目付加価値!E407&gt;0,名目付加価値!E407/SUMIF(名目付加価値!E395:E417,"&lt;&gt;0"),0)</f>
        <v>8.6016034912142492E-4</v>
      </c>
      <c r="F407" s="6">
        <f>IF(名目付加価値!F407&gt;0,名目付加価値!F407/SUMIF(名目付加価値!F395:F417,"&lt;&gt;0"),0)</f>
        <v>9.4884653319536735E-4</v>
      </c>
      <c r="G407" s="6">
        <f>IF(名目付加価値!G407&gt;0,名目付加価値!G407/SUMIF(名目付加価値!G395:G417,"&lt;&gt;0"),0)</f>
        <v>2.6191636186399456E-3</v>
      </c>
      <c r="H407" s="6">
        <f>IF(名目付加価値!H407&gt;0,名目付加価値!H407/SUMIF(名目付加価値!H395:H417,"&lt;&gt;0"),0)</f>
        <v>5.2539174313384939E-3</v>
      </c>
      <c r="I407" s="6">
        <f>IF(名目付加価値!I407&gt;0,名目付加価値!I407/SUMIF(名目付加価値!I395:I417,"&lt;&gt;0"),0)</f>
        <v>1.1738366331227353E-2</v>
      </c>
      <c r="K407" s="3">
        <f>0.5*(E407+E$1097)</f>
        <v>1.1319371921801252E-2</v>
      </c>
      <c r="L407" s="3">
        <f t="shared" ref="L407:O407" si="403">0.5*(F407+F$1097)</f>
        <v>1.1140143501785054E-2</v>
      </c>
      <c r="M407" s="3">
        <f t="shared" si="403"/>
        <v>1.0871108435330349E-2</v>
      </c>
      <c r="N407" s="3">
        <f t="shared" si="403"/>
        <v>1.1808724524211276E-2</v>
      </c>
      <c r="O407" s="3">
        <f t="shared" si="403"/>
        <v>1.9135940107874679E-2</v>
      </c>
    </row>
    <row r="408" spans="1:15" x14ac:dyDescent="0.15">
      <c r="A408" s="1">
        <v>18</v>
      </c>
      <c r="B408" s="1" t="s">
        <v>284</v>
      </c>
      <c r="C408" s="1">
        <v>14</v>
      </c>
      <c r="D408" s="1" t="s">
        <v>27</v>
      </c>
      <c r="E408" s="6">
        <f>IF(名目付加価値!E408&gt;0,名目付加価値!E408/SUMIF(名目付加価値!E395:E417,"&lt;&gt;0"),0)</f>
        <v>1.2866599081344908E-2</v>
      </c>
      <c r="F408" s="6">
        <f>IF(名目付加価値!F408&gt;0,名目付加価値!F408/SUMIF(名目付加価値!F395:F417,"&lt;&gt;0"),0)</f>
        <v>1.6790730355290034E-2</v>
      </c>
      <c r="G408" s="6">
        <f>IF(名目付加価値!G408&gt;0,名目付加価値!G408/SUMIF(名目付加価値!G395:G417,"&lt;&gt;0"),0)</f>
        <v>1.8606756570215783E-2</v>
      </c>
      <c r="H408" s="6">
        <f>IF(名目付加価値!H408&gt;0,名目付加価値!H408/SUMIF(名目付加価値!H395:H417,"&lt;&gt;0"),0)</f>
        <v>1.7250007088660656E-2</v>
      </c>
      <c r="I408" s="6">
        <f>IF(名目付加価値!I408&gt;0,名目付加価値!I408/SUMIF(名目付加価値!I395:I417,"&lt;&gt;0"),0)</f>
        <v>1.0316342119979699E-2</v>
      </c>
      <c r="K408" s="3">
        <f>0.5*(E408+E$1098)</f>
        <v>8.3004850668745613E-3</v>
      </c>
      <c r="L408" s="3">
        <f t="shared" ref="L408:O408" si="404">0.5*(F408+F$1098)</f>
        <v>1.0674704868857431E-2</v>
      </c>
      <c r="M408" s="3">
        <f t="shared" si="404"/>
        <v>1.1507804802330105E-2</v>
      </c>
      <c r="N408" s="3">
        <f t="shared" si="404"/>
        <v>1.0656352349535485E-2</v>
      </c>
      <c r="O408" s="3">
        <f t="shared" si="404"/>
        <v>7.3326594757875292E-3</v>
      </c>
    </row>
    <row r="409" spans="1:15" x14ac:dyDescent="0.15">
      <c r="A409" s="1">
        <v>18</v>
      </c>
      <c r="B409" s="1" t="s">
        <v>284</v>
      </c>
      <c r="C409" s="1">
        <v>15</v>
      </c>
      <c r="D409" s="1" t="s">
        <v>28</v>
      </c>
      <c r="E409" s="6">
        <f>IF(名目付加価値!E409&gt;0,名目付加価値!E409/SUMIF(名目付加価値!E395:E417,"&lt;&gt;0"),0)</f>
        <v>3.4608712908159027E-2</v>
      </c>
      <c r="F409" s="6">
        <f>IF(名目付加価値!F409&gt;0,名目付加価値!F409/SUMIF(名目付加価値!F395:F417,"&lt;&gt;0"),0)</f>
        <v>3.5743534178617822E-2</v>
      </c>
      <c r="G409" s="6">
        <f>IF(名目付加価値!G409&gt;0,名目付加価値!G409/SUMIF(名目付加価値!G395:G417,"&lt;&gt;0"),0)</f>
        <v>3.2159790803154141E-2</v>
      </c>
      <c r="H409" s="6">
        <f>IF(名目付加価値!H409&gt;0,名目付加価値!H409/SUMIF(名目付加価値!H395:H417,"&lt;&gt;0"),0)</f>
        <v>3.1030735059092152E-2</v>
      </c>
      <c r="I409" s="6">
        <f>IF(名目付加価値!I409&gt;0,名目付加価値!I409/SUMIF(名目付加価値!I395:I417,"&lt;&gt;0"),0)</f>
        <v>2.9352879594069417E-2</v>
      </c>
      <c r="K409" s="3">
        <f>0.5*(E409+E$1099)</f>
        <v>3.5452224507390898E-2</v>
      </c>
      <c r="L409" s="3">
        <f t="shared" ref="L409:O409" si="405">0.5*(F409+F$1099)</f>
        <v>3.5076342716655148E-2</v>
      </c>
      <c r="M409" s="3">
        <f t="shared" si="405"/>
        <v>3.3497131959347282E-2</v>
      </c>
      <c r="N409" s="3">
        <f t="shared" si="405"/>
        <v>2.9761873795651553E-2</v>
      </c>
      <c r="O409" s="3">
        <f t="shared" si="405"/>
        <v>2.6595417612389535E-2</v>
      </c>
    </row>
    <row r="410" spans="1:15" x14ac:dyDescent="0.15">
      <c r="A410" s="1">
        <v>18</v>
      </c>
      <c r="B410" s="1" t="s">
        <v>283</v>
      </c>
      <c r="C410" s="1">
        <v>16</v>
      </c>
      <c r="D410" s="1" t="s">
        <v>11</v>
      </c>
      <c r="E410" s="6">
        <f>IF(名目付加価値!E410&gt;0,名目付加価値!E410/SUMIF(名目付加価値!E395:E417,"&lt;&gt;0"),0)</f>
        <v>6.6524250428394438E-2</v>
      </c>
      <c r="F410" s="6">
        <f>IF(名目付加価値!F410&gt;0,名目付加価値!F410/SUMIF(名目付加価値!F395:F417,"&lt;&gt;0"),0)</f>
        <v>9.7389430778370395E-2</v>
      </c>
      <c r="G410" s="6">
        <f>IF(名目付加価値!G410&gt;0,名目付加価値!G410/SUMIF(名目付加価値!G395:G417,"&lt;&gt;0"),0)</f>
        <v>0.100080321939157</v>
      </c>
      <c r="H410" s="6">
        <f>IF(名目付加価値!H410&gt;0,名目付加価値!H410/SUMIF(名目付加価値!H395:H417,"&lt;&gt;0"),0)</f>
        <v>8.758715738334466E-2</v>
      </c>
      <c r="I410" s="6">
        <f>IF(名目付加価値!I410&gt;0,名目付加価値!I410/SUMIF(名目付加価値!I395:I417,"&lt;&gt;0"),0)</f>
        <v>8.5114530179202841E-2</v>
      </c>
      <c r="K410" s="3">
        <f>0.5*(E410+E$1100)</f>
        <v>8.0503468038621115E-2</v>
      </c>
      <c r="L410" s="3">
        <f t="shared" ref="L410:O410" si="406">0.5*(F410+F$1100)</f>
        <v>0.10462238070882482</v>
      </c>
      <c r="M410" s="3">
        <f t="shared" si="406"/>
        <v>0.1086782621756093</v>
      </c>
      <c r="N410" s="3">
        <f t="shared" si="406"/>
        <v>9.0542191736240243E-2</v>
      </c>
      <c r="O410" s="3">
        <f t="shared" si="406"/>
        <v>7.8309179393269188E-2</v>
      </c>
    </row>
    <row r="411" spans="1:15" x14ac:dyDescent="0.15">
      <c r="A411" s="1">
        <v>18</v>
      </c>
      <c r="B411" s="1" t="s">
        <v>283</v>
      </c>
      <c r="C411" s="1">
        <v>17</v>
      </c>
      <c r="D411" s="1" t="s">
        <v>12</v>
      </c>
      <c r="E411" s="6">
        <f>IF(名目付加価値!E411&gt;0,名目付加価値!E411/SUMIF(名目付加価値!E395:E417,"&lt;&gt;0"),0)</f>
        <v>6.1620814921349083E-2</v>
      </c>
      <c r="F411" s="6">
        <f>IF(名目付加価値!F411&gt;0,名目付加価値!F411/SUMIF(名目付加価値!F395:F417,"&lt;&gt;0"),0)</f>
        <v>9.6483652876711498E-2</v>
      </c>
      <c r="G411" s="6">
        <f>IF(名目付加価値!G411&gt;0,名目付加価値!G411/SUMIF(名目付加価値!G395:G417,"&lt;&gt;0"),0)</f>
        <v>0.11902683569487199</v>
      </c>
      <c r="H411" s="6">
        <f>IF(名目付加価値!H411&gt;0,名目付加価値!H411/SUMIF(名目付加価値!H395:H417,"&lt;&gt;0"),0)</f>
        <v>0.13214734127305483</v>
      </c>
      <c r="I411" s="6">
        <f>IF(名目付加価値!I411&gt;0,名目付加価値!I411/SUMIF(名目付加価値!I395:I417,"&lt;&gt;0"),0)</f>
        <v>0.12205932282693574</v>
      </c>
      <c r="K411" s="3">
        <f>0.5*(E411+E$1101)</f>
        <v>4.337528677598701E-2</v>
      </c>
      <c r="L411" s="3">
        <f t="shared" ref="L411:O411" si="407">0.5*(F411+F$1101)</f>
        <v>6.2748487307487041E-2</v>
      </c>
      <c r="M411" s="3">
        <f t="shared" si="407"/>
        <v>7.5587042726331655E-2</v>
      </c>
      <c r="N411" s="3">
        <f t="shared" si="407"/>
        <v>8.3764415939715092E-2</v>
      </c>
      <c r="O411" s="3">
        <f t="shared" si="407"/>
        <v>7.653582432656944E-2</v>
      </c>
    </row>
    <row r="412" spans="1:15" x14ac:dyDescent="0.15">
      <c r="A412" s="1">
        <v>18</v>
      </c>
      <c r="B412" s="1" t="s">
        <v>283</v>
      </c>
      <c r="C412" s="1">
        <v>18</v>
      </c>
      <c r="D412" s="1" t="s">
        <v>13</v>
      </c>
      <c r="E412" s="6">
        <f>IF(名目付加価値!E412&gt;0,名目付加価値!E412/SUMIF(名目付加価値!E395:E417,"&lt;&gt;0"),0)</f>
        <v>9.6823553616425181E-2</v>
      </c>
      <c r="F412" s="6">
        <f>IF(名目付加価値!F412&gt;0,名目付加価値!F412/SUMIF(名目付加価値!F395:F417,"&lt;&gt;0"),0)</f>
        <v>0.1053506991163021</v>
      </c>
      <c r="G412" s="6">
        <f>IF(名目付加価値!G412&gt;0,名目付加価値!G412/SUMIF(名目付加価値!G395:G417,"&lt;&gt;0"),0)</f>
        <v>0.10546433848289619</v>
      </c>
      <c r="H412" s="6">
        <f>IF(名目付加価値!H412&gt;0,名目付加価値!H412/SUMIF(名目付加価値!H395:H417,"&lt;&gt;0"),0)</f>
        <v>8.3140657758319081E-2</v>
      </c>
      <c r="I412" s="6">
        <f>IF(名目付加価値!I412&gt;0,名目付加価値!I412/SUMIF(名目付加価値!I395:I417,"&lt;&gt;0"),0)</f>
        <v>6.7861065644092777E-2</v>
      </c>
      <c r="K412" s="3">
        <f>0.5*(E412+E$1102)</f>
        <v>0.1056449102621225</v>
      </c>
      <c r="L412" s="3">
        <f t="shared" ref="L412:O412" si="408">0.5*(F412+F$1102)</f>
        <v>0.11489538527670581</v>
      </c>
      <c r="M412" s="3">
        <f t="shared" si="408"/>
        <v>0.10985735705812044</v>
      </c>
      <c r="N412" s="3">
        <f t="shared" si="408"/>
        <v>0.10083281899380583</v>
      </c>
      <c r="O412" s="3">
        <f t="shared" si="408"/>
        <v>8.78267288897078E-2</v>
      </c>
    </row>
    <row r="413" spans="1:15" x14ac:dyDescent="0.15">
      <c r="A413" s="1">
        <v>18</v>
      </c>
      <c r="B413" s="1" t="s">
        <v>283</v>
      </c>
      <c r="C413" s="1">
        <v>19</v>
      </c>
      <c r="D413" s="1" t="s">
        <v>14</v>
      </c>
      <c r="E413" s="6">
        <f>IF(名目付加価値!E413&gt;0,名目付加価値!E413/SUMIF(名目付加価値!E395:E417,"&lt;&gt;0"),0)</f>
        <v>4.2830137713779005E-2</v>
      </c>
      <c r="F413" s="6">
        <f>IF(名目付加価値!F413&gt;0,名目付加価値!F413/SUMIF(名目付加価値!F395:F417,"&lt;&gt;0"),0)</f>
        <v>4.8304783025734696E-2</v>
      </c>
      <c r="G413" s="6">
        <f>IF(名目付加価値!G413&gt;0,名目付加価値!G413/SUMIF(名目付加価値!G395:G417,"&lt;&gt;0"),0)</f>
        <v>5.0910276535473448E-2</v>
      </c>
      <c r="H413" s="6">
        <f>IF(名目付加価値!H413&gt;0,名目付加価値!H413/SUMIF(名目付加価値!H395:H417,"&lt;&gt;0"),0)</f>
        <v>4.6353398377399664E-2</v>
      </c>
      <c r="I413" s="6">
        <f>IF(名目付加価値!I413&gt;0,名目付加価値!I413/SUMIF(名目付加価値!I395:I417,"&lt;&gt;0"),0)</f>
        <v>4.3486946652861999E-2</v>
      </c>
      <c r="K413" s="3">
        <f>0.5*(E413+E$1103)</f>
        <v>4.1626135484221158E-2</v>
      </c>
      <c r="L413" s="3">
        <f t="shared" ref="L413:O413" si="409">0.5*(F413+F$1103)</f>
        <v>4.8508285629494899E-2</v>
      </c>
      <c r="M413" s="3">
        <f t="shared" si="409"/>
        <v>5.222619317287161E-2</v>
      </c>
      <c r="N413" s="3">
        <f t="shared" si="409"/>
        <v>4.6963444816941299E-2</v>
      </c>
      <c r="O413" s="3">
        <f t="shared" si="409"/>
        <v>4.4133777939077849E-2</v>
      </c>
    </row>
    <row r="414" spans="1:15" x14ac:dyDescent="0.15">
      <c r="A414" s="1">
        <v>18</v>
      </c>
      <c r="B414" s="1" t="s">
        <v>283</v>
      </c>
      <c r="C414" s="1">
        <v>20</v>
      </c>
      <c r="D414" s="1" t="s">
        <v>15</v>
      </c>
      <c r="E414" s="6">
        <f>IF(名目付加価値!E414&gt;0,名目付加価値!E414/SUMIF(名目付加価値!E395:E417,"&lt;&gt;0"),0)</f>
        <v>2.627973267497782E-2</v>
      </c>
      <c r="F414" s="6">
        <f>IF(名目付加価値!F414&gt;0,名目付加価値!F414/SUMIF(名目付加価値!F395:F417,"&lt;&gt;0"),0)</f>
        <v>1.4318380507453805E-2</v>
      </c>
      <c r="G414" s="6">
        <f>IF(名目付加価値!G414&gt;0,名目付加価値!G414/SUMIF(名目付加価値!G395:G417,"&lt;&gt;0"),0)</f>
        <v>1.4860102633245336E-2</v>
      </c>
      <c r="H414" s="6">
        <f>IF(名目付加価値!H414&gt;0,名目付加価値!H414/SUMIF(名目付加価値!H395:H417,"&lt;&gt;0"),0)</f>
        <v>1.1212488144317526E-2</v>
      </c>
      <c r="I414" s="6">
        <f>IF(名目付加価値!I414&gt;0,名目付加価値!I414/SUMIF(名目付加価値!I395:I417,"&lt;&gt;0"),0)</f>
        <v>1.2544901473606688E-2</v>
      </c>
      <c r="K414" s="3">
        <f>0.5*(E414+E$1104)</f>
        <v>2.254204589813498E-2</v>
      </c>
      <c r="L414" s="3">
        <f t="shared" ref="L414:O414" si="410">0.5*(F414+F$1104)</f>
        <v>1.7968984063433939E-2</v>
      </c>
      <c r="M414" s="3">
        <f t="shared" si="410"/>
        <v>1.7335787700146855E-2</v>
      </c>
      <c r="N414" s="3">
        <f t="shared" si="410"/>
        <v>1.2904695403560016E-2</v>
      </c>
      <c r="O414" s="3">
        <f t="shared" si="410"/>
        <v>1.4504138618618097E-2</v>
      </c>
    </row>
    <row r="415" spans="1:15" x14ac:dyDescent="0.15">
      <c r="A415" s="1">
        <v>18</v>
      </c>
      <c r="B415" s="1" t="s">
        <v>283</v>
      </c>
      <c r="C415" s="1">
        <v>21</v>
      </c>
      <c r="D415" s="1" t="s">
        <v>16</v>
      </c>
      <c r="E415" s="6">
        <f>IF(名目付加価値!E415&gt;0,名目付加価値!E415/SUMIF(名目付加価値!E395:E417,"&lt;&gt;0"),0)</f>
        <v>6.8478602297145322E-2</v>
      </c>
      <c r="F415" s="6">
        <f>IF(名目付加価値!F415&gt;0,名目付加価値!F415/SUMIF(名目付加価値!F395:F417,"&lt;&gt;0"),0)</f>
        <v>6.8349986943475924E-2</v>
      </c>
      <c r="G415" s="6">
        <f>IF(名目付加価値!G415&gt;0,名目付加価値!G415/SUMIF(名目付加価値!G395:G417,"&lt;&gt;0"),0)</f>
        <v>6.9042974564148388E-2</v>
      </c>
      <c r="H415" s="6">
        <f>IF(名目付加価値!H415&gt;0,名目付加価値!H415/SUMIF(名目付加価値!H395:H417,"&lt;&gt;0"),0)</f>
        <v>6.3132632959773199E-2</v>
      </c>
      <c r="I415" s="6">
        <f>IF(名目付加価値!I415&gt;0,名目付加価値!I415/SUMIF(名目付加価値!I395:I417,"&lt;&gt;0"),0)</f>
        <v>6.6919507467077144E-2</v>
      </c>
      <c r="K415" s="3">
        <f>0.5*(E415+E$1105)</f>
        <v>7.0668389690854636E-2</v>
      </c>
      <c r="L415" s="3">
        <f t="shared" ref="L415:O415" si="411">0.5*(F415+F$1105)</f>
        <v>6.5225141359185473E-2</v>
      </c>
      <c r="M415" s="3">
        <f t="shared" si="411"/>
        <v>6.6337237552514416E-2</v>
      </c>
      <c r="N415" s="3">
        <f t="shared" si="411"/>
        <v>6.5365339098123393E-2</v>
      </c>
      <c r="O415" s="3">
        <f t="shared" si="411"/>
        <v>6.8339367270137411E-2</v>
      </c>
    </row>
    <row r="416" spans="1:15" x14ac:dyDescent="0.15">
      <c r="A416" s="1">
        <v>18</v>
      </c>
      <c r="B416" s="1" t="s">
        <v>115</v>
      </c>
      <c r="C416" s="1">
        <v>22</v>
      </c>
      <c r="D416" s="1" t="s">
        <v>8</v>
      </c>
      <c r="E416" s="6">
        <f>IF(名目付加価値!E416&gt;0,名目付加価値!E416/SUMIF(名目付加価値!E395:E417,"&lt;&gt;0"),0)</f>
        <v>0.10180621647334623</v>
      </c>
      <c r="F416" s="6">
        <f>IF(名目付加価値!F416&gt;0,名目付加価値!F416/SUMIF(名目付加価値!F395:F417,"&lt;&gt;0"),0)</f>
        <v>0.15196206493555656</v>
      </c>
      <c r="G416" s="6">
        <f>IF(名目付加価値!G416&gt;0,名目付加価値!G416/SUMIF(名目付加価値!G395:G417,"&lt;&gt;0"),0)</f>
        <v>0.14875220784782953</v>
      </c>
      <c r="H416" s="6">
        <f>IF(名目付加価値!H416&gt;0,名目付加価値!H416/SUMIF(名目付加価値!H395:H417,"&lt;&gt;0"),0)</f>
        <v>0.19690427767861318</v>
      </c>
      <c r="I416" s="6">
        <f>IF(名目付加価値!I416&gt;0,名目付加価値!I416/SUMIF(名目付加価値!I395:I417,"&lt;&gt;0"),0)</f>
        <v>0.2355563449739809</v>
      </c>
      <c r="K416" s="3">
        <f>0.5*(E416+E$1106)</f>
        <v>0.10716836460657184</v>
      </c>
      <c r="L416" s="3">
        <f t="shared" ref="L416:O416" si="412">0.5*(F416+F$1106)</f>
        <v>0.15690138980865381</v>
      </c>
      <c r="M416" s="3">
        <f t="shared" si="412"/>
        <v>0.16014291586363905</v>
      </c>
      <c r="N416" s="3">
        <f t="shared" si="412"/>
        <v>0.20780463490138518</v>
      </c>
      <c r="O416" s="3">
        <f t="shared" si="412"/>
        <v>0.25024035336039907</v>
      </c>
    </row>
    <row r="417" spans="1:15" x14ac:dyDescent="0.15">
      <c r="A417" s="1">
        <v>18</v>
      </c>
      <c r="B417" s="1" t="s">
        <v>115</v>
      </c>
      <c r="C417" s="1">
        <v>23</v>
      </c>
      <c r="D417" s="1" t="s">
        <v>29</v>
      </c>
      <c r="E417" s="6">
        <f>IF(名目付加価値!E417&gt;0,名目付加価値!E417/SUMIF(名目付加価値!E395:E417,"&lt;&gt;0"),0)</f>
        <v>7.8558677831586113E-2</v>
      </c>
      <c r="F417" s="6">
        <f>IF(名目付加価値!F417&gt;0,名目付加価値!F417/SUMIF(名目付加価値!F395:F417,"&lt;&gt;0"),0)</f>
        <v>0.10783883977332374</v>
      </c>
      <c r="G417" s="6">
        <f>IF(名目付加価値!G417&gt;0,名目付加価値!G417/SUMIF(名目付加価値!G395:G417,"&lt;&gt;0"),0)</f>
        <v>9.6866386049856132E-2</v>
      </c>
      <c r="H417" s="6">
        <f>IF(名目付加価値!H417&gt;0,名目付加価値!H417/SUMIF(名目付加価値!H395:H417,"&lt;&gt;0"),0)</f>
        <v>0.11978901193908892</v>
      </c>
      <c r="I417" s="6">
        <f>IF(名目付加価値!I417&gt;0,名目付加価値!I417/SUMIF(名目付加価値!I395:I417,"&lt;&gt;0"),0)</f>
        <v>0.13127319932831982</v>
      </c>
      <c r="K417" s="3">
        <f>0.5*(E417+E$1107)</f>
        <v>7.9763873181627962E-2</v>
      </c>
      <c r="L417" s="3">
        <f t="shared" ref="L417:O417" si="413">0.5*(F417+F$1107)</f>
        <v>0.10863413106945638</v>
      </c>
      <c r="M417" s="3">
        <f t="shared" si="413"/>
        <v>0.10020000344326128</v>
      </c>
      <c r="N417" s="3">
        <f t="shared" si="413"/>
        <v>0.12109351200147059</v>
      </c>
      <c r="O417" s="3">
        <f t="shared" si="413"/>
        <v>0.132848406013722</v>
      </c>
    </row>
    <row r="418" spans="1:15" x14ac:dyDescent="0.15">
      <c r="A418" s="1">
        <v>19</v>
      </c>
      <c r="B418" s="1" t="s">
        <v>120</v>
      </c>
      <c r="C418" s="1">
        <v>1</v>
      </c>
      <c r="D418" s="1" t="s">
        <v>9</v>
      </c>
      <c r="E418" s="6">
        <f>IF(名目付加価値!E418&gt;0,名目付加価値!E418/SUMIF(名目付加価値!E418:E440,"&lt;&gt;0"),0)</f>
        <v>0.13492944074875646</v>
      </c>
      <c r="F418" s="6">
        <f>IF(名目付加価値!F418&gt;0,名目付加価値!F418/SUMIF(名目付加価値!F418:F440,"&lt;&gt;0"),0)</f>
        <v>7.1501574684226951E-2</v>
      </c>
      <c r="G418" s="6">
        <f>IF(名目付加価値!G418&gt;0,名目付加価値!G418/SUMIF(名目付加価値!G418:G440,"&lt;&gt;0"),0)</f>
        <v>3.5572636211668132E-2</v>
      </c>
      <c r="H418" s="6">
        <f>IF(名目付加価値!H418&gt;0,名目付加価値!H418/SUMIF(名目付加価値!H418:H440,"&lt;&gt;0"),0)</f>
        <v>3.1795375962949374E-2</v>
      </c>
      <c r="I418" s="6">
        <f>IF(名目付加価値!I418&gt;0,名目付加価値!I418/SUMIF(名目付加価値!I418:I440,"&lt;&gt;0"),0)</f>
        <v>2.511825390260736E-2</v>
      </c>
      <c r="K418" s="3">
        <f>0.5*(E418+E$1085)</f>
        <v>0.11952496141879979</v>
      </c>
      <c r="L418" s="3">
        <f t="shared" ref="L418:O418" si="414">0.5*(F418+F$1085)</f>
        <v>6.5705276781520078E-2</v>
      </c>
      <c r="M418" s="3">
        <f t="shared" si="414"/>
        <v>3.9045994639588646E-2</v>
      </c>
      <c r="N418" s="3">
        <f t="shared" si="414"/>
        <v>3.0533210083885778E-2</v>
      </c>
      <c r="O418" s="3">
        <f t="shared" si="414"/>
        <v>2.4573642920803128E-2</v>
      </c>
    </row>
    <row r="419" spans="1:15" x14ac:dyDescent="0.15">
      <c r="A419" s="1">
        <v>19</v>
      </c>
      <c r="B419" s="1" t="s">
        <v>120</v>
      </c>
      <c r="C419" s="1">
        <v>2</v>
      </c>
      <c r="D419" s="1" t="s">
        <v>10</v>
      </c>
      <c r="E419" s="6">
        <f>IF(名目付加価値!E419&gt;0,名目付加価値!E419/SUMIF(名目付加価値!E418:E440,"&lt;&gt;0"),0)</f>
        <v>9.6165998134989314E-3</v>
      </c>
      <c r="F419" s="6">
        <f>IF(名目付加価値!F419&gt;0,名目付加価値!F419/SUMIF(名目付加価値!F418:F440,"&lt;&gt;0"),0)</f>
        <v>6.8287833999074472E-3</v>
      </c>
      <c r="G419" s="6">
        <f>IF(名目付加価値!G419&gt;0,名目付加価値!G419/SUMIF(名目付加価値!G418:G440,"&lt;&gt;0"),0)</f>
        <v>3.4201802645227801E-3</v>
      </c>
      <c r="H419" s="6">
        <f>IF(名目付加価値!H419&gt;0,名目付加価値!H419/SUMIF(名目付加価値!H418:H440,"&lt;&gt;0"),0)</f>
        <v>1.5179636069222165E-3</v>
      </c>
      <c r="I419" s="6">
        <f>IF(名目付加価値!I419&gt;0,名目付加価値!I419/SUMIF(名目付加価値!I418:I440,"&lt;&gt;0"),0)</f>
        <v>8.1434423219173626E-4</v>
      </c>
      <c r="K419" s="3">
        <f>0.5*(E419+E$1086)</f>
        <v>1.1161749173753642E-2</v>
      </c>
      <c r="L419" s="3">
        <f t="shared" ref="L419:O419" si="415">0.5*(F419+F$1086)</f>
        <v>6.9623914195850005E-3</v>
      </c>
      <c r="M419" s="3">
        <f t="shared" si="415"/>
        <v>3.5610967461738498E-3</v>
      </c>
      <c r="N419" s="3">
        <f t="shared" si="415"/>
        <v>1.7096957952308332E-3</v>
      </c>
      <c r="O419" s="3">
        <f t="shared" si="415"/>
        <v>8.3953046278970132E-4</v>
      </c>
    </row>
    <row r="420" spans="1:15" x14ac:dyDescent="0.15">
      <c r="A420" s="1">
        <v>19</v>
      </c>
      <c r="B420" s="1" t="s">
        <v>121</v>
      </c>
      <c r="C420" s="1">
        <v>3</v>
      </c>
      <c r="D420" s="1" t="s">
        <v>17</v>
      </c>
      <c r="E420" s="6">
        <f>IF(名目付加価値!E420&gt;0,名目付加価値!E420/SUMIF(名目付加価値!E418:E440,"&lt;&gt;0"),0)</f>
        <v>4.1850696178778748E-2</v>
      </c>
      <c r="F420" s="6">
        <f>IF(名目付加価値!F420&gt;0,名目付加価値!F420/SUMIF(名目付加価値!F418:F440,"&lt;&gt;0"),0)</f>
        <v>3.2495405566337801E-2</v>
      </c>
      <c r="G420" s="6">
        <f>IF(名目付加価値!G420&gt;0,名目付加価値!G420/SUMIF(名目付加価値!G418:G440,"&lt;&gt;0"),0)</f>
        <v>3.6535588026527975E-2</v>
      </c>
      <c r="H420" s="6">
        <f>IF(名目付加価値!H420&gt;0,名目付加価値!H420/SUMIF(名目付加価値!H418:H440,"&lt;&gt;0"),0)</f>
        <v>4.0111999350968659E-2</v>
      </c>
      <c r="I420" s="6">
        <f>IF(名目付加価値!I420&gt;0,名目付加価値!I420/SUMIF(名目付加価値!I418:I440,"&lt;&gt;0"),0)</f>
        <v>3.8587310213903346E-2</v>
      </c>
      <c r="K420" s="3">
        <f>0.5*(E420+E$1087)</f>
        <v>4.9933402539352606E-2</v>
      </c>
      <c r="L420" s="3">
        <f t="shared" ref="L420:O420" si="416">0.5*(F420+F$1087)</f>
        <v>3.7733245237325845E-2</v>
      </c>
      <c r="M420" s="3">
        <f t="shared" si="416"/>
        <v>3.798773602524988E-2</v>
      </c>
      <c r="N420" s="3">
        <f t="shared" si="416"/>
        <v>4.0907595372697593E-2</v>
      </c>
      <c r="O420" s="3">
        <f t="shared" si="416"/>
        <v>3.8729769978274473E-2</v>
      </c>
    </row>
    <row r="421" spans="1:15" x14ac:dyDescent="0.15">
      <c r="A421" s="1">
        <v>19</v>
      </c>
      <c r="B421" s="1" t="s">
        <v>121</v>
      </c>
      <c r="C421" s="1">
        <v>4</v>
      </c>
      <c r="D421" s="1" t="s">
        <v>18</v>
      </c>
      <c r="E421" s="6">
        <f>IF(名目付加価値!E421&gt;0,名目付加価値!E421/SUMIF(名目付加価値!E418:E440,"&lt;&gt;0"),0)</f>
        <v>5.1254520499439807E-2</v>
      </c>
      <c r="F421" s="6">
        <f>IF(名目付加価値!F421&gt;0,名目付加価値!F421/SUMIF(名目付加価値!F418:F440,"&lt;&gt;0"),0)</f>
        <v>2.1338400567891842E-2</v>
      </c>
      <c r="G421" s="6">
        <f>IF(名目付加価値!G421&gt;0,名目付加価値!G421/SUMIF(名目付加価値!G418:G440,"&lt;&gt;0"),0)</f>
        <v>1.222870736680161E-2</v>
      </c>
      <c r="H421" s="6">
        <f>IF(名目付加価値!H421&gt;0,名目付加価値!H421/SUMIF(名目付加価値!H418:H440,"&lt;&gt;0"),0)</f>
        <v>6.4888227204854812E-3</v>
      </c>
      <c r="I421" s="6">
        <f>IF(名目付加価値!I421&gt;0,名目付加価値!I421/SUMIF(名目付加価値!I418:I440,"&lt;&gt;0"),0)</f>
        <v>5.4524502079530222E-3</v>
      </c>
      <c r="K421" s="3">
        <f>0.5*(E421+E$1088)</f>
        <v>4.4007379810468664E-2</v>
      </c>
      <c r="L421" s="3">
        <f t="shared" ref="L421:O421" si="417">0.5*(F421+F$1088)</f>
        <v>2.1293405713372522E-2</v>
      </c>
      <c r="M421" s="3">
        <f t="shared" si="417"/>
        <v>1.4684271156961925E-2</v>
      </c>
      <c r="N421" s="3">
        <f t="shared" si="417"/>
        <v>7.3772671559381095E-3</v>
      </c>
      <c r="O421" s="3">
        <f t="shared" si="417"/>
        <v>4.8852605831677023E-3</v>
      </c>
    </row>
    <row r="422" spans="1:15" x14ac:dyDescent="0.15">
      <c r="A422" s="1">
        <v>19</v>
      </c>
      <c r="B422" s="1" t="s">
        <v>121</v>
      </c>
      <c r="C422" s="1">
        <v>5</v>
      </c>
      <c r="D422" s="1" t="s">
        <v>19</v>
      </c>
      <c r="E422" s="6">
        <f>IF(名目付加価値!E422&gt;0,名目付加価値!E422/SUMIF(名目付加価値!E418:E440,"&lt;&gt;0"),0)</f>
        <v>7.5211091725139196E-3</v>
      </c>
      <c r="F422" s="6">
        <f>IF(名目付加価値!F422&gt;0,名目付加価値!F422/SUMIF(名目付加価値!F418:F440,"&lt;&gt;0"),0)</f>
        <v>5.2953801227263739E-3</v>
      </c>
      <c r="G422" s="6">
        <f>IF(名目付加価値!G422&gt;0,名目付加価値!G422/SUMIF(名目付加価値!G418:G440,"&lt;&gt;0"),0)</f>
        <v>4.4479132488302528E-3</v>
      </c>
      <c r="H422" s="6">
        <f>IF(名目付加価値!H422&gt;0,名目付加価値!H422/SUMIF(名目付加価値!H418:H440,"&lt;&gt;0"),0)</f>
        <v>3.9904094099436791E-3</v>
      </c>
      <c r="I422" s="6">
        <f>IF(名目付加価値!I422&gt;0,名目付加価値!I422/SUMIF(名目付加価値!I418:I440,"&lt;&gt;0"),0)</f>
        <v>2.3997398927912139E-3</v>
      </c>
      <c r="K422" s="3">
        <f>0.5*(E422+E$1089)</f>
        <v>8.6979025254462789E-3</v>
      </c>
      <c r="L422" s="3">
        <f t="shared" ref="L422:O422" si="418">0.5*(F422+F$1089)</f>
        <v>6.7506344328193101E-3</v>
      </c>
      <c r="M422" s="3">
        <f t="shared" si="418"/>
        <v>6.5240425248902301E-3</v>
      </c>
      <c r="N422" s="3">
        <f t="shared" si="418"/>
        <v>5.9319790660551878E-3</v>
      </c>
      <c r="O422" s="3">
        <f t="shared" si="418"/>
        <v>4.3932709056631759E-3</v>
      </c>
    </row>
    <row r="423" spans="1:15" x14ac:dyDescent="0.15">
      <c r="A423" s="1">
        <v>19</v>
      </c>
      <c r="B423" s="1" t="s">
        <v>121</v>
      </c>
      <c r="C423" s="1">
        <v>6</v>
      </c>
      <c r="D423" s="1" t="s">
        <v>3</v>
      </c>
      <c r="E423" s="6">
        <f>IF(名目付加価値!E423&gt;0,名目付加価値!E423/SUMIF(名目付加価値!E418:E440,"&lt;&gt;0"),0)</f>
        <v>5.7489718064212918E-4</v>
      </c>
      <c r="F423" s="6">
        <f>IF(名目付加価値!F423&gt;0,名目付加価値!F423/SUMIF(名目付加価値!F418:F440,"&lt;&gt;0"),0)</f>
        <v>5.6496699512418084E-4</v>
      </c>
      <c r="G423" s="6">
        <f>IF(名目付加価値!G423&gt;0,名目付加価値!G423/SUMIF(名目付加価値!G418:G440,"&lt;&gt;0"),0)</f>
        <v>1.5036161017870525E-3</v>
      </c>
      <c r="H423" s="6">
        <f>IF(名目付加価値!H423&gt;0,名目付加価値!H423/SUMIF(名目付加価値!H418:H440,"&lt;&gt;0"),0)</f>
        <v>2.5385770740393599E-3</v>
      </c>
      <c r="I423" s="6">
        <f>IF(名目付加価値!I423&gt;0,名目付加価値!I423/SUMIF(名目付加価値!I418:I440,"&lt;&gt;0"),0)</f>
        <v>6.451310773245001E-3</v>
      </c>
      <c r="K423" s="3">
        <f>0.5*(E423+E$1090)</f>
        <v>1.2119133245273129E-2</v>
      </c>
      <c r="L423" s="3">
        <f t="shared" ref="L423:O423" si="419">0.5*(F423+F$1090)</f>
        <v>8.6114916840516424E-3</v>
      </c>
      <c r="M423" s="3">
        <f t="shared" si="419"/>
        <v>1.0662406921391879E-2</v>
      </c>
      <c r="N423" s="3">
        <f t="shared" si="419"/>
        <v>1.0567057169197761E-2</v>
      </c>
      <c r="O423" s="3">
        <f t="shared" si="419"/>
        <v>1.2924212628058471E-2</v>
      </c>
    </row>
    <row r="424" spans="1:15" x14ac:dyDescent="0.15">
      <c r="A424" s="1">
        <v>19</v>
      </c>
      <c r="B424" s="1" t="s">
        <v>121</v>
      </c>
      <c r="C424" s="1">
        <v>7</v>
      </c>
      <c r="D424" s="1" t="s">
        <v>20</v>
      </c>
      <c r="E424" s="6">
        <f>IF(名目付加価値!E424&gt;0,名目付加価値!E424/SUMIF(名目付加価値!E418:E440,"&lt;&gt;0"),0)</f>
        <v>1.7944015883844113E-4</v>
      </c>
      <c r="F424" s="6">
        <f>IF(名目付加価値!F424&gt;0,名目付加価値!F424/SUMIF(名目付加価値!F418:F440,"&lt;&gt;0"),0)</f>
        <v>7.1203325189790151E-5</v>
      </c>
      <c r="G424" s="6">
        <f>IF(名目付加価値!G424&gt;0,名目付加価値!G424/SUMIF(名目付加価値!G418:G440,"&lt;&gt;0"),0)</f>
        <v>3.0819919398605893E-4</v>
      </c>
      <c r="H424" s="6">
        <f>IF(名目付加価値!H424&gt;0,名目付加価値!H424/SUMIF(名目付加価値!H418:H440,"&lt;&gt;0"),0)</f>
        <v>6.8387180617118196E-4</v>
      </c>
      <c r="I424" s="6">
        <f>IF(名目付加価値!I424&gt;0,名目付加価値!I424/SUMIF(名目付加価値!I418:I440,"&lt;&gt;0"),0)</f>
        <v>5.0272207780474153E-4</v>
      </c>
      <c r="K424" s="3">
        <f>0.5*(E424+E$1091)</f>
        <v>9.6413813320997827E-3</v>
      </c>
      <c r="L424" s="3">
        <f t="shared" ref="L424:O424" si="420">0.5*(F424+F$1091)</f>
        <v>6.2136723627374086E-3</v>
      </c>
      <c r="M424" s="3">
        <f t="shared" si="420"/>
        <v>5.4505001056529495E-3</v>
      </c>
      <c r="N424" s="3">
        <f t="shared" si="420"/>
        <v>6.443492724884846E-3</v>
      </c>
      <c r="O424" s="3">
        <f t="shared" si="420"/>
        <v>6.4043644688644395E-3</v>
      </c>
    </row>
    <row r="425" spans="1:15" x14ac:dyDescent="0.15">
      <c r="A425" s="1">
        <v>19</v>
      </c>
      <c r="B425" s="1" t="s">
        <v>121</v>
      </c>
      <c r="C425" s="1">
        <v>8</v>
      </c>
      <c r="D425" s="1" t="s">
        <v>21</v>
      </c>
      <c r="E425" s="6">
        <f>IF(名目付加価値!E425&gt;0,名目付加価値!E425/SUMIF(名目付加価値!E418:E440,"&lt;&gt;0"),0)</f>
        <v>1.1852051682454342E-2</v>
      </c>
      <c r="F425" s="6">
        <f>IF(名目付加価値!F425&gt;0,名目付加価値!F425/SUMIF(名目付加価値!F418:F440,"&lt;&gt;0"),0)</f>
        <v>8.0819470203640619E-3</v>
      </c>
      <c r="G425" s="6">
        <f>IF(名目付加価値!G425&gt;0,名目付加価値!G425/SUMIF(名目付加価値!G418:G440,"&lt;&gt;0"),0)</f>
        <v>7.2799836824492745E-3</v>
      </c>
      <c r="H425" s="6">
        <f>IF(名目付加価値!H425&gt;0,名目付加価値!H425/SUMIF(名目付加価値!H418:H440,"&lt;&gt;0"),0)</f>
        <v>5.8782331669821261E-3</v>
      </c>
      <c r="I425" s="6">
        <f>IF(名目付加価値!I425&gt;0,名目付加価値!I425/SUMIF(名目付加価値!I418:I440,"&lt;&gt;0"),0)</f>
        <v>7.7406363438558938E-3</v>
      </c>
      <c r="K425" s="3">
        <f>0.5*(E425+E$1092)</f>
        <v>1.3519602771748383E-2</v>
      </c>
      <c r="L425" s="3">
        <f t="shared" ref="L425:O425" si="421">0.5*(F425+F$1092)</f>
        <v>1.0540065119223514E-2</v>
      </c>
      <c r="M425" s="3">
        <f t="shared" si="421"/>
        <v>9.7832519602842095E-3</v>
      </c>
      <c r="N425" s="3">
        <f t="shared" si="421"/>
        <v>7.8448732307304266E-3</v>
      </c>
      <c r="O425" s="3">
        <f t="shared" si="421"/>
        <v>7.5681811562924844E-3</v>
      </c>
    </row>
    <row r="426" spans="1:15" x14ac:dyDescent="0.15">
      <c r="A426" s="1">
        <v>19</v>
      </c>
      <c r="B426" s="1" t="s">
        <v>121</v>
      </c>
      <c r="C426" s="1">
        <v>9</v>
      </c>
      <c r="D426" s="1" t="s">
        <v>22</v>
      </c>
      <c r="E426" s="6">
        <f>IF(名目付加価値!E426&gt;0,名目付加価値!E426/SUMIF(名目付加価値!E418:E440,"&lt;&gt;0"),0)</f>
        <v>6.2623692810519615E-3</v>
      </c>
      <c r="F426" s="6">
        <f>IF(名目付加価値!F426&gt;0,名目付加価値!F426/SUMIF(名目付加価値!F418:F440,"&lt;&gt;0"),0)</f>
        <v>7.5683917963139452E-3</v>
      </c>
      <c r="G426" s="6">
        <f>IF(名目付加価値!G426&gt;0,名目付加価値!G426/SUMIF(名目付加価値!G418:G440,"&lt;&gt;0"),0)</f>
        <v>8.0004838447288382E-3</v>
      </c>
      <c r="H426" s="6">
        <f>IF(名目付加価値!H426&gt;0,名目付加価値!H426/SUMIF(名目付加価値!H418:H440,"&lt;&gt;0"),0)</f>
        <v>8.4542948130116105E-3</v>
      </c>
      <c r="I426" s="6">
        <f>IF(名目付加価値!I426&gt;0,名目付加価値!I426/SUMIF(名目付加価値!I418:I440,"&lt;&gt;0"),0)</f>
        <v>4.1673141094202655E-3</v>
      </c>
      <c r="K426" s="3">
        <f>0.5*(E426+E$1093)</f>
        <v>2.0210885421743381E-2</v>
      </c>
      <c r="L426" s="3">
        <f t="shared" ref="L426:O426" si="422">0.5*(F426+F$1093)</f>
        <v>1.8658348852891696E-2</v>
      </c>
      <c r="M426" s="3">
        <f t="shared" si="422"/>
        <v>1.4209106786979762E-2</v>
      </c>
      <c r="N426" s="3">
        <f t="shared" si="422"/>
        <v>1.1500722624011396E-2</v>
      </c>
      <c r="O426" s="3">
        <f t="shared" si="422"/>
        <v>8.523225502348554E-3</v>
      </c>
    </row>
    <row r="427" spans="1:15" x14ac:dyDescent="0.15">
      <c r="A427" s="1">
        <v>19</v>
      </c>
      <c r="B427" s="1" t="s">
        <v>121</v>
      </c>
      <c r="C427" s="1">
        <v>10</v>
      </c>
      <c r="D427" s="1" t="s">
        <v>23</v>
      </c>
      <c r="E427" s="6">
        <f>IF(名目付加価値!E427&gt;0,名目付加価値!E427/SUMIF(名目付加価値!E418:E440,"&lt;&gt;0"),0)</f>
        <v>9.9109744336401007E-3</v>
      </c>
      <c r="F427" s="6">
        <f>IF(名目付加価値!F427&gt;0,名目付加価値!F427/SUMIF(名目付加価値!F418:F440,"&lt;&gt;0"),0)</f>
        <v>9.4811240837713393E-3</v>
      </c>
      <c r="G427" s="6">
        <f>IF(名目付加価値!G427&gt;0,名目付加価値!G427/SUMIF(名目付加価値!G418:G440,"&lt;&gt;0"),0)</f>
        <v>1.3688881363100612E-2</v>
      </c>
      <c r="H427" s="6">
        <f>IF(名目付加価値!H427&gt;0,名目付加価値!H427/SUMIF(名目付加価値!H418:H440,"&lt;&gt;0"),0)</f>
        <v>1.0237178611263491E-2</v>
      </c>
      <c r="I427" s="6">
        <f>IF(名目付加価値!I427&gt;0,名目付加価値!I427/SUMIF(名目付加価値!I418:I440,"&lt;&gt;0"),0)</f>
        <v>7.5656154883557009E-3</v>
      </c>
      <c r="K427" s="3">
        <f>0.5*(E427+E$1094)</f>
        <v>1.2031890508879935E-2</v>
      </c>
      <c r="L427" s="3">
        <f t="shared" ref="L427:O427" si="423">0.5*(F427+F$1094)</f>
        <v>1.0844513046433352E-2</v>
      </c>
      <c r="M427" s="3">
        <f t="shared" si="423"/>
        <v>1.4842719763920634E-2</v>
      </c>
      <c r="N427" s="3">
        <f t="shared" si="423"/>
        <v>1.1665439180840438E-2</v>
      </c>
      <c r="O427" s="3">
        <f t="shared" si="423"/>
        <v>9.0039901535504119E-3</v>
      </c>
    </row>
    <row r="428" spans="1:15" x14ac:dyDescent="0.15">
      <c r="A428" s="1">
        <v>19</v>
      </c>
      <c r="B428" s="1" t="s">
        <v>121</v>
      </c>
      <c r="C428" s="1">
        <v>11</v>
      </c>
      <c r="D428" s="1" t="s">
        <v>24</v>
      </c>
      <c r="E428" s="6">
        <f>IF(名目付加価値!E428&gt;0,名目付加価値!E428/SUMIF(名目付加価値!E418:E440,"&lt;&gt;0"),0)</f>
        <v>2.6640070793161635E-2</v>
      </c>
      <c r="F428" s="6">
        <f>IF(名目付加価値!F428&gt;0,名目付加価値!F428/SUMIF(名目付加価値!F418:F440,"&lt;&gt;0"),0)</f>
        <v>3.3131865979575896E-2</v>
      </c>
      <c r="G428" s="6">
        <f>IF(名目付加価値!G428&gt;0,名目付加価値!G428/SUMIF(名目付加価値!G418:G440,"&lt;&gt;0"),0)</f>
        <v>5.6958096484808172E-2</v>
      </c>
      <c r="H428" s="6">
        <f>IF(名目付加価値!H428&gt;0,名目付加価値!H428/SUMIF(名目付加価値!H418:H440,"&lt;&gt;0"),0)</f>
        <v>6.5418089719457298E-2</v>
      </c>
      <c r="I428" s="6">
        <f>IF(名目付加価値!I428&gt;0,名目付加価値!I428/SUMIF(名目付加価値!I418:I440,"&lt;&gt;0"),0)</f>
        <v>7.6703439038301152E-2</v>
      </c>
      <c r="K428" s="3">
        <f>0.5*(E428+E$1095)</f>
        <v>2.585402649400784E-2</v>
      </c>
      <c r="L428" s="3">
        <f t="shared" ref="L428:O428" si="424">0.5*(F428+F$1095)</f>
        <v>2.7270926774413052E-2</v>
      </c>
      <c r="M428" s="3">
        <f t="shared" si="424"/>
        <v>4.2497625647623882E-2</v>
      </c>
      <c r="N428" s="3">
        <f t="shared" si="424"/>
        <v>4.4859196365692383E-2</v>
      </c>
      <c r="O428" s="3">
        <f t="shared" si="424"/>
        <v>5.1495250777191054E-2</v>
      </c>
    </row>
    <row r="429" spans="1:15" x14ac:dyDescent="0.15">
      <c r="A429" s="1">
        <v>19</v>
      </c>
      <c r="B429" s="1" t="s">
        <v>121</v>
      </c>
      <c r="C429" s="1">
        <v>12</v>
      </c>
      <c r="D429" s="1" t="s">
        <v>25</v>
      </c>
      <c r="E429" s="6">
        <f>IF(名目付加価値!E429&gt;0,名目付加価値!E429/SUMIF(名目付加価値!E418:E440,"&lt;&gt;0"),0)</f>
        <v>3.8783542909699341E-2</v>
      </c>
      <c r="F429" s="6">
        <f>IF(名目付加価値!F429&gt;0,名目付加価値!F429/SUMIF(名目付加価値!F418:F440,"&lt;&gt;0"),0)</f>
        <v>5.1274820728349428E-2</v>
      </c>
      <c r="G429" s="6">
        <f>IF(名目付加価値!G429&gt;0,名目付加価値!G429/SUMIF(名目付加価値!G418:G440,"&lt;&gt;0"),0)</f>
        <v>0.13968285617218898</v>
      </c>
      <c r="H429" s="6">
        <f>IF(名目付加価値!H429&gt;0,名目付加価値!H429/SUMIF(名目付加価値!H418:H440,"&lt;&gt;0"),0)</f>
        <v>8.8082644732463133E-2</v>
      </c>
      <c r="I429" s="6">
        <f>IF(名目付加価値!I429&gt;0,名目付加価値!I429/SUMIF(名目付加価値!I418:I440,"&lt;&gt;0"),0)</f>
        <v>8.6680766257796776E-2</v>
      </c>
      <c r="K429" s="3">
        <f>0.5*(E429+E$1096)</f>
        <v>3.2249714898270845E-2</v>
      </c>
      <c r="L429" s="3">
        <f t="shared" ref="L429:O429" si="425">0.5*(F429+F$1096)</f>
        <v>3.8578058911992244E-2</v>
      </c>
      <c r="M429" s="3">
        <f t="shared" si="425"/>
        <v>9.3518551182223603E-2</v>
      </c>
      <c r="N429" s="3">
        <f t="shared" si="425"/>
        <v>6.8661010704025263E-2</v>
      </c>
      <c r="O429" s="3">
        <f t="shared" si="425"/>
        <v>6.413669555881607E-2</v>
      </c>
    </row>
    <row r="430" spans="1:15" x14ac:dyDescent="0.15">
      <c r="A430" s="1">
        <v>19</v>
      </c>
      <c r="B430" s="1" t="s">
        <v>121</v>
      </c>
      <c r="C430" s="1">
        <v>13</v>
      </c>
      <c r="D430" s="1" t="s">
        <v>26</v>
      </c>
      <c r="E430" s="6">
        <f>IF(名目付加価値!E430&gt;0,名目付加価値!E430/SUMIF(名目付加価値!E418:E440,"&lt;&gt;0"),0)</f>
        <v>9.5249857620083415E-3</v>
      </c>
      <c r="F430" s="6">
        <f>IF(名目付加価値!F430&gt;0,名目付加価値!F430/SUMIF(名目付加価値!F418:F440,"&lt;&gt;0"),0)</f>
        <v>1.2335159973638002E-2</v>
      </c>
      <c r="G430" s="6">
        <f>IF(名目付加価値!G430&gt;0,名目付加価値!G430/SUMIF(名目付加価値!G418:G440,"&lt;&gt;0"),0)</f>
        <v>1.3003640008701679E-2</v>
      </c>
      <c r="H430" s="6">
        <f>IF(名目付加価値!H430&gt;0,名目付加価値!H430/SUMIF(名目付加価値!H418:H440,"&lt;&gt;0"),0)</f>
        <v>1.1158608646133413E-2</v>
      </c>
      <c r="I430" s="6">
        <f>IF(名目付加価値!I430&gt;0,名目付加価値!I430/SUMIF(名目付加価値!I418:I440,"&lt;&gt;0"),0)</f>
        <v>1.2133802257317911E-2</v>
      </c>
      <c r="K430" s="3">
        <f>0.5*(E430+E$1097)</f>
        <v>1.5651784628244708E-2</v>
      </c>
      <c r="L430" s="3">
        <f t="shared" ref="L430:O430" si="426">0.5*(F430+F$1097)</f>
        <v>1.6833300222006374E-2</v>
      </c>
      <c r="M430" s="3">
        <f t="shared" si="426"/>
        <v>1.6063346630361214E-2</v>
      </c>
      <c r="N430" s="3">
        <f t="shared" si="426"/>
        <v>1.4761070131608735E-2</v>
      </c>
      <c r="O430" s="3">
        <f t="shared" si="426"/>
        <v>1.9333658070919958E-2</v>
      </c>
    </row>
    <row r="431" spans="1:15" x14ac:dyDescent="0.15">
      <c r="A431" s="1">
        <v>19</v>
      </c>
      <c r="B431" s="1" t="s">
        <v>121</v>
      </c>
      <c r="C431" s="1">
        <v>14</v>
      </c>
      <c r="D431" s="1" t="s">
        <v>27</v>
      </c>
      <c r="E431" s="6">
        <f>IF(名目付加価値!E431&gt;0,名目付加価値!E431/SUMIF(名目付加価値!E418:E440,"&lt;&gt;0"),0)</f>
        <v>1.0703928414508339E-2</v>
      </c>
      <c r="F431" s="6">
        <f>IF(名目付加価値!F431&gt;0,名目付加価値!F431/SUMIF(名目付加価値!F418:F440,"&lt;&gt;0"),0)</f>
        <v>1.9063499236578612E-2</v>
      </c>
      <c r="G431" s="6">
        <f>IF(名目付加価値!G431&gt;0,名目付加価値!G431/SUMIF(名目付加価値!G418:G440,"&lt;&gt;0"),0)</f>
        <v>1.4491396833254767E-2</v>
      </c>
      <c r="H431" s="6">
        <f>IF(名目付加価値!H431&gt;0,名目付加価値!H431/SUMIF(名目付加価値!H418:H440,"&lt;&gt;0"),0)</f>
        <v>2.0282170039314606E-2</v>
      </c>
      <c r="I431" s="6">
        <f>IF(名目付加価値!I431&gt;0,名目付加価値!I431/SUMIF(名目付加価値!I418:I440,"&lt;&gt;0"),0)</f>
        <v>2.2085963193643081E-2</v>
      </c>
      <c r="K431" s="3">
        <f>0.5*(E431+E$1098)</f>
        <v>7.219149733456276E-3</v>
      </c>
      <c r="L431" s="3">
        <f t="shared" ref="L431:O431" si="427">0.5*(F431+F$1098)</f>
        <v>1.181108930950172E-2</v>
      </c>
      <c r="M431" s="3">
        <f t="shared" si="427"/>
        <v>9.4501249338495991E-3</v>
      </c>
      <c r="N431" s="3">
        <f t="shared" si="427"/>
        <v>1.2172433824862459E-2</v>
      </c>
      <c r="O431" s="3">
        <f t="shared" si="427"/>
        <v>1.321747001261922E-2</v>
      </c>
    </row>
    <row r="432" spans="1:15" x14ac:dyDescent="0.15">
      <c r="A432" s="1">
        <v>19</v>
      </c>
      <c r="B432" s="1" t="s">
        <v>121</v>
      </c>
      <c r="C432" s="1">
        <v>15</v>
      </c>
      <c r="D432" s="1" t="s">
        <v>28</v>
      </c>
      <c r="E432" s="6">
        <f>IF(名目付加価値!E432&gt;0,名目付加価値!E432/SUMIF(名目付加価値!E418:E440,"&lt;&gt;0"),0)</f>
        <v>4.2394059520137618E-2</v>
      </c>
      <c r="F432" s="6">
        <f>IF(名目付加価値!F432&gt;0,名目付加価値!F432/SUMIF(名目付加価値!F418:F440,"&lt;&gt;0"),0)</f>
        <v>4.4885554161619157E-2</v>
      </c>
      <c r="G432" s="6">
        <f>IF(名目付加価値!G432&gt;0,名目付加価値!G432/SUMIF(名目付加価値!G418:G440,"&lt;&gt;0"),0)</f>
        <v>4.3032933634702529E-2</v>
      </c>
      <c r="H432" s="6">
        <f>IF(名目付加価値!H432&gt;0,名目付加価値!H432/SUMIF(名目付加価値!H418:H440,"&lt;&gt;0"),0)</f>
        <v>3.8072783715654875E-2</v>
      </c>
      <c r="I432" s="6">
        <f>IF(名目付加価値!I432&gt;0,名目付加価値!I432/SUMIF(名目付加価値!I418:I440,"&lt;&gt;0"),0)</f>
        <v>2.8166094451018146E-2</v>
      </c>
      <c r="K432" s="3">
        <f>0.5*(E432+E$1099)</f>
        <v>3.93448978133802E-2</v>
      </c>
      <c r="L432" s="3">
        <f t="shared" ref="L432:O432" si="428">0.5*(F432+F$1099)</f>
        <v>3.9647352708155809E-2</v>
      </c>
      <c r="M432" s="3">
        <f t="shared" si="428"/>
        <v>3.8933703375121476E-2</v>
      </c>
      <c r="N432" s="3">
        <f t="shared" si="428"/>
        <v>3.3282898123932911E-2</v>
      </c>
      <c r="O432" s="3">
        <f t="shared" si="428"/>
        <v>2.6002025040863901E-2</v>
      </c>
    </row>
    <row r="433" spans="1:15" x14ac:dyDescent="0.15">
      <c r="A433" s="1">
        <v>19</v>
      </c>
      <c r="B433" s="1" t="s">
        <v>120</v>
      </c>
      <c r="C433" s="1">
        <v>16</v>
      </c>
      <c r="D433" s="1" t="s">
        <v>11</v>
      </c>
      <c r="E433" s="6">
        <f>IF(名目付加価値!E433&gt;0,名目付加価値!E433/SUMIF(名目付加価値!E418:E440,"&lt;&gt;0"),0)</f>
        <v>0.14938063479191008</v>
      </c>
      <c r="F433" s="6">
        <f>IF(名目付加価値!F433&gt;0,名目付加価値!F433/SUMIF(名目付加価値!F418:F440,"&lt;&gt;0"),0)</f>
        <v>0.1284623162885197</v>
      </c>
      <c r="G433" s="6">
        <f>IF(名目付加価値!G433&gt;0,名目付加価値!G433/SUMIF(名目付加価値!G418:G440,"&lt;&gt;0"),0)</f>
        <v>0.14378792748132388</v>
      </c>
      <c r="H433" s="6">
        <f>IF(名目付加価値!H433&gt;0,名目付加価値!H433/SUMIF(名目付加価値!H418:H440,"&lt;&gt;0"),0)</f>
        <v>0.10863797766260395</v>
      </c>
      <c r="I433" s="6">
        <f>IF(名目付加価値!I433&gt;0,名目付加価値!I433/SUMIF(名目付加価値!I418:I440,"&lt;&gt;0"),0)</f>
        <v>8.8216559693751098E-2</v>
      </c>
      <c r="K433" s="3">
        <f>0.5*(E433+E$1100)</f>
        <v>0.12193166022037893</v>
      </c>
      <c r="L433" s="3">
        <f t="shared" ref="L433:O433" si="429">0.5*(F433+F$1100)</f>
        <v>0.12015882346389947</v>
      </c>
      <c r="M433" s="3">
        <f t="shared" si="429"/>
        <v>0.13053206494669273</v>
      </c>
      <c r="N433" s="3">
        <f t="shared" si="429"/>
        <v>0.10106760187586988</v>
      </c>
      <c r="O433" s="3">
        <f t="shared" si="429"/>
        <v>7.9860194150543323E-2</v>
      </c>
    </row>
    <row r="434" spans="1:15" x14ac:dyDescent="0.15">
      <c r="A434" s="1">
        <v>19</v>
      </c>
      <c r="B434" s="1" t="s">
        <v>120</v>
      </c>
      <c r="C434" s="1">
        <v>17</v>
      </c>
      <c r="D434" s="1" t="s">
        <v>12</v>
      </c>
      <c r="E434" s="6">
        <f>IF(名目付加価値!E434&gt;0,名目付加価値!E434/SUMIF(名目付加価値!E418:E440,"&lt;&gt;0"),0)</f>
        <v>2.296616542842864E-2</v>
      </c>
      <c r="F434" s="6">
        <f>IF(名目付加価値!F434&gt;0,名目付加価値!F434/SUMIF(名目付加価値!F418:F440,"&lt;&gt;0"),0)</f>
        <v>2.0443329217609874E-2</v>
      </c>
      <c r="G434" s="6">
        <f>IF(名目付加価値!G434&gt;0,名目付加価値!G434/SUMIF(名目付加価値!G418:G440,"&lt;&gt;0"),0)</f>
        <v>1.9443706128072183E-2</v>
      </c>
      <c r="H434" s="6">
        <f>IF(名目付加価値!H434&gt;0,名目付加価値!H434/SUMIF(名目付加価値!H418:H440,"&lt;&gt;0"),0)</f>
        <v>2.3455036616319636E-2</v>
      </c>
      <c r="I434" s="6">
        <f>IF(名目付加価値!I434&gt;0,名目付加価値!I434/SUMIF(名目付加価値!I418:I440,"&lt;&gt;0"),0)</f>
        <v>1.5706443701313459E-2</v>
      </c>
      <c r="K434" s="3">
        <f>0.5*(E434+E$1101)</f>
        <v>2.4047962029526783E-2</v>
      </c>
      <c r="L434" s="3">
        <f t="shared" ref="L434:O434" si="430">0.5*(F434+F$1101)</f>
        <v>2.4728325477936235E-2</v>
      </c>
      <c r="M434" s="3">
        <f t="shared" si="430"/>
        <v>2.5795477942931751E-2</v>
      </c>
      <c r="N434" s="3">
        <f t="shared" si="430"/>
        <v>2.94182636113475E-2</v>
      </c>
      <c r="O434" s="3">
        <f t="shared" si="430"/>
        <v>2.33593847637583E-2</v>
      </c>
    </row>
    <row r="435" spans="1:15" x14ac:dyDescent="0.15">
      <c r="A435" s="1">
        <v>19</v>
      </c>
      <c r="B435" s="1" t="s">
        <v>120</v>
      </c>
      <c r="C435" s="1">
        <v>18</v>
      </c>
      <c r="D435" s="1" t="s">
        <v>13</v>
      </c>
      <c r="E435" s="6">
        <f>IF(名目付加価値!E435&gt;0,名目付加価値!E435/SUMIF(名目付加価値!E418:E440,"&lt;&gt;0"),0)</f>
        <v>9.769286496642958E-2</v>
      </c>
      <c r="F435" s="6">
        <f>IF(名目付加価値!F435&gt;0,名目付加価値!F435/SUMIF(名目付加価値!F418:F440,"&lt;&gt;0"),0)</f>
        <v>0.11222723024066301</v>
      </c>
      <c r="G435" s="6">
        <f>IF(名目付加価値!G435&gt;0,名目付加価値!G435/SUMIF(名目付加価値!G418:G440,"&lt;&gt;0"),0)</f>
        <v>8.3356172008787643E-2</v>
      </c>
      <c r="H435" s="6">
        <f>IF(名目付加価値!H435&gt;0,名目付加価値!H435/SUMIF(名目付加価値!H418:H440,"&lt;&gt;0"),0)</f>
        <v>8.5643227528058627E-2</v>
      </c>
      <c r="I435" s="6">
        <f>IF(名目付加価値!I435&gt;0,名目付加価値!I435/SUMIF(名目付加価値!I418:I440,"&lt;&gt;0"),0)</f>
        <v>7.6108730639964831E-2</v>
      </c>
      <c r="K435" s="3">
        <f>0.5*(E435+E$1102)</f>
        <v>0.1060795659371247</v>
      </c>
      <c r="L435" s="3">
        <f t="shared" ref="L435:O435" si="431">0.5*(F435+F$1102)</f>
        <v>0.11833365083888628</v>
      </c>
      <c r="M435" s="3">
        <f t="shared" si="431"/>
        <v>9.880327382106617E-2</v>
      </c>
      <c r="N435" s="3">
        <f t="shared" si="431"/>
        <v>0.1020841038786756</v>
      </c>
      <c r="O435" s="3">
        <f t="shared" si="431"/>
        <v>9.1950561387643834E-2</v>
      </c>
    </row>
    <row r="436" spans="1:15" x14ac:dyDescent="0.15">
      <c r="A436" s="1">
        <v>19</v>
      </c>
      <c r="B436" s="1" t="s">
        <v>120</v>
      </c>
      <c r="C436" s="1">
        <v>19</v>
      </c>
      <c r="D436" s="1" t="s">
        <v>14</v>
      </c>
      <c r="E436" s="6">
        <f>IF(名目付加価値!E436&gt;0,名目付加価値!E436/SUMIF(名目付加価値!E418:E440,"&lt;&gt;0"),0)</f>
        <v>4.6215792543118472E-2</v>
      </c>
      <c r="F436" s="6">
        <f>IF(名目付加価値!F436&gt;0,名目付加価値!F436/SUMIF(名目付加価値!F418:F440,"&lt;&gt;0"),0)</f>
        <v>5.3621724957038097E-2</v>
      </c>
      <c r="G436" s="6">
        <f>IF(名目付加価値!G436&gt;0,名目付加価値!G436/SUMIF(名目付加価値!G418:G440,"&lt;&gt;0"),0)</f>
        <v>5.0417856688330744E-2</v>
      </c>
      <c r="H436" s="6">
        <f>IF(名目付加価値!H436&gt;0,名目付加価値!H436/SUMIF(名目付加価値!H418:H440,"&lt;&gt;0"),0)</f>
        <v>4.3428721136993843E-2</v>
      </c>
      <c r="I436" s="6">
        <f>IF(名目付加価値!I436&gt;0,名目付加価値!I436/SUMIF(名目付加価値!I418:I440,"&lt;&gt;0"),0)</f>
        <v>3.8374364486393274E-2</v>
      </c>
      <c r="K436" s="3">
        <f>0.5*(E436+E$1103)</f>
        <v>4.3318962898890895E-2</v>
      </c>
      <c r="L436" s="3">
        <f t="shared" ref="L436:O436" si="432">0.5*(F436+F$1103)</f>
        <v>5.1166756595146606E-2</v>
      </c>
      <c r="M436" s="3">
        <f t="shared" si="432"/>
        <v>5.1979983249300254E-2</v>
      </c>
      <c r="N436" s="3">
        <f t="shared" si="432"/>
        <v>4.5501106196738389E-2</v>
      </c>
      <c r="O436" s="3">
        <f t="shared" si="432"/>
        <v>4.157748685584349E-2</v>
      </c>
    </row>
    <row r="437" spans="1:15" x14ac:dyDescent="0.15">
      <c r="A437" s="1">
        <v>19</v>
      </c>
      <c r="B437" s="1" t="s">
        <v>120</v>
      </c>
      <c r="C437" s="1">
        <v>20</v>
      </c>
      <c r="D437" s="1" t="s">
        <v>15</v>
      </c>
      <c r="E437" s="6">
        <f>IF(名目付加価値!E437&gt;0,名目付加価値!E437/SUMIF(名目付加価値!E418:E440,"&lt;&gt;0"),0)</f>
        <v>1.058766782334984E-2</v>
      </c>
      <c r="F437" s="6">
        <f>IF(名目付加価値!F437&gt;0,名目付加価値!F437/SUMIF(名目付加価値!F418:F440,"&lt;&gt;0"),0)</f>
        <v>2.0887378531543117E-2</v>
      </c>
      <c r="G437" s="6">
        <f>IF(名目付加価値!G437&gt;0,名目付加価値!G437/SUMIF(名目付加価値!G418:G440,"&lt;&gt;0"),0)</f>
        <v>1.6570805285531572E-2</v>
      </c>
      <c r="H437" s="6">
        <f>IF(名目付加価値!H437&gt;0,名目付加価値!H437/SUMIF(名目付加価値!H418:H440,"&lt;&gt;0"),0)</f>
        <v>1.4906514406822174E-2</v>
      </c>
      <c r="I437" s="6">
        <f>IF(名目付加価値!I437&gt;0,名目付加価値!I437/SUMIF(名目付加価値!I418:I440,"&lt;&gt;0"),0)</f>
        <v>1.6115127551335522E-2</v>
      </c>
      <c r="K437" s="3">
        <f>0.5*(E437+E$1104)</f>
        <v>1.4696013472320989E-2</v>
      </c>
      <c r="L437" s="3">
        <f t="shared" ref="L437:O437" si="433">0.5*(F437+F$1104)</f>
        <v>2.1253483075478596E-2</v>
      </c>
      <c r="M437" s="3">
        <f t="shared" si="433"/>
        <v>1.8191139026289972E-2</v>
      </c>
      <c r="N437" s="3">
        <f t="shared" si="433"/>
        <v>1.4751708534812339E-2</v>
      </c>
      <c r="O437" s="3">
        <f t="shared" si="433"/>
        <v>1.6289251657482514E-2</v>
      </c>
    </row>
    <row r="438" spans="1:15" x14ac:dyDescent="0.15">
      <c r="A438" s="1">
        <v>19</v>
      </c>
      <c r="B438" s="1" t="s">
        <v>120</v>
      </c>
      <c r="C438" s="1">
        <v>21</v>
      </c>
      <c r="D438" s="1" t="s">
        <v>16</v>
      </c>
      <c r="E438" s="6">
        <f>IF(名目付加価値!E438&gt;0,名目付加価値!E438/SUMIF(名目付加価値!E418:E440,"&lt;&gt;0"),0)</f>
        <v>6.2111304931532892E-2</v>
      </c>
      <c r="F438" s="6">
        <f>IF(名目付加価値!F438&gt;0,名目付加価値!F438/SUMIF(名目付加価値!F418:F440,"&lt;&gt;0"),0)</f>
        <v>5.5944096867674882E-2</v>
      </c>
      <c r="G438" s="6">
        <f>IF(名目付加価値!G438&gt;0,名目付加価値!G438/SUMIF(名目付加価値!G418:G440,"&lt;&gt;0"),0)</f>
        <v>5.0575583807842522E-2</v>
      </c>
      <c r="H438" s="6">
        <f>IF(名目付加価値!H438&gt;0,名目付加価値!H438/SUMIF(名目付加価値!H418:H440,"&lt;&gt;0"),0)</f>
        <v>5.6639466553185185E-2</v>
      </c>
      <c r="I438" s="6">
        <f>IF(名目付加価値!I438&gt;0,名目付加価値!I438/SUMIF(名目付加価値!I418:I440,"&lt;&gt;0"),0)</f>
        <v>5.271308045079956E-2</v>
      </c>
      <c r="K438" s="3">
        <f>0.5*(E438+E$1105)</f>
        <v>6.7484741008048424E-2</v>
      </c>
      <c r="L438" s="3">
        <f t="shared" ref="L438:O438" si="434">0.5*(F438+F$1105)</f>
        <v>5.9022196321284956E-2</v>
      </c>
      <c r="M438" s="3">
        <f t="shared" si="434"/>
        <v>5.7103542174361491E-2</v>
      </c>
      <c r="N438" s="3">
        <f t="shared" si="434"/>
        <v>6.2118755894829375E-2</v>
      </c>
      <c r="O438" s="3">
        <f t="shared" si="434"/>
        <v>6.1236153761998618E-2</v>
      </c>
    </row>
    <row r="439" spans="1:15" x14ac:dyDescent="0.15">
      <c r="A439" s="1">
        <v>19</v>
      </c>
      <c r="B439" s="1" t="s">
        <v>119</v>
      </c>
      <c r="C439" s="1">
        <v>22</v>
      </c>
      <c r="D439" s="1" t="s">
        <v>8</v>
      </c>
      <c r="E439" s="6">
        <f>IF(名目付加価値!E439&gt;0,名目付加価値!E439/SUMIF(名目付加価値!E418:E440,"&lt;&gt;0"),0)</f>
        <v>0.11903514960779668</v>
      </c>
      <c r="F439" s="6">
        <f>IF(名目付加価値!F439&gt;0,名目付加価値!F439/SUMIF(名目付加価値!F418:F440,"&lt;&gt;0"),0)</f>
        <v>0.1651523158155703</v>
      </c>
      <c r="G439" s="6">
        <f>IF(名目付加価値!G439&gt;0,名目付加価値!G439/SUMIF(名目付加価値!G418:G440,"&lt;&gt;0"),0)</f>
        <v>0.15590816416905895</v>
      </c>
      <c r="H439" s="6">
        <f>IF(名目付加価値!H439&gt;0,名目付加価値!H439/SUMIF(名目付加価値!H418:H440,"&lt;&gt;0"),0)</f>
        <v>0.21358964082285445</v>
      </c>
      <c r="I439" s="6">
        <f>IF(名目付加価値!I439&gt;0,名目付加価値!I439/SUMIF(名目付加価値!I418:I440,"&lt;&gt;0"),0)</f>
        <v>0.25698530648112911</v>
      </c>
      <c r="K439" s="3">
        <f>0.5*(E439+E$1106)</f>
        <v>0.11578283117379706</v>
      </c>
      <c r="L439" s="3">
        <f t="shared" ref="L439:O439" si="435">0.5*(F439+F$1106)</f>
        <v>0.16349651524866071</v>
      </c>
      <c r="M439" s="3">
        <f t="shared" si="435"/>
        <v>0.16372089402425374</v>
      </c>
      <c r="N439" s="3">
        <f t="shared" si="435"/>
        <v>0.21614731647350582</v>
      </c>
      <c r="O439" s="3">
        <f t="shared" si="435"/>
        <v>0.26095483411397319</v>
      </c>
    </row>
    <row r="440" spans="1:15" x14ac:dyDescent="0.15">
      <c r="A440" s="1">
        <v>19</v>
      </c>
      <c r="B440" s="1" t="s">
        <v>119</v>
      </c>
      <c r="C440" s="1">
        <v>23</v>
      </c>
      <c r="D440" s="1" t="s">
        <v>29</v>
      </c>
      <c r="E440" s="6">
        <f>IF(名目付加価値!E440&gt;0,名目付加価値!E440/SUMIF(名目付加価値!E418:E440,"&lt;&gt;0"),0)</f>
        <v>9.00117333583038E-2</v>
      </c>
      <c r="F440" s="6">
        <f>IF(名目付加価値!F440&gt;0,名目付加価値!F440/SUMIF(名目付加価値!F418:F440,"&lt;&gt;0"),0)</f>
        <v>0.11934353043976606</v>
      </c>
      <c r="G440" s="6">
        <f>IF(名目付加価値!G440&gt;0,名目付加価値!G440/SUMIF(名目付加価値!G418:G440,"&lt;&gt;0"),0)</f>
        <v>8.9784671992993795E-2</v>
      </c>
      <c r="H440" s="6">
        <f>IF(名目付加価値!H440&gt;0,名目付加価値!H440/SUMIF(名目付加価値!H418:H440,"&lt;&gt;0"),0)</f>
        <v>0.11898839189740155</v>
      </c>
      <c r="I440" s="6">
        <f>IF(名目付加価値!I440&gt;0,名目付加価値!I440/SUMIF(名目付加価値!I418:I440,"&lt;&gt;0"),0)</f>
        <v>0.13121062455510782</v>
      </c>
      <c r="K440" s="3">
        <f>0.5*(E440+E$1107)</f>
        <v>8.5490400944986805E-2</v>
      </c>
      <c r="L440" s="3">
        <f t="shared" ref="L440:O440" si="436">0.5*(F440+F$1107)</f>
        <v>0.11438647640267754</v>
      </c>
      <c r="M440" s="3">
        <f t="shared" si="436"/>
        <v>9.6659146414830116E-2</v>
      </c>
      <c r="N440" s="3">
        <f t="shared" si="436"/>
        <v>0.1206932019806269</v>
      </c>
      <c r="O440" s="3">
        <f t="shared" si="436"/>
        <v>0.13281711862711598</v>
      </c>
    </row>
    <row r="441" spans="1:15" x14ac:dyDescent="0.15">
      <c r="A441" s="1">
        <v>20</v>
      </c>
      <c r="B441" s="1" t="s">
        <v>123</v>
      </c>
      <c r="C441" s="1">
        <v>1</v>
      </c>
      <c r="D441" s="1" t="s">
        <v>9</v>
      </c>
      <c r="E441" s="6">
        <f>IF(名目付加価値!E441&gt;0,名目付加価値!E441/SUMIF(名目付加価値!E441:E463,"&lt;&gt;0"),0)</f>
        <v>0.12516295168000605</v>
      </c>
      <c r="F441" s="6">
        <f>IF(名目付加価値!F441&gt;0,名目付加価値!F441/SUMIF(名目付加価値!F441:F463,"&lt;&gt;0"),0)</f>
        <v>7.6590060465902443E-2</v>
      </c>
      <c r="G441" s="6">
        <f>IF(名目付加価値!G441&gt;0,名目付加価値!G441/SUMIF(名目付加価値!G441:G463,"&lt;&gt;0"),0)</f>
        <v>5.3103367007578166E-2</v>
      </c>
      <c r="H441" s="6">
        <f>IF(名目付加価値!H441&gt;0,名目付加価値!H441/SUMIF(名目付加価値!H441:H463,"&lt;&gt;0"),0)</f>
        <v>2.8788423185643137E-2</v>
      </c>
      <c r="I441" s="6">
        <f>IF(名目付加価値!I441&gt;0,名目付加価値!I441/SUMIF(名目付加価値!I441:I463,"&lt;&gt;0"),0)</f>
        <v>2.6645990720534814E-2</v>
      </c>
      <c r="K441" s="3">
        <f>0.5*(E441+E$1085)</f>
        <v>0.11464171688442457</v>
      </c>
      <c r="L441" s="3">
        <f t="shared" ref="L441:O441" si="437">0.5*(F441+F$1085)</f>
        <v>6.8249519672357817E-2</v>
      </c>
      <c r="M441" s="3">
        <f t="shared" si="437"/>
        <v>4.781136003754366E-2</v>
      </c>
      <c r="N441" s="3">
        <f t="shared" si="437"/>
        <v>2.9029733695232658E-2</v>
      </c>
      <c r="O441" s="3">
        <f t="shared" si="437"/>
        <v>2.5337511329766856E-2</v>
      </c>
    </row>
    <row r="442" spans="1:15" x14ac:dyDescent="0.15">
      <c r="A442" s="1">
        <v>20</v>
      </c>
      <c r="B442" s="1" t="s">
        <v>123</v>
      </c>
      <c r="C442" s="1">
        <v>2</v>
      </c>
      <c r="D442" s="1" t="s">
        <v>10</v>
      </c>
      <c r="E442" s="6">
        <f>IF(名目付加価値!E442&gt;0,名目付加価値!E442/SUMIF(名目付加価値!E441:E463,"&lt;&gt;0"),0)</f>
        <v>4.7409483718706767E-3</v>
      </c>
      <c r="F442" s="6">
        <f>IF(名目付加価値!F442&gt;0,名目付加価値!F442/SUMIF(名目付加価値!F441:F463,"&lt;&gt;0"),0)</f>
        <v>4.4396720917832325E-3</v>
      </c>
      <c r="G442" s="6">
        <f>IF(名目付加価値!G442&gt;0,名目付加価値!G442/SUMIF(名目付加価値!G441:G463,"&lt;&gt;0"),0)</f>
        <v>4.0296594651762462E-3</v>
      </c>
      <c r="H442" s="6">
        <f>IF(名目付加価値!H442&gt;0,名目付加価値!H442/SUMIF(名目付加価値!H441:H463,"&lt;&gt;0"),0)</f>
        <v>2.5145317921772318E-3</v>
      </c>
      <c r="I442" s="6">
        <f>IF(名目付加価値!I442&gt;0,名目付加価値!I442/SUMIF(名目付加価値!I441:I463,"&lt;&gt;0"),0)</f>
        <v>1.10709430617378E-3</v>
      </c>
      <c r="K442" s="3">
        <f>0.5*(E442+E$1086)</f>
        <v>8.7239234529395155E-3</v>
      </c>
      <c r="L442" s="3">
        <f t="shared" ref="L442:O442" si="438">0.5*(F442+F$1086)</f>
        <v>5.7678357655228931E-3</v>
      </c>
      <c r="M442" s="3">
        <f t="shared" si="438"/>
        <v>3.8658363465005827E-3</v>
      </c>
      <c r="N442" s="3">
        <f t="shared" si="438"/>
        <v>2.2079798878583408E-3</v>
      </c>
      <c r="O442" s="3">
        <f t="shared" si="438"/>
        <v>9.8590549978072313E-4</v>
      </c>
    </row>
    <row r="443" spans="1:15" x14ac:dyDescent="0.15">
      <c r="A443" s="1">
        <v>20</v>
      </c>
      <c r="B443" s="1" t="s">
        <v>125</v>
      </c>
      <c r="C443" s="1">
        <v>3</v>
      </c>
      <c r="D443" s="1" t="s">
        <v>17</v>
      </c>
      <c r="E443" s="6">
        <f>IF(名目付加価値!E443&gt;0,名目付加価値!E443/SUMIF(名目付加価値!E441:E463,"&lt;&gt;0"),0)</f>
        <v>6.4802492771563622E-2</v>
      </c>
      <c r="F443" s="6">
        <f>IF(名目付加価値!F443&gt;0,名目付加価値!F443/SUMIF(名目付加価値!F441:F463,"&lt;&gt;0"),0)</f>
        <v>4.5375089186397509E-2</v>
      </c>
      <c r="G443" s="6">
        <f>IF(名目付加価値!G443&gt;0,名目付加価値!G443/SUMIF(名目付加価値!G441:G463,"&lt;&gt;0"),0)</f>
        <v>3.9013704867192835E-2</v>
      </c>
      <c r="H443" s="6">
        <f>IF(名目付加価値!H443&gt;0,名目付加価値!H443/SUMIF(名目付加価値!H441:H463,"&lt;&gt;0"),0)</f>
        <v>4.0991151872923841E-2</v>
      </c>
      <c r="I443" s="6">
        <f>IF(名目付加価値!I443&gt;0,名目付加価値!I443/SUMIF(名目付加価値!I441:I463,"&lt;&gt;0"),0)</f>
        <v>4.0220274013320415E-2</v>
      </c>
      <c r="K443" s="3">
        <f>0.5*(E443+E$1087)</f>
        <v>6.1409300835745043E-2</v>
      </c>
      <c r="L443" s="3">
        <f t="shared" ref="L443:O443" si="439">0.5*(F443+F$1087)</f>
        <v>4.4173087047355702E-2</v>
      </c>
      <c r="M443" s="3">
        <f t="shared" si="439"/>
        <v>3.9226794445582316E-2</v>
      </c>
      <c r="N443" s="3">
        <f t="shared" si="439"/>
        <v>4.1347171633675184E-2</v>
      </c>
      <c r="O443" s="3">
        <f t="shared" si="439"/>
        <v>3.954625187798301E-2</v>
      </c>
    </row>
    <row r="444" spans="1:15" x14ac:dyDescent="0.15">
      <c r="A444" s="1">
        <v>20</v>
      </c>
      <c r="B444" s="1" t="s">
        <v>125</v>
      </c>
      <c r="C444" s="1">
        <v>4</v>
      </c>
      <c r="D444" s="1" t="s">
        <v>18</v>
      </c>
      <c r="E444" s="6">
        <f>IF(名目付加価値!E444&gt;0,名目付加価値!E444/SUMIF(名目付加価値!E441:E463,"&lt;&gt;0"),0)</f>
        <v>2.7495983375906266E-2</v>
      </c>
      <c r="F444" s="6">
        <f>IF(名目付加価値!F444&gt;0,名目付加価値!F444/SUMIF(名目付加価値!F441:F463,"&lt;&gt;0"),0)</f>
        <v>1.1783240825669587E-2</v>
      </c>
      <c r="G444" s="6">
        <f>IF(名目付加価値!G444&gt;0,名目付加価値!G444/SUMIF(名目付加価値!G441:G463,"&lt;&gt;0"),0)</f>
        <v>8.7015679706091715E-3</v>
      </c>
      <c r="H444" s="6">
        <f>IF(名目付加価値!H444&gt;0,名目付加価値!H444/SUMIF(名目付加価値!H441:H463,"&lt;&gt;0"),0)</f>
        <v>1.8052216836109344E-3</v>
      </c>
      <c r="I444" s="6">
        <f>IF(名目付加価値!I444&gt;0,名目付加価値!I444/SUMIF(名目付加価値!I441:I463,"&lt;&gt;0"),0)</f>
        <v>9.8690785426963808E-4</v>
      </c>
      <c r="K444" s="3">
        <f>0.5*(E444+E$1088)</f>
        <v>3.2128111248701893E-2</v>
      </c>
      <c r="L444" s="3">
        <f t="shared" ref="L444:O444" si="440">0.5*(F444+F$1088)</f>
        <v>1.6515825842261394E-2</v>
      </c>
      <c r="M444" s="3">
        <f t="shared" si="440"/>
        <v>1.2920701458865706E-2</v>
      </c>
      <c r="N444" s="3">
        <f t="shared" si="440"/>
        <v>5.0354666375008366E-3</v>
      </c>
      <c r="O444" s="3">
        <f t="shared" si="440"/>
        <v>2.6524894063260098E-3</v>
      </c>
    </row>
    <row r="445" spans="1:15" x14ac:dyDescent="0.15">
      <c r="A445" s="1">
        <v>20</v>
      </c>
      <c r="B445" s="1" t="s">
        <v>125</v>
      </c>
      <c r="C445" s="1">
        <v>5</v>
      </c>
      <c r="D445" s="1" t="s">
        <v>19</v>
      </c>
      <c r="E445" s="6">
        <f>IF(名目付加価値!E445&gt;0,名目付加価値!E445/SUMIF(名目付加価値!E441:E463,"&lt;&gt;0"),0)</f>
        <v>5.6897237451579985E-3</v>
      </c>
      <c r="F445" s="6">
        <f>IF(名目付加価値!F445&gt;0,名目付加価値!F445/SUMIF(名目付加価値!F441:F463,"&lt;&gt;0"),0)</f>
        <v>5.7140384858323174E-3</v>
      </c>
      <c r="G445" s="6">
        <f>IF(名目付加価値!G445&gt;0,名目付加価値!G445/SUMIF(名目付加価値!G441:G463,"&lt;&gt;0"),0)</f>
        <v>4.4209890865971428E-3</v>
      </c>
      <c r="H445" s="6">
        <f>IF(名目付加価値!H445&gt;0,名目付加価値!H445/SUMIF(名目付加価値!H441:H463,"&lt;&gt;0"),0)</f>
        <v>2.9406840377836155E-3</v>
      </c>
      <c r="I445" s="6">
        <f>IF(名目付加価値!I445&gt;0,名目付加価値!I445/SUMIF(名目付加価値!I441:I463,"&lt;&gt;0"),0)</f>
        <v>2.6782881572744825E-3</v>
      </c>
      <c r="K445" s="3">
        <f>0.5*(E445+E$1089)</f>
        <v>7.7822098117683184E-3</v>
      </c>
      <c r="L445" s="3">
        <f t="shared" ref="L445:O445" si="441">0.5*(F445+F$1089)</f>
        <v>6.9599636143722818E-3</v>
      </c>
      <c r="M445" s="3">
        <f t="shared" si="441"/>
        <v>6.5105804437736751E-3</v>
      </c>
      <c r="N445" s="3">
        <f t="shared" si="441"/>
        <v>5.4071163799751555E-3</v>
      </c>
      <c r="O445" s="3">
        <f t="shared" si="441"/>
        <v>4.5325450379048102E-3</v>
      </c>
    </row>
    <row r="446" spans="1:15" x14ac:dyDescent="0.15">
      <c r="A446" s="1">
        <v>20</v>
      </c>
      <c r="B446" s="1" t="s">
        <v>285</v>
      </c>
      <c r="C446" s="1">
        <v>6</v>
      </c>
      <c r="D446" s="1" t="s">
        <v>3</v>
      </c>
      <c r="E446" s="6">
        <f>IF(名目付加価値!E446&gt;0,名目付加価値!E446/SUMIF(名目付加価値!E441:E463,"&lt;&gt;0"),0)</f>
        <v>3.6209013471483874E-3</v>
      </c>
      <c r="F446" s="6">
        <f>IF(名目付加価値!F446&gt;0,名目付加価値!F446/SUMIF(名目付加価値!F441:F463,"&lt;&gt;0"),0)</f>
        <v>4.0820262680517109E-3</v>
      </c>
      <c r="G446" s="6">
        <f>IF(名目付加価値!G446&gt;0,名目付加価値!G446/SUMIF(名目付加価値!G441:G463,"&lt;&gt;0"),0)</f>
        <v>5.7081051382879304E-3</v>
      </c>
      <c r="H446" s="6">
        <f>IF(名目付加価値!H446&gt;0,名目付加価値!H446/SUMIF(名目付加価値!H441:H463,"&lt;&gt;0"),0)</f>
        <v>7.4396483572995329E-3</v>
      </c>
      <c r="I446" s="6">
        <f>IF(名目付加価値!I446&gt;0,名目付加価値!I446/SUMIF(名目付加価値!I441:I463,"&lt;&gt;0"),0)</f>
        <v>1.0210773187509313E-2</v>
      </c>
      <c r="K446" s="3">
        <f>0.5*(E446+E$1090)</f>
        <v>1.3642135328526258E-2</v>
      </c>
      <c r="L446" s="3">
        <f t="shared" ref="L446:O446" si="442">0.5*(F446+F$1090)</f>
        <v>1.0370021320515408E-2</v>
      </c>
      <c r="M446" s="3">
        <f t="shared" si="442"/>
        <v>1.2764651439642317E-2</v>
      </c>
      <c r="N446" s="3">
        <f t="shared" si="442"/>
        <v>1.3017592810827849E-2</v>
      </c>
      <c r="O446" s="3">
        <f t="shared" si="442"/>
        <v>1.4803943835190627E-2</v>
      </c>
    </row>
    <row r="447" spans="1:15" x14ac:dyDescent="0.15">
      <c r="A447" s="1">
        <v>20</v>
      </c>
      <c r="B447" s="1" t="s">
        <v>125</v>
      </c>
      <c r="C447" s="1">
        <v>7</v>
      </c>
      <c r="D447" s="1" t="s">
        <v>20</v>
      </c>
      <c r="E447" s="6">
        <f>IF(名目付加価値!E447&gt;0,名目付加価値!E447/SUMIF(名目付加価値!E441:E463,"&lt;&gt;0"),0)</f>
        <v>7.3076594434982759E-4</v>
      </c>
      <c r="F447" s="6">
        <f>IF(名目付加価値!F447&gt;0,名目付加価値!F447/SUMIF(名目付加価値!F441:F463,"&lt;&gt;0"),0)</f>
        <v>1.9217946095994641E-4</v>
      </c>
      <c r="G447" s="6">
        <f>IF(名目付加価値!G447&gt;0,名目付加価値!G447/SUMIF(名目付加価値!G441:G463,"&lt;&gt;0"),0)</f>
        <v>6.8362564024323136E-4</v>
      </c>
      <c r="H447" s="6">
        <f>IF(名目付加価値!H447&gt;0,名目付加価値!H447/SUMIF(名目付加価値!H441:H463,"&lt;&gt;0"),0)</f>
        <v>1.016350278806064E-3</v>
      </c>
      <c r="I447" s="6">
        <f>IF(名目付加価値!I447&gt;0,名目付加価値!I447/SUMIF(名目付加価値!I441:I463,"&lt;&gt;0"),0)</f>
        <v>1.4899466241308662E-3</v>
      </c>
      <c r="K447" s="3">
        <f>0.5*(E447+E$1091)</f>
        <v>9.9170442248554761E-3</v>
      </c>
      <c r="L447" s="3">
        <f t="shared" ref="L447:O447" si="443">0.5*(F447+F$1091)</f>
        <v>6.2741604306224864E-3</v>
      </c>
      <c r="M447" s="3">
        <f t="shared" si="443"/>
        <v>5.6382133287815363E-3</v>
      </c>
      <c r="N447" s="3">
        <f t="shared" si="443"/>
        <v>6.6097319612022868E-3</v>
      </c>
      <c r="O447" s="3">
        <f t="shared" si="443"/>
        <v>6.8979767420275012E-3</v>
      </c>
    </row>
    <row r="448" spans="1:15" x14ac:dyDescent="0.15">
      <c r="A448" s="1">
        <v>20</v>
      </c>
      <c r="B448" s="1" t="s">
        <v>125</v>
      </c>
      <c r="C448" s="1">
        <v>8</v>
      </c>
      <c r="D448" s="1" t="s">
        <v>21</v>
      </c>
      <c r="E448" s="6">
        <f>IF(名目付加価値!E448&gt;0,名目付加価値!E448/SUMIF(名目付加価値!E441:E463,"&lt;&gt;0"),0)</f>
        <v>1.021289756887281E-2</v>
      </c>
      <c r="F448" s="6">
        <f>IF(名目付加価値!F448&gt;0,名目付加価値!F448/SUMIF(名目付加価値!F441:F463,"&lt;&gt;0"),0)</f>
        <v>1.0938899518408117E-2</v>
      </c>
      <c r="G448" s="6">
        <f>IF(名目付加価値!G448&gt;0,名目付加価値!G448/SUMIF(名目付加価値!G441:G463,"&lt;&gt;0"),0)</f>
        <v>8.8295066451522051E-3</v>
      </c>
      <c r="H448" s="6">
        <f>IF(名目付加価値!H448&gt;0,名目付加価値!H448/SUMIF(名目付加価値!H441:H463,"&lt;&gt;0"),0)</f>
        <v>7.1017416027770487E-3</v>
      </c>
      <c r="I448" s="6">
        <f>IF(名目付加価値!I448&gt;0,名目付加価値!I448/SUMIF(名目付加価値!I441:I463,"&lt;&gt;0"),0)</f>
        <v>6.1377032951767845E-3</v>
      </c>
      <c r="K448" s="3">
        <f>0.5*(E448+E$1092)</f>
        <v>1.2700025714957618E-2</v>
      </c>
      <c r="L448" s="3">
        <f t="shared" ref="L448:O448" si="444">0.5*(F448+F$1092)</f>
        <v>1.1968541368245541E-2</v>
      </c>
      <c r="M448" s="3">
        <f t="shared" si="444"/>
        <v>1.0558013441635674E-2</v>
      </c>
      <c r="N448" s="3">
        <f t="shared" si="444"/>
        <v>8.4566274486278879E-3</v>
      </c>
      <c r="O448" s="3">
        <f t="shared" si="444"/>
        <v>6.7667146319529293E-3</v>
      </c>
    </row>
    <row r="449" spans="1:15" x14ac:dyDescent="0.15">
      <c r="A449" s="1">
        <v>20</v>
      </c>
      <c r="B449" s="1" t="s">
        <v>125</v>
      </c>
      <c r="C449" s="1">
        <v>9</v>
      </c>
      <c r="D449" s="1" t="s">
        <v>22</v>
      </c>
      <c r="E449" s="6">
        <f>IF(名目付加価値!E449&gt;0,名目付加価値!E449/SUMIF(名目付加価値!E441:E463,"&lt;&gt;0"),0)</f>
        <v>2.0809545348030062E-2</v>
      </c>
      <c r="F449" s="6">
        <f>IF(名目付加価値!F449&gt;0,名目付加価値!F449/SUMIF(名目付加価値!F441:F463,"&lt;&gt;0"),0)</f>
        <v>7.8098375315721405E-3</v>
      </c>
      <c r="G449" s="6">
        <f>IF(名目付加価値!G449&gt;0,名目付加価値!G449/SUMIF(名目付加価値!G441:G463,"&lt;&gt;0"),0)</f>
        <v>7.8565453441552593E-3</v>
      </c>
      <c r="H449" s="6">
        <f>IF(名目付加価値!H449&gt;0,名目付加価値!H449/SUMIF(名目付加価値!H441:H463,"&lt;&gt;0"),0)</f>
        <v>5.0860661672647066E-3</v>
      </c>
      <c r="I449" s="6">
        <f>IF(名目付加価値!I449&gt;0,名目付加価値!I449/SUMIF(名目付加価値!I441:I463,"&lt;&gt;0"),0)</f>
        <v>6.5081900076632915E-3</v>
      </c>
      <c r="K449" s="3">
        <f>0.5*(E449+E$1093)</f>
        <v>2.748447345523243E-2</v>
      </c>
      <c r="L449" s="3">
        <f t="shared" ref="L449:O449" si="445">0.5*(F449+F$1093)</f>
        <v>1.8779071720520794E-2</v>
      </c>
      <c r="M449" s="3">
        <f t="shared" si="445"/>
        <v>1.4137137536692972E-2</v>
      </c>
      <c r="N449" s="3">
        <f t="shared" si="445"/>
        <v>9.8166083011379454E-3</v>
      </c>
      <c r="O449" s="3">
        <f t="shared" si="445"/>
        <v>9.6936634514700661E-3</v>
      </c>
    </row>
    <row r="450" spans="1:15" x14ac:dyDescent="0.15">
      <c r="A450" s="1">
        <v>20</v>
      </c>
      <c r="B450" s="1" t="s">
        <v>125</v>
      </c>
      <c r="C450" s="1">
        <v>10</v>
      </c>
      <c r="D450" s="1" t="s">
        <v>23</v>
      </c>
      <c r="E450" s="6">
        <f>IF(名目付加価値!E450&gt;0,名目付加価値!E450/SUMIF(名目付加価値!E441:E463,"&lt;&gt;0"),0)</f>
        <v>1.4673868186265706E-2</v>
      </c>
      <c r="F450" s="6">
        <f>IF(名目付加価値!F450&gt;0,名目付加価値!F450/SUMIF(名目付加価値!F441:F463,"&lt;&gt;0"),0)</f>
        <v>1.4299689976265188E-2</v>
      </c>
      <c r="G450" s="6">
        <f>IF(名目付加価値!G450&gt;0,名目付加価値!G450/SUMIF(名目付加価値!G441:G463,"&lt;&gt;0"),0)</f>
        <v>1.5849018160851686E-2</v>
      </c>
      <c r="H450" s="6">
        <f>IF(名目付加価値!H450&gt;0,名目付加価値!H450/SUMIF(名目付加価値!H441:H463,"&lt;&gt;0"),0)</f>
        <v>1.2646029823985097E-2</v>
      </c>
      <c r="I450" s="6">
        <f>IF(名目付加価値!I450&gt;0,名目付加価値!I450/SUMIF(名目付加価値!I441:I463,"&lt;&gt;0"),0)</f>
        <v>1.5654606953696928E-2</v>
      </c>
      <c r="K450" s="3">
        <f>0.5*(E450+E$1094)</f>
        <v>1.4413337385192737E-2</v>
      </c>
      <c r="L450" s="3">
        <f t="shared" ref="L450:O450" si="446">0.5*(F450+F$1094)</f>
        <v>1.3253795992680277E-2</v>
      </c>
      <c r="M450" s="3">
        <f t="shared" si="446"/>
        <v>1.5922788162796173E-2</v>
      </c>
      <c r="N450" s="3">
        <f t="shared" si="446"/>
        <v>1.286986478720124E-2</v>
      </c>
      <c r="O450" s="3">
        <f t="shared" si="446"/>
        <v>1.3048485886221026E-2</v>
      </c>
    </row>
    <row r="451" spans="1:15" x14ac:dyDescent="0.15">
      <c r="A451" s="1">
        <v>20</v>
      </c>
      <c r="B451" s="1" t="s">
        <v>125</v>
      </c>
      <c r="C451" s="1">
        <v>11</v>
      </c>
      <c r="D451" s="1" t="s">
        <v>24</v>
      </c>
      <c r="E451" s="6">
        <f>IF(名目付加価値!E451&gt;0,名目付加価値!E451/SUMIF(名目付加価値!E441:E463,"&lt;&gt;0"),0)</f>
        <v>3.3487641160398318E-2</v>
      </c>
      <c r="F451" s="6">
        <f>IF(名目付加価値!F451&gt;0,名目付加価値!F451/SUMIF(名目付加価値!F441:F463,"&lt;&gt;0"),0)</f>
        <v>3.3937398972225273E-2</v>
      </c>
      <c r="G451" s="6">
        <f>IF(名目付加価値!G451&gt;0,名目付加価値!G451/SUMIF(名目付加価値!G441:G463,"&lt;&gt;0"),0)</f>
        <v>4.9095659400748989E-2</v>
      </c>
      <c r="H451" s="6">
        <f>IF(名目付加価値!H451&gt;0,名目付加価値!H451/SUMIF(名目付加価値!H441:H463,"&lt;&gt;0"),0)</f>
        <v>4.7267155777576661E-2</v>
      </c>
      <c r="I451" s="6">
        <f>IF(名目付加価値!I451&gt;0,名目付加価値!I451/SUMIF(名目付加価値!I441:I463,"&lt;&gt;0"),0)</f>
        <v>4.1049087812560309E-2</v>
      </c>
      <c r="K451" s="3">
        <f>0.5*(E451+E$1095)</f>
        <v>2.9277811677626182E-2</v>
      </c>
      <c r="L451" s="3">
        <f t="shared" ref="L451:O451" si="447">0.5*(F451+F$1095)</f>
        <v>2.767369327073774E-2</v>
      </c>
      <c r="M451" s="3">
        <f t="shared" si="447"/>
        <v>3.8566407105594294E-2</v>
      </c>
      <c r="N451" s="3">
        <f t="shared" si="447"/>
        <v>3.5783729394752065E-2</v>
      </c>
      <c r="O451" s="3">
        <f t="shared" si="447"/>
        <v>3.3668075164320632E-2</v>
      </c>
    </row>
    <row r="452" spans="1:15" x14ac:dyDescent="0.15">
      <c r="A452" s="1">
        <v>20</v>
      </c>
      <c r="B452" s="1" t="s">
        <v>125</v>
      </c>
      <c r="C452" s="1">
        <v>12</v>
      </c>
      <c r="D452" s="1" t="s">
        <v>25</v>
      </c>
      <c r="E452" s="6">
        <f>IF(名目付加価値!E452&gt;0,名目付加価値!E452/SUMIF(名目付加価値!E441:E463,"&lt;&gt;0"),0)</f>
        <v>5.8286026103080653E-2</v>
      </c>
      <c r="F452" s="6">
        <f>IF(名目付加価値!F452&gt;0,名目付加価値!F452/SUMIF(名目付加価値!F441:F463,"&lt;&gt;0"),0)</f>
        <v>6.3482835720697475E-2</v>
      </c>
      <c r="G452" s="6">
        <f>IF(名目付加価値!G452&gt;0,名目付加価値!G452/SUMIF(名目付加価値!G441:G463,"&lt;&gt;0"),0)</f>
        <v>0.10387261744857881</v>
      </c>
      <c r="H452" s="6">
        <f>IF(名目付加価値!H452&gt;0,名目付加価値!H452/SUMIF(名目付加価値!H441:H463,"&lt;&gt;0"),0)</f>
        <v>0.14291114226905705</v>
      </c>
      <c r="I452" s="6">
        <f>IF(名目付加価値!I452&gt;0,名目付加価値!I452/SUMIF(名目付加価値!I441:I463,"&lt;&gt;0"),0)</f>
        <v>0.1243975497274469</v>
      </c>
      <c r="K452" s="3">
        <f>0.5*(E452+E$1096)</f>
        <v>4.2000956494961501E-2</v>
      </c>
      <c r="L452" s="3">
        <f t="shared" ref="L452:O452" si="448">0.5*(F452+F$1096)</f>
        <v>4.4682066408166271E-2</v>
      </c>
      <c r="M452" s="3">
        <f t="shared" si="448"/>
        <v>7.561343182041852E-2</v>
      </c>
      <c r="N452" s="3">
        <f t="shared" si="448"/>
        <v>9.6075259472322219E-2</v>
      </c>
      <c r="O452" s="3">
        <f t="shared" si="448"/>
        <v>8.2995087293641134E-2</v>
      </c>
    </row>
    <row r="453" spans="1:15" x14ac:dyDescent="0.15">
      <c r="A453" s="1">
        <v>20</v>
      </c>
      <c r="B453" s="1" t="s">
        <v>285</v>
      </c>
      <c r="C453" s="1">
        <v>13</v>
      </c>
      <c r="D453" s="1" t="s">
        <v>26</v>
      </c>
      <c r="E453" s="6">
        <f>IF(名目付加価値!E453&gt;0,名目付加価値!E453/SUMIF(名目付加価値!E441:E463,"&lt;&gt;0"),0)</f>
        <v>1.103974058554856E-2</v>
      </c>
      <c r="F453" s="6">
        <f>IF(名目付加価値!F453&gt;0,名目付加価値!F453/SUMIF(名目付加価値!F441:F463,"&lt;&gt;0"),0)</f>
        <v>1.3691257196256067E-2</v>
      </c>
      <c r="G453" s="6">
        <f>IF(名目付加価値!G453&gt;0,名目付加価値!G453/SUMIF(名目付加価値!G441:G463,"&lt;&gt;0"),0)</f>
        <v>1.5928676430187673E-2</v>
      </c>
      <c r="H453" s="6">
        <f>IF(名目付加価値!H453&gt;0,名目付加価値!H453/SUMIF(名目付加価値!H441:H463,"&lt;&gt;0"),0)</f>
        <v>1.4743782546354079E-2</v>
      </c>
      <c r="I453" s="6">
        <f>IF(名目付加価値!I453&gt;0,名目付加価値!I453/SUMIF(名目付加価値!I441:I463,"&lt;&gt;0"),0)</f>
        <v>2.5617980120897919E-2</v>
      </c>
      <c r="K453" s="3">
        <f>0.5*(E453+E$1097)</f>
        <v>1.6409162040014819E-2</v>
      </c>
      <c r="L453" s="3">
        <f t="shared" ref="L453:O453" si="449">0.5*(F453+F$1097)</f>
        <v>1.7511348833315406E-2</v>
      </c>
      <c r="M453" s="3">
        <f t="shared" si="449"/>
        <v>1.7525864841104213E-2</v>
      </c>
      <c r="N453" s="3">
        <f t="shared" si="449"/>
        <v>1.6553657081719068E-2</v>
      </c>
      <c r="O453" s="3">
        <f t="shared" si="449"/>
        <v>2.6075747002709961E-2</v>
      </c>
    </row>
    <row r="454" spans="1:15" x14ac:dyDescent="0.15">
      <c r="A454" s="1">
        <v>20</v>
      </c>
      <c r="B454" s="1" t="s">
        <v>285</v>
      </c>
      <c r="C454" s="1">
        <v>14</v>
      </c>
      <c r="D454" s="1" t="s">
        <v>27</v>
      </c>
      <c r="E454" s="6">
        <f>IF(名目付加価値!E454&gt;0,名目付加価値!E454/SUMIF(名目付加価値!E441:E463,"&lt;&gt;0"),0)</f>
        <v>3.7494669228716207E-2</v>
      </c>
      <c r="F454" s="6">
        <f>IF(名目付加価値!F454&gt;0,名目付加価値!F454/SUMIF(名目付加価値!F441:F463,"&lt;&gt;0"),0)</f>
        <v>3.543927233335175E-2</v>
      </c>
      <c r="G454" s="6">
        <f>IF(名目付加価値!G454&gt;0,名目付加価値!G454/SUMIF(名目付加価値!G441:G463,"&lt;&gt;0"),0)</f>
        <v>2.9476049687794346E-2</v>
      </c>
      <c r="H454" s="6">
        <f>IF(名目付加価値!H454&gt;0,名目付加価値!H454/SUMIF(名目付加価値!H441:H463,"&lt;&gt;0"),0)</f>
        <v>1.4440030674408683E-2</v>
      </c>
      <c r="I454" s="6">
        <f>IF(名目付加価値!I454&gt;0,名目付加価値!I454/SUMIF(名目付加価値!I441:I463,"&lt;&gt;0"),0)</f>
        <v>1.3483887547035386E-2</v>
      </c>
      <c r="K454" s="3">
        <f>0.5*(E454+E$1098)</f>
        <v>2.061452014056021E-2</v>
      </c>
      <c r="L454" s="3">
        <f t="shared" ref="L454:O454" si="450">0.5*(F454+F$1098)</f>
        <v>1.999897585788829E-2</v>
      </c>
      <c r="M454" s="3">
        <f t="shared" si="450"/>
        <v>1.6942451361119389E-2</v>
      </c>
      <c r="N454" s="3">
        <f t="shared" si="450"/>
        <v>9.2513641424094972E-3</v>
      </c>
      <c r="O454" s="3">
        <f t="shared" si="450"/>
        <v>8.9164321893153726E-3</v>
      </c>
    </row>
    <row r="455" spans="1:15" x14ac:dyDescent="0.15">
      <c r="A455" s="1">
        <v>20</v>
      </c>
      <c r="B455" s="1" t="s">
        <v>125</v>
      </c>
      <c r="C455" s="1">
        <v>15</v>
      </c>
      <c r="D455" s="1" t="s">
        <v>28</v>
      </c>
      <c r="E455" s="6">
        <f>IF(名目付加価値!E455&gt;0,名目付加価値!E455/SUMIF(名目付加価値!E441:E463,"&lt;&gt;0"),0)</f>
        <v>4.7636838084184258E-2</v>
      </c>
      <c r="F455" s="6">
        <f>IF(名目付加価値!F455&gt;0,名目付加価値!F455/SUMIF(名目付加価値!F441:F463,"&lt;&gt;0"),0)</f>
        <v>4.0460997696837094E-2</v>
      </c>
      <c r="G455" s="6">
        <f>IF(名目付加価値!G455&gt;0,名目付加価値!G455/SUMIF(名目付加価値!G441:G463,"&lt;&gt;0"),0)</f>
        <v>3.5860529312083909E-2</v>
      </c>
      <c r="H455" s="6">
        <f>IF(名目付加価値!H455&gt;0,名目付加価値!H455/SUMIF(名目付加価値!H441:H463,"&lt;&gt;0"),0)</f>
        <v>2.653343386580883E-2</v>
      </c>
      <c r="I455" s="6">
        <f>IF(名目付加価値!I455&gt;0,名目付加価値!I455/SUMIF(名目付加価値!I441:I463,"&lt;&gt;0"),0)</f>
        <v>2.2816533431860173E-2</v>
      </c>
      <c r="K455" s="3">
        <f>0.5*(E455+E$1099)</f>
        <v>4.1966287095403516E-2</v>
      </c>
      <c r="L455" s="3">
        <f t="shared" ref="L455:O455" si="451">0.5*(F455+F$1099)</f>
        <v>3.743507447576478E-2</v>
      </c>
      <c r="M455" s="3">
        <f t="shared" si="451"/>
        <v>3.5347501213812166E-2</v>
      </c>
      <c r="N455" s="3">
        <f t="shared" si="451"/>
        <v>2.7513223199009892E-2</v>
      </c>
      <c r="O455" s="3">
        <f t="shared" si="451"/>
        <v>2.3327244531284912E-2</v>
      </c>
    </row>
    <row r="456" spans="1:15" x14ac:dyDescent="0.15">
      <c r="A456" s="1">
        <v>20</v>
      </c>
      <c r="B456" s="1" t="s">
        <v>123</v>
      </c>
      <c r="C456" s="1">
        <v>16</v>
      </c>
      <c r="D456" s="1" t="s">
        <v>11</v>
      </c>
      <c r="E456" s="6">
        <f>IF(名目付加価値!E456&gt;0,名目付加価値!E456/SUMIF(名目付加価値!E441:E463,"&lt;&gt;0"),0)</f>
        <v>0.10649212154472418</v>
      </c>
      <c r="F456" s="6">
        <f>IF(名目付加価値!F456&gt;0,名目付加価値!F456/SUMIF(名目付加価値!F441:F463,"&lt;&gt;0"),0)</f>
        <v>0.12108438537864478</v>
      </c>
      <c r="G456" s="6">
        <f>IF(名目付加価値!G456&gt;0,名目付加価値!G456/SUMIF(名目付加価値!G441:G463,"&lt;&gt;0"),0)</f>
        <v>0.13095804743943704</v>
      </c>
      <c r="H456" s="6">
        <f>IF(名目付加価値!H456&gt;0,名目付加価値!H456/SUMIF(名目付加価値!H441:H463,"&lt;&gt;0"),0)</f>
        <v>9.8439360427687375E-2</v>
      </c>
      <c r="I456" s="6">
        <f>IF(名目付加価値!I456&gt;0,名目付加価値!I456/SUMIF(名目付加価値!I441:I463,"&lt;&gt;0"),0)</f>
        <v>6.5423655652371862E-2</v>
      </c>
      <c r="K456" s="3">
        <f>0.5*(E456+E$1100)</f>
        <v>0.10048740359678598</v>
      </c>
      <c r="L456" s="3">
        <f t="shared" ref="L456:O456" si="452">0.5*(F456+F$1100)</f>
        <v>0.11646985800896202</v>
      </c>
      <c r="M456" s="3">
        <f t="shared" si="452"/>
        <v>0.12411712492574932</v>
      </c>
      <c r="N456" s="3">
        <f t="shared" si="452"/>
        <v>9.5968293258411608E-2</v>
      </c>
      <c r="O456" s="3">
        <f t="shared" si="452"/>
        <v>6.8463742129853705E-2</v>
      </c>
    </row>
    <row r="457" spans="1:15" x14ac:dyDescent="0.15">
      <c r="A457" s="1">
        <v>20</v>
      </c>
      <c r="B457" s="1" t="s">
        <v>123</v>
      </c>
      <c r="C457" s="1">
        <v>17</v>
      </c>
      <c r="D457" s="1" t="s">
        <v>12</v>
      </c>
      <c r="E457" s="6">
        <f>IF(名目付加価値!E457&gt;0,名目付加価値!E457/SUMIF(名目付加価値!E441:E463,"&lt;&gt;0"),0)</f>
        <v>2.8772129776210343E-2</v>
      </c>
      <c r="F457" s="6">
        <f>IF(名目付加価値!F457&gt;0,名目付加価値!F457/SUMIF(名目付加価値!F441:F463,"&lt;&gt;0"),0)</f>
        <v>3.3195005911652621E-2</v>
      </c>
      <c r="G457" s="6">
        <f>IF(名目付加価値!G457&gt;0,名目付加価値!G457/SUMIF(名目付加価値!G441:G463,"&lt;&gt;0"),0)</f>
        <v>2.970485556117549E-2</v>
      </c>
      <c r="H457" s="6">
        <f>IF(名目付加価値!H457&gt;0,名目付加価値!H457/SUMIF(名目付加価値!H441:H463,"&lt;&gt;0"),0)</f>
        <v>2.5780944363009376E-2</v>
      </c>
      <c r="I457" s="6">
        <f>IF(名目付加価値!I457&gt;0,名目付加価値!I457/SUMIF(名目付加価値!I441:I463,"&lt;&gt;0"),0)</f>
        <v>2.1672253803040276E-2</v>
      </c>
      <c r="K457" s="3">
        <f>0.5*(E457+E$1101)</f>
        <v>2.6950944203417634E-2</v>
      </c>
      <c r="L457" s="3">
        <f t="shared" ref="L457:O457" si="453">0.5*(F457+F$1101)</f>
        <v>3.1104163824957606E-2</v>
      </c>
      <c r="M457" s="3">
        <f t="shared" si="453"/>
        <v>3.0926052659483404E-2</v>
      </c>
      <c r="N457" s="3">
        <f t="shared" si="453"/>
        <v>3.058121748469237E-2</v>
      </c>
      <c r="O457" s="3">
        <f t="shared" si="453"/>
        <v>2.6342289814621708E-2</v>
      </c>
    </row>
    <row r="458" spans="1:15" x14ac:dyDescent="0.15">
      <c r="A458" s="1">
        <v>20</v>
      </c>
      <c r="B458" s="1" t="s">
        <v>123</v>
      </c>
      <c r="C458" s="1">
        <v>18</v>
      </c>
      <c r="D458" s="1" t="s">
        <v>13</v>
      </c>
      <c r="E458" s="6">
        <f>IF(名目付加価値!E458&gt;0,名目付加価値!E458/SUMIF(名目付加価値!E441:E463,"&lt;&gt;0"),0)</f>
        <v>8.6483294183230155E-2</v>
      </c>
      <c r="F458" s="6">
        <f>IF(名目付加価値!F458&gt;0,名目付加価値!F458/SUMIF(名目付加価値!F441:F463,"&lt;&gt;0"),0)</f>
        <v>0.10925336467405676</v>
      </c>
      <c r="G458" s="6">
        <f>IF(名目付加価値!G458&gt;0,名目付加価値!G458/SUMIF(名目付加価値!G441:G463,"&lt;&gt;0"),0)</f>
        <v>8.8861269038781332E-2</v>
      </c>
      <c r="H458" s="6">
        <f>IF(名目付加価値!H458&gt;0,名目付加価値!H458/SUMIF(名目付加価値!H441:H463,"&lt;&gt;0"),0)</f>
        <v>7.8111404537575257E-2</v>
      </c>
      <c r="I458" s="6">
        <f>IF(名目付加価値!I458&gt;0,名目付加価値!I458/SUMIF(名目付加価値!I441:I463,"&lt;&gt;0"),0)</f>
        <v>6.092588592548781E-2</v>
      </c>
      <c r="K458" s="3">
        <f>0.5*(E458+E$1102)</f>
        <v>0.100474780545525</v>
      </c>
      <c r="L458" s="3">
        <f t="shared" ref="L458:O458" si="454">0.5*(F458+F$1102)</f>
        <v>0.11684671805558315</v>
      </c>
      <c r="M458" s="3">
        <f t="shared" si="454"/>
        <v>0.10155582233606301</v>
      </c>
      <c r="N458" s="3">
        <f t="shared" si="454"/>
        <v>9.8318192383433922E-2</v>
      </c>
      <c r="O458" s="3">
        <f t="shared" si="454"/>
        <v>8.4359139030405317E-2</v>
      </c>
    </row>
    <row r="459" spans="1:15" x14ac:dyDescent="0.15">
      <c r="A459" s="1">
        <v>20</v>
      </c>
      <c r="B459" s="1" t="s">
        <v>123</v>
      </c>
      <c r="C459" s="1">
        <v>19</v>
      </c>
      <c r="D459" s="1" t="s">
        <v>14</v>
      </c>
      <c r="E459" s="6">
        <f>IF(名目付加価値!E459&gt;0,名目付加価値!E459/SUMIF(名目付加価値!E441:E463,"&lt;&gt;0"),0)</f>
        <v>4.2425429025241039E-2</v>
      </c>
      <c r="F459" s="6">
        <f>IF(名目付加価値!F459&gt;0,名目付加価値!F459/SUMIF(名目付加価値!F441:F463,"&lt;&gt;0"),0)</f>
        <v>4.7000227331846368E-2</v>
      </c>
      <c r="G459" s="6">
        <f>IF(名目付加価値!G459&gt;0,名目付加価値!G459/SUMIF(名目付加価値!G441:G463,"&lt;&gt;0"),0)</f>
        <v>4.9587035695427037E-2</v>
      </c>
      <c r="H459" s="6">
        <f>IF(名目付加価値!H459&gt;0,名目付加価値!H459/SUMIF(名目付加価値!H441:H463,"&lt;&gt;0"),0)</f>
        <v>4.6132177862566855E-2</v>
      </c>
      <c r="I459" s="6">
        <f>IF(名目付加価値!I459&gt;0,名目付加価値!I459/SUMIF(名目付加価値!I441:I463,"&lt;&gt;0"),0)</f>
        <v>4.2586973112551316E-2</v>
      </c>
      <c r="K459" s="3">
        <f>0.5*(E459+E$1103)</f>
        <v>4.1423781139952175E-2</v>
      </c>
      <c r="L459" s="3">
        <f t="shared" ref="L459:O459" si="455">0.5*(F459+F$1103)</f>
        <v>4.7856007782550739E-2</v>
      </c>
      <c r="M459" s="3">
        <f t="shared" si="455"/>
        <v>5.1564572752848398E-2</v>
      </c>
      <c r="N459" s="3">
        <f t="shared" si="455"/>
        <v>4.6852834559524895E-2</v>
      </c>
      <c r="O459" s="3">
        <f t="shared" si="455"/>
        <v>4.3683791168922508E-2</v>
      </c>
    </row>
    <row r="460" spans="1:15" x14ac:dyDescent="0.15">
      <c r="A460" s="1">
        <v>20</v>
      </c>
      <c r="B460" s="1" t="s">
        <v>123</v>
      </c>
      <c r="C460" s="1">
        <v>20</v>
      </c>
      <c r="D460" s="1" t="s">
        <v>15</v>
      </c>
      <c r="E460" s="6">
        <f>IF(名目付加価値!E460&gt;0,名目付加価値!E460/SUMIF(名目付加価値!E441:E463,"&lt;&gt;0"),0)</f>
        <v>1.4964087940279867E-2</v>
      </c>
      <c r="F460" s="6">
        <f>IF(名目付加価値!F460&gt;0,名目付加価値!F460/SUMIF(名目付加価値!F441:F463,"&lt;&gt;0"),0)</f>
        <v>1.7316050025436212E-2</v>
      </c>
      <c r="G460" s="6">
        <f>IF(名目付加価値!G460&gt;0,名目付加価値!G460/SUMIF(名目付加価値!G441:G463,"&lt;&gt;0"),0)</f>
        <v>1.6396568238130148E-2</v>
      </c>
      <c r="H460" s="6">
        <f>IF(名目付加価値!H460&gt;0,名目付加価値!H460/SUMIF(名目付加価値!H441:H463,"&lt;&gt;0"),0)</f>
        <v>1.4567836298743074E-2</v>
      </c>
      <c r="I460" s="6">
        <f>IF(名目付加価値!I460&gt;0,名目付加価値!I460/SUMIF(名目付加価値!I441:I463,"&lt;&gt;0"),0)</f>
        <v>1.5287097696442103E-2</v>
      </c>
      <c r="K460" s="3">
        <f>0.5*(E460+E$1104)</f>
        <v>1.6884223530786002E-2</v>
      </c>
      <c r="L460" s="3">
        <f t="shared" ref="L460:O460" si="456">0.5*(F460+F$1104)</f>
        <v>1.9467818822425143E-2</v>
      </c>
      <c r="M460" s="3">
        <f t="shared" si="456"/>
        <v>1.810402050258926E-2</v>
      </c>
      <c r="N460" s="3">
        <f t="shared" si="456"/>
        <v>1.4582369480772789E-2</v>
      </c>
      <c r="O460" s="3">
        <f t="shared" si="456"/>
        <v>1.5875236730035804E-2</v>
      </c>
    </row>
    <row r="461" spans="1:15" x14ac:dyDescent="0.15">
      <c r="A461" s="1">
        <v>20</v>
      </c>
      <c r="B461" s="1" t="s">
        <v>123</v>
      </c>
      <c r="C461" s="1">
        <v>21</v>
      </c>
      <c r="D461" s="1" t="s">
        <v>16</v>
      </c>
      <c r="E461" s="6">
        <f>IF(名目付加価値!E461&gt;0,名目付加価値!E461/SUMIF(名目付加価値!E441:E463,"&lt;&gt;0"),0)</f>
        <v>6.6277198236666127E-2</v>
      </c>
      <c r="F461" s="6">
        <f>IF(名目付加価値!F461&gt;0,名目付加価値!F461/SUMIF(名目付加価値!F441:F463,"&lt;&gt;0"),0)</f>
        <v>5.3412853811812704E-2</v>
      </c>
      <c r="G461" s="6">
        <f>IF(名目付加価値!G461&gt;0,名目付加価値!G461/SUMIF(名目付加価値!G441:G463,"&lt;&gt;0"),0)</f>
        <v>6.0850620401526202E-2</v>
      </c>
      <c r="H461" s="6">
        <f>IF(名目付加価値!H461&gt;0,名目付加価値!H461/SUMIF(名目付加価値!H441:H463,"&lt;&gt;0"),0)</f>
        <v>6.3572403672455827E-2</v>
      </c>
      <c r="I461" s="6">
        <f>IF(名目付加価値!I461&gt;0,名目付加価値!I461/SUMIF(名目付加価値!I441:I463,"&lt;&gt;0"),0)</f>
        <v>5.5191778088207924E-2</v>
      </c>
      <c r="K461" s="3">
        <f>0.5*(E461+E$1105)</f>
        <v>6.9567687660615038E-2</v>
      </c>
      <c r="L461" s="3">
        <f t="shared" ref="L461:O461" si="457">0.5*(F461+F$1105)</f>
        <v>5.7756574793353867E-2</v>
      </c>
      <c r="M461" s="3">
        <f t="shared" si="457"/>
        <v>6.2241060471203327E-2</v>
      </c>
      <c r="N461" s="3">
        <f t="shared" si="457"/>
        <v>6.55852244544647E-2</v>
      </c>
      <c r="O461" s="3">
        <f t="shared" si="457"/>
        <v>6.2475502580702801E-2</v>
      </c>
    </row>
    <row r="462" spans="1:15" x14ac:dyDescent="0.15">
      <c r="A462" s="1">
        <v>20</v>
      </c>
      <c r="B462" s="1" t="s">
        <v>122</v>
      </c>
      <c r="C462" s="1">
        <v>22</v>
      </c>
      <c r="D462" s="1" t="s">
        <v>8</v>
      </c>
      <c r="E462" s="6">
        <f>IF(名目付加価値!E462&gt;0,名目付加価値!E462/SUMIF(名目付加価値!E441:E463,"&lt;&gt;0"),0)</f>
        <v>0.10072665645501144</v>
      </c>
      <c r="F462" s="6">
        <f>IF(名目付加価値!F462&gt;0,名目付加価値!F462/SUMIF(名目付加価値!F441:F463,"&lt;&gt;0"),0)</f>
        <v>0.14549558632931908</v>
      </c>
      <c r="G462" s="6">
        <f>IF(名目付加価値!G462&gt;0,名目付加価値!G462/SUMIF(名目付加価値!G441:G463,"&lt;&gt;0"),0)</f>
        <v>0.14618697279510462</v>
      </c>
      <c r="H462" s="6">
        <f>IF(名目付加価値!H462&gt;0,名目付加価値!H462/SUMIF(名目付加価値!H441:H463,"&lt;&gt;0"),0)</f>
        <v>0.2039462957735747</v>
      </c>
      <c r="I462" s="6">
        <f>IF(名目付加価値!I462&gt;0,名目付加価値!I462/SUMIF(名目付加価値!I441:I463,"&lt;&gt;0"),0)</f>
        <v>0.26769744756845842</v>
      </c>
      <c r="K462" s="3">
        <f>0.5*(E462+E$1106)</f>
        <v>0.10662858459740446</v>
      </c>
      <c r="L462" s="3">
        <f t="shared" ref="L462:O462" si="458">0.5*(F462+F$1106)</f>
        <v>0.15366815050553509</v>
      </c>
      <c r="M462" s="3">
        <f t="shared" si="458"/>
        <v>0.15886029833727658</v>
      </c>
      <c r="N462" s="3">
        <f t="shared" si="458"/>
        <v>0.21132564394886594</v>
      </c>
      <c r="O462" s="3">
        <f t="shared" si="458"/>
        <v>0.26631090465763785</v>
      </c>
    </row>
    <row r="463" spans="1:15" x14ac:dyDescent="0.15">
      <c r="A463" s="1">
        <v>20</v>
      </c>
      <c r="B463" s="1" t="s">
        <v>122</v>
      </c>
      <c r="C463" s="1">
        <v>23</v>
      </c>
      <c r="D463" s="1" t="s">
        <v>29</v>
      </c>
      <c r="E463" s="6">
        <f>IF(名目付加価値!E463&gt;0,名目付加価値!E463/SUMIF(名目付加価値!E441:E463,"&lt;&gt;0"),0)</f>
        <v>8.7974089337537323E-2</v>
      </c>
      <c r="F463" s="6">
        <f>IF(名目付加価値!F463&gt;0,名目付加価値!F463/SUMIF(名目付加価値!F441:F463,"&lt;&gt;0"),0)</f>
        <v>0.10500603080702155</v>
      </c>
      <c r="G463" s="6">
        <f>IF(名目付加価値!G463&gt;0,名目付加価値!G463/SUMIF(名目付加価値!G441:G463,"&lt;&gt;0"),0)</f>
        <v>9.5025009225180507E-2</v>
      </c>
      <c r="H463" s="6">
        <f>IF(名目付加価値!H463&gt;0,名目付加価値!H463/SUMIF(名目付加価値!H441:H463,"&lt;&gt;0"),0)</f>
        <v>0.11322418312891115</v>
      </c>
      <c r="I463" s="6">
        <f>IF(名目付加価値!I463&gt;0,名目付加価値!I463/SUMIF(名目付加価値!I441:I463,"&lt;&gt;0"),0)</f>
        <v>0.13221009439388928</v>
      </c>
      <c r="K463" s="3">
        <f>0.5*(E463+E$1107)</f>
        <v>8.4471578934603567E-2</v>
      </c>
      <c r="L463" s="3">
        <f t="shared" ref="L463:O463" si="459">0.5*(F463+F$1107)</f>
        <v>0.1072177265863053</v>
      </c>
      <c r="M463" s="3">
        <f t="shared" si="459"/>
        <v>9.9279315030923465E-2</v>
      </c>
      <c r="N463" s="3">
        <f t="shared" si="459"/>
        <v>0.1178110975963817</v>
      </c>
      <c r="O463" s="3">
        <f t="shared" si="459"/>
        <v>0.13331685354650671</v>
      </c>
    </row>
    <row r="464" spans="1:15" x14ac:dyDescent="0.15">
      <c r="A464" s="1">
        <v>21</v>
      </c>
      <c r="B464" s="1" t="s">
        <v>286</v>
      </c>
      <c r="C464" s="1">
        <v>1</v>
      </c>
      <c r="D464" s="1" t="s">
        <v>9</v>
      </c>
      <c r="E464" s="6">
        <f>IF(名目付加価値!E464&gt;0,名目付加価値!E464/SUMIF(名目付加価値!E464:E486,"&lt;&gt;0"),0)</f>
        <v>8.662649688633324E-2</v>
      </c>
      <c r="F464" s="6">
        <f>IF(名目付加価値!F464&gt;0,名目付加価値!F464/SUMIF(名目付加価値!F464:F486,"&lt;&gt;0"),0)</f>
        <v>4.2389823552770017E-2</v>
      </c>
      <c r="G464" s="6">
        <f>IF(名目付加価値!G464&gt;0,名目付加価値!G464/SUMIF(名目付加価値!G464:G486,"&lt;&gt;0"),0)</f>
        <v>2.4707098475085964E-2</v>
      </c>
      <c r="H464" s="6">
        <f>IF(名目付加価値!H464&gt;0,名目付加価値!H464/SUMIF(名目付加価値!H464:H486,"&lt;&gt;0"),0)</f>
        <v>1.7082883595292239E-2</v>
      </c>
      <c r="I464" s="6">
        <f>IF(名目付加価値!I464&gt;0,名目付加価値!I464/SUMIF(名目付加価値!I464:I486,"&lt;&gt;0"),0)</f>
        <v>1.4393701712970936E-2</v>
      </c>
      <c r="K464" s="3">
        <f>0.5*(E464+E$1085)</f>
        <v>9.537348948758817E-2</v>
      </c>
      <c r="L464" s="3">
        <f t="shared" ref="L464:O464" si="460">0.5*(F464+F$1085)</f>
        <v>5.1149401215791604E-2</v>
      </c>
      <c r="M464" s="3">
        <f t="shared" si="460"/>
        <v>3.3613225771297557E-2</v>
      </c>
      <c r="N464" s="3">
        <f t="shared" si="460"/>
        <v>2.3176963900057211E-2</v>
      </c>
      <c r="O464" s="3">
        <f t="shared" si="460"/>
        <v>1.9211366825984916E-2</v>
      </c>
    </row>
    <row r="465" spans="1:15" x14ac:dyDescent="0.15">
      <c r="A465" s="1">
        <v>21</v>
      </c>
      <c r="B465" s="1" t="s">
        <v>128</v>
      </c>
      <c r="C465" s="1">
        <v>2</v>
      </c>
      <c r="D465" s="1" t="s">
        <v>10</v>
      </c>
      <c r="E465" s="6">
        <f>IF(名目付加価値!E465&gt;0,名目付加価値!E465/SUMIF(名目付加価値!E464:E486,"&lt;&gt;0"),0)</f>
        <v>2.9589926224673675E-2</v>
      </c>
      <c r="F465" s="6">
        <f>IF(名目付加価値!F465&gt;0,名目付加価値!F465/SUMIF(名目付加価値!F464:F486,"&lt;&gt;0"),0)</f>
        <v>1.4655802925916818E-2</v>
      </c>
      <c r="G465" s="6">
        <f>IF(名目付加価値!G465&gt;0,名目付加価値!G465/SUMIF(名目付加価値!G464:G486,"&lt;&gt;0"),0)</f>
        <v>7.8072594823521231E-3</v>
      </c>
      <c r="H465" s="6">
        <f>IF(名目付加価値!H465&gt;0,名目付加価値!H465/SUMIF(名目付加価値!H464:H486,"&lt;&gt;0"),0)</f>
        <v>3.7443158845646696E-3</v>
      </c>
      <c r="I465" s="6">
        <f>IF(名目付加価値!I465&gt;0,名目付加価値!I465/SUMIF(名目付加価値!I464:I486,"&lt;&gt;0"),0)</f>
        <v>2.1253585334018964E-3</v>
      </c>
      <c r="K465" s="3">
        <f>0.5*(E465+E$1086)</f>
        <v>2.1148412379341015E-2</v>
      </c>
      <c r="L465" s="3">
        <f t="shared" ref="L465:O465" si="461">0.5*(F465+F$1086)</f>
        <v>1.0875901182589687E-2</v>
      </c>
      <c r="M465" s="3">
        <f t="shared" si="461"/>
        <v>5.7546363550885216E-3</v>
      </c>
      <c r="N465" s="3">
        <f t="shared" si="461"/>
        <v>2.8228719340520599E-3</v>
      </c>
      <c r="O465" s="3">
        <f t="shared" si="461"/>
        <v>1.4950376133947814E-3</v>
      </c>
    </row>
    <row r="466" spans="1:15" x14ac:dyDescent="0.15">
      <c r="A466" s="1">
        <v>21</v>
      </c>
      <c r="B466" s="1" t="s">
        <v>129</v>
      </c>
      <c r="C466" s="1">
        <v>3</v>
      </c>
      <c r="D466" s="1" t="s">
        <v>17</v>
      </c>
      <c r="E466" s="6">
        <f>IF(名目付加価値!E466&gt;0,名目付加価値!E466/SUMIF(名目付加価値!E464:E486,"&lt;&gt;0"),0)</f>
        <v>2.7055841849814136E-2</v>
      </c>
      <c r="F466" s="6">
        <f>IF(名目付加価値!F466&gt;0,名目付加価値!F466/SUMIF(名目付加価値!F464:F486,"&lt;&gt;0"),0)</f>
        <v>2.2079131766889588E-2</v>
      </c>
      <c r="G466" s="6">
        <f>IF(名目付加価値!G466&gt;0,名目付加価値!G466/SUMIF(名目付加価値!G464:G486,"&lt;&gt;0"),0)</f>
        <v>1.8294221798310615E-2</v>
      </c>
      <c r="H466" s="6">
        <f>IF(名目付加価値!H466&gt;0,名目付加価値!H466/SUMIF(名目付加価値!H464:H486,"&lt;&gt;0"),0)</f>
        <v>1.7933521000596274E-2</v>
      </c>
      <c r="I466" s="6">
        <f>IF(名目付加価値!I466&gt;0,名目付加価値!I466/SUMIF(名目付加価値!I464:I486,"&lt;&gt;0"),0)</f>
        <v>1.7333344128199608E-2</v>
      </c>
      <c r="K466" s="3">
        <f>0.5*(E466+E$1087)</f>
        <v>4.2535975374870298E-2</v>
      </c>
      <c r="L466" s="3">
        <f t="shared" ref="L466:O466" si="462">0.5*(F466+F$1087)</f>
        <v>3.2525108337601735E-2</v>
      </c>
      <c r="M466" s="3">
        <f t="shared" si="462"/>
        <v>2.8867052911141201E-2</v>
      </c>
      <c r="N466" s="3">
        <f t="shared" si="462"/>
        <v>2.98183561975114E-2</v>
      </c>
      <c r="O466" s="3">
        <f t="shared" si="462"/>
        <v>2.8102786935422605E-2</v>
      </c>
    </row>
    <row r="467" spans="1:15" x14ac:dyDescent="0.15">
      <c r="A467" s="1">
        <v>21</v>
      </c>
      <c r="B467" s="1" t="s">
        <v>129</v>
      </c>
      <c r="C467" s="1">
        <v>4</v>
      </c>
      <c r="D467" s="1" t="s">
        <v>18</v>
      </c>
      <c r="E467" s="6">
        <f>IF(名目付加価値!E467&gt;0,名目付加価値!E467/SUMIF(名目付加価値!E464:E486,"&lt;&gt;0"),0)</f>
        <v>9.54330697671711E-2</v>
      </c>
      <c r="F467" s="6">
        <f>IF(名目付加価値!F467&gt;0,名目付加価値!F467/SUMIF(名目付加価値!F464:F486,"&lt;&gt;0"),0)</f>
        <v>4.6309967934785222E-2</v>
      </c>
      <c r="G467" s="6">
        <f>IF(名目付加価値!G467&gt;0,名目付加価値!G467/SUMIF(名目付加価値!G464:G486,"&lt;&gt;0"),0)</f>
        <v>4.0106062096197215E-2</v>
      </c>
      <c r="H467" s="6">
        <f>IF(名目付加価値!H467&gt;0,名目付加価値!H467/SUMIF(名目付加価値!H464:H486,"&lt;&gt;0"),0)</f>
        <v>1.5191943750758843E-2</v>
      </c>
      <c r="I467" s="6">
        <f>IF(名目付加価値!I467&gt;0,名目付加価値!I467/SUMIF(名目付加価値!I464:I486,"&lt;&gt;0"),0)</f>
        <v>6.7694600252143902E-3</v>
      </c>
      <c r="K467" s="3">
        <f>0.5*(E467+E$1088)</f>
        <v>6.609665444433431E-2</v>
      </c>
      <c r="L467" s="3">
        <f t="shared" ref="L467:O467" si="463">0.5*(F467+F$1088)</f>
        <v>3.3779189396819211E-2</v>
      </c>
      <c r="M467" s="3">
        <f t="shared" si="463"/>
        <v>2.8622948521659728E-2</v>
      </c>
      <c r="N467" s="3">
        <f t="shared" si="463"/>
        <v>1.172882767107479E-2</v>
      </c>
      <c r="O467" s="3">
        <f t="shared" si="463"/>
        <v>5.5437654917983858E-3</v>
      </c>
    </row>
    <row r="468" spans="1:15" x14ac:dyDescent="0.15">
      <c r="A468" s="1">
        <v>21</v>
      </c>
      <c r="B468" s="1" t="s">
        <v>129</v>
      </c>
      <c r="C468" s="1">
        <v>5</v>
      </c>
      <c r="D468" s="1" t="s">
        <v>19</v>
      </c>
      <c r="E468" s="6">
        <f>IF(名目付加価値!E468&gt;0,名目付加価値!E468/SUMIF(名目付加価値!E464:E486,"&lt;&gt;0"),0)</f>
        <v>1.471070092200363E-2</v>
      </c>
      <c r="F468" s="6">
        <f>IF(名目付加価値!F468&gt;0,名目付加価値!F468/SUMIF(名目付加価値!F464:F486,"&lt;&gt;0"),0)</f>
        <v>1.7154850868196809E-2</v>
      </c>
      <c r="G468" s="6">
        <f>IF(名目付加価値!G468&gt;0,名目付加価値!G468/SUMIF(名目付加価値!G464:G486,"&lt;&gt;0"),0)</f>
        <v>1.5332300241748711E-2</v>
      </c>
      <c r="H468" s="6">
        <f>IF(名目付加価値!H468&gt;0,名目付加価値!H468/SUMIF(名目付加価値!H464:H486,"&lt;&gt;0"),0)</f>
        <v>1.4417826019970598E-2</v>
      </c>
      <c r="I468" s="6">
        <f>IF(名目付加価値!I468&gt;0,名目付加価値!I468/SUMIF(名目付加価値!I464:I486,"&lt;&gt;0"),0)</f>
        <v>8.5975889449532109E-3</v>
      </c>
      <c r="K468" s="3">
        <f>0.5*(E468+E$1089)</f>
        <v>1.2292698400191135E-2</v>
      </c>
      <c r="L468" s="3">
        <f t="shared" ref="L468:O468" si="464">0.5*(F468+F$1089)</f>
        <v>1.2680369805554528E-2</v>
      </c>
      <c r="M468" s="3">
        <f t="shared" si="464"/>
        <v>1.1966236021349459E-2</v>
      </c>
      <c r="N468" s="3">
        <f t="shared" si="464"/>
        <v>1.1145687371068646E-2</v>
      </c>
      <c r="O468" s="3">
        <f t="shared" si="464"/>
        <v>7.4921954317441744E-3</v>
      </c>
    </row>
    <row r="469" spans="1:15" x14ac:dyDescent="0.15">
      <c r="A469" s="1">
        <v>21</v>
      </c>
      <c r="B469" s="1" t="s">
        <v>129</v>
      </c>
      <c r="C469" s="1">
        <v>6</v>
      </c>
      <c r="D469" s="1" t="s">
        <v>3</v>
      </c>
      <c r="E469" s="6">
        <f>IF(名目付加価値!E469&gt;0,名目付加価値!E469/SUMIF(名目付加価値!E464:E486,"&lt;&gt;0"),0)</f>
        <v>1.3059855847157322E-2</v>
      </c>
      <c r="F469" s="6">
        <f>IF(名目付加価値!F469&gt;0,名目付加価値!F469/SUMIF(名目付加価値!F464:F486,"&lt;&gt;0"),0)</f>
        <v>1.6860825423947106E-2</v>
      </c>
      <c r="G469" s="6">
        <f>IF(名目付加価値!G469&gt;0,名目付加価値!G469/SUMIF(名目付加価値!G464:G486,"&lt;&gt;0"),0)</f>
        <v>1.4348592862851037E-2</v>
      </c>
      <c r="H469" s="6">
        <f>IF(名目付加価値!H469&gt;0,名目付加価値!H469/SUMIF(名目付加価値!H464:H486,"&lt;&gt;0"),0)</f>
        <v>1.5228497803899461E-2</v>
      </c>
      <c r="I469" s="6">
        <f>IF(名目付加価値!I469&gt;0,名目付加価値!I469/SUMIF(名目付加価値!I464:I486,"&lt;&gt;0"),0)</f>
        <v>2.9095388051759402E-2</v>
      </c>
      <c r="K469" s="3">
        <f>0.5*(E469+E$1090)</f>
        <v>1.8361612578530726E-2</v>
      </c>
      <c r="L469" s="3">
        <f t="shared" ref="L469:O469" si="465">0.5*(F469+F$1090)</f>
        <v>1.6759420898463107E-2</v>
      </c>
      <c r="M469" s="3">
        <f t="shared" si="465"/>
        <v>1.7084895301923871E-2</v>
      </c>
      <c r="N469" s="3">
        <f t="shared" si="465"/>
        <v>1.6912017534127813E-2</v>
      </c>
      <c r="O469" s="3">
        <f t="shared" si="465"/>
        <v>2.4246251267315673E-2</v>
      </c>
    </row>
    <row r="470" spans="1:15" x14ac:dyDescent="0.15">
      <c r="A470" s="1">
        <v>21</v>
      </c>
      <c r="B470" s="1" t="s">
        <v>129</v>
      </c>
      <c r="C470" s="1">
        <v>7</v>
      </c>
      <c r="D470" s="1" t="s">
        <v>20</v>
      </c>
      <c r="E470" s="6">
        <f>IF(名目付加価値!E470&gt;0,名目付加価値!E470/SUMIF(名目付加価値!E464:E486,"&lt;&gt;0"),0)</f>
        <v>4.15996823381994E-3</v>
      </c>
      <c r="F470" s="6">
        <f>IF(名目付加価値!F470&gt;0,名目付加価値!F470/SUMIF(名目付加価値!F464:F486,"&lt;&gt;0"),0)</f>
        <v>3.8908062220093155E-4</v>
      </c>
      <c r="G470" s="6">
        <f>IF(名目付加価値!G470&gt;0,名目付加価値!G470/SUMIF(名目付加価値!G464:G486,"&lt;&gt;0"),0)</f>
        <v>1.0402688067369706E-3</v>
      </c>
      <c r="H470" s="6">
        <f>IF(名目付加価値!H470&gt;0,名目付加価値!H470/SUMIF(名目付加価値!H464:H486,"&lt;&gt;0"),0)</f>
        <v>1.0128632613465827E-3</v>
      </c>
      <c r="I470" s="6">
        <f>IF(名目付加価値!I470&gt;0,名目付加価値!I470/SUMIF(名目付加価値!I464:I486,"&lt;&gt;0"),0)</f>
        <v>5.9279343512110342E-4</v>
      </c>
      <c r="K470" s="3">
        <f>0.5*(E470+E$1091)</f>
        <v>1.1631645369590531E-2</v>
      </c>
      <c r="L470" s="3">
        <f t="shared" ref="L470:O470" si="466">0.5*(F470+F$1091)</f>
        <v>6.372611011242979E-3</v>
      </c>
      <c r="M470" s="3">
        <f t="shared" si="466"/>
        <v>5.8165349120284059E-3</v>
      </c>
      <c r="N470" s="3">
        <f t="shared" si="466"/>
        <v>6.6079884524725459E-3</v>
      </c>
      <c r="O470" s="3">
        <f t="shared" si="466"/>
        <v>6.4494001475226201E-3</v>
      </c>
    </row>
    <row r="471" spans="1:15" x14ac:dyDescent="0.15">
      <c r="A471" s="1">
        <v>21</v>
      </c>
      <c r="B471" s="1" t="s">
        <v>129</v>
      </c>
      <c r="C471" s="1">
        <v>8</v>
      </c>
      <c r="D471" s="1" t="s">
        <v>21</v>
      </c>
      <c r="E471" s="6">
        <f>IF(名目付加価値!E471&gt;0,名目付加価値!E471/SUMIF(名目付加価値!E464:E486,"&lt;&gt;0"),0)</f>
        <v>5.7679465309544778E-2</v>
      </c>
      <c r="F471" s="6">
        <f>IF(名目付加価値!F471&gt;0,名目付加価値!F471/SUMIF(名目付加価値!F464:F486,"&lt;&gt;0"),0)</f>
        <v>4.3724490561769511E-2</v>
      </c>
      <c r="G471" s="6">
        <f>IF(名目付加価値!G471&gt;0,名目付加価値!G471/SUMIF(名目付加価値!G464:G486,"&lt;&gt;0"),0)</f>
        <v>4.6422291772014596E-2</v>
      </c>
      <c r="H471" s="6">
        <f>IF(名目付加価値!H471&gt;0,名目付加価値!H471/SUMIF(名目付加価値!H464:H486,"&lt;&gt;0"),0)</f>
        <v>2.9473965723563755E-2</v>
      </c>
      <c r="I471" s="6">
        <f>IF(名目付加価値!I471&gt;0,名目付加価値!I471/SUMIF(名目付加価値!I464:I486,"&lt;&gt;0"),0)</f>
        <v>1.654571113155423E-2</v>
      </c>
      <c r="K471" s="3">
        <f>0.5*(E471+E$1092)</f>
        <v>3.6433309585293602E-2</v>
      </c>
      <c r="L471" s="3">
        <f t="shared" ref="L471:O471" si="467">0.5*(F471+F$1092)</f>
        <v>2.8361336889926238E-2</v>
      </c>
      <c r="M471" s="3">
        <f t="shared" si="467"/>
        <v>2.935440600506687E-2</v>
      </c>
      <c r="N471" s="3">
        <f t="shared" si="467"/>
        <v>1.9642739509021241E-2</v>
      </c>
      <c r="O471" s="3">
        <f t="shared" si="467"/>
        <v>1.1970718550141653E-2</v>
      </c>
    </row>
    <row r="472" spans="1:15" x14ac:dyDescent="0.15">
      <c r="A472" s="1">
        <v>21</v>
      </c>
      <c r="B472" s="1" t="s">
        <v>129</v>
      </c>
      <c r="C472" s="1">
        <v>9</v>
      </c>
      <c r="D472" s="1" t="s">
        <v>22</v>
      </c>
      <c r="E472" s="6">
        <f>IF(名目付加価値!E472&gt;0,名目付加価値!E472/SUMIF(名目付加価値!E464:E486,"&lt;&gt;0"),0)</f>
        <v>1.6130915445761472E-2</v>
      </c>
      <c r="F472" s="6">
        <f>IF(名目付加価値!F472&gt;0,名目付加価値!F472/SUMIF(名目付加価値!F464:F486,"&lt;&gt;0"),0)</f>
        <v>1.5205699141656407E-2</v>
      </c>
      <c r="G472" s="6">
        <f>IF(名目付加価値!G472&gt;0,名目付加価値!G472/SUMIF(名目付加価値!G464:G486,"&lt;&gt;0"),0)</f>
        <v>1.2029589969544707E-2</v>
      </c>
      <c r="H472" s="6">
        <f>IF(名目付加価値!H472&gt;0,名目付加価値!H472/SUMIF(名目付加価値!H464:H486,"&lt;&gt;0"),0)</f>
        <v>7.4996084693062133E-3</v>
      </c>
      <c r="I472" s="6">
        <f>IF(名目付加価値!I472&gt;0,名目付加価値!I472/SUMIF(名目付加価値!I464:I486,"&lt;&gt;0"),0)</f>
        <v>8.2156021580997961E-3</v>
      </c>
      <c r="K472" s="3">
        <f>0.5*(E472+E$1093)</f>
        <v>2.5145158504098136E-2</v>
      </c>
      <c r="L472" s="3">
        <f t="shared" ref="L472:O472" si="468">0.5*(F472+F$1093)</f>
        <v>2.2477002525562926E-2</v>
      </c>
      <c r="M472" s="3">
        <f t="shared" si="468"/>
        <v>1.6223659849387697E-2</v>
      </c>
      <c r="N472" s="3">
        <f t="shared" si="468"/>
        <v>1.1023379452158699E-2</v>
      </c>
      <c r="O472" s="3">
        <f t="shared" si="468"/>
        <v>1.0547369526688319E-2</v>
      </c>
    </row>
    <row r="473" spans="1:15" x14ac:dyDescent="0.15">
      <c r="A473" s="1">
        <v>21</v>
      </c>
      <c r="B473" s="1" t="s">
        <v>287</v>
      </c>
      <c r="C473" s="1">
        <v>10</v>
      </c>
      <c r="D473" s="1" t="s">
        <v>23</v>
      </c>
      <c r="E473" s="6">
        <f>IF(名目付加価値!E473&gt;0,名目付加価値!E473/SUMIF(名目付加価値!E464:E486,"&lt;&gt;0"),0)</f>
        <v>2.1754406454663592E-2</v>
      </c>
      <c r="F473" s="6">
        <f>IF(名目付加価値!F473&gt;0,名目付加価値!F473/SUMIF(名目付加価値!F464:F486,"&lt;&gt;0"),0)</f>
        <v>1.8143480336383948E-2</v>
      </c>
      <c r="G473" s="6">
        <f>IF(名目付加価値!G473&gt;0,名目付加価値!G473/SUMIF(名目付加価値!G464:G486,"&lt;&gt;0"),0)</f>
        <v>2.506513103545405E-2</v>
      </c>
      <c r="H473" s="6">
        <f>IF(名目付加価値!H473&gt;0,名目付加価値!H473/SUMIF(名目付加価値!H464:H486,"&lt;&gt;0"),0)</f>
        <v>2.3753517102543701E-2</v>
      </c>
      <c r="I473" s="6">
        <f>IF(名目付加価値!I473&gt;0,名目付加価値!I473/SUMIF(名目付加価値!I464:I486,"&lt;&gt;0"),0)</f>
        <v>2.2692174169674759E-2</v>
      </c>
      <c r="K473" s="3">
        <f>0.5*(E473+E$1094)</f>
        <v>1.7953606519391679E-2</v>
      </c>
      <c r="L473" s="3">
        <f t="shared" ref="L473:O473" si="469">0.5*(F473+F$1094)</f>
        <v>1.5175691172739657E-2</v>
      </c>
      <c r="M473" s="3">
        <f t="shared" si="469"/>
        <v>2.0530844600097353E-2</v>
      </c>
      <c r="N473" s="3">
        <f t="shared" si="469"/>
        <v>1.8423608426480543E-2</v>
      </c>
      <c r="O473" s="3">
        <f t="shared" si="469"/>
        <v>1.6567269494209943E-2</v>
      </c>
    </row>
    <row r="474" spans="1:15" x14ac:dyDescent="0.15">
      <c r="A474" s="1">
        <v>21</v>
      </c>
      <c r="B474" s="1" t="s">
        <v>129</v>
      </c>
      <c r="C474" s="1">
        <v>11</v>
      </c>
      <c r="D474" s="1" t="s">
        <v>24</v>
      </c>
      <c r="E474" s="6">
        <f>IF(名目付加価値!E474&gt;0,名目付加価値!E474/SUMIF(名目付加価値!E464:E486,"&lt;&gt;0"),0)</f>
        <v>2.1462709369772914E-2</v>
      </c>
      <c r="F474" s="6">
        <f>IF(名目付加価値!F474&gt;0,名目付加価値!F474/SUMIF(名目付加価値!F464:F486,"&lt;&gt;0"),0)</f>
        <v>2.223590098874903E-2</v>
      </c>
      <c r="G474" s="6">
        <f>IF(名目付加価値!G474&gt;0,名目付加価値!G474/SUMIF(名目付加価値!G464:G486,"&lt;&gt;0"),0)</f>
        <v>4.2186987146836503E-2</v>
      </c>
      <c r="H474" s="6">
        <f>IF(名目付加価値!H474&gt;0,名目付加価値!H474/SUMIF(名目付加価値!H464:H486,"&lt;&gt;0"),0)</f>
        <v>3.389017094318808E-2</v>
      </c>
      <c r="I474" s="6">
        <f>IF(名目付加価値!I474&gt;0,名目付加価値!I474/SUMIF(名目付加価値!I464:I486,"&lt;&gt;0"),0)</f>
        <v>3.6809325246140973E-2</v>
      </c>
      <c r="K474" s="3">
        <f>0.5*(E474+E$1095)</f>
        <v>2.3265345782313478E-2</v>
      </c>
      <c r="L474" s="3">
        <f t="shared" ref="L474:O474" si="470">0.5*(F474+F$1095)</f>
        <v>2.1822944278999619E-2</v>
      </c>
      <c r="M474" s="3">
        <f t="shared" si="470"/>
        <v>3.5112070978638048E-2</v>
      </c>
      <c r="N474" s="3">
        <f t="shared" si="470"/>
        <v>2.9095236977557774E-2</v>
      </c>
      <c r="O474" s="3">
        <f t="shared" si="470"/>
        <v>3.1548193881110964E-2</v>
      </c>
    </row>
    <row r="475" spans="1:15" x14ac:dyDescent="0.15">
      <c r="A475" s="1">
        <v>21</v>
      </c>
      <c r="B475" s="1" t="s">
        <v>129</v>
      </c>
      <c r="C475" s="1">
        <v>12</v>
      </c>
      <c r="D475" s="1" t="s">
        <v>25</v>
      </c>
      <c r="E475" s="6">
        <f>IF(名目付加価値!E475&gt;0,名目付加価値!E475/SUMIF(名目付加価値!E464:E486,"&lt;&gt;0"),0)</f>
        <v>2.2028055043859626E-2</v>
      </c>
      <c r="F475" s="6">
        <f>IF(名目付加価値!F475&gt;0,名目付加価値!F475/SUMIF(名目付加価値!F464:F486,"&lt;&gt;0"),0)</f>
        <v>1.475180355931795E-2</v>
      </c>
      <c r="G475" s="6">
        <f>IF(名目付加価値!G475&gt;0,名目付加価値!G475/SUMIF(名目付加価値!G464:G486,"&lt;&gt;0"),0)</f>
        <v>2.8715827876347421E-2</v>
      </c>
      <c r="H475" s="6">
        <f>IF(名目付加価値!H475&gt;0,名目付加価値!H475/SUMIF(名目付加価値!H464:H486,"&lt;&gt;0"),0)</f>
        <v>3.3853946972559536E-2</v>
      </c>
      <c r="I475" s="6">
        <f>IF(名目付加価値!I475&gt;0,名目付加価値!I475/SUMIF(名目付加価値!I464:I486,"&lt;&gt;0"),0)</f>
        <v>3.3078049144693353E-2</v>
      </c>
      <c r="K475" s="3">
        <f>0.5*(E475+E$1096)</f>
        <v>2.3871970965350986E-2</v>
      </c>
      <c r="L475" s="3">
        <f t="shared" ref="L475:O475" si="471">0.5*(F475+F$1096)</f>
        <v>2.0316550327476507E-2</v>
      </c>
      <c r="M475" s="3">
        <f t="shared" si="471"/>
        <v>3.8035037034302825E-2</v>
      </c>
      <c r="N475" s="3">
        <f t="shared" si="471"/>
        <v>4.1546661824073461E-2</v>
      </c>
      <c r="O475" s="3">
        <f t="shared" si="471"/>
        <v>3.7335337002264365E-2</v>
      </c>
    </row>
    <row r="476" spans="1:15" x14ac:dyDescent="0.15">
      <c r="A476" s="1">
        <v>21</v>
      </c>
      <c r="B476" s="1" t="s">
        <v>129</v>
      </c>
      <c r="C476" s="1">
        <v>13</v>
      </c>
      <c r="D476" s="1" t="s">
        <v>26</v>
      </c>
      <c r="E476" s="6">
        <f>IF(名目付加価値!E476&gt;0,名目付加価値!E476/SUMIF(名目付加価値!E464:E486,"&lt;&gt;0"),0)</f>
        <v>3.096933033961272E-2</v>
      </c>
      <c r="F476" s="6">
        <f>IF(名目付加価値!F476&gt;0,名目付加価値!F476/SUMIF(名目付加価値!F464:F486,"&lt;&gt;0"),0)</f>
        <v>2.8247981422056364E-2</v>
      </c>
      <c r="G476" s="6">
        <f>IF(名目付加価値!G476&gt;0,名目付加価値!G476/SUMIF(名目付加価値!G464:G486,"&lt;&gt;0"),0)</f>
        <v>3.1676084380037689E-2</v>
      </c>
      <c r="H476" s="6">
        <f>IF(名目付加価値!H476&gt;0,名目付加価値!H476/SUMIF(名目付加価値!H464:H486,"&lt;&gt;0"),0)</f>
        <v>2.9824651512007565E-2</v>
      </c>
      <c r="I476" s="6">
        <f>IF(名目付加価値!I476&gt;0,名目付加価値!I476/SUMIF(名目付加価値!I464:I486,"&lt;&gt;0"),0)</f>
        <v>4.3107510394837179E-2</v>
      </c>
      <c r="K476" s="3">
        <f>0.5*(E476+E$1097)</f>
        <v>2.6373956917046901E-2</v>
      </c>
      <c r="L476" s="3">
        <f t="shared" ref="L476:O476" si="472">0.5*(F476+F$1097)</f>
        <v>2.4789710946215553E-2</v>
      </c>
      <c r="M476" s="3">
        <f t="shared" si="472"/>
        <v>2.5399568816029221E-2</v>
      </c>
      <c r="N476" s="3">
        <f t="shared" si="472"/>
        <v>2.4094091564545811E-2</v>
      </c>
      <c r="O476" s="3">
        <f t="shared" si="472"/>
        <v>3.4820512139679592E-2</v>
      </c>
    </row>
    <row r="477" spans="1:15" x14ac:dyDescent="0.15">
      <c r="A477" s="1">
        <v>21</v>
      </c>
      <c r="B477" s="1" t="s">
        <v>129</v>
      </c>
      <c r="C477" s="1">
        <v>14</v>
      </c>
      <c r="D477" s="1" t="s">
        <v>27</v>
      </c>
      <c r="E477" s="6">
        <f>IF(名目付加価値!E477&gt;0,名目付加価値!E477/SUMIF(名目付加価値!E464:E486,"&lt;&gt;0"),0)</f>
        <v>1.4362155304701329E-3</v>
      </c>
      <c r="F477" s="6">
        <f>IF(名目付加価値!F477&gt;0,名目付加価値!F477/SUMIF(名目付加価値!F464:F486,"&lt;&gt;0"),0)</f>
        <v>3.0539992111282303E-3</v>
      </c>
      <c r="G477" s="6">
        <f>IF(名目付加価値!G477&gt;0,名目付加価値!G477/SUMIF(名目付加価値!G464:G486,"&lt;&gt;0"),0)</f>
        <v>1.3741723993553701E-3</v>
      </c>
      <c r="H477" s="6">
        <f>IF(名目付加価値!H477&gt;0,名目付加価値!H477/SUMIF(名目付加価値!H464:H486,"&lt;&gt;0"),0)</f>
        <v>1.3402482804302806E-3</v>
      </c>
      <c r="I477" s="6">
        <f>IF(名目付加価値!I477&gt;0,名目付加価値!I477/SUMIF(名目付加価値!I464:I486,"&lt;&gt;0"),0)</f>
        <v>2.1907539525659893E-3</v>
      </c>
      <c r="K477" s="3">
        <f>0.5*(E477+E$1098)</f>
        <v>2.5852932914371737E-3</v>
      </c>
      <c r="L477" s="3">
        <f t="shared" ref="L477:O477" si="473">0.5*(F477+F$1098)</f>
        <v>3.8063392967765293E-3</v>
      </c>
      <c r="M477" s="3">
        <f t="shared" si="473"/>
        <v>2.8915127168998994E-3</v>
      </c>
      <c r="N477" s="3">
        <f t="shared" si="473"/>
        <v>2.7014729454202966E-3</v>
      </c>
      <c r="O477" s="3">
        <f t="shared" si="473"/>
        <v>3.2698653920806746E-3</v>
      </c>
    </row>
    <row r="478" spans="1:15" x14ac:dyDescent="0.15">
      <c r="A478" s="1">
        <v>21</v>
      </c>
      <c r="B478" s="1" t="s">
        <v>129</v>
      </c>
      <c r="C478" s="1">
        <v>15</v>
      </c>
      <c r="D478" s="1" t="s">
        <v>28</v>
      </c>
      <c r="E478" s="6">
        <f>IF(名目付加価値!E478&gt;0,名目付加価値!E478/SUMIF(名目付加価値!E464:E486,"&lt;&gt;0"),0)</f>
        <v>3.7811898421018314E-2</v>
      </c>
      <c r="F478" s="6">
        <f>IF(名目付加価値!F478&gt;0,名目付加価値!F478/SUMIF(名目付加価値!F464:F486,"&lt;&gt;0"),0)</f>
        <v>4.2716285011039148E-2</v>
      </c>
      <c r="G478" s="6">
        <f>IF(名目付加価値!G478&gt;0,名目付加価値!G478/SUMIF(名目付加価値!G464:G486,"&lt;&gt;0"),0)</f>
        <v>4.8204735153727793E-2</v>
      </c>
      <c r="H478" s="6">
        <f>IF(名目付加価値!H478&gt;0,名目付加価値!H478/SUMIF(名目付加価値!H464:H486,"&lt;&gt;0"),0)</f>
        <v>4.2911300934906249E-2</v>
      </c>
      <c r="I478" s="6">
        <f>IF(名目付加価値!I478&gt;0,名目付加価値!I478/SUMIF(名目付加価値!I464:I486,"&lt;&gt;0"),0)</f>
        <v>3.5887961696780935E-2</v>
      </c>
      <c r="K478" s="3">
        <f>0.5*(E478+E$1099)</f>
        <v>3.7053817263820545E-2</v>
      </c>
      <c r="L478" s="3">
        <f t="shared" ref="L478:O478" si="474">0.5*(F478+F$1099)</f>
        <v>3.8562718132865811E-2</v>
      </c>
      <c r="M478" s="3">
        <f t="shared" si="474"/>
        <v>4.1519604134634104E-2</v>
      </c>
      <c r="N478" s="3">
        <f t="shared" si="474"/>
        <v>3.5702156733558602E-2</v>
      </c>
      <c r="O478" s="3">
        <f t="shared" si="474"/>
        <v>2.9862958663745293E-2</v>
      </c>
    </row>
    <row r="479" spans="1:15" x14ac:dyDescent="0.15">
      <c r="A479" s="1">
        <v>21</v>
      </c>
      <c r="B479" s="1" t="s">
        <v>128</v>
      </c>
      <c r="C479" s="1">
        <v>16</v>
      </c>
      <c r="D479" s="1" t="s">
        <v>11</v>
      </c>
      <c r="E479" s="6">
        <f>IF(名目付加価値!E479&gt;0,名目付加価値!E479/SUMIF(名目付加価値!E464:E486,"&lt;&gt;0"),0)</f>
        <v>7.8962295715108405E-2</v>
      </c>
      <c r="F479" s="6">
        <f>IF(名目付加価値!F479&gt;0,名目付加価値!F479/SUMIF(名目付加価値!F464:F486,"&lt;&gt;0"),0)</f>
        <v>0.1132083287356378</v>
      </c>
      <c r="G479" s="6">
        <f>IF(名目付加価値!G479&gt;0,名目付加価値!G479/SUMIF(名目付加価値!G464:G486,"&lt;&gt;0"),0)</f>
        <v>0.11502667891760875</v>
      </c>
      <c r="H479" s="6">
        <f>IF(名目付加価値!H479&gt;0,名目付加価値!H479/SUMIF(名目付加価値!H464:H486,"&lt;&gt;0"),0)</f>
        <v>0.10172792166745598</v>
      </c>
      <c r="I479" s="6">
        <f>IF(名目付加価値!I479&gt;0,名目付加価値!I479/SUMIF(名目付加価値!I464:I486,"&lt;&gt;0"),0)</f>
        <v>7.1098581074423253E-2</v>
      </c>
      <c r="K479" s="3">
        <f>0.5*(E479+E$1100)</f>
        <v>8.6722490681978098E-2</v>
      </c>
      <c r="L479" s="3">
        <f t="shared" ref="L479:O479" si="475">0.5*(F479+F$1100)</f>
        <v>0.11253182968745853</v>
      </c>
      <c r="M479" s="3">
        <f t="shared" si="475"/>
        <v>0.11615144066483518</v>
      </c>
      <c r="N479" s="3">
        <f t="shared" si="475"/>
        <v>9.7612573878295902E-2</v>
      </c>
      <c r="O479" s="3">
        <f t="shared" si="475"/>
        <v>7.1301204840879401E-2</v>
      </c>
    </row>
    <row r="480" spans="1:15" x14ac:dyDescent="0.15">
      <c r="A480" s="1">
        <v>21</v>
      </c>
      <c r="B480" s="1" t="s">
        <v>128</v>
      </c>
      <c r="C480" s="1">
        <v>17</v>
      </c>
      <c r="D480" s="1" t="s">
        <v>12</v>
      </c>
      <c r="E480" s="6">
        <f>IF(名目付加価値!E480&gt;0,名目付加価値!E480/SUMIF(名目付加価値!E464:E486,"&lt;&gt;0"),0)</f>
        <v>2.9468303145816291E-2</v>
      </c>
      <c r="F480" s="6">
        <f>IF(名目付加価値!F480&gt;0,名目付加価値!F480/SUMIF(名目付加価値!F464:F486,"&lt;&gt;0"),0)</f>
        <v>2.5308481505567804E-2</v>
      </c>
      <c r="G480" s="6">
        <f>IF(名目付加価値!G480&gt;0,名目付加価値!G480/SUMIF(名目付加価値!G464:G486,"&lt;&gt;0"),0)</f>
        <v>2.2712480150014598E-2</v>
      </c>
      <c r="H480" s="6">
        <f>IF(名目付加価値!H480&gt;0,名目付加価値!H480/SUMIF(名目付加価値!H464:H486,"&lt;&gt;0"),0)</f>
        <v>3.1954561878706336E-2</v>
      </c>
      <c r="I480" s="6">
        <f>IF(名目付加価値!I480&gt;0,名目付加価値!I480/SUMIF(名目付加価値!I464:I486,"&lt;&gt;0"),0)</f>
        <v>2.4107668245852545E-2</v>
      </c>
      <c r="K480" s="3">
        <f>0.5*(E480+E$1101)</f>
        <v>2.729903088822061E-2</v>
      </c>
      <c r="L480" s="3">
        <f t="shared" ref="L480:O480" si="476">0.5*(F480+F$1101)</f>
        <v>2.7160901621915198E-2</v>
      </c>
      <c r="M480" s="3">
        <f t="shared" si="476"/>
        <v>2.7429864953902958E-2</v>
      </c>
      <c r="N480" s="3">
        <f t="shared" si="476"/>
        <v>3.3668026242540852E-2</v>
      </c>
      <c r="O480" s="3">
        <f t="shared" si="476"/>
        <v>2.7559997036027843E-2</v>
      </c>
    </row>
    <row r="481" spans="1:15" x14ac:dyDescent="0.15">
      <c r="A481" s="1">
        <v>21</v>
      </c>
      <c r="B481" s="1" t="s">
        <v>286</v>
      </c>
      <c r="C481" s="1">
        <v>18</v>
      </c>
      <c r="D481" s="1" t="s">
        <v>13</v>
      </c>
      <c r="E481" s="6">
        <f>IF(名目付加価値!E481&gt;0,名目付加価値!E481/SUMIF(名目付加価値!E464:E486,"&lt;&gt;0"),0)</f>
        <v>0.1261486920598619</v>
      </c>
      <c r="F481" s="6">
        <f>IF(名目付加価値!F481&gt;0,名目付加価値!F481/SUMIF(名目付加価値!F464:F486,"&lt;&gt;0"),0)</f>
        <v>0.13431495713040784</v>
      </c>
      <c r="G481" s="6">
        <f>IF(名目付加価値!G481&gt;0,名目付加価値!G481/SUMIF(名目付加価値!G464:G486,"&lt;&gt;0"),0)</f>
        <v>0.12704603614399687</v>
      </c>
      <c r="H481" s="6">
        <f>IF(名目付加価値!H481&gt;0,名目付加価値!H481/SUMIF(名目付加価値!H464:H486,"&lt;&gt;0"),0)</f>
        <v>0.13606072360909133</v>
      </c>
      <c r="I481" s="6">
        <f>IF(名目付加価値!I481&gt;0,名目付加価値!I481/SUMIF(名目付加価値!I464:I486,"&lt;&gt;0"),0)</f>
        <v>0.11624446011983959</v>
      </c>
      <c r="K481" s="3">
        <f>0.5*(E481+E$1102)</f>
        <v>0.12030747948384087</v>
      </c>
      <c r="L481" s="3">
        <f t="shared" ref="L481:O481" si="477">0.5*(F481+F$1102)</f>
        <v>0.12937751428375868</v>
      </c>
      <c r="M481" s="3">
        <f t="shared" si="477"/>
        <v>0.12064820588867078</v>
      </c>
      <c r="N481" s="3">
        <f t="shared" si="477"/>
        <v>0.12729285191919196</v>
      </c>
      <c r="O481" s="3">
        <f t="shared" si="477"/>
        <v>0.11201842612758121</v>
      </c>
    </row>
    <row r="482" spans="1:15" x14ac:dyDescent="0.15">
      <c r="A482" s="1">
        <v>21</v>
      </c>
      <c r="B482" s="1" t="s">
        <v>128</v>
      </c>
      <c r="C482" s="1">
        <v>19</v>
      </c>
      <c r="D482" s="1" t="s">
        <v>14</v>
      </c>
      <c r="E482" s="6">
        <f>IF(名目付加価値!E482&gt;0,名目付加価値!E482/SUMIF(名目付加価値!E464:E486,"&lt;&gt;0"),0)</f>
        <v>4.4823546071552443E-2</v>
      </c>
      <c r="F482" s="6">
        <f>IF(名目付加価値!F482&gt;0,名目付加価値!F482/SUMIF(名目付加価値!F464:F486,"&lt;&gt;0"),0)</f>
        <v>5.881523840643485E-2</v>
      </c>
      <c r="G482" s="6">
        <f>IF(名目付加価値!G482&gt;0,名目付加価値!G482/SUMIF(名目付加価値!G464:G486,"&lt;&gt;0"),0)</f>
        <v>6.1154372311290485E-2</v>
      </c>
      <c r="H482" s="6">
        <f>IF(名目付加価値!H482&gt;0,名目付加価値!H482/SUMIF(名目付加価値!H464:H486,"&lt;&gt;0"),0)</f>
        <v>4.8952555421133616E-2</v>
      </c>
      <c r="I482" s="6">
        <f>IF(名目付加価値!I482&gt;0,名目付加価値!I482/SUMIF(名目付加価値!I464:I486,"&lt;&gt;0"),0)</f>
        <v>4.8647835444784862E-2</v>
      </c>
      <c r="K482" s="3">
        <f>0.5*(E482+E$1103)</f>
        <v>4.2622839663107877E-2</v>
      </c>
      <c r="L482" s="3">
        <f t="shared" ref="L482:O482" si="478">0.5*(F482+F$1103)</f>
        <v>5.3763513319844983E-2</v>
      </c>
      <c r="M482" s="3">
        <f t="shared" si="478"/>
        <v>5.7348241060780125E-2</v>
      </c>
      <c r="N482" s="3">
        <f t="shared" si="478"/>
        <v>4.8263023338808275E-2</v>
      </c>
      <c r="O482" s="3">
        <f t="shared" si="478"/>
        <v>4.6714222335039281E-2</v>
      </c>
    </row>
    <row r="483" spans="1:15" x14ac:dyDescent="0.15">
      <c r="A483" s="1">
        <v>21</v>
      </c>
      <c r="B483" s="1" t="s">
        <v>128</v>
      </c>
      <c r="C483" s="1">
        <v>20</v>
      </c>
      <c r="D483" s="1" t="s">
        <v>15</v>
      </c>
      <c r="E483" s="6">
        <f>IF(名目付加価値!E483&gt;0,名目付加価値!E483/SUMIF(名目付加価値!E464:E486,"&lt;&gt;0"),0)</f>
        <v>1.277059472463034E-2</v>
      </c>
      <c r="F483" s="6">
        <f>IF(名目付加価値!F483&gt;0,名目付加価値!F483/SUMIF(名目付加価値!F464:F486,"&lt;&gt;0"),0)</f>
        <v>2.06960000676597E-2</v>
      </c>
      <c r="G483" s="6">
        <f>IF(名目付加価値!G483&gt;0,名目付加価値!G483/SUMIF(名目付加価値!G464:G486,"&lt;&gt;0"),0)</f>
        <v>1.7603970480368655E-2</v>
      </c>
      <c r="H483" s="6">
        <f>IF(名目付加価値!H483&gt;0,名目付加価値!H483/SUMIF(名目付加価値!H464:H486,"&lt;&gt;0"),0)</f>
        <v>1.4121238229213819E-2</v>
      </c>
      <c r="I483" s="6">
        <f>IF(名目付加価値!I483&gt;0,名目付加価値!I483/SUMIF(名目付加価値!I464:I486,"&lt;&gt;0"),0)</f>
        <v>1.5074070386323274E-2</v>
      </c>
      <c r="K483" s="3">
        <f>0.5*(E483+E$1104)</f>
        <v>1.578747692296124E-2</v>
      </c>
      <c r="L483" s="3">
        <f t="shared" ref="L483:O483" si="479">0.5*(F483+F$1104)</f>
        <v>2.1157793843536887E-2</v>
      </c>
      <c r="M483" s="3">
        <f t="shared" si="479"/>
        <v>1.8707721623708515E-2</v>
      </c>
      <c r="N483" s="3">
        <f t="shared" si="479"/>
        <v>1.4359070446008163E-2</v>
      </c>
      <c r="O483" s="3">
        <f t="shared" si="479"/>
        <v>1.5768723074976392E-2</v>
      </c>
    </row>
    <row r="484" spans="1:15" x14ac:dyDescent="0.15">
      <c r="A484" s="1">
        <v>21</v>
      </c>
      <c r="B484" s="1" t="s">
        <v>128</v>
      </c>
      <c r="C484" s="1">
        <v>21</v>
      </c>
      <c r="D484" s="1" t="s">
        <v>16</v>
      </c>
      <c r="E484" s="6">
        <f>IF(名目付加価値!E484&gt;0,名目付加価値!E484/SUMIF(名目付加価値!E464:E486,"&lt;&gt;0"),0)</f>
        <v>5.0644369699939636E-2</v>
      </c>
      <c r="F484" s="6">
        <f>IF(名目付加価値!F484&gt;0,名目付加価値!F484/SUMIF(名目付加価値!F464:F486,"&lt;&gt;0"),0)</f>
        <v>5.3530796591869663E-2</v>
      </c>
      <c r="G484" s="6">
        <f>IF(名目付加価値!G484&gt;0,名目付加価値!G484/SUMIF(名目付加価値!G464:G486,"&lt;&gt;0"),0)</f>
        <v>5.6502675075385464E-2</v>
      </c>
      <c r="H484" s="6">
        <f>IF(名目付加価値!H484&gt;0,名目付加価値!H484/SUMIF(名目付加価値!H464:H486,"&lt;&gt;0"),0)</f>
        <v>6.2231171435523272E-2</v>
      </c>
      <c r="I484" s="6">
        <f>IF(名目付加価値!I484&gt;0,名目付加価値!I484/SUMIF(名目付加価値!I464:I486,"&lt;&gt;0"),0)</f>
        <v>7.0966837120034848E-2</v>
      </c>
      <c r="K484" s="3">
        <f>0.5*(E484+E$1105)</f>
        <v>6.1751273392251796E-2</v>
      </c>
      <c r="L484" s="3">
        <f t="shared" ref="L484:O484" si="480">0.5*(F484+F$1105)</f>
        <v>5.7815546183382346E-2</v>
      </c>
      <c r="M484" s="3">
        <f t="shared" si="480"/>
        <v>6.0067087808132962E-2</v>
      </c>
      <c r="N484" s="3">
        <f t="shared" si="480"/>
        <v>6.4914608335998422E-2</v>
      </c>
      <c r="O484" s="3">
        <f t="shared" si="480"/>
        <v>7.0363032096616263E-2</v>
      </c>
    </row>
    <row r="485" spans="1:15" x14ac:dyDescent="0.15">
      <c r="A485" s="1">
        <v>21</v>
      </c>
      <c r="B485" s="1" t="s">
        <v>127</v>
      </c>
      <c r="C485" s="1">
        <v>22</v>
      </c>
      <c r="D485" s="1" t="s">
        <v>8</v>
      </c>
      <c r="E485" s="6">
        <f>IF(名目付加価値!E485&gt;0,名目付加価値!E485/SUMIF(名目付加価値!E464:E486,"&lt;&gt;0"),0)</f>
        <v>0.11412345305853132</v>
      </c>
      <c r="F485" s="6">
        <f>IF(名目付加価値!F485&gt;0,名目付加価値!F485/SUMIF(名目付加価値!F464:F486,"&lt;&gt;0"),0)</f>
        <v>0.15759352214129427</v>
      </c>
      <c r="G485" s="6">
        <f>IF(名目付加価値!G485&gt;0,名目付加価値!G485/SUMIF(名目付加価値!G464:G486,"&lt;&gt;0"),0)</f>
        <v>0.15955601819445522</v>
      </c>
      <c r="H485" s="6">
        <f>IF(名目付加価値!H485&gt;0,名目付加価値!H485/SUMIF(名目付加価値!H464:H486,"&lt;&gt;0"),0)</f>
        <v>0.209258989594683</v>
      </c>
      <c r="I485" s="6">
        <f>IF(名目付加価値!I485&gt;0,名目付加価値!I485/SUMIF(名目付加価値!I464:I486,"&lt;&gt;0"),0)</f>
        <v>0.2544244575092795</v>
      </c>
      <c r="K485" s="3">
        <f>0.5*(E485+E$1106)</f>
        <v>0.11332698289916439</v>
      </c>
      <c r="L485" s="3">
        <f t="shared" ref="L485:O485" si="481">0.5*(F485+F$1106)</f>
        <v>0.1597171184115227</v>
      </c>
      <c r="M485" s="3">
        <f t="shared" si="481"/>
        <v>0.16554482103695189</v>
      </c>
      <c r="N485" s="3">
        <f t="shared" si="481"/>
        <v>0.2139819908594201</v>
      </c>
      <c r="O485" s="3">
        <f t="shared" si="481"/>
        <v>0.25967440962804839</v>
      </c>
    </row>
    <row r="486" spans="1:15" x14ac:dyDescent="0.15">
      <c r="A486" s="1">
        <v>21</v>
      </c>
      <c r="B486" s="1" t="s">
        <v>127</v>
      </c>
      <c r="C486" s="1">
        <v>23</v>
      </c>
      <c r="D486" s="1" t="s">
        <v>29</v>
      </c>
      <c r="E486" s="6">
        <f>IF(名目付加価値!E486&gt;0,名目付加価値!E486/SUMIF(名目付加価値!E464:E486,"&lt;&gt;0"),0)</f>
        <v>6.3149889878882995E-2</v>
      </c>
      <c r="F486" s="6">
        <f>IF(名目付加価値!F486&gt;0,名目付加価値!F486/SUMIF(名目付加価値!F464:F486,"&lt;&gt;0"),0)</f>
        <v>8.8613552094321035E-2</v>
      </c>
      <c r="G486" s="6">
        <f>IF(名目付加価値!G486&gt;0,名目付加価値!G486/SUMIF(名目付加価値!G464:G486,"&lt;&gt;0"),0)</f>
        <v>8.308714523027913E-2</v>
      </c>
      <c r="H486" s="6">
        <f>IF(名目付加価値!H486&gt;0,名目付加価値!H486/SUMIF(名目付加価値!H464:H486,"&lt;&gt;0"),0)</f>
        <v>0.10853357690925863</v>
      </c>
      <c r="I486" s="6">
        <f>IF(名目付加価値!I486&gt;0,名目付加価値!I486/SUMIF(名目付加価値!I464:I486,"&lt;&gt;0"),0)</f>
        <v>0.12200136737349444</v>
      </c>
      <c r="K486" s="3">
        <f>0.5*(E486+E$1107)</f>
        <v>7.2059479205276403E-2</v>
      </c>
      <c r="L486" s="3">
        <f t="shared" ref="L486:O486" si="482">0.5*(F486+F$1107)</f>
        <v>9.9021487229955032E-2</v>
      </c>
      <c r="M486" s="3">
        <f t="shared" si="482"/>
        <v>9.3310383033472777E-2</v>
      </c>
      <c r="N486" s="3">
        <f t="shared" si="482"/>
        <v>0.11546579448655545</v>
      </c>
      <c r="O486" s="3">
        <f t="shared" si="482"/>
        <v>0.1282124900363093</v>
      </c>
    </row>
    <row r="487" spans="1:15" x14ac:dyDescent="0.15">
      <c r="A487" s="1">
        <v>22</v>
      </c>
      <c r="B487" s="1" t="s">
        <v>133</v>
      </c>
      <c r="C487" s="1">
        <v>1</v>
      </c>
      <c r="D487" s="1" t="s">
        <v>9</v>
      </c>
      <c r="E487" s="6">
        <f>IF(名目付加価値!E487&gt;0,名目付加価値!E487/SUMIF(名目付加価値!E487:E509,"&lt;&gt;0"),0)</f>
        <v>6.1180457270197747E-2</v>
      </c>
      <c r="F487" s="6">
        <f>IF(名目付加価値!F487&gt;0,名目付加価値!F487/SUMIF(名目付加価値!F487:F509,"&lt;&gt;0"),0)</f>
        <v>3.4174506522294042E-2</v>
      </c>
      <c r="G487" s="6">
        <f>IF(名目付加価値!G487&gt;0,名目付加価値!G487/SUMIF(名目付加価値!G487:G509,"&lt;&gt;0"),0)</f>
        <v>2.1139840148666322E-2</v>
      </c>
      <c r="H487" s="6">
        <f>IF(名目付加価値!H487&gt;0,名目付加価値!H487/SUMIF(名目付加価値!H487:H509,"&lt;&gt;0"),0)</f>
        <v>1.8023435440032654E-2</v>
      </c>
      <c r="I487" s="6">
        <f>IF(名目付加価値!I487&gt;0,名目付加価値!I487/SUMIF(名目付加価値!I487:I509,"&lt;&gt;0"),0)</f>
        <v>1.3840383966604494E-2</v>
      </c>
      <c r="K487" s="3">
        <f>0.5*(E487+E$1085)</f>
        <v>8.2650469679520416E-2</v>
      </c>
      <c r="L487" s="3">
        <f t="shared" ref="L487:O487" si="483">0.5*(F487+F$1085)</f>
        <v>4.7041742700553613E-2</v>
      </c>
      <c r="M487" s="3">
        <f t="shared" si="483"/>
        <v>3.1829596608087735E-2</v>
      </c>
      <c r="N487" s="3">
        <f t="shared" si="483"/>
        <v>2.3647239822427418E-2</v>
      </c>
      <c r="O487" s="3">
        <f t="shared" si="483"/>
        <v>1.8934707952801697E-2</v>
      </c>
    </row>
    <row r="488" spans="1:15" x14ac:dyDescent="0.15">
      <c r="A488" s="1">
        <v>22</v>
      </c>
      <c r="B488" s="1" t="s">
        <v>133</v>
      </c>
      <c r="C488" s="1">
        <v>2</v>
      </c>
      <c r="D488" s="1" t="s">
        <v>10</v>
      </c>
      <c r="E488" s="6">
        <f>IF(名目付加価値!E488&gt;0,名目付加価値!E488/SUMIF(名目付加価値!E487:E509,"&lt;&gt;0"),0)</f>
        <v>5.6097752637930005E-3</v>
      </c>
      <c r="F488" s="6">
        <f>IF(名目付加価値!F488&gt;0,名目付加価値!F488/SUMIF(名目付加価値!F487:F509,"&lt;&gt;0"),0)</f>
        <v>4.5577674889965124E-3</v>
      </c>
      <c r="G488" s="6">
        <f>IF(名目付加価値!G488&gt;0,名目付加価値!G488/SUMIF(名目付加価値!G487:G509,"&lt;&gt;0"),0)</f>
        <v>2.2061714830566691E-3</v>
      </c>
      <c r="H488" s="6">
        <f>IF(名目付加価値!H488&gt;0,名目付加価値!H488/SUMIF(名目付加価値!H487:H509,"&lt;&gt;0"),0)</f>
        <v>7.4144666242904715E-4</v>
      </c>
      <c r="I488" s="6">
        <f>IF(名目付加価値!I488&gt;0,名目付加価値!I488/SUMIF(名目付加価値!I487:I509,"&lt;&gt;0"),0)</f>
        <v>3.526732558834709E-4</v>
      </c>
      <c r="K488" s="3">
        <f>0.5*(E488+E$1086)</f>
        <v>9.1583368989006774E-3</v>
      </c>
      <c r="L488" s="3">
        <f t="shared" ref="L488:O488" si="484">0.5*(F488+F$1086)</f>
        <v>5.8268834641295331E-3</v>
      </c>
      <c r="M488" s="3">
        <f t="shared" si="484"/>
        <v>2.9540923554407942E-3</v>
      </c>
      <c r="N488" s="3">
        <f t="shared" si="484"/>
        <v>1.3214373229842485E-3</v>
      </c>
      <c r="O488" s="3">
        <f t="shared" si="484"/>
        <v>6.0869497463556855E-4</v>
      </c>
    </row>
    <row r="489" spans="1:15" x14ac:dyDescent="0.15">
      <c r="A489" s="1">
        <v>22</v>
      </c>
      <c r="B489" s="1" t="s">
        <v>134</v>
      </c>
      <c r="C489" s="1">
        <v>3</v>
      </c>
      <c r="D489" s="1" t="s">
        <v>17</v>
      </c>
      <c r="E489" s="6">
        <f>IF(名目付加価値!E489&gt;0,名目付加価値!E489/SUMIF(名目付加価値!E487:E509,"&lt;&gt;0"),0)</f>
        <v>6.9979732273420719E-2</v>
      </c>
      <c r="F489" s="6">
        <f>IF(名目付加価値!F489&gt;0,名目付加価値!F489/SUMIF(名目付加価値!F487:F509,"&lt;&gt;0"),0)</f>
        <v>6.0218487145098178E-2</v>
      </c>
      <c r="G489" s="6">
        <f>IF(名目付加価値!G489&gt;0,名目付加価値!G489/SUMIF(名目付加価値!G487:G509,"&lt;&gt;0"),0)</f>
        <v>5.0346179395247534E-2</v>
      </c>
      <c r="H489" s="6">
        <f>IF(名目付加価値!H489&gt;0,名目付加価値!H489/SUMIF(名目付加価値!H487:H509,"&lt;&gt;0"),0)</f>
        <v>6.631201484321711E-2</v>
      </c>
      <c r="I489" s="6">
        <f>IF(名目付加価値!I489&gt;0,名目付加価値!I489/SUMIF(名目付加価値!I487:I509,"&lt;&gt;0"),0)</f>
        <v>8.5910441768897269E-2</v>
      </c>
      <c r="K489" s="3">
        <f>0.5*(E489+E$1087)</f>
        <v>6.3997920586673585E-2</v>
      </c>
      <c r="L489" s="3">
        <f t="shared" ref="L489:O489" si="485">0.5*(F489+F$1087)</f>
        <v>5.159478602670603E-2</v>
      </c>
      <c r="M489" s="3">
        <f t="shared" si="485"/>
        <v>4.4893031709609663E-2</v>
      </c>
      <c r="N489" s="3">
        <f t="shared" si="485"/>
        <v>5.4007603118821815E-2</v>
      </c>
      <c r="O489" s="3">
        <f t="shared" si="485"/>
        <v>6.2391335755771438E-2</v>
      </c>
    </row>
    <row r="490" spans="1:15" x14ac:dyDescent="0.15">
      <c r="A490" s="1">
        <v>22</v>
      </c>
      <c r="B490" s="1" t="s">
        <v>134</v>
      </c>
      <c r="C490" s="1">
        <v>4</v>
      </c>
      <c r="D490" s="1" t="s">
        <v>18</v>
      </c>
      <c r="E490" s="6">
        <f>IF(名目付加価値!E490&gt;0,名目付加価値!E490/SUMIF(名目付加価値!E487:E509,"&lt;&gt;0"),0)</f>
        <v>3.4531215620075287E-2</v>
      </c>
      <c r="F490" s="6">
        <f>IF(名目付加価値!F490&gt;0,名目付加価値!F490/SUMIF(名目付加価値!F487:F509,"&lt;&gt;0"),0)</f>
        <v>1.5628499775175955E-2</v>
      </c>
      <c r="G490" s="6">
        <f>IF(名目付加価値!G490&gt;0,名目付加価値!G490/SUMIF(名目付加価値!G487:G509,"&lt;&gt;0"),0)</f>
        <v>9.9264752483365602E-3</v>
      </c>
      <c r="H490" s="6">
        <f>IF(名目付加価値!H490&gt;0,名目付加価値!H490/SUMIF(名目付加価値!H487:H509,"&lt;&gt;0"),0)</f>
        <v>4.961905802140786E-3</v>
      </c>
      <c r="I490" s="6">
        <f>IF(名目付加価値!I490&gt;0,名目付加価値!I490/SUMIF(名目付加価値!I487:I509,"&lt;&gt;0"),0)</f>
        <v>2.0160573931679348E-3</v>
      </c>
      <c r="K490" s="3">
        <f>0.5*(E490+E$1088)</f>
        <v>3.5645727370786404E-2</v>
      </c>
      <c r="L490" s="3">
        <f t="shared" ref="L490:O490" si="486">0.5*(F490+F$1088)</f>
        <v>1.8438455317014577E-2</v>
      </c>
      <c r="M490" s="3">
        <f t="shared" si="486"/>
        <v>1.3533155097729401E-2</v>
      </c>
      <c r="N490" s="3">
        <f t="shared" si="486"/>
        <v>6.6138086967657619E-3</v>
      </c>
      <c r="O490" s="3">
        <f t="shared" si="486"/>
        <v>3.1670641757751581E-3</v>
      </c>
    </row>
    <row r="491" spans="1:15" x14ac:dyDescent="0.15">
      <c r="A491" s="1">
        <v>22</v>
      </c>
      <c r="B491" s="1" t="s">
        <v>134</v>
      </c>
      <c r="C491" s="1">
        <v>5</v>
      </c>
      <c r="D491" s="1" t="s">
        <v>19</v>
      </c>
      <c r="E491" s="6">
        <f>IF(名目付加価値!E491&gt;0,名目付加価値!E491/SUMIF(名目付加価値!E487:E509,"&lt;&gt;0"),0)</f>
        <v>3.1709350958737614E-2</v>
      </c>
      <c r="F491" s="6">
        <f>IF(名目付加価値!F491&gt;0,名目付加価値!F491/SUMIF(名目付加価値!F487:F509,"&lt;&gt;0"),0)</f>
        <v>2.9101706029893815E-2</v>
      </c>
      <c r="G491" s="6">
        <f>IF(名目付加価値!G491&gt;0,名目付加価値!G491/SUMIF(名目付加価値!G487:G509,"&lt;&gt;0"),0)</f>
        <v>2.5604860840959868E-2</v>
      </c>
      <c r="H491" s="6">
        <f>IF(名目付加価値!H491&gt;0,名目付加価値!H491/SUMIF(名目付加価値!H487:H509,"&lt;&gt;0"),0)</f>
        <v>2.1978876874279841E-2</v>
      </c>
      <c r="I491" s="6">
        <f>IF(名目付加価値!I491&gt;0,名目付加価値!I491/SUMIF(名目付加価値!I487:I509,"&lt;&gt;0"),0)</f>
        <v>1.6586073662250969E-2</v>
      </c>
      <c r="K491" s="3">
        <f>0.5*(E491+E$1089)</f>
        <v>2.0792023418558125E-2</v>
      </c>
      <c r="L491" s="3">
        <f t="shared" ref="L491:O491" si="487">0.5*(F491+F$1089)</f>
        <v>1.8653797386403031E-2</v>
      </c>
      <c r="M491" s="3">
        <f t="shared" si="487"/>
        <v>1.7102516320955038E-2</v>
      </c>
      <c r="N491" s="3">
        <f t="shared" si="487"/>
        <v>1.4926212798223268E-2</v>
      </c>
      <c r="O491" s="3">
        <f t="shared" si="487"/>
        <v>1.1486437790393053E-2</v>
      </c>
    </row>
    <row r="492" spans="1:15" x14ac:dyDescent="0.15">
      <c r="A492" s="1">
        <v>22</v>
      </c>
      <c r="B492" s="1" t="s">
        <v>134</v>
      </c>
      <c r="C492" s="1">
        <v>6</v>
      </c>
      <c r="D492" s="1" t="s">
        <v>3</v>
      </c>
      <c r="E492" s="6">
        <f>IF(名目付加価値!E492&gt;0,名目付加価値!E492/SUMIF(名目付加価値!E487:E509,"&lt;&gt;0"),0)</f>
        <v>5.4570825328215208E-2</v>
      </c>
      <c r="F492" s="6">
        <f>IF(名目付加価値!F492&gt;0,名目付加価値!F492/SUMIF(名目付加価値!F487:F509,"&lt;&gt;0"),0)</f>
        <v>4.4384672604340702E-2</v>
      </c>
      <c r="G492" s="6">
        <f>IF(名目付加価値!G492&gt;0,名目付加価値!G492/SUMIF(名目付加価値!G487:G509,"&lt;&gt;0"),0)</f>
        <v>5.6277569255500252E-2</v>
      </c>
      <c r="H492" s="6">
        <f>IF(名目付加価値!H492&gt;0,名目付加価値!H492/SUMIF(名目付加価値!H487:H509,"&lt;&gt;0"),0)</f>
        <v>3.9017594901487596E-2</v>
      </c>
      <c r="I492" s="6">
        <f>IF(名目付加価値!I492&gt;0,名目付加価値!I492/SUMIF(名目付加価値!I487:I509,"&lt;&gt;0"),0)</f>
        <v>2.8782223219948729E-2</v>
      </c>
      <c r="K492" s="3">
        <f>0.5*(E492+E$1090)</f>
        <v>3.9117097319059671E-2</v>
      </c>
      <c r="L492" s="3">
        <f t="shared" ref="L492:O492" si="488">0.5*(F492+F$1090)</f>
        <v>3.0521344488659903E-2</v>
      </c>
      <c r="M492" s="3">
        <f t="shared" si="488"/>
        <v>3.8049383498248476E-2</v>
      </c>
      <c r="N492" s="3">
        <f t="shared" si="488"/>
        <v>2.880656608292188E-2</v>
      </c>
      <c r="O492" s="3">
        <f t="shared" si="488"/>
        <v>2.4089668851410333E-2</v>
      </c>
    </row>
    <row r="493" spans="1:15" x14ac:dyDescent="0.15">
      <c r="A493" s="1">
        <v>22</v>
      </c>
      <c r="B493" s="1" t="s">
        <v>134</v>
      </c>
      <c r="C493" s="1">
        <v>7</v>
      </c>
      <c r="D493" s="1" t="s">
        <v>20</v>
      </c>
      <c r="E493" s="6">
        <f>IF(名目付加価値!E493&gt;0,名目付加価値!E493/SUMIF(名目付加価値!E487:E509,"&lt;&gt;0"),0)</f>
        <v>2.1075659728053693E-3</v>
      </c>
      <c r="F493" s="6">
        <f>IF(名目付加価値!F493&gt;0,名目付加価値!F493/SUMIF(名目付加価値!F487:F509,"&lt;&gt;0"),0)</f>
        <v>1.3430565264071187E-3</v>
      </c>
      <c r="G493" s="6">
        <f>IF(名目付加価値!G493&gt;0,名目付加価値!G493/SUMIF(名目付加価値!G487:G509,"&lt;&gt;0"),0)</f>
        <v>1.5220006763476362E-3</v>
      </c>
      <c r="H493" s="6">
        <f>IF(名目付加価値!H493&gt;0,名目付加価値!H493/SUMIF(名目付加価値!H487:H509,"&lt;&gt;0"),0)</f>
        <v>6.9105508734976868E-4</v>
      </c>
      <c r="I493" s="6">
        <f>IF(名目付加価値!I493&gt;0,名目付加価値!I493/SUMIF(名目付加価値!I487:I509,"&lt;&gt;0"),0)</f>
        <v>5.6218101860577852E-4</v>
      </c>
      <c r="K493" s="3">
        <f>0.5*(E493+E$1091)</f>
        <v>1.0605444239083247E-2</v>
      </c>
      <c r="L493" s="3">
        <f t="shared" ref="L493:O493" si="489">0.5*(F493+F$1091)</f>
        <v>6.8495989633460723E-3</v>
      </c>
      <c r="M493" s="3">
        <f t="shared" si="489"/>
        <v>6.0574008468337387E-3</v>
      </c>
      <c r="N493" s="3">
        <f t="shared" si="489"/>
        <v>6.4470843654741393E-3</v>
      </c>
      <c r="O493" s="3">
        <f t="shared" si="489"/>
        <v>6.4340939392649576E-3</v>
      </c>
    </row>
    <row r="494" spans="1:15" x14ac:dyDescent="0.15">
      <c r="A494" s="1">
        <v>22</v>
      </c>
      <c r="B494" s="1" t="s">
        <v>134</v>
      </c>
      <c r="C494" s="1">
        <v>8</v>
      </c>
      <c r="D494" s="1" t="s">
        <v>21</v>
      </c>
      <c r="E494" s="6">
        <f>IF(名目付加価値!E494&gt;0,名目付加価値!E494/SUMIF(名目付加価値!E487:E509,"&lt;&gt;0"),0)</f>
        <v>5.9134968570450988E-3</v>
      </c>
      <c r="F494" s="6">
        <f>IF(名目付加価値!F494&gt;0,名目付加価値!F494/SUMIF(名目付加価値!F487:F509,"&lt;&gt;0"),0)</f>
        <v>5.3117791836925811E-3</v>
      </c>
      <c r="G494" s="6">
        <f>IF(名目付加価値!G494&gt;0,名目付加価値!G494/SUMIF(名目付加価値!G487:G509,"&lt;&gt;0"),0)</f>
        <v>5.223053951293655E-3</v>
      </c>
      <c r="H494" s="6">
        <f>IF(名目付加価値!H494&gt;0,名目付加価値!H494/SUMIF(名目付加価値!H487:H509,"&lt;&gt;0"),0)</f>
        <v>5.245722842958018E-3</v>
      </c>
      <c r="I494" s="6">
        <f>IF(名目付加価値!I494&gt;0,名目付加価値!I494/SUMIF(名目付加価値!I487:I509,"&lt;&gt;0"),0)</f>
        <v>4.7506535603935732E-3</v>
      </c>
      <c r="K494" s="3">
        <f>0.5*(E494+E$1092)</f>
        <v>1.0550325359043763E-2</v>
      </c>
      <c r="L494" s="3">
        <f t="shared" ref="L494:O494" si="490">0.5*(F494+F$1092)</f>
        <v>9.1549812008877747E-3</v>
      </c>
      <c r="M494" s="3">
        <f t="shared" si="490"/>
        <v>8.754787094706399E-3</v>
      </c>
      <c r="N494" s="3">
        <f t="shared" si="490"/>
        <v>7.5286180687183721E-3</v>
      </c>
      <c r="O494" s="3">
        <f t="shared" si="490"/>
        <v>6.0731897645613236E-3</v>
      </c>
    </row>
    <row r="495" spans="1:15" x14ac:dyDescent="0.15">
      <c r="A495" s="1">
        <v>22</v>
      </c>
      <c r="B495" s="1" t="s">
        <v>134</v>
      </c>
      <c r="C495" s="1">
        <v>9</v>
      </c>
      <c r="D495" s="1" t="s">
        <v>22</v>
      </c>
      <c r="E495" s="6">
        <f>IF(名目付加価値!E495&gt;0,名目付加価値!E495/SUMIF(名目付加価値!E487:E509,"&lt;&gt;0"),0)</f>
        <v>3.0277365870535141E-2</v>
      </c>
      <c r="F495" s="6">
        <f>IF(名目付加価値!F495&gt;0,名目付加価値!F495/SUMIF(名目付加価値!F487:F509,"&lt;&gt;0"),0)</f>
        <v>2.2504448468391003E-2</v>
      </c>
      <c r="G495" s="6">
        <f>IF(名目付加価値!G495&gt;0,名目付加価値!G495/SUMIF(名目付加価値!G487:G509,"&lt;&gt;0"),0)</f>
        <v>2.0883168638241956E-2</v>
      </c>
      <c r="H495" s="6">
        <f>IF(名目付加価値!H495&gt;0,名目付加価値!H495/SUMIF(名目付加価値!H487:H509,"&lt;&gt;0"),0)</f>
        <v>1.2036444266530865E-2</v>
      </c>
      <c r="I495" s="6">
        <f>IF(名目付加価値!I495&gt;0,名目付加価値!I495/SUMIF(名目付加価値!I487:I509,"&lt;&gt;0"),0)</f>
        <v>8.7114284251098208E-3</v>
      </c>
      <c r="K495" s="3">
        <f>0.5*(E495+E$1093)</f>
        <v>3.2218383716484972E-2</v>
      </c>
      <c r="L495" s="3">
        <f t="shared" ref="L495:O495" si="491">0.5*(F495+F$1093)</f>
        <v>2.6126377188930225E-2</v>
      </c>
      <c r="M495" s="3">
        <f t="shared" si="491"/>
        <v>2.0650449183736319E-2</v>
      </c>
      <c r="N495" s="3">
        <f t="shared" si="491"/>
        <v>1.3291797350771024E-2</v>
      </c>
      <c r="O495" s="3">
        <f t="shared" si="491"/>
        <v>1.079528266019333E-2</v>
      </c>
    </row>
    <row r="496" spans="1:15" x14ac:dyDescent="0.15">
      <c r="A496" s="1">
        <v>22</v>
      </c>
      <c r="B496" s="1" t="s">
        <v>134</v>
      </c>
      <c r="C496" s="1">
        <v>10</v>
      </c>
      <c r="D496" s="1" t="s">
        <v>23</v>
      </c>
      <c r="E496" s="6">
        <f>IF(名目付加価値!E496&gt;0,名目付加価値!E496/SUMIF(名目付加価値!E487:E509,"&lt;&gt;0"),0)</f>
        <v>1.7345803483487181E-2</v>
      </c>
      <c r="F496" s="6">
        <f>IF(名目付加価値!F496&gt;0,名目付加価値!F496/SUMIF(名目付加価値!F487:F509,"&lt;&gt;0"),0)</f>
        <v>1.6626104811781537E-2</v>
      </c>
      <c r="G496" s="6">
        <f>IF(名目付加価値!G496&gt;0,名目付加価値!G496/SUMIF(名目付加価値!G487:G509,"&lt;&gt;0"),0)</f>
        <v>1.8792820885264402E-2</v>
      </c>
      <c r="H496" s="6">
        <f>IF(名目付加価値!H496&gt;0,名目付加価値!H496/SUMIF(名目付加価値!H487:H509,"&lt;&gt;0"),0)</f>
        <v>1.5098892131859717E-2</v>
      </c>
      <c r="I496" s="6">
        <f>IF(名目付加価値!I496&gt;0,名目付加価値!I496/SUMIF(名目付加価値!I487:I509,"&lt;&gt;0"),0)</f>
        <v>1.1200025130061618E-2</v>
      </c>
      <c r="K496" s="3">
        <f>0.5*(E496+E$1094)</f>
        <v>1.5749305033803476E-2</v>
      </c>
      <c r="L496" s="3">
        <f t="shared" ref="L496:O496" si="492">0.5*(F496+F$1094)</f>
        <v>1.4417003410438452E-2</v>
      </c>
      <c r="M496" s="3">
        <f t="shared" si="492"/>
        <v>1.7394689525002529E-2</v>
      </c>
      <c r="N496" s="3">
        <f t="shared" si="492"/>
        <v>1.4096295941138551E-2</v>
      </c>
      <c r="O496" s="3">
        <f t="shared" si="492"/>
        <v>1.0821194974403371E-2</v>
      </c>
    </row>
    <row r="497" spans="1:15" x14ac:dyDescent="0.15">
      <c r="A497" s="1">
        <v>22</v>
      </c>
      <c r="B497" s="1" t="s">
        <v>134</v>
      </c>
      <c r="C497" s="1">
        <v>11</v>
      </c>
      <c r="D497" s="1" t="s">
        <v>24</v>
      </c>
      <c r="E497" s="6">
        <f>IF(名目付加価値!E497&gt;0,名目付加価値!E497/SUMIF(名目付加価値!E487:E509,"&lt;&gt;0"),0)</f>
        <v>4.088371372602536E-2</v>
      </c>
      <c r="F497" s="6">
        <f>IF(名目付加価値!F497&gt;0,名目付加価値!F497/SUMIF(名目付加価値!F487:F509,"&lt;&gt;0"),0)</f>
        <v>3.2907522877805587E-2</v>
      </c>
      <c r="G497" s="6">
        <f>IF(名目付加価値!G497&gt;0,名目付加価値!G497/SUMIF(名目付加価値!G487:G509,"&lt;&gt;0"),0)</f>
        <v>4.3074362737998112E-2</v>
      </c>
      <c r="H497" s="6">
        <f>IF(名目付加価値!H497&gt;0,名目付加価値!H497/SUMIF(名目付加価値!H487:H509,"&lt;&gt;0"),0)</f>
        <v>2.9942475687202486E-2</v>
      </c>
      <c r="I497" s="6">
        <f>IF(名目付加価値!I497&gt;0,名目付加価値!I497/SUMIF(名目付加価値!I487:I509,"&lt;&gt;0"),0)</f>
        <v>2.2928822175507197E-2</v>
      </c>
      <c r="K497" s="3">
        <f>0.5*(E497+E$1095)</f>
        <v>3.2975847960439703E-2</v>
      </c>
      <c r="L497" s="3">
        <f t="shared" ref="L497:O497" si="493">0.5*(F497+F$1095)</f>
        <v>2.7158755223527897E-2</v>
      </c>
      <c r="M497" s="3">
        <f t="shared" si="493"/>
        <v>3.5555758774218849E-2</v>
      </c>
      <c r="N497" s="3">
        <f t="shared" si="493"/>
        <v>2.7121389349564977E-2</v>
      </c>
      <c r="O497" s="3">
        <f t="shared" si="493"/>
        <v>2.4607942345794075E-2</v>
      </c>
    </row>
    <row r="498" spans="1:15" x14ac:dyDescent="0.15">
      <c r="A498" s="1">
        <v>22</v>
      </c>
      <c r="B498" s="1" t="s">
        <v>134</v>
      </c>
      <c r="C498" s="1">
        <v>12</v>
      </c>
      <c r="D498" s="1" t="s">
        <v>25</v>
      </c>
      <c r="E498" s="6">
        <f>IF(名目付加価値!E498&gt;0,名目付加価値!E498/SUMIF(名目付加価値!E487:E509,"&lt;&gt;0"),0)</f>
        <v>2.4391415577771445E-2</v>
      </c>
      <c r="F498" s="6">
        <f>IF(名目付加価値!F498&gt;0,名目付加価値!F498/SUMIF(名目付加価値!F487:F509,"&lt;&gt;0"),0)</f>
        <v>3.2354451004823134E-2</v>
      </c>
      <c r="G498" s="6">
        <f>IF(名目付加価値!G498&gt;0,名目付加価値!G498/SUMIF(名目付加価値!G487:G509,"&lt;&gt;0"),0)</f>
        <v>5.8693173305636781E-2</v>
      </c>
      <c r="H498" s="6">
        <f>IF(名目付加価値!H498&gt;0,名目付加価値!H498/SUMIF(名目付加価値!H487:H509,"&lt;&gt;0"),0)</f>
        <v>7.3853355496423398E-2</v>
      </c>
      <c r="I498" s="6">
        <f>IF(名目付加価値!I498&gt;0,名目付加価値!I498/SUMIF(名目付加価値!I487:I509,"&lt;&gt;0"),0)</f>
        <v>6.1027033979580446E-2</v>
      </c>
      <c r="K498" s="3">
        <f>0.5*(E498+E$1096)</f>
        <v>2.5053651232306896E-2</v>
      </c>
      <c r="L498" s="3">
        <f t="shared" ref="L498:O498" si="494">0.5*(F498+F$1096)</f>
        <v>2.9117874050229101E-2</v>
      </c>
      <c r="M498" s="3">
        <f t="shared" si="494"/>
        <v>5.3023709748947503E-2</v>
      </c>
      <c r="N498" s="3">
        <f t="shared" si="494"/>
        <v>6.1546366086005388E-2</v>
      </c>
      <c r="O498" s="3">
        <f t="shared" si="494"/>
        <v>5.1309829419707909E-2</v>
      </c>
    </row>
    <row r="499" spans="1:15" x14ac:dyDescent="0.15">
      <c r="A499" s="1">
        <v>22</v>
      </c>
      <c r="B499" s="1" t="s">
        <v>134</v>
      </c>
      <c r="C499" s="1">
        <v>13</v>
      </c>
      <c r="D499" s="1" t="s">
        <v>26</v>
      </c>
      <c r="E499" s="6">
        <f>IF(名目付加価値!E499&gt;0,名目付加価値!E499/SUMIF(名目付加価値!E487:E509,"&lt;&gt;0"),0)</f>
        <v>6.1453566230677652E-2</v>
      </c>
      <c r="F499" s="6">
        <f>IF(名目付加価値!F499&gt;0,名目付加価値!F499/SUMIF(名目付加価値!F487:F509,"&lt;&gt;0"),0)</f>
        <v>7.1967120960563263E-2</v>
      </c>
      <c r="G499" s="6">
        <f>IF(名目付加価値!G499&gt;0,名目付加価値!G499/SUMIF(名目付加価値!G487:G509,"&lt;&gt;0"),0)</f>
        <v>6.2742235685108436E-2</v>
      </c>
      <c r="H499" s="6">
        <f>IF(名目付加価値!H499&gt;0,名目付加価値!H499/SUMIF(名目付加価値!H487:H509,"&lt;&gt;0"),0)</f>
        <v>7.2127334911435137E-2</v>
      </c>
      <c r="I499" s="6">
        <f>IF(名目付加価値!I499&gt;0,名目付加価値!I499/SUMIF(名目付加価値!I487:I509,"&lt;&gt;0"),0)</f>
        <v>9.2765722946462417E-2</v>
      </c>
      <c r="K499" s="3">
        <f>0.5*(E499+E$1097)</f>
        <v>4.1616074862579365E-2</v>
      </c>
      <c r="L499" s="3">
        <f t="shared" ref="L499:O499" si="495">0.5*(F499+F$1097)</f>
        <v>4.6649280715469005E-2</v>
      </c>
      <c r="M499" s="3">
        <f t="shared" si="495"/>
        <v>4.0932644468564594E-2</v>
      </c>
      <c r="N499" s="3">
        <f t="shared" si="495"/>
        <v>4.5245433264259602E-2</v>
      </c>
      <c r="O499" s="3">
        <f t="shared" si="495"/>
        <v>5.9649618415492212E-2</v>
      </c>
    </row>
    <row r="500" spans="1:15" x14ac:dyDescent="0.15">
      <c r="A500" s="1">
        <v>22</v>
      </c>
      <c r="B500" s="1" t="s">
        <v>134</v>
      </c>
      <c r="C500" s="1">
        <v>14</v>
      </c>
      <c r="D500" s="1" t="s">
        <v>27</v>
      </c>
      <c r="E500" s="6">
        <f>IF(名目付加価値!E500&gt;0,名目付加価値!E500/SUMIF(名目付加価値!E487:E509,"&lt;&gt;0"),0)</f>
        <v>3.7920194951372227E-3</v>
      </c>
      <c r="F500" s="6">
        <f>IF(名目付加価値!F500&gt;0,名目付加価値!F500/SUMIF(名目付加価値!F487:F509,"&lt;&gt;0"),0)</f>
        <v>3.3693404847553567E-3</v>
      </c>
      <c r="G500" s="6">
        <f>IF(名目付加価値!G500&gt;0,名目付加価値!G500/SUMIF(名目付加価値!G487:G509,"&lt;&gt;0"),0)</f>
        <v>4.3660613896824366E-3</v>
      </c>
      <c r="H500" s="6">
        <f>IF(名目付加価値!H500&gt;0,名目付加価値!H500/SUMIF(名目付加価値!H487:H509,"&lt;&gt;0"),0)</f>
        <v>8.29997111886264E-3</v>
      </c>
      <c r="I500" s="6">
        <f>IF(名目付加価値!I500&gt;0,名目付加価値!I500/SUMIF(名目付加価値!I487:I509,"&lt;&gt;0"),0)</f>
        <v>9.1469890461488845E-3</v>
      </c>
      <c r="K500" s="3">
        <f>0.5*(E500+E$1098)</f>
        <v>3.7631952737707183E-3</v>
      </c>
      <c r="L500" s="3">
        <f t="shared" ref="L500:O500" si="496">0.5*(F500+F$1098)</f>
        <v>3.9640099335900925E-3</v>
      </c>
      <c r="M500" s="3">
        <f t="shared" si="496"/>
        <v>4.3874572120634328E-3</v>
      </c>
      <c r="N500" s="3">
        <f t="shared" si="496"/>
        <v>6.1813343646364757E-3</v>
      </c>
      <c r="O500" s="3">
        <f t="shared" si="496"/>
        <v>6.747982938872122E-3</v>
      </c>
    </row>
    <row r="501" spans="1:15" x14ac:dyDescent="0.15">
      <c r="A501" s="1">
        <v>22</v>
      </c>
      <c r="B501" s="1" t="s">
        <v>134</v>
      </c>
      <c r="C501" s="1">
        <v>15</v>
      </c>
      <c r="D501" s="1" t="s">
        <v>28</v>
      </c>
      <c r="E501" s="6">
        <f>IF(名目付加価値!E501&gt;0,名目付加価値!E501/SUMIF(名目付加価値!E487:E509,"&lt;&gt;0"),0)</f>
        <v>4.9723545194488371E-2</v>
      </c>
      <c r="F501" s="6">
        <f>IF(名目付加価値!F501&gt;0,名目付加価値!F501/SUMIF(名目付加価値!F487:F509,"&lt;&gt;0"),0)</f>
        <v>5.4088166083309214E-2</v>
      </c>
      <c r="G501" s="6">
        <f>IF(名目付加価値!G501&gt;0,名目付加価値!G501/SUMIF(名目付加価値!G487:G509,"&lt;&gt;0"),0)</f>
        <v>5.6236608831384656E-2</v>
      </c>
      <c r="H501" s="6">
        <f>IF(名目付加価値!H501&gt;0,名目付加価値!H501/SUMIF(名目付加価値!H487:H509,"&lt;&gt;0"),0)</f>
        <v>4.4572547139579366E-2</v>
      </c>
      <c r="I501" s="6">
        <f>IF(名目付加価値!I501&gt;0,名目付加価値!I501/SUMIF(名目付加価値!I487:I509,"&lt;&gt;0"),0)</f>
        <v>3.6753024518791012E-2</v>
      </c>
      <c r="K501" s="3">
        <f>0.5*(E501+E$1099)</f>
        <v>4.300964065055557E-2</v>
      </c>
      <c r="L501" s="3">
        <f t="shared" ref="L501:O501" si="497">0.5*(F501+F$1099)</f>
        <v>4.4248658669000837E-2</v>
      </c>
      <c r="M501" s="3">
        <f t="shared" si="497"/>
        <v>4.5535540973462532E-2</v>
      </c>
      <c r="N501" s="3">
        <f t="shared" si="497"/>
        <v>3.653277983589516E-2</v>
      </c>
      <c r="O501" s="3">
        <f t="shared" si="497"/>
        <v>3.0295490074750332E-2</v>
      </c>
    </row>
    <row r="502" spans="1:15" x14ac:dyDescent="0.15">
      <c r="A502" s="1">
        <v>22</v>
      </c>
      <c r="B502" s="1" t="s">
        <v>133</v>
      </c>
      <c r="C502" s="1">
        <v>16</v>
      </c>
      <c r="D502" s="1" t="s">
        <v>11</v>
      </c>
      <c r="E502" s="6">
        <f>IF(名目付加価値!E502&gt;0,名目付加価値!E502/SUMIF(名目付加価値!E487:E509,"&lt;&gt;0"),0)</f>
        <v>8.7488172058865346E-2</v>
      </c>
      <c r="F502" s="6">
        <f>IF(名目付加価値!F502&gt;0,名目付加価値!F502/SUMIF(名目付加価値!F487:F509,"&lt;&gt;0"),0)</f>
        <v>7.656796856340306E-2</v>
      </c>
      <c r="G502" s="6">
        <f>IF(名目付加価値!G502&gt;0,名目付加価値!G502/SUMIF(名目付加価値!G487:G509,"&lt;&gt;0"),0)</f>
        <v>0.10220301721897249</v>
      </c>
      <c r="H502" s="6">
        <f>IF(名目付加価値!H502&gt;0,名目付加価値!H502/SUMIF(名目付加価値!H487:H509,"&lt;&gt;0"),0)</f>
        <v>7.4622801419730142E-2</v>
      </c>
      <c r="I502" s="6">
        <f>IF(名目付加価値!I502&gt;0,名目付加価値!I502/SUMIF(名目付加価値!I487:I509,"&lt;&gt;0"),0)</f>
        <v>6.7271549551958035E-2</v>
      </c>
      <c r="K502" s="3">
        <f>0.5*(E502+E$1100)</f>
        <v>9.0985428853856576E-2</v>
      </c>
      <c r="L502" s="3">
        <f t="shared" ref="L502:O502" si="498">0.5*(F502+F$1100)</f>
        <v>9.4211649601341152E-2</v>
      </c>
      <c r="M502" s="3">
        <f t="shared" si="498"/>
        <v>0.10973960981551704</v>
      </c>
      <c r="N502" s="3">
        <f t="shared" si="498"/>
        <v>8.4060013754432977E-2</v>
      </c>
      <c r="O502" s="3">
        <f t="shared" si="498"/>
        <v>6.9387689079646792E-2</v>
      </c>
    </row>
    <row r="503" spans="1:15" x14ac:dyDescent="0.15">
      <c r="A503" s="1">
        <v>22</v>
      </c>
      <c r="B503" s="1" t="s">
        <v>133</v>
      </c>
      <c r="C503" s="1">
        <v>17</v>
      </c>
      <c r="D503" s="1" t="s">
        <v>12</v>
      </c>
      <c r="E503" s="6">
        <f>IF(名目付加価値!E503&gt;0,名目付加価値!E503/SUMIF(名目付加価値!E487:E509,"&lt;&gt;0"),0)</f>
        <v>1.6790683151634355E-2</v>
      </c>
      <c r="F503" s="6">
        <f>IF(名目付加価値!F503&gt;0,名目付加価値!F503/SUMIF(名目付加価値!F487:F509,"&lt;&gt;0"),0)</f>
        <v>1.7803441644759114E-2</v>
      </c>
      <c r="G503" s="6">
        <f>IF(名目付加価値!G503&gt;0,名目付加価値!G503/SUMIF(名目付加価値!G487:G509,"&lt;&gt;0"),0)</f>
        <v>2.3571024395484093E-2</v>
      </c>
      <c r="H503" s="6">
        <f>IF(名目付加価値!H503&gt;0,名目付加価値!H503/SUMIF(名目付加価値!H487:H509,"&lt;&gt;0"),0)</f>
        <v>2.9120688767044933E-2</v>
      </c>
      <c r="I503" s="6">
        <f>IF(名目付加価値!I503&gt;0,名目付加価値!I503/SUMIF(名目付加価値!I487:I509,"&lt;&gt;0"),0)</f>
        <v>1.9986466072157802E-2</v>
      </c>
      <c r="K503" s="3">
        <f>0.5*(E503+E$1101)</f>
        <v>2.0960220891129644E-2</v>
      </c>
      <c r="L503" s="3">
        <f t="shared" ref="L503:O503" si="499">0.5*(F503+F$1101)</f>
        <v>2.3408381691510854E-2</v>
      </c>
      <c r="M503" s="3">
        <f t="shared" si="499"/>
        <v>2.7859137076637706E-2</v>
      </c>
      <c r="N503" s="3">
        <f t="shared" si="499"/>
        <v>3.2251089686710151E-2</v>
      </c>
      <c r="O503" s="3">
        <f t="shared" si="499"/>
        <v>2.5499395949180471E-2</v>
      </c>
    </row>
    <row r="504" spans="1:15" x14ac:dyDescent="0.15">
      <c r="A504" s="1">
        <v>22</v>
      </c>
      <c r="B504" s="1" t="s">
        <v>133</v>
      </c>
      <c r="C504" s="1">
        <v>18</v>
      </c>
      <c r="D504" s="1" t="s">
        <v>13</v>
      </c>
      <c r="E504" s="6">
        <f>IF(名目付加価値!E504&gt;0,名目付加価値!E504/SUMIF(名目付加価値!E487:E509,"&lt;&gt;0"),0)</f>
        <v>0.10077930042764408</v>
      </c>
      <c r="F504" s="6">
        <f>IF(名目付加価値!F504&gt;0,名目付加価値!F504/SUMIF(名目付加価値!F487:F509,"&lt;&gt;0"),0)</f>
        <v>0.11341794926035097</v>
      </c>
      <c r="G504" s="6">
        <f>IF(名目付加価値!G504&gt;0,名目付加価値!G504/SUMIF(名目付加価値!G487:G509,"&lt;&gt;0"),0)</f>
        <v>9.2918316478757645E-2</v>
      </c>
      <c r="H504" s="6">
        <f>IF(名目付加価値!H504&gt;0,名目付加価値!H504/SUMIF(名目付加価値!H487:H509,"&lt;&gt;0"),0)</f>
        <v>9.6158530337638215E-2</v>
      </c>
      <c r="I504" s="6">
        <f>IF(名目付加価値!I504&gt;0,名目付加価値!I504/SUMIF(名目付加価値!I487:I509,"&lt;&gt;0"),0)</f>
        <v>9.4130098724493072E-2</v>
      </c>
      <c r="K504" s="3">
        <f>0.5*(E504+E$1102)</f>
        <v>0.10762278366773195</v>
      </c>
      <c r="L504" s="3">
        <f t="shared" ref="L504:O504" si="500">0.5*(F504+F$1102)</f>
        <v>0.11892901034873025</v>
      </c>
      <c r="M504" s="3">
        <f t="shared" si="500"/>
        <v>0.10358434605605117</v>
      </c>
      <c r="N504" s="3">
        <f t="shared" si="500"/>
        <v>0.1073417552834654</v>
      </c>
      <c r="O504" s="3">
        <f t="shared" si="500"/>
        <v>0.10096124542990795</v>
      </c>
    </row>
    <row r="505" spans="1:15" x14ac:dyDescent="0.15">
      <c r="A505" s="1">
        <v>22</v>
      </c>
      <c r="B505" s="1" t="s">
        <v>133</v>
      </c>
      <c r="C505" s="1">
        <v>19</v>
      </c>
      <c r="D505" s="1" t="s">
        <v>14</v>
      </c>
      <c r="E505" s="6">
        <f>IF(名目付加価値!E505&gt;0,名目付加価値!E505/SUMIF(名目付加価値!E487:E509,"&lt;&gt;0"),0)</f>
        <v>3.2501963896136174E-2</v>
      </c>
      <c r="F505" s="6">
        <f>IF(名目付加価値!F505&gt;0,名目付加価値!F505/SUMIF(名目付加価値!F487:F509,"&lt;&gt;0"),0)</f>
        <v>4.4268474669876774E-2</v>
      </c>
      <c r="G505" s="6">
        <f>IF(名目付加価値!G505&gt;0,名目付加価値!G505/SUMIF(名目付加価値!G487:G509,"&lt;&gt;0"),0)</f>
        <v>3.8563722851841703E-2</v>
      </c>
      <c r="H505" s="6">
        <f>IF(名目付加価値!H505&gt;0,名目付加価値!H505/SUMIF(名目付加価値!H487:H509,"&lt;&gt;0"),0)</f>
        <v>4.4399026975531754E-2</v>
      </c>
      <c r="I505" s="6">
        <f>IF(名目付加価値!I505&gt;0,名目付加価値!I505/SUMIF(名目付加価値!I487:I509,"&lt;&gt;0"),0)</f>
        <v>4.4800277055776876E-2</v>
      </c>
      <c r="K505" s="3">
        <f>0.5*(E505+E$1103)</f>
        <v>3.6462048575399739E-2</v>
      </c>
      <c r="L505" s="3">
        <f t="shared" ref="L505:O505" si="501">0.5*(F505+F$1103)</f>
        <v>4.6490131451565941E-2</v>
      </c>
      <c r="M505" s="3">
        <f t="shared" si="501"/>
        <v>4.6052916331055738E-2</v>
      </c>
      <c r="N505" s="3">
        <f t="shared" si="501"/>
        <v>4.5986259116007344E-2</v>
      </c>
      <c r="O505" s="3">
        <f t="shared" si="501"/>
        <v>4.4790443140535291E-2</v>
      </c>
    </row>
    <row r="506" spans="1:15" x14ac:dyDescent="0.15">
      <c r="A506" s="1">
        <v>22</v>
      </c>
      <c r="B506" s="1" t="s">
        <v>288</v>
      </c>
      <c r="C506" s="1">
        <v>20</v>
      </c>
      <c r="D506" s="1" t="s">
        <v>15</v>
      </c>
      <c r="E506" s="6">
        <f>IF(名目付加価値!E506&gt;0,名目付加価値!E506/SUMIF(名目付加価値!E487:E509,"&lt;&gt;0"),0)</f>
        <v>4.1254411522726665E-2</v>
      </c>
      <c r="F506" s="6">
        <f>IF(名目付加価値!F506&gt;0,名目付加価値!F506/SUMIF(名目付加価値!F487:F509,"&lt;&gt;0"),0)</f>
        <v>2.3466604406182756E-2</v>
      </c>
      <c r="G506" s="6">
        <f>IF(名目付加価値!G506&gt;0,名目付加価値!G506/SUMIF(名目付加価値!G487:G509,"&lt;&gt;0"),0)</f>
        <v>1.8340201357395031E-2</v>
      </c>
      <c r="H506" s="6">
        <f>IF(名目付加価値!H506&gt;0,名目付加価値!H506/SUMIF(名目付加価値!H487:H509,"&lt;&gt;0"),0)</f>
        <v>1.3798672273275935E-2</v>
      </c>
      <c r="I506" s="6">
        <f>IF(名目付加価値!I506&gt;0,名目付加価値!I506/SUMIF(名目付加価値!I487:I509,"&lt;&gt;0"),0)</f>
        <v>1.6102256802318929E-2</v>
      </c>
      <c r="K506" s="3">
        <f>0.5*(E506+E$1104)</f>
        <v>3.0029385322009404E-2</v>
      </c>
      <c r="L506" s="3">
        <f t="shared" ref="L506:O506" si="502">0.5*(F506+F$1104)</f>
        <v>2.2543096012798414E-2</v>
      </c>
      <c r="M506" s="3">
        <f t="shared" si="502"/>
        <v>1.9075837062221705E-2</v>
      </c>
      <c r="N506" s="3">
        <f t="shared" si="502"/>
        <v>1.4197787468039218E-2</v>
      </c>
      <c r="O506" s="3">
        <f t="shared" si="502"/>
        <v>1.6282816282974219E-2</v>
      </c>
    </row>
    <row r="507" spans="1:15" x14ac:dyDescent="0.15">
      <c r="A507" s="1">
        <v>22</v>
      </c>
      <c r="B507" s="1" t="s">
        <v>133</v>
      </c>
      <c r="C507" s="1">
        <v>21</v>
      </c>
      <c r="D507" s="1" t="s">
        <v>16</v>
      </c>
      <c r="E507" s="6">
        <f>IF(名目付加価値!E507&gt;0,名目付加価値!E507/SUMIF(名目付加価値!E487:E509,"&lt;&gt;0"),0)</f>
        <v>7.3099236671759174E-2</v>
      </c>
      <c r="F507" s="6">
        <f>IF(名目付加価値!F507&gt;0,名目付加価値!F507/SUMIF(名目付加価値!F487:F509,"&lt;&gt;0"),0)</f>
        <v>6.4110016645990975E-2</v>
      </c>
      <c r="G507" s="6">
        <f>IF(名目付加価値!G507&gt;0,名目付加価値!G507/SUMIF(名目付加価値!G487:G509,"&lt;&gt;0"),0)</f>
        <v>6.6555482283996367E-2</v>
      </c>
      <c r="H507" s="6">
        <f>IF(名目付加価値!H507&gt;0,名目付加価値!H507/SUMIF(名目付加価値!H487:H509,"&lt;&gt;0"),0)</f>
        <v>6.5180845099306509E-2</v>
      </c>
      <c r="I507" s="6">
        <f>IF(名目付加価値!I507&gt;0,名目付加価値!I507/SUMIF(名目付加価値!I487:I509,"&lt;&gt;0"),0)</f>
        <v>6.5483663919014473E-2</v>
      </c>
      <c r="K507" s="3">
        <f>0.5*(E507+E$1105)</f>
        <v>7.2978706878161562E-2</v>
      </c>
      <c r="L507" s="3">
        <f t="shared" ref="L507:O507" si="503">0.5*(F507+F$1105)</f>
        <v>6.3105156210443006E-2</v>
      </c>
      <c r="M507" s="3">
        <f t="shared" si="503"/>
        <v>6.509349141243842E-2</v>
      </c>
      <c r="N507" s="3">
        <f t="shared" si="503"/>
        <v>6.638944516789004E-2</v>
      </c>
      <c r="O507" s="3">
        <f t="shared" si="503"/>
        <v>6.7621445496106075E-2</v>
      </c>
    </row>
    <row r="508" spans="1:15" x14ac:dyDescent="0.15">
      <c r="A508" s="1">
        <v>22</v>
      </c>
      <c r="B508" s="1" t="s">
        <v>132</v>
      </c>
      <c r="C508" s="1">
        <v>22</v>
      </c>
      <c r="D508" s="1" t="s">
        <v>8</v>
      </c>
      <c r="E508" s="6">
        <f>IF(名目付加価値!E508&gt;0,名目付加価値!E508/SUMIF(名目付加価値!E487:E509,"&lt;&gt;0"),0)</f>
        <v>0.10308536348539003</v>
      </c>
      <c r="F508" s="6">
        <f>IF(名目付加価値!F508&gt;0,名目付加価値!F508/SUMIF(名目付加価値!F487:F509,"&lt;&gt;0"),0)</f>
        <v>0.15640737393488224</v>
      </c>
      <c r="G508" s="6">
        <f>IF(名目付加価値!G508&gt;0,名目付加価値!G508/SUMIF(名目付加価値!G487:G509,"&lt;&gt;0"),0)</f>
        <v>0.15327059592590864</v>
      </c>
      <c r="H508" s="6">
        <f>IF(名目付加価値!H508&gt;0,名目付加価値!H508/SUMIF(名目付加価値!H487:H509,"&lt;&gt;0"),0)</f>
        <v>0.18259461453689665</v>
      </c>
      <c r="I508" s="6">
        <f>IF(名目付加価値!I508&gt;0,名目付加価値!I508/SUMIF(名目付加価値!I487:I509,"&lt;&gt;0"),0)</f>
        <v>0.20933857186509011</v>
      </c>
      <c r="K508" s="3">
        <f>0.5*(E508+E$1106)</f>
        <v>0.10780793811259375</v>
      </c>
      <c r="L508" s="3">
        <f t="shared" ref="L508:O508" si="504">0.5*(F508+F$1106)</f>
        <v>0.15912404430831667</v>
      </c>
      <c r="M508" s="3">
        <f t="shared" si="504"/>
        <v>0.16240210990267859</v>
      </c>
      <c r="N508" s="3">
        <f t="shared" si="504"/>
        <v>0.2006498033305269</v>
      </c>
      <c r="O508" s="3">
        <f t="shared" si="504"/>
        <v>0.23713146680595371</v>
      </c>
    </row>
    <row r="509" spans="1:15" x14ac:dyDescent="0.15">
      <c r="A509" s="1">
        <v>22</v>
      </c>
      <c r="B509" s="1" t="s">
        <v>132</v>
      </c>
      <c r="C509" s="1">
        <v>23</v>
      </c>
      <c r="D509" s="1" t="s">
        <v>29</v>
      </c>
      <c r="E509" s="6">
        <f>IF(名目付加価値!E509&gt;0,名目付加価値!E509/SUMIF(名目付加価値!E487:E509,"&lt;&gt;0"),0)</f>
        <v>5.1531019663431731E-2</v>
      </c>
      <c r="F509" s="6">
        <f>IF(名目付加価値!F509&gt;0,名目付加価値!F509/SUMIF(名目付加価値!F487:F509,"&lt;&gt;0"),0)</f>
        <v>7.5420540907226163E-2</v>
      </c>
      <c r="G509" s="6">
        <f>IF(名目付加価値!G509&gt;0,名目付加価値!G509/SUMIF(名目付加価値!G487:G509,"&lt;&gt;0"),0)</f>
        <v>6.7543057014918695E-2</v>
      </c>
      <c r="H509" s="6">
        <f>IF(名目付加価値!H509&gt;0,名目付加価値!H509/SUMIF(名目付加価値!H487:H509,"&lt;&gt;0"),0)</f>
        <v>8.1221747384787615E-2</v>
      </c>
      <c r="I509" s="6">
        <f>IF(名目付加価値!I509&gt;0,名目付加価値!I509/SUMIF(名目付加価値!I487:I509,"&lt;&gt;0"),0)</f>
        <v>8.75533819417771E-2</v>
      </c>
      <c r="K509" s="3">
        <f>0.5*(E509+E$1107)</f>
        <v>6.6250044097550767E-2</v>
      </c>
      <c r="L509" s="3">
        <f t="shared" ref="L509:O509" si="505">0.5*(F509+F$1107)</f>
        <v>9.2424981636407597E-2</v>
      </c>
      <c r="M509" s="3">
        <f t="shared" si="505"/>
        <v>8.5538338925792573E-2</v>
      </c>
      <c r="N509" s="3">
        <f t="shared" si="505"/>
        <v>0.10180987972431993</v>
      </c>
      <c r="O509" s="3">
        <f t="shared" si="505"/>
        <v>0.11098849732045063</v>
      </c>
    </row>
    <row r="510" spans="1:15" x14ac:dyDescent="0.15">
      <c r="A510" s="1">
        <v>23</v>
      </c>
      <c r="B510" s="1" t="s">
        <v>137</v>
      </c>
      <c r="C510" s="1">
        <v>1</v>
      </c>
      <c r="D510" s="1" t="s">
        <v>9</v>
      </c>
      <c r="E510" s="6">
        <f>IF(名目付加価値!E510&gt;0,名目付加価値!E510/SUMIF(名目付加価値!E510:E532,"&lt;&gt;0"),0)</f>
        <v>2.4262862573600982E-2</v>
      </c>
      <c r="F510" s="6">
        <f>IF(名目付加価値!F510&gt;0,名目付加価値!F510/SUMIF(名目付加価値!F510:F532,"&lt;&gt;0"),0)</f>
        <v>1.4761689123235194E-2</v>
      </c>
      <c r="G510" s="6">
        <f>IF(名目付加価値!G510&gt;0,名目付加価値!G510/SUMIF(名目付加価値!G510:G532,"&lt;&gt;0"),0)</f>
        <v>1.0434323708296432E-2</v>
      </c>
      <c r="H510" s="6">
        <f>IF(名目付加価値!H510&gt;0,名目付加価値!H510/SUMIF(名目付加価値!H510:H532,"&lt;&gt;0"),0)</f>
        <v>9.0768820980168512E-3</v>
      </c>
      <c r="I510" s="6">
        <f>IF(名目付加価値!I510&gt;0,名目付加価値!I510/SUMIF(名目付加価値!I510:I532,"&lt;&gt;0"),0)</f>
        <v>7.0347481664489115E-3</v>
      </c>
      <c r="K510" s="3">
        <f>0.5*(E510+E$1085)</f>
        <v>6.4191672331222041E-2</v>
      </c>
      <c r="L510" s="3">
        <f t="shared" ref="L510:O510" si="506">0.5*(F510+F$1085)</f>
        <v>3.7335334001024192E-2</v>
      </c>
      <c r="M510" s="3">
        <f t="shared" si="506"/>
        <v>2.6476838387902792E-2</v>
      </c>
      <c r="N510" s="3">
        <f t="shared" si="506"/>
        <v>1.9173963151419515E-2</v>
      </c>
      <c r="O510" s="3">
        <f t="shared" si="506"/>
        <v>1.5531890052723905E-2</v>
      </c>
    </row>
    <row r="511" spans="1:15" x14ac:dyDescent="0.15">
      <c r="A511" s="1">
        <v>23</v>
      </c>
      <c r="B511" s="1" t="s">
        <v>137</v>
      </c>
      <c r="C511" s="1">
        <v>2</v>
      </c>
      <c r="D511" s="1" t="s">
        <v>10</v>
      </c>
      <c r="E511" s="6">
        <f>IF(名目付加価値!E511&gt;0,名目付加価値!E511/SUMIF(名目付加価値!E510:E532,"&lt;&gt;0"),0)</f>
        <v>1.8805441941634143E-3</v>
      </c>
      <c r="F511" s="6">
        <f>IF(名目付加価値!F511&gt;0,名目付加価値!F511/SUMIF(名目付加価値!F510:F532,"&lt;&gt;0"),0)</f>
        <v>1.3056199609918439E-3</v>
      </c>
      <c r="G511" s="6">
        <f>IF(名目付加価値!G511&gt;0,名目付加価値!G511/SUMIF(名目付加価値!G510:G532,"&lt;&gt;0"),0)</f>
        <v>8.1724608100295466E-4</v>
      </c>
      <c r="H511" s="6">
        <f>IF(名目付加価値!H511&gt;0,名目付加価値!H511/SUMIF(名目付加価値!H510:H532,"&lt;&gt;0"),0)</f>
        <v>3.5709390124434912E-4</v>
      </c>
      <c r="I511" s="6">
        <f>IF(名目付加価値!I511&gt;0,名目付加価値!I511/SUMIF(名目付加価値!I510:I532,"&lt;&gt;0"),0)</f>
        <v>1.5903066389937355E-4</v>
      </c>
      <c r="K511" s="3">
        <f>0.5*(E511+E$1086)</f>
        <v>7.2937213640858842E-3</v>
      </c>
      <c r="L511" s="3">
        <f t="shared" ref="L511:O511" si="507">0.5*(F511+F$1086)</f>
        <v>4.2008097001271991E-3</v>
      </c>
      <c r="M511" s="3">
        <f t="shared" si="507"/>
        <v>2.2596296544139371E-3</v>
      </c>
      <c r="N511" s="3">
        <f t="shared" si="507"/>
        <v>1.1292609423918995E-3</v>
      </c>
      <c r="O511" s="3">
        <f t="shared" si="507"/>
        <v>5.1187367864351989E-4</v>
      </c>
    </row>
    <row r="512" spans="1:15" x14ac:dyDescent="0.15">
      <c r="A512" s="1">
        <v>23</v>
      </c>
      <c r="B512" s="1" t="s">
        <v>138</v>
      </c>
      <c r="C512" s="1">
        <v>3</v>
      </c>
      <c r="D512" s="1" t="s">
        <v>17</v>
      </c>
      <c r="E512" s="6">
        <f>IF(名目付加価値!E512&gt;0,名目付加価値!E512/SUMIF(名目付加価値!E510:E532,"&lt;&gt;0"),0)</f>
        <v>5.593525168969915E-2</v>
      </c>
      <c r="F512" s="6">
        <f>IF(名目付加価値!F512&gt;0,名目付加価値!F512/SUMIF(名目付加価値!F510:F532,"&lt;&gt;0"),0)</f>
        <v>4.5546914573021048E-2</v>
      </c>
      <c r="G512" s="6">
        <f>IF(名目付加価値!G512&gt;0,名目付加価値!G512/SUMIF(名目付加価値!G510:G532,"&lt;&gt;0"),0)</f>
        <v>3.2610970521385535E-2</v>
      </c>
      <c r="H512" s="6">
        <f>IF(名目付加価値!H512&gt;0,名目付加価値!H512/SUMIF(名目付加価値!H510:H532,"&lt;&gt;0"),0)</f>
        <v>3.2670521030283194E-2</v>
      </c>
      <c r="I512" s="6">
        <f>IF(名目付加価値!I512&gt;0,名目付加価値!I512/SUMIF(名目付加価値!I510:I532,"&lt;&gt;0"),0)</f>
        <v>3.1032911590897418E-2</v>
      </c>
      <c r="K512" s="3">
        <f>0.5*(E512+E$1087)</f>
        <v>5.69756802948128E-2</v>
      </c>
      <c r="L512" s="3">
        <f t="shared" ref="L512:O512" si="508">0.5*(F512+F$1087)</f>
        <v>4.4258999740667465E-2</v>
      </c>
      <c r="M512" s="3">
        <f t="shared" si="508"/>
        <v>3.6025427272678663E-2</v>
      </c>
      <c r="N512" s="3">
        <f t="shared" si="508"/>
        <v>3.718685621235486E-2</v>
      </c>
      <c r="O512" s="3">
        <f t="shared" si="508"/>
        <v>3.4952570666771508E-2</v>
      </c>
    </row>
    <row r="513" spans="1:15" x14ac:dyDescent="0.15">
      <c r="A513" s="1">
        <v>23</v>
      </c>
      <c r="B513" s="1" t="s">
        <v>138</v>
      </c>
      <c r="C513" s="1">
        <v>4</v>
      </c>
      <c r="D513" s="1" t="s">
        <v>18</v>
      </c>
      <c r="E513" s="6">
        <f>IF(名目付加価値!E513&gt;0,名目付加価値!E513/SUMIF(名目付加価値!E510:E532,"&lt;&gt;0"),0)</f>
        <v>7.0050907191224823E-2</v>
      </c>
      <c r="F513" s="6">
        <f>IF(名目付加価値!F513&gt;0,名目付加価値!F513/SUMIF(名目付加価値!F510:F532,"&lt;&gt;0"),0)</f>
        <v>2.8172052229244578E-2</v>
      </c>
      <c r="G513" s="6">
        <f>IF(名目付加価値!G513&gt;0,名目付加価値!G513/SUMIF(名目付加価値!G510:G532,"&lt;&gt;0"),0)</f>
        <v>1.9344930264233458E-2</v>
      </c>
      <c r="H513" s="6">
        <f>IF(名目付加価値!H513&gt;0,名目付加価値!H513/SUMIF(名目付加価値!H510:H532,"&lt;&gt;0"),0)</f>
        <v>7.5719702888982577E-3</v>
      </c>
      <c r="I513" s="6">
        <f>IF(名目付加価値!I513&gt;0,名目付加価値!I513/SUMIF(名目付加価値!I510:I532,"&lt;&gt;0"),0)</f>
        <v>4.0851684962894732E-3</v>
      </c>
      <c r="K513" s="3">
        <f>0.5*(E513+E$1088)</f>
        <v>5.3405573156361172E-2</v>
      </c>
      <c r="L513" s="3">
        <f t="shared" ref="L513:O513" si="509">0.5*(F513+F$1088)</f>
        <v>2.4710231544048888E-2</v>
      </c>
      <c r="M513" s="3">
        <f t="shared" si="509"/>
        <v>1.824238260567785E-2</v>
      </c>
      <c r="N513" s="3">
        <f t="shared" si="509"/>
        <v>7.9188409401444986E-3</v>
      </c>
      <c r="O513" s="3">
        <f t="shared" si="509"/>
        <v>4.2016197273359278E-3</v>
      </c>
    </row>
    <row r="514" spans="1:15" x14ac:dyDescent="0.15">
      <c r="A514" s="1">
        <v>23</v>
      </c>
      <c r="B514" s="1" t="s">
        <v>138</v>
      </c>
      <c r="C514" s="1">
        <v>5</v>
      </c>
      <c r="D514" s="1" t="s">
        <v>19</v>
      </c>
      <c r="E514" s="6">
        <f>IF(名目付加価値!E514&gt;0,名目付加価値!E514/SUMIF(名目付加価値!E510:E532,"&lt;&gt;0"),0)</f>
        <v>9.6197391332143237E-3</v>
      </c>
      <c r="F514" s="6">
        <f>IF(名目付加価値!F514&gt;0,名目付加価値!F514/SUMIF(名目付加価値!F510:F532,"&lt;&gt;0"),0)</f>
        <v>7.8489812667509127E-3</v>
      </c>
      <c r="G514" s="6">
        <f>IF(名目付加価値!G514&gt;0,名目付加価値!G514/SUMIF(名目付加価値!G510:G532,"&lt;&gt;0"),0)</f>
        <v>7.0779402188025928E-3</v>
      </c>
      <c r="H514" s="6">
        <f>IF(名目付加価値!H514&gt;0,名目付加価値!H514/SUMIF(名目付加価値!H510:H532,"&lt;&gt;0"),0)</f>
        <v>5.269348309577291E-3</v>
      </c>
      <c r="I514" s="6">
        <f>IF(名目付加価値!I514&gt;0,名目付加価値!I514/SUMIF(名目付加価値!I510:I532,"&lt;&gt;0"),0)</f>
        <v>4.4198834773966833E-3</v>
      </c>
      <c r="K514" s="3">
        <f>0.5*(E514+E$1089)</f>
        <v>9.7472175057964801E-3</v>
      </c>
      <c r="L514" s="3">
        <f t="shared" ref="L514:O514" si="510">0.5*(F514+F$1089)</f>
        <v>8.027435004831579E-3</v>
      </c>
      <c r="M514" s="3">
        <f t="shared" si="510"/>
        <v>7.8390560098764005E-3</v>
      </c>
      <c r="N514" s="3">
        <f t="shared" si="510"/>
        <v>6.5714485158719933E-3</v>
      </c>
      <c r="O514" s="3">
        <f t="shared" si="510"/>
        <v>5.403342697965911E-3</v>
      </c>
    </row>
    <row r="515" spans="1:15" x14ac:dyDescent="0.15">
      <c r="A515" s="1">
        <v>23</v>
      </c>
      <c r="B515" s="1" t="s">
        <v>138</v>
      </c>
      <c r="C515" s="1">
        <v>6</v>
      </c>
      <c r="D515" s="1" t="s">
        <v>3</v>
      </c>
      <c r="E515" s="6">
        <f>IF(名目付加価値!E515&gt;0,名目付加価値!E515/SUMIF(名目付加価値!E510:E532,"&lt;&gt;0"),0)</f>
        <v>2.001317391126145E-2</v>
      </c>
      <c r="F515" s="6">
        <f>IF(名目付加価値!F515&gt;0,名目付加価値!F515/SUMIF(名目付加価値!F510:F532,"&lt;&gt;0"),0)</f>
        <v>1.4975985402085255E-2</v>
      </c>
      <c r="G515" s="6">
        <f>IF(名目付加価値!G515&gt;0,名目付加価値!G515/SUMIF(名目付加価値!G510:G532,"&lt;&gt;0"),0)</f>
        <v>1.0328805205501447E-2</v>
      </c>
      <c r="H515" s="6">
        <f>IF(名目付加価値!H515&gt;0,名目付加価値!H515/SUMIF(名目付加価値!H510:H532,"&lt;&gt;0"),0)</f>
        <v>7.9047091570087179E-3</v>
      </c>
      <c r="I515" s="6">
        <f>IF(名目付加価値!I515&gt;0,名目付加価値!I515/SUMIF(名目付加価値!I510:I532,"&lt;&gt;0"),0)</f>
        <v>9.0730598220100222E-3</v>
      </c>
      <c r="K515" s="3">
        <f>0.5*(E515+E$1090)</f>
        <v>2.1838271610582792E-2</v>
      </c>
      <c r="L515" s="3">
        <f t="shared" ref="L515:O515" si="511">0.5*(F515+F$1090)</f>
        <v>1.5817000887532177E-2</v>
      </c>
      <c r="M515" s="3">
        <f t="shared" si="511"/>
        <v>1.5075001473249076E-2</v>
      </c>
      <c r="N515" s="3">
        <f t="shared" si="511"/>
        <v>1.3250123210682441E-2</v>
      </c>
      <c r="O515" s="3">
        <f t="shared" si="511"/>
        <v>1.423508715244098E-2</v>
      </c>
    </row>
    <row r="516" spans="1:15" x14ac:dyDescent="0.15">
      <c r="A516" s="1">
        <v>23</v>
      </c>
      <c r="B516" s="1" t="s">
        <v>138</v>
      </c>
      <c r="C516" s="1">
        <v>7</v>
      </c>
      <c r="D516" s="1" t="s">
        <v>20</v>
      </c>
      <c r="E516" s="6">
        <f>IF(名目付加価値!E516&gt;0,名目付加価値!E516/SUMIF(名目付加価値!E510:E532,"&lt;&gt;0"),0)</f>
        <v>7.3657152021579545E-3</v>
      </c>
      <c r="F516" s="6">
        <f>IF(名目付加価値!F516&gt;0,名目付加価値!F516/SUMIF(名目付加価値!F510:F532,"&lt;&gt;0"),0)</f>
        <v>6.3015129870659971E-3</v>
      </c>
      <c r="G516" s="6">
        <f>IF(名目付加価値!G516&gt;0,名目付加価値!G516/SUMIF(名目付加価値!G510:G532,"&lt;&gt;0"),0)</f>
        <v>1.0399636404293861E-2</v>
      </c>
      <c r="H516" s="6">
        <f>IF(名目付加価値!H516&gt;0,名目付加価値!H516/SUMIF(名目付加価値!H510:H532,"&lt;&gt;0"),0)</f>
        <v>1.2014825962339009E-2</v>
      </c>
      <c r="I516" s="6">
        <f>IF(名目付加価値!I516&gt;0,名目付加価値!I516/SUMIF(名目付加価値!I510:I532,"&lt;&gt;0"),0)</f>
        <v>1.7367452834657668E-2</v>
      </c>
      <c r="K516" s="3">
        <f>0.5*(E516+E$1091)</f>
        <v>1.3234518853759539E-2</v>
      </c>
      <c r="L516" s="3">
        <f t="shared" ref="L516:O516" si="512">0.5*(F516+F$1091)</f>
        <v>9.328827193675511E-3</v>
      </c>
      <c r="M516" s="3">
        <f t="shared" si="512"/>
        <v>1.0496218710806851E-2</v>
      </c>
      <c r="N516" s="3">
        <f t="shared" si="512"/>
        <v>1.2108969802968758E-2</v>
      </c>
      <c r="O516" s="3">
        <f t="shared" si="512"/>
        <v>1.4836729847290902E-2</v>
      </c>
    </row>
    <row r="517" spans="1:15" x14ac:dyDescent="0.15">
      <c r="A517" s="1">
        <v>23</v>
      </c>
      <c r="B517" s="1" t="s">
        <v>138</v>
      </c>
      <c r="C517" s="1">
        <v>8</v>
      </c>
      <c r="D517" s="1" t="s">
        <v>21</v>
      </c>
      <c r="E517" s="6">
        <f>IF(名目付加価値!E517&gt;0,名目付加価値!E517/SUMIF(名目付加価値!E510:E532,"&lt;&gt;0"),0)</f>
        <v>2.6796354616034308E-2</v>
      </c>
      <c r="F517" s="6">
        <f>IF(名目付加価値!F517&gt;0,名目付加価値!F517/SUMIF(名目付加価値!F510:F532,"&lt;&gt;0"),0)</f>
        <v>1.9381743045924348E-2</v>
      </c>
      <c r="G517" s="6">
        <f>IF(名目付加価値!G517&gt;0,名目付加価値!G517/SUMIF(名目付加価値!G510:G532,"&lt;&gt;0"),0)</f>
        <v>1.6329748503364855E-2</v>
      </c>
      <c r="H517" s="6">
        <f>IF(名目付加価値!H517&gt;0,名目付加価値!H517/SUMIF(名目付加価値!H510:H532,"&lt;&gt;0"),0)</f>
        <v>1.295579411605538E-2</v>
      </c>
      <c r="I517" s="6">
        <f>IF(名目付加価値!I517&gt;0,名目付加価値!I517/SUMIF(名目付加価値!I510:I532,"&lt;&gt;0"),0)</f>
        <v>8.887610099142974E-3</v>
      </c>
      <c r="K517" s="3">
        <f>0.5*(E517+E$1092)</f>
        <v>2.0991754238538367E-2</v>
      </c>
      <c r="L517" s="3">
        <f t="shared" ref="L517:O517" si="513">0.5*(F517+F$1092)</f>
        <v>1.6189963132003656E-2</v>
      </c>
      <c r="M517" s="3">
        <f t="shared" si="513"/>
        <v>1.4308134370742E-2</v>
      </c>
      <c r="N517" s="3">
        <f t="shared" si="513"/>
        <v>1.1383653705267054E-2</v>
      </c>
      <c r="O517" s="3">
        <f t="shared" si="513"/>
        <v>8.1416680339360236E-3</v>
      </c>
    </row>
    <row r="518" spans="1:15" x14ac:dyDescent="0.15">
      <c r="A518" s="1">
        <v>23</v>
      </c>
      <c r="B518" s="1" t="s">
        <v>289</v>
      </c>
      <c r="C518" s="1">
        <v>9</v>
      </c>
      <c r="D518" s="1" t="s">
        <v>22</v>
      </c>
      <c r="E518" s="6">
        <f>IF(名目付加価値!E518&gt;0,名目付加価値!E518/SUMIF(名目付加価値!E510:E532,"&lt;&gt;0"),0)</f>
        <v>4.6710734708916006E-2</v>
      </c>
      <c r="F518" s="6">
        <f>IF(名目付加価値!F518&gt;0,名目付加価値!F518/SUMIF(名目付加価値!F510:F532,"&lt;&gt;0"),0)</f>
        <v>5.3107306807721077E-2</v>
      </c>
      <c r="G518" s="6">
        <f>IF(名目付加価値!G518&gt;0,名目付加価値!G518/SUMIF(名目付加価値!G510:G532,"&lt;&gt;0"),0)</f>
        <v>3.3310891851055124E-2</v>
      </c>
      <c r="H518" s="6">
        <f>IF(名目付加価値!H518&gt;0,名目付加価値!H518/SUMIF(名目付加価値!H510:H532,"&lt;&gt;0"),0)</f>
        <v>2.4126430314295351E-2</v>
      </c>
      <c r="I518" s="6">
        <f>IF(名目付加価値!I518&gt;0,名目付加価値!I518/SUMIF(名目付加価値!I510:I532,"&lt;&gt;0"),0)</f>
        <v>1.5894374711888423E-2</v>
      </c>
      <c r="K518" s="3">
        <f>0.5*(E518+E$1093)</f>
        <v>4.0435068135675406E-2</v>
      </c>
      <c r="L518" s="3">
        <f t="shared" ref="L518:O518" si="514">0.5*(F518+F$1093)</f>
        <v>4.1427806358595262E-2</v>
      </c>
      <c r="M518" s="3">
        <f t="shared" si="514"/>
        <v>2.6864310790142905E-2</v>
      </c>
      <c r="N518" s="3">
        <f t="shared" si="514"/>
        <v>1.9336790374653266E-2</v>
      </c>
      <c r="O518" s="3">
        <f t="shared" si="514"/>
        <v>1.4386755803582632E-2</v>
      </c>
    </row>
    <row r="519" spans="1:15" x14ac:dyDescent="0.15">
      <c r="A519" s="1">
        <v>23</v>
      </c>
      <c r="B519" s="1" t="s">
        <v>138</v>
      </c>
      <c r="C519" s="1">
        <v>10</v>
      </c>
      <c r="D519" s="1" t="s">
        <v>23</v>
      </c>
      <c r="E519" s="6">
        <f>IF(名目付加価値!E519&gt;0,名目付加価値!E519/SUMIF(名目付加価値!E510:E532,"&lt;&gt;0"),0)</f>
        <v>2.4545390575152731E-2</v>
      </c>
      <c r="F519" s="6">
        <f>IF(名目付加価値!F519&gt;0,名目付加価値!F519/SUMIF(名目付加価値!F510:F532,"&lt;&gt;0"),0)</f>
        <v>1.8506018145894511E-2</v>
      </c>
      <c r="G519" s="6">
        <f>IF(名目付加価値!G519&gt;0,名目付加価値!G519/SUMIF(名目付加価値!G510:G532,"&lt;&gt;0"),0)</f>
        <v>2.2028757327524032E-2</v>
      </c>
      <c r="H519" s="6">
        <f>IF(名目付加価値!H519&gt;0,名目付加価値!H519/SUMIF(名目付加価値!H510:H532,"&lt;&gt;0"),0)</f>
        <v>1.6741984341890871E-2</v>
      </c>
      <c r="I519" s="6">
        <f>IF(名目付加価値!I519&gt;0,名目付加価値!I519/SUMIF(名目付加価値!I510:I532,"&lt;&gt;0"),0)</f>
        <v>1.3273614024455583E-2</v>
      </c>
      <c r="K519" s="3">
        <f>0.5*(E519+E$1094)</f>
        <v>1.9349098579636251E-2</v>
      </c>
      <c r="L519" s="3">
        <f t="shared" ref="L519:O519" si="515">0.5*(F519+F$1094)</f>
        <v>1.5356960077494937E-2</v>
      </c>
      <c r="M519" s="3">
        <f t="shared" si="515"/>
        <v>1.9012657746132346E-2</v>
      </c>
      <c r="N519" s="3">
        <f t="shared" si="515"/>
        <v>1.4917842046154128E-2</v>
      </c>
      <c r="O519" s="3">
        <f t="shared" si="515"/>
        <v>1.1857989421600355E-2</v>
      </c>
    </row>
    <row r="520" spans="1:15" x14ac:dyDescent="0.15">
      <c r="A520" s="1">
        <v>23</v>
      </c>
      <c r="B520" s="1" t="s">
        <v>138</v>
      </c>
      <c r="C520" s="1">
        <v>11</v>
      </c>
      <c r="D520" s="1" t="s">
        <v>24</v>
      </c>
      <c r="E520" s="6">
        <f>IF(名目付加価値!E520&gt;0,名目付加価値!E520/SUMIF(名目付加価値!E510:E532,"&lt;&gt;0"),0)</f>
        <v>4.7822430453972539E-2</v>
      </c>
      <c r="F520" s="6">
        <f>IF(名目付加価値!F520&gt;0,名目付加価値!F520/SUMIF(名目付加価値!F510:F532,"&lt;&gt;0"),0)</f>
        <v>3.8895280545956597E-2</v>
      </c>
      <c r="G520" s="6">
        <f>IF(名目付加価値!G520&gt;0,名目付加価値!G520/SUMIF(名目付加価値!G510:G532,"&lt;&gt;0"),0)</f>
        <v>5.6263642856812367E-2</v>
      </c>
      <c r="H520" s="6">
        <f>IF(名目付加価値!H520&gt;0,名目付加価値!H520/SUMIF(名目付加価値!H510:H532,"&lt;&gt;0"),0)</f>
        <v>3.658706516816268E-2</v>
      </c>
      <c r="I520" s="6">
        <f>IF(名目付加価値!I520&gt;0,名目付加価値!I520/SUMIF(名目付加価値!I510:I532,"&lt;&gt;0"),0)</f>
        <v>3.6972556829841817E-2</v>
      </c>
      <c r="K520" s="3">
        <f>0.5*(E520+E$1095)</f>
        <v>3.6445206324413296E-2</v>
      </c>
      <c r="L520" s="3">
        <f t="shared" ref="L520:O520" si="516">0.5*(F520+F$1095)</f>
        <v>3.0152634057603402E-2</v>
      </c>
      <c r="M520" s="3">
        <f t="shared" si="516"/>
        <v>4.2150398833625979E-2</v>
      </c>
      <c r="N520" s="3">
        <f t="shared" si="516"/>
        <v>3.0443684090045074E-2</v>
      </c>
      <c r="O520" s="3">
        <f t="shared" si="516"/>
        <v>3.162980967296139E-2</v>
      </c>
    </row>
    <row r="521" spans="1:15" x14ac:dyDescent="0.15">
      <c r="A521" s="1">
        <v>23</v>
      </c>
      <c r="B521" s="1" t="s">
        <v>138</v>
      </c>
      <c r="C521" s="1">
        <v>12</v>
      </c>
      <c r="D521" s="1" t="s">
        <v>25</v>
      </c>
      <c r="E521" s="6">
        <f>IF(名目付加価値!E521&gt;0,名目付加価値!E521/SUMIF(名目付加価値!E510:E532,"&lt;&gt;0"),0)</f>
        <v>2.0265606604491407E-2</v>
      </c>
      <c r="F521" s="6">
        <f>IF(名目付加価値!F521&gt;0,名目付加価値!F521/SUMIF(名目付加価値!F510:F532,"&lt;&gt;0"),0)</f>
        <v>2.2506321350770717E-2</v>
      </c>
      <c r="G521" s="6">
        <f>IF(名目付加価値!G521&gt;0,名目付加価値!G521/SUMIF(名目付加価値!G510:G532,"&lt;&gt;0"),0)</f>
        <v>3.1044606140486902E-2</v>
      </c>
      <c r="H521" s="6">
        <f>IF(名目付加価値!H521&gt;0,名目付加価値!H521/SUMIF(名目付加価値!H510:H532,"&lt;&gt;0"),0)</f>
        <v>2.9770537531213209E-2</v>
      </c>
      <c r="I521" s="6">
        <f>IF(名目付加価値!I521&gt;0,名目付加価値!I521/SUMIF(名目付加価値!I510:I532,"&lt;&gt;0"),0)</f>
        <v>2.8260605004571952E-2</v>
      </c>
      <c r="K521" s="3">
        <f>0.5*(E521+E$1096)</f>
        <v>2.2990746745666875E-2</v>
      </c>
      <c r="L521" s="3">
        <f t="shared" ref="L521:O521" si="517">0.5*(F521+F$1096)</f>
        <v>2.419380922320289E-2</v>
      </c>
      <c r="M521" s="3">
        <f t="shared" si="517"/>
        <v>3.9199426166372564E-2</v>
      </c>
      <c r="N521" s="3">
        <f t="shared" si="517"/>
        <v>3.9504957103400296E-2</v>
      </c>
      <c r="O521" s="3">
        <f t="shared" si="517"/>
        <v>3.4926614932203663E-2</v>
      </c>
    </row>
    <row r="522" spans="1:15" x14ac:dyDescent="0.15">
      <c r="A522" s="1">
        <v>23</v>
      </c>
      <c r="B522" s="1" t="s">
        <v>138</v>
      </c>
      <c r="C522" s="1">
        <v>13</v>
      </c>
      <c r="D522" s="1" t="s">
        <v>26</v>
      </c>
      <c r="E522" s="6">
        <f>IF(名目付加価値!E522&gt;0,名目付加価値!E522/SUMIF(名目付加価値!E510:E532,"&lt;&gt;0"),0)</f>
        <v>0.10631409263988872</v>
      </c>
      <c r="F522" s="6">
        <f>IF(名目付加価値!F522&gt;0,名目付加価値!F522/SUMIF(名目付加価値!F510:F532,"&lt;&gt;0"),0)</f>
        <v>0.10226978077852515</v>
      </c>
      <c r="G522" s="6">
        <f>IF(名目付加価値!G522&gt;0,名目付加価値!G522/SUMIF(名目付加価値!G510:G532,"&lt;&gt;0"),0)</f>
        <v>0.1421495535746842</v>
      </c>
      <c r="H522" s="6">
        <f>IF(名目付加価値!H522&gt;0,名目付加価値!H522/SUMIF(名目付加価値!H510:H532,"&lt;&gt;0"),0)</f>
        <v>0.12389648426647476</v>
      </c>
      <c r="I522" s="6">
        <f>IF(名目付加価値!I522&gt;0,名目付加価値!I522/SUMIF(名目付加価値!I510:I532,"&lt;&gt;0"),0)</f>
        <v>0.1275306915984627</v>
      </c>
      <c r="K522" s="3">
        <f>0.5*(E522+E$1097)</f>
        <v>6.4046338067184905E-2</v>
      </c>
      <c r="L522" s="3">
        <f t="shared" ref="L522:O522" si="518">0.5*(F522+F$1097)</f>
        <v>6.1800610624449949E-2</v>
      </c>
      <c r="M522" s="3">
        <f t="shared" si="518"/>
        <v>8.0636303413352484E-2</v>
      </c>
      <c r="N522" s="3">
        <f t="shared" si="518"/>
        <v>7.1130007941779413E-2</v>
      </c>
      <c r="O522" s="3">
        <f t="shared" si="518"/>
        <v>7.7032102741492345E-2</v>
      </c>
    </row>
    <row r="523" spans="1:15" x14ac:dyDescent="0.15">
      <c r="A523" s="1">
        <v>23</v>
      </c>
      <c r="B523" s="1" t="s">
        <v>138</v>
      </c>
      <c r="C523" s="1">
        <v>14</v>
      </c>
      <c r="D523" s="1" t="s">
        <v>27</v>
      </c>
      <c r="E523" s="6">
        <f>IF(名目付加価値!E523&gt;0,名目付加価値!E523/SUMIF(名目付加価値!E510:E532,"&lt;&gt;0"),0)</f>
        <v>3.4588990165245557E-3</v>
      </c>
      <c r="F523" s="6">
        <f>IF(名目付加価値!F523&gt;0,名目付加価値!F523/SUMIF(名目付加価値!F510:F532,"&lt;&gt;0"),0)</f>
        <v>4.4665313138802882E-3</v>
      </c>
      <c r="G523" s="6">
        <f>IF(名目付加価値!G523&gt;0,名目付加価値!G523/SUMIF(名目付加価値!G510:G532,"&lt;&gt;0"),0)</f>
        <v>4.2789633156708074E-3</v>
      </c>
      <c r="H523" s="6">
        <f>IF(名目付加価値!H523&gt;0,名目付加価値!H523/SUMIF(名目付加価値!H510:H532,"&lt;&gt;0"),0)</f>
        <v>3.6870704061547901E-3</v>
      </c>
      <c r="I523" s="6">
        <f>IF(名目付加価値!I523&gt;0,名目付加価値!I523/SUMIF(名目付加価値!I510:I532,"&lt;&gt;0"),0)</f>
        <v>2.2506763931556197E-3</v>
      </c>
      <c r="K523" s="3">
        <f>0.5*(E523+E$1098)</f>
        <v>3.5966350344643848E-3</v>
      </c>
      <c r="L523" s="3">
        <f t="shared" ref="L523:O523" si="519">0.5*(F523+F$1098)</f>
        <v>4.5126053481525583E-3</v>
      </c>
      <c r="M523" s="3">
        <f t="shared" si="519"/>
        <v>4.3439081750576182E-3</v>
      </c>
      <c r="N523" s="3">
        <f t="shared" si="519"/>
        <v>3.8748840082825512E-3</v>
      </c>
      <c r="O523" s="3">
        <f t="shared" si="519"/>
        <v>3.2998266123754894E-3</v>
      </c>
    </row>
    <row r="524" spans="1:15" x14ac:dyDescent="0.15">
      <c r="A524" s="1">
        <v>23</v>
      </c>
      <c r="B524" s="1" t="s">
        <v>138</v>
      </c>
      <c r="C524" s="1">
        <v>15</v>
      </c>
      <c r="D524" s="1" t="s">
        <v>28</v>
      </c>
      <c r="E524" s="6">
        <f>IF(名目付加価値!E524&gt;0,名目付加価値!E524/SUMIF(名目付加価値!E510:E532,"&lt;&gt;0"),0)</f>
        <v>4.7359495881909318E-2</v>
      </c>
      <c r="F524" s="6">
        <f>IF(名目付加価値!F524&gt;0,名目付加価値!F524/SUMIF(名目付加価値!F510:F532,"&lt;&gt;0"),0)</f>
        <v>4.870620100080806E-2</v>
      </c>
      <c r="G524" s="6">
        <f>IF(名目付加価値!G524&gt;0,名目付加価値!G524/SUMIF(名目付加価値!G510:G532,"&lt;&gt;0"),0)</f>
        <v>5.0213955259264309E-2</v>
      </c>
      <c r="H524" s="6">
        <f>IF(名目付加価値!H524&gt;0,名目付加価値!H524/SUMIF(名目付加価値!H510:H532,"&lt;&gt;0"),0)</f>
        <v>4.1233011777067063E-2</v>
      </c>
      <c r="I524" s="6">
        <f>IF(名目付加価値!I524&gt;0,名目付加価値!I524/SUMIF(名目付加価値!I510:I532,"&lt;&gt;0"),0)</f>
        <v>3.3638056220504135E-2</v>
      </c>
      <c r="K524" s="3">
        <f>0.5*(E524+E$1099)</f>
        <v>4.1827615994266043E-2</v>
      </c>
      <c r="L524" s="3">
        <f t="shared" ref="L524:O524" si="520">0.5*(F524+F$1099)</f>
        <v>4.1557676127750263E-2</v>
      </c>
      <c r="M524" s="3">
        <f t="shared" si="520"/>
        <v>4.2524214187402362E-2</v>
      </c>
      <c r="N524" s="3">
        <f t="shared" si="520"/>
        <v>3.4863012154639009E-2</v>
      </c>
      <c r="O524" s="3">
        <f t="shared" si="520"/>
        <v>2.8738005925606894E-2</v>
      </c>
    </row>
    <row r="525" spans="1:15" x14ac:dyDescent="0.15">
      <c r="A525" s="1">
        <v>23</v>
      </c>
      <c r="B525" s="1" t="s">
        <v>137</v>
      </c>
      <c r="C525" s="1">
        <v>16</v>
      </c>
      <c r="D525" s="1" t="s">
        <v>11</v>
      </c>
      <c r="E525" s="6">
        <f>IF(名目付加価値!E525&gt;0,名目付加価値!E525/SUMIF(名目付加価値!E510:E532,"&lt;&gt;0"),0)</f>
        <v>7.6477132512785609E-2</v>
      </c>
      <c r="F525" s="6">
        <f>IF(名目付加価値!F525&gt;0,名目付加価値!F525/SUMIF(名目付加価値!F510:F532,"&lt;&gt;0"),0)</f>
        <v>8.1054410811983404E-2</v>
      </c>
      <c r="G525" s="6">
        <f>IF(名目付加価値!G525&gt;0,名目付加価値!G525/SUMIF(名目付加価値!G510:G532,"&lt;&gt;0"),0)</f>
        <v>8.4291320448485613E-2</v>
      </c>
      <c r="H525" s="6">
        <f>IF(名目付加価値!H525&gt;0,名目付加価値!H525/SUMIF(名目付加価値!H510:H532,"&lt;&gt;0"),0)</f>
        <v>6.7947215886034529E-2</v>
      </c>
      <c r="I525" s="6">
        <f>IF(名目付加価値!I525&gt;0,名目付加価値!I525/SUMIF(名目付加価値!I510:I532,"&lt;&gt;0"),0)</f>
        <v>5.9676309622025012E-2</v>
      </c>
      <c r="K525" s="3">
        <f>0.5*(E525+E$1100)</f>
        <v>8.5479909080816707E-2</v>
      </c>
      <c r="L525" s="3">
        <f t="shared" ref="L525:O525" si="521">0.5*(F525+F$1100)</f>
        <v>9.6454870725631331E-2</v>
      </c>
      <c r="M525" s="3">
        <f t="shared" si="521"/>
        <v>0.10078376143027361</v>
      </c>
      <c r="N525" s="3">
        <f t="shared" si="521"/>
        <v>8.0722220987585178E-2</v>
      </c>
      <c r="O525" s="3">
        <f t="shared" si="521"/>
        <v>6.5590069114680266E-2</v>
      </c>
    </row>
    <row r="526" spans="1:15" x14ac:dyDescent="0.15">
      <c r="A526" s="1">
        <v>23</v>
      </c>
      <c r="B526" s="1" t="s">
        <v>137</v>
      </c>
      <c r="C526" s="1">
        <v>17</v>
      </c>
      <c r="D526" s="1" t="s">
        <v>12</v>
      </c>
      <c r="E526" s="6">
        <f>IF(名目付加価値!E526&gt;0,名目付加価値!E526/SUMIF(名目付加価値!E510:E532,"&lt;&gt;0"),0)</f>
        <v>2.917744755751377E-2</v>
      </c>
      <c r="F526" s="6">
        <f>IF(名目付加価値!F526&gt;0,名目付加価値!F526/SUMIF(名目付加価値!F510:F532,"&lt;&gt;0"),0)</f>
        <v>2.9540173594192465E-2</v>
      </c>
      <c r="G526" s="6">
        <f>IF(名目付加価値!G526&gt;0,名目付加価値!G526/SUMIF(名目付加価値!G510:G532,"&lt;&gt;0"),0)</f>
        <v>2.5144927785747808E-2</v>
      </c>
      <c r="H526" s="6">
        <f>IF(名目付加価値!H526&gt;0,名目付加価値!H526/SUMIF(名目付加価値!H510:H532,"&lt;&gt;0"),0)</f>
        <v>2.6589827961921973E-2</v>
      </c>
      <c r="I526" s="6">
        <f>IF(名目付加価値!I526&gt;0,名目付加価値!I526/SUMIF(名目付加価値!I510:I532,"&lt;&gt;0"),0)</f>
        <v>2.3465265593191436E-2</v>
      </c>
      <c r="K526" s="3">
        <f>0.5*(E526+E$1101)</f>
        <v>2.7153603094069348E-2</v>
      </c>
      <c r="L526" s="3">
        <f t="shared" ref="L526:O526" si="522">0.5*(F526+F$1101)</f>
        <v>2.927674766622753E-2</v>
      </c>
      <c r="M526" s="3">
        <f t="shared" si="522"/>
        <v>2.8646088771769565E-2</v>
      </c>
      <c r="N526" s="3">
        <f t="shared" si="522"/>
        <v>3.0985659284148669E-2</v>
      </c>
      <c r="O526" s="3">
        <f t="shared" si="522"/>
        <v>2.723879570969729E-2</v>
      </c>
    </row>
    <row r="527" spans="1:15" x14ac:dyDescent="0.15">
      <c r="A527" s="1">
        <v>23</v>
      </c>
      <c r="B527" s="1" t="s">
        <v>137</v>
      </c>
      <c r="C527" s="1">
        <v>18</v>
      </c>
      <c r="D527" s="1" t="s">
        <v>13</v>
      </c>
      <c r="E527" s="6">
        <f>IF(名目付加価値!E527&gt;0,名目付加価値!E527/SUMIF(名目付加価値!E510:E532,"&lt;&gt;0"),0)</f>
        <v>0.13705643614544852</v>
      </c>
      <c r="F527" s="6">
        <f>IF(名目付加価値!F527&gt;0,名目付加価値!F527/SUMIF(名目付加価値!F510:F532,"&lt;&gt;0"),0)</f>
        <v>0.14530530184919888</v>
      </c>
      <c r="G527" s="6">
        <f>IF(名目付加価値!G527&gt;0,名目付加価値!G527/SUMIF(名目付加価値!G510:G532,"&lt;&gt;0"),0)</f>
        <v>0.12102863411244735</v>
      </c>
      <c r="H527" s="6">
        <f>IF(名目付加価値!H527&gt;0,名目付加価値!H527/SUMIF(名目付加価値!H510:H532,"&lt;&gt;0"),0)</f>
        <v>0.15665429870072414</v>
      </c>
      <c r="I527" s="6">
        <f>IF(名目付加価値!I527&gt;0,名目付加価値!I527/SUMIF(名目付加価値!I510:I532,"&lt;&gt;0"),0)</f>
        <v>0.14721168024491046</v>
      </c>
      <c r="K527" s="3">
        <f>0.5*(E527+E$1102)</f>
        <v>0.12576135152663417</v>
      </c>
      <c r="L527" s="3">
        <f t="shared" ref="L527:O527" si="523">0.5*(F527+F$1102)</f>
        <v>0.13487268664315422</v>
      </c>
      <c r="M527" s="3">
        <f t="shared" si="523"/>
        <v>0.11763950487289603</v>
      </c>
      <c r="N527" s="3">
        <f t="shared" si="523"/>
        <v>0.13758963946500835</v>
      </c>
      <c r="O527" s="3">
        <f t="shared" si="523"/>
        <v>0.12750203619011666</v>
      </c>
    </row>
    <row r="528" spans="1:15" x14ac:dyDescent="0.15">
      <c r="A528" s="1">
        <v>23</v>
      </c>
      <c r="B528" s="1" t="s">
        <v>290</v>
      </c>
      <c r="C528" s="1">
        <v>19</v>
      </c>
      <c r="D528" s="1" t="s">
        <v>14</v>
      </c>
      <c r="E528" s="6">
        <f>IF(名目付加価値!E528&gt;0,名目付加価値!E528/SUMIF(名目付加価値!E510:E532,"&lt;&gt;0"),0)</f>
        <v>3.6710583921415622E-2</v>
      </c>
      <c r="F528" s="6">
        <f>IF(名目付加価値!F528&gt;0,名目付加価値!F528/SUMIF(名目付加価値!F510:F532,"&lt;&gt;0"),0)</f>
        <v>3.9196316781363455E-2</v>
      </c>
      <c r="G528" s="6">
        <f>IF(名目付加価値!G528&gt;0,名目付加価値!G528/SUMIF(名目付加価値!G510:G532,"&lt;&gt;0"),0)</f>
        <v>4.6354178203145316E-2</v>
      </c>
      <c r="H528" s="6">
        <f>IF(名目付加価値!H528&gt;0,名目付加価値!H528/SUMIF(名目付加価値!H510:H532,"&lt;&gt;0"),0)</f>
        <v>4.3613554108981684E-2</v>
      </c>
      <c r="I528" s="6">
        <f>IF(名目付加価値!I528&gt;0,名目付加価値!I528/SUMIF(名目付加価値!I510:I532,"&lt;&gt;0"),0)</f>
        <v>4.2541313905217995E-2</v>
      </c>
      <c r="K528" s="3">
        <f>0.5*(E528+E$1103)</f>
        <v>3.8566358588039466E-2</v>
      </c>
      <c r="L528" s="3">
        <f t="shared" ref="L528:O528" si="524">0.5*(F528+F$1103)</f>
        <v>4.3954052507309285E-2</v>
      </c>
      <c r="M528" s="3">
        <f t="shared" si="524"/>
        <v>4.9948144006707537E-2</v>
      </c>
      <c r="N528" s="3">
        <f t="shared" si="524"/>
        <v>4.5593522682732313E-2</v>
      </c>
      <c r="O528" s="3">
        <f t="shared" si="524"/>
        <v>4.3660961565255847E-2</v>
      </c>
    </row>
    <row r="529" spans="1:15" x14ac:dyDescent="0.15">
      <c r="A529" s="1">
        <v>23</v>
      </c>
      <c r="B529" s="1" t="s">
        <v>137</v>
      </c>
      <c r="C529" s="1">
        <v>20</v>
      </c>
      <c r="D529" s="1" t="s">
        <v>15</v>
      </c>
      <c r="E529" s="6">
        <f>IF(名目付加価値!E529&gt;0,名目付加価値!E529/SUMIF(名目付加価値!E510:E532,"&lt;&gt;0"),0)</f>
        <v>1.3815562502904151E-2</v>
      </c>
      <c r="F529" s="6">
        <f>IF(名目付加価値!F529&gt;0,名目付加価値!F529/SUMIF(名目付加価値!F510:F532,"&lt;&gt;0"),0)</f>
        <v>2.1795603406089575E-2</v>
      </c>
      <c r="G529" s="6">
        <f>IF(名目付加価値!G529&gt;0,名目付加価値!G529/SUMIF(名目付加価値!G510:G532,"&lt;&gt;0"),0)</f>
        <v>1.8089483580841781E-2</v>
      </c>
      <c r="H529" s="6">
        <f>IF(名目付加価値!H529&gt;0,名目付加価値!H529/SUMIF(名目付加価値!H510:H532,"&lt;&gt;0"),0)</f>
        <v>1.3443353047760478E-2</v>
      </c>
      <c r="I529" s="6">
        <f>IF(名目付加価値!I529&gt;0,名目付加価値!I529/SUMIF(名目付加価値!I510:I532,"&lt;&gt;0"),0)</f>
        <v>1.5502824268557848E-2</v>
      </c>
      <c r="K529" s="3">
        <f>0.5*(E529+E$1104)</f>
        <v>1.6309960812098144E-2</v>
      </c>
      <c r="L529" s="3">
        <f t="shared" ref="L529:O529" si="525">0.5*(F529+F$1104)</f>
        <v>2.1707595512751823E-2</v>
      </c>
      <c r="M529" s="3">
        <f t="shared" si="525"/>
        <v>1.895047817394508E-2</v>
      </c>
      <c r="N529" s="3">
        <f t="shared" si="525"/>
        <v>1.4020127855281492E-2</v>
      </c>
      <c r="O529" s="3">
        <f t="shared" si="525"/>
        <v>1.5983100016093675E-2</v>
      </c>
    </row>
    <row r="530" spans="1:15" x14ac:dyDescent="0.15">
      <c r="A530" s="1">
        <v>23</v>
      </c>
      <c r="B530" s="1" t="s">
        <v>137</v>
      </c>
      <c r="C530" s="1">
        <v>21</v>
      </c>
      <c r="D530" s="1" t="s">
        <v>16</v>
      </c>
      <c r="E530" s="6">
        <f>IF(名目付加価値!E530&gt;0,名目付加価値!E530/SUMIF(名目付加価値!E510:E532,"&lt;&gt;0"),0)</f>
        <v>7.3051570407198244E-2</v>
      </c>
      <c r="F530" s="6">
        <f>IF(名目付加価値!F530&gt;0,名目付加価値!F530/SUMIF(名目付加価値!F510:F532,"&lt;&gt;0"),0)</f>
        <v>6.1854685125338239E-2</v>
      </c>
      <c r="G530" s="6">
        <f>IF(名目付加価値!G530&gt;0,名目付加価値!G530/SUMIF(名目付加価値!G510:G532,"&lt;&gt;0"),0)</f>
        <v>6.1249400479261459E-2</v>
      </c>
      <c r="H530" s="6">
        <f>IF(名目付加価値!H530&gt;0,名目付加価値!H530/SUMIF(名目付加価値!H510:H532,"&lt;&gt;0"),0)</f>
        <v>6.6281344178433774E-2</v>
      </c>
      <c r="I530" s="6">
        <f>IF(名目付加価値!I530&gt;0,名目付加価値!I530/SUMIF(名目付加価値!I510:I532,"&lt;&gt;0"),0)</f>
        <v>7.4728354024701404E-2</v>
      </c>
      <c r="K530" s="3">
        <f>0.5*(E530+E$1105)</f>
        <v>7.2954873745881096E-2</v>
      </c>
      <c r="L530" s="3">
        <f t="shared" ref="L530:O530" si="526">0.5*(F530+F$1105)</f>
        <v>6.1977490450116635E-2</v>
      </c>
      <c r="M530" s="3">
        <f t="shared" si="526"/>
        <v>6.2440450510070959E-2</v>
      </c>
      <c r="N530" s="3">
        <f t="shared" si="526"/>
        <v>6.6939694707453673E-2</v>
      </c>
      <c r="O530" s="3">
        <f t="shared" si="526"/>
        <v>7.2243790548949541E-2</v>
      </c>
    </row>
    <row r="531" spans="1:15" x14ac:dyDescent="0.15">
      <c r="A531" s="1">
        <v>23</v>
      </c>
      <c r="B531" s="1" t="s">
        <v>136</v>
      </c>
      <c r="C531" s="1">
        <v>22</v>
      </c>
      <c r="D531" s="1" t="s">
        <v>8</v>
      </c>
      <c r="E531" s="6">
        <f>IF(名目付加価値!E531&gt;0,名目付加価値!E531/SUMIF(名目付加価値!E510:E532,"&lt;&gt;0"),0)</f>
        <v>8.076593631613084E-2</v>
      </c>
      <c r="F531" s="6">
        <f>IF(名目付加価値!F531&gt;0,名目付加価値!F531/SUMIF(名目付加価値!F510:F532,"&lt;&gt;0"),0)</f>
        <v>0.13004002986086929</v>
      </c>
      <c r="G531" s="6">
        <f>IF(名目付加価値!G531&gt;0,名目付加価値!G531/SUMIF(名目付加価値!G510:G532,"&lt;&gt;0"),0)</f>
        <v>0.13949442936847717</v>
      </c>
      <c r="H531" s="6">
        <f>IF(名目付加価値!H531&gt;0,名目付加価値!H531/SUMIF(名目付加価値!H510:H532,"&lt;&gt;0"),0)</f>
        <v>0.1912431986911905</v>
      </c>
      <c r="I531" s="6">
        <f>IF(名目付加価値!I531&gt;0,名目付加価値!I531/SUMIF(名目付加価値!I510:I532,"&lt;&gt;0"),0)</f>
        <v>0.22269960176603623</v>
      </c>
      <c r="K531" s="3">
        <f>0.5*(E531+E$1106)</f>
        <v>9.6648224527964149E-2</v>
      </c>
      <c r="L531" s="3">
        <f t="shared" ref="L531:O531" si="527">0.5*(F531+F$1106)</f>
        <v>0.14594037227131018</v>
      </c>
      <c r="M531" s="3">
        <f t="shared" si="527"/>
        <v>0.15551402662396285</v>
      </c>
      <c r="N531" s="3">
        <f t="shared" si="527"/>
        <v>0.20497409540767383</v>
      </c>
      <c r="O531" s="3">
        <f t="shared" si="527"/>
        <v>0.24381198175642677</v>
      </c>
    </row>
    <row r="532" spans="1:15" x14ac:dyDescent="0.15">
      <c r="A532" s="1">
        <v>23</v>
      </c>
      <c r="B532" s="1" t="s">
        <v>136</v>
      </c>
      <c r="C532" s="1">
        <v>23</v>
      </c>
      <c r="D532" s="1" t="s">
        <v>29</v>
      </c>
      <c r="E532" s="6">
        <f>IF(名目付加価値!E532&gt;0,名目付加価値!E532/SUMIF(名目付加価値!E510:E532,"&lt;&gt;0"),0)</f>
        <v>4.0544132244391511E-2</v>
      </c>
      <c r="F532" s="6">
        <f>IF(名目付加価値!F532&gt;0,名目付加価値!F532/SUMIF(名目付加価値!F510:F532,"&lt;&gt;0"),0)</f>
        <v>6.4461540039089105E-2</v>
      </c>
      <c r="G532" s="6">
        <f>IF(名目付加価値!G532&gt;0,名目付加価値!G532/SUMIF(名目付加価値!G510:G532,"&lt;&gt;0"),0)</f>
        <v>5.7713654789214495E-2</v>
      </c>
      <c r="H532" s="6">
        <f>IF(名目付加価値!H532&gt;0,名目付加価値!H532/SUMIF(名目付加価値!H510:H532,"&lt;&gt;0"),0)</f>
        <v>7.0363478756270997E-2</v>
      </c>
      <c r="I532" s="6">
        <f>IF(名目付加価値!I532&gt;0,名目付加価値!I532/SUMIF(名目付加価値!I510:I532,"&lt;&gt;0"),0)</f>
        <v>7.4294210641736955E-2</v>
      </c>
      <c r="K532" s="3">
        <f>0.5*(E532+E$1107)</f>
        <v>6.0756600388030657E-2</v>
      </c>
      <c r="L532" s="3">
        <f t="shared" ref="L532:O532" si="528">0.5*(F532+F$1107)</f>
        <v>8.6945481202339067E-2</v>
      </c>
      <c r="M532" s="3">
        <f t="shared" si="528"/>
        <v>8.0623637812940463E-2</v>
      </c>
      <c r="N532" s="3">
        <f t="shared" si="528"/>
        <v>9.6380745410061613E-2</v>
      </c>
      <c r="O532" s="3">
        <f t="shared" si="528"/>
        <v>0.10435891167043054</v>
      </c>
    </row>
    <row r="533" spans="1:15" x14ac:dyDescent="0.15">
      <c r="A533" s="1">
        <v>24</v>
      </c>
      <c r="B533" s="1" t="s">
        <v>291</v>
      </c>
      <c r="C533" s="1">
        <v>1</v>
      </c>
      <c r="D533" s="1" t="s">
        <v>9</v>
      </c>
      <c r="E533" s="6">
        <f>IF(名目付加価値!E533&gt;0,名目付加価値!E533/SUMIF(名目付加価値!E533:E555,"&lt;&gt;0"),0)</f>
        <v>9.4154000217966632E-2</v>
      </c>
      <c r="F533" s="6">
        <f>IF(名目付加価値!F533&gt;0,名目付加価値!F533/SUMIF(名目付加価値!F533:F555,"&lt;&gt;0"),0)</f>
        <v>6.2167674936328077E-2</v>
      </c>
      <c r="G533" s="6">
        <f>IF(名目付加価値!G533&gt;0,名目付加価値!G533/SUMIF(名目付加価値!G533:G555,"&lt;&gt;0"),0)</f>
        <v>3.666080977745223E-2</v>
      </c>
      <c r="H533" s="6">
        <f>IF(名目付加価値!H533&gt;0,名目付加価値!H533/SUMIF(名目付加価値!H533:H555,"&lt;&gt;0"),0)</f>
        <v>2.7766630445733829E-2</v>
      </c>
      <c r="I533" s="6">
        <f>IF(名目付加価値!I533&gt;0,名目付加価値!I533/SUMIF(名目付加価値!I533:I555,"&lt;&gt;0"),0)</f>
        <v>1.6046399418327594E-2</v>
      </c>
      <c r="K533" s="3">
        <f>0.5*(E533+E$1085)</f>
        <v>9.9137241153404859E-2</v>
      </c>
      <c r="L533" s="3">
        <f t="shared" ref="L533:O533" si="529">0.5*(F533+F$1085)</f>
        <v>6.1038326907570634E-2</v>
      </c>
      <c r="M533" s="3">
        <f t="shared" si="529"/>
        <v>3.9590081422480689E-2</v>
      </c>
      <c r="N533" s="3">
        <f t="shared" si="529"/>
        <v>2.8518837325278004E-2</v>
      </c>
      <c r="O533" s="3">
        <f t="shared" si="529"/>
        <v>2.0037715678663248E-2</v>
      </c>
    </row>
    <row r="534" spans="1:15" x14ac:dyDescent="0.15">
      <c r="A534" s="1">
        <v>24</v>
      </c>
      <c r="B534" s="1" t="s">
        <v>291</v>
      </c>
      <c r="C534" s="1">
        <v>2</v>
      </c>
      <c r="D534" s="1" t="s">
        <v>10</v>
      </c>
      <c r="E534" s="6">
        <f>IF(名目付加価値!E534&gt;0,名目付加価値!E534/SUMIF(名目付加価値!E533:E555,"&lt;&gt;0"),0)</f>
        <v>6.1442207781669308E-3</v>
      </c>
      <c r="F534" s="6">
        <f>IF(名目付加価値!F534&gt;0,名目付加価値!F534/SUMIF(名目付加価値!F533:F555,"&lt;&gt;0"),0)</f>
        <v>6.6637230146579752E-3</v>
      </c>
      <c r="G534" s="6">
        <f>IF(名目付加価値!G534&gt;0,名目付加価値!G534/SUMIF(名目付加価値!G533:G555,"&lt;&gt;0"),0)</f>
        <v>2.3650407447985515E-3</v>
      </c>
      <c r="H534" s="6">
        <f>IF(名目付加価値!H534&gt;0,名目付加価値!H534/SUMIF(名目付加価値!H533:H555,"&lt;&gt;0"),0)</f>
        <v>1.2051414763810963E-3</v>
      </c>
      <c r="I534" s="6">
        <f>IF(名目付加価値!I534&gt;0,名目付加価値!I534/SUMIF(名目付加価値!I533:I555,"&lt;&gt;0"),0)</f>
        <v>6.1700585256176902E-4</v>
      </c>
      <c r="K534" s="3">
        <f>0.5*(E534+E$1086)</f>
        <v>9.4255596560876426E-3</v>
      </c>
      <c r="L534" s="3">
        <f t="shared" ref="L534:O534" si="530">0.5*(F534+F$1086)</f>
        <v>6.8798612269602641E-3</v>
      </c>
      <c r="M534" s="3">
        <f t="shared" si="530"/>
        <v>3.0335269863117353E-3</v>
      </c>
      <c r="N534" s="3">
        <f t="shared" si="530"/>
        <v>1.553284729960273E-3</v>
      </c>
      <c r="O534" s="3">
        <f t="shared" si="530"/>
        <v>7.4086127297471769E-4</v>
      </c>
    </row>
    <row r="535" spans="1:15" x14ac:dyDescent="0.15">
      <c r="A535" s="1">
        <v>24</v>
      </c>
      <c r="B535" s="1" t="s">
        <v>292</v>
      </c>
      <c r="C535" s="1">
        <v>3</v>
      </c>
      <c r="D535" s="1" t="s">
        <v>17</v>
      </c>
      <c r="E535" s="6">
        <f>IF(名目付加価値!E535&gt;0,名目付加価値!E535/SUMIF(名目付加価値!E533:E555,"&lt;&gt;0"),0)</f>
        <v>4.2165610555477337E-2</v>
      </c>
      <c r="F535" s="6">
        <f>IF(名目付加価値!F535&gt;0,名目付加価値!F535/SUMIF(名目付加価値!F533:F555,"&lt;&gt;0"),0)</f>
        <v>3.1113225053541454E-2</v>
      </c>
      <c r="G535" s="6">
        <f>IF(名目付加価値!G535&gt;0,名目付加価値!G535/SUMIF(名目付加価値!G533:G555,"&lt;&gt;0"),0)</f>
        <v>2.6396921477388487E-2</v>
      </c>
      <c r="H535" s="6">
        <f>IF(名目付加価値!H535&gt;0,名目付加価値!H535/SUMIF(名目付加価値!H533:H555,"&lt;&gt;0"),0)</f>
        <v>2.5826089664113497E-2</v>
      </c>
      <c r="I535" s="6">
        <f>IF(名目付加価値!I535&gt;0,名目付加価値!I535/SUMIF(名目付加価値!I533:I555,"&lt;&gt;0"),0)</f>
        <v>2.322654810998152E-2</v>
      </c>
      <c r="K535" s="3">
        <f>0.5*(E535+E$1087)</f>
        <v>5.00908597277019E-2</v>
      </c>
      <c r="L535" s="3">
        <f t="shared" ref="L535:O535" si="531">0.5*(F535+F$1087)</f>
        <v>3.7042154980927673E-2</v>
      </c>
      <c r="M535" s="3">
        <f t="shared" si="531"/>
        <v>3.2918402750680142E-2</v>
      </c>
      <c r="N535" s="3">
        <f t="shared" si="531"/>
        <v>3.3764640529270015E-2</v>
      </c>
      <c r="O535" s="3">
        <f t="shared" si="531"/>
        <v>3.1049388926313558E-2</v>
      </c>
    </row>
    <row r="536" spans="1:15" x14ac:dyDescent="0.15">
      <c r="A536" s="1">
        <v>24</v>
      </c>
      <c r="B536" s="1" t="s">
        <v>292</v>
      </c>
      <c r="C536" s="1">
        <v>4</v>
      </c>
      <c r="D536" s="1" t="s">
        <v>18</v>
      </c>
      <c r="E536" s="6">
        <f>IF(名目付加価値!E536&gt;0,名目付加価値!E536/SUMIF(名目付加価値!E533:E555,"&lt;&gt;0"),0)</f>
        <v>3.5615401093688173E-2</v>
      </c>
      <c r="F536" s="6">
        <f>IF(名目付加価値!F536&gt;0,名目付加価値!F536/SUMIF(名目付加価値!F533:F555,"&lt;&gt;0"),0)</f>
        <v>1.9575369122704075E-2</v>
      </c>
      <c r="G536" s="6">
        <f>IF(名目付加価値!G536&gt;0,名目付加価値!G536/SUMIF(名目付加価値!G533:G555,"&lt;&gt;0"),0)</f>
        <v>1.165697359193355E-2</v>
      </c>
      <c r="H536" s="6">
        <f>IF(名目付加価値!H536&gt;0,名目付加価値!H536/SUMIF(名目付加価値!H533:H555,"&lt;&gt;0"),0)</f>
        <v>4.5143884628853093E-3</v>
      </c>
      <c r="I536" s="6">
        <f>IF(名目付加価値!I536&gt;0,名目付加価値!I536/SUMIF(名目付加価値!I533:I555,"&lt;&gt;0"),0)</f>
        <v>1.352599560455445E-3</v>
      </c>
      <c r="K536" s="3">
        <f>0.5*(E536+E$1088)</f>
        <v>3.6187820107592847E-2</v>
      </c>
      <c r="L536" s="3">
        <f t="shared" ref="L536:O536" si="532">0.5*(F536+F$1088)</f>
        <v>2.0411889990778635E-2</v>
      </c>
      <c r="M536" s="3">
        <f t="shared" si="532"/>
        <v>1.4398404269527897E-2</v>
      </c>
      <c r="N536" s="3">
        <f t="shared" si="532"/>
        <v>6.390050027138024E-3</v>
      </c>
      <c r="O536" s="3">
        <f t="shared" si="532"/>
        <v>2.835335259418913E-3</v>
      </c>
    </row>
    <row r="537" spans="1:15" x14ac:dyDescent="0.15">
      <c r="A537" s="1">
        <v>24</v>
      </c>
      <c r="B537" s="1" t="s">
        <v>292</v>
      </c>
      <c r="C537" s="1">
        <v>5</v>
      </c>
      <c r="D537" s="1" t="s">
        <v>19</v>
      </c>
      <c r="E537" s="6">
        <f>IF(名目付加価値!E537&gt;0,名目付加価値!E537/SUMIF(名目付加価値!E533:E555,"&lt;&gt;0"),0)</f>
        <v>5.1149641120257199E-3</v>
      </c>
      <c r="F537" s="6">
        <f>IF(名目付加価値!F537&gt;0,名目付加価値!F537/SUMIF(名目付加価値!F533:F555,"&lt;&gt;0"),0)</f>
        <v>4.4979339663611638E-3</v>
      </c>
      <c r="G537" s="6">
        <f>IF(名目付加価値!G537&gt;0,名目付加価値!G537/SUMIF(名目付加価値!G533:G555,"&lt;&gt;0"),0)</f>
        <v>4.8632612950590447E-3</v>
      </c>
      <c r="H537" s="6">
        <f>IF(名目付加価値!H537&gt;0,名目付加価値!H537/SUMIF(名目付加価値!H533:H555,"&lt;&gt;0"),0)</f>
        <v>4.1784150827043386E-3</v>
      </c>
      <c r="I537" s="6">
        <f>IF(名目付加価値!I537&gt;0,名目付加価値!I537/SUMIF(名目付加価値!I533:I555,"&lt;&gt;0"),0)</f>
        <v>2.9021724968043942E-3</v>
      </c>
      <c r="K537" s="3">
        <f>0.5*(E537+E$1089)</f>
        <v>7.4948299952021791E-3</v>
      </c>
      <c r="L537" s="3">
        <f t="shared" ref="L537:O537" si="533">0.5*(F537+F$1089)</f>
        <v>6.3519113546367054E-3</v>
      </c>
      <c r="M537" s="3">
        <f t="shared" si="533"/>
        <v>6.7317165480046265E-3</v>
      </c>
      <c r="N537" s="3">
        <f t="shared" si="533"/>
        <v>6.0259819024355166E-3</v>
      </c>
      <c r="O537" s="3">
        <f t="shared" si="533"/>
        <v>4.644487207669766E-3</v>
      </c>
    </row>
    <row r="538" spans="1:15" x14ac:dyDescent="0.15">
      <c r="A538" s="1">
        <v>24</v>
      </c>
      <c r="B538" s="1" t="s">
        <v>292</v>
      </c>
      <c r="C538" s="1">
        <v>6</v>
      </c>
      <c r="D538" s="1" t="s">
        <v>3</v>
      </c>
      <c r="E538" s="6">
        <f>IF(名目付加価値!E538&gt;0,名目付加価値!E538/SUMIF(名目付加価値!E533:E555,"&lt;&gt;0"),0)</f>
        <v>6.1369416106604076E-2</v>
      </c>
      <c r="F538" s="6">
        <f>IF(名目付加価値!F538&gt;0,名目付加価値!F538/SUMIF(名目付加価値!F533:F555,"&lt;&gt;0"),0)</f>
        <v>5.1252280833221545E-2</v>
      </c>
      <c r="G538" s="6">
        <f>IF(名目付加価値!G538&gt;0,名目付加価値!G538/SUMIF(名目付加価値!G533:G555,"&lt;&gt;0"),0)</f>
        <v>4.7962476031068735E-2</v>
      </c>
      <c r="H538" s="6">
        <f>IF(名目付加価値!H538&gt;0,名目付加価値!H538/SUMIF(名目付加価値!H533:H555,"&lt;&gt;0"),0)</f>
        <v>2.5471772520022706E-2</v>
      </c>
      <c r="I538" s="6">
        <f>IF(名目付加価値!I538&gt;0,名目付加価値!I538/SUMIF(名目付加価値!I533:I555,"&lt;&gt;0"),0)</f>
        <v>2.8164243344706217E-2</v>
      </c>
      <c r="K538" s="3">
        <f>0.5*(E538+E$1090)</f>
        <v>4.2516392708254101E-2</v>
      </c>
      <c r="L538" s="3">
        <f t="shared" ref="L538:O538" si="534">0.5*(F538+F$1090)</f>
        <v>3.3955148603100324E-2</v>
      </c>
      <c r="M538" s="3">
        <f t="shared" si="534"/>
        <v>3.3891836886032721E-2</v>
      </c>
      <c r="N538" s="3">
        <f t="shared" si="534"/>
        <v>2.2033654892189433E-2</v>
      </c>
      <c r="O538" s="3">
        <f t="shared" si="534"/>
        <v>2.3780678913789079E-2</v>
      </c>
    </row>
    <row r="539" spans="1:15" x14ac:dyDescent="0.15">
      <c r="A539" s="1">
        <v>24</v>
      </c>
      <c r="B539" s="1" t="s">
        <v>292</v>
      </c>
      <c r="C539" s="1">
        <v>7</v>
      </c>
      <c r="D539" s="1" t="s">
        <v>20</v>
      </c>
      <c r="E539" s="6">
        <f>IF(名目付加価値!E539&gt;0,名目付加価値!E539/SUMIF(名目付加価値!E533:E555,"&lt;&gt;0"),0)</f>
        <v>8.4460811532903038E-2</v>
      </c>
      <c r="F539" s="6">
        <f>IF(名目付加価値!F539&gt;0,名目付加価値!F539/SUMIF(名目付加価値!F533:F555,"&lt;&gt;0"),0)</f>
        <v>2.0638487426578644E-2</v>
      </c>
      <c r="G539" s="6">
        <f>IF(名目付加価値!G539&gt;0,名目付加価値!G539/SUMIF(名目付加価値!G533:G555,"&lt;&gt;0"),0)</f>
        <v>4.3736467950410057E-2</v>
      </c>
      <c r="H539" s="6">
        <f>IF(名目付加価値!H539&gt;0,名目付加価値!H539/SUMIF(名目付加価値!H533:H555,"&lt;&gt;0"),0)</f>
        <v>2.0851817403953768E-2</v>
      </c>
      <c r="I539" s="6">
        <f>IF(名目付加価値!I539&gt;0,名目付加価値!I539/SUMIF(名目付加価値!I533:I555,"&lt;&gt;0"),0)</f>
        <v>3.5280819637025347E-2</v>
      </c>
      <c r="K539" s="3">
        <f>0.5*(E539+E$1091)</f>
        <v>5.1782067019132079E-2</v>
      </c>
      <c r="L539" s="3">
        <f t="shared" ref="L539:O539" si="535">0.5*(F539+F$1091)</f>
        <v>1.6497314413431836E-2</v>
      </c>
      <c r="M539" s="3">
        <f t="shared" si="535"/>
        <v>2.7164634483864948E-2</v>
      </c>
      <c r="N539" s="3">
        <f t="shared" si="535"/>
        <v>1.6527465523776139E-2</v>
      </c>
      <c r="O539" s="3">
        <f t="shared" si="535"/>
        <v>2.379341324847474E-2</v>
      </c>
    </row>
    <row r="540" spans="1:15" x14ac:dyDescent="0.15">
      <c r="A540" s="1">
        <v>24</v>
      </c>
      <c r="B540" s="1" t="s">
        <v>292</v>
      </c>
      <c r="C540" s="1">
        <v>8</v>
      </c>
      <c r="D540" s="1" t="s">
        <v>21</v>
      </c>
      <c r="E540" s="6">
        <f>IF(名目付加価値!E540&gt;0,名目付加価値!E540/SUMIF(名目付加価値!E533:E555,"&lt;&gt;0"),0)</f>
        <v>3.3324395177252532E-2</v>
      </c>
      <c r="F540" s="6">
        <f>IF(名目付加価値!F540&gt;0,名目付加価値!F540/SUMIF(名目付加価値!F533:F555,"&lt;&gt;0"),0)</f>
        <v>3.1108601832913821E-2</v>
      </c>
      <c r="G540" s="6">
        <f>IF(名目付加価値!G540&gt;0,名目付加価値!G540/SUMIF(名目付加価値!G533:G555,"&lt;&gt;0"),0)</f>
        <v>2.7628825884218475E-2</v>
      </c>
      <c r="H540" s="6">
        <f>IF(名目付加価値!H540&gt;0,名目付加価値!H540/SUMIF(名目付加価値!H533:H555,"&lt;&gt;0"),0)</f>
        <v>2.3613659897247036E-2</v>
      </c>
      <c r="I540" s="6">
        <f>IF(名目付加価値!I540&gt;0,名目付加価値!I540/SUMIF(名目付加価値!I533:I555,"&lt;&gt;0"),0)</f>
        <v>1.5452897854747093E-2</v>
      </c>
      <c r="K540" s="3">
        <f>0.5*(E540+E$1092)</f>
        <v>2.4255774519147479E-2</v>
      </c>
      <c r="L540" s="3">
        <f t="shared" ref="L540:O540" si="536">0.5*(F540+F$1092)</f>
        <v>2.2053392525498393E-2</v>
      </c>
      <c r="M540" s="3">
        <f t="shared" si="536"/>
        <v>1.9957673061168808E-2</v>
      </c>
      <c r="N540" s="3">
        <f t="shared" si="536"/>
        <v>1.6712586595862881E-2</v>
      </c>
      <c r="O540" s="3">
        <f t="shared" si="536"/>
        <v>1.1424311911738084E-2</v>
      </c>
    </row>
    <row r="541" spans="1:15" x14ac:dyDescent="0.15">
      <c r="A541" s="1">
        <v>24</v>
      </c>
      <c r="B541" s="1" t="s">
        <v>292</v>
      </c>
      <c r="C541" s="1">
        <v>9</v>
      </c>
      <c r="D541" s="1" t="s">
        <v>22</v>
      </c>
      <c r="E541" s="6">
        <f>IF(名目付加価値!E541&gt;0,名目付加価値!E541/SUMIF(名目付加価値!E533:E555,"&lt;&gt;0"),0)</f>
        <v>2.0914618021692737E-2</v>
      </c>
      <c r="F541" s="6">
        <f>IF(名目付加価値!F541&gt;0,名目付加価値!F541/SUMIF(名目付加価値!F533:F555,"&lt;&gt;0"),0)</f>
        <v>3.5323188413211339E-2</v>
      </c>
      <c r="G541" s="6">
        <f>IF(名目付加価値!G541&gt;0,名目付加価値!G541/SUMIF(名目付加価値!G533:G555,"&lt;&gt;0"),0)</f>
        <v>1.3033803311933819E-2</v>
      </c>
      <c r="H541" s="6">
        <f>IF(名目付加価値!H541&gt;0,名目付加価値!H541/SUMIF(名目付加価値!H533:H555,"&lt;&gt;0"),0)</f>
        <v>2.1433173614780043E-2</v>
      </c>
      <c r="I541" s="6">
        <f>IF(名目付加価値!I541&gt;0,名目付加価値!I541/SUMIF(名目付加価値!I533:I555,"&lt;&gt;0"),0)</f>
        <v>9.1043547745548008E-3</v>
      </c>
      <c r="K541" s="3">
        <f>0.5*(E541+E$1093)</f>
        <v>2.753700979206377E-2</v>
      </c>
      <c r="L541" s="3">
        <f t="shared" ref="L541:O541" si="537">0.5*(F541+F$1093)</f>
        <v>3.2535747161340389E-2</v>
      </c>
      <c r="M541" s="3">
        <f t="shared" si="537"/>
        <v>1.6725766520582254E-2</v>
      </c>
      <c r="N541" s="3">
        <f t="shared" si="537"/>
        <v>1.7990162024895614E-2</v>
      </c>
      <c r="O541" s="3">
        <f t="shared" si="537"/>
        <v>1.0991745834915821E-2</v>
      </c>
    </row>
    <row r="542" spans="1:15" x14ac:dyDescent="0.15">
      <c r="A542" s="1">
        <v>24</v>
      </c>
      <c r="B542" s="1" t="s">
        <v>292</v>
      </c>
      <c r="C542" s="1">
        <v>10</v>
      </c>
      <c r="D542" s="1" t="s">
        <v>23</v>
      </c>
      <c r="E542" s="6">
        <f>IF(名目付加価値!E542&gt;0,名目付加価値!E542/SUMIF(名目付加価値!E533:E555,"&lt;&gt;0"),0)</f>
        <v>9.9436907951007802E-3</v>
      </c>
      <c r="F542" s="6">
        <f>IF(名目付加価値!F542&gt;0,名目付加価値!F542/SUMIF(名目付加価値!F533:F555,"&lt;&gt;0"),0)</f>
        <v>1.2018203401848537E-2</v>
      </c>
      <c r="G542" s="6">
        <f>IF(名目付加価値!G542&gt;0,名目付加価値!G542/SUMIF(名目付加価値!G533:G555,"&lt;&gt;0"),0)</f>
        <v>1.4831432016164735E-2</v>
      </c>
      <c r="H542" s="6">
        <f>IF(名目付加価値!H542&gt;0,名目付加価値!H542/SUMIF(名目付加価値!H533:H555,"&lt;&gt;0"),0)</f>
        <v>1.456054895711467E-2</v>
      </c>
      <c r="I542" s="6">
        <f>IF(名目付加価値!I542&gt;0,名目付加価値!I542/SUMIF(名目付加価値!I533:I555,"&lt;&gt;0"),0)</f>
        <v>1.1279827578626691E-2</v>
      </c>
      <c r="K542" s="3">
        <f>0.5*(E542+E$1094)</f>
        <v>1.2048248689610274E-2</v>
      </c>
      <c r="L542" s="3">
        <f t="shared" ref="L542:O542" si="538">0.5*(F542+F$1094)</f>
        <v>1.2113052705471951E-2</v>
      </c>
      <c r="M542" s="3">
        <f t="shared" si="538"/>
        <v>1.5413995090452695E-2</v>
      </c>
      <c r="N542" s="3">
        <f t="shared" si="538"/>
        <v>1.3827124353766027E-2</v>
      </c>
      <c r="O542" s="3">
        <f t="shared" si="538"/>
        <v>1.0861096198685909E-2</v>
      </c>
    </row>
    <row r="543" spans="1:15" x14ac:dyDescent="0.15">
      <c r="A543" s="1">
        <v>24</v>
      </c>
      <c r="B543" s="1" t="s">
        <v>292</v>
      </c>
      <c r="C543" s="1">
        <v>11</v>
      </c>
      <c r="D543" s="1" t="s">
        <v>24</v>
      </c>
      <c r="E543" s="6">
        <f>IF(名目付加価値!E543&gt;0,名目付加価値!E543/SUMIF(名目付加価値!E533:E555,"&lt;&gt;0"),0)</f>
        <v>2.3684550212892445E-2</v>
      </c>
      <c r="F543" s="6">
        <f>IF(名目付加価値!F543&gt;0,名目付加価値!F543/SUMIF(名目付加価値!F533:F555,"&lt;&gt;0"),0)</f>
        <v>2.305599922141708E-2</v>
      </c>
      <c r="G543" s="6">
        <f>IF(名目付加価値!G543&gt;0,名目付加価値!G543/SUMIF(名目付加価値!G533:G555,"&lt;&gt;0"),0)</f>
        <v>3.4182910897398826E-2</v>
      </c>
      <c r="H543" s="6">
        <f>IF(名目付加価値!H543&gt;0,名目付加価値!H543/SUMIF(名目付加価値!H533:H555,"&lt;&gt;0"),0)</f>
        <v>3.0382318044797726E-2</v>
      </c>
      <c r="I543" s="6">
        <f>IF(名目付加価値!I543&gt;0,名目付加価値!I543/SUMIF(名目付加価値!I533:I555,"&lt;&gt;0"),0)</f>
        <v>3.4537238917510628E-2</v>
      </c>
      <c r="K543" s="3">
        <f>0.5*(E543+E$1095)</f>
        <v>2.4376266203873245E-2</v>
      </c>
      <c r="L543" s="3">
        <f t="shared" ref="L543:O543" si="539">0.5*(F543+F$1095)</f>
        <v>2.2232993395333644E-2</v>
      </c>
      <c r="M543" s="3">
        <f t="shared" si="539"/>
        <v>3.1110032853919209E-2</v>
      </c>
      <c r="N543" s="3">
        <f t="shared" si="539"/>
        <v>2.7341310528362597E-2</v>
      </c>
      <c r="O543" s="3">
        <f t="shared" si="539"/>
        <v>3.0412150716795792E-2</v>
      </c>
    </row>
    <row r="544" spans="1:15" x14ac:dyDescent="0.15">
      <c r="A544" s="1">
        <v>24</v>
      </c>
      <c r="B544" s="1" t="s">
        <v>292</v>
      </c>
      <c r="C544" s="1">
        <v>12</v>
      </c>
      <c r="D544" s="1" t="s">
        <v>25</v>
      </c>
      <c r="E544" s="6">
        <f>IF(名目付加価値!E544&gt;0,名目付加価値!E544/SUMIF(名目付加価値!E533:E555,"&lt;&gt;0"),0)</f>
        <v>2.8477459959922888E-2</v>
      </c>
      <c r="F544" s="6">
        <f>IF(名目付加価値!F544&gt;0,名目付加価値!F544/SUMIF(名目付加価値!F533:F555,"&lt;&gt;0"),0)</f>
        <v>2.4617127723413488E-2</v>
      </c>
      <c r="G544" s="6">
        <f>IF(名目付加価値!G544&gt;0,名目付加価値!G544/SUMIF(名目付加価値!G533:G555,"&lt;&gt;0"),0)</f>
        <v>4.6446564699918036E-2</v>
      </c>
      <c r="H544" s="6">
        <f>IF(名目付加価値!H544&gt;0,名目付加価値!H544/SUMIF(名目付加価値!H533:H555,"&lt;&gt;0"),0)</f>
        <v>7.5027050648026478E-2</v>
      </c>
      <c r="I544" s="6">
        <f>IF(名目付加価値!I544&gt;0,名目付加価値!I544/SUMIF(名目付加価値!I533:I555,"&lt;&gt;0"),0)</f>
        <v>0.12507569588369624</v>
      </c>
      <c r="K544" s="3">
        <f>0.5*(E544+E$1096)</f>
        <v>2.7096673423382615E-2</v>
      </c>
      <c r="L544" s="3">
        <f t="shared" ref="L544:O544" si="540">0.5*(F544+F$1096)</f>
        <v>2.5249212409524276E-2</v>
      </c>
      <c r="M544" s="3">
        <f t="shared" si="540"/>
        <v>4.6900405446088131E-2</v>
      </c>
      <c r="N544" s="3">
        <f t="shared" si="540"/>
        <v>6.2133213661806935E-2</v>
      </c>
      <c r="O544" s="3">
        <f t="shared" si="540"/>
        <v>8.3334160371765803E-2</v>
      </c>
    </row>
    <row r="545" spans="1:15" x14ac:dyDescent="0.15">
      <c r="A545" s="1">
        <v>24</v>
      </c>
      <c r="B545" s="1" t="s">
        <v>292</v>
      </c>
      <c r="C545" s="1">
        <v>13</v>
      </c>
      <c r="D545" s="1" t="s">
        <v>26</v>
      </c>
      <c r="E545" s="6">
        <f>IF(名目付加価値!E545&gt;0,名目付加価値!E545/SUMIF(名目付加価値!E533:E555,"&lt;&gt;0"),0)</f>
        <v>4.7016145686465345E-2</v>
      </c>
      <c r="F545" s="6">
        <f>IF(名目付加価値!F545&gt;0,名目付加価値!F545/SUMIF(名目付加価値!F533:F555,"&lt;&gt;0"),0)</f>
        <v>2.7920206119973444E-2</v>
      </c>
      <c r="G545" s="6">
        <f>IF(名目付加価値!G545&gt;0,名目付加価値!G545/SUMIF(名目付加価値!G533:G555,"&lt;&gt;0"),0)</f>
        <v>6.1443832303670148E-2</v>
      </c>
      <c r="H545" s="6">
        <f>IF(名目付加価値!H545&gt;0,名目付加価値!H545/SUMIF(名目付加価値!H533:H555,"&lt;&gt;0"),0)</f>
        <v>6.8368121118421277E-2</v>
      </c>
      <c r="I545" s="6">
        <f>IF(名目付加価値!I545&gt;0,名目付加価値!I545/SUMIF(名目付加価値!I533:I555,"&lt;&gt;0"),0)</f>
        <v>7.0813898286156918E-2</v>
      </c>
      <c r="K545" s="3">
        <f>0.5*(E545+E$1097)</f>
        <v>3.4397364590473212E-2</v>
      </c>
      <c r="L545" s="3">
        <f t="shared" ref="L545:O545" si="541">0.5*(F545+F$1097)</f>
        <v>2.4625823295174092E-2</v>
      </c>
      <c r="M545" s="3">
        <f t="shared" si="541"/>
        <v>4.028344277784545E-2</v>
      </c>
      <c r="N545" s="3">
        <f t="shared" si="541"/>
        <v>4.3365826367752672E-2</v>
      </c>
      <c r="O545" s="3">
        <f t="shared" si="541"/>
        <v>4.8673706085339462E-2</v>
      </c>
    </row>
    <row r="546" spans="1:15" x14ac:dyDescent="0.15">
      <c r="A546" s="1">
        <v>24</v>
      </c>
      <c r="B546" s="1" t="s">
        <v>292</v>
      </c>
      <c r="C546" s="1">
        <v>14</v>
      </c>
      <c r="D546" s="1" t="s">
        <v>27</v>
      </c>
      <c r="E546" s="6">
        <f>IF(名目付加価値!E546&gt;0,名目付加価値!E546/SUMIF(名目付加価値!E533:E555,"&lt;&gt;0"),0)</f>
        <v>3.9822412148956556E-4</v>
      </c>
      <c r="F546" s="6">
        <f>IF(名目付加価値!F546&gt;0,名目付加価値!F546/SUMIF(名目付加価値!F533:F555,"&lt;&gt;0"),0)</f>
        <v>2.0052170103304168E-4</v>
      </c>
      <c r="G546" s="6">
        <f>IF(名目付加価値!G546&gt;0,名目付加価値!G546/SUMIF(名目付加価値!G533:G555,"&lt;&gt;0"),0)</f>
        <v>5.2133025909997755E-4</v>
      </c>
      <c r="H546" s="6">
        <f>IF(名目付加価値!H546&gt;0,名目付加価値!H546/SUMIF(名目付加価値!H533:H555,"&lt;&gt;0"),0)</f>
        <v>1.5302121259449619E-3</v>
      </c>
      <c r="I546" s="6">
        <f>IF(名目付加価値!I546&gt;0,名目付加価値!I546/SUMIF(名目付加価値!I533:I555,"&lt;&gt;0"),0)</f>
        <v>4.3781531102121788E-4</v>
      </c>
      <c r="K546" s="3">
        <f>0.5*(E546+E$1098)</f>
        <v>2.0662975869468899E-3</v>
      </c>
      <c r="L546" s="3">
        <f t="shared" ref="L546:O546" si="542">0.5*(F546+F$1098)</f>
        <v>2.3796005417289351E-3</v>
      </c>
      <c r="M546" s="3">
        <f t="shared" si="542"/>
        <v>2.4650916467722035E-3</v>
      </c>
      <c r="N546" s="3">
        <f t="shared" si="542"/>
        <v>2.7964548681776369E-3</v>
      </c>
      <c r="O546" s="3">
        <f t="shared" si="542"/>
        <v>2.3933960713082886E-3</v>
      </c>
    </row>
    <row r="547" spans="1:15" x14ac:dyDescent="0.15">
      <c r="A547" s="1">
        <v>24</v>
      </c>
      <c r="B547" s="1" t="s">
        <v>292</v>
      </c>
      <c r="C547" s="1">
        <v>15</v>
      </c>
      <c r="D547" s="1" t="s">
        <v>28</v>
      </c>
      <c r="E547" s="6">
        <f>IF(名目付加価値!E547&gt;0,名目付加価値!E547/SUMIF(名目付加価値!E533:E555,"&lt;&gt;0"),0)</f>
        <v>3.1555066685215918E-2</v>
      </c>
      <c r="F547" s="6">
        <f>IF(名目付加価値!F547&gt;0,名目付加価値!F547/SUMIF(名目付加価値!F533:F555,"&lt;&gt;0"),0)</f>
        <v>2.9657904374320906E-2</v>
      </c>
      <c r="G547" s="6">
        <f>IF(名目付加価値!G547&gt;0,名目付加価値!G547/SUMIF(名目付加価値!G533:G555,"&lt;&gt;0"),0)</f>
        <v>3.844906078211556E-2</v>
      </c>
      <c r="H547" s="6">
        <f>IF(名目付加価値!H547&gt;0,名目付加価値!H547/SUMIF(名目付加価値!H533:H555,"&lt;&gt;0"),0)</f>
        <v>3.715273454203076E-2</v>
      </c>
      <c r="I547" s="6">
        <f>IF(名目付加価値!I547&gt;0,名目付加価値!I547/SUMIF(名目付加価値!I533:I555,"&lt;&gt;0"),0)</f>
        <v>2.6905475189750436E-2</v>
      </c>
      <c r="K547" s="3">
        <f>0.5*(E547+E$1099)</f>
        <v>3.3925401395919347E-2</v>
      </c>
      <c r="L547" s="3">
        <f t="shared" ref="L547:O547" si="543">0.5*(F547+F$1099)</f>
        <v>3.203352781450669E-2</v>
      </c>
      <c r="M547" s="3">
        <f t="shared" si="543"/>
        <v>3.6641766948827988E-2</v>
      </c>
      <c r="N547" s="3">
        <f t="shared" si="543"/>
        <v>3.2822873537120857E-2</v>
      </c>
      <c r="O547" s="3">
        <f t="shared" si="543"/>
        <v>2.5371715410230044E-2</v>
      </c>
    </row>
    <row r="548" spans="1:15" x14ac:dyDescent="0.15">
      <c r="A548" s="1">
        <v>24</v>
      </c>
      <c r="B548" s="1" t="s">
        <v>291</v>
      </c>
      <c r="C548" s="1">
        <v>16</v>
      </c>
      <c r="D548" s="1" t="s">
        <v>11</v>
      </c>
      <c r="E548" s="6">
        <f>IF(名目付加価値!E548&gt;0,名目付加価値!E548/SUMIF(名目付加価値!E533:E555,"&lt;&gt;0"),0)</f>
        <v>8.226938081762257E-2</v>
      </c>
      <c r="F548" s="6">
        <f>IF(名目付加価値!F548&gt;0,名目付加価値!F548/SUMIF(名目付加価値!F533:F555,"&lt;&gt;0"),0)</f>
        <v>0.11875259513629678</v>
      </c>
      <c r="G548" s="6">
        <f>IF(名目付加価値!G548&gt;0,名目付加価値!G548/SUMIF(名目付加価値!G533:G555,"&lt;&gt;0"),0)</f>
        <v>0.12105043613629399</v>
      </c>
      <c r="H548" s="6">
        <f>IF(名目付加価値!H548&gt;0,名目付加価値!H548/SUMIF(名目付加価値!H533:H555,"&lt;&gt;0"),0)</f>
        <v>8.7859312430639616E-2</v>
      </c>
      <c r="I548" s="6">
        <f>IF(名目付加価値!I548&gt;0,名目付加価値!I548/SUMIF(名目付加価値!I533:I555,"&lt;&gt;0"),0)</f>
        <v>6.5886248012226714E-2</v>
      </c>
      <c r="K548" s="3">
        <f>0.5*(E548+E$1100)</f>
        <v>8.8376033233235174E-2</v>
      </c>
      <c r="L548" s="3">
        <f t="shared" ref="L548:O548" si="544">0.5*(F548+F$1100)</f>
        <v>0.11530396288778802</v>
      </c>
      <c r="M548" s="3">
        <f t="shared" si="544"/>
        <v>0.1191633192741778</v>
      </c>
      <c r="N548" s="3">
        <f t="shared" si="544"/>
        <v>9.0678269259887728E-2</v>
      </c>
      <c r="O548" s="3">
        <f t="shared" si="544"/>
        <v>6.8695038309781131E-2</v>
      </c>
    </row>
    <row r="549" spans="1:15" x14ac:dyDescent="0.15">
      <c r="A549" s="1">
        <v>24</v>
      </c>
      <c r="B549" s="1" t="s">
        <v>291</v>
      </c>
      <c r="C549" s="1">
        <v>17</v>
      </c>
      <c r="D549" s="1" t="s">
        <v>12</v>
      </c>
      <c r="E549" s="6">
        <f>IF(名目付加価値!E549&gt;0,名目付加価値!E549/SUMIF(名目付加価値!E533:E555,"&lt;&gt;0"),0)</f>
        <v>2.5684086176890185E-2</v>
      </c>
      <c r="F549" s="6">
        <f>IF(名目付加価値!F549&gt;0,名目付加価値!F549/SUMIF(名目付加価値!F533:F555,"&lt;&gt;0"),0)</f>
        <v>3.1485166754082014E-2</v>
      </c>
      <c r="G549" s="6">
        <f>IF(名目付加価値!G549&gt;0,名目付加価値!G549/SUMIF(名目付加価値!G533:G555,"&lt;&gt;0"),0)</f>
        <v>2.9672650309100095E-2</v>
      </c>
      <c r="H549" s="6">
        <f>IF(名目付加価値!H549&gt;0,名目付加価値!H549/SUMIF(名目付加価値!H533:H555,"&lt;&gt;0"),0)</f>
        <v>3.6965289768803658E-2</v>
      </c>
      <c r="I549" s="6">
        <f>IF(名目付加価値!I549&gt;0,名目付加価値!I549/SUMIF(名目付加価値!I533:I555,"&lt;&gt;0"),0)</f>
        <v>2.6503506648106519E-2</v>
      </c>
      <c r="K549" s="3">
        <f>0.5*(E549+E$1101)</f>
        <v>2.5406922403757557E-2</v>
      </c>
      <c r="L549" s="3">
        <f t="shared" ref="L549:O549" si="545">0.5*(F549+F$1101)</f>
        <v>3.0249244246172303E-2</v>
      </c>
      <c r="M549" s="3">
        <f t="shared" si="545"/>
        <v>3.0909950033445707E-2</v>
      </c>
      <c r="N549" s="3">
        <f t="shared" si="545"/>
        <v>3.6173390187589513E-2</v>
      </c>
      <c r="O549" s="3">
        <f t="shared" si="545"/>
        <v>2.8757916237154832E-2</v>
      </c>
    </row>
    <row r="550" spans="1:15" x14ac:dyDescent="0.15">
      <c r="A550" s="1">
        <v>24</v>
      </c>
      <c r="B550" s="1" t="s">
        <v>291</v>
      </c>
      <c r="C550" s="1">
        <v>18</v>
      </c>
      <c r="D550" s="1" t="s">
        <v>13</v>
      </c>
      <c r="E550" s="6">
        <f>IF(名目付加価値!E550&gt;0,名目付加価値!E550/SUMIF(名目付加価値!E533:E555,"&lt;&gt;0"),0)</f>
        <v>7.8625446017738396E-2</v>
      </c>
      <c r="F550" s="6">
        <f>IF(名目付加価値!F550&gt;0,名目付加価値!F550/SUMIF(名目付加価値!F533:F555,"&lt;&gt;0"),0)</f>
        <v>9.0264814772828841E-2</v>
      </c>
      <c r="G550" s="6">
        <f>IF(名目付加価値!G550&gt;0,名目付加価値!G550/SUMIF(名目付加価値!G533:G555,"&lt;&gt;0"),0)</f>
        <v>7.3380034221195156E-2</v>
      </c>
      <c r="H550" s="6">
        <f>IF(名目付加価値!H550&gt;0,名目付加価値!H550/SUMIF(名目付加価値!H533:H555,"&lt;&gt;0"),0)</f>
        <v>8.4362358787464647E-2</v>
      </c>
      <c r="I550" s="6">
        <f>IF(名目付加価値!I550&gt;0,名目付加価値!I550/SUMIF(名目付加価値!I533:I555,"&lt;&gt;0"),0)</f>
        <v>7.7437869881540097E-2</v>
      </c>
      <c r="K550" s="3">
        <f>0.5*(E550+E$1102)</f>
        <v>9.6545856462779106E-2</v>
      </c>
      <c r="L550" s="3">
        <f t="shared" ref="L550:O550" si="546">0.5*(F550+F$1102)</f>
        <v>0.10735244310496919</v>
      </c>
      <c r="M550" s="3">
        <f t="shared" si="546"/>
        <v>9.3815204927269927E-2</v>
      </c>
      <c r="N550" s="3">
        <f t="shared" si="546"/>
        <v>0.1014436695083786</v>
      </c>
      <c r="O550" s="3">
        <f t="shared" si="546"/>
        <v>9.2615131008431467E-2</v>
      </c>
    </row>
    <row r="551" spans="1:15" x14ac:dyDescent="0.15">
      <c r="A551" s="1">
        <v>24</v>
      </c>
      <c r="B551" s="1" t="s">
        <v>291</v>
      </c>
      <c r="C551" s="1">
        <v>19</v>
      </c>
      <c r="D551" s="1" t="s">
        <v>14</v>
      </c>
      <c r="E551" s="6">
        <f>IF(名目付加価値!E551&gt;0,名目付加価値!E551/SUMIF(名目付加価値!E533:E555,"&lt;&gt;0"),0)</f>
        <v>4.2342044480665579E-2</v>
      </c>
      <c r="F551" s="6">
        <f>IF(名目付加価値!F551&gt;0,名目付加価値!F551/SUMIF(名目付加価値!F533:F555,"&lt;&gt;0"),0)</f>
        <v>5.8425082966735042E-2</v>
      </c>
      <c r="G551" s="6">
        <f>IF(名目付加価値!G551&gt;0,名目付加価値!G551/SUMIF(名目付加価値!G533:G555,"&lt;&gt;0"),0)</f>
        <v>6.0592293506170604E-2</v>
      </c>
      <c r="H551" s="6">
        <f>IF(名目付加価値!H551&gt;0,名目付加価値!H551/SUMIF(名目付加価値!H533:H555,"&lt;&gt;0"),0)</f>
        <v>4.7700320455513152E-2</v>
      </c>
      <c r="I551" s="6">
        <f>IF(名目付加価値!I551&gt;0,名目付加価値!I551/SUMIF(名目付加価値!I533:I555,"&lt;&gt;0"),0)</f>
        <v>4.5437299341643422E-2</v>
      </c>
      <c r="K551" s="3">
        <f>0.5*(E551+E$1103)</f>
        <v>4.1382088867664445E-2</v>
      </c>
      <c r="L551" s="3">
        <f t="shared" ref="L551:O551" si="547">0.5*(F551+F$1103)</f>
        <v>5.3568435599995079E-2</v>
      </c>
      <c r="M551" s="3">
        <f t="shared" si="547"/>
        <v>5.7067201658220185E-2</v>
      </c>
      <c r="N551" s="3">
        <f t="shared" si="547"/>
        <v>4.7636905855998044E-2</v>
      </c>
      <c r="O551" s="3">
        <f t="shared" si="547"/>
        <v>4.5108954283468561E-2</v>
      </c>
    </row>
    <row r="552" spans="1:15" x14ac:dyDescent="0.15">
      <c r="A552" s="1">
        <v>24</v>
      </c>
      <c r="B552" s="1" t="s">
        <v>291</v>
      </c>
      <c r="C552" s="1">
        <v>20</v>
      </c>
      <c r="D552" s="1" t="s">
        <v>15</v>
      </c>
      <c r="E552" s="6">
        <f>IF(名目付加価値!E552&gt;0,名目付加価値!E552/SUMIF(名目付加価値!E533:E555,"&lt;&gt;0"),0)</f>
        <v>1.9093650704706873E-2</v>
      </c>
      <c r="F552" s="6">
        <f>IF(名目付加価値!F552&gt;0,名目付加価値!F552/SUMIF(名目付加価値!F533:F555,"&lt;&gt;0"),0)</f>
        <v>1.7320179500901811E-2</v>
      </c>
      <c r="G552" s="6">
        <f>IF(名目付加価値!G552&gt;0,名目付加価値!G552/SUMIF(名目付加価値!G533:G555,"&lt;&gt;0"),0)</f>
        <v>1.5016767886040089E-2</v>
      </c>
      <c r="H552" s="6">
        <f>IF(名目付加価値!H552&gt;0,名目付加価値!H552/SUMIF(名目付加価値!H533:H555,"&lt;&gt;0"),0)</f>
        <v>1.0936460349990249E-2</v>
      </c>
      <c r="I552" s="6">
        <f>IF(名目付加価値!I552&gt;0,名目付加価値!I552/SUMIF(名目付加価値!I533:I555,"&lt;&gt;0"),0)</f>
        <v>1.1760058241678957E-2</v>
      </c>
      <c r="K552" s="3">
        <f>0.5*(E552+E$1104)</f>
        <v>1.8949004912999508E-2</v>
      </c>
      <c r="L552" s="3">
        <f t="shared" ref="L552:O552" si="548">0.5*(F552+F$1104)</f>
        <v>1.9469883560157941E-2</v>
      </c>
      <c r="M552" s="3">
        <f t="shared" si="548"/>
        <v>1.7414120326544234E-2</v>
      </c>
      <c r="N552" s="3">
        <f t="shared" si="548"/>
        <v>1.2766681506396376E-2</v>
      </c>
      <c r="O552" s="3">
        <f t="shared" si="548"/>
        <v>1.411171700265423E-2</v>
      </c>
    </row>
    <row r="553" spans="1:15" x14ac:dyDescent="0.15">
      <c r="A553" s="1">
        <v>24</v>
      </c>
      <c r="B553" s="1" t="s">
        <v>291</v>
      </c>
      <c r="C553" s="1">
        <v>21</v>
      </c>
      <c r="D553" s="1" t="s">
        <v>16</v>
      </c>
      <c r="E553" s="6">
        <f>IF(名目付加価値!E553&gt;0,名目付加価値!E553/SUMIF(名目付加価値!E533:E555,"&lt;&gt;0"),0)</f>
        <v>6.1687441990172814E-2</v>
      </c>
      <c r="F553" s="6">
        <f>IF(名目付加価値!F553&gt;0,名目付加価値!F553/SUMIF(名目付加価値!F533:F555,"&lt;&gt;0"),0)</f>
        <v>6.0490687842495429E-2</v>
      </c>
      <c r="G553" s="6">
        <f>IF(名目付加価値!G553&gt;0,名目付加価値!G553/SUMIF(名目付加価値!G533:G555,"&lt;&gt;0"),0)</f>
        <v>6.4610335623033532E-2</v>
      </c>
      <c r="H553" s="6">
        <f>IF(名目付加価値!H553&gt;0,名目付加価値!H553/SUMIF(名目付加価値!H533:H555,"&lt;&gt;0"),0)</f>
        <v>6.9559340105017783E-2</v>
      </c>
      <c r="I553" s="6">
        <f>IF(名目付加価値!I553&gt;0,名目付加価値!I553/SUMIF(名目付加価値!I533:I555,"&lt;&gt;0"),0)</f>
        <v>7.1398020439746135E-2</v>
      </c>
      <c r="K553" s="3">
        <f>0.5*(E553+E$1105)</f>
        <v>6.7272809537368389E-2</v>
      </c>
      <c r="L553" s="3">
        <f t="shared" ref="L553:O553" si="549">0.5*(F553+F$1105)</f>
        <v>6.1295491808695229E-2</v>
      </c>
      <c r="M553" s="3">
        <f t="shared" si="549"/>
        <v>6.4120918081956996E-2</v>
      </c>
      <c r="N553" s="3">
        <f t="shared" si="549"/>
        <v>6.8578692670745678E-2</v>
      </c>
      <c r="O553" s="3">
        <f t="shared" si="549"/>
        <v>7.0578623756471906E-2</v>
      </c>
    </row>
    <row r="554" spans="1:15" x14ac:dyDescent="0.15">
      <c r="A554" s="1">
        <v>24</v>
      </c>
      <c r="B554" s="1" t="s">
        <v>140</v>
      </c>
      <c r="C554" s="1">
        <v>22</v>
      </c>
      <c r="D554" s="1" t="s">
        <v>8</v>
      </c>
      <c r="E554" s="6">
        <f>IF(名目付加価値!E554&gt;0,名目付加価値!E554/SUMIF(名目付加価値!E533:E555,"&lt;&gt;0"),0)</f>
        <v>0.10120705936220985</v>
      </c>
      <c r="F554" s="6">
        <f>IF(名目付加価値!F554&gt;0,名目付加価値!F554/SUMIF(名目付加価値!F533:F555,"&lt;&gt;0"),0)</f>
        <v>0.14420871975636432</v>
      </c>
      <c r="G554" s="6">
        <f>IF(名目付加価値!G554&gt;0,名目付加価値!G554/SUMIF(名目付加価値!G533:G555,"&lt;&gt;0"),0)</f>
        <v>0.14594490218064199</v>
      </c>
      <c r="H554" s="6">
        <f>IF(名目付加価値!H554&gt;0,名目付加価値!H554/SUMIF(名目付加価値!H533:H555,"&lt;&gt;0"),0)</f>
        <v>0.18138740437106449</v>
      </c>
      <c r="I554" s="6">
        <f>IF(名目付加価値!I554&gt;0,名目付加価値!I554/SUMIF(名目付加価値!I533:I555,"&lt;&gt;0"),0)</f>
        <v>0.19680502085833032</v>
      </c>
      <c r="K554" s="3">
        <f>0.5*(E554+E$1106)</f>
        <v>0.10686878605100365</v>
      </c>
      <c r="L554" s="3">
        <f t="shared" ref="L554:O554" si="550">0.5*(F554+F$1106)</f>
        <v>0.15302471721905769</v>
      </c>
      <c r="M554" s="3">
        <f t="shared" si="550"/>
        <v>0.15873926303004526</v>
      </c>
      <c r="N554" s="3">
        <f t="shared" si="550"/>
        <v>0.20004619824761083</v>
      </c>
      <c r="O554" s="3">
        <f t="shared" si="550"/>
        <v>0.23086469130257381</v>
      </c>
    </row>
    <row r="555" spans="1:15" x14ac:dyDescent="0.15">
      <c r="A555" s="1">
        <v>24</v>
      </c>
      <c r="B555" s="1" t="s">
        <v>140</v>
      </c>
      <c r="C555" s="1">
        <v>23</v>
      </c>
      <c r="D555" s="1" t="s">
        <v>29</v>
      </c>
      <c r="E555" s="6">
        <f>IF(名目付加価値!E555&gt;0,名目付加価値!E555/SUMIF(名目付加価値!E533:E555,"&lt;&gt;0"),0)</f>
        <v>6.4752315393129659E-2</v>
      </c>
      <c r="F555" s="6">
        <f>IF(名目付加価値!F555&gt;0,名目付加価値!F555/SUMIF(名目付加価値!F533:F555,"&lt;&gt;0"),0)</f>
        <v>9.9242306128771218E-2</v>
      </c>
      <c r="G555" s="6">
        <f>IF(名目付加価値!G555&gt;0,名目付加価値!G555/SUMIF(名目付加価値!G533:G555,"&lt;&gt;0"),0)</f>
        <v>7.9552869114894384E-2</v>
      </c>
      <c r="H555" s="6">
        <f>IF(名目付加価値!H555&gt;0,名目付加価値!H555/SUMIF(名目付加価値!H533:H555,"&lt;&gt;0"),0)</f>
        <v>9.9347439727348844E-2</v>
      </c>
      <c r="I555" s="6">
        <f>IF(名目付加価値!I555&gt;0,名目付加価値!I555/SUMIF(名目付加価値!I533:I555,"&lt;&gt;0"),0)</f>
        <v>0.10357498436080145</v>
      </c>
      <c r="K555" s="3">
        <f>0.5*(E555+E$1107)</f>
        <v>7.2860691962399735E-2</v>
      </c>
      <c r="L555" s="3">
        <f t="shared" ref="L555:O555" si="551">0.5*(F555+F$1107)</f>
        <v>0.10433586424718012</v>
      </c>
      <c r="M555" s="3">
        <f t="shared" si="551"/>
        <v>9.1543244975780411E-2</v>
      </c>
      <c r="N555" s="3">
        <f t="shared" si="551"/>
        <v>0.11087272589560054</v>
      </c>
      <c r="O555" s="3">
        <f t="shared" si="551"/>
        <v>0.1189992985299628</v>
      </c>
    </row>
    <row r="556" spans="1:15" x14ac:dyDescent="0.15">
      <c r="A556" s="1">
        <v>25</v>
      </c>
      <c r="B556" s="1" t="s">
        <v>293</v>
      </c>
      <c r="C556" s="1">
        <v>1</v>
      </c>
      <c r="D556" s="1" t="s">
        <v>9</v>
      </c>
      <c r="E556" s="6">
        <f>IF(名目付加価値!E556&gt;0,名目付加価値!E556/SUMIF(名目付加価値!E556:E578,"&lt;&gt;0"),0)</f>
        <v>9.0385851153305649E-2</v>
      </c>
      <c r="F556" s="6">
        <f>IF(名目付加価値!F556&gt;0,名目付加価値!F556/SUMIF(名目付加価値!F556:F578,"&lt;&gt;0"),0)</f>
        <v>3.8533052101964074E-2</v>
      </c>
      <c r="G556" s="6">
        <f>IF(名目付加価値!G556&gt;0,名目付加価値!G556/SUMIF(名目付加価値!G556:G578,"&lt;&gt;0"),0)</f>
        <v>1.7122174488572773E-2</v>
      </c>
      <c r="H556" s="6">
        <f>IF(名目付加価値!H556&gt;0,名目付加価値!H556/SUMIF(名目付加価値!H556:H578,"&lt;&gt;0"),0)</f>
        <v>1.3154662308631127E-2</v>
      </c>
      <c r="I556" s="6">
        <f>IF(名目付加価値!I556&gt;0,名目付加価値!I556/SUMIF(名目付加価値!I556:I578,"&lt;&gt;0"),0)</f>
        <v>9.2324922921370733E-3</v>
      </c>
      <c r="K556" s="3">
        <f>0.5*(E556+E$1085)</f>
        <v>9.7253166621074374E-2</v>
      </c>
      <c r="L556" s="3">
        <f t="shared" ref="L556:O556" si="552">0.5*(F556+F$1085)</f>
        <v>4.9221015490388632E-2</v>
      </c>
      <c r="M556" s="3">
        <f t="shared" si="552"/>
        <v>2.9820763778040965E-2</v>
      </c>
      <c r="N556" s="3">
        <f t="shared" si="552"/>
        <v>2.1212853256726654E-2</v>
      </c>
      <c r="O556" s="3">
        <f t="shared" si="552"/>
        <v>1.6630762115567986E-2</v>
      </c>
    </row>
    <row r="557" spans="1:15" x14ac:dyDescent="0.15">
      <c r="A557" s="1">
        <v>25</v>
      </c>
      <c r="B557" s="1" t="s">
        <v>293</v>
      </c>
      <c r="C557" s="1">
        <v>2</v>
      </c>
      <c r="D557" s="1" t="s">
        <v>10</v>
      </c>
      <c r="E557" s="6">
        <f>IF(名目付加価値!E557&gt;0,名目付加価値!E557/SUMIF(名目付加価値!E556:E578,"&lt;&gt;0"),0)</f>
        <v>5.4764337599097351E-3</v>
      </c>
      <c r="F557" s="6">
        <f>IF(名目付加価値!F557&gt;0,名目付加価値!F557/SUMIF(名目付加価値!F556:F578,"&lt;&gt;0"),0)</f>
        <v>4.5206667744960198E-3</v>
      </c>
      <c r="G557" s="6">
        <f>IF(名目付加価値!G557&gt;0,名目付加価値!G557/SUMIF(名目付加価値!G556:G578,"&lt;&gt;0"),0)</f>
        <v>2.3690723385049149E-3</v>
      </c>
      <c r="H557" s="6">
        <f>IF(名目付加価値!H557&gt;0,名目付加価値!H557/SUMIF(名目付加価値!H556:H578,"&lt;&gt;0"),0)</f>
        <v>7.5915087765196347E-4</v>
      </c>
      <c r="I557" s="6">
        <f>IF(名目付加価値!I557&gt;0,名目付加価値!I557/SUMIF(名目付加価値!I556:I578,"&lt;&gt;0"),0)</f>
        <v>2.5874083799887529E-4</v>
      </c>
      <c r="K557" s="3">
        <f>0.5*(E557+E$1086)</f>
        <v>9.0916661469590439E-3</v>
      </c>
      <c r="L557" s="3">
        <f t="shared" ref="L557:O557" si="553">0.5*(F557+F$1086)</f>
        <v>5.8083331068792873E-3</v>
      </c>
      <c r="M557" s="3">
        <f t="shared" si="553"/>
        <v>3.035542783164917E-3</v>
      </c>
      <c r="N557" s="3">
        <f t="shared" si="553"/>
        <v>1.3302894305957066E-3</v>
      </c>
      <c r="O557" s="3">
        <f t="shared" si="553"/>
        <v>5.6172876569327078E-4</v>
      </c>
    </row>
    <row r="558" spans="1:15" x14ac:dyDescent="0.15">
      <c r="A558" s="1">
        <v>25</v>
      </c>
      <c r="B558" s="1" t="s">
        <v>294</v>
      </c>
      <c r="C558" s="1">
        <v>3</v>
      </c>
      <c r="D558" s="1" t="s">
        <v>17</v>
      </c>
      <c r="E558" s="6">
        <f>IF(名目付加価値!E558&gt;0,名目付加価値!E558/SUMIF(名目付加価値!E556:E578,"&lt;&gt;0"),0)</f>
        <v>2.8339780243290088E-2</v>
      </c>
      <c r="F558" s="6">
        <f>IF(名目付加価値!F558&gt;0,名目付加価値!F558/SUMIF(名目付加価値!F556:F578,"&lt;&gt;0"),0)</f>
        <v>4.0858063104835786E-2</v>
      </c>
      <c r="G558" s="6">
        <f>IF(名目付加価値!G558&gt;0,名目付加価値!G558/SUMIF(名目付加価値!G556:G578,"&lt;&gt;0"),0)</f>
        <v>3.968210902840217E-2</v>
      </c>
      <c r="H558" s="6">
        <f>IF(名目付加価値!H558&gt;0,名目付加価値!H558/SUMIF(名目付加価値!H556:H578,"&lt;&gt;0"),0)</f>
        <v>5.8458012958411007E-2</v>
      </c>
      <c r="I558" s="6">
        <f>IF(名目付加価値!I558&gt;0,名目付加価値!I558/SUMIF(名目付加価値!I556:I578,"&lt;&gt;0"),0)</f>
        <v>4.6289683018624947E-2</v>
      </c>
      <c r="K558" s="3">
        <f>0.5*(E558+E$1087)</f>
        <v>4.317794457160827E-2</v>
      </c>
      <c r="L558" s="3">
        <f t="shared" ref="L558:O558" si="554">0.5*(F558+F$1087)</f>
        <v>4.1914574006574834E-2</v>
      </c>
      <c r="M558" s="3">
        <f t="shared" si="554"/>
        <v>3.9560996526186984E-2</v>
      </c>
      <c r="N558" s="3">
        <f t="shared" si="554"/>
        <v>5.008060217641877E-2</v>
      </c>
      <c r="O558" s="3">
        <f t="shared" si="554"/>
        <v>4.2580956380635276E-2</v>
      </c>
    </row>
    <row r="559" spans="1:15" x14ac:dyDescent="0.15">
      <c r="A559" s="1">
        <v>25</v>
      </c>
      <c r="B559" s="1" t="s">
        <v>294</v>
      </c>
      <c r="C559" s="1">
        <v>4</v>
      </c>
      <c r="D559" s="1" t="s">
        <v>18</v>
      </c>
      <c r="E559" s="6">
        <f>IF(名目付加価値!E559&gt;0,名目付加価値!E559/SUMIF(名目付加価値!E556:E578,"&lt;&gt;0"),0)</f>
        <v>9.0431623239273215E-2</v>
      </c>
      <c r="F559" s="6">
        <f>IF(名目付加価値!F559&gt;0,名目付加価値!F559/SUMIF(名目付加価値!F556:F578,"&lt;&gt;0"),0)</f>
        <v>4.5529486977704987E-2</v>
      </c>
      <c r="G559" s="6">
        <f>IF(名目付加価値!G559&gt;0,名目付加価値!G559/SUMIF(名目付加価値!G556:G578,"&lt;&gt;0"),0)</f>
        <v>2.8299205966029882E-2</v>
      </c>
      <c r="H559" s="6">
        <f>IF(名目付加価値!H559&gt;0,名目付加価値!H559/SUMIF(名目付加価値!H556:H578,"&lt;&gt;0"),0)</f>
        <v>1.2560712555600281E-2</v>
      </c>
      <c r="I559" s="6">
        <f>IF(名目付加価値!I559&gt;0,名目付加価値!I559/SUMIF(名目付加価値!I556:I578,"&lt;&gt;0"),0)</f>
        <v>1.0938900202253991E-2</v>
      </c>
      <c r="K559" s="3">
        <f>0.5*(E559+E$1088)</f>
        <v>6.3595931180385368E-2</v>
      </c>
      <c r="L559" s="3">
        <f t="shared" ref="L559:O559" si="555">0.5*(F559+F$1088)</f>
        <v>3.3388948918279093E-2</v>
      </c>
      <c r="M559" s="3">
        <f t="shared" si="555"/>
        <v>2.2719520456576062E-2</v>
      </c>
      <c r="N559" s="3">
        <f t="shared" si="555"/>
        <v>1.041321207349551E-2</v>
      </c>
      <c r="O559" s="3">
        <f t="shared" si="555"/>
        <v>7.6284855803181867E-3</v>
      </c>
    </row>
    <row r="560" spans="1:15" x14ac:dyDescent="0.15">
      <c r="A560" s="1">
        <v>25</v>
      </c>
      <c r="B560" s="1" t="s">
        <v>294</v>
      </c>
      <c r="C560" s="1">
        <v>5</v>
      </c>
      <c r="D560" s="1" t="s">
        <v>19</v>
      </c>
      <c r="E560" s="6">
        <f>IF(名目付加価値!E560&gt;0,名目付加価値!E560/SUMIF(名目付加価値!E556:E578,"&lt;&gt;0"),0)</f>
        <v>4.4321264659208928E-3</v>
      </c>
      <c r="F560" s="6">
        <f>IF(名目付加価値!F560&gt;0,名目付加価値!F560/SUMIF(名目付加価値!F556:F578,"&lt;&gt;0"),0)</f>
        <v>7.3031485552814092E-3</v>
      </c>
      <c r="G560" s="6">
        <f>IF(名目付加価値!G560&gt;0,名目付加価値!G560/SUMIF(名目付加価値!G556:G578,"&lt;&gt;0"),0)</f>
        <v>6.5567882034077698E-3</v>
      </c>
      <c r="H560" s="6">
        <f>IF(名目付加価値!H560&gt;0,名目付加価値!H560/SUMIF(名目付加価値!H556:H578,"&lt;&gt;0"),0)</f>
        <v>1.0399142875688376E-2</v>
      </c>
      <c r="I560" s="6">
        <f>IF(名目付加価値!I560&gt;0,名目付加価値!I560/SUMIF(名目付加価値!I556:I578,"&lt;&gt;0"),0)</f>
        <v>4.8229246826528927E-3</v>
      </c>
      <c r="K560" s="3">
        <f>0.5*(E560+E$1089)</f>
        <v>7.1534111721497651E-3</v>
      </c>
      <c r="L560" s="3">
        <f t="shared" ref="L560:O560" si="556">0.5*(F560+F$1089)</f>
        <v>7.7545186490968285E-3</v>
      </c>
      <c r="M560" s="3">
        <f t="shared" si="556"/>
        <v>7.5784800021789882E-3</v>
      </c>
      <c r="N560" s="3">
        <f t="shared" si="556"/>
        <v>9.1363457989275358E-3</v>
      </c>
      <c r="O560" s="3">
        <f t="shared" si="556"/>
        <v>5.6048633005940148E-3</v>
      </c>
    </row>
    <row r="561" spans="1:15" x14ac:dyDescent="0.15">
      <c r="A561" s="1">
        <v>25</v>
      </c>
      <c r="B561" s="1" t="s">
        <v>294</v>
      </c>
      <c r="C561" s="1">
        <v>6</v>
      </c>
      <c r="D561" s="1" t="s">
        <v>3</v>
      </c>
      <c r="E561" s="6">
        <f>IF(名目付加価値!E561&gt;0,名目付加価値!E561/SUMIF(名目付加価値!E556:E578,"&lt;&gt;0"),0)</f>
        <v>3.2538137383951615E-2</v>
      </c>
      <c r="F561" s="6">
        <f>IF(名目付加価値!F561&gt;0,名目付加価値!F561/SUMIF(名目付加価値!F556:F578,"&lt;&gt;0"),0)</f>
        <v>2.813784836157247E-2</v>
      </c>
      <c r="G561" s="6">
        <f>IF(名目付加価値!G561&gt;0,名目付加価値!G561/SUMIF(名目付加価値!G556:G578,"&lt;&gt;0"),0)</f>
        <v>3.5534952482862855E-2</v>
      </c>
      <c r="H561" s="6">
        <f>IF(名目付加価値!H561&gt;0,名目付加価値!H561/SUMIF(名目付加価値!H556:H578,"&lt;&gt;0"),0)</f>
        <v>3.4520694481372148E-2</v>
      </c>
      <c r="I561" s="6">
        <f>IF(名目付加価値!I561&gt;0,名目付加価値!I561/SUMIF(名目付加価値!I556:I578,"&lt;&gt;0"),0)</f>
        <v>5.7399738706311897E-2</v>
      </c>
      <c r="K561" s="3">
        <f>0.5*(E561+E$1090)</f>
        <v>2.8100753346927874E-2</v>
      </c>
      <c r="L561" s="3">
        <f t="shared" ref="L561:O561" si="557">0.5*(F561+F$1090)</f>
        <v>2.2397932367275789E-2</v>
      </c>
      <c r="M561" s="3">
        <f t="shared" si="557"/>
        <v>2.7678075111929781E-2</v>
      </c>
      <c r="N561" s="3">
        <f t="shared" si="557"/>
        <v>2.6558115872864156E-2</v>
      </c>
      <c r="O561" s="3">
        <f t="shared" si="557"/>
        <v>3.8398426594591917E-2</v>
      </c>
    </row>
    <row r="562" spans="1:15" x14ac:dyDescent="0.15">
      <c r="A562" s="1">
        <v>25</v>
      </c>
      <c r="B562" s="1" t="s">
        <v>294</v>
      </c>
      <c r="C562" s="1">
        <v>7</v>
      </c>
      <c r="D562" s="1" t="s">
        <v>20</v>
      </c>
      <c r="E562" s="6">
        <f>IF(名目付加価値!E562&gt;0,名目付加価値!E562/SUMIF(名目付加価値!E556:E578,"&lt;&gt;0"),0)</f>
        <v>2.6820122316690742E-3</v>
      </c>
      <c r="F562" s="6">
        <f>IF(名目付加価値!F562&gt;0,名目付加価値!F562/SUMIF(名目付加価値!F556:F578,"&lt;&gt;0"),0)</f>
        <v>2.6455511443999337E-4</v>
      </c>
      <c r="G562" s="6">
        <f>IF(名目付加価値!G562&gt;0,名目付加価値!G562/SUMIF(名目付加価値!G556:G578,"&lt;&gt;0"),0)</f>
        <v>1.1209208583782644E-3</v>
      </c>
      <c r="H562" s="6">
        <f>IF(名目付加価値!H562&gt;0,名目付加価値!H562/SUMIF(名目付加価値!H556:H578,"&lt;&gt;0"),0)</f>
        <v>1.6391903441754804E-3</v>
      </c>
      <c r="I562" s="6">
        <f>IF(名目付加価値!I562&gt;0,名目付加価値!I562/SUMIF(名目付加価値!I556:I578,"&lt;&gt;0"),0)</f>
        <v>8.7319239109312919E-4</v>
      </c>
      <c r="K562" s="3">
        <f>0.5*(E562+E$1091)</f>
        <v>1.0892667368515099E-2</v>
      </c>
      <c r="L562" s="3">
        <f t="shared" ref="L562:O562" si="558">0.5*(F562+F$1091)</f>
        <v>6.3103482573625101E-3</v>
      </c>
      <c r="M562" s="3">
        <f t="shared" si="558"/>
        <v>5.8568609378490521E-3</v>
      </c>
      <c r="N562" s="3">
        <f t="shared" si="558"/>
        <v>6.9211519938869948E-3</v>
      </c>
      <c r="O562" s="3">
        <f t="shared" si="558"/>
        <v>6.5895996255086325E-3</v>
      </c>
    </row>
    <row r="563" spans="1:15" x14ac:dyDescent="0.15">
      <c r="A563" s="1">
        <v>25</v>
      </c>
      <c r="B563" s="1" t="s">
        <v>294</v>
      </c>
      <c r="C563" s="1">
        <v>8</v>
      </c>
      <c r="D563" s="1" t="s">
        <v>21</v>
      </c>
      <c r="E563" s="6">
        <f>IF(名目付加価値!E563&gt;0,名目付加価値!E563/SUMIF(名目付加価値!E556:E578,"&lt;&gt;0"),0)</f>
        <v>4.9231575791698304E-2</v>
      </c>
      <c r="F563" s="6">
        <f>IF(名目付加価値!F563&gt;0,名目付加価値!F563/SUMIF(名目付加価値!F556:F578,"&lt;&gt;0"),0)</f>
        <v>4.0601181184132952E-2</v>
      </c>
      <c r="G563" s="6">
        <f>IF(名目付加価値!G563&gt;0,名目付加価値!G563/SUMIF(名目付加価値!G556:G578,"&lt;&gt;0"),0)</f>
        <v>4.0569260692750526E-2</v>
      </c>
      <c r="H563" s="6">
        <f>IF(名目付加価値!H563&gt;0,名目付加価値!H563/SUMIF(名目付加価値!H556:H578,"&lt;&gt;0"),0)</f>
        <v>3.202948761310899E-2</v>
      </c>
      <c r="I563" s="6">
        <f>IF(名目付加価値!I563&gt;0,名目付加価値!I563/SUMIF(名目付加価値!I556:I578,"&lt;&gt;0"),0)</f>
        <v>4.3687347213508171E-2</v>
      </c>
      <c r="K563" s="3">
        <f>0.5*(E563+E$1092)</f>
        <v>3.2209364826370365E-2</v>
      </c>
      <c r="L563" s="3">
        <f t="shared" ref="L563:O563" si="559">0.5*(F563+F$1092)</f>
        <v>2.6799682201107958E-2</v>
      </c>
      <c r="M563" s="3">
        <f t="shared" si="559"/>
        <v>2.6427890465434836E-2</v>
      </c>
      <c r="N563" s="3">
        <f t="shared" si="559"/>
        <v>2.0920500453793858E-2</v>
      </c>
      <c r="O563" s="3">
        <f t="shared" si="559"/>
        <v>2.5541536591118623E-2</v>
      </c>
    </row>
    <row r="564" spans="1:15" x14ac:dyDescent="0.15">
      <c r="A564" s="1">
        <v>25</v>
      </c>
      <c r="B564" s="1" t="s">
        <v>294</v>
      </c>
      <c r="C564" s="1">
        <v>9</v>
      </c>
      <c r="D564" s="1" t="s">
        <v>22</v>
      </c>
      <c r="E564" s="6">
        <f>IF(名目付加価値!E564&gt;0,名目付加価値!E564/SUMIF(名目付加価値!E556:E578,"&lt;&gt;0"),0)</f>
        <v>1.7153032936434921E-2</v>
      </c>
      <c r="F564" s="6">
        <f>IF(名目付加価値!F564&gt;0,名目付加価値!F564/SUMIF(名目付加価値!F556:F578,"&lt;&gt;0"),0)</f>
        <v>1.4091782675419278E-2</v>
      </c>
      <c r="G564" s="6">
        <f>IF(名目付加価値!G564&gt;0,名目付加価値!G564/SUMIF(名目付加価値!G556:G578,"&lt;&gt;0"),0)</f>
        <v>1.0629547047290907E-2</v>
      </c>
      <c r="H564" s="6">
        <f>IF(名目付加価値!H564&gt;0,名目付加価値!H564/SUMIF(名目付加価値!H556:H578,"&lt;&gt;0"),0)</f>
        <v>8.822078014266186E-3</v>
      </c>
      <c r="I564" s="6">
        <f>IF(名目付加価値!I564&gt;0,名目付加価値!I564/SUMIF(名目付加価値!I556:I578,"&lt;&gt;0"),0)</f>
        <v>9.2720170203614057E-3</v>
      </c>
      <c r="K564" s="3">
        <f>0.5*(E564+E$1093)</f>
        <v>2.565621724943486E-2</v>
      </c>
      <c r="L564" s="3">
        <f t="shared" ref="L564:O564" si="560">0.5*(F564+F$1093)</f>
        <v>2.1920044292444364E-2</v>
      </c>
      <c r="M564" s="3">
        <f t="shared" si="560"/>
        <v>1.5523638388260796E-2</v>
      </c>
      <c r="N564" s="3">
        <f t="shared" si="560"/>
        <v>1.1684614224638686E-2</v>
      </c>
      <c r="O564" s="3">
        <f t="shared" si="560"/>
        <v>1.1075576957819123E-2</v>
      </c>
    </row>
    <row r="565" spans="1:15" x14ac:dyDescent="0.15">
      <c r="A565" s="1">
        <v>25</v>
      </c>
      <c r="B565" s="1" t="s">
        <v>294</v>
      </c>
      <c r="C565" s="1">
        <v>10</v>
      </c>
      <c r="D565" s="1" t="s">
        <v>23</v>
      </c>
      <c r="E565" s="6">
        <f>IF(名目付加価値!E565&gt;0,名目付加価値!E565/SUMIF(名目付加価値!E556:E578,"&lt;&gt;0"),0)</f>
        <v>1.4201654678540402E-2</v>
      </c>
      <c r="F565" s="6">
        <f>IF(名目付加価値!F565&gt;0,名目付加価値!F565/SUMIF(名目付加価値!F556:F578,"&lt;&gt;0"),0)</f>
        <v>1.9020628784806516E-2</v>
      </c>
      <c r="G565" s="6">
        <f>IF(名目付加価値!G565&gt;0,名目付加価値!G565/SUMIF(名目付加価値!G556:G578,"&lt;&gt;0"),0)</f>
        <v>2.8632754209310551E-2</v>
      </c>
      <c r="H565" s="6">
        <f>IF(名目付加価値!H565&gt;0,名目付加価値!H565/SUMIF(名目付加価値!H556:H578,"&lt;&gt;0"),0)</f>
        <v>2.3066831976984458E-2</v>
      </c>
      <c r="I565" s="6">
        <f>IF(名目付加価値!I565&gt;0,名目付加価値!I565/SUMIF(名目付加価値!I556:I578,"&lt;&gt;0"),0)</f>
        <v>2.0759238104059555E-2</v>
      </c>
      <c r="K565" s="3">
        <f>0.5*(E565+E$1094)</f>
        <v>1.4177230631330084E-2</v>
      </c>
      <c r="L565" s="3">
        <f t="shared" ref="L565:O565" si="561">0.5*(F565+F$1094)</f>
        <v>1.561426539695094E-2</v>
      </c>
      <c r="M565" s="3">
        <f t="shared" si="561"/>
        <v>2.2314656187025605E-2</v>
      </c>
      <c r="N565" s="3">
        <f t="shared" si="561"/>
        <v>1.8080265863700921E-2</v>
      </c>
      <c r="O565" s="3">
        <f t="shared" si="561"/>
        <v>1.5600801461402341E-2</v>
      </c>
    </row>
    <row r="566" spans="1:15" x14ac:dyDescent="0.15">
      <c r="A566" s="1">
        <v>25</v>
      </c>
      <c r="B566" s="1" t="s">
        <v>294</v>
      </c>
      <c r="C566" s="1">
        <v>11</v>
      </c>
      <c r="D566" s="1" t="s">
        <v>24</v>
      </c>
      <c r="E566" s="6">
        <f>IF(名目付加価値!E566&gt;0,名目付加価値!E566/SUMIF(名目付加価値!E556:E578,"&lt;&gt;0"),0)</f>
        <v>3.3779669258421317E-2</v>
      </c>
      <c r="F566" s="6">
        <f>IF(名目付加価値!F566&gt;0,名目付加価値!F566/SUMIF(名目付加価値!F556:F578,"&lt;&gt;0"),0)</f>
        <v>4.303891801708986E-2</v>
      </c>
      <c r="G566" s="6">
        <f>IF(名目付加価値!G566&gt;0,名目付加価値!G566/SUMIF(名目付加価値!G556:G578,"&lt;&gt;0"),0)</f>
        <v>4.7533511026737384E-2</v>
      </c>
      <c r="H566" s="6">
        <f>IF(名目付加価値!H566&gt;0,名目付加価値!H566/SUMIF(名目付加価値!H556:H578,"&lt;&gt;0"),0)</f>
        <v>4.4891559541024896E-2</v>
      </c>
      <c r="I566" s="6">
        <f>IF(名目付加価値!I566&gt;0,名目付加価値!I566/SUMIF(名目付加価値!I556:I578,"&lt;&gt;0"),0)</f>
        <v>6.2066307056412653E-2</v>
      </c>
      <c r="K566" s="3">
        <f>0.5*(E566+E$1095)</f>
        <v>2.9423825726637681E-2</v>
      </c>
      <c r="L566" s="3">
        <f t="shared" ref="L566:O566" si="562">0.5*(F566+F$1095)</f>
        <v>3.222445279317003E-2</v>
      </c>
      <c r="M566" s="3">
        <f t="shared" si="562"/>
        <v>3.7785332918588488E-2</v>
      </c>
      <c r="N566" s="3">
        <f t="shared" si="562"/>
        <v>3.4595931276476186E-2</v>
      </c>
      <c r="O566" s="3">
        <f t="shared" si="562"/>
        <v>4.4176684786246805E-2</v>
      </c>
    </row>
    <row r="567" spans="1:15" x14ac:dyDescent="0.15">
      <c r="A567" s="1">
        <v>25</v>
      </c>
      <c r="B567" s="1" t="s">
        <v>294</v>
      </c>
      <c r="C567" s="1">
        <v>12</v>
      </c>
      <c r="D567" s="1" t="s">
        <v>25</v>
      </c>
      <c r="E567" s="6">
        <f>IF(名目付加価値!E567&gt;0,名目付加価値!E567/SUMIF(名目付加価値!E556:E578,"&lt;&gt;0"),0)</f>
        <v>5.5441666436555764E-2</v>
      </c>
      <c r="F567" s="6">
        <f>IF(名目付加価値!F567&gt;0,名目付加価値!F567/SUMIF(名目付加価値!F556:F578,"&lt;&gt;0"),0)</f>
        <v>9.7997181183007973E-2</v>
      </c>
      <c r="G567" s="6">
        <f>IF(名目付加価値!G567&gt;0,名目付加価値!G567/SUMIF(名目付加価値!G556:G578,"&lt;&gt;0"),0)</f>
        <v>0.17165653760949487</v>
      </c>
      <c r="H567" s="6">
        <f>IF(名目付加価値!H567&gt;0,名目付加価値!H567/SUMIF(名目付加価値!H556:H578,"&lt;&gt;0"),0)</f>
        <v>0.12890780211961744</v>
      </c>
      <c r="I567" s="6">
        <f>IF(名目付加価値!I567&gt;0,名目付加価値!I567/SUMIF(名目付加価値!I556:I578,"&lt;&gt;0"),0)</f>
        <v>6.3756081489221197E-2</v>
      </c>
      <c r="K567" s="3">
        <f>0.5*(E567+E$1096)</f>
        <v>4.0578776661699054E-2</v>
      </c>
      <c r="L567" s="3">
        <f t="shared" ref="L567:O567" si="563">0.5*(F567+F$1096)</f>
        <v>6.193923913932152E-2</v>
      </c>
      <c r="M567" s="3">
        <f t="shared" si="563"/>
        <v>0.10950539190087655</v>
      </c>
      <c r="N567" s="3">
        <f t="shared" si="563"/>
        <v>8.9073589397602418E-2</v>
      </c>
      <c r="O567" s="3">
        <f t="shared" si="563"/>
        <v>5.2674353174528288E-2</v>
      </c>
    </row>
    <row r="568" spans="1:15" x14ac:dyDescent="0.15">
      <c r="A568" s="1">
        <v>25</v>
      </c>
      <c r="B568" s="1" t="s">
        <v>294</v>
      </c>
      <c r="C568" s="1">
        <v>13</v>
      </c>
      <c r="D568" s="1" t="s">
        <v>26</v>
      </c>
      <c r="E568" s="6">
        <f>IF(名目付加価値!E568&gt;0,名目付加価値!E568/SUMIF(名目付加価値!E556:E578,"&lt;&gt;0"),0)</f>
        <v>1.379261316522995E-2</v>
      </c>
      <c r="F568" s="6">
        <f>IF(名目付加価値!F568&gt;0,名目付加価値!F568/SUMIF(名目付加価値!F556:F578,"&lt;&gt;0"),0)</f>
        <v>2.1811047694167449E-2</v>
      </c>
      <c r="G568" s="6">
        <f>IF(名目付加価値!G568&gt;0,名目付加価値!G568/SUMIF(名目付加価値!G556:G578,"&lt;&gt;0"),0)</f>
        <v>2.5296627278767844E-2</v>
      </c>
      <c r="H568" s="6">
        <f>IF(名目付加価値!H568&gt;0,名目付加価値!H568/SUMIF(名目付加価値!H556:H578,"&lt;&gt;0"),0)</f>
        <v>4.0774275195457517E-2</v>
      </c>
      <c r="I568" s="6">
        <f>IF(名目付加価値!I568&gt;0,名目付加価値!I568/SUMIF(名目付加価値!I556:I578,"&lt;&gt;0"),0)</f>
        <v>4.6915016139281646E-2</v>
      </c>
      <c r="K568" s="3">
        <f>0.5*(E568+E$1097)</f>
        <v>1.7785598329855514E-2</v>
      </c>
      <c r="L568" s="3">
        <f t="shared" ref="L568:O568" si="564">0.5*(F568+F$1097)</f>
        <v>2.1571244082271096E-2</v>
      </c>
      <c r="M568" s="3">
        <f t="shared" si="564"/>
        <v>2.2209840265394298E-2</v>
      </c>
      <c r="N568" s="3">
        <f t="shared" si="564"/>
        <v>2.9568903406270788E-2</v>
      </c>
      <c r="O568" s="3">
        <f t="shared" si="564"/>
        <v>3.6724265011901826E-2</v>
      </c>
    </row>
    <row r="569" spans="1:15" x14ac:dyDescent="0.15">
      <c r="A569" s="1">
        <v>25</v>
      </c>
      <c r="B569" s="1" t="s">
        <v>294</v>
      </c>
      <c r="C569" s="1">
        <v>14</v>
      </c>
      <c r="D569" s="1" t="s">
        <v>27</v>
      </c>
      <c r="E569" s="6">
        <f>IF(名目付加価値!E569&gt;0,名目付加価値!E569/SUMIF(名目付加価値!E556:E578,"&lt;&gt;0"),0)</f>
        <v>2.8831179143566951E-3</v>
      </c>
      <c r="F569" s="6">
        <f>IF(名目付加価値!F569&gt;0,名目付加価値!F569/SUMIF(名目付加価値!F556:F578,"&lt;&gt;0"),0)</f>
        <v>2.9737225775450615E-3</v>
      </c>
      <c r="G569" s="6">
        <f>IF(名目付加価値!G569&gt;0,名目付加価値!G569/SUMIF(名目付加価値!G556:G578,"&lt;&gt;0"),0)</f>
        <v>5.5854230256741078E-3</v>
      </c>
      <c r="H569" s="6">
        <f>IF(名目付加価値!H569&gt;0,名目付加価値!H569/SUMIF(名目付加価値!H556:H578,"&lt;&gt;0"),0)</f>
        <v>6.5223697827650421E-3</v>
      </c>
      <c r="I569" s="6">
        <f>IF(名目付加価値!I569&gt;0,名目付加価値!I569/SUMIF(名目付加価値!I556:I578,"&lt;&gt;0"),0)</f>
        <v>5.8107356931912553E-3</v>
      </c>
      <c r="K569" s="3">
        <f>0.5*(E569+E$1098)</f>
        <v>3.3087444833804543E-3</v>
      </c>
      <c r="L569" s="3">
        <f t="shared" ref="L569:O569" si="565">0.5*(F569+F$1098)</f>
        <v>3.7662009799849447E-3</v>
      </c>
      <c r="M569" s="3">
        <f t="shared" si="565"/>
        <v>4.9971380300592684E-3</v>
      </c>
      <c r="N569" s="3">
        <f t="shared" si="565"/>
        <v>5.2925336965876767E-3</v>
      </c>
      <c r="O569" s="3">
        <f t="shared" si="565"/>
        <v>5.0798562623933074E-3</v>
      </c>
    </row>
    <row r="570" spans="1:15" x14ac:dyDescent="0.15">
      <c r="A570" s="1">
        <v>25</v>
      </c>
      <c r="B570" s="1" t="s">
        <v>294</v>
      </c>
      <c r="C570" s="1">
        <v>15</v>
      </c>
      <c r="D570" s="1" t="s">
        <v>28</v>
      </c>
      <c r="E570" s="6">
        <f>IF(名目付加価値!E570&gt;0,名目付加価値!E570/SUMIF(名目付加価値!E556:E578,"&lt;&gt;0"),0)</f>
        <v>4.5330401170647329E-2</v>
      </c>
      <c r="F570" s="6">
        <f>IF(名目付加価値!F570&gt;0,名目付加価値!F570/SUMIF(名目付加価値!F556:F578,"&lt;&gt;0"),0)</f>
        <v>5.5537090294851051E-2</v>
      </c>
      <c r="G570" s="6">
        <f>IF(名目付加価値!G570&gt;0,名目付加価値!G570/SUMIF(名目付加価値!G556:G578,"&lt;&gt;0"),0)</f>
        <v>6.2480803358129139E-2</v>
      </c>
      <c r="H570" s="6">
        <f>IF(名目付加価値!H570&gt;0,名目付加価値!H570/SUMIF(名目付加価値!H556:H578,"&lt;&gt;0"),0)</f>
        <v>5.0372440474827689E-2</v>
      </c>
      <c r="I570" s="6">
        <f>IF(名目付加価値!I570&gt;0,名目付加価値!I570/SUMIF(名目付加価値!I556:I578,"&lt;&gt;0"),0)</f>
        <v>5.3483363800172233E-2</v>
      </c>
      <c r="K570" s="3">
        <f>0.5*(E570+E$1099)</f>
        <v>4.0813068638635056E-2</v>
      </c>
      <c r="L570" s="3">
        <f t="shared" ref="L570:O570" si="566">0.5*(F570+F$1099)</f>
        <v>4.4973120774771759E-2</v>
      </c>
      <c r="M570" s="3">
        <f t="shared" si="566"/>
        <v>4.8657638236834777E-2</v>
      </c>
      <c r="N570" s="3">
        <f t="shared" si="566"/>
        <v>3.9432726503519325E-2</v>
      </c>
      <c r="O570" s="3">
        <f t="shared" si="566"/>
        <v>3.8660659715440943E-2</v>
      </c>
    </row>
    <row r="571" spans="1:15" x14ac:dyDescent="0.15">
      <c r="A571" s="1">
        <v>25</v>
      </c>
      <c r="B571" s="1" t="s">
        <v>293</v>
      </c>
      <c r="C571" s="1">
        <v>16</v>
      </c>
      <c r="D571" s="1" t="s">
        <v>11</v>
      </c>
      <c r="E571" s="6">
        <f>IF(名目付加価値!E571&gt;0,名目付加価値!E571/SUMIF(名目付加価値!E556:E578,"&lt;&gt;0"),0)</f>
        <v>0.12882611016250034</v>
      </c>
      <c r="F571" s="6">
        <f>IF(名目付加価値!F571&gt;0,名目付加価値!F571/SUMIF(名目付加価値!F556:F578,"&lt;&gt;0"),0)</f>
        <v>0.11238909031786576</v>
      </c>
      <c r="G571" s="6">
        <f>IF(名目付加価値!G571&gt;0,名目付加価値!G571/SUMIF(名目付加価値!G556:G578,"&lt;&gt;0"),0)</f>
        <v>0.10434197731311411</v>
      </c>
      <c r="H571" s="6">
        <f>IF(名目付加価値!H571&gt;0,名目付加価値!H571/SUMIF(名目付加価値!H556:H578,"&lt;&gt;0"),0)</f>
        <v>7.9324461966303439E-2</v>
      </c>
      <c r="I571" s="6">
        <f>IF(名目付加価値!I571&gt;0,名目付加価値!I571/SUMIF(名目付加価値!I556:I578,"&lt;&gt;0"),0)</f>
        <v>6.0558721073775461E-2</v>
      </c>
      <c r="K571" s="3">
        <f>0.5*(E571+E$1100)</f>
        <v>0.11165439790567407</v>
      </c>
      <c r="L571" s="3">
        <f t="shared" ref="L571:O571" si="567">0.5*(F571+F$1100)</f>
        <v>0.11212221047857251</v>
      </c>
      <c r="M571" s="3">
        <f t="shared" si="567"/>
        <v>0.11080908986258786</v>
      </c>
      <c r="N571" s="3">
        <f t="shared" si="567"/>
        <v>8.6410844027719633E-2</v>
      </c>
      <c r="O571" s="3">
        <f t="shared" si="567"/>
        <v>6.6031274840555501E-2</v>
      </c>
    </row>
    <row r="572" spans="1:15" x14ac:dyDescent="0.15">
      <c r="A572" s="1">
        <v>25</v>
      </c>
      <c r="B572" s="1" t="s">
        <v>293</v>
      </c>
      <c r="C572" s="1">
        <v>17</v>
      </c>
      <c r="D572" s="1" t="s">
        <v>12</v>
      </c>
      <c r="E572" s="6">
        <f>IF(名目付加価値!E572&gt;0,名目付加価値!E572/SUMIF(名目付加価値!E556:E578,"&lt;&gt;0"),0)</f>
        <v>1.0030860117779978E-2</v>
      </c>
      <c r="F572" s="6">
        <f>IF(名目付加価値!F572&gt;0,名目付加価値!F572/SUMIF(名目付加価値!F556:F578,"&lt;&gt;0"),0)</f>
        <v>1.7766241657120322E-2</v>
      </c>
      <c r="G572" s="6">
        <f>IF(名目付加価値!G572&gt;0,名目付加価値!G572/SUMIF(名目付加価値!G556:G578,"&lt;&gt;0"),0)</f>
        <v>1.4438643533218496E-2</v>
      </c>
      <c r="H572" s="6">
        <f>IF(名目付加価値!H572&gt;0,名目付加価値!H572/SUMIF(名目付加価値!H556:H578,"&lt;&gt;0"),0)</f>
        <v>1.9943237543440344E-2</v>
      </c>
      <c r="I572" s="6">
        <f>IF(名目付加価値!I572&gt;0,名目付加価値!I572/SUMIF(名目付加価値!I556:I578,"&lt;&gt;0"),0)</f>
        <v>2.0643361048470525E-2</v>
      </c>
      <c r="K572" s="3">
        <f>0.5*(E572+E$1101)</f>
        <v>1.7580309374202453E-2</v>
      </c>
      <c r="L572" s="3">
        <f t="shared" ref="L572:O572" si="568">0.5*(F572+F$1101)</f>
        <v>2.3389781697691459E-2</v>
      </c>
      <c r="M572" s="3">
        <f t="shared" si="568"/>
        <v>2.3292946645504908E-2</v>
      </c>
      <c r="N572" s="3">
        <f t="shared" si="568"/>
        <v>2.7662364074907856E-2</v>
      </c>
      <c r="O572" s="3">
        <f t="shared" si="568"/>
        <v>2.5827843437336833E-2</v>
      </c>
    </row>
    <row r="573" spans="1:15" x14ac:dyDescent="0.15">
      <c r="A573" s="1">
        <v>25</v>
      </c>
      <c r="B573" s="1" t="s">
        <v>293</v>
      </c>
      <c r="C573" s="1">
        <v>18</v>
      </c>
      <c r="D573" s="1" t="s">
        <v>13</v>
      </c>
      <c r="E573" s="6">
        <f>IF(名目付加価値!E573&gt;0,名目付加価値!E573/SUMIF(名目付加価値!E556:E578,"&lt;&gt;0"),0)</f>
        <v>8.5075196786357221E-2</v>
      </c>
      <c r="F573" s="6">
        <f>IF(名目付加価値!F573&gt;0,名目付加価値!F573/SUMIF(名目付加価値!F556:F578,"&lt;&gt;0"),0)</f>
        <v>8.2312953329399169E-2</v>
      </c>
      <c r="G573" s="6">
        <f>IF(名目付加価値!G573&gt;0,名目付加価値!G573/SUMIF(名目付加価値!G556:G578,"&lt;&gt;0"),0)</f>
        <v>6.4938489931658169E-2</v>
      </c>
      <c r="H573" s="6">
        <f>IF(名目付加価値!H573&gt;0,名目付加価値!H573/SUMIF(名目付加価値!H556:H578,"&lt;&gt;0"),0)</f>
        <v>7.487758176046734E-2</v>
      </c>
      <c r="I573" s="6">
        <f>IF(名目付加価値!I573&gt;0,名目付加価値!I573/SUMIF(名目付加価値!I556:I578,"&lt;&gt;0"),0)</f>
        <v>6.2409082490960666E-2</v>
      </c>
      <c r="K573" s="3">
        <f>0.5*(E573+E$1102)</f>
        <v>9.9770731847088526E-2</v>
      </c>
      <c r="L573" s="3">
        <f t="shared" ref="L573:O573" si="569">0.5*(F573+F$1102)</f>
        <v>0.10337651238325435</v>
      </c>
      <c r="M573" s="3">
        <f t="shared" si="569"/>
        <v>8.9594432782501426E-2</v>
      </c>
      <c r="N573" s="3">
        <f t="shared" si="569"/>
        <v>9.6701280994879957E-2</v>
      </c>
      <c r="O573" s="3">
        <f t="shared" si="569"/>
        <v>8.5100737313141744E-2</v>
      </c>
    </row>
    <row r="574" spans="1:15" x14ac:dyDescent="0.15">
      <c r="A574" s="1">
        <v>25</v>
      </c>
      <c r="B574" s="1" t="s">
        <v>293</v>
      </c>
      <c r="C574" s="1">
        <v>19</v>
      </c>
      <c r="D574" s="1" t="s">
        <v>14</v>
      </c>
      <c r="E574" s="6">
        <f>IF(名目付加価値!E574&gt;0,名目付加価値!E574/SUMIF(名目付加価値!E556:E578,"&lt;&gt;0"),0)</f>
        <v>2.8518817314370695E-2</v>
      </c>
      <c r="F574" s="6">
        <f>IF(名目付加価値!F574&gt;0,名目付加価値!F574/SUMIF(名目付加価値!F556:F578,"&lt;&gt;0"),0)</f>
        <v>3.6022667835869784E-2</v>
      </c>
      <c r="G574" s="6">
        <f>IF(名目付加価値!G574&gt;0,名目付加価値!G574/SUMIF(名目付加価値!G556:G578,"&lt;&gt;0"),0)</f>
        <v>3.6042506368251417E-2</v>
      </c>
      <c r="H574" s="6">
        <f>IF(名目付加価値!H574&gt;0,名目付加価値!H574/SUMIF(名目付加価値!H556:H578,"&lt;&gt;0"),0)</f>
        <v>3.4895166039067477E-2</v>
      </c>
      <c r="I574" s="6">
        <f>IF(名目付加価値!I574&gt;0,名目付加価値!I574/SUMIF(名目付加価値!I556:I578,"&lt;&gt;0"),0)</f>
        <v>3.3221877407689969E-2</v>
      </c>
      <c r="K574" s="3">
        <f>0.5*(E574+E$1103)</f>
        <v>3.4470475284517001E-2</v>
      </c>
      <c r="L574" s="3">
        <f t="shared" ref="L574:O574" si="570">0.5*(F574+F$1103)</f>
        <v>4.2367228034562443E-2</v>
      </c>
      <c r="M574" s="3">
        <f t="shared" si="570"/>
        <v>4.4792308089260588E-2</v>
      </c>
      <c r="N574" s="3">
        <f t="shared" si="570"/>
        <v>4.1234328647775209E-2</v>
      </c>
      <c r="O574" s="3">
        <f t="shared" si="570"/>
        <v>3.9001243316491838E-2</v>
      </c>
    </row>
    <row r="575" spans="1:15" x14ac:dyDescent="0.15">
      <c r="A575" s="1">
        <v>25</v>
      </c>
      <c r="B575" s="1" t="s">
        <v>293</v>
      </c>
      <c r="C575" s="1">
        <v>20</v>
      </c>
      <c r="D575" s="1" t="s">
        <v>15</v>
      </c>
      <c r="E575" s="6">
        <f>IF(名目付加価値!E575&gt;0,名目付加価値!E575/SUMIF(名目付加価値!E556:E578,"&lt;&gt;0"),0)</f>
        <v>1.1642418005592186E-2</v>
      </c>
      <c r="F575" s="6">
        <f>IF(名目付加価値!F575&gt;0,名目付加価値!F575/SUMIF(名目付加価値!F556:F578,"&lt;&gt;0"),0)</f>
        <v>1.5970026883593676E-2</v>
      </c>
      <c r="G575" s="6">
        <f>IF(名目付加価値!G575&gt;0,名目付加価値!G575/SUMIF(名目付加価値!G556:G578,"&lt;&gt;0"),0)</f>
        <v>1.4004019064348188E-2</v>
      </c>
      <c r="H575" s="6">
        <f>IF(名目付加価値!H575&gt;0,名目付加価値!H575/SUMIF(名目付加価値!H556:H578,"&lt;&gt;0"),0)</f>
        <v>1.5790265741569144E-2</v>
      </c>
      <c r="I575" s="6">
        <f>IF(名目付加価値!I575&gt;0,名目付加価値!I575/SUMIF(名目付加価値!I556:I578,"&lt;&gt;0"),0)</f>
        <v>1.9737780798184106E-2</v>
      </c>
      <c r="K575" s="3">
        <f>0.5*(E575+E$1104)</f>
        <v>1.5223388563442162E-2</v>
      </c>
      <c r="L575" s="3">
        <f t="shared" ref="L575:O575" si="571">0.5*(F575+F$1104)</f>
        <v>1.8794807251503877E-2</v>
      </c>
      <c r="M575" s="3">
        <f t="shared" si="571"/>
        <v>1.6907745915698283E-2</v>
      </c>
      <c r="N575" s="3">
        <f t="shared" si="571"/>
        <v>1.5193584202185823E-2</v>
      </c>
      <c r="O575" s="3">
        <f t="shared" si="571"/>
        <v>1.8100578280906804E-2</v>
      </c>
    </row>
    <row r="576" spans="1:15" x14ac:dyDescent="0.15">
      <c r="A576" s="1">
        <v>25</v>
      </c>
      <c r="B576" s="1" t="s">
        <v>293</v>
      </c>
      <c r="C576" s="1">
        <v>21</v>
      </c>
      <c r="D576" s="1" t="s">
        <v>16</v>
      </c>
      <c r="E576" s="6">
        <f>IF(名目付加価値!E576&gt;0,名目付加価値!E576/SUMIF(名目付加価値!E556:E578,"&lt;&gt;0"),0)</f>
        <v>8.1823374279423211E-2</v>
      </c>
      <c r="F576" s="6">
        <f>IF(名目付加価値!F576&gt;0,名目付加価値!F576/SUMIF(名目付加価値!F556:F578,"&lt;&gt;0"),0)</f>
        <v>5.7325955846054689E-2</v>
      </c>
      <c r="G576" s="6">
        <f>IF(名目付加価値!G576&gt;0,名目付加価値!G576/SUMIF(名目付加価値!G556:G578,"&lt;&gt;0"),0)</f>
        <v>4.9195684943197107E-2</v>
      </c>
      <c r="H576" s="6">
        <f>IF(名目付加価値!H576&gt;0,名目付加価値!H576/SUMIF(名目付加価値!H556:H578,"&lt;&gt;0"),0)</f>
        <v>5.4362034966523663E-2</v>
      </c>
      <c r="I576" s="6">
        <f>IF(名目付加価値!I576&gt;0,名目付加価値!I576/SUMIF(名目付加価値!I556:I578,"&lt;&gt;0"),0)</f>
        <v>5.8312433920069476E-2</v>
      </c>
      <c r="K576" s="3">
        <f>0.5*(E576+E$1105)</f>
        <v>7.7340775681993573E-2</v>
      </c>
      <c r="L576" s="3">
        <f t="shared" ref="L576:O576" si="572">0.5*(F576+F$1105)</f>
        <v>5.971312581047486E-2</v>
      </c>
      <c r="M576" s="3">
        <f t="shared" si="572"/>
        <v>5.6413592742038783E-2</v>
      </c>
      <c r="N576" s="3">
        <f t="shared" si="572"/>
        <v>6.0980040101498614E-2</v>
      </c>
      <c r="O576" s="3">
        <f t="shared" si="572"/>
        <v>6.4035830496633583E-2</v>
      </c>
    </row>
    <row r="577" spans="1:15" x14ac:dyDescent="0.15">
      <c r="A577" s="1">
        <v>25</v>
      </c>
      <c r="B577" s="1" t="s">
        <v>143</v>
      </c>
      <c r="C577" s="1">
        <v>22</v>
      </c>
      <c r="D577" s="1" t="s">
        <v>8</v>
      </c>
      <c r="E577" s="6">
        <f>IF(名目付加価値!E577&gt;0,名目付加価値!E577/SUMIF(名目付加価値!E556:E578,"&lt;&gt;0"),0)</f>
        <v>8.9073795052884458E-2</v>
      </c>
      <c r="F577" s="6">
        <f>IF(名目付加価値!F577&gt;0,名目付加価値!F577/SUMIF(名目付加価値!F556:F578,"&lt;&gt;0"),0)</f>
        <v>0.12069749905069854</v>
      </c>
      <c r="G577" s="6">
        <f>IF(名目付加価値!G577&gt;0,名目付加価値!G577/SUMIF(名目付加価値!G556:G578,"&lt;&gt;0"),0)</f>
        <v>0.11574501151927788</v>
      </c>
      <c r="H577" s="6">
        <f>IF(名目付加価値!H577&gt;0,名目付加価値!H577/SUMIF(名目付加価値!H556:H578,"&lt;&gt;0"),0)</f>
        <v>0.1633683699151002</v>
      </c>
      <c r="I577" s="6">
        <f>IF(名目付加価値!I577&gt;0,名目付加価値!I577/SUMIF(名目付加価値!I556:I578,"&lt;&gt;0"),0)</f>
        <v>0.21331140566375453</v>
      </c>
      <c r="K577" s="3">
        <f>0.5*(E577+E$1106)</f>
        <v>0.10080215389634095</v>
      </c>
      <c r="L577" s="3">
        <f t="shared" ref="L577:O577" si="573">0.5*(F577+F$1106)</f>
        <v>0.14126910686622482</v>
      </c>
      <c r="M577" s="3">
        <f t="shared" si="573"/>
        <v>0.14363931769936322</v>
      </c>
      <c r="N577" s="3">
        <f t="shared" si="573"/>
        <v>0.19103668101962867</v>
      </c>
      <c r="O577" s="3">
        <f t="shared" si="573"/>
        <v>0.23911788370528592</v>
      </c>
    </row>
    <row r="578" spans="1:15" x14ac:dyDescent="0.15">
      <c r="A578" s="1">
        <v>25</v>
      </c>
      <c r="B578" s="1" t="s">
        <v>143</v>
      </c>
      <c r="C578" s="1">
        <v>23</v>
      </c>
      <c r="D578" s="1" t="s">
        <v>29</v>
      </c>
      <c r="E578" s="6">
        <f>IF(名目付加価値!E578&gt;0,名目付加価値!E578/SUMIF(名目付加価値!E556:E578,"&lt;&gt;0"),0)</f>
        <v>7.8909732451886719E-2</v>
      </c>
      <c r="F578" s="6">
        <f>IF(名目付加価値!F578&gt;0,名目付加価値!F578/SUMIF(名目付加価値!F556:F578,"&lt;&gt;0"),0)</f>
        <v>9.729719167808315E-2</v>
      </c>
      <c r="G578" s="6">
        <f>IF(名目付加価値!G578&gt;0,名目付加価値!G578/SUMIF(名目付加価値!G556:G578,"&lt;&gt;0"),0)</f>
        <v>7.8223979712620545E-2</v>
      </c>
      <c r="H578" s="6">
        <f>IF(名目付加価値!H578&gt;0,名目付加価値!H578/SUMIF(名目付加価値!H556:H578,"&lt;&gt;0"),0)</f>
        <v>9.0560470947945768E-2</v>
      </c>
      <c r="I578" s="6">
        <f>IF(名目付加価値!I578&gt;0,名目付加価値!I578/SUMIF(名目付加価値!I556:I578,"&lt;&gt;0"),0)</f>
        <v>9.6239558949814369E-2</v>
      </c>
      <c r="K578" s="3">
        <f>0.5*(E578+E$1107)</f>
        <v>7.9939400491778265E-2</v>
      </c>
      <c r="L578" s="3">
        <f t="shared" ref="L578:O578" si="574">0.5*(F578+F$1107)</f>
        <v>0.10336330702183609</v>
      </c>
      <c r="M578" s="3">
        <f t="shared" si="574"/>
        <v>9.0878800274643484E-2</v>
      </c>
      <c r="N578" s="3">
        <f t="shared" si="574"/>
        <v>0.10647924150589901</v>
      </c>
      <c r="O578" s="3">
        <f t="shared" si="574"/>
        <v>0.11533158582446926</v>
      </c>
    </row>
    <row r="579" spans="1:15" x14ac:dyDescent="0.15">
      <c r="A579" s="1">
        <v>26</v>
      </c>
      <c r="B579" s="1" t="s">
        <v>344</v>
      </c>
      <c r="C579" s="1">
        <v>1</v>
      </c>
      <c r="D579" s="1" t="s">
        <v>9</v>
      </c>
      <c r="E579" s="6">
        <f>IF(名目付加価値!E579&gt;0,名目付加価値!E579/SUMIF(名目付加価値!E579:E601,"&lt;&gt;0"),0)</f>
        <v>2.6978736802908021E-2</v>
      </c>
      <c r="F579" s="6">
        <f>IF(名目付加価値!F579&gt;0,名目付加価値!F579/SUMIF(名目付加価値!F579:F601,"&lt;&gt;0"),0)</f>
        <v>1.4350554078539071E-2</v>
      </c>
      <c r="G579" s="6">
        <f>IF(名目付加価値!G579&gt;0,名目付加価値!G579/SUMIF(名目付加価値!G579:G601,"&lt;&gt;0"),0)</f>
        <v>8.4316359308219836E-3</v>
      </c>
      <c r="H579" s="6">
        <f>IF(名目付加価値!H579&gt;0,名目付加価値!H579/SUMIF(名目付加価値!H579:H601,"&lt;&gt;0"),0)</f>
        <v>7.6026099319903197E-3</v>
      </c>
      <c r="I579" s="6">
        <f>IF(名目付加価値!I579&gt;0,名目付加価値!I579/SUMIF(名目付加価値!I579:I601,"&lt;&gt;0"),0)</f>
        <v>5.3737310970764099E-3</v>
      </c>
      <c r="K579" s="3">
        <f>0.5*(E579+E$1085)</f>
        <v>6.5549609445875567E-2</v>
      </c>
      <c r="L579" s="3">
        <f t="shared" ref="L579:O579" si="575">0.5*(F579+F$1085)</f>
        <v>3.7129766478676128E-2</v>
      </c>
      <c r="M579" s="3">
        <f t="shared" si="575"/>
        <v>2.5475494499165568E-2</v>
      </c>
      <c r="N579" s="3">
        <f t="shared" si="575"/>
        <v>1.8436827068406249E-2</v>
      </c>
      <c r="O579" s="3">
        <f t="shared" si="575"/>
        <v>1.4701381518037654E-2</v>
      </c>
    </row>
    <row r="580" spans="1:15" x14ac:dyDescent="0.15">
      <c r="A580" s="1">
        <v>26</v>
      </c>
      <c r="B580" s="1" t="s">
        <v>344</v>
      </c>
      <c r="C580" s="1">
        <v>2</v>
      </c>
      <c r="D580" s="1" t="s">
        <v>10</v>
      </c>
      <c r="E580" s="6">
        <f>IF(名目付加価値!E580&gt;0,名目付加価値!E580/SUMIF(名目付加価値!E579:E601,"&lt;&gt;0"),0)</f>
        <v>3.5846341028697463E-3</v>
      </c>
      <c r="F580" s="6">
        <f>IF(名目付加価値!F580&gt;0,名目付加価値!F580/SUMIF(名目付加価値!F579:F601,"&lt;&gt;0"),0)</f>
        <v>2.0792998458072382E-3</v>
      </c>
      <c r="G580" s="6">
        <f>IF(名目付加価値!G580&gt;0,名目付加価値!G580/SUMIF(名目付加価値!G579:G601,"&lt;&gt;0"),0)</f>
        <v>1.5223202654993115E-3</v>
      </c>
      <c r="H580" s="6">
        <f>IF(名目付加価値!H580&gt;0,名目付加価値!H580/SUMIF(名目付加価値!H579:H601,"&lt;&gt;0"),0)</f>
        <v>7.6288147927267675E-4</v>
      </c>
      <c r="I580" s="6">
        <f>IF(名目付加価値!I580&gt;0,名目付加価値!I580/SUMIF(名目付加価値!I579:I601,"&lt;&gt;0"),0)</f>
        <v>1.9110830718595007E-4</v>
      </c>
      <c r="K580" s="3">
        <f>0.5*(E580+E$1086)</f>
        <v>8.1457663184390499E-3</v>
      </c>
      <c r="L580" s="3">
        <f t="shared" ref="L580:O580" si="576">0.5*(F580+F$1086)</f>
        <v>4.587649642534896E-3</v>
      </c>
      <c r="M580" s="3">
        <f t="shared" si="576"/>
        <v>2.6121667466621158E-3</v>
      </c>
      <c r="N580" s="3">
        <f t="shared" si="576"/>
        <v>1.3321547314060632E-3</v>
      </c>
      <c r="O580" s="3">
        <f t="shared" si="576"/>
        <v>5.2791250028680814E-4</v>
      </c>
    </row>
    <row r="581" spans="1:15" x14ac:dyDescent="0.15">
      <c r="A581" s="1">
        <v>26</v>
      </c>
      <c r="B581" s="1" t="s">
        <v>345</v>
      </c>
      <c r="C581" s="1">
        <v>3</v>
      </c>
      <c r="D581" s="1" t="s">
        <v>17</v>
      </c>
      <c r="E581" s="6">
        <f>IF(名目付加価値!E581&gt;0,名目付加価値!E581/SUMIF(名目付加価値!E579:E601,"&lt;&gt;0"),0)</f>
        <v>8.0532020696713794E-2</v>
      </c>
      <c r="F581" s="6">
        <f>IF(名目付加価値!F581&gt;0,名目付加価値!F581/SUMIF(名目付加価値!F579:F601,"&lt;&gt;0"),0)</f>
        <v>7.2064799160167836E-2</v>
      </c>
      <c r="G581" s="6">
        <f>IF(名目付加価値!G581&gt;0,名目付加価値!G581/SUMIF(名目付加価値!G579:G601,"&lt;&gt;0"),0)</f>
        <v>5.9717087894427076E-2</v>
      </c>
      <c r="H581" s="6">
        <f>IF(名目付加価値!H581&gt;0,名目付加価値!H581/SUMIF(名目付加価値!H579:H601,"&lt;&gt;0"),0)</f>
        <v>7.4242834547568026E-2</v>
      </c>
      <c r="I581" s="6">
        <f>IF(名目付加価値!I581&gt;0,名目付加価値!I581/SUMIF(名目付加価値!I579:I601,"&lt;&gt;0"),0)</f>
        <v>0.1084728874712023</v>
      </c>
      <c r="K581" s="3">
        <f>0.5*(E581+E$1087)</f>
        <v>6.9274064798320129E-2</v>
      </c>
      <c r="L581" s="3">
        <f t="shared" ref="L581:O581" si="577">0.5*(F581+F$1087)</f>
        <v>5.7517942034240863E-2</v>
      </c>
      <c r="M581" s="3">
        <f t="shared" si="577"/>
        <v>4.9578485959199434E-2</v>
      </c>
      <c r="N581" s="3">
        <f t="shared" si="577"/>
        <v>5.7973012970997273E-2</v>
      </c>
      <c r="O581" s="3">
        <f t="shared" si="577"/>
        <v>7.3672558606923955E-2</v>
      </c>
    </row>
    <row r="582" spans="1:15" x14ac:dyDescent="0.15">
      <c r="A582" s="1">
        <v>26</v>
      </c>
      <c r="B582" s="1" t="s">
        <v>346</v>
      </c>
      <c r="C582" s="1">
        <v>4</v>
      </c>
      <c r="D582" s="1" t="s">
        <v>18</v>
      </c>
      <c r="E582" s="6">
        <f>IF(名目付加価値!E582&gt;0,名目付加価値!E582/SUMIF(名目付加価値!E579:E601,"&lt;&gt;0"),0)</f>
        <v>0.13212064407339438</v>
      </c>
      <c r="F582" s="6">
        <f>IF(名目付加価値!F582&gt;0,名目付加価値!F582/SUMIF(名目付加価値!F579:F601,"&lt;&gt;0"),0)</f>
        <v>6.3032849436537877E-2</v>
      </c>
      <c r="G582" s="6">
        <f>IF(名目付加価値!G582&gt;0,名目付加価値!G582/SUMIF(名目付加価値!G579:G601,"&lt;&gt;0"),0)</f>
        <v>3.886557871449927E-2</v>
      </c>
      <c r="H582" s="6">
        <f>IF(名目付加価値!H582&gt;0,名目付加価値!H582/SUMIF(名目付加価値!H579:H601,"&lt;&gt;0"),0)</f>
        <v>1.5038219597737002E-2</v>
      </c>
      <c r="I582" s="6">
        <f>IF(名目付加価値!I582&gt;0,名目付加価値!I582/SUMIF(名目付加価値!I579:I601,"&lt;&gt;0"),0)</f>
        <v>5.1059898725004963E-3</v>
      </c>
      <c r="K582" s="3">
        <f>0.5*(E582+E$1088)</f>
        <v>8.4440441597445959E-2</v>
      </c>
      <c r="L582" s="3">
        <f t="shared" ref="L582:O582" si="578">0.5*(F582+F$1088)</f>
        <v>4.2140630147695535E-2</v>
      </c>
      <c r="M582" s="3">
        <f t="shared" si="578"/>
        <v>2.8002706830810756E-2</v>
      </c>
      <c r="N582" s="3">
        <f t="shared" si="578"/>
        <v>1.1651965594563871E-2</v>
      </c>
      <c r="O582" s="3">
        <f t="shared" si="578"/>
        <v>4.7120304154414389E-3</v>
      </c>
    </row>
    <row r="583" spans="1:15" x14ac:dyDescent="0.15">
      <c r="A583" s="1">
        <v>26</v>
      </c>
      <c r="B583" s="1" t="s">
        <v>347</v>
      </c>
      <c r="C583" s="1">
        <v>5</v>
      </c>
      <c r="D583" s="1" t="s">
        <v>19</v>
      </c>
      <c r="E583" s="6">
        <f>IF(名目付加価値!E583&gt;0,名目付加価値!E583/SUMIF(名目付加価値!E579:E601,"&lt;&gt;0"),0)</f>
        <v>9.1018949960931014E-3</v>
      </c>
      <c r="F583" s="6">
        <f>IF(名目付加価値!F583&gt;0,名目付加価値!F583/SUMIF(名目付加価値!F579:F601,"&lt;&gt;0"),0)</f>
        <v>8.2839955116404598E-3</v>
      </c>
      <c r="G583" s="6">
        <f>IF(名目付加価値!G583&gt;0,名目付加価値!G583/SUMIF(名目付加価値!G579:G601,"&lt;&gt;0"),0)</f>
        <v>7.150682462626414E-3</v>
      </c>
      <c r="H583" s="6">
        <f>IF(名目付加価値!H583&gt;0,名目付加価値!H583/SUMIF(名目付加価値!H579:H601,"&lt;&gt;0"),0)</f>
        <v>4.0775981074648963E-3</v>
      </c>
      <c r="I583" s="6">
        <f>IF(名目付加価値!I583&gt;0,名目付加価値!I583/SUMIF(名目付加価値!I579:I601,"&lt;&gt;0"),0)</f>
        <v>3.9561276375957282E-3</v>
      </c>
      <c r="K583" s="3">
        <f>0.5*(E583+E$1089)</f>
        <v>9.4882954372358698E-3</v>
      </c>
      <c r="L583" s="3">
        <f t="shared" ref="L583:O583" si="579">0.5*(F583+F$1089)</f>
        <v>8.2449421272763543E-3</v>
      </c>
      <c r="M583" s="3">
        <f t="shared" si="579"/>
        <v>7.8754271317883102E-3</v>
      </c>
      <c r="N583" s="3">
        <f t="shared" si="579"/>
        <v>5.9755734148157959E-3</v>
      </c>
      <c r="O583" s="3">
        <f t="shared" si="579"/>
        <v>5.171464778065433E-3</v>
      </c>
    </row>
    <row r="584" spans="1:15" x14ac:dyDescent="0.15">
      <c r="A584" s="1">
        <v>26</v>
      </c>
      <c r="B584" s="1" t="s">
        <v>345</v>
      </c>
      <c r="C584" s="1">
        <v>6</v>
      </c>
      <c r="D584" s="1" t="s">
        <v>3</v>
      </c>
      <c r="E584" s="6">
        <f>IF(名目付加価値!E584&gt;0,名目付加価値!E584/SUMIF(名目付加価値!E579:E601,"&lt;&gt;0"),0)</f>
        <v>2.1828832493452306E-2</v>
      </c>
      <c r="F584" s="6">
        <f>IF(名目付加価値!F584&gt;0,名目付加価値!F584/SUMIF(名目付加価値!F579:F601,"&lt;&gt;0"),0)</f>
        <v>9.0804790014266026E-3</v>
      </c>
      <c r="G584" s="6">
        <f>IF(名目付加価値!G584&gt;0,名目付加価値!G584/SUMIF(名目付加価値!G579:G601,"&lt;&gt;0"),0)</f>
        <v>1.0284546384389245E-2</v>
      </c>
      <c r="H584" s="6">
        <f>IF(名目付加価値!H584&gt;0,名目付加価値!H584/SUMIF(名目付加価値!H579:H601,"&lt;&gt;0"),0)</f>
        <v>7.4627233588769448E-3</v>
      </c>
      <c r="I584" s="6">
        <f>IF(名目付加価値!I584&gt;0,名目付加価値!I584/SUMIF(名目付加価値!I579:I601,"&lt;&gt;0"),0)</f>
        <v>7.8346183666324794E-3</v>
      </c>
      <c r="K584" s="3">
        <f>0.5*(E584+E$1090)</f>
        <v>2.2746100901678216E-2</v>
      </c>
      <c r="L584" s="3">
        <f t="shared" ref="L584:O584" si="580">0.5*(F584+F$1090)</f>
        <v>1.2869247687202854E-2</v>
      </c>
      <c r="M584" s="3">
        <f t="shared" si="580"/>
        <v>1.5052872062692974E-2</v>
      </c>
      <c r="N584" s="3">
        <f t="shared" si="580"/>
        <v>1.3029130311616555E-2</v>
      </c>
      <c r="O584" s="3">
        <f t="shared" si="580"/>
        <v>1.361586642475221E-2</v>
      </c>
    </row>
    <row r="585" spans="1:15" x14ac:dyDescent="0.15">
      <c r="A585" s="1">
        <v>26</v>
      </c>
      <c r="B585" s="1" t="s">
        <v>346</v>
      </c>
      <c r="C585" s="1">
        <v>7</v>
      </c>
      <c r="D585" s="1" t="s">
        <v>20</v>
      </c>
      <c r="E585" s="6">
        <f>IF(名目付加価値!E585&gt;0,名目付加価値!E585/SUMIF(名目付加価値!E579:E601,"&lt;&gt;0"),0)</f>
        <v>1.7214243959551131E-3</v>
      </c>
      <c r="F585" s="6">
        <f>IF(名目付加価値!F585&gt;0,名目付加価値!F585/SUMIF(名目付加価値!F579:F601,"&lt;&gt;0"),0)</f>
        <v>1.0967483152387292E-4</v>
      </c>
      <c r="G585" s="6">
        <f>IF(名目付加価値!G585&gt;0,名目付加価値!G585/SUMIF(名目付加価値!G579:G601,"&lt;&gt;0"),0)</f>
        <v>7.8124883064853705E-4</v>
      </c>
      <c r="H585" s="6">
        <f>IF(名目付加価値!H585&gt;0,名目付加価値!H585/SUMIF(名目付加価値!H579:H601,"&lt;&gt;0"),0)</f>
        <v>4.6522176588499695E-4</v>
      </c>
      <c r="I585" s="6">
        <f>IF(名目付加価値!I585&gt;0,名目付加価値!I585/SUMIF(名目付加価値!I579:I601,"&lt;&gt;0"),0)</f>
        <v>6.9450625512969125E-4</v>
      </c>
      <c r="K585" s="3">
        <f>0.5*(E585+E$1091)</f>
        <v>1.0412373450658118E-2</v>
      </c>
      <c r="L585" s="3">
        <f t="shared" ref="L585:O585" si="581">0.5*(F585+F$1091)</f>
        <v>6.2329081159044498E-3</v>
      </c>
      <c r="M585" s="3">
        <f t="shared" si="581"/>
        <v>5.6870249239841892E-3</v>
      </c>
      <c r="N585" s="3">
        <f t="shared" si="581"/>
        <v>6.3341677047417527E-3</v>
      </c>
      <c r="O585" s="3">
        <f t="shared" si="581"/>
        <v>6.5002565575269138E-3</v>
      </c>
    </row>
    <row r="586" spans="1:15" x14ac:dyDescent="0.15">
      <c r="A586" s="1">
        <v>26</v>
      </c>
      <c r="B586" s="1" t="s">
        <v>345</v>
      </c>
      <c r="C586" s="1">
        <v>8</v>
      </c>
      <c r="D586" s="1" t="s">
        <v>21</v>
      </c>
      <c r="E586" s="6">
        <f>IF(名目付加価値!E586&gt;0,名目付加価値!E586/SUMIF(名目付加価値!E579:E601,"&lt;&gt;0"),0)</f>
        <v>1.4221718705022304E-2</v>
      </c>
      <c r="F586" s="6">
        <f>IF(名目付加価値!F586&gt;0,名目付加価値!F586/SUMIF(名目付加価値!F579:F601,"&lt;&gt;0"),0)</f>
        <v>1.2217361719726956E-2</v>
      </c>
      <c r="G586" s="6">
        <f>IF(名目付加価値!G586&gt;0,名目付加価値!G586/SUMIF(名目付加価値!G579:G601,"&lt;&gt;0"),0)</f>
        <v>1.7021329336473046E-2</v>
      </c>
      <c r="H586" s="6">
        <f>IF(名目付加価値!H586&gt;0,名目付加価値!H586/SUMIF(名目付加価値!H579:H601,"&lt;&gt;0"),0)</f>
        <v>1.1305202591846386E-2</v>
      </c>
      <c r="I586" s="6">
        <f>IF(名目付加価値!I586&gt;0,名目付加価値!I586/SUMIF(名目付加価値!I579:I601,"&lt;&gt;0"),0)</f>
        <v>9.5839891187127942E-3</v>
      </c>
      <c r="K586" s="3">
        <f>0.5*(E586+E$1092)</f>
        <v>1.4704436283032364E-2</v>
      </c>
      <c r="L586" s="3">
        <f t="shared" ref="L586:O586" si="582">0.5*(F586+F$1092)</f>
        <v>1.2607772468904961E-2</v>
      </c>
      <c r="M586" s="3">
        <f t="shared" si="582"/>
        <v>1.4653924787296095E-2</v>
      </c>
      <c r="N586" s="3">
        <f t="shared" si="582"/>
        <v>1.0558357943162556E-2</v>
      </c>
      <c r="O586" s="3">
        <f t="shared" si="582"/>
        <v>8.4898575437209346E-3</v>
      </c>
    </row>
    <row r="587" spans="1:15" x14ac:dyDescent="0.15">
      <c r="A587" s="1">
        <v>26</v>
      </c>
      <c r="B587" s="1" t="s">
        <v>346</v>
      </c>
      <c r="C587" s="1">
        <v>9</v>
      </c>
      <c r="D587" s="1" t="s">
        <v>22</v>
      </c>
      <c r="E587" s="6">
        <f>IF(名目付加価値!E587&gt;0,名目付加価値!E587/SUMIF(名目付加価値!E579:E601,"&lt;&gt;0"),0)</f>
        <v>1.0647736859925837E-2</v>
      </c>
      <c r="F587" s="6">
        <f>IF(名目付加価値!F587&gt;0,名目付加価値!F587/SUMIF(名目付加価値!F579:F601,"&lt;&gt;0"),0)</f>
        <v>7.9311295432650131E-3</v>
      </c>
      <c r="G587" s="6">
        <f>IF(名目付加価値!G587&gt;0,名目付加価値!G587/SUMIF(名目付加価値!G579:G601,"&lt;&gt;0"),0)</f>
        <v>7.2749163937953793E-3</v>
      </c>
      <c r="H587" s="6">
        <f>IF(名目付加価値!H587&gt;0,名目付加価値!H587/SUMIF(名目付加価値!H579:H601,"&lt;&gt;0"),0)</f>
        <v>4.8114436388816155E-3</v>
      </c>
      <c r="I587" s="6">
        <f>IF(名目付加価値!I587&gt;0,名目付加価値!I587/SUMIF(名目付加価値!I579:I601,"&lt;&gt;0"),0)</f>
        <v>2.6560797093346422E-3</v>
      </c>
      <c r="K587" s="3">
        <f>0.5*(E587+E$1093)</f>
        <v>2.2403569211180318E-2</v>
      </c>
      <c r="L587" s="3">
        <f t="shared" ref="L587:O587" si="583">0.5*(F587+F$1093)</f>
        <v>1.8839717726367229E-2</v>
      </c>
      <c r="M587" s="3">
        <f t="shared" si="583"/>
        <v>1.3846323061513031E-2</v>
      </c>
      <c r="N587" s="3">
        <f t="shared" si="583"/>
        <v>9.679297036946399E-3</v>
      </c>
      <c r="O587" s="3">
        <f t="shared" si="583"/>
        <v>7.7676083023057417E-3</v>
      </c>
    </row>
    <row r="588" spans="1:15" x14ac:dyDescent="0.15">
      <c r="A588" s="1">
        <v>26</v>
      </c>
      <c r="B588" s="1" t="s">
        <v>346</v>
      </c>
      <c r="C588" s="1">
        <v>10</v>
      </c>
      <c r="D588" s="1" t="s">
        <v>23</v>
      </c>
      <c r="E588" s="6">
        <f>IF(名目付加価値!E588&gt;0,名目付加価値!E588/SUMIF(名目付加価値!E579:E601,"&lt;&gt;0"),0)</f>
        <v>1.25663098731124E-2</v>
      </c>
      <c r="F588" s="6">
        <f>IF(名目付加価値!F588&gt;0,名目付加価値!F588/SUMIF(名目付加価値!F579:F601,"&lt;&gt;0"),0)</f>
        <v>1.0112182006537395E-2</v>
      </c>
      <c r="G588" s="6">
        <f>IF(名目付加価値!G588&gt;0,名目付加価値!G588/SUMIF(名目付加価値!G579:G601,"&lt;&gt;0"),0)</f>
        <v>1.2517768872836543E-2</v>
      </c>
      <c r="H588" s="6">
        <f>IF(名目付加価値!H588&gt;0,名目付加価値!H588/SUMIF(名目付加価値!H579:H601,"&lt;&gt;0"),0)</f>
        <v>1.0326561109245569E-2</v>
      </c>
      <c r="I588" s="6">
        <f>IF(名目付加価値!I588&gt;0,名目付加価値!I588/SUMIF(名目付加価値!I579:I601,"&lt;&gt;0"),0)</f>
        <v>6.9534357297483095E-3</v>
      </c>
      <c r="K588" s="3">
        <f>0.5*(E588+E$1094)</f>
        <v>1.3359558228616085E-2</v>
      </c>
      <c r="L588" s="3">
        <f t="shared" ref="L588:O588" si="584">0.5*(F588+F$1094)</f>
        <v>1.116004200781638E-2</v>
      </c>
      <c r="M588" s="3">
        <f t="shared" si="584"/>
        <v>1.4257163518788599E-2</v>
      </c>
      <c r="N588" s="3">
        <f t="shared" si="584"/>
        <v>1.1710130429831477E-2</v>
      </c>
      <c r="O588" s="3">
        <f t="shared" si="584"/>
        <v>8.6979002742467171E-3</v>
      </c>
    </row>
    <row r="589" spans="1:15" x14ac:dyDescent="0.15">
      <c r="A589" s="1">
        <v>26</v>
      </c>
      <c r="B589" s="1" t="s">
        <v>345</v>
      </c>
      <c r="C589" s="1">
        <v>11</v>
      </c>
      <c r="D589" s="1" t="s">
        <v>24</v>
      </c>
      <c r="E589" s="6">
        <f>IF(名目付加価値!E589&gt;0,名目付加価値!E589/SUMIF(名目付加価値!E579:E601,"&lt;&gt;0"),0)</f>
        <v>2.5642243210903758E-2</v>
      </c>
      <c r="F589" s="6">
        <f>IF(名目付加価値!F589&gt;0,名目付加価値!F589/SUMIF(名目付加価値!F579:F601,"&lt;&gt;0"),0)</f>
        <v>1.6405037424793028E-2</v>
      </c>
      <c r="G589" s="6">
        <f>IF(名目付加価値!G589&gt;0,名目付加価値!G589/SUMIF(名目付加価値!G579:G601,"&lt;&gt;0"),0)</f>
        <v>2.6580345985279471E-2</v>
      </c>
      <c r="H589" s="6">
        <f>IF(名目付加価値!H589&gt;0,名目付加価値!H589/SUMIF(名目付加価値!H579:H601,"&lt;&gt;0"),0)</f>
        <v>2.3946892700659413E-2</v>
      </c>
      <c r="I589" s="6">
        <f>IF(名目付加価値!I589&gt;0,名目付加価値!I589/SUMIF(名目付加価値!I579:I601,"&lt;&gt;0"),0)</f>
        <v>2.0874024152167919E-2</v>
      </c>
      <c r="K589" s="3">
        <f>0.5*(E589+E$1095)</f>
        <v>2.53551127028789E-2</v>
      </c>
      <c r="L589" s="3">
        <f t="shared" ref="L589:O589" si="585">0.5*(F589+F$1095)</f>
        <v>1.890751249702162E-2</v>
      </c>
      <c r="M589" s="3">
        <f t="shared" si="585"/>
        <v>2.730875039785953E-2</v>
      </c>
      <c r="N589" s="3">
        <f t="shared" si="585"/>
        <v>2.4123597856293442E-2</v>
      </c>
      <c r="O589" s="3">
        <f t="shared" si="585"/>
        <v>2.3580543334124439E-2</v>
      </c>
    </row>
    <row r="590" spans="1:15" x14ac:dyDescent="0.15">
      <c r="A590" s="1">
        <v>26</v>
      </c>
      <c r="B590" s="1" t="s">
        <v>346</v>
      </c>
      <c r="C590" s="1">
        <v>12</v>
      </c>
      <c r="D590" s="1" t="s">
        <v>25</v>
      </c>
      <c r="E590" s="6">
        <f>IF(名目付加価値!E590&gt;0,名目付加価値!E590/SUMIF(名目付加価値!E579:E601,"&lt;&gt;0"),0)</f>
        <v>5.5714871524242655E-2</v>
      </c>
      <c r="F590" s="6">
        <f>IF(名目付加価値!F590&gt;0,名目付加価値!F590/SUMIF(名目付加価値!F579:F601,"&lt;&gt;0"),0)</f>
        <v>4.8810514367652505E-2</v>
      </c>
      <c r="G590" s="6">
        <f>IF(名目付加価値!G590&gt;0,名目付加価値!G590/SUMIF(名目付加価値!G579:G601,"&lt;&gt;0"),0)</f>
        <v>4.704199903704754E-2</v>
      </c>
      <c r="H590" s="6">
        <f>IF(名目付加価値!H590&gt;0,名目付加価値!H590/SUMIF(名目付加価値!H579:H601,"&lt;&gt;0"),0)</f>
        <v>5.1101233381951813E-2</v>
      </c>
      <c r="I590" s="6">
        <f>IF(名目付加価値!I590&gt;0,名目付加価値!I590/SUMIF(名目付加価値!I579:I601,"&lt;&gt;0"),0)</f>
        <v>3.071332190634932E-2</v>
      </c>
      <c r="K590" s="3">
        <f>0.5*(E590+E$1096)</f>
        <v>4.0715379205542503E-2</v>
      </c>
      <c r="L590" s="3">
        <f t="shared" ref="L590:O590" si="586">0.5*(F590+F$1096)</f>
        <v>3.7345905731643786E-2</v>
      </c>
      <c r="M590" s="3">
        <f t="shared" si="586"/>
        <v>4.7198122614652886E-2</v>
      </c>
      <c r="N590" s="3">
        <f t="shared" si="586"/>
        <v>5.0170305028769596E-2</v>
      </c>
      <c r="O590" s="3">
        <f t="shared" si="586"/>
        <v>3.6152973383092347E-2</v>
      </c>
    </row>
    <row r="591" spans="1:15" x14ac:dyDescent="0.15">
      <c r="A591" s="1">
        <v>26</v>
      </c>
      <c r="B591" s="1" t="s">
        <v>346</v>
      </c>
      <c r="C591" s="1">
        <v>13</v>
      </c>
      <c r="D591" s="1" t="s">
        <v>26</v>
      </c>
      <c r="E591" s="6">
        <f>IF(名目付加価値!E591&gt;0,名目付加価値!E591/SUMIF(名目付加価値!E579:E601,"&lt;&gt;0"),0)</f>
        <v>1.9444745269476357E-2</v>
      </c>
      <c r="F591" s="6">
        <f>IF(名目付加価値!F591&gt;0,名目付加価値!F591/SUMIF(名目付加価値!F579:F601,"&lt;&gt;0"),0)</f>
        <v>2.0416506918750625E-2</v>
      </c>
      <c r="G591" s="6">
        <f>IF(名目付加価値!G591&gt;0,名目付加価値!G591/SUMIF(名目付加価値!G579:G601,"&lt;&gt;0"),0)</f>
        <v>1.9470534666128792E-2</v>
      </c>
      <c r="H591" s="6">
        <f>IF(名目付加価値!H591&gt;0,名目付加価値!H591/SUMIF(名目付加価値!H579:H601,"&lt;&gt;0"),0)</f>
        <v>1.9587424215359282E-2</v>
      </c>
      <c r="I591" s="6">
        <f>IF(名目付加価値!I591&gt;0,名目付加価値!I591/SUMIF(名目付加価値!I579:I601,"&lt;&gt;0"),0)</f>
        <v>1.4613296741030108E-2</v>
      </c>
      <c r="K591" s="3">
        <f>0.5*(E591+E$1097)</f>
        <v>2.0611664381978718E-2</v>
      </c>
      <c r="L591" s="3">
        <f t="shared" ref="L591:O591" si="587">0.5*(F591+F$1097)</f>
        <v>2.0873973694562682E-2</v>
      </c>
      <c r="M591" s="3">
        <f t="shared" si="587"/>
        <v>1.9296793959074771E-2</v>
      </c>
      <c r="N591" s="3">
        <f t="shared" si="587"/>
        <v>1.8975477916221672E-2</v>
      </c>
      <c r="O591" s="3">
        <f t="shared" si="587"/>
        <v>2.0573405312776055E-2</v>
      </c>
    </row>
    <row r="592" spans="1:15" x14ac:dyDescent="0.15">
      <c r="A592" s="1">
        <v>26</v>
      </c>
      <c r="B592" s="1" t="s">
        <v>346</v>
      </c>
      <c r="C592" s="1">
        <v>14</v>
      </c>
      <c r="D592" s="1" t="s">
        <v>27</v>
      </c>
      <c r="E592" s="6">
        <f>IF(名目付加価値!E592&gt;0,名目付加価値!E592/SUMIF(名目付加価値!E579:E601,"&lt;&gt;0"),0)</f>
        <v>5.8158474652390156E-3</v>
      </c>
      <c r="F592" s="6">
        <f>IF(名目付加価値!F592&gt;0,名目付加価値!F592/SUMIF(名目付加価値!F579:F601,"&lt;&gt;0"),0)</f>
        <v>6.7648099405273341E-3</v>
      </c>
      <c r="G592" s="6">
        <f>IF(名目付加価値!G592&gt;0,名目付加価値!G592/SUMIF(名目付加価値!G579:G601,"&lt;&gt;0"),0)</f>
        <v>1.1844216560039091E-2</v>
      </c>
      <c r="H592" s="6">
        <f>IF(名目付加価値!H592&gt;0,名目付加価値!H592/SUMIF(名目付加価値!H579:H601,"&lt;&gt;0"),0)</f>
        <v>9.716450181033098E-3</v>
      </c>
      <c r="I592" s="6">
        <f>IF(名目付加価値!I592&gt;0,名目付加価値!I592/SUMIF(名目付加価値!I579:I601,"&lt;&gt;0"),0)</f>
        <v>8.3655248850171681E-3</v>
      </c>
      <c r="K592" s="3">
        <f>0.5*(E592+E$1098)</f>
        <v>4.7751092588216148E-3</v>
      </c>
      <c r="L592" s="3">
        <f t="shared" ref="L592:O592" si="588">0.5*(F592+F$1098)</f>
        <v>5.6617446614760812E-3</v>
      </c>
      <c r="M592" s="3">
        <f t="shared" si="588"/>
        <v>8.1265347972417599E-3</v>
      </c>
      <c r="N592" s="3">
        <f t="shared" si="588"/>
        <v>6.8895738957217047E-3</v>
      </c>
      <c r="O592" s="3">
        <f t="shared" si="588"/>
        <v>6.3572508583062638E-3</v>
      </c>
    </row>
    <row r="593" spans="1:15" x14ac:dyDescent="0.15">
      <c r="A593" s="1">
        <v>26</v>
      </c>
      <c r="B593" s="1" t="s">
        <v>346</v>
      </c>
      <c r="C593" s="1">
        <v>15</v>
      </c>
      <c r="D593" s="1" t="s">
        <v>28</v>
      </c>
      <c r="E593" s="6">
        <f>IF(名目付加価値!E593&gt;0,名目付加価値!E593/SUMIF(名目付加価値!E579:E601,"&lt;&gt;0"),0)</f>
        <v>3.287103446839585E-2</v>
      </c>
      <c r="F593" s="6">
        <f>IF(名目付加価値!F593&gt;0,名目付加価値!F593/SUMIF(名目付加価値!F579:F601,"&lt;&gt;0"),0)</f>
        <v>3.1130188444897136E-2</v>
      </c>
      <c r="G593" s="6">
        <f>IF(名目付加価値!G593&gt;0,名目付加価値!G593/SUMIF(名目付加価値!G579:G601,"&lt;&gt;0"),0)</f>
        <v>4.5563378409975007E-2</v>
      </c>
      <c r="H593" s="6">
        <f>IF(名目付加価値!H593&gt;0,名目付加価値!H593/SUMIF(名目付加価値!H579:H601,"&lt;&gt;0"),0)</f>
        <v>3.5602258136476446E-2</v>
      </c>
      <c r="I593" s="6">
        <f>IF(名目付加価値!I593&gt;0,名目付加価値!I593/SUMIF(名目付加価値!I579:I601,"&lt;&gt;0"),0)</f>
        <v>2.9433960807360493E-2</v>
      </c>
      <c r="K593" s="3">
        <f>0.5*(E593+E$1099)</f>
        <v>3.4583385287509316E-2</v>
      </c>
      <c r="L593" s="3">
        <f t="shared" ref="L593:O593" si="589">0.5*(F593+F$1099)</f>
        <v>3.2769669849794805E-2</v>
      </c>
      <c r="M593" s="3">
        <f t="shared" si="589"/>
        <v>4.0198925762757715E-2</v>
      </c>
      <c r="N593" s="3">
        <f t="shared" si="589"/>
        <v>3.2047635334343696E-2</v>
      </c>
      <c r="O593" s="3">
        <f t="shared" si="589"/>
        <v>2.6635958219035073E-2</v>
      </c>
    </row>
    <row r="594" spans="1:15" x14ac:dyDescent="0.15">
      <c r="A594" s="1">
        <v>26</v>
      </c>
      <c r="B594" s="1" t="s">
        <v>348</v>
      </c>
      <c r="C594" s="1">
        <v>16</v>
      </c>
      <c r="D594" s="1" t="s">
        <v>11</v>
      </c>
      <c r="E594" s="6">
        <f>IF(名目付加価値!E594&gt;0,名目付加価値!E594/SUMIF(名目付加価値!E579:E601,"&lt;&gt;0"),0)</f>
        <v>8.3426926109532132E-2</v>
      </c>
      <c r="F594" s="6">
        <f>IF(名目付加価値!F594&gt;0,名目付加価値!F594/SUMIF(名目付加価値!F579:F601,"&lt;&gt;0"),0)</f>
        <v>8.0419089214498446E-2</v>
      </c>
      <c r="G594" s="6">
        <f>IF(名目付加価値!G594&gt;0,名目付加価値!G594/SUMIF(名目付加価値!G579:G601,"&lt;&gt;0"),0)</f>
        <v>8.7622864715605098E-2</v>
      </c>
      <c r="H594" s="6">
        <f>IF(名目付加価値!H594&gt;0,名目付加価値!H594/SUMIF(名目付加価値!H579:H601,"&lt;&gt;0"),0)</f>
        <v>8.090624381076901E-2</v>
      </c>
      <c r="I594" s="6">
        <f>IF(名目付加価値!I594&gt;0,名目付加価値!I594/SUMIF(名目付加価値!I579:I601,"&lt;&gt;0"),0)</f>
        <v>5.661572086569714E-2</v>
      </c>
      <c r="K594" s="3">
        <f>0.5*(E594+E$1100)</f>
        <v>8.8954805879189969E-2</v>
      </c>
      <c r="L594" s="3">
        <f t="shared" ref="L594:O594" si="590">0.5*(F594+F$1100)</f>
        <v>9.6137209926888845E-2</v>
      </c>
      <c r="M594" s="3">
        <f t="shared" si="590"/>
        <v>0.10244953356383335</v>
      </c>
      <c r="N594" s="3">
        <f t="shared" si="590"/>
        <v>8.7201734949952425E-2</v>
      </c>
      <c r="O594" s="3">
        <f t="shared" si="590"/>
        <v>6.4059774736516334E-2</v>
      </c>
    </row>
    <row r="595" spans="1:15" x14ac:dyDescent="0.15">
      <c r="A595" s="1">
        <v>26</v>
      </c>
      <c r="B595" s="1" t="s">
        <v>348</v>
      </c>
      <c r="C595" s="1">
        <v>17</v>
      </c>
      <c r="D595" s="1" t="s">
        <v>12</v>
      </c>
      <c r="E595" s="6">
        <f>IF(名目付加価値!E595&gt;0,名目付加価値!E595/SUMIF(名目付加価値!E579:E601,"&lt;&gt;0"),0)</f>
        <v>2.144434155971791E-2</v>
      </c>
      <c r="F595" s="6">
        <f>IF(名目付加価値!F595&gt;0,名目付加価値!F595/SUMIF(名目付加価値!F579:F601,"&lt;&gt;0"),0)</f>
        <v>1.9744089133758046E-2</v>
      </c>
      <c r="G595" s="6">
        <f>IF(名目付加価値!G595&gt;0,名目付加価値!G595/SUMIF(名目付加価値!G579:G601,"&lt;&gt;0"),0)</f>
        <v>2.4376015867048028E-2</v>
      </c>
      <c r="H595" s="6">
        <f>IF(名目付加価値!H595&gt;0,名目付加価値!H595/SUMIF(名目付加価値!H579:H601,"&lt;&gt;0"),0)</f>
        <v>2.5458419079699059E-2</v>
      </c>
      <c r="I595" s="6">
        <f>IF(名目付加価値!I595&gt;0,名目付加価値!I595/SUMIF(名目付加価値!I579:I601,"&lt;&gt;0"),0)</f>
        <v>2.9727783428842258E-2</v>
      </c>
      <c r="K595" s="3">
        <f>0.5*(E595+E$1101)</f>
        <v>2.3287050095171419E-2</v>
      </c>
      <c r="L595" s="3">
        <f t="shared" ref="L595:O595" si="591">0.5*(F595+F$1101)</f>
        <v>2.4378705436010319E-2</v>
      </c>
      <c r="M595" s="3">
        <f t="shared" si="591"/>
        <v>2.8261632812419675E-2</v>
      </c>
      <c r="N595" s="3">
        <f t="shared" si="591"/>
        <v>3.0419954843037215E-2</v>
      </c>
      <c r="O595" s="3">
        <f t="shared" si="591"/>
        <v>3.0370054627522701E-2</v>
      </c>
    </row>
    <row r="596" spans="1:15" x14ac:dyDescent="0.15">
      <c r="A596" s="1">
        <v>26</v>
      </c>
      <c r="B596" s="1" t="s">
        <v>348</v>
      </c>
      <c r="C596" s="1">
        <v>18</v>
      </c>
      <c r="D596" s="1" t="s">
        <v>13</v>
      </c>
      <c r="E596" s="6">
        <f>IF(名目付加価値!E596&gt;0,名目付加価値!E596/SUMIF(名目付加価値!E579:E601,"&lt;&gt;0"),0)</f>
        <v>0.11635001876813533</v>
      </c>
      <c r="F596" s="6">
        <f>IF(名目付加価値!F596&gt;0,名目付加価値!F596/SUMIF(名目付加価値!F579:F601,"&lt;&gt;0"),0)</f>
        <v>0.16991527215158278</v>
      </c>
      <c r="G596" s="6">
        <f>IF(名目付加価値!G596&gt;0,名目付加価値!G596/SUMIF(名目付加価値!G579:G601,"&lt;&gt;0"),0)</f>
        <v>0.15145842243673627</v>
      </c>
      <c r="H596" s="6">
        <f>IF(名目付加価値!H596&gt;0,名目付加価値!H596/SUMIF(名目付加価値!H579:H601,"&lt;&gt;0"),0)</f>
        <v>0.14396910917135511</v>
      </c>
      <c r="I596" s="6">
        <f>IF(名目付加価値!I596&gt;0,名目付加価値!I596/SUMIF(名目付加価値!I579:I601,"&lt;&gt;0"),0)</f>
        <v>0.14029567263029796</v>
      </c>
      <c r="K596" s="3">
        <f>0.5*(E596+E$1102)</f>
        <v>0.11540814283797758</v>
      </c>
      <c r="L596" s="3">
        <f t="shared" ref="L596:O596" si="592">0.5*(F596+F$1102)</f>
        <v>0.14717767179434615</v>
      </c>
      <c r="M596" s="3">
        <f t="shared" si="592"/>
        <v>0.13285439903504048</v>
      </c>
      <c r="N596" s="3">
        <f t="shared" si="592"/>
        <v>0.13124704470032383</v>
      </c>
      <c r="O596" s="3">
        <f t="shared" si="592"/>
        <v>0.12404403238281039</v>
      </c>
    </row>
    <row r="597" spans="1:15" x14ac:dyDescent="0.15">
      <c r="A597" s="1">
        <v>26</v>
      </c>
      <c r="B597" s="1" t="s">
        <v>344</v>
      </c>
      <c r="C597" s="1">
        <v>19</v>
      </c>
      <c r="D597" s="1" t="s">
        <v>14</v>
      </c>
      <c r="E597" s="6">
        <f>IF(名目付加価値!E597&gt;0,名目付加価値!E597/SUMIF(名目付加価値!E579:E601,"&lt;&gt;0"),0)</f>
        <v>5.2667046579272347E-2</v>
      </c>
      <c r="F597" s="6">
        <f>IF(名目付加価値!F597&gt;0,名目付加価値!F597/SUMIF(名目付加価値!F579:F601,"&lt;&gt;0"),0)</f>
        <v>5.5033919310482023E-2</v>
      </c>
      <c r="G597" s="6">
        <f>IF(名目付加価値!G597&gt;0,名目付加価値!G597/SUMIF(名目付加価値!G579:G601,"&lt;&gt;0"),0)</f>
        <v>6.8678318615610981E-2</v>
      </c>
      <c r="H597" s="6">
        <f>IF(名目付加価値!H597&gt;0,名目付加価値!H597/SUMIF(名目付加価値!H579:H601,"&lt;&gt;0"),0)</f>
        <v>5.5199739529469549E-2</v>
      </c>
      <c r="I597" s="6">
        <f>IF(名目付加価値!I597&gt;0,名目付加価値!I597/SUMIF(名目付加価値!I579:I601,"&lt;&gt;0"),0)</f>
        <v>4.8569909693430315E-2</v>
      </c>
      <c r="K597" s="3">
        <f>0.5*(E597+E$1103)</f>
        <v>4.6544589916967832E-2</v>
      </c>
      <c r="L597" s="3">
        <f t="shared" ref="L597:O597" si="593">0.5*(F597+F$1103)</f>
        <v>5.1872853771868566E-2</v>
      </c>
      <c r="M597" s="3">
        <f t="shared" si="593"/>
        <v>6.111021421294037E-2</v>
      </c>
      <c r="N597" s="3">
        <f t="shared" si="593"/>
        <v>5.1386615392976245E-2</v>
      </c>
      <c r="O597" s="3">
        <f t="shared" si="593"/>
        <v>4.6675259459362003E-2</v>
      </c>
    </row>
    <row r="598" spans="1:15" x14ac:dyDescent="0.15">
      <c r="A598" s="1">
        <v>26</v>
      </c>
      <c r="B598" s="1" t="s">
        <v>344</v>
      </c>
      <c r="C598" s="1">
        <v>20</v>
      </c>
      <c r="D598" s="1" t="s">
        <v>15</v>
      </c>
      <c r="E598" s="6">
        <f>IF(名目付加価値!E598&gt;0,名目付加価値!E598/SUMIF(名目付加価値!E579:E601,"&lt;&gt;0"),0)</f>
        <v>1.4065678213284978E-2</v>
      </c>
      <c r="F598" s="6">
        <f>IF(名目付加価値!F598&gt;0,名目付加価値!F598/SUMIF(名目付加価値!F579:F601,"&lt;&gt;0"),0)</f>
        <v>2.3277793220542825E-2</v>
      </c>
      <c r="G598" s="6">
        <f>IF(名目付加価値!G598&gt;0,名目付加価値!G598/SUMIF(名目付加価値!G579:G601,"&lt;&gt;0"),0)</f>
        <v>2.3553574030019238E-2</v>
      </c>
      <c r="H598" s="6">
        <f>IF(名目付加価値!H598&gt;0,名目付加価値!H598/SUMIF(名目付加価値!H579:H601,"&lt;&gt;0"),0)</f>
        <v>1.8317649180816815E-2</v>
      </c>
      <c r="I598" s="6">
        <f>IF(名目付加価値!I598&gt;0,名目付加価値!I598/SUMIF(名目付加価値!I579:I601,"&lt;&gt;0"),0)</f>
        <v>2.1126583292356359E-2</v>
      </c>
      <c r="K598" s="3">
        <f>0.5*(E598+E$1104)</f>
        <v>1.643501866728856E-2</v>
      </c>
      <c r="L598" s="3">
        <f t="shared" ref="L598:O598" si="594">0.5*(F598+F$1104)</f>
        <v>2.2448690419978448E-2</v>
      </c>
      <c r="M598" s="3">
        <f t="shared" si="594"/>
        <v>2.1682523398533805E-2</v>
      </c>
      <c r="N598" s="3">
        <f t="shared" si="594"/>
        <v>1.645727592180966E-2</v>
      </c>
      <c r="O598" s="3">
        <f t="shared" si="594"/>
        <v>1.879497952799293E-2</v>
      </c>
    </row>
    <row r="599" spans="1:15" x14ac:dyDescent="0.15">
      <c r="A599" s="1">
        <v>26</v>
      </c>
      <c r="B599" s="1" t="s">
        <v>349</v>
      </c>
      <c r="C599" s="1">
        <v>21</v>
      </c>
      <c r="D599" s="1" t="s">
        <v>16</v>
      </c>
      <c r="E599" s="6">
        <f>IF(名目付加価値!E599&gt;0,名目付加価値!E599/SUMIF(名目付加価値!E579:E601,"&lt;&gt;0"),0)</f>
        <v>7.6632761079460751E-2</v>
      </c>
      <c r="F599" s="6">
        <f>IF(名目付加価値!F599&gt;0,名目付加価値!F599/SUMIF(名目付加価値!F579:F601,"&lt;&gt;0"),0)</f>
        <v>6.8310922492155313E-2</v>
      </c>
      <c r="G599" s="6">
        <f>IF(名目付加価値!G599&gt;0,名目付加価値!G599/SUMIF(名目付加価値!G579:G601,"&lt;&gt;0"),0)</f>
        <v>5.7486346009704231E-2</v>
      </c>
      <c r="H599" s="6">
        <f>IF(名目付加価値!H599&gt;0,名目付加価値!H599/SUMIF(名目付加価値!H579:H601,"&lt;&gt;0"),0)</f>
        <v>6.4750333682979028E-2</v>
      </c>
      <c r="I599" s="6">
        <f>IF(名目付加価値!I599&gt;0,名目付加価値!I599/SUMIF(名目付加価値!I579:I601,"&lt;&gt;0"),0)</f>
        <v>6.5598956683347226E-2</v>
      </c>
      <c r="K599" s="3">
        <f>0.5*(E599+E$1105)</f>
        <v>7.474546908201235E-2</v>
      </c>
      <c r="L599" s="3">
        <f t="shared" ref="L599:O599" si="595">0.5*(F599+F$1105)</f>
        <v>6.5205609133525175E-2</v>
      </c>
      <c r="M599" s="3">
        <f t="shared" si="595"/>
        <v>6.0558923275292345E-2</v>
      </c>
      <c r="N599" s="3">
        <f t="shared" si="595"/>
        <v>6.6174189459726307E-2</v>
      </c>
      <c r="O599" s="3">
        <f t="shared" si="595"/>
        <v>6.7679091878272452E-2</v>
      </c>
    </row>
    <row r="600" spans="1:15" x14ac:dyDescent="0.15">
      <c r="A600" s="1">
        <v>26</v>
      </c>
      <c r="B600" s="1" t="s">
        <v>240</v>
      </c>
      <c r="C600" s="1">
        <v>22</v>
      </c>
      <c r="D600" s="1" t="s">
        <v>8</v>
      </c>
      <c r="E600" s="6">
        <f>IF(名目付加価値!E600&gt;0,名目付加価値!E600/SUMIF(名目付加価値!E579:E601,"&lt;&gt;0"),0)</f>
        <v>0.11457665429034496</v>
      </c>
      <c r="F600" s="6">
        <f>IF(名目付加価値!F600&gt;0,名目付加価値!F600/SUMIF(名目付加価値!F579:F601,"&lt;&gt;0"),0)</f>
        <v>0.16825496389906783</v>
      </c>
      <c r="G600" s="6">
        <f>IF(名目付加価値!G600&gt;0,名目付加価値!G600/SUMIF(名目付加価値!G579:G601,"&lt;&gt;0"),0)</f>
        <v>0.18262207812701584</v>
      </c>
      <c r="H600" s="6">
        <f>IF(名目付加価値!H600&gt;0,名目付加価値!H600/SUMIF(名目付加価値!H579:H601,"&lt;&gt;0"),0)</f>
        <v>0.22469964223492936</v>
      </c>
      <c r="I600" s="6">
        <f>IF(名目付加価値!I600&gt;0,名目付加価値!I600/SUMIF(名目付加価値!I579:I601,"&lt;&gt;0"),0)</f>
        <v>0.26883307701238157</v>
      </c>
      <c r="K600" s="3">
        <f>0.5*(E600+E$1106)</f>
        <v>0.11355358351507121</v>
      </c>
      <c r="L600" s="3">
        <f t="shared" ref="L600:O600" si="596">0.5*(F600+F$1106)</f>
        <v>0.16504783929040945</v>
      </c>
      <c r="M600" s="3">
        <f t="shared" si="596"/>
        <v>0.1770778510032322</v>
      </c>
      <c r="N600" s="3">
        <f t="shared" si="596"/>
        <v>0.22170231717954325</v>
      </c>
      <c r="O600" s="3">
        <f t="shared" si="596"/>
        <v>0.26687871937959939</v>
      </c>
    </row>
    <row r="601" spans="1:15" x14ac:dyDescent="0.15">
      <c r="A601" s="1">
        <v>26</v>
      </c>
      <c r="B601" s="1" t="s">
        <v>240</v>
      </c>
      <c r="C601" s="1">
        <v>23</v>
      </c>
      <c r="D601" s="1" t="s">
        <v>29</v>
      </c>
      <c r="E601" s="6">
        <f>IF(名目付加価値!E601&gt;0,名目付加価値!E601/SUMIF(名目付加価値!E579:E601,"&lt;&gt;0"),0)</f>
        <v>6.8043878462546906E-2</v>
      </c>
      <c r="F601" s="6">
        <f>IF(名目付加価値!F601&gt;0,名目付加価値!F601/SUMIF(名目付加価値!F579:F601,"&lt;&gt;0"),0)</f>
        <v>9.2254568346119711E-2</v>
      </c>
      <c r="G601" s="6">
        <f>IF(名目付加価値!G601&gt;0,名目付加価値!G601/SUMIF(名目付加価値!G579:G601,"&lt;&gt;0"),0)</f>
        <v>9.0134790453773664E-2</v>
      </c>
      <c r="H601" s="6">
        <f>IF(名目付加価値!H601&gt;0,名目付加価値!H601/SUMIF(名目付加価値!H579:H601,"&lt;&gt;0"),0)</f>
        <v>0.11064930856573356</v>
      </c>
      <c r="I601" s="6">
        <f>IF(名目付加価値!I601&gt;0,名目付加価値!I601/SUMIF(名目付加価値!I579:I601,"&lt;&gt;0"),0)</f>
        <v>0.11440969433660327</v>
      </c>
      <c r="K601" s="3">
        <f>0.5*(E601+E$1107)</f>
        <v>7.4506473497108358E-2</v>
      </c>
      <c r="L601" s="3">
        <f t="shared" ref="L601:O601" si="597">0.5*(F601+F$1107)</f>
        <v>0.10084199535585436</v>
      </c>
      <c r="M601" s="3">
        <f t="shared" si="597"/>
        <v>9.6834205645220051E-2</v>
      </c>
      <c r="N601" s="3">
        <f t="shared" si="597"/>
        <v>0.1165236603147929</v>
      </c>
      <c r="O601" s="3">
        <f t="shared" si="597"/>
        <v>0.12441665351786371</v>
      </c>
    </row>
    <row r="602" spans="1:15" x14ac:dyDescent="0.15">
      <c r="A602" s="1">
        <v>27</v>
      </c>
      <c r="B602" s="1" t="s">
        <v>350</v>
      </c>
      <c r="C602" s="1">
        <v>1</v>
      </c>
      <c r="D602" s="1" t="s">
        <v>9</v>
      </c>
      <c r="E602" s="6">
        <f>IF(名目付加価値!E602&gt;0,名目付加価値!E602/SUMIF(名目付加価値!E602:E624,"&lt;&gt;0"),0)</f>
        <v>4.6647868872401691E-3</v>
      </c>
      <c r="F602" s="6">
        <f>IF(名目付加価値!F602&gt;0,名目付加価値!F602/SUMIF(名目付加価値!F602:F624,"&lt;&gt;0"),0)</f>
        <v>2.3939806580459979E-3</v>
      </c>
      <c r="G602" s="6">
        <f>IF(名目付加価値!G602&gt;0,名目付加価値!G602/SUMIF(名目付加価値!G602:G624,"&lt;&gt;0"),0)</f>
        <v>1.6825157765646994E-3</v>
      </c>
      <c r="H602" s="6">
        <f>IF(名目付加価値!H602&gt;0,名目付加価値!H602/SUMIF(名目付加価値!H602:H624,"&lt;&gt;0"),0)</f>
        <v>1.3180661589688762E-3</v>
      </c>
      <c r="I602" s="6">
        <f>IF(名目付加価値!I602&gt;0,名目付加価値!I602/SUMIF(名目付加価値!I602:I624,"&lt;&gt;0"),0)</f>
        <v>1.3207633148879863E-3</v>
      </c>
      <c r="K602" s="3">
        <f>0.5*(E602+E$1085)</f>
        <v>5.4392634488041637E-2</v>
      </c>
      <c r="L602" s="3">
        <f t="shared" ref="L602:O602" si="598">0.5*(F602+F$1085)</f>
        <v>3.1151479768429594E-2</v>
      </c>
      <c r="M602" s="3">
        <f t="shared" si="598"/>
        <v>2.2100934422036925E-2</v>
      </c>
      <c r="N602" s="3">
        <f t="shared" si="598"/>
        <v>1.5294555181895528E-2</v>
      </c>
      <c r="O602" s="3">
        <f t="shared" si="598"/>
        <v>1.2674897626943443E-2</v>
      </c>
    </row>
    <row r="603" spans="1:15" x14ac:dyDescent="0.15">
      <c r="A603" s="1">
        <v>27</v>
      </c>
      <c r="B603" s="1" t="s">
        <v>351</v>
      </c>
      <c r="C603" s="1">
        <v>2</v>
      </c>
      <c r="D603" s="1" t="s">
        <v>10</v>
      </c>
      <c r="E603" s="6">
        <f>IF(名目付加価値!E603&gt;0,名目付加価値!E603/SUMIF(名目付加価値!E602:E624,"&lt;&gt;0"),0)</f>
        <v>4.4598914673828899E-4</v>
      </c>
      <c r="F603" s="6">
        <f>IF(名目付加価値!F603&gt;0,名目付加価値!F603/SUMIF(名目付加価値!F602:F624,"&lt;&gt;0"),0)</f>
        <v>4.3334310917954506E-4</v>
      </c>
      <c r="G603" s="6">
        <f>IF(名目付加価値!G603&gt;0,名目付加価値!G603/SUMIF(名目付加価値!G602:G624,"&lt;&gt;0"),0)</f>
        <v>2.1226261694374228E-4</v>
      </c>
      <c r="H603" s="6">
        <f>IF(名目付加価値!H603&gt;0,名目付加価値!H603/SUMIF(名目付加価値!H602:H624,"&lt;&gt;0"),0)</f>
        <v>7.8812132263392313E-5</v>
      </c>
      <c r="I603" s="6">
        <f>IF(名目付加価値!I603&gt;0,名目付加価値!I603/SUMIF(名目付加価値!I602:I624,"&lt;&gt;0"),0)</f>
        <v>4.4120300328640156E-5</v>
      </c>
      <c r="K603" s="3">
        <f>0.5*(E603+E$1086)</f>
        <v>6.5764438403733217E-3</v>
      </c>
      <c r="L603" s="3">
        <f t="shared" ref="L603:O603" si="599">0.5*(F603+F$1086)</f>
        <v>3.7646712742210493E-3</v>
      </c>
      <c r="M603" s="3">
        <f t="shared" si="599"/>
        <v>1.9571379223843311E-3</v>
      </c>
      <c r="N603" s="3">
        <f t="shared" si="599"/>
        <v>9.90120057901421E-4</v>
      </c>
      <c r="O603" s="3">
        <f t="shared" si="599"/>
        <v>4.544184968581532E-4</v>
      </c>
    </row>
    <row r="604" spans="1:15" x14ac:dyDescent="0.15">
      <c r="A604" s="1">
        <v>27</v>
      </c>
      <c r="B604" s="1" t="s">
        <v>352</v>
      </c>
      <c r="C604" s="1">
        <v>3</v>
      </c>
      <c r="D604" s="1" t="s">
        <v>17</v>
      </c>
      <c r="E604" s="6">
        <f>IF(名目付加価値!E604&gt;0,名目付加価値!E604/SUMIF(名目付加価値!E602:E624,"&lt;&gt;0"),0)</f>
        <v>3.7588084636292013E-2</v>
      </c>
      <c r="F604" s="6">
        <f>IF(名目付加価値!F604&gt;0,名目付加価値!F604/SUMIF(名目付加価値!F602:F624,"&lt;&gt;0"),0)</f>
        <v>2.4937158612024099E-2</v>
      </c>
      <c r="G604" s="6">
        <f>IF(名目付加価値!G604&gt;0,名目付加価値!G604/SUMIF(名目付加価値!G602:G624,"&lt;&gt;0"),0)</f>
        <v>2.0544460581909032E-2</v>
      </c>
      <c r="H604" s="6">
        <f>IF(名目付加価値!H604&gt;0,名目付加価値!H604/SUMIF(名目付加価値!H602:H624,"&lt;&gt;0"),0)</f>
        <v>2.0330150256034862E-2</v>
      </c>
      <c r="I604" s="6">
        <f>IF(名目付加価値!I604&gt;0,名目付加価値!I604/SUMIF(名目付加価値!I602:I624,"&lt;&gt;0"),0)</f>
        <v>1.912342723479931E-2</v>
      </c>
      <c r="K604" s="3">
        <f>0.5*(E604+E$1087)</f>
        <v>4.7802096768109231E-2</v>
      </c>
      <c r="L604" s="3">
        <f t="shared" ref="L604:O604" si="600">0.5*(F604+F$1087)</f>
        <v>3.3954121760168994E-2</v>
      </c>
      <c r="M604" s="3">
        <f t="shared" si="600"/>
        <v>2.9992172302940413E-2</v>
      </c>
      <c r="N604" s="3">
        <f t="shared" si="600"/>
        <v>3.1016670825230692E-2</v>
      </c>
      <c r="O604" s="3">
        <f t="shared" si="600"/>
        <v>2.8997828488722455E-2</v>
      </c>
    </row>
    <row r="605" spans="1:15" x14ac:dyDescent="0.15">
      <c r="A605" s="1">
        <v>27</v>
      </c>
      <c r="B605" s="1" t="s">
        <v>353</v>
      </c>
      <c r="C605" s="1">
        <v>4</v>
      </c>
      <c r="D605" s="1" t="s">
        <v>18</v>
      </c>
      <c r="E605" s="6">
        <f>IF(名目付加価値!E605&gt;0,名目付加価値!E605/SUMIF(名目付加価値!E602:E624,"&lt;&gt;0"),0)</f>
        <v>4.0019653647860809E-2</v>
      </c>
      <c r="F605" s="6">
        <f>IF(名目付加価値!F605&gt;0,名目付加価値!F605/SUMIF(名目付加価値!F602:F624,"&lt;&gt;0"),0)</f>
        <v>2.0861257630185721E-2</v>
      </c>
      <c r="G605" s="6">
        <f>IF(名目付加価値!G605&gt;0,名目付加価値!G605/SUMIF(名目付加価値!G602:G624,"&lt;&gt;0"),0)</f>
        <v>1.5738457733014306E-2</v>
      </c>
      <c r="H605" s="6">
        <f>IF(名目付加価値!H605&gt;0,名目付加価値!H605/SUMIF(名目付加価値!H602:H624,"&lt;&gt;0"),0)</f>
        <v>7.8244687866312751E-3</v>
      </c>
      <c r="I605" s="6">
        <f>IF(名目付加価値!I605&gt;0,名目付加価値!I605/SUMIF(名目付加価値!I602:I624,"&lt;&gt;0"),0)</f>
        <v>4.207299415178679E-3</v>
      </c>
      <c r="K605" s="3">
        <f>0.5*(E605+E$1088)</f>
        <v>3.8389946384679172E-2</v>
      </c>
      <c r="L605" s="3">
        <f t="shared" ref="L605:O605" si="601">0.5*(F605+F$1088)</f>
        <v>2.1054834244519462E-2</v>
      </c>
      <c r="M605" s="3">
        <f t="shared" si="601"/>
        <v>1.6439146340068274E-2</v>
      </c>
      <c r="N605" s="3">
        <f t="shared" si="601"/>
        <v>8.045090189011006E-3</v>
      </c>
      <c r="O605" s="3">
        <f t="shared" si="601"/>
        <v>4.2626851867805307E-3</v>
      </c>
    </row>
    <row r="606" spans="1:15" x14ac:dyDescent="0.15">
      <c r="A606" s="1">
        <v>27</v>
      </c>
      <c r="B606" s="1" t="s">
        <v>352</v>
      </c>
      <c r="C606" s="1">
        <v>5</v>
      </c>
      <c r="D606" s="1" t="s">
        <v>19</v>
      </c>
      <c r="E606" s="6">
        <f>IF(名目付加価値!E606&gt;0,名目付加価値!E606/SUMIF(名目付加価値!E602:E624,"&lt;&gt;0"),0)</f>
        <v>1.2720705238465023E-2</v>
      </c>
      <c r="F606" s="6">
        <f>IF(名目付加価値!F606&gt;0,名目付加価値!F606/SUMIF(名目付加価値!F602:F624,"&lt;&gt;0"),0)</f>
        <v>1.0326326509909362E-2</v>
      </c>
      <c r="G606" s="6">
        <f>IF(名目付加価値!G606&gt;0,名目付加価値!G606/SUMIF(名目付加価値!G602:G624,"&lt;&gt;0"),0)</f>
        <v>9.6934830733194591E-3</v>
      </c>
      <c r="H606" s="6">
        <f>IF(名目付加価値!H606&gt;0,名目付加価値!H606/SUMIF(名目付加価値!H602:H624,"&lt;&gt;0"),0)</f>
        <v>5.8338762525504918E-3</v>
      </c>
      <c r="I606" s="6">
        <f>IF(名目付加価値!I606&gt;0,名目付加価値!I606/SUMIF(名目付加価値!I602:I624,"&lt;&gt;0"),0)</f>
        <v>3.9792285197424778E-3</v>
      </c>
      <c r="K606" s="3">
        <f>0.5*(E606+E$1089)</f>
        <v>1.129770055842183E-2</v>
      </c>
      <c r="L606" s="3">
        <f t="shared" ref="L606:O606" si="602">0.5*(F606+F$1089)</f>
        <v>9.2661076264108043E-3</v>
      </c>
      <c r="M606" s="3">
        <f t="shared" si="602"/>
        <v>9.1468274371348333E-3</v>
      </c>
      <c r="N606" s="3">
        <f t="shared" si="602"/>
        <v>6.8537124873585941E-3</v>
      </c>
      <c r="O606" s="3">
        <f t="shared" si="602"/>
        <v>5.1830152191388078E-3</v>
      </c>
    </row>
    <row r="607" spans="1:15" x14ac:dyDescent="0.15">
      <c r="A607" s="1">
        <v>27</v>
      </c>
      <c r="B607" s="1" t="s">
        <v>352</v>
      </c>
      <c r="C607" s="1">
        <v>6</v>
      </c>
      <c r="D607" s="1" t="s">
        <v>3</v>
      </c>
      <c r="E607" s="6">
        <f>IF(名目付加価値!E607&gt;0,名目付加価値!E607/SUMIF(名目付加価値!E602:E624,"&lt;&gt;0"),0)</f>
        <v>3.2029241452969502E-2</v>
      </c>
      <c r="F607" s="6">
        <f>IF(名目付加価値!F607&gt;0,名目付加価値!F607/SUMIF(名目付加価値!F602:F624,"&lt;&gt;0"),0)</f>
        <v>2.8499354383872764E-2</v>
      </c>
      <c r="G607" s="6">
        <f>IF(名目付加価値!G607&gt;0,名目付加価値!G607/SUMIF(名目付加価値!G602:G624,"&lt;&gt;0"),0)</f>
        <v>2.6576362281212948E-2</v>
      </c>
      <c r="H607" s="6">
        <f>IF(名目付加価値!H607&gt;0,名目付加価値!H607/SUMIF(名目付加価値!H602:H624,"&lt;&gt;0"),0)</f>
        <v>2.4268635483689568E-2</v>
      </c>
      <c r="I607" s="6">
        <f>IF(名目付加価値!I607&gt;0,名目付加価値!I607/SUMIF(名目付加価値!I602:I624,"&lt;&gt;0"),0)</f>
        <v>2.6413160629251194E-2</v>
      </c>
      <c r="K607" s="3">
        <f>0.5*(E607+E$1090)</f>
        <v>2.7846305381436814E-2</v>
      </c>
      <c r="L607" s="3">
        <f t="shared" ref="L607:O607" si="603">0.5*(F607+F$1090)</f>
        <v>2.2578685378425934E-2</v>
      </c>
      <c r="M607" s="3">
        <f t="shared" si="603"/>
        <v>2.3198780011104828E-2</v>
      </c>
      <c r="N607" s="3">
        <f t="shared" si="603"/>
        <v>2.1432086374022864E-2</v>
      </c>
      <c r="O607" s="3">
        <f t="shared" si="603"/>
        <v>2.2905137556061567E-2</v>
      </c>
    </row>
    <row r="608" spans="1:15" x14ac:dyDescent="0.15">
      <c r="A608" s="1">
        <v>27</v>
      </c>
      <c r="B608" s="1" t="s">
        <v>352</v>
      </c>
      <c r="C608" s="1">
        <v>7</v>
      </c>
      <c r="D608" s="1" t="s">
        <v>20</v>
      </c>
      <c r="E608" s="6">
        <f>IF(名目付加価値!E608&gt;0,名目付加価値!E608/SUMIF(名目付加価値!E602:E624,"&lt;&gt;0"),0)</f>
        <v>1.52960961547427E-2</v>
      </c>
      <c r="F608" s="6">
        <f>IF(名目付加価値!F608&gt;0,名目付加価値!F608/SUMIF(名目付加価値!F602:F624,"&lt;&gt;0"),0)</f>
        <v>2.4853428076819832E-2</v>
      </c>
      <c r="G608" s="6">
        <f>IF(名目付加価値!G608&gt;0,名目付加価値!G608/SUMIF(名目付加価値!G602:G624,"&lt;&gt;0"),0)</f>
        <v>1.2254879943999673E-2</v>
      </c>
      <c r="H608" s="6">
        <f>IF(名目付加価値!H608&gt;0,名目付加価値!H608/SUMIF(名目付加価値!H602:H624,"&lt;&gt;0"),0)</f>
        <v>1.4512220660553889E-2</v>
      </c>
      <c r="I608" s="6">
        <f>IF(名目付加価値!I608&gt;0,名目付加価値!I608/SUMIF(名目付加価値!I602:I624,"&lt;&gt;0"),0)</f>
        <v>1.613861447090921E-2</v>
      </c>
      <c r="K608" s="3">
        <f>0.5*(E608+E$1091)</f>
        <v>1.719970933005191E-2</v>
      </c>
      <c r="L608" s="3">
        <f t="shared" ref="L608:O608" si="604">0.5*(F608+F$1091)</f>
        <v>1.860478473855243E-2</v>
      </c>
      <c r="M608" s="3">
        <f t="shared" si="604"/>
        <v>1.1423840480659756E-2</v>
      </c>
      <c r="N608" s="3">
        <f t="shared" si="604"/>
        <v>1.3357667152076199E-2</v>
      </c>
      <c r="O608" s="3">
        <f t="shared" si="604"/>
        <v>1.4222310665416673E-2</v>
      </c>
    </row>
    <row r="609" spans="1:15" x14ac:dyDescent="0.15">
      <c r="A609" s="1">
        <v>27</v>
      </c>
      <c r="B609" s="1" t="s">
        <v>353</v>
      </c>
      <c r="C609" s="1">
        <v>8</v>
      </c>
      <c r="D609" s="1" t="s">
        <v>21</v>
      </c>
      <c r="E609" s="6">
        <f>IF(名目付加価値!E609&gt;0,名目付加価値!E609/SUMIF(名目付加価値!E602:E624,"&lt;&gt;0"),0)</f>
        <v>8.5286308383796909E-3</v>
      </c>
      <c r="F609" s="6">
        <f>IF(名目付加価値!F609&gt;0,名目付加価値!F609/SUMIF(名目付加価値!F602:F624,"&lt;&gt;0"),0)</f>
        <v>4.8524874775496543E-3</v>
      </c>
      <c r="G609" s="6">
        <f>IF(名目付加価値!G609&gt;0,名目付加価値!G609/SUMIF(名目付加価値!G602:G624,"&lt;&gt;0"),0)</f>
        <v>4.16839937136846E-3</v>
      </c>
      <c r="H609" s="6">
        <f>IF(名目付加価値!H609&gt;0,名目付加価値!H609/SUMIF(名目付加価値!H602:H624,"&lt;&gt;0"),0)</f>
        <v>3.3134587954600152E-3</v>
      </c>
      <c r="I609" s="6">
        <f>IF(名目付加価値!I609&gt;0,名目付加価値!I609/SUMIF(名目付加価値!I602:I624,"&lt;&gt;0"),0)</f>
        <v>3.5763062565121275E-3</v>
      </c>
      <c r="K609" s="3">
        <f>0.5*(E609+E$1092)</f>
        <v>1.1857892349711057E-2</v>
      </c>
      <c r="L609" s="3">
        <f t="shared" ref="L609:O609" si="605">0.5*(F609+F$1092)</f>
        <v>8.92533534781631E-3</v>
      </c>
      <c r="M609" s="3">
        <f t="shared" si="605"/>
        <v>8.2274598047438023E-3</v>
      </c>
      <c r="N609" s="3">
        <f t="shared" si="605"/>
        <v>6.5624860449693713E-3</v>
      </c>
      <c r="O609" s="3">
        <f t="shared" si="605"/>
        <v>5.486016112620601E-3</v>
      </c>
    </row>
    <row r="610" spans="1:15" x14ac:dyDescent="0.15">
      <c r="A610" s="1">
        <v>27</v>
      </c>
      <c r="B610" s="1" t="s">
        <v>352</v>
      </c>
      <c r="C610" s="1">
        <v>9</v>
      </c>
      <c r="D610" s="1" t="s">
        <v>22</v>
      </c>
      <c r="E610" s="6">
        <f>IF(名目付加価値!E610&gt;0,名目付加価値!E610/SUMIF(名目付加価値!E602:E624,"&lt;&gt;0"),0)</f>
        <v>5.4136291078686387E-2</v>
      </c>
      <c r="F610" s="6">
        <f>IF(名目付加価値!F610&gt;0,名目付加価値!F610/SUMIF(名目付加価値!F602:F624,"&lt;&gt;0"),0)</f>
        <v>3.7498013739640748E-2</v>
      </c>
      <c r="G610" s="6">
        <f>IF(名目付加価値!G610&gt;0,名目付加価値!G610/SUMIF(名目付加価値!G602:G624,"&lt;&gt;0"),0)</f>
        <v>2.4703312450553759E-2</v>
      </c>
      <c r="H610" s="6">
        <f>IF(名目付加価値!H610&gt;0,名目付加価値!H610/SUMIF(名目付加価値!H602:H624,"&lt;&gt;0"),0)</f>
        <v>1.1257333455752881E-2</v>
      </c>
      <c r="I610" s="6">
        <f>IF(名目付加価値!I610&gt;0,名目付加価値!I610/SUMIF(名目付加価値!I602:I624,"&lt;&gt;0"),0)</f>
        <v>9.1074209698831909E-3</v>
      </c>
      <c r="K610" s="3">
        <f>0.5*(E610+E$1093)</f>
        <v>4.4147846320560596E-2</v>
      </c>
      <c r="L610" s="3">
        <f t="shared" ref="L610:O610" si="606">0.5*(F610+F$1093)</f>
        <v>3.3623159824555097E-2</v>
      </c>
      <c r="M610" s="3">
        <f t="shared" si="606"/>
        <v>2.2560521089892222E-2</v>
      </c>
      <c r="N610" s="3">
        <f t="shared" si="606"/>
        <v>1.2902241945382031E-2</v>
      </c>
      <c r="O610" s="3">
        <f t="shared" si="606"/>
        <v>1.0993278932580015E-2</v>
      </c>
    </row>
    <row r="611" spans="1:15" x14ac:dyDescent="0.15">
      <c r="A611" s="1">
        <v>27</v>
      </c>
      <c r="B611" s="1" t="s">
        <v>353</v>
      </c>
      <c r="C611" s="1">
        <v>10</v>
      </c>
      <c r="D611" s="1" t="s">
        <v>23</v>
      </c>
      <c r="E611" s="6">
        <f>IF(名目付加価値!E611&gt;0,名目付加価値!E611/SUMIF(名目付加価値!E602:E624,"&lt;&gt;0"),0)</f>
        <v>3.6602501141104041E-2</v>
      </c>
      <c r="F611" s="6">
        <f>IF(名目付加価値!F611&gt;0,名目付加価値!F611/SUMIF(名目付加価値!F602:F624,"&lt;&gt;0"),0)</f>
        <v>2.8992442887574743E-2</v>
      </c>
      <c r="G611" s="6">
        <f>IF(名目付加価値!G611&gt;0,名目付加価値!G611/SUMIF(名目付加価値!G602:G624,"&lt;&gt;0"),0)</f>
        <v>2.9082378893324243E-2</v>
      </c>
      <c r="H611" s="6">
        <f>IF(名目付加価値!H611&gt;0,名目付加価値!H611/SUMIF(名目付加価値!H602:H624,"&lt;&gt;0"),0)</f>
        <v>2.0137476864806211E-2</v>
      </c>
      <c r="I611" s="6">
        <f>IF(名目付加価値!I611&gt;0,名目付加価値!I611/SUMIF(名目付加価値!I602:I624,"&lt;&gt;0"),0)</f>
        <v>1.4448646168910848E-2</v>
      </c>
      <c r="K611" s="3">
        <f>0.5*(E611+E$1094)</f>
        <v>2.5377653862611906E-2</v>
      </c>
      <c r="L611" s="3">
        <f t="shared" ref="L611:O611" si="607">0.5*(F611+F$1094)</f>
        <v>2.0600172448335053E-2</v>
      </c>
      <c r="M611" s="3">
        <f t="shared" si="607"/>
        <v>2.253946852903245E-2</v>
      </c>
      <c r="N611" s="3">
        <f t="shared" si="607"/>
        <v>1.6615588307611798E-2</v>
      </c>
      <c r="O611" s="3">
        <f t="shared" si="607"/>
        <v>1.2445505493827986E-2</v>
      </c>
    </row>
    <row r="612" spans="1:15" x14ac:dyDescent="0.15">
      <c r="A612" s="1">
        <v>27</v>
      </c>
      <c r="B612" s="1" t="s">
        <v>352</v>
      </c>
      <c r="C612" s="1">
        <v>11</v>
      </c>
      <c r="D612" s="1" t="s">
        <v>24</v>
      </c>
      <c r="E612" s="6">
        <f>IF(名目付加価値!E612&gt;0,名目付加価値!E612/SUMIF(名目付加価値!E602:E624,"&lt;&gt;0"),0)</f>
        <v>4.6383603577001671E-2</v>
      </c>
      <c r="F612" s="6">
        <f>IF(名目付加価値!F612&gt;0,名目付加価値!F612/SUMIF(名目付加価値!F602:F624,"&lt;&gt;0"),0)</f>
        <v>3.5750649226855578E-2</v>
      </c>
      <c r="G612" s="6">
        <f>IF(名目付加価値!G612&gt;0,名目付加価値!G612/SUMIF(名目付加価値!G602:G624,"&lt;&gt;0"),0)</f>
        <v>3.9002788225421192E-2</v>
      </c>
      <c r="H612" s="6">
        <f>IF(名目付加価値!H612&gt;0,名目付加価値!H612/SUMIF(名目付加価値!H602:H624,"&lt;&gt;0"),0)</f>
        <v>2.4918636941293013E-2</v>
      </c>
      <c r="I612" s="6">
        <f>IF(名目付加価値!I612&gt;0,名目付加価値!I612/SUMIF(名目付加価値!I602:I624,"&lt;&gt;0"),0)</f>
        <v>2.0360161300656019E-2</v>
      </c>
      <c r="K612" s="3">
        <f>0.5*(E612+E$1095)</f>
        <v>3.5725792885927858E-2</v>
      </c>
      <c r="L612" s="3">
        <f t="shared" ref="L612:O612" si="608">0.5*(F612+F$1095)</f>
        <v>2.8580318398052893E-2</v>
      </c>
      <c r="M612" s="3">
        <f t="shared" si="608"/>
        <v>3.3519971517930389E-2</v>
      </c>
      <c r="N612" s="3">
        <f t="shared" si="608"/>
        <v>2.4609469976610242E-2</v>
      </c>
      <c r="O612" s="3">
        <f t="shared" si="608"/>
        <v>2.3323611908368486E-2</v>
      </c>
    </row>
    <row r="613" spans="1:15" x14ac:dyDescent="0.15">
      <c r="A613" s="1">
        <v>27</v>
      </c>
      <c r="B613" s="1" t="s">
        <v>354</v>
      </c>
      <c r="C613" s="1">
        <v>12</v>
      </c>
      <c r="D613" s="1" t="s">
        <v>25</v>
      </c>
      <c r="E613" s="6">
        <f>IF(名目付加価値!E613&gt;0,名目付加価値!E613/SUMIF(名目付加価値!E602:E624,"&lt;&gt;0"),0)</f>
        <v>3.5223275696539803E-2</v>
      </c>
      <c r="F613" s="6">
        <f>IF(名目付加価値!F613&gt;0,名目付加価値!F613/SUMIF(名目付加価値!F602:F624,"&lt;&gt;0"),0)</f>
        <v>2.4715190665296122E-2</v>
      </c>
      <c r="G613" s="6">
        <f>IF(名目付加価値!G613&gt;0,名目付加価値!G613/SUMIF(名目付加価値!G602:G624,"&lt;&gt;0"),0)</f>
        <v>2.5125974181533801E-2</v>
      </c>
      <c r="H613" s="6">
        <f>IF(名目付加価値!H613&gt;0,名目付加価値!H613/SUMIF(名目付加価値!H602:H624,"&lt;&gt;0"),0)</f>
        <v>2.0695685891089267E-2</v>
      </c>
      <c r="I613" s="6">
        <f>IF(名目付加価値!I613&gt;0,名目付加価値!I613/SUMIF(名目付加価値!I602:I624,"&lt;&gt;0"),0)</f>
        <v>2.1645481020415889E-2</v>
      </c>
      <c r="K613" s="3">
        <f>0.5*(E613+E$1096)</f>
        <v>3.0469581291691077E-2</v>
      </c>
      <c r="L613" s="3">
        <f t="shared" ref="L613:O613" si="609">0.5*(F613+F$1096)</f>
        <v>2.5298243880465594E-2</v>
      </c>
      <c r="M613" s="3">
        <f t="shared" si="609"/>
        <v>3.6240110186896018E-2</v>
      </c>
      <c r="N613" s="3">
        <f t="shared" si="609"/>
        <v>3.4967531283338328E-2</v>
      </c>
      <c r="O613" s="3">
        <f t="shared" si="609"/>
        <v>3.1619052940125632E-2</v>
      </c>
    </row>
    <row r="614" spans="1:15" x14ac:dyDescent="0.15">
      <c r="A614" s="1">
        <v>27</v>
      </c>
      <c r="B614" s="1" t="s">
        <v>353</v>
      </c>
      <c r="C614" s="1">
        <v>13</v>
      </c>
      <c r="D614" s="1" t="s">
        <v>26</v>
      </c>
      <c r="E614" s="6">
        <f>IF(名目付加価値!E614&gt;0,名目付加価値!E614/SUMIF(名目付加価値!E602:E624,"&lt;&gt;0"),0)</f>
        <v>1.5301633409322791E-2</v>
      </c>
      <c r="F614" s="6">
        <f>IF(名目付加価値!F614&gt;0,名目付加価値!F614/SUMIF(名目付加価値!F602:F624,"&lt;&gt;0"),0)</f>
        <v>1.4733163475502777E-2</v>
      </c>
      <c r="G614" s="6">
        <f>IF(名目付加価値!G614&gt;0,名目付加価値!G614/SUMIF(名目付加価値!G602:G624,"&lt;&gt;0"),0)</f>
        <v>1.0854551474191596E-2</v>
      </c>
      <c r="H614" s="6">
        <f>IF(名目付加価値!H614&gt;0,名目付加価値!H614/SUMIF(名目付加価値!H602:H624,"&lt;&gt;0"),0)</f>
        <v>7.6154100378585561E-3</v>
      </c>
      <c r="I614" s="6">
        <f>IF(名目付加価値!I614&gt;0,名目付加価値!I614/SUMIF(名目付加価値!I602:I624,"&lt;&gt;0"),0)</f>
        <v>7.9407849743335941E-3</v>
      </c>
      <c r="K614" s="3">
        <f>0.5*(E614+E$1097)</f>
        <v>1.8540108451901936E-2</v>
      </c>
      <c r="L614" s="3">
        <f t="shared" ref="L614:O614" si="610">0.5*(F614+F$1097)</f>
        <v>1.8032301972938758E-2</v>
      </c>
      <c r="M614" s="3">
        <f t="shared" si="610"/>
        <v>1.4988802363106174E-2</v>
      </c>
      <c r="N614" s="3">
        <f t="shared" si="610"/>
        <v>1.2989470827471308E-2</v>
      </c>
      <c r="O614" s="3">
        <f t="shared" si="610"/>
        <v>1.7237149429427799E-2</v>
      </c>
    </row>
    <row r="615" spans="1:15" x14ac:dyDescent="0.15">
      <c r="A615" s="1">
        <v>27</v>
      </c>
      <c r="B615" s="1" t="s">
        <v>352</v>
      </c>
      <c r="C615" s="1">
        <v>14</v>
      </c>
      <c r="D615" s="1" t="s">
        <v>27</v>
      </c>
      <c r="E615" s="6">
        <f>IF(名目付加価値!E615&gt;0,名目付加価値!E615/SUMIF(名目付加価値!E602:E624,"&lt;&gt;0"),0)</f>
        <v>3.5870121555934263E-3</v>
      </c>
      <c r="F615" s="6">
        <f>IF(名目付加価値!F615&gt;0,名目付加価値!F615/SUMIF(名目付加価値!F602:F624,"&lt;&gt;0"),0)</f>
        <v>2.4377242585012617E-3</v>
      </c>
      <c r="G615" s="6">
        <f>IF(名目付加価値!G615&gt;0,名目付加価値!G615/SUMIF(名目付加価値!G602:G624,"&lt;&gt;0"),0)</f>
        <v>2.2922115870360553E-3</v>
      </c>
      <c r="H615" s="6">
        <f>IF(名目付加価値!H615&gt;0,名目付加価値!H615/SUMIF(名目付加価値!H602:H624,"&lt;&gt;0"),0)</f>
        <v>1.8173641333808204E-3</v>
      </c>
      <c r="I615" s="6">
        <f>IF(名目付加価値!I615&gt;0,名目付加価値!I615/SUMIF(名目付加価値!I602:I624,"&lt;&gt;0"),0)</f>
        <v>2.042335391210401E-3</v>
      </c>
      <c r="K615" s="3">
        <f>0.5*(E615+E$1098)</f>
        <v>3.6606916039988203E-3</v>
      </c>
      <c r="L615" s="3">
        <f t="shared" ref="L615:O615" si="611">0.5*(F615+F$1098)</f>
        <v>3.498201820463045E-3</v>
      </c>
      <c r="M615" s="3">
        <f t="shared" si="611"/>
        <v>3.3505323107402424E-3</v>
      </c>
      <c r="N615" s="3">
        <f t="shared" si="611"/>
        <v>2.9400308718955663E-3</v>
      </c>
      <c r="O615" s="3">
        <f t="shared" si="611"/>
        <v>3.1956561114028803E-3</v>
      </c>
    </row>
    <row r="616" spans="1:15" x14ac:dyDescent="0.15">
      <c r="A616" s="1">
        <v>27</v>
      </c>
      <c r="B616" s="1" t="s">
        <v>352</v>
      </c>
      <c r="C616" s="1">
        <v>15</v>
      </c>
      <c r="D616" s="1" t="s">
        <v>28</v>
      </c>
      <c r="E616" s="6">
        <f>IF(名目付加価値!E616&gt;0,名目付加価値!E616/SUMIF(名目付加価値!E602:E624,"&lt;&gt;0"),0)</f>
        <v>4.6753984493969739E-2</v>
      </c>
      <c r="F616" s="6">
        <f>IF(名目付加価値!F616&gt;0,名目付加価値!F616/SUMIF(名目付加価値!F602:F624,"&lt;&gt;0"),0)</f>
        <v>4.2516429205581442E-2</v>
      </c>
      <c r="G616" s="6">
        <f>IF(名目付加価値!G616&gt;0,名目付加価値!G616/SUMIF(名目付加価値!G602:G624,"&lt;&gt;0"),0)</f>
        <v>4.4814899112736076E-2</v>
      </c>
      <c r="H616" s="6">
        <f>IF(名目付加価値!H616&gt;0,名目付加価値!H616/SUMIF(名目付加価値!H602:H624,"&lt;&gt;0"),0)</f>
        <v>3.6390722741808358E-2</v>
      </c>
      <c r="I616" s="6">
        <f>IF(名目付加価値!I616&gt;0,名目付加価値!I616/SUMIF(名目付加価値!I602:I624,"&lt;&gt;0"),0)</f>
        <v>2.9643059797503379E-2</v>
      </c>
      <c r="K616" s="3">
        <f>0.5*(E616+E$1099)</f>
        <v>4.1524860300296257E-2</v>
      </c>
      <c r="L616" s="3">
        <f t="shared" ref="L616:O616" si="612">0.5*(F616+F$1099)</f>
        <v>3.8462790230136955E-2</v>
      </c>
      <c r="M616" s="3">
        <f t="shared" si="612"/>
        <v>3.9824686114138245E-2</v>
      </c>
      <c r="N616" s="3">
        <f t="shared" si="612"/>
        <v>3.2441867637009653E-2</v>
      </c>
      <c r="O616" s="3">
        <f t="shared" si="612"/>
        <v>2.6740507714106514E-2</v>
      </c>
    </row>
    <row r="617" spans="1:15" x14ac:dyDescent="0.15">
      <c r="A617" s="1">
        <v>27</v>
      </c>
      <c r="B617" s="1" t="s">
        <v>355</v>
      </c>
      <c r="C617" s="1">
        <v>16</v>
      </c>
      <c r="D617" s="1" t="s">
        <v>11</v>
      </c>
      <c r="E617" s="6">
        <f>IF(名目付加価値!E617&gt;0,名目付加価値!E617/SUMIF(名目付加価値!E602:E624,"&lt;&gt;0"),0)</f>
        <v>8.7425584016890434E-2</v>
      </c>
      <c r="F617" s="6">
        <f>IF(名目付加価値!F617&gt;0,名目付加価値!F617/SUMIF(名目付加価値!F602:F624,"&lt;&gt;0"),0)</f>
        <v>6.4751246131650911E-2</v>
      </c>
      <c r="G617" s="6">
        <f>IF(名目付加価値!G617&gt;0,名目付加価値!G617/SUMIF(名目付加価値!G602:G624,"&lt;&gt;0"),0)</f>
        <v>7.566854686476869E-2</v>
      </c>
      <c r="H617" s="6">
        <f>IF(名目付加価値!H617&gt;0,名目付加価値!H617/SUMIF(名目付加価値!H602:H624,"&lt;&gt;0"),0)</f>
        <v>5.7239792698140703E-2</v>
      </c>
      <c r="I617" s="6">
        <f>IF(名目付加価値!I617&gt;0,名目付加価値!I617/SUMIF(名目付加価値!I602:I624,"&lt;&gt;0"),0)</f>
        <v>5.3705225639865656E-2</v>
      </c>
      <c r="K617" s="3">
        <f>0.5*(E617+E$1100)</f>
        <v>9.0954134832869113E-2</v>
      </c>
      <c r="L617" s="3">
        <f t="shared" ref="L617:O617" si="613">0.5*(F617+F$1100)</f>
        <v>8.8303288385465084E-2</v>
      </c>
      <c r="M617" s="3">
        <f t="shared" si="613"/>
        <v>9.6472374638415154E-2</v>
      </c>
      <c r="N617" s="3">
        <f t="shared" si="613"/>
        <v>7.5368509393638261E-2</v>
      </c>
      <c r="O617" s="3">
        <f t="shared" si="613"/>
        <v>6.2604527123600595E-2</v>
      </c>
    </row>
    <row r="618" spans="1:15" x14ac:dyDescent="0.15">
      <c r="A618" s="1">
        <v>27</v>
      </c>
      <c r="B618" s="1" t="s">
        <v>355</v>
      </c>
      <c r="C618" s="1">
        <v>17</v>
      </c>
      <c r="D618" s="1" t="s">
        <v>12</v>
      </c>
      <c r="E618" s="6">
        <f>IF(名目付加価値!E618&gt;0,名目付加価値!E618/SUMIF(名目付加価値!E602:E624,"&lt;&gt;0"),0)</f>
        <v>2.3850093370094212E-2</v>
      </c>
      <c r="F618" s="6">
        <f>IF(名目付加価値!F618&gt;0,名目付加価値!F618/SUMIF(名目付加価値!F602:F624,"&lt;&gt;0"),0)</f>
        <v>2.422119580180537E-2</v>
      </c>
      <c r="G618" s="6">
        <f>IF(名目付加価値!G618&gt;0,名目付加価値!G618/SUMIF(名目付加価値!G602:G624,"&lt;&gt;0"),0)</f>
        <v>2.6335227161454325E-2</v>
      </c>
      <c r="H618" s="6">
        <f>IF(名目付加価値!H618&gt;0,名目付加価値!H618/SUMIF(名目付加価値!H602:H624,"&lt;&gt;0"),0)</f>
        <v>3.1996493845058711E-2</v>
      </c>
      <c r="I618" s="6">
        <f>IF(名目付加価値!I618&gt;0,名目付加価値!I618/SUMIF(名目付加価値!I602:I624,"&lt;&gt;0"),0)</f>
        <v>2.7631516845197133E-2</v>
      </c>
      <c r="K618" s="3">
        <f>0.5*(E618+E$1101)</f>
        <v>2.4489926000359569E-2</v>
      </c>
      <c r="L618" s="3">
        <f t="shared" ref="L618:O618" si="614">0.5*(F618+F$1101)</f>
        <v>2.6617258770033979E-2</v>
      </c>
      <c r="M618" s="3">
        <f t="shared" si="614"/>
        <v>2.9241238459622822E-2</v>
      </c>
      <c r="N618" s="3">
        <f t="shared" si="614"/>
        <v>3.3688992225717043E-2</v>
      </c>
      <c r="O618" s="3">
        <f t="shared" si="614"/>
        <v>2.9321921335700135E-2</v>
      </c>
    </row>
    <row r="619" spans="1:15" x14ac:dyDescent="0.15">
      <c r="A619" s="1">
        <v>27</v>
      </c>
      <c r="B619" s="1" t="s">
        <v>351</v>
      </c>
      <c r="C619" s="1">
        <v>18</v>
      </c>
      <c r="D619" s="1" t="s">
        <v>13</v>
      </c>
      <c r="E619" s="6">
        <f>IF(名目付加価値!E619&gt;0,名目付加価値!E619/SUMIF(名目付加価値!E602:E624,"&lt;&gt;0"),0)</f>
        <v>0.21300642694459626</v>
      </c>
      <c r="F619" s="6">
        <f>IF(名目付加価値!F619&gt;0,名目付加価値!F619/SUMIF(名目付加価値!F602:F624,"&lt;&gt;0"),0)</f>
        <v>0.20950051964160613</v>
      </c>
      <c r="G619" s="6">
        <f>IF(名目付加価値!G619&gt;0,名目付加価値!G619/SUMIF(名目付加価値!G602:G624,"&lt;&gt;0"),0)</f>
        <v>0.19047178367670606</v>
      </c>
      <c r="H619" s="6">
        <f>IF(名目付加価値!H619&gt;0,名目付加価値!H619/SUMIF(名目付加価値!H602:H624,"&lt;&gt;0"),0)</f>
        <v>0.20362048780961825</v>
      </c>
      <c r="I619" s="6">
        <f>IF(名目付加価値!I619&gt;0,名目付加価値!I619/SUMIF(名目付加価値!I602:I624,"&lt;&gt;0"),0)</f>
        <v>0.19255074097088312</v>
      </c>
      <c r="K619" s="3">
        <f>0.5*(E619+E$1102)</f>
        <v>0.16373634692620803</v>
      </c>
      <c r="L619" s="3">
        <f t="shared" ref="L619:O619" si="615">0.5*(F619+F$1102)</f>
        <v>0.16697029553935783</v>
      </c>
      <c r="M619" s="3">
        <f t="shared" si="615"/>
        <v>0.15236107965502538</v>
      </c>
      <c r="N619" s="3">
        <f t="shared" si="615"/>
        <v>0.1610727340194554</v>
      </c>
      <c r="O619" s="3">
        <f t="shared" si="615"/>
        <v>0.15017156655310299</v>
      </c>
    </row>
    <row r="620" spans="1:15" x14ac:dyDescent="0.15">
      <c r="A620" s="1">
        <v>27</v>
      </c>
      <c r="B620" s="1" t="s">
        <v>351</v>
      </c>
      <c r="C620" s="1">
        <v>19</v>
      </c>
      <c r="D620" s="1" t="s">
        <v>14</v>
      </c>
      <c r="E620" s="6">
        <f>IF(名目付加価値!E620&gt;0,名目付加価値!E620/SUMIF(名目付加価値!E602:E624,"&lt;&gt;0"),0)</f>
        <v>5.1239121525057149E-2</v>
      </c>
      <c r="F620" s="6">
        <f>IF(名目付加価値!F620&gt;0,名目付加価値!F620/SUMIF(名目付加価値!F602:F624,"&lt;&gt;0"),0)</f>
        <v>7.5429954835161878E-2</v>
      </c>
      <c r="G620" s="6">
        <f>IF(名目付加価値!G620&gt;0,名目付加価値!G620/SUMIF(名目付加価値!G602:G624,"&lt;&gt;0"),0)</f>
        <v>8.5727178672745291E-2</v>
      </c>
      <c r="H620" s="6">
        <f>IF(名目付加価値!H620&gt;0,名目付加価値!H620/SUMIF(名目付加価値!H602:H624,"&lt;&gt;0"),0)</f>
        <v>6.7185795252961741E-2</v>
      </c>
      <c r="I620" s="6">
        <f>IF(名目付加価値!I620&gt;0,名目付加価値!I620/SUMIF(名目付加価値!I602:I624,"&lt;&gt;0"),0)</f>
        <v>5.5900660485893136E-2</v>
      </c>
      <c r="K620" s="3">
        <f>0.5*(E620+E$1103)</f>
        <v>4.5830627389860226E-2</v>
      </c>
      <c r="L620" s="3">
        <f t="shared" ref="L620:O620" si="616">0.5*(F620+F$1103)</f>
        <v>6.2070871534208497E-2</v>
      </c>
      <c r="M620" s="3">
        <f t="shared" si="616"/>
        <v>6.9634644241507532E-2</v>
      </c>
      <c r="N620" s="3">
        <f t="shared" si="616"/>
        <v>5.7379643254722341E-2</v>
      </c>
      <c r="O620" s="3">
        <f t="shared" si="616"/>
        <v>5.0340634855593418E-2</v>
      </c>
    </row>
    <row r="621" spans="1:15" x14ac:dyDescent="0.15">
      <c r="A621" s="1">
        <v>27</v>
      </c>
      <c r="B621" s="1" t="s">
        <v>351</v>
      </c>
      <c r="C621" s="1">
        <v>20</v>
      </c>
      <c r="D621" s="1" t="s">
        <v>15</v>
      </c>
      <c r="E621" s="6">
        <f>IF(名目付加価値!E621&gt;0,名目付加価値!E621/SUMIF(名目付加価値!E602:E624,"&lt;&gt;0"),0)</f>
        <v>2.6131280250692515E-2</v>
      </c>
      <c r="F621" s="6">
        <f>IF(名目付加価値!F621&gt;0,名目付加価値!F621/SUMIF(名目付加価値!F602:F624,"&lt;&gt;0"),0)</f>
        <v>2.9239320330011746E-2</v>
      </c>
      <c r="G621" s="6">
        <f>IF(名目付加価値!G621&gt;0,名目付加価値!G621/SUMIF(名目付加価値!G602:G624,"&lt;&gt;0"),0)</f>
        <v>2.8281182278817894E-2</v>
      </c>
      <c r="H621" s="6">
        <f>IF(名目付加価値!H621&gt;0,名目付加価値!H621/SUMIF(名目付加価値!H602:H624,"&lt;&gt;0"),0)</f>
        <v>1.9108806636608574E-2</v>
      </c>
      <c r="I621" s="6">
        <f>IF(名目付加価値!I621&gt;0,名目付加価値!I621/SUMIF(名目付加価値!I602:I624,"&lt;&gt;0"),0)</f>
        <v>2.0098109844378719E-2</v>
      </c>
      <c r="K621" s="3">
        <f>0.5*(E621+E$1104)</f>
        <v>2.2467819685992325E-2</v>
      </c>
      <c r="L621" s="3">
        <f t="shared" ref="L621:O621" si="617">0.5*(F621+F$1104)</f>
        <v>2.5429453974712912E-2</v>
      </c>
      <c r="M621" s="3">
        <f t="shared" si="617"/>
        <v>2.4046327522933134E-2</v>
      </c>
      <c r="N621" s="3">
        <f t="shared" si="617"/>
        <v>1.685285464970554E-2</v>
      </c>
      <c r="O621" s="3">
        <f t="shared" si="617"/>
        <v>1.8280742804004112E-2</v>
      </c>
    </row>
    <row r="622" spans="1:15" x14ac:dyDescent="0.15">
      <c r="A622" s="1">
        <v>27</v>
      </c>
      <c r="B622" s="1" t="s">
        <v>351</v>
      </c>
      <c r="C622" s="1">
        <v>21</v>
      </c>
      <c r="D622" s="1" t="s">
        <v>16</v>
      </c>
      <c r="E622" s="6">
        <f>IF(名目付加価値!E622&gt;0,名目付加価値!E622/SUMIF(名目付加価値!E602:E624,"&lt;&gt;0"),0)</f>
        <v>8.0927792528338482E-2</v>
      </c>
      <c r="F622" s="6">
        <f>IF(名目付加価値!F622&gt;0,名目付加価値!F622/SUMIF(名目付加価値!F602:F624,"&lt;&gt;0"),0)</f>
        <v>7.0256581316375272E-2</v>
      </c>
      <c r="G622" s="6">
        <f>IF(名目付加価値!G622&gt;0,名目付加価値!G622/SUMIF(名目付加価値!G602:G624,"&lt;&gt;0"),0)</f>
        <v>7.0976352678875129E-2</v>
      </c>
      <c r="H622" s="6">
        <f>IF(名目付加価値!H622&gt;0,名目付加価値!H622/SUMIF(名目付加価値!H602:H624,"&lt;&gt;0"),0)</f>
        <v>7.9591468517732147E-2</v>
      </c>
      <c r="I622" s="6">
        <f>IF(名目付加価値!I622&gt;0,名目付加価値!I622/SUMIF(名目付加価値!I602:I624,"&lt;&gt;0"),0)</f>
        <v>8.3429302333874578E-2</v>
      </c>
      <c r="K622" s="3">
        <f>0.5*(E622+E$1105)</f>
        <v>7.6892984806451209E-2</v>
      </c>
      <c r="L622" s="3">
        <f t="shared" ref="L622:O622" si="618">0.5*(F622+F$1105)</f>
        <v>6.6178438545635154E-2</v>
      </c>
      <c r="M622" s="3">
        <f t="shared" si="618"/>
        <v>6.7303926609877801E-2</v>
      </c>
      <c r="N622" s="3">
        <f t="shared" si="618"/>
        <v>7.359475687710286E-2</v>
      </c>
      <c r="O622" s="3">
        <f t="shared" si="618"/>
        <v>7.6594264703536127E-2</v>
      </c>
    </row>
    <row r="623" spans="1:15" x14ac:dyDescent="0.15">
      <c r="A623" s="1">
        <v>27</v>
      </c>
      <c r="B623" s="1" t="s">
        <v>249</v>
      </c>
      <c r="C623" s="1">
        <v>22</v>
      </c>
      <c r="D623" s="1" t="s">
        <v>8</v>
      </c>
      <c r="E623" s="6">
        <f>IF(名目付加価値!E623&gt;0,名目付加価値!E623/SUMIF(名目付加価値!E602:E624,"&lt;&gt;0"),0)</f>
        <v>9.1534277409972553E-2</v>
      </c>
      <c r="F623" s="6">
        <f>IF(名目付加価値!F623&gt;0,名目付加価値!F623/SUMIF(名目付加価値!F602:F624,"&lt;&gt;0"),0)</f>
        <v>0.15863802891943707</v>
      </c>
      <c r="G623" s="6">
        <f>IF(名目付加価値!G623&gt;0,名目付加価値!G623/SUMIF(名目付加価値!G602:G624,"&lt;&gt;0"),0)</f>
        <v>0.19367149645436438</v>
      </c>
      <c r="H623" s="6">
        <f>IF(名目付加価値!H623&gt;0,名目付加価値!H623/SUMIF(名目付加価値!H602:H624,"&lt;&gt;0"),0)</f>
        <v>0.26010378508421816</v>
      </c>
      <c r="I623" s="6">
        <f>IF(名目付加価値!I623&gt;0,名目付加価値!I623/SUMIF(名目付加価値!I602:I624,"&lt;&gt;0"),0)</f>
        <v>0.30805023407737808</v>
      </c>
      <c r="K623" s="3">
        <f>0.5*(E623+E$1106)</f>
        <v>0.10203239507488501</v>
      </c>
      <c r="L623" s="3">
        <f t="shared" ref="L623:O623" si="619">0.5*(F623+F$1106)</f>
        <v>0.16023937180059408</v>
      </c>
      <c r="M623" s="3">
        <f t="shared" si="619"/>
        <v>0.18260256016690646</v>
      </c>
      <c r="N623" s="3">
        <f t="shared" si="619"/>
        <v>0.23940438860418767</v>
      </c>
      <c r="O623" s="3">
        <f t="shared" si="619"/>
        <v>0.2864872979120977</v>
      </c>
    </row>
    <row r="624" spans="1:15" x14ac:dyDescent="0.15">
      <c r="A624" s="1">
        <v>27</v>
      </c>
      <c r="B624" s="1" t="s">
        <v>249</v>
      </c>
      <c r="C624" s="1">
        <v>23</v>
      </c>
      <c r="D624" s="1" t="s">
        <v>29</v>
      </c>
      <c r="E624" s="6">
        <f>IF(名目付加価値!E624&gt;0,名目付加価値!E624/SUMIF(名目付加価値!E602:E624,"&lt;&gt;0"),0)</f>
        <v>3.6603934399452344E-2</v>
      </c>
      <c r="F624" s="6">
        <f>IF(名目付加価値!F624&gt;0,名目付加価値!F624/SUMIF(名目付加価値!F602:F624,"&lt;&gt;0"),0)</f>
        <v>6.4162203107412066E-2</v>
      </c>
      <c r="G624" s="6">
        <f>IF(名目付加価値!G624&gt;0,名目付加価値!G624/SUMIF(名目付加価値!G602:G624,"&lt;&gt;0"),0)</f>
        <v>6.2121294909139042E-2</v>
      </c>
      <c r="H624" s="6">
        <f>IF(名目付加価値!H624&gt;0,名目付加価値!H624/SUMIF(名目付加価値!H602:H624,"&lt;&gt;0"),0)</f>
        <v>8.0841051563520172E-2</v>
      </c>
      <c r="I624" s="6">
        <f>IF(名目付加価値!I624&gt;0,名目付加価値!I624/SUMIF(名目付加価値!I602:I624,"&lt;&gt;0"),0)</f>
        <v>7.8643400038006656E-2</v>
      </c>
      <c r="K624" s="3">
        <f>0.5*(E624+E$1107)</f>
        <v>5.8786501465561081E-2</v>
      </c>
      <c r="L624" s="3">
        <f t="shared" ref="L624:O624" si="620">0.5*(F624+F$1107)</f>
        <v>8.6795812736500555E-2</v>
      </c>
      <c r="M624" s="3">
        <f t="shared" si="620"/>
        <v>8.2827457872902743E-2</v>
      </c>
      <c r="N624" s="3">
        <f t="shared" si="620"/>
        <v>0.10161953181368621</v>
      </c>
      <c r="O624" s="3">
        <f t="shared" si="620"/>
        <v>0.1065335063685654</v>
      </c>
    </row>
    <row r="625" spans="1:15" x14ac:dyDescent="0.15">
      <c r="A625" s="1">
        <v>28</v>
      </c>
      <c r="B625" s="1" t="s">
        <v>147</v>
      </c>
      <c r="C625" s="1">
        <v>1</v>
      </c>
      <c r="D625" s="1" t="s">
        <v>9</v>
      </c>
      <c r="E625" s="6">
        <f>IF(名目付加価値!E625&gt;0,名目付加価値!E625/SUMIF(名目付加価値!E625:E647,"&lt;&gt;0"),0)</f>
        <v>2.5991624722734301E-2</v>
      </c>
      <c r="F625" s="6">
        <f>IF(名目付加価値!F625&gt;0,名目付加価値!F625/SUMIF(名目付加価値!F625:F647,"&lt;&gt;0"),0)</f>
        <v>1.698049749496269E-2</v>
      </c>
      <c r="G625" s="6">
        <f>IF(名目付加価値!G625&gt;0,名目付加価値!G625/SUMIF(名目付加価値!G625:G647,"&lt;&gt;0"),0)</f>
        <v>1.1492151478821776E-2</v>
      </c>
      <c r="H625" s="6">
        <f>IF(名目付加価値!H625&gt;0,名目付加価値!H625/SUMIF(名目付加価値!H625:H647,"&lt;&gt;0"),0)</f>
        <v>9.1084899980033978E-3</v>
      </c>
      <c r="I625" s="6">
        <f>IF(名目付加価値!I625&gt;0,名目付加価値!I625/SUMIF(名目付加価値!I625:I647,"&lt;&gt;0"),0)</f>
        <v>7.4449926033436781E-3</v>
      </c>
      <c r="K625" s="3">
        <f>0.5*(E625+E$1085)</f>
        <v>6.5056053405788697E-2</v>
      </c>
      <c r="L625" s="3">
        <f t="shared" ref="L625:O625" si="621">0.5*(F625+F$1085)</f>
        <v>3.8444738186887942E-2</v>
      </c>
      <c r="M625" s="3">
        <f t="shared" si="621"/>
        <v>2.7005752273165463E-2</v>
      </c>
      <c r="N625" s="3">
        <f t="shared" si="621"/>
        <v>1.9189767101412788E-2</v>
      </c>
      <c r="O625" s="3">
        <f t="shared" si="621"/>
        <v>1.5737012271171288E-2</v>
      </c>
    </row>
    <row r="626" spans="1:15" x14ac:dyDescent="0.15">
      <c r="A626" s="1">
        <v>28</v>
      </c>
      <c r="B626" s="1" t="s">
        <v>147</v>
      </c>
      <c r="C626" s="1">
        <v>2</v>
      </c>
      <c r="D626" s="1" t="s">
        <v>10</v>
      </c>
      <c r="E626" s="6">
        <f>IF(名目付加価値!E626&gt;0,名目付加価値!E626/SUMIF(名目付加価値!E625:E647,"&lt;&gt;0"),0)</f>
        <v>9.3802383411073446E-3</v>
      </c>
      <c r="F626" s="6">
        <f>IF(名目付加価値!F626&gt;0,名目付加価値!F626/SUMIF(名目付加価値!F625:F647,"&lt;&gt;0"),0)</f>
        <v>7.5742454623151196E-3</v>
      </c>
      <c r="G626" s="6">
        <f>IF(名目付加価値!G626&gt;0,名目付加価値!G626/SUMIF(名目付加価値!G625:G647,"&lt;&gt;0"),0)</f>
        <v>5.1600556235027436E-3</v>
      </c>
      <c r="H626" s="6">
        <f>IF(名目付加価値!H626&gt;0,名目付加価値!H626/SUMIF(名目付加価値!H625:H647,"&lt;&gt;0"),0)</f>
        <v>4.3601832832384337E-3</v>
      </c>
      <c r="I626" s="6">
        <f>IF(名目付加価値!I626&gt;0,名目付加価値!I626/SUMIF(名目付加価値!I625:I647,"&lt;&gt;0"),0)</f>
        <v>3.9541790428284041E-4</v>
      </c>
      <c r="K626" s="3">
        <f>0.5*(E626+E$1086)</f>
        <v>1.1043568437557849E-2</v>
      </c>
      <c r="L626" s="3">
        <f t="shared" ref="L626:O626" si="622">0.5*(F626+F$1086)</f>
        <v>7.3351224507888363E-3</v>
      </c>
      <c r="M626" s="3">
        <f t="shared" si="622"/>
        <v>4.4310344256638318E-3</v>
      </c>
      <c r="N626" s="3">
        <f t="shared" si="622"/>
        <v>3.1308056333889415E-3</v>
      </c>
      <c r="O626" s="3">
        <f t="shared" si="622"/>
        <v>6.3006729883525331E-4</v>
      </c>
    </row>
    <row r="627" spans="1:15" x14ac:dyDescent="0.15">
      <c r="A627" s="1">
        <v>28</v>
      </c>
      <c r="B627" s="1" t="s">
        <v>148</v>
      </c>
      <c r="C627" s="1">
        <v>3</v>
      </c>
      <c r="D627" s="1" t="s">
        <v>17</v>
      </c>
      <c r="E627" s="6">
        <f>IF(名目付加価値!E627&gt;0,名目付加価値!E627/SUMIF(名目付加価値!E625:E647,"&lt;&gt;0"),0)</f>
        <v>0.10514829501776084</v>
      </c>
      <c r="F627" s="6">
        <f>IF(名目付加価値!F627&gt;0,名目付加価値!F627/SUMIF(名目付加価値!F625:F647,"&lt;&gt;0"),0)</f>
        <v>7.2261667108715122E-2</v>
      </c>
      <c r="G627" s="6">
        <f>IF(名目付加価値!G627&gt;0,名目付加価値!G627/SUMIF(名目付加価値!G625:G647,"&lt;&gt;0"),0)</f>
        <v>5.7196512025040218E-2</v>
      </c>
      <c r="H627" s="6">
        <f>IF(名目付加価値!H627&gt;0,名目付加価値!H627/SUMIF(名目付加価値!H625:H647,"&lt;&gt;0"),0)</f>
        <v>5.2878797576126055E-2</v>
      </c>
      <c r="I627" s="6">
        <f>IF(名目付加価値!I627&gt;0,名目付加価値!I627/SUMIF(名目付加価値!I625:I647,"&lt;&gt;0"),0)</f>
        <v>5.0737191097030378E-2</v>
      </c>
      <c r="K627" s="3">
        <f>0.5*(E627+E$1087)</f>
        <v>8.158220195884365E-2</v>
      </c>
      <c r="L627" s="3">
        <f t="shared" ref="L627:O627" si="623">0.5*(F627+F$1087)</f>
        <v>5.7616376008514505E-2</v>
      </c>
      <c r="M627" s="3">
        <f t="shared" si="623"/>
        <v>4.8318198024506001E-2</v>
      </c>
      <c r="N627" s="3">
        <f t="shared" si="623"/>
        <v>4.7290994485276294E-2</v>
      </c>
      <c r="O627" s="3">
        <f t="shared" si="623"/>
        <v>4.4804710419837988E-2</v>
      </c>
    </row>
    <row r="628" spans="1:15" x14ac:dyDescent="0.15">
      <c r="A628" s="1">
        <v>28</v>
      </c>
      <c r="B628" s="1" t="s">
        <v>148</v>
      </c>
      <c r="C628" s="1">
        <v>4</v>
      </c>
      <c r="D628" s="1" t="s">
        <v>18</v>
      </c>
      <c r="E628" s="6">
        <f>IF(名目付加価値!E628&gt;0,名目付加価値!E628/SUMIF(名目付加価値!E625:E647,"&lt;&gt;0"),0)</f>
        <v>2.3914557400482525E-2</v>
      </c>
      <c r="F628" s="6">
        <f>IF(名目付加価値!F628&gt;0,名目付加価値!F628/SUMIF(名目付加価値!F625:F647,"&lt;&gt;0"),0)</f>
        <v>1.386037566501367E-2</v>
      </c>
      <c r="G628" s="6">
        <f>IF(名目付加価値!G628&gt;0,名目付加価値!G628/SUMIF(名目付加価値!G625:G647,"&lt;&gt;0"),0)</f>
        <v>9.2608208282055435E-3</v>
      </c>
      <c r="H628" s="6">
        <f>IF(名目付加価値!H628&gt;0,名目付加価値!H628/SUMIF(名目付加価値!H625:H647,"&lt;&gt;0"),0)</f>
        <v>4.3965187579730024E-3</v>
      </c>
      <c r="I628" s="6">
        <f>IF(名目付加価値!I628&gt;0,名目付加価値!I628/SUMIF(名目付加価値!I625:I647,"&lt;&gt;0"),0)</f>
        <v>1.6837586459053663E-3</v>
      </c>
      <c r="K628" s="3">
        <f>0.5*(E628+E$1088)</f>
        <v>3.0337398260990026E-2</v>
      </c>
      <c r="L628" s="3">
        <f t="shared" ref="L628:O628" si="624">0.5*(F628+F$1088)</f>
        <v>1.7554393261933435E-2</v>
      </c>
      <c r="M628" s="3">
        <f t="shared" si="624"/>
        <v>1.3200327887663892E-2</v>
      </c>
      <c r="N628" s="3">
        <f t="shared" si="624"/>
        <v>6.3311151746818705E-3</v>
      </c>
      <c r="O628" s="3">
        <f t="shared" si="624"/>
        <v>3.0009148021438738E-3</v>
      </c>
    </row>
    <row r="629" spans="1:15" x14ac:dyDescent="0.15">
      <c r="A629" s="1">
        <v>28</v>
      </c>
      <c r="B629" s="1" t="s">
        <v>148</v>
      </c>
      <c r="C629" s="1">
        <v>5</v>
      </c>
      <c r="D629" s="1" t="s">
        <v>19</v>
      </c>
      <c r="E629" s="6">
        <f>IF(名目付加価値!E629&gt;0,名目付加価値!E629/SUMIF(名目付加価値!E625:E647,"&lt;&gt;0"),0)</f>
        <v>7.754027889936046E-3</v>
      </c>
      <c r="F629" s="6">
        <f>IF(名目付加価値!F629&gt;0,名目付加価値!F629/SUMIF(名目付加価値!F625:F647,"&lt;&gt;0"),0)</f>
        <v>6.4196767675997598E-3</v>
      </c>
      <c r="G629" s="6">
        <f>IF(名目付加価値!G629&gt;0,名目付加価値!G629/SUMIF(名目付加価値!G625:G647,"&lt;&gt;0"),0)</f>
        <v>1.289440048713034E-2</v>
      </c>
      <c r="H629" s="6">
        <f>IF(名目付加価値!H629&gt;0,名目付加価値!H629/SUMIF(名目付加価値!H625:H647,"&lt;&gt;0"),0)</f>
        <v>8.1079548387863881E-3</v>
      </c>
      <c r="I629" s="6">
        <f>IF(名目付加価値!I629&gt;0,名目付加価値!I629/SUMIF(名目付加価値!I625:I647,"&lt;&gt;0"),0)</f>
        <v>5.9155093193471661E-3</v>
      </c>
      <c r="K629" s="3">
        <f>0.5*(E629+E$1089)</f>
        <v>8.8143618841573425E-3</v>
      </c>
      <c r="L629" s="3">
        <f t="shared" ref="L629:O629" si="625">0.5*(F629+F$1089)</f>
        <v>7.3127827552560039E-3</v>
      </c>
      <c r="M629" s="3">
        <f t="shared" si="625"/>
        <v>1.0747286144040274E-2</v>
      </c>
      <c r="N629" s="3">
        <f t="shared" si="625"/>
        <v>7.9907517804765418E-3</v>
      </c>
      <c r="O629" s="3">
        <f t="shared" si="625"/>
        <v>6.151155618941152E-3</v>
      </c>
    </row>
    <row r="630" spans="1:15" x14ac:dyDescent="0.15">
      <c r="A630" s="1">
        <v>28</v>
      </c>
      <c r="B630" s="1" t="s">
        <v>148</v>
      </c>
      <c r="C630" s="1">
        <v>6</v>
      </c>
      <c r="D630" s="1" t="s">
        <v>3</v>
      </c>
      <c r="E630" s="6">
        <f>IF(名目付加価値!E630&gt;0,名目付加価値!E630/SUMIF(名目付加価値!E625:E647,"&lt;&gt;0"),0)</f>
        <v>1.8251225092102395E-2</v>
      </c>
      <c r="F630" s="6">
        <f>IF(名目付加価値!F630&gt;0,名目付加価値!F630/SUMIF(名目付加価値!F625:F647,"&lt;&gt;0"),0)</f>
        <v>1.9775959606529843E-2</v>
      </c>
      <c r="G630" s="6">
        <f>IF(名目付加価値!G630&gt;0,名目付加価値!G630/SUMIF(名目付加価値!G625:G647,"&lt;&gt;0"),0)</f>
        <v>2.3264260827367798E-2</v>
      </c>
      <c r="H630" s="6">
        <f>IF(名目付加価値!H630&gt;0,名目付加価値!H630/SUMIF(名目付加価値!H625:H647,"&lt;&gt;0"),0)</f>
        <v>1.8729761325069118E-2</v>
      </c>
      <c r="I630" s="6">
        <f>IF(名目付加価値!I630&gt;0,名目付加価値!I630/SUMIF(名目付加価値!I625:I647,"&lt;&gt;0"),0)</f>
        <v>1.719223883408498E-2</v>
      </c>
      <c r="K630" s="3">
        <f>0.5*(E630+E$1090)</f>
        <v>2.0957297201003262E-2</v>
      </c>
      <c r="L630" s="3">
        <f t="shared" ref="L630:O630" si="626">0.5*(F630+F$1090)</f>
        <v>1.8216987989754473E-2</v>
      </c>
      <c r="M630" s="3">
        <f t="shared" si="626"/>
        <v>2.1542729284182251E-2</v>
      </c>
      <c r="N630" s="3">
        <f t="shared" si="626"/>
        <v>1.866264929471264E-2</v>
      </c>
      <c r="O630" s="3">
        <f t="shared" si="626"/>
        <v>1.8294676658478462E-2</v>
      </c>
    </row>
    <row r="631" spans="1:15" x14ac:dyDescent="0.15">
      <c r="A631" s="1">
        <v>28</v>
      </c>
      <c r="B631" s="1" t="s">
        <v>148</v>
      </c>
      <c r="C631" s="1">
        <v>7</v>
      </c>
      <c r="D631" s="1" t="s">
        <v>20</v>
      </c>
      <c r="E631" s="6">
        <f>IF(名目付加価値!E631&gt;0,名目付加価値!E631/SUMIF(名目付加価値!E625:E647,"&lt;&gt;0"),0)</f>
        <v>4.1103181299821838E-3</v>
      </c>
      <c r="F631" s="6">
        <f>IF(名目付加価値!F631&gt;0,名目付加価値!F631/SUMIF(名目付加価値!F625:F647,"&lt;&gt;0"),0)</f>
        <v>7.6499502450641573E-3</v>
      </c>
      <c r="G631" s="6">
        <f>IF(名目付加価値!G631&gt;0,名目付加価値!G631/SUMIF(名目付加価値!G625:G647,"&lt;&gt;0"),0)</f>
        <v>9.7907671667261074E-3</v>
      </c>
      <c r="H631" s="6">
        <f>IF(名目付加価値!H631&gt;0,名目付加価値!H631/SUMIF(名目付加価値!H625:H647,"&lt;&gt;0"),0)</f>
        <v>1.1295352371439729E-2</v>
      </c>
      <c r="I631" s="6">
        <f>IF(名目付加価値!I631&gt;0,名目付加価値!I631/SUMIF(名目付加価値!I625:I647,"&lt;&gt;0"),0)</f>
        <v>1.2576190376781832E-3</v>
      </c>
      <c r="K631" s="3">
        <f>0.5*(E631+E$1091)</f>
        <v>1.1606820317671653E-2</v>
      </c>
      <c r="L631" s="3">
        <f t="shared" ref="L631:O631" si="627">0.5*(F631+F$1091)</f>
        <v>1.0003045822674592E-2</v>
      </c>
      <c r="M631" s="3">
        <f t="shared" si="627"/>
        <v>1.0191784092022975E-2</v>
      </c>
      <c r="N631" s="3">
        <f t="shared" si="627"/>
        <v>1.1749233007519119E-2</v>
      </c>
      <c r="O631" s="3">
        <f t="shared" si="627"/>
        <v>6.7818129488011599E-3</v>
      </c>
    </row>
    <row r="632" spans="1:15" x14ac:dyDescent="0.15">
      <c r="A632" s="1">
        <v>28</v>
      </c>
      <c r="B632" s="1" t="s">
        <v>148</v>
      </c>
      <c r="C632" s="1">
        <v>8</v>
      </c>
      <c r="D632" s="1" t="s">
        <v>21</v>
      </c>
      <c r="E632" s="6">
        <f>IF(名目付加価値!E632&gt;0,名目付加価値!E632/SUMIF(名目付加価値!E625:E647,"&lt;&gt;0"),0)</f>
        <v>1.942587950109953E-2</v>
      </c>
      <c r="F632" s="6">
        <f>IF(名目付加価値!F632&gt;0,名目付加価値!F632/SUMIF(名目付加価値!F625:F647,"&lt;&gt;0"),0)</f>
        <v>1.2461245405821176E-2</v>
      </c>
      <c r="G632" s="6">
        <f>IF(名目付加価値!G632&gt;0,名目付加価値!G632/SUMIF(名目付加価値!G625:G647,"&lt;&gt;0"),0)</f>
        <v>9.7207876164434708E-3</v>
      </c>
      <c r="H632" s="6">
        <f>IF(名目付加価値!H632&gt;0,名目付加価値!H632/SUMIF(名目付加価値!H625:H647,"&lt;&gt;0"),0)</f>
        <v>7.8490463604722529E-3</v>
      </c>
      <c r="I632" s="6">
        <f>IF(名目付加価値!I632&gt;0,名目付加価値!I632/SUMIF(名目付加価値!I625:I647,"&lt;&gt;0"),0)</f>
        <v>1.0445760047774644E-2</v>
      </c>
      <c r="K632" s="3">
        <f>0.5*(E632+E$1092)</f>
        <v>1.7306516681070978E-2</v>
      </c>
      <c r="L632" s="3">
        <f t="shared" ref="L632:O632" si="628">0.5*(F632+F$1092)</f>
        <v>1.2729714311952071E-2</v>
      </c>
      <c r="M632" s="3">
        <f t="shared" si="628"/>
        <v>1.1003653927281308E-2</v>
      </c>
      <c r="N632" s="3">
        <f t="shared" si="628"/>
        <v>8.8302798274754908E-3</v>
      </c>
      <c r="O632" s="3">
        <f t="shared" si="628"/>
        <v>8.9207430082518593E-3</v>
      </c>
    </row>
    <row r="633" spans="1:15" x14ac:dyDescent="0.15">
      <c r="A633" s="1">
        <v>28</v>
      </c>
      <c r="B633" s="1" t="s">
        <v>148</v>
      </c>
      <c r="C633" s="1">
        <v>9</v>
      </c>
      <c r="D633" s="1" t="s">
        <v>22</v>
      </c>
      <c r="E633" s="6">
        <f>IF(名目付加価値!E633&gt;0,名目付加価値!E633/SUMIF(名目付加価値!E625:E647,"&lt;&gt;0"),0)</f>
        <v>9.0846197904264361E-2</v>
      </c>
      <c r="F633" s="6">
        <f>IF(名目付加価値!F633&gt;0,名目付加価値!F633/SUMIF(名目付加価値!F625:F647,"&lt;&gt;0"),0)</f>
        <v>7.5506630586393064E-2</v>
      </c>
      <c r="G633" s="6">
        <f>IF(名目付加価値!G633&gt;0,名目付加価値!G633/SUMIF(名目付加価値!G625:G647,"&lt;&gt;0"),0)</f>
        <v>4.5322070047719411E-2</v>
      </c>
      <c r="H633" s="6">
        <f>IF(名目付加価値!H633&gt;0,名目付加価値!H633/SUMIF(名目付加価値!H625:H647,"&lt;&gt;0"),0)</f>
        <v>3.2977936600289824E-2</v>
      </c>
      <c r="I633" s="6">
        <f>IF(名目付加価値!I633&gt;0,名目付加価値!I633/SUMIF(名目付加価値!I625:I647,"&lt;&gt;0"),0)</f>
        <v>1.5218460975598357E-2</v>
      </c>
      <c r="K633" s="3">
        <f>0.5*(E633+E$1093)</f>
        <v>6.2502799733349573E-2</v>
      </c>
      <c r="L633" s="3">
        <f t="shared" ref="L633:O633" si="629">0.5*(F633+F$1093)</f>
        <v>5.2627468247931256E-2</v>
      </c>
      <c r="M633" s="3">
        <f t="shared" si="629"/>
        <v>3.2869899888475052E-2</v>
      </c>
      <c r="N633" s="3">
        <f t="shared" si="629"/>
        <v>2.3762543517650503E-2</v>
      </c>
      <c r="O633" s="3">
        <f t="shared" si="629"/>
        <v>1.40487989354376E-2</v>
      </c>
    </row>
    <row r="634" spans="1:15" x14ac:dyDescent="0.15">
      <c r="A634" s="1">
        <v>28</v>
      </c>
      <c r="B634" s="1" t="s">
        <v>148</v>
      </c>
      <c r="C634" s="1">
        <v>10</v>
      </c>
      <c r="D634" s="1" t="s">
        <v>23</v>
      </c>
      <c r="E634" s="6">
        <f>IF(名目付加価値!E634&gt;0,名目付加価値!E634/SUMIF(名目付加価値!E625:E647,"&lt;&gt;0"),0)</f>
        <v>2.4049139061229196E-2</v>
      </c>
      <c r="F634" s="6">
        <f>IF(名目付加価値!F634&gt;0,名目付加価値!F634/SUMIF(名目付加価値!F625:F647,"&lt;&gt;0"),0)</f>
        <v>1.6595715105351877E-2</v>
      </c>
      <c r="G634" s="6">
        <f>IF(名目付加価値!G634&gt;0,名目付加価値!G634/SUMIF(名目付加価値!G625:G647,"&lt;&gt;0"),0)</f>
        <v>2.0810959853879988E-2</v>
      </c>
      <c r="H634" s="6">
        <f>IF(名目付加価値!H634&gt;0,名目付加価値!H634/SUMIF(名目付加価値!H625:H647,"&lt;&gt;0"),0)</f>
        <v>1.6432504749999174E-2</v>
      </c>
      <c r="I634" s="6">
        <f>IF(名目付加価値!I634&gt;0,名目付加価値!I634/SUMIF(名目付加価値!I625:I647,"&lt;&gt;0"),0)</f>
        <v>1.4354565369937181E-2</v>
      </c>
      <c r="K634" s="3">
        <f>0.5*(E634+E$1094)</f>
        <v>1.9100972822674481E-2</v>
      </c>
      <c r="L634" s="3">
        <f t="shared" ref="L634:O634" si="630">0.5*(F634+F$1094)</f>
        <v>1.440180855722362E-2</v>
      </c>
      <c r="M634" s="3">
        <f t="shared" si="630"/>
        <v>1.8403759009310322E-2</v>
      </c>
      <c r="N634" s="3">
        <f t="shared" si="630"/>
        <v>1.476310225020828E-2</v>
      </c>
      <c r="O634" s="3">
        <f t="shared" si="630"/>
        <v>1.2398465094341154E-2</v>
      </c>
    </row>
    <row r="635" spans="1:15" x14ac:dyDescent="0.15">
      <c r="A635" s="1">
        <v>28</v>
      </c>
      <c r="B635" s="1" t="s">
        <v>148</v>
      </c>
      <c r="C635" s="1">
        <v>11</v>
      </c>
      <c r="D635" s="1" t="s">
        <v>24</v>
      </c>
      <c r="E635" s="6">
        <f>IF(名目付加価値!E635&gt;0,名目付加価値!E635/SUMIF(名目付加価値!E625:E647,"&lt;&gt;0"),0)</f>
        <v>5.2537363623330897E-2</v>
      </c>
      <c r="F635" s="6">
        <f>IF(名目付加価値!F635&gt;0,名目付加価値!F635/SUMIF(名目付加価値!F625:F647,"&lt;&gt;0"),0)</f>
        <v>4.7320529232354483E-2</v>
      </c>
      <c r="G635" s="6">
        <f>IF(名目付加価値!G635&gt;0,名目付加価値!G635/SUMIF(名目付加価値!G625:G647,"&lt;&gt;0"),0)</f>
        <v>5.4376542775949145E-2</v>
      </c>
      <c r="H635" s="6">
        <f>IF(名目付加価値!H635&gt;0,名目付加価値!H635/SUMIF(名目付加価値!H625:H647,"&lt;&gt;0"),0)</f>
        <v>4.7074956286285365E-2</v>
      </c>
      <c r="I635" s="6">
        <f>IF(名目付加価値!I635&gt;0,名目付加価値!I635/SUMIF(名目付加価値!I625:I647,"&lt;&gt;0"),0)</f>
        <v>6.718767015958238E-2</v>
      </c>
      <c r="K635" s="3">
        <f>0.5*(E635+E$1095)</f>
        <v>3.8802672909092471E-2</v>
      </c>
      <c r="L635" s="3">
        <f t="shared" ref="L635:O635" si="631">0.5*(F635+F$1095)</f>
        <v>3.4365258400802345E-2</v>
      </c>
      <c r="M635" s="3">
        <f t="shared" si="631"/>
        <v>4.1206848793194369E-2</v>
      </c>
      <c r="N635" s="3">
        <f t="shared" si="631"/>
        <v>3.568762964910642E-2</v>
      </c>
      <c r="O635" s="3">
        <f t="shared" si="631"/>
        <v>4.6737366337831668E-2</v>
      </c>
    </row>
    <row r="636" spans="1:15" x14ac:dyDescent="0.15">
      <c r="A636" s="1">
        <v>28</v>
      </c>
      <c r="B636" s="1" t="s">
        <v>148</v>
      </c>
      <c r="C636" s="1">
        <v>12</v>
      </c>
      <c r="D636" s="1" t="s">
        <v>25</v>
      </c>
      <c r="E636" s="6">
        <f>IF(名目付加価値!E636&gt;0,名目付加価値!E636/SUMIF(名目付加価値!E625:E647,"&lt;&gt;0"),0)</f>
        <v>3.273643549154974E-2</v>
      </c>
      <c r="F636" s="6">
        <f>IF(名目付加価値!F636&gt;0,名目付加価値!F636/SUMIF(名目付加価値!F625:F647,"&lt;&gt;0"),0)</f>
        <v>3.1025716100916437E-2</v>
      </c>
      <c r="G636" s="6">
        <f>IF(名目付加価値!G636&gt;0,名目付加価値!G636/SUMIF(名目付加価値!G625:G647,"&lt;&gt;0"),0)</f>
        <v>4.236766905770524E-2</v>
      </c>
      <c r="H636" s="6">
        <f>IF(名目付加価値!H636&gt;0,名目付加価値!H636/SUMIF(名目付加価値!H625:H647,"&lt;&gt;0"),0)</f>
        <v>6.141411003404499E-2</v>
      </c>
      <c r="I636" s="6">
        <f>IF(名目付加価値!I636&gt;0,名目付加価値!I636/SUMIF(名目付加価値!I625:I647,"&lt;&gt;0"),0)</f>
        <v>3.3861801674078117E-2</v>
      </c>
      <c r="K636" s="3">
        <f>0.5*(E636+E$1096)</f>
        <v>2.9226161189196041E-2</v>
      </c>
      <c r="L636" s="3">
        <f t="shared" ref="L636:O636" si="632">0.5*(F636+F$1096)</f>
        <v>2.8453506598275752E-2</v>
      </c>
      <c r="M636" s="3">
        <f t="shared" si="632"/>
        <v>4.486095762498174E-2</v>
      </c>
      <c r="N636" s="3">
        <f t="shared" si="632"/>
        <v>5.5326743354816188E-2</v>
      </c>
      <c r="O636" s="3">
        <f t="shared" si="632"/>
        <v>3.7727213266956744E-2</v>
      </c>
    </row>
    <row r="637" spans="1:15" x14ac:dyDescent="0.15">
      <c r="A637" s="1">
        <v>28</v>
      </c>
      <c r="B637" s="1" t="s">
        <v>148</v>
      </c>
      <c r="C637" s="1">
        <v>13</v>
      </c>
      <c r="D637" s="1" t="s">
        <v>26</v>
      </c>
      <c r="E637" s="6">
        <f>IF(名目付加価値!E637&gt;0,名目付加価値!E637/SUMIF(名目付加価値!E625:E647,"&lt;&gt;0"),0)</f>
        <v>3.2148420544546835E-2</v>
      </c>
      <c r="F637" s="6">
        <f>IF(名目付加価値!F637&gt;0,名目付加価値!F637/SUMIF(名目付加価値!F625:F647,"&lt;&gt;0"),0)</f>
        <v>2.2097200576923832E-2</v>
      </c>
      <c r="G637" s="6">
        <f>IF(名目付加価値!G637&gt;0,名目付加価値!G637/SUMIF(名目付加価値!G625:G647,"&lt;&gt;0"),0)</f>
        <v>1.6337615674456553E-2</v>
      </c>
      <c r="H637" s="6">
        <f>IF(名目付加価値!H637&gt;0,名目付加価値!H637/SUMIF(名目付加価値!H625:H647,"&lt;&gt;0"),0)</f>
        <v>1.3019020845311816E-2</v>
      </c>
      <c r="I637" s="6">
        <f>IF(名目付加価値!I637&gt;0,名目付加価値!I637/SUMIF(名目付加価値!I625:I647,"&lt;&gt;0"),0)</f>
        <v>2.0050713901358354E-2</v>
      </c>
      <c r="K637" s="3">
        <f>0.5*(E637+E$1097)</f>
        <v>2.6963502019513957E-2</v>
      </c>
      <c r="L637" s="3">
        <f t="shared" ref="L637:O637" si="633">0.5*(F637+F$1097)</f>
        <v>2.1714320523649286E-2</v>
      </c>
      <c r="M637" s="3">
        <f t="shared" si="633"/>
        <v>1.7730334463238653E-2</v>
      </c>
      <c r="N637" s="3">
        <f t="shared" si="633"/>
        <v>1.569127623119794E-2</v>
      </c>
      <c r="O637" s="3">
        <f t="shared" si="633"/>
        <v>2.3292113892940176E-2</v>
      </c>
    </row>
    <row r="638" spans="1:15" x14ac:dyDescent="0.15">
      <c r="A638" s="1">
        <v>28</v>
      </c>
      <c r="B638" s="1" t="s">
        <v>148</v>
      </c>
      <c r="C638" s="1">
        <v>14</v>
      </c>
      <c r="D638" s="1" t="s">
        <v>27</v>
      </c>
      <c r="E638" s="6">
        <f>IF(名目付加価値!E638&gt;0,名目付加価値!E638/SUMIF(名目付加価値!E625:E647,"&lt;&gt;0"),0)</f>
        <v>2.0264705155401642E-3</v>
      </c>
      <c r="F638" s="6">
        <f>IF(名目付加価値!F638&gt;0,名目付加価値!F638/SUMIF(名目付加価値!F625:F647,"&lt;&gt;0"),0)</f>
        <v>2.8566121447564643E-3</v>
      </c>
      <c r="G638" s="6">
        <f>IF(名目付加価値!G638&gt;0,名目付加価値!G638/SUMIF(名目付加価値!G625:G647,"&lt;&gt;0"),0)</f>
        <v>2.8847602273919938E-3</v>
      </c>
      <c r="H638" s="6">
        <f>IF(名目付加価値!H638&gt;0,名目付加価値!H638/SUMIF(名目付加価値!H625:H647,"&lt;&gt;0"),0)</f>
        <v>1.4623912416359894E-3</v>
      </c>
      <c r="I638" s="6">
        <f>IF(名目付加価値!I638&gt;0,名目付加価値!I638/SUMIF(名目付加価値!I625:I647,"&lt;&gt;0"),0)</f>
        <v>1.8168076750660583E-3</v>
      </c>
      <c r="K638" s="3">
        <f>0.5*(E638+E$1098)</f>
        <v>2.8804207839721891E-3</v>
      </c>
      <c r="L638" s="3">
        <f t="shared" ref="L638:O638" si="634">0.5*(F638+F$1098)</f>
        <v>3.7076457635906463E-3</v>
      </c>
      <c r="M638" s="3">
        <f t="shared" si="634"/>
        <v>3.6468066309182116E-3</v>
      </c>
      <c r="N638" s="3">
        <f t="shared" si="634"/>
        <v>2.7625444260231508E-3</v>
      </c>
      <c r="O638" s="3">
        <f t="shared" si="634"/>
        <v>3.0828922533307091E-3</v>
      </c>
    </row>
    <row r="639" spans="1:15" x14ac:dyDescent="0.15">
      <c r="A639" s="1">
        <v>28</v>
      </c>
      <c r="B639" s="1" t="s">
        <v>148</v>
      </c>
      <c r="C639" s="1">
        <v>15</v>
      </c>
      <c r="D639" s="1" t="s">
        <v>28</v>
      </c>
      <c r="E639" s="6">
        <f>IF(名目付加価値!E639&gt;0,名目付加価値!E639/SUMIF(名目付加価値!E625:E647,"&lt;&gt;0"),0)</f>
        <v>3.7975142506516055E-2</v>
      </c>
      <c r="F639" s="6">
        <f>IF(名目付加価値!F639&gt;0,名目付加価値!F639/SUMIF(名目付加価値!F625:F647,"&lt;&gt;0"),0)</f>
        <v>3.3250023446123357E-2</v>
      </c>
      <c r="G639" s="6">
        <f>IF(名目付加価値!G639&gt;0,名目付加価値!G639/SUMIF(名目付加価値!G625:G647,"&lt;&gt;0"),0)</f>
        <v>3.329064309540819E-2</v>
      </c>
      <c r="H639" s="6">
        <f>IF(名目付加価値!H639&gt;0,名目付加価値!H639/SUMIF(名目付加価値!H625:H647,"&lt;&gt;0"),0)</f>
        <v>2.4724226167760131E-2</v>
      </c>
      <c r="I639" s="6">
        <f>IF(名目付加価値!I639&gt;0,名目付加価値!I639/SUMIF(名目付加価値!I625:I647,"&lt;&gt;0"),0)</f>
        <v>1.7111089359245268E-2</v>
      </c>
      <c r="K639" s="3">
        <f>0.5*(E639+E$1099)</f>
        <v>3.7135439306569415E-2</v>
      </c>
      <c r="L639" s="3">
        <f t="shared" ref="L639:O639" si="635">0.5*(F639+F$1099)</f>
        <v>3.3829587350407912E-2</v>
      </c>
      <c r="M639" s="3">
        <f t="shared" si="635"/>
        <v>3.4062558105474303E-2</v>
      </c>
      <c r="N639" s="3">
        <f t="shared" si="635"/>
        <v>2.6608619349985541E-2</v>
      </c>
      <c r="O639" s="3">
        <f t="shared" si="635"/>
        <v>2.047452249497746E-2</v>
      </c>
    </row>
    <row r="640" spans="1:15" x14ac:dyDescent="0.15">
      <c r="A640" s="1">
        <v>28</v>
      </c>
      <c r="B640" s="1" t="s">
        <v>147</v>
      </c>
      <c r="C640" s="1">
        <v>16</v>
      </c>
      <c r="D640" s="1" t="s">
        <v>11</v>
      </c>
      <c r="E640" s="6">
        <f>IF(名目付加価値!E640&gt;0,名目付加価値!E640/SUMIF(名目付加価値!E625:E647,"&lt;&gt;0"),0)</f>
        <v>5.1920656280260678E-2</v>
      </c>
      <c r="F640" s="6">
        <f>IF(名目付加価値!F640&gt;0,名目付加価値!F640/SUMIF(名目付加価値!F625:F647,"&lt;&gt;0"),0)</f>
        <v>7.1705759961845528E-2</v>
      </c>
      <c r="G640" s="6">
        <f>IF(名目付加価値!G640&gt;0,名目付加価値!G640/SUMIF(名目付加価値!G625:G647,"&lt;&gt;0"),0)</f>
        <v>9.9671612705262438E-2</v>
      </c>
      <c r="H640" s="6">
        <f>IF(名目付加価値!H640&gt;0,名目付加価値!H640/SUMIF(名目付加価値!H625:H647,"&lt;&gt;0"),0)</f>
        <v>8.4158289930422681E-2</v>
      </c>
      <c r="I640" s="6">
        <f>IF(名目付加価値!I640&gt;0,名目付加価値!I640/SUMIF(名目付加価値!I625:I647,"&lt;&gt;0"),0)</f>
        <v>5.6582964692242353E-2</v>
      </c>
      <c r="K640" s="3">
        <f>0.5*(E640+E$1100)</f>
        <v>7.3201670964554238E-2</v>
      </c>
      <c r="L640" s="3">
        <f t="shared" ref="L640:O640" si="636">0.5*(F640+F$1100)</f>
        <v>9.1780545300562399E-2</v>
      </c>
      <c r="M640" s="3">
        <f t="shared" si="636"/>
        <v>0.10847390755866201</v>
      </c>
      <c r="N640" s="3">
        <f t="shared" si="636"/>
        <v>8.8827758009779254E-2</v>
      </c>
      <c r="O640" s="3">
        <f t="shared" si="636"/>
        <v>6.4043396649788947E-2</v>
      </c>
    </row>
    <row r="641" spans="1:15" x14ac:dyDescent="0.15">
      <c r="A641" s="1">
        <v>28</v>
      </c>
      <c r="B641" s="1" t="s">
        <v>147</v>
      </c>
      <c r="C641" s="1">
        <v>17</v>
      </c>
      <c r="D641" s="1" t="s">
        <v>12</v>
      </c>
      <c r="E641" s="6">
        <f>IF(名目付加価値!E641&gt;0,名目付加価値!E641/SUMIF(名目付加価値!E625:E647,"&lt;&gt;0"),0)</f>
        <v>2.3643827567038367E-2</v>
      </c>
      <c r="F641" s="6">
        <f>IF(名目付加価値!F641&gt;0,名目付加価値!F641/SUMIF(名目付加価値!F625:F647,"&lt;&gt;0"),0)</f>
        <v>2.6086198156534679E-2</v>
      </c>
      <c r="G641" s="6">
        <f>IF(名目付加価値!G641&gt;0,名目付加価値!G641/SUMIF(名目付加価値!G625:G647,"&lt;&gt;0"),0)</f>
        <v>2.7919717941303816E-2</v>
      </c>
      <c r="H641" s="6">
        <f>IF(名目付加価値!H641&gt;0,名目付加価値!H641/SUMIF(名目付加価値!H625:H647,"&lt;&gt;0"),0)</f>
        <v>3.2587465003500564E-2</v>
      </c>
      <c r="I641" s="6">
        <f>IF(名目付加価値!I641&gt;0,名目付加価値!I641/SUMIF(名目付加価値!I625:I647,"&lt;&gt;0"),0)</f>
        <v>3.2398954034873508E-2</v>
      </c>
      <c r="K641" s="3">
        <f>0.5*(E641+E$1101)</f>
        <v>2.4386793098831648E-2</v>
      </c>
      <c r="L641" s="3">
        <f t="shared" ref="L641:O641" si="637">0.5*(F641+F$1101)</f>
        <v>2.7549759947398635E-2</v>
      </c>
      <c r="M641" s="3">
        <f t="shared" si="637"/>
        <v>3.0033483849547567E-2</v>
      </c>
      <c r="N641" s="3">
        <f t="shared" si="637"/>
        <v>3.3984477804937963E-2</v>
      </c>
      <c r="O641" s="3">
        <f t="shared" si="637"/>
        <v>3.1705639930538321E-2</v>
      </c>
    </row>
    <row r="642" spans="1:15" x14ac:dyDescent="0.15">
      <c r="A642" s="1">
        <v>28</v>
      </c>
      <c r="B642" s="1" t="s">
        <v>147</v>
      </c>
      <c r="C642" s="1">
        <v>18</v>
      </c>
      <c r="D642" s="1" t="s">
        <v>13</v>
      </c>
      <c r="E642" s="6">
        <f>IF(名目付加価値!E642&gt;0,名目付加価値!E642/SUMIF(名目付加価値!E625:E647,"&lt;&gt;0"),0)</f>
        <v>0.12102768811355548</v>
      </c>
      <c r="F642" s="6">
        <f>IF(名目付加価値!F642&gt;0,名目付加価値!F642/SUMIF(名目付加価値!F625:F647,"&lt;&gt;0"),0)</f>
        <v>0.12472093661286345</v>
      </c>
      <c r="G642" s="6">
        <f>IF(名目付加価値!G642&gt;0,名目付加価値!G642/SUMIF(名目付加価値!G625:G647,"&lt;&gt;0"),0)</f>
        <v>0.13073082491364771</v>
      </c>
      <c r="H642" s="6">
        <f>IF(名目付加価値!H642&gt;0,名目付加価値!H642/SUMIF(名目付加価値!H625:H647,"&lt;&gt;0"),0)</f>
        <v>0.1154213279822382</v>
      </c>
      <c r="I642" s="6">
        <f>IF(名目付加価値!I642&gt;0,名目付加価値!I642/SUMIF(名目付加価値!I625:I647,"&lt;&gt;0"),0)</f>
        <v>0.10344732043538994</v>
      </c>
      <c r="K642" s="3">
        <f>0.5*(E642+E$1102)</f>
        <v>0.11774697751068766</v>
      </c>
      <c r="L642" s="3">
        <f t="shared" ref="L642:O642" si="638">0.5*(F642+F$1102)</f>
        <v>0.12458050402498649</v>
      </c>
      <c r="M642" s="3">
        <f t="shared" si="638"/>
        <v>0.1224906002734962</v>
      </c>
      <c r="N642" s="3">
        <f t="shared" si="638"/>
        <v>0.11697315410576539</v>
      </c>
      <c r="O642" s="3">
        <f t="shared" si="638"/>
        <v>0.10561985628535639</v>
      </c>
    </row>
    <row r="643" spans="1:15" x14ac:dyDescent="0.15">
      <c r="A643" s="1">
        <v>28</v>
      </c>
      <c r="B643" s="1" t="s">
        <v>147</v>
      </c>
      <c r="C643" s="1">
        <v>19</v>
      </c>
      <c r="D643" s="1" t="s">
        <v>14</v>
      </c>
      <c r="E643" s="6">
        <f>IF(名目付加価値!E643&gt;0,名目付加価値!E643/SUMIF(名目付加価値!E625:E647,"&lt;&gt;0"),0)</f>
        <v>3.4375622870244447E-2</v>
      </c>
      <c r="F643" s="6">
        <f>IF(名目付加価値!F643&gt;0,名目付加価値!F643/SUMIF(名目付加価値!F625:F647,"&lt;&gt;0"),0)</f>
        <v>4.427758695038217E-2</v>
      </c>
      <c r="G643" s="6">
        <f>IF(名目付加価値!G643&gt;0,名目付加価値!G643/SUMIF(名目付加価値!G625:G647,"&lt;&gt;0"),0)</f>
        <v>4.7100963117897188E-2</v>
      </c>
      <c r="H643" s="6">
        <f>IF(名目付加価値!H643&gt;0,名目付加価値!H643/SUMIF(名目付加価値!H625:H647,"&lt;&gt;0"),0)</f>
        <v>4.652421651724812E-2</v>
      </c>
      <c r="I643" s="6">
        <f>IF(名目付加価値!I643&gt;0,名目付加価値!I643/SUMIF(名目付加価値!I625:I647,"&lt;&gt;0"),0)</f>
        <v>4.7559383584300986E-2</v>
      </c>
      <c r="K643" s="3">
        <f>0.5*(E643+E$1103)</f>
        <v>3.7398878062453879E-2</v>
      </c>
      <c r="L643" s="3">
        <f t="shared" ref="L643:O643" si="639">0.5*(F643+F$1103)</f>
        <v>4.6494687591818643E-2</v>
      </c>
      <c r="M643" s="3">
        <f t="shared" si="639"/>
        <v>5.032153646408348E-2</v>
      </c>
      <c r="N643" s="3">
        <f t="shared" si="639"/>
        <v>4.7048853886865527E-2</v>
      </c>
      <c r="O643" s="3">
        <f t="shared" si="639"/>
        <v>4.6169996404797339E-2</v>
      </c>
    </row>
    <row r="644" spans="1:15" x14ac:dyDescent="0.15">
      <c r="A644" s="1">
        <v>28</v>
      </c>
      <c r="B644" s="1" t="s">
        <v>147</v>
      </c>
      <c r="C644" s="1">
        <v>20</v>
      </c>
      <c r="D644" s="1" t="s">
        <v>15</v>
      </c>
      <c r="E644" s="6">
        <f>IF(名目付加価値!E644&gt;0,名目付加価値!E644/SUMIF(名目付加価値!E625:E647,"&lt;&gt;0"),0)</f>
        <v>1.3354472199683247E-2</v>
      </c>
      <c r="F644" s="6">
        <f>IF(名目付加価値!F644&gt;0,名目付加価値!F644/SUMIF(名目付加価値!F625:F647,"&lt;&gt;0"),0)</f>
        <v>2.3054491900828079E-2</v>
      </c>
      <c r="G644" s="6">
        <f>IF(名目付加価値!G644&gt;0,名目付加価値!G644/SUMIF(名目付加価値!G625:G647,"&lt;&gt;0"),0)</f>
        <v>2.306652222230543E-2</v>
      </c>
      <c r="H644" s="6">
        <f>IF(名目付加価値!H644&gt;0,名目付加価値!H644/SUMIF(名目付加価値!H625:H647,"&lt;&gt;0"),0)</f>
        <v>1.7588515744822154E-2</v>
      </c>
      <c r="I644" s="6">
        <f>IF(名目付加価値!I644&gt;0,名目付加価値!I644/SUMIF(名目付加価値!I625:I647,"&lt;&gt;0"),0)</f>
        <v>1.8509081251958812E-2</v>
      </c>
      <c r="K644" s="3">
        <f>0.5*(E644+E$1104)</f>
        <v>1.6079415660487692E-2</v>
      </c>
      <c r="L644" s="3">
        <f t="shared" ref="L644:O644" si="640">0.5*(F644+F$1104)</f>
        <v>2.2337039760121077E-2</v>
      </c>
      <c r="M644" s="3">
        <f t="shared" si="640"/>
        <v>2.1438997494676905E-2</v>
      </c>
      <c r="N644" s="3">
        <f t="shared" si="640"/>
        <v>1.6092709203812328E-2</v>
      </c>
      <c r="O644" s="3">
        <f t="shared" si="640"/>
        <v>1.748622850779416E-2</v>
      </c>
    </row>
    <row r="645" spans="1:15" x14ac:dyDescent="0.15">
      <c r="A645" s="1">
        <v>28</v>
      </c>
      <c r="B645" s="1" t="s">
        <v>147</v>
      </c>
      <c r="C645" s="1">
        <v>21</v>
      </c>
      <c r="D645" s="1" t="s">
        <v>16</v>
      </c>
      <c r="E645" s="6">
        <f>IF(名目付加価値!E645&gt;0,名目付加価値!E645/SUMIF(名目付加価値!E625:E647,"&lt;&gt;0"),0)</f>
        <v>0.10111702816157492</v>
      </c>
      <c r="F645" s="6">
        <f>IF(名目付加価値!F645&gt;0,名目付加価値!F645/SUMIF(名目付加価値!F625:F647,"&lt;&gt;0"),0)</f>
        <v>8.5218735985571573E-2</v>
      </c>
      <c r="G645" s="6">
        <f>IF(名目付加価値!G645&gt;0,名目付加価値!G645/SUMIF(名目付加価値!G625:G647,"&lt;&gt;0"),0)</f>
        <v>7.9281877248164934E-2</v>
      </c>
      <c r="H645" s="6">
        <f>IF(名目付加価値!H645&gt;0,名目付加価値!H645/SUMIF(名目付加価値!H625:H647,"&lt;&gt;0"),0)</f>
        <v>7.5480807663237948E-2</v>
      </c>
      <c r="I645" s="6">
        <f>IF(名目付加価値!I645&gt;0,名目付加価値!I645/SUMIF(名目付加価値!I625:I647,"&lt;&gt;0"),0)</f>
        <v>8.1515699244214118E-2</v>
      </c>
      <c r="K645" s="3">
        <f>0.5*(E645+E$1105)</f>
        <v>8.6987602623069427E-2</v>
      </c>
      <c r="L645" s="3">
        <f t="shared" ref="L645:O645" si="641">0.5*(F645+F$1105)</f>
        <v>7.3659515880233298E-2</v>
      </c>
      <c r="M645" s="3">
        <f t="shared" si="641"/>
        <v>7.1456688894522696E-2</v>
      </c>
      <c r="N645" s="3">
        <f t="shared" si="641"/>
        <v>7.1539426449855753E-2</v>
      </c>
      <c r="O645" s="3">
        <f t="shared" si="641"/>
        <v>7.5637463158705898E-2</v>
      </c>
    </row>
    <row r="646" spans="1:15" x14ac:dyDescent="0.15">
      <c r="A646" s="1">
        <v>28</v>
      </c>
      <c r="B646" s="1" t="s">
        <v>146</v>
      </c>
      <c r="C646" s="1">
        <v>22</v>
      </c>
      <c r="D646" s="1" t="s">
        <v>8</v>
      </c>
      <c r="E646" s="6">
        <f>IF(名目付加価値!E646&gt;0,名目付加価値!E646/SUMIF(名目付加価値!E625:E647,"&lt;&gt;0"),0)</f>
        <v>0.11704425472572194</v>
      </c>
      <c r="F646" s="6">
        <f>IF(名目付加価値!F646&gt;0,名目付加価値!F646/SUMIF(名目付加価値!F625:F647,"&lt;&gt;0"),0)</f>
        <v>0.15610237975245739</v>
      </c>
      <c r="G646" s="6">
        <f>IF(名目付加価値!G646&gt;0,名目付加価値!G646/SUMIF(名目付加価値!G625:G647,"&lt;&gt;0"),0)</f>
        <v>0.15902794519168068</v>
      </c>
      <c r="H646" s="6">
        <f>IF(名目付加価値!H646&gt;0,名目付加価値!H646/SUMIF(名目付加価値!H625:H647,"&lt;&gt;0"),0)</f>
        <v>0.21290965568032835</v>
      </c>
      <c r="I646" s="6">
        <f>IF(名目付加価値!I646&gt;0,名目付加価値!I646/SUMIF(名目付加価値!I625:I647,"&lt;&gt;0"),0)</f>
        <v>0.28650342995072192</v>
      </c>
      <c r="K646" s="3">
        <f>0.5*(E646+E$1106)</f>
        <v>0.11478738373275971</v>
      </c>
      <c r="L646" s="3">
        <f t="shared" ref="L646:O646" si="642">0.5*(F646+F$1106)</f>
        <v>0.15897154721710424</v>
      </c>
      <c r="M646" s="3">
        <f t="shared" si="642"/>
        <v>0.16528078453556461</v>
      </c>
      <c r="N646" s="3">
        <f t="shared" si="642"/>
        <v>0.21580732390224278</v>
      </c>
      <c r="O646" s="3">
        <f t="shared" si="642"/>
        <v>0.2757138958487696</v>
      </c>
    </row>
    <row r="647" spans="1:15" x14ac:dyDescent="0.15">
      <c r="A647" s="1">
        <v>28</v>
      </c>
      <c r="B647" s="1" t="s">
        <v>146</v>
      </c>
      <c r="C647" s="1">
        <v>23</v>
      </c>
      <c r="D647" s="1" t="s">
        <v>29</v>
      </c>
      <c r="E647" s="6">
        <f>IF(名目付加価値!E647&gt;0,名目付加価値!E647/SUMIF(名目付加価値!E625:E647,"&lt;&gt;0"),0)</f>
        <v>5.1221114339738548E-2</v>
      </c>
      <c r="F647" s="6">
        <f>IF(名目付加価値!F647&gt;0,名目付加価値!F647/SUMIF(名目付加価値!F625:F647,"&lt;&gt;0"),0)</f>
        <v>8.3197865730676071E-2</v>
      </c>
      <c r="G647" s="6">
        <f>IF(名目付加価値!G647&gt;0,名目付加価値!G647/SUMIF(名目付加価値!G625:G647,"&lt;&gt;0"),0)</f>
        <v>7.903051987398918E-2</v>
      </c>
      <c r="H647" s="6">
        <f>IF(名目付加価値!H647&gt;0,名目付加価値!H647/SUMIF(名目付加価値!H625:H647,"&lt;&gt;0"),0)</f>
        <v>0.10149847104176625</v>
      </c>
      <c r="I647" s="6">
        <f>IF(名目付加価値!I647&gt;0,名目付加価値!I647/SUMIF(名目付加価値!I625:I647,"&lt;&gt;0"),0)</f>
        <v>0.10880957020198539</v>
      </c>
      <c r="K647" s="3">
        <f>0.5*(E647+E$1107)</f>
        <v>6.6095091435704176E-2</v>
      </c>
      <c r="L647" s="3">
        <f t="shared" ref="L647:O647" si="643">0.5*(F647+F$1107)</f>
        <v>9.6313644048132557E-2</v>
      </c>
      <c r="M647" s="3">
        <f t="shared" si="643"/>
        <v>9.1282070355327816E-2</v>
      </c>
      <c r="N647" s="3">
        <f t="shared" si="643"/>
        <v>0.11194824155280925</v>
      </c>
      <c r="O647" s="3">
        <f t="shared" si="643"/>
        <v>0.12161659145055477</v>
      </c>
    </row>
    <row r="648" spans="1:15" x14ac:dyDescent="0.15">
      <c r="A648" s="1">
        <v>29</v>
      </c>
      <c r="B648" s="1" t="s">
        <v>295</v>
      </c>
      <c r="C648" s="1">
        <v>1</v>
      </c>
      <c r="D648" s="1" t="s">
        <v>9</v>
      </c>
      <c r="E648" s="6">
        <f>IF(名目付加価値!E648&gt;0,名目付加価値!E648/SUMIF(名目付加価値!E648:E670,"&lt;&gt;0"),0)</f>
        <v>8.8639387651374232E-2</v>
      </c>
      <c r="F648" s="6">
        <f>IF(名目付加価値!F648&gt;0,名目付加価値!F648/SUMIF(名目付加価値!F648:F670,"&lt;&gt;0"),0)</f>
        <v>4.6538988592809714E-2</v>
      </c>
      <c r="G648" s="6">
        <f>IF(名目付加価値!G648&gt;0,名目付加価値!G648/SUMIF(名目付加価値!G648:G670,"&lt;&gt;0"),0)</f>
        <v>2.2838803868750195E-2</v>
      </c>
      <c r="H648" s="6">
        <f>IF(名目付加価値!H648&gt;0,名目付加価値!H648/SUMIF(名目付加価値!H648:H670,"&lt;&gt;0"),0)</f>
        <v>1.5157216885921865E-2</v>
      </c>
      <c r="I648" s="6">
        <f>IF(名目付加価値!I648&gt;0,名目付加価値!I648/SUMIF(名目付加価値!I648:I670,"&lt;&gt;0"),0)</f>
        <v>1.3514651578379996E-2</v>
      </c>
      <c r="K648" s="3">
        <f>0.5*(E648+E$1085)</f>
        <v>9.6379934870108666E-2</v>
      </c>
      <c r="L648" s="3">
        <f t="shared" ref="L648:O648" si="644">0.5*(F648+F$1085)</f>
        <v>5.3223983735811456E-2</v>
      </c>
      <c r="M648" s="3">
        <f t="shared" si="644"/>
        <v>3.2679078468129674E-2</v>
      </c>
      <c r="N648" s="3">
        <f t="shared" si="644"/>
        <v>2.2214130545372024E-2</v>
      </c>
      <c r="O648" s="3">
        <f t="shared" si="644"/>
        <v>1.8771841758689449E-2</v>
      </c>
    </row>
    <row r="649" spans="1:15" x14ac:dyDescent="0.15">
      <c r="A649" s="1">
        <v>29</v>
      </c>
      <c r="B649" s="1" t="s">
        <v>295</v>
      </c>
      <c r="C649" s="1">
        <v>2</v>
      </c>
      <c r="D649" s="1" t="s">
        <v>10</v>
      </c>
      <c r="E649" s="6">
        <f>IF(名目付加価値!E649&gt;0,名目付加価値!E649/SUMIF(名目付加価値!E648:E670,"&lt;&gt;0"),0)</f>
        <v>5.8495397410550354E-4</v>
      </c>
      <c r="F649" s="6">
        <f>IF(名目付加価値!F649&gt;0,名目付加価値!F649/SUMIF(名目付加価値!F648:F670,"&lt;&gt;0"),0)</f>
        <v>2.4157580969329804E-4</v>
      </c>
      <c r="G649" s="6">
        <f>IF(名目付加価値!G649&gt;0,名目付加価値!G649/SUMIF(名目付加価値!G648:G670,"&lt;&gt;0"),0)</f>
        <v>3.9310379688251197E-4</v>
      </c>
      <c r="H649" s="6">
        <f>IF(名目付加価値!H649&gt;0,名目付加価値!H649/SUMIF(名目付加価値!H648:H670,"&lt;&gt;0"),0)</f>
        <v>2.0926675331443234E-4</v>
      </c>
      <c r="I649" s="6">
        <f>IF(名目付加価値!I649&gt;0,名目付加価値!I649/SUMIF(名目付加価値!I648:I670,"&lt;&gt;0"),0)</f>
        <v>5.3256967067802526E-5</v>
      </c>
      <c r="K649" s="3">
        <f>0.5*(E649+E$1086)</f>
        <v>6.6459262540569291E-3</v>
      </c>
      <c r="L649" s="3">
        <f t="shared" ref="L649:O649" si="645">0.5*(F649+F$1086)</f>
        <v>3.6687876244779257E-3</v>
      </c>
      <c r="M649" s="3">
        <f t="shared" si="645"/>
        <v>2.047558512353716E-3</v>
      </c>
      <c r="N649" s="3">
        <f t="shared" si="645"/>
        <v>1.055347368426941E-3</v>
      </c>
      <c r="O649" s="3">
        <f t="shared" si="645"/>
        <v>4.5898683022773442E-4</v>
      </c>
    </row>
    <row r="650" spans="1:15" x14ac:dyDescent="0.15">
      <c r="A650" s="1">
        <v>29</v>
      </c>
      <c r="B650" s="1" t="s">
        <v>296</v>
      </c>
      <c r="C650" s="1">
        <v>3</v>
      </c>
      <c r="D650" s="1" t="s">
        <v>17</v>
      </c>
      <c r="E650" s="6">
        <f>IF(名目付加価値!E650&gt;0,名目付加価値!E650/SUMIF(名目付加価値!E648:E670,"&lt;&gt;0"),0)</f>
        <v>4.1498054527887906E-2</v>
      </c>
      <c r="F650" s="6">
        <f>IF(名目付加価値!F650&gt;0,名目付加価値!F650/SUMIF(名目付加価値!F648:F670,"&lt;&gt;0"),0)</f>
        <v>4.0136191502408811E-2</v>
      </c>
      <c r="G650" s="6">
        <f>IF(名目付加価値!G650&gt;0,名目付加価値!G650/SUMIF(名目付加価値!G648:G670,"&lt;&gt;0"),0)</f>
        <v>3.3322186754272731E-2</v>
      </c>
      <c r="H650" s="6">
        <f>IF(名目付加価値!H650&gt;0,名目付加価値!H650/SUMIF(名目付加価値!H648:H670,"&lt;&gt;0"),0)</f>
        <v>3.373820602411854E-2</v>
      </c>
      <c r="I650" s="6">
        <f>IF(名目付加価値!I650&gt;0,名目付加価値!I650/SUMIF(名目付加価値!I648:I670,"&lt;&gt;0"),0)</f>
        <v>3.8348897294600053E-2</v>
      </c>
      <c r="K650" s="3">
        <f>0.5*(E650+E$1087)</f>
        <v>4.9757081713907178E-2</v>
      </c>
      <c r="L650" s="3">
        <f t="shared" ref="L650:O650" si="646">0.5*(F650+F$1087)</f>
        <v>4.155363820536135E-2</v>
      </c>
      <c r="M650" s="3">
        <f t="shared" si="646"/>
        <v>3.6381035389122261E-2</v>
      </c>
      <c r="N650" s="3">
        <f t="shared" si="646"/>
        <v>3.7720698709272533E-2</v>
      </c>
      <c r="O650" s="3">
        <f t="shared" si="646"/>
        <v>3.8610563518622826E-2</v>
      </c>
    </row>
    <row r="651" spans="1:15" x14ac:dyDescent="0.15">
      <c r="A651" s="1">
        <v>29</v>
      </c>
      <c r="B651" s="1" t="s">
        <v>296</v>
      </c>
      <c r="C651" s="1">
        <v>4</v>
      </c>
      <c r="D651" s="1" t="s">
        <v>18</v>
      </c>
      <c r="E651" s="6">
        <f>IF(名目付加価値!E651&gt;0,名目付加価値!E651/SUMIF(名目付加価値!E648:E670,"&lt;&gt;0"),0)</f>
        <v>6.9148635780816772E-2</v>
      </c>
      <c r="F651" s="6">
        <f>IF(名目付加価値!F651&gt;0,名目付加価値!F651/SUMIF(名目付加価値!F648:F670,"&lt;&gt;0"),0)</f>
        <v>4.4474775869017824E-2</v>
      </c>
      <c r="G651" s="6">
        <f>IF(名目付加価値!G651&gt;0,名目付加価値!G651/SUMIF(名目付加価値!G648:G670,"&lt;&gt;0"),0)</f>
        <v>3.292335429732119E-2</v>
      </c>
      <c r="H651" s="6">
        <f>IF(名目付加価値!H651&gt;0,名目付加価値!H651/SUMIF(名目付加価値!H648:H670,"&lt;&gt;0"),0)</f>
        <v>1.5118816495400214E-2</v>
      </c>
      <c r="I651" s="6">
        <f>IF(名目付加価値!I651&gt;0,名目付加価値!I651/SUMIF(名目付加価値!I648:I670,"&lt;&gt;0"),0)</f>
        <v>7.7180595947993263E-3</v>
      </c>
      <c r="K651" s="3">
        <f>0.5*(E651+E$1088)</f>
        <v>5.2954437451157146E-2</v>
      </c>
      <c r="L651" s="3">
        <f t="shared" ref="L651:O651" si="647">0.5*(F651+F$1088)</f>
        <v>3.2861593363935515E-2</v>
      </c>
      <c r="M651" s="3">
        <f t="shared" si="647"/>
        <v>2.5031594622221716E-2</v>
      </c>
      <c r="N651" s="3">
        <f t="shared" si="647"/>
        <v>1.1692264043395476E-2</v>
      </c>
      <c r="O651" s="3">
        <f t="shared" si="647"/>
        <v>6.0180652765908539E-3</v>
      </c>
    </row>
    <row r="652" spans="1:15" x14ac:dyDescent="0.15">
      <c r="A652" s="1">
        <v>29</v>
      </c>
      <c r="B652" s="1" t="s">
        <v>296</v>
      </c>
      <c r="C652" s="1">
        <v>5</v>
      </c>
      <c r="D652" s="1" t="s">
        <v>19</v>
      </c>
      <c r="E652" s="6">
        <f>IF(名目付加価値!E652&gt;0,名目付加価値!E652/SUMIF(名目付加価値!E648:E670,"&lt;&gt;0"),0)</f>
        <v>3.4210647723041769E-3</v>
      </c>
      <c r="F652" s="6">
        <f>IF(名目付加価値!F652&gt;0,名目付加価値!F652/SUMIF(名目付加価値!F648:F670,"&lt;&gt;0"),0)</f>
        <v>6.5236195463693218E-3</v>
      </c>
      <c r="G652" s="6">
        <f>IF(名目付加価値!G652&gt;0,名目付加価値!G652/SUMIF(名目付加価値!G648:G670,"&lt;&gt;0"),0)</f>
        <v>5.6314494337820434E-3</v>
      </c>
      <c r="H652" s="6">
        <f>IF(名目付加価値!H652&gt;0,名目付加価値!H652/SUMIF(名目付加価値!H648:H670,"&lt;&gt;0"),0)</f>
        <v>5.841006794434952E-3</v>
      </c>
      <c r="I652" s="6">
        <f>IF(名目付加価値!I652&gt;0,名目付加価値!I652/SUMIF(名目付加価値!I648:I670,"&lt;&gt;0"),0)</f>
        <v>4.7809464206486534E-3</v>
      </c>
      <c r="K652" s="3">
        <f>0.5*(E652+E$1089)</f>
        <v>6.6478803253414076E-3</v>
      </c>
      <c r="L652" s="3">
        <f t="shared" ref="L652:O652" si="648">0.5*(F652+F$1089)</f>
        <v>7.3647541446407849E-3</v>
      </c>
      <c r="M652" s="3">
        <f t="shared" si="648"/>
        <v>7.1158106173661254E-3</v>
      </c>
      <c r="N652" s="3">
        <f t="shared" si="648"/>
        <v>6.8572777583008233E-3</v>
      </c>
      <c r="O652" s="3">
        <f t="shared" si="648"/>
        <v>5.5838741695918952E-3</v>
      </c>
    </row>
    <row r="653" spans="1:15" x14ac:dyDescent="0.15">
      <c r="A653" s="1">
        <v>29</v>
      </c>
      <c r="B653" s="1" t="s">
        <v>296</v>
      </c>
      <c r="C653" s="1">
        <v>6</v>
      </c>
      <c r="D653" s="1" t="s">
        <v>3</v>
      </c>
      <c r="E653" s="6">
        <f>IF(名目付加価値!E653&gt;0,名目付加価値!E653/SUMIF(名目付加価値!E648:E670,"&lt;&gt;0"),0)</f>
        <v>1.0810703507136281E-2</v>
      </c>
      <c r="F653" s="6">
        <f>IF(名目付加価値!F653&gt;0,名目付加価値!F653/SUMIF(名目付加価値!F648:F670,"&lt;&gt;0"),0)</f>
        <v>6.8953824202305815E-3</v>
      </c>
      <c r="G653" s="6">
        <f>IF(名目付加価値!G653&gt;0,名目付加価値!G653/SUMIF(名目付加価値!G648:G670,"&lt;&gt;0"),0)</f>
        <v>5.4038354194975045E-3</v>
      </c>
      <c r="H653" s="6">
        <f>IF(名目付加価値!H653&gt;0,名目付加価値!H653/SUMIF(名目付加価値!H648:H670,"&lt;&gt;0"),0)</f>
        <v>4.8667158828959844E-3</v>
      </c>
      <c r="I653" s="6">
        <f>IF(名目付加価値!I653&gt;0,名目付加価値!I653/SUMIF(名目付加価値!I648:I670,"&lt;&gt;0"),0)</f>
        <v>6.4660655815803585E-3</v>
      </c>
      <c r="K653" s="3">
        <f>0.5*(E653+E$1090)</f>
        <v>1.7237036408520204E-2</v>
      </c>
      <c r="L653" s="3">
        <f t="shared" ref="L653:O653" si="649">0.5*(F653+F$1090)</f>
        <v>1.1776699396604843E-2</v>
      </c>
      <c r="M653" s="3">
        <f t="shared" si="649"/>
        <v>1.2612516580247105E-2</v>
      </c>
      <c r="N653" s="3">
        <f t="shared" si="649"/>
        <v>1.1731126573626075E-2</v>
      </c>
      <c r="O653" s="3">
        <f t="shared" si="649"/>
        <v>1.2931590032226149E-2</v>
      </c>
    </row>
    <row r="654" spans="1:15" x14ac:dyDescent="0.15">
      <c r="A654" s="1">
        <v>29</v>
      </c>
      <c r="B654" s="1" t="s">
        <v>296</v>
      </c>
      <c r="C654" s="1">
        <v>7</v>
      </c>
      <c r="D654" s="1" t="s">
        <v>20</v>
      </c>
      <c r="E654" s="6">
        <f>IF(名目付加価値!E654&gt;0,名目付加価値!E654/SUMIF(名目付加価値!E648:E670,"&lt;&gt;0"),0)</f>
        <v>3.3492225413268846E-3</v>
      </c>
      <c r="F654" s="6">
        <f>IF(名目付加価値!F654&gt;0,名目付加価値!F654/SUMIF(名目付加価値!F648:F670,"&lt;&gt;0"),0)</f>
        <v>1.4063325658681181E-3</v>
      </c>
      <c r="G654" s="6">
        <f>IF(名目付加価値!G654&gt;0,名目付加価値!G654/SUMIF(名目付加価値!G648:G670,"&lt;&gt;0"),0)</f>
        <v>1.2948450304381062E-3</v>
      </c>
      <c r="H654" s="6">
        <f>IF(名目付加価値!H654&gt;0,名目付加価値!H654/SUMIF(名目付加価値!H648:H670,"&lt;&gt;0"),0)</f>
        <v>1.1120086526195132E-3</v>
      </c>
      <c r="I654" s="6">
        <f>IF(名目付加価値!I654&gt;0,名目付加価値!I654/SUMIF(名目付加価値!I648:I670,"&lt;&gt;0"),0)</f>
        <v>1.1450516095286674E-3</v>
      </c>
      <c r="K654" s="3">
        <f>0.5*(E654+E$1091)</f>
        <v>1.1226272523344004E-2</v>
      </c>
      <c r="L654" s="3">
        <f t="shared" ref="L654:O654" si="650">0.5*(F654+F$1091)</f>
        <v>6.8812369830765722E-3</v>
      </c>
      <c r="M654" s="3">
        <f t="shared" si="650"/>
        <v>5.9438230238789734E-3</v>
      </c>
      <c r="N654" s="3">
        <f t="shared" si="650"/>
        <v>6.6575611481090114E-3</v>
      </c>
      <c r="O654" s="3">
        <f t="shared" si="650"/>
        <v>6.7255292347264024E-3</v>
      </c>
    </row>
    <row r="655" spans="1:15" x14ac:dyDescent="0.15">
      <c r="A655" s="1">
        <v>29</v>
      </c>
      <c r="B655" s="1" t="s">
        <v>296</v>
      </c>
      <c r="C655" s="1">
        <v>8</v>
      </c>
      <c r="D655" s="1" t="s">
        <v>21</v>
      </c>
      <c r="E655" s="6">
        <f>IF(名目付加価値!E655&gt;0,名目付加価値!E655/SUMIF(名目付加価値!E648:E670,"&lt;&gt;0"),0)</f>
        <v>5.3781452808088145E-3</v>
      </c>
      <c r="F655" s="6">
        <f>IF(名目付加価値!F655&gt;0,名目付加価値!F655/SUMIF(名目付加価値!F648:F670,"&lt;&gt;0"),0)</f>
        <v>5.029685187748884E-3</v>
      </c>
      <c r="G655" s="6">
        <f>IF(名目付加価値!G655&gt;0,名目付加価値!G655/SUMIF(名目付加価値!G648:G670,"&lt;&gt;0"),0)</f>
        <v>4.6020770669263E-3</v>
      </c>
      <c r="H655" s="6">
        <f>IF(名目付加価値!H655&gt;0,名目付加価値!H655/SUMIF(名目付加価値!H648:H670,"&lt;&gt;0"),0)</f>
        <v>3.8079934309955539E-3</v>
      </c>
      <c r="I655" s="6">
        <f>IF(名目付加価値!I655&gt;0,名目付加価値!I655/SUMIF(名目付加価値!I648:I670,"&lt;&gt;0"),0)</f>
        <v>1.3511188661853703E-3</v>
      </c>
      <c r="K655" s="3">
        <f>0.5*(E655+E$1092)</f>
        <v>1.0282649570925621E-2</v>
      </c>
      <c r="L655" s="3">
        <f t="shared" ref="L655:O655" si="651">0.5*(F655+F$1092)</f>
        <v>9.0139342029159249E-3</v>
      </c>
      <c r="M655" s="3">
        <f t="shared" si="651"/>
        <v>8.4442986525227227E-3</v>
      </c>
      <c r="N655" s="3">
        <f t="shared" si="651"/>
        <v>6.8097533627371407E-3</v>
      </c>
      <c r="O655" s="3">
        <f t="shared" si="651"/>
        <v>4.3734224174572225E-3</v>
      </c>
    </row>
    <row r="656" spans="1:15" x14ac:dyDescent="0.15">
      <c r="A656" s="1">
        <v>29</v>
      </c>
      <c r="B656" s="1" t="s">
        <v>297</v>
      </c>
      <c r="C656" s="1">
        <v>9</v>
      </c>
      <c r="D656" s="1" t="s">
        <v>22</v>
      </c>
      <c r="E656" s="6">
        <f>IF(名目付加価値!E656&gt;0,名目付加価値!E656/SUMIF(名目付加価値!E648:E670,"&lt;&gt;0"),0)</f>
        <v>9.3308766676670606E-3</v>
      </c>
      <c r="F656" s="6">
        <f>IF(名目付加価値!F656&gt;0,名目付加価値!F656/SUMIF(名目付加価値!F648:F670,"&lt;&gt;0"),0)</f>
        <v>8.7567108072150093E-3</v>
      </c>
      <c r="G656" s="6">
        <f>IF(名目付加価値!G656&gt;0,名目付加価値!G656/SUMIF(名目付加価値!G648:G670,"&lt;&gt;0"),0)</f>
        <v>9.2031631513002383E-3</v>
      </c>
      <c r="H656" s="6">
        <f>IF(名目付加価値!H656&gt;0,名目付加価値!H656/SUMIF(名目付加価値!H648:H670,"&lt;&gt;0"),0)</f>
        <v>5.9440474427376539E-3</v>
      </c>
      <c r="I656" s="6">
        <f>IF(名目付加価値!I656&gt;0,名目付加価値!I656/SUMIF(名目付加価値!I648:I670,"&lt;&gt;0"),0)</f>
        <v>4.3376766631302334E-3</v>
      </c>
      <c r="K656" s="3">
        <f>0.5*(E656+E$1093)</f>
        <v>2.1745139115050931E-2</v>
      </c>
      <c r="L656" s="3">
        <f t="shared" ref="L656:O656" si="652">0.5*(F656+F$1093)</f>
        <v>1.9252508358342229E-2</v>
      </c>
      <c r="M656" s="3">
        <f t="shared" si="652"/>
        <v>1.4810446440265461E-2</v>
      </c>
      <c r="N656" s="3">
        <f t="shared" si="652"/>
        <v>1.0245598938874419E-2</v>
      </c>
      <c r="O656" s="3">
        <f t="shared" si="652"/>
        <v>8.6084067792035375E-3</v>
      </c>
    </row>
    <row r="657" spans="1:15" x14ac:dyDescent="0.15">
      <c r="A657" s="1">
        <v>29</v>
      </c>
      <c r="B657" s="1" t="s">
        <v>296</v>
      </c>
      <c r="C657" s="1">
        <v>10</v>
      </c>
      <c r="D657" s="1" t="s">
        <v>23</v>
      </c>
      <c r="E657" s="6">
        <f>IF(名目付加価値!E657&gt;0,名目付加価値!E657/SUMIF(名目付加価値!E648:E670,"&lt;&gt;0"),0)</f>
        <v>4.1271374505849931E-2</v>
      </c>
      <c r="F657" s="6">
        <f>IF(名目付加価値!F657&gt;0,名目付加価値!F657/SUMIF(名目付加価値!F648:F670,"&lt;&gt;0"),0)</f>
        <v>2.1353613363216412E-2</v>
      </c>
      <c r="G657" s="6">
        <f>IF(名目付加価値!G657&gt;0,名目付加価値!G657/SUMIF(名目付加価値!G648:G670,"&lt;&gt;0"),0)</f>
        <v>1.8442006540863691E-2</v>
      </c>
      <c r="H657" s="6">
        <f>IF(名目付加価値!H657&gt;0,名目付加価値!H657/SUMIF(名目付加価値!H648:H670,"&lt;&gt;0"),0)</f>
        <v>1.8446059358721626E-2</v>
      </c>
      <c r="I657" s="6">
        <f>IF(名目付加価値!I657&gt;0,名目付加価値!I657/SUMIF(名目付加価値!I648:I670,"&lt;&gt;0"),0)</f>
        <v>9.6401409647425065E-3</v>
      </c>
      <c r="K657" s="3">
        <f>0.5*(E657+E$1094)</f>
        <v>2.7712090544984851E-2</v>
      </c>
      <c r="L657" s="3">
        <f t="shared" ref="L657:O657" si="653">0.5*(F657+F$1094)</f>
        <v>1.6780757686155889E-2</v>
      </c>
      <c r="M657" s="3">
        <f t="shared" si="653"/>
        <v>1.7219282352802172E-2</v>
      </c>
      <c r="N657" s="3">
        <f t="shared" si="653"/>
        <v>1.5769879554569505E-2</v>
      </c>
      <c r="O657" s="3">
        <f t="shared" si="653"/>
        <v>1.0041252891743815E-2</v>
      </c>
    </row>
    <row r="658" spans="1:15" x14ac:dyDescent="0.15">
      <c r="A658" s="1">
        <v>29</v>
      </c>
      <c r="B658" s="1" t="s">
        <v>297</v>
      </c>
      <c r="C658" s="1">
        <v>11</v>
      </c>
      <c r="D658" s="1" t="s">
        <v>24</v>
      </c>
      <c r="E658" s="6">
        <f>IF(名目付加価値!E658&gt;0,名目付加価値!E658/SUMIF(名目付加価値!E648:E670,"&lt;&gt;0"),0)</f>
        <v>4.609142906020703E-2</v>
      </c>
      <c r="F658" s="6">
        <f>IF(名目付加価値!F658&gt;0,名目付加価値!F658/SUMIF(名目付加価値!F648:F670,"&lt;&gt;0"),0)</f>
        <v>4.1343022852618816E-2</v>
      </c>
      <c r="G658" s="6">
        <f>IF(名目付加価値!G658&gt;0,名目付加価値!G658/SUMIF(名目付加価値!G648:G670,"&lt;&gt;0"),0)</f>
        <v>5.0871245781454418E-2</v>
      </c>
      <c r="H658" s="6">
        <f>IF(名目付加価値!H658&gt;0,名目付加価値!H658/SUMIF(名目付加価値!H648:H670,"&lt;&gt;0"),0)</f>
        <v>2.883086264061575E-2</v>
      </c>
      <c r="I658" s="6">
        <f>IF(名目付加価値!I658&gt;0,名目付加価値!I658/SUMIF(名目付加価値!I648:I670,"&lt;&gt;0"),0)</f>
        <v>3.0183922770118627E-2</v>
      </c>
      <c r="K658" s="3">
        <f>0.5*(E658+E$1095)</f>
        <v>3.5579705627530538E-2</v>
      </c>
      <c r="L658" s="3">
        <f t="shared" ref="L658:O658" si="654">0.5*(F658+F$1095)</f>
        <v>3.1376505210934512E-2</v>
      </c>
      <c r="M658" s="3">
        <f t="shared" si="654"/>
        <v>3.9454200295947005E-2</v>
      </c>
      <c r="N658" s="3">
        <f t="shared" si="654"/>
        <v>2.6565582826271611E-2</v>
      </c>
      <c r="O658" s="3">
        <f t="shared" si="654"/>
        <v>2.823549264309979E-2</v>
      </c>
    </row>
    <row r="659" spans="1:15" x14ac:dyDescent="0.15">
      <c r="A659" s="1">
        <v>29</v>
      </c>
      <c r="B659" s="1" t="s">
        <v>296</v>
      </c>
      <c r="C659" s="1">
        <v>12</v>
      </c>
      <c r="D659" s="1" t="s">
        <v>25</v>
      </c>
      <c r="E659" s="6">
        <f>IF(名目付加価値!E659&gt;0,名目付加価値!E659/SUMIF(名目付加価値!E648:E670,"&lt;&gt;0"),0)</f>
        <v>2.9746145704636316E-2</v>
      </c>
      <c r="F659" s="6">
        <f>IF(名目付加価値!F659&gt;0,名目付加価値!F659/SUMIF(名目付加価値!F648:F670,"&lt;&gt;0"),0)</f>
        <v>3.1551226968625855E-2</v>
      </c>
      <c r="G659" s="6">
        <f>IF(名目付加価値!G659&gt;0,名目付加価値!G659/SUMIF(名目付加価値!G648:G670,"&lt;&gt;0"),0)</f>
        <v>5.9092382099879749E-2</v>
      </c>
      <c r="H659" s="6">
        <f>IF(名目付加価値!H659&gt;0,名目付加価値!H659/SUMIF(名目付加価値!H648:H670,"&lt;&gt;0"),0)</f>
        <v>6.093346380609168E-2</v>
      </c>
      <c r="I659" s="6">
        <f>IF(名目付加価値!I659&gt;0,名目付加価値!I659/SUMIF(名目付加価値!I648:I670,"&lt;&gt;0"),0)</f>
        <v>1.1125344753874866E-2</v>
      </c>
      <c r="K659" s="3">
        <f>0.5*(E659+E$1096)</f>
        <v>2.7731016295739333E-2</v>
      </c>
      <c r="L659" s="3">
        <f t="shared" ref="L659:O659" si="655">0.5*(F659+F$1096)</f>
        <v>2.8716262032130457E-2</v>
      </c>
      <c r="M659" s="3">
        <f t="shared" si="655"/>
        <v>5.3223314146068991E-2</v>
      </c>
      <c r="N659" s="3">
        <f t="shared" si="655"/>
        <v>5.5086420240839533E-2</v>
      </c>
      <c r="O659" s="3">
        <f t="shared" si="655"/>
        <v>2.6358984806855123E-2</v>
      </c>
    </row>
    <row r="660" spans="1:15" x14ac:dyDescent="0.15">
      <c r="A660" s="1">
        <v>29</v>
      </c>
      <c r="B660" s="1" t="s">
        <v>296</v>
      </c>
      <c r="C660" s="1">
        <v>13</v>
      </c>
      <c r="D660" s="1" t="s">
        <v>26</v>
      </c>
      <c r="E660" s="6">
        <f>IF(名目付加価値!E660&gt;0,名目付加価値!E660/SUMIF(名目付加価値!E648:E670,"&lt;&gt;0"),0)</f>
        <v>3.9839409677120286E-4</v>
      </c>
      <c r="F660" s="6">
        <f>IF(名目付加価値!F660&gt;0,名目付加価値!F660/SUMIF(名目付加価値!F648:F670,"&lt;&gt;0"),0)</f>
        <v>4.6859351979926947E-3</v>
      </c>
      <c r="G660" s="6">
        <f>IF(名目付加価値!G660&gt;0,名目付加価値!G660/SUMIF(名目付加価値!G648:G670,"&lt;&gt;0"),0)</f>
        <v>1.0366517147352637E-2</v>
      </c>
      <c r="H660" s="6">
        <f>IF(名目付加価値!H660&gt;0,名目付加価値!H660/SUMIF(名目付加価値!H648:H670,"&lt;&gt;0"),0)</f>
        <v>7.3497011076213772E-3</v>
      </c>
      <c r="I660" s="6">
        <f>IF(名目付加価値!I660&gt;0,名目付加価値!I660/SUMIF(名目付加価値!I648:I670,"&lt;&gt;0"),0)</f>
        <v>1.4887530898920108E-2</v>
      </c>
      <c r="K660" s="3">
        <f>0.5*(E660+E$1097)</f>
        <v>1.108848879562614E-2</v>
      </c>
      <c r="L660" s="3">
        <f t="shared" ref="L660:O660" si="656">0.5*(F660+F$1097)</f>
        <v>1.3008687834183718E-2</v>
      </c>
      <c r="M660" s="3">
        <f t="shared" si="656"/>
        <v>1.4744785199686694E-2</v>
      </c>
      <c r="N660" s="3">
        <f t="shared" si="656"/>
        <v>1.2856616362352719E-2</v>
      </c>
      <c r="O660" s="3">
        <f t="shared" si="656"/>
        <v>2.0710522391721053E-2</v>
      </c>
    </row>
    <row r="661" spans="1:15" x14ac:dyDescent="0.15">
      <c r="A661" s="1">
        <v>29</v>
      </c>
      <c r="B661" s="1" t="s">
        <v>296</v>
      </c>
      <c r="C661" s="1">
        <v>14</v>
      </c>
      <c r="D661" s="1" t="s">
        <v>27</v>
      </c>
      <c r="E661" s="6">
        <f>IF(名目付加価値!E661&gt;0,名目付加価値!E661/SUMIF(名目付加価値!E648:E670,"&lt;&gt;0"),0)</f>
        <v>1.8294112324354086E-4</v>
      </c>
      <c r="F661" s="6">
        <f>IF(名目付加価値!F661&gt;0,名目付加価値!F661/SUMIF(名目付加価値!F648:F670,"&lt;&gt;0"),0)</f>
        <v>4.1563610141244614E-4</v>
      </c>
      <c r="G661" s="6">
        <f>IF(名目付加価値!G661&gt;0,名目付加価値!G661/SUMIF(名目付加価値!G648:G670,"&lt;&gt;0"),0)</f>
        <v>2.5621298521083259E-4</v>
      </c>
      <c r="H661" s="6">
        <f>IF(名目付加価値!H661&gt;0,名目付加価値!H661/SUMIF(名目付加価値!H648:H670,"&lt;&gt;0"),0)</f>
        <v>4.5647139702003362E-4</v>
      </c>
      <c r="I661" s="6">
        <f>IF(名目付加価値!I661&gt;0,名目付加価値!I661/SUMIF(名目付加価値!I648:I670,"&lt;&gt;0"),0)</f>
        <v>3.630710736292987E-4</v>
      </c>
      <c r="K661" s="3">
        <f>0.5*(E661+E$1098)</f>
        <v>1.9586560878238775E-3</v>
      </c>
      <c r="L661" s="3">
        <f t="shared" ref="L661:O661" si="657">0.5*(F661+F$1098)</f>
        <v>2.487157741918637E-3</v>
      </c>
      <c r="M661" s="3">
        <f t="shared" si="657"/>
        <v>2.3325330098276308E-3</v>
      </c>
      <c r="N661" s="3">
        <f t="shared" si="657"/>
        <v>2.2595845037151731E-3</v>
      </c>
      <c r="O661" s="3">
        <f t="shared" si="657"/>
        <v>2.3560239526123289E-3</v>
      </c>
    </row>
    <row r="662" spans="1:15" x14ac:dyDescent="0.15">
      <c r="A662" s="1">
        <v>29</v>
      </c>
      <c r="B662" s="1" t="s">
        <v>296</v>
      </c>
      <c r="C662" s="1">
        <v>15</v>
      </c>
      <c r="D662" s="1" t="s">
        <v>28</v>
      </c>
      <c r="E662" s="6">
        <f>IF(名目付加価値!E662&gt;0,名目付加価値!E662/SUMIF(名目付加価値!E648:E670,"&lt;&gt;0"),0)</f>
        <v>7.552890958772171E-2</v>
      </c>
      <c r="F662" s="6">
        <f>IF(名目付加価値!F662&gt;0,名目付加価値!F662/SUMIF(名目付加価値!F648:F670,"&lt;&gt;0"),0)</f>
        <v>7.0426594963036521E-2</v>
      </c>
      <c r="G662" s="6">
        <f>IF(名目付加価値!G662&gt;0,名目付加価値!G662/SUMIF(名目付加価値!G648:G670,"&lt;&gt;0"),0)</f>
        <v>7.2827193876446386E-2</v>
      </c>
      <c r="H662" s="6">
        <f>IF(名目付加価値!H662&gt;0,名目付加価値!H662/SUMIF(名目付加価値!H648:H670,"&lt;&gt;0"),0)</f>
        <v>5.0789511767682878E-2</v>
      </c>
      <c r="I662" s="6">
        <f>IF(名目付加価値!I662&gt;0,名目付加価値!I662/SUMIF(名目付加価値!I648:I670,"&lt;&gt;0"),0)</f>
        <v>4.1791091817661524E-2</v>
      </c>
      <c r="K662" s="3">
        <f>0.5*(E662+E$1099)</f>
        <v>5.5912322847172242E-2</v>
      </c>
      <c r="L662" s="3">
        <f t="shared" ref="L662:O662" si="658">0.5*(F662+F$1099)</f>
        <v>5.2417873108864491E-2</v>
      </c>
      <c r="M662" s="3">
        <f t="shared" si="658"/>
        <v>5.3830833495993401E-2</v>
      </c>
      <c r="N662" s="3">
        <f t="shared" si="658"/>
        <v>3.9641262149946913E-2</v>
      </c>
      <c r="O662" s="3">
        <f t="shared" si="658"/>
        <v>3.2814523724185585E-2</v>
      </c>
    </row>
    <row r="663" spans="1:15" x14ac:dyDescent="0.15">
      <c r="A663" s="1">
        <v>29</v>
      </c>
      <c r="B663" s="1" t="s">
        <v>295</v>
      </c>
      <c r="C663" s="1">
        <v>16</v>
      </c>
      <c r="D663" s="1" t="s">
        <v>11</v>
      </c>
      <c r="E663" s="6">
        <f>IF(名目付加価値!E663&gt;0,名目付加価値!E663/SUMIF(名目付加価値!E648:E670,"&lt;&gt;0"),0)</f>
        <v>0.11713054606344782</v>
      </c>
      <c r="F663" s="6">
        <f>IF(名目付加価値!F663&gt;0,名目付加価値!F663/SUMIF(名目付加価値!F648:F670,"&lt;&gt;0"),0)</f>
        <v>0.12985009962847305</v>
      </c>
      <c r="G663" s="6">
        <f>IF(名目付加価値!G663&gt;0,名目付加価値!G663/SUMIF(名目付加価値!G648:G670,"&lt;&gt;0"),0)</f>
        <v>0.13024170609712815</v>
      </c>
      <c r="H663" s="6">
        <f>IF(名目付加価値!H663&gt;0,名目付加価値!H663/SUMIF(名目付加価値!H648:H670,"&lt;&gt;0"),0)</f>
        <v>9.6750097214295325E-2</v>
      </c>
      <c r="I663" s="6">
        <f>IF(名目付加価値!I663&gt;0,名目付加価値!I663/SUMIF(名目付加価値!I648:I670,"&lt;&gt;0"),0)</f>
        <v>5.2848905094719033E-2</v>
      </c>
      <c r="K663" s="3">
        <f>0.5*(E663+E$1100)</f>
        <v>0.10580661585614781</v>
      </c>
      <c r="L663" s="3">
        <f t="shared" ref="L663:O663" si="659">0.5*(F663+F$1100)</f>
        <v>0.12085271513387616</v>
      </c>
      <c r="M663" s="3">
        <f t="shared" si="659"/>
        <v>0.12375895425459488</v>
      </c>
      <c r="N663" s="3">
        <f t="shared" si="659"/>
        <v>9.5123661651715569E-2</v>
      </c>
      <c r="O663" s="3">
        <f t="shared" si="659"/>
        <v>6.2176366851027287E-2</v>
      </c>
    </row>
    <row r="664" spans="1:15" x14ac:dyDescent="0.15">
      <c r="A664" s="1">
        <v>29</v>
      </c>
      <c r="B664" s="1" t="s">
        <v>295</v>
      </c>
      <c r="C664" s="1">
        <v>17</v>
      </c>
      <c r="D664" s="1" t="s">
        <v>12</v>
      </c>
      <c r="E664" s="6">
        <f>IF(名目付加価値!E664&gt;0,名目付加価値!E664/SUMIF(名目付加価値!E648:E670,"&lt;&gt;0"),0)</f>
        <v>1.5692858923754043E-2</v>
      </c>
      <c r="F664" s="6">
        <f>IF(名目付加価値!F664&gt;0,名目付加価値!F664/SUMIF(名目付加価値!F648:F670,"&lt;&gt;0"),0)</f>
        <v>2.9578260363926266E-2</v>
      </c>
      <c r="G664" s="6">
        <f>IF(名目付加価値!G664&gt;0,名目付加価値!G664/SUMIF(名目付加価値!G648:G670,"&lt;&gt;0"),0)</f>
        <v>2.4157339865721605E-2</v>
      </c>
      <c r="H664" s="6">
        <f>IF(名目付加価値!H664&gt;0,名目付加価値!H664/SUMIF(名目付加価値!H648:H670,"&lt;&gt;0"),0)</f>
        <v>3.1134093110618627E-2</v>
      </c>
      <c r="I664" s="6">
        <f>IF(名目付加価値!I664&gt;0,名目付加価値!I664/SUMIF(名目付加価値!I648:I670,"&lt;&gt;0"),0)</f>
        <v>2.672230254152249E-2</v>
      </c>
      <c r="K664" s="3">
        <f>0.5*(E664+E$1101)</f>
        <v>2.0411308777189486E-2</v>
      </c>
      <c r="L664" s="3">
        <f t="shared" ref="L664:O664" si="660">0.5*(F664+F$1101)</f>
        <v>2.9295791051094429E-2</v>
      </c>
      <c r="M664" s="3">
        <f t="shared" si="660"/>
        <v>2.8152294811756462E-2</v>
      </c>
      <c r="N664" s="3">
        <f t="shared" si="660"/>
        <v>3.3257791858496998E-2</v>
      </c>
      <c r="O664" s="3">
        <f t="shared" si="660"/>
        <v>2.8867314183862815E-2</v>
      </c>
    </row>
    <row r="665" spans="1:15" x14ac:dyDescent="0.15">
      <c r="A665" s="1">
        <v>29</v>
      </c>
      <c r="B665" s="1" t="s">
        <v>295</v>
      </c>
      <c r="C665" s="1">
        <v>18</v>
      </c>
      <c r="D665" s="1" t="s">
        <v>13</v>
      </c>
      <c r="E665" s="6">
        <f>IF(名目付加価値!E665&gt;0,名目付加価値!E665/SUMIF(名目付加価値!E648:E670,"&lt;&gt;0"),0)</f>
        <v>0.10418604431061426</v>
      </c>
      <c r="F665" s="6">
        <f>IF(名目付加価値!F665&gt;0,名目付加価値!F665/SUMIF(名目付加価値!F648:F670,"&lt;&gt;0"),0)</f>
        <v>8.2935423203352399E-2</v>
      </c>
      <c r="G665" s="6">
        <f>IF(名目付加価値!G665&gt;0,名目付加価値!G665/SUMIF(名目付加価値!G648:G670,"&lt;&gt;0"),0)</f>
        <v>9.3900316057508024E-2</v>
      </c>
      <c r="H665" s="6">
        <f>IF(名目付加価値!H665&gt;0,名目付加価値!H665/SUMIF(名目付加価値!H648:H670,"&lt;&gt;0"),0)</f>
        <v>9.6866096296771079E-2</v>
      </c>
      <c r="I665" s="6">
        <f>IF(名目付加価値!I665&gt;0,名目付加価値!I665/SUMIF(名目付加価値!I648:I670,"&lt;&gt;0"),0)</f>
        <v>0.10030111806549605</v>
      </c>
      <c r="K665" s="3">
        <f>0.5*(E665+E$1102)</f>
        <v>0.10932615560921705</v>
      </c>
      <c r="L665" s="3">
        <f t="shared" ref="L665:O665" si="661">0.5*(F665+F$1102)</f>
        <v>0.10368774732023098</v>
      </c>
      <c r="M665" s="3">
        <f t="shared" si="661"/>
        <v>0.10407534584542635</v>
      </c>
      <c r="N665" s="3">
        <f t="shared" si="661"/>
        <v>0.10769553826303183</v>
      </c>
      <c r="O665" s="3">
        <f t="shared" si="661"/>
        <v>0.10404675510040945</v>
      </c>
    </row>
    <row r="666" spans="1:15" x14ac:dyDescent="0.15">
      <c r="A666" s="1">
        <v>29</v>
      </c>
      <c r="B666" s="1" t="s">
        <v>295</v>
      </c>
      <c r="C666" s="1">
        <v>19</v>
      </c>
      <c r="D666" s="1" t="s">
        <v>14</v>
      </c>
      <c r="E666" s="6">
        <f>IF(名目付加価値!E666&gt;0,名目付加価値!E666/SUMIF(名目付加価値!E648:E670,"&lt;&gt;0"),0)</f>
        <v>3.8670201777775443E-2</v>
      </c>
      <c r="F666" s="6">
        <f>IF(名目付加価値!F666&gt;0,名目付加価値!F666/SUMIF(名目付加価値!F648:F670,"&lt;&gt;0"),0)</f>
        <v>4.7512763067542256E-2</v>
      </c>
      <c r="G666" s="6">
        <f>IF(名目付加価値!G666&gt;0,名目付加価値!G666/SUMIF(名目付加価値!G648:G670,"&lt;&gt;0"),0)</f>
        <v>5.2350205218101256E-2</v>
      </c>
      <c r="H666" s="6">
        <f>IF(名目付加価値!H666&gt;0,名目付加価値!H666/SUMIF(名目付加価値!H648:H670,"&lt;&gt;0"),0)</f>
        <v>6.0194335794613696E-2</v>
      </c>
      <c r="I666" s="6">
        <f>IF(名目付加価値!I666&gt;0,名目付加価値!I666/SUMIF(名目付加価値!I648:I670,"&lt;&gt;0"),0)</f>
        <v>5.0597738004758461E-2</v>
      </c>
      <c r="K666" s="3">
        <f>0.5*(E666+E$1103)</f>
        <v>3.954616751621938E-2</v>
      </c>
      <c r="L666" s="3">
        <f t="shared" ref="L666:O666" si="662">0.5*(F666+F$1103)</f>
        <v>4.8112275650398682E-2</v>
      </c>
      <c r="M666" s="3">
        <f t="shared" si="662"/>
        <v>5.2946157514185507E-2</v>
      </c>
      <c r="N666" s="3">
        <f t="shared" si="662"/>
        <v>5.3883913525548319E-2</v>
      </c>
      <c r="O666" s="3">
        <f t="shared" si="662"/>
        <v>4.768917361502608E-2</v>
      </c>
    </row>
    <row r="667" spans="1:15" x14ac:dyDescent="0.15">
      <c r="A667" s="1">
        <v>29</v>
      </c>
      <c r="B667" s="1" t="s">
        <v>298</v>
      </c>
      <c r="C667" s="1">
        <v>20</v>
      </c>
      <c r="D667" s="1" t="s">
        <v>15</v>
      </c>
      <c r="E667" s="6">
        <f>IF(名目付加価値!E667&gt;0,名目付加価値!E667/SUMIF(名目付加価値!E648:E670,"&lt;&gt;0"),0)</f>
        <v>2.8844723509317455E-2</v>
      </c>
      <c r="F667" s="6">
        <f>IF(名目付加価値!F667&gt;0,名目付加価値!F667/SUMIF(名目付加価値!F648:F670,"&lt;&gt;0"),0)</f>
        <v>3.0609102599059898E-2</v>
      </c>
      <c r="G667" s="6">
        <f>IF(名目付加価値!G667&gt;0,名目付加価値!G667/SUMIF(名目付加価値!G648:G670,"&lt;&gt;0"),0)</f>
        <v>3.2762849081726934E-2</v>
      </c>
      <c r="H667" s="6">
        <f>IF(名目付加価値!H667&gt;0,名目付加価値!H667/SUMIF(名目付加価値!H648:H670,"&lt;&gt;0"),0)</f>
        <v>2.5159539183506115E-2</v>
      </c>
      <c r="I667" s="6">
        <f>IF(名目付加価値!I667&gt;0,名目付加価値!I667/SUMIF(名目付加価値!I648:I670,"&lt;&gt;0"),0)</f>
        <v>2.7983666362720833E-2</v>
      </c>
      <c r="K667" s="3">
        <f>0.5*(E667+E$1104)</f>
        <v>2.3824541315304797E-2</v>
      </c>
      <c r="L667" s="3">
        <f t="shared" ref="L667:O667" si="663">0.5*(F667+F$1104)</f>
        <v>2.6114345109236985E-2</v>
      </c>
      <c r="M667" s="3">
        <f t="shared" si="663"/>
        <v>2.6287160924387654E-2</v>
      </c>
      <c r="N667" s="3">
        <f t="shared" si="663"/>
        <v>1.9878220923154308E-2</v>
      </c>
      <c r="O667" s="3">
        <f t="shared" si="663"/>
        <v>2.222352106317517E-2</v>
      </c>
    </row>
    <row r="668" spans="1:15" x14ac:dyDescent="0.15">
      <c r="A668" s="1">
        <v>29</v>
      </c>
      <c r="B668" s="1" t="s">
        <v>295</v>
      </c>
      <c r="C668" s="1">
        <v>21</v>
      </c>
      <c r="D668" s="1" t="s">
        <v>16</v>
      </c>
      <c r="E668" s="6">
        <f>IF(名目付加価値!E668&gt;0,名目付加価値!E668/SUMIF(名目付加価値!E648:E670,"&lt;&gt;0"),0)</f>
        <v>5.7571626337711172E-2</v>
      </c>
      <c r="F668" s="6">
        <f>IF(名目付加価値!F668&gt;0,名目付加価値!F668/SUMIF(名目付加価値!F648:F670,"&lt;&gt;0"),0)</f>
        <v>5.8892287174436911E-2</v>
      </c>
      <c r="G668" s="6">
        <f>IF(名目付加価値!G668&gt;0,名目付加価値!G668/SUMIF(名目付加価値!G648:G670,"&lt;&gt;0"),0)</f>
        <v>5.8446757546487302E-2</v>
      </c>
      <c r="H668" s="6">
        <f>IF(名目付加価値!H668&gt;0,名目付加価値!H668/SUMIF(名目付加価値!H648:H670,"&lt;&gt;0"),0)</f>
        <v>6.8544629957627584E-2</v>
      </c>
      <c r="I668" s="6">
        <f>IF(名目付加価値!I668&gt;0,名目付加価値!I668/SUMIF(名目付加価値!I648:I670,"&lt;&gt;0"),0)</f>
        <v>7.4371395781114083E-2</v>
      </c>
      <c r="K668" s="3">
        <f>0.5*(E668+E$1105)</f>
        <v>6.5214901711137557E-2</v>
      </c>
      <c r="L668" s="3">
        <f t="shared" ref="L668:O668" si="664">0.5*(F668+F$1105)</f>
        <v>6.0496291474665967E-2</v>
      </c>
      <c r="M668" s="3">
        <f t="shared" si="664"/>
        <v>6.103912904368388E-2</v>
      </c>
      <c r="N668" s="3">
        <f t="shared" si="664"/>
        <v>6.8071337597050585E-2</v>
      </c>
      <c r="O668" s="3">
        <f t="shared" si="664"/>
        <v>7.2065311427155887E-2</v>
      </c>
    </row>
    <row r="669" spans="1:15" x14ac:dyDescent="0.15">
      <c r="A669" s="1">
        <v>29</v>
      </c>
      <c r="B669" s="1" t="s">
        <v>149</v>
      </c>
      <c r="C669" s="1">
        <v>22</v>
      </c>
      <c r="D669" s="1" t="s">
        <v>8</v>
      </c>
      <c r="E669" s="6">
        <f>IF(名目付加価値!E669&gt;0,名目付加価値!E669/SUMIF(名目付加価値!E648:E670,"&lt;&gt;0"),0)</f>
        <v>0.13593819464663201</v>
      </c>
      <c r="F669" s="6">
        <f>IF(名目付加価値!F669&gt;0,名目付加価値!F669/SUMIF(名目付加価値!F648:F670,"&lt;&gt;0"),0)</f>
        <v>0.16827633600604303</v>
      </c>
      <c r="G669" s="6">
        <f>IF(名目付加価値!G669&gt;0,名目付加価値!G669/SUMIF(名目付加価値!G648:G670,"&lt;&gt;0"),0)</f>
        <v>0.16830246751143174</v>
      </c>
      <c r="H669" s="6">
        <f>IF(名目付加価値!H669&gt;0,名目付加価値!H669/SUMIF(名目付加価値!H648:H670,"&lt;&gt;0"),0)</f>
        <v>0.2235030531666797</v>
      </c>
      <c r="I669" s="6">
        <f>IF(名目付加価値!I669&gt;0,名目付加価値!I669/SUMIF(名目付加価値!I648:I670,"&lt;&gt;0"),0)</f>
        <v>0.30828616888132437</v>
      </c>
      <c r="K669" s="3">
        <f>0.5*(E669+E$1106)</f>
        <v>0.12423435369321473</v>
      </c>
      <c r="L669" s="3">
        <f t="shared" ref="L669:O669" si="665">0.5*(F669+F$1106)</f>
        <v>0.16505852534389706</v>
      </c>
      <c r="M669" s="3">
        <f t="shared" si="665"/>
        <v>0.16991804569544014</v>
      </c>
      <c r="N669" s="3">
        <f t="shared" si="665"/>
        <v>0.22110402264541845</v>
      </c>
      <c r="O669" s="3">
        <f t="shared" si="665"/>
        <v>0.28660526531407082</v>
      </c>
    </row>
    <row r="670" spans="1:15" x14ac:dyDescent="0.15">
      <c r="A670" s="1">
        <v>29</v>
      </c>
      <c r="B670" s="1" t="s">
        <v>149</v>
      </c>
      <c r="C670" s="1">
        <v>23</v>
      </c>
      <c r="D670" s="1" t="s">
        <v>29</v>
      </c>
      <c r="E670" s="6">
        <f>IF(名目付加価値!E670&gt;0,名目付加価値!E670/SUMIF(名目付加価値!E648:E670,"&lt;&gt;0"),0)</f>
        <v>7.6585565648890297E-2</v>
      </c>
      <c r="F670" s="6">
        <f>IF(名目付加価値!F670&gt;0,名目付加価値!F670/SUMIF(名目付加価値!F648:F670,"&lt;&gt;0"),0)</f>
        <v>0.12256643620890202</v>
      </c>
      <c r="G670" s="6">
        <f>IF(名目付加価値!G670&gt;0,名目付加価値!G670/SUMIF(名目付加価値!G648:G670,"&lt;&gt;0"),0)</f>
        <v>0.11236998137151645</v>
      </c>
      <c r="H670" s="6">
        <f>IF(名目付加価値!H670&gt;0,名目付加価値!H670/SUMIF(名目付加価値!H648:H670,"&lt;&gt;0"),0)</f>
        <v>0.14524680683569582</v>
      </c>
      <c r="I670" s="6">
        <f>IF(名目付加価値!I670&gt;0,名目付加価値!I670/SUMIF(名目付加価値!I648:I670,"&lt;&gt;0"),0)</f>
        <v>0.17318187841347724</v>
      </c>
      <c r="K670" s="3">
        <f>0.5*(E670+E$1107)</f>
        <v>7.8777317090280047E-2</v>
      </c>
      <c r="L670" s="3">
        <f t="shared" ref="L670:O670" si="666">0.5*(F670+F$1107)</f>
        <v>0.11599792928724553</v>
      </c>
      <c r="M670" s="3">
        <f t="shared" si="666"/>
        <v>0.10795180110409144</v>
      </c>
      <c r="N670" s="3">
        <f t="shared" si="666"/>
        <v>0.13382240944977403</v>
      </c>
      <c r="O670" s="3">
        <f t="shared" si="666"/>
        <v>0.15380274555630069</v>
      </c>
    </row>
    <row r="671" spans="1:15" x14ac:dyDescent="0.15">
      <c r="A671" s="1">
        <v>30</v>
      </c>
      <c r="B671" s="1" t="s">
        <v>299</v>
      </c>
      <c r="C671" s="1">
        <v>1</v>
      </c>
      <c r="D671" s="1" t="s">
        <v>9</v>
      </c>
      <c r="E671" s="6">
        <f>IF(名目付加価値!E671&gt;0,名目付加価値!E671/SUMIF(名目付加価値!E671:E693,"&lt;&gt;0"),0)</f>
        <v>8.4476588584848494E-2</v>
      </c>
      <c r="F671" s="6">
        <f>IF(名目付加価値!F671&gt;0,名目付加価値!F671/SUMIF(名目付加価値!F671:F693,"&lt;&gt;0"),0)</f>
        <v>5.2019932857911011E-2</v>
      </c>
      <c r="G671" s="6">
        <f>IF(名目付加価値!G671&gt;0,名目付加価値!G671/SUMIF(名目付加価値!G671:G693,"&lt;&gt;0"),0)</f>
        <v>5.6670449070074534E-2</v>
      </c>
      <c r="H671" s="6">
        <f>IF(名目付加価値!H671&gt;0,名目付加価値!H671/SUMIF(名目付加価値!H671:H693,"&lt;&gt;0"),0)</f>
        <v>4.1061769922693801E-2</v>
      </c>
      <c r="I671" s="6">
        <f>IF(名目付加価値!I671&gt;0,名目付加価値!I671/SUMIF(名目付加価値!I671:I693,"&lt;&gt;0"),0)</f>
        <v>2.8455753324334719E-2</v>
      </c>
      <c r="K671" s="3">
        <f>0.5*(E671+E$1085)</f>
        <v>9.429853533684579E-2</v>
      </c>
      <c r="L671" s="3">
        <f t="shared" ref="L671:O671" si="667">0.5*(F671+F$1085)</f>
        <v>5.5964455868362101E-2</v>
      </c>
      <c r="M671" s="3">
        <f t="shared" si="667"/>
        <v>4.9594901068791844E-2</v>
      </c>
      <c r="N671" s="3">
        <f t="shared" si="667"/>
        <v>3.5166407063757989E-2</v>
      </c>
      <c r="O671" s="3">
        <f t="shared" si="667"/>
        <v>2.6242392631666809E-2</v>
      </c>
    </row>
    <row r="672" spans="1:15" x14ac:dyDescent="0.15">
      <c r="A672" s="1">
        <v>30</v>
      </c>
      <c r="B672" s="1" t="s">
        <v>299</v>
      </c>
      <c r="C672" s="1">
        <v>2</v>
      </c>
      <c r="D672" s="1" t="s">
        <v>10</v>
      </c>
      <c r="E672" s="6">
        <f>IF(名目付加価値!E672&gt;0,名目付加価値!E672/SUMIF(名目付加価値!E671:E693,"&lt;&gt;0"),0)</f>
        <v>2.8065855742807327E-3</v>
      </c>
      <c r="F672" s="6">
        <f>IF(名目付加価値!F672&gt;0,名目付加価値!F672/SUMIF(名目付加価値!F671:F693,"&lt;&gt;0"),0)</f>
        <v>2.4465194145998838E-3</v>
      </c>
      <c r="G672" s="6">
        <f>IF(名目付加価値!G672&gt;0,名目付加価値!G672/SUMIF(名目付加価値!G671:G693,"&lt;&gt;0"),0)</f>
        <v>3.8285089082545115E-3</v>
      </c>
      <c r="H672" s="6">
        <f>IF(名目付加価値!H672&gt;0,名目付加価値!H672/SUMIF(名目付加価値!H671:H693,"&lt;&gt;0"),0)</f>
        <v>9.3317473194173709E-4</v>
      </c>
      <c r="I672" s="6">
        <f>IF(名目付加価値!I672&gt;0,名目付加価値!I672/SUMIF(名目付加価値!I671:I693,"&lt;&gt;0"),0)</f>
        <v>2.2341119961424676E-4</v>
      </c>
      <c r="K672" s="3">
        <f>0.5*(E672+E$1086)</f>
        <v>7.7567420541445435E-3</v>
      </c>
      <c r="L672" s="3">
        <f t="shared" ref="L672:O672" si="668">0.5*(F672+F$1086)</f>
        <v>4.7712594269312186E-3</v>
      </c>
      <c r="M672" s="3">
        <f t="shared" si="668"/>
        <v>3.7652610680397156E-3</v>
      </c>
      <c r="N672" s="3">
        <f t="shared" si="668"/>
        <v>1.4173013577405934E-3</v>
      </c>
      <c r="O672" s="3">
        <f t="shared" si="668"/>
        <v>5.4406394650095651E-4</v>
      </c>
    </row>
    <row r="673" spans="1:15" x14ac:dyDescent="0.15">
      <c r="A673" s="1">
        <v>30</v>
      </c>
      <c r="B673" s="1" t="s">
        <v>300</v>
      </c>
      <c r="C673" s="1">
        <v>3</v>
      </c>
      <c r="D673" s="1" t="s">
        <v>17</v>
      </c>
      <c r="E673" s="6">
        <f>IF(名目付加価値!E673&gt;0,名目付加価値!E673/SUMIF(名目付加価値!E671:E693,"&lt;&gt;0"),0)</f>
        <v>3.9859773786402083E-2</v>
      </c>
      <c r="F673" s="6">
        <f>IF(名目付加価値!F673&gt;0,名目付加価値!F673/SUMIF(名目付加価値!F671:F693,"&lt;&gt;0"),0)</f>
        <v>3.568609664065385E-2</v>
      </c>
      <c r="G673" s="6">
        <f>IF(名目付加価値!G673&gt;0,名目付加価値!G673/SUMIF(名目付加価値!G671:G693,"&lt;&gt;0"),0)</f>
        <v>3.9925472327838843E-2</v>
      </c>
      <c r="H673" s="6">
        <f>IF(名目付加価値!H673&gt;0,名目付加価値!H673/SUMIF(名目付加価値!H671:H693,"&lt;&gt;0"),0)</f>
        <v>5.0292527107551978E-2</v>
      </c>
      <c r="I673" s="6">
        <f>IF(名目付加価値!I673&gt;0,名目付加価値!I673/SUMIF(名目付加価値!I671:I693,"&lt;&gt;0"),0)</f>
        <v>2.1657156995071435E-2</v>
      </c>
      <c r="K673" s="3">
        <f>0.5*(E673+E$1087)</f>
        <v>4.8937941343164273E-2</v>
      </c>
      <c r="L673" s="3">
        <f t="shared" ref="L673:O673" si="669">0.5*(F673+F$1087)</f>
        <v>3.9328590774483869E-2</v>
      </c>
      <c r="M673" s="3">
        <f t="shared" si="669"/>
        <v>3.9682678175905317E-2</v>
      </c>
      <c r="N673" s="3">
        <f t="shared" si="669"/>
        <v>4.5997859250989252E-2</v>
      </c>
      <c r="O673" s="3">
        <f t="shared" si="669"/>
        <v>3.0264693368858515E-2</v>
      </c>
    </row>
    <row r="674" spans="1:15" x14ac:dyDescent="0.15">
      <c r="A674" s="1">
        <v>30</v>
      </c>
      <c r="B674" s="1" t="s">
        <v>300</v>
      </c>
      <c r="C674" s="1">
        <v>4</v>
      </c>
      <c r="D674" s="1" t="s">
        <v>18</v>
      </c>
      <c r="E674" s="6">
        <f>IF(名目付加価値!E674&gt;0,名目付加価値!E674/SUMIF(名目付加価値!E671:E693,"&lt;&gt;0"),0)</f>
        <v>4.5720506298247608E-2</v>
      </c>
      <c r="F674" s="6">
        <f>IF(名目付加価値!F674&gt;0,名目付加価値!F674/SUMIF(名目付加価値!F671:F693,"&lt;&gt;0"),0)</f>
        <v>3.1501865298216775E-2</v>
      </c>
      <c r="G674" s="6">
        <f>IF(名目付加価値!G674&gt;0,名目付加価値!G674/SUMIF(名目付加価値!G671:G693,"&lt;&gt;0"),0)</f>
        <v>3.1676313042556303E-2</v>
      </c>
      <c r="H674" s="6">
        <f>IF(名目付加価値!H674&gt;0,名目付加価値!H674/SUMIF(名目付加価値!H671:H693,"&lt;&gt;0"),0)</f>
        <v>1.3894779299878349E-2</v>
      </c>
      <c r="I674" s="6">
        <f>IF(名目付加価値!I674&gt;0,名目付加価値!I674/SUMIF(名目付加価値!I671:I693,"&lt;&gt;0"),0)</f>
        <v>7.1364437515852221E-3</v>
      </c>
      <c r="K674" s="3">
        <f>0.5*(E674+E$1088)</f>
        <v>4.1240372709872568E-2</v>
      </c>
      <c r="L674" s="3">
        <f t="shared" ref="L674:O674" si="670">0.5*(F674+F$1088)</f>
        <v>2.6375138078534987E-2</v>
      </c>
      <c r="M674" s="3">
        <f t="shared" si="670"/>
        <v>2.4408073994839272E-2</v>
      </c>
      <c r="N674" s="3">
        <f t="shared" si="670"/>
        <v>1.1080245445634544E-2</v>
      </c>
      <c r="O674" s="3">
        <f t="shared" si="670"/>
        <v>5.7272573549838023E-3</v>
      </c>
    </row>
    <row r="675" spans="1:15" x14ac:dyDescent="0.15">
      <c r="A675" s="1">
        <v>30</v>
      </c>
      <c r="B675" s="1" t="s">
        <v>300</v>
      </c>
      <c r="C675" s="1">
        <v>5</v>
      </c>
      <c r="D675" s="1" t="s">
        <v>19</v>
      </c>
      <c r="E675" s="6">
        <f>IF(名目付加価値!E675&gt;0,名目付加価値!E675/SUMIF(名目付加価値!E671:E693,"&lt;&gt;0"),0)</f>
        <v>4.3521003988851708E-3</v>
      </c>
      <c r="F675" s="6">
        <f>IF(名目付加価値!F675&gt;0,名目付加価値!F675/SUMIF(名目付加価値!F671:F693,"&lt;&gt;0"),0)</f>
        <v>3.6606429331100228E-3</v>
      </c>
      <c r="G675" s="6">
        <f>IF(名目付加価値!G675&gt;0,名目付加価値!G675/SUMIF(名目付加価値!G671:G693,"&lt;&gt;0"),0)</f>
        <v>2.8940864575252643E-3</v>
      </c>
      <c r="H675" s="6">
        <f>IF(名目付加価値!H675&gt;0,名目付加価値!H675/SUMIF(名目付加価値!H671:H693,"&lt;&gt;0"),0)</f>
        <v>2.6942778869343291E-3</v>
      </c>
      <c r="I675" s="6">
        <f>IF(名目付加価値!I675&gt;0,名目付加価値!I675/SUMIF(名目付加価値!I671:I693,"&lt;&gt;0"),0)</f>
        <v>1.8740808277582838E-3</v>
      </c>
      <c r="K675" s="3">
        <f>0.5*(E675+E$1089)</f>
        <v>7.1133981386319045E-3</v>
      </c>
      <c r="L675" s="3">
        <f t="shared" ref="L675:O675" si="671">0.5*(F675+F$1089)</f>
        <v>5.9332658380111345E-3</v>
      </c>
      <c r="M675" s="3">
        <f t="shared" si="671"/>
        <v>5.7471291292377361E-3</v>
      </c>
      <c r="N675" s="3">
        <f t="shared" si="671"/>
        <v>5.2839133045505127E-3</v>
      </c>
      <c r="O675" s="3">
        <f t="shared" si="671"/>
        <v>4.1304413731467109E-3</v>
      </c>
    </row>
    <row r="676" spans="1:15" x14ac:dyDescent="0.15">
      <c r="A676" s="1">
        <v>30</v>
      </c>
      <c r="B676" s="1" t="s">
        <v>300</v>
      </c>
      <c r="C676" s="1">
        <v>6</v>
      </c>
      <c r="D676" s="1" t="s">
        <v>3</v>
      </c>
      <c r="E676" s="6">
        <f>IF(名目付加価値!E676&gt;0,名目付加価値!E676/SUMIF(名目付加価値!E671:E693,"&lt;&gt;0"),0)</f>
        <v>1.5564459165120557E-2</v>
      </c>
      <c r="F676" s="6">
        <f>IF(名目付加価値!F676&gt;0,名目付加価値!F676/SUMIF(名目付加価値!F671:F693,"&lt;&gt;0"),0)</f>
        <v>2.09163293390397E-2</v>
      </c>
      <c r="G676" s="6">
        <f>IF(名目付加価値!G676&gt;0,名目付加価値!G676/SUMIF(名目付加価値!G671:G693,"&lt;&gt;0"),0)</f>
        <v>4.0728371261506052E-2</v>
      </c>
      <c r="H676" s="6">
        <f>IF(名目付加価値!H676&gt;0,名目付加価値!H676/SUMIF(名目付加価値!H671:H693,"&lt;&gt;0"),0)</f>
        <v>4.1856705668598219E-2</v>
      </c>
      <c r="I676" s="6">
        <f>IF(名目付加価値!I676&gt;0,名目付加価値!I676/SUMIF(名目付加価値!I671:I693,"&lt;&gt;0"),0)</f>
        <v>3.3202349506792544E-2</v>
      </c>
      <c r="K676" s="3">
        <f>0.5*(E676+E$1090)</f>
        <v>1.9613914237512343E-2</v>
      </c>
      <c r="L676" s="3">
        <f t="shared" ref="L676:O676" si="672">0.5*(F676+F$1090)</f>
        <v>1.87871728560094E-2</v>
      </c>
      <c r="M676" s="3">
        <f t="shared" si="672"/>
        <v>3.027478450125138E-2</v>
      </c>
      <c r="N676" s="3">
        <f t="shared" si="672"/>
        <v>3.0226121466477192E-2</v>
      </c>
      <c r="O676" s="3">
        <f t="shared" si="672"/>
        <v>2.6299731994832244E-2</v>
      </c>
    </row>
    <row r="677" spans="1:15" x14ac:dyDescent="0.15">
      <c r="A677" s="1">
        <v>30</v>
      </c>
      <c r="B677" s="1" t="s">
        <v>301</v>
      </c>
      <c r="C677" s="1">
        <v>7</v>
      </c>
      <c r="D677" s="1" t="s">
        <v>20</v>
      </c>
      <c r="E677" s="6">
        <f>IF(名目付加価値!E677&gt;0,名目付加価値!E677/SUMIF(名目付加価値!E671:E693,"&lt;&gt;0"),0)</f>
        <v>0.20203936722256599</v>
      </c>
      <c r="F677" s="6">
        <f>IF(名目付加価値!F677&gt;0,名目付加価値!F677/SUMIF(名目付加価値!F671:F693,"&lt;&gt;0"),0)</f>
        <v>0.10156894564510749</v>
      </c>
      <c r="G677" s="6">
        <f>IF(名目付加価値!G677&gt;0,名目付加価値!G677/SUMIF(名目付加価値!G671:G693,"&lt;&gt;0"),0)</f>
        <v>3.1585894585177819E-2</v>
      </c>
      <c r="H677" s="6">
        <f>IF(名目付加価値!H677&gt;0,名目付加価値!H677/SUMIF(名目付加価値!H671:H693,"&lt;&gt;0"),0)</f>
        <v>8.4969872900668486E-2</v>
      </c>
      <c r="I677" s="6">
        <f>IF(名目付加価値!I677&gt;0,名目付加価値!I677/SUMIF(名目付加価値!I671:I693,"&lt;&gt;0"),0)</f>
        <v>8.0981592656019785E-2</v>
      </c>
      <c r="K677" s="3">
        <f>0.5*(E677+E$1091)</f>
        <v>0.11057134486396356</v>
      </c>
      <c r="L677" s="3">
        <f t="shared" ref="L677:O677" si="673">0.5*(F677+F$1091)</f>
        <v>5.6962543522696259E-2</v>
      </c>
      <c r="M677" s="3">
        <f t="shared" si="673"/>
        <v>2.1089347801248829E-2</v>
      </c>
      <c r="N677" s="3">
        <f t="shared" si="673"/>
        <v>4.8586493272133498E-2</v>
      </c>
      <c r="O677" s="3">
        <f t="shared" si="673"/>
        <v>4.6643799757971963E-2</v>
      </c>
    </row>
    <row r="678" spans="1:15" x14ac:dyDescent="0.15">
      <c r="A678" s="1">
        <v>30</v>
      </c>
      <c r="B678" s="1" t="s">
        <v>300</v>
      </c>
      <c r="C678" s="1">
        <v>8</v>
      </c>
      <c r="D678" s="1" t="s">
        <v>21</v>
      </c>
      <c r="E678" s="6">
        <f>IF(名目付加価値!E678&gt;0,名目付加価値!E678/SUMIF(名目付加価値!E671:E693,"&lt;&gt;0"),0)</f>
        <v>3.4685524040355149E-3</v>
      </c>
      <c r="F678" s="6">
        <f>IF(名目付加価値!F678&gt;0,名目付加価値!F678/SUMIF(名目付加価値!F671:F693,"&lt;&gt;0"),0)</f>
        <v>6.0791517351403675E-3</v>
      </c>
      <c r="G678" s="6">
        <f>IF(名目付加価値!G678&gt;0,名目付加価値!G678/SUMIF(名目付加価値!G671:G693,"&lt;&gt;0"),0)</f>
        <v>6.1138649961744824E-3</v>
      </c>
      <c r="H678" s="6">
        <f>IF(名目付加価値!H678&gt;0,名目付加価値!H678/SUMIF(名目付加価値!H671:H693,"&lt;&gt;0"),0)</f>
        <v>4.8772461100565559E-3</v>
      </c>
      <c r="I678" s="6">
        <f>IF(名目付加価値!I678&gt;0,名目付加価値!I678/SUMIF(名目付加価値!I671:I693,"&lt;&gt;0"),0)</f>
        <v>2.8367970636919214E-3</v>
      </c>
      <c r="K678" s="3">
        <f>0.5*(E678+E$1092)</f>
        <v>9.3278531325389699E-3</v>
      </c>
      <c r="L678" s="3">
        <f t="shared" ref="L678:O678" si="674">0.5*(F678+F$1092)</f>
        <v>9.5386674766116675E-3</v>
      </c>
      <c r="M678" s="3">
        <f t="shared" si="674"/>
        <v>9.200192617146814E-3</v>
      </c>
      <c r="N678" s="3">
        <f t="shared" si="674"/>
        <v>7.3443797022676414E-3</v>
      </c>
      <c r="O678" s="3">
        <f t="shared" si="674"/>
        <v>5.1162615162104975E-3</v>
      </c>
    </row>
    <row r="679" spans="1:15" x14ac:dyDescent="0.15">
      <c r="A679" s="1">
        <v>30</v>
      </c>
      <c r="B679" s="1" t="s">
        <v>300</v>
      </c>
      <c r="C679" s="1">
        <v>9</v>
      </c>
      <c r="D679" s="1" t="s">
        <v>22</v>
      </c>
      <c r="E679" s="6">
        <f>IF(名目付加価値!E679&gt;0,名目付加価値!E679/SUMIF(名目付加価値!E671:E693,"&lt;&gt;0"),0)</f>
        <v>0.14108737877810276</v>
      </c>
      <c r="F679" s="6">
        <f>IF(名目付加価値!F679&gt;0,名目付加価値!F679/SUMIF(名目付加価値!F671:F693,"&lt;&gt;0"),0)</f>
        <v>0.12111667349290885</v>
      </c>
      <c r="G679" s="6">
        <f>IF(名目付加価値!G679&gt;0,名目付加価値!G679/SUMIF(名目付加価値!G671:G693,"&lt;&gt;0"),0)</f>
        <v>4.6977464038636341E-2</v>
      </c>
      <c r="H679" s="6">
        <f>IF(名目付加価値!H679&gt;0,名目付加価値!H679/SUMIF(名目付加価値!H671:H693,"&lt;&gt;0"),0)</f>
        <v>4.1190914484526164E-2</v>
      </c>
      <c r="I679" s="6">
        <f>IF(名目付加価値!I679&gt;0,名目付加価値!I679/SUMIF(名目付加価値!I671:I693,"&lt;&gt;0"),0)</f>
        <v>4.2128626151712978E-2</v>
      </c>
      <c r="K679" s="3">
        <f>0.5*(E679+E$1093)</f>
        <v>8.7623390170268781E-2</v>
      </c>
      <c r="L679" s="3">
        <f t="shared" ref="L679:O679" si="675">0.5*(F679+F$1093)</f>
        <v>7.5432489701189154E-2</v>
      </c>
      <c r="M679" s="3">
        <f t="shared" si="675"/>
        <v>3.3697596883933513E-2</v>
      </c>
      <c r="N679" s="3">
        <f t="shared" si="675"/>
        <v>2.7869032459768673E-2</v>
      </c>
      <c r="O679" s="3">
        <f t="shared" si="675"/>
        <v>2.7503881523494908E-2</v>
      </c>
    </row>
    <row r="680" spans="1:15" x14ac:dyDescent="0.15">
      <c r="A680" s="1">
        <v>30</v>
      </c>
      <c r="B680" s="1" t="s">
        <v>300</v>
      </c>
      <c r="C680" s="1">
        <v>10</v>
      </c>
      <c r="D680" s="1" t="s">
        <v>23</v>
      </c>
      <c r="E680" s="6">
        <f>IF(名目付加価値!E680&gt;0,名目付加価値!E680/SUMIF(名目付加価値!E671:E693,"&lt;&gt;0"),0)</f>
        <v>4.9018599913010635E-3</v>
      </c>
      <c r="F680" s="6">
        <f>IF(名目付加価値!F680&gt;0,名目付加価値!F680/SUMIF(名目付加価値!F671:F693,"&lt;&gt;0"),0)</f>
        <v>5.350967939331955E-3</v>
      </c>
      <c r="G680" s="6">
        <f>IF(名目付加価値!G680&gt;0,名目付加価値!G680/SUMIF(名目付加価値!G671:G693,"&lt;&gt;0"),0)</f>
        <v>9.3808287931162696E-3</v>
      </c>
      <c r="H680" s="6">
        <f>IF(名目付加価値!H680&gt;0,名目付加価値!H680/SUMIF(名目付加価値!H671:H693,"&lt;&gt;0"),0)</f>
        <v>1.3107447311624904E-2</v>
      </c>
      <c r="I680" s="6">
        <f>IF(名目付加価値!I680&gt;0,名目付加価値!I680/SUMIF(名目付加価値!I671:I693,"&lt;&gt;0"),0)</f>
        <v>1.2214746456618079E-2</v>
      </c>
      <c r="K680" s="3">
        <f>0.5*(E680+E$1094)</f>
        <v>9.5273332877104169E-3</v>
      </c>
      <c r="L680" s="3">
        <f t="shared" ref="L680:O680" si="676">0.5*(F680+F$1094)</f>
        <v>8.7794349742136603E-3</v>
      </c>
      <c r="M680" s="3">
        <f t="shared" si="676"/>
        <v>1.2688693478928464E-2</v>
      </c>
      <c r="N680" s="3">
        <f t="shared" si="676"/>
        <v>1.3100573531021144E-2</v>
      </c>
      <c r="O680" s="3">
        <f t="shared" si="676"/>
        <v>1.1328555637681603E-2</v>
      </c>
    </row>
    <row r="681" spans="1:15" x14ac:dyDescent="0.15">
      <c r="A681" s="1">
        <v>30</v>
      </c>
      <c r="B681" s="1" t="s">
        <v>300</v>
      </c>
      <c r="C681" s="1">
        <v>11</v>
      </c>
      <c r="D681" s="1" t="s">
        <v>24</v>
      </c>
      <c r="E681" s="6">
        <f>IF(名目付加価値!E681&gt;0,名目付加価値!E681/SUMIF(名目付加価値!E671:E693,"&lt;&gt;0"),0)</f>
        <v>1.160505875166209E-2</v>
      </c>
      <c r="F681" s="6">
        <f>IF(名目付加価値!F681&gt;0,名目付加価値!F681/SUMIF(名目付加価値!F671:F693,"&lt;&gt;0"),0)</f>
        <v>1.1308065637197953E-2</v>
      </c>
      <c r="G681" s="6">
        <f>IF(名目付加価値!G681&gt;0,名目付加価値!G681/SUMIF(名目付加価値!G671:G693,"&lt;&gt;0"),0)</f>
        <v>2.8321451168211949E-2</v>
      </c>
      <c r="H681" s="6">
        <f>IF(名目付加価値!H681&gt;0,名目付加価値!H681/SUMIF(名目付加価値!H671:H693,"&lt;&gt;0"),0)</f>
        <v>3.0415983338308656E-2</v>
      </c>
      <c r="I681" s="6">
        <f>IF(名目付加価値!I681&gt;0,名目付加価値!I681/SUMIF(名目付加価値!I671:I693,"&lt;&gt;0"),0)</f>
        <v>6.9758493630230678E-2</v>
      </c>
      <c r="K681" s="3">
        <f>0.5*(E681+E$1095)</f>
        <v>1.8336520473258067E-2</v>
      </c>
      <c r="L681" s="3">
        <f t="shared" ref="L681:O681" si="677">0.5*(F681+F$1095)</f>
        <v>1.6359026603224081E-2</v>
      </c>
      <c r="M681" s="3">
        <f t="shared" si="677"/>
        <v>2.817930298932577E-2</v>
      </c>
      <c r="N681" s="3">
        <f t="shared" si="677"/>
        <v>2.7358143175118064E-2</v>
      </c>
      <c r="O681" s="3">
        <f t="shared" si="677"/>
        <v>4.8022778073155817E-2</v>
      </c>
    </row>
    <row r="682" spans="1:15" x14ac:dyDescent="0.15">
      <c r="A682" s="1">
        <v>30</v>
      </c>
      <c r="B682" s="1" t="s">
        <v>300</v>
      </c>
      <c r="C682" s="1">
        <v>12</v>
      </c>
      <c r="D682" s="1" t="s">
        <v>25</v>
      </c>
      <c r="E682" s="6">
        <f>IF(名目付加価値!E682&gt;0,名目付加価値!E682/SUMIF(名目付加価値!E671:E693,"&lt;&gt;0"),0)</f>
        <v>7.2399903942622988E-4</v>
      </c>
      <c r="F682" s="6">
        <f>IF(名目付加価値!F682&gt;0,名目付加価値!F682/SUMIF(名目付加価値!F671:F693,"&lt;&gt;0"),0)</f>
        <v>6.4275990870169887E-4</v>
      </c>
      <c r="G682" s="6">
        <f>IF(名目付加価値!G682&gt;0,名目付加価値!G682/SUMIF(名目付加価値!G671:G693,"&lt;&gt;0"),0)</f>
        <v>2.8099058784332915E-3</v>
      </c>
      <c r="H682" s="6">
        <f>IF(名目付加価値!H682&gt;0,名目付加価値!H682/SUMIF(名目付加価値!H671:H693,"&lt;&gt;0"),0)</f>
        <v>5.4236164366862159E-3</v>
      </c>
      <c r="I682" s="6">
        <f>IF(名目付加価値!I682&gt;0,名目付加価値!I682/SUMIF(名目付加価値!I671:I693,"&lt;&gt;0"),0)</f>
        <v>6.2107073251331194E-3</v>
      </c>
      <c r="K682" s="3">
        <f>0.5*(E682+E$1096)</f>
        <v>1.3219942963134288E-2</v>
      </c>
      <c r="L682" s="3">
        <f t="shared" ref="L682:O682" si="678">0.5*(F682+F$1096)</f>
        <v>1.3262028502168382E-2</v>
      </c>
      <c r="M682" s="3">
        <f t="shared" si="678"/>
        <v>2.5082076035345763E-2</v>
      </c>
      <c r="N682" s="3">
        <f t="shared" si="678"/>
        <v>2.73314965561368E-2</v>
      </c>
      <c r="O682" s="3">
        <f t="shared" si="678"/>
        <v>2.3901666092484248E-2</v>
      </c>
    </row>
    <row r="683" spans="1:15" x14ac:dyDescent="0.15">
      <c r="A683" s="1">
        <v>30</v>
      </c>
      <c r="B683" s="1" t="s">
        <v>300</v>
      </c>
      <c r="C683" s="1">
        <v>13</v>
      </c>
      <c r="D683" s="1" t="s">
        <v>26</v>
      </c>
      <c r="E683" s="6">
        <f>IF(名目付加価値!E683&gt;0,名目付加価値!E683/SUMIF(名目付加価値!E671:E693,"&lt;&gt;0"),0)</f>
        <v>9.2547983739436326E-4</v>
      </c>
      <c r="F683" s="6">
        <f>IF(名目付加価値!F683&gt;0,名目付加価値!F683/SUMIF(名目付加価値!F671:F693,"&lt;&gt;0"),0)</f>
        <v>3.1364383410413888E-3</v>
      </c>
      <c r="G683" s="6">
        <f>IF(名目付加価値!G683&gt;0,名目付加価値!G683/SUMIF(名目付加価値!G671:G693,"&lt;&gt;0"),0)</f>
        <v>1.5295400261206846E-3</v>
      </c>
      <c r="H683" s="6">
        <f>IF(名目付加価値!H683&gt;0,名目付加価値!H683/SUMIF(名目付加価値!H671:H693,"&lt;&gt;0"),0)</f>
        <v>1.3432788681230026E-3</v>
      </c>
      <c r="I683" s="6">
        <f>IF(名目付加価値!I683&gt;0,名目付加価値!I683/SUMIF(名目付加価値!I671:I693,"&lt;&gt;0"),0)</f>
        <v>1.2573544916847034E-3</v>
      </c>
      <c r="K683" s="3">
        <f>0.5*(E683+E$1097)</f>
        <v>1.135203166593772E-2</v>
      </c>
      <c r="L683" s="3">
        <f t="shared" ref="L683:O683" si="679">0.5*(F683+F$1097)</f>
        <v>1.2233939405708065E-2</v>
      </c>
      <c r="M683" s="3">
        <f t="shared" si="679"/>
        <v>1.0326296639070719E-2</v>
      </c>
      <c r="N683" s="3">
        <f t="shared" si="679"/>
        <v>9.8534052426035319E-3</v>
      </c>
      <c r="O683" s="3">
        <f t="shared" si="679"/>
        <v>1.3895434188103352E-2</v>
      </c>
    </row>
    <row r="684" spans="1:15" x14ac:dyDescent="0.15">
      <c r="A684" s="1">
        <v>30</v>
      </c>
      <c r="B684" s="1" t="s">
        <v>300</v>
      </c>
      <c r="C684" s="1">
        <v>14</v>
      </c>
      <c r="D684" s="1" t="s">
        <v>27</v>
      </c>
      <c r="E684" s="6">
        <f>IF(名目付加価値!E684&gt;0,名目付加価値!E684/SUMIF(名目付加価値!E671:E693,"&lt;&gt;0"),0)</f>
        <v>4.4933174328454071E-4</v>
      </c>
      <c r="F684" s="6">
        <f>IF(名目付加価値!F684&gt;0,名目付加価値!F684/SUMIF(名目付加価値!F671:F693,"&lt;&gt;0"),0)</f>
        <v>1.7581494967768942E-3</v>
      </c>
      <c r="G684" s="6">
        <f>IF(名目付加価値!G684&gt;0,名目付加価値!G684/SUMIF(名目付加価値!G671:G693,"&lt;&gt;0"),0)</f>
        <v>7.8102438460887066E-3</v>
      </c>
      <c r="H684" s="6">
        <f>IF(名目付加価値!H684&gt;0,名目付加価値!H684/SUMIF(名目付加価値!H671:H693,"&lt;&gt;0"),0)</f>
        <v>8.6223323740868205E-3</v>
      </c>
      <c r="I684" s="6">
        <f>IF(名目付加価値!I684&gt;0,名目付加価値!I684/SUMIF(名目付加価値!I671:I693,"&lt;&gt;0"),0)</f>
        <v>2.1881198740121722E-3</v>
      </c>
      <c r="K684" s="3">
        <f>0.5*(E684+E$1098)</f>
        <v>2.0918513978443773E-3</v>
      </c>
      <c r="L684" s="3">
        <f t="shared" ref="L684:O684" si="680">0.5*(F684+F$1098)</f>
        <v>3.1584144396008614E-3</v>
      </c>
      <c r="M684" s="3">
        <f t="shared" si="680"/>
        <v>6.1095484402665674E-3</v>
      </c>
      <c r="N684" s="3">
        <f t="shared" si="680"/>
        <v>6.3425149922485668E-3</v>
      </c>
      <c r="O684" s="3">
        <f t="shared" si="680"/>
        <v>3.2685483528037658E-3</v>
      </c>
    </row>
    <row r="685" spans="1:15" x14ac:dyDescent="0.15">
      <c r="A685" s="1">
        <v>30</v>
      </c>
      <c r="B685" s="1" t="s">
        <v>300</v>
      </c>
      <c r="C685" s="1">
        <v>15</v>
      </c>
      <c r="D685" s="1" t="s">
        <v>28</v>
      </c>
      <c r="E685" s="6">
        <f>IF(名目付加価値!E685&gt;0,名目付加価値!E685/SUMIF(名目付加価値!E671:E693,"&lt;&gt;0"),0)</f>
        <v>3.0214778758862904E-2</v>
      </c>
      <c r="F685" s="6">
        <f>IF(名目付加価値!F685&gt;0,名目付加価値!F685/SUMIF(名目付加価値!F671:F693,"&lt;&gt;0"),0)</f>
        <v>2.5402922831375949E-2</v>
      </c>
      <c r="G685" s="6">
        <f>IF(名目付加価値!G685&gt;0,名目付加価値!G685/SUMIF(名目付加価値!G671:G693,"&lt;&gt;0"),0)</f>
        <v>3.4056216731234261E-2</v>
      </c>
      <c r="H685" s="6">
        <f>IF(名目付加価値!H685&gt;0,名目付加価値!H685/SUMIF(名目付加価値!H671:H693,"&lt;&gt;0"),0)</f>
        <v>2.3418657347514069E-2</v>
      </c>
      <c r="I685" s="6">
        <f>IF(名目付加価値!I685&gt;0,名目付加価値!I685/SUMIF(名目付加価値!I671:I693,"&lt;&gt;0"),0)</f>
        <v>1.8201543222746704E-2</v>
      </c>
      <c r="K685" s="3">
        <f>0.5*(E685+E$1099)</f>
        <v>3.3255257432742838E-2</v>
      </c>
      <c r="L685" s="3">
        <f t="shared" ref="L685:O685" si="681">0.5*(F685+F$1099)</f>
        <v>2.9906037043034208E-2</v>
      </c>
      <c r="M685" s="3">
        <f t="shared" si="681"/>
        <v>3.4445344923387342E-2</v>
      </c>
      <c r="N685" s="3">
        <f t="shared" si="681"/>
        <v>2.5955834939862511E-2</v>
      </c>
      <c r="O685" s="3">
        <f t="shared" si="681"/>
        <v>2.1019749426728178E-2</v>
      </c>
    </row>
    <row r="686" spans="1:15" x14ac:dyDescent="0.15">
      <c r="A686" s="1">
        <v>30</v>
      </c>
      <c r="B686" s="1" t="s">
        <v>299</v>
      </c>
      <c r="C686" s="1">
        <v>16</v>
      </c>
      <c r="D686" s="1" t="s">
        <v>11</v>
      </c>
      <c r="E686" s="6">
        <f>IF(名目付加価値!E686&gt;0,名目付加価値!E686/SUMIF(名目付加価値!E671:E693,"&lt;&gt;0"),0)</f>
        <v>6.7283780140023619E-2</v>
      </c>
      <c r="F686" s="6">
        <f>IF(名目付加価値!F686&gt;0,名目付加価値!F686/SUMIF(名目付加価値!F671:F693,"&lt;&gt;0"),0)</f>
        <v>9.0214126950383292E-2</v>
      </c>
      <c r="G686" s="6">
        <f>IF(名目付加価値!G686&gt;0,名目付加価値!G686/SUMIF(名目付加価値!G671:G693,"&lt;&gt;0"),0)</f>
        <v>0.11547735351741709</v>
      </c>
      <c r="H686" s="6">
        <f>IF(名目付加価値!H686&gt;0,名目付加価値!H686/SUMIF(名目付加価値!H671:H693,"&lt;&gt;0"),0)</f>
        <v>7.3263186608064107E-2</v>
      </c>
      <c r="I686" s="6">
        <f>IF(名目付加価値!I686&gt;0,名目付加価値!I686/SUMIF(名目付加価値!I671:I693,"&lt;&gt;0"),0)</f>
        <v>7.3198133586170236E-2</v>
      </c>
      <c r="K686" s="3">
        <f>0.5*(E686+E$1100)</f>
        <v>8.0883232894435705E-2</v>
      </c>
      <c r="L686" s="3">
        <f t="shared" ref="L686:O686" si="682">0.5*(F686+F$1100)</f>
        <v>0.10103472879483127</v>
      </c>
      <c r="M686" s="3">
        <f t="shared" si="682"/>
        <v>0.11637677796473934</v>
      </c>
      <c r="N686" s="3">
        <f t="shared" si="682"/>
        <v>8.3380206348599967E-2</v>
      </c>
      <c r="O686" s="3">
        <f t="shared" si="682"/>
        <v>7.2350981096752892E-2</v>
      </c>
    </row>
    <row r="687" spans="1:15" x14ac:dyDescent="0.15">
      <c r="A687" s="1">
        <v>30</v>
      </c>
      <c r="B687" s="1" t="s">
        <v>299</v>
      </c>
      <c r="C687" s="1">
        <v>17</v>
      </c>
      <c r="D687" s="1" t="s">
        <v>12</v>
      </c>
      <c r="E687" s="6">
        <f>IF(名目付加価値!E687&gt;0,名目付加価値!E687/SUMIF(名目付加価値!E671:E693,"&lt;&gt;0"),0)</f>
        <v>2.2543457601157352E-2</v>
      </c>
      <c r="F687" s="6">
        <f>IF(名目付加価値!F687&gt;0,名目付加価値!F687/SUMIF(名目付加価値!F671:F693,"&lt;&gt;0"),0)</f>
        <v>2.6630120103698234E-2</v>
      </c>
      <c r="G687" s="6">
        <f>IF(名目付加価値!G687&gt;0,名目付加価値!G687/SUMIF(名目付加価値!G671:G693,"&lt;&gt;0"),0)</f>
        <v>3.4967409454312724E-2</v>
      </c>
      <c r="H687" s="6">
        <f>IF(名目付加価値!H687&gt;0,名目付加価値!H687/SUMIF(名目付加価値!H671:H693,"&lt;&gt;0"),0)</f>
        <v>3.3375181057007548E-2</v>
      </c>
      <c r="I687" s="6">
        <f>IF(名目付加価値!I687&gt;0,名目付加価値!I687/SUMIF(名目付加価値!I671:I693,"&lt;&gt;0"),0)</f>
        <v>2.6032831673847515E-2</v>
      </c>
      <c r="K687" s="3">
        <f>0.5*(E687+E$1101)</f>
        <v>2.3836608115891139E-2</v>
      </c>
      <c r="L687" s="3">
        <f t="shared" ref="L687:O687" si="683">0.5*(F687+F$1101)</f>
        <v>2.7821720920980411E-2</v>
      </c>
      <c r="M687" s="3">
        <f t="shared" si="683"/>
        <v>3.3557329606052025E-2</v>
      </c>
      <c r="N687" s="3">
        <f t="shared" si="683"/>
        <v>3.4378335831691462E-2</v>
      </c>
      <c r="O687" s="3">
        <f t="shared" si="683"/>
        <v>2.8522578750025326E-2</v>
      </c>
    </row>
    <row r="688" spans="1:15" x14ac:dyDescent="0.15">
      <c r="A688" s="1">
        <v>30</v>
      </c>
      <c r="B688" s="1" t="s">
        <v>299</v>
      </c>
      <c r="C688" s="1">
        <v>18</v>
      </c>
      <c r="D688" s="1" t="s">
        <v>13</v>
      </c>
      <c r="E688" s="6">
        <f>IF(名目付加価値!E688&gt;0,名目付加価値!E688/SUMIF(名目付加価値!E671:E693,"&lt;&gt;0"),0)</f>
        <v>5.6168304593014098E-2</v>
      </c>
      <c r="F688" s="6">
        <f>IF(名目付加価値!F688&gt;0,名目付加価値!F688/SUMIF(名目付加価値!F671:F693,"&lt;&gt;0"),0)</f>
        <v>8.7728271115957504E-2</v>
      </c>
      <c r="G688" s="6">
        <f>IF(名目付加価値!G688&gt;0,名目付加価値!G688/SUMIF(名目付加価値!G671:G693,"&lt;&gt;0"),0)</f>
        <v>8.5939097604643744E-2</v>
      </c>
      <c r="H688" s="6">
        <f>IF(名目付加価値!H688&gt;0,名目付加価値!H688/SUMIF(名目付加価値!H671:H693,"&lt;&gt;0"),0)</f>
        <v>7.7814639301983415E-2</v>
      </c>
      <c r="I688" s="6">
        <f>IF(名目付加価値!I688&gt;0,名目付加価値!I688/SUMIF(名目付加価値!I671:I693,"&lt;&gt;0"),0)</f>
        <v>7.1712458746098121E-2</v>
      </c>
      <c r="K688" s="3">
        <f>0.5*(E688+E$1102)</f>
        <v>8.5317285750416971E-2</v>
      </c>
      <c r="L688" s="3">
        <f t="shared" ref="L688:O688" si="684">0.5*(F688+F$1102)</f>
        <v>0.10608417127653352</v>
      </c>
      <c r="M688" s="3">
        <f t="shared" si="684"/>
        <v>0.10009473661899422</v>
      </c>
      <c r="N688" s="3">
        <f t="shared" si="684"/>
        <v>9.8169809765637994E-2</v>
      </c>
      <c r="O688" s="3">
        <f t="shared" si="684"/>
        <v>8.9752425440710479E-2</v>
      </c>
    </row>
    <row r="689" spans="1:15" x14ac:dyDescent="0.15">
      <c r="A689" s="1">
        <v>30</v>
      </c>
      <c r="B689" s="1" t="s">
        <v>299</v>
      </c>
      <c r="C689" s="1">
        <v>19</v>
      </c>
      <c r="D689" s="1" t="s">
        <v>14</v>
      </c>
      <c r="E689" s="6">
        <f>IF(名目付加価値!E689&gt;0,名目付加価値!E689/SUMIF(名目付加価値!E671:E693,"&lt;&gt;0"),0)</f>
        <v>2.9379914999417559E-2</v>
      </c>
      <c r="F689" s="6">
        <f>IF(名目付加価値!F689&gt;0,名目付加価値!F689/SUMIF(名目付加価値!F671:F693,"&lt;&gt;0"),0)</f>
        <v>5.4267409313563532E-2</v>
      </c>
      <c r="G689" s="6">
        <f>IF(名目付加価値!G689&gt;0,名目付加価値!G689/SUMIF(名目付加価値!G671:G693,"&lt;&gt;0"),0)</f>
        <v>6.6717364689835718E-2</v>
      </c>
      <c r="H689" s="6">
        <f>IF(名目付加価値!H689&gt;0,名目付加価値!H689/SUMIF(名目付加価値!H671:H693,"&lt;&gt;0"),0)</f>
        <v>5.0910468238219597E-2</v>
      </c>
      <c r="I689" s="6">
        <f>IF(名目付加価値!I689&gt;0,名目付加価値!I689/SUMIF(名目付加価値!I671:I693,"&lt;&gt;0"),0)</f>
        <v>5.1368625721099299E-2</v>
      </c>
      <c r="K689" s="3">
        <f>0.5*(E689+E$1103)</f>
        <v>3.4901024127040436E-2</v>
      </c>
      <c r="L689" s="3">
        <f t="shared" ref="L689:O689" si="685">0.5*(F689+F$1103)</f>
        <v>5.148959877340932E-2</v>
      </c>
      <c r="M689" s="3">
        <f t="shared" si="685"/>
        <v>6.0129737250052745E-2</v>
      </c>
      <c r="N689" s="3">
        <f t="shared" si="685"/>
        <v>4.9241979747351269E-2</v>
      </c>
      <c r="O689" s="3">
        <f t="shared" si="685"/>
        <v>4.8074617473196496E-2</v>
      </c>
    </row>
    <row r="690" spans="1:15" x14ac:dyDescent="0.15">
      <c r="A690" s="1">
        <v>30</v>
      </c>
      <c r="B690" s="1" t="s">
        <v>299</v>
      </c>
      <c r="C690" s="1">
        <v>20</v>
      </c>
      <c r="D690" s="1" t="s">
        <v>15</v>
      </c>
      <c r="E690" s="6">
        <f>IF(名目付加価値!E690&gt;0,名目付加価値!E690/SUMIF(名目付加価値!E671:E693,"&lt;&gt;0"),0)</f>
        <v>5.7947666717588237E-3</v>
      </c>
      <c r="F690" s="6">
        <f>IF(名目付加価値!F690&gt;0,名目付加価値!F690/SUMIF(名目付加価値!F671:F693,"&lt;&gt;0"),0)</f>
        <v>1.7621910329608585E-2</v>
      </c>
      <c r="G690" s="6">
        <f>IF(名目付加価値!G690&gt;0,名目付加価値!G690/SUMIF(名目付加価値!G671:G693,"&lt;&gt;0"),0)</f>
        <v>2.0659624121339731E-2</v>
      </c>
      <c r="H690" s="6">
        <f>IF(名目付加価値!H690&gt;0,名目付加価値!H690/SUMIF(名目付加価値!H671:H693,"&lt;&gt;0"),0)</f>
        <v>1.2084401402187453E-2</v>
      </c>
      <c r="I690" s="6">
        <f>IF(名目付加価値!I690&gt;0,名目付加価値!I690/SUMIF(名目付加価値!I671:I693,"&lt;&gt;0"),0)</f>
        <v>1.3285891402324675E-2</v>
      </c>
      <c r="K690" s="3">
        <f>0.5*(E690+E$1104)</f>
        <v>1.2299562896525482E-2</v>
      </c>
      <c r="L690" s="3">
        <f t="shared" ref="L690:O690" si="686">0.5*(F690+F$1104)</f>
        <v>1.962074897451133E-2</v>
      </c>
      <c r="M690" s="3">
        <f t="shared" si="686"/>
        <v>2.0235548444194056E-2</v>
      </c>
      <c r="N690" s="3">
        <f t="shared" si="686"/>
        <v>1.3340652032494979E-2</v>
      </c>
      <c r="O690" s="3">
        <f t="shared" si="686"/>
        <v>1.487463358297709E-2</v>
      </c>
    </row>
    <row r="691" spans="1:15" x14ac:dyDescent="0.15">
      <c r="A691" s="1">
        <v>30</v>
      </c>
      <c r="B691" s="1" t="s">
        <v>299</v>
      </c>
      <c r="C691" s="1">
        <v>21</v>
      </c>
      <c r="D691" s="1" t="s">
        <v>16</v>
      </c>
      <c r="E691" s="6">
        <f>IF(名目付加価値!E691&gt;0,名目付加価値!E691/SUMIF(名目付加価値!E671:E693,"&lt;&gt;0"),0)</f>
        <v>7.1010122226243227E-2</v>
      </c>
      <c r="F691" s="6">
        <f>IF(名目付加価値!F691&gt;0,名目付加価値!F691/SUMIF(名目付加価値!F671:F693,"&lt;&gt;0"),0)</f>
        <v>5.3372919662924144E-2</v>
      </c>
      <c r="G691" s="6">
        <f>IF(名目付加価値!G691&gt;0,名目付加価値!G691/SUMIF(名目付加価値!G671:G693,"&lt;&gt;0"),0)</f>
        <v>5.5212584455959224E-2</v>
      </c>
      <c r="H691" s="6">
        <f>IF(名目付加価値!H691&gt;0,名目付加価値!H691/SUMIF(名目付加価値!H671:H693,"&lt;&gt;0"),0)</f>
        <v>5.4530766658367424E-2</v>
      </c>
      <c r="I691" s="6">
        <f>IF(名目付加価値!I691&gt;0,名目付加価値!I691/SUMIF(名目付加価値!I671:I693,"&lt;&gt;0"),0)</f>
        <v>7.0141951891926665E-2</v>
      </c>
      <c r="K691" s="3">
        <f>0.5*(E691+E$1105)</f>
        <v>7.1934149655403595E-2</v>
      </c>
      <c r="L691" s="3">
        <f t="shared" ref="L691:O691" si="687">0.5*(F691+F$1105)</f>
        <v>5.7736607718909587E-2</v>
      </c>
      <c r="M691" s="3">
        <f t="shared" si="687"/>
        <v>5.9422042498419841E-2</v>
      </c>
      <c r="N691" s="3">
        <f t="shared" si="687"/>
        <v>6.1064405947420498E-2</v>
      </c>
      <c r="O691" s="3">
        <f t="shared" si="687"/>
        <v>6.9950589482562164E-2</v>
      </c>
    </row>
    <row r="692" spans="1:15" x14ac:dyDescent="0.15">
      <c r="A692" s="1">
        <v>30</v>
      </c>
      <c r="B692" s="1" t="s">
        <v>155</v>
      </c>
      <c r="C692" s="1">
        <v>22</v>
      </c>
      <c r="D692" s="1" t="s">
        <v>8</v>
      </c>
      <c r="E692" s="6">
        <f>IF(名目付加価値!E692&gt;0,名目付加価値!E692/SUMIF(名目付加価値!E671:E693,"&lt;&gt;0"),0)</f>
        <v>0.11620143843261523</v>
      </c>
      <c r="F692" s="6">
        <f>IF(名目付加価値!F692&gt;0,名目付加価値!F692/SUMIF(名目付加価値!F671:F693,"&lt;&gt;0"),0)</f>
        <v>0.15025917736055922</v>
      </c>
      <c r="G692" s="6">
        <f>IF(名目付加価値!G692&gt;0,名目付加価値!G692/SUMIF(名目付加価値!G671:G693,"&lt;&gt;0"),0)</f>
        <v>0.16657056125473807</v>
      </c>
      <c r="H692" s="6">
        <f>IF(名目付加価値!H692&gt;0,名目付加価値!H692/SUMIF(名目付加価値!H671:H693,"&lt;&gt;0"),0)</f>
        <v>0.20224670281960502</v>
      </c>
      <c r="I692" s="6">
        <f>IF(名目付加価値!I692&gt;0,名目付加価値!I692/SUMIF(名目付加価値!I671:I693,"&lt;&gt;0"),0)</f>
        <v>0.2317588886441056</v>
      </c>
      <c r="K692" s="3">
        <f>0.5*(E692+E$1106)</f>
        <v>0.11436597558620634</v>
      </c>
      <c r="L692" s="3">
        <f t="shared" ref="L692:O692" si="688">0.5*(F692+F$1106)</f>
        <v>0.15604994602115516</v>
      </c>
      <c r="M692" s="3">
        <f t="shared" si="688"/>
        <v>0.1690520925670933</v>
      </c>
      <c r="N692" s="3">
        <f t="shared" si="688"/>
        <v>0.21047584747188108</v>
      </c>
      <c r="O692" s="3">
        <f t="shared" si="688"/>
        <v>0.24834162519546144</v>
      </c>
    </row>
    <row r="693" spans="1:15" x14ac:dyDescent="0.15">
      <c r="A693" s="1">
        <v>30</v>
      </c>
      <c r="B693" s="1" t="s">
        <v>155</v>
      </c>
      <c r="C693" s="1">
        <v>23</v>
      </c>
      <c r="D693" s="1" t="s">
        <v>29</v>
      </c>
      <c r="E693" s="6">
        <f>IF(名目付加価値!E693&gt;0,名目付加価値!E693/SUMIF(名目付加価値!E671:E693,"&lt;&gt;0"),0)</f>
        <v>4.3422395001349805E-2</v>
      </c>
      <c r="F693" s="6">
        <f>IF(名目付加価値!F693&gt;0,名目付加価値!F693/SUMIF(名目付加価値!F671:F693,"&lt;&gt;0"),0)</f>
        <v>9.7310603652191616E-2</v>
      </c>
      <c r="G693" s="6">
        <f>IF(名目付加価値!G693&gt;0,名目付加価値!G693/SUMIF(名目付加価値!G671:G693,"&lt;&gt;0"),0)</f>
        <v>0.11014739377080444</v>
      </c>
      <c r="H693" s="6">
        <f>IF(名目付加価値!H693&gt;0,名目付加価値!H693/SUMIF(名目付加価値!H671:H693,"&lt;&gt;0"),0)</f>
        <v>0.13167207012537205</v>
      </c>
      <c r="I693" s="6">
        <f>IF(名目付加価値!I693&gt;0,名目付加価値!I693/SUMIF(名目付加価値!I671:I693,"&lt;&gt;0"),0)</f>
        <v>0.13417404185742132</v>
      </c>
      <c r="K693" s="3">
        <f>0.5*(E693+E$1107)</f>
        <v>6.2195731766509804E-2</v>
      </c>
      <c r="L693" s="3">
        <f t="shared" ref="L693:O693" si="689">0.5*(F693+F$1107)</f>
        <v>0.10337001300889032</v>
      </c>
      <c r="M693" s="3">
        <f t="shared" si="689"/>
        <v>0.10684050730373544</v>
      </c>
      <c r="N693" s="3">
        <f t="shared" si="689"/>
        <v>0.12703504109461214</v>
      </c>
      <c r="O693" s="3">
        <f t="shared" si="689"/>
        <v>0.13429882727827275</v>
      </c>
    </row>
    <row r="694" spans="1:15" x14ac:dyDescent="0.15">
      <c r="A694" s="1">
        <v>31</v>
      </c>
      <c r="B694" s="1" t="s">
        <v>302</v>
      </c>
      <c r="C694" s="1">
        <v>1</v>
      </c>
      <c r="D694" s="1" t="s">
        <v>9</v>
      </c>
      <c r="E694" s="6">
        <f>IF(名目付加価値!E694&gt;0,名目付加価値!E694/SUMIF(名目付加価値!E694:E716,"&lt;&gt;0"),0)</f>
        <v>0.12040725860987171</v>
      </c>
      <c r="F694" s="6">
        <f>IF(名目付加価値!F694&gt;0,名目付加価値!F694/SUMIF(名目付加価値!F694:F716,"&lt;&gt;0"),0)</f>
        <v>7.7146490699201292E-2</v>
      </c>
      <c r="G694" s="6">
        <f>IF(名目付加価値!G694&gt;0,名目付加価値!G694/SUMIF(名目付加価値!G694:G716,"&lt;&gt;0"),0)</f>
        <v>5.47850484277983E-2</v>
      </c>
      <c r="H694" s="6">
        <f>IF(名目付加価値!H694&gt;0,名目付加価値!H694/SUMIF(名目付加価値!H694:H716,"&lt;&gt;0"),0)</f>
        <v>3.7957932444616309E-2</v>
      </c>
      <c r="I694" s="6">
        <f>IF(名目付加価値!I694&gt;0,名目付加価値!I694/SUMIF(名目付加価値!I694:I716,"&lt;&gt;0"),0)</f>
        <v>3.1122437026736942E-2</v>
      </c>
      <c r="K694" s="3">
        <f>0.5*(E694+E$1085)</f>
        <v>0.11226387034935741</v>
      </c>
      <c r="L694" s="3">
        <f t="shared" ref="L694:O694" si="690">0.5*(F694+F$1085)</f>
        <v>6.8527734789007241E-2</v>
      </c>
      <c r="M694" s="3">
        <f t="shared" si="690"/>
        <v>4.8652200747653723E-2</v>
      </c>
      <c r="N694" s="3">
        <f t="shared" si="690"/>
        <v>3.3614488324719242E-2</v>
      </c>
      <c r="O694" s="3">
        <f t="shared" si="690"/>
        <v>2.757573448286792E-2</v>
      </c>
    </row>
    <row r="695" spans="1:15" x14ac:dyDescent="0.15">
      <c r="A695" s="1">
        <v>31</v>
      </c>
      <c r="B695" s="1" t="s">
        <v>302</v>
      </c>
      <c r="C695" s="1">
        <v>2</v>
      </c>
      <c r="D695" s="1" t="s">
        <v>10</v>
      </c>
      <c r="E695" s="6">
        <f>IF(名目付加価値!E695&gt;0,名目付加価値!E695/SUMIF(名目付加価値!E694:E716,"&lt;&gt;0"),0)</f>
        <v>3.6244947672516023E-3</v>
      </c>
      <c r="F695" s="6">
        <f>IF(名目付加価値!F695&gt;0,名目付加価値!F695/SUMIF(名目付加価値!F694:F716,"&lt;&gt;0"),0)</f>
        <v>8.0122599307226663E-3</v>
      </c>
      <c r="G695" s="6">
        <f>IF(名目付加価値!G695&gt;0,名目付加価値!G695/SUMIF(名目付加価値!G694:G716,"&lt;&gt;0"),0)</f>
        <v>3.6400510682135052E-3</v>
      </c>
      <c r="H695" s="6">
        <f>IF(名目付加価値!H695&gt;0,名目付加価値!H695/SUMIF(名目付加価値!H694:H716,"&lt;&gt;0"),0)</f>
        <v>1.895257047255975E-3</v>
      </c>
      <c r="I695" s="6">
        <f>IF(名目付加価値!I695&gt;0,名目付加価値!I695/SUMIF(名目付加価値!I694:I716,"&lt;&gt;0"),0)</f>
        <v>4.217341066792769E-4</v>
      </c>
      <c r="K695" s="3">
        <f>0.5*(E695+E$1086)</f>
        <v>8.1656966506299788E-3</v>
      </c>
      <c r="L695" s="3">
        <f t="shared" ref="L695:O695" si="691">0.5*(F695+F$1086)</f>
        <v>7.5541296849926101E-3</v>
      </c>
      <c r="M695" s="3">
        <f t="shared" si="691"/>
        <v>3.6710321480192126E-3</v>
      </c>
      <c r="N695" s="3">
        <f t="shared" si="691"/>
        <v>1.8983425153977123E-3</v>
      </c>
      <c r="O695" s="3">
        <f t="shared" si="691"/>
        <v>6.4322540003347161E-4</v>
      </c>
    </row>
    <row r="696" spans="1:15" x14ac:dyDescent="0.15">
      <c r="A696" s="1">
        <v>31</v>
      </c>
      <c r="B696" s="1" t="s">
        <v>303</v>
      </c>
      <c r="C696" s="1">
        <v>3</v>
      </c>
      <c r="D696" s="1" t="s">
        <v>17</v>
      </c>
      <c r="E696" s="6">
        <f>IF(名目付加価値!E696&gt;0,名目付加価値!E696/SUMIF(名目付加価値!E694:E716,"&lt;&gt;0"),0)</f>
        <v>0.13382619970492779</v>
      </c>
      <c r="F696" s="6">
        <f>IF(名目付加価値!F696&gt;0,名目付加価値!F696/SUMIF(名目付加価値!F694:F716,"&lt;&gt;0"),0)</f>
        <v>9.5828470902959553E-2</v>
      </c>
      <c r="G696" s="6">
        <f>IF(名目付加価値!G696&gt;0,名目付加価値!G696/SUMIF(名目付加価値!G694:G716,"&lt;&gt;0"),0)</f>
        <v>9.241571500820342E-2</v>
      </c>
      <c r="H696" s="6">
        <f>IF(名目付加価値!H696&gt;0,名目付加価値!H696/SUMIF(名目付加価値!H694:H716,"&lt;&gt;0"),0)</f>
        <v>7.6949037565889736E-2</v>
      </c>
      <c r="I696" s="6">
        <f>IF(名目付加価値!I696&gt;0,名目付加価値!I696/SUMIF(名目付加価値!I694:I716,"&lt;&gt;0"),0)</f>
        <v>3.8949457644018796E-2</v>
      </c>
      <c r="K696" s="3">
        <f>0.5*(E696+E$1087)</f>
        <v>9.592115430242712E-2</v>
      </c>
      <c r="L696" s="3">
        <f t="shared" ref="L696:O696" si="692">0.5*(F696+F$1087)</f>
        <v>6.9399777905636728E-2</v>
      </c>
      <c r="M696" s="3">
        <f t="shared" si="692"/>
        <v>6.5927799516087598E-2</v>
      </c>
      <c r="N696" s="3">
        <f t="shared" si="692"/>
        <v>5.9326114480158135E-2</v>
      </c>
      <c r="O696" s="3">
        <f t="shared" si="692"/>
        <v>3.8910843693332198E-2</v>
      </c>
    </row>
    <row r="697" spans="1:15" x14ac:dyDescent="0.15">
      <c r="A697" s="1">
        <v>31</v>
      </c>
      <c r="B697" s="1" t="s">
        <v>303</v>
      </c>
      <c r="C697" s="1">
        <v>4</v>
      </c>
      <c r="D697" s="1" t="s">
        <v>18</v>
      </c>
      <c r="E697" s="6">
        <f>IF(名目付加価値!E697&gt;0,名目付加価値!E697/SUMIF(名目付加価値!E694:E716,"&lt;&gt;0"),0)</f>
        <v>2.8198565179521611E-2</v>
      </c>
      <c r="F697" s="6">
        <f>IF(名目付加価値!F697&gt;0,名目付加価値!F697/SUMIF(名目付加価値!F694:F716,"&lt;&gt;0"),0)</f>
        <v>2.0061327162711747E-2</v>
      </c>
      <c r="G697" s="6">
        <f>IF(名目付加価値!G697&gt;0,名目付加価値!G697/SUMIF(名目付加価値!G694:G716,"&lt;&gt;0"),0)</f>
        <v>1.9962460578527762E-2</v>
      </c>
      <c r="H697" s="6">
        <f>IF(名目付加価値!H697&gt;0,名目付加価値!H697/SUMIF(名目付加価値!H694:H716,"&lt;&gt;0"),0)</f>
        <v>9.8244487182826065E-3</v>
      </c>
      <c r="I697" s="6">
        <f>IF(名目付加価値!I697&gt;0,名目付加価値!I697/SUMIF(名目付加価値!I694:I716,"&lt;&gt;0"),0)</f>
        <v>3.8354378003388674E-3</v>
      </c>
      <c r="K697" s="3">
        <f>0.5*(E697+E$1088)</f>
        <v>3.2479402150509568E-2</v>
      </c>
      <c r="L697" s="3">
        <f t="shared" ref="L697:O697" si="693">0.5*(F697+F$1088)</f>
        <v>2.0654869010782471E-2</v>
      </c>
      <c r="M697" s="3">
        <f t="shared" si="693"/>
        <v>1.8551147762825002E-2</v>
      </c>
      <c r="N697" s="3">
        <f t="shared" si="693"/>
        <v>9.0450801548366717E-3</v>
      </c>
      <c r="O697" s="3">
        <f t="shared" si="693"/>
        <v>4.0767543793606247E-3</v>
      </c>
    </row>
    <row r="698" spans="1:15" x14ac:dyDescent="0.15">
      <c r="A698" s="1">
        <v>31</v>
      </c>
      <c r="B698" s="1" t="s">
        <v>303</v>
      </c>
      <c r="C698" s="1">
        <v>5</v>
      </c>
      <c r="D698" s="1" t="s">
        <v>19</v>
      </c>
      <c r="E698" s="6">
        <f>IF(名目付加価値!E698&gt;0,名目付加価値!E698/SUMIF(名目付加価値!E694:E716,"&lt;&gt;0"),0)</f>
        <v>2.4184689536566183E-2</v>
      </c>
      <c r="F698" s="6">
        <f>IF(名目付加価値!F698&gt;0,名目付加価値!F698/SUMIF(名目付加価値!F694:F716,"&lt;&gt;0"),0)</f>
        <v>1.9491753707543358E-2</v>
      </c>
      <c r="G698" s="6">
        <f>IF(名目付加価値!G698&gt;0,名目付加価値!G698/SUMIF(名目付加価値!G694:G716,"&lt;&gt;0"),0)</f>
        <v>1.7876255166514605E-2</v>
      </c>
      <c r="H698" s="6">
        <f>IF(名目付加価値!H698&gt;0,名目付加価値!H698/SUMIF(名目付加価値!H694:H716,"&lt;&gt;0"),0)</f>
        <v>1.0571945737030476E-2</v>
      </c>
      <c r="I698" s="6">
        <f>IF(名目付加価値!I698&gt;0,名目付加価値!I698/SUMIF(名目付加価値!I694:I716,"&lt;&gt;0"),0)</f>
        <v>2.665218687466271E-3</v>
      </c>
      <c r="K698" s="3">
        <f>0.5*(E698+E$1089)</f>
        <v>1.702969270747241E-2</v>
      </c>
      <c r="L698" s="3">
        <f t="shared" ref="L698:O698" si="694">0.5*(F698+F$1089)</f>
        <v>1.3848821225227802E-2</v>
      </c>
      <c r="M698" s="3">
        <f t="shared" si="694"/>
        <v>1.3238213483732407E-2</v>
      </c>
      <c r="N698" s="3">
        <f t="shared" si="694"/>
        <v>9.2227472295985866E-3</v>
      </c>
      <c r="O698" s="3">
        <f t="shared" si="694"/>
        <v>4.5260103030007048E-3</v>
      </c>
    </row>
    <row r="699" spans="1:15" x14ac:dyDescent="0.15">
      <c r="A699" s="1">
        <v>31</v>
      </c>
      <c r="B699" s="1" t="s">
        <v>303</v>
      </c>
      <c r="C699" s="1">
        <v>6</v>
      </c>
      <c r="D699" s="1" t="s">
        <v>3</v>
      </c>
      <c r="E699" s="6">
        <f>IF(名目付加価値!E699&gt;0,名目付加価値!E699/SUMIF(名目付加価値!E694:E716,"&lt;&gt;0"),0)</f>
        <v>3.4862749836444542E-5</v>
      </c>
      <c r="F699" s="6">
        <f>IF(名目付加価値!F699&gt;0,名目付加価値!F699/SUMIF(名目付加価値!F694:F716,"&lt;&gt;0"),0)</f>
        <v>8.7263541924877621E-5</v>
      </c>
      <c r="G699" s="6">
        <f>IF(名目付加価値!G699&gt;0,名目付加価値!G699/SUMIF(名目付加価値!G694:G716,"&lt;&gt;0"),0)</f>
        <v>2.1427994712711827E-4</v>
      </c>
      <c r="H699" s="6">
        <f>IF(名目付加価値!H699&gt;0,名目付加価値!H699/SUMIF(名目付加価値!H694:H716,"&lt;&gt;0"),0)</f>
        <v>3.4109804219564137E-4</v>
      </c>
      <c r="I699" s="6">
        <f>IF(名目付加価値!I699&gt;0,名目付加価値!I699/SUMIF(名目付加価値!I694:I716,"&lt;&gt;0"),0)</f>
        <v>2.4276390584327811E-4</v>
      </c>
      <c r="K699" s="3">
        <f>0.5*(E699+E$1090)</f>
        <v>1.1849116029870287E-2</v>
      </c>
      <c r="L699" s="3">
        <f t="shared" ref="L699:O699" si="695">0.5*(F699+F$1090)</f>
        <v>8.3726399574519904E-3</v>
      </c>
      <c r="M699" s="3">
        <f t="shared" si="695"/>
        <v>1.0017738844061911E-2</v>
      </c>
      <c r="N699" s="3">
        <f t="shared" si="695"/>
        <v>9.4683176532759025E-3</v>
      </c>
      <c r="O699" s="3">
        <f t="shared" si="695"/>
        <v>9.8199391943576096E-3</v>
      </c>
    </row>
    <row r="700" spans="1:15" x14ac:dyDescent="0.15">
      <c r="A700" s="1">
        <v>31</v>
      </c>
      <c r="B700" s="1" t="s">
        <v>303</v>
      </c>
      <c r="C700" s="1">
        <v>7</v>
      </c>
      <c r="D700" s="1" t="s">
        <v>20</v>
      </c>
      <c r="E700" s="6">
        <f>IF(名目付加価値!E700&gt;0,名目付加価値!E700/SUMIF(名目付加価値!E694:E716,"&lt;&gt;0"),0)</f>
        <v>1.4175163761997026E-3</v>
      </c>
      <c r="F700" s="6">
        <f>IF(名目付加価値!F700&gt;0,名目付加価値!F700/SUMIF(名目付加価値!F694:F716,"&lt;&gt;0"),0)</f>
        <v>3.7946802505044977E-4</v>
      </c>
      <c r="G700" s="6">
        <f>IF(名目付加価値!G700&gt;0,名目付加価値!G700/SUMIF(名目付加価値!G694:G716,"&lt;&gt;0"),0)</f>
        <v>1.3045954247882386E-3</v>
      </c>
      <c r="H700" s="6">
        <f>IF(名目付加価値!H700&gt;0,名目付加価値!H700/SUMIF(名目付加価値!H694:H716,"&lt;&gt;0"),0)</f>
        <v>1.137718396014193E-3</v>
      </c>
      <c r="I700" s="6">
        <f>IF(名目付加価値!I700&gt;0,名目付加価値!I700/SUMIF(名目付加価値!I694:I716,"&lt;&gt;0"),0)</f>
        <v>9.3904025551748221E-4</v>
      </c>
      <c r="K700" s="3">
        <f>0.5*(E700+E$1091)</f>
        <v>1.0260419440780414E-2</v>
      </c>
      <c r="L700" s="3">
        <f t="shared" ref="L700:O700" si="696">0.5*(F700+F$1091)</f>
        <v>6.3678047126677385E-3</v>
      </c>
      <c r="M700" s="3">
        <f t="shared" si="696"/>
        <v>5.9486982210540393E-3</v>
      </c>
      <c r="N700" s="3">
        <f t="shared" si="696"/>
        <v>6.6704160198063512E-3</v>
      </c>
      <c r="O700" s="3">
        <f t="shared" si="696"/>
        <v>6.6225235577208096E-3</v>
      </c>
    </row>
    <row r="701" spans="1:15" x14ac:dyDescent="0.15">
      <c r="A701" s="1">
        <v>31</v>
      </c>
      <c r="B701" s="1" t="s">
        <v>303</v>
      </c>
      <c r="C701" s="1">
        <v>8</v>
      </c>
      <c r="D701" s="1" t="s">
        <v>21</v>
      </c>
      <c r="E701" s="6">
        <f>IF(名目付加価値!E701&gt;0,名目付加価値!E701/SUMIF(名目付加価値!E694:E716,"&lt;&gt;0"),0)</f>
        <v>8.6686593752326839E-3</v>
      </c>
      <c r="F701" s="6">
        <f>IF(名目付加価値!F701&gt;0,名目付加価値!F701/SUMIF(名目付加価値!F694:F716,"&lt;&gt;0"),0)</f>
        <v>6.2385133616165191E-3</v>
      </c>
      <c r="G701" s="6">
        <f>IF(名目付加価値!G701&gt;0,名目付加価値!G701/SUMIF(名目付加価値!G694:G716,"&lt;&gt;0"),0)</f>
        <v>5.0652721865294941E-3</v>
      </c>
      <c r="H701" s="6">
        <f>IF(名目付加価値!H701&gt;0,名目付加価値!H701/SUMIF(名目付加価値!H694:H716,"&lt;&gt;0"),0)</f>
        <v>4.9518949091341084E-3</v>
      </c>
      <c r="I701" s="6">
        <f>IF(名目付加価値!I701&gt;0,名目付加価値!I701/SUMIF(名目付加価値!I694:I716,"&lt;&gt;0"),0)</f>
        <v>5.8689265173800687E-4</v>
      </c>
      <c r="K701" s="3">
        <f>0.5*(E701+E$1092)</f>
        <v>1.1927906618137554E-2</v>
      </c>
      <c r="L701" s="3">
        <f t="shared" ref="L701:O701" si="697">0.5*(F701+F$1092)</f>
        <v>9.6183482898497437E-3</v>
      </c>
      <c r="M701" s="3">
        <f t="shared" si="697"/>
        <v>8.6758962123243202E-3</v>
      </c>
      <c r="N701" s="3">
        <f t="shared" si="697"/>
        <v>7.3817041018064177E-3</v>
      </c>
      <c r="O701" s="3">
        <f t="shared" si="697"/>
        <v>3.9913093102335404E-3</v>
      </c>
    </row>
    <row r="702" spans="1:15" x14ac:dyDescent="0.15">
      <c r="A702" s="1">
        <v>31</v>
      </c>
      <c r="B702" s="1" t="s">
        <v>303</v>
      </c>
      <c r="C702" s="1">
        <v>9</v>
      </c>
      <c r="D702" s="1" t="s">
        <v>22</v>
      </c>
      <c r="E702" s="6">
        <f>IF(名目付加価値!E702&gt;0,名目付加価値!E702/SUMIF(名目付加価値!E694:E716,"&lt;&gt;0"),0)</f>
        <v>9.5177921651475716E-3</v>
      </c>
      <c r="F702" s="6">
        <f>IF(名目付加価値!F702&gt;0,名目付加価値!F702/SUMIF(名目付加価値!F694:F716,"&lt;&gt;0"),0)</f>
        <v>3.3219790986626528E-3</v>
      </c>
      <c r="G702" s="6">
        <f>IF(名目付加価値!G702&gt;0,名目付加価値!G702/SUMIF(名目付加価値!G694:G716,"&lt;&gt;0"),0)</f>
        <v>3.9218492965352831E-3</v>
      </c>
      <c r="H702" s="6">
        <f>IF(名目付加価値!H702&gt;0,名目付加価値!H702/SUMIF(名目付加価値!H694:H716,"&lt;&gt;0"),0)</f>
        <v>2.5942791226366566E-3</v>
      </c>
      <c r="I702" s="6">
        <f>IF(名目付加価値!I702&gt;0,名目付加価値!I702/SUMIF(名目付加価値!I694:I716,"&lt;&gt;0"),0)</f>
        <v>2.620903970518181E-3</v>
      </c>
      <c r="K702" s="3">
        <f>0.5*(E702+E$1093)</f>
        <v>2.1838596863791186E-2</v>
      </c>
      <c r="L702" s="3">
        <f t="shared" ref="L702:O702" si="698">0.5*(F702+F$1093)</f>
        <v>1.6535142504066049E-2</v>
      </c>
      <c r="M702" s="3">
        <f t="shared" si="698"/>
        <v>1.2169789512882985E-2</v>
      </c>
      <c r="N702" s="3">
        <f t="shared" si="698"/>
        <v>8.5707147788239204E-3</v>
      </c>
      <c r="O702" s="3">
        <f t="shared" si="698"/>
        <v>7.7500204328975111E-3</v>
      </c>
    </row>
    <row r="703" spans="1:15" x14ac:dyDescent="0.15">
      <c r="A703" s="1">
        <v>31</v>
      </c>
      <c r="B703" s="1" t="s">
        <v>303</v>
      </c>
      <c r="C703" s="1">
        <v>10</v>
      </c>
      <c r="D703" s="1" t="s">
        <v>23</v>
      </c>
      <c r="E703" s="6">
        <f>IF(名目付加価値!E703&gt;0,名目付加価値!E703/SUMIF(名目付加価値!E694:E716,"&lt;&gt;0"),0)</f>
        <v>1.4919744563244719E-2</v>
      </c>
      <c r="F703" s="6">
        <f>IF(名目付加価値!F703&gt;0,名目付加価値!F703/SUMIF(名目付加価値!F694:F716,"&lt;&gt;0"),0)</f>
        <v>9.1518294712606349E-3</v>
      </c>
      <c r="G703" s="6">
        <f>IF(名目付加価値!G703&gt;0,名目付加価値!G703/SUMIF(名目付加価値!G694:G716,"&lt;&gt;0"),0)</f>
        <v>7.4227308902401713E-3</v>
      </c>
      <c r="H703" s="6">
        <f>IF(名目付加価値!H703&gt;0,名目付加価値!H703/SUMIF(名目付加価値!H694:H716,"&lt;&gt;0"),0)</f>
        <v>5.5895464115576334E-3</v>
      </c>
      <c r="I703" s="6">
        <f>IF(名目付加価値!I703&gt;0,名目付加価値!I703/SUMIF(名目付加価値!I694:I716,"&lt;&gt;0"),0)</f>
        <v>7.6855023572201461E-3</v>
      </c>
      <c r="K703" s="3">
        <f>0.5*(E703+E$1094)</f>
        <v>1.4536275573682244E-2</v>
      </c>
      <c r="L703" s="3">
        <f t="shared" ref="L703:O703" si="699">0.5*(F703+F$1094)</f>
        <v>1.0679865740177999E-2</v>
      </c>
      <c r="M703" s="3">
        <f t="shared" si="699"/>
        <v>1.1709644527490414E-2</v>
      </c>
      <c r="N703" s="3">
        <f t="shared" si="699"/>
        <v>9.3416230809875087E-3</v>
      </c>
      <c r="O703" s="3">
        <f t="shared" si="699"/>
        <v>9.0639335879826345E-3</v>
      </c>
    </row>
    <row r="704" spans="1:15" x14ac:dyDescent="0.15">
      <c r="A704" s="1">
        <v>31</v>
      </c>
      <c r="B704" s="1" t="s">
        <v>303</v>
      </c>
      <c r="C704" s="1">
        <v>11</v>
      </c>
      <c r="D704" s="1" t="s">
        <v>24</v>
      </c>
      <c r="E704" s="6">
        <f>IF(名目付加価値!E704&gt;0,名目付加価値!E704/SUMIF(名目付加価値!E694:E716,"&lt;&gt;0"),0)</f>
        <v>8.2931413602293103E-3</v>
      </c>
      <c r="F704" s="6">
        <f>IF(名目付加価値!F704&gt;0,名目付加価値!F704/SUMIF(名目付加価値!F694:F716,"&lt;&gt;0"),0)</f>
        <v>6.9967445112469008E-3</v>
      </c>
      <c r="G704" s="6">
        <f>IF(名目付加価値!G704&gt;0,名目付加価値!G704/SUMIF(名目付加価値!G694:G716,"&lt;&gt;0"),0)</f>
        <v>1.0470505993853522E-2</v>
      </c>
      <c r="H704" s="6">
        <f>IF(名目付加価値!H704&gt;0,名目付加価値!H704/SUMIF(名目付加価値!H694:H716,"&lt;&gt;0"),0)</f>
        <v>1.2002759189612917E-2</v>
      </c>
      <c r="I704" s="6">
        <f>IF(名目付加価値!I704&gt;0,名目付加価値!I704/SUMIF(名目付加価値!I694:I716,"&lt;&gt;0"),0)</f>
        <v>7.1739457707830166E-3</v>
      </c>
      <c r="K704" s="3">
        <f>0.5*(E704+E$1095)</f>
        <v>1.6680561777541677E-2</v>
      </c>
      <c r="L704" s="3">
        <f t="shared" ref="L704:O704" si="700">0.5*(F704+F$1095)</f>
        <v>1.4203366040248555E-2</v>
      </c>
      <c r="M704" s="3">
        <f t="shared" si="700"/>
        <v>1.9253830402146559E-2</v>
      </c>
      <c r="N704" s="3">
        <f t="shared" si="700"/>
        <v>1.8151531100770196E-2</v>
      </c>
      <c r="O704" s="3">
        <f t="shared" si="700"/>
        <v>1.6730504143431985E-2</v>
      </c>
    </row>
    <row r="705" spans="1:15" x14ac:dyDescent="0.15">
      <c r="A705" s="1">
        <v>31</v>
      </c>
      <c r="B705" s="1" t="s">
        <v>303</v>
      </c>
      <c r="C705" s="1">
        <v>12</v>
      </c>
      <c r="D705" s="1" t="s">
        <v>25</v>
      </c>
      <c r="E705" s="6">
        <f>IF(名目付加価値!E705&gt;0,名目付加価値!E705/SUMIF(名目付加価値!E694:E716,"&lt;&gt;0"),0)</f>
        <v>2.7506187114314438E-2</v>
      </c>
      <c r="F705" s="6">
        <f>IF(名目付加価値!F705&gt;0,名目付加価値!F705/SUMIF(名目付加価値!F694:F716,"&lt;&gt;0"),0)</f>
        <v>3.7772184929332334E-2</v>
      </c>
      <c r="G705" s="6">
        <f>IF(名目付加価値!G705&gt;0,名目付加価値!G705/SUMIF(名目付加価値!G694:G716,"&lt;&gt;0"),0)</f>
        <v>7.4448464166514627E-2</v>
      </c>
      <c r="H705" s="6">
        <f>IF(名目付加価値!H705&gt;0,名目付加価値!H705/SUMIF(名目付加価値!H694:H716,"&lt;&gt;0"),0)</f>
        <v>7.7558628353402409E-2</v>
      </c>
      <c r="I705" s="6">
        <f>IF(名目付加価値!I705&gt;0,名目付加価値!I705/SUMIF(名目付加価値!I694:I716,"&lt;&gt;0"),0)</f>
        <v>7.9996751956206119E-2</v>
      </c>
      <c r="K705" s="3">
        <f>0.5*(E705+E$1096)</f>
        <v>2.6611037000578392E-2</v>
      </c>
      <c r="L705" s="3">
        <f t="shared" ref="L705:O705" si="701">0.5*(F705+F$1096)</f>
        <v>3.18267410124837E-2</v>
      </c>
      <c r="M705" s="3">
        <f t="shared" si="701"/>
        <v>6.0901355179386427E-2</v>
      </c>
      <c r="N705" s="3">
        <f t="shared" si="701"/>
        <v>6.3399002514494901E-2</v>
      </c>
      <c r="O705" s="3">
        <f t="shared" si="701"/>
        <v>6.0794688408020749E-2</v>
      </c>
    </row>
    <row r="706" spans="1:15" x14ac:dyDescent="0.15">
      <c r="A706" s="1">
        <v>31</v>
      </c>
      <c r="B706" s="1" t="s">
        <v>303</v>
      </c>
      <c r="C706" s="1">
        <v>13</v>
      </c>
      <c r="D706" s="1" t="s">
        <v>26</v>
      </c>
      <c r="E706" s="6">
        <f>IF(名目付加価値!E706&gt;0,名目付加価値!E706/SUMIF(名目付加価値!E694:E716,"&lt;&gt;0"),0)</f>
        <v>1.0194551214730264E-3</v>
      </c>
      <c r="F706" s="6">
        <f>IF(名目付加価値!F706&gt;0,名目付加価値!F706/SUMIF(名目付加価値!F694:F716,"&lt;&gt;0"),0)</f>
        <v>1.330939586535925E-3</v>
      </c>
      <c r="G706" s="6">
        <f>IF(名目付加価値!G706&gt;0,名目付加価値!G706/SUMIF(名目付加価値!G694:G716,"&lt;&gt;0"),0)</f>
        <v>1.137876020598229E-3</v>
      </c>
      <c r="H706" s="6">
        <f>IF(名目付加価値!H706&gt;0,名目付加価値!H706/SUMIF(名目付加価値!H694:H716,"&lt;&gt;0"),0)</f>
        <v>1.5881597125771824E-3</v>
      </c>
      <c r="I706" s="6">
        <f>IF(名目付加価値!I706&gt;0,名目付加価値!I706/SUMIF(名目付加価値!I694:I716,"&lt;&gt;0"),0)</f>
        <v>3.6731644132826729E-3</v>
      </c>
      <c r="K706" s="3">
        <f>0.5*(E706+E$1097)</f>
        <v>1.1399019307977052E-2</v>
      </c>
      <c r="L706" s="3">
        <f t="shared" ref="L706:O706" si="702">0.5*(F706+F$1097)</f>
        <v>1.1331190028455333E-2</v>
      </c>
      <c r="M706" s="3">
        <f t="shared" si="702"/>
        <v>1.013046463630949E-2</v>
      </c>
      <c r="N706" s="3">
        <f t="shared" si="702"/>
        <v>9.9758456648306217E-3</v>
      </c>
      <c r="O706" s="3">
        <f t="shared" si="702"/>
        <v>1.5103339148902337E-2</v>
      </c>
    </row>
    <row r="707" spans="1:15" x14ac:dyDescent="0.15">
      <c r="A707" s="1">
        <v>31</v>
      </c>
      <c r="B707" s="1" t="s">
        <v>303</v>
      </c>
      <c r="C707" s="1">
        <v>14</v>
      </c>
      <c r="D707" s="1" t="s">
        <v>27</v>
      </c>
      <c r="E707" s="6">
        <f>IF(名目付加価値!E707&gt;0,名目付加価値!E707/SUMIF(名目付加価値!E694:E716,"&lt;&gt;0"),0)</f>
        <v>3.2112122091381616E-4</v>
      </c>
      <c r="F707" s="6">
        <f>IF(名目付加価値!F707&gt;0,名目付加価値!F707/SUMIF(名目付加価値!F694:F716,"&lt;&gt;0"),0)</f>
        <v>3.8339757876800038E-4</v>
      </c>
      <c r="G707" s="6">
        <f>IF(名目付加価値!G707&gt;0,名目付加価値!G707/SUMIF(名目付加価値!G694:G716,"&lt;&gt;0"),0)</f>
        <v>2.0049117374865084E-4</v>
      </c>
      <c r="H707" s="6">
        <f>IF(名目付加価値!H707&gt;0,名目付加価値!H707/SUMIF(名目付加価値!H694:H716,"&lt;&gt;0"),0)</f>
        <v>1.1086639051043793E-4</v>
      </c>
      <c r="I707" s="6">
        <f>IF(名目付加価値!I707&gt;0,名目付加価値!I707/SUMIF(名目付加価値!I694:I716,"&lt;&gt;0"),0)</f>
        <v>2.7608587902553386E-4</v>
      </c>
      <c r="K707" s="3">
        <f>0.5*(E707+E$1098)</f>
        <v>2.0277461366590152E-3</v>
      </c>
      <c r="L707" s="3">
        <f t="shared" ref="L707:O707" si="703">0.5*(F707+F$1098)</f>
        <v>2.4710384805964143E-3</v>
      </c>
      <c r="M707" s="3">
        <f t="shared" si="703"/>
        <v>2.3046721040965398E-3</v>
      </c>
      <c r="N707" s="3">
        <f t="shared" si="703"/>
        <v>2.0867820004603749E-3</v>
      </c>
      <c r="O707" s="3">
        <f t="shared" si="703"/>
        <v>2.3125313553104465E-3</v>
      </c>
    </row>
    <row r="708" spans="1:15" x14ac:dyDescent="0.15">
      <c r="A708" s="1">
        <v>31</v>
      </c>
      <c r="B708" s="1" t="s">
        <v>303</v>
      </c>
      <c r="C708" s="1">
        <v>15</v>
      </c>
      <c r="D708" s="1" t="s">
        <v>28</v>
      </c>
      <c r="E708" s="6">
        <f>IF(名目付加価値!E708&gt;0,名目付加価値!E708/SUMIF(名目付加価値!E694:E716,"&lt;&gt;0"),0)</f>
        <v>2.4672050388685383E-2</v>
      </c>
      <c r="F708" s="6">
        <f>IF(名目付加価値!F708&gt;0,名目付加価値!F708/SUMIF(名目付加価値!F694:F716,"&lt;&gt;0"),0)</f>
        <v>2.0992156450853248E-2</v>
      </c>
      <c r="G708" s="6">
        <f>IF(名目付加価値!G708&gt;0,名目付加価値!G708/SUMIF(名目付加価値!G694:G716,"&lt;&gt;0"),0)</f>
        <v>1.8094030524787079E-2</v>
      </c>
      <c r="H708" s="6">
        <f>IF(名目付加価値!H708&gt;0,名目付加価値!H708/SUMIF(名目付加価値!H694:H716,"&lt;&gt;0"),0)</f>
        <v>1.3605948392404888E-2</v>
      </c>
      <c r="I708" s="6">
        <f>IF(名目付加価値!I708&gt;0,名目付加価値!I708/SUMIF(名目付加価値!I694:I716,"&lt;&gt;0"),0)</f>
        <v>1.1289291017979392E-2</v>
      </c>
      <c r="K708" s="3">
        <f>0.5*(E708+E$1099)</f>
        <v>3.0483893247654079E-2</v>
      </c>
      <c r="L708" s="3">
        <f t="shared" ref="L708:O708" si="704">0.5*(F708+F$1099)</f>
        <v>2.7700653852772858E-2</v>
      </c>
      <c r="M708" s="3">
        <f t="shared" si="704"/>
        <v>2.6464251820163747E-2</v>
      </c>
      <c r="N708" s="3">
        <f t="shared" si="704"/>
        <v>2.104948046230792E-2</v>
      </c>
      <c r="O708" s="3">
        <f t="shared" si="704"/>
        <v>1.7563623324344524E-2</v>
      </c>
    </row>
    <row r="709" spans="1:15" x14ac:dyDescent="0.15">
      <c r="A709" s="1">
        <v>31</v>
      </c>
      <c r="B709" s="1" t="s">
        <v>302</v>
      </c>
      <c r="C709" s="1">
        <v>16</v>
      </c>
      <c r="D709" s="1" t="s">
        <v>11</v>
      </c>
      <c r="E709" s="6">
        <f>IF(名目付加価値!E709&gt;0,名目付加価値!E709/SUMIF(名目付加価値!E694:E716,"&lt;&gt;0"),0)</f>
        <v>8.8449191863319426E-2</v>
      </c>
      <c r="F709" s="6">
        <f>IF(名目付加価値!F709&gt;0,名目付加価値!F709/SUMIF(名目付加価値!F694:F716,"&lt;&gt;0"),0)</f>
        <v>0.12778139940074212</v>
      </c>
      <c r="G709" s="6">
        <f>IF(名目付加価値!G709&gt;0,名目付加価値!G709/SUMIF(名目付加価値!G694:G716,"&lt;&gt;0"),0)</f>
        <v>0.11318680917811455</v>
      </c>
      <c r="H709" s="6">
        <f>IF(名目付加価値!H709&gt;0,名目付加価値!H709/SUMIF(名目付加価値!H694:H716,"&lt;&gt;0"),0)</f>
        <v>0.10979644329971376</v>
      </c>
      <c r="I709" s="6">
        <f>IF(名目付加価値!I709&gt;0,名目付加価値!I709/SUMIF(名目付加価値!I694:I716,"&lt;&gt;0"),0)</f>
        <v>7.3730984786213705E-2</v>
      </c>
      <c r="K709" s="3">
        <f>0.5*(E709+E$1100)</f>
        <v>9.1465938756083609E-2</v>
      </c>
      <c r="L709" s="3">
        <f t="shared" ref="L709:O709" si="705">0.5*(F709+F$1100)</f>
        <v>0.1198183650200107</v>
      </c>
      <c r="M709" s="3">
        <f t="shared" si="705"/>
        <v>0.11523150579508808</v>
      </c>
      <c r="N709" s="3">
        <f t="shared" si="705"/>
        <v>0.10164683469442479</v>
      </c>
      <c r="O709" s="3">
        <f t="shared" si="705"/>
        <v>7.261740669677462E-2</v>
      </c>
    </row>
    <row r="710" spans="1:15" x14ac:dyDescent="0.15">
      <c r="A710" s="1">
        <v>31</v>
      </c>
      <c r="B710" s="1" t="s">
        <v>302</v>
      </c>
      <c r="C710" s="1">
        <v>17</v>
      </c>
      <c r="D710" s="1" t="s">
        <v>12</v>
      </c>
      <c r="E710" s="6">
        <f>IF(名目付加価値!E710&gt;0,名目付加価値!E710/SUMIF(名目付加価値!E694:E716,"&lt;&gt;0"),0)</f>
        <v>1.107043942971301E-2</v>
      </c>
      <c r="F710" s="6">
        <f>IF(名目付加価値!F710&gt;0,名目付加価値!F710/SUMIF(名目付加価値!F694:F716,"&lt;&gt;0"),0)</f>
        <v>1.6700263815591299E-2</v>
      </c>
      <c r="G710" s="6">
        <f>IF(名目付加価値!G710&gt;0,名目付加価値!G710/SUMIF(名目付加価値!G694:G716,"&lt;&gt;0"),0)</f>
        <v>3.6043990160376072E-2</v>
      </c>
      <c r="H710" s="6">
        <f>IF(名目付加価値!H710&gt;0,名目付加価値!H710/SUMIF(名目付加価値!H694:H716,"&lt;&gt;0"),0)</f>
        <v>3.1785950347301563E-2</v>
      </c>
      <c r="I710" s="6">
        <f>IF(名目付加価値!I710&gt;0,名目付加価値!I710/SUMIF(名目付加価値!I694:I716,"&lt;&gt;0"),0)</f>
        <v>3.2512864958587413E-2</v>
      </c>
      <c r="K710" s="3">
        <f>0.5*(E710+E$1101)</f>
        <v>1.8100099030168969E-2</v>
      </c>
      <c r="L710" s="3">
        <f t="shared" ref="L710:O710" si="706">0.5*(F710+F$1101)</f>
        <v>2.2856792776926947E-2</v>
      </c>
      <c r="M710" s="3">
        <f t="shared" si="706"/>
        <v>3.4095619959083695E-2</v>
      </c>
      <c r="N710" s="3">
        <f t="shared" si="706"/>
        <v>3.3583720476838469E-2</v>
      </c>
      <c r="O710" s="3">
        <f t="shared" si="706"/>
        <v>3.1762595392395274E-2</v>
      </c>
    </row>
    <row r="711" spans="1:15" x14ac:dyDescent="0.15">
      <c r="A711" s="1">
        <v>31</v>
      </c>
      <c r="B711" s="1" t="s">
        <v>302</v>
      </c>
      <c r="C711" s="1">
        <v>18</v>
      </c>
      <c r="D711" s="1" t="s">
        <v>13</v>
      </c>
      <c r="E711" s="6">
        <f>IF(名目付加価値!E711&gt;0,名目付加価値!E711/SUMIF(名目付加価値!E694:E716,"&lt;&gt;0"),0)</f>
        <v>0.11914046112626772</v>
      </c>
      <c r="F711" s="6">
        <f>IF(名目付加価値!F711&gt;0,名目付加価値!F711/SUMIF(名目付加価値!F694:F716,"&lt;&gt;0"),0)</f>
        <v>0.12225675292020416</v>
      </c>
      <c r="G711" s="6">
        <f>IF(名目付加価値!G711&gt;0,名目付加価値!G711/SUMIF(名目付加価値!G694:G716,"&lt;&gt;0"),0)</f>
        <v>0.11513353312757617</v>
      </c>
      <c r="H711" s="6">
        <f>IF(名目付加価値!H711&gt;0,名目付加価値!H711/SUMIF(名目付加価値!H694:H716,"&lt;&gt;0"),0)</f>
        <v>0.10087022142124838</v>
      </c>
      <c r="I711" s="6">
        <f>IF(名目付加価値!I711&gt;0,名目付加価値!I711/SUMIF(名目付加価値!I694:I716,"&lt;&gt;0"),0)</f>
        <v>8.3152570974376616E-2</v>
      </c>
      <c r="K711" s="3">
        <f>0.5*(E711+E$1102)</f>
        <v>0.11680336401704378</v>
      </c>
      <c r="L711" s="3">
        <f t="shared" ref="L711:O711" si="707">0.5*(F711+F$1102)</f>
        <v>0.12334841217865686</v>
      </c>
      <c r="M711" s="3">
        <f t="shared" si="707"/>
        <v>0.11469195438046043</v>
      </c>
      <c r="N711" s="3">
        <f t="shared" si="707"/>
        <v>0.10969760082527047</v>
      </c>
      <c r="O711" s="3">
        <f t="shared" si="707"/>
        <v>9.547248155484972E-2</v>
      </c>
    </row>
    <row r="712" spans="1:15" x14ac:dyDescent="0.15">
      <c r="A712" s="1">
        <v>31</v>
      </c>
      <c r="B712" s="1" t="s">
        <v>302</v>
      </c>
      <c r="C712" s="1">
        <v>19</v>
      </c>
      <c r="D712" s="1" t="s">
        <v>14</v>
      </c>
      <c r="E712" s="6">
        <f>IF(名目付加価値!E712&gt;0,名目付加価値!E712/SUMIF(名目付加価値!E694:E716,"&lt;&gt;0"),0)</f>
        <v>4.1912902961967792E-2</v>
      </c>
      <c r="F712" s="6">
        <f>IF(名目付加価値!F712&gt;0,名目付加価値!F712/SUMIF(名目付加価値!F694:F716,"&lt;&gt;0"),0)</f>
        <v>4.9352713999152593E-2</v>
      </c>
      <c r="G712" s="6">
        <f>IF(名目付加価値!G712&gt;0,名目付加価値!G712/SUMIF(名目付加価値!G694:G716,"&lt;&gt;0"),0)</f>
        <v>4.6108496655055016E-2</v>
      </c>
      <c r="H712" s="6">
        <f>IF(名目付加価値!H712&gt;0,名目付加価値!H712/SUMIF(名目付加価値!H694:H716,"&lt;&gt;0"),0)</f>
        <v>4.5518038412072727E-2</v>
      </c>
      <c r="I712" s="6">
        <f>IF(名目付加価値!I712&gt;0,名目付加価値!I712/SUMIF(名目付加価値!I694:I716,"&lt;&gt;0"),0)</f>
        <v>4.5991367433269127E-2</v>
      </c>
      <c r="K712" s="3">
        <f>0.5*(E712+E$1103)</f>
        <v>4.1167518108315551E-2</v>
      </c>
      <c r="L712" s="3">
        <f t="shared" ref="L712:O712" si="708">0.5*(F712+F$1103)</f>
        <v>4.9032251116203851E-2</v>
      </c>
      <c r="M712" s="3">
        <f t="shared" si="708"/>
        <v>4.9825303232662391E-2</v>
      </c>
      <c r="N712" s="3">
        <f t="shared" si="708"/>
        <v>4.6545764834277831E-2</v>
      </c>
      <c r="O712" s="3">
        <f t="shared" si="708"/>
        <v>4.538598832928141E-2</v>
      </c>
    </row>
    <row r="713" spans="1:15" x14ac:dyDescent="0.15">
      <c r="A713" s="1">
        <v>31</v>
      </c>
      <c r="B713" s="1" t="s">
        <v>302</v>
      </c>
      <c r="C713" s="1">
        <v>20</v>
      </c>
      <c r="D713" s="1" t="s">
        <v>15</v>
      </c>
      <c r="E713" s="6">
        <f>IF(名目付加価値!E713&gt;0,名目付加価値!E713/SUMIF(名目付加価値!E694:E716,"&lt;&gt;0"),0)</f>
        <v>1.4322924460599885E-2</v>
      </c>
      <c r="F713" s="6">
        <f>IF(名目付加価値!F713&gt;0,名目付加価値!F713/SUMIF(名目付加価値!F694:F716,"&lt;&gt;0"),0)</f>
        <v>1.8182772580465165E-2</v>
      </c>
      <c r="G713" s="6">
        <f>IF(名目付加価値!G713&gt;0,名目付加価値!G713/SUMIF(名目付加価値!G694:G716,"&lt;&gt;0"),0)</f>
        <v>1.4364531092498719E-2</v>
      </c>
      <c r="H713" s="6">
        <f>IF(名目付加価値!H713&gt;0,名目付加価値!H713/SUMIF(名目付加価値!H694:H716,"&lt;&gt;0"),0)</f>
        <v>1.2149281586424183E-2</v>
      </c>
      <c r="I713" s="6">
        <f>IF(名目付加価値!I713&gt;0,名目付加価値!I713/SUMIF(名目付加価値!I694:I716,"&lt;&gt;0"),0)</f>
        <v>1.397884767178585E-2</v>
      </c>
      <c r="K713" s="3">
        <f>0.5*(E713+E$1104)</f>
        <v>1.6563641790946014E-2</v>
      </c>
      <c r="L713" s="3">
        <f t="shared" ref="L713:O713" si="709">0.5*(F713+F$1104)</f>
        <v>1.990118009993962E-2</v>
      </c>
      <c r="M713" s="3">
        <f t="shared" si="709"/>
        <v>1.7088001929773548E-2</v>
      </c>
      <c r="N713" s="3">
        <f t="shared" si="709"/>
        <v>1.3373092124613344E-2</v>
      </c>
      <c r="O713" s="3">
        <f t="shared" si="709"/>
        <v>1.5221111717707677E-2</v>
      </c>
    </row>
    <row r="714" spans="1:15" x14ac:dyDescent="0.15">
      <c r="A714" s="1">
        <v>31</v>
      </c>
      <c r="B714" s="1" t="s">
        <v>302</v>
      </c>
      <c r="C714" s="1">
        <v>21</v>
      </c>
      <c r="D714" s="1" t="s">
        <v>16</v>
      </c>
      <c r="E714" s="6">
        <f>IF(名目付加価値!E714&gt;0,名目付加価値!E714/SUMIF(名目付加価値!E694:E716,"&lt;&gt;0"),0)</f>
        <v>6.2961599829864628E-2</v>
      </c>
      <c r="F714" s="6">
        <f>IF(名目付加価値!F714&gt;0,名目付加価値!F714/SUMIF(名目付加価値!F694:F716,"&lt;&gt;0"),0)</f>
        <v>4.7847236901115163E-2</v>
      </c>
      <c r="G714" s="6">
        <f>IF(名目付加価値!G714&gt;0,名目付加価値!G714/SUMIF(名目付加価値!G694:G716,"&lt;&gt;0"),0)</f>
        <v>4.8198702258738853E-2</v>
      </c>
      <c r="H714" s="6">
        <f>IF(名目付加価値!H714&gt;0,名目付加価値!H714/SUMIF(名目付加価値!H694:H716,"&lt;&gt;0"),0)</f>
        <v>5.1743909449547973E-2</v>
      </c>
      <c r="I714" s="6">
        <f>IF(名目付加価値!I714&gt;0,名目付加価値!I714/SUMIF(名目付加価値!I694:I716,"&lt;&gt;0"),0)</f>
        <v>6.0204232994094185E-2</v>
      </c>
      <c r="K714" s="3">
        <f>0.5*(E714+E$1105)</f>
        <v>6.7909888457214296E-2</v>
      </c>
      <c r="L714" s="3">
        <f t="shared" ref="L714:O714" si="710">0.5*(F714+F$1105)</f>
        <v>5.4973766338005096E-2</v>
      </c>
      <c r="M714" s="3">
        <f t="shared" si="710"/>
        <v>5.5915101399809652E-2</v>
      </c>
      <c r="N714" s="3">
        <f t="shared" si="710"/>
        <v>5.9670977343010773E-2</v>
      </c>
      <c r="O714" s="3">
        <f t="shared" si="710"/>
        <v>6.4981730033645935E-2</v>
      </c>
    </row>
    <row r="715" spans="1:15" x14ac:dyDescent="0.15">
      <c r="A715" s="1">
        <v>31</v>
      </c>
      <c r="B715" s="1" t="s">
        <v>159</v>
      </c>
      <c r="C715" s="1">
        <v>22</v>
      </c>
      <c r="D715" s="1" t="s">
        <v>8</v>
      </c>
      <c r="E715" s="6">
        <f>IF(名目付加価値!E715&gt;0,名目付加価値!E715/SUMIF(名目付加価値!E694:E716,"&lt;&gt;0"),0)</f>
        <v>0.13570230347203271</v>
      </c>
      <c r="F715" s="6">
        <f>IF(名目付加価値!F715&gt;0,名目付加価値!F715/SUMIF(名目付加価値!F694:F716,"&lt;&gt;0"),0)</f>
        <v>0.16760785373881235</v>
      </c>
      <c r="G715" s="6">
        <f>IF(名目付加価値!G715&gt;0,名目付加価値!G715/SUMIF(名目付加価値!G694:G716,"&lt;&gt;0"),0)</f>
        <v>0.18216573465916783</v>
      </c>
      <c r="H715" s="6">
        <f>IF(名目付加価値!H715&gt;0,名目付加価値!H715/SUMIF(名目付加価値!H694:H716,"&lt;&gt;0"),0)</f>
        <v>0.22071842631772179</v>
      </c>
      <c r="I715" s="6">
        <f>IF(名目付加価値!I715&gt;0,名目付加価値!I715/SUMIF(名目付加価値!I694:I716,"&lt;&gt;0"),0)</f>
        <v>0.28750265093768052</v>
      </c>
      <c r="K715" s="3">
        <f>0.5*(E715+E$1106)</f>
        <v>0.12411640810591509</v>
      </c>
      <c r="L715" s="3">
        <f t="shared" ref="L715:O715" si="711">0.5*(F715+F$1106)</f>
        <v>0.16472428421028174</v>
      </c>
      <c r="M715" s="3">
        <f t="shared" si="711"/>
        <v>0.17684967926930817</v>
      </c>
      <c r="N715" s="3">
        <f t="shared" si="711"/>
        <v>0.21971170922093947</v>
      </c>
      <c r="O715" s="3">
        <f t="shared" si="711"/>
        <v>0.27621350634224889</v>
      </c>
    </row>
    <row r="716" spans="1:15" x14ac:dyDescent="0.15">
      <c r="A716" s="1">
        <v>31</v>
      </c>
      <c r="B716" s="1" t="s">
        <v>159</v>
      </c>
      <c r="C716" s="1">
        <v>23</v>
      </c>
      <c r="D716" s="1" t="s">
        <v>29</v>
      </c>
      <c r="E716" s="6">
        <f>IF(名目付加価値!E716&gt;0,名目付加価値!E716/SUMIF(名目付加価値!E694:E716,"&lt;&gt;0"),0)</f>
        <v>0.11982843862281879</v>
      </c>
      <c r="F716" s="6">
        <f>IF(名目付加価値!F716&gt;0,名目付加価値!F716/SUMIF(名目付加価値!F694:F716,"&lt;&gt;0"),0)</f>
        <v>0.14307622768552708</v>
      </c>
      <c r="G716" s="6">
        <f>IF(名目付加価値!G716&gt;0,名目付加価値!G716/SUMIF(名目付加価値!G694:G716,"&lt;&gt;0"),0)</f>
        <v>0.13383857699449281</v>
      </c>
      <c r="H716" s="6">
        <f>IF(名目付加価値!H716&gt;0,名目付加価値!H716/SUMIF(名目付加価値!H694:H716,"&lt;&gt;0"),0)</f>
        <v>0.17073820873284862</v>
      </c>
      <c r="I716" s="6">
        <f>IF(名目付加価値!I716&gt;0,名目付加価値!I716/SUMIF(名目付加価値!I694:I716,"&lt;&gt;0"),0)</f>
        <v>0.2114478528006386</v>
      </c>
      <c r="K716" s="3">
        <f>0.5*(E716+E$1107)</f>
        <v>0.1003987535772443</v>
      </c>
      <c r="L716" s="3">
        <f t="shared" ref="L716:O716" si="712">0.5*(F716+F$1107)</f>
        <v>0.12625282502555807</v>
      </c>
      <c r="M716" s="3">
        <f t="shared" si="712"/>
        <v>0.11868609891557963</v>
      </c>
      <c r="N716" s="3">
        <f t="shared" si="712"/>
        <v>0.14656811039835044</v>
      </c>
      <c r="O716" s="3">
        <f t="shared" si="712"/>
        <v>0.17293573274988139</v>
      </c>
    </row>
    <row r="717" spans="1:15" x14ac:dyDescent="0.15">
      <c r="A717" s="1">
        <v>32</v>
      </c>
      <c r="B717" s="1" t="s">
        <v>304</v>
      </c>
      <c r="C717" s="1">
        <v>1</v>
      </c>
      <c r="D717" s="1" t="s">
        <v>9</v>
      </c>
      <c r="E717" s="6">
        <f>IF(名目付加価値!E717&gt;0,名目付加価値!E717/SUMIF(名目付加価値!E717:E739,"&lt;&gt;0"),0)</f>
        <v>0.16719861615694681</v>
      </c>
      <c r="F717" s="6">
        <f>IF(名目付加価値!F717&gt;0,名目付加価値!F717/SUMIF(名目付加価値!F717:F739,"&lt;&gt;0"),0)</f>
        <v>7.9484991865390278E-2</v>
      </c>
      <c r="G717" s="6">
        <f>IF(名目付加価値!G717&gt;0,名目付加価値!G717/SUMIF(名目付加価値!G717:G739,"&lt;&gt;0"),0)</f>
        <v>5.4574525690177213E-2</v>
      </c>
      <c r="H717" s="6">
        <f>IF(名目付加価値!H717&gt;0,名目付加価値!H717/SUMIF(名目付加価値!H717:H739,"&lt;&gt;0"),0)</f>
        <v>3.6489709678111812E-2</v>
      </c>
      <c r="I717" s="6">
        <f>IF(名目付加価値!I717&gt;0,名目付加価値!I717/SUMIF(名目付加価値!I717:I739,"&lt;&gt;0"),0)</f>
        <v>2.5580132061874046E-2</v>
      </c>
      <c r="K717" s="3">
        <f>0.5*(E717+E$1085)</f>
        <v>0.13565954912289496</v>
      </c>
      <c r="L717" s="3">
        <f t="shared" ref="L717:O717" si="713">0.5*(F717+F$1085)</f>
        <v>6.9696985372101727E-2</v>
      </c>
      <c r="M717" s="3">
        <f t="shared" si="713"/>
        <v>4.8546939378843183E-2</v>
      </c>
      <c r="N717" s="3">
        <f t="shared" si="713"/>
        <v>3.2880376941466997E-2</v>
      </c>
      <c r="O717" s="3">
        <f t="shared" si="713"/>
        <v>2.4804582000436472E-2</v>
      </c>
    </row>
    <row r="718" spans="1:15" x14ac:dyDescent="0.15">
      <c r="A718" s="1">
        <v>32</v>
      </c>
      <c r="B718" s="1" t="s">
        <v>304</v>
      </c>
      <c r="C718" s="1">
        <v>2</v>
      </c>
      <c r="D718" s="1" t="s">
        <v>10</v>
      </c>
      <c r="E718" s="6">
        <f>IF(名目付加価値!E718&gt;0,名目付加価値!E718/SUMIF(名目付加価値!E717:E739,"&lt;&gt;0"),0)</f>
        <v>1.7060623939481261E-2</v>
      </c>
      <c r="F718" s="6">
        <f>IF(名目付加価値!F718&gt;0,名目付加価値!F718/SUMIF(名目付加価値!F717:F739,"&lt;&gt;0"),0)</f>
        <v>7.606020041014433E-3</v>
      </c>
      <c r="G718" s="6">
        <f>IF(名目付加価値!G718&gt;0,名目付加価値!G718/SUMIF(名目付加価値!G717:G739,"&lt;&gt;0"),0)</f>
        <v>4.3720751439134571E-3</v>
      </c>
      <c r="H718" s="6">
        <f>IF(名目付加価値!H718&gt;0,名目付加価値!H718/SUMIF(名目付加価値!H717:H739,"&lt;&gt;0"),0)</f>
        <v>2.7011756935072196E-3</v>
      </c>
      <c r="I718" s="6">
        <f>IF(名目付加価値!I718&gt;0,名目付加価値!I718/SUMIF(名目付加価値!I717:I739,"&lt;&gt;0"),0)</f>
        <v>1.0660574899455568E-3</v>
      </c>
      <c r="K718" s="3">
        <f>0.5*(E718+E$1086)</f>
        <v>1.4883761236744807E-2</v>
      </c>
      <c r="L718" s="3">
        <f t="shared" ref="L718:O718" si="714">0.5*(F718+F$1086)</f>
        <v>7.3510097401384934E-3</v>
      </c>
      <c r="M718" s="3">
        <f t="shared" si="714"/>
        <v>4.0370441858691881E-3</v>
      </c>
      <c r="N718" s="3">
        <f t="shared" si="714"/>
        <v>2.3013018385233345E-3</v>
      </c>
      <c r="O718" s="3">
        <f t="shared" si="714"/>
        <v>9.6538709166661154E-4</v>
      </c>
    </row>
    <row r="719" spans="1:15" x14ac:dyDescent="0.15">
      <c r="A719" s="1">
        <v>32</v>
      </c>
      <c r="B719" s="1" t="s">
        <v>305</v>
      </c>
      <c r="C719" s="1">
        <v>3</v>
      </c>
      <c r="D719" s="1" t="s">
        <v>17</v>
      </c>
      <c r="E719" s="6">
        <f>IF(名目付加価値!E719&gt;0,名目付加価値!E719/SUMIF(名目付加価値!E717:E739,"&lt;&gt;0"),0)</f>
        <v>3.5322691796034464E-2</v>
      </c>
      <c r="F719" s="6">
        <f>IF(名目付加価値!F719&gt;0,名目付加価値!F719/SUMIF(名目付加価値!F717:F739,"&lt;&gt;0"),0)</f>
        <v>2.1335549164193484E-2</v>
      </c>
      <c r="G719" s="6">
        <f>IF(名目付加価値!G719&gt;0,名目付加価値!G719/SUMIF(名目付加価値!G717:G739,"&lt;&gt;0"),0)</f>
        <v>1.8387150281504019E-2</v>
      </c>
      <c r="H719" s="6">
        <f>IF(名目付加価値!H719&gt;0,名目付加価値!H719/SUMIF(名目付加価値!H717:H739,"&lt;&gt;0"),0)</f>
        <v>1.7309669090365423E-2</v>
      </c>
      <c r="I719" s="6">
        <f>IF(名目付加価値!I719&gt;0,名目付加価値!I719/SUMIF(名目付加価値!I717:I739,"&lt;&gt;0"),0)</f>
        <v>1.4843098914035797E-2</v>
      </c>
      <c r="K719" s="3">
        <f>0.5*(E719+E$1087)</f>
        <v>4.6669400347980464E-2</v>
      </c>
      <c r="L719" s="3">
        <f t="shared" ref="L719:O719" si="715">0.5*(F719+F$1087)</f>
        <v>3.2153317036253688E-2</v>
      </c>
      <c r="M719" s="3">
        <f t="shared" si="715"/>
        <v>2.8913517152737905E-2</v>
      </c>
      <c r="N719" s="3">
        <f t="shared" si="715"/>
        <v>2.9506430242395975E-2</v>
      </c>
      <c r="O719" s="3">
        <f t="shared" si="715"/>
        <v>2.6857664328340698E-2</v>
      </c>
    </row>
    <row r="720" spans="1:15" x14ac:dyDescent="0.15">
      <c r="A720" s="1">
        <v>32</v>
      </c>
      <c r="B720" s="1" t="s">
        <v>305</v>
      </c>
      <c r="C720" s="1">
        <v>4</v>
      </c>
      <c r="D720" s="1" t="s">
        <v>18</v>
      </c>
      <c r="E720" s="6">
        <f>IF(名目付加価値!E720&gt;0,名目付加価値!E720/SUMIF(名目付加価値!E717:E739,"&lt;&gt;0"),0)</f>
        <v>2.2455418933472065E-2</v>
      </c>
      <c r="F720" s="6">
        <f>IF(名目付加価値!F720&gt;0,名目付加価値!F720/SUMIF(名目付加価値!F717:F739,"&lt;&gt;0"),0)</f>
        <v>2.0411496355928527E-2</v>
      </c>
      <c r="G720" s="6">
        <f>IF(名目付加価値!G720&gt;0,名目付加価値!G720/SUMIF(名目付加価値!G717:G739,"&lt;&gt;0"),0)</f>
        <v>2.0948489590030161E-2</v>
      </c>
      <c r="H720" s="6">
        <f>IF(名目付加価値!H720&gt;0,名目付加価値!H720/SUMIF(名目付加価値!H717:H739,"&lt;&gt;0"),0)</f>
        <v>8.2604566464061554E-3</v>
      </c>
      <c r="I720" s="6">
        <f>IF(名目付加価値!I720&gt;0,名目付加価値!I720/SUMIF(名目付加価値!I717:I739,"&lt;&gt;0"),0)</f>
        <v>4.0928494587519479E-3</v>
      </c>
      <c r="K720" s="3">
        <f>0.5*(E720+E$1088)</f>
        <v>2.9607829027484794E-2</v>
      </c>
      <c r="L720" s="3">
        <f t="shared" ref="L720:O720" si="716">0.5*(F720+F$1088)</f>
        <v>2.0829953607390865E-2</v>
      </c>
      <c r="M720" s="3">
        <f t="shared" si="716"/>
        <v>1.9044162268576199E-2</v>
      </c>
      <c r="N720" s="3">
        <f t="shared" si="716"/>
        <v>8.263084118898447E-3</v>
      </c>
      <c r="O720" s="3">
        <f t="shared" si="716"/>
        <v>4.2054602085671647E-3</v>
      </c>
    </row>
    <row r="721" spans="1:15" x14ac:dyDescent="0.15">
      <c r="A721" s="1">
        <v>32</v>
      </c>
      <c r="B721" s="1" t="s">
        <v>305</v>
      </c>
      <c r="C721" s="1">
        <v>5</v>
      </c>
      <c r="D721" s="1" t="s">
        <v>19</v>
      </c>
      <c r="E721" s="6">
        <f>IF(名目付加価値!E721&gt;0,名目付加価値!E721/SUMIF(名目付加価値!E717:E739,"&lt;&gt;0"),0)</f>
        <v>1.0974024052079371E-2</v>
      </c>
      <c r="F721" s="6">
        <f>IF(名目付加価値!F721&gt;0,名目付加価値!F721/SUMIF(名目付加価値!F717:F739,"&lt;&gt;0"),0)</f>
        <v>5.4884221881716091E-3</v>
      </c>
      <c r="G721" s="6">
        <f>IF(名目付加価値!G721&gt;0,名目付加価値!G721/SUMIF(名目付加価値!G717:G739,"&lt;&gt;0"),0)</f>
        <v>7.0694611715676732E-3</v>
      </c>
      <c r="H721" s="6">
        <f>IF(名目付加価値!H721&gt;0,名目付加価値!H721/SUMIF(名目付加価値!H717:H739,"&lt;&gt;0"),0)</f>
        <v>5.1743967264820155E-3</v>
      </c>
      <c r="I721" s="6">
        <f>IF(名目付加価値!I721&gt;0,名目付加価値!I721/SUMIF(名目付加価値!I717:I739,"&lt;&gt;0"),0)</f>
        <v>5.5387913298607424E-3</v>
      </c>
      <c r="K721" s="3">
        <f>0.5*(E721+E$1089)</f>
        <v>1.0424359965229005E-2</v>
      </c>
      <c r="L721" s="3">
        <f t="shared" ref="L721:O721" si="717">0.5*(F721+F$1089)</f>
        <v>6.8471554655419285E-3</v>
      </c>
      <c r="M721" s="3">
        <f t="shared" si="717"/>
        <v>7.8348164862589408E-3</v>
      </c>
      <c r="N721" s="3">
        <f t="shared" si="717"/>
        <v>6.5239727243243551E-3</v>
      </c>
      <c r="O721" s="3">
        <f t="shared" si="717"/>
        <v>5.9627966241979401E-3</v>
      </c>
    </row>
    <row r="722" spans="1:15" x14ac:dyDescent="0.15">
      <c r="A722" s="1">
        <v>32</v>
      </c>
      <c r="B722" s="1" t="s">
        <v>305</v>
      </c>
      <c r="C722" s="1">
        <v>6</v>
      </c>
      <c r="D722" s="1" t="s">
        <v>3</v>
      </c>
      <c r="E722" s="6">
        <f>IF(名目付加価値!E722&gt;0,名目付加価値!E722/SUMIF(名目付加価値!E717:E739,"&lt;&gt;0"),0)</f>
        <v>2.8746462166893759E-3</v>
      </c>
      <c r="F722" s="6">
        <f>IF(名目付加価値!F722&gt;0,名目付加価値!F722/SUMIF(名目付加価値!F717:F739,"&lt;&gt;0"),0)</f>
        <v>1.6583388601515961E-3</v>
      </c>
      <c r="G722" s="6">
        <f>IF(名目付加価値!G722&gt;0,名目付加価値!G722/SUMIF(名目付加価値!G717:G739,"&lt;&gt;0"),0)</f>
        <v>1.387986916414984E-3</v>
      </c>
      <c r="H722" s="6">
        <f>IF(名目付加価値!H722&gt;0,名目付加価値!H722/SUMIF(名目付加価値!H717:H739,"&lt;&gt;0"),0)</f>
        <v>8.7240852509662956E-4</v>
      </c>
      <c r="I722" s="6">
        <f>IF(名目付加価値!I722&gt;0,名目付加価値!I722/SUMIF(名目付加価値!I717:I739,"&lt;&gt;0"),0)</f>
        <v>4.0676300729489646E-3</v>
      </c>
      <c r="K722" s="3">
        <f>0.5*(E722+E$1090)</f>
        <v>1.3269007763296753E-2</v>
      </c>
      <c r="L722" s="3">
        <f t="shared" ref="L722:O722" si="718">0.5*(F722+F$1090)</f>
        <v>9.1581776165653491E-3</v>
      </c>
      <c r="M722" s="3">
        <f t="shared" si="718"/>
        <v>1.0604592328705843E-2</v>
      </c>
      <c r="N722" s="3">
        <f t="shared" si="718"/>
        <v>9.7339728947263976E-3</v>
      </c>
      <c r="O722" s="3">
        <f t="shared" si="718"/>
        <v>1.1732372277910453E-2</v>
      </c>
    </row>
    <row r="723" spans="1:15" x14ac:dyDescent="0.15">
      <c r="A723" s="1">
        <v>32</v>
      </c>
      <c r="B723" s="1" t="s">
        <v>305</v>
      </c>
      <c r="C723" s="1">
        <v>7</v>
      </c>
      <c r="D723" s="1" t="s">
        <v>20</v>
      </c>
      <c r="E723" s="6">
        <f>IF(名目付加価値!E723&gt;0,名目付加価値!E723/SUMIF(名目付加価値!E717:E739,"&lt;&gt;0"),0)</f>
        <v>1.8293097088561207E-4</v>
      </c>
      <c r="F723" s="6">
        <f>IF(名目付加価値!F723&gt;0,名目付加価値!F723/SUMIF(名目付加価値!F717:F739,"&lt;&gt;0"),0)</f>
        <v>1.0754862489720392E-4</v>
      </c>
      <c r="G723" s="6">
        <f>IF(名目付加価値!G723&gt;0,名目付加価値!G723/SUMIF(名目付加価値!G717:G739,"&lt;&gt;0"),0)</f>
        <v>7.665442084376252E-4</v>
      </c>
      <c r="H723" s="6">
        <f>IF(名目付加価値!H723&gt;0,名目付加価値!H723/SUMIF(名目付加価値!H717:H739,"&lt;&gt;0"),0)</f>
        <v>1.1766338853654327E-3</v>
      </c>
      <c r="I723" s="6">
        <f>IF(名目付加価値!I723&gt;0,名目付加価値!I723/SUMIF(名目付加価値!I717:I739,"&lt;&gt;0"),0)</f>
        <v>1.0354444382614104E-3</v>
      </c>
      <c r="K723" s="3">
        <f>0.5*(E723+E$1091)</f>
        <v>9.6431267381233681E-3</v>
      </c>
      <c r="L723" s="3">
        <f t="shared" ref="L723:O723" si="719">0.5*(F723+F$1091)</f>
        <v>6.2318450125911154E-3</v>
      </c>
      <c r="M723" s="3">
        <f t="shared" si="719"/>
        <v>5.6796726128787332E-3</v>
      </c>
      <c r="N723" s="3">
        <f t="shared" si="719"/>
        <v>6.6898737644819715E-3</v>
      </c>
      <c r="O723" s="3">
        <f t="shared" si="719"/>
        <v>6.6707256490927732E-3</v>
      </c>
    </row>
    <row r="724" spans="1:15" x14ac:dyDescent="0.15">
      <c r="A724" s="1">
        <v>32</v>
      </c>
      <c r="B724" s="1" t="s">
        <v>305</v>
      </c>
      <c r="C724" s="1">
        <v>8</v>
      </c>
      <c r="D724" s="1" t="s">
        <v>21</v>
      </c>
      <c r="E724" s="6">
        <f>IF(名目付加価値!E724&gt;0,名目付加価値!E724/SUMIF(名目付加価値!E717:E739,"&lt;&gt;0"),0)</f>
        <v>1.3367914613894586E-2</v>
      </c>
      <c r="F724" s="6">
        <f>IF(名目付加価値!F724&gt;0,名目付加価値!F724/SUMIF(名目付加価値!F717:F739,"&lt;&gt;0"),0)</f>
        <v>1.4818749126590054E-2</v>
      </c>
      <c r="G724" s="6">
        <f>IF(名目付加価値!G724&gt;0,名目付加価値!G724/SUMIF(名目付加価値!G717:G739,"&lt;&gt;0"),0)</f>
        <v>1.4705719910040658E-2</v>
      </c>
      <c r="H724" s="6">
        <f>IF(名目付加価値!H724&gt;0,名目付加価値!H724/SUMIF(名目付加価値!H717:H739,"&lt;&gt;0"),0)</f>
        <v>1.2239548182757539E-2</v>
      </c>
      <c r="I724" s="6">
        <f>IF(名目付加価値!I724&gt;0,名目付加価値!I724/SUMIF(名目付加価値!I717:I739,"&lt;&gt;0"),0)</f>
        <v>5.2036005022399181E-3</v>
      </c>
      <c r="K724" s="3">
        <f>0.5*(E724+E$1092)</f>
        <v>1.4277534237468505E-2</v>
      </c>
      <c r="L724" s="3">
        <f t="shared" ref="L724:O724" si="720">0.5*(F724+F$1092)</f>
        <v>1.3908466172336511E-2</v>
      </c>
      <c r="M724" s="3">
        <f t="shared" si="720"/>
        <v>1.3496120074079902E-2</v>
      </c>
      <c r="N724" s="3">
        <f t="shared" si="720"/>
        <v>1.1025530738618134E-2</v>
      </c>
      <c r="O724" s="3">
        <f t="shared" si="720"/>
        <v>6.2996632354844961E-3</v>
      </c>
    </row>
    <row r="725" spans="1:15" x14ac:dyDescent="0.15">
      <c r="A725" s="1">
        <v>32</v>
      </c>
      <c r="B725" s="1" t="s">
        <v>305</v>
      </c>
      <c r="C725" s="1">
        <v>9</v>
      </c>
      <c r="D725" s="1" t="s">
        <v>22</v>
      </c>
      <c r="E725" s="6">
        <f>IF(名目付加価値!E725&gt;0,名目付加価値!E725/SUMIF(名目付加価値!E717:E739,"&lt;&gt;0"),0)</f>
        <v>4.5077526258902781E-2</v>
      </c>
      <c r="F725" s="6">
        <f>IF(名目付加価値!F725&gt;0,名目付加価値!F725/SUMIF(名目付加価値!F717:F739,"&lt;&gt;0"),0)</f>
        <v>4.0043212899498741E-2</v>
      </c>
      <c r="G725" s="6">
        <f>IF(名目付加価値!G725&gt;0,名目付加価値!G725/SUMIF(名目付加価値!G717:G739,"&lt;&gt;0"),0)</f>
        <v>4.0950181020421861E-2</v>
      </c>
      <c r="H725" s="6">
        <f>IF(名目付加価値!H725&gt;0,名目付加価値!H725/SUMIF(名目付加価値!H717:H739,"&lt;&gt;0"),0)</f>
        <v>3.2987449571447884E-2</v>
      </c>
      <c r="I725" s="6">
        <f>IF(名目付加価値!I725&gt;0,名目付加価値!I725/SUMIF(名目付加価値!I717:I739,"&lt;&gt;0"),0)</f>
        <v>2.1417875517624137E-2</v>
      </c>
      <c r="K725" s="3">
        <f>0.5*(E725+E$1093)</f>
        <v>3.961846391066879E-2</v>
      </c>
      <c r="L725" s="3">
        <f t="shared" ref="L725:O725" si="721">0.5*(F725+F$1093)</f>
        <v>3.4895759404484097E-2</v>
      </c>
      <c r="M725" s="3">
        <f t="shared" si="721"/>
        <v>3.0683955374826273E-2</v>
      </c>
      <c r="N725" s="3">
        <f t="shared" si="721"/>
        <v>2.3767300003229533E-2</v>
      </c>
      <c r="O725" s="3">
        <f t="shared" si="721"/>
        <v>1.714850620645049E-2</v>
      </c>
    </row>
    <row r="726" spans="1:15" x14ac:dyDescent="0.15">
      <c r="A726" s="1">
        <v>32</v>
      </c>
      <c r="B726" s="1" t="s">
        <v>305</v>
      </c>
      <c r="C726" s="1">
        <v>10</v>
      </c>
      <c r="D726" s="1" t="s">
        <v>23</v>
      </c>
      <c r="E726" s="6">
        <f>IF(名目付加価値!E726&gt;0,名目付加価値!E726/SUMIF(名目付加価値!E717:E739,"&lt;&gt;0"),0)</f>
        <v>3.0071359343910183E-3</v>
      </c>
      <c r="F726" s="6">
        <f>IF(名目付加価値!F726&gt;0,名目付加価値!F726/SUMIF(名目付加価値!F717:F739,"&lt;&gt;0"),0)</f>
        <v>3.8437623673888621E-3</v>
      </c>
      <c r="G726" s="6">
        <f>IF(名目付加価値!G726&gt;0,名目付加価値!G726/SUMIF(名目付加価値!G717:G739,"&lt;&gt;0"),0)</f>
        <v>4.7311603355602305E-3</v>
      </c>
      <c r="H726" s="6">
        <f>IF(名目付加価値!H726&gt;0,名目付加価値!H726/SUMIF(名目付加価値!H717:H739,"&lt;&gt;0"),0)</f>
        <v>7.3991088596427534E-3</v>
      </c>
      <c r="I726" s="6">
        <f>IF(名目付加価値!I726&gt;0,名目付加価値!I726/SUMIF(名目付加価値!I717:I739,"&lt;&gt;0"),0)</f>
        <v>4.1355302826526635E-3</v>
      </c>
      <c r="K726" s="3">
        <f>0.5*(E726+E$1094)</f>
        <v>8.5799712592553937E-3</v>
      </c>
      <c r="L726" s="3">
        <f t="shared" ref="L726:O726" si="722">0.5*(F726+F$1094)</f>
        <v>8.025832188242113E-3</v>
      </c>
      <c r="M726" s="3">
        <f t="shared" si="722"/>
        <v>1.0363859250150443E-2</v>
      </c>
      <c r="N726" s="3">
        <f t="shared" si="722"/>
        <v>1.024640430503007E-2</v>
      </c>
      <c r="O726" s="3">
        <f t="shared" si="722"/>
        <v>7.2889475506988941E-3</v>
      </c>
    </row>
    <row r="727" spans="1:15" x14ac:dyDescent="0.15">
      <c r="A727" s="1">
        <v>32</v>
      </c>
      <c r="B727" s="1" t="s">
        <v>305</v>
      </c>
      <c r="C727" s="1">
        <v>11</v>
      </c>
      <c r="D727" s="1" t="s">
        <v>24</v>
      </c>
      <c r="E727" s="6">
        <f>IF(名目付加価値!E727&gt;0,名目付加価値!E727/SUMIF(名目付加価値!E717:E739,"&lt;&gt;0"),0)</f>
        <v>1.817677682767764E-2</v>
      </c>
      <c r="F727" s="6">
        <f>IF(名目付加価値!F727&gt;0,名目付加価値!F727/SUMIF(名目付加価値!F717:F739,"&lt;&gt;0"),0)</f>
        <v>2.0630518881785808E-2</v>
      </c>
      <c r="G727" s="6">
        <f>IF(名目付加価値!G727&gt;0,名目付加価値!G727/SUMIF(名目付加価値!G717:G739,"&lt;&gt;0"),0)</f>
        <v>2.5547964717206849E-2</v>
      </c>
      <c r="H727" s="6">
        <f>IF(名目付加価値!H727&gt;0,名目付加価値!H727/SUMIF(名目付加価値!H717:H739,"&lt;&gt;0"),0)</f>
        <v>1.914462683818163E-2</v>
      </c>
      <c r="I727" s="6">
        <f>IF(名目付加価値!I727&gt;0,名目付加価値!I727/SUMIF(名目付加価値!I717:I739,"&lt;&gt;0"),0)</f>
        <v>1.8004831216848476E-2</v>
      </c>
      <c r="K727" s="3">
        <f>0.5*(E727+E$1095)</f>
        <v>2.1622379511265843E-2</v>
      </c>
      <c r="L727" s="3">
        <f t="shared" ref="L727:O727" si="723">0.5*(F727+F$1095)</f>
        <v>2.102025322551801E-2</v>
      </c>
      <c r="M727" s="3">
        <f t="shared" si="723"/>
        <v>2.679255976382322E-2</v>
      </c>
      <c r="N727" s="3">
        <f t="shared" si="723"/>
        <v>2.1722464925054551E-2</v>
      </c>
      <c r="O727" s="3">
        <f t="shared" si="723"/>
        <v>2.2145946866464716E-2</v>
      </c>
    </row>
    <row r="728" spans="1:15" x14ac:dyDescent="0.15">
      <c r="A728" s="1">
        <v>32</v>
      </c>
      <c r="B728" s="1" t="s">
        <v>305</v>
      </c>
      <c r="C728" s="1">
        <v>12</v>
      </c>
      <c r="D728" s="1" t="s">
        <v>25</v>
      </c>
      <c r="E728" s="6">
        <f>IF(名目付加価値!E728&gt;0,名目付加価値!E728/SUMIF(名目付加価値!E717:E739,"&lt;&gt;0"),0)</f>
        <v>8.922384561638937E-3</v>
      </c>
      <c r="F728" s="6">
        <f>IF(名目付加価値!F728&gt;0,名目付加価値!F728/SUMIF(名目付加価値!F717:F739,"&lt;&gt;0"),0)</f>
        <v>1.067328596910466E-2</v>
      </c>
      <c r="G728" s="6">
        <f>IF(名目付加価値!G728&gt;0,名目付加価値!G728/SUMIF(名目付加価値!G717:G739,"&lt;&gt;0"),0)</f>
        <v>2.4254331482714449E-2</v>
      </c>
      <c r="H728" s="6">
        <f>IF(名目付加価値!H728&gt;0,名目付加価値!H728/SUMIF(名目付加価値!H717:H739,"&lt;&gt;0"),0)</f>
        <v>2.8699993344194614E-2</v>
      </c>
      <c r="I728" s="6">
        <f>IF(名目付加価値!I728&gt;0,名目付加価値!I728/SUMIF(名目付加価値!I717:I739,"&lt;&gt;0"),0)</f>
        <v>4.382291057211285E-2</v>
      </c>
      <c r="K728" s="3">
        <f>0.5*(E728+E$1096)</f>
        <v>1.7319135724240643E-2</v>
      </c>
      <c r="L728" s="3">
        <f t="shared" ref="L728:O728" si="724">0.5*(F728+F$1096)</f>
        <v>1.8277291532369861E-2</v>
      </c>
      <c r="M728" s="3">
        <f t="shared" si="724"/>
        <v>3.5804288837486341E-2</v>
      </c>
      <c r="N728" s="3">
        <f t="shared" si="724"/>
        <v>3.8969685009891002E-2</v>
      </c>
      <c r="O728" s="3">
        <f t="shared" si="724"/>
        <v>4.2707767715974114E-2</v>
      </c>
    </row>
    <row r="729" spans="1:15" x14ac:dyDescent="0.15">
      <c r="A729" s="1">
        <v>32</v>
      </c>
      <c r="B729" s="1" t="s">
        <v>305</v>
      </c>
      <c r="C729" s="1">
        <v>13</v>
      </c>
      <c r="D729" s="1" t="s">
        <v>26</v>
      </c>
      <c r="E729" s="6">
        <f>IF(名目付加価値!E729&gt;0,名目付加価値!E729/SUMIF(名目付加価値!E717:E739,"&lt;&gt;0"),0)</f>
        <v>6.0102689755807291E-3</v>
      </c>
      <c r="F729" s="6">
        <f>IF(名目付加価値!F729&gt;0,名目付加価値!F729/SUMIF(名目付加価値!F717:F739,"&lt;&gt;0"),0)</f>
        <v>7.992086420620461E-3</v>
      </c>
      <c r="G729" s="6">
        <f>IF(名目付加価値!G729&gt;0,名目付加価値!G729/SUMIF(名目付加価値!G717:G739,"&lt;&gt;0"),0)</f>
        <v>9.2287844932928409E-3</v>
      </c>
      <c r="H729" s="6">
        <f>IF(名目付加価値!H729&gt;0,名目付加価値!H729/SUMIF(名目付加価値!H717:H739,"&lt;&gt;0"),0)</f>
        <v>6.6702827146349532E-3</v>
      </c>
      <c r="I729" s="6">
        <f>IF(名目付加価値!I729&gt;0,名目付加価値!I729/SUMIF(名目付加価値!I717:I739,"&lt;&gt;0"),0)</f>
        <v>1.0959070447239276E-2</v>
      </c>
      <c r="K729" s="3">
        <f>0.5*(E729+E$1097)</f>
        <v>1.3894426235030904E-2</v>
      </c>
      <c r="L729" s="3">
        <f t="shared" ref="L729:O729" si="725">0.5*(F729+F$1097)</f>
        <v>1.4661763445497602E-2</v>
      </c>
      <c r="M729" s="3">
        <f t="shared" si="725"/>
        <v>1.4175918872656797E-2</v>
      </c>
      <c r="N729" s="3">
        <f t="shared" si="725"/>
        <v>1.2516907165859507E-2</v>
      </c>
      <c r="O729" s="3">
        <f t="shared" si="725"/>
        <v>1.874629216588064E-2</v>
      </c>
    </row>
    <row r="730" spans="1:15" x14ac:dyDescent="0.15">
      <c r="A730" s="1">
        <v>32</v>
      </c>
      <c r="B730" s="1" t="s">
        <v>305</v>
      </c>
      <c r="C730" s="1">
        <v>14</v>
      </c>
      <c r="D730" s="1" t="s">
        <v>27</v>
      </c>
      <c r="E730" s="6">
        <f>IF(名目付加価値!E730&gt;0,名目付加価値!E730/SUMIF(名目付加価値!E717:E739,"&lt;&gt;0"),0)</f>
        <v>8.519318487788024E-5</v>
      </c>
      <c r="F730" s="6">
        <f>IF(名目付加価値!F730&gt;0,名目付加価値!F730/SUMIF(名目付加価値!F717:F739,"&lt;&gt;0"),0)</f>
        <v>2.5400333157629619E-3</v>
      </c>
      <c r="G730" s="6">
        <f>IF(名目付加価値!G730&gt;0,名目付加価値!G730/SUMIF(名目付加価値!G717:G739,"&lt;&gt;0"),0)</f>
        <v>1.5583269604451336E-3</v>
      </c>
      <c r="H730" s="6">
        <f>IF(名目付加価値!H730&gt;0,名目付加価値!H730/SUMIF(名目付加価値!H717:H739,"&lt;&gt;0"),0)</f>
        <v>2.2186184647913654E-3</v>
      </c>
      <c r="I730" s="6">
        <f>IF(名目付加価値!I730&gt;0,名目付加価値!I730/SUMIF(名目付加価値!I717:I739,"&lt;&gt;0"),0)</f>
        <v>4.2247678701941831E-3</v>
      </c>
      <c r="K730" s="3">
        <f>0.5*(E730+E$1098)</f>
        <v>1.9097821186410471E-3</v>
      </c>
      <c r="L730" s="3">
        <f t="shared" ref="L730:O730" si="726">0.5*(F730+F$1098)</f>
        <v>3.5493563490938953E-3</v>
      </c>
      <c r="M730" s="3">
        <f t="shared" si="726"/>
        <v>2.9835899974447813E-3</v>
      </c>
      <c r="N730" s="3">
        <f t="shared" si="726"/>
        <v>3.1406580376008388E-3</v>
      </c>
      <c r="O730" s="3">
        <f t="shared" si="726"/>
        <v>4.2868723508947713E-3</v>
      </c>
    </row>
    <row r="731" spans="1:15" x14ac:dyDescent="0.15">
      <c r="A731" s="1">
        <v>32</v>
      </c>
      <c r="B731" s="1" t="s">
        <v>305</v>
      </c>
      <c r="C731" s="1">
        <v>15</v>
      </c>
      <c r="D731" s="1" t="s">
        <v>28</v>
      </c>
      <c r="E731" s="6">
        <f>IF(名目付加価値!E731&gt;0,名目付加価値!E731/SUMIF(名目付加価値!E717:E739,"&lt;&gt;0"),0)</f>
        <v>3.5997654925718985E-2</v>
      </c>
      <c r="F731" s="6">
        <f>IF(名目付加価値!F731&gt;0,名目付加価値!F731/SUMIF(名目付加価値!F717:F739,"&lt;&gt;0"),0)</f>
        <v>3.0085822148575771E-2</v>
      </c>
      <c r="G731" s="6">
        <f>IF(名目付加価値!G731&gt;0,名目付加価値!G731/SUMIF(名目付加価値!G717:G739,"&lt;&gt;0"),0)</f>
        <v>2.8564334484902438E-2</v>
      </c>
      <c r="H731" s="6">
        <f>IF(名目付加価値!H731&gt;0,名目付加価値!H731/SUMIF(名目付加価値!H717:H739,"&lt;&gt;0"),0)</f>
        <v>2.0998293426681129E-2</v>
      </c>
      <c r="I731" s="6">
        <f>IF(名目付加価値!I731&gt;0,名目付加価値!I731/SUMIF(名目付加価値!I717:I739,"&lt;&gt;0"),0)</f>
        <v>1.2716935692477151E-2</v>
      </c>
      <c r="K731" s="3">
        <f>0.5*(E731+E$1099)</f>
        <v>3.6146695516170876E-2</v>
      </c>
      <c r="L731" s="3">
        <f t="shared" ref="L731:O731" si="727">0.5*(F731+F$1099)</f>
        <v>3.2247486701634118E-2</v>
      </c>
      <c r="M731" s="3">
        <f t="shared" si="727"/>
        <v>3.1699403800221425E-2</v>
      </c>
      <c r="N731" s="3">
        <f t="shared" si="727"/>
        <v>2.4745652979446042E-2</v>
      </c>
      <c r="O731" s="3">
        <f t="shared" si="727"/>
        <v>1.8277445661593401E-2</v>
      </c>
    </row>
    <row r="732" spans="1:15" x14ac:dyDescent="0.15">
      <c r="A732" s="1">
        <v>32</v>
      </c>
      <c r="B732" s="1" t="s">
        <v>304</v>
      </c>
      <c r="C732" s="1">
        <v>16</v>
      </c>
      <c r="D732" s="1" t="s">
        <v>11</v>
      </c>
      <c r="E732" s="6">
        <f>IF(名目付加価値!E732&gt;0,名目付加価値!E732/SUMIF(名目付加価値!E717:E739,"&lt;&gt;0"),0)</f>
        <v>0.10782483402677036</v>
      </c>
      <c r="F732" s="6">
        <f>IF(名目付加価値!F732&gt;0,名目付加価値!F732/SUMIF(名目付加価値!F717:F739,"&lt;&gt;0"),0)</f>
        <v>0.14022368256210774</v>
      </c>
      <c r="G732" s="6">
        <f>IF(名目付加価値!G732&gt;0,名目付加価値!G732/SUMIF(名目付加価値!G717:G739,"&lt;&gt;0"),0)</f>
        <v>0.12837659066688081</v>
      </c>
      <c r="H732" s="6">
        <f>IF(名目付加価値!H732&gt;0,名目付加価値!H732/SUMIF(名目付加価値!H717:H739,"&lt;&gt;0"),0)</f>
        <v>0.13536208994990742</v>
      </c>
      <c r="I732" s="6">
        <f>IF(名目付加価値!I732&gt;0,名目付加価値!I732/SUMIF(名目付加価値!I717:I739,"&lt;&gt;0"),0)</f>
        <v>0.11366145616878429</v>
      </c>
      <c r="K732" s="3">
        <f>0.5*(E732+E$1100)</f>
        <v>0.10115375983780908</v>
      </c>
      <c r="L732" s="3">
        <f t="shared" ref="L732:O732" si="728">0.5*(F732+F$1100)</f>
        <v>0.12603950660069349</v>
      </c>
      <c r="M732" s="3">
        <f t="shared" si="728"/>
        <v>0.12282639653947121</v>
      </c>
      <c r="N732" s="3">
        <f t="shared" si="728"/>
        <v>0.11442965801952162</v>
      </c>
      <c r="O732" s="3">
        <f t="shared" si="728"/>
        <v>9.258264238805991E-2</v>
      </c>
    </row>
    <row r="733" spans="1:15" x14ac:dyDescent="0.15">
      <c r="A733" s="1">
        <v>32</v>
      </c>
      <c r="B733" s="1" t="s">
        <v>304</v>
      </c>
      <c r="C733" s="1">
        <v>17</v>
      </c>
      <c r="D733" s="1" t="s">
        <v>12</v>
      </c>
      <c r="E733" s="6">
        <f>IF(名目付加価値!E733&gt;0,名目付加価値!E733/SUMIF(名目付加価値!E717:E739,"&lt;&gt;0"),0)</f>
        <v>2.7135766259833421E-2</v>
      </c>
      <c r="F733" s="6">
        <f>IF(名目付加価値!F733&gt;0,名目付加価値!F733/SUMIF(名目付加価値!F717:F739,"&lt;&gt;0"),0)</f>
        <v>2.3921721233176936E-2</v>
      </c>
      <c r="G733" s="6">
        <f>IF(名目付加価値!G733&gt;0,名目付加価値!G733/SUMIF(名目付加価値!G717:G739,"&lt;&gt;0"),0)</f>
        <v>5.3249808511296425E-2</v>
      </c>
      <c r="H733" s="6">
        <f>IF(名目付加価値!H733&gt;0,名目付加価値!H733/SUMIF(名目付加価値!H717:H739,"&lt;&gt;0"),0)</f>
        <v>5.6760762676876769E-2</v>
      </c>
      <c r="I733" s="6">
        <f>IF(名目付加価値!I733&gt;0,名目付加価値!I733/SUMIF(名目付加価値!I717:I739,"&lt;&gt;0"),0)</f>
        <v>4.3551302227259683E-2</v>
      </c>
      <c r="K733" s="3">
        <f>0.5*(E733+E$1101)</f>
        <v>2.6132762445229177E-2</v>
      </c>
      <c r="L733" s="3">
        <f t="shared" ref="L733:O733" si="729">0.5*(F733+F$1101)</f>
        <v>2.6467521485719764E-2</v>
      </c>
      <c r="M733" s="3">
        <f t="shared" si="729"/>
        <v>4.2698529134543875E-2</v>
      </c>
      <c r="N733" s="3">
        <f t="shared" si="729"/>
        <v>4.6071126641626069E-2</v>
      </c>
      <c r="O733" s="3">
        <f t="shared" si="729"/>
        <v>3.7281814026731412E-2</v>
      </c>
    </row>
    <row r="734" spans="1:15" x14ac:dyDescent="0.15">
      <c r="A734" s="1">
        <v>32</v>
      </c>
      <c r="B734" s="1" t="s">
        <v>304</v>
      </c>
      <c r="C734" s="1">
        <v>18</v>
      </c>
      <c r="D734" s="1" t="s">
        <v>13</v>
      </c>
      <c r="E734" s="6">
        <f>IF(名目付加価値!E734&gt;0,名目付加価値!E734/SUMIF(名目付加価値!E717:E739,"&lt;&gt;0"),0)</f>
        <v>7.832319254101891E-2</v>
      </c>
      <c r="F734" s="6">
        <f>IF(名目付加価値!F734&gt;0,名目付加価値!F734/SUMIF(名目付加価値!F717:F739,"&lt;&gt;0"),0)</f>
        <v>0.10348488950811563</v>
      </c>
      <c r="G734" s="6">
        <f>IF(名目付加価値!G734&gt;0,名目付加価値!G734/SUMIF(名目付加価値!G717:G739,"&lt;&gt;0"),0)</f>
        <v>0.10302309322212895</v>
      </c>
      <c r="H734" s="6">
        <f>IF(名目付加価値!H734&gt;0,名目付加価値!H734/SUMIF(名目付加価値!H717:H739,"&lt;&gt;0"),0)</f>
        <v>0.10266706713358929</v>
      </c>
      <c r="I734" s="6">
        <f>IF(名目付加価値!I734&gt;0,名目付加価値!I734/SUMIF(名目付加価値!I717:I739,"&lt;&gt;0"),0)</f>
        <v>8.7688431096502109E-2</v>
      </c>
      <c r="K734" s="3">
        <f>0.5*(E734+E$1102)</f>
        <v>9.639472972441937E-2</v>
      </c>
      <c r="L734" s="3">
        <f t="shared" ref="L734:O734" si="730">0.5*(F734+F$1102)</f>
        <v>0.11396248047261259</v>
      </c>
      <c r="M734" s="3">
        <f t="shared" si="730"/>
        <v>0.10863673442773683</v>
      </c>
      <c r="N734" s="3">
        <f t="shared" si="730"/>
        <v>0.11059602368144093</v>
      </c>
      <c r="O734" s="3">
        <f t="shared" si="730"/>
        <v>9.7740411615912473E-2</v>
      </c>
    </row>
    <row r="735" spans="1:15" x14ac:dyDescent="0.15">
      <c r="A735" s="1">
        <v>32</v>
      </c>
      <c r="B735" s="1" t="s">
        <v>304</v>
      </c>
      <c r="C735" s="1">
        <v>19</v>
      </c>
      <c r="D735" s="1" t="s">
        <v>14</v>
      </c>
      <c r="E735" s="6">
        <f>IF(名目付加価値!E735&gt;0,名目付加価値!E735/SUMIF(名目付加価値!E717:E739,"&lt;&gt;0"),0)</f>
        <v>5.5919240628143761E-2</v>
      </c>
      <c r="F735" s="6">
        <f>IF(名目付加価値!F735&gt;0,名目付加価値!F735/SUMIF(名目付加価値!F717:F739,"&lt;&gt;0"),0)</f>
        <v>6.1241111296711358E-2</v>
      </c>
      <c r="G735" s="6">
        <f>IF(名目付加価値!G735&gt;0,名目付加価値!G735/SUMIF(名目付加価値!G717:G739,"&lt;&gt;0"),0)</f>
        <v>6.1071512061327007E-2</v>
      </c>
      <c r="H735" s="6">
        <f>IF(名目付加価値!H735&gt;0,名目付加価値!H735/SUMIF(名目付加価値!H717:H739,"&lt;&gt;0"),0)</f>
        <v>4.2078920615613864E-2</v>
      </c>
      <c r="I735" s="6">
        <f>IF(名目付加価値!I735&gt;0,名目付加価値!I735/SUMIF(名目付加価値!I717:I739,"&lt;&gt;0"),0)</f>
        <v>4.0604453343345358E-2</v>
      </c>
      <c r="K735" s="3">
        <f>0.5*(E735+E$1103)</f>
        <v>4.8170686941403536E-2</v>
      </c>
      <c r="L735" s="3">
        <f t="shared" ref="L735:O735" si="731">0.5*(F735+F$1103)</f>
        <v>5.4976449764983233E-2</v>
      </c>
      <c r="M735" s="3">
        <f t="shared" si="731"/>
        <v>5.7306810935798383E-2</v>
      </c>
      <c r="N735" s="3">
        <f t="shared" si="731"/>
        <v>4.4826205936048399E-2</v>
      </c>
      <c r="O735" s="3">
        <f t="shared" si="731"/>
        <v>4.2692531284319532E-2</v>
      </c>
    </row>
    <row r="736" spans="1:15" x14ac:dyDescent="0.15">
      <c r="A736" s="1">
        <v>32</v>
      </c>
      <c r="B736" s="1" t="s">
        <v>304</v>
      </c>
      <c r="C736" s="1">
        <v>20</v>
      </c>
      <c r="D736" s="1" t="s">
        <v>15</v>
      </c>
      <c r="E736" s="6">
        <f>IF(名目付加価値!E736&gt;0,名目付加価値!E736/SUMIF(名目付加価値!E717:E739,"&lt;&gt;0"),0)</f>
        <v>1.4244369330175883E-2</v>
      </c>
      <c r="F736" s="6">
        <f>IF(名目付加価値!F736&gt;0,名目付加価値!F736/SUMIF(名目付加価値!F717:F739,"&lt;&gt;0"),0)</f>
        <v>1.8550136038066375E-2</v>
      </c>
      <c r="G736" s="6">
        <f>IF(名目付加価値!G736&gt;0,名目付加価値!G736/SUMIF(名目付加価値!G717:G739,"&lt;&gt;0"),0)</f>
        <v>1.6470340863580596E-2</v>
      </c>
      <c r="H736" s="6">
        <f>IF(名目付加価値!H736&gt;0,名目付加価値!H736/SUMIF(名目付加価値!H717:H739,"&lt;&gt;0"),0)</f>
        <v>1.1598887524409541E-2</v>
      </c>
      <c r="I736" s="6">
        <f>IF(名目付加価値!I736&gt;0,名目付加価値!I736/SUMIF(名目付加価値!I717:I739,"&lt;&gt;0"),0)</f>
        <v>1.3432148759895025E-2</v>
      </c>
      <c r="K736" s="3">
        <f>0.5*(E736+E$1104)</f>
        <v>1.6524364225734011E-2</v>
      </c>
      <c r="L736" s="3">
        <f t="shared" ref="L736:O736" si="732">0.5*(F736+F$1104)</f>
        <v>2.0084861828740225E-2</v>
      </c>
      <c r="M736" s="3">
        <f t="shared" si="732"/>
        <v>1.8140906815314488E-2</v>
      </c>
      <c r="N736" s="3">
        <f t="shared" si="732"/>
        <v>1.3097895093606022E-2</v>
      </c>
      <c r="O736" s="3">
        <f t="shared" si="732"/>
        <v>1.4947762261762264E-2</v>
      </c>
    </row>
    <row r="737" spans="1:15" x14ac:dyDescent="0.15">
      <c r="A737" s="1">
        <v>32</v>
      </c>
      <c r="B737" s="1" t="s">
        <v>304</v>
      </c>
      <c r="C737" s="1">
        <v>21</v>
      </c>
      <c r="D737" s="1" t="s">
        <v>16</v>
      </c>
      <c r="E737" s="6">
        <f>IF(名目付加価値!E737&gt;0,名目付加価値!E737/SUMIF(名目付加価値!E717:E739,"&lt;&gt;0"),0)</f>
        <v>7.8409784785252915E-2</v>
      </c>
      <c r="F737" s="6">
        <f>IF(名目付加価値!F737&gt;0,名目付加価値!F737/SUMIF(名目付加価値!F717:F739,"&lt;&gt;0"),0)</f>
        <v>4.8695944735774918E-2</v>
      </c>
      <c r="G737" s="6">
        <f>IF(名目付加価値!G737&gt;0,名目付加価値!G737/SUMIF(名目付加価値!G717:G739,"&lt;&gt;0"),0)</f>
        <v>5.2429102738483738E-2</v>
      </c>
      <c r="H737" s="6">
        <f>IF(名目付加価値!H737&gt;0,名目付加価値!H737/SUMIF(名目付加価値!H717:H739,"&lt;&gt;0"),0)</f>
        <v>5.2147248301542361E-2</v>
      </c>
      <c r="I737" s="6">
        <f>IF(名目付加価値!I737&gt;0,名目付加価値!I737/SUMIF(名目付加価値!I717:I739,"&lt;&gt;0"),0)</f>
        <v>5.3802667254558643E-2</v>
      </c>
      <c r="K737" s="3">
        <f>0.5*(E737+E$1105)</f>
        <v>7.5633980934908432E-2</v>
      </c>
      <c r="L737" s="3">
        <f t="shared" ref="L737:O737" si="733">0.5*(F737+F$1105)</f>
        <v>5.5398120255334971E-2</v>
      </c>
      <c r="M737" s="3">
        <f t="shared" si="733"/>
        <v>5.8030301639682098E-2</v>
      </c>
      <c r="N737" s="3">
        <f t="shared" si="733"/>
        <v>5.987264676900797E-2</v>
      </c>
      <c r="O737" s="3">
        <f t="shared" si="733"/>
        <v>6.1780947163878164E-2</v>
      </c>
    </row>
    <row r="738" spans="1:15" x14ac:dyDescent="0.15">
      <c r="A738" s="1">
        <v>32</v>
      </c>
      <c r="B738" s="1" t="s">
        <v>163</v>
      </c>
      <c r="C738" s="1">
        <v>22</v>
      </c>
      <c r="D738" s="1" t="s">
        <v>8</v>
      </c>
      <c r="E738" s="6">
        <f>IF(名目付加価値!E738&gt;0,名目付加価値!E738/SUMIF(名目付加価値!E717:E739,"&lt;&gt;0"),0)</f>
        <v>0.10823251390972781</v>
      </c>
      <c r="F738" s="6">
        <f>IF(名目付加価値!F738&gt;0,名目付加価値!F738/SUMIF(名目付加価値!F717:F739,"&lt;&gt;0"),0)</f>
        <v>0.17600951438652937</v>
      </c>
      <c r="G738" s="6">
        <f>IF(名目付加価値!G738&gt;0,名目付加価値!G738/SUMIF(名目付加価値!G717:G739,"&lt;&gt;0"),0)</f>
        <v>0.17217829048667779</v>
      </c>
      <c r="H738" s="6">
        <f>IF(名目付加価値!H738&gt;0,名目付加価値!H738/SUMIF(名目付加価値!H717:H739,"&lt;&gt;0"),0)</f>
        <v>0.21836758976447262</v>
      </c>
      <c r="I738" s="6">
        <f>IF(名目付加価値!I738&gt;0,名目付加価値!I738/SUMIF(名目付加価値!I717:I739,"&lt;&gt;0"),0)</f>
        <v>0.27089182745384061</v>
      </c>
      <c r="K738" s="3">
        <f>0.5*(E738+E$1106)</f>
        <v>0.11038151332476263</v>
      </c>
      <c r="L738" s="3">
        <f t="shared" ref="L738:O738" si="734">0.5*(F738+F$1106)</f>
        <v>0.16892511453414022</v>
      </c>
      <c r="M738" s="3">
        <f t="shared" si="734"/>
        <v>0.17185595718306318</v>
      </c>
      <c r="N738" s="3">
        <f t="shared" si="734"/>
        <v>0.2185362909443149</v>
      </c>
      <c r="O738" s="3">
        <f t="shared" si="734"/>
        <v>0.26790809460032894</v>
      </c>
    </row>
    <row r="739" spans="1:15" x14ac:dyDescent="0.15">
      <c r="A739" s="1">
        <v>32</v>
      </c>
      <c r="B739" s="1" t="s">
        <v>163</v>
      </c>
      <c r="C739" s="1">
        <v>23</v>
      </c>
      <c r="D739" s="1" t="s">
        <v>29</v>
      </c>
      <c r="E739" s="6">
        <f>IF(名目付加価値!E739&gt;0,名目付加価値!E739/SUMIF(名目付加価値!E717:E739,"&lt;&gt;0"),0)</f>
        <v>0.14319649117080541</v>
      </c>
      <c r="F739" s="6">
        <f>IF(名目付加価値!F739&gt;0,名目付加価値!F739/SUMIF(名目付加価値!F717:F739,"&lt;&gt;0"),0)</f>
        <v>0.16115316201044316</v>
      </c>
      <c r="G739" s="6">
        <f>IF(名目付加価値!G739&gt;0,名目付加価値!G739/SUMIF(名目付加価値!G717:G739,"&lt;&gt;0"),0)</f>
        <v>0.15615422504299509</v>
      </c>
      <c r="H739" s="6">
        <f>IF(名目付加価値!H739&gt;0,名目付加価値!H739/SUMIF(名目付加価値!H717:H739,"&lt;&gt;0"),0)</f>
        <v>0.1786750623859216</v>
      </c>
      <c r="I739" s="6">
        <f>IF(名目付加価値!I739&gt;0,名目付加価値!I739/SUMIF(名目付加価値!I717:I739,"&lt;&gt;0"),0)</f>
        <v>0.19965818782874714</v>
      </c>
      <c r="K739" s="3">
        <f>0.5*(E739+E$1107)</f>
        <v>0.1120827798512376</v>
      </c>
      <c r="L739" s="3">
        <f t="shared" ref="L739:O739" si="735">0.5*(F739+F$1107)</f>
        <v>0.13529129218801611</v>
      </c>
      <c r="M739" s="3">
        <f t="shared" si="735"/>
        <v>0.12984392293983077</v>
      </c>
      <c r="N739" s="3">
        <f t="shared" si="735"/>
        <v>0.15053653722488691</v>
      </c>
      <c r="O739" s="3">
        <f t="shared" si="735"/>
        <v>0.16704090026393564</v>
      </c>
    </row>
    <row r="740" spans="1:15" x14ac:dyDescent="0.15">
      <c r="A740" s="1">
        <v>33</v>
      </c>
      <c r="B740" s="1" t="s">
        <v>306</v>
      </c>
      <c r="C740" s="1">
        <v>1</v>
      </c>
      <c r="D740" s="1" t="s">
        <v>9</v>
      </c>
      <c r="E740" s="6">
        <f>IF(名目付加価値!E740&gt;0,名目付加価値!E740/SUMIF(名目付加価値!E740:E762,"&lt;&gt;0"),0)</f>
        <v>6.5418970848085525E-2</v>
      </c>
      <c r="F740" s="6">
        <f>IF(名目付加価値!F740&gt;0,名目付加価値!F740/SUMIF(名目付加価値!F740:F762,"&lt;&gt;0"),0)</f>
        <v>4.0578630994289502E-2</v>
      </c>
      <c r="G740" s="6">
        <f>IF(名目付加価値!G740&gt;0,名目付加価値!G740/SUMIF(名目付加価値!G740:G762,"&lt;&gt;0"),0)</f>
        <v>2.5034619893516637E-2</v>
      </c>
      <c r="H740" s="6">
        <f>IF(名目付加価値!H740&gt;0,名目付加価値!H740/SUMIF(名目付加価値!H740:H762,"&lt;&gt;0"),0)</f>
        <v>1.8732472570619853E-2</v>
      </c>
      <c r="I740" s="6">
        <f>IF(名目付加価値!I740&gt;0,名目付加価値!I740/SUMIF(名目付加価値!I740:I762,"&lt;&gt;0"),0)</f>
        <v>1.3573828220522624E-2</v>
      </c>
      <c r="K740" s="3">
        <f>0.5*(E740+E$1085)</f>
        <v>8.4769726468464313E-2</v>
      </c>
      <c r="L740" s="3">
        <f t="shared" ref="L740:O740" si="736">0.5*(F740+F$1085)</f>
        <v>5.0243804936551346E-2</v>
      </c>
      <c r="M740" s="3">
        <f t="shared" si="736"/>
        <v>3.3776986480512895E-2</v>
      </c>
      <c r="N740" s="3">
        <f t="shared" si="736"/>
        <v>2.4001758387721017E-2</v>
      </c>
      <c r="O740" s="3">
        <f t="shared" si="736"/>
        <v>1.8801430079760761E-2</v>
      </c>
    </row>
    <row r="741" spans="1:15" x14ac:dyDescent="0.15">
      <c r="A741" s="1">
        <v>33</v>
      </c>
      <c r="B741" s="1" t="s">
        <v>306</v>
      </c>
      <c r="C741" s="1">
        <v>2</v>
      </c>
      <c r="D741" s="1" t="s">
        <v>10</v>
      </c>
      <c r="E741" s="6">
        <f>IF(名目付加価値!E741&gt;0,名目付加価値!E741/SUMIF(名目付加価値!E740:E762,"&lt;&gt;0"),0)</f>
        <v>1.5573947166165204E-2</v>
      </c>
      <c r="F741" s="6">
        <f>IF(名目付加価値!F741&gt;0,名目付加価値!F741/SUMIF(名目付加価値!F740:F762,"&lt;&gt;0"),0)</f>
        <v>6.4322889212916137E-3</v>
      </c>
      <c r="G741" s="6">
        <f>IF(名目付加価値!G741&gt;0,名目付加価値!G741/SUMIF(名目付加価値!G740:G762,"&lt;&gt;0"),0)</f>
        <v>4.5672810502468001E-3</v>
      </c>
      <c r="H741" s="6">
        <f>IF(名目付加価値!H741&gt;0,名目付加価値!H741/SUMIF(名目付加価値!H740:H762,"&lt;&gt;0"),0)</f>
        <v>2.3336506231031598E-3</v>
      </c>
      <c r="I741" s="6">
        <f>IF(名目付加価値!I741&gt;0,名目付加価値!I741/SUMIF(名目付加価値!I740:I762,"&lt;&gt;0"),0)</f>
        <v>6.7331935112187845E-4</v>
      </c>
      <c r="K741" s="3">
        <f>0.5*(E741+E$1086)</f>
        <v>1.4140422850086778E-2</v>
      </c>
      <c r="L741" s="3">
        <f t="shared" ref="L741:O741" si="737">0.5*(F741+F$1086)</f>
        <v>6.7641441802770838E-3</v>
      </c>
      <c r="M741" s="3">
        <f t="shared" si="737"/>
        <v>4.1346471390358601E-3</v>
      </c>
      <c r="N741" s="3">
        <f t="shared" si="737"/>
        <v>2.1175393033213046E-3</v>
      </c>
      <c r="O741" s="3">
        <f t="shared" si="737"/>
        <v>7.6901802225477235E-4</v>
      </c>
    </row>
    <row r="742" spans="1:15" x14ac:dyDescent="0.15">
      <c r="A742" s="1">
        <v>33</v>
      </c>
      <c r="B742" s="1" t="s">
        <v>307</v>
      </c>
      <c r="C742" s="1">
        <v>3</v>
      </c>
      <c r="D742" s="1" t="s">
        <v>17</v>
      </c>
      <c r="E742" s="6">
        <f>IF(名目付加価値!E742&gt;0,名目付加価値!E742/SUMIF(名目付加価値!E740:E762,"&lt;&gt;0"),0)</f>
        <v>5.6828924884023677E-2</v>
      </c>
      <c r="F742" s="6">
        <f>IF(名目付加価値!F742&gt;0,名目付加価値!F742/SUMIF(名目付加価値!F740:F762,"&lt;&gt;0"),0)</f>
        <v>4.5734450144259198E-2</v>
      </c>
      <c r="G742" s="6">
        <f>IF(名目付加価値!G742&gt;0,名目付加価値!G742/SUMIF(名目付加価値!G740:G762,"&lt;&gt;0"),0)</f>
        <v>4.7752203997794236E-2</v>
      </c>
      <c r="H742" s="6">
        <f>IF(名目付加価値!H742&gt;0,名目付加価値!H742/SUMIF(名目付加価値!H740:H762,"&lt;&gt;0"),0)</f>
        <v>3.7609405235978513E-2</v>
      </c>
      <c r="I742" s="6">
        <f>IF(名目付加価値!I742&gt;0,名目付加価値!I742/SUMIF(名目付加価値!I740:I762,"&lt;&gt;0"),0)</f>
        <v>4.4972864646357261E-2</v>
      </c>
      <c r="K742" s="3">
        <f>0.5*(E742+E$1087)</f>
        <v>5.742251689197507E-2</v>
      </c>
      <c r="L742" s="3">
        <f t="shared" ref="L742:O742" si="738">0.5*(F742+F$1087)</f>
        <v>4.4352767526286543E-2</v>
      </c>
      <c r="M742" s="3">
        <f t="shared" si="738"/>
        <v>4.3596044010883017E-2</v>
      </c>
      <c r="N742" s="3">
        <f t="shared" si="738"/>
        <v>3.9656298315202523E-2</v>
      </c>
      <c r="O742" s="3">
        <f t="shared" si="738"/>
        <v>4.1922547194501433E-2</v>
      </c>
    </row>
    <row r="743" spans="1:15" x14ac:dyDescent="0.15">
      <c r="A743" s="1">
        <v>33</v>
      </c>
      <c r="B743" s="1" t="s">
        <v>307</v>
      </c>
      <c r="C743" s="1">
        <v>4</v>
      </c>
      <c r="D743" s="1" t="s">
        <v>18</v>
      </c>
      <c r="E743" s="6">
        <f>IF(名目付加価値!E743&gt;0,名目付加価値!E743/SUMIF(名目付加価値!E740:E762,"&lt;&gt;0"),0)</f>
        <v>6.178682686205008E-2</v>
      </c>
      <c r="F743" s="6">
        <f>IF(名目付加価値!F743&gt;0,名目付加価値!F743/SUMIF(名目付加価値!F740:F762,"&lt;&gt;0"),0)</f>
        <v>4.3325126018632712E-2</v>
      </c>
      <c r="G743" s="6">
        <f>IF(名目付加価値!G743&gt;0,名目付加価値!G743/SUMIF(名目付加価値!G740:G762,"&lt;&gt;0"),0)</f>
        <v>3.4148836336444159E-2</v>
      </c>
      <c r="H743" s="6">
        <f>IF(名目付加価値!H743&gt;0,名目付加価値!H743/SUMIF(名目付加価値!H740:H762,"&lt;&gt;0"),0)</f>
        <v>2.0746907895271428E-2</v>
      </c>
      <c r="I743" s="6">
        <f>IF(名目付加価値!I743&gt;0,名目付加価値!I743/SUMIF(名目付加価値!I740:I762,"&lt;&gt;0"),0)</f>
        <v>1.2768189997951825E-2</v>
      </c>
      <c r="K743" s="3">
        <f>0.5*(E743+E$1088)</f>
        <v>4.9273532991773804E-2</v>
      </c>
      <c r="L743" s="3">
        <f t="shared" ref="L743:O743" si="739">0.5*(F743+F$1088)</f>
        <v>3.2286768438742952E-2</v>
      </c>
      <c r="M743" s="3">
        <f t="shared" si="739"/>
        <v>2.56443356417832E-2</v>
      </c>
      <c r="N743" s="3">
        <f t="shared" si="739"/>
        <v>1.4506309743331083E-2</v>
      </c>
      <c r="O743" s="3">
        <f t="shared" si="739"/>
        <v>8.5431304781671026E-3</v>
      </c>
    </row>
    <row r="744" spans="1:15" x14ac:dyDescent="0.15">
      <c r="A744" s="1">
        <v>33</v>
      </c>
      <c r="B744" s="1" t="s">
        <v>307</v>
      </c>
      <c r="C744" s="1">
        <v>5</v>
      </c>
      <c r="D744" s="1" t="s">
        <v>19</v>
      </c>
      <c r="E744" s="6">
        <f>IF(名目付加価値!E744&gt;0,名目付加価値!E744/SUMIF(名目付加価値!E740:E762,"&lt;&gt;0"),0)</f>
        <v>9.1207944189981502E-3</v>
      </c>
      <c r="F744" s="6">
        <f>IF(名目付加価値!F744&gt;0,名目付加価値!F744/SUMIF(名目付加価値!F740:F762,"&lt;&gt;0"),0)</f>
        <v>6.5420479243789983E-3</v>
      </c>
      <c r="G744" s="6">
        <f>IF(名目付加価値!G744&gt;0,名目付加価値!G744/SUMIF(名目付加価値!G740:G762,"&lt;&gt;0"),0)</f>
        <v>5.1297305607358587E-3</v>
      </c>
      <c r="H744" s="6">
        <f>IF(名目付加価値!H744&gt;0,名目付加価値!H744/SUMIF(名目付加価値!H740:H762,"&lt;&gt;0"),0)</f>
        <v>5.4354162832101838E-3</v>
      </c>
      <c r="I744" s="6">
        <f>IF(名目付加価値!I744&gt;0,名目付加価値!I744/SUMIF(名目付加価値!I740:I762,"&lt;&gt;0"),0)</f>
        <v>4.8218970960155726E-3</v>
      </c>
      <c r="K744" s="3">
        <f>0.5*(E744+E$1089)</f>
        <v>9.4977451486883933E-3</v>
      </c>
      <c r="L744" s="3">
        <f t="shared" ref="L744:O744" si="740">0.5*(F744+F$1089)</f>
        <v>7.3739683336456231E-3</v>
      </c>
      <c r="M744" s="3">
        <f t="shared" si="740"/>
        <v>6.8649511808430326E-3</v>
      </c>
      <c r="N744" s="3">
        <f t="shared" si="740"/>
        <v>6.6544825026884392E-3</v>
      </c>
      <c r="O744" s="3">
        <f t="shared" si="740"/>
        <v>5.6043495072753552E-3</v>
      </c>
    </row>
    <row r="745" spans="1:15" x14ac:dyDescent="0.15">
      <c r="A745" s="1">
        <v>33</v>
      </c>
      <c r="B745" s="1" t="s">
        <v>307</v>
      </c>
      <c r="C745" s="1">
        <v>6</v>
      </c>
      <c r="D745" s="1" t="s">
        <v>3</v>
      </c>
      <c r="E745" s="6">
        <f>IF(名目付加価値!E745&gt;0,名目付加価値!E745/SUMIF(名目付加価値!E740:E762,"&lt;&gt;0"),0)</f>
        <v>6.121479289103228E-2</v>
      </c>
      <c r="F745" s="6">
        <f>IF(名目付加価値!F745&gt;0,名目付加価値!F745/SUMIF(名目付加価値!F740:F762,"&lt;&gt;0"),0)</f>
        <v>2.3690058777011681E-2</v>
      </c>
      <c r="G745" s="6">
        <f>IF(名目付加価値!G745&gt;0,名目付加価値!G745/SUMIF(名目付加価値!G740:G762,"&lt;&gt;0"),0)</f>
        <v>4.0472116249989323E-2</v>
      </c>
      <c r="H745" s="6">
        <f>IF(名目付加価値!H745&gt;0,名目付加価値!H745/SUMIF(名目付加価値!H740:H762,"&lt;&gt;0"),0)</f>
        <v>3.0403336419755782E-2</v>
      </c>
      <c r="I745" s="6">
        <f>IF(名目付加価値!I745&gt;0,名目付加価値!I745/SUMIF(名目付加価値!I740:I762,"&lt;&gt;0"),0)</f>
        <v>1.1793726086351219E-2</v>
      </c>
      <c r="K745" s="3">
        <f>0.5*(E745+E$1090)</f>
        <v>4.2439081100468207E-2</v>
      </c>
      <c r="L745" s="3">
        <f t="shared" ref="L745:O745" si="741">0.5*(F745+F$1090)</f>
        <v>2.017403757499539E-2</v>
      </c>
      <c r="M745" s="3">
        <f t="shared" si="741"/>
        <v>3.0146656995493015E-2</v>
      </c>
      <c r="N745" s="3">
        <f t="shared" si="741"/>
        <v>2.4499436842055973E-2</v>
      </c>
      <c r="O745" s="3">
        <f t="shared" si="741"/>
        <v>1.559542028461158E-2</v>
      </c>
    </row>
    <row r="746" spans="1:15" x14ac:dyDescent="0.15">
      <c r="A746" s="1">
        <v>33</v>
      </c>
      <c r="B746" s="1" t="s">
        <v>307</v>
      </c>
      <c r="C746" s="1">
        <v>7</v>
      </c>
      <c r="D746" s="1" t="s">
        <v>20</v>
      </c>
      <c r="E746" s="6">
        <f>IF(名目付加価値!E746&gt;0,名目付加価値!E746/SUMIF(名目付加価値!E740:E762,"&lt;&gt;0"),0)</f>
        <v>8.1830314021583861E-2</v>
      </c>
      <c r="F746" s="6">
        <f>IF(名目付加価値!F746&gt;0,名目付加価値!F746/SUMIF(名目付加価値!F740:F762,"&lt;&gt;0"),0)</f>
        <v>2.5530356157181133E-2</v>
      </c>
      <c r="G746" s="6">
        <f>IF(名目付加価値!G746&gt;0,名目付加価値!G746/SUMIF(名目付加価値!G740:G762,"&lt;&gt;0"),0)</f>
        <v>3.4837495102533513E-2</v>
      </c>
      <c r="H746" s="6">
        <f>IF(名目付加価値!H746&gt;0,名目付加価値!H746/SUMIF(名目付加価値!H740:H762,"&lt;&gt;0"),0)</f>
        <v>7.6401519284750238E-2</v>
      </c>
      <c r="I746" s="6">
        <f>IF(名目付加価値!I746&gt;0,名目付加価値!I746/SUMIF(名目付加価値!I740:I762,"&lt;&gt;0"),0)</f>
        <v>4.4231310865154277E-2</v>
      </c>
      <c r="K746" s="3">
        <f>0.5*(E746+E$1091)</f>
        <v>5.046681826347249E-2</v>
      </c>
      <c r="L746" s="3">
        <f t="shared" ref="L746:O746" si="742">0.5*(F746+F$1091)</f>
        <v>1.8943248778733081E-2</v>
      </c>
      <c r="M746" s="3">
        <f t="shared" si="742"/>
        <v>2.2715148059926676E-2</v>
      </c>
      <c r="N746" s="3">
        <f t="shared" si="742"/>
        <v>4.4302316464174374E-2</v>
      </c>
      <c r="O746" s="3">
        <f t="shared" si="742"/>
        <v>2.8268658862539209E-2</v>
      </c>
    </row>
    <row r="747" spans="1:15" x14ac:dyDescent="0.15">
      <c r="A747" s="1">
        <v>33</v>
      </c>
      <c r="B747" s="1" t="s">
        <v>307</v>
      </c>
      <c r="C747" s="1">
        <v>8</v>
      </c>
      <c r="D747" s="1" t="s">
        <v>21</v>
      </c>
      <c r="E747" s="6">
        <f>IF(名目付加価値!E747&gt;0,名目付加価値!E747/SUMIF(名目付加価値!E740:E762,"&lt;&gt;0"),0)</f>
        <v>2.4060936277667495E-2</v>
      </c>
      <c r="F747" s="6">
        <f>IF(名目付加価値!F747&gt;0,名目付加価値!F747/SUMIF(名目付加価値!F740:F762,"&lt;&gt;0"),0)</f>
        <v>1.6463181634283584E-2</v>
      </c>
      <c r="G747" s="6">
        <f>IF(名目付加価値!G747&gt;0,名目付加価値!G747/SUMIF(名目付加価値!G740:G762,"&lt;&gt;0"),0)</f>
        <v>1.4777715052315758E-2</v>
      </c>
      <c r="H747" s="6">
        <f>IF(名目付加価値!H747&gt;0,名目付加価値!H747/SUMIF(名目付加価値!H740:H762,"&lt;&gt;0"),0)</f>
        <v>1.2324704761366998E-2</v>
      </c>
      <c r="I747" s="6">
        <f>IF(名目付加価値!I747&gt;0,名目付加価値!I747/SUMIF(名目付加価値!I740:I762,"&lt;&gt;0"),0)</f>
        <v>9.361902581039052E-3</v>
      </c>
      <c r="K747" s="3">
        <f>0.5*(E747+E$1092)</f>
        <v>1.9624045069354959E-2</v>
      </c>
      <c r="L747" s="3">
        <f t="shared" ref="L747:O747" si="743">0.5*(F747+F$1092)</f>
        <v>1.4730682426183275E-2</v>
      </c>
      <c r="M747" s="3">
        <f t="shared" si="743"/>
        <v>1.3532117645217452E-2</v>
      </c>
      <c r="N747" s="3">
        <f t="shared" si="743"/>
        <v>1.1068109027922862E-2</v>
      </c>
      <c r="O747" s="3">
        <f t="shared" si="743"/>
        <v>8.3788142748840635E-3</v>
      </c>
    </row>
    <row r="748" spans="1:15" x14ac:dyDescent="0.15">
      <c r="A748" s="1">
        <v>33</v>
      </c>
      <c r="B748" s="1" t="s">
        <v>307</v>
      </c>
      <c r="C748" s="1">
        <v>9</v>
      </c>
      <c r="D748" s="1" t="s">
        <v>22</v>
      </c>
      <c r="E748" s="6">
        <f>IF(名目付加価値!E748&gt;0,名目付加価値!E748/SUMIF(名目付加価値!E740:E762,"&lt;&gt;0"),0)</f>
        <v>5.7177627927387863E-2</v>
      </c>
      <c r="F748" s="6">
        <f>IF(名目付加価値!F748&gt;0,名目付加価値!F748/SUMIF(名目付加価値!F740:F762,"&lt;&gt;0"),0)</f>
        <v>7.5230132284868551E-2</v>
      </c>
      <c r="G748" s="6">
        <f>IF(名目付加価値!G748&gt;0,名目付加価値!G748/SUMIF(名目付加価値!G740:G762,"&lt;&gt;0"),0)</f>
        <v>7.4277908897400269E-2</v>
      </c>
      <c r="H748" s="6">
        <f>IF(名目付加価値!H748&gt;0,名目付加価値!H748/SUMIF(名目付加価値!H740:H762,"&lt;&gt;0"),0)</f>
        <v>4.215992295083569E-2</v>
      </c>
      <c r="I748" s="6">
        <f>IF(名目付加価値!I748&gt;0,名目付加価値!I748/SUMIF(名目付加価値!I740:I762,"&lt;&gt;0"),0)</f>
        <v>3.7557410868913128E-2</v>
      </c>
      <c r="K748" s="3">
        <f>0.5*(E748+E$1093)</f>
        <v>4.5668514744911334E-2</v>
      </c>
      <c r="L748" s="3">
        <f t="shared" ref="L748:O748" si="744">0.5*(F748+F$1093)</f>
        <v>5.2489219097168999E-2</v>
      </c>
      <c r="M748" s="3">
        <f t="shared" si="744"/>
        <v>4.7347819313315477E-2</v>
      </c>
      <c r="N748" s="3">
        <f t="shared" si="744"/>
        <v>2.8353536692923436E-2</v>
      </c>
      <c r="O748" s="3">
        <f t="shared" si="744"/>
        <v>2.5218273882094987E-2</v>
      </c>
    </row>
    <row r="749" spans="1:15" x14ac:dyDescent="0.15">
      <c r="A749" s="1">
        <v>33</v>
      </c>
      <c r="B749" s="1" t="s">
        <v>307</v>
      </c>
      <c r="C749" s="1">
        <v>10</v>
      </c>
      <c r="D749" s="1" t="s">
        <v>23</v>
      </c>
      <c r="E749" s="6">
        <f>IF(名目付加価値!E749&gt;0,名目付加価値!E749/SUMIF(名目付加価値!E740:E762,"&lt;&gt;0"),0)</f>
        <v>8.4844792572959672E-3</v>
      </c>
      <c r="F749" s="6">
        <f>IF(名目付加価値!F749&gt;0,名目付加価値!F749/SUMIF(名目付加価値!F740:F762,"&lt;&gt;0"),0)</f>
        <v>6.9538164978234247E-3</v>
      </c>
      <c r="G749" s="6">
        <f>IF(名目付加価値!G749&gt;0,名目付加価値!G749/SUMIF(名目付加価値!G740:G762,"&lt;&gt;0"),0)</f>
        <v>1.1206798012620129E-2</v>
      </c>
      <c r="H749" s="6">
        <f>IF(名目付加価値!H749&gt;0,名目付加価値!H749/SUMIF(名目付加価値!H740:H762,"&lt;&gt;0"),0)</f>
        <v>9.1681749450823087E-3</v>
      </c>
      <c r="I749" s="6">
        <f>IF(名目付加価値!I749&gt;0,名目付加価値!I749/SUMIF(名目付加価値!I740:I762,"&lt;&gt;0"),0)</f>
        <v>1.0459419065813031E-2</v>
      </c>
      <c r="K749" s="3">
        <f>0.5*(E749+E$1094)</f>
        <v>1.1318642920707868E-2</v>
      </c>
      <c r="L749" s="3">
        <f t="shared" ref="L749:O749" si="745">0.5*(F749+F$1094)</f>
        <v>9.5808592534593947E-3</v>
      </c>
      <c r="M749" s="3">
        <f t="shared" si="745"/>
        <v>1.3601678088680392E-2</v>
      </c>
      <c r="N749" s="3">
        <f t="shared" si="745"/>
        <v>1.1130937347749847E-2</v>
      </c>
      <c r="O749" s="3">
        <f t="shared" si="745"/>
        <v>1.0450891942279078E-2</v>
      </c>
    </row>
    <row r="750" spans="1:15" x14ac:dyDescent="0.15">
      <c r="A750" s="1">
        <v>33</v>
      </c>
      <c r="B750" s="1" t="s">
        <v>307</v>
      </c>
      <c r="C750" s="1">
        <v>11</v>
      </c>
      <c r="D750" s="1" t="s">
        <v>24</v>
      </c>
      <c r="E750" s="6">
        <f>IF(名目付加価値!E750&gt;0,名目付加価値!E750/SUMIF(名目付加価値!E740:E762,"&lt;&gt;0"),0)</f>
        <v>1.3986354297539498E-2</v>
      </c>
      <c r="F750" s="6">
        <f>IF(名目付加価値!F750&gt;0,名目付加価値!F750/SUMIF(名目付加価値!F740:F762,"&lt;&gt;0"),0)</f>
        <v>1.5103117430303748E-2</v>
      </c>
      <c r="G750" s="6">
        <f>IF(名目付加価値!G750&gt;0,名目付加価値!G750/SUMIF(名目付加価値!G740:G762,"&lt;&gt;0"),0)</f>
        <v>2.026388929176462E-2</v>
      </c>
      <c r="H750" s="6">
        <f>IF(名目付加価値!H750&gt;0,名目付加価値!H750/SUMIF(名目付加価値!H740:H762,"&lt;&gt;0"),0)</f>
        <v>1.8786601305670843E-2</v>
      </c>
      <c r="I750" s="6">
        <f>IF(名目付加価値!I750&gt;0,名目付加価値!I750/SUMIF(名目付加価値!I740:I762,"&lt;&gt;0"),0)</f>
        <v>2.7229023294783786E-2</v>
      </c>
      <c r="K750" s="3">
        <f>0.5*(E750+E$1095)</f>
        <v>1.9527168246196772E-2</v>
      </c>
      <c r="L750" s="3">
        <f t="shared" ref="L750:O750" si="746">0.5*(F750+F$1095)</f>
        <v>1.8256552499776979E-2</v>
      </c>
      <c r="M750" s="3">
        <f t="shared" si="746"/>
        <v>2.4150522051102106E-2</v>
      </c>
      <c r="N750" s="3">
        <f t="shared" si="746"/>
        <v>2.1543452158799159E-2</v>
      </c>
      <c r="O750" s="3">
        <f t="shared" si="746"/>
        <v>2.6758042905432371E-2</v>
      </c>
    </row>
    <row r="751" spans="1:15" x14ac:dyDescent="0.15">
      <c r="A751" s="1">
        <v>33</v>
      </c>
      <c r="B751" s="1" t="s">
        <v>307</v>
      </c>
      <c r="C751" s="1">
        <v>12</v>
      </c>
      <c r="D751" s="1" t="s">
        <v>25</v>
      </c>
      <c r="E751" s="6">
        <f>IF(名目付加価値!E751&gt;0,名目付加価値!E751/SUMIF(名目付加価値!E740:E762,"&lt;&gt;0"),0)</f>
        <v>3.3083239377412589E-3</v>
      </c>
      <c r="F751" s="6">
        <f>IF(名目付加価値!F751&gt;0,名目付加価値!F751/SUMIF(名目付加価値!F740:F762,"&lt;&gt;0"),0)</f>
        <v>1.1808281500558033E-2</v>
      </c>
      <c r="G751" s="6">
        <f>IF(名目付加価値!G751&gt;0,名目付加価値!G751/SUMIF(名目付加価値!G740:G762,"&lt;&gt;0"),0)</f>
        <v>2.8374435617504443E-2</v>
      </c>
      <c r="H751" s="6">
        <f>IF(名目付加価値!H751&gt;0,名目付加価値!H751/SUMIF(名目付加価値!H740:H762,"&lt;&gt;0"),0)</f>
        <v>3.4585481234376277E-2</v>
      </c>
      <c r="I751" s="6">
        <f>IF(名目付加価値!I751&gt;0,名目付加価値!I751/SUMIF(名目付加価値!I740:I762,"&lt;&gt;0"),0)</f>
        <v>2.3177129770555704E-2</v>
      </c>
      <c r="K751" s="3">
        <f>0.5*(E751+E$1096)</f>
        <v>1.4512105412291802E-2</v>
      </c>
      <c r="L751" s="3">
        <f t="shared" ref="L751:O751" si="747">0.5*(F751+F$1096)</f>
        <v>1.8844789298096548E-2</v>
      </c>
      <c r="M751" s="3">
        <f t="shared" si="747"/>
        <v>3.786434090488134E-2</v>
      </c>
      <c r="N751" s="3">
        <f t="shared" si="747"/>
        <v>4.1912428954981831E-2</v>
      </c>
      <c r="O751" s="3">
        <f t="shared" si="747"/>
        <v>3.2384877315195543E-2</v>
      </c>
    </row>
    <row r="752" spans="1:15" x14ac:dyDescent="0.15">
      <c r="A752" s="1">
        <v>33</v>
      </c>
      <c r="B752" s="1" t="s">
        <v>307</v>
      </c>
      <c r="C752" s="1">
        <v>13</v>
      </c>
      <c r="D752" s="1" t="s">
        <v>26</v>
      </c>
      <c r="E752" s="6">
        <f>IF(名目付加価値!E752&gt;0,名目付加価値!E752/SUMIF(名目付加価値!E740:E762,"&lt;&gt;0"),0)</f>
        <v>5.0797850385940251E-2</v>
      </c>
      <c r="F752" s="6">
        <f>IF(名目付加価値!F752&gt;0,名目付加価値!F752/SUMIF(名目付加価値!F740:F762,"&lt;&gt;0"),0)</f>
        <v>4.2168775069388029E-2</v>
      </c>
      <c r="G752" s="6">
        <f>IF(名目付加価値!G752&gt;0,名目付加価値!G752/SUMIF(名目付加価値!G740:G762,"&lt;&gt;0"),0)</f>
        <v>2.0121933870209857E-2</v>
      </c>
      <c r="H752" s="6">
        <f>IF(名目付加価値!H752&gt;0,名目付加価値!H752/SUMIF(名目付加価値!H740:H762,"&lt;&gt;0"),0)</f>
        <v>2.7113705351885797E-2</v>
      </c>
      <c r="I752" s="6">
        <f>IF(名目付加価値!I752&gt;0,名目付加価値!I752/SUMIF(名目付加価値!I740:I762,"&lt;&gt;0"),0)</f>
        <v>5.915084641399241E-2</v>
      </c>
      <c r="K752" s="3">
        <f>0.5*(E752+E$1097)</f>
        <v>3.6288216940210664E-2</v>
      </c>
      <c r="L752" s="3">
        <f t="shared" ref="L752:O752" si="748">0.5*(F752+F$1097)</f>
        <v>3.1750107769881387E-2</v>
      </c>
      <c r="M752" s="3">
        <f t="shared" si="748"/>
        <v>1.9622493561115305E-2</v>
      </c>
      <c r="N752" s="3">
        <f t="shared" si="748"/>
        <v>2.2738618484484927E-2</v>
      </c>
      <c r="O752" s="3">
        <f t="shared" si="748"/>
        <v>4.2842180149257204E-2</v>
      </c>
    </row>
    <row r="753" spans="1:15" x14ac:dyDescent="0.15">
      <c r="A753" s="1">
        <v>33</v>
      </c>
      <c r="B753" s="1" t="s">
        <v>307</v>
      </c>
      <c r="C753" s="1">
        <v>14</v>
      </c>
      <c r="D753" s="1" t="s">
        <v>27</v>
      </c>
      <c r="E753" s="6">
        <f>IF(名目付加価値!E753&gt;0,名目付加価値!E753/SUMIF(名目付加価値!E740:E762,"&lt;&gt;0"),0)</f>
        <v>8.7427579593540286E-4</v>
      </c>
      <c r="F753" s="6">
        <f>IF(名目付加価値!F753&gt;0,名目付加価値!F753/SUMIF(名目付加価値!F740:F762,"&lt;&gt;0"),0)</f>
        <v>9.2671416394098029E-4</v>
      </c>
      <c r="G753" s="6">
        <f>IF(名目付加価値!G753&gt;0,名目付加価値!G753/SUMIF(名目付加価値!G740:G762,"&lt;&gt;0"),0)</f>
        <v>1.9280064929359697E-3</v>
      </c>
      <c r="H753" s="6">
        <f>IF(名目付加価値!H753&gt;0,名目付加価値!H753/SUMIF(名目付加価値!H740:H762,"&lt;&gt;0"),0)</f>
        <v>2.8599619716839809E-3</v>
      </c>
      <c r="I753" s="6">
        <f>IF(名目付加価値!I753&gt;0,名目付加価値!I753/SUMIF(名目付加価値!I740:I762,"&lt;&gt;0"),0)</f>
        <v>1.7388517631842647E-3</v>
      </c>
      <c r="K753" s="3">
        <f>0.5*(E753+E$1098)</f>
        <v>2.3043234241698083E-3</v>
      </c>
      <c r="L753" s="3">
        <f t="shared" ref="L753:O753" si="749">0.5*(F753+F$1098)</f>
        <v>2.7426967731829042E-3</v>
      </c>
      <c r="M753" s="3">
        <f t="shared" si="749"/>
        <v>3.1684297636901991E-3</v>
      </c>
      <c r="N753" s="3">
        <f t="shared" si="749"/>
        <v>3.4613297910471466E-3</v>
      </c>
      <c r="O753" s="3">
        <f t="shared" si="749"/>
        <v>3.043914297389812E-3</v>
      </c>
    </row>
    <row r="754" spans="1:15" x14ac:dyDescent="0.15">
      <c r="A754" s="1">
        <v>33</v>
      </c>
      <c r="B754" s="1" t="s">
        <v>307</v>
      </c>
      <c r="C754" s="1">
        <v>15</v>
      </c>
      <c r="D754" s="1" t="s">
        <v>28</v>
      </c>
      <c r="E754" s="6">
        <f>IF(名目付加価値!E754&gt;0,名目付加価値!E754/SUMIF(名目付加価値!E740:E762,"&lt;&gt;0"),0)</f>
        <v>3.0161467077572768E-2</v>
      </c>
      <c r="F754" s="6">
        <f>IF(名目付加価値!F754&gt;0,名目付加価値!F754/SUMIF(名目付加価値!F740:F762,"&lt;&gt;0"),0)</f>
        <v>3.4272191095725338E-2</v>
      </c>
      <c r="G754" s="6">
        <f>IF(名目付加価値!G754&gt;0,名目付加価値!G754/SUMIF(名目付加価値!G740:G762,"&lt;&gt;0"),0)</f>
        <v>3.4617034496847422E-2</v>
      </c>
      <c r="H754" s="6">
        <f>IF(名目付加価値!H754&gt;0,名目付加価値!H754/SUMIF(名目付加価値!H740:H762,"&lt;&gt;0"),0)</f>
        <v>2.9974876389107081E-2</v>
      </c>
      <c r="I754" s="6">
        <f>IF(名目付加価値!I754&gt;0,名目付加価値!I754/SUMIF(名目付加価値!I740:I762,"&lt;&gt;0"),0)</f>
        <v>2.8901407440140883E-2</v>
      </c>
      <c r="K754" s="3">
        <f>0.5*(E754+E$1099)</f>
        <v>3.322860159209777E-2</v>
      </c>
      <c r="L754" s="3">
        <f t="shared" ref="L754:O754" si="750">0.5*(F754+F$1099)</f>
        <v>3.4340671175208906E-2</v>
      </c>
      <c r="M754" s="3">
        <f t="shared" si="750"/>
        <v>3.4725753806193915E-2</v>
      </c>
      <c r="N754" s="3">
        <f t="shared" si="750"/>
        <v>2.9233944460659016E-2</v>
      </c>
      <c r="O754" s="3">
        <f t="shared" si="750"/>
        <v>2.6369681535425266E-2</v>
      </c>
    </row>
    <row r="755" spans="1:15" x14ac:dyDescent="0.15">
      <c r="A755" s="1">
        <v>33</v>
      </c>
      <c r="B755" s="1" t="s">
        <v>306</v>
      </c>
      <c r="C755" s="1">
        <v>16</v>
      </c>
      <c r="D755" s="1" t="s">
        <v>11</v>
      </c>
      <c r="E755" s="6">
        <f>IF(名目付加価値!E755&gt;0,名目付加価値!E755/SUMIF(名目付加価値!E740:E762,"&lt;&gt;0"),0)</f>
        <v>6.5879729355037289E-2</v>
      </c>
      <c r="F755" s="6">
        <f>IF(名目付加価値!F755&gt;0,名目付加価値!F755/SUMIF(名目付加価値!F740:F762,"&lt;&gt;0"),0)</f>
        <v>8.7470572433509489E-2</v>
      </c>
      <c r="G755" s="6">
        <f>IF(名目付加価値!G755&gt;0,名目付加価値!G755/SUMIF(名目付加価値!G740:G762,"&lt;&gt;0"),0)</f>
        <v>0.10047101107859348</v>
      </c>
      <c r="H755" s="6">
        <f>IF(名目付加価値!H755&gt;0,名目付加価値!H755/SUMIF(名目付加価値!H740:H762,"&lt;&gt;0"),0)</f>
        <v>7.2003925641081781E-2</v>
      </c>
      <c r="I755" s="6">
        <f>IF(名目付加価値!I755&gt;0,名目付加価値!I755/SUMIF(名目付加価値!I740:I762,"&lt;&gt;0"),0)</f>
        <v>6.0676964176044249E-2</v>
      </c>
      <c r="K755" s="3">
        <f>0.5*(E755+E$1100)</f>
        <v>8.0181207501942547E-2</v>
      </c>
      <c r="L755" s="3">
        <f t="shared" ref="L755:O755" si="751">0.5*(F755+F$1100)</f>
        <v>9.9662951536394373E-2</v>
      </c>
      <c r="M755" s="3">
        <f t="shared" si="751"/>
        <v>0.10887360674532753</v>
      </c>
      <c r="N755" s="3">
        <f t="shared" si="751"/>
        <v>8.2750575865108811E-2</v>
      </c>
      <c r="O755" s="3">
        <f t="shared" si="751"/>
        <v>6.6090396391689898E-2</v>
      </c>
    </row>
    <row r="756" spans="1:15" x14ac:dyDescent="0.15">
      <c r="A756" s="1">
        <v>33</v>
      </c>
      <c r="B756" s="1" t="s">
        <v>306</v>
      </c>
      <c r="C756" s="1">
        <v>17</v>
      </c>
      <c r="D756" s="1" t="s">
        <v>12</v>
      </c>
      <c r="E756" s="6">
        <f>IF(名目付加価値!E756&gt;0,名目付加価値!E756/SUMIF(名目付加価値!E740:E762,"&lt;&gt;0"),0)</f>
        <v>2.1412822599001784E-2</v>
      </c>
      <c r="F756" s="6">
        <f>IF(名目付加価値!F756&gt;0,名目付加価値!F756/SUMIF(名目付加価値!F740:F762,"&lt;&gt;0"),0)</f>
        <v>2.8566498618656073E-2</v>
      </c>
      <c r="G756" s="6">
        <f>IF(名目付加価値!G756&gt;0,名目付加価値!G756/SUMIF(名目付加価値!G740:G762,"&lt;&gt;0"),0)</f>
        <v>2.7595424043335676E-2</v>
      </c>
      <c r="H756" s="6">
        <f>IF(名目付加価値!H756&gt;0,名目付加価値!H756/SUMIF(名目付加価値!H740:H762,"&lt;&gt;0"),0)</f>
        <v>2.8533991410180787E-2</v>
      </c>
      <c r="I756" s="6">
        <f>IF(名目付加価値!I756&gt;0,名目付加価値!I756/SUMIF(名目付加価値!I740:I762,"&lt;&gt;0"),0)</f>
        <v>2.5610139003495708E-2</v>
      </c>
      <c r="K756" s="3">
        <f>0.5*(E756+E$1101)</f>
        <v>2.3271290614813357E-2</v>
      </c>
      <c r="L756" s="3">
        <f t="shared" ref="L756:O756" si="752">0.5*(F756+F$1101)</f>
        <v>2.8789910178459333E-2</v>
      </c>
      <c r="M756" s="3">
        <f t="shared" si="752"/>
        <v>2.9871336900563497E-2</v>
      </c>
      <c r="N756" s="3">
        <f t="shared" si="752"/>
        <v>3.1957741008278077E-2</v>
      </c>
      <c r="O756" s="3">
        <f t="shared" si="752"/>
        <v>2.8311232414849424E-2</v>
      </c>
    </row>
    <row r="757" spans="1:15" x14ac:dyDescent="0.15">
      <c r="A757" s="1">
        <v>33</v>
      </c>
      <c r="B757" s="1" t="s">
        <v>306</v>
      </c>
      <c r="C757" s="1">
        <v>18</v>
      </c>
      <c r="D757" s="1" t="s">
        <v>13</v>
      </c>
      <c r="E757" s="6">
        <f>IF(名目付加価値!E757&gt;0,名目付加価値!E757/SUMIF(名目付加価値!E740:E762,"&lt;&gt;0"),0)</f>
        <v>0.10366599928144286</v>
      </c>
      <c r="F757" s="6">
        <f>IF(名目付加価値!F757&gt;0,名目付加価値!F757/SUMIF(名目付加価値!F740:F762,"&lt;&gt;0"),0)</f>
        <v>0.12210260611180833</v>
      </c>
      <c r="G757" s="6">
        <f>IF(名目付加価値!G757&gt;0,名目付加価値!G757/SUMIF(名目付加価値!G740:G762,"&lt;&gt;0"),0)</f>
        <v>0.11620566052516482</v>
      </c>
      <c r="H757" s="6">
        <f>IF(名目付加価値!H757&gt;0,名目付加価値!H757/SUMIF(名目付加価値!H740:H762,"&lt;&gt;0"),0)</f>
        <v>0.10228604503712535</v>
      </c>
      <c r="I757" s="6">
        <f>IF(名目付加価値!I757&gt;0,名目付加価値!I757/SUMIF(名目付加価値!I740:I762,"&lt;&gt;0"),0)</f>
        <v>8.9196374446468246E-2</v>
      </c>
      <c r="K757" s="3">
        <f>0.5*(E757+E$1102)</f>
        <v>0.10906613309463134</v>
      </c>
      <c r="L757" s="3">
        <f t="shared" ref="L757:O757" si="753">0.5*(F757+F$1102)</f>
        <v>0.12327133877445894</v>
      </c>
      <c r="M757" s="3">
        <f t="shared" si="753"/>
        <v>0.11522801807925476</v>
      </c>
      <c r="N757" s="3">
        <f t="shared" si="753"/>
        <v>0.11040551263320897</v>
      </c>
      <c r="O757" s="3">
        <f t="shared" si="753"/>
        <v>9.8494383290895549E-2</v>
      </c>
    </row>
    <row r="758" spans="1:15" x14ac:dyDescent="0.15">
      <c r="A758" s="1">
        <v>33</v>
      </c>
      <c r="B758" s="1" t="s">
        <v>306</v>
      </c>
      <c r="C758" s="1">
        <v>19</v>
      </c>
      <c r="D758" s="1" t="s">
        <v>14</v>
      </c>
      <c r="E758" s="6">
        <f>IF(名目付加価値!E758&gt;0,名目付加価値!E758/SUMIF(名目付加価値!E740:E762,"&lt;&gt;0"),0)</f>
        <v>3.5201693887135628E-2</v>
      </c>
      <c r="F758" s="6">
        <f>IF(名目付加価値!F758&gt;0,名目付加価値!F758/SUMIF(名目付加価値!F740:F762,"&lt;&gt;0"),0)</f>
        <v>3.7915687115261755E-2</v>
      </c>
      <c r="G758" s="6">
        <f>IF(名目付加価値!G758&gt;0,名目付加価値!G758/SUMIF(名目付加価値!G740:G762,"&lt;&gt;0"),0)</f>
        <v>4.0249693272539196E-2</v>
      </c>
      <c r="H758" s="6">
        <f>IF(名目付加価値!H758&gt;0,名目付加価値!H758/SUMIF(名目付加価値!H740:H762,"&lt;&gt;0"),0)</f>
        <v>4.134210560689567E-2</v>
      </c>
      <c r="I758" s="6">
        <f>IF(名目付加価値!I758&gt;0,名目付加価値!I758/SUMIF(名目付加価値!I740:I762,"&lt;&gt;0"),0)</f>
        <v>4.0399726005216331E-2</v>
      </c>
      <c r="K758" s="3">
        <f>0.5*(E758+E$1103)</f>
        <v>3.7811913570899469E-2</v>
      </c>
      <c r="L758" s="3">
        <f t="shared" ref="L758:O758" si="754">0.5*(F758+F$1103)</f>
        <v>4.3313737674258432E-2</v>
      </c>
      <c r="M758" s="3">
        <f t="shared" si="754"/>
        <v>4.6895901541404481E-2</v>
      </c>
      <c r="N758" s="3">
        <f t="shared" si="754"/>
        <v>4.4457798431689302E-2</v>
      </c>
      <c r="O758" s="3">
        <f t="shared" si="754"/>
        <v>4.2590167615255012E-2</v>
      </c>
    </row>
    <row r="759" spans="1:15" x14ac:dyDescent="0.15">
      <c r="A759" s="1">
        <v>33</v>
      </c>
      <c r="B759" s="1" t="s">
        <v>306</v>
      </c>
      <c r="C759" s="1">
        <v>20</v>
      </c>
      <c r="D759" s="1" t="s">
        <v>15</v>
      </c>
      <c r="E759" s="6">
        <f>IF(名目付加価値!E759&gt;0,名目付加価値!E759/SUMIF(名目付加価値!E740:E762,"&lt;&gt;0"),0)</f>
        <v>2.400266947619295E-2</v>
      </c>
      <c r="F759" s="6">
        <f>IF(名目付加価値!F759&gt;0,名目付加価値!F759/SUMIF(名目付加価値!F740:F762,"&lt;&gt;0"),0)</f>
        <v>2.2859802078994153E-2</v>
      </c>
      <c r="G759" s="6">
        <f>IF(名目付加価値!G759&gt;0,名目付加価値!G759/SUMIF(名目付加価値!G740:G762,"&lt;&gt;0"),0)</f>
        <v>1.6443189953282564E-2</v>
      </c>
      <c r="H759" s="6">
        <f>IF(名目付加価値!H759&gt;0,名目付加価値!H759/SUMIF(名目付加価値!H740:H762,"&lt;&gt;0"),0)</f>
        <v>1.3339850166827332E-2</v>
      </c>
      <c r="I759" s="6">
        <f>IF(名目付加価値!I759&gt;0,名目付加価値!I759/SUMIF(名目付加価値!I740:I762,"&lt;&gt;0"),0)</f>
        <v>1.5210479490020221E-2</v>
      </c>
      <c r="K759" s="3">
        <f>0.5*(E759+E$1104)</f>
        <v>2.1403514298742543E-2</v>
      </c>
      <c r="L759" s="3">
        <f t="shared" ref="L759:O759" si="755">0.5*(F759+F$1104)</f>
        <v>2.2239694849204114E-2</v>
      </c>
      <c r="M759" s="3">
        <f t="shared" si="755"/>
        <v>1.812733136016547E-2</v>
      </c>
      <c r="N759" s="3">
        <f t="shared" si="755"/>
        <v>1.3968376414814918E-2</v>
      </c>
      <c r="O759" s="3">
        <f t="shared" si="755"/>
        <v>1.5836927626824863E-2</v>
      </c>
    </row>
    <row r="760" spans="1:15" x14ac:dyDescent="0.15">
      <c r="A760" s="1">
        <v>33</v>
      </c>
      <c r="B760" s="1" t="s">
        <v>306</v>
      </c>
      <c r="C760" s="1">
        <v>21</v>
      </c>
      <c r="D760" s="1" t="s">
        <v>16</v>
      </c>
      <c r="E760" s="6">
        <f>IF(名目付加価値!E760&gt;0,名目付加価値!E760/SUMIF(名目付加価値!E740:E762,"&lt;&gt;0"),0)</f>
        <v>6.5161233878403724E-2</v>
      </c>
      <c r="F760" s="6">
        <f>IF(名目付加価値!F760&gt;0,名目付加価値!F760/SUMIF(名目付加価値!F740:F762,"&lt;&gt;0"),0)</f>
        <v>6.688937574376437E-2</v>
      </c>
      <c r="G760" s="6">
        <f>IF(名目付加価値!G760&gt;0,名目付加価値!G760/SUMIF(名目付加価値!G740:G762,"&lt;&gt;0"),0)</f>
        <v>6.6143039497817274E-2</v>
      </c>
      <c r="H760" s="6">
        <f>IF(名目付加価値!H760&gt;0,名目付加価値!H760/SUMIF(名目付加価値!H740:H762,"&lt;&gt;0"),0)</f>
        <v>7.3703642645558926E-2</v>
      </c>
      <c r="I760" s="6">
        <f>IF(名目付加価値!I760&gt;0,名目付加価値!I760/SUMIF(名目付加価値!I740:I762,"&lt;&gt;0"),0)</f>
        <v>7.682107444349906E-2</v>
      </c>
      <c r="K760" s="3">
        <f>0.5*(E760+E$1105)</f>
        <v>6.900970548148383E-2</v>
      </c>
      <c r="L760" s="3">
        <f t="shared" ref="L760:O760" si="756">0.5*(F760+F$1105)</f>
        <v>6.4494835759329697E-2</v>
      </c>
      <c r="M760" s="3">
        <f t="shared" si="756"/>
        <v>6.4887270019348867E-2</v>
      </c>
      <c r="N760" s="3">
        <f t="shared" si="756"/>
        <v>7.0650843941016256E-2</v>
      </c>
      <c r="O760" s="3">
        <f t="shared" si="756"/>
        <v>7.3290150758348369E-2</v>
      </c>
    </row>
    <row r="761" spans="1:15" x14ac:dyDescent="0.15">
      <c r="A761" s="1">
        <v>33</v>
      </c>
      <c r="B761" s="1" t="s">
        <v>168</v>
      </c>
      <c r="C761" s="1">
        <v>22</v>
      </c>
      <c r="D761" s="1" t="s">
        <v>8</v>
      </c>
      <c r="E761" s="6">
        <f>IF(名目付加価値!E761&gt;0,名目付加価値!E761/SUMIF(名目付加価値!E740:E762,"&lt;&gt;0"),0)</f>
        <v>8.8820176927534467E-2</v>
      </c>
      <c r="F761" s="6">
        <f>IF(名目付加価値!F761&gt;0,名目付加価値!F761/SUMIF(名目付加価値!F740:F762,"&lt;&gt;0"),0)</f>
        <v>0.14922296927114609</v>
      </c>
      <c r="G761" s="6">
        <f>IF(名目付加価値!G761&gt;0,名目付加価値!G761/SUMIF(名目付加価値!G740:G762,"&lt;&gt;0"),0)</f>
        <v>0.15276382603129707</v>
      </c>
      <c r="H761" s="6">
        <f>IF(名目付加価値!H761&gt;0,名目付加価値!H761/SUMIF(名目付加価値!H740:H762,"&lt;&gt;0"),0)</f>
        <v>0.19681153046371638</v>
      </c>
      <c r="I761" s="6">
        <f>IF(名目付加価値!I761&gt;0,名目付加価値!I761/SUMIF(名目付加価値!I740:I762,"&lt;&gt;0"),0)</f>
        <v>0.25303169255111219</v>
      </c>
      <c r="K761" s="3">
        <f>0.5*(E761+E$1106)</f>
        <v>0.10067534483366597</v>
      </c>
      <c r="L761" s="3">
        <f t="shared" ref="L761:O761" si="757">0.5*(F761+F$1106)</f>
        <v>0.15553184197644859</v>
      </c>
      <c r="M761" s="3">
        <f t="shared" si="757"/>
        <v>0.1621487249553728</v>
      </c>
      <c r="N761" s="3">
        <f t="shared" si="757"/>
        <v>0.20775826129393676</v>
      </c>
      <c r="O761" s="3">
        <f t="shared" si="757"/>
        <v>0.25897802714896473</v>
      </c>
    </row>
    <row r="762" spans="1:15" x14ac:dyDescent="0.15">
      <c r="A762" s="1">
        <v>33</v>
      </c>
      <c r="B762" s="1" t="s">
        <v>168</v>
      </c>
      <c r="C762" s="1">
        <v>23</v>
      </c>
      <c r="D762" s="1" t="s">
        <v>29</v>
      </c>
      <c r="E762" s="6">
        <f>IF(名目付加価値!E762&gt;0,名目付加価値!E762/SUMIF(名目付加価値!E740:E762,"&lt;&gt;0"),0)</f>
        <v>5.5229788546231992E-2</v>
      </c>
      <c r="F762" s="6">
        <f>IF(名目付加価値!F762&gt;0,名目付加価値!F762/SUMIF(名目付加価値!F740:F762,"&lt;&gt;0"),0)</f>
        <v>9.0213320012923232E-2</v>
      </c>
      <c r="G762" s="6">
        <f>IF(名目付加価値!G762&gt;0,名目付加価値!G762/SUMIF(名目付加価値!G740:G762,"&lt;&gt;0"),0)</f>
        <v>8.2618150675110774E-2</v>
      </c>
      <c r="H762" s="6">
        <f>IF(名目付加価値!H762&gt;0,名目付加価値!H762/SUMIF(名目付加価値!H740:H762,"&lt;&gt;0"),0)</f>
        <v>0.10334277180591561</v>
      </c>
      <c r="I762" s="6">
        <f>IF(名目付加価値!I762&gt;0,名目付加価値!I762/SUMIF(名目付加価値!I740:I762,"&lt;&gt;0"),0)</f>
        <v>0.1086424224222471</v>
      </c>
      <c r="K762" s="3">
        <f>0.5*(E762+E$1107)</f>
        <v>6.8099428538950901E-2</v>
      </c>
      <c r="L762" s="3">
        <f t="shared" ref="L762:O762" si="758">0.5*(F762+F$1107)</f>
        <v>9.9821371189256131E-2</v>
      </c>
      <c r="M762" s="3">
        <f t="shared" si="758"/>
        <v>9.3075885755888599E-2</v>
      </c>
      <c r="N762" s="3">
        <f t="shared" si="758"/>
        <v>0.11287039193488393</v>
      </c>
      <c r="O762" s="3">
        <f t="shared" si="758"/>
        <v>0.12153301756068563</v>
      </c>
    </row>
    <row r="763" spans="1:15" x14ac:dyDescent="0.15">
      <c r="A763" s="1">
        <v>34</v>
      </c>
      <c r="B763" s="1" t="s">
        <v>308</v>
      </c>
      <c r="C763" s="1">
        <v>1</v>
      </c>
      <c r="D763" s="1" t="s">
        <v>9</v>
      </c>
      <c r="E763" s="6">
        <f>IF(名目付加価値!E763&gt;0,名目付加価値!E763/SUMIF(名目付加価値!E763:E785,"&lt;&gt;0"),0)</f>
        <v>5.8980656883627219E-2</v>
      </c>
      <c r="F763" s="6">
        <f>IF(名目付加価値!F763&gt;0,名目付加価値!F763/SUMIF(名目付加価値!F763:F785,"&lt;&gt;0"),0)</f>
        <v>2.3472692644766691E-2</v>
      </c>
      <c r="G763" s="6">
        <f>IF(名目付加価値!G763&gt;0,名目付加価値!G763/SUMIF(名目付加価値!G763:G785,"&lt;&gt;0"),0)</f>
        <v>1.5684888503495066E-2</v>
      </c>
      <c r="H763" s="6">
        <f>IF(名目付加価値!H763&gt;0,名目付加価値!H763/SUMIF(名目付加価値!H763:H785,"&lt;&gt;0"),0)</f>
        <v>1.1401847839150211E-2</v>
      </c>
      <c r="I763" s="6">
        <f>IF(名目付加価値!I763&gt;0,名目付加価値!I763/SUMIF(名目付加価値!I763:I785,"&lt;&gt;0"),0)</f>
        <v>1.0693330035767673E-2</v>
      </c>
      <c r="K763" s="3">
        <f>0.5*(E763+E$1085)</f>
        <v>8.1550569486235153E-2</v>
      </c>
      <c r="L763" s="3">
        <f t="shared" ref="L763:O763" si="759">0.5*(F763+F$1085)</f>
        <v>4.1690835761789939E-2</v>
      </c>
      <c r="M763" s="3">
        <f t="shared" si="759"/>
        <v>2.910212078550211E-2</v>
      </c>
      <c r="N763" s="3">
        <f t="shared" si="759"/>
        <v>2.0336446021986195E-2</v>
      </c>
      <c r="O763" s="3">
        <f t="shared" si="759"/>
        <v>1.7361180987383287E-2</v>
      </c>
    </row>
    <row r="764" spans="1:15" x14ac:dyDescent="0.15">
      <c r="A764" s="1">
        <v>34</v>
      </c>
      <c r="B764" s="1" t="s">
        <v>308</v>
      </c>
      <c r="C764" s="1">
        <v>2</v>
      </c>
      <c r="D764" s="1" t="s">
        <v>10</v>
      </c>
      <c r="E764" s="6">
        <f>IF(名目付加価値!E764&gt;0,名目付加価値!E764/SUMIF(名目付加価値!E763:E785,"&lt;&gt;0"),0)</f>
        <v>1.0835532593377401E-2</v>
      </c>
      <c r="F764" s="6">
        <f>IF(名目付加価値!F764&gt;0,名目付加価値!F764/SUMIF(名目付加価値!F763:F785,"&lt;&gt;0"),0)</f>
        <v>3.6187389552714833E-3</v>
      </c>
      <c r="G764" s="6">
        <f>IF(名目付加価値!G764&gt;0,名目付加価値!G764/SUMIF(名目付加価値!G763:G785,"&lt;&gt;0"),0)</f>
        <v>2.3217200741957283E-3</v>
      </c>
      <c r="H764" s="6">
        <f>IF(名目付加価値!H764&gt;0,名目付加価値!H764/SUMIF(名目付加価値!H763:H785,"&lt;&gt;0"),0)</f>
        <v>9.2154768940245894E-4</v>
      </c>
      <c r="I764" s="6">
        <f>IF(名目付加価値!I764&gt;0,名目付加価値!I764/SUMIF(名目付加価値!I763:I785,"&lt;&gt;0"),0)</f>
        <v>5.3356467645472062E-4</v>
      </c>
      <c r="K764" s="3">
        <f>0.5*(E764+E$1086)</f>
        <v>1.1771215563692879E-2</v>
      </c>
      <c r="L764" s="3">
        <f t="shared" ref="L764:O764" si="760">0.5*(F764+F$1086)</f>
        <v>5.3573691972670185E-3</v>
      </c>
      <c r="M764" s="3">
        <f t="shared" si="760"/>
        <v>3.011866651010324E-3</v>
      </c>
      <c r="N764" s="3">
        <f t="shared" si="760"/>
        <v>1.4114878364709545E-3</v>
      </c>
      <c r="O764" s="3">
        <f t="shared" si="760"/>
        <v>6.9914068492119344E-4</v>
      </c>
    </row>
    <row r="765" spans="1:15" x14ac:dyDescent="0.15">
      <c r="A765" s="1">
        <v>34</v>
      </c>
      <c r="B765" s="1" t="s">
        <v>309</v>
      </c>
      <c r="C765" s="1">
        <v>3</v>
      </c>
      <c r="D765" s="1" t="s">
        <v>17</v>
      </c>
      <c r="E765" s="6">
        <f>IF(名目付加価値!E765&gt;0,名目付加価値!E765/SUMIF(名目付加価値!E763:E785,"&lt;&gt;0"),0)</f>
        <v>6.3886977192962047E-2</v>
      </c>
      <c r="F765" s="6">
        <f>IF(名目付加価値!F765&gt;0,名目付加価値!F765/SUMIF(名目付加価値!F763:F785,"&lt;&gt;0"),0)</f>
        <v>4.1003887731641687E-2</v>
      </c>
      <c r="G765" s="6">
        <f>IF(名目付加価値!G765&gt;0,名目付加価値!G765/SUMIF(名目付加価値!G763:G785,"&lt;&gt;0"),0)</f>
        <v>3.7633551165335871E-2</v>
      </c>
      <c r="H765" s="6">
        <f>IF(名目付加価値!H765&gt;0,名目付加価値!H765/SUMIF(名目付加価値!H763:H785,"&lt;&gt;0"),0)</f>
        <v>3.108874454443375E-2</v>
      </c>
      <c r="I765" s="6">
        <f>IF(名目付加価値!I765&gt;0,名目付加価値!I765/SUMIF(名目付加価値!I763:I785,"&lt;&gt;0"),0)</f>
        <v>2.5280407441718399E-2</v>
      </c>
      <c r="K765" s="3">
        <f>0.5*(E765+E$1087)</f>
        <v>6.0951543046444248E-2</v>
      </c>
      <c r="L765" s="3">
        <f t="shared" ref="L765:O765" si="761">0.5*(F765+F$1087)</f>
        <v>4.1987486319977785E-2</v>
      </c>
      <c r="M765" s="3">
        <f t="shared" si="761"/>
        <v>3.8536717594653831E-2</v>
      </c>
      <c r="N765" s="3">
        <f t="shared" si="761"/>
        <v>3.6395967969430135E-2</v>
      </c>
      <c r="O765" s="3">
        <f t="shared" si="761"/>
        <v>3.2076318592181997E-2</v>
      </c>
    </row>
    <row r="766" spans="1:15" x14ac:dyDescent="0.15">
      <c r="A766" s="1">
        <v>34</v>
      </c>
      <c r="B766" s="1" t="s">
        <v>309</v>
      </c>
      <c r="C766" s="1">
        <v>4</v>
      </c>
      <c r="D766" s="1" t="s">
        <v>18</v>
      </c>
      <c r="E766" s="6">
        <f>IF(名目付加価値!E766&gt;0,名目付加価値!E766/SUMIF(名目付加価値!E763:E785,"&lt;&gt;0"),0)</f>
        <v>2.1409027053334258E-2</v>
      </c>
      <c r="F766" s="6">
        <f>IF(名目付加価値!F766&gt;0,名目付加価値!F766/SUMIF(名目付加価値!F763:F785,"&lt;&gt;0"),0)</f>
        <v>1.2921918129557399E-2</v>
      </c>
      <c r="G766" s="6">
        <f>IF(名目付加価値!G766&gt;0,名目付加価値!G766/SUMIF(名目付加価値!G763:G785,"&lt;&gt;0"),0)</f>
        <v>1.2903483115382522E-2</v>
      </c>
      <c r="H766" s="6">
        <f>IF(名目付加価値!H766&gt;0,名目付加価値!H766/SUMIF(名目付加価値!H763:H785,"&lt;&gt;0"),0)</f>
        <v>6.9399412535202107E-3</v>
      </c>
      <c r="I766" s="6">
        <f>IF(名目付加価値!I766&gt;0,名目付加価値!I766/SUMIF(名目付加価値!I763:I785,"&lt;&gt;0"),0)</f>
        <v>3.8171353278085881E-3</v>
      </c>
      <c r="K766" s="3">
        <f>0.5*(E766+E$1088)</f>
        <v>2.9084633087415893E-2</v>
      </c>
      <c r="L766" s="3">
        <f t="shared" ref="L766:O766" si="762">0.5*(F766+F$1088)</f>
        <v>1.7085164494205298E-2</v>
      </c>
      <c r="M766" s="3">
        <f t="shared" si="762"/>
        <v>1.5021659031252382E-2</v>
      </c>
      <c r="N766" s="3">
        <f t="shared" si="762"/>
        <v>7.6028264224554751E-3</v>
      </c>
      <c r="O766" s="3">
        <f t="shared" si="762"/>
        <v>4.0676031430954846E-3</v>
      </c>
    </row>
    <row r="767" spans="1:15" x14ac:dyDescent="0.15">
      <c r="A767" s="1">
        <v>34</v>
      </c>
      <c r="B767" s="1" t="s">
        <v>309</v>
      </c>
      <c r="C767" s="1">
        <v>5</v>
      </c>
      <c r="D767" s="1" t="s">
        <v>19</v>
      </c>
      <c r="E767" s="6">
        <f>IF(名目付加価値!E767&gt;0,名目付加価値!E767/SUMIF(名目付加価値!E763:E785,"&lt;&gt;0"),0)</f>
        <v>5.521172159501108E-3</v>
      </c>
      <c r="F767" s="6">
        <f>IF(名目付加価値!F767&gt;0,名目付加価値!F767/SUMIF(名目付加価値!F763:F785,"&lt;&gt;0"),0)</f>
        <v>2.7348956862317513E-3</v>
      </c>
      <c r="G767" s="6">
        <f>IF(名目付加価値!G767&gt;0,名目付加価値!G767/SUMIF(名目付加価値!G763:G785,"&lt;&gt;0"),0)</f>
        <v>3.8298034662396126E-3</v>
      </c>
      <c r="H767" s="6">
        <f>IF(名目付加価値!H767&gt;0,名目付加価値!H767/SUMIF(名目付加価値!H763:H785,"&lt;&gt;0"),0)</f>
        <v>3.1961527132782571E-3</v>
      </c>
      <c r="I767" s="6">
        <f>IF(名目付加価値!I767&gt;0,名目付加価値!I767/SUMIF(名目付加価値!I763:I785,"&lt;&gt;0"),0)</f>
        <v>3.7606130447328172E-3</v>
      </c>
      <c r="K767" s="3">
        <f>0.5*(E767+E$1089)</f>
        <v>7.6979340189398731E-3</v>
      </c>
      <c r="L767" s="3">
        <f t="shared" ref="L767:O767" si="763">0.5*(F767+F$1089)</f>
        <v>5.4703922145719992E-3</v>
      </c>
      <c r="M767" s="3">
        <f t="shared" si="763"/>
        <v>6.21498763359491E-3</v>
      </c>
      <c r="N767" s="3">
        <f t="shared" si="763"/>
        <v>5.5348507177224761E-3</v>
      </c>
      <c r="O767" s="3">
        <f t="shared" si="763"/>
        <v>5.0737074816339777E-3</v>
      </c>
    </row>
    <row r="768" spans="1:15" x14ac:dyDescent="0.15">
      <c r="A768" s="1">
        <v>34</v>
      </c>
      <c r="B768" s="1" t="s">
        <v>309</v>
      </c>
      <c r="C768" s="1">
        <v>6</v>
      </c>
      <c r="D768" s="1" t="s">
        <v>3</v>
      </c>
      <c r="E768" s="6">
        <f>IF(名目付加価値!E768&gt;0,名目付加価値!E768/SUMIF(名目付加価値!E763:E785,"&lt;&gt;0"),0)</f>
        <v>2.2994594703979368E-2</v>
      </c>
      <c r="F768" s="6">
        <f>IF(名目付加価値!F768&gt;0,名目付加価値!F768/SUMIF(名目付加価値!F763:F785,"&lt;&gt;0"),0)</f>
        <v>1.1758450805340258E-2</v>
      </c>
      <c r="G768" s="6">
        <f>IF(名目付加価値!G768&gt;0,名目付加価値!G768/SUMIF(名目付加価値!G763:G785,"&lt;&gt;0"),0)</f>
        <v>1.1218393264515457E-2</v>
      </c>
      <c r="H768" s="6">
        <f>IF(名目付加価値!H768&gt;0,名目付加価値!H768/SUMIF(名目付加価値!H763:H785,"&lt;&gt;0"),0)</f>
        <v>8.4770770825474528E-3</v>
      </c>
      <c r="I768" s="6">
        <f>IF(名目付加価値!I768&gt;0,名目付加価値!I768/SUMIF(名目付加価値!I763:I785,"&lt;&gt;0"),0)</f>
        <v>9.3752527256160904E-3</v>
      </c>
      <c r="K768" s="3">
        <f>0.5*(E768+E$1090)</f>
        <v>2.3328982006941751E-2</v>
      </c>
      <c r="L768" s="3">
        <f t="shared" ref="L768:O768" si="764">0.5*(F768+F$1090)</f>
        <v>1.420823358915968E-2</v>
      </c>
      <c r="M768" s="3">
        <f t="shared" si="764"/>
        <v>1.5519795502756079E-2</v>
      </c>
      <c r="N768" s="3">
        <f t="shared" si="764"/>
        <v>1.3536307173451809E-2</v>
      </c>
      <c r="O768" s="3">
        <f t="shared" si="764"/>
        <v>1.4386183604244016E-2</v>
      </c>
    </row>
    <row r="769" spans="1:15" x14ac:dyDescent="0.15">
      <c r="A769" s="1">
        <v>34</v>
      </c>
      <c r="B769" s="1" t="s">
        <v>309</v>
      </c>
      <c r="C769" s="1">
        <v>7</v>
      </c>
      <c r="D769" s="1" t="s">
        <v>20</v>
      </c>
      <c r="E769" s="6">
        <f>IF(名目付加価値!E769&gt;0,名目付加価値!E769/SUMIF(名目付加価値!E763:E785,"&lt;&gt;0"),0)</f>
        <v>7.3711241227862557E-4</v>
      </c>
      <c r="F769" s="6">
        <f>IF(名目付加価値!F769&gt;0,名目付加価値!F769/SUMIF(名目付加価値!F763:F785,"&lt;&gt;0"),0)</f>
        <v>2.3676182673645633E-4</v>
      </c>
      <c r="G769" s="6">
        <f>IF(名目付加価値!G769&gt;0,名目付加価値!G769/SUMIF(名目付加価値!G763:G785,"&lt;&gt;0"),0)</f>
        <v>7.4372611377559019E-4</v>
      </c>
      <c r="H769" s="6">
        <f>IF(名目付加価値!H769&gt;0,名目付加価値!H769/SUMIF(名目付加価値!H763:H785,"&lt;&gt;0"),0)</f>
        <v>9.4987851496567473E-4</v>
      </c>
      <c r="I769" s="6">
        <f>IF(名目付加価値!I769&gt;0,名目付加価値!I769/SUMIF(名目付加価値!I763:I785,"&lt;&gt;0"),0)</f>
        <v>1.2191929733131512E-4</v>
      </c>
      <c r="K769" s="3">
        <f>0.5*(E769+E$1091)</f>
        <v>9.9202174588198747E-3</v>
      </c>
      <c r="L769" s="3">
        <f t="shared" ref="L769:O769" si="765">0.5*(F769+F$1091)</f>
        <v>6.2964516135107411E-3</v>
      </c>
      <c r="M769" s="3">
        <f t="shared" si="765"/>
        <v>5.6682635655477152E-3</v>
      </c>
      <c r="N769" s="3">
        <f t="shared" si="765"/>
        <v>6.5764960792820924E-3</v>
      </c>
      <c r="O769" s="3">
        <f t="shared" si="765"/>
        <v>6.2139630786277262E-3</v>
      </c>
    </row>
    <row r="770" spans="1:15" x14ac:dyDescent="0.15">
      <c r="A770" s="1">
        <v>34</v>
      </c>
      <c r="B770" s="1" t="s">
        <v>309</v>
      </c>
      <c r="C770" s="1">
        <v>8</v>
      </c>
      <c r="D770" s="1" t="s">
        <v>21</v>
      </c>
      <c r="E770" s="6">
        <f>IF(名目付加価値!E770&gt;0,名目付加価値!E770/SUMIF(名目付加価値!E763:E785,"&lt;&gt;0"),0)</f>
        <v>7.0169247399298864E-3</v>
      </c>
      <c r="F770" s="6">
        <f>IF(名目付加価値!F770&gt;0,名目付加価値!F770/SUMIF(名目付加価値!F763:F785,"&lt;&gt;0"),0)</f>
        <v>5.2492729542990748E-3</v>
      </c>
      <c r="G770" s="6">
        <f>IF(名目付加価値!G770&gt;0,名目付加価値!G770/SUMIF(名目付加価値!G763:G785,"&lt;&gt;0"),0)</f>
        <v>5.3162072052795476E-3</v>
      </c>
      <c r="H770" s="6">
        <f>IF(名目付加価値!H770&gt;0,名目付加価値!H770/SUMIF(名目付加価値!H763:H785,"&lt;&gt;0"),0)</f>
        <v>4.9229169844786569E-3</v>
      </c>
      <c r="I770" s="6">
        <f>IF(名目付加価値!I770&gt;0,名目付加価値!I770/SUMIF(名目付加価値!I763:I785,"&lt;&gt;0"),0)</f>
        <v>3.3886962044417366E-3</v>
      </c>
      <c r="K770" s="3">
        <f>0.5*(E770+E$1092)</f>
        <v>1.1102039300486156E-2</v>
      </c>
      <c r="L770" s="3">
        <f t="shared" ref="L770:O770" si="766">0.5*(F770+F$1092)</f>
        <v>9.1237280861910207E-3</v>
      </c>
      <c r="M770" s="3">
        <f t="shared" si="766"/>
        <v>8.8013637216993457E-3</v>
      </c>
      <c r="N770" s="3">
        <f t="shared" si="766"/>
        <v>7.3672151394786924E-3</v>
      </c>
      <c r="O770" s="3">
        <f t="shared" si="766"/>
        <v>5.3922110865854056E-3</v>
      </c>
    </row>
    <row r="771" spans="1:15" x14ac:dyDescent="0.15">
      <c r="A771" s="1">
        <v>34</v>
      </c>
      <c r="B771" s="1" t="s">
        <v>309</v>
      </c>
      <c r="C771" s="1">
        <v>9</v>
      </c>
      <c r="D771" s="1" t="s">
        <v>22</v>
      </c>
      <c r="E771" s="6">
        <f>IF(名目付加価値!E771&gt;0,名目付加価値!E771/SUMIF(名目付加価値!E763:E785,"&lt;&gt;0"),0)</f>
        <v>7.0738455560557537E-2</v>
      </c>
      <c r="F771" s="6">
        <f>IF(名目付加価値!F771&gt;0,名目付加価値!F771/SUMIF(名目付加価値!F763:F785,"&lt;&gt;0"),0)</f>
        <v>4.763404041770853E-2</v>
      </c>
      <c r="G771" s="6">
        <f>IF(名目付加価値!G771&gt;0,名目付加価値!G771/SUMIF(名目付加価値!G763:G785,"&lt;&gt;0"),0)</f>
        <v>6.920140593421846E-2</v>
      </c>
      <c r="H771" s="6">
        <f>IF(名目付加価値!H771&gt;0,名目付加価値!H771/SUMIF(名目付加価値!H763:H785,"&lt;&gt;0"),0)</f>
        <v>5.4180297797977672E-2</v>
      </c>
      <c r="I771" s="6">
        <f>IF(名目付加価値!I771&gt;0,名目付加価値!I771/SUMIF(名目付加価値!I763:I785,"&lt;&gt;0"),0)</f>
        <v>1.8750067158232818E-2</v>
      </c>
      <c r="K771" s="3">
        <f>0.5*(E771+E$1093)</f>
        <v>5.2448928561496168E-2</v>
      </c>
      <c r="L771" s="3">
        <f t="shared" ref="L771:O771" si="767">0.5*(F771+F$1093)</f>
        <v>3.8691173163588985E-2</v>
      </c>
      <c r="M771" s="3">
        <f t="shared" si="767"/>
        <v>4.4809567831724573E-2</v>
      </c>
      <c r="N771" s="3">
        <f t="shared" si="767"/>
        <v>3.436372411649443E-2</v>
      </c>
      <c r="O771" s="3">
        <f t="shared" si="767"/>
        <v>1.5814602026754832E-2</v>
      </c>
    </row>
    <row r="772" spans="1:15" x14ac:dyDescent="0.15">
      <c r="A772" s="1">
        <v>34</v>
      </c>
      <c r="B772" s="1" t="s">
        <v>309</v>
      </c>
      <c r="C772" s="1">
        <v>10</v>
      </c>
      <c r="D772" s="1" t="s">
        <v>23</v>
      </c>
      <c r="E772" s="6">
        <f>IF(名目付加価値!E772&gt;0,名目付加価値!E772/SUMIF(名目付加価値!E763:E785,"&lt;&gt;0"),0)</f>
        <v>1.4641022658921038E-2</v>
      </c>
      <c r="F772" s="6">
        <f>IF(名目付加価値!F772&gt;0,名目付加価値!F772/SUMIF(名目付加価値!F763:F785,"&lt;&gt;0"),0)</f>
        <v>1.2245898870060952E-2</v>
      </c>
      <c r="G772" s="6">
        <f>IF(名目付加価値!G772&gt;0,名目付加価値!G772/SUMIF(名目付加価値!G763:G785,"&lt;&gt;0"),0)</f>
        <v>1.4335865733397303E-2</v>
      </c>
      <c r="H772" s="6">
        <f>IF(名目付加価値!H772&gt;0,名目付加価値!H772/SUMIF(名目付加価値!H763:H785,"&lt;&gt;0"),0)</f>
        <v>1.3200156537596056E-2</v>
      </c>
      <c r="I772" s="6">
        <f>IF(名目付加価値!I772&gt;0,名目付加価値!I772/SUMIF(名目付加価値!I763:I785,"&lt;&gt;0"),0)</f>
        <v>1.1082182007656509E-2</v>
      </c>
      <c r="K772" s="3">
        <f>0.5*(E772+E$1094)</f>
        <v>1.4396914621520403E-2</v>
      </c>
      <c r="L772" s="3">
        <f t="shared" ref="L772:O772" si="768">0.5*(F772+F$1094)</f>
        <v>1.2226900439578157E-2</v>
      </c>
      <c r="M772" s="3">
        <f t="shared" si="768"/>
        <v>1.5166211949068979E-2</v>
      </c>
      <c r="N772" s="3">
        <f t="shared" si="768"/>
        <v>1.314692814400672E-2</v>
      </c>
      <c r="O772" s="3">
        <f t="shared" si="768"/>
        <v>1.0762273413200817E-2</v>
      </c>
    </row>
    <row r="773" spans="1:15" x14ac:dyDescent="0.15">
      <c r="A773" s="1">
        <v>34</v>
      </c>
      <c r="B773" s="1" t="s">
        <v>309</v>
      </c>
      <c r="C773" s="1">
        <v>11</v>
      </c>
      <c r="D773" s="1" t="s">
        <v>24</v>
      </c>
      <c r="E773" s="6">
        <f>IF(名目付加価値!E773&gt;0,名目付加価値!E773/SUMIF(名目付加価値!E763:E785,"&lt;&gt;0"),0)</f>
        <v>5.2288593591146827E-2</v>
      </c>
      <c r="F773" s="6">
        <f>IF(名目付加価値!F773&gt;0,名目付加価値!F773/SUMIF(名目付加価値!F763:F785,"&lt;&gt;0"),0)</f>
        <v>4.1673673092598063E-2</v>
      </c>
      <c r="G773" s="6">
        <f>IF(名目付加価値!G773&gt;0,名目付加価値!G773/SUMIF(名目付加価値!G763:G785,"&lt;&gt;0"),0)</f>
        <v>4.4043818167971344E-2</v>
      </c>
      <c r="H773" s="6">
        <f>IF(名目付加価値!H773&gt;0,名目付加価値!H773/SUMIF(名目付加価値!H763:H785,"&lt;&gt;0"),0)</f>
        <v>3.7535267639587477E-2</v>
      </c>
      <c r="I773" s="6">
        <f>IF(名目付加価値!I773&gt;0,名目付加価値!I773/SUMIF(名目付加価値!I763:I785,"&lt;&gt;0"),0)</f>
        <v>3.497326940131891E-2</v>
      </c>
      <c r="K773" s="3">
        <f>0.5*(E773+E$1095)</f>
        <v>3.8678287893000436E-2</v>
      </c>
      <c r="L773" s="3">
        <f t="shared" ref="L773:O773" si="769">0.5*(F773+F$1095)</f>
        <v>3.1541830330924135E-2</v>
      </c>
      <c r="M773" s="3">
        <f t="shared" si="769"/>
        <v>3.6040486489205464E-2</v>
      </c>
      <c r="N773" s="3">
        <f t="shared" si="769"/>
        <v>3.0917785325757473E-2</v>
      </c>
      <c r="O773" s="3">
        <f t="shared" si="769"/>
        <v>3.0630165958699933E-2</v>
      </c>
    </row>
    <row r="774" spans="1:15" x14ac:dyDescent="0.15">
      <c r="A774" s="1">
        <v>34</v>
      </c>
      <c r="B774" s="1" t="s">
        <v>309</v>
      </c>
      <c r="C774" s="1">
        <v>12</v>
      </c>
      <c r="D774" s="1" t="s">
        <v>25</v>
      </c>
      <c r="E774" s="6">
        <f>IF(名目付加価値!E774&gt;0,名目付加価値!E774/SUMIF(名目付加価値!E763:E785,"&lt;&gt;0"),0)</f>
        <v>8.3999285485222841E-3</v>
      </c>
      <c r="F774" s="6">
        <f>IF(名目付加価値!F774&gt;0,名目付加価値!F774/SUMIF(名目付加価値!F763:F785,"&lt;&gt;0"),0)</f>
        <v>1.184370773556841E-2</v>
      </c>
      <c r="G774" s="6">
        <f>IF(名目付加価値!G774&gt;0,名目付加価値!G774/SUMIF(名目付加価値!G763:G785,"&lt;&gt;0"),0)</f>
        <v>2.1107551895161333E-2</v>
      </c>
      <c r="H774" s="6">
        <f>IF(名目付加価値!H774&gt;0,名目付加価値!H774/SUMIF(名目付加価値!H763:H785,"&lt;&gt;0"),0)</f>
        <v>3.401752834834651E-2</v>
      </c>
      <c r="I774" s="6">
        <f>IF(名目付加価値!I774&gt;0,名目付加価値!I774/SUMIF(名目付加価値!I763:I785,"&lt;&gt;0"),0)</f>
        <v>3.5289847718516225E-2</v>
      </c>
      <c r="K774" s="3">
        <f>0.5*(E774+E$1096)</f>
        <v>1.7057907717682314E-2</v>
      </c>
      <c r="L774" s="3">
        <f t="shared" ref="L774:O774" si="770">0.5*(F774+F$1096)</f>
        <v>1.8862502415601737E-2</v>
      </c>
      <c r="M774" s="3">
        <f t="shared" si="770"/>
        <v>3.4230899043709781E-2</v>
      </c>
      <c r="N774" s="3">
        <f t="shared" si="770"/>
        <v>4.1628452511966951E-2</v>
      </c>
      <c r="O774" s="3">
        <f t="shared" si="770"/>
        <v>3.8441236289175798E-2</v>
      </c>
    </row>
    <row r="775" spans="1:15" x14ac:dyDescent="0.15">
      <c r="A775" s="1">
        <v>34</v>
      </c>
      <c r="B775" s="1" t="s">
        <v>309</v>
      </c>
      <c r="C775" s="1">
        <v>13</v>
      </c>
      <c r="D775" s="1" t="s">
        <v>26</v>
      </c>
      <c r="E775" s="6">
        <f>IF(名目付加価値!E775&gt;0,名目付加価値!E775/SUMIF(名目付加価値!E763:E785,"&lt;&gt;0"),0)</f>
        <v>9.4741678190471704E-2</v>
      </c>
      <c r="F775" s="6">
        <f>IF(名目付加価値!F775&gt;0,名目付加価値!F775/SUMIF(名目付加価値!F763:F785,"&lt;&gt;0"),0)</f>
        <v>0.10173927709453479</v>
      </c>
      <c r="G775" s="6">
        <f>IF(名目付加価値!G775&gt;0,名目付加価値!G775/SUMIF(名目付加価値!G763:G785,"&lt;&gt;0"),0)</f>
        <v>6.2308587777502006E-2</v>
      </c>
      <c r="H775" s="6">
        <f>IF(名目付加価値!H775&gt;0,名目付加価値!H775/SUMIF(名目付加価値!H763:H785,"&lt;&gt;0"),0)</f>
        <v>3.6057973768009011E-2</v>
      </c>
      <c r="I775" s="6">
        <f>IF(名目付加価値!I775&gt;0,名目付加価値!I775/SUMIF(名目付加価値!I763:I785,"&lt;&gt;0"),0)</f>
        <v>9.0285269217481381E-2</v>
      </c>
      <c r="K775" s="3">
        <f>0.5*(E775+E$1097)</f>
        <v>5.8260130842476388E-2</v>
      </c>
      <c r="L775" s="3">
        <f t="shared" ref="L775:O775" si="771">0.5*(F775+F$1097)</f>
        <v>6.1535358782454766E-2</v>
      </c>
      <c r="M775" s="3">
        <f t="shared" si="771"/>
        <v>4.0715820514761379E-2</v>
      </c>
      <c r="N775" s="3">
        <f t="shared" si="771"/>
        <v>2.7210752692546535E-2</v>
      </c>
      <c r="O775" s="3">
        <f t="shared" si="771"/>
        <v>5.8409391551001694E-2</v>
      </c>
    </row>
    <row r="776" spans="1:15" x14ac:dyDescent="0.15">
      <c r="A776" s="1">
        <v>34</v>
      </c>
      <c r="B776" s="1" t="s">
        <v>309</v>
      </c>
      <c r="C776" s="1">
        <v>14</v>
      </c>
      <c r="D776" s="1" t="s">
        <v>27</v>
      </c>
      <c r="E776" s="6">
        <f>IF(名目付加価値!E776&gt;0,名目付加価値!E776/SUMIF(名目付加価値!E763:E785,"&lt;&gt;0"),0)</f>
        <v>1.907668701694487E-3</v>
      </c>
      <c r="F776" s="6">
        <f>IF(名目付加価値!F776&gt;0,名目付加価値!F776/SUMIF(名目付加価値!F763:F785,"&lt;&gt;0"),0)</f>
        <v>1.2966381369342174E-3</v>
      </c>
      <c r="G776" s="6">
        <f>IF(名目付加価値!G776&gt;0,名目付加価値!G776/SUMIF(名目付加価値!G763:G785,"&lt;&gt;0"),0)</f>
        <v>1.249116015142754E-3</v>
      </c>
      <c r="H776" s="6">
        <f>IF(名目付加価値!H776&gt;0,名目付加価値!H776/SUMIF(名目付加価値!H763:H785,"&lt;&gt;0"),0)</f>
        <v>2.5518424915854489E-3</v>
      </c>
      <c r="I776" s="6">
        <f>IF(名目付加価値!I776&gt;0,名目付加価値!I776/SUMIF(名目付加価値!I763:I785,"&lt;&gt;0"),0)</f>
        <v>2.6549849764157863E-3</v>
      </c>
      <c r="K776" s="3">
        <f>0.5*(E776+E$1098)</f>
        <v>2.8210198770493504E-3</v>
      </c>
      <c r="L776" s="3">
        <f t="shared" ref="L776:O776" si="772">0.5*(F776+F$1098)</f>
        <v>2.9276587596795229E-3</v>
      </c>
      <c r="M776" s="3">
        <f t="shared" si="772"/>
        <v>2.8289845247935915E-3</v>
      </c>
      <c r="N776" s="3">
        <f t="shared" si="772"/>
        <v>3.3072700509978806E-3</v>
      </c>
      <c r="O776" s="3">
        <f t="shared" si="772"/>
        <v>3.5019809040055727E-3</v>
      </c>
    </row>
    <row r="777" spans="1:15" x14ac:dyDescent="0.15">
      <c r="A777" s="1">
        <v>34</v>
      </c>
      <c r="B777" s="1" t="s">
        <v>309</v>
      </c>
      <c r="C777" s="1">
        <v>15</v>
      </c>
      <c r="D777" s="1" t="s">
        <v>28</v>
      </c>
      <c r="E777" s="6">
        <f>IF(名目付加価値!E777&gt;0,名目付加価値!E777/SUMIF(名目付加価値!E763:E785,"&lt;&gt;0"),0)</f>
        <v>3.8619895347508017E-2</v>
      </c>
      <c r="F777" s="6">
        <f>IF(名目付加価値!F777&gt;0,名目付加価値!F777/SUMIF(名目付加価値!F763:F785,"&lt;&gt;0"),0)</f>
        <v>3.5711410894911214E-2</v>
      </c>
      <c r="G777" s="6">
        <f>IF(名目付加価値!G777&gt;0,名目付加価値!G777/SUMIF(名目付加価値!G763:G785,"&lt;&gt;0"),0)</f>
        <v>3.6281418851790904E-2</v>
      </c>
      <c r="H777" s="6">
        <f>IF(名目付加価値!H777&gt;0,名目付加価値!H777/SUMIF(名目付加価値!H763:H785,"&lt;&gt;0"),0)</f>
        <v>2.9930409856350801E-2</v>
      </c>
      <c r="I777" s="6">
        <f>IF(名目付加価値!I777&gt;0,名目付加価値!I777/SUMIF(名目付加価値!I763:I785,"&lt;&gt;0"),0)</f>
        <v>2.756680072801114E-2</v>
      </c>
      <c r="K777" s="3">
        <f>0.5*(E777+E$1099)</f>
        <v>3.7457815727065399E-2</v>
      </c>
      <c r="L777" s="3">
        <f t="shared" ref="L777:O777" si="773">0.5*(F777+F$1099)</f>
        <v>3.5060281074801844E-2</v>
      </c>
      <c r="M777" s="3">
        <f t="shared" si="773"/>
        <v>3.5557945983665656E-2</v>
      </c>
      <c r="N777" s="3">
        <f t="shared" si="773"/>
        <v>2.9211711194280877E-2</v>
      </c>
      <c r="O777" s="3">
        <f t="shared" si="773"/>
        <v>2.5702378179360396E-2</v>
      </c>
    </row>
    <row r="778" spans="1:15" x14ac:dyDescent="0.15">
      <c r="A778" s="1">
        <v>34</v>
      </c>
      <c r="B778" s="1" t="s">
        <v>308</v>
      </c>
      <c r="C778" s="1">
        <v>16</v>
      </c>
      <c r="D778" s="1" t="s">
        <v>11</v>
      </c>
      <c r="E778" s="6">
        <f>IF(名目付加価値!E778&gt;0,名目付加価値!E778/SUMIF(名目付加価値!E763:E785,"&lt;&gt;0"),0)</f>
        <v>6.9885409674793689E-2</v>
      </c>
      <c r="F778" s="6">
        <f>IF(名目付加価値!F778&gt;0,名目付加価値!F778/SUMIF(名目付加価値!F763:F785,"&lt;&gt;0"),0)</f>
        <v>8.8296509987825483E-2</v>
      </c>
      <c r="G778" s="6">
        <f>IF(名目付加価値!G778&gt;0,名目付加価値!G778/SUMIF(名目付加価値!G763:G785,"&lt;&gt;0"),0)</f>
        <v>9.272211299308647E-2</v>
      </c>
      <c r="H778" s="6">
        <f>IF(名目付加価値!H778&gt;0,名目付加価値!H778/SUMIF(名目付加価値!H763:H785,"&lt;&gt;0"),0)</f>
        <v>7.2059516697711809E-2</v>
      </c>
      <c r="I778" s="6">
        <f>IF(名目付加価値!I778&gt;0,名目付加価値!I778/SUMIF(名目付加価値!I763:I785,"&lt;&gt;0"),0)</f>
        <v>5.8575305002121832E-2</v>
      </c>
      <c r="K778" s="3">
        <f>0.5*(E778+E$1100)</f>
        <v>8.2184047661820747E-2</v>
      </c>
      <c r="L778" s="3">
        <f t="shared" ref="L778:O778" si="774">0.5*(F778+F$1100)</f>
        <v>0.10007592031355236</v>
      </c>
      <c r="M778" s="3">
        <f t="shared" si="774"/>
        <v>0.10499915770257404</v>
      </c>
      <c r="N778" s="3">
        <f t="shared" si="774"/>
        <v>8.2778371393423811E-2</v>
      </c>
      <c r="O778" s="3">
        <f t="shared" si="774"/>
        <v>6.503956680472868E-2</v>
      </c>
    </row>
    <row r="779" spans="1:15" x14ac:dyDescent="0.15">
      <c r="A779" s="1">
        <v>34</v>
      </c>
      <c r="B779" s="1" t="s">
        <v>308</v>
      </c>
      <c r="C779" s="1">
        <v>17</v>
      </c>
      <c r="D779" s="1" t="s">
        <v>12</v>
      </c>
      <c r="E779" s="6">
        <f>IF(名目付加価値!E779&gt;0,名目付加価値!E779/SUMIF(名目付加価値!E763:E785,"&lt;&gt;0"),0)</f>
        <v>1.6004461929148436E-2</v>
      </c>
      <c r="F779" s="6">
        <f>IF(名目付加価値!F779&gt;0,名目付加価値!F779/SUMIF(名目付加価値!F763:F785,"&lt;&gt;0"),0)</f>
        <v>1.9840608288187553E-2</v>
      </c>
      <c r="G779" s="6">
        <f>IF(名目付加価値!G779&gt;0,名目付加価値!G779/SUMIF(名目付加価値!G763:G785,"&lt;&gt;0"),0)</f>
        <v>2.4946758985137225E-2</v>
      </c>
      <c r="H779" s="6">
        <f>IF(名目付加価値!H779&gt;0,名目付加価値!H779/SUMIF(名目付加価値!H763:H785,"&lt;&gt;0"),0)</f>
        <v>2.4835395834269337E-2</v>
      </c>
      <c r="I779" s="6">
        <f>IF(名目付加価値!I779&gt;0,名目付加価値!I779/SUMIF(名目付加価値!I763:I785,"&lt;&gt;0"),0)</f>
        <v>2.2990785183500121E-2</v>
      </c>
      <c r="K779" s="3">
        <f>0.5*(E779+E$1101)</f>
        <v>2.0567110279886683E-2</v>
      </c>
      <c r="L779" s="3">
        <f t="shared" ref="L779:O779" si="775">0.5*(F779+F$1101)</f>
        <v>2.4426965013225072E-2</v>
      </c>
      <c r="M779" s="3">
        <f t="shared" si="775"/>
        <v>2.854700437146427E-2</v>
      </c>
      <c r="N779" s="3">
        <f t="shared" si="775"/>
        <v>3.0108443220322353E-2</v>
      </c>
      <c r="O779" s="3">
        <f t="shared" si="775"/>
        <v>2.7001555504851629E-2</v>
      </c>
    </row>
    <row r="780" spans="1:15" x14ac:dyDescent="0.15">
      <c r="A780" s="1">
        <v>34</v>
      </c>
      <c r="B780" s="1" t="s">
        <v>308</v>
      </c>
      <c r="C780" s="1">
        <v>18</v>
      </c>
      <c r="D780" s="1" t="s">
        <v>13</v>
      </c>
      <c r="E780" s="6">
        <f>IF(名目付加価値!E780&gt;0,名目付加価値!E780/SUMIF(名目付加価値!E763:E785,"&lt;&gt;0"),0)</f>
        <v>0.13767782353383851</v>
      </c>
      <c r="F780" s="6">
        <f>IF(名目付加価値!F780&gt;0,名目付加価値!F780/SUMIF(名目付加価値!F763:F785,"&lt;&gt;0"),0)</f>
        <v>0.18969759656592675</v>
      </c>
      <c r="G780" s="6">
        <f>IF(名目付加価値!G780&gt;0,名目付加価値!G780/SUMIF(名目付加価値!G763:G785,"&lt;&gt;0"),0)</f>
        <v>0.18031793365090568</v>
      </c>
      <c r="H780" s="6">
        <f>IF(名目付加価値!H780&gt;0,名目付加価値!H780/SUMIF(名目付加価値!H763:H785,"&lt;&gt;0"),0)</f>
        <v>0.17293324176941829</v>
      </c>
      <c r="I780" s="6">
        <f>IF(名目付加価値!I780&gt;0,名目付加価値!I780/SUMIF(名目付加価値!I763:I785,"&lt;&gt;0"),0)</f>
        <v>0.13587313840039816</v>
      </c>
      <c r="K780" s="3">
        <f>0.5*(E780+E$1102)</f>
        <v>0.12607204522082915</v>
      </c>
      <c r="L780" s="3">
        <f t="shared" ref="L780:O780" si="776">0.5*(F780+F$1102)</f>
        <v>0.15706883400151814</v>
      </c>
      <c r="M780" s="3">
        <f t="shared" si="776"/>
        <v>0.14728415464212519</v>
      </c>
      <c r="N780" s="3">
        <f t="shared" si="776"/>
        <v>0.14572911099935543</v>
      </c>
      <c r="O780" s="3">
        <f t="shared" si="776"/>
        <v>0.12183276526786049</v>
      </c>
    </row>
    <row r="781" spans="1:15" x14ac:dyDescent="0.15">
      <c r="A781" s="1">
        <v>34</v>
      </c>
      <c r="B781" s="1" t="s">
        <v>308</v>
      </c>
      <c r="C781" s="1">
        <v>19</v>
      </c>
      <c r="D781" s="1" t="s">
        <v>14</v>
      </c>
      <c r="E781" s="6">
        <f>IF(名目付加価値!E781&gt;0,名目付加価値!E781/SUMIF(名目付加価値!E763:E785,"&lt;&gt;0"),0)</f>
        <v>3.9194286648583418E-2</v>
      </c>
      <c r="F781" s="6">
        <f>IF(名目付加価値!F781&gt;0,名目付加価値!F781/SUMIF(名目付加価値!F763:F785,"&lt;&gt;0"),0)</f>
        <v>4.8150428779499981E-2</v>
      </c>
      <c r="G781" s="6">
        <f>IF(名目付加価値!G781&gt;0,名目付加価値!G781/SUMIF(名目付加価値!G763:G785,"&lt;&gt;0"),0)</f>
        <v>5.0773236874294476E-2</v>
      </c>
      <c r="H781" s="6">
        <f>IF(名目付加価値!H781&gt;0,名目付加価値!H781/SUMIF(名目付加価値!H763:H785,"&lt;&gt;0"),0)</f>
        <v>5.5849885622412214E-2</v>
      </c>
      <c r="I781" s="6">
        <f>IF(名目付加価値!I781&gt;0,名目付加価値!I781/SUMIF(名目付加価値!I763:I785,"&lt;&gt;0"),0)</f>
        <v>4.5094498988308251E-2</v>
      </c>
      <c r="K781" s="3">
        <f>0.5*(E781+E$1103)</f>
        <v>3.9808209951623361E-2</v>
      </c>
      <c r="L781" s="3">
        <f t="shared" ref="L781:O781" si="777">0.5*(F781+F$1103)</f>
        <v>4.8431108506377545E-2</v>
      </c>
      <c r="M781" s="3">
        <f t="shared" si="777"/>
        <v>5.2157673342282121E-2</v>
      </c>
      <c r="N781" s="3">
        <f t="shared" si="777"/>
        <v>5.1711688439447581E-2</v>
      </c>
      <c r="O781" s="3">
        <f t="shared" si="777"/>
        <v>4.4937554106800975E-2</v>
      </c>
    </row>
    <row r="782" spans="1:15" x14ac:dyDescent="0.15">
      <c r="A782" s="1">
        <v>34</v>
      </c>
      <c r="B782" s="1" t="s">
        <v>308</v>
      </c>
      <c r="C782" s="1">
        <v>20</v>
      </c>
      <c r="D782" s="1" t="s">
        <v>15</v>
      </c>
      <c r="E782" s="6">
        <f>IF(名目付加価値!E782&gt;0,名目付加価値!E782/SUMIF(名目付加価値!E763:E785,"&lt;&gt;0"),0)</f>
        <v>1.7614563047435316E-2</v>
      </c>
      <c r="F782" s="6">
        <f>IF(名目付加価値!F782&gt;0,名目付加価値!F782/SUMIF(名目付加価値!F763:F785,"&lt;&gt;0"),0)</f>
        <v>2.1683003292148988E-2</v>
      </c>
      <c r="G782" s="6">
        <f>IF(名目付加価値!G782&gt;0,名目付加価値!G782/SUMIF(名目付加価値!G763:G785,"&lt;&gt;0"),0)</f>
        <v>1.9630819997558707E-2</v>
      </c>
      <c r="H782" s="6">
        <f>IF(名目付加価値!H782&gt;0,名目付加価値!H782/SUMIF(名目付加価値!H763:H785,"&lt;&gt;0"),0)</f>
        <v>1.5732832077909847E-2</v>
      </c>
      <c r="I782" s="6">
        <f>IF(名目付加価値!I782&gt;0,名目付加価値!I782/SUMIF(名目付加価値!I763:I785,"&lt;&gt;0"),0)</f>
        <v>1.7527978740411773E-2</v>
      </c>
      <c r="K782" s="3">
        <f>0.5*(E782+E$1104)</f>
        <v>1.8209461084363728E-2</v>
      </c>
      <c r="L782" s="3">
        <f t="shared" ref="L782:O782" si="778">0.5*(F782+F$1104)</f>
        <v>2.1651295455781532E-2</v>
      </c>
      <c r="M782" s="3">
        <f t="shared" si="778"/>
        <v>1.9721146382303541E-2</v>
      </c>
      <c r="N782" s="3">
        <f t="shared" si="778"/>
        <v>1.5164867370356175E-2</v>
      </c>
      <c r="O782" s="3">
        <f t="shared" si="778"/>
        <v>1.6995677252020641E-2</v>
      </c>
    </row>
    <row r="783" spans="1:15" x14ac:dyDescent="0.15">
      <c r="A783" s="1">
        <v>34</v>
      </c>
      <c r="B783" s="1" t="s">
        <v>308</v>
      </c>
      <c r="C783" s="1">
        <v>21</v>
      </c>
      <c r="D783" s="1" t="s">
        <v>16</v>
      </c>
      <c r="E783" s="6">
        <f>IF(名目付加価値!E783&gt;0,名目付加価値!E783/SUMIF(名目付加価値!E763:E785,"&lt;&gt;0"),0)</f>
        <v>8.8507590072721035E-2</v>
      </c>
      <c r="F783" s="6">
        <f>IF(名目付加価値!F783&gt;0,名目付加価値!F783/SUMIF(名目付加価値!F763:F785,"&lt;&gt;0"),0)</f>
        <v>6.0601677217259724E-2</v>
      </c>
      <c r="G783" s="6">
        <f>IF(名目付加価値!G783&gt;0,名目付加価値!G783/SUMIF(名目付加価値!G763:G785,"&lt;&gt;0"),0)</f>
        <v>6.6106331287065959E-2</v>
      </c>
      <c r="H783" s="6">
        <f>IF(名目付加価値!H783&gt;0,名目付加価値!H783/SUMIF(名目付加価値!H763:H785,"&lt;&gt;0"),0)</f>
        <v>7.5729099720203211E-2</v>
      </c>
      <c r="I783" s="6">
        <f>IF(名目付加価値!I783&gt;0,名目付加価値!I783/SUMIF(名目付加価値!I763:I785,"&lt;&gt;0"),0)</f>
        <v>7.0755655721393973E-2</v>
      </c>
      <c r="K783" s="3">
        <f>0.5*(E783+E$1105)</f>
        <v>8.0682883578642492E-2</v>
      </c>
      <c r="L783" s="3">
        <f t="shared" ref="L783:O783" si="779">0.5*(F783+F$1105)</f>
        <v>6.1350986496077377E-2</v>
      </c>
      <c r="M783" s="3">
        <f t="shared" si="779"/>
        <v>6.4868915913973202E-2</v>
      </c>
      <c r="N783" s="3">
        <f t="shared" si="779"/>
        <v>7.1663572478338392E-2</v>
      </c>
      <c r="O783" s="3">
        <f t="shared" si="779"/>
        <v>7.0257441397295825E-2</v>
      </c>
    </row>
    <row r="784" spans="1:15" x14ac:dyDescent="0.15">
      <c r="A784" s="1">
        <v>34</v>
      </c>
      <c r="B784" s="1" t="s">
        <v>172</v>
      </c>
      <c r="C784" s="1">
        <v>22</v>
      </c>
      <c r="D784" s="1" t="s">
        <v>8</v>
      </c>
      <c r="E784" s="6">
        <f>IF(名目付加価値!E784&gt;0,名目付加価値!E784/SUMIF(名目付加価値!E763:E785,"&lt;&gt;0"),0)</f>
        <v>0.1023744218594683</v>
      </c>
      <c r="F784" s="6">
        <f>IF(名目付加価値!F784&gt;0,名目付加価値!F784/SUMIF(名目付加価値!F763:F785,"&lt;&gt;0"),0)</f>
        <v>0.13931270671196547</v>
      </c>
      <c r="G784" s="6">
        <f>IF(名目付加価値!G784&gt;0,名目付加価値!G784/SUMIF(名目付加価値!G763:G785,"&lt;&gt;0"),0)</f>
        <v>0.14647823246437722</v>
      </c>
      <c r="H784" s="6">
        <f>IF(名目付加価値!H784&gt;0,名目付加価値!H784/SUMIF(名目付加価値!H763:H785,"&lt;&gt;0"),0)</f>
        <v>0.20327836417614409</v>
      </c>
      <c r="I784" s="6">
        <f>IF(名目付加価値!I784&gt;0,名目付加価値!I784/SUMIF(名目付加価値!I763:I785,"&lt;&gt;0"),0)</f>
        <v>0.25199772123201708</v>
      </c>
      <c r="K784" s="3">
        <f>0.5*(E784+E$1106)</f>
        <v>0.10745246729963287</v>
      </c>
      <c r="L784" s="3">
        <f t="shared" ref="L784:O784" si="780">0.5*(F784+F$1106)</f>
        <v>0.1505767106968583</v>
      </c>
      <c r="M784" s="3">
        <f t="shared" si="780"/>
        <v>0.15900592817191289</v>
      </c>
      <c r="N784" s="3">
        <f t="shared" si="780"/>
        <v>0.21099167815015063</v>
      </c>
      <c r="O784" s="3">
        <f t="shared" si="780"/>
        <v>0.25846104148941718</v>
      </c>
    </row>
    <row r="785" spans="1:15" x14ac:dyDescent="0.15">
      <c r="A785" s="1">
        <v>34</v>
      </c>
      <c r="B785" s="1" t="s">
        <v>172</v>
      </c>
      <c r="C785" s="1">
        <v>23</v>
      </c>
      <c r="D785" s="1" t="s">
        <v>29</v>
      </c>
      <c r="E785" s="6">
        <f>IF(名目付加価値!E785&gt;0,名目付加価値!E785/SUMIF(名目付加価値!E763:E785,"&lt;&gt;0"),0)</f>
        <v>5.6022202896199594E-2</v>
      </c>
      <c r="F785" s="6">
        <f>IF(名目付加価値!F785&gt;0,名目付加価値!F785/SUMIF(名目付加価値!F763:F785,"&lt;&gt;0"),0)</f>
        <v>7.927620418102499E-2</v>
      </c>
      <c r="G785" s="6">
        <f>IF(名目付加価値!G785&gt;0,名目付加価値!G785/SUMIF(名目付加価値!G763:G785,"&lt;&gt;0"),0)</f>
        <v>8.0845036464170836E-2</v>
      </c>
      <c r="H785" s="6">
        <f>IF(名目付加価値!H785&gt;0,名目付加価値!H785/SUMIF(名目付加価値!H763:H785,"&lt;&gt;0"),0)</f>
        <v>0.10421008104070148</v>
      </c>
      <c r="I785" s="6">
        <f>IF(名目付加価値!I785&gt;0,名目付加価値!I785/SUMIF(名目付加価値!I763:I785,"&lt;&gt;0"),0)</f>
        <v>0.11961157677034469</v>
      </c>
      <c r="K785" s="3">
        <f>0.5*(E785+E$1107)</f>
        <v>6.8495635713934702E-2</v>
      </c>
      <c r="L785" s="3">
        <f t="shared" ref="L785:O785" si="781">0.5*(F785+F$1107)</f>
        <v>9.435281327330701E-2</v>
      </c>
      <c r="M785" s="3">
        <f t="shared" si="781"/>
        <v>9.2189328650418637E-2</v>
      </c>
      <c r="N785" s="3">
        <f t="shared" si="781"/>
        <v>0.11330404655227685</v>
      </c>
      <c r="O785" s="3">
        <f t="shared" si="781"/>
        <v>0.12701759473473442</v>
      </c>
    </row>
    <row r="786" spans="1:15" x14ac:dyDescent="0.15">
      <c r="A786" s="1">
        <v>35</v>
      </c>
      <c r="B786" s="1" t="s">
        <v>310</v>
      </c>
      <c r="C786" s="1">
        <v>1</v>
      </c>
      <c r="D786" s="1" t="s">
        <v>9</v>
      </c>
      <c r="E786" s="6">
        <f>IF(名目付加価値!E786&gt;0,名目付加価値!E786/SUMIF(名目付加価値!E786:E808,"&lt;&gt;0"),0)</f>
        <v>7.7971834775578272E-2</v>
      </c>
      <c r="F786" s="6">
        <f>IF(名目付加価値!F786&gt;0,名目付加価値!F786/SUMIF(名目付加価値!F786:F808,"&lt;&gt;0"),0)</f>
        <v>3.9615670222464747E-2</v>
      </c>
      <c r="G786" s="6">
        <f>IF(名目付加価値!G786&gt;0,名目付加価値!G786/SUMIF(名目付加価値!G786:G808,"&lt;&gt;0"),0)</f>
        <v>2.681470787720714E-2</v>
      </c>
      <c r="H786" s="6">
        <f>IF(名目付加価値!H786&gt;0,名目付加価値!H786/SUMIF(名目付加価値!H786:H808,"&lt;&gt;0"),0)</f>
        <v>1.6651873236803411E-2</v>
      </c>
      <c r="I786" s="6">
        <f>IF(名目付加価値!I786&gt;0,名目付加価値!I786/SUMIF(名目付加価値!I786:I808,"&lt;&gt;0"),0)</f>
        <v>1.194176548028225E-2</v>
      </c>
      <c r="K786" s="3">
        <f>0.5*(E786+E$1085)</f>
        <v>9.1046158432210686E-2</v>
      </c>
      <c r="L786" s="3">
        <f t="shared" ref="L786:O786" si="782">0.5*(F786+F$1085)</f>
        <v>4.9762324550638969E-2</v>
      </c>
      <c r="M786" s="3">
        <f t="shared" si="782"/>
        <v>3.4667030472358147E-2</v>
      </c>
      <c r="N786" s="3">
        <f t="shared" si="782"/>
        <v>2.2961458720812795E-2</v>
      </c>
      <c r="O786" s="3">
        <f t="shared" si="782"/>
        <v>1.7985398709640575E-2</v>
      </c>
    </row>
    <row r="787" spans="1:15" x14ac:dyDescent="0.15">
      <c r="A787" s="1">
        <v>35</v>
      </c>
      <c r="B787" s="1" t="s">
        <v>310</v>
      </c>
      <c r="C787" s="1">
        <v>2</v>
      </c>
      <c r="D787" s="1" t="s">
        <v>10</v>
      </c>
      <c r="E787" s="6">
        <f>IF(名目付加価値!E787&gt;0,名目付加価値!E787/SUMIF(名目付加価値!E786:E808,"&lt;&gt;0"),0)</f>
        <v>1.0528745945781688E-2</v>
      </c>
      <c r="F787" s="6">
        <f>IF(名目付加価値!F787&gt;0,名目付加価値!F787/SUMIF(名目付加価値!F786:F808,"&lt;&gt;0"),0)</f>
        <v>6.7381829679867477E-3</v>
      </c>
      <c r="G787" s="6">
        <f>IF(名目付加価値!G787&gt;0,名目付加価値!G787/SUMIF(名目付加価値!G786:G808,"&lt;&gt;0"),0)</f>
        <v>4.3196232954545487E-3</v>
      </c>
      <c r="H787" s="6">
        <f>IF(名目付加価値!H787&gt;0,名目付加価値!H787/SUMIF(名目付加価値!H786:H808,"&lt;&gt;0"),0)</f>
        <v>2.7075300251787875E-3</v>
      </c>
      <c r="I787" s="6">
        <f>IF(名目付加価値!I787&gt;0,名目付加価値!I787/SUMIF(名目付加価値!I786:I808,"&lt;&gt;0"),0)</f>
        <v>8.3519659125462183E-4</v>
      </c>
      <c r="K787" s="3">
        <f>0.5*(E787+E$1086)</f>
        <v>1.161782223989502E-2</v>
      </c>
      <c r="L787" s="3">
        <f t="shared" ref="L787:O787" si="783">0.5*(F787+F$1086)</f>
        <v>6.9170912036246503E-3</v>
      </c>
      <c r="M787" s="3">
        <f t="shared" si="783"/>
        <v>4.0108182616397344E-3</v>
      </c>
      <c r="N787" s="3">
        <f t="shared" si="783"/>
        <v>2.3044790043591189E-3</v>
      </c>
      <c r="O787" s="3">
        <f t="shared" si="783"/>
        <v>8.4995664232114399E-4</v>
      </c>
    </row>
    <row r="788" spans="1:15" x14ac:dyDescent="0.15">
      <c r="A788" s="1">
        <v>35</v>
      </c>
      <c r="B788" s="1" t="s">
        <v>311</v>
      </c>
      <c r="C788" s="1">
        <v>3</v>
      </c>
      <c r="D788" s="1" t="s">
        <v>17</v>
      </c>
      <c r="E788" s="6">
        <f>IF(名目付加価値!E788&gt;0,名目付加価値!E788/SUMIF(名目付加価値!E786:E808,"&lt;&gt;0"),0)</f>
        <v>4.4501149274726842E-2</v>
      </c>
      <c r="F788" s="6">
        <f>IF(名目付加価値!F788&gt;0,名目付加価値!F788/SUMIF(名目付加価値!F786:F808,"&lt;&gt;0"),0)</f>
        <v>3.2880140286048375E-2</v>
      </c>
      <c r="G788" s="6">
        <f>IF(名目付加価値!G788&gt;0,名目付加価値!G788/SUMIF(名目付加価値!G786:G808,"&lt;&gt;0"),0)</f>
        <v>2.3199075095271488E-2</v>
      </c>
      <c r="H788" s="6">
        <f>IF(名目付加価値!H788&gt;0,名目付加価値!H788/SUMIF(名目付加価値!H786:H808,"&lt;&gt;0"),0)</f>
        <v>2.1097839534958945E-2</v>
      </c>
      <c r="I788" s="6">
        <f>IF(名目付加価値!I788&gt;0,名目付加価値!I788/SUMIF(名目付加価値!I786:I808,"&lt;&gt;0"),0)</f>
        <v>1.6433773694809774E-2</v>
      </c>
      <c r="K788" s="3">
        <f>0.5*(E788+E$1087)</f>
        <v>5.1258629087326646E-2</v>
      </c>
      <c r="L788" s="3">
        <f t="shared" ref="L788:O788" si="784">0.5*(F788+F$1087)</f>
        <v>3.7925612597181135E-2</v>
      </c>
      <c r="M788" s="3">
        <f t="shared" si="784"/>
        <v>3.1319479559621638E-2</v>
      </c>
      <c r="N788" s="3">
        <f t="shared" si="784"/>
        <v>3.1400515464692733E-2</v>
      </c>
      <c r="O788" s="3">
        <f t="shared" si="784"/>
        <v>2.7653001718727685E-2</v>
      </c>
    </row>
    <row r="789" spans="1:15" x14ac:dyDescent="0.15">
      <c r="A789" s="1">
        <v>35</v>
      </c>
      <c r="B789" s="1" t="s">
        <v>311</v>
      </c>
      <c r="C789" s="1">
        <v>4</v>
      </c>
      <c r="D789" s="1" t="s">
        <v>18</v>
      </c>
      <c r="E789" s="6">
        <f>IF(名目付加価値!E789&gt;0,名目付加価値!E789/SUMIF(名目付加価値!E786:E808,"&lt;&gt;0"),0)</f>
        <v>9.2181803813058925E-3</v>
      </c>
      <c r="F789" s="6">
        <f>IF(名目付加価値!F789&gt;0,名目付加価値!F789/SUMIF(名目付加価値!F786:F808,"&lt;&gt;0"),0)</f>
        <v>5.0119644406983969E-3</v>
      </c>
      <c r="G789" s="6">
        <f>IF(名目付加価値!G789&gt;0,名目付加価値!G789/SUMIF(名目付加価値!G786:G808,"&lt;&gt;0"),0)</f>
        <v>6.2747532144359691E-3</v>
      </c>
      <c r="H789" s="6">
        <f>IF(名目付加価値!H789&gt;0,名目付加価値!H789/SUMIF(名目付加価値!H786:H808,"&lt;&gt;0"),0)</f>
        <v>2.5009917967781957E-3</v>
      </c>
      <c r="I789" s="6">
        <f>IF(名目付加価値!I789&gt;0,名目付加価値!I789/SUMIF(名目付加価値!I786:I808,"&lt;&gt;0"),0)</f>
        <v>3.375302281464221E-3</v>
      </c>
      <c r="K789" s="3">
        <f>0.5*(E789+E$1088)</f>
        <v>2.2989209751401708E-2</v>
      </c>
      <c r="L789" s="3">
        <f t="shared" ref="L789:O789" si="785">0.5*(F789+F$1088)</f>
        <v>1.3130187649775797E-2</v>
      </c>
      <c r="M789" s="3">
        <f t="shared" si="785"/>
        <v>1.1707294080779106E-2</v>
      </c>
      <c r="N789" s="3">
        <f t="shared" si="785"/>
        <v>5.3833516940844667E-3</v>
      </c>
      <c r="O789" s="3">
        <f t="shared" si="785"/>
        <v>3.8466866199233013E-3</v>
      </c>
    </row>
    <row r="790" spans="1:15" x14ac:dyDescent="0.15">
      <c r="A790" s="1">
        <v>35</v>
      </c>
      <c r="B790" s="1" t="s">
        <v>311</v>
      </c>
      <c r="C790" s="1">
        <v>5</v>
      </c>
      <c r="D790" s="1" t="s">
        <v>19</v>
      </c>
      <c r="E790" s="6">
        <f>IF(名目付加価値!E790&gt;0,名目付加価値!E790/SUMIF(名目付加価値!E786:E808,"&lt;&gt;0"),0)</f>
        <v>1.0057771593510661E-2</v>
      </c>
      <c r="F790" s="6">
        <f>IF(名目付加価値!F790&gt;0,名目付加価値!F790/SUMIF(名目付加価値!F786:F808,"&lt;&gt;0"),0)</f>
        <v>2.5806907541881057E-3</v>
      </c>
      <c r="G790" s="6">
        <f>IF(名目付加価値!G790&gt;0,名目付加価値!G790/SUMIF(名目付加価値!G786:G808,"&lt;&gt;0"),0)</f>
        <v>6.5566486748860437E-3</v>
      </c>
      <c r="H790" s="6">
        <f>IF(名目付加価値!H790&gt;0,名目付加価値!H790/SUMIF(名目付加価値!H786:H808,"&lt;&gt;0"),0)</f>
        <v>7.6236564587846799E-3</v>
      </c>
      <c r="I790" s="6">
        <f>IF(名目付加価値!I790&gt;0,名目付加価値!I790/SUMIF(名目付加価値!I786:I808,"&lt;&gt;0"),0)</f>
        <v>5.7876110672309073E-3</v>
      </c>
      <c r="K790" s="3">
        <f>0.5*(E790+E$1089)</f>
        <v>9.9662337359446504E-3</v>
      </c>
      <c r="L790" s="3">
        <f t="shared" ref="L790:O790" si="786">0.5*(F790+F$1089)</f>
        <v>5.3932897485501766E-3</v>
      </c>
      <c r="M790" s="3">
        <f t="shared" si="786"/>
        <v>7.5784102379181251E-3</v>
      </c>
      <c r="N790" s="3">
        <f t="shared" si="786"/>
        <v>7.7486025904756877E-3</v>
      </c>
      <c r="O790" s="3">
        <f t="shared" si="786"/>
        <v>6.0872064928830221E-3</v>
      </c>
    </row>
    <row r="791" spans="1:15" x14ac:dyDescent="0.15">
      <c r="A791" s="1">
        <v>35</v>
      </c>
      <c r="B791" s="1" t="s">
        <v>311</v>
      </c>
      <c r="C791" s="1">
        <v>6</v>
      </c>
      <c r="D791" s="1" t="s">
        <v>3</v>
      </c>
      <c r="E791" s="6">
        <f>IF(名目付加価値!E791&gt;0,名目付加価値!E791/SUMIF(名目付加価値!E786:E808,"&lt;&gt;0"),0)</f>
        <v>0.11646491486364577</v>
      </c>
      <c r="F791" s="6">
        <f>IF(名目付加価値!F791&gt;0,名目付加価値!F791/SUMIF(名目付加価値!F786:F808,"&lt;&gt;0"),0)</f>
        <v>7.3418439590934054E-2</v>
      </c>
      <c r="G791" s="6">
        <f>IF(名目付加価値!G791&gt;0,名目付加価値!G791/SUMIF(名目付加価値!G786:G808,"&lt;&gt;0"),0)</f>
        <v>0.10814084030670042</v>
      </c>
      <c r="H791" s="6">
        <f>IF(名目付加価値!H791&gt;0,名目付加価値!H791/SUMIF(名目付加価値!H786:H808,"&lt;&gt;0"),0)</f>
        <v>0.10587547245626149</v>
      </c>
      <c r="I791" s="6">
        <f>IF(名目付加価値!I791&gt;0,名目付加価値!I791/SUMIF(名目付加価値!I786:I808,"&lt;&gt;0"),0)</f>
        <v>0.10189322157756432</v>
      </c>
      <c r="K791" s="3">
        <f>0.5*(E791+E$1090)</f>
        <v>7.0064142086774944E-2</v>
      </c>
      <c r="L791" s="3">
        <f t="shared" ref="L791:O791" si="787">0.5*(F791+F$1090)</f>
        <v>4.5038227981956579E-2</v>
      </c>
      <c r="M791" s="3">
        <f t="shared" si="787"/>
        <v>6.3981019023848562E-2</v>
      </c>
      <c r="N791" s="3">
        <f t="shared" si="787"/>
        <v>6.2235504860308821E-2</v>
      </c>
      <c r="O791" s="3">
        <f t="shared" si="787"/>
        <v>6.0645168030218133E-2</v>
      </c>
    </row>
    <row r="792" spans="1:15" x14ac:dyDescent="0.15">
      <c r="A792" s="1">
        <v>35</v>
      </c>
      <c r="B792" s="1" t="s">
        <v>311</v>
      </c>
      <c r="C792" s="1">
        <v>7</v>
      </c>
      <c r="D792" s="1" t="s">
        <v>20</v>
      </c>
      <c r="E792" s="6">
        <f>IF(名目付加価値!E792&gt;0,名目付加価値!E792/SUMIF(名目付加価値!E786:E808,"&lt;&gt;0"),0)</f>
        <v>0.12630402689111594</v>
      </c>
      <c r="F792" s="6">
        <f>IF(名目付加価値!F792&gt;0,名目付加価値!F792/SUMIF(名目付加価値!F786:F808,"&lt;&gt;0"),0)</f>
        <v>9.1700115040507665E-2</v>
      </c>
      <c r="G792" s="6">
        <f>IF(名目付加価値!G792&gt;0,名目付加価値!G792/SUMIF(名目付加価値!G786:G808,"&lt;&gt;0"),0)</f>
        <v>7.1877915257976294E-2</v>
      </c>
      <c r="H792" s="6">
        <f>IF(名目付加価値!H792&gt;0,名目付加価値!H792/SUMIF(名目付加価値!H786:H808,"&lt;&gt;0"),0)</f>
        <v>7.0156873003162631E-2</v>
      </c>
      <c r="I792" s="6">
        <f>IF(名目付加価値!I792&gt;0,名目付加価値!I792/SUMIF(名目付加価値!I786:I808,"&lt;&gt;0"),0)</f>
        <v>8.3405750641109305E-2</v>
      </c>
      <c r="K792" s="3">
        <f>0.5*(E792+E$1091)</f>
        <v>7.2703674698238532E-2</v>
      </c>
      <c r="L792" s="3">
        <f t="shared" ref="L792:O792" si="788">0.5*(F792+F$1091)</f>
        <v>5.2028128220396347E-2</v>
      </c>
      <c r="M792" s="3">
        <f t="shared" si="788"/>
        <v>4.1235358137648066E-2</v>
      </c>
      <c r="N792" s="3">
        <f t="shared" si="788"/>
        <v>4.117999332338057E-2</v>
      </c>
      <c r="O792" s="3">
        <f t="shared" si="788"/>
        <v>4.7855878750516723E-2</v>
      </c>
    </row>
    <row r="793" spans="1:15" x14ac:dyDescent="0.15">
      <c r="A793" s="1">
        <v>35</v>
      </c>
      <c r="B793" s="1" t="s">
        <v>311</v>
      </c>
      <c r="C793" s="1">
        <v>8</v>
      </c>
      <c r="D793" s="1" t="s">
        <v>21</v>
      </c>
      <c r="E793" s="6">
        <f>IF(名目付加価値!E793&gt;0,名目付加価値!E793/SUMIF(名目付加価値!E786:E808,"&lt;&gt;0"),0)</f>
        <v>2.1953693332806893E-2</v>
      </c>
      <c r="F793" s="6">
        <f>IF(名目付加価値!F793&gt;0,名目付加価値!F793/SUMIF(名目付加価値!F786:F808,"&lt;&gt;0"),0)</f>
        <v>2.8080265335865238E-2</v>
      </c>
      <c r="G793" s="6">
        <f>IF(名目付加価値!G793&gt;0,名目付加価値!G793/SUMIF(名目付加価値!G786:G808,"&lt;&gt;0"),0)</f>
        <v>2.3282024050273714E-2</v>
      </c>
      <c r="H793" s="6">
        <f>IF(名目付加価値!H793&gt;0,名目付加価値!H793/SUMIF(名目付加価値!H786:H808,"&lt;&gt;0"),0)</f>
        <v>1.5698313692245891E-2</v>
      </c>
      <c r="I793" s="6">
        <f>IF(名目付加価値!I793&gt;0,名目付加価値!I793/SUMIF(名目付加価値!I786:I808,"&lt;&gt;0"),0)</f>
        <v>1.0051334816712418E-2</v>
      </c>
      <c r="K793" s="3">
        <f>0.5*(E793+E$1092)</f>
        <v>1.8570423596924658E-2</v>
      </c>
      <c r="L793" s="3">
        <f t="shared" ref="L793:O793" si="789">0.5*(F793+F$1092)</f>
        <v>2.0539224276974102E-2</v>
      </c>
      <c r="M793" s="3">
        <f t="shared" si="789"/>
        <v>1.7784272144196429E-2</v>
      </c>
      <c r="N793" s="3">
        <f t="shared" si="789"/>
        <v>1.2754913493362309E-2</v>
      </c>
      <c r="O793" s="3">
        <f t="shared" si="789"/>
        <v>8.7235303927207467E-3</v>
      </c>
    </row>
    <row r="794" spans="1:15" x14ac:dyDescent="0.15">
      <c r="A794" s="1">
        <v>35</v>
      </c>
      <c r="B794" s="1" t="s">
        <v>311</v>
      </c>
      <c r="C794" s="1">
        <v>9</v>
      </c>
      <c r="D794" s="1" t="s">
        <v>22</v>
      </c>
      <c r="E794" s="6">
        <f>IF(名目付加価値!E794&gt;0,名目付加価値!E794/SUMIF(名目付加価値!E786:E808,"&lt;&gt;0"),0)</f>
        <v>3.8069724408853048E-2</v>
      </c>
      <c r="F794" s="6">
        <f>IF(名目付加価値!F794&gt;0,名目付加価値!F794/SUMIF(名目付加価値!F786:F808,"&lt;&gt;0"),0)</f>
        <v>2.5802902561817415E-2</v>
      </c>
      <c r="G794" s="6">
        <f>IF(名目付加価値!G794&gt;0,名目付加価値!G794/SUMIF(名目付加価値!G786:G808,"&lt;&gt;0"),0)</f>
        <v>2.4605283581230993E-2</v>
      </c>
      <c r="H794" s="6">
        <f>IF(名目付加価値!H794&gt;0,名目付加価値!H794/SUMIF(名目付加価値!H786:H808,"&lt;&gt;0"),0)</f>
        <v>2.1258824590387901E-2</v>
      </c>
      <c r="I794" s="6">
        <f>IF(名目付加価値!I794&gt;0,名目付加価値!I794/SUMIF(名目付加価値!I786:I808,"&lt;&gt;0"),0)</f>
        <v>1.9823630461735315E-2</v>
      </c>
      <c r="K794" s="3">
        <f>0.5*(E794+E$1093)</f>
        <v>3.6114562985643923E-2</v>
      </c>
      <c r="L794" s="3">
        <f t="shared" ref="L794:O794" si="790">0.5*(F794+F$1093)</f>
        <v>2.7775604235643431E-2</v>
      </c>
      <c r="M794" s="3">
        <f t="shared" si="790"/>
        <v>2.2511506655230839E-2</v>
      </c>
      <c r="N794" s="3">
        <f t="shared" si="790"/>
        <v>1.7902987512699541E-2</v>
      </c>
      <c r="O794" s="3">
        <f t="shared" si="790"/>
        <v>1.6351383678506078E-2</v>
      </c>
    </row>
    <row r="795" spans="1:15" x14ac:dyDescent="0.15">
      <c r="A795" s="1">
        <v>35</v>
      </c>
      <c r="B795" s="1" t="s">
        <v>311</v>
      </c>
      <c r="C795" s="1">
        <v>10</v>
      </c>
      <c r="D795" s="1" t="s">
        <v>23</v>
      </c>
      <c r="E795" s="6">
        <f>IF(名目付加価値!E795&gt;0,名目付加価値!E795/SUMIF(名目付加価値!E786:E808,"&lt;&gt;0"),0)</f>
        <v>9.0056728394643827E-3</v>
      </c>
      <c r="F795" s="6">
        <f>IF(名目付加価値!F795&gt;0,名目付加価値!F795/SUMIF(名目付加価値!F786:F808,"&lt;&gt;0"),0)</f>
        <v>7.6204018957926273E-3</v>
      </c>
      <c r="G795" s="6">
        <f>IF(名目付加価値!G795&gt;0,名目付加価値!G795/SUMIF(名目付加価値!G786:G808,"&lt;&gt;0"),0)</f>
        <v>1.1352710509487714E-2</v>
      </c>
      <c r="H795" s="6">
        <f>IF(名目付加価値!H795&gt;0,名目付加価値!H795/SUMIF(名目付加価値!H786:H808,"&lt;&gt;0"),0)</f>
        <v>9.7544168019738572E-3</v>
      </c>
      <c r="I795" s="6">
        <f>IF(名目付加価値!I795&gt;0,名目付加価値!I795/SUMIF(名目付加価値!I786:I808,"&lt;&gt;0"),0)</f>
        <v>9.2505850727637937E-3</v>
      </c>
      <c r="K795" s="3">
        <f>0.5*(E795+E$1094)</f>
        <v>1.1579239711792075E-2</v>
      </c>
      <c r="L795" s="3">
        <f t="shared" ref="L795:O795" si="791">0.5*(F795+F$1094)</f>
        <v>9.9141519524439965E-3</v>
      </c>
      <c r="M795" s="3">
        <f t="shared" si="791"/>
        <v>1.3674634337114185E-2</v>
      </c>
      <c r="N795" s="3">
        <f t="shared" si="791"/>
        <v>1.1424058276195621E-2</v>
      </c>
      <c r="O795" s="3">
        <f t="shared" si="791"/>
        <v>9.8464749457544583E-3</v>
      </c>
    </row>
    <row r="796" spans="1:15" x14ac:dyDescent="0.15">
      <c r="A796" s="1">
        <v>35</v>
      </c>
      <c r="B796" s="1" t="s">
        <v>311</v>
      </c>
      <c r="C796" s="1">
        <v>11</v>
      </c>
      <c r="D796" s="1" t="s">
        <v>24</v>
      </c>
      <c r="E796" s="6">
        <f>IF(名目付加価値!E796&gt;0,名目付加価値!E796/SUMIF(名目付加価値!E786:E808,"&lt;&gt;0"),0)</f>
        <v>2.3821443422448456E-2</v>
      </c>
      <c r="F796" s="6">
        <f>IF(名目付加価値!F796&gt;0,名目付加価値!F796/SUMIF(名目付加価値!F786:F808,"&lt;&gt;0"),0)</f>
        <v>2.0184181429984582E-2</v>
      </c>
      <c r="G796" s="6">
        <f>IF(名目付加価値!G796&gt;0,名目付加価値!G796/SUMIF(名目付加価値!G786:G808,"&lt;&gt;0"),0)</f>
        <v>2.5696331623898283E-2</v>
      </c>
      <c r="H796" s="6">
        <f>IF(名目付加価値!H796&gt;0,名目付加価値!H796/SUMIF(名目付加価値!H786:H808,"&lt;&gt;0"),0)</f>
        <v>2.131392720260486E-2</v>
      </c>
      <c r="I796" s="6">
        <f>IF(名目付加価値!I796&gt;0,名目付加価値!I796/SUMIF(名目付加価値!I786:I808,"&lt;&gt;0"),0)</f>
        <v>1.4382529279058484E-2</v>
      </c>
      <c r="K796" s="3">
        <f>0.5*(E796+E$1095)</f>
        <v>2.4444712808651251E-2</v>
      </c>
      <c r="L796" s="3">
        <f t="shared" ref="L796:O796" si="792">0.5*(F796+F$1095)</f>
        <v>2.0797084499617396E-2</v>
      </c>
      <c r="M796" s="3">
        <f t="shared" si="792"/>
        <v>2.6866743217168938E-2</v>
      </c>
      <c r="N796" s="3">
        <f t="shared" si="792"/>
        <v>2.2807115107266164E-2</v>
      </c>
      <c r="O796" s="3">
        <f t="shared" si="792"/>
        <v>2.0334795897569719E-2</v>
      </c>
    </row>
    <row r="797" spans="1:15" x14ac:dyDescent="0.15">
      <c r="A797" s="1">
        <v>35</v>
      </c>
      <c r="B797" s="1" t="s">
        <v>311</v>
      </c>
      <c r="C797" s="1">
        <v>12</v>
      </c>
      <c r="D797" s="1" t="s">
        <v>25</v>
      </c>
      <c r="E797" s="6">
        <f>IF(名目付加価値!E797&gt;0,名目付加価値!E797/SUMIF(名目付加価値!E786:E808,"&lt;&gt;0"),0)</f>
        <v>1.9102946524283868E-3</v>
      </c>
      <c r="F797" s="6">
        <f>IF(名目付加価値!F797&gt;0,名目付加価値!F797/SUMIF(名目付加価値!F786:F808,"&lt;&gt;0"),0)</f>
        <v>3.4935901037601467E-3</v>
      </c>
      <c r="G797" s="6">
        <f>IF(名目付加価値!G797&gt;0,名目付加価値!G797/SUMIF(名目付加価値!G786:G808,"&lt;&gt;0"),0)</f>
        <v>1.1532972975140757E-2</v>
      </c>
      <c r="H797" s="6">
        <f>IF(名目付加価値!H797&gt;0,名目付加価値!H797/SUMIF(名目付加価値!H786:H808,"&lt;&gt;0"),0)</f>
        <v>1.8116072655746458E-2</v>
      </c>
      <c r="I797" s="6">
        <f>IF(名目付加価値!I797&gt;0,名目付加価値!I797/SUMIF(名目付加価値!I786:I808,"&lt;&gt;0"),0)</f>
        <v>1.655539978796202E-2</v>
      </c>
      <c r="K797" s="3">
        <f>0.5*(E797+E$1096)</f>
        <v>1.3813090769635366E-2</v>
      </c>
      <c r="L797" s="3">
        <f t="shared" ref="L797:O797" si="793">0.5*(F797+F$1096)</f>
        <v>1.4687443599697605E-2</v>
      </c>
      <c r="M797" s="3">
        <f t="shared" si="793"/>
        <v>2.9443609583699494E-2</v>
      </c>
      <c r="N797" s="3">
        <f t="shared" si="793"/>
        <v>3.3677724665666924E-2</v>
      </c>
      <c r="O797" s="3">
        <f t="shared" si="793"/>
        <v>2.9074012323898699E-2</v>
      </c>
    </row>
    <row r="798" spans="1:15" x14ac:dyDescent="0.15">
      <c r="A798" s="1">
        <v>35</v>
      </c>
      <c r="B798" s="1" t="s">
        <v>311</v>
      </c>
      <c r="C798" s="1">
        <v>13</v>
      </c>
      <c r="D798" s="1" t="s">
        <v>26</v>
      </c>
      <c r="E798" s="6">
        <f>IF(名目付加価値!E798&gt;0,名目付加価値!E798/SUMIF(名目付加価値!E786:E808,"&lt;&gt;0"),0)</f>
        <v>1.6779691501330789E-2</v>
      </c>
      <c r="F798" s="6">
        <f>IF(名目付加価値!F798&gt;0,名目付加価値!F798/SUMIF(名目付加価値!F786:F808,"&lt;&gt;0"),0)</f>
        <v>1.6789214225005497E-2</v>
      </c>
      <c r="G798" s="6">
        <f>IF(名目付加価値!G798&gt;0,名目付加価値!G798/SUMIF(名目付加価値!G786:G808,"&lt;&gt;0"),0)</f>
        <v>2.8110464679416705E-2</v>
      </c>
      <c r="H798" s="6">
        <f>IF(名目付加価値!H798&gt;0,名目付加価値!H798/SUMIF(名目付加価値!H786:H808,"&lt;&gt;0"),0)</f>
        <v>1.8683241686867802E-2</v>
      </c>
      <c r="I798" s="6">
        <f>IF(名目付加価値!I798&gt;0,名目付加価値!I798/SUMIF(名目付加価値!I786:I808,"&lt;&gt;0"),0)</f>
        <v>4.4319511620659349E-2</v>
      </c>
      <c r="K798" s="3">
        <f>0.5*(E798+E$1097)</f>
        <v>1.9279137497905934E-2</v>
      </c>
      <c r="L798" s="3">
        <f t="shared" ref="L798:O798" si="794">0.5*(F798+F$1097)</f>
        <v>1.9060327347690122E-2</v>
      </c>
      <c r="M798" s="3">
        <f t="shared" si="794"/>
        <v>2.3616758965718729E-2</v>
      </c>
      <c r="N798" s="3">
        <f t="shared" si="794"/>
        <v>1.8523386651975931E-2</v>
      </c>
      <c r="O798" s="3">
        <f t="shared" si="794"/>
        <v>3.5426512752590678E-2</v>
      </c>
    </row>
    <row r="799" spans="1:15" x14ac:dyDescent="0.15">
      <c r="A799" s="1">
        <v>35</v>
      </c>
      <c r="B799" s="1" t="s">
        <v>311</v>
      </c>
      <c r="C799" s="1">
        <v>14</v>
      </c>
      <c r="D799" s="1" t="s">
        <v>27</v>
      </c>
      <c r="E799" s="6">
        <f>IF(名目付加価値!E799&gt;0,名目付加価値!E799/SUMIF(名目付加価値!E786:E808,"&lt;&gt;0"),0)</f>
        <v>1.036148261417586E-4</v>
      </c>
      <c r="F799" s="6">
        <f>IF(名目付加価値!F799&gt;0,名目付加価値!F799/SUMIF(名目付加価値!F786:F808,"&lt;&gt;0"),0)</f>
        <v>1.6058679895883179E-4</v>
      </c>
      <c r="G799" s="6">
        <f>IF(名目付加価値!G799&gt;0,名目付加価値!G799/SUMIF(名目付加価値!G786:G808,"&lt;&gt;0"),0)</f>
        <v>3.1647193433746696E-4</v>
      </c>
      <c r="H799" s="6">
        <f>IF(名目付加価値!H799&gt;0,名目付加価値!H799/SUMIF(名目付加価値!H786:H808,"&lt;&gt;0"),0)</f>
        <v>2.7179407339945064E-4</v>
      </c>
      <c r="I799" s="6">
        <f>IF(名目付加価値!I799&gt;0,名目付加価値!I799/SUMIF(名目付加価値!I786:I808,"&lt;&gt;0"),0)</f>
        <v>3.7225146989115738E-4</v>
      </c>
      <c r="K799" s="3">
        <f>0.5*(E799+E$1098)</f>
        <v>1.9189929392729862E-3</v>
      </c>
      <c r="L799" s="3">
        <f t="shared" ref="L799:O799" si="795">0.5*(F799+F$1098)</f>
        <v>2.3596330906918302E-3</v>
      </c>
      <c r="M799" s="3">
        <f t="shared" si="795"/>
        <v>2.3626624843909481E-3</v>
      </c>
      <c r="N799" s="3">
        <f t="shared" si="795"/>
        <v>2.1672458419048812E-3</v>
      </c>
      <c r="O799" s="3">
        <f t="shared" si="795"/>
        <v>2.3606141507432586E-3</v>
      </c>
    </row>
    <row r="800" spans="1:15" x14ac:dyDescent="0.15">
      <c r="A800" s="1">
        <v>35</v>
      </c>
      <c r="B800" s="1" t="s">
        <v>311</v>
      </c>
      <c r="C800" s="1">
        <v>15</v>
      </c>
      <c r="D800" s="1" t="s">
        <v>28</v>
      </c>
      <c r="E800" s="6">
        <f>IF(名目付加価値!E800&gt;0,名目付加価値!E800/SUMIF(名目付加価値!E786:E808,"&lt;&gt;0"),0)</f>
        <v>1.7523823609623297E-2</v>
      </c>
      <c r="F800" s="6">
        <f>IF(名目付加価値!F800&gt;0,名目付加価値!F800/SUMIF(名目付加価値!F786:F808,"&lt;&gt;0"),0)</f>
        <v>2.031023784389812E-2</v>
      </c>
      <c r="G800" s="6">
        <f>IF(名目付加価値!G800&gt;0,名目付加価値!G800/SUMIF(名目付加価値!G786:G808,"&lt;&gt;0"),0)</f>
        <v>2.2363323026164991E-2</v>
      </c>
      <c r="H800" s="6">
        <f>IF(名目付加価値!H800&gt;0,名目付加価値!H800/SUMIF(名目付加価値!H786:H808,"&lt;&gt;0"),0)</f>
        <v>2.0450988029769305E-2</v>
      </c>
      <c r="I800" s="6">
        <f>IF(名目付加価値!I800&gt;0,名目付加価値!I800/SUMIF(名目付加価値!I786:I808,"&lt;&gt;0"),0)</f>
        <v>1.7655003892453509E-2</v>
      </c>
      <c r="K800" s="3">
        <f>0.5*(E800+E$1099)</f>
        <v>2.6909779858123036E-2</v>
      </c>
      <c r="L800" s="3">
        <f t="shared" ref="L800:O800" si="796">0.5*(F800+F$1099)</f>
        <v>2.7359694549295294E-2</v>
      </c>
      <c r="M800" s="3">
        <f t="shared" si="796"/>
        <v>2.8598898070852703E-2</v>
      </c>
      <c r="N800" s="3">
        <f t="shared" si="796"/>
        <v>2.4472000280990128E-2</v>
      </c>
      <c r="O800" s="3">
        <f t="shared" si="796"/>
        <v>2.0746479761581581E-2</v>
      </c>
    </row>
    <row r="801" spans="1:15" x14ac:dyDescent="0.15">
      <c r="A801" s="1">
        <v>35</v>
      </c>
      <c r="B801" s="1" t="s">
        <v>310</v>
      </c>
      <c r="C801" s="1">
        <v>16</v>
      </c>
      <c r="D801" s="1" t="s">
        <v>11</v>
      </c>
      <c r="E801" s="6">
        <f>IF(名目付加価値!E801&gt;0,名目付加価値!E801/SUMIF(名目付加価値!E786:E808,"&lt;&gt;0"),0)</f>
        <v>6.7501113218964487E-2</v>
      </c>
      <c r="F801" s="6">
        <f>IF(名目付加価値!F801&gt;0,名目付加価値!F801/SUMIF(名目付加価値!F786:F808,"&lt;&gt;0"),0)</f>
        <v>9.9056385667804239E-2</v>
      </c>
      <c r="G801" s="6">
        <f>IF(名目付加価値!G801&gt;0,名目付加価値!G801/SUMIF(名目付加価値!G786:G808,"&lt;&gt;0"),0)</f>
        <v>9.3970721618091682E-2</v>
      </c>
      <c r="H801" s="6">
        <f>IF(名目付加価値!H801&gt;0,名目付加価値!H801/SUMIF(名目付加価値!H786:H808,"&lt;&gt;0"),0)</f>
        <v>7.7154070522798462E-2</v>
      </c>
      <c r="I801" s="6">
        <f>IF(名目付加価値!I801&gt;0,名目付加価値!I801/SUMIF(名目付加価値!I786:I808,"&lt;&gt;0"),0)</f>
        <v>5.5004817704735878E-2</v>
      </c>
      <c r="K801" s="3">
        <f>0.5*(E801+E$1100)</f>
        <v>8.0991899433906139E-2</v>
      </c>
      <c r="L801" s="3">
        <f t="shared" ref="L801:O801" si="797">0.5*(F801+F$1100)</f>
        <v>0.10545585815354175</v>
      </c>
      <c r="M801" s="3">
        <f t="shared" si="797"/>
        <v>0.10562346201507664</v>
      </c>
      <c r="N801" s="3">
        <f t="shared" si="797"/>
        <v>8.5325648305967144E-2</v>
      </c>
      <c r="O801" s="3">
        <f t="shared" si="797"/>
        <v>6.3254323156035713E-2</v>
      </c>
    </row>
    <row r="802" spans="1:15" x14ac:dyDescent="0.15">
      <c r="A802" s="1">
        <v>35</v>
      </c>
      <c r="B802" s="1" t="s">
        <v>310</v>
      </c>
      <c r="C802" s="1">
        <v>17</v>
      </c>
      <c r="D802" s="1" t="s">
        <v>12</v>
      </c>
      <c r="E802" s="6">
        <f>IF(名目付加価値!E802&gt;0,名目付加価値!E802/SUMIF(名目付加価値!E786:E808,"&lt;&gt;0"),0)</f>
        <v>2.5096194612705926E-2</v>
      </c>
      <c r="F802" s="6">
        <f>IF(名目付加価値!F802&gt;0,名目付加価値!F802/SUMIF(名目付加価値!F786:F808,"&lt;&gt;0"),0)</f>
        <v>3.520356421610954E-2</v>
      </c>
      <c r="G802" s="6">
        <f>IF(名目付加価値!G802&gt;0,名目付加価値!G802/SUMIF(名目付加価値!G786:G808,"&lt;&gt;0"),0)</f>
        <v>4.1132407673186717E-2</v>
      </c>
      <c r="H802" s="6">
        <f>IF(名目付加価値!H802&gt;0,名目付加価値!H802/SUMIF(名目付加価値!H786:H808,"&lt;&gt;0"),0)</f>
        <v>4.4408831503661234E-2</v>
      </c>
      <c r="I802" s="6">
        <f>IF(名目付加価値!I802&gt;0,名目付加価値!I802/SUMIF(名目付加価値!I786:I808,"&lt;&gt;0"),0)</f>
        <v>3.7349422751673175E-2</v>
      </c>
      <c r="K802" s="3">
        <f>0.5*(E802+E$1101)</f>
        <v>2.511297662166543E-2</v>
      </c>
      <c r="L802" s="3">
        <f t="shared" ref="L802:O802" si="798">0.5*(F802+F$1101)</f>
        <v>3.2108442977186069E-2</v>
      </c>
      <c r="M802" s="3">
        <f t="shared" si="798"/>
        <v>3.6639828715489015E-2</v>
      </c>
      <c r="N802" s="3">
        <f t="shared" si="798"/>
        <v>3.9895161055018301E-2</v>
      </c>
      <c r="O802" s="3">
        <f t="shared" si="798"/>
        <v>3.4180874288938158E-2</v>
      </c>
    </row>
    <row r="803" spans="1:15" x14ac:dyDescent="0.15">
      <c r="A803" s="1">
        <v>35</v>
      </c>
      <c r="B803" s="1" t="s">
        <v>310</v>
      </c>
      <c r="C803" s="1">
        <v>18</v>
      </c>
      <c r="D803" s="1" t="s">
        <v>13</v>
      </c>
      <c r="E803" s="6">
        <f>IF(名目付加価値!E803&gt;0,名目付加価値!E803/SUMIF(名目付加価値!E786:E808,"&lt;&gt;0"),0)</f>
        <v>9.4843300224187119E-2</v>
      </c>
      <c r="F803" s="6">
        <f>IF(名目付加価値!F803&gt;0,名目付加価値!F803/SUMIF(名目付加価値!F786:F808,"&lt;&gt;0"),0)</f>
        <v>0.10538508244155388</v>
      </c>
      <c r="G803" s="6">
        <f>IF(名目付加価値!G803&gt;0,名目付加価値!G803/SUMIF(名目付加価値!G786:G808,"&lt;&gt;0"),0)</f>
        <v>8.7558920228963194E-2</v>
      </c>
      <c r="H803" s="6">
        <f>IF(名目付加価値!H803&gt;0,名目付加価値!H803/SUMIF(名目付加価値!H786:H808,"&lt;&gt;0"),0)</f>
        <v>9.3013828804242221E-2</v>
      </c>
      <c r="I803" s="6">
        <f>IF(名目付加価値!I803&gt;0,名目付加価値!I803/SUMIF(名目付加価値!I786:I808,"&lt;&gt;0"),0)</f>
        <v>8.5340154700494233E-2</v>
      </c>
      <c r="K803" s="3">
        <f>0.5*(E803+E$1102)</f>
        <v>0.10465478356600347</v>
      </c>
      <c r="L803" s="3">
        <f t="shared" ref="L803:O803" si="799">0.5*(F803+F$1102)</f>
        <v>0.11491257693933171</v>
      </c>
      <c r="M803" s="3">
        <f t="shared" si="799"/>
        <v>0.10090464793115395</v>
      </c>
      <c r="N803" s="3">
        <f t="shared" si="799"/>
        <v>0.10576940451676739</v>
      </c>
      <c r="O803" s="3">
        <f t="shared" si="799"/>
        <v>9.6566273417908535E-2</v>
      </c>
    </row>
    <row r="804" spans="1:15" x14ac:dyDescent="0.15">
      <c r="A804" s="1">
        <v>35</v>
      </c>
      <c r="B804" s="1" t="s">
        <v>310</v>
      </c>
      <c r="C804" s="1">
        <v>19</v>
      </c>
      <c r="D804" s="1" t="s">
        <v>14</v>
      </c>
      <c r="E804" s="6">
        <f>IF(名目付加価値!E804&gt;0,名目付加価値!E804/SUMIF(名目付加価値!E786:E808,"&lt;&gt;0"),0)</f>
        <v>3.0083339481997394E-2</v>
      </c>
      <c r="F804" s="6">
        <f>IF(名目付加価値!F804&gt;0,名目付加価値!F804/SUMIF(名目付加価値!F786:F808,"&lt;&gt;0"),0)</f>
        <v>3.9236767581268532E-2</v>
      </c>
      <c r="G804" s="6">
        <f>IF(名目付加価値!G804&gt;0,名目付加価値!G804/SUMIF(名目付加価値!G786:G808,"&lt;&gt;0"),0)</f>
        <v>4.3593215335177002E-2</v>
      </c>
      <c r="H804" s="6">
        <f>IF(名目付加価値!H804&gt;0,名目付加価値!H804/SUMIF(名目付加価値!H786:H808,"&lt;&gt;0"),0)</f>
        <v>3.6232934068961983E-2</v>
      </c>
      <c r="I804" s="6">
        <f>IF(名目付加価値!I804&gt;0,名目付加価値!I804/SUMIF(名目付加価値!I786:I808,"&lt;&gt;0"),0)</f>
        <v>3.6523696752580756E-2</v>
      </c>
      <c r="K804" s="3">
        <f>0.5*(E804+E$1103)</f>
        <v>3.5252736368330352E-2</v>
      </c>
      <c r="L804" s="3">
        <f t="shared" ref="L804:O804" si="800">0.5*(F804+F$1103)</f>
        <v>4.397427790726182E-2</v>
      </c>
      <c r="M804" s="3">
        <f t="shared" si="800"/>
        <v>4.856766257272338E-2</v>
      </c>
      <c r="N804" s="3">
        <f t="shared" si="800"/>
        <v>4.1903212662722462E-2</v>
      </c>
      <c r="O804" s="3">
        <f t="shared" si="800"/>
        <v>4.0652152988937228E-2</v>
      </c>
    </row>
    <row r="805" spans="1:15" x14ac:dyDescent="0.15">
      <c r="A805" s="1">
        <v>35</v>
      </c>
      <c r="B805" s="1" t="s">
        <v>310</v>
      </c>
      <c r="C805" s="1">
        <v>20</v>
      </c>
      <c r="D805" s="1" t="s">
        <v>15</v>
      </c>
      <c r="E805" s="6">
        <f>IF(名目付加価値!E805&gt;0,名目付加価値!E805/SUMIF(名目付加価値!E786:E808,"&lt;&gt;0"),0)</f>
        <v>1.1494450377044094E-2</v>
      </c>
      <c r="F805" s="6">
        <f>IF(名目付加価値!F805&gt;0,名目付加価値!F805/SUMIF(名目付加価値!F786:F808,"&lt;&gt;0"),0)</f>
        <v>1.633764779335433E-2</v>
      </c>
      <c r="G805" s="6">
        <f>IF(名目付加価値!G805&gt;0,名目付加価値!G805/SUMIF(名目付加価値!G786:G808,"&lt;&gt;0"),0)</f>
        <v>1.4908086563839688E-2</v>
      </c>
      <c r="H805" s="6">
        <f>IF(名目付加価値!H805&gt;0,名目付加価値!H805/SUMIF(名目付加価値!H786:H808,"&lt;&gt;0"),0)</f>
        <v>1.0518904655906703E-2</v>
      </c>
      <c r="I805" s="6">
        <f>IF(名目付加価値!I805&gt;0,名目付加価値!I805/SUMIF(名目付加価値!I786:I808,"&lt;&gt;0"),0)</f>
        <v>1.1573113834960789E-2</v>
      </c>
      <c r="K805" s="3">
        <f>0.5*(E805+E$1104)</f>
        <v>1.5149404749168116E-2</v>
      </c>
      <c r="L805" s="3">
        <f t="shared" ref="L805:O805" si="801">0.5*(F805+F$1104)</f>
        <v>1.8978617706384204E-2</v>
      </c>
      <c r="M805" s="3">
        <f t="shared" si="801"/>
        <v>1.7359779665444032E-2</v>
      </c>
      <c r="N805" s="3">
        <f t="shared" si="801"/>
        <v>1.2557903659354604E-2</v>
      </c>
      <c r="O805" s="3">
        <f t="shared" si="801"/>
        <v>1.4018244799295147E-2</v>
      </c>
    </row>
    <row r="806" spans="1:15" x14ac:dyDescent="0.15">
      <c r="A806" s="1">
        <v>35</v>
      </c>
      <c r="B806" s="1" t="s">
        <v>310</v>
      </c>
      <c r="C806" s="1">
        <v>21</v>
      </c>
      <c r="D806" s="1" t="s">
        <v>16</v>
      </c>
      <c r="E806" s="6">
        <f>IF(名目付加価値!E806&gt;0,名目付加価値!E806/SUMIF(名目付加価値!E786:E808,"&lt;&gt;0"),0)</f>
        <v>9.6098836996490411E-2</v>
      </c>
      <c r="F806" s="6">
        <f>IF(名目付加価値!F806&gt;0,名目付加価値!F806/SUMIF(名目付加価値!F786:F808,"&lt;&gt;0"),0)</f>
        <v>7.7083470911464544E-2</v>
      </c>
      <c r="G806" s="6">
        <f>IF(名目付加価値!G806&gt;0,名目付加価値!G806/SUMIF(名目付加価値!G786:G808,"&lt;&gt;0"),0)</f>
        <v>6.8281014791713779E-2</v>
      </c>
      <c r="H806" s="6">
        <f>IF(名目付加価値!H806&gt;0,名目付加価値!H806/SUMIF(名目付加価値!H786:H808,"&lt;&gt;0"),0)</f>
        <v>7.0094820134323207E-2</v>
      </c>
      <c r="I806" s="6">
        <f>IF(名目付加価値!I806&gt;0,名目付加価値!I806/SUMIF(名目付加価値!I786:I808,"&lt;&gt;0"),0)</f>
        <v>7.0375754180272129E-2</v>
      </c>
      <c r="K806" s="3">
        <f>0.5*(E806+E$1105)</f>
        <v>8.4478507040527173E-2</v>
      </c>
      <c r="L806" s="3">
        <f t="shared" ref="L806:O806" si="802">0.5*(F806+F$1105)</f>
        <v>6.9591883343179783E-2</v>
      </c>
      <c r="M806" s="3">
        <f t="shared" si="802"/>
        <v>6.5956257666297119E-2</v>
      </c>
      <c r="N806" s="3">
        <f t="shared" si="802"/>
        <v>6.884643268539839E-2</v>
      </c>
      <c r="O806" s="3">
        <f t="shared" si="802"/>
        <v>7.0067490626734896E-2</v>
      </c>
    </row>
    <row r="807" spans="1:15" x14ac:dyDescent="0.15">
      <c r="A807" s="1">
        <v>35</v>
      </c>
      <c r="B807" s="1" t="s">
        <v>177</v>
      </c>
      <c r="C807" s="1">
        <v>22</v>
      </c>
      <c r="D807" s="1" t="s">
        <v>8</v>
      </c>
      <c r="E807" s="6">
        <f>IF(名目付加価値!E807&gt;0,名目付加価値!E807/SUMIF(名目付加価値!E786:E808,"&lt;&gt;0"),0)</f>
        <v>9.0961600582701904E-2</v>
      </c>
      <c r="F807" s="6">
        <f>IF(名目付加価値!F807&gt;0,名目付加価値!F807/SUMIF(名目付加価値!F786:F808,"&lt;&gt;0"),0)</f>
        <v>0.15548216810403401</v>
      </c>
      <c r="G807" s="6">
        <f>IF(名目付加価値!G807&gt;0,名目付加価値!G807/SUMIF(名目付加価値!G786:G808,"&lt;&gt;0"),0)</f>
        <v>0.15991682208369493</v>
      </c>
      <c r="H807" s="6">
        <f>IF(名目付加価値!H807&gt;0,名目付加価値!H807/SUMIF(名目付加価値!H786:H808,"&lt;&gt;0"),0)</f>
        <v>0.20047818146782553</v>
      </c>
      <c r="I807" s="6">
        <f>IF(名目付加価値!I807&gt;0,名目付加価値!I807/SUMIF(名目付加価値!I786:I808,"&lt;&gt;0"),0)</f>
        <v>0.22542605303959704</v>
      </c>
      <c r="K807" s="3">
        <f>0.5*(E807+E$1106)</f>
        <v>0.10174605666124968</v>
      </c>
      <c r="L807" s="3">
        <f t="shared" ref="L807:O807" si="803">0.5*(F807+F$1106)</f>
        <v>0.15866144139289257</v>
      </c>
      <c r="M807" s="3">
        <f t="shared" si="803"/>
        <v>0.16572522298157172</v>
      </c>
      <c r="N807" s="3">
        <f t="shared" si="803"/>
        <v>0.20959158679599135</v>
      </c>
      <c r="O807" s="3">
        <f t="shared" si="803"/>
        <v>0.24517520739320714</v>
      </c>
    </row>
    <row r="808" spans="1:15" x14ac:dyDescent="0.15">
      <c r="A808" s="1">
        <v>35</v>
      </c>
      <c r="B808" s="1" t="s">
        <v>177</v>
      </c>
      <c r="C808" s="1">
        <v>23</v>
      </c>
      <c r="D808" s="1" t="s">
        <v>29</v>
      </c>
      <c r="E808" s="6">
        <f>IF(名目付加価値!E808&gt;0,名目付加価値!E808/SUMIF(名目付加価値!E786:E808,"&lt;&gt;0"),0)</f>
        <v>5.9706582187146473E-2</v>
      </c>
      <c r="F808" s="6">
        <f>IF(名目付加価値!F808&gt;0,名目付加価値!F808/SUMIF(名目付加価値!F786:F808,"&lt;&gt;0"),0)</f>
        <v>9.7828329786500315E-2</v>
      </c>
      <c r="G808" s="6">
        <f>IF(名目付加価値!G808&gt;0,名目付加価値!G808/SUMIF(名目付加価値!G786:G808,"&lt;&gt;0"),0)</f>
        <v>9.6195665603450498E-2</v>
      </c>
      <c r="H808" s="6">
        <f>IF(名目付加価値!H808&gt;0,名目付加価値!H808/SUMIF(名目付加価値!H786:H808,"&lt;&gt;0"),0)</f>
        <v>0.11593661359735689</v>
      </c>
      <c r="I808" s="6">
        <f>IF(名目付加価値!I808&gt;0,名目付加価値!I808/SUMIF(名目付加価値!I786:I808,"&lt;&gt;0"),0)</f>
        <v>0.12232411930073454</v>
      </c>
      <c r="K808" s="3">
        <f>0.5*(E808+E$1107)</f>
        <v>7.0337825359408135E-2</v>
      </c>
      <c r="L808" s="3">
        <f t="shared" ref="L808:O808" si="804">0.5*(F808+F$1107)</f>
        <v>0.10362887607604468</v>
      </c>
      <c r="M808" s="3">
        <f t="shared" si="804"/>
        <v>9.9864643220058474E-2</v>
      </c>
      <c r="N808" s="3">
        <f t="shared" si="804"/>
        <v>0.11916731283060457</v>
      </c>
      <c r="O808" s="3">
        <f t="shared" si="804"/>
        <v>0.12837386599992934</v>
      </c>
    </row>
    <row r="809" spans="1:15" x14ac:dyDescent="0.15">
      <c r="A809" s="1">
        <v>36</v>
      </c>
      <c r="B809" s="1" t="s">
        <v>312</v>
      </c>
      <c r="C809" s="1">
        <v>1</v>
      </c>
      <c r="D809" s="1" t="s">
        <v>9</v>
      </c>
      <c r="E809" s="6">
        <f>IF(名目付加価値!E809&gt;0,名目付加価値!E809/SUMIF(名目付加価値!E809:E831,"&lt;&gt;0"),0)</f>
        <v>0.15576227298113252</v>
      </c>
      <c r="F809" s="6">
        <f>IF(名目付加価値!F809&gt;0,名目付加価値!F809/SUMIF(名目付加価値!F809:F831,"&lt;&gt;0"),0)</f>
        <v>8.9262779065130998E-2</v>
      </c>
      <c r="G809" s="6">
        <f>IF(名目付加価値!G809&gt;0,名目付加価値!G809/SUMIF(名目付加価値!G809:G831,"&lt;&gt;0"),0)</f>
        <v>5.9018270282139927E-2</v>
      </c>
      <c r="H809" s="6">
        <f>IF(名目付加価値!H809&gt;0,名目付加価値!H809/SUMIF(名目付加価値!H809:H831,"&lt;&gt;0"),0)</f>
        <v>4.2110665866877256E-2</v>
      </c>
      <c r="I809" s="6">
        <f>IF(名目付加価値!I809&gt;0,名目付加価値!I809/SUMIF(名目付加価値!I809:I831,"&lt;&gt;0"),0)</f>
        <v>3.0037060128280845E-2</v>
      </c>
      <c r="K809" s="3">
        <f>0.5*(E809+E$1085)</f>
        <v>0.1299413775349878</v>
      </c>
      <c r="L809" s="3">
        <f t="shared" ref="L809:O809" si="805">0.5*(F809+F$1085)</f>
        <v>7.4585878971972094E-2</v>
      </c>
      <c r="M809" s="3">
        <f t="shared" si="805"/>
        <v>5.076881167482454E-2</v>
      </c>
      <c r="N809" s="3">
        <f t="shared" si="805"/>
        <v>3.569085503584972E-2</v>
      </c>
      <c r="O809" s="3">
        <f t="shared" si="805"/>
        <v>2.7033046033639874E-2</v>
      </c>
    </row>
    <row r="810" spans="1:15" x14ac:dyDescent="0.15">
      <c r="A810" s="1">
        <v>36</v>
      </c>
      <c r="B810" s="1" t="s">
        <v>313</v>
      </c>
      <c r="C810" s="1">
        <v>2</v>
      </c>
      <c r="D810" s="1" t="s">
        <v>10</v>
      </c>
      <c r="E810" s="6">
        <f>IF(名目付加価値!E810&gt;0,名目付加価値!E810/SUMIF(名目付加価値!E809:E831,"&lt;&gt;0"),0)</f>
        <v>8.957527315808813E-3</v>
      </c>
      <c r="F810" s="6">
        <f>IF(名目付加価値!F810&gt;0,名目付加価値!F810/SUMIF(名目付加価値!F809:F831,"&lt;&gt;0"),0)</f>
        <v>1.9426944790846151E-3</v>
      </c>
      <c r="G810" s="6">
        <f>IF(名目付加価値!G810&gt;0,名目付加価値!G810/SUMIF(名目付加価値!G809:G831,"&lt;&gt;0"),0)</f>
        <v>9.5646618037550327E-4</v>
      </c>
      <c r="H810" s="6">
        <f>IF(名目付加価値!H810&gt;0,名目付加価値!H810/SUMIF(名目付加価値!H809:H831,"&lt;&gt;0"),0)</f>
        <v>7.3634518590239852E-4</v>
      </c>
      <c r="I810" s="6">
        <f>IF(名目付加価値!I810&gt;0,名目付加価値!I810/SUMIF(名目付加価値!I809:I831,"&lt;&gt;0"),0)</f>
        <v>3.2373727085171269E-4</v>
      </c>
      <c r="K810" s="3">
        <f>0.5*(E810+E$1086)</f>
        <v>1.0832212924908585E-2</v>
      </c>
      <c r="L810" s="3">
        <f t="shared" ref="L810:O810" si="806">0.5*(F810+F$1086)</f>
        <v>4.5193469591735848E-3</v>
      </c>
      <c r="M810" s="3">
        <f t="shared" si="806"/>
        <v>2.3292397041002116E-3</v>
      </c>
      <c r="N810" s="3">
        <f t="shared" si="806"/>
        <v>1.318886584720924E-3</v>
      </c>
      <c r="O810" s="3">
        <f t="shared" si="806"/>
        <v>5.942269821196895E-4</v>
      </c>
    </row>
    <row r="811" spans="1:15" x14ac:dyDescent="0.15">
      <c r="A811" s="1">
        <v>36</v>
      </c>
      <c r="B811" s="1" t="s">
        <v>314</v>
      </c>
      <c r="C811" s="1">
        <v>3</v>
      </c>
      <c r="D811" s="1" t="s">
        <v>17</v>
      </c>
      <c r="E811" s="6">
        <f>IF(名目付加価値!E811&gt;0,名目付加価値!E811/SUMIF(名目付加価値!E809:E831,"&lt;&gt;0"),0)</f>
        <v>7.4593949431352669E-2</v>
      </c>
      <c r="F811" s="6">
        <f>IF(名目付加価値!F811&gt;0,名目付加価値!F811/SUMIF(名目付加価値!F809:F831,"&lt;&gt;0"),0)</f>
        <v>4.6221347188834638E-2</v>
      </c>
      <c r="G811" s="6">
        <f>IF(名目付加価値!G811&gt;0,名目付加価値!G811/SUMIF(名目付加価値!G809:G831,"&lt;&gt;0"),0)</f>
        <v>8.9538606405813542E-2</v>
      </c>
      <c r="H811" s="6">
        <f>IF(名目付加価値!H811&gt;0,名目付加価値!H811/SUMIF(名目付加価値!H809:H831,"&lt;&gt;0"),0)</f>
        <v>6.3354364923039697E-2</v>
      </c>
      <c r="I811" s="6">
        <f>IF(名目付加価値!I811&gt;0,名目付加価値!I811/SUMIF(名目付加価値!I809:I831,"&lt;&gt;0"),0)</f>
        <v>2.5344613688685534E-2</v>
      </c>
      <c r="K811" s="3">
        <f>0.5*(E811+E$1087)</f>
        <v>6.6305029165639559E-2</v>
      </c>
      <c r="L811" s="3">
        <f t="shared" ref="L811:O811" si="807">0.5*(F811+F$1087)</f>
        <v>4.4596216048574264E-2</v>
      </c>
      <c r="M811" s="3">
        <f t="shared" si="807"/>
        <v>6.448924521489266E-2</v>
      </c>
      <c r="N811" s="3">
        <f t="shared" si="807"/>
        <v>5.2528778158733108E-2</v>
      </c>
      <c r="O811" s="3">
        <f t="shared" si="807"/>
        <v>3.2108421715665567E-2</v>
      </c>
    </row>
    <row r="812" spans="1:15" x14ac:dyDescent="0.15">
      <c r="A812" s="1">
        <v>36</v>
      </c>
      <c r="B812" s="1" t="s">
        <v>314</v>
      </c>
      <c r="C812" s="1">
        <v>4</v>
      </c>
      <c r="D812" s="1" t="s">
        <v>18</v>
      </c>
      <c r="E812" s="6">
        <f>IF(名目付加価値!E812&gt;0,名目付加価値!E812/SUMIF(名目付加価値!E809:E831,"&lt;&gt;0"),0)</f>
        <v>3.2226454310597334E-2</v>
      </c>
      <c r="F812" s="6">
        <f>IF(名目付加価値!F812&gt;0,名目付加価値!F812/SUMIF(名目付加価値!F809:F831,"&lt;&gt;0"),0)</f>
        <v>2.1077280709819263E-2</v>
      </c>
      <c r="G812" s="6">
        <f>IF(名目付加価値!G812&gt;0,名目付加価値!G812/SUMIF(名目付加価値!G809:G831,"&lt;&gt;0"),0)</f>
        <v>1.8466440000070628E-2</v>
      </c>
      <c r="H812" s="6">
        <f>IF(名目付加価値!H812&gt;0,名目付加価値!H812/SUMIF(名目付加価値!H809:H831,"&lt;&gt;0"),0)</f>
        <v>1.0406592740535273E-2</v>
      </c>
      <c r="I812" s="6">
        <f>IF(名目付加価値!I812&gt;0,名目付加価値!I812/SUMIF(名目付加価値!I809:I831,"&lt;&gt;0"),0)</f>
        <v>6.2087545596748702E-3</v>
      </c>
      <c r="K812" s="3">
        <f>0.5*(E812+E$1088)</f>
        <v>3.4493346716047431E-2</v>
      </c>
      <c r="L812" s="3">
        <f t="shared" ref="L812:O812" si="808">0.5*(F812+F$1088)</f>
        <v>2.1162845784336231E-2</v>
      </c>
      <c r="M812" s="3">
        <f t="shared" si="808"/>
        <v>1.7803137473596437E-2</v>
      </c>
      <c r="N812" s="3">
        <f t="shared" si="808"/>
        <v>9.3361521659630058E-3</v>
      </c>
      <c r="O812" s="3">
        <f t="shared" si="808"/>
        <v>5.2634127590286258E-3</v>
      </c>
    </row>
    <row r="813" spans="1:15" x14ac:dyDescent="0.15">
      <c r="A813" s="1">
        <v>36</v>
      </c>
      <c r="B813" s="1" t="s">
        <v>314</v>
      </c>
      <c r="C813" s="1">
        <v>5</v>
      </c>
      <c r="D813" s="1" t="s">
        <v>19</v>
      </c>
      <c r="E813" s="6">
        <f>IF(名目付加価値!E813&gt;0,名目付加価値!E813/SUMIF(名目付加価値!E809:E831,"&lt;&gt;0"),0)</f>
        <v>1.4060067151743858E-2</v>
      </c>
      <c r="F813" s="6">
        <f>IF(名目付加価値!F813&gt;0,名目付加価値!F813/SUMIF(名目付加価値!F809:F831,"&lt;&gt;0"),0)</f>
        <v>1.1229908728958205E-2</v>
      </c>
      <c r="G813" s="6">
        <f>IF(名目付加価値!G813&gt;0,名目付加価値!G813/SUMIF(名目付加価値!G809:G831,"&lt;&gt;0"),0)</f>
        <v>1.5619056975976649E-2</v>
      </c>
      <c r="H813" s="6">
        <f>IF(名目付加価値!H813&gt;0,名目付加価値!H813/SUMIF(名目付加価値!H809:H831,"&lt;&gt;0"),0)</f>
        <v>1.7521843889591757E-2</v>
      </c>
      <c r="I813" s="6">
        <f>IF(名目付加価値!I813&gt;0,名目付加価値!I813/SUMIF(名目付加価値!I809:I831,"&lt;&gt;0"),0)</f>
        <v>1.0910019386005663E-2</v>
      </c>
      <c r="K813" s="3">
        <f>0.5*(E813+E$1089)</f>
        <v>1.1967381515061248E-2</v>
      </c>
      <c r="L813" s="3">
        <f t="shared" ref="L813:O813" si="809">0.5*(F813+F$1089)</f>
        <v>9.7178987359352251E-3</v>
      </c>
      <c r="M813" s="3">
        <f t="shared" si="809"/>
        <v>1.2109614388463429E-2</v>
      </c>
      <c r="N813" s="3">
        <f t="shared" si="809"/>
        <v>1.2697696305879226E-2</v>
      </c>
      <c r="O813" s="3">
        <f t="shared" si="809"/>
        <v>8.6484106522703996E-3</v>
      </c>
    </row>
    <row r="814" spans="1:15" x14ac:dyDescent="0.15">
      <c r="A814" s="1">
        <v>36</v>
      </c>
      <c r="B814" s="1" t="s">
        <v>314</v>
      </c>
      <c r="C814" s="1">
        <v>6</v>
      </c>
      <c r="D814" s="1" t="s">
        <v>3</v>
      </c>
      <c r="E814" s="6">
        <f>IF(名目付加価値!E814&gt;0,名目付加価値!E814/SUMIF(名目付加価値!E809:E831,"&lt;&gt;0"),0)</f>
        <v>2.6472232580747598E-2</v>
      </c>
      <c r="F814" s="6">
        <f>IF(名目付加価値!F814&gt;0,名目付加価値!F814/SUMIF(名目付加価値!F809:F831,"&lt;&gt;0"),0)</f>
        <v>3.0141037753750481E-2</v>
      </c>
      <c r="G814" s="6">
        <f>IF(名目付加価値!G814&gt;0,名目付加価値!G814/SUMIF(名目付加価値!G809:G831,"&lt;&gt;0"),0)</f>
        <v>3.3720748280361923E-2</v>
      </c>
      <c r="H814" s="6">
        <f>IF(名目付加価値!H814&gt;0,名目付加価値!H814/SUMIF(名目付加価値!H809:H831,"&lt;&gt;0"),0)</f>
        <v>5.3148751904722999E-2</v>
      </c>
      <c r="I814" s="6">
        <f>IF(名目付加価値!I814&gt;0,名目付加価値!I814/SUMIF(名目付加価値!I809:I831,"&lt;&gt;0"),0)</f>
        <v>9.9988111218082446E-2</v>
      </c>
      <c r="K814" s="3">
        <f>0.5*(E814+E$1090)</f>
        <v>2.5067800945325864E-2</v>
      </c>
      <c r="L814" s="3">
        <f t="shared" ref="L814:O814" si="810">0.5*(F814+F$1090)</f>
        <v>2.3399527063364792E-2</v>
      </c>
      <c r="M814" s="3">
        <f t="shared" si="810"/>
        <v>2.6770973010679315E-2</v>
      </c>
      <c r="N814" s="3">
        <f t="shared" si="810"/>
        <v>3.5872144584539578E-2</v>
      </c>
      <c r="O814" s="3">
        <f t="shared" si="810"/>
        <v>5.9692612850477195E-2</v>
      </c>
    </row>
    <row r="815" spans="1:15" x14ac:dyDescent="0.15">
      <c r="A815" s="1">
        <v>36</v>
      </c>
      <c r="B815" s="1" t="s">
        <v>314</v>
      </c>
      <c r="C815" s="1">
        <v>7</v>
      </c>
      <c r="D815" s="1" t="s">
        <v>20</v>
      </c>
      <c r="E815" s="6">
        <f>IF(名目付加価値!E815&gt;0,名目付加価値!E815/SUMIF(名目付加価値!E809:E831,"&lt;&gt;0"),0)</f>
        <v>5.5341844477342873E-3</v>
      </c>
      <c r="F815" s="6">
        <f>IF(名目付加価値!F815&gt;0,名目付加価値!F815/SUMIF(名目付加価値!F809:F831,"&lt;&gt;0"),0)</f>
        <v>1.9054227640994363E-4</v>
      </c>
      <c r="G815" s="6">
        <f>IF(名目付加価値!G815&gt;0,名目付加価値!G815/SUMIF(名目付加価値!G809:G831,"&lt;&gt;0"),0)</f>
        <v>1.136778864354806E-3</v>
      </c>
      <c r="H815" s="6">
        <f>IF(名目付加価値!H815&gt;0,名目付加価値!H815/SUMIF(名目付加価値!H809:H831,"&lt;&gt;0"),0)</f>
        <v>4.6465098313332615E-4</v>
      </c>
      <c r="I815" s="6">
        <f>IF(名目付加価値!I815&gt;0,名目付加価値!I815/SUMIF(名目付加価値!I809:I831,"&lt;&gt;0"),0)</f>
        <v>4.1196869892398973E-4</v>
      </c>
      <c r="K815" s="3">
        <f>0.5*(E815+E$1091)</f>
        <v>1.2318753476547706E-2</v>
      </c>
      <c r="L815" s="3">
        <f t="shared" ref="L815:O815" si="811">0.5*(F815+F$1091)</f>
        <v>6.2733418383474852E-3</v>
      </c>
      <c r="M815" s="3">
        <f t="shared" si="811"/>
        <v>5.8647899408373234E-3</v>
      </c>
      <c r="N815" s="3">
        <f t="shared" si="811"/>
        <v>6.3338823133659182E-3</v>
      </c>
      <c r="O815" s="3">
        <f t="shared" si="811"/>
        <v>6.3589877794240635E-3</v>
      </c>
    </row>
    <row r="816" spans="1:15" x14ac:dyDescent="0.15">
      <c r="A816" s="1">
        <v>36</v>
      </c>
      <c r="B816" s="1" t="s">
        <v>314</v>
      </c>
      <c r="C816" s="1">
        <v>8</v>
      </c>
      <c r="D816" s="1" t="s">
        <v>21</v>
      </c>
      <c r="E816" s="6">
        <f>IF(名目付加価値!E816&gt;0,名目付加価値!E816/SUMIF(名目付加価値!E809:E831,"&lt;&gt;0"),0)</f>
        <v>4.7369918243971498E-3</v>
      </c>
      <c r="F816" s="6">
        <f>IF(名目付加価値!F816&gt;0,名目付加価値!F816/SUMIF(名目付加価値!F809:F831,"&lt;&gt;0"),0)</f>
        <v>6.4854011328345897E-3</v>
      </c>
      <c r="G816" s="6">
        <f>IF(名目付加価値!G816&gt;0,名目付加価値!G816/SUMIF(名目付加価値!G809:G831,"&lt;&gt;0"),0)</f>
        <v>6.0893103789532556E-3</v>
      </c>
      <c r="H816" s="6">
        <f>IF(名目付加価値!H816&gt;0,名目付加価値!H816/SUMIF(名目付加価値!H809:H831,"&lt;&gt;0"),0)</f>
        <v>5.2404172585467845E-3</v>
      </c>
      <c r="I816" s="6">
        <f>IF(名目付加価値!I816&gt;0,名目付加価値!I816/SUMIF(名目付加価値!I809:I831,"&lt;&gt;0"),0)</f>
        <v>2.4567362444802743E-3</v>
      </c>
      <c r="K816" s="3">
        <f>0.5*(E816+E$1092)</f>
        <v>9.9620728427197869E-3</v>
      </c>
      <c r="L816" s="3">
        <f t="shared" ref="L816:O816" si="812">0.5*(F816+F$1092)</f>
        <v>9.7417921754587786E-3</v>
      </c>
      <c r="M816" s="3">
        <f t="shared" si="812"/>
        <v>9.1879153085361997E-3</v>
      </c>
      <c r="N816" s="3">
        <f t="shared" si="812"/>
        <v>7.5259652765127562E-3</v>
      </c>
      <c r="O816" s="3">
        <f t="shared" si="812"/>
        <v>4.9262311066046744E-3</v>
      </c>
    </row>
    <row r="817" spans="1:15" x14ac:dyDescent="0.15">
      <c r="A817" s="1">
        <v>36</v>
      </c>
      <c r="B817" s="1" t="s">
        <v>314</v>
      </c>
      <c r="C817" s="1">
        <v>9</v>
      </c>
      <c r="D817" s="1" t="s">
        <v>22</v>
      </c>
      <c r="E817" s="6">
        <f>IF(名目付加価値!E817&gt;0,名目付加価値!E817/SUMIF(名目付加価値!E809:E831,"&lt;&gt;0"),0)</f>
        <v>2.8391278191823173E-3</v>
      </c>
      <c r="F817" s="6">
        <f>IF(名目付加価値!F817&gt;0,名目付加価値!F817/SUMIF(名目付加価値!F809:F831,"&lt;&gt;0"),0)</f>
        <v>8.4433787815241159E-3</v>
      </c>
      <c r="G817" s="6">
        <f>IF(名目付加価値!G817&gt;0,名目付加価値!G817/SUMIF(名目付加価値!G809:G831,"&lt;&gt;0"),0)</f>
        <v>3.4674360869494407E-3</v>
      </c>
      <c r="H817" s="6">
        <f>IF(名目付加価値!H817&gt;0,名目付加価値!H817/SUMIF(名目付加価値!H809:H831,"&lt;&gt;0"),0)</f>
        <v>1.8852007646785393E-3</v>
      </c>
      <c r="I817" s="6">
        <f>IF(名目付加価値!I817&gt;0,名目付加価値!I817/SUMIF(名目付加価値!I809:I831,"&lt;&gt;0"),0)</f>
        <v>2.5887517664088477E-3</v>
      </c>
      <c r="K817" s="3">
        <f>0.5*(E817+E$1093)</f>
        <v>1.8499264690808558E-2</v>
      </c>
      <c r="L817" s="3">
        <f t="shared" ref="L817:O817" si="813">0.5*(F817+F$1093)</f>
        <v>1.9095842345496782E-2</v>
      </c>
      <c r="M817" s="3">
        <f t="shared" si="813"/>
        <v>1.1942582908090063E-2</v>
      </c>
      <c r="N817" s="3">
        <f t="shared" si="813"/>
        <v>8.2161755998448605E-3</v>
      </c>
      <c r="O817" s="3">
        <f t="shared" si="813"/>
        <v>7.7339443308428448E-3</v>
      </c>
    </row>
    <row r="818" spans="1:15" x14ac:dyDescent="0.15">
      <c r="A818" s="1">
        <v>36</v>
      </c>
      <c r="B818" s="1" t="s">
        <v>314</v>
      </c>
      <c r="C818" s="1">
        <v>10</v>
      </c>
      <c r="D818" s="1" t="s">
        <v>23</v>
      </c>
      <c r="E818" s="6">
        <f>IF(名目付加価値!E818&gt;0,名目付加価値!E818/SUMIF(名目付加価値!E809:E831,"&lt;&gt;0"),0)</f>
        <v>8.6071510731692419E-3</v>
      </c>
      <c r="F818" s="6">
        <f>IF(名目付加価値!F818&gt;0,名目付加価値!F818/SUMIF(名目付加価値!F809:F831,"&lt;&gt;0"),0)</f>
        <v>7.3130687844776615E-3</v>
      </c>
      <c r="G818" s="6">
        <f>IF(名目付加価値!G818&gt;0,名目付加価値!G818/SUMIF(名目付加価値!G809:G831,"&lt;&gt;0"),0)</f>
        <v>9.3012088168665623E-3</v>
      </c>
      <c r="H818" s="6">
        <f>IF(名目付加価値!H818&gt;0,名目付加価値!H818/SUMIF(名目付加価値!H809:H831,"&lt;&gt;0"),0)</f>
        <v>8.0754478254279078E-3</v>
      </c>
      <c r="I818" s="6">
        <f>IF(名目付加価値!I818&gt;0,名目付加価値!I818/SUMIF(名目付加価値!I809:I831,"&lt;&gt;0"),0)</f>
        <v>6.9514104778748394E-3</v>
      </c>
      <c r="K818" s="3">
        <f>0.5*(E818+E$1094)</f>
        <v>1.1379978828644506E-2</v>
      </c>
      <c r="L818" s="3">
        <f t="shared" ref="L818:O818" si="814">0.5*(F818+F$1094)</f>
        <v>9.7604853967865127E-3</v>
      </c>
      <c r="M818" s="3">
        <f t="shared" si="814"/>
        <v>1.2648883490803609E-2</v>
      </c>
      <c r="N818" s="3">
        <f t="shared" si="814"/>
        <v>1.0584573787922647E-2</v>
      </c>
      <c r="O818" s="3">
        <f t="shared" si="814"/>
        <v>8.6968876483099825E-3</v>
      </c>
    </row>
    <row r="819" spans="1:15" x14ac:dyDescent="0.15">
      <c r="A819" s="1">
        <v>36</v>
      </c>
      <c r="B819" s="1" t="s">
        <v>314</v>
      </c>
      <c r="C819" s="1">
        <v>11</v>
      </c>
      <c r="D819" s="1" t="s">
        <v>24</v>
      </c>
      <c r="E819" s="6">
        <f>IF(名目付加価値!E819&gt;0,名目付加価値!E819/SUMIF(名目付加価値!E809:E831,"&lt;&gt;0"),0)</f>
        <v>2.0775210141235106E-2</v>
      </c>
      <c r="F819" s="6">
        <f>IF(名目付加価値!F819&gt;0,名目付加価値!F819/SUMIF(名目付加価値!F809:F831,"&lt;&gt;0"),0)</f>
        <v>1.0630203283526391E-2</v>
      </c>
      <c r="G819" s="6">
        <f>IF(名目付加価値!G819&gt;0,名目付加価値!G819/SUMIF(名目付加価値!G809:G831,"&lt;&gt;0"),0)</f>
        <v>2.1175121017419533E-2</v>
      </c>
      <c r="H819" s="6">
        <f>IF(名目付加価値!H819&gt;0,名目付加価値!H819/SUMIF(名目付加価値!H809:H831,"&lt;&gt;0"),0)</f>
        <v>1.8161747470746437E-2</v>
      </c>
      <c r="I819" s="6">
        <f>IF(名目付加価値!I819&gt;0,名目付加価値!I819/SUMIF(名目付加価値!I809:I831,"&lt;&gt;0"),0)</f>
        <v>1.6131109784629987E-2</v>
      </c>
      <c r="K819" s="3">
        <f>0.5*(E819+E$1095)</f>
        <v>2.2921596168044574E-2</v>
      </c>
      <c r="L819" s="3">
        <f t="shared" ref="L819:O819" si="815">0.5*(F819+F$1095)</f>
        <v>1.6020095426388298E-2</v>
      </c>
      <c r="M819" s="3">
        <f t="shared" si="815"/>
        <v>2.4606137913929564E-2</v>
      </c>
      <c r="N819" s="3">
        <f t="shared" si="815"/>
        <v>2.1231025241336954E-2</v>
      </c>
      <c r="O819" s="3">
        <f t="shared" si="815"/>
        <v>2.1209086150355473E-2</v>
      </c>
    </row>
    <row r="820" spans="1:15" x14ac:dyDescent="0.15">
      <c r="A820" s="1">
        <v>36</v>
      </c>
      <c r="B820" s="1" t="s">
        <v>314</v>
      </c>
      <c r="C820" s="1">
        <v>12</v>
      </c>
      <c r="D820" s="1" t="s">
        <v>25</v>
      </c>
      <c r="E820" s="6">
        <f>IF(名目付加価値!E820&gt;0,名目付加価値!E820/SUMIF(名目付加価値!E809:E831,"&lt;&gt;0"),0)</f>
        <v>4.6975243176900954E-3</v>
      </c>
      <c r="F820" s="6">
        <f>IF(名目付加価値!F820&gt;0,名目付加価値!F820/SUMIF(名目付加価値!F809:F831,"&lt;&gt;0"),0)</f>
        <v>4.4739900546666564E-3</v>
      </c>
      <c r="G820" s="6">
        <f>IF(名目付加価値!G820&gt;0,名目付加価値!G820/SUMIF(名目付加価値!G809:G831,"&lt;&gt;0"),0)</f>
        <v>7.0139045783988198E-3</v>
      </c>
      <c r="H820" s="6">
        <f>IF(名目付加価値!H820&gt;0,名目付加価値!H820/SUMIF(名目付加価値!H809:H831,"&lt;&gt;0"),0)</f>
        <v>1.8870926403300171E-2</v>
      </c>
      <c r="I820" s="6">
        <f>IF(名目付加価値!I820&gt;0,名目付加価値!I820/SUMIF(名目付加価値!I809:I831,"&lt;&gt;0"),0)</f>
        <v>7.1451699184317749E-2</v>
      </c>
      <c r="K820" s="3">
        <f>0.5*(E820+E$1096)</f>
        <v>1.520670560226622E-2</v>
      </c>
      <c r="L820" s="3">
        <f t="shared" ref="L820:O820" si="816">0.5*(F820+F$1096)</f>
        <v>1.517764357515086E-2</v>
      </c>
      <c r="M820" s="3">
        <f t="shared" si="816"/>
        <v>2.7184075385328528E-2</v>
      </c>
      <c r="N820" s="3">
        <f t="shared" si="816"/>
        <v>3.405515153944378E-2</v>
      </c>
      <c r="O820" s="3">
        <f t="shared" si="816"/>
        <v>5.6522162022076564E-2</v>
      </c>
    </row>
    <row r="821" spans="1:15" x14ac:dyDescent="0.15">
      <c r="A821" s="1">
        <v>36</v>
      </c>
      <c r="B821" s="1" t="s">
        <v>314</v>
      </c>
      <c r="C821" s="1">
        <v>13</v>
      </c>
      <c r="D821" s="1" t="s">
        <v>26</v>
      </c>
      <c r="E821" s="6">
        <f>IF(名目付加価値!E821&gt;0,名目付加価値!E821/SUMIF(名目付加価値!E809:E831,"&lt;&gt;0"),0)</f>
        <v>5.3980619362354355E-3</v>
      </c>
      <c r="F821" s="6">
        <f>IF(名目付加価値!F821&gt;0,名目付加価値!F821/SUMIF(名目付加価値!F809:F831,"&lt;&gt;0"),0)</f>
        <v>2.6003046350956184E-3</v>
      </c>
      <c r="G821" s="6">
        <f>IF(名目付加価値!G821&gt;0,名目付加価値!G821/SUMIF(名目付加価値!G809:G831,"&lt;&gt;0"),0)</f>
        <v>2.1210443682801172E-3</v>
      </c>
      <c r="H821" s="6">
        <f>IF(名目付加価値!H821&gt;0,名目付加価値!H821/SUMIF(名目付加価値!H809:H831,"&lt;&gt;0"),0)</f>
        <v>1.5776339325581407E-3</v>
      </c>
      <c r="I821" s="6">
        <f>IF(名目付加価値!I821&gt;0,名目付加価値!I821/SUMIF(名目付加価値!I809:I831,"&lt;&gt;0"),0)</f>
        <v>2.1814988162547847E-3</v>
      </c>
      <c r="K821" s="3">
        <f>0.5*(E821+E$1097)</f>
        <v>1.3588322715358257E-2</v>
      </c>
      <c r="L821" s="3">
        <f t="shared" ref="L821:O821" si="817">0.5*(F821+F$1097)</f>
        <v>1.1965872552735181E-2</v>
      </c>
      <c r="M821" s="3">
        <f t="shared" si="817"/>
        <v>1.0622048810150435E-2</v>
      </c>
      <c r="N821" s="3">
        <f t="shared" si="817"/>
        <v>9.9705827748211E-3</v>
      </c>
      <c r="O821" s="3">
        <f t="shared" si="817"/>
        <v>1.4357506350388394E-2</v>
      </c>
    </row>
    <row r="822" spans="1:15" x14ac:dyDescent="0.15">
      <c r="A822" s="1">
        <v>36</v>
      </c>
      <c r="B822" s="1" t="s">
        <v>314</v>
      </c>
      <c r="C822" s="1">
        <v>14</v>
      </c>
      <c r="D822" s="1" t="s">
        <v>27</v>
      </c>
      <c r="E822" s="6">
        <f>IF(名目付加価値!E822&gt;0,名目付加価値!E822/SUMIF(名目付加価値!E809:E831,"&lt;&gt;0"),0)</f>
        <v>5.459782646245957E-4</v>
      </c>
      <c r="F822" s="6">
        <f>IF(名目付加価値!F822&gt;0,名目付加価値!F822/SUMIF(名目付加価値!F809:F831,"&lt;&gt;0"),0)</f>
        <v>6.3165217993852438E-4</v>
      </c>
      <c r="G822" s="6">
        <f>IF(名目付加価値!G822&gt;0,名目付加価値!G822/SUMIF(名目付加価値!G809:G831,"&lt;&gt;0"),0)</f>
        <v>3.699933966573729E-4</v>
      </c>
      <c r="H822" s="6">
        <f>IF(名目付加価値!H822&gt;0,名目付加価値!H822/SUMIF(名目付加価値!H809:H831,"&lt;&gt;0"),0)</f>
        <v>5.5813750357082555E-4</v>
      </c>
      <c r="I822" s="6">
        <f>IF(名目付加価値!I822&gt;0,名目付加価値!I822/SUMIF(名目付加価値!I809:I831,"&lt;&gt;0"),0)</f>
        <v>2.4712847124316829E-4</v>
      </c>
      <c r="K822" s="3">
        <f>0.5*(E822+E$1098)</f>
        <v>2.1401746585144048E-3</v>
      </c>
      <c r="L822" s="3">
        <f t="shared" ref="L822:O822" si="818">0.5*(F822+F$1098)</f>
        <v>2.5951657811816762E-3</v>
      </c>
      <c r="M822" s="3">
        <f t="shared" si="818"/>
        <v>2.3894232155509008E-3</v>
      </c>
      <c r="N822" s="3">
        <f t="shared" si="818"/>
        <v>2.3104175569905691E-3</v>
      </c>
      <c r="O822" s="3">
        <f t="shared" si="818"/>
        <v>2.2980526514192641E-3</v>
      </c>
    </row>
    <row r="823" spans="1:15" x14ac:dyDescent="0.15">
      <c r="A823" s="1">
        <v>36</v>
      </c>
      <c r="B823" s="1" t="s">
        <v>314</v>
      </c>
      <c r="C823" s="1">
        <v>15</v>
      </c>
      <c r="D823" s="1" t="s">
        <v>28</v>
      </c>
      <c r="E823" s="6">
        <f>IF(名目付加価値!E823&gt;0,名目付加価値!E823/SUMIF(名目付加価値!E809:E831,"&lt;&gt;0"),0)</f>
        <v>5.4818802093678717E-2</v>
      </c>
      <c r="F823" s="6">
        <f>IF(名目付加価値!F823&gt;0,名目付加価値!F823/SUMIF(名目付加価値!F809:F831,"&lt;&gt;0"),0)</f>
        <v>5.6551329327261993E-2</v>
      </c>
      <c r="G823" s="6">
        <f>IF(名目付加価値!G823&gt;0,名目付加価値!G823/SUMIF(名目付加価値!G809:G831,"&lt;&gt;0"),0)</f>
        <v>4.9232314213110522E-2</v>
      </c>
      <c r="H823" s="6">
        <f>IF(名目付加価値!H823&gt;0,名目付加価値!H823/SUMIF(名目付加価値!H809:H831,"&lt;&gt;0"),0)</f>
        <v>3.5345621568961226E-2</v>
      </c>
      <c r="I823" s="6">
        <f>IF(名目付加価値!I823&gt;0,名目付加価値!I823/SUMIF(名目付加価値!I809:I831,"&lt;&gt;0"),0)</f>
        <v>2.46321135957762E-2</v>
      </c>
      <c r="K823" s="3">
        <f>0.5*(E823+E$1099)</f>
        <v>4.5557269100150746E-2</v>
      </c>
      <c r="L823" s="3">
        <f t="shared" ref="L823:O823" si="819">0.5*(F823+F$1099)</f>
        <v>4.5480240290977234E-2</v>
      </c>
      <c r="M823" s="3">
        <f t="shared" si="819"/>
        <v>4.2033393664325472E-2</v>
      </c>
      <c r="N823" s="3">
        <f t="shared" si="819"/>
        <v>3.1919317050586093E-2</v>
      </c>
      <c r="O823" s="3">
        <f t="shared" si="819"/>
        <v>2.4235034613242924E-2</v>
      </c>
    </row>
    <row r="824" spans="1:15" x14ac:dyDescent="0.15">
      <c r="A824" s="1">
        <v>36</v>
      </c>
      <c r="B824" s="1" t="s">
        <v>313</v>
      </c>
      <c r="C824" s="1">
        <v>16</v>
      </c>
      <c r="D824" s="1" t="s">
        <v>11</v>
      </c>
      <c r="E824" s="6">
        <f>IF(名目付加価値!E824&gt;0,名目付加価値!E824/SUMIF(名目付加価値!E809:E831,"&lt;&gt;0"),0)</f>
        <v>9.7809747476889974E-2</v>
      </c>
      <c r="F824" s="6">
        <f>IF(名目付加価値!F824&gt;0,名目付加価値!F824/SUMIF(名目付加価値!F809:F831,"&lt;&gt;0"),0)</f>
        <v>0.11893846082631022</v>
      </c>
      <c r="G824" s="6">
        <f>IF(名目付加価値!G824&gt;0,名目付加価値!G824/SUMIF(名目付加価値!G809:G831,"&lt;&gt;0"),0)</f>
        <v>0.12098265123112689</v>
      </c>
      <c r="H824" s="6">
        <f>IF(名目付加価値!H824&gt;0,名目付加価値!H824/SUMIF(名目付加価値!H809:H831,"&lt;&gt;0"),0)</f>
        <v>0.10103428041192782</v>
      </c>
      <c r="I824" s="6">
        <f>IF(名目付加価値!I824&gt;0,名目付加価値!I824/SUMIF(名目付加価値!I809:I831,"&lt;&gt;0"),0)</f>
        <v>6.1926047785854067E-2</v>
      </c>
      <c r="K824" s="3">
        <f>0.5*(E824+E$1100)</f>
        <v>9.6146216562868883E-2</v>
      </c>
      <c r="L824" s="3">
        <f t="shared" ref="L824:O824" si="820">0.5*(F824+F$1100)</f>
        <v>0.11539689573279474</v>
      </c>
      <c r="M824" s="3">
        <f t="shared" si="820"/>
        <v>0.11912942682159425</v>
      </c>
      <c r="N824" s="3">
        <f t="shared" si="820"/>
        <v>9.7265753250531828E-2</v>
      </c>
      <c r="O824" s="3">
        <f t="shared" si="820"/>
        <v>6.6714938196594797E-2</v>
      </c>
    </row>
    <row r="825" spans="1:15" x14ac:dyDescent="0.15">
      <c r="A825" s="1">
        <v>36</v>
      </c>
      <c r="B825" s="1" t="s">
        <v>313</v>
      </c>
      <c r="C825" s="1">
        <v>17</v>
      </c>
      <c r="D825" s="1" t="s">
        <v>12</v>
      </c>
      <c r="E825" s="6">
        <f>IF(名目付加価値!E825&gt;0,名目付加価値!E825/SUMIF(名目付加価値!E809:E831,"&lt;&gt;0"),0)</f>
        <v>2.839967579455167E-2</v>
      </c>
      <c r="F825" s="6">
        <f>IF(名目付加価値!F825&gt;0,名目付加価値!F825/SUMIF(名目付加価値!F809:F831,"&lt;&gt;0"),0)</f>
        <v>3.453308424297357E-2</v>
      </c>
      <c r="G825" s="6">
        <f>IF(名目付加価値!G825&gt;0,名目付加価値!G825/SUMIF(名目付加価値!G809:G831,"&lt;&gt;0"),0)</f>
        <v>2.9751267069418951E-2</v>
      </c>
      <c r="H825" s="6">
        <f>IF(名目付加価値!H825&gt;0,名目付加価値!H825/SUMIF(名目付加価値!H809:H831,"&lt;&gt;0"),0)</f>
        <v>4.4767243785239462E-2</v>
      </c>
      <c r="I825" s="6">
        <f>IF(名目付加価値!I825&gt;0,名目付加価値!I825/SUMIF(名目付加価値!I809:I831,"&lt;&gt;0"),0)</f>
        <v>4.522979054431029E-2</v>
      </c>
      <c r="K825" s="3">
        <f>0.5*(E825+E$1101)</f>
        <v>2.6764717212588301E-2</v>
      </c>
      <c r="L825" s="3">
        <f t="shared" ref="L825:O825" si="821">0.5*(F825+F$1101)</f>
        <v>3.1773202990618081E-2</v>
      </c>
      <c r="M825" s="3">
        <f t="shared" si="821"/>
        <v>3.0949258413605137E-2</v>
      </c>
      <c r="N825" s="3">
        <f t="shared" si="821"/>
        <v>4.0074367195807412E-2</v>
      </c>
      <c r="O825" s="3">
        <f t="shared" si="821"/>
        <v>3.8121058185256712E-2</v>
      </c>
    </row>
    <row r="826" spans="1:15" x14ac:dyDescent="0.15">
      <c r="A826" s="1">
        <v>36</v>
      </c>
      <c r="B826" s="1" t="s">
        <v>313</v>
      </c>
      <c r="C826" s="1">
        <v>18</v>
      </c>
      <c r="D826" s="1" t="s">
        <v>13</v>
      </c>
      <c r="E826" s="6">
        <f>IF(名目付加価値!E826&gt;0,名目付加価値!E826/SUMIF(名目付加価値!E809:E831,"&lt;&gt;0"),0)</f>
        <v>9.3785167139045444E-2</v>
      </c>
      <c r="F826" s="6">
        <f>IF(名目付加価値!F826&gt;0,名目付加価値!F826/SUMIF(名目付加価値!F809:F831,"&lt;&gt;0"),0)</f>
        <v>0.1036185771238757</v>
      </c>
      <c r="G826" s="6">
        <f>IF(名目付加価値!G826&gt;0,名目付加価値!G826/SUMIF(名目付加価値!G809:G831,"&lt;&gt;0"),0)</f>
        <v>9.5040853576302153E-2</v>
      </c>
      <c r="H826" s="6">
        <f>IF(名目付加価値!H826&gt;0,名目付加価値!H826/SUMIF(名目付加価値!H809:H831,"&lt;&gt;0"),0)</f>
        <v>8.7406863599225351E-2</v>
      </c>
      <c r="I826" s="6">
        <f>IF(名目付加価値!I826&gt;0,名目付加価値!I826/SUMIF(名目付加価値!I809:I831,"&lt;&gt;0"),0)</f>
        <v>7.2179881317363984E-2</v>
      </c>
      <c r="K826" s="3">
        <f>0.5*(E826+E$1102)</f>
        <v>0.10412571702343264</v>
      </c>
      <c r="L826" s="3">
        <f t="shared" ref="L826:O826" si="822">0.5*(F826+F$1102)</f>
        <v>0.11402932428049262</v>
      </c>
      <c r="M826" s="3">
        <f t="shared" si="822"/>
        <v>0.10464561460482343</v>
      </c>
      <c r="N826" s="3">
        <f t="shared" si="822"/>
        <v>0.10296592191425896</v>
      </c>
      <c r="O826" s="3">
        <f t="shared" si="822"/>
        <v>8.998613672634341E-2</v>
      </c>
    </row>
    <row r="827" spans="1:15" x14ac:dyDescent="0.15">
      <c r="A827" s="1">
        <v>36</v>
      </c>
      <c r="B827" s="1" t="s">
        <v>313</v>
      </c>
      <c r="C827" s="1">
        <v>19</v>
      </c>
      <c r="D827" s="1" t="s">
        <v>14</v>
      </c>
      <c r="E827" s="6">
        <f>IF(名目付加価値!E827&gt;0,名目付加価値!E827/SUMIF(名目付加価値!E809:E831,"&lt;&gt;0"),0)</f>
        <v>3.7620609180701953E-2</v>
      </c>
      <c r="F827" s="6">
        <f>IF(名目付加価値!F827&gt;0,名目付加価値!F827/SUMIF(名目付加価値!F809:F831,"&lt;&gt;0"),0)</f>
        <v>5.1578726454199177E-2</v>
      </c>
      <c r="G827" s="6">
        <f>IF(名目付加価値!G827&gt;0,名目付加価値!G827/SUMIF(名目付加価値!G809:G831,"&lt;&gt;0"),0)</f>
        <v>5.3194826562384986E-2</v>
      </c>
      <c r="H827" s="6">
        <f>IF(名目付加価値!H827&gt;0,名目付加価値!H827/SUMIF(名目付加価値!H809:H831,"&lt;&gt;0"),0)</f>
        <v>5.0109790452813628E-2</v>
      </c>
      <c r="I827" s="6">
        <f>IF(名目付加価値!I827&gt;0,名目付加価値!I827/SUMIF(名目付加価値!I809:I831,"&lt;&gt;0"),0)</f>
        <v>4.5693047273806305E-2</v>
      </c>
      <c r="K827" s="3">
        <f>0.5*(E827+E$1103)</f>
        <v>3.9021371217682635E-2</v>
      </c>
      <c r="L827" s="3">
        <f t="shared" ref="L827:O827" si="823">0.5*(F827+F$1103)</f>
        <v>5.0145257343727143E-2</v>
      </c>
      <c r="M827" s="3">
        <f t="shared" si="823"/>
        <v>5.3368468186327372E-2</v>
      </c>
      <c r="N827" s="3">
        <f t="shared" si="823"/>
        <v>4.8841640854648288E-2</v>
      </c>
      <c r="O827" s="3">
        <f t="shared" si="823"/>
        <v>4.5236828249549998E-2</v>
      </c>
    </row>
    <row r="828" spans="1:15" x14ac:dyDescent="0.15">
      <c r="A828" s="1">
        <v>36</v>
      </c>
      <c r="B828" s="1" t="s">
        <v>313</v>
      </c>
      <c r="C828" s="1">
        <v>20</v>
      </c>
      <c r="D828" s="1" t="s">
        <v>15</v>
      </c>
      <c r="E828" s="6">
        <f>IF(名目付加価値!E828&gt;0,名目付加価値!E828/SUMIF(名目付加価値!E809:E831,"&lt;&gt;0"),0)</f>
        <v>1.0742443332457821E-2</v>
      </c>
      <c r="F828" s="6">
        <f>IF(名目付加価値!F828&gt;0,名目付加価値!F828/SUMIF(名目付加価値!F809:F831,"&lt;&gt;0"),0)</f>
        <v>1.670448978557363E-2</v>
      </c>
      <c r="G828" s="6">
        <f>IF(名目付加価値!G828&gt;0,名目付加価値!G828/SUMIF(名目付加価値!G809:G831,"&lt;&gt;0"),0)</f>
        <v>1.5465817511927278E-2</v>
      </c>
      <c r="H828" s="6">
        <f>IF(名目付加価値!H828&gt;0,名目付加価値!H828/SUMIF(名目付加価値!H809:H831,"&lt;&gt;0"),0)</f>
        <v>1.2405775867904966E-2</v>
      </c>
      <c r="I828" s="6">
        <f>IF(名目付加価値!I828&gt;0,名目付加価値!I828/SUMIF(名目付加価値!I809:I831,"&lt;&gt;0"),0)</f>
        <v>1.3714870768726834E-2</v>
      </c>
      <c r="K828" s="3">
        <f>0.5*(E828+E$1104)</f>
        <v>1.4773401226874979E-2</v>
      </c>
      <c r="L828" s="3">
        <f t="shared" ref="L828:O828" si="824">0.5*(F828+F$1104)</f>
        <v>1.9162038702493854E-2</v>
      </c>
      <c r="M828" s="3">
        <f t="shared" si="824"/>
        <v>1.7638645139487825E-2</v>
      </c>
      <c r="N828" s="3">
        <f t="shared" si="824"/>
        <v>1.3501339265353735E-2</v>
      </c>
      <c r="O828" s="3">
        <f t="shared" si="824"/>
        <v>1.5089123266178169E-2</v>
      </c>
    </row>
    <row r="829" spans="1:15" x14ac:dyDescent="0.15">
      <c r="A829" s="1">
        <v>36</v>
      </c>
      <c r="B829" s="1" t="s">
        <v>313</v>
      </c>
      <c r="C829" s="1">
        <v>21</v>
      </c>
      <c r="D829" s="1" t="s">
        <v>16</v>
      </c>
      <c r="E829" s="6">
        <f>IF(名目付加価値!E829&gt;0,名目付加価値!E829/SUMIF(名目付加価値!E809:E831,"&lt;&gt;0"),0)</f>
        <v>7.0026756424765885E-2</v>
      </c>
      <c r="F829" s="6">
        <f>IF(名目付加価値!F829&gt;0,名目付加価値!F829/SUMIF(名目付加価値!F809:F831,"&lt;&gt;0"),0)</f>
        <v>6.2469817088146862E-2</v>
      </c>
      <c r="G829" s="6">
        <f>IF(名目付加価値!G829&gt;0,名目付加価値!G829/SUMIF(名目付加価値!G809:G831,"&lt;&gt;0"),0)</f>
        <v>6.2606482239308037E-2</v>
      </c>
      <c r="H829" s="6">
        <f>IF(名目付加価値!H829&gt;0,名目付加価値!H829/SUMIF(名目付加価値!H809:H831,"&lt;&gt;0"),0)</f>
        <v>6.5633909313554353E-2</v>
      </c>
      <c r="I829" s="6">
        <f>IF(名目付加価値!I829&gt;0,名目付加価値!I829/SUMIF(名目付加価値!I809:I831,"&lt;&gt;0"),0)</f>
        <v>5.6179942235871243E-2</v>
      </c>
      <c r="K829" s="3">
        <f>0.5*(E829+E$1105)</f>
        <v>7.1442466754664924E-2</v>
      </c>
      <c r="L829" s="3">
        <f t="shared" ref="L829:O829" si="825">0.5*(F829+F$1105)</f>
        <v>6.2285056431520949E-2</v>
      </c>
      <c r="M829" s="3">
        <f t="shared" si="825"/>
        <v>6.3118991390094248E-2</v>
      </c>
      <c r="N829" s="3">
        <f t="shared" si="825"/>
        <v>6.6615977275013963E-2</v>
      </c>
      <c r="O829" s="3">
        <f t="shared" si="825"/>
        <v>6.2969584654534463E-2</v>
      </c>
    </row>
    <row r="830" spans="1:15" x14ac:dyDescent="0.15">
      <c r="A830" s="1">
        <v>36</v>
      </c>
      <c r="B830" s="1" t="s">
        <v>180</v>
      </c>
      <c r="C830" s="1">
        <v>22</v>
      </c>
      <c r="D830" s="1" t="s">
        <v>8</v>
      </c>
      <c r="E830" s="6">
        <f>IF(名目付加価値!E830&gt;0,名目付加価値!E830/SUMIF(名目付加価値!E809:E831,"&lt;&gt;0"),0)</f>
        <v>0.14929787908157341</v>
      </c>
      <c r="F830" s="6">
        <f>IF(名目付加価値!F830&gt;0,名目付加価値!F830/SUMIF(名目付加価値!F809:F831,"&lt;&gt;0"),0)</f>
        <v>0.17751899337481153</v>
      </c>
      <c r="G830" s="6">
        <f>IF(名目付加価値!G830&gt;0,名目付加価値!G830/SUMIF(名目付加価値!G809:G831,"&lt;&gt;0"),0)</f>
        <v>0.17594493112477289</v>
      </c>
      <c r="H830" s="6">
        <f>IF(名目付加価値!H830&gt;0,名目付加価値!H830/SUMIF(名目付加価値!H809:H831,"&lt;&gt;0"),0)</f>
        <v>0.21562650108503403</v>
      </c>
      <c r="I830" s="6">
        <f>IF(名目付加価値!I830&gt;0,名目付加価値!I830/SUMIF(名目付加価値!I809:I831,"&lt;&gt;0"),0)</f>
        <v>0.25432735095515269</v>
      </c>
      <c r="K830" s="3">
        <f>0.5*(E830+E$1106)</f>
        <v>0.13091419591068543</v>
      </c>
      <c r="L830" s="3">
        <f t="shared" ref="L830:O830" si="826">0.5*(F830+F$1106)</f>
        <v>0.16967985402828131</v>
      </c>
      <c r="M830" s="3">
        <f t="shared" si="826"/>
        <v>0.17373927750211071</v>
      </c>
      <c r="N830" s="3">
        <f t="shared" si="826"/>
        <v>0.21716574660459559</v>
      </c>
      <c r="O830" s="3">
        <f t="shared" si="826"/>
        <v>0.25962585635098501</v>
      </c>
    </row>
    <row r="831" spans="1:15" x14ac:dyDescent="0.15">
      <c r="A831" s="1">
        <v>36</v>
      </c>
      <c r="B831" s="1" t="s">
        <v>180</v>
      </c>
      <c r="C831" s="1">
        <v>23</v>
      </c>
      <c r="D831" s="1" t="s">
        <v>29</v>
      </c>
      <c r="E831" s="6">
        <f>IF(名目付加価値!E831&gt;0,名目付加価値!E831/SUMIF(名目付加価値!E809:E831,"&lt;&gt;0"),0)</f>
        <v>9.2292185880684371E-2</v>
      </c>
      <c r="F831" s="6">
        <f>IF(名目付加価値!F831&gt;0,名目付加価値!F831/SUMIF(名目付加価値!F809:F831,"&lt;&gt;0"),0)</f>
        <v>0.13744293272279567</v>
      </c>
      <c r="G831" s="6">
        <f>IF(名目付加価値!G831&gt;0,名目付加価値!G831/SUMIF(名目付加価値!G809:G831,"&lt;&gt;0"),0)</f>
        <v>0.1297864708390303</v>
      </c>
      <c r="H831" s="6">
        <f>IF(名目付加価値!H831&gt;0,名目付加価値!H831/SUMIF(名目付加価値!H809:H831,"&lt;&gt;0"),0)</f>
        <v>0.14555728726270759</v>
      </c>
      <c r="I831" s="6">
        <f>IF(名目付加価値!I831&gt;0,名目付加価値!I831/SUMIF(名目付加価値!I809:I831,"&lt;&gt;0"),0)</f>
        <v>0.15088435582742368</v>
      </c>
      <c r="K831" s="3">
        <f>0.5*(E831+E$1107)</f>
        <v>8.6630627206177091E-2</v>
      </c>
      <c r="L831" s="3">
        <f t="shared" ref="L831:O831" si="827">0.5*(F831+F$1107)</f>
        <v>0.12343617754419235</v>
      </c>
      <c r="M831" s="3">
        <f t="shared" si="827"/>
        <v>0.11666004583784836</v>
      </c>
      <c r="N831" s="3">
        <f t="shared" si="827"/>
        <v>0.13397764966327991</v>
      </c>
      <c r="O831" s="3">
        <f t="shared" si="827"/>
        <v>0.14265398426327391</v>
      </c>
    </row>
    <row r="832" spans="1:15" x14ac:dyDescent="0.15">
      <c r="A832" s="1">
        <v>37</v>
      </c>
      <c r="B832" s="1" t="s">
        <v>315</v>
      </c>
      <c r="C832" s="1">
        <v>1</v>
      </c>
      <c r="D832" s="1" t="s">
        <v>9</v>
      </c>
      <c r="E832" s="6">
        <f>IF(名目付加価値!E832&gt;0,名目付加価値!E832/SUMIF(名目付加価値!E832:E854,"&lt;&gt;0"),0)</f>
        <v>8.9176498221762962E-2</v>
      </c>
      <c r="F832" s="6">
        <f>IF(名目付加価値!F832&gt;0,名目付加価値!F832/SUMIF(名目付加価値!F832:F854,"&lt;&gt;0"),0)</f>
        <v>4.7106708028196338E-2</v>
      </c>
      <c r="G832" s="6">
        <f>IF(名目付加価値!G832&gt;0,名目付加価値!G832/SUMIF(名目付加価値!G832:G854,"&lt;&gt;0"),0)</f>
        <v>3.2817735719592657E-2</v>
      </c>
      <c r="H832" s="6">
        <f>IF(名目付加価値!H832&gt;0,名目付加価値!H832/SUMIF(名目付加価値!H832:H854,"&lt;&gt;0"),0)</f>
        <v>2.345069058646029E-2</v>
      </c>
      <c r="I832" s="6">
        <f>IF(名目付加価値!I832&gt;0,名目付加価値!I832/SUMIF(名目付加価値!I832:I854,"&lt;&gt;0"),0)</f>
        <v>2.0725645499422483E-2</v>
      </c>
      <c r="K832" s="3">
        <f>0.5*(E832+E$1085)</f>
        <v>9.6648490155303024E-2</v>
      </c>
      <c r="L832" s="3">
        <f t="shared" ref="L832:O832" si="828">0.5*(F832+F$1085)</f>
        <v>5.3507843453504761E-2</v>
      </c>
      <c r="M832" s="3">
        <f t="shared" si="828"/>
        <v>3.7668544393550905E-2</v>
      </c>
      <c r="N832" s="3">
        <f t="shared" si="828"/>
        <v>2.6360867395641235E-2</v>
      </c>
      <c r="O832" s="3">
        <f t="shared" si="828"/>
        <v>2.2377338719210691E-2</v>
      </c>
    </row>
    <row r="833" spans="1:15" x14ac:dyDescent="0.15">
      <c r="A833" s="1">
        <v>37</v>
      </c>
      <c r="B833" s="1" t="s">
        <v>315</v>
      </c>
      <c r="C833" s="1">
        <v>2</v>
      </c>
      <c r="D833" s="1" t="s">
        <v>10</v>
      </c>
      <c r="E833" s="6">
        <f>IF(名目付加価値!E833&gt;0,名目付加価値!E833/SUMIF(名目付加価値!E832:E854,"&lt;&gt;0"),0)</f>
        <v>5.1438970452362207E-3</v>
      </c>
      <c r="F833" s="6">
        <f>IF(名目付加価値!F833&gt;0,名目付加価値!F833/SUMIF(名目付加価値!F832:F854,"&lt;&gt;0"),0)</f>
        <v>5.1471859115357222E-3</v>
      </c>
      <c r="G833" s="6">
        <f>IF(名目付加価値!G833&gt;0,名目付加価値!G833/SUMIF(名目付加価値!G832:G854,"&lt;&gt;0"),0)</f>
        <v>5.0617215120512269E-3</v>
      </c>
      <c r="H833" s="6">
        <f>IF(名目付加価値!H833&gt;0,名目付加価値!H833/SUMIF(名目付加価値!H832:H854,"&lt;&gt;0"),0)</f>
        <v>2.4581363809113004E-3</v>
      </c>
      <c r="I833" s="6">
        <f>IF(名目付加価値!I833&gt;0,名目付加価値!I833/SUMIF(名目付加価値!I832:I854,"&lt;&gt;0"),0)</f>
        <v>6.7343125099762085E-4</v>
      </c>
      <c r="K833" s="3">
        <f>0.5*(E833+E$1086)</f>
        <v>8.9253977896222875E-3</v>
      </c>
      <c r="L833" s="3">
        <f t="shared" ref="L833:O833" si="829">0.5*(F833+F$1086)</f>
        <v>6.121592675399138E-3</v>
      </c>
      <c r="M833" s="3">
        <f t="shared" si="829"/>
        <v>4.3818673699380735E-3</v>
      </c>
      <c r="N833" s="3">
        <f t="shared" si="829"/>
        <v>2.1797821822253753E-3</v>
      </c>
      <c r="O833" s="3">
        <f t="shared" si="829"/>
        <v>7.6907397219264356E-4</v>
      </c>
    </row>
    <row r="834" spans="1:15" x14ac:dyDescent="0.15">
      <c r="A834" s="1">
        <v>37</v>
      </c>
      <c r="B834" s="1" t="s">
        <v>316</v>
      </c>
      <c r="C834" s="1">
        <v>3</v>
      </c>
      <c r="D834" s="1" t="s">
        <v>17</v>
      </c>
      <c r="E834" s="6">
        <f>IF(名目付加価値!E834&gt;0,名目付加価値!E834/SUMIF(名目付加価値!E832:E854,"&lt;&gt;0"),0)</f>
        <v>6.9053069143741652E-2</v>
      </c>
      <c r="F834" s="6">
        <f>IF(名目付加価値!F834&gt;0,名目付加価値!F834/SUMIF(名目付加価値!F832:F854,"&lt;&gt;0"),0)</f>
        <v>5.1059755039614296E-2</v>
      </c>
      <c r="G834" s="6">
        <f>IF(名目付加価値!G834&gt;0,名目付加価値!G834/SUMIF(名目付加価値!G832:G854,"&lt;&gt;0"),0)</f>
        <v>3.9982288942780532E-2</v>
      </c>
      <c r="H834" s="6">
        <f>IF(名目付加価値!H834&gt;0,名目付加価値!H834/SUMIF(名目付加価値!H832:H854,"&lt;&gt;0"),0)</f>
        <v>6.0089327980049276E-2</v>
      </c>
      <c r="I834" s="6">
        <f>IF(名目付加価値!I834&gt;0,名目付加価値!I834/SUMIF(名目付加価値!I832:I854,"&lt;&gt;0"),0)</f>
        <v>3.0902133875187851E-2</v>
      </c>
      <c r="K834" s="3">
        <f>0.5*(E834+E$1087)</f>
        <v>6.3534589021834051E-2</v>
      </c>
      <c r="L834" s="3">
        <f t="shared" ref="L834:O834" si="830">0.5*(F834+F$1087)</f>
        <v>4.7015419973964093E-2</v>
      </c>
      <c r="M834" s="3">
        <f t="shared" si="830"/>
        <v>3.9711086483376165E-2</v>
      </c>
      <c r="N834" s="3">
        <f t="shared" si="830"/>
        <v>5.0896259687237905E-2</v>
      </c>
      <c r="O834" s="3">
        <f t="shared" si="830"/>
        <v>3.4887181808916728E-2</v>
      </c>
    </row>
    <row r="835" spans="1:15" x14ac:dyDescent="0.15">
      <c r="A835" s="1">
        <v>37</v>
      </c>
      <c r="B835" s="1" t="s">
        <v>316</v>
      </c>
      <c r="C835" s="1">
        <v>4</v>
      </c>
      <c r="D835" s="1" t="s">
        <v>18</v>
      </c>
      <c r="E835" s="6">
        <f>IF(名目付加価値!E835&gt;0,名目付加価値!E835/SUMIF(名目付加価値!E832:E854,"&lt;&gt;0"),0)</f>
        <v>3.5438366350981784E-2</v>
      </c>
      <c r="F835" s="6">
        <f>IF(名目付加価値!F835&gt;0,名目付加価値!F835/SUMIF(名目付加価値!F832:F854,"&lt;&gt;0"),0)</f>
        <v>2.1037669902758242E-2</v>
      </c>
      <c r="G835" s="6">
        <f>IF(名目付加価値!G835&gt;0,名目付加価値!G835/SUMIF(名目付加価値!G832:G854,"&lt;&gt;0"),0)</f>
        <v>1.6493593532419457E-2</v>
      </c>
      <c r="H835" s="6">
        <f>IF(名目付加価値!H835&gt;0,名目付加価値!H835/SUMIF(名目付加価値!H832:H854,"&lt;&gt;0"),0)</f>
        <v>9.0245880135906217E-3</v>
      </c>
      <c r="I835" s="6">
        <f>IF(名目付加価値!I835&gt;0,名目付加価値!I835/SUMIF(名目付加価値!I832:I854,"&lt;&gt;0"),0)</f>
        <v>4.7914131818974585E-3</v>
      </c>
      <c r="K835" s="3">
        <f>0.5*(E835+E$1088)</f>
        <v>3.6099302736239652E-2</v>
      </c>
      <c r="L835" s="3">
        <f t="shared" ref="L835:O835" si="831">0.5*(F835+F$1088)</f>
        <v>2.1143040380805722E-2</v>
      </c>
      <c r="M835" s="3">
        <f t="shared" si="831"/>
        <v>1.6816714239770849E-2</v>
      </c>
      <c r="N835" s="3">
        <f t="shared" si="831"/>
        <v>8.6451498024906794E-3</v>
      </c>
      <c r="O835" s="3">
        <f t="shared" si="831"/>
        <v>4.5547420701399204E-3</v>
      </c>
    </row>
    <row r="836" spans="1:15" x14ac:dyDescent="0.15">
      <c r="A836" s="1">
        <v>37</v>
      </c>
      <c r="B836" s="1" t="s">
        <v>316</v>
      </c>
      <c r="C836" s="1">
        <v>5</v>
      </c>
      <c r="D836" s="1" t="s">
        <v>19</v>
      </c>
      <c r="E836" s="6">
        <f>IF(名目付加価値!E836&gt;0,名目付加価値!E836/SUMIF(名目付加価値!E832:E854,"&lt;&gt;0"),0)</f>
        <v>1.1714179935710202E-2</v>
      </c>
      <c r="F836" s="6">
        <f>IF(名目付加価値!F836&gt;0,名目付加価値!F836/SUMIF(名目付加価値!F832:F854,"&lt;&gt;0"),0)</f>
        <v>9.2189255428819731E-3</v>
      </c>
      <c r="G836" s="6">
        <f>IF(名目付加価値!G836&gt;0,名目付加価値!G836/SUMIF(名目付加価値!G832:G854,"&lt;&gt;0"),0)</f>
        <v>1.0404298537504613E-2</v>
      </c>
      <c r="H836" s="6">
        <f>IF(名目付加価値!H836&gt;0,名目付加価値!H836/SUMIF(名目付加価値!H832:H854,"&lt;&gt;0"),0)</f>
        <v>1.1352473517689482E-2</v>
      </c>
      <c r="I836" s="6">
        <f>IF(名目付加価値!I836&gt;0,名目付加価値!I836/SUMIF(名目付加価値!I832:I854,"&lt;&gt;0"),0)</f>
        <v>7.7944959503465196E-3</v>
      </c>
      <c r="K836" s="3">
        <f>0.5*(E836+E$1089)</f>
        <v>1.0794437907044419E-2</v>
      </c>
      <c r="L836" s="3">
        <f t="shared" ref="L836:O836" si="832">0.5*(F836+F$1089)</f>
        <v>8.7124071428971092E-3</v>
      </c>
      <c r="M836" s="3">
        <f t="shared" si="832"/>
        <v>9.5022351692274111E-3</v>
      </c>
      <c r="N836" s="3">
        <f t="shared" si="832"/>
        <v>9.6130111199280895E-3</v>
      </c>
      <c r="O836" s="3">
        <f t="shared" si="832"/>
        <v>7.0906489344408283E-3</v>
      </c>
    </row>
    <row r="837" spans="1:15" x14ac:dyDescent="0.15">
      <c r="A837" s="1">
        <v>37</v>
      </c>
      <c r="B837" s="1" t="s">
        <v>316</v>
      </c>
      <c r="C837" s="1">
        <v>6</v>
      </c>
      <c r="D837" s="1" t="s">
        <v>3</v>
      </c>
      <c r="E837" s="6">
        <f>IF(名目付加価値!E837&gt;0,名目付加価値!E837/SUMIF(名目付加価値!E832:E854,"&lt;&gt;0"),0)</f>
        <v>1.0275094581549482E-2</v>
      </c>
      <c r="F837" s="6">
        <f>IF(名目付加価値!F837&gt;0,名目付加価値!F837/SUMIF(名目付加価値!F832:F854,"&lt;&gt;0"),0)</f>
        <v>5.79278607867139E-3</v>
      </c>
      <c r="G837" s="6">
        <f>IF(名目付加価値!G837&gt;0,名目付加価値!G837/SUMIF(名目付加価値!G832:G854,"&lt;&gt;0"),0)</f>
        <v>5.3827536952504333E-3</v>
      </c>
      <c r="H837" s="6">
        <f>IF(名目付加価値!H837&gt;0,名目付加価値!H837/SUMIF(名目付加価値!H832:H854,"&lt;&gt;0"),0)</f>
        <v>8.2995071649117798E-3</v>
      </c>
      <c r="I837" s="6">
        <f>IF(名目付加価値!I837&gt;0,名目付加価値!I837/SUMIF(名目付加価値!I832:I854,"&lt;&gt;0"),0)</f>
        <v>1.5176710764664069E-2</v>
      </c>
      <c r="K837" s="3">
        <f>0.5*(E837+E$1090)</f>
        <v>1.6969231945726807E-2</v>
      </c>
      <c r="L837" s="3">
        <f t="shared" ref="L837:O837" si="833">0.5*(F837+F$1090)</f>
        <v>1.1225401225825247E-2</v>
      </c>
      <c r="M837" s="3">
        <f t="shared" si="833"/>
        <v>1.2601975718123569E-2</v>
      </c>
      <c r="N837" s="3">
        <f t="shared" si="833"/>
        <v>1.3447522214633972E-2</v>
      </c>
      <c r="O837" s="3">
        <f t="shared" si="833"/>
        <v>1.7286912623768004E-2</v>
      </c>
    </row>
    <row r="838" spans="1:15" x14ac:dyDescent="0.15">
      <c r="A838" s="1">
        <v>37</v>
      </c>
      <c r="B838" s="1" t="s">
        <v>316</v>
      </c>
      <c r="C838" s="1">
        <v>7</v>
      </c>
      <c r="D838" s="1" t="s">
        <v>20</v>
      </c>
      <c r="E838" s="6">
        <f>IF(名目付加価値!E838&gt;0,名目付加価値!E838/SUMIF(名目付加価値!E832:E854,"&lt;&gt;0"),0)</f>
        <v>3.4084382459071146E-2</v>
      </c>
      <c r="F838" s="6">
        <f>IF(名目付加価値!F838&gt;0,名目付加価値!F838/SUMIF(名目付加価値!F832:F854,"&lt;&gt;0"),0)</f>
        <v>8.3389078201392172E-2</v>
      </c>
      <c r="G838" s="6">
        <f>IF(名目付加価値!G838&gt;0,名目付加価値!G838/SUMIF(名目付加価値!G832:G854,"&lt;&gt;0"),0)</f>
        <v>5.7966654545360832E-2</v>
      </c>
      <c r="H838" s="6">
        <f>IF(名目付加価値!H838&gt;0,名目付加価値!H838/SUMIF(名目付加価値!H832:H854,"&lt;&gt;0"),0)</f>
        <v>1.5961714352414318E-2</v>
      </c>
      <c r="I838" s="6">
        <f>IF(名目付加価値!I838&gt;0,名目付加価値!I838/SUMIF(名目付加価値!I832:I854,"&lt;&gt;0"),0)</f>
        <v>4.3022201975446109E-2</v>
      </c>
      <c r="K838" s="3">
        <f>0.5*(E838+E$1091)</f>
        <v>2.6593852482216136E-2</v>
      </c>
      <c r="L838" s="3">
        <f t="shared" ref="L838:O838" si="834">0.5*(F838+F$1091)</f>
        <v>4.78726098008386E-2</v>
      </c>
      <c r="M838" s="3">
        <f t="shared" si="834"/>
        <v>3.4279727781340336E-2</v>
      </c>
      <c r="N838" s="3">
        <f t="shared" si="834"/>
        <v>1.4082413998006414E-2</v>
      </c>
      <c r="O838" s="3">
        <f t="shared" si="834"/>
        <v>2.7664104417685124E-2</v>
      </c>
    </row>
    <row r="839" spans="1:15" x14ac:dyDescent="0.15">
      <c r="A839" s="1">
        <v>37</v>
      </c>
      <c r="B839" s="1" t="s">
        <v>316</v>
      </c>
      <c r="C839" s="1">
        <v>8</v>
      </c>
      <c r="D839" s="1" t="s">
        <v>21</v>
      </c>
      <c r="E839" s="6">
        <f>IF(名目付加価値!E839&gt;0,名目付加価値!E839/SUMIF(名目付加価値!E832:E854,"&lt;&gt;0"),0)</f>
        <v>1.0900922510655858E-2</v>
      </c>
      <c r="F839" s="6">
        <f>IF(名目付加価値!F839&gt;0,名目付加価値!F839/SUMIF(名目付加価値!F832:F854,"&lt;&gt;0"),0)</f>
        <v>1.1159580607783531E-2</v>
      </c>
      <c r="G839" s="6">
        <f>IF(名目付加価値!G839&gt;0,名目付加価値!G839/SUMIF(名目付加価値!G832:G854,"&lt;&gt;0"),0)</f>
        <v>1.3949184629777928E-2</v>
      </c>
      <c r="H839" s="6">
        <f>IF(名目付加価値!H839&gt;0,名目付加価値!H839/SUMIF(名目付加価値!H832:H854,"&lt;&gt;0"),0)</f>
        <v>1.0840712790091623E-2</v>
      </c>
      <c r="I839" s="6">
        <f>IF(名目付加価値!I839&gt;0,名目付加価値!I839/SUMIF(名目付加価値!I832:I854,"&lt;&gt;0"),0)</f>
        <v>1.0171070587722335E-2</v>
      </c>
      <c r="K839" s="3">
        <f>0.5*(E839+E$1092)</f>
        <v>1.3044038185849142E-2</v>
      </c>
      <c r="L839" s="3">
        <f t="shared" ref="L839:O839" si="835">0.5*(F839+F$1092)</f>
        <v>1.2078881912933249E-2</v>
      </c>
      <c r="M839" s="3">
        <f t="shared" si="835"/>
        <v>1.3117852433948536E-2</v>
      </c>
      <c r="N839" s="3">
        <f t="shared" si="835"/>
        <v>1.0326113042285175E-2</v>
      </c>
      <c r="O839" s="3">
        <f t="shared" si="835"/>
        <v>8.7833982782257042E-3</v>
      </c>
    </row>
    <row r="840" spans="1:15" x14ac:dyDescent="0.15">
      <c r="A840" s="1">
        <v>37</v>
      </c>
      <c r="B840" s="1" t="s">
        <v>316</v>
      </c>
      <c r="C840" s="1">
        <v>9</v>
      </c>
      <c r="D840" s="1" t="s">
        <v>22</v>
      </c>
      <c r="E840" s="6">
        <f>IF(名目付加価値!E840&gt;0,名目付加価値!E840/SUMIF(名目付加価値!E832:E854,"&lt;&gt;0"),0)</f>
        <v>3.4786143667873491E-2</v>
      </c>
      <c r="F840" s="6">
        <f>IF(名目付加価値!F840&gt;0,名目付加価値!F840/SUMIF(名目付加価値!F832:F854,"&lt;&gt;0"),0)</f>
        <v>2.2603495326725398E-2</v>
      </c>
      <c r="G840" s="6">
        <f>IF(名目付加価値!G840&gt;0,名目付加価値!G840/SUMIF(名目付加価値!G832:G854,"&lt;&gt;0"),0)</f>
        <v>1.7252273837454066E-2</v>
      </c>
      <c r="H840" s="6">
        <f>IF(名目付加価値!H840&gt;0,名目付加価値!H840/SUMIF(名目付加価値!H832:H854,"&lt;&gt;0"),0)</f>
        <v>1.0096210169352776E-2</v>
      </c>
      <c r="I840" s="6">
        <f>IF(名目付加価値!I840&gt;0,名目付加価値!I840/SUMIF(名目付加価値!I832:I854,"&lt;&gt;0"),0)</f>
        <v>2.1023255408595943E-2</v>
      </c>
      <c r="K840" s="3">
        <f>0.5*(E840+E$1093)</f>
        <v>3.4472772615154149E-2</v>
      </c>
      <c r="L840" s="3">
        <f t="shared" ref="L840:O840" si="836">0.5*(F840+F$1093)</f>
        <v>2.6175900618097422E-2</v>
      </c>
      <c r="M840" s="3">
        <f t="shared" si="836"/>
        <v>1.8835001783342374E-2</v>
      </c>
      <c r="N840" s="3">
        <f t="shared" si="836"/>
        <v>1.2321680302181979E-2</v>
      </c>
      <c r="O840" s="3">
        <f t="shared" si="836"/>
        <v>1.6951196151936392E-2</v>
      </c>
    </row>
    <row r="841" spans="1:15" x14ac:dyDescent="0.15">
      <c r="A841" s="1">
        <v>37</v>
      </c>
      <c r="B841" s="1" t="s">
        <v>316</v>
      </c>
      <c r="C841" s="1">
        <v>10</v>
      </c>
      <c r="D841" s="1" t="s">
        <v>23</v>
      </c>
      <c r="E841" s="6">
        <f>IF(名目付加価値!E841&gt;0,名目付加価値!E841/SUMIF(名目付加価値!E832:E854,"&lt;&gt;0"),0)</f>
        <v>1.283720425578478E-2</v>
      </c>
      <c r="F841" s="6">
        <f>IF(名目付加価値!F841&gt;0,名目付加価値!F841/SUMIF(名目付加価値!F832:F854,"&lt;&gt;0"),0)</f>
        <v>1.5991240885124072E-2</v>
      </c>
      <c r="G841" s="6">
        <f>IF(名目付加価値!G841&gt;0,名目付加価値!G841/SUMIF(名目付加価値!G832:G854,"&lt;&gt;0"),0)</f>
        <v>2.3653589399840396E-2</v>
      </c>
      <c r="H841" s="6">
        <f>IF(名目付加価値!H841&gt;0,名目付加価値!H841/SUMIF(名目付加価値!H832:H854,"&lt;&gt;0"),0)</f>
        <v>2.2885421704562002E-2</v>
      </c>
      <c r="I841" s="6">
        <f>IF(名目付加価値!I841&gt;0,名目付加価値!I841/SUMIF(名目付加価値!I832:I854,"&lt;&gt;0"),0)</f>
        <v>1.6772806533332494E-2</v>
      </c>
      <c r="K841" s="3">
        <f>0.5*(E841+E$1094)</f>
        <v>1.3495005419952275E-2</v>
      </c>
      <c r="L841" s="3">
        <f t="shared" ref="L841:O841" si="837">0.5*(F841+F$1094)</f>
        <v>1.4099571447109719E-2</v>
      </c>
      <c r="M841" s="3">
        <f t="shared" si="837"/>
        <v>1.9825073782290526E-2</v>
      </c>
      <c r="N841" s="3">
        <f t="shared" si="837"/>
        <v>1.7989560727489695E-2</v>
      </c>
      <c r="O841" s="3">
        <f t="shared" si="837"/>
        <v>1.360758567603881E-2</v>
      </c>
    </row>
    <row r="842" spans="1:15" x14ac:dyDescent="0.15">
      <c r="A842" s="1">
        <v>37</v>
      </c>
      <c r="B842" s="1" t="s">
        <v>316</v>
      </c>
      <c r="C842" s="1">
        <v>11</v>
      </c>
      <c r="D842" s="1" t="s">
        <v>24</v>
      </c>
      <c r="E842" s="6">
        <f>IF(名目付加価値!E842&gt;0,名目付加価値!E842/SUMIF(名目付加価値!E832:E854,"&lt;&gt;0"),0)</f>
        <v>2.452982447448257E-2</v>
      </c>
      <c r="F842" s="6">
        <f>IF(名目付加価値!F842&gt;0,名目付加価値!F842/SUMIF(名目付加価値!F832:F854,"&lt;&gt;0"),0)</f>
        <v>1.2655588314355527E-2</v>
      </c>
      <c r="G842" s="6">
        <f>IF(名目付加価値!G842&gt;0,名目付加価値!G842/SUMIF(名目付加価値!G832:G854,"&lt;&gt;0"),0)</f>
        <v>3.0078740691532373E-2</v>
      </c>
      <c r="H842" s="6">
        <f>IF(名目付加価値!H842&gt;0,名目付加価値!H842/SUMIF(名目付加価値!H832:H854,"&lt;&gt;0"),0)</f>
        <v>1.5221394573785012E-2</v>
      </c>
      <c r="I842" s="6">
        <f>IF(名目付加価値!I842&gt;0,名目付加価値!I842/SUMIF(名目付加価値!I832:I854,"&lt;&gt;0"),0)</f>
        <v>1.7127333792153619E-2</v>
      </c>
      <c r="K842" s="3">
        <f>0.5*(E842+E$1095)</f>
        <v>2.4798903334668308E-2</v>
      </c>
      <c r="L842" s="3">
        <f t="shared" ref="L842:O842" si="838">0.5*(F842+F$1095)</f>
        <v>1.7032787941802865E-2</v>
      </c>
      <c r="M842" s="3">
        <f t="shared" si="838"/>
        <v>2.9057947750985982E-2</v>
      </c>
      <c r="N842" s="3">
        <f t="shared" si="838"/>
        <v>1.9760848792856243E-2</v>
      </c>
      <c r="O842" s="3">
        <f t="shared" si="838"/>
        <v>2.1707198154117285E-2</v>
      </c>
    </row>
    <row r="843" spans="1:15" x14ac:dyDescent="0.15">
      <c r="A843" s="1">
        <v>37</v>
      </c>
      <c r="B843" s="1" t="s">
        <v>316</v>
      </c>
      <c r="C843" s="1">
        <v>12</v>
      </c>
      <c r="D843" s="1" t="s">
        <v>25</v>
      </c>
      <c r="E843" s="6">
        <f>IF(名目付加価値!E843&gt;0,名目付加価値!E843/SUMIF(名目付加価値!E832:E854,"&lt;&gt;0"),0)</f>
        <v>1.1515008072795126E-2</v>
      </c>
      <c r="F843" s="6">
        <f>IF(名目付加価値!F843&gt;0,名目付加価値!F843/SUMIF(名目付加価値!F832:F854,"&lt;&gt;0"),0)</f>
        <v>1.1189487191873002E-2</v>
      </c>
      <c r="G843" s="6">
        <f>IF(名目付加価値!G843&gt;0,名目付加価値!G843/SUMIF(名目付加価値!G832:G854,"&lt;&gt;0"),0)</f>
        <v>1.5869816211504354E-2</v>
      </c>
      <c r="H843" s="6">
        <f>IF(名目付加価値!H843&gt;0,名目付加価値!H843/SUMIF(名目付加価値!H832:H854,"&lt;&gt;0"),0)</f>
        <v>1.9177266252848005E-2</v>
      </c>
      <c r="I843" s="6">
        <f>IF(名目付加価値!I843&gt;0,名目付加価値!I843/SUMIF(名目付加価値!I832:I854,"&lt;&gt;0"),0)</f>
        <v>1.5846033367026845E-2</v>
      </c>
      <c r="K843" s="3">
        <f>0.5*(E843+E$1096)</f>
        <v>1.8615447479818737E-2</v>
      </c>
      <c r="L843" s="3">
        <f t="shared" ref="L843:O843" si="839">0.5*(F843+F$1096)</f>
        <v>1.8535392143754034E-2</v>
      </c>
      <c r="M843" s="3">
        <f t="shared" si="839"/>
        <v>3.1612031201881295E-2</v>
      </c>
      <c r="N843" s="3">
        <f t="shared" si="839"/>
        <v>3.4208321464217692E-2</v>
      </c>
      <c r="O843" s="3">
        <f t="shared" si="839"/>
        <v>2.8719329113431113E-2</v>
      </c>
    </row>
    <row r="844" spans="1:15" x14ac:dyDescent="0.15">
      <c r="A844" s="1">
        <v>37</v>
      </c>
      <c r="B844" s="1" t="s">
        <v>316</v>
      </c>
      <c r="C844" s="1">
        <v>13</v>
      </c>
      <c r="D844" s="1" t="s">
        <v>26</v>
      </c>
      <c r="E844" s="6">
        <f>IF(名目付加価値!E844&gt;0,名目付加価値!E844/SUMIF(名目付加価値!E832:E854,"&lt;&gt;0"),0)</f>
        <v>8.6062332581159466E-3</v>
      </c>
      <c r="F844" s="6">
        <f>IF(名目付加価値!F844&gt;0,名目付加価値!F844/SUMIF(名目付加価値!F832:F854,"&lt;&gt;0"),0)</f>
        <v>3.1869984007194867E-2</v>
      </c>
      <c r="G844" s="6">
        <f>IF(名目付加価値!G844&gt;0,名目付加価値!G844/SUMIF(名目付加価値!G832:G854,"&lt;&gt;0"),0)</f>
        <v>1.5023757817758695E-2</v>
      </c>
      <c r="H844" s="6">
        <f>IF(名目付加価値!H844&gt;0,名目付加価値!H844/SUMIF(名目付加価値!H832:H854,"&lt;&gt;0"),0)</f>
        <v>1.475322004280063E-2</v>
      </c>
      <c r="I844" s="6">
        <f>IF(名目付加価値!I844&gt;0,名目付加価値!I844/SUMIF(名目付加価値!I832:I854,"&lt;&gt;0"),0)</f>
        <v>2.6060064947940494E-2</v>
      </c>
      <c r="K844" s="3">
        <f>0.5*(E844+E$1097)</f>
        <v>1.5192408376298512E-2</v>
      </c>
      <c r="L844" s="3">
        <f t="shared" ref="L844:O844" si="840">0.5*(F844+F$1097)</f>
        <v>2.6600712238784803E-2</v>
      </c>
      <c r="M844" s="3">
        <f t="shared" si="840"/>
        <v>1.7073405534889723E-2</v>
      </c>
      <c r="N844" s="3">
        <f t="shared" si="840"/>
        <v>1.6558375829942344E-2</v>
      </c>
      <c r="O844" s="3">
        <f t="shared" si="840"/>
        <v>2.6296789416231248E-2</v>
      </c>
    </row>
    <row r="845" spans="1:15" x14ac:dyDescent="0.15">
      <c r="A845" s="1">
        <v>37</v>
      </c>
      <c r="B845" s="1" t="s">
        <v>316</v>
      </c>
      <c r="C845" s="1">
        <v>14</v>
      </c>
      <c r="D845" s="1" t="s">
        <v>27</v>
      </c>
      <c r="E845" s="6">
        <f>IF(名目付加価値!E845&gt;0,名目付加価値!E845/SUMIF(名目付加価値!E832:E854,"&lt;&gt;0"),0)</f>
        <v>2.5842358837097623E-3</v>
      </c>
      <c r="F845" s="6">
        <f>IF(名目付加価値!F845&gt;0,名目付加価値!F845/SUMIF(名目付加価値!F832:F854,"&lt;&gt;0"),0)</f>
        <v>1.0745217858289789E-3</v>
      </c>
      <c r="G845" s="6">
        <f>IF(名目付加価値!G845&gt;0,名目付加価値!G845/SUMIF(名目付加価値!G832:G854,"&lt;&gt;0"),0)</f>
        <v>1.0277806048639164E-3</v>
      </c>
      <c r="H845" s="6">
        <f>IF(名目付加価値!H845&gt;0,名目付加価値!H845/SUMIF(名目付加価値!H832:H854,"&lt;&gt;0"),0)</f>
        <v>9.2777266989990984E-4</v>
      </c>
      <c r="I845" s="6">
        <f>IF(名目付加価値!I845&gt;0,名目付加価値!I845/SUMIF(名目付加価値!I832:I854,"&lt;&gt;0"),0)</f>
        <v>7.8372939300685009E-4</v>
      </c>
      <c r="K845" s="3">
        <f>0.5*(E845+E$1098)</f>
        <v>3.1593034680569882E-3</v>
      </c>
      <c r="L845" s="3">
        <f t="shared" ref="L845:O845" si="841">0.5*(F845+F$1098)</f>
        <v>2.8166005841269038E-3</v>
      </c>
      <c r="M845" s="3">
        <f t="shared" si="841"/>
        <v>2.7183168196541728E-3</v>
      </c>
      <c r="N845" s="3">
        <f t="shared" si="841"/>
        <v>2.4952351401551112E-3</v>
      </c>
      <c r="O845" s="3">
        <f t="shared" si="841"/>
        <v>2.5663531123011046E-3</v>
      </c>
    </row>
    <row r="846" spans="1:15" x14ac:dyDescent="0.15">
      <c r="A846" s="1">
        <v>37</v>
      </c>
      <c r="B846" s="1" t="s">
        <v>316</v>
      </c>
      <c r="C846" s="1">
        <v>15</v>
      </c>
      <c r="D846" s="1" t="s">
        <v>28</v>
      </c>
      <c r="E846" s="6">
        <f>IF(名目付加価値!E846&gt;0,名目付加価値!E846/SUMIF(名目付加価値!E832:E854,"&lt;&gt;0"),0)</f>
        <v>4.5726729914885786E-2</v>
      </c>
      <c r="F846" s="6">
        <f>IF(名目付加価値!F846&gt;0,名目付加価値!F846/SUMIF(名目付加価値!F832:F854,"&lt;&gt;0"),0)</f>
        <v>4.3507884145965861E-2</v>
      </c>
      <c r="G846" s="6">
        <f>IF(名目付加価値!G846&gt;0,名目付加価値!G846/SUMIF(名目付加価値!G832:G854,"&lt;&gt;0"),0)</f>
        <v>4.0644454818103248E-2</v>
      </c>
      <c r="H846" s="6">
        <f>IF(名目付加価値!H846&gt;0,名目付加価値!H846/SUMIF(名目付加価値!H832:H854,"&lt;&gt;0"),0)</f>
        <v>3.2640163233887645E-2</v>
      </c>
      <c r="I846" s="6">
        <f>IF(名目付加価値!I846&gt;0,名目付加価値!I846/SUMIF(名目付加価値!I832:I854,"&lt;&gt;0"),0)</f>
        <v>2.7661443755834073E-2</v>
      </c>
      <c r="K846" s="3">
        <f>0.5*(E846+E$1099)</f>
        <v>4.1011233010754281E-2</v>
      </c>
      <c r="L846" s="3">
        <f t="shared" ref="L846:O846" si="842">0.5*(F846+F$1099)</f>
        <v>3.8958517700329168E-2</v>
      </c>
      <c r="M846" s="3">
        <f t="shared" si="842"/>
        <v>3.7739463966821832E-2</v>
      </c>
      <c r="N846" s="3">
        <f t="shared" si="842"/>
        <v>3.05665878830493E-2</v>
      </c>
      <c r="O846" s="3">
        <f t="shared" si="842"/>
        <v>2.5749699693271864E-2</v>
      </c>
    </row>
    <row r="847" spans="1:15" x14ac:dyDescent="0.15">
      <c r="A847" s="1">
        <v>37</v>
      </c>
      <c r="B847" s="1" t="s">
        <v>315</v>
      </c>
      <c r="C847" s="1">
        <v>16</v>
      </c>
      <c r="D847" s="1" t="s">
        <v>11</v>
      </c>
      <c r="E847" s="6">
        <f>IF(名目付加価値!E847&gt;0,名目付加価値!E847/SUMIF(名目付加価値!E832:E854,"&lt;&gt;0"),0)</f>
        <v>8.5200354553102209E-2</v>
      </c>
      <c r="F847" s="6">
        <f>IF(名目付加価値!F847&gt;0,名目付加価値!F847/SUMIF(名目付加価値!F832:F854,"&lt;&gt;0"),0)</f>
        <v>9.0493123282498658E-2</v>
      </c>
      <c r="G847" s="6">
        <f>IF(名目付加価値!G847&gt;0,名目付加価値!G847/SUMIF(名目付加価値!G832:G854,"&lt;&gt;0"),0)</f>
        <v>8.8540169621851073E-2</v>
      </c>
      <c r="H847" s="6">
        <f>IF(名目付加価値!H847&gt;0,名目付加価値!H847/SUMIF(名目付加価値!H832:H854,"&lt;&gt;0"),0)</f>
        <v>6.489421584205099E-2</v>
      </c>
      <c r="I847" s="6">
        <f>IF(名目付加価値!I847&gt;0,名目付加価値!I847/SUMIF(名目付加価値!I832:I854,"&lt;&gt;0"),0)</f>
        <v>5.099963150023553E-2</v>
      </c>
      <c r="K847" s="3">
        <f>0.5*(E847+E$1100)</f>
        <v>8.9841520100975E-2</v>
      </c>
      <c r="L847" s="3">
        <f t="shared" ref="L847:O847" si="843">0.5*(F847+F$1100)</f>
        <v>0.10117422696088896</v>
      </c>
      <c r="M847" s="3">
        <f t="shared" si="843"/>
        <v>0.10290818601695634</v>
      </c>
      <c r="N847" s="3">
        <f t="shared" si="843"/>
        <v>7.9195720965593408E-2</v>
      </c>
      <c r="O847" s="3">
        <f t="shared" si="843"/>
        <v>6.1251730053785536E-2</v>
      </c>
    </row>
    <row r="848" spans="1:15" x14ac:dyDescent="0.15">
      <c r="A848" s="1">
        <v>37</v>
      </c>
      <c r="B848" s="1" t="s">
        <v>315</v>
      </c>
      <c r="C848" s="1">
        <v>17</v>
      </c>
      <c r="D848" s="1" t="s">
        <v>12</v>
      </c>
      <c r="E848" s="6">
        <f>IF(名目付加価値!E848&gt;0,名目付加価値!E848/SUMIF(名目付加価値!E832:E854,"&lt;&gt;0"),0)</f>
        <v>2.0149484121336211E-2</v>
      </c>
      <c r="F848" s="6">
        <f>IF(名目付加価値!F848&gt;0,名目付加価値!F848/SUMIF(名目付加価値!F832:F854,"&lt;&gt;0"),0)</f>
        <v>2.6294921652790276E-2</v>
      </c>
      <c r="G848" s="6">
        <f>IF(名目付加価値!G848&gt;0,名目付加価値!G848/SUMIF(名目付加価値!G832:G854,"&lt;&gt;0"),0)</f>
        <v>2.5740578510590459E-2</v>
      </c>
      <c r="H848" s="6">
        <f>IF(名目付加価値!H848&gt;0,名目付加価値!H848/SUMIF(名目付加価値!H832:H854,"&lt;&gt;0"),0)</f>
        <v>2.5707781315780727E-2</v>
      </c>
      <c r="I848" s="6">
        <f>IF(名目付加価値!I848&gt;0,名目付加価値!I848/SUMIF(名目付加価値!I832:I854,"&lt;&gt;0"),0)</f>
        <v>2.2133567721887092E-2</v>
      </c>
      <c r="K848" s="3">
        <f>0.5*(E848+E$1101)</f>
        <v>2.2639621375980572E-2</v>
      </c>
      <c r="L848" s="3">
        <f t="shared" ref="L848:O848" si="844">0.5*(F848+F$1101)</f>
        <v>2.7654121695526432E-2</v>
      </c>
      <c r="M848" s="3">
        <f t="shared" si="844"/>
        <v>2.8943914134190889E-2</v>
      </c>
      <c r="N848" s="3">
        <f t="shared" si="844"/>
        <v>3.0544635961078048E-2</v>
      </c>
      <c r="O848" s="3">
        <f t="shared" si="844"/>
        <v>2.6572946774045116E-2</v>
      </c>
    </row>
    <row r="849" spans="1:15" x14ac:dyDescent="0.15">
      <c r="A849" s="1">
        <v>37</v>
      </c>
      <c r="B849" s="1" t="s">
        <v>315</v>
      </c>
      <c r="C849" s="1">
        <v>18</v>
      </c>
      <c r="D849" s="1" t="s">
        <v>13</v>
      </c>
      <c r="E849" s="6">
        <f>IF(名目付加価値!E849&gt;0,名目付加価値!E849/SUMIF(名目付加価値!E832:E854,"&lt;&gt;0"),0)</f>
        <v>0.16004488027038599</v>
      </c>
      <c r="F849" s="6">
        <f>IF(名目付加価値!F849&gt;0,名目付加価値!F849/SUMIF(名目付加価値!F832:F854,"&lt;&gt;0"),0)</f>
        <v>0.14239719743861493</v>
      </c>
      <c r="G849" s="6">
        <f>IF(名目付加価値!G849&gt;0,名目付加価値!G849/SUMIF(名目付加価値!G832:G854,"&lt;&gt;0"),0)</f>
        <v>0.15385222321005718</v>
      </c>
      <c r="H849" s="6">
        <f>IF(名目付加価値!H849&gt;0,名目付加価値!H849/SUMIF(名目付加価値!H832:H854,"&lt;&gt;0"),0)</f>
        <v>0.1666908331060743</v>
      </c>
      <c r="I849" s="6">
        <f>IF(名目付加価値!I849&gt;0,名目付加価値!I849/SUMIF(名目付加価値!I832:I854,"&lt;&gt;0"),0)</f>
        <v>0.13635400201295927</v>
      </c>
      <c r="K849" s="3">
        <f>0.5*(E849+E$1102)</f>
        <v>0.1372555735891029</v>
      </c>
      <c r="L849" s="3">
        <f t="shared" ref="L849:O849" si="845">0.5*(F849+F$1102)</f>
        <v>0.13341863443786223</v>
      </c>
      <c r="M849" s="3">
        <f t="shared" si="845"/>
        <v>0.13405129942170094</v>
      </c>
      <c r="N849" s="3">
        <f t="shared" si="845"/>
        <v>0.14260790666768344</v>
      </c>
      <c r="O849" s="3">
        <f t="shared" si="845"/>
        <v>0.12207319707414105</v>
      </c>
    </row>
    <row r="850" spans="1:15" x14ac:dyDescent="0.15">
      <c r="A850" s="1">
        <v>37</v>
      </c>
      <c r="B850" s="1" t="s">
        <v>315</v>
      </c>
      <c r="C850" s="1">
        <v>19</v>
      </c>
      <c r="D850" s="1" t="s">
        <v>14</v>
      </c>
      <c r="E850" s="6">
        <f>IF(名目付加価値!E850&gt;0,名目付加価値!E850/SUMIF(名目付加価値!E832:E854,"&lt;&gt;0"),0)</f>
        <v>4.1636955525625477E-2</v>
      </c>
      <c r="F850" s="6">
        <f>IF(名目付加価値!F850&gt;0,名目付加価値!F850/SUMIF(名目付加価値!F832:F854,"&lt;&gt;0"),0)</f>
        <v>5.227147886080457E-2</v>
      </c>
      <c r="G850" s="6">
        <f>IF(名目付加価値!G850&gt;0,名目付加価値!G850/SUMIF(名目付加価値!G832:G854,"&lt;&gt;0"),0)</f>
        <v>5.6894917562248765E-2</v>
      </c>
      <c r="H850" s="6">
        <f>IF(名目付加価値!H850&gt;0,名目付加価値!H850/SUMIF(名目付加価値!H832:H854,"&lt;&gt;0"),0)</f>
        <v>5.8288885245948933E-2</v>
      </c>
      <c r="I850" s="6">
        <f>IF(名目付加価値!I850&gt;0,名目付加価値!I850/SUMIF(名目付加価値!I832:I854,"&lt;&gt;0"),0)</f>
        <v>5.1290264520146935E-2</v>
      </c>
      <c r="K850" s="3">
        <f>0.5*(E850+E$1103)</f>
        <v>4.102954439014439E-2</v>
      </c>
      <c r="L850" s="3">
        <f t="shared" ref="L850:O850" si="846">0.5*(F850+F$1103)</f>
        <v>5.0491633547029839E-2</v>
      </c>
      <c r="M850" s="3">
        <f t="shared" si="846"/>
        <v>5.5218513686259268E-2</v>
      </c>
      <c r="N850" s="3">
        <f t="shared" si="846"/>
        <v>5.2931188251215941E-2</v>
      </c>
      <c r="O850" s="3">
        <f t="shared" si="846"/>
        <v>4.8035436872720313E-2</v>
      </c>
    </row>
    <row r="851" spans="1:15" x14ac:dyDescent="0.15">
      <c r="A851" s="1">
        <v>37</v>
      </c>
      <c r="B851" s="1" t="s">
        <v>315</v>
      </c>
      <c r="C851" s="1">
        <v>20</v>
      </c>
      <c r="D851" s="1" t="s">
        <v>15</v>
      </c>
      <c r="E851" s="6">
        <f>IF(名目付加価値!E851&gt;0,名目付加価値!E851/SUMIF(名目付加価値!E832:E854,"&lt;&gt;0"),0)</f>
        <v>2.2187314070214563E-2</v>
      </c>
      <c r="F851" s="6">
        <f>IF(名目付加価値!F851&gt;0,名目付加価値!F851/SUMIF(名目付加価値!F832:F854,"&lt;&gt;0"),0)</f>
        <v>2.4376049012807911E-2</v>
      </c>
      <c r="G851" s="6">
        <f>IF(名目付加価値!G851&gt;0,名目付加価値!G851/SUMIF(名目付加価値!G832:G854,"&lt;&gt;0"),0)</f>
        <v>2.406731975694637E-2</v>
      </c>
      <c r="H851" s="6">
        <f>IF(名目付加価値!H851&gt;0,名目付加価値!H851/SUMIF(名目付加価値!H832:H854,"&lt;&gt;0"),0)</f>
        <v>1.8920710476043389E-2</v>
      </c>
      <c r="I851" s="6">
        <f>IF(名目付加価値!I851&gt;0,名目付加価値!I851/SUMIF(名目付加価値!I832:I854,"&lt;&gt;0"),0)</f>
        <v>2.2514705244807798E-2</v>
      </c>
      <c r="K851" s="3">
        <f>0.5*(E851+E$1104)</f>
        <v>2.0495836595753353E-2</v>
      </c>
      <c r="L851" s="3">
        <f t="shared" ref="L851:O851" si="847">0.5*(F851+F$1104)</f>
        <v>2.2997818316110995E-2</v>
      </c>
      <c r="M851" s="3">
        <f t="shared" si="847"/>
        <v>2.1939396261997375E-2</v>
      </c>
      <c r="N851" s="3">
        <f t="shared" si="847"/>
        <v>1.6758806569422947E-2</v>
      </c>
      <c r="O851" s="3">
        <f t="shared" si="847"/>
        <v>1.9489040504218652E-2</v>
      </c>
    </row>
    <row r="852" spans="1:15" x14ac:dyDescent="0.15">
      <c r="A852" s="1">
        <v>37</v>
      </c>
      <c r="B852" s="1" t="s">
        <v>315</v>
      </c>
      <c r="C852" s="1">
        <v>21</v>
      </c>
      <c r="D852" s="1" t="s">
        <v>16</v>
      </c>
      <c r="E852" s="6">
        <f>IF(名目付加価値!E852&gt;0,名目付加価値!E852/SUMIF(名目付加価値!E832:E854,"&lt;&gt;0"),0)</f>
        <v>7.0875929237522048E-2</v>
      </c>
      <c r="F852" s="6">
        <f>IF(名目付加価値!F852&gt;0,名目付加価値!F852/SUMIF(名目付加価値!F832:F854,"&lt;&gt;0"),0)</f>
        <v>5.4316729299239787E-2</v>
      </c>
      <c r="G852" s="6">
        <f>IF(名目付加価値!G852&gt;0,名目付加価値!G852/SUMIF(名目付加価値!G832:G854,"&lt;&gt;0"),0)</f>
        <v>6.4456505214347176E-2</v>
      </c>
      <c r="H852" s="6">
        <f>IF(名目付加価値!H852&gt;0,名目付加価値!H852/SUMIF(名目付加価値!H832:H854,"&lt;&gt;0"),0)</f>
        <v>7.1744419454221192E-2</v>
      </c>
      <c r="I852" s="6">
        <f>IF(名目付加価値!I852&gt;0,名目付加価値!I852/SUMIF(名目付加価値!I832:I854,"&lt;&gt;0"),0)</f>
        <v>7.2706135917189857E-2</v>
      </c>
      <c r="K852" s="3">
        <f>0.5*(E852+E$1105)</f>
        <v>7.1867053161042999E-2</v>
      </c>
      <c r="L852" s="3">
        <f t="shared" ref="L852:O852" si="848">0.5*(F852+F$1105)</f>
        <v>5.8208512537067408E-2</v>
      </c>
      <c r="M852" s="3">
        <f t="shared" si="848"/>
        <v>6.4044002877613818E-2</v>
      </c>
      <c r="N852" s="3">
        <f t="shared" si="848"/>
        <v>6.9671232345347389E-2</v>
      </c>
      <c r="O852" s="3">
        <f t="shared" si="848"/>
        <v>7.1232681495193767E-2</v>
      </c>
    </row>
    <row r="853" spans="1:15" x14ac:dyDescent="0.15">
      <c r="A853" s="1">
        <v>37</v>
      </c>
      <c r="B853" s="1" t="s">
        <v>184</v>
      </c>
      <c r="C853" s="1">
        <v>22</v>
      </c>
      <c r="D853" s="1" t="s">
        <v>8</v>
      </c>
      <c r="E853" s="6">
        <f>IF(名目付加価値!E853&gt;0,名目付加価値!E853/SUMIF(名目付加価値!E832:E854,"&lt;&gt;0"),0)</f>
        <v>0.12217831432959314</v>
      </c>
      <c r="F853" s="6">
        <f>IF(名目付加価値!F853&gt;0,名目付加価値!F853/SUMIF(名目付加価値!F832:F854,"&lt;&gt;0"),0)</f>
        <v>0.14480815756493254</v>
      </c>
      <c r="G853" s="6">
        <f>IF(名目付加価値!G853&gt;0,名目付加価値!G853/SUMIF(名目付加価値!G832:G854,"&lt;&gt;0"),0)</f>
        <v>0.16753397583733468</v>
      </c>
      <c r="H853" s="6">
        <f>IF(名目付加価値!H853&gt;0,名目付加価値!H853/SUMIF(名目付加価値!H832:H854,"&lt;&gt;0"),0)</f>
        <v>0.22085198682816781</v>
      </c>
      <c r="I853" s="6">
        <f>IF(名目付加価値!I853&gt;0,名目付加価値!I853/SUMIF(名目付加価値!I832:I854,"&lt;&gt;0"),0)</f>
        <v>0.26061830291309707</v>
      </c>
      <c r="K853" s="3">
        <f>0.5*(E853+E$1106)</f>
        <v>0.11735441353469531</v>
      </c>
      <c r="L853" s="3">
        <f t="shared" ref="L853:O853" si="849">0.5*(F853+F$1106)</f>
        <v>0.15332443612334182</v>
      </c>
      <c r="M853" s="3">
        <f t="shared" si="849"/>
        <v>0.16953379985839162</v>
      </c>
      <c r="N853" s="3">
        <f t="shared" si="849"/>
        <v>0.21977848947616249</v>
      </c>
      <c r="O853" s="3">
        <f t="shared" si="849"/>
        <v>0.2627713323299572</v>
      </c>
    </row>
    <row r="854" spans="1:15" x14ac:dyDescent="0.15">
      <c r="A854" s="1">
        <v>37</v>
      </c>
      <c r="B854" s="1" t="s">
        <v>184</v>
      </c>
      <c r="C854" s="1">
        <v>23</v>
      </c>
      <c r="D854" s="1" t="s">
        <v>29</v>
      </c>
      <c r="E854" s="6">
        <f>IF(名目付加価値!E854&gt;0,名目付加価値!E854/SUMIF(名目付加価値!E832:E854,"&lt;&gt;0"),0)</f>
        <v>7.1354978115863527E-2</v>
      </c>
      <c r="F854" s="6">
        <f>IF(名目付加価値!F854&gt;0,名目付加価値!F854/SUMIF(名目付加価値!F832:F854,"&lt;&gt;0"),0)</f>
        <v>9.2238451918409958E-2</v>
      </c>
      <c r="G854" s="6">
        <f>IF(名目付加価値!G854&gt;0,名目付加価値!G854/SUMIF(名目付加価値!G832:G854,"&lt;&gt;0"),0)</f>
        <v>9.3305665790829481E-2</v>
      </c>
      <c r="H854" s="6">
        <f>IF(名目付加価値!H854&gt;0,名目付加価値!H854/SUMIF(名目付加価値!H832:H854,"&lt;&gt;0"),0)</f>
        <v>0.11572256829845791</v>
      </c>
      <c r="I854" s="6">
        <f>IF(名目付加価値!I854&gt;0,名目付加価値!I854/SUMIF(名目付加価値!I832:I854,"&lt;&gt;0"),0)</f>
        <v>0.12485161988610168</v>
      </c>
      <c r="K854" s="3">
        <f>0.5*(E854+E$1107)</f>
        <v>7.6162023323766675E-2</v>
      </c>
      <c r="L854" s="3">
        <f t="shared" ref="L854:O854" si="850">0.5*(F854+F$1107)</f>
        <v>0.10083393714199949</v>
      </c>
      <c r="M854" s="3">
        <f t="shared" si="850"/>
        <v>9.8419643313747959E-2</v>
      </c>
      <c r="N854" s="3">
        <f t="shared" si="850"/>
        <v>0.11906029018115508</v>
      </c>
      <c r="O854" s="3">
        <f t="shared" si="850"/>
        <v>0.12963761629261292</v>
      </c>
    </row>
    <row r="855" spans="1:15" x14ac:dyDescent="0.15">
      <c r="A855" s="1">
        <v>38</v>
      </c>
      <c r="B855" s="1" t="s">
        <v>317</v>
      </c>
      <c r="C855" s="1">
        <v>1</v>
      </c>
      <c r="D855" s="1" t="s">
        <v>9</v>
      </c>
      <c r="E855" s="6">
        <f>IF(名目付加価値!E855&gt;0,名目付加価値!E855/SUMIF(名目付加価値!E855:E877,"&lt;&gt;0"),0)</f>
        <v>0.11709959247069129</v>
      </c>
      <c r="F855" s="6">
        <f>IF(名目付加価値!F855&gt;0,名目付加価値!F855/SUMIF(名目付加価値!F855:F877,"&lt;&gt;0"),0)</f>
        <v>6.8485831330669975E-2</v>
      </c>
      <c r="G855" s="6">
        <f>IF(名目付加価値!G855&gt;0,名目付加価値!G855/SUMIF(名目付加価値!G855:G877,"&lt;&gt;0"),0)</f>
        <v>5.2772911719196278E-2</v>
      </c>
      <c r="H855" s="6">
        <f>IF(名目付加価値!H855&gt;0,名目付加価値!H855/SUMIF(名目付加価値!H855:H877,"&lt;&gt;0"),0)</f>
        <v>3.9617939430445878E-2</v>
      </c>
      <c r="I855" s="6">
        <f>IF(名目付加価値!I855&gt;0,名目付加価値!I855/SUMIF(名目付加価値!I855:I877,"&lt;&gt;0"),0)</f>
        <v>2.9838251830517696E-2</v>
      </c>
      <c r="K855" s="3">
        <f>0.5*(E855+E$1085)</f>
        <v>0.1106100372797672</v>
      </c>
      <c r="L855" s="3">
        <f t="shared" ref="L855:O855" si="851">0.5*(F855+F$1085)</f>
        <v>6.4197405104741589E-2</v>
      </c>
      <c r="M855" s="3">
        <f t="shared" si="851"/>
        <v>4.7646132393352719E-2</v>
      </c>
      <c r="N855" s="3">
        <f t="shared" si="851"/>
        <v>3.4444491817634031E-2</v>
      </c>
      <c r="O855" s="3">
        <f t="shared" si="851"/>
        <v>2.6933641884758296E-2</v>
      </c>
    </row>
    <row r="856" spans="1:15" x14ac:dyDescent="0.15">
      <c r="A856" s="1">
        <v>38</v>
      </c>
      <c r="B856" s="1" t="s">
        <v>317</v>
      </c>
      <c r="C856" s="1">
        <v>2</v>
      </c>
      <c r="D856" s="1" t="s">
        <v>10</v>
      </c>
      <c r="E856" s="6">
        <f>IF(名目付加価値!E856&gt;0,名目付加価値!E856/SUMIF(名目付加価値!E855:E877,"&lt;&gt;0"),0)</f>
        <v>2.164493049006444E-2</v>
      </c>
      <c r="F856" s="6">
        <f>IF(名目付加価値!F856&gt;0,名目付加価値!F856/SUMIF(名目付加価値!F855:F877,"&lt;&gt;0"),0)</f>
        <v>6.2624407145602454E-3</v>
      </c>
      <c r="G856" s="6">
        <f>IF(名目付加価値!G856&gt;0,名目付加価値!G856/SUMIF(名目付加価値!G855:G877,"&lt;&gt;0"),0)</f>
        <v>3.8658304964815722E-3</v>
      </c>
      <c r="H856" s="6">
        <f>IF(名目付加価値!H856&gt;0,名目付加価値!H856/SUMIF(名目付加価値!H855:H877,"&lt;&gt;0"),0)</f>
        <v>2.0049686508260265E-3</v>
      </c>
      <c r="I856" s="6">
        <f>IF(名目付加価値!I856&gt;0,名目付加価値!I856/SUMIF(名目付加価値!I855:I877,"&lt;&gt;0"),0)</f>
        <v>5.6981404222907861E-4</v>
      </c>
      <c r="K856" s="3">
        <f>0.5*(E856+E$1086)</f>
        <v>1.7175914512036396E-2</v>
      </c>
      <c r="L856" s="3">
        <f t="shared" ref="L856:O856" si="852">0.5*(F856+F$1086)</f>
        <v>6.6792200769113996E-3</v>
      </c>
      <c r="M856" s="3">
        <f t="shared" si="852"/>
        <v>3.7839218621532459E-3</v>
      </c>
      <c r="N856" s="3">
        <f t="shared" si="852"/>
        <v>1.9531983171827381E-3</v>
      </c>
      <c r="O856" s="3">
        <f t="shared" si="852"/>
        <v>7.1726536780837243E-4</v>
      </c>
    </row>
    <row r="857" spans="1:15" x14ac:dyDescent="0.15">
      <c r="A857" s="1">
        <v>38</v>
      </c>
      <c r="B857" s="1" t="s">
        <v>318</v>
      </c>
      <c r="C857" s="1">
        <v>3</v>
      </c>
      <c r="D857" s="1" t="s">
        <v>17</v>
      </c>
      <c r="E857" s="6">
        <f>IF(名目付加価値!E857&gt;0,名目付加価値!E857/SUMIF(名目付加価値!E855:E877,"&lt;&gt;0"),0)</f>
        <v>3.8270700615232314E-2</v>
      </c>
      <c r="F857" s="6">
        <f>IF(名目付加価値!F857&gt;0,名目付加価値!F857/SUMIF(名目付加価値!F855:F877,"&lt;&gt;0"),0)</f>
        <v>3.8409064185667856E-2</v>
      </c>
      <c r="G857" s="6">
        <f>IF(名目付加価値!G857&gt;0,名目付加価値!G857/SUMIF(名目付加価値!G855:G877,"&lt;&gt;0"),0)</f>
        <v>3.8417733596654881E-2</v>
      </c>
      <c r="H857" s="6">
        <f>IF(名目付加価値!H857&gt;0,名目付加価値!H857/SUMIF(名目付加価値!H855:H877,"&lt;&gt;0"),0)</f>
        <v>4.2258671253184395E-2</v>
      </c>
      <c r="I857" s="6">
        <f>IF(名目付加価値!I857&gt;0,名目付加価値!I857/SUMIF(名目付加価値!I855:I877,"&lt;&gt;0"),0)</f>
        <v>3.5078512313412212E-2</v>
      </c>
      <c r="K857" s="3">
        <f>0.5*(E857+E$1087)</f>
        <v>4.8143404757579389E-2</v>
      </c>
      <c r="L857" s="3">
        <f t="shared" ref="L857:O857" si="853">0.5*(F857+F$1087)</f>
        <v>4.0690074546990876E-2</v>
      </c>
      <c r="M857" s="3">
        <f t="shared" si="853"/>
        <v>3.892880881031334E-2</v>
      </c>
      <c r="N857" s="3">
        <f t="shared" si="853"/>
        <v>4.1980931323805461E-2</v>
      </c>
      <c r="O857" s="3">
        <f t="shared" si="853"/>
        <v>3.6975371028028906E-2</v>
      </c>
    </row>
    <row r="858" spans="1:15" x14ac:dyDescent="0.15">
      <c r="A858" s="1">
        <v>38</v>
      </c>
      <c r="B858" s="1" t="s">
        <v>318</v>
      </c>
      <c r="C858" s="1">
        <v>4</v>
      </c>
      <c r="D858" s="1" t="s">
        <v>18</v>
      </c>
      <c r="E858" s="6">
        <f>IF(名目付加価値!E858&gt;0,名目付加価値!E858/SUMIF(名目付加価値!E855:E877,"&lt;&gt;0"),0)</f>
        <v>3.9808078455464524E-2</v>
      </c>
      <c r="F858" s="6">
        <f>IF(名目付加価値!F858&gt;0,名目付加価値!F858/SUMIF(名目付加価値!F855:F877,"&lt;&gt;0"),0)</f>
        <v>3.4416248962773822E-2</v>
      </c>
      <c r="G858" s="6">
        <f>IF(名目付加価値!G858&gt;0,名目付加価値!G858/SUMIF(名目付加価値!G855:G877,"&lt;&gt;0"),0)</f>
        <v>3.3004346705301196E-2</v>
      </c>
      <c r="H858" s="6">
        <f>IF(名目付加価値!H858&gt;0,名目付加価値!H858/SUMIF(名目付加価値!H855:H877,"&lt;&gt;0"),0)</f>
        <v>1.4660346527159617E-2</v>
      </c>
      <c r="I858" s="6">
        <f>IF(名目付加価値!I858&gt;0,名目付加価値!I858/SUMIF(名目付加価値!I855:I877,"&lt;&gt;0"),0)</f>
        <v>5.5471279416325061E-3</v>
      </c>
      <c r="K858" s="3">
        <f>0.5*(E858+E$1088)</f>
        <v>3.8284158788481029E-2</v>
      </c>
      <c r="L858" s="3">
        <f t="shared" ref="L858:O858" si="854">0.5*(F858+F$1088)</f>
        <v>2.7832329910813511E-2</v>
      </c>
      <c r="M858" s="3">
        <f t="shared" si="854"/>
        <v>2.5072090826211719E-2</v>
      </c>
      <c r="N858" s="3">
        <f t="shared" si="854"/>
        <v>1.1463029059275178E-2</v>
      </c>
      <c r="O858" s="3">
        <f t="shared" si="854"/>
        <v>4.9325994500074438E-3</v>
      </c>
    </row>
    <row r="859" spans="1:15" x14ac:dyDescent="0.15">
      <c r="A859" s="1">
        <v>38</v>
      </c>
      <c r="B859" s="1" t="s">
        <v>318</v>
      </c>
      <c r="C859" s="1">
        <v>5</v>
      </c>
      <c r="D859" s="1" t="s">
        <v>19</v>
      </c>
      <c r="E859" s="6">
        <f>IF(名目付加価値!E859&gt;0,名目付加価値!E859/SUMIF(名目付加価値!E855:E877,"&lt;&gt;0"),0)</f>
        <v>2.6486854449649117E-2</v>
      </c>
      <c r="F859" s="6">
        <f>IF(名目付加価値!F859&gt;0,名目付加価値!F859/SUMIF(名目付加価値!F855:F877,"&lt;&gt;0"),0)</f>
        <v>3.257378884608339E-2</v>
      </c>
      <c r="G859" s="6">
        <f>IF(名目付加価値!G859&gt;0,名目付加価値!G859/SUMIF(名目付加価値!G855:G877,"&lt;&gt;0"),0)</f>
        <v>4.7798043225482631E-2</v>
      </c>
      <c r="H859" s="6">
        <f>IF(名目付加価値!H859&gt;0,名目付加価値!H859/SUMIF(名目付加価値!H855:H877,"&lt;&gt;0"),0)</f>
        <v>4.9304019553988318E-2</v>
      </c>
      <c r="I859" s="6">
        <f>IF(名目付加価値!I859&gt;0,名目付加価値!I859/SUMIF(名目付加価値!I855:I877,"&lt;&gt;0"),0)</f>
        <v>4.3364368581371944E-2</v>
      </c>
      <c r="K859" s="3">
        <f>0.5*(E859+E$1089)</f>
        <v>1.8180775164013879E-2</v>
      </c>
      <c r="L859" s="3">
        <f t="shared" ref="L859:O859" si="855">0.5*(F859+F$1089)</f>
        <v>2.0389838794497819E-2</v>
      </c>
      <c r="M859" s="3">
        <f t="shared" si="855"/>
        <v>2.8199107513216418E-2</v>
      </c>
      <c r="N859" s="3">
        <f t="shared" si="855"/>
        <v>2.8588784138077507E-2</v>
      </c>
      <c r="O859" s="3">
        <f t="shared" si="855"/>
        <v>2.4875585249953543E-2</v>
      </c>
    </row>
    <row r="860" spans="1:15" x14ac:dyDescent="0.15">
      <c r="A860" s="1">
        <v>38</v>
      </c>
      <c r="B860" s="1" t="s">
        <v>318</v>
      </c>
      <c r="C860" s="1">
        <v>6</v>
      </c>
      <c r="D860" s="1" t="s">
        <v>3</v>
      </c>
      <c r="E860" s="6">
        <f>IF(名目付加価値!E860&gt;0,名目付加価値!E860/SUMIF(名目付加価値!E855:E877,"&lt;&gt;0"),0)</f>
        <v>9.8975168327352051E-2</v>
      </c>
      <c r="F860" s="6">
        <f>IF(名目付加価値!F860&gt;0,名目付加価値!F860/SUMIF(名目付加価値!F855:F877,"&lt;&gt;0"),0)</f>
        <v>2.708423636623189E-2</v>
      </c>
      <c r="G860" s="6">
        <f>IF(名目付加価値!G860&gt;0,名目付加価値!G860/SUMIF(名目付加価値!G855:G877,"&lt;&gt;0"),0)</f>
        <v>2.8473026799534343E-2</v>
      </c>
      <c r="H860" s="6">
        <f>IF(名目付加価値!H860&gt;0,名目付加価値!H860/SUMIF(名目付加価値!H855:H877,"&lt;&gt;0"),0)</f>
        <v>1.5729251262575818E-2</v>
      </c>
      <c r="I860" s="6">
        <f>IF(名目付加価値!I860&gt;0,名目付加価値!I860/SUMIF(名目付加価値!I855:I877,"&lt;&gt;0"),0)</f>
        <v>1.6702902813601005E-2</v>
      </c>
      <c r="K860" s="3">
        <f>0.5*(E860+E$1090)</f>
        <v>6.1319268818628092E-2</v>
      </c>
      <c r="L860" s="3">
        <f t="shared" ref="L860:O860" si="856">0.5*(F860+F$1090)</f>
        <v>2.1871126369605497E-2</v>
      </c>
      <c r="M860" s="3">
        <f t="shared" si="856"/>
        <v>2.4147112270265524E-2</v>
      </c>
      <c r="N860" s="3">
        <f t="shared" si="856"/>
        <v>1.716239426346599E-2</v>
      </c>
      <c r="O860" s="3">
        <f t="shared" si="856"/>
        <v>1.8050008648236471E-2</v>
      </c>
    </row>
    <row r="861" spans="1:15" x14ac:dyDescent="0.15">
      <c r="A861" s="1">
        <v>38</v>
      </c>
      <c r="B861" s="1" t="s">
        <v>318</v>
      </c>
      <c r="C861" s="1">
        <v>7</v>
      </c>
      <c r="D861" s="1" t="s">
        <v>20</v>
      </c>
      <c r="E861" s="6">
        <f>IF(名目付加価値!E861&gt;0,名目付加価値!E861/SUMIF(名目付加価値!E855:E877,"&lt;&gt;0"),0)</f>
        <v>1.7908352624609467E-2</v>
      </c>
      <c r="F861" s="6">
        <f>IF(名目付加価値!F861&gt;0,名目付加価値!F861/SUMIF(名目付加価値!F855:F877,"&lt;&gt;0"),0)</f>
        <v>2.3601470407395728E-2</v>
      </c>
      <c r="G861" s="6">
        <f>IF(名目付加価値!G861&gt;0,名目付加価値!G861/SUMIF(名目付加価値!G855:G877,"&lt;&gt;0"),0)</f>
        <v>1.6235977722020616E-2</v>
      </c>
      <c r="H861" s="6">
        <f>IF(名目付加価値!H861&gt;0,名目付加価値!H861/SUMIF(名目付加価値!H855:H877,"&lt;&gt;0"),0)</f>
        <v>2.8589672555769424E-2</v>
      </c>
      <c r="I861" s="6">
        <f>IF(名目付加価値!I861&gt;0,名目付加価値!I861/SUMIF(名目付加価値!I855:I877,"&lt;&gt;0"),0)</f>
        <v>2.4835961971423393E-2</v>
      </c>
      <c r="K861" s="3">
        <f>0.5*(E861+E$1091)</f>
        <v>1.8505837564985295E-2</v>
      </c>
      <c r="L861" s="3">
        <f t="shared" ref="L861:O861" si="857">0.5*(F861+F$1091)</f>
        <v>1.7978805903840378E-2</v>
      </c>
      <c r="M861" s="3">
        <f t="shared" si="857"/>
        <v>1.3414389369670227E-2</v>
      </c>
      <c r="N861" s="3">
        <f t="shared" si="857"/>
        <v>2.0396393099683968E-2</v>
      </c>
      <c r="O861" s="3">
        <f t="shared" si="857"/>
        <v>1.8570984415673765E-2</v>
      </c>
    </row>
    <row r="862" spans="1:15" x14ac:dyDescent="0.15">
      <c r="A862" s="1">
        <v>38</v>
      </c>
      <c r="B862" s="1" t="s">
        <v>318</v>
      </c>
      <c r="C862" s="1">
        <v>8</v>
      </c>
      <c r="D862" s="1" t="s">
        <v>21</v>
      </c>
      <c r="E862" s="6">
        <f>IF(名目付加価値!E862&gt;0,名目付加価値!E862/SUMIF(名目付加価値!E855:E877,"&lt;&gt;0"),0)</f>
        <v>4.1247053861271114E-3</v>
      </c>
      <c r="F862" s="6">
        <f>IF(名目付加価値!F862&gt;0,名目付加価値!F862/SUMIF(名目付加価値!F855:F877,"&lt;&gt;0"),0)</f>
        <v>6.9691774719536845E-3</v>
      </c>
      <c r="G862" s="6">
        <f>IF(名目付加価値!G862&gt;0,名目付加価値!G862/SUMIF(名目付加価値!G855:G877,"&lt;&gt;0"),0)</f>
        <v>6.5568754218476386E-3</v>
      </c>
      <c r="H862" s="6">
        <f>IF(名目付加価値!H862&gt;0,名目付加価値!H862/SUMIF(名目付加価値!H855:H877,"&lt;&gt;0"),0)</f>
        <v>5.1480565555246192E-3</v>
      </c>
      <c r="I862" s="6">
        <f>IF(名目付加価値!I862&gt;0,名目付加価値!I862/SUMIF(名目付加価値!I855:I877,"&lt;&gt;0"),0)</f>
        <v>1.4010321245867135E-3</v>
      </c>
      <c r="K862" s="3">
        <f>0.5*(E862+E$1092)</f>
        <v>9.6559296235847678E-3</v>
      </c>
      <c r="L862" s="3">
        <f t="shared" ref="L862:O862" si="858">0.5*(F862+F$1092)</f>
        <v>9.9836803450183247E-3</v>
      </c>
      <c r="M862" s="3">
        <f t="shared" si="858"/>
        <v>9.4216978299833908E-3</v>
      </c>
      <c r="N862" s="3">
        <f t="shared" si="858"/>
        <v>7.4797849250016731E-3</v>
      </c>
      <c r="O862" s="3">
        <f t="shared" si="858"/>
        <v>4.3983790466578937E-3</v>
      </c>
    </row>
    <row r="863" spans="1:15" x14ac:dyDescent="0.15">
      <c r="A863" s="1">
        <v>38</v>
      </c>
      <c r="B863" s="1" t="s">
        <v>318</v>
      </c>
      <c r="C863" s="1">
        <v>9</v>
      </c>
      <c r="D863" s="1" t="s">
        <v>22</v>
      </c>
      <c r="E863" s="6">
        <f>IF(名目付加価値!E863&gt;0,名目付加価値!E863/SUMIF(名目付加価値!E855:E877,"&lt;&gt;0"),0)</f>
        <v>5.4255135919542084E-2</v>
      </c>
      <c r="F863" s="6">
        <f>IF(名目付加価値!F863&gt;0,名目付加価値!F863/SUMIF(名目付加価値!F855:F877,"&lt;&gt;0"),0)</f>
        <v>4.2532079130408747E-2</v>
      </c>
      <c r="G863" s="6">
        <f>IF(名目付加価値!G863&gt;0,名目付加価値!G863/SUMIF(名目付加価値!G855:G877,"&lt;&gt;0"),0)</f>
        <v>2.5965075013537214E-2</v>
      </c>
      <c r="H863" s="6">
        <f>IF(名目付加価値!H863&gt;0,名目付加価値!H863/SUMIF(名目付加価値!H855:H877,"&lt;&gt;0"),0)</f>
        <v>6.0761861871472178E-3</v>
      </c>
      <c r="I863" s="6">
        <f>IF(名目付加価値!I863&gt;0,名目付加価値!I863/SUMIF(名目付加価値!I855:I877,"&lt;&gt;0"),0)</f>
        <v>5.64306265713277E-3</v>
      </c>
      <c r="K863" s="3">
        <f>0.5*(E863+E$1093)</f>
        <v>4.4207268740988445E-2</v>
      </c>
      <c r="L863" s="3">
        <f t="shared" ref="L863:O863" si="859">0.5*(F863+F$1093)</f>
        <v>3.6140192519939093E-2</v>
      </c>
      <c r="M863" s="3">
        <f t="shared" si="859"/>
        <v>2.3191402371383951E-2</v>
      </c>
      <c r="N863" s="3">
        <f t="shared" si="859"/>
        <v>1.03116683110792E-2</v>
      </c>
      <c r="O863" s="3">
        <f t="shared" si="859"/>
        <v>9.2610997762048054E-3</v>
      </c>
    </row>
    <row r="864" spans="1:15" x14ac:dyDescent="0.15">
      <c r="A864" s="1">
        <v>38</v>
      </c>
      <c r="B864" s="1" t="s">
        <v>318</v>
      </c>
      <c r="C864" s="1">
        <v>10</v>
      </c>
      <c r="D864" s="1" t="s">
        <v>23</v>
      </c>
      <c r="E864" s="6">
        <f>IF(名目付加価値!E864&gt;0,名目付加価値!E864/SUMIF(名目付加価値!E855:E877,"&lt;&gt;0"),0)</f>
        <v>5.7372987466639503E-3</v>
      </c>
      <c r="F864" s="6">
        <f>IF(名目付加価値!F864&gt;0,名目付加価値!F864/SUMIF(名目付加価値!F855:F877,"&lt;&gt;0"),0)</f>
        <v>6.3472822381297834E-3</v>
      </c>
      <c r="G864" s="6">
        <f>IF(名目付加価値!G864&gt;0,名目付加価値!G864/SUMIF(名目付加価値!G855:G877,"&lt;&gt;0"),0)</f>
        <v>7.6253810836841174E-3</v>
      </c>
      <c r="H864" s="6">
        <f>IF(名目付加価値!H864&gt;0,名目付加価値!H864/SUMIF(名目付加価値!H855:H877,"&lt;&gt;0"),0)</f>
        <v>7.7680117223897756E-3</v>
      </c>
      <c r="I864" s="6">
        <f>IF(名目付加価値!I864&gt;0,名目付加価値!I864/SUMIF(名目付加価値!I855:I877,"&lt;&gt;0"),0)</f>
        <v>5.3298022589987311E-3</v>
      </c>
      <c r="K864" s="3">
        <f>0.5*(E864+E$1094)</f>
        <v>9.945052665391859E-3</v>
      </c>
      <c r="L864" s="3">
        <f t="shared" ref="L864:O864" si="860">0.5*(F864+F$1094)</f>
        <v>9.2775921236125745E-3</v>
      </c>
      <c r="M864" s="3">
        <f t="shared" si="860"/>
        <v>1.1810969624212388E-2</v>
      </c>
      <c r="N864" s="3">
        <f t="shared" si="860"/>
        <v>1.043085573640358E-2</v>
      </c>
      <c r="O864" s="3">
        <f t="shared" si="860"/>
        <v>7.8860835388719283E-3</v>
      </c>
    </row>
    <row r="865" spans="1:15" x14ac:dyDescent="0.15">
      <c r="A865" s="1">
        <v>38</v>
      </c>
      <c r="B865" s="1" t="s">
        <v>318</v>
      </c>
      <c r="C865" s="1">
        <v>11</v>
      </c>
      <c r="D865" s="1" t="s">
        <v>24</v>
      </c>
      <c r="E865" s="6">
        <f>IF(名目付加価値!E865&gt;0,名目付加価値!E865/SUMIF(名目付加価値!E855:E877,"&lt;&gt;0"),0)</f>
        <v>3.4762158047087523E-2</v>
      </c>
      <c r="F865" s="6">
        <f>IF(名目付加価値!F865&gt;0,名目付加価値!F865/SUMIF(名目付加価値!F855:F877,"&lt;&gt;0"),0)</f>
        <v>4.4220694248540762E-2</v>
      </c>
      <c r="G865" s="6">
        <f>IF(名目付加価値!G865&gt;0,名目付加価値!G865/SUMIF(名目付加価値!G855:G877,"&lt;&gt;0"),0)</f>
        <v>3.1167225745281978E-2</v>
      </c>
      <c r="H865" s="6">
        <f>IF(名目付加価値!H865&gt;0,名目付加価値!H865/SUMIF(名目付加価値!H855:H877,"&lt;&gt;0"),0)</f>
        <v>2.6975961899232948E-2</v>
      </c>
      <c r="I865" s="6">
        <f>IF(名目付加価値!I865&gt;0,名目付加価値!I865/SUMIF(名目付加価値!I855:I877,"&lt;&gt;0"),0)</f>
        <v>3.0719277654619171E-2</v>
      </c>
      <c r="K865" s="3">
        <f>0.5*(E865+E$1095)</f>
        <v>2.9915070120970784E-2</v>
      </c>
      <c r="L865" s="3">
        <f t="shared" ref="L865:O865" si="861">0.5*(F865+F$1095)</f>
        <v>3.2815340908895485E-2</v>
      </c>
      <c r="M865" s="3">
        <f t="shared" si="861"/>
        <v>2.9602190277860783E-2</v>
      </c>
      <c r="N865" s="3">
        <f t="shared" si="861"/>
        <v>2.563813245558021E-2</v>
      </c>
      <c r="O865" s="3">
        <f t="shared" si="861"/>
        <v>2.8503170085350062E-2</v>
      </c>
    </row>
    <row r="866" spans="1:15" x14ac:dyDescent="0.15">
      <c r="A866" s="1">
        <v>38</v>
      </c>
      <c r="B866" s="1" t="s">
        <v>318</v>
      </c>
      <c r="C866" s="1">
        <v>12</v>
      </c>
      <c r="D866" s="1" t="s">
        <v>25</v>
      </c>
      <c r="E866" s="6">
        <f>IF(名目付加価値!E866&gt;0,名目付加価値!E866/SUMIF(名目付加価値!E855:E877,"&lt;&gt;0"),0)</f>
        <v>1.0194223885467141E-2</v>
      </c>
      <c r="F866" s="6">
        <f>IF(名目付加価値!F866&gt;0,名目付加価値!F866/SUMIF(名目付加価値!F855:F877,"&lt;&gt;0"),0)</f>
        <v>1.3108622540276439E-2</v>
      </c>
      <c r="G866" s="6">
        <f>IF(名目付加価値!G866&gt;0,名目付加価値!G866/SUMIF(名目付加価値!G855:G877,"&lt;&gt;0"),0)</f>
        <v>2.8401666508099947E-2</v>
      </c>
      <c r="H866" s="6">
        <f>IF(名目付加価値!H866&gt;0,名目付加価値!H866/SUMIF(名目付加価値!H855:H877,"&lt;&gt;0"),0)</f>
        <v>2.8061032103354762E-2</v>
      </c>
      <c r="I866" s="6">
        <f>IF(名目付加価値!I866&gt;0,名目付加価値!I866/SUMIF(名目付加価値!I855:I877,"&lt;&gt;0"),0)</f>
        <v>2.9333465012453722E-2</v>
      </c>
      <c r="K866" s="3">
        <f>0.5*(E866+E$1096)</f>
        <v>1.7955055386154745E-2</v>
      </c>
      <c r="L866" s="3">
        <f t="shared" ref="L866:O866" si="862">0.5*(F866+F$1096)</f>
        <v>1.9494959817955751E-2</v>
      </c>
      <c r="M866" s="3">
        <f t="shared" si="862"/>
        <v>3.7877956350179091E-2</v>
      </c>
      <c r="N866" s="3">
        <f t="shared" si="862"/>
        <v>3.8650204389471074E-2</v>
      </c>
      <c r="O866" s="3">
        <f t="shared" si="862"/>
        <v>3.546304493614455E-2</v>
      </c>
    </row>
    <row r="867" spans="1:15" x14ac:dyDescent="0.15">
      <c r="A867" s="1">
        <v>38</v>
      </c>
      <c r="B867" s="1" t="s">
        <v>318</v>
      </c>
      <c r="C867" s="1">
        <v>13</v>
      </c>
      <c r="D867" s="1" t="s">
        <v>26</v>
      </c>
      <c r="E867" s="6">
        <f>IF(名目付加価値!E867&gt;0,名目付加価値!E867/SUMIF(名目付加価値!E855:E877,"&lt;&gt;0"),0)</f>
        <v>1.5067253135828301E-2</v>
      </c>
      <c r="F867" s="6">
        <f>IF(名目付加価値!F867&gt;0,名目付加価値!F867/SUMIF(名目付加価値!F855:F877,"&lt;&gt;0"),0)</f>
        <v>1.3155729517462175E-2</v>
      </c>
      <c r="G867" s="6">
        <f>IF(名目付加価値!G867&gt;0,名目付加価値!G867/SUMIF(名目付加価値!G855:G877,"&lt;&gt;0"),0)</f>
        <v>5.673922511922308E-3</v>
      </c>
      <c r="H867" s="6">
        <f>IF(名目付加価値!H867&gt;0,名目付加価値!H867/SUMIF(名目付加価値!H855:H877,"&lt;&gt;0"),0)</f>
        <v>7.2756529526750956E-3</v>
      </c>
      <c r="I867" s="6">
        <f>IF(名目付加価値!I867&gt;0,名目付加価値!I867/SUMIF(名目付加価値!I855:I877,"&lt;&gt;0"),0)</f>
        <v>1.506300328190955E-2</v>
      </c>
      <c r="K867" s="3">
        <f>0.5*(E867+E$1097)</f>
        <v>1.842291831515469E-2</v>
      </c>
      <c r="L867" s="3">
        <f t="shared" ref="L867:O867" si="863">0.5*(F867+F$1097)</f>
        <v>1.7243584993918461E-2</v>
      </c>
      <c r="M867" s="3">
        <f t="shared" si="863"/>
        <v>1.239848788197153E-2</v>
      </c>
      <c r="N867" s="3">
        <f t="shared" si="863"/>
        <v>1.2819592284879578E-2</v>
      </c>
      <c r="O867" s="3">
        <f t="shared" si="863"/>
        <v>2.0798258583215774E-2</v>
      </c>
    </row>
    <row r="868" spans="1:15" x14ac:dyDescent="0.15">
      <c r="A868" s="1">
        <v>38</v>
      </c>
      <c r="B868" s="1" t="s">
        <v>318</v>
      </c>
      <c r="C868" s="1">
        <v>14</v>
      </c>
      <c r="D868" s="1" t="s">
        <v>27</v>
      </c>
      <c r="E868" s="6">
        <f>IF(名目付加価値!E868&gt;0,名目付加価値!E868/SUMIF(名目付加価値!E855:E877,"&lt;&gt;0"),0)</f>
        <v>4.0722916794245766E-5</v>
      </c>
      <c r="F868" s="6">
        <f>IF(名目付加価値!F868&gt;0,名目付加価値!F868/SUMIF(名目付加価値!F855:F877,"&lt;&gt;0"),0)</f>
        <v>2.0796022022664736E-4</v>
      </c>
      <c r="G868" s="6">
        <f>IF(名目付加価値!G868&gt;0,名目付加価値!G868/SUMIF(名目付加価値!G855:G877,"&lt;&gt;0"),0)</f>
        <v>3.1841453281837676E-4</v>
      </c>
      <c r="H868" s="6">
        <f>IF(名目付加価値!H868&gt;0,名目付加価値!H868/SUMIF(名目付加価値!H855:H877,"&lt;&gt;0"),0)</f>
        <v>1.114390782316526E-4</v>
      </c>
      <c r="I868" s="6">
        <f>IF(名目付加価値!I868&gt;0,名目付加価値!I868/SUMIF(名目付加価値!I855:I877,"&lt;&gt;0"),0)</f>
        <v>3.7897513985250461E-4</v>
      </c>
      <c r="K868" s="3">
        <f>0.5*(E868+E$1098)</f>
        <v>1.88754698459923E-3</v>
      </c>
      <c r="L868" s="3">
        <f t="shared" ref="L868:O868" si="864">0.5*(F868+F$1098)</f>
        <v>2.383319801325738E-3</v>
      </c>
      <c r="M868" s="3">
        <f t="shared" si="864"/>
        <v>2.3636337836314028E-3</v>
      </c>
      <c r="N868" s="3">
        <f t="shared" si="864"/>
        <v>2.0870683443209824E-3</v>
      </c>
      <c r="O868" s="3">
        <f t="shared" si="864"/>
        <v>2.3639759857239321E-3</v>
      </c>
    </row>
    <row r="869" spans="1:15" x14ac:dyDescent="0.15">
      <c r="A869" s="1">
        <v>38</v>
      </c>
      <c r="B869" s="1" t="s">
        <v>318</v>
      </c>
      <c r="C869" s="1">
        <v>15</v>
      </c>
      <c r="D869" s="1" t="s">
        <v>28</v>
      </c>
      <c r="E869" s="6">
        <f>IF(名目付加価値!E869&gt;0,名目付加価値!E869/SUMIF(名目付加価値!E855:E877,"&lt;&gt;0"),0)</f>
        <v>1.9514804438539261E-2</v>
      </c>
      <c r="F869" s="6">
        <f>IF(名目付加価値!F869&gt;0,名目付加価値!F869/SUMIF(名目付加価値!F855:F877,"&lt;&gt;0"),0)</f>
        <v>2.2849557635850871E-2</v>
      </c>
      <c r="G869" s="6">
        <f>IF(名目付加価値!G869&gt;0,名目付加価値!G869/SUMIF(名目付加価値!G855:G877,"&lt;&gt;0"),0)</f>
        <v>2.229769659397484E-2</v>
      </c>
      <c r="H869" s="6">
        <f>IF(名目付加価値!H869&gt;0,名目付加価値!H869/SUMIF(名目付加価値!H855:H877,"&lt;&gt;0"),0)</f>
        <v>1.9284370771481998E-2</v>
      </c>
      <c r="I869" s="6">
        <f>IF(名目付加価値!I869&gt;0,名目付加価値!I869/SUMIF(名目付加価値!I855:I877,"&lt;&gt;0"),0)</f>
        <v>1.5854343570868564E-2</v>
      </c>
      <c r="K869" s="3">
        <f>0.5*(E869+E$1099)</f>
        <v>2.7905270272581016E-2</v>
      </c>
      <c r="L869" s="3">
        <f t="shared" ref="L869:O869" si="865">0.5*(F869+F$1099)</f>
        <v>2.8629354445271669E-2</v>
      </c>
      <c r="M869" s="3">
        <f t="shared" si="865"/>
        <v>2.8566084854757628E-2</v>
      </c>
      <c r="N869" s="3">
        <f t="shared" si="865"/>
        <v>2.3888691651846476E-2</v>
      </c>
      <c r="O869" s="3">
        <f t="shared" si="865"/>
        <v>1.9846149600789106E-2</v>
      </c>
    </row>
    <row r="870" spans="1:15" x14ac:dyDescent="0.15">
      <c r="A870" s="1">
        <v>38</v>
      </c>
      <c r="B870" s="1" t="s">
        <v>317</v>
      </c>
      <c r="C870" s="1">
        <v>16</v>
      </c>
      <c r="D870" s="1" t="s">
        <v>11</v>
      </c>
      <c r="E870" s="6">
        <f>IF(名目付加価値!E870&gt;0,名目付加価値!E870/SUMIF(名目付加価値!E855:E877,"&lt;&gt;0"),0)</f>
        <v>8.1328704769117022E-2</v>
      </c>
      <c r="F870" s="6">
        <f>IF(名目付加価値!F870&gt;0,名目付加価値!F870/SUMIF(名目付加価値!F855:F877,"&lt;&gt;0"),0)</f>
        <v>0.10367866610726388</v>
      </c>
      <c r="G870" s="6">
        <f>IF(名目付加価値!G870&gt;0,名目付加価値!G870/SUMIF(名目付加価値!G855:G877,"&lt;&gt;0"),0)</f>
        <v>0.11503743042805388</v>
      </c>
      <c r="H870" s="6">
        <f>IF(名目付加価値!H870&gt;0,名目付加価値!H870/SUMIF(名目付加価値!H855:H877,"&lt;&gt;0"),0)</f>
        <v>9.9502205915341133E-2</v>
      </c>
      <c r="I870" s="6">
        <f>IF(名目付加価値!I870&gt;0,名目付加価値!I870/SUMIF(名目付加価値!I855:I877,"&lt;&gt;0"),0)</f>
        <v>5.989274213370404E-2</v>
      </c>
      <c r="K870" s="3">
        <f>0.5*(E870+E$1100)</f>
        <v>8.7905695208982407E-2</v>
      </c>
      <c r="L870" s="3">
        <f t="shared" ref="L870:O870" si="866">0.5*(F870+F$1100)</f>
        <v>0.10776699837327157</v>
      </c>
      <c r="M870" s="3">
        <f t="shared" si="866"/>
        <v>0.11615681642005773</v>
      </c>
      <c r="N870" s="3">
        <f t="shared" si="866"/>
        <v>9.6499716002238473E-2</v>
      </c>
      <c r="O870" s="3">
        <f t="shared" si="866"/>
        <v>6.5698285370519791E-2</v>
      </c>
    </row>
    <row r="871" spans="1:15" x14ac:dyDescent="0.15">
      <c r="A871" s="1">
        <v>38</v>
      </c>
      <c r="B871" s="1" t="s">
        <v>317</v>
      </c>
      <c r="C871" s="1">
        <v>17</v>
      </c>
      <c r="D871" s="1" t="s">
        <v>12</v>
      </c>
      <c r="E871" s="6">
        <f>IF(名目付加価値!E871&gt;0,名目付加価値!E871/SUMIF(名目付加価値!E855:E877,"&lt;&gt;0"),0)</f>
        <v>1.3217429206381803E-2</v>
      </c>
      <c r="F871" s="6">
        <f>IF(名目付加価値!F871&gt;0,名目付加価値!F871/SUMIF(名目付加価値!F855:F877,"&lt;&gt;0"),0)</f>
        <v>2.3546336952494511E-2</v>
      </c>
      <c r="G871" s="6">
        <f>IF(名目付加価値!G871&gt;0,名目付加価値!G871/SUMIF(名目付加価値!G855:G877,"&lt;&gt;0"),0)</f>
        <v>3.4199937442222057E-2</v>
      </c>
      <c r="H871" s="6">
        <f>IF(名目付加価値!H871&gt;0,名目付加価値!H871/SUMIF(名目付加価値!H855:H877,"&lt;&gt;0"),0)</f>
        <v>3.7748669295367153E-2</v>
      </c>
      <c r="I871" s="6">
        <f>IF(名目付加価値!I871&gt;0,名目付加価値!I871/SUMIF(名目付加価値!I855:I877,"&lt;&gt;0"),0)</f>
        <v>3.8936425270523316E-2</v>
      </c>
      <c r="K871" s="3">
        <f>0.5*(E871+E$1101)</f>
        <v>1.9173593918503366E-2</v>
      </c>
      <c r="L871" s="3">
        <f t="shared" ref="L871:O871" si="867">0.5*(F871+F$1101)</f>
        <v>2.627982934537855E-2</v>
      </c>
      <c r="M871" s="3">
        <f t="shared" si="867"/>
        <v>3.3173593600006684E-2</v>
      </c>
      <c r="N871" s="3">
        <f t="shared" si="867"/>
        <v>3.6565079950871257E-2</v>
      </c>
      <c r="O871" s="3">
        <f t="shared" si="867"/>
        <v>3.4974375548363232E-2</v>
      </c>
    </row>
    <row r="872" spans="1:15" x14ac:dyDescent="0.15">
      <c r="A872" s="1">
        <v>38</v>
      </c>
      <c r="B872" s="1" t="s">
        <v>317</v>
      </c>
      <c r="C872" s="1">
        <v>18</v>
      </c>
      <c r="D872" s="1" t="s">
        <v>13</v>
      </c>
      <c r="E872" s="6">
        <f>IF(名目付加価値!E872&gt;0,名目付加価値!E872/SUMIF(名目付加価値!E855:E877,"&lt;&gt;0"),0)</f>
        <v>8.3737764912046805E-2</v>
      </c>
      <c r="F872" s="6">
        <f>IF(名目付加価値!F872&gt;0,名目付加価値!F872/SUMIF(名目付加価値!F855:F877,"&lt;&gt;0"),0)</f>
        <v>0.10643479021230802</v>
      </c>
      <c r="G872" s="6">
        <f>IF(名目付加価値!G872&gt;0,名目付加価値!G872/SUMIF(名目付加価値!G855:G877,"&lt;&gt;0"),0)</f>
        <v>0.10387521112896285</v>
      </c>
      <c r="H872" s="6">
        <f>IF(名目付加価値!H872&gt;0,名目付加価値!H872/SUMIF(名目付加価値!H855:H877,"&lt;&gt;0"),0)</f>
        <v>0.11942093290922957</v>
      </c>
      <c r="I872" s="6">
        <f>IF(名目付加価値!I872&gt;0,名目付加価値!I872/SUMIF(名目付加価値!I855:I877,"&lt;&gt;0"),0)</f>
        <v>0.12062664373360808</v>
      </c>
      <c r="K872" s="3">
        <f>0.5*(E872+E$1102)</f>
        <v>9.9102015909933311E-2</v>
      </c>
      <c r="L872" s="3">
        <f t="shared" ref="L872:O872" si="868">0.5*(F872+F$1102)</f>
        <v>0.11543743082470878</v>
      </c>
      <c r="M872" s="3">
        <f t="shared" si="868"/>
        <v>0.10906279338115377</v>
      </c>
      <c r="N872" s="3">
        <f t="shared" si="868"/>
        <v>0.11897295656926107</v>
      </c>
      <c r="O872" s="3">
        <f t="shared" si="868"/>
        <v>0.11420951793446546</v>
      </c>
    </row>
    <row r="873" spans="1:15" x14ac:dyDescent="0.15">
      <c r="A873" s="1">
        <v>38</v>
      </c>
      <c r="B873" s="1" t="s">
        <v>317</v>
      </c>
      <c r="C873" s="1">
        <v>19</v>
      </c>
      <c r="D873" s="1" t="s">
        <v>14</v>
      </c>
      <c r="E873" s="6">
        <f>IF(名目付加価値!E873&gt;0,名目付加価値!E873/SUMIF(名目付加価値!E855:E877,"&lt;&gt;0"),0)</f>
        <v>3.6923887328301673E-2</v>
      </c>
      <c r="F873" s="6">
        <f>IF(名目付加価値!F873&gt;0,名目付加価値!F873/SUMIF(名目付加価値!F855:F877,"&lt;&gt;0"),0)</f>
        <v>4.9200408876420063E-2</v>
      </c>
      <c r="G873" s="6">
        <f>IF(名目付加価値!G873&gt;0,名目付加価値!G873/SUMIF(名目付加価値!G855:G877,"&lt;&gt;0"),0)</f>
        <v>5.277617929595331E-2</v>
      </c>
      <c r="H873" s="6">
        <f>IF(名目付加価値!H873&gt;0,名目付加価値!H873/SUMIF(名目付加価値!H855:H877,"&lt;&gt;0"),0)</f>
        <v>4.7313498554015052E-2</v>
      </c>
      <c r="I873" s="6">
        <f>IF(名目付加価値!I873&gt;0,名目付加価値!I873/SUMIF(名目付加価値!I855:I877,"&lt;&gt;0"),0)</f>
        <v>5.1348144296370107E-2</v>
      </c>
      <c r="K873" s="3">
        <f>0.5*(E873+E$1103)</f>
        <v>3.8673010291482492E-2</v>
      </c>
      <c r="L873" s="3">
        <f t="shared" ref="L873:O873" si="869">0.5*(F873+F$1103)</f>
        <v>4.8956098554837582E-2</v>
      </c>
      <c r="M873" s="3">
        <f t="shared" si="869"/>
        <v>5.3159144553111534E-2</v>
      </c>
      <c r="N873" s="3">
        <f t="shared" si="869"/>
        <v>4.7443494905248997E-2</v>
      </c>
      <c r="O873" s="3">
        <f t="shared" si="869"/>
        <v>4.8064376760831903E-2</v>
      </c>
    </row>
    <row r="874" spans="1:15" x14ac:dyDescent="0.15">
      <c r="A874" s="1">
        <v>38</v>
      </c>
      <c r="B874" s="1" t="s">
        <v>317</v>
      </c>
      <c r="C874" s="1">
        <v>20</v>
      </c>
      <c r="D874" s="1" t="s">
        <v>15</v>
      </c>
      <c r="E874" s="6">
        <f>IF(名目付加価値!E874&gt;0,名目付加価値!E874/SUMIF(名目付加価値!E855:E877,"&lt;&gt;0"),0)</f>
        <v>1.9962017870341037E-2</v>
      </c>
      <c r="F874" s="6">
        <f>IF(名目付加価値!F874&gt;0,名目付加価値!F874/SUMIF(名目付加価値!F855:F877,"&lt;&gt;0"),0)</f>
        <v>1.74350058657472E-2</v>
      </c>
      <c r="G874" s="6">
        <f>IF(名目付加価値!G874&gt;0,名目付加価値!G874/SUMIF(名目付加価値!G855:G877,"&lt;&gt;0"),0)</f>
        <v>1.7991301502754922E-2</v>
      </c>
      <c r="H874" s="6">
        <f>IF(名目付加価値!H874&gt;0,名目付加価値!H874/SUMIF(名目付加価値!H855:H877,"&lt;&gt;0"),0)</f>
        <v>1.1167395241781689E-2</v>
      </c>
      <c r="I874" s="6">
        <f>IF(名目付加価値!I874&gt;0,名目付加価値!I874/SUMIF(名目付加価値!I855:I877,"&lt;&gt;0"),0)</f>
        <v>1.3784328489747498E-2</v>
      </c>
      <c r="K874" s="3">
        <f>0.5*(E874+E$1104)</f>
        <v>1.9383188495816588E-2</v>
      </c>
      <c r="L874" s="3">
        <f t="shared" ref="L874:O874" si="870">0.5*(F874+F$1104)</f>
        <v>1.9527296742580635E-2</v>
      </c>
      <c r="M874" s="3">
        <f t="shared" si="870"/>
        <v>1.8901387134901651E-2</v>
      </c>
      <c r="N874" s="3">
        <f t="shared" si="870"/>
        <v>1.2882148952292095E-2</v>
      </c>
      <c r="O874" s="3">
        <f t="shared" si="870"/>
        <v>1.5123852126688502E-2</v>
      </c>
    </row>
    <row r="875" spans="1:15" x14ac:dyDescent="0.15">
      <c r="A875" s="1">
        <v>38</v>
      </c>
      <c r="B875" s="1" t="s">
        <v>317</v>
      </c>
      <c r="C875" s="1">
        <v>21</v>
      </c>
      <c r="D875" s="1" t="s">
        <v>16</v>
      </c>
      <c r="E875" s="6">
        <f>IF(名目付加価値!E875&gt;0,名目付加価値!E875/SUMIF(名目付加価値!E855:E877,"&lt;&gt;0"),0)</f>
        <v>7.5418845254168268E-2</v>
      </c>
      <c r="F875" s="6">
        <f>IF(名目付加価値!F875&gt;0,名目付加価値!F875/SUMIF(名目付加価値!F855:F877,"&lt;&gt;0"),0)</f>
        <v>6.3336610760828013E-2</v>
      </c>
      <c r="G875" s="6">
        <f>IF(名目付加価値!G875&gt;0,名目付加価値!G875/SUMIF(名目付加価値!G855:G877,"&lt;&gt;0"),0)</f>
        <v>7.150439942848244E-2</v>
      </c>
      <c r="H875" s="6">
        <f>IF(名目付加価値!H875&gt;0,名目付加価値!H875/SUMIF(名目付加価値!H855:H877,"&lt;&gt;0"),0)</f>
        <v>7.8466357659324582E-2</v>
      </c>
      <c r="I875" s="6">
        <f>IF(名目付加価値!I875&gt;0,名目付加価値!I875/SUMIF(名目付加価値!I855:I877,"&lt;&gt;0"),0)</f>
        <v>7.5930370183289561E-2</v>
      </c>
      <c r="K875" s="3">
        <f>0.5*(E875+E$1105)</f>
        <v>7.4138511169366109E-2</v>
      </c>
      <c r="L875" s="3">
        <f t="shared" ref="L875:O875" si="871">0.5*(F875+F$1105)</f>
        <v>6.2718453267861518E-2</v>
      </c>
      <c r="M875" s="3">
        <f t="shared" si="871"/>
        <v>6.756794998468145E-2</v>
      </c>
      <c r="N875" s="3">
        <f t="shared" si="871"/>
        <v>7.303220144789907E-2</v>
      </c>
      <c r="O875" s="3">
        <f t="shared" si="871"/>
        <v>7.2844798628243612E-2</v>
      </c>
    </row>
    <row r="876" spans="1:15" x14ac:dyDescent="0.15">
      <c r="A876" s="1">
        <v>38</v>
      </c>
      <c r="B876" s="1" t="s">
        <v>188</v>
      </c>
      <c r="C876" s="1">
        <v>22</v>
      </c>
      <c r="D876" s="1" t="s">
        <v>8</v>
      </c>
      <c r="E876" s="6">
        <f>IF(名目付加価値!E876&gt;0,名目付加価値!E876/SUMIF(名目付加価値!E855:E877,"&lt;&gt;0"),0)</f>
        <v>0.11370847611255035</v>
      </c>
      <c r="F876" s="6">
        <f>IF(名目付加価値!F876&gt;0,名目付加価値!F876/SUMIF(名目付加価値!F855:F877,"&lt;&gt;0"),0)</f>
        <v>0.15949775280761896</v>
      </c>
      <c r="G876" s="6">
        <f>IF(名目付加価値!G876&gt;0,名目付加価値!G876/SUMIF(名目付加価値!G855:G877,"&lt;&gt;0"),0)</f>
        <v>0.16030948292134295</v>
      </c>
      <c r="H876" s="6">
        <f>IF(名目付加価値!H876&gt;0,名目付加価値!H876/SUMIF(名目付加価値!H855:H877,"&lt;&gt;0"),0)</f>
        <v>0.20197832595108051</v>
      </c>
      <c r="I876" s="6">
        <f>IF(名目付加価値!I876&gt;0,名目付加価値!I876/SUMIF(名目付加価値!I855:I877,"&lt;&gt;0"),0)</f>
        <v>0.25253892566482411</v>
      </c>
      <c r="K876" s="3">
        <f>0.5*(E876+E$1106)</f>
        <v>0.1131194944261739</v>
      </c>
      <c r="L876" s="3">
        <f t="shared" ref="L876:O876" si="872">0.5*(F876+F$1106)</f>
        <v>0.16066923374468503</v>
      </c>
      <c r="M876" s="3">
        <f t="shared" si="872"/>
        <v>0.16592155340039574</v>
      </c>
      <c r="N876" s="3">
        <f t="shared" si="872"/>
        <v>0.21034165903761884</v>
      </c>
      <c r="O876" s="3">
        <f t="shared" si="872"/>
        <v>0.25873164370582069</v>
      </c>
    </row>
    <row r="877" spans="1:15" x14ac:dyDescent="0.15">
      <c r="A877" s="1">
        <v>38</v>
      </c>
      <c r="B877" s="1" t="s">
        <v>188</v>
      </c>
      <c r="C877" s="1">
        <v>23</v>
      </c>
      <c r="D877" s="1" t="s">
        <v>29</v>
      </c>
      <c r="E877" s="6">
        <f>IF(名目付加価値!E877&gt;0,名目付加価値!E877/SUMIF(名目付加価値!E855:E877,"&lt;&gt;0"),0)</f>
        <v>7.1812894637980157E-2</v>
      </c>
      <c r="F877" s="6">
        <f>IF(名目付加価値!F877&gt;0,名目付加価値!F877/SUMIF(名目付加価値!F855:F877,"&lt;&gt;0"),0)</f>
        <v>9.6646244601087269E-2</v>
      </c>
      <c r="G877" s="6">
        <f>IF(名目付加価値!G877&gt;0,名目付加価値!G877/SUMIF(名目付加価値!G855:G877,"&lt;&gt;0"),0)</f>
        <v>9.573193017638966E-2</v>
      </c>
      <c r="H877" s="6">
        <f>IF(名目付加価値!H877&gt;0,名目付加価値!H877/SUMIF(名目付加価値!H855:H877,"&lt;&gt;0"),0)</f>
        <v>0.11153703396987269</v>
      </c>
      <c r="I877" s="6">
        <f>IF(名目付加価値!I877&gt;0,名目付加価値!I877/SUMIF(名目付加価値!I855:I877,"&lt;&gt;0"),0)</f>
        <v>0.12728251903332372</v>
      </c>
      <c r="K877" s="3">
        <f>0.5*(E877+E$1107)</f>
        <v>7.6390981584824991E-2</v>
      </c>
      <c r="L877" s="3">
        <f t="shared" ref="L877:O877" si="873">0.5*(F877+F$1107)</f>
        <v>0.10303783348333814</v>
      </c>
      <c r="M877" s="3">
        <f t="shared" si="873"/>
        <v>9.9632775506528048E-2</v>
      </c>
      <c r="N877" s="3">
        <f t="shared" si="873"/>
        <v>0.11696752301686247</v>
      </c>
      <c r="O877" s="3">
        <f t="shared" si="873"/>
        <v>0.13085306586622392</v>
      </c>
    </row>
    <row r="878" spans="1:15" x14ac:dyDescent="0.15">
      <c r="A878" s="1">
        <v>39</v>
      </c>
      <c r="B878" s="1" t="s">
        <v>319</v>
      </c>
      <c r="C878" s="1">
        <v>1</v>
      </c>
      <c r="D878" s="1" t="s">
        <v>9</v>
      </c>
      <c r="E878" s="6">
        <f>IF(名目付加価値!E878&gt;0,名目付加価値!E878/SUMIF(名目付加価値!E878:E900,"&lt;&gt;0"),0)</f>
        <v>0.12737640263897312</v>
      </c>
      <c r="F878" s="6">
        <f>IF(名目付加価値!F878&gt;0,名目付加価値!F878/SUMIF(名目付加価値!F878:F900,"&lt;&gt;0"),0)</f>
        <v>0.1045750610354961</v>
      </c>
      <c r="G878" s="6">
        <f>IF(名目付加価値!G878&gt;0,名目付加価値!G878/SUMIF(名目付加価値!G878:G900,"&lt;&gt;0"),0)</f>
        <v>8.4742536511114741E-2</v>
      </c>
      <c r="H878" s="6">
        <f>IF(名目付加価値!H878&gt;0,名目付加価値!H878/SUMIF(名目付加価値!H878:H900,"&lt;&gt;0"),0)</f>
        <v>6.3315854323955728E-2</v>
      </c>
      <c r="I878" s="6">
        <f>IF(名目付加価値!I878&gt;0,名目付加価値!I878/SUMIF(名目付加価値!I878:I900,"&lt;&gt;0"),0)</f>
        <v>5.3044532730808447E-2</v>
      </c>
      <c r="K878" s="3">
        <f>0.5*(E878+E$1085)</f>
        <v>0.11574844236390811</v>
      </c>
      <c r="L878" s="3">
        <f t="shared" ref="L878:O878" si="874">0.5*(F878+F$1085)</f>
        <v>8.2242019957154647E-2</v>
      </c>
      <c r="M878" s="3">
        <f t="shared" si="874"/>
        <v>6.3630944789311944E-2</v>
      </c>
      <c r="N878" s="3">
        <f t="shared" si="874"/>
        <v>4.6293449264388956E-2</v>
      </c>
      <c r="O878" s="3">
        <f t="shared" si="874"/>
        <v>3.8536782334903673E-2</v>
      </c>
    </row>
    <row r="879" spans="1:15" x14ac:dyDescent="0.15">
      <c r="A879" s="1">
        <v>39</v>
      </c>
      <c r="B879" s="1" t="s">
        <v>319</v>
      </c>
      <c r="C879" s="1">
        <v>2</v>
      </c>
      <c r="D879" s="1" t="s">
        <v>10</v>
      </c>
      <c r="E879" s="6">
        <f>IF(名目付加価値!E879&gt;0,名目付加価値!E879/SUMIF(名目付加価値!E878:E900,"&lt;&gt;0"),0)</f>
        <v>1.0886591500345896E-2</v>
      </c>
      <c r="F879" s="6">
        <f>IF(名目付加価値!F879&gt;0,名目付加価値!F879/SUMIF(名目付加価値!F878:F900,"&lt;&gt;0"),0)</f>
        <v>9.3326123875103056E-3</v>
      </c>
      <c r="G879" s="6">
        <f>IF(名目付加価値!G879&gt;0,名目付加価値!G879/SUMIF(名目付加価値!G878:G900,"&lt;&gt;0"),0)</f>
        <v>5.9679512429638348E-3</v>
      </c>
      <c r="H879" s="6">
        <f>IF(名目付加価値!H879&gt;0,名目付加価値!H879/SUMIF(名目付加価値!H878:H900,"&lt;&gt;0"),0)</f>
        <v>3.0010041904110249E-3</v>
      </c>
      <c r="I879" s="6">
        <f>IF(名目付加価値!I879&gt;0,名目付加価値!I879/SUMIF(名目付加価値!I878:I900,"&lt;&gt;0"),0)</f>
        <v>1.3743746710793672E-3</v>
      </c>
      <c r="K879" s="3">
        <f>0.5*(E879+E$1086)</f>
        <v>1.1796745017177125E-2</v>
      </c>
      <c r="L879" s="3">
        <f t="shared" ref="L879:O879" si="875">0.5*(F879+F$1086)</f>
        <v>8.2143059133864306E-3</v>
      </c>
      <c r="M879" s="3">
        <f t="shared" si="875"/>
        <v>4.8349822353943774E-3</v>
      </c>
      <c r="N879" s="3">
        <f t="shared" si="875"/>
        <v>2.4512160869752373E-3</v>
      </c>
      <c r="O879" s="3">
        <f t="shared" si="875"/>
        <v>1.1195456822335166E-3</v>
      </c>
    </row>
    <row r="880" spans="1:15" x14ac:dyDescent="0.15">
      <c r="A880" s="1">
        <v>39</v>
      </c>
      <c r="B880" s="1" t="s">
        <v>320</v>
      </c>
      <c r="C880" s="1">
        <v>3</v>
      </c>
      <c r="D880" s="1" t="s">
        <v>17</v>
      </c>
      <c r="E880" s="6">
        <f>IF(名目付加価値!E880&gt;0,名目付加価値!E880/SUMIF(名目付加価値!E878:E900,"&lt;&gt;0"),0)</f>
        <v>2.9566346239353145E-2</v>
      </c>
      <c r="F880" s="6">
        <f>IF(名目付加価値!F880&gt;0,名目付加価値!F880/SUMIF(名目付加価値!F878:F900,"&lt;&gt;0"),0)</f>
        <v>2.0131997012220109E-2</v>
      </c>
      <c r="G880" s="6">
        <f>IF(名目付加価値!G880&gt;0,名目付加価値!G880/SUMIF(名目付加価値!G878:G900,"&lt;&gt;0"),0)</f>
        <v>1.675210252967867E-2</v>
      </c>
      <c r="H880" s="6">
        <f>IF(名目付加価値!H880&gt;0,名目付加価値!H880/SUMIF(名目付加価値!H878:H900,"&lt;&gt;0"),0)</f>
        <v>1.9727885702651451E-2</v>
      </c>
      <c r="I880" s="6">
        <f>IF(名目付加価値!I880&gt;0,名目付加価値!I880/SUMIF(名目付加価値!I878:I900,"&lt;&gt;0"),0)</f>
        <v>2.1508392908758917E-2</v>
      </c>
      <c r="K880" s="3">
        <f>0.5*(E880+E$1087)</f>
        <v>4.3791227569639803E-2</v>
      </c>
      <c r="L880" s="3">
        <f t="shared" ref="L880:O880" si="876">0.5*(F880+F$1087)</f>
        <v>3.1551540960267001E-2</v>
      </c>
      <c r="M880" s="3">
        <f t="shared" si="876"/>
        <v>2.8095993276825229E-2</v>
      </c>
      <c r="N880" s="3">
        <f t="shared" si="876"/>
        <v>3.0715538548538989E-2</v>
      </c>
      <c r="O880" s="3">
        <f t="shared" si="876"/>
        <v>3.0190311325702258E-2</v>
      </c>
    </row>
    <row r="881" spans="1:15" x14ac:dyDescent="0.15">
      <c r="A881" s="1">
        <v>39</v>
      </c>
      <c r="B881" s="1" t="s">
        <v>320</v>
      </c>
      <c r="C881" s="1">
        <v>4</v>
      </c>
      <c r="D881" s="1" t="s">
        <v>18</v>
      </c>
      <c r="E881" s="6">
        <f>IF(名目付加価値!E881&gt;0,名目付加価値!E881/SUMIF(名目付加価値!E878:E900,"&lt;&gt;0"),0)</f>
        <v>1.0837084254444754E-2</v>
      </c>
      <c r="F881" s="6">
        <f>IF(名目付加価値!F881&gt;0,名目付加価値!F881/SUMIF(名目付加価値!F878:F900,"&lt;&gt;0"),0)</f>
        <v>9.6128495186198933E-3</v>
      </c>
      <c r="G881" s="6">
        <f>IF(名目付加価値!G881&gt;0,名目付加価値!G881/SUMIF(名目付加価値!G878:G900,"&lt;&gt;0"),0)</f>
        <v>1.1247790368032945E-2</v>
      </c>
      <c r="H881" s="6">
        <f>IF(名目付加価値!H881&gt;0,名目付加価値!H881/SUMIF(名目付加価値!H878:H900,"&lt;&gt;0"),0)</f>
        <v>4.5921864755331882E-3</v>
      </c>
      <c r="I881" s="6">
        <f>IF(名目付加価値!I881&gt;0,名目付加価値!I881/SUMIF(名目付加価値!I878:I900,"&lt;&gt;0"),0)</f>
        <v>2.473630094500905E-3</v>
      </c>
      <c r="K881" s="3">
        <f>0.5*(E881+E$1088)</f>
        <v>2.3798661687971141E-2</v>
      </c>
      <c r="L881" s="3">
        <f t="shared" ref="L881:O881" si="877">0.5*(F881+F$1088)</f>
        <v>1.5430630188736546E-2</v>
      </c>
      <c r="M881" s="3">
        <f t="shared" si="877"/>
        <v>1.4193812657577593E-2</v>
      </c>
      <c r="N881" s="3">
        <f t="shared" si="877"/>
        <v>6.4289490334619639E-3</v>
      </c>
      <c r="O881" s="3">
        <f t="shared" si="877"/>
        <v>3.3958505264416435E-3</v>
      </c>
    </row>
    <row r="882" spans="1:15" x14ac:dyDescent="0.15">
      <c r="A882" s="1">
        <v>39</v>
      </c>
      <c r="B882" s="1" t="s">
        <v>320</v>
      </c>
      <c r="C882" s="1">
        <v>5</v>
      </c>
      <c r="D882" s="1" t="s">
        <v>19</v>
      </c>
      <c r="E882" s="6">
        <f>IF(名目付加価値!E882&gt;0,名目付加価値!E882/SUMIF(名目付加価値!E878:E900,"&lt;&gt;0"),0)</f>
        <v>1.3832530526344694E-2</v>
      </c>
      <c r="F882" s="6">
        <f>IF(名目付加価値!F882&gt;0,名目付加価値!F882/SUMIF(名目付加価値!F878:F900,"&lt;&gt;0"),0)</f>
        <v>8.5046065562941683E-3</v>
      </c>
      <c r="G882" s="6">
        <f>IF(名目付加価値!G882&gt;0,名目付加価値!G882/SUMIF(名目付加価値!G878:G900,"&lt;&gt;0"),0)</f>
        <v>1.0528231906982285E-2</v>
      </c>
      <c r="H882" s="6">
        <f>IF(名目付加価値!H882&gt;0,名目付加価値!H882/SUMIF(名目付加価値!H878:H900,"&lt;&gt;0"),0)</f>
        <v>1.1833593271304342E-2</v>
      </c>
      <c r="I882" s="6">
        <f>IF(名目付加価値!I882&gt;0,名目付加価値!I882/SUMIF(名目付加価値!I878:I900,"&lt;&gt;0"),0)</f>
        <v>1.0766504329689024E-2</v>
      </c>
      <c r="K882" s="3">
        <f>0.5*(E882+E$1089)</f>
        <v>1.1853613202361666E-2</v>
      </c>
      <c r="L882" s="3">
        <f t="shared" ref="L882:O882" si="878">0.5*(F882+F$1089)</f>
        <v>8.3552476496032077E-3</v>
      </c>
      <c r="M882" s="3">
        <f t="shared" si="878"/>
        <v>9.5642018539662463E-3</v>
      </c>
      <c r="N882" s="3">
        <f t="shared" si="878"/>
        <v>9.8535709967355195E-3</v>
      </c>
      <c r="O882" s="3">
        <f t="shared" si="878"/>
        <v>8.5766531241120818E-3</v>
      </c>
    </row>
    <row r="883" spans="1:15" x14ac:dyDescent="0.15">
      <c r="A883" s="1">
        <v>39</v>
      </c>
      <c r="B883" s="1" t="s">
        <v>320</v>
      </c>
      <c r="C883" s="1">
        <v>6</v>
      </c>
      <c r="D883" s="1" t="s">
        <v>3</v>
      </c>
      <c r="E883" s="6">
        <f>IF(名目付加価値!E883&gt;0,名目付加価値!E883/SUMIF(名目付加価値!E878:E900,"&lt;&gt;0"),0)</f>
        <v>8.5528438321599669E-4</v>
      </c>
      <c r="F883" s="6">
        <f>IF(名目付加価値!F883&gt;0,名目付加価値!F883/SUMIF(名目付加価値!F878:F900,"&lt;&gt;0"),0)</f>
        <v>7.4335221037630358E-4</v>
      </c>
      <c r="G883" s="6">
        <f>IF(名目付加価値!G883&gt;0,名目付加価値!G883/SUMIF(名目付加価値!G878:G900,"&lt;&gt;0"),0)</f>
        <v>1.1578892614247374E-3</v>
      </c>
      <c r="H883" s="6">
        <f>IF(名目付加価値!H883&gt;0,名目付加価値!H883/SUMIF(名目付加価値!H878:H900,"&lt;&gt;0"),0)</f>
        <v>7.3761224704976596E-4</v>
      </c>
      <c r="I883" s="6">
        <f>IF(名目付加価値!I883&gt;0,名目付加価値!I883/SUMIF(名目付加価値!I878:I900,"&lt;&gt;0"),0)</f>
        <v>1.5639134010777061E-3</v>
      </c>
      <c r="K883" s="3">
        <f>0.5*(E883+E$1090)</f>
        <v>1.2259326846560063E-2</v>
      </c>
      <c r="L883" s="3">
        <f t="shared" ref="L883:O883" si="879">0.5*(F883+F$1090)</f>
        <v>8.700684291677703E-3</v>
      </c>
      <c r="M883" s="3">
        <f t="shared" si="879"/>
        <v>1.0489543501210721E-2</v>
      </c>
      <c r="N883" s="3">
        <f t="shared" si="879"/>
        <v>9.6665747557029644E-3</v>
      </c>
      <c r="O883" s="3">
        <f t="shared" si="879"/>
        <v>1.0480513941974823E-2</v>
      </c>
    </row>
    <row r="884" spans="1:15" x14ac:dyDescent="0.15">
      <c r="A884" s="1">
        <v>39</v>
      </c>
      <c r="B884" s="1" t="s">
        <v>320</v>
      </c>
      <c r="C884" s="1">
        <v>7</v>
      </c>
      <c r="D884" s="1" t="s">
        <v>20</v>
      </c>
      <c r="E884" s="6">
        <f>IF(名目付加価値!E884&gt;0,名目付加価値!E884/SUMIF(名目付加価値!E878:E900,"&lt;&gt;0"),0)</f>
        <v>2.8838384971177579E-4</v>
      </c>
      <c r="F884" s="6">
        <f>IF(名目付加価値!F884&gt;0,名目付加価値!F884/SUMIF(名目付加価値!F878:F900,"&lt;&gt;0"),0)</f>
        <v>1.1890352587523622E-4</v>
      </c>
      <c r="G884" s="6">
        <f>IF(名目付加価値!G884&gt;0,名目付加価値!G884/SUMIF(名目付加価値!G878:G900,"&lt;&gt;0"),0)</f>
        <v>6.2928515121186068E-4</v>
      </c>
      <c r="H884" s="6">
        <f>IF(名目付加価値!H884&gt;0,名目付加価値!H884/SUMIF(名目付加価値!H878:H900,"&lt;&gt;0"),0)</f>
        <v>5.1645922795930251E-4</v>
      </c>
      <c r="I884" s="6">
        <f>IF(名目付加価値!I884&gt;0,名目付加価値!I884/SUMIF(名目付加価値!I878:I900,"&lt;&gt;0"),0)</f>
        <v>6.7987669130454306E-4</v>
      </c>
      <c r="K884" s="3">
        <f>0.5*(E884+E$1091)</f>
        <v>9.6958531775364499E-3</v>
      </c>
      <c r="L884" s="3">
        <f t="shared" ref="L884:O884" si="880">0.5*(F884+F$1091)</f>
        <v>6.2375224630801312E-3</v>
      </c>
      <c r="M884" s="3">
        <f t="shared" si="880"/>
        <v>5.6110430842658508E-3</v>
      </c>
      <c r="N884" s="3">
        <f t="shared" si="880"/>
        <v>6.3597864357789061E-3</v>
      </c>
      <c r="O884" s="3">
        <f t="shared" si="880"/>
        <v>6.4929417756143396E-3</v>
      </c>
    </row>
    <row r="885" spans="1:15" x14ac:dyDescent="0.15">
      <c r="A885" s="1">
        <v>39</v>
      </c>
      <c r="B885" s="1" t="s">
        <v>320</v>
      </c>
      <c r="C885" s="1">
        <v>8</v>
      </c>
      <c r="D885" s="1" t="s">
        <v>21</v>
      </c>
      <c r="E885" s="6">
        <f>IF(名目付加価値!E885&gt;0,名目付加価値!E885/SUMIF(名目付加価値!E878:E900,"&lt;&gt;0"),0)</f>
        <v>1.6650300666473317E-2</v>
      </c>
      <c r="F885" s="6">
        <f>IF(名目付加価値!F885&gt;0,名目付加価値!F885/SUMIF(名目付加価値!F878:F900,"&lt;&gt;0"),0)</f>
        <v>1.7859367703596987E-2</v>
      </c>
      <c r="G885" s="6">
        <f>IF(名目付加価値!G885&gt;0,名目付加価値!G885/SUMIF(名目付加価値!G878:G900,"&lt;&gt;0"),0)</f>
        <v>1.4364511814284383E-2</v>
      </c>
      <c r="H885" s="6">
        <f>IF(名目付加価値!H885&gt;0,名目付加価値!H885/SUMIF(名目付加価値!H878:H900,"&lt;&gt;0"),0)</f>
        <v>1.6487844098399033E-2</v>
      </c>
      <c r="I885" s="6">
        <f>IF(名目付加価値!I885&gt;0,名目付加価値!I885/SUMIF(名目付加価値!I878:I900,"&lt;&gt;0"),0)</f>
        <v>5.2319896229322451E-3</v>
      </c>
      <c r="K885" s="3">
        <f>0.5*(E885+E$1092)</f>
        <v>1.591872726375787E-2</v>
      </c>
      <c r="L885" s="3">
        <f t="shared" ref="L885:O885" si="881">0.5*(F885+F$1092)</f>
        <v>1.5428775460839976E-2</v>
      </c>
      <c r="M885" s="3">
        <f t="shared" si="881"/>
        <v>1.3325516026201764E-2</v>
      </c>
      <c r="N885" s="3">
        <f t="shared" si="881"/>
        <v>1.314967869643888E-2</v>
      </c>
      <c r="O885" s="3">
        <f t="shared" si="881"/>
        <v>6.3138577958306592E-3</v>
      </c>
    </row>
    <row r="886" spans="1:15" x14ac:dyDescent="0.15">
      <c r="A886" s="1">
        <v>39</v>
      </c>
      <c r="B886" s="1" t="s">
        <v>320</v>
      </c>
      <c r="C886" s="1">
        <v>9</v>
      </c>
      <c r="D886" s="1" t="s">
        <v>22</v>
      </c>
      <c r="E886" s="6">
        <f>IF(名目付加価値!E886&gt;0,名目付加価値!E886/SUMIF(名目付加価値!E878:E900,"&lt;&gt;0"),0)</f>
        <v>2.091762841691518E-2</v>
      </c>
      <c r="F886" s="6">
        <f>IF(名目付加価値!F886&gt;0,名目付加価値!F886/SUMIF(名目付加価値!F878:F900,"&lt;&gt;0"),0)</f>
        <v>1.1462271147750681E-2</v>
      </c>
      <c r="G886" s="6">
        <f>IF(名目付加価値!G886&gt;0,名目付加価値!G886/SUMIF(名目付加価値!G878:G900,"&lt;&gt;0"),0)</f>
        <v>1.5929212758219218E-2</v>
      </c>
      <c r="H886" s="6">
        <f>IF(名目付加価値!H886&gt;0,名目付加価値!H886/SUMIF(名目付加価値!H878:H900,"&lt;&gt;0"),0)</f>
        <v>4.1445533397166147E-3</v>
      </c>
      <c r="I886" s="6">
        <f>IF(名目付加価値!I886&gt;0,名目付加価値!I886/SUMIF(名目付加価値!I878:I900,"&lt;&gt;0"),0)</f>
        <v>4.5821542363454126E-3</v>
      </c>
      <c r="K886" s="3">
        <f>0.5*(E886+E$1093)</f>
        <v>2.7538514989674988E-2</v>
      </c>
      <c r="L886" s="3">
        <f t="shared" ref="L886:O886" si="882">0.5*(F886+F$1093)</f>
        <v>2.0605288528610065E-2</v>
      </c>
      <c r="M886" s="3">
        <f t="shared" si="882"/>
        <v>1.8173471243724953E-2</v>
      </c>
      <c r="N886" s="3">
        <f t="shared" si="882"/>
        <v>9.3458518873638999E-3</v>
      </c>
      <c r="O886" s="3">
        <f t="shared" si="882"/>
        <v>8.7306455658111275E-3</v>
      </c>
    </row>
    <row r="887" spans="1:15" x14ac:dyDescent="0.15">
      <c r="A887" s="1">
        <v>39</v>
      </c>
      <c r="B887" s="1" t="s">
        <v>320</v>
      </c>
      <c r="C887" s="1">
        <v>10</v>
      </c>
      <c r="D887" s="1" t="s">
        <v>23</v>
      </c>
      <c r="E887" s="6">
        <f>IF(名目付加価値!E887&gt;0,名目付加価値!E887/SUMIF(名目付加価値!E878:E900,"&lt;&gt;0"),0)</f>
        <v>2.8892974445153203E-3</v>
      </c>
      <c r="F887" s="6">
        <f>IF(名目付加価値!F887&gt;0,名目付加価値!F887/SUMIF(名目付加価値!F878:F900,"&lt;&gt;0"),0)</f>
        <v>3.0033483267181251E-3</v>
      </c>
      <c r="G887" s="6">
        <f>IF(名目付加価値!G887&gt;0,名目付加価値!G887/SUMIF(名目付加価値!G878:G900,"&lt;&gt;0"),0)</f>
        <v>3.6480383389052933E-3</v>
      </c>
      <c r="H887" s="6">
        <f>IF(名目付加価値!H887&gt;0,名目付加価値!H887/SUMIF(名目付加価値!H878:H900,"&lt;&gt;0"),0)</f>
        <v>3.2801977964637195E-3</v>
      </c>
      <c r="I887" s="6">
        <f>IF(名目付加価値!I887&gt;0,名目付加価値!I887/SUMIF(名目付加価値!I878:I900,"&lt;&gt;0"),0)</f>
        <v>2.3610975806396114E-3</v>
      </c>
      <c r="K887" s="3">
        <f>0.5*(E887+E$1094)</f>
        <v>8.5210520143175449E-3</v>
      </c>
      <c r="L887" s="3">
        <f t="shared" ref="L887:O887" si="883">0.5*(F887+F$1094)</f>
        <v>7.6056251679067453E-3</v>
      </c>
      <c r="M887" s="3">
        <f t="shared" si="883"/>
        <v>9.8222982518229741E-3</v>
      </c>
      <c r="N887" s="3">
        <f t="shared" si="883"/>
        <v>8.1869487734405524E-3</v>
      </c>
      <c r="O887" s="3">
        <f t="shared" si="883"/>
        <v>6.4017311996923676E-3</v>
      </c>
    </row>
    <row r="888" spans="1:15" x14ac:dyDescent="0.15">
      <c r="A888" s="1">
        <v>39</v>
      </c>
      <c r="B888" s="1" t="s">
        <v>320</v>
      </c>
      <c r="C888" s="1">
        <v>11</v>
      </c>
      <c r="D888" s="1" t="s">
        <v>24</v>
      </c>
      <c r="E888" s="6">
        <f>IF(名目付加価値!E888&gt;0,名目付加価値!E888/SUMIF(名目付加価値!E878:E900,"&lt;&gt;0"),0)</f>
        <v>1.8079817122524437E-2</v>
      </c>
      <c r="F888" s="6">
        <f>IF(名目付加価値!F888&gt;0,名目付加価値!F888/SUMIF(名目付加価値!F878:F900,"&lt;&gt;0"),0)</f>
        <v>9.1350358099423819E-3</v>
      </c>
      <c r="G888" s="6">
        <f>IF(名目付加価値!G888&gt;0,名目付加価値!G888/SUMIF(名目付加価値!G878:G900,"&lt;&gt;0"),0)</f>
        <v>1.6152676010648195E-2</v>
      </c>
      <c r="H888" s="6">
        <f>IF(名目付加価値!H888&gt;0,名目付加価値!H888/SUMIF(名目付加価値!H878:H900,"&lt;&gt;0"),0)</f>
        <v>1.268633360637742E-2</v>
      </c>
      <c r="I888" s="6">
        <f>IF(名目付加価値!I888&gt;0,名目付加価値!I888/SUMIF(名目付加価値!I878:I900,"&lt;&gt;0"),0)</f>
        <v>1.3318724221501769E-2</v>
      </c>
      <c r="K888" s="3">
        <f>0.5*(E888+E$1095)</f>
        <v>2.1573899658689243E-2</v>
      </c>
      <c r="L888" s="3">
        <f t="shared" ref="L888:O888" si="884">0.5*(F888+F$1095)</f>
        <v>1.5272511689596296E-2</v>
      </c>
      <c r="M888" s="3">
        <f t="shared" si="884"/>
        <v>2.2094915410543894E-2</v>
      </c>
      <c r="N888" s="3">
        <f t="shared" si="884"/>
        <v>1.8493318309152445E-2</v>
      </c>
      <c r="O888" s="3">
        <f t="shared" si="884"/>
        <v>1.9802893368791361E-2</v>
      </c>
    </row>
    <row r="889" spans="1:15" x14ac:dyDescent="0.15">
      <c r="A889" s="1">
        <v>39</v>
      </c>
      <c r="B889" s="1" t="s">
        <v>320</v>
      </c>
      <c r="C889" s="1">
        <v>12</v>
      </c>
      <c r="D889" s="1" t="s">
        <v>25</v>
      </c>
      <c r="E889" s="6">
        <f>IF(名目付加価値!E889&gt;0,名目付加価値!E889/SUMIF(名目付加価値!E878:E900,"&lt;&gt;0"),0)</f>
        <v>6.0881810139519976E-4</v>
      </c>
      <c r="F889" s="6">
        <f>IF(名目付加価値!F889&gt;0,名目付加価値!F889/SUMIF(名目付加価値!F878:F900,"&lt;&gt;0"),0)</f>
        <v>2.8643615105930047E-3</v>
      </c>
      <c r="G889" s="6">
        <f>IF(名目付加価値!G889&gt;0,名目付加価値!G889/SUMIF(名目付加価値!G878:G900,"&lt;&gt;0"),0)</f>
        <v>1.2467352653569077E-2</v>
      </c>
      <c r="H889" s="6">
        <f>IF(名目付加価値!H889&gt;0,名目付加価値!H889/SUMIF(名目付加価値!H878:H900,"&lt;&gt;0"),0)</f>
        <v>3.1923766916676553E-2</v>
      </c>
      <c r="I889" s="6">
        <f>IF(名目付加価値!I889&gt;0,名目付加価値!I889/SUMIF(名目付加価値!I878:I900,"&lt;&gt;0"),0)</f>
        <v>1.2162761650721273E-2</v>
      </c>
      <c r="K889" s="3">
        <f>0.5*(E889+E$1096)</f>
        <v>1.3162352494118772E-2</v>
      </c>
      <c r="L889" s="3">
        <f t="shared" ref="L889:O889" si="885">0.5*(F889+F$1096)</f>
        <v>1.4372829303114034E-2</v>
      </c>
      <c r="M889" s="3">
        <f t="shared" si="885"/>
        <v>2.9910799422913654E-2</v>
      </c>
      <c r="N889" s="3">
        <f t="shared" si="885"/>
        <v>4.058157179613197E-2</v>
      </c>
      <c r="O889" s="3">
        <f t="shared" si="885"/>
        <v>2.6877693255278327E-2</v>
      </c>
    </row>
    <row r="890" spans="1:15" x14ac:dyDescent="0.15">
      <c r="A890" s="1">
        <v>39</v>
      </c>
      <c r="B890" s="1" t="s">
        <v>320</v>
      </c>
      <c r="C890" s="1">
        <v>13</v>
      </c>
      <c r="D890" s="1" t="s">
        <v>26</v>
      </c>
      <c r="E890" s="6">
        <f>IF(名目付加価値!E890&gt;0,名目付加価値!E890/SUMIF(名目付加価値!E878:E900,"&lt;&gt;0"),0)</f>
        <v>7.3576109255952191E-3</v>
      </c>
      <c r="F890" s="6">
        <f>IF(名目付加価値!F890&gt;0,名目付加価値!F890/SUMIF(名目付加価値!F878:F900,"&lt;&gt;0"),0)</f>
        <v>6.7983156553449347E-3</v>
      </c>
      <c r="G890" s="6">
        <f>IF(名目付加価値!G890&gt;0,名目付加価値!G890/SUMIF(名目付加価値!G878:G900,"&lt;&gt;0"),0)</f>
        <v>1.4948667770444046E-3</v>
      </c>
      <c r="H890" s="6">
        <f>IF(名目付加価値!H890&gt;0,名目付加価値!H890/SUMIF(名目付加価値!H878:H900,"&lt;&gt;0"),0)</f>
        <v>3.3966283806531727E-3</v>
      </c>
      <c r="I890" s="6">
        <f>IF(名目付加価値!I890&gt;0,名目付加価値!I890/SUMIF(名目付加価値!I878:I900,"&lt;&gt;0"),0)</f>
        <v>5.0679467779105643E-3</v>
      </c>
      <c r="K890" s="3">
        <f>0.5*(E890+E$1097)</f>
        <v>1.4568097210038149E-2</v>
      </c>
      <c r="L890" s="3">
        <f t="shared" ref="L890:O890" si="886">0.5*(F890+F$1097)</f>
        <v>1.4064878062859838E-2</v>
      </c>
      <c r="M890" s="3">
        <f t="shared" si="886"/>
        <v>1.0308960014532579E-2</v>
      </c>
      <c r="N890" s="3">
        <f t="shared" si="886"/>
        <v>1.0880079998868617E-2</v>
      </c>
      <c r="O890" s="3">
        <f t="shared" si="886"/>
        <v>1.5800730331216283E-2</v>
      </c>
    </row>
    <row r="891" spans="1:15" x14ac:dyDescent="0.15">
      <c r="A891" s="1">
        <v>39</v>
      </c>
      <c r="B891" s="1" t="s">
        <v>320</v>
      </c>
      <c r="C891" s="1">
        <v>14</v>
      </c>
      <c r="D891" s="1" t="s">
        <v>27</v>
      </c>
      <c r="E891" s="6">
        <f>IF(名目付加価値!E891&gt;0,名目付加価値!E891/SUMIF(名目付加価値!E878:E900,"&lt;&gt;0"),0)</f>
        <v>1.3510338226783408E-5</v>
      </c>
      <c r="F891" s="6">
        <f>IF(名目付加価値!F891&gt;0,名目付加価値!F891/SUMIF(名目付加価値!F878:F900,"&lt;&gt;0"),0)</f>
        <v>2.5978404414060859E-4</v>
      </c>
      <c r="G891" s="6">
        <f>IF(名目付加価値!G891&gt;0,名目付加価値!G891/SUMIF(名目付加価値!G878:G900,"&lt;&gt;0"),0)</f>
        <v>3.4224112338423763E-4</v>
      </c>
      <c r="H891" s="6">
        <f>IF(名目付加価値!H891&gt;0,名目付加価値!H891/SUMIF(名目付加価値!H878:H900,"&lt;&gt;0"),0)</f>
        <v>5.0865363716963712E-4</v>
      </c>
      <c r="I891" s="6">
        <f>IF(名目付加価値!I891&gt;0,名目付加価値!I891/SUMIF(名目付加価値!I878:I900,"&lt;&gt;0"),0)</f>
        <v>0</v>
      </c>
      <c r="K891" s="3">
        <f>0.5*(E891+E$1098)</f>
        <v>1.8739406953154987E-3</v>
      </c>
      <c r="L891" s="3">
        <f t="shared" ref="L891:O891" si="887">0.5*(F891+F$1098)</f>
        <v>2.4092317132827184E-3</v>
      </c>
      <c r="M891" s="3">
        <f t="shared" si="887"/>
        <v>2.3755470789143334E-3</v>
      </c>
      <c r="N891" s="3">
        <f t="shared" si="887"/>
        <v>2.2856756237899746E-3</v>
      </c>
      <c r="O891" s="3">
        <f t="shared" si="887"/>
        <v>2.1744884157976797E-3</v>
      </c>
    </row>
    <row r="892" spans="1:15" x14ac:dyDescent="0.15">
      <c r="A892" s="1">
        <v>39</v>
      </c>
      <c r="B892" s="1" t="s">
        <v>320</v>
      </c>
      <c r="C892" s="1">
        <v>15</v>
      </c>
      <c r="D892" s="1" t="s">
        <v>28</v>
      </c>
      <c r="E892" s="6">
        <f>IF(名目付加価値!E892&gt;0,名目付加価値!E892/SUMIF(名目付加価値!E878:E900,"&lt;&gt;0"),0)</f>
        <v>2.8805233928999859E-2</v>
      </c>
      <c r="F892" s="6">
        <f>IF(名目付加価値!F892&gt;0,名目付加価値!F892/SUMIF(名目付加価値!F878:F900,"&lt;&gt;0"),0)</f>
        <v>2.5278182621956167E-2</v>
      </c>
      <c r="G892" s="6">
        <f>IF(名目付加価値!G892&gt;0,名目付加価値!G892/SUMIF(名目付加価値!G878:G900,"&lt;&gt;0"),0)</f>
        <v>2.0521809807286049E-2</v>
      </c>
      <c r="H892" s="6">
        <f>IF(名目付加価値!H892&gt;0,名目付加価値!H892/SUMIF(名目付加価値!H878:H900,"&lt;&gt;0"),0)</f>
        <v>1.8316981411287774E-2</v>
      </c>
      <c r="I892" s="6">
        <f>IF(名目付加価値!I892&gt;0,名目付加価値!I892/SUMIF(名目付加価値!I878:I900,"&lt;&gt;0"),0)</f>
        <v>1.2008803108153217E-2</v>
      </c>
      <c r="K892" s="3">
        <f>0.5*(E892+E$1099)</f>
        <v>3.2550485017811319E-2</v>
      </c>
      <c r="L892" s="3">
        <f t="shared" ref="L892:O892" si="888">0.5*(F892+F$1099)</f>
        <v>2.9843666938324319E-2</v>
      </c>
      <c r="M892" s="3">
        <f t="shared" si="888"/>
        <v>2.767814146141323E-2</v>
      </c>
      <c r="N892" s="3">
        <f t="shared" si="888"/>
        <v>2.3404996971749366E-2</v>
      </c>
      <c r="O892" s="3">
        <f t="shared" si="888"/>
        <v>1.7923379369431433E-2</v>
      </c>
    </row>
    <row r="893" spans="1:15" x14ac:dyDescent="0.15">
      <c r="A893" s="1">
        <v>39</v>
      </c>
      <c r="B893" s="1" t="s">
        <v>319</v>
      </c>
      <c r="C893" s="1">
        <v>16</v>
      </c>
      <c r="D893" s="1" t="s">
        <v>11</v>
      </c>
      <c r="E893" s="6">
        <f>IF(名目付加価値!E893&gt;0,名目付加価値!E893/SUMIF(名目付加価値!E878:E900,"&lt;&gt;0"),0)</f>
        <v>9.9875268952252044E-2</v>
      </c>
      <c r="F893" s="6">
        <f>IF(名目付加価値!F893&gt;0,名目付加価値!F893/SUMIF(名目付加価値!F878:F900,"&lt;&gt;0"),0)</f>
        <v>0.11135524213330829</v>
      </c>
      <c r="G893" s="6">
        <f>IF(名目付加価値!G893&gt;0,名目付加価値!G893/SUMIF(名目付加価値!G878:G900,"&lt;&gt;0"),0)</f>
        <v>0.12038150067572041</v>
      </c>
      <c r="H893" s="6">
        <f>IF(名目付加価値!H893&gt;0,名目付加価値!H893/SUMIF(名目付加価値!H878:H900,"&lt;&gt;0"),0)</f>
        <v>0.12317939948749571</v>
      </c>
      <c r="I893" s="6">
        <f>IF(名目付加価値!I893&gt;0,名目付加価値!I893/SUMIF(名目付加価値!I878:I900,"&lt;&gt;0"),0)</f>
        <v>7.7141589267390051E-2</v>
      </c>
      <c r="K893" s="3">
        <f>0.5*(E893+E$1100)</f>
        <v>9.7178977300549918E-2</v>
      </c>
      <c r="L893" s="3">
        <f t="shared" ref="L893:O893" si="889">0.5*(F893+F$1100)</f>
        <v>0.11160528638629377</v>
      </c>
      <c r="M893" s="3">
        <f t="shared" si="889"/>
        <v>0.118828851543891</v>
      </c>
      <c r="N893" s="3">
        <f t="shared" si="889"/>
        <v>0.10833831278831577</v>
      </c>
      <c r="O893" s="3">
        <f t="shared" si="889"/>
        <v>7.4322708937362786E-2</v>
      </c>
    </row>
    <row r="894" spans="1:15" x14ac:dyDescent="0.15">
      <c r="A894" s="1">
        <v>39</v>
      </c>
      <c r="B894" s="1" t="s">
        <v>319</v>
      </c>
      <c r="C894" s="1">
        <v>17</v>
      </c>
      <c r="D894" s="1" t="s">
        <v>12</v>
      </c>
      <c r="E894" s="6">
        <f>IF(名目付加価値!E894&gt;0,名目付加価値!E894/SUMIF(名目付加価値!E878:E900,"&lt;&gt;0"),0)</f>
        <v>2.8780289774781521E-2</v>
      </c>
      <c r="F894" s="6">
        <f>IF(名目付加価値!F894&gt;0,名目付加価値!F894/SUMIF(名目付加価値!F878:F900,"&lt;&gt;0"),0)</f>
        <v>3.0112617648192178E-2</v>
      </c>
      <c r="G894" s="6">
        <f>IF(名目付加価値!G894&gt;0,名目付加価値!G894/SUMIF(名目付加価値!G878:G900,"&lt;&gt;0"),0)</f>
        <v>3.3527218093733366E-2</v>
      </c>
      <c r="H894" s="6">
        <f>IF(名目付加価値!H894&gt;0,名目付加価値!H894/SUMIF(名目付加価値!H878:H900,"&lt;&gt;0"),0)</f>
        <v>2.4764379669650085E-2</v>
      </c>
      <c r="I894" s="6">
        <f>IF(名目付加価値!I894&gt;0,名目付加価値!I894/SUMIF(名目付加価値!I878:I900,"&lt;&gt;0"),0)</f>
        <v>2.742580821908246E-2</v>
      </c>
      <c r="K894" s="3">
        <f>0.5*(E894+E$1101)</f>
        <v>2.6955024202703223E-2</v>
      </c>
      <c r="L894" s="3">
        <f t="shared" ref="L894:O894" si="890">0.5*(F894+F$1101)</f>
        <v>2.9562969693227387E-2</v>
      </c>
      <c r="M894" s="3">
        <f t="shared" si="890"/>
        <v>3.2837233925762342E-2</v>
      </c>
      <c r="N894" s="3">
        <f t="shared" si="890"/>
        <v>3.0072935138012728E-2</v>
      </c>
      <c r="O894" s="3">
        <f t="shared" si="890"/>
        <v>2.9219067022642799E-2</v>
      </c>
    </row>
    <row r="895" spans="1:15" x14ac:dyDescent="0.15">
      <c r="A895" s="1">
        <v>39</v>
      </c>
      <c r="B895" s="1" t="s">
        <v>319</v>
      </c>
      <c r="C895" s="1">
        <v>18</v>
      </c>
      <c r="D895" s="1" t="s">
        <v>13</v>
      </c>
      <c r="E895" s="6">
        <f>IF(名目付加価値!E895&gt;0,名目付加価値!E895/SUMIF(名目付加価値!E878:E900,"&lt;&gt;0"),0)</f>
        <v>0.14153931683540374</v>
      </c>
      <c r="F895" s="6">
        <f>IF(名目付加価値!F895&gt;0,名目付加価値!F895/SUMIF(名目付加価値!F878:F900,"&lt;&gt;0"),0)</f>
        <v>0.13859894031725398</v>
      </c>
      <c r="G895" s="6">
        <f>IF(名目付加価値!G895&gt;0,名目付加価値!G895/SUMIF(名目付加価値!G878:G900,"&lt;&gt;0"),0)</f>
        <v>0.11791861206198646</v>
      </c>
      <c r="H895" s="6">
        <f>IF(名目付加価値!H895&gt;0,名目付加価値!H895/SUMIF(名目付加価値!H878:H900,"&lt;&gt;0"),0)</f>
        <v>0.10782911359003067</v>
      </c>
      <c r="I895" s="6">
        <f>IF(名目付加価値!I895&gt;0,名目付加価値!I895/SUMIF(名目付加価値!I878:I900,"&lt;&gt;0"),0)</f>
        <v>9.9882472583185569E-2</v>
      </c>
      <c r="K895" s="3">
        <f>0.5*(E895+E$1102)</f>
        <v>0.12800279187161179</v>
      </c>
      <c r="L895" s="3">
        <f t="shared" ref="L895:O895" si="891">0.5*(F895+F$1102)</f>
        <v>0.13151950587718175</v>
      </c>
      <c r="M895" s="3">
        <f t="shared" si="891"/>
        <v>0.11608449384766559</v>
      </c>
      <c r="N895" s="3">
        <f t="shared" si="891"/>
        <v>0.11317704690966163</v>
      </c>
      <c r="O895" s="3">
        <f t="shared" si="891"/>
        <v>0.1038374323592542</v>
      </c>
    </row>
    <row r="896" spans="1:15" x14ac:dyDescent="0.15">
      <c r="A896" s="1">
        <v>39</v>
      </c>
      <c r="B896" s="1" t="s">
        <v>319</v>
      </c>
      <c r="C896" s="1">
        <v>19</v>
      </c>
      <c r="D896" s="1" t="s">
        <v>14</v>
      </c>
      <c r="E896" s="6">
        <f>IF(名目付加価値!E896&gt;0,名目付加価値!E896/SUMIF(名目付加価値!E878:E900,"&lt;&gt;0"),0)</f>
        <v>5.3758642361970796E-2</v>
      </c>
      <c r="F896" s="6">
        <f>IF(名目付加価値!F896&gt;0,名目付加価値!F896/SUMIF(名目付加価値!F878:F900,"&lt;&gt;0"),0)</f>
        <v>5.5590271996560976E-2</v>
      </c>
      <c r="G896" s="6">
        <f>IF(名目付加価値!G896&gt;0,名目付加価値!G896/SUMIF(名目付加価値!G878:G900,"&lt;&gt;0"),0)</f>
        <v>6.1451389770027919E-2</v>
      </c>
      <c r="H896" s="6">
        <f>IF(名目付加価値!H896&gt;0,名目付加価値!H896/SUMIF(名目付加価値!H878:H900,"&lt;&gt;0"),0)</f>
        <v>5.0820752781161604E-2</v>
      </c>
      <c r="I896" s="6">
        <f>IF(名目付加価値!I896&gt;0,名目付加価値!I896/SUMIF(名目付加価値!I878:I900,"&lt;&gt;0"),0)</f>
        <v>5.1102454592063161E-2</v>
      </c>
      <c r="K896" s="3">
        <f>0.5*(E896+E$1103)</f>
        <v>4.709038780831705E-2</v>
      </c>
      <c r="L896" s="3">
        <f t="shared" ref="L896:O896" si="892">0.5*(F896+F$1103)</f>
        <v>5.2151030114908042E-2</v>
      </c>
      <c r="M896" s="3">
        <f t="shared" si="892"/>
        <v>5.7496749790148842E-2</v>
      </c>
      <c r="N896" s="3">
        <f t="shared" si="892"/>
        <v>4.9197122018822273E-2</v>
      </c>
      <c r="O896" s="3">
        <f t="shared" si="892"/>
        <v>4.7941531908678434E-2</v>
      </c>
    </row>
    <row r="897" spans="1:15" x14ac:dyDescent="0.15">
      <c r="A897" s="1">
        <v>39</v>
      </c>
      <c r="B897" s="1" t="s">
        <v>319</v>
      </c>
      <c r="C897" s="1">
        <v>20</v>
      </c>
      <c r="D897" s="1" t="s">
        <v>15</v>
      </c>
      <c r="E897" s="6">
        <f>IF(名目付加価値!E897&gt;0,名目付加価値!E897/SUMIF(名目付加価値!E878:E900,"&lt;&gt;0"),0)</f>
        <v>1.7720621261587712E-2</v>
      </c>
      <c r="F897" s="6">
        <f>IF(名目付加価値!F897&gt;0,名目付加価値!F897/SUMIF(名目付加価値!F878:F900,"&lt;&gt;0"),0)</f>
        <v>2.4708990179616041E-2</v>
      </c>
      <c r="G897" s="6">
        <f>IF(名目付加価値!G897&gt;0,名目付加価値!G897/SUMIF(名目付加価値!G878:G900,"&lt;&gt;0"),0)</f>
        <v>2.0786083780518435E-2</v>
      </c>
      <c r="H897" s="6">
        <f>IF(名目付加価値!H897&gt;0,名目付加価値!H897/SUMIF(名目付加価値!H878:H900,"&lt;&gt;0"),0)</f>
        <v>1.3035308225729488E-2</v>
      </c>
      <c r="I897" s="6">
        <f>IF(名目付加価値!I897&gt;0,名目付加価値!I897/SUMIF(名目付加価値!I878:I900,"&lt;&gt;0"),0)</f>
        <v>1.4849334029862379E-2</v>
      </c>
      <c r="K897" s="3">
        <f>0.5*(E897+E$1104)</f>
        <v>1.8262490191439926E-2</v>
      </c>
      <c r="L897" s="3">
        <f t="shared" ref="L897:O897" si="893">0.5*(F897+F$1104)</f>
        <v>2.3164288899515058E-2</v>
      </c>
      <c r="M897" s="3">
        <f t="shared" si="893"/>
        <v>2.0298778273783406E-2</v>
      </c>
      <c r="N897" s="3">
        <f t="shared" si="893"/>
        <v>1.3816105444265996E-2</v>
      </c>
      <c r="O897" s="3">
        <f t="shared" si="893"/>
        <v>1.5656354896745942E-2</v>
      </c>
    </row>
    <row r="898" spans="1:15" x14ac:dyDescent="0.15">
      <c r="A898" s="1">
        <v>39</v>
      </c>
      <c r="B898" s="1" t="s">
        <v>319</v>
      </c>
      <c r="C898" s="1">
        <v>21</v>
      </c>
      <c r="D898" s="1" t="s">
        <v>16</v>
      </c>
      <c r="E898" s="6">
        <f>IF(名目付加価値!E898&gt;0,名目付加価値!E898/SUMIF(名目付加価値!E878:E900,"&lt;&gt;0"),0)</f>
        <v>8.699593524479822E-2</v>
      </c>
      <c r="F898" s="6">
        <f>IF(名目付加価値!F898&gt;0,名目付加価値!F898/SUMIF(名目付加価値!F878:F900,"&lt;&gt;0"),0)</f>
        <v>7.3540572793971623E-2</v>
      </c>
      <c r="G898" s="6">
        <f>IF(名目付加価値!G898&gt;0,名目付加価値!G898/SUMIF(名目付加価値!G878:G900,"&lt;&gt;0"),0)</f>
        <v>7.2628906554338166E-2</v>
      </c>
      <c r="H898" s="6">
        <f>IF(名目付加価値!H898&gt;0,名目付加価値!H898/SUMIF(名目付加価値!H878:H900,"&lt;&gt;0"),0)</f>
        <v>7.2165386197075784E-2</v>
      </c>
      <c r="I898" s="6">
        <f>IF(名目付加価値!I898&gt;0,名目付加価値!I898/SUMIF(名目付加価値!I878:I900,"&lt;&gt;0"),0)</f>
        <v>7.1950426307267071E-2</v>
      </c>
      <c r="K898" s="3">
        <f>0.5*(E898+E$1105)</f>
        <v>7.9927056164681085E-2</v>
      </c>
      <c r="L898" s="3">
        <f t="shared" ref="L898:O898" si="894">0.5*(F898+F$1105)</f>
        <v>6.7820434284433323E-2</v>
      </c>
      <c r="M898" s="3">
        <f t="shared" si="894"/>
        <v>6.8130203547609319E-2</v>
      </c>
      <c r="N898" s="3">
        <f t="shared" si="894"/>
        <v>6.9881715716774678E-2</v>
      </c>
      <c r="O898" s="3">
        <f t="shared" si="894"/>
        <v>7.0854826690232381E-2</v>
      </c>
    </row>
    <row r="899" spans="1:15" x14ac:dyDescent="0.15">
      <c r="A899" s="1">
        <v>39</v>
      </c>
      <c r="B899" s="1" t="s">
        <v>191</v>
      </c>
      <c r="C899" s="1">
        <v>22</v>
      </c>
      <c r="D899" s="1" t="s">
        <v>8</v>
      </c>
      <c r="E899" s="6">
        <f>IF(名目付加価値!E899&gt;0,名目付加価値!E899/SUMIF(名目付加価値!E878:E900,"&lt;&gt;0"),0)</f>
        <v>0.17526131380413548</v>
      </c>
      <c r="F899" s="6">
        <f>IF(名目付加価値!F899&gt;0,名目付加価値!F899/SUMIF(名目付加価値!F878:F900,"&lt;&gt;0"),0)</f>
        <v>0.19573479760754978</v>
      </c>
      <c r="G899" s="6">
        <f>IF(名目付加価値!G899&gt;0,名目付加価値!G899/SUMIF(名目付加価値!G878:G900,"&lt;&gt;0"),0)</f>
        <v>0.20506343623645343</v>
      </c>
      <c r="H899" s="6">
        <f>IF(名目付加価値!H899&gt;0,名目付加価値!H899/SUMIF(名目付加価値!H878:H900,"&lt;&gt;0"),0)</f>
        <v>0.24625226524433191</v>
      </c>
      <c r="I899" s="6">
        <f>IF(名目付加価値!I899&gt;0,名目付加価値!I899/SUMIF(名目付加価値!I878:I900,"&lt;&gt;0"),0)</f>
        <v>0.31501518013857638</v>
      </c>
      <c r="K899" s="3">
        <f>0.5*(E899+E$1106)</f>
        <v>0.14389591327196646</v>
      </c>
      <c r="L899" s="3">
        <f t="shared" ref="L899:O899" si="895">0.5*(F899+F$1106)</f>
        <v>0.17878775614465042</v>
      </c>
      <c r="M899" s="3">
        <f t="shared" si="895"/>
        <v>0.188298530057951</v>
      </c>
      <c r="N899" s="3">
        <f t="shared" si="895"/>
        <v>0.23247862868424454</v>
      </c>
      <c r="O899" s="3">
        <f t="shared" si="895"/>
        <v>0.28996977094269683</v>
      </c>
    </row>
    <row r="900" spans="1:15" x14ac:dyDescent="0.15">
      <c r="A900" s="1">
        <v>39</v>
      </c>
      <c r="B900" s="1" t="s">
        <v>191</v>
      </c>
      <c r="C900" s="1">
        <v>23</v>
      </c>
      <c r="D900" s="1" t="s">
        <v>29</v>
      </c>
      <c r="E900" s="6">
        <f>IF(名目付加価値!E900&gt;0,名目付加価値!E900/SUMIF(名目付加価値!E878:E900,"&lt;&gt;0"),0)</f>
        <v>0.10710377142803577</v>
      </c>
      <c r="F900" s="6">
        <f>IF(名目付加価値!F900&gt;0,名目付加価値!F900/SUMIF(名目付加価値!F878:F900,"&lt;&gt;0"),0)</f>
        <v>0.14067851825711236</v>
      </c>
      <c r="G900" s="6">
        <f>IF(名目付加価値!G900&gt;0,名目付加価値!G900/SUMIF(名目付加価値!G878:G900,"&lt;&gt;0"),0)</f>
        <v>0.1522963565724719</v>
      </c>
      <c r="H900" s="6">
        <f>IF(名目付加価値!H900&gt;0,名目付加価値!H900/SUMIF(名目付加価値!H878:H900,"&lt;&gt;0"),0)</f>
        <v>0.16748384017891602</v>
      </c>
      <c r="I900" s="6">
        <f>IF(名目付加価値!I900&gt;0,名目付加価値!I900/SUMIF(名目付加価値!I878:I900,"&lt;&gt;0"),0)</f>
        <v>0.19923920863225722</v>
      </c>
      <c r="K900" s="3">
        <f>0.5*(E900+E$1107)</f>
        <v>9.4036419979852792E-2</v>
      </c>
      <c r="L900" s="3">
        <f t="shared" ref="L900:O900" si="896">0.5*(F900+F$1107)</f>
        <v>0.12505397031135068</v>
      </c>
      <c r="M900" s="3">
        <f t="shared" si="896"/>
        <v>0.12791498870456916</v>
      </c>
      <c r="N900" s="3">
        <f t="shared" si="896"/>
        <v>0.14494092612138412</v>
      </c>
      <c r="O900" s="3">
        <f t="shared" si="896"/>
        <v>0.16683141066569068</v>
      </c>
    </row>
    <row r="901" spans="1:15" x14ac:dyDescent="0.15">
      <c r="A901" s="1">
        <v>40</v>
      </c>
      <c r="B901" s="1" t="s">
        <v>321</v>
      </c>
      <c r="C901" s="1">
        <v>1</v>
      </c>
      <c r="D901" s="1" t="s">
        <v>9</v>
      </c>
      <c r="E901" s="6">
        <f>IF(名目付加価値!E901&gt;0,名目付加価値!E901/SUMIF(名目付加価値!E901:E923,"&lt;&gt;0"),0)</f>
        <v>5.634045042995868E-2</v>
      </c>
      <c r="F901" s="6">
        <f>IF(名目付加価値!F901&gt;0,名目付加価値!F901/SUMIF(名目付加価値!F901:F923,"&lt;&gt;0"),0)</f>
        <v>2.7239018571449863E-2</v>
      </c>
      <c r="G901" s="6">
        <f>IF(名目付加価値!G901&gt;0,名目付加価値!G901/SUMIF(名目付加価値!G901:G923,"&lt;&gt;0"),0)</f>
        <v>1.8946779703146243E-2</v>
      </c>
      <c r="H901" s="6">
        <f>IF(名目付加価値!H901&gt;0,名目付加価値!H901/SUMIF(名目付加価値!H901:H923,"&lt;&gt;0"),0)</f>
        <v>1.3285441282552659E-2</v>
      </c>
      <c r="I901" s="6">
        <f>IF(名目付加価値!I901&gt;0,名目付加価値!I901/SUMIF(名目付加価値!I901:I923,"&lt;&gt;0"),0)</f>
        <v>1.0821127292581388E-2</v>
      </c>
      <c r="K901" s="3">
        <f>0.5*(E901+E$1085)</f>
        <v>8.023046625940089E-2</v>
      </c>
      <c r="L901" s="3">
        <f t="shared" ref="L901:O901" si="897">0.5*(F901+F$1085)</f>
        <v>4.3573998725131527E-2</v>
      </c>
      <c r="M901" s="3">
        <f t="shared" si="897"/>
        <v>3.0733066385327697E-2</v>
      </c>
      <c r="N901" s="3">
        <f t="shared" si="897"/>
        <v>2.127824274368742E-2</v>
      </c>
      <c r="O901" s="3">
        <f t="shared" si="897"/>
        <v>1.7425079615790144E-2</v>
      </c>
    </row>
    <row r="902" spans="1:15" x14ac:dyDescent="0.15">
      <c r="A902" s="1">
        <v>40</v>
      </c>
      <c r="B902" s="1" t="s">
        <v>322</v>
      </c>
      <c r="C902" s="1">
        <v>2</v>
      </c>
      <c r="D902" s="1" t="s">
        <v>10</v>
      </c>
      <c r="E902" s="6">
        <f>IF(名目付加価値!E902&gt;0,名目付加価値!E902/SUMIF(名目付加価値!E901:E923,"&lt;&gt;0"),0)</f>
        <v>2.0984889083776281E-2</v>
      </c>
      <c r="F902" s="6">
        <f>IF(名目付加価値!F902&gt;0,名目付加価値!F902/SUMIF(名目付加価値!F901:F923,"&lt;&gt;0"),0)</f>
        <v>1.5424264910369157E-2</v>
      </c>
      <c r="G902" s="6">
        <f>IF(名目付加価値!G902&gt;0,名目付加価値!G902/SUMIF(名目付加価値!G901:G923,"&lt;&gt;0"),0)</f>
        <v>6.3395856550133274E-3</v>
      </c>
      <c r="H902" s="6">
        <f>IF(名目付加価値!H902&gt;0,名目付加価値!H902/SUMIF(名目付加価値!H901:H923,"&lt;&gt;0"),0)</f>
        <v>2.0456039455452012E-3</v>
      </c>
      <c r="I902" s="6">
        <f>IF(名目付加価値!I902&gt;0,名目付加価値!I902/SUMIF(名目付加価値!I901:I923,"&lt;&gt;0"),0)</f>
        <v>7.1321309427304649E-4</v>
      </c>
      <c r="K902" s="3">
        <f>0.5*(E902+E$1086)</f>
        <v>1.6845893808892318E-2</v>
      </c>
      <c r="L902" s="3">
        <f t="shared" ref="L902:O902" si="898">0.5*(F902+F$1086)</f>
        <v>1.1260132174815855E-2</v>
      </c>
      <c r="M902" s="3">
        <f t="shared" si="898"/>
        <v>5.0207994414191237E-3</v>
      </c>
      <c r="N902" s="3">
        <f t="shared" si="898"/>
        <v>1.9735159645423257E-3</v>
      </c>
      <c r="O902" s="3">
        <f t="shared" si="898"/>
        <v>7.8896489383035637E-4</v>
      </c>
    </row>
    <row r="903" spans="1:15" x14ac:dyDescent="0.15">
      <c r="A903" s="1">
        <v>40</v>
      </c>
      <c r="B903" s="1" t="s">
        <v>323</v>
      </c>
      <c r="C903" s="1">
        <v>3</v>
      </c>
      <c r="D903" s="1" t="s">
        <v>17</v>
      </c>
      <c r="E903" s="6">
        <f>IF(名目付加価値!E903&gt;0,名目付加価値!E903/SUMIF(名目付加価値!E901:E923,"&lt;&gt;0"),0)</f>
        <v>7.3128370377584226E-2</v>
      </c>
      <c r="F903" s="6">
        <f>IF(名目付加価値!F903&gt;0,名目付加価値!F903/SUMIF(名目付加価値!F901:F923,"&lt;&gt;0"),0)</f>
        <v>4.2875717879102972E-2</v>
      </c>
      <c r="G903" s="6">
        <f>IF(名目付加価値!G903&gt;0,名目付加価値!G903/SUMIF(名目付加価値!G901:G923,"&lt;&gt;0"),0)</f>
        <v>4.2059842908718593E-2</v>
      </c>
      <c r="H903" s="6">
        <f>IF(名目付加価値!H903&gt;0,名目付加価値!H903/SUMIF(名目付加価値!H901:H923,"&lt;&gt;0"),0)</f>
        <v>4.1850983236243242E-2</v>
      </c>
      <c r="I903" s="6">
        <f>IF(名目付加価値!I903&gt;0,名目付加価値!I903/SUMIF(名目付加価値!I901:I923,"&lt;&gt;0"),0)</f>
        <v>5.639392985048703E-2</v>
      </c>
      <c r="K903" s="3">
        <f>0.5*(E903+E$1087)</f>
        <v>6.5572239638755345E-2</v>
      </c>
      <c r="L903" s="3">
        <f t="shared" ref="L903:O903" si="899">0.5*(F903+F$1087)</f>
        <v>4.2923401393708427E-2</v>
      </c>
      <c r="M903" s="3">
        <f t="shared" si="899"/>
        <v>4.0749863466345196E-2</v>
      </c>
      <c r="N903" s="3">
        <f t="shared" si="899"/>
        <v>4.1777087315334888E-2</v>
      </c>
      <c r="O903" s="3">
        <f t="shared" si="899"/>
        <v>4.7633079796566315E-2</v>
      </c>
    </row>
    <row r="904" spans="1:15" x14ac:dyDescent="0.15">
      <c r="A904" s="1">
        <v>40</v>
      </c>
      <c r="B904" s="1" t="s">
        <v>323</v>
      </c>
      <c r="C904" s="1">
        <v>4</v>
      </c>
      <c r="D904" s="1" t="s">
        <v>18</v>
      </c>
      <c r="E904" s="6">
        <f>IF(名目付加価値!E904&gt;0,名目付加価値!E904/SUMIF(名目付加価値!E901:E923,"&lt;&gt;0"),0)</f>
        <v>8.044270318775068E-3</v>
      </c>
      <c r="F904" s="6">
        <f>IF(名目付加価値!F904&gt;0,名目付加価値!F904/SUMIF(名目付加価値!F901:F923,"&lt;&gt;0"),0)</f>
        <v>5.3425935003842207E-3</v>
      </c>
      <c r="G904" s="6">
        <f>IF(名目付加価値!G904&gt;0,名目付加価値!G904/SUMIF(名目付加価値!G901:G923,"&lt;&gt;0"),0)</f>
        <v>4.8349657059437914E-3</v>
      </c>
      <c r="H904" s="6">
        <f>IF(名目付加価値!H904&gt;0,名目付加価値!H904/SUMIF(名目付加価値!H901:H923,"&lt;&gt;0"),0)</f>
        <v>2.2126719808635582E-3</v>
      </c>
      <c r="I904" s="6">
        <f>IF(名目付加価値!I904&gt;0,名目付加価値!I904/SUMIF(名目付加価値!I901:I923,"&lt;&gt;0"),0)</f>
        <v>1.3163093630698206E-3</v>
      </c>
      <c r="K904" s="3">
        <f>0.5*(E904+E$1088)</f>
        <v>2.2402254720136298E-2</v>
      </c>
      <c r="L904" s="3">
        <f t="shared" ref="L904:O904" si="900">0.5*(F904+F$1088)</f>
        <v>1.329550217961871E-2</v>
      </c>
      <c r="M904" s="3">
        <f t="shared" si="900"/>
        <v>1.0987400326533017E-2</v>
      </c>
      <c r="N904" s="3">
        <f t="shared" si="900"/>
        <v>5.2391917861271484E-3</v>
      </c>
      <c r="O904" s="3">
        <f t="shared" si="900"/>
        <v>2.8171901607261011E-3</v>
      </c>
    </row>
    <row r="905" spans="1:15" x14ac:dyDescent="0.15">
      <c r="A905" s="1">
        <v>40</v>
      </c>
      <c r="B905" s="1" t="s">
        <v>323</v>
      </c>
      <c r="C905" s="1">
        <v>5</v>
      </c>
      <c r="D905" s="1" t="s">
        <v>19</v>
      </c>
      <c r="E905" s="6">
        <f>IF(名目付加価値!E905&gt;0,名目付加価値!E905/SUMIF(名目付加価値!E901:E923,"&lt;&gt;0"),0)</f>
        <v>4.2898207817772286E-3</v>
      </c>
      <c r="F905" s="6">
        <f>IF(名目付加価値!F905&gt;0,名目付加価値!F905/SUMIF(名目付加価値!F901:F923,"&lt;&gt;0"),0)</f>
        <v>3.710951146895799E-3</v>
      </c>
      <c r="G905" s="6">
        <f>IF(名目付加価値!G905&gt;0,名目付加価値!G905/SUMIF(名目付加価値!G901:G923,"&lt;&gt;0"),0)</f>
        <v>3.0047777313832436E-3</v>
      </c>
      <c r="H905" s="6">
        <f>IF(名目付加価値!H905&gt;0,名目付加価値!H905/SUMIF(名目付加価値!H901:H923,"&lt;&gt;0"),0)</f>
        <v>2.2990226955004545E-3</v>
      </c>
      <c r="I905" s="6">
        <f>IF(名目付加価値!I905&gt;0,名目付加価値!I905/SUMIF(名目付加価値!I901:I923,"&lt;&gt;0"),0)</f>
        <v>2.2690789790777476E-3</v>
      </c>
      <c r="K905" s="3">
        <f>0.5*(E905+E$1089)</f>
        <v>7.082258330077933E-3</v>
      </c>
      <c r="L905" s="3">
        <f t="shared" ref="L905:O905" si="901">0.5*(F905+F$1089)</f>
        <v>5.9584199449040226E-3</v>
      </c>
      <c r="M905" s="3">
        <f t="shared" si="901"/>
        <v>5.8024747661667257E-3</v>
      </c>
      <c r="N905" s="3">
        <f t="shared" si="901"/>
        <v>5.0862857088335746E-3</v>
      </c>
      <c r="O905" s="3">
        <f t="shared" si="901"/>
        <v>4.3279404488064423E-3</v>
      </c>
    </row>
    <row r="906" spans="1:15" x14ac:dyDescent="0.15">
      <c r="A906" s="1">
        <v>40</v>
      </c>
      <c r="B906" s="1" t="s">
        <v>323</v>
      </c>
      <c r="C906" s="1">
        <v>6</v>
      </c>
      <c r="D906" s="1" t="s">
        <v>3</v>
      </c>
      <c r="E906" s="6">
        <f>IF(名目付加価値!E906&gt;0,名目付加価値!E906/SUMIF(名目付加価値!E901:E923,"&lt;&gt;0"),0)</f>
        <v>2.5323897048942699E-2</v>
      </c>
      <c r="F906" s="6">
        <f>IF(名目付加価値!F906&gt;0,名目付加価値!F906/SUMIF(名目付加価値!F901:F923,"&lt;&gt;0"),0)</f>
        <v>1.9072145454164028E-2</v>
      </c>
      <c r="G906" s="6">
        <f>IF(名目付加価値!G906&gt;0,名目付加価値!G906/SUMIF(名目付加価値!G901:G923,"&lt;&gt;0"),0)</f>
        <v>2.1146523563751095E-2</v>
      </c>
      <c r="H906" s="6">
        <f>IF(名目付加価値!H906&gt;0,名目付加価値!H906/SUMIF(名目付加価値!H901:H923,"&lt;&gt;0"),0)</f>
        <v>1.0891258952953587E-2</v>
      </c>
      <c r="I906" s="6">
        <f>IF(名目付加価値!I906&gt;0,名目付加価値!I906/SUMIF(名目付加価値!I901:I923,"&lt;&gt;0"),0)</f>
        <v>8.8103670161546917E-3</v>
      </c>
      <c r="K906" s="3">
        <f>0.5*(E906+E$1090)</f>
        <v>2.4493633179423414E-2</v>
      </c>
      <c r="L906" s="3">
        <f t="shared" ref="L906:O906" si="902">0.5*(F906+F$1090)</f>
        <v>1.7865080913571564E-2</v>
      </c>
      <c r="M906" s="3">
        <f t="shared" si="902"/>
        <v>2.0483860652373898E-2</v>
      </c>
      <c r="N906" s="3">
        <f t="shared" si="902"/>
        <v>1.4743398108654875E-2</v>
      </c>
      <c r="O906" s="3">
        <f t="shared" si="902"/>
        <v>1.4103740749513316E-2</v>
      </c>
    </row>
    <row r="907" spans="1:15" x14ac:dyDescent="0.15">
      <c r="A907" s="1">
        <v>40</v>
      </c>
      <c r="B907" s="1" t="s">
        <v>323</v>
      </c>
      <c r="C907" s="1">
        <v>7</v>
      </c>
      <c r="D907" s="1" t="s">
        <v>20</v>
      </c>
      <c r="E907" s="6">
        <f>IF(名目付加価値!E907&gt;0,名目付加価値!E907/SUMIF(名目付加価値!E901:E923,"&lt;&gt;0"),0)</f>
        <v>5.9167178956387768E-3</v>
      </c>
      <c r="F907" s="6">
        <f>IF(名目付加価値!F907&gt;0,名目付加価値!F907/SUMIF(名目付加価値!F901:F923,"&lt;&gt;0"),0)</f>
        <v>2.1668156543311265E-3</v>
      </c>
      <c r="G907" s="6">
        <f>IF(名目付加価値!G907&gt;0,名目付加価値!G907/SUMIF(名目付加価値!G901:G923,"&lt;&gt;0"),0)</f>
        <v>2.2590767096728566E-3</v>
      </c>
      <c r="H907" s="6">
        <f>IF(名目付加価値!H907&gt;0,名目付加価値!H907/SUMIF(名目付加価値!H901:H923,"&lt;&gt;0"),0)</f>
        <v>7.9882894946291358E-4</v>
      </c>
      <c r="I907" s="6">
        <f>IF(名目付加価値!I907&gt;0,名目付加価値!I907/SUMIF(名目付加価値!I901:I923,"&lt;&gt;0"),0)</f>
        <v>1.0008728702480864E-3</v>
      </c>
      <c r="K907" s="3">
        <f>0.5*(E907+E$1091)</f>
        <v>1.251002020049995E-2</v>
      </c>
      <c r="L907" s="3">
        <f t="shared" ref="L907:O907" si="903">0.5*(F907+F$1091)</f>
        <v>7.2614785273080766E-3</v>
      </c>
      <c r="M907" s="3">
        <f t="shared" si="903"/>
        <v>6.4259388634963482E-3</v>
      </c>
      <c r="N907" s="3">
        <f t="shared" si="903"/>
        <v>6.5009712965307118E-3</v>
      </c>
      <c r="O907" s="3">
        <f t="shared" si="903"/>
        <v>6.6534398650861118E-3</v>
      </c>
    </row>
    <row r="908" spans="1:15" x14ac:dyDescent="0.15">
      <c r="A908" s="1">
        <v>40</v>
      </c>
      <c r="B908" s="1" t="s">
        <v>323</v>
      </c>
      <c r="C908" s="1">
        <v>8</v>
      </c>
      <c r="D908" s="1" t="s">
        <v>21</v>
      </c>
      <c r="E908" s="6">
        <f>IF(名目付加価値!E908&gt;0,名目付加価値!E908/SUMIF(名目付加価値!E901:E923,"&lt;&gt;0"),0)</f>
        <v>2.1166041323655193E-2</v>
      </c>
      <c r="F908" s="6">
        <f>IF(名目付加価値!F908&gt;0,名目付加価値!F908/SUMIF(名目付加価値!F901:F923,"&lt;&gt;0"),0)</f>
        <v>1.2245122381908932E-2</v>
      </c>
      <c r="G908" s="6">
        <f>IF(名目付加価値!G908&gt;0,名目付加価値!G908/SUMIF(名目付加価値!G901:G923,"&lt;&gt;0"),0)</f>
        <v>1.1418541964162324E-2</v>
      </c>
      <c r="H908" s="6">
        <f>IF(名目付加価値!H908&gt;0,名目付加価値!H908/SUMIF(名目付加価値!H901:H923,"&lt;&gt;0"),0)</f>
        <v>9.2183585341000622E-3</v>
      </c>
      <c r="I908" s="6">
        <f>IF(名目付加価値!I908&gt;0,名目付加価値!I908/SUMIF(名目付加価値!I901:I923,"&lt;&gt;0"),0)</f>
        <v>6.3401956431751076E-3</v>
      </c>
      <c r="K908" s="3">
        <f>0.5*(E908+E$1092)</f>
        <v>1.8176597592348808E-2</v>
      </c>
      <c r="L908" s="3">
        <f t="shared" ref="L908:O908" si="904">0.5*(F908+F$1092)</f>
        <v>1.2621652799995949E-2</v>
      </c>
      <c r="M908" s="3">
        <f t="shared" si="904"/>
        <v>1.1852531101140734E-2</v>
      </c>
      <c r="N908" s="3">
        <f t="shared" si="904"/>
        <v>9.5149359142893946E-3</v>
      </c>
      <c r="O908" s="3">
        <f t="shared" si="904"/>
        <v>6.8679608059520909E-3</v>
      </c>
    </row>
    <row r="909" spans="1:15" x14ac:dyDescent="0.15">
      <c r="A909" s="1">
        <v>40</v>
      </c>
      <c r="B909" s="1" t="s">
        <v>323</v>
      </c>
      <c r="C909" s="1">
        <v>9</v>
      </c>
      <c r="D909" s="1" t="s">
        <v>22</v>
      </c>
      <c r="E909" s="6">
        <f>IF(名目付加価値!E909&gt;0,名目付加価値!E909/SUMIF(名目付加価値!E901:E923,"&lt;&gt;0"),0)</f>
        <v>7.3276892310047956E-2</v>
      </c>
      <c r="F909" s="6">
        <f>IF(名目付加価値!F909&gt;0,名目付加価値!F909/SUMIF(名目付加価値!F901:F923,"&lt;&gt;0"),0)</f>
        <v>5.6060394793553861E-2</v>
      </c>
      <c r="G909" s="6">
        <f>IF(名目付加価値!G909&gt;0,名目付加価値!G909/SUMIF(名目付加価値!G901:G923,"&lt;&gt;0"),0)</f>
        <v>3.2420914653896453E-2</v>
      </c>
      <c r="H909" s="6">
        <f>IF(名目付加価値!H909&gt;0,名目付加価値!H909/SUMIF(名目付加価値!H901:H923,"&lt;&gt;0"),0)</f>
        <v>2.1962231215801414E-2</v>
      </c>
      <c r="I909" s="6">
        <f>IF(名目付加価値!I909&gt;0,名目付加価値!I909/SUMIF(名目付加価値!I901:I923,"&lt;&gt;0"),0)</f>
        <v>1.5092111190161649E-2</v>
      </c>
      <c r="K909" s="3">
        <f>0.5*(E909+E$1093)</f>
        <v>5.3718146936241377E-2</v>
      </c>
      <c r="L909" s="3">
        <f t="shared" ref="L909:O909" si="905">0.5*(F909+F$1093)</f>
        <v>4.2904350351511654E-2</v>
      </c>
      <c r="M909" s="3">
        <f t="shared" si="905"/>
        <v>2.6419322191563569E-2</v>
      </c>
      <c r="N909" s="3">
        <f t="shared" si="905"/>
        <v>1.8254690825406299E-2</v>
      </c>
      <c r="O909" s="3">
        <f t="shared" si="905"/>
        <v>1.3985624042719245E-2</v>
      </c>
    </row>
    <row r="910" spans="1:15" x14ac:dyDescent="0.15">
      <c r="A910" s="1">
        <v>40</v>
      </c>
      <c r="B910" s="1" t="s">
        <v>323</v>
      </c>
      <c r="C910" s="1">
        <v>10</v>
      </c>
      <c r="D910" s="1" t="s">
        <v>23</v>
      </c>
      <c r="E910" s="6">
        <f>IF(名目付加価値!E910&gt;0,名目付加価値!E910/SUMIF(名目付加価値!E901:E923,"&lt;&gt;0"),0)</f>
        <v>1.4722090917708567E-2</v>
      </c>
      <c r="F910" s="6">
        <f>IF(名目付加価値!F910&gt;0,名目付加価値!F910/SUMIF(名目付加価値!F901:F923,"&lt;&gt;0"),0)</f>
        <v>1.0834439890708463E-2</v>
      </c>
      <c r="G910" s="6">
        <f>IF(名目付加価値!G910&gt;0,名目付加価値!G910/SUMIF(名目付加価値!G901:G923,"&lt;&gt;0"),0)</f>
        <v>1.0578959637884446E-2</v>
      </c>
      <c r="H910" s="6">
        <f>IF(名目付加価値!H910&gt;0,名目付加価値!H910/SUMIF(名目付加価値!H901:H923,"&lt;&gt;0"),0)</f>
        <v>1.0158913881934762E-2</v>
      </c>
      <c r="I910" s="6">
        <f>IF(名目付加価値!I910&gt;0,名目付加価値!I910/SUMIF(名目付加価値!I901:I923,"&lt;&gt;0"),0)</f>
        <v>8.5847974506822033E-3</v>
      </c>
      <c r="K910" s="3">
        <f>0.5*(E910+E$1094)</f>
        <v>1.4437448750914168E-2</v>
      </c>
      <c r="L910" s="3">
        <f t="shared" ref="L910:O910" si="906">0.5*(F910+F$1094)</f>
        <v>1.1521170949901915E-2</v>
      </c>
      <c r="M910" s="3">
        <f t="shared" si="906"/>
        <v>1.3287758901312551E-2</v>
      </c>
      <c r="N910" s="3">
        <f t="shared" si="906"/>
        <v>1.1626306816176074E-2</v>
      </c>
      <c r="O910" s="3">
        <f t="shared" si="906"/>
        <v>9.513581134713664E-3</v>
      </c>
    </row>
    <row r="911" spans="1:15" x14ac:dyDescent="0.15">
      <c r="A911" s="1">
        <v>40</v>
      </c>
      <c r="B911" s="1" t="s">
        <v>323</v>
      </c>
      <c r="C911" s="1">
        <v>11</v>
      </c>
      <c r="D911" s="1" t="s">
        <v>24</v>
      </c>
      <c r="E911" s="6">
        <f>IF(名目付加価値!E911&gt;0,名目付加価値!E911/SUMIF(名目付加価値!E901:E923,"&lt;&gt;0"),0)</f>
        <v>1.8046054819209772E-2</v>
      </c>
      <c r="F911" s="6">
        <f>IF(名目付加価値!F911&gt;0,名目付加価値!F911/SUMIF(名目付加価値!F901:F923,"&lt;&gt;0"),0)</f>
        <v>1.5572491734714922E-2</v>
      </c>
      <c r="G911" s="6">
        <f>IF(名目付加価値!G911&gt;0,名目付加価値!G911/SUMIF(名目付加価値!G901:G923,"&lt;&gt;0"),0)</f>
        <v>1.6752046444119314E-2</v>
      </c>
      <c r="H911" s="6">
        <f>IF(名目付加価値!H911&gt;0,名目付加価値!H911/SUMIF(名目付加価値!H901:H923,"&lt;&gt;0"),0)</f>
        <v>1.1772435236131409E-2</v>
      </c>
      <c r="I911" s="6">
        <f>IF(名目付加価値!I911&gt;0,名目付加価値!I911/SUMIF(名目付加価値!I901:I923,"&lt;&gt;0"),0)</f>
        <v>1.3817829190482182E-2</v>
      </c>
      <c r="K911" s="3">
        <f>0.5*(E911+E$1095)</f>
        <v>2.1557018507031907E-2</v>
      </c>
      <c r="L911" s="3">
        <f t="shared" ref="L911:O911" si="907">0.5*(F911+F$1095)</f>
        <v>1.8491239651982565E-2</v>
      </c>
      <c r="M911" s="3">
        <f t="shared" si="907"/>
        <v>2.2394600627279451E-2</v>
      </c>
      <c r="N911" s="3">
        <f t="shared" si="907"/>
        <v>1.803636912402944E-2</v>
      </c>
      <c r="O911" s="3">
        <f t="shared" si="907"/>
        <v>2.0052445853281569E-2</v>
      </c>
    </row>
    <row r="912" spans="1:15" x14ac:dyDescent="0.15">
      <c r="A912" s="1">
        <v>40</v>
      </c>
      <c r="B912" s="1" t="s">
        <v>323</v>
      </c>
      <c r="C912" s="1">
        <v>12</v>
      </c>
      <c r="D912" s="1" t="s">
        <v>25</v>
      </c>
      <c r="E912" s="6">
        <f>IF(名目付加価値!E912&gt;0,名目付加価値!E912/SUMIF(名目付加価値!E901:E923,"&lt;&gt;0"),0)</f>
        <v>1.3225182984865367E-2</v>
      </c>
      <c r="F912" s="6">
        <f>IF(名目付加価値!F912&gt;0,名目付加価値!F912/SUMIF(名目付加価値!F901:F923,"&lt;&gt;0"),0)</f>
        <v>8.2394816424150048E-3</v>
      </c>
      <c r="G912" s="6">
        <f>IF(名目付加価値!G912&gt;0,名目付加価値!G912/SUMIF(名目付加価値!G901:G923,"&lt;&gt;0"),0)</f>
        <v>1.8753353391440838E-2</v>
      </c>
      <c r="H912" s="6">
        <f>IF(名目付加価値!H912&gt;0,名目付加価値!H912/SUMIF(名目付加価値!H901:H923,"&lt;&gt;0"),0)</f>
        <v>2.02927340806251E-2</v>
      </c>
      <c r="I912" s="6">
        <f>IF(名目付加価値!I912&gt;0,名目付加価値!I912/SUMIF(名目付加価値!I901:I923,"&lt;&gt;0"),0)</f>
        <v>8.684793541551411E-3</v>
      </c>
      <c r="K912" s="3">
        <f>0.5*(E912+E$1096)</f>
        <v>1.9470534935853857E-2</v>
      </c>
      <c r="L912" s="3">
        <f t="shared" ref="L912:O912" si="908">0.5*(F912+F$1096)</f>
        <v>1.7060389369025035E-2</v>
      </c>
      <c r="M912" s="3">
        <f t="shared" si="908"/>
        <v>3.3053799791849539E-2</v>
      </c>
      <c r="N912" s="3">
        <f t="shared" si="908"/>
        <v>3.4766055378106245E-2</v>
      </c>
      <c r="O912" s="3">
        <f t="shared" si="908"/>
        <v>2.5138709200693395E-2</v>
      </c>
    </row>
    <row r="913" spans="1:15" x14ac:dyDescent="0.15">
      <c r="A913" s="1">
        <v>40</v>
      </c>
      <c r="B913" s="1" t="s">
        <v>323</v>
      </c>
      <c r="C913" s="1">
        <v>13</v>
      </c>
      <c r="D913" s="1" t="s">
        <v>26</v>
      </c>
      <c r="E913" s="6">
        <f>IF(名目付加価値!E913&gt;0,名目付加価値!E913/SUMIF(名目付加価値!E901:E923,"&lt;&gt;0"),0)</f>
        <v>4.6406301363545073E-3</v>
      </c>
      <c r="F913" s="6">
        <f>IF(名目付加価値!F913&gt;0,名目付加価値!F913/SUMIF(名目付加価値!F901:F923,"&lt;&gt;0"),0)</f>
        <v>1.3350816127271422E-2</v>
      </c>
      <c r="G913" s="6">
        <f>IF(名目付加価値!G913&gt;0,名目付加価値!G913/SUMIF(名目付加価値!G901:G923,"&lt;&gt;0"),0)</f>
        <v>1.9418323661960474E-2</v>
      </c>
      <c r="H913" s="6">
        <f>IF(名目付加価値!H913&gt;0,名目付加価値!H913/SUMIF(名目付加価値!H901:H923,"&lt;&gt;0"),0)</f>
        <v>1.650439288307877E-2</v>
      </c>
      <c r="I913" s="6">
        <f>IF(名目付加価値!I913&gt;0,名目付加価値!I913/SUMIF(名目付加価値!I901:I923,"&lt;&gt;0"),0)</f>
        <v>3.8102736555886918E-2</v>
      </c>
      <c r="K913" s="3">
        <f>0.5*(E913+E$1097)</f>
        <v>1.3209606815417793E-2</v>
      </c>
      <c r="L913" s="3">
        <f t="shared" ref="L913:O913" si="909">0.5*(F913+F$1097)</f>
        <v>1.7341128298823082E-2</v>
      </c>
      <c r="M913" s="3">
        <f t="shared" si="909"/>
        <v>1.9270688456990613E-2</v>
      </c>
      <c r="N913" s="3">
        <f t="shared" si="909"/>
        <v>1.7433962250081415E-2</v>
      </c>
      <c r="O913" s="3">
        <f t="shared" si="909"/>
        <v>3.2318125220204462E-2</v>
      </c>
    </row>
    <row r="914" spans="1:15" x14ac:dyDescent="0.15">
      <c r="A914" s="1">
        <v>40</v>
      </c>
      <c r="B914" s="1" t="s">
        <v>323</v>
      </c>
      <c r="C914" s="1">
        <v>14</v>
      </c>
      <c r="D914" s="1" t="s">
        <v>27</v>
      </c>
      <c r="E914" s="6">
        <f>IF(名目付加価値!E914&gt;0,名目付加価値!E914/SUMIF(名目付加価値!E901:E923,"&lt;&gt;0"),0)</f>
        <v>3.4050697078659697E-4</v>
      </c>
      <c r="F914" s="6">
        <f>IF(名目付加価値!F914&gt;0,名目付加価値!F914/SUMIF(名目付加価値!F901:F923,"&lt;&gt;0"),0)</f>
        <v>3.232913524041038E-4</v>
      </c>
      <c r="G914" s="6">
        <f>IF(名目付加価値!G914&gt;0,名目付加価値!G914/SUMIF(名目付加価値!G901:G923,"&lt;&gt;0"),0)</f>
        <v>3.5864618920296222E-4</v>
      </c>
      <c r="H914" s="6">
        <f>IF(名目付加価値!H914&gt;0,名目付加価値!H914/SUMIF(名目付加価値!H901:H923,"&lt;&gt;0"),0)</f>
        <v>5.1889397931609196E-4</v>
      </c>
      <c r="I914" s="6">
        <f>IF(名目付加価値!I914&gt;0,名目付加価値!I914/SUMIF(名目付加価値!I901:I923,"&lt;&gt;0"),0)</f>
        <v>3.6385171280450097E-4</v>
      </c>
      <c r="K914" s="3">
        <f>0.5*(E914+E$1098)</f>
        <v>2.0374390115954055E-3</v>
      </c>
      <c r="L914" s="3">
        <f t="shared" ref="L914:O914" si="910">0.5*(F914+F$1098)</f>
        <v>2.4409853674144662E-3</v>
      </c>
      <c r="M914" s="3">
        <f t="shared" si="910"/>
        <v>2.3837496118236956E-3</v>
      </c>
      <c r="N914" s="3">
        <f t="shared" si="910"/>
        <v>2.2907957948632022E-3</v>
      </c>
      <c r="O914" s="3">
        <f t="shared" si="910"/>
        <v>2.3564142721999304E-3</v>
      </c>
    </row>
    <row r="915" spans="1:15" x14ac:dyDescent="0.15">
      <c r="A915" s="1">
        <v>40</v>
      </c>
      <c r="B915" s="1" t="s">
        <v>323</v>
      </c>
      <c r="C915" s="1">
        <v>15</v>
      </c>
      <c r="D915" s="1" t="s">
        <v>28</v>
      </c>
      <c r="E915" s="6">
        <f>IF(名目付加価値!E915&gt;0,名目付加価値!E915/SUMIF(名目付加価値!E901:E923,"&lt;&gt;0"),0)</f>
        <v>3.4004899566874344E-2</v>
      </c>
      <c r="F915" s="6">
        <f>IF(名目付加価値!F915&gt;0,名目付加価値!F915/SUMIF(名目付加価値!F901:F923,"&lt;&gt;0"),0)</f>
        <v>3.5294182462708656E-2</v>
      </c>
      <c r="G915" s="6">
        <f>IF(名目付加価値!G915&gt;0,名目付加価値!G915/SUMIF(名目付加価値!G901:G923,"&lt;&gt;0"),0)</f>
        <v>3.6450173826803094E-2</v>
      </c>
      <c r="H915" s="6">
        <f>IF(名目付加価値!H915&gt;0,名目付加価値!H915/SUMIF(名目付加価値!H901:H923,"&lt;&gt;0"),0)</f>
        <v>2.5682344627248464E-2</v>
      </c>
      <c r="I915" s="6">
        <f>IF(名目付加価値!I915&gt;0,名目付加価値!I915/SUMIF(名目付加価値!I901:I923,"&lt;&gt;0"),0)</f>
        <v>2.2605418326745185E-2</v>
      </c>
      <c r="K915" s="3">
        <f>0.5*(E915+E$1099)</f>
        <v>3.515031783674856E-2</v>
      </c>
      <c r="L915" s="3">
        <f t="shared" ref="L915:O915" si="911">0.5*(F915+F$1099)</f>
        <v>3.4851666858700558E-2</v>
      </c>
      <c r="M915" s="3">
        <f t="shared" si="911"/>
        <v>3.5642323471171758E-2</v>
      </c>
      <c r="N915" s="3">
        <f t="shared" si="911"/>
        <v>2.7087678579729709E-2</v>
      </c>
      <c r="O915" s="3">
        <f t="shared" si="911"/>
        <v>2.3221686978727417E-2</v>
      </c>
    </row>
    <row r="916" spans="1:15" x14ac:dyDescent="0.15">
      <c r="A916" s="1">
        <v>40</v>
      </c>
      <c r="B916" s="1" t="s">
        <v>322</v>
      </c>
      <c r="C916" s="1">
        <v>16</v>
      </c>
      <c r="D916" s="1" t="s">
        <v>11</v>
      </c>
      <c r="E916" s="6">
        <f>IF(名目付加価値!E916&gt;0,名目付加価値!E916/SUMIF(名目付加価値!E901:E923,"&lt;&gt;0"),0)</f>
        <v>6.770735232252624E-2</v>
      </c>
      <c r="F916" s="6">
        <f>IF(名目付加価値!F916&gt;0,名目付加価値!F916/SUMIF(名目付加価値!F901:F923,"&lt;&gt;0"),0)</f>
        <v>9.1929822469344197E-2</v>
      </c>
      <c r="G916" s="6">
        <f>IF(名目付加価値!G916&gt;0,名目付加価値!G916/SUMIF(名目付加価値!G901:G923,"&lt;&gt;0"),0)</f>
        <v>9.7486081031438826E-2</v>
      </c>
      <c r="H916" s="6">
        <f>IF(名目付加価値!H916&gt;0,名目付加価値!H916/SUMIF(名目付加価値!H901:H923,"&lt;&gt;0"),0)</f>
        <v>7.8105310211699058E-2</v>
      </c>
      <c r="I916" s="6">
        <f>IF(名目付加価値!I916&gt;0,名目付加価値!I916/SUMIF(名目付加価値!I901:I923,"&lt;&gt;0"),0)</f>
        <v>6.1021749819995613E-2</v>
      </c>
      <c r="K916" s="3">
        <f>0.5*(E916+E$1100)</f>
        <v>8.1095018985687023E-2</v>
      </c>
      <c r="L916" s="3">
        <f t="shared" ref="L916:O916" si="912">0.5*(F916+F$1100)</f>
        <v>0.10189257655431172</v>
      </c>
      <c r="M916" s="3">
        <f t="shared" si="912"/>
        <v>0.10738114172175021</v>
      </c>
      <c r="N916" s="3">
        <f t="shared" si="912"/>
        <v>8.5801268150417442E-2</v>
      </c>
      <c r="O916" s="3">
        <f t="shared" si="912"/>
        <v>6.6262789213665574E-2</v>
      </c>
    </row>
    <row r="917" spans="1:15" x14ac:dyDescent="0.15">
      <c r="A917" s="1">
        <v>40</v>
      </c>
      <c r="B917" s="1" t="s">
        <v>322</v>
      </c>
      <c r="C917" s="1">
        <v>17</v>
      </c>
      <c r="D917" s="1" t="s">
        <v>12</v>
      </c>
      <c r="E917" s="6">
        <f>IF(名目付加価値!E917&gt;0,名目付加価値!E917/SUMIF(名目付加価値!E901:E923,"&lt;&gt;0"),0)</f>
        <v>2.497086560942207E-2</v>
      </c>
      <c r="F917" s="6">
        <f>IF(名目付加価値!F917&gt;0,名目付加価値!F917/SUMIF(名目付加価値!F901:F923,"&lt;&gt;0"),0)</f>
        <v>2.862832544616831E-2</v>
      </c>
      <c r="G917" s="6">
        <f>IF(名目付加価値!G917&gt;0,名目付加価値!G917/SUMIF(名目付加価値!G901:G923,"&lt;&gt;0"),0)</f>
        <v>3.0324799281672091E-2</v>
      </c>
      <c r="H917" s="6">
        <f>IF(名目付加価値!H917&gt;0,名目付加価値!H917/SUMIF(名目付加価値!H901:H923,"&lt;&gt;0"),0)</f>
        <v>2.6364373817094215E-2</v>
      </c>
      <c r="I917" s="6">
        <f>IF(名目付加価値!I917&gt;0,名目付加価値!I917/SUMIF(名目付加価値!I901:I923,"&lt;&gt;0"),0)</f>
        <v>2.2219976107245541E-2</v>
      </c>
      <c r="K917" s="3">
        <f>0.5*(E917+E$1101)</f>
        <v>2.50503121200235E-2</v>
      </c>
      <c r="L917" s="3">
        <f t="shared" ref="L917:O917" si="913">0.5*(F917+F$1101)</f>
        <v>2.8820823592215453E-2</v>
      </c>
      <c r="M917" s="3">
        <f t="shared" si="913"/>
        <v>3.1236024519731703E-2</v>
      </c>
      <c r="N917" s="3">
        <f t="shared" si="913"/>
        <v>3.0872932211734792E-2</v>
      </c>
      <c r="O917" s="3">
        <f t="shared" si="913"/>
        <v>2.6616150966724341E-2</v>
      </c>
    </row>
    <row r="918" spans="1:15" x14ac:dyDescent="0.15">
      <c r="A918" s="1">
        <v>40</v>
      </c>
      <c r="B918" s="1" t="s">
        <v>322</v>
      </c>
      <c r="C918" s="1">
        <v>18</v>
      </c>
      <c r="D918" s="1" t="s">
        <v>13</v>
      </c>
      <c r="E918" s="6">
        <f>IF(名目付加価値!E918&gt;0,名目付加価値!E918/SUMIF(名目付加価値!E901:E923,"&lt;&gt;0"),0)</f>
        <v>0.18467052868525805</v>
      </c>
      <c r="F918" s="6">
        <f>IF(名目付加価値!F918&gt;0,名目付加価値!F918/SUMIF(名目付加価値!F901:F923,"&lt;&gt;0"),0)</f>
        <v>0.23174457251634012</v>
      </c>
      <c r="G918" s="6">
        <f>IF(名目付加価値!G918&gt;0,名目付加価値!G918/SUMIF(名目付加価値!G901:G923,"&lt;&gt;0"),0)</f>
        <v>0.19240204567272667</v>
      </c>
      <c r="H918" s="6">
        <f>IF(名目付加価値!H918&gt;0,名目付加価値!H918/SUMIF(名目付加価値!H901:H923,"&lt;&gt;0"),0)</f>
        <v>0.19793830708995941</v>
      </c>
      <c r="I918" s="6">
        <f>IF(名目付加価値!I918&gt;0,名目付加価値!I918/SUMIF(名目付加価値!I901:I923,"&lt;&gt;0"),0)</f>
        <v>0.1639958234052456</v>
      </c>
      <c r="K918" s="3">
        <f>0.5*(E918+E$1102)</f>
        <v>0.14956839779653894</v>
      </c>
      <c r="L918" s="3">
        <f t="shared" ref="L918:O918" si="914">0.5*(F918+F$1102)</f>
        <v>0.17809232197672484</v>
      </c>
      <c r="M918" s="3">
        <f t="shared" si="914"/>
        <v>0.1533262106530357</v>
      </c>
      <c r="N918" s="3">
        <f t="shared" si="914"/>
        <v>0.158231643659626</v>
      </c>
      <c r="O918" s="3">
        <f t="shared" si="914"/>
        <v>0.13589410777028421</v>
      </c>
    </row>
    <row r="919" spans="1:15" x14ac:dyDescent="0.15">
      <c r="A919" s="1">
        <v>40</v>
      </c>
      <c r="B919" s="1" t="s">
        <v>322</v>
      </c>
      <c r="C919" s="1">
        <v>19</v>
      </c>
      <c r="D919" s="1" t="s">
        <v>14</v>
      </c>
      <c r="E919" s="6">
        <f>IF(名目付加価値!E919&gt;0,名目付加価値!E919/SUMIF(名目付加価値!E901:E923,"&lt;&gt;0"),0)</f>
        <v>3.6365588514450306E-2</v>
      </c>
      <c r="F919" s="6">
        <f>IF(名目付加価値!F919&gt;0,名目付加価値!F919/SUMIF(名目付加価値!F901:F923,"&lt;&gt;0"),0)</f>
        <v>4.0276649597558958E-2</v>
      </c>
      <c r="G919" s="6">
        <f>IF(名目付加価値!G919&gt;0,名目付加価値!G919/SUMIF(名目付加価値!G901:G923,"&lt;&gt;0"),0)</f>
        <v>5.4547661047005674E-2</v>
      </c>
      <c r="H919" s="6">
        <f>IF(名目付加価値!H919&gt;0,名目付加価値!H919/SUMIF(名目付加価値!H901:H923,"&lt;&gt;0"),0)</f>
        <v>5.1316321506924681E-2</v>
      </c>
      <c r="I919" s="6">
        <f>IF(名目付加価値!I919&gt;0,名目付加価値!I919/SUMIF(名目付加価値!I901:I923,"&lt;&gt;0"),0)</f>
        <v>4.4512832537053036E-2</v>
      </c>
      <c r="K919" s="3">
        <f>0.5*(E919+E$1103)</f>
        <v>3.8393860884556805E-2</v>
      </c>
      <c r="L919" s="3">
        <f t="shared" ref="L919:O919" si="915">0.5*(F919+F$1103)</f>
        <v>4.449421891540703E-2</v>
      </c>
      <c r="M919" s="3">
        <f t="shared" si="915"/>
        <v>5.4044885428637723E-2</v>
      </c>
      <c r="N919" s="3">
        <f t="shared" si="915"/>
        <v>4.9444906381703811E-2</v>
      </c>
      <c r="O919" s="3">
        <f t="shared" si="915"/>
        <v>4.4646720881173371E-2</v>
      </c>
    </row>
    <row r="920" spans="1:15" x14ac:dyDescent="0.15">
      <c r="A920" s="1">
        <v>40</v>
      </c>
      <c r="B920" s="1" t="s">
        <v>322</v>
      </c>
      <c r="C920" s="1">
        <v>20</v>
      </c>
      <c r="D920" s="1" t="s">
        <v>15</v>
      </c>
      <c r="E920" s="6">
        <f>IF(名目付加価値!E920&gt;0,名目付加価値!E920/SUMIF(名目付加価値!E901:E923,"&lt;&gt;0"),0)</f>
        <v>1.9735656162131961E-2</v>
      </c>
      <c r="F920" s="6">
        <f>IF(名目付加価値!F920&gt;0,名目付加価値!F920/SUMIF(名目付加価値!F901:F923,"&lt;&gt;0"),0)</f>
        <v>2.2562073302820403E-2</v>
      </c>
      <c r="G920" s="6">
        <f>IF(名目付加価値!G920&gt;0,名目付加価値!G920/SUMIF(名目付加価値!G901:G923,"&lt;&gt;0"),0)</f>
        <v>2.3086202129060401E-2</v>
      </c>
      <c r="H920" s="6">
        <f>IF(名目付加価値!H920&gt;0,名目付加価値!H920/SUMIF(名目付加価値!H901:H923,"&lt;&gt;0"),0)</f>
        <v>1.5799545465696327E-2</v>
      </c>
      <c r="I920" s="6">
        <f>IF(名目付加価値!I920&gt;0,名目付加価値!I920/SUMIF(名目付加価値!I901:I923,"&lt;&gt;0"),0)</f>
        <v>1.740918979679882E-2</v>
      </c>
      <c r="K920" s="3">
        <f>0.5*(E920+E$1104)</f>
        <v>1.927000764171205E-2</v>
      </c>
      <c r="L920" s="3">
        <f t="shared" ref="L920:O920" si="916">0.5*(F920+F$1104)</f>
        <v>2.209083046111724E-2</v>
      </c>
      <c r="M920" s="3">
        <f t="shared" si="916"/>
        <v>2.1448837448054391E-2</v>
      </c>
      <c r="N920" s="3">
        <f t="shared" si="916"/>
        <v>1.5198224064249415E-2</v>
      </c>
      <c r="O920" s="3">
        <f t="shared" si="916"/>
        <v>1.6936282780214161E-2</v>
      </c>
    </row>
    <row r="921" spans="1:15" x14ac:dyDescent="0.15">
      <c r="A921" s="1">
        <v>40</v>
      </c>
      <c r="B921" s="1" t="s">
        <v>322</v>
      </c>
      <c r="C921" s="1">
        <v>21</v>
      </c>
      <c r="D921" s="1" t="s">
        <v>16</v>
      </c>
      <c r="E921" s="6">
        <f>IF(名目付加価値!E921&gt;0,名目付加価値!E921/SUMIF(名目付加価値!E901:E923,"&lt;&gt;0"),0)</f>
        <v>9.4089858316614677E-2</v>
      </c>
      <c r="F921" s="6">
        <f>IF(名目付加価値!F921&gt;0,名目付加価値!F921/SUMIF(名目付加価値!F901:F923,"&lt;&gt;0"),0)</f>
        <v>7.0394267492746604E-2</v>
      </c>
      <c r="G921" s="6">
        <f>IF(名目付加価値!G921&gt;0,名目付加価値!G921/SUMIF(名目付加価値!G901:G923,"&lt;&gt;0"),0)</f>
        <v>7.8668349272029661E-2</v>
      </c>
      <c r="H921" s="6">
        <f>IF(名目付加価値!H921&gt;0,名目付加価値!H921/SUMIF(名目付加価値!H901:H923,"&lt;&gt;0"),0)</f>
        <v>8.5299290158867627E-2</v>
      </c>
      <c r="I921" s="6">
        <f>IF(名目付加価値!I921&gt;0,名目付加価値!I921/SUMIF(名目付加価値!I901:I923,"&lt;&gt;0"),0)</f>
        <v>8.6580386075709809E-2</v>
      </c>
      <c r="K921" s="3">
        <f>0.5*(E921+E$1105)</f>
        <v>8.347401770058932E-2</v>
      </c>
      <c r="L921" s="3">
        <f t="shared" ref="L921:O921" si="917">0.5*(F921+F$1105)</f>
        <v>6.624728163382082E-2</v>
      </c>
      <c r="M921" s="3">
        <f t="shared" si="917"/>
        <v>7.1149924906455053E-2</v>
      </c>
      <c r="N921" s="3">
        <f t="shared" si="917"/>
        <v>7.64486676976706E-2</v>
      </c>
      <c r="O921" s="3">
        <f t="shared" si="917"/>
        <v>7.8169806574453743E-2</v>
      </c>
    </row>
    <row r="922" spans="1:15" x14ac:dyDescent="0.15">
      <c r="A922" s="1">
        <v>40</v>
      </c>
      <c r="B922" s="1" t="s">
        <v>194</v>
      </c>
      <c r="C922" s="1">
        <v>22</v>
      </c>
      <c r="D922" s="1" t="s">
        <v>8</v>
      </c>
      <c r="E922" s="6">
        <f>IF(名目付加価値!E922&gt;0,名目付加価値!E922/SUMIF(名目付加価値!E901:E923,"&lt;&gt;0"),0)</f>
        <v>0.12835195580731848</v>
      </c>
      <c r="F922" s="6">
        <f>IF(名目付加価値!F922&gt;0,名目付加価値!F922/SUMIF(名目付加価値!F901:F923,"&lt;&gt;0"),0)</f>
        <v>0.16697895024895212</v>
      </c>
      <c r="G922" s="6">
        <f>IF(名目付加価値!G922&gt;0,名目付加価値!G922/SUMIF(名目付加価値!G901:G923,"&lt;&gt;0"),0)</f>
        <v>0.19383055093543416</v>
      </c>
      <c r="H922" s="6">
        <f>IF(名目付加価値!H922&gt;0,名目付加価値!H922/SUMIF(名目付加価値!H901:H923,"&lt;&gt;0"),0)</f>
        <v>0.25974200417283361</v>
      </c>
      <c r="I922" s="6">
        <f>IF(名目付加価値!I922&gt;0,名目付加価値!I922/SUMIF(名目付加価値!I901:I923,"&lt;&gt;0"),0)</f>
        <v>0.30779426348147565</v>
      </c>
      <c r="K922" s="3">
        <f>0.5*(E922+E$1106)</f>
        <v>0.12044123427355796</v>
      </c>
      <c r="L922" s="3">
        <f t="shared" ref="L922:O922" si="918">0.5*(F922+F$1106)</f>
        <v>0.16440983246535162</v>
      </c>
      <c r="M922" s="3">
        <f t="shared" si="918"/>
        <v>0.18268208740744135</v>
      </c>
      <c r="N922" s="3">
        <f t="shared" si="918"/>
        <v>0.23922349814849539</v>
      </c>
      <c r="O922" s="3">
        <f t="shared" si="918"/>
        <v>0.28635931261414649</v>
      </c>
    </row>
    <row r="923" spans="1:15" x14ac:dyDescent="0.15">
      <c r="A923" s="1">
        <v>40</v>
      </c>
      <c r="B923" s="1" t="s">
        <v>194</v>
      </c>
      <c r="C923" s="1">
        <v>23</v>
      </c>
      <c r="D923" s="1" t="s">
        <v>29</v>
      </c>
      <c r="E923" s="6">
        <f>IF(名目付加価値!E923&gt;0,名目付加価値!E923/SUMIF(名目付加価値!E901:E923,"&lt;&gt;0"),0)</f>
        <v>7.0657479616322766E-2</v>
      </c>
      <c r="F923" s="6">
        <f>IF(名目付加価値!F923&gt;0,名目付加価値!F923/SUMIF(名目付加価値!F901:F923,"&lt;&gt;0"),0)</f>
        <v>7.9733611423686845E-2</v>
      </c>
      <c r="G923" s="6">
        <f>IF(名目付加価値!G923&gt;0,名目付加価値!G923/SUMIF(名目付加価値!G901:G923,"&lt;&gt;0"),0)</f>
        <v>8.491179888353341E-2</v>
      </c>
      <c r="H923" s="6">
        <f>IF(名目付加価値!H923&gt;0,名目付加価値!H923/SUMIF(名目付加価値!H901:H923,"&lt;&gt;0"),0)</f>
        <v>9.5940732095567374E-2</v>
      </c>
      <c r="I923" s="6">
        <f>IF(名目付加価値!I923&gt;0,名目付加価値!I923/SUMIF(名目付加価値!I901:I923,"&lt;&gt;0"),0)</f>
        <v>0.10154914669909486</v>
      </c>
      <c r="K923" s="3">
        <f>0.5*(E923+E$1107)</f>
        <v>7.5813274073996295E-2</v>
      </c>
      <c r="L923" s="3">
        <f t="shared" ref="L923:O923" si="919">0.5*(F923+F$1107)</f>
        <v>9.4581516894637938E-2</v>
      </c>
      <c r="M923" s="3">
        <f t="shared" si="919"/>
        <v>9.4222709860099924E-2</v>
      </c>
      <c r="N923" s="3">
        <f t="shared" si="919"/>
        <v>0.10916937207970981</v>
      </c>
      <c r="O923" s="3">
        <f t="shared" si="919"/>
        <v>0.11798637969910949</v>
      </c>
    </row>
    <row r="924" spans="1:15" x14ac:dyDescent="0.15">
      <c r="A924" s="1">
        <v>41</v>
      </c>
      <c r="B924" s="1" t="s">
        <v>324</v>
      </c>
      <c r="C924" s="1">
        <v>1</v>
      </c>
      <c r="D924" s="1" t="s">
        <v>9</v>
      </c>
      <c r="E924" s="6">
        <f>IF(名目付加価値!E924&gt;0,名目付加価値!E924/SUMIF(名目付加価値!E924:E946,"&lt;&gt;0"),0)</f>
        <v>0.16812398685358823</v>
      </c>
      <c r="F924" s="6">
        <f>IF(名目付加価値!F924&gt;0,名目付加価値!F924/SUMIF(名目付加価値!F924:F946,"&lt;&gt;0"),0)</f>
        <v>8.9357242763640252E-2</v>
      </c>
      <c r="G924" s="6">
        <f>IF(名目付加価値!G924&gt;0,名目付加価値!G924/SUMIF(名目付加価値!G924:G946,"&lt;&gt;0"),0)</f>
        <v>6.8018106094409073E-2</v>
      </c>
      <c r="H924" s="6">
        <f>IF(名目付加価値!H924&gt;0,名目付加価値!H924/SUMIF(名目付加価値!H924:H946,"&lt;&gt;0"),0)</f>
        <v>4.3776922588888087E-2</v>
      </c>
      <c r="I924" s="6">
        <f>IF(名目付加価値!I924&gt;0,名目付加価値!I924/SUMIF(名目付加価値!I924:I946,"&lt;&gt;0"),0)</f>
        <v>3.5120099817394841E-2</v>
      </c>
      <c r="K924" s="3">
        <f>0.5*(E924+E$1085)</f>
        <v>0.13612223447121566</v>
      </c>
      <c r="L924" s="3">
        <f t="shared" ref="L924:O924" si="920">0.5*(F924+F$1085)</f>
        <v>7.4633110821226728E-2</v>
      </c>
      <c r="M924" s="3">
        <f t="shared" si="920"/>
        <v>5.5268729580959117E-2</v>
      </c>
      <c r="N924" s="3">
        <f t="shared" si="920"/>
        <v>3.6523983396855135E-2</v>
      </c>
      <c r="O924" s="3">
        <f t="shared" si="920"/>
        <v>2.957456587819687E-2</v>
      </c>
    </row>
    <row r="925" spans="1:15" x14ac:dyDescent="0.15">
      <c r="A925" s="1">
        <v>41</v>
      </c>
      <c r="B925" s="1" t="s">
        <v>324</v>
      </c>
      <c r="C925" s="1">
        <v>2</v>
      </c>
      <c r="D925" s="1" t="s">
        <v>10</v>
      </c>
      <c r="E925" s="6">
        <f>IF(名目付加価値!E925&gt;0,名目付加価値!E925/SUMIF(名目付加価値!E924:E946,"&lt;&gt;0"),0)</f>
        <v>6.0749390454710823E-3</v>
      </c>
      <c r="F925" s="6">
        <f>IF(名目付加価値!F925&gt;0,名目付加価値!F925/SUMIF(名目付加価値!F924:F946,"&lt;&gt;0"),0)</f>
        <v>4.3113616117344614E-3</v>
      </c>
      <c r="G925" s="6">
        <f>IF(名目付加価値!G925&gt;0,名目付加価値!G925/SUMIF(名目付加価値!G924:G946,"&lt;&gt;0"),0)</f>
        <v>3.2236332712825516E-3</v>
      </c>
      <c r="H925" s="6">
        <f>IF(名目付加価値!H925&gt;0,名目付加価値!H925/SUMIF(名目付加価値!H924:H946,"&lt;&gt;0"),0)</f>
        <v>1.151241553979882E-3</v>
      </c>
      <c r="I925" s="6">
        <f>IF(名目付加価値!I925&gt;0,名目付加価値!I925/SUMIF(名目付加価値!I924:I946,"&lt;&gt;0"),0)</f>
        <v>5.6213683166236753E-4</v>
      </c>
      <c r="K925" s="3">
        <f>0.5*(E925+E$1086)</f>
        <v>9.3909187897397179E-3</v>
      </c>
      <c r="L925" s="3">
        <f t="shared" ref="L925:O925" si="921">0.5*(F925+F$1086)</f>
        <v>5.7036805254985076E-3</v>
      </c>
      <c r="M925" s="3">
        <f t="shared" si="921"/>
        <v>3.4628232495537356E-3</v>
      </c>
      <c r="N925" s="3">
        <f t="shared" si="921"/>
        <v>1.526334768759666E-3</v>
      </c>
      <c r="O925" s="3">
        <f t="shared" si="921"/>
        <v>7.1342676252501695E-4</v>
      </c>
    </row>
    <row r="926" spans="1:15" x14ac:dyDescent="0.15">
      <c r="A926" s="1">
        <v>41</v>
      </c>
      <c r="B926" s="1" t="s">
        <v>325</v>
      </c>
      <c r="C926" s="1">
        <v>3</v>
      </c>
      <c r="D926" s="1" t="s">
        <v>17</v>
      </c>
      <c r="E926" s="6">
        <f>IF(名目付加価値!E926&gt;0,名目付加価値!E926/SUMIF(名目付加価値!E924:E946,"&lt;&gt;0"),0)</f>
        <v>9.3544148264659829E-2</v>
      </c>
      <c r="F926" s="6">
        <f>IF(名目付加価値!F926&gt;0,名目付加価値!F926/SUMIF(名目付加価値!F924:F946,"&lt;&gt;0"),0)</f>
        <v>5.8744096153327999E-2</v>
      </c>
      <c r="G926" s="6">
        <f>IF(名目付加価値!G926&gt;0,名目付加価値!G926/SUMIF(名目付加価値!G924:G946,"&lt;&gt;0"),0)</f>
        <v>5.7671072694179482E-2</v>
      </c>
      <c r="H926" s="6">
        <f>IF(名目付加価値!H926&gt;0,名目付加価値!H926/SUMIF(名目付加価値!H924:H946,"&lt;&gt;0"),0)</f>
        <v>6.0290740963456983E-2</v>
      </c>
      <c r="I926" s="6">
        <f>IF(名目付加価値!I926&gt;0,名目付加価値!I926/SUMIF(名目付加価値!I924:I946,"&lt;&gt;0"),0)</f>
        <v>5.5067016862257907E-2</v>
      </c>
      <c r="K926" s="3">
        <f>0.5*(E926+E$1087)</f>
        <v>7.5780128582293146E-2</v>
      </c>
      <c r="L926" s="3">
        <f t="shared" ref="L926:O926" si="922">0.5*(F926+F$1087)</f>
        <v>5.0857590530820944E-2</v>
      </c>
      <c r="M926" s="3">
        <f t="shared" si="922"/>
        <v>4.8555478359075636E-2</v>
      </c>
      <c r="N926" s="3">
        <f t="shared" si="922"/>
        <v>5.0996966178941755E-2</v>
      </c>
      <c r="O926" s="3">
        <f t="shared" si="922"/>
        <v>4.6969623302451753E-2</v>
      </c>
    </row>
    <row r="927" spans="1:15" x14ac:dyDescent="0.15">
      <c r="A927" s="1">
        <v>41</v>
      </c>
      <c r="B927" s="1" t="s">
        <v>325</v>
      </c>
      <c r="C927" s="1">
        <v>4</v>
      </c>
      <c r="D927" s="1" t="s">
        <v>18</v>
      </c>
      <c r="E927" s="6">
        <f>IF(名目付加価値!E927&gt;0,名目付加価値!E927/SUMIF(名目付加価値!E924:E946,"&lt;&gt;0"),0)</f>
        <v>1.4920627581509522E-2</v>
      </c>
      <c r="F927" s="6">
        <f>IF(名目付加価値!F927&gt;0,名目付加価値!F927/SUMIF(名目付加価値!F924:F946,"&lt;&gt;0"),0)</f>
        <v>1.0692231641664503E-2</v>
      </c>
      <c r="G927" s="6">
        <f>IF(名目付加価値!G927&gt;0,名目付加価値!G927/SUMIF(名目付加価値!G924:G946,"&lt;&gt;0"),0)</f>
        <v>1.236824756149944E-2</v>
      </c>
      <c r="H927" s="6">
        <f>IF(名目付加価値!H927&gt;0,名目付加価値!H927/SUMIF(名目付加価値!H924:H946,"&lt;&gt;0"),0)</f>
        <v>6.0188203900489717E-3</v>
      </c>
      <c r="I927" s="6">
        <f>IF(名目付加価値!I927&gt;0,名目付加価値!I927/SUMIF(名目付加価値!I924:I946,"&lt;&gt;0"),0)</f>
        <v>3.0516672597653972E-3</v>
      </c>
      <c r="K927" s="3">
        <f>0.5*(E927+E$1088)</f>
        <v>2.5840433351503524E-2</v>
      </c>
      <c r="L927" s="3">
        <f t="shared" ref="L927:O927" si="923">0.5*(F927+F$1088)</f>
        <v>1.5970321250258851E-2</v>
      </c>
      <c r="M927" s="3">
        <f t="shared" si="923"/>
        <v>1.475404125431084E-2</v>
      </c>
      <c r="N927" s="3">
        <f t="shared" si="923"/>
        <v>7.1422659907198552E-3</v>
      </c>
      <c r="O927" s="3">
        <f t="shared" si="923"/>
        <v>3.6848691090738891E-3</v>
      </c>
    </row>
    <row r="928" spans="1:15" x14ac:dyDescent="0.15">
      <c r="A928" s="1">
        <v>41</v>
      </c>
      <c r="B928" s="1" t="s">
        <v>325</v>
      </c>
      <c r="C928" s="1">
        <v>5</v>
      </c>
      <c r="D928" s="1" t="s">
        <v>19</v>
      </c>
      <c r="E928" s="6">
        <f>IF(名目付加価値!E928&gt;0,名目付加価値!E928/SUMIF(名目付加価値!E924:E946,"&lt;&gt;0"),0)</f>
        <v>7.5933792961234104E-3</v>
      </c>
      <c r="F928" s="6">
        <f>IF(名目付加価値!F928&gt;0,名目付加価値!F928/SUMIF(名目付加価値!F924:F946,"&lt;&gt;0"),0)</f>
        <v>1.012471424152514E-2</v>
      </c>
      <c r="G928" s="6">
        <f>IF(名目付加価値!G928&gt;0,名目付加価値!G928/SUMIF(名目付加価値!G924:G946,"&lt;&gt;0"),0)</f>
        <v>1.2080713900231285E-2</v>
      </c>
      <c r="H928" s="6">
        <f>IF(名目付加価値!H928&gt;0,名目付加価値!H928/SUMIF(名目付加価値!H924:H946,"&lt;&gt;0"),0)</f>
        <v>8.2496314434880071E-3</v>
      </c>
      <c r="I928" s="6">
        <f>IF(名目付加価値!I928&gt;0,名目付加価値!I928/SUMIF(名目付加価値!I924:I946,"&lt;&gt;0"),0)</f>
        <v>9.7867381924030428E-3</v>
      </c>
      <c r="K928" s="3">
        <f>0.5*(E928+E$1089)</f>
        <v>8.7340375872510239E-3</v>
      </c>
      <c r="L928" s="3">
        <f t="shared" ref="L928:O928" si="924">0.5*(F928+F$1089)</f>
        <v>9.1653014922186936E-3</v>
      </c>
      <c r="M928" s="3">
        <f t="shared" si="924"/>
        <v>1.0340442850590745E-2</v>
      </c>
      <c r="N928" s="3">
        <f t="shared" si="924"/>
        <v>8.0615900828273513E-3</v>
      </c>
      <c r="O928" s="3">
        <f t="shared" si="924"/>
        <v>8.0867700554690912E-3</v>
      </c>
    </row>
    <row r="929" spans="1:15" x14ac:dyDescent="0.15">
      <c r="A929" s="1">
        <v>41</v>
      </c>
      <c r="B929" s="1" t="s">
        <v>325</v>
      </c>
      <c r="C929" s="1">
        <v>6</v>
      </c>
      <c r="D929" s="1" t="s">
        <v>3</v>
      </c>
      <c r="E929" s="6">
        <f>IF(名目付加価値!E929&gt;0,名目付加価値!E929/SUMIF(名目付加価値!E924:E946,"&lt;&gt;0"),0)</f>
        <v>1.2191997175118905E-2</v>
      </c>
      <c r="F929" s="6">
        <f>IF(名目付加価値!F929&gt;0,名目付加価値!F929/SUMIF(名目付加価値!F924:F946,"&lt;&gt;0"),0)</f>
        <v>1.4379919074978827E-2</v>
      </c>
      <c r="G929" s="6">
        <f>IF(名目付加価値!G929&gt;0,名目付加価値!G929/SUMIF(名目付加価値!G924:G946,"&lt;&gt;0"),0)</f>
        <v>1.1175797486572242E-2</v>
      </c>
      <c r="H929" s="6">
        <f>IF(名目付加価値!H929&gt;0,名目付加価値!H929/SUMIF(名目付加価値!H924:H946,"&lt;&gt;0"),0)</f>
        <v>1.2208273217248449E-2</v>
      </c>
      <c r="I929" s="6">
        <f>IF(名目付加価値!I929&gt;0,名目付加価値!I929/SUMIF(名目付加価値!I924:I946,"&lt;&gt;0"),0)</f>
        <v>2.2208189262683087E-2</v>
      </c>
      <c r="K929" s="3">
        <f>0.5*(E929+E$1090)</f>
        <v>1.7927683242511518E-2</v>
      </c>
      <c r="L929" s="3">
        <f t="shared" ref="L929:O929" si="925">0.5*(F929+F$1090)</f>
        <v>1.5518967723978965E-2</v>
      </c>
      <c r="M929" s="3">
        <f t="shared" si="925"/>
        <v>1.5498497613784473E-2</v>
      </c>
      <c r="N929" s="3">
        <f t="shared" si="925"/>
        <v>1.5401905240802306E-2</v>
      </c>
      <c r="O929" s="3">
        <f t="shared" si="925"/>
        <v>2.0802651872777515E-2</v>
      </c>
    </row>
    <row r="930" spans="1:15" x14ac:dyDescent="0.15">
      <c r="A930" s="1">
        <v>41</v>
      </c>
      <c r="B930" s="1" t="s">
        <v>325</v>
      </c>
      <c r="C930" s="1">
        <v>7</v>
      </c>
      <c r="D930" s="1" t="s">
        <v>20</v>
      </c>
      <c r="E930" s="6">
        <f>IF(名目付加価値!E930&gt;0,名目付加価値!E930/SUMIF(名目付加価値!E924:E946,"&lt;&gt;0"),0)</f>
        <v>7.9900248375383847E-4</v>
      </c>
      <c r="F930" s="6">
        <f>IF(名目付加価値!F930&gt;0,名目付加価値!F930/SUMIF(名目付加価値!F924:F946,"&lt;&gt;0"),0)</f>
        <v>5.5918182461785192E-5</v>
      </c>
      <c r="G930" s="6">
        <f>IF(名目付加価値!G930&gt;0,名目付加価値!G930/SUMIF(名目付加価値!G924:G946,"&lt;&gt;0"),0)</f>
        <v>6.3840653715542203E-4</v>
      </c>
      <c r="H930" s="6">
        <f>IF(名目付加価値!H930&gt;0,名目付加価値!H930/SUMIF(名目付加価値!H924:H946,"&lt;&gt;0"),0)</f>
        <v>6.2147890481750365E-4</v>
      </c>
      <c r="I930" s="6">
        <f>IF(名目付加価値!I930&gt;0,名目付加価値!I930/SUMIF(名目付加価値!I924:I946,"&lt;&gt;0"),0)</f>
        <v>7.4353066819515172E-4</v>
      </c>
      <c r="K930" s="3">
        <f>0.5*(E930+E$1091)</f>
        <v>9.9511624945574813E-3</v>
      </c>
      <c r="L930" s="3">
        <f t="shared" ref="L930:O930" si="926">0.5*(F930+F$1091)</f>
        <v>6.2060297913734061E-3</v>
      </c>
      <c r="M930" s="3">
        <f t="shared" si="926"/>
        <v>5.6156037772376313E-3</v>
      </c>
      <c r="N930" s="3">
        <f t="shared" si="926"/>
        <v>6.4122962742080066E-3</v>
      </c>
      <c r="O930" s="3">
        <f t="shared" si="926"/>
        <v>6.5247687640596439E-3</v>
      </c>
    </row>
    <row r="931" spans="1:15" x14ac:dyDescent="0.15">
      <c r="A931" s="1">
        <v>41</v>
      </c>
      <c r="B931" s="1" t="s">
        <v>325</v>
      </c>
      <c r="C931" s="1">
        <v>8</v>
      </c>
      <c r="D931" s="1" t="s">
        <v>21</v>
      </c>
      <c r="E931" s="6">
        <f>IF(名目付加価値!E931&gt;0,名目付加価値!E931/SUMIF(名目付加価値!E924:E946,"&lt;&gt;0"),0)</f>
        <v>2.6662707778608716E-2</v>
      </c>
      <c r="F931" s="6">
        <f>IF(名目付加価値!F931&gt;0,名目付加価値!F931/SUMIF(名目付加価値!F924:F946,"&lt;&gt;0"),0)</f>
        <v>2.1471570041052563E-2</v>
      </c>
      <c r="G931" s="6">
        <f>IF(名目付加価値!G931&gt;0,名目付加価値!G931/SUMIF(名目付加価値!G924:G946,"&lt;&gt;0"),0)</f>
        <v>2.2629665502009191E-2</v>
      </c>
      <c r="H931" s="6">
        <f>IF(名目付加価値!H931&gt;0,名目付加価値!H931/SUMIF(名目付加価値!H924:H946,"&lt;&gt;0"),0)</f>
        <v>1.2221963176317635E-2</v>
      </c>
      <c r="I931" s="6">
        <f>IF(名目付加価値!I931&gt;0,名目付加価値!I931/SUMIF(名目付加価値!I924:I946,"&lt;&gt;0"),0)</f>
        <v>1.0734558101131341E-2</v>
      </c>
      <c r="K931" s="3">
        <f>0.5*(E931+E$1092)</f>
        <v>2.092493081982557E-2</v>
      </c>
      <c r="L931" s="3">
        <f t="shared" ref="L931:O931" si="927">0.5*(F931+F$1092)</f>
        <v>1.7234876629567766E-2</v>
      </c>
      <c r="M931" s="3">
        <f t="shared" si="927"/>
        <v>1.7458092870064168E-2</v>
      </c>
      <c r="N931" s="3">
        <f t="shared" si="927"/>
        <v>1.1016738235398182E-2</v>
      </c>
      <c r="O931" s="3">
        <f t="shared" si="927"/>
        <v>9.065142034930208E-3</v>
      </c>
    </row>
    <row r="932" spans="1:15" x14ac:dyDescent="0.15">
      <c r="A932" s="1">
        <v>41</v>
      </c>
      <c r="B932" s="1" t="s">
        <v>325</v>
      </c>
      <c r="C932" s="1">
        <v>9</v>
      </c>
      <c r="D932" s="1" t="s">
        <v>22</v>
      </c>
      <c r="E932" s="6">
        <f>IF(名目付加価値!E932&gt;0,名目付加価値!E932/SUMIF(名目付加価値!E924:E946,"&lt;&gt;0"),0)</f>
        <v>4.5070352496134267E-3</v>
      </c>
      <c r="F932" s="6">
        <f>IF(名目付加価値!F932&gt;0,名目付加価値!F932/SUMIF(名目付加価値!F924:F946,"&lt;&gt;0"),0)</f>
        <v>3.4032620598075307E-3</v>
      </c>
      <c r="G932" s="6">
        <f>IF(名目付加価値!G932&gt;0,名目付加価値!G932/SUMIF(名目付加価値!G924:G946,"&lt;&gt;0"),0)</f>
        <v>5.4671037472215789E-3</v>
      </c>
      <c r="H932" s="6">
        <f>IF(名目付加価値!H932&gt;0,名目付加価値!H932/SUMIF(名目付加価値!H924:H946,"&lt;&gt;0"),0)</f>
        <v>9.5587275992778959E-3</v>
      </c>
      <c r="I932" s="6">
        <f>IF(名目付加価値!I932&gt;0,名目付加価値!I932/SUMIF(名目付加価値!I924:I946,"&lt;&gt;0"),0)</f>
        <v>5.4221990194374872E-3</v>
      </c>
      <c r="K932" s="3">
        <f>0.5*(E932+E$1093)</f>
        <v>1.9333218406024113E-2</v>
      </c>
      <c r="L932" s="3">
        <f t="shared" ref="L932:O932" si="928">0.5*(F932+F$1093)</f>
        <v>1.6575783984638489E-2</v>
      </c>
      <c r="M932" s="3">
        <f t="shared" si="928"/>
        <v>1.2942416738226131E-2</v>
      </c>
      <c r="N932" s="3">
        <f t="shared" si="928"/>
        <v>1.205293901714454E-2</v>
      </c>
      <c r="O932" s="3">
        <f t="shared" si="928"/>
        <v>9.1506679573571635E-3</v>
      </c>
    </row>
    <row r="933" spans="1:15" x14ac:dyDescent="0.15">
      <c r="A933" s="1">
        <v>41</v>
      </c>
      <c r="B933" s="1" t="s">
        <v>325</v>
      </c>
      <c r="C933" s="1">
        <v>10</v>
      </c>
      <c r="D933" s="1" t="s">
        <v>23</v>
      </c>
      <c r="E933" s="6">
        <f>IF(名目付加価値!E933&gt;0,名目付加価値!E933/SUMIF(名目付加価値!E924:E946,"&lt;&gt;0"),0)</f>
        <v>8.4818832639416905E-3</v>
      </c>
      <c r="F933" s="6">
        <f>IF(名目付加価値!F933&gt;0,名目付加価値!F933/SUMIF(名目付加価値!F924:F946,"&lt;&gt;0"),0)</f>
        <v>1.1834779426162361E-2</v>
      </c>
      <c r="G933" s="6">
        <f>IF(名目付加価値!G933&gt;0,名目付加価値!G933/SUMIF(名目付加価値!G924:G946,"&lt;&gt;0"),0)</f>
        <v>2.0062412742441232E-2</v>
      </c>
      <c r="H933" s="6">
        <f>IF(名目付加価値!H933&gt;0,名目付加価値!H933/SUMIF(名目付加価値!H924:H946,"&lt;&gt;0"),0)</f>
        <v>1.2054743285887744E-2</v>
      </c>
      <c r="I933" s="6">
        <f>IF(名目付加価値!I933&gt;0,名目付加価値!I933/SUMIF(名目付加価値!I924:I946,"&lt;&gt;0"),0)</f>
        <v>1.3403055337081768E-2</v>
      </c>
      <c r="K933" s="3">
        <f>0.5*(E933+E$1094)</f>
        <v>1.131734492403073E-2</v>
      </c>
      <c r="L933" s="3">
        <f t="shared" ref="L933:O933" si="929">0.5*(F933+F$1094)</f>
        <v>1.2021340717628863E-2</v>
      </c>
      <c r="M933" s="3">
        <f t="shared" si="929"/>
        <v>1.8029485453590944E-2</v>
      </c>
      <c r="N933" s="3">
        <f t="shared" si="929"/>
        <v>1.2574221518152564E-2</v>
      </c>
      <c r="O933" s="3">
        <f t="shared" si="929"/>
        <v>1.1922710077913446E-2</v>
      </c>
    </row>
    <row r="934" spans="1:15" x14ac:dyDescent="0.15">
      <c r="A934" s="1">
        <v>41</v>
      </c>
      <c r="B934" s="1" t="s">
        <v>325</v>
      </c>
      <c r="C934" s="1">
        <v>11</v>
      </c>
      <c r="D934" s="1" t="s">
        <v>24</v>
      </c>
      <c r="E934" s="6">
        <f>IF(名目付加価値!E934&gt;0,名目付加価値!E934/SUMIF(名目付加価値!E924:E946,"&lt;&gt;0"),0)</f>
        <v>8.7240104262861634E-3</v>
      </c>
      <c r="F934" s="6">
        <f>IF(名目付加価値!F934&gt;0,名目付加価値!F934/SUMIF(名目付加価値!F924:F946,"&lt;&gt;0"),0)</f>
        <v>8.7583778560518712E-3</v>
      </c>
      <c r="G934" s="6">
        <f>IF(名目付加価値!G934&gt;0,名目付加価値!G934/SUMIF(名目付加価値!G924:G946,"&lt;&gt;0"),0)</f>
        <v>1.1420931629626735E-2</v>
      </c>
      <c r="H934" s="6">
        <f>IF(名目付加価値!H934&gt;0,名目付加価値!H934/SUMIF(名目付加価値!H924:H946,"&lt;&gt;0"),0)</f>
        <v>2.1718537697357161E-2</v>
      </c>
      <c r="I934" s="6">
        <f>IF(名目付加価値!I934&gt;0,名目付加価値!I934/SUMIF(名目付加価値!I924:I946,"&lt;&gt;0"),0)</f>
        <v>1.7369478883212424E-2</v>
      </c>
      <c r="K934" s="3">
        <f>0.5*(E934+E$1095)</f>
        <v>1.6895996310570104E-2</v>
      </c>
      <c r="L934" s="3">
        <f t="shared" ref="L934:O934" si="930">0.5*(F934+F$1095)</f>
        <v>1.508418271265104E-2</v>
      </c>
      <c r="M934" s="3">
        <f t="shared" si="930"/>
        <v>1.9729043220033163E-2</v>
      </c>
      <c r="N934" s="3">
        <f t="shared" si="930"/>
        <v>2.3009420354642318E-2</v>
      </c>
      <c r="O934" s="3">
        <f t="shared" si="930"/>
        <v>2.1828270699646692E-2</v>
      </c>
    </row>
    <row r="935" spans="1:15" x14ac:dyDescent="0.15">
      <c r="A935" s="1">
        <v>41</v>
      </c>
      <c r="B935" s="1" t="s">
        <v>325</v>
      </c>
      <c r="C935" s="1">
        <v>12</v>
      </c>
      <c r="D935" s="1" t="s">
        <v>25</v>
      </c>
      <c r="E935" s="6">
        <f>IF(名目付加価値!E935&gt;0,名目付加価値!E935/SUMIF(名目付加価値!E924:E946,"&lt;&gt;0"),0)</f>
        <v>1.1450956922859308E-2</v>
      </c>
      <c r="F935" s="6">
        <f>IF(名目付加価値!F935&gt;0,名目付加価値!F935/SUMIF(名目付加価値!F924:F946,"&lt;&gt;0"),0)</f>
        <v>1.1105492010522331E-2</v>
      </c>
      <c r="G935" s="6">
        <f>IF(名目付加価値!G935&gt;0,名目付加価値!G935/SUMIF(名目付加価値!G924:G946,"&lt;&gt;0"),0)</f>
        <v>3.0096192486547654E-2</v>
      </c>
      <c r="H935" s="6">
        <f>IF(名目付加価値!H935&gt;0,名目付加価値!H935/SUMIF(名目付加価値!H924:H946,"&lt;&gt;0"),0)</f>
        <v>3.580221618864677E-2</v>
      </c>
      <c r="I935" s="6">
        <f>IF(名目付加価値!I935&gt;0,名目付加価値!I935/SUMIF(名目付加価値!I924:I946,"&lt;&gt;0"),0)</f>
        <v>3.4563036848048012E-2</v>
      </c>
      <c r="K935" s="3">
        <f>0.5*(E935+E$1096)</f>
        <v>1.8583421904850829E-2</v>
      </c>
      <c r="L935" s="3">
        <f t="shared" ref="L935:O935" si="931">0.5*(F935+F$1096)</f>
        <v>1.8493394553078697E-2</v>
      </c>
      <c r="M935" s="3">
        <f t="shared" si="931"/>
        <v>3.8725219339402941E-2</v>
      </c>
      <c r="N935" s="3">
        <f t="shared" si="931"/>
        <v>4.2520796432117078E-2</v>
      </c>
      <c r="O935" s="3">
        <f t="shared" si="931"/>
        <v>3.8077830853941695E-2</v>
      </c>
    </row>
    <row r="936" spans="1:15" x14ac:dyDescent="0.15">
      <c r="A936" s="1">
        <v>41</v>
      </c>
      <c r="B936" s="1" t="s">
        <v>325</v>
      </c>
      <c r="C936" s="1">
        <v>13</v>
      </c>
      <c r="D936" s="1" t="s">
        <v>26</v>
      </c>
      <c r="E936" s="6">
        <f>IF(名目付加価値!E936&gt;0,名目付加価値!E936/SUMIF(名目付加価値!E924:E946,"&lt;&gt;0"),0)</f>
        <v>4.4621747374691224E-3</v>
      </c>
      <c r="F936" s="6">
        <f>IF(名目付加価値!F936&gt;0,名目付加価値!F936/SUMIF(名目付加価値!F924:F946,"&lt;&gt;0"),0)</f>
        <v>9.0954281251058259E-3</v>
      </c>
      <c r="G936" s="6">
        <f>IF(名目付加価値!G936&gt;0,名目付加価値!G936/SUMIF(名目付加価値!G924:G946,"&lt;&gt;0"),0)</f>
        <v>7.6807590926711673E-3</v>
      </c>
      <c r="H936" s="6">
        <f>IF(名目付加価値!H936&gt;0,名目付加価値!H936/SUMIF(名目付加価値!H924:H946,"&lt;&gt;0"),0)</f>
        <v>7.9569666822878107E-3</v>
      </c>
      <c r="I936" s="6">
        <f>IF(名目付加価値!I936&gt;0,名目付加価値!I936/SUMIF(名目付加価値!I924:I946,"&lt;&gt;0"),0)</f>
        <v>4.1983414906711911E-2</v>
      </c>
      <c r="K936" s="3">
        <f>0.5*(E936+E$1097)</f>
        <v>1.3120379115975101E-2</v>
      </c>
      <c r="L936" s="3">
        <f t="shared" ref="L936:O936" si="932">0.5*(F936+F$1097)</f>
        <v>1.5213434297740285E-2</v>
      </c>
      <c r="M936" s="3">
        <f t="shared" si="932"/>
        <v>1.340190617234596E-2</v>
      </c>
      <c r="N936" s="3">
        <f t="shared" si="932"/>
        <v>1.3160249149685936E-2</v>
      </c>
      <c r="O936" s="3">
        <f t="shared" si="932"/>
        <v>3.4258464395616958E-2</v>
      </c>
    </row>
    <row r="937" spans="1:15" x14ac:dyDescent="0.15">
      <c r="A937" s="1">
        <v>41</v>
      </c>
      <c r="B937" s="1" t="s">
        <v>325</v>
      </c>
      <c r="C937" s="1">
        <v>14</v>
      </c>
      <c r="D937" s="1" t="s">
        <v>27</v>
      </c>
      <c r="E937" s="6">
        <f>IF(名目付加価値!E937&gt;0,名目付加価値!E937/SUMIF(名目付加価値!E924:E946,"&lt;&gt;0"),0)</f>
        <v>1.7715867900161875E-4</v>
      </c>
      <c r="F937" s="6">
        <f>IF(名目付加価値!F937&gt;0,名目付加価値!F937/SUMIF(名目付加価値!F924:F946,"&lt;&gt;0"),0)</f>
        <v>8.8624526996623E-5</v>
      </c>
      <c r="G937" s="6">
        <f>IF(名目付加価値!G937&gt;0,名目付加価値!G937/SUMIF(名目付加価値!G924:G946,"&lt;&gt;0"),0)</f>
        <v>1.2350408021495512E-4</v>
      </c>
      <c r="H937" s="6">
        <f>IF(名目付加価値!H937&gt;0,名目付加価値!H937/SUMIF(名目付加価値!H924:H946,"&lt;&gt;0"),0)</f>
        <v>1.9704977886997061E-4</v>
      </c>
      <c r="I937" s="6">
        <f>IF(名目付加価値!I937&gt;0,名目付加価値!I937/SUMIF(名目付加価値!I924:I946,"&lt;&gt;0"),0)</f>
        <v>2.2797111585300096E-4</v>
      </c>
      <c r="K937" s="3">
        <f>0.5*(E937+E$1098)</f>
        <v>1.9557648657029165E-3</v>
      </c>
      <c r="L937" s="3">
        <f t="shared" ref="L937:O937" si="933">0.5*(F937+F$1098)</f>
        <v>2.3236519547107258E-3</v>
      </c>
      <c r="M937" s="3">
        <f t="shared" si="933"/>
        <v>2.2661785573296921E-3</v>
      </c>
      <c r="N937" s="3">
        <f t="shared" si="933"/>
        <v>2.1298736946401414E-3</v>
      </c>
      <c r="O937" s="3">
        <f t="shared" si="933"/>
        <v>2.2884739737241803E-3</v>
      </c>
    </row>
    <row r="938" spans="1:15" x14ac:dyDescent="0.15">
      <c r="A938" s="1">
        <v>41</v>
      </c>
      <c r="B938" s="1" t="s">
        <v>325</v>
      </c>
      <c r="C938" s="1">
        <v>15</v>
      </c>
      <c r="D938" s="1" t="s">
        <v>28</v>
      </c>
      <c r="E938" s="6">
        <f>IF(名目付加価値!E938&gt;0,名目付加価値!E938/SUMIF(名目付加価値!E924:E946,"&lt;&gt;0"),0)</f>
        <v>3.8947179258323118E-2</v>
      </c>
      <c r="F938" s="6">
        <f>IF(名目付加価値!F938&gt;0,名目付加価値!F938/SUMIF(名目付加価値!F924:F946,"&lt;&gt;0"),0)</f>
        <v>3.3605179907103842E-2</v>
      </c>
      <c r="G938" s="6">
        <f>IF(名目付加価値!G938&gt;0,名目付加価値!G938/SUMIF(名目付加価値!G924:G946,"&lt;&gt;0"),0)</f>
        <v>3.8381872009503222E-2</v>
      </c>
      <c r="H938" s="6">
        <f>IF(名目付加価値!H938&gt;0,名目付加価値!H938/SUMIF(名目付加価値!H924:H946,"&lt;&gt;0"),0)</f>
        <v>2.8667399253349025E-2</v>
      </c>
      <c r="I938" s="6">
        <f>IF(名目付加価値!I938&gt;0,名目付加価値!I938/SUMIF(名目付加価値!I924:I946,"&lt;&gt;0"),0)</f>
        <v>2.1832480140172229E-2</v>
      </c>
      <c r="K938" s="3">
        <f>0.5*(E938+E$1099)</f>
        <v>3.762145768247295E-2</v>
      </c>
      <c r="L938" s="3">
        <f t="shared" ref="L938:O938" si="934">0.5*(F938+F$1099)</f>
        <v>3.4007165580898155E-2</v>
      </c>
      <c r="M938" s="3">
        <f t="shared" si="934"/>
        <v>3.6608172562521815E-2</v>
      </c>
      <c r="N938" s="3">
        <f t="shared" si="934"/>
        <v>2.858020589277999E-2</v>
      </c>
      <c r="O938" s="3">
        <f t="shared" si="934"/>
        <v>2.2835217885440941E-2</v>
      </c>
    </row>
    <row r="939" spans="1:15" x14ac:dyDescent="0.15">
      <c r="A939" s="1">
        <v>41</v>
      </c>
      <c r="B939" s="1" t="s">
        <v>324</v>
      </c>
      <c r="C939" s="1">
        <v>16</v>
      </c>
      <c r="D939" s="1" t="s">
        <v>11</v>
      </c>
      <c r="E939" s="6">
        <f>IF(名目付加価値!E939&gt;0,名目付加価値!E939/SUMIF(名目付加価値!E924:E946,"&lt;&gt;0"),0)</f>
        <v>9.8283887737335332E-2</v>
      </c>
      <c r="F939" s="6">
        <f>IF(名目付加価値!F939&gt;0,名目付加価値!F939/SUMIF(名目付加価値!F924:F946,"&lt;&gt;0"),0)</f>
        <v>0.13754847419437619</v>
      </c>
      <c r="G939" s="6">
        <f>IF(名目付加価値!G939&gt;0,名目付加価値!G939/SUMIF(名目付加価値!G924:G946,"&lt;&gt;0"),0)</f>
        <v>0.1272022419678889</v>
      </c>
      <c r="H939" s="6">
        <f>IF(名目付加価値!H939&gt;0,名目付加価値!H939/SUMIF(名目付加価値!H924:H946,"&lt;&gt;0"),0)</f>
        <v>0.10642191919583095</v>
      </c>
      <c r="I939" s="6">
        <f>IF(名目付加価値!I939&gt;0,名目付加価値!I939/SUMIF(名目付加価値!I924:I946,"&lt;&gt;0"),0)</f>
        <v>8.3012429674568802E-2</v>
      </c>
      <c r="K939" s="3">
        <f>0.5*(E939+E$1100)</f>
        <v>9.6383286693091569E-2</v>
      </c>
      <c r="L939" s="3">
        <f t="shared" ref="L939:O939" si="935">0.5*(F939+F$1100)</f>
        <v>0.12470190241682771</v>
      </c>
      <c r="M939" s="3">
        <f t="shared" si="935"/>
        <v>0.12223922218997525</v>
      </c>
      <c r="N939" s="3">
        <f t="shared" si="935"/>
        <v>9.9959572642483396E-2</v>
      </c>
      <c r="O939" s="3">
        <f t="shared" si="935"/>
        <v>7.7258129140952175E-2</v>
      </c>
    </row>
    <row r="940" spans="1:15" x14ac:dyDescent="0.15">
      <c r="A940" s="1">
        <v>41</v>
      </c>
      <c r="B940" s="1" t="s">
        <v>324</v>
      </c>
      <c r="C940" s="1">
        <v>17</v>
      </c>
      <c r="D940" s="1" t="s">
        <v>12</v>
      </c>
      <c r="E940" s="6">
        <f>IF(名目付加価値!E940&gt;0,名目付加価値!E940/SUMIF(名目付加価値!E924:E946,"&lt;&gt;0"),0)</f>
        <v>2.8180290247517569E-2</v>
      </c>
      <c r="F940" s="6">
        <f>IF(名目付加価値!F940&gt;0,名目付加価値!F940/SUMIF(名目付加価値!F924:F946,"&lt;&gt;0"),0)</f>
        <v>5.317225175712352E-2</v>
      </c>
      <c r="G940" s="6">
        <f>IF(名目付加価値!G940&gt;0,名目付加価値!G940/SUMIF(名目付加価値!G924:G946,"&lt;&gt;0"),0)</f>
        <v>3.641229713546134E-2</v>
      </c>
      <c r="H940" s="6">
        <f>IF(名目付加価値!H940&gt;0,名目付加価値!H940/SUMIF(名目付加価値!H924:H946,"&lt;&gt;0"),0)</f>
        <v>6.7408629159054767E-2</v>
      </c>
      <c r="I940" s="6">
        <f>IF(名目付加価値!I940&gt;0,名目付加価値!I940/SUMIF(名目付加価値!I924:I946,"&lt;&gt;0"),0)</f>
        <v>4.8949039496091258E-2</v>
      </c>
      <c r="K940" s="3">
        <f>0.5*(E940+E$1101)</f>
        <v>2.6655024439071251E-2</v>
      </c>
      <c r="L940" s="3">
        <f t="shared" ref="L940:O940" si="936">0.5*(F940+F$1101)</f>
        <v>4.1092786747693053E-2</v>
      </c>
      <c r="M940" s="3">
        <f t="shared" si="936"/>
        <v>3.4279773446626333E-2</v>
      </c>
      <c r="N940" s="3">
        <f t="shared" si="936"/>
        <v>5.1395059882715068E-2</v>
      </c>
      <c r="O940" s="3">
        <f t="shared" si="936"/>
        <v>3.9980682661147196E-2</v>
      </c>
    </row>
    <row r="941" spans="1:15" x14ac:dyDescent="0.15">
      <c r="A941" s="1">
        <v>41</v>
      </c>
      <c r="B941" s="1" t="s">
        <v>324</v>
      </c>
      <c r="C941" s="1">
        <v>18</v>
      </c>
      <c r="D941" s="1" t="s">
        <v>13</v>
      </c>
      <c r="E941" s="6">
        <f>IF(名目付加価値!E941&gt;0,名目付加価値!E941/SUMIF(名目付加価値!E924:E946,"&lt;&gt;0"),0)</f>
        <v>0.11726438203940814</v>
      </c>
      <c r="F941" s="6">
        <f>IF(名目付加価値!F941&gt;0,名目付加価値!F941/SUMIF(名目付加価値!F924:F946,"&lt;&gt;0"),0)</f>
        <v>0.11647847951672423</v>
      </c>
      <c r="G941" s="6">
        <f>IF(名目付加価値!G941&gt;0,名目付加価値!G941/SUMIF(名目付加価値!G924:G946,"&lt;&gt;0"),0)</f>
        <v>0.11189557885139854</v>
      </c>
      <c r="H941" s="6">
        <f>IF(名目付加価値!H941&gt;0,名目付加価値!H941/SUMIF(名目付加価値!H924:H946,"&lt;&gt;0"),0)</f>
        <v>0.10269458712672858</v>
      </c>
      <c r="I941" s="6">
        <f>IF(名目付加価値!I941&gt;0,名目付加価値!I941/SUMIF(名目付加価値!I924:I946,"&lt;&gt;0"),0)</f>
        <v>7.9189635263098732E-2</v>
      </c>
      <c r="K941" s="3">
        <f>0.5*(E941+E$1102)</f>
        <v>0.11586532447361399</v>
      </c>
      <c r="L941" s="3">
        <f t="shared" ref="L941:O941" si="937">0.5*(F941+F$1102)</f>
        <v>0.12045927547691689</v>
      </c>
      <c r="M941" s="3">
        <f t="shared" si="937"/>
        <v>0.11307297724237161</v>
      </c>
      <c r="N941" s="3">
        <f t="shared" si="937"/>
        <v>0.11060978367801058</v>
      </c>
      <c r="O941" s="3">
        <f t="shared" si="937"/>
        <v>9.3491013699210784E-2</v>
      </c>
    </row>
    <row r="942" spans="1:15" x14ac:dyDescent="0.15">
      <c r="A942" s="1">
        <v>41</v>
      </c>
      <c r="B942" s="1" t="s">
        <v>324</v>
      </c>
      <c r="C942" s="1">
        <v>19</v>
      </c>
      <c r="D942" s="1" t="s">
        <v>14</v>
      </c>
      <c r="E942" s="6">
        <f>IF(名目付加価値!E942&gt;0,名目付加価値!E942/SUMIF(名目付加価値!E924:E946,"&lt;&gt;0"),0)</f>
        <v>3.8900765299549375E-2</v>
      </c>
      <c r="F942" s="6">
        <f>IF(名目付加価値!F942&gt;0,名目付加価値!F942/SUMIF(名目付加価値!F924:F946,"&lt;&gt;0"),0)</f>
        <v>4.509299600133175E-2</v>
      </c>
      <c r="G942" s="6">
        <f>IF(名目付加価値!G942&gt;0,名目付加価値!G942/SUMIF(名目付加価値!G924:G946,"&lt;&gt;0"),0)</f>
        <v>4.9369226736095569E-2</v>
      </c>
      <c r="H942" s="6">
        <f>IF(名目付加価値!H942&gt;0,名目付加価値!H942/SUMIF(名目付加価値!H924:H946,"&lt;&gt;0"),0)</f>
        <v>3.9740683992419631E-2</v>
      </c>
      <c r="I942" s="6">
        <f>IF(名目付加価値!I942&gt;0,名目付加価値!I942/SUMIF(名目付加価値!I924:I946,"&lt;&gt;0"),0)</f>
        <v>3.7119295013283579E-2</v>
      </c>
      <c r="K942" s="3">
        <f>0.5*(E942+E$1103)</f>
        <v>3.9661449277106339E-2</v>
      </c>
      <c r="L942" s="3">
        <f t="shared" ref="L942:O942" si="938">0.5*(F942+F$1103)</f>
        <v>4.6902392117293426E-2</v>
      </c>
      <c r="M942" s="3">
        <f t="shared" si="938"/>
        <v>5.1455668273182667E-2</v>
      </c>
      <c r="N942" s="3">
        <f t="shared" si="938"/>
        <v>4.3657087624451286E-2</v>
      </c>
      <c r="O942" s="3">
        <f t="shared" si="938"/>
        <v>4.0949952119288639E-2</v>
      </c>
    </row>
    <row r="943" spans="1:15" x14ac:dyDescent="0.15">
      <c r="A943" s="1">
        <v>41</v>
      </c>
      <c r="B943" s="1" t="s">
        <v>324</v>
      </c>
      <c r="C943" s="1">
        <v>20</v>
      </c>
      <c r="D943" s="1" t="s">
        <v>15</v>
      </c>
      <c r="E943" s="6">
        <f>IF(名目付加価値!E943&gt;0,名目付加価値!E943/SUMIF(名目付加価値!E924:E946,"&lt;&gt;0"),0)</f>
        <v>1.8036524572764393E-2</v>
      </c>
      <c r="F943" s="6">
        <f>IF(名目付加価値!F943&gt;0,名目付加価値!F943/SUMIF(名目付加価値!F924:F946,"&lt;&gt;0"),0)</f>
        <v>1.5467609542771299E-2</v>
      </c>
      <c r="G943" s="6">
        <f>IF(名目付加価値!G943&gt;0,名目付加価値!G943/SUMIF(名目付加価値!G924:G946,"&lt;&gt;0"),0)</f>
        <v>1.4860382440670837E-2</v>
      </c>
      <c r="H943" s="6">
        <f>IF(名目付加価値!H943&gt;0,名目付加価値!H943/SUMIF(名目付加価値!H924:H946,"&lt;&gt;0"),0)</f>
        <v>1.1171732464008327E-2</v>
      </c>
      <c r="I943" s="6">
        <f>IF(名目付加価値!I943&gt;0,名目付加価値!I943/SUMIF(名目付加価値!I924:I946,"&lt;&gt;0"),0)</f>
        <v>1.2345669031815689E-2</v>
      </c>
      <c r="K943" s="3">
        <f>0.5*(E943+E$1104)</f>
        <v>1.8420441847028266E-2</v>
      </c>
      <c r="L943" s="3">
        <f t="shared" ref="L943:O943" si="939">0.5*(F943+F$1104)</f>
        <v>1.8543598581092686E-2</v>
      </c>
      <c r="M943" s="3">
        <f t="shared" si="939"/>
        <v>1.7335927603859606E-2</v>
      </c>
      <c r="N943" s="3">
        <f t="shared" si="939"/>
        <v>1.2884317563405415E-2</v>
      </c>
      <c r="O943" s="3">
        <f t="shared" si="939"/>
        <v>1.4404522397722597E-2</v>
      </c>
    </row>
    <row r="944" spans="1:15" x14ac:dyDescent="0.15">
      <c r="A944" s="1">
        <v>41</v>
      </c>
      <c r="B944" s="1" t="s">
        <v>324</v>
      </c>
      <c r="C944" s="1">
        <v>21</v>
      </c>
      <c r="D944" s="1" t="s">
        <v>16</v>
      </c>
      <c r="E944" s="6">
        <f>IF(名目付加価値!E944&gt;0,名目付加価値!E944/SUMIF(名目付加価値!E924:E946,"&lt;&gt;0"),0)</f>
        <v>5.9099314422633074E-2</v>
      </c>
      <c r="F944" s="6">
        <f>IF(名目付加価値!F944&gt;0,名目付加価値!F944/SUMIF(名目付加価値!F924:F946,"&lt;&gt;0"),0)</f>
        <v>4.9828506934038737E-2</v>
      </c>
      <c r="G944" s="6">
        <f>IF(名目付加価値!G944&gt;0,名目付加価値!G944/SUMIF(名目付加価値!G924:G946,"&lt;&gt;0"),0)</f>
        <v>5.6688702050637904E-2</v>
      </c>
      <c r="H944" s="6">
        <f>IF(名目付加価値!H944&gt;0,名目付加価値!H944/SUMIF(名目付加価値!H924:H946,"&lt;&gt;0"),0)</f>
        <v>5.9378015320304837E-2</v>
      </c>
      <c r="I944" s="6">
        <f>IF(名目付加価値!I944&gt;0,名目付加価値!I944/SUMIF(名目付加価値!I924:I946,"&lt;&gt;0"),0)</f>
        <v>6.3263852553773564E-2</v>
      </c>
      <c r="K944" s="3">
        <f>0.5*(E944+E$1105)</f>
        <v>6.5978745753598508E-2</v>
      </c>
      <c r="L944" s="3">
        <f t="shared" ref="L944:O944" si="940">0.5*(F944+F$1105)</f>
        <v>5.5964401354466883E-2</v>
      </c>
      <c r="M944" s="3">
        <f t="shared" si="940"/>
        <v>6.0160101295759182E-2</v>
      </c>
      <c r="N944" s="3">
        <f t="shared" si="940"/>
        <v>6.3488030278389201E-2</v>
      </c>
      <c r="O944" s="3">
        <f t="shared" si="940"/>
        <v>6.6511539813485621E-2</v>
      </c>
    </row>
    <row r="945" spans="1:15" x14ac:dyDescent="0.15">
      <c r="A945" s="1">
        <v>41</v>
      </c>
      <c r="B945" s="1" t="s">
        <v>197</v>
      </c>
      <c r="C945" s="1">
        <v>22</v>
      </c>
      <c r="D945" s="1" t="s">
        <v>8</v>
      </c>
      <c r="E945" s="6">
        <f>IF(名目付加価値!E945&gt;0,名目付加価値!E945/SUMIF(名目付加価値!E924:E946,"&lt;&gt;0"),0)</f>
        <v>0.13129263626604984</v>
      </c>
      <c r="F945" s="6">
        <f>IF(名目付加価値!F945&gt;0,名目付加価値!F945/SUMIF(名目付加価値!F924:F946,"&lt;&gt;0"),0)</f>
        <v>0.17466004458130038</v>
      </c>
      <c r="G945" s="6">
        <f>IF(名目付加価値!G945&gt;0,名目付加価値!G945/SUMIF(名目付加価値!G924:G946,"&lt;&gt;0"),0)</f>
        <v>0.18296878681662487</v>
      </c>
      <c r="H945" s="6">
        <f>IF(名目付加価値!H945&gt;0,名目付加価値!H945/SUMIF(名目付加価値!H924:H946,"&lt;&gt;0"),0)</f>
        <v>0.22148647099321381</v>
      </c>
      <c r="I945" s="6">
        <f>IF(名目付加価値!I945&gt;0,名目付加価値!I945/SUMIF(名目付加価値!I924:I946,"&lt;&gt;0"),0)</f>
        <v>0.260401709762968</v>
      </c>
      <c r="K945" s="3">
        <f>0.5*(E945+E$1106)</f>
        <v>0.12191157450292364</v>
      </c>
      <c r="L945" s="3">
        <f t="shared" ref="L945:O945" si="941">0.5*(F945+F$1106)</f>
        <v>0.16825037963152573</v>
      </c>
      <c r="M945" s="3">
        <f t="shared" si="941"/>
        <v>0.17725120534803671</v>
      </c>
      <c r="N945" s="3">
        <f t="shared" si="941"/>
        <v>0.2200957315586855</v>
      </c>
      <c r="O945" s="3">
        <f t="shared" si="941"/>
        <v>0.26266303575489264</v>
      </c>
    </row>
    <row r="946" spans="1:15" x14ac:dyDescent="0.15">
      <c r="A946" s="1">
        <v>41</v>
      </c>
      <c r="B946" s="1" t="s">
        <v>197</v>
      </c>
      <c r="C946" s="1">
        <v>23</v>
      </c>
      <c r="D946" s="1" t="s">
        <v>29</v>
      </c>
      <c r="E946" s="6">
        <f>IF(名目付加価値!E946&gt;0,名目付加価値!E946/SUMIF(名目付加価値!E924:E946,"&lt;&gt;0"),0)</f>
        <v>0.10228101239841422</v>
      </c>
      <c r="F946" s="6">
        <f>IF(名目付加価値!F946&gt;0,名目付加価値!F946/SUMIF(名目付加価値!F924:F946,"&lt;&gt;0"),0)</f>
        <v>0.120723439850198</v>
      </c>
      <c r="G946" s="6">
        <f>IF(名目付加価値!G946&gt;0,名目付加価値!G946/SUMIF(名目付加価値!G924:G946,"&lt;&gt;0"),0)</f>
        <v>0.11956436516565695</v>
      </c>
      <c r="H946" s="6">
        <f>IF(名目付加価値!H946&gt;0,名目付加価値!H946/SUMIF(名目付加価値!H924:H946,"&lt;&gt;0"),0)</f>
        <v>0.13120324902451724</v>
      </c>
      <c r="I946" s="6">
        <f>IF(名目付加価値!I946&gt;0,名目付加価値!I946/SUMIF(名目付加価値!I924:I946,"&lt;&gt;0"),0)</f>
        <v>0.14364279595839041</v>
      </c>
      <c r="K946" s="3">
        <f>0.5*(E946+E$1107)</f>
        <v>9.1625040465042024E-2</v>
      </c>
      <c r="L946" s="3">
        <f t="shared" ref="L946:O946" si="942">0.5*(F946+F$1107)</f>
        <v>0.11507643110789351</v>
      </c>
      <c r="M946" s="3">
        <f t="shared" si="942"/>
        <v>0.11154899300116169</v>
      </c>
      <c r="N946" s="3">
        <f t="shared" si="942"/>
        <v>0.12680063054418475</v>
      </c>
      <c r="O946" s="3">
        <f t="shared" si="942"/>
        <v>0.13903320432875726</v>
      </c>
    </row>
    <row r="947" spans="1:15" x14ac:dyDescent="0.15">
      <c r="A947" s="1">
        <v>42</v>
      </c>
      <c r="B947" s="1" t="s">
        <v>326</v>
      </c>
      <c r="C947" s="1">
        <v>1</v>
      </c>
      <c r="D947" s="1" t="s">
        <v>9</v>
      </c>
      <c r="E947" s="6">
        <f>IF(名目付加価値!E947&gt;0,名目付加価値!E947/SUMIF(名目付加価値!E947:E969,"&lt;&gt;0"),0)</f>
        <v>0.14213203433842492</v>
      </c>
      <c r="F947" s="6">
        <f>IF(名目付加価値!F947&gt;0,名目付加価値!F947/SUMIF(名目付加価値!F947:F969,"&lt;&gt;0"),0)</f>
        <v>9.315165510176196E-2</v>
      </c>
      <c r="G947" s="6">
        <f>IF(名目付加価値!G947&gt;0,名目付加価値!G947/SUMIF(名目付加価値!G947:G969,"&lt;&gt;0"),0)</f>
        <v>6.8434543084322258E-2</v>
      </c>
      <c r="H947" s="6">
        <f>IF(名目付加価値!H947&gt;0,名目付加価値!H947/SUMIF(名目付加価値!H947:H969,"&lt;&gt;0"),0)</f>
        <v>4.3969321217526308E-2</v>
      </c>
      <c r="I947" s="6">
        <f>IF(名目付加価値!I947&gt;0,名目付加価値!I947/SUMIF(名目付加価値!I947:I969,"&lt;&gt;0"),0)</f>
        <v>3.4873447475602774E-2</v>
      </c>
      <c r="K947" s="3">
        <f>0.5*(E947+E$1085)</f>
        <v>0.12312625821363402</v>
      </c>
      <c r="L947" s="3">
        <f t="shared" ref="L947:O947" si="943">0.5*(F947+F$1085)</f>
        <v>7.6530316990287575E-2</v>
      </c>
      <c r="M947" s="3">
        <f t="shared" si="943"/>
        <v>5.5476948075915702E-2</v>
      </c>
      <c r="N947" s="3">
        <f t="shared" si="943"/>
        <v>3.6620182711174246E-2</v>
      </c>
      <c r="O947" s="3">
        <f t="shared" si="943"/>
        <v>2.9451239707300837E-2</v>
      </c>
    </row>
    <row r="948" spans="1:15" x14ac:dyDescent="0.15">
      <c r="A948" s="1">
        <v>42</v>
      </c>
      <c r="B948" s="1" t="s">
        <v>326</v>
      </c>
      <c r="C948" s="1">
        <v>2</v>
      </c>
      <c r="D948" s="1" t="s">
        <v>10</v>
      </c>
      <c r="E948" s="6">
        <f>IF(名目付加価値!E948&gt;0,名目付加価値!E948/SUMIF(名目付加価値!E947:E969,"&lt;&gt;0"),0)</f>
        <v>2.1831482747549466E-2</v>
      </c>
      <c r="F948" s="6">
        <f>IF(名目付加価値!F948&gt;0,名目付加価値!F948/SUMIF(名目付加価値!F947:F969,"&lt;&gt;0"),0)</f>
        <v>1.4104408523120579E-2</v>
      </c>
      <c r="G948" s="6">
        <f>IF(名目付加価値!G948&gt;0,名目付加価値!G948/SUMIF(名目付加価値!G947:G969,"&lt;&gt;0"),0)</f>
        <v>7.1517117323351559E-3</v>
      </c>
      <c r="H948" s="6">
        <f>IF(名目付加価値!H948&gt;0,名目付加価値!H948/SUMIF(名目付加価値!H947:H969,"&lt;&gt;0"),0)</f>
        <v>3.4299496234779922E-3</v>
      </c>
      <c r="I948" s="6">
        <f>IF(名目付加価値!I948&gt;0,名目付加価値!I948/SUMIF(名目付加価値!I947:I969,"&lt;&gt;0"),0)</f>
        <v>6.7405593603609706E-4</v>
      </c>
      <c r="K948" s="3">
        <f>0.5*(E948+E$1086)</f>
        <v>1.7269190640778909E-2</v>
      </c>
      <c r="L948" s="3">
        <f t="shared" ref="L948:O948" si="944">0.5*(F948+F$1086)</f>
        <v>1.0600203981191566E-2</v>
      </c>
      <c r="M948" s="3">
        <f t="shared" si="944"/>
        <v>5.4268624800800375E-3</v>
      </c>
      <c r="N948" s="3">
        <f t="shared" si="944"/>
        <v>2.6656888035087208E-3</v>
      </c>
      <c r="O948" s="3">
        <f t="shared" si="944"/>
        <v>7.6938631471188171E-4</v>
      </c>
    </row>
    <row r="949" spans="1:15" x14ac:dyDescent="0.15">
      <c r="A949" s="1">
        <v>42</v>
      </c>
      <c r="B949" s="1" t="s">
        <v>327</v>
      </c>
      <c r="C949" s="1">
        <v>3</v>
      </c>
      <c r="D949" s="1" t="s">
        <v>17</v>
      </c>
      <c r="E949" s="6">
        <f>IF(名目付加価値!E949&gt;0,名目付加価値!E949/SUMIF(名目付加価値!E947:E969,"&lt;&gt;0"),0)</f>
        <v>4.4196486605837207E-2</v>
      </c>
      <c r="F949" s="6">
        <f>IF(名目付加価値!F949&gt;0,名目付加価値!F949/SUMIF(名目付加価値!F947:F969,"&lt;&gt;0"),0)</f>
        <v>2.986226348150459E-2</v>
      </c>
      <c r="G949" s="6">
        <f>IF(名目付加価値!G949&gt;0,名目付加価値!G949/SUMIF(名目付加価値!G947:G969,"&lt;&gt;0"),0)</f>
        <v>2.5608636631845674E-2</v>
      </c>
      <c r="H949" s="6">
        <f>IF(名目付加価値!H949&gt;0,名目付加価値!H949/SUMIF(名目付加価値!H947:H969,"&lt;&gt;0"),0)</f>
        <v>2.7678423221805679E-2</v>
      </c>
      <c r="I949" s="6">
        <f>IF(名目付加価値!I949&gt;0,名目付加価値!I949/SUMIF(名目付加価値!I947:I969,"&lt;&gt;0"),0)</f>
        <v>2.7164725812720322E-2</v>
      </c>
      <c r="K949" s="3">
        <f>0.5*(E949+E$1087)</f>
        <v>5.1106297752881835E-2</v>
      </c>
      <c r="L949" s="3">
        <f t="shared" ref="L949:O949" si="945">0.5*(F949+F$1087)</f>
        <v>3.6416674194909238E-2</v>
      </c>
      <c r="M949" s="3">
        <f t="shared" si="945"/>
        <v>3.2524260327908734E-2</v>
      </c>
      <c r="N949" s="3">
        <f t="shared" si="945"/>
        <v>3.4690807308116106E-2</v>
      </c>
      <c r="O949" s="3">
        <f t="shared" si="945"/>
        <v>3.3018477777682964E-2</v>
      </c>
    </row>
    <row r="950" spans="1:15" x14ac:dyDescent="0.15">
      <c r="A950" s="1">
        <v>42</v>
      </c>
      <c r="B950" s="1" t="s">
        <v>327</v>
      </c>
      <c r="C950" s="1">
        <v>4</v>
      </c>
      <c r="D950" s="1" t="s">
        <v>18</v>
      </c>
      <c r="E950" s="6">
        <f>IF(名目付加価値!E950&gt;0,名目付加価値!E950/SUMIF(名目付加価値!E947:E969,"&lt;&gt;0"),0)</f>
        <v>7.1694735272756797E-3</v>
      </c>
      <c r="F950" s="6">
        <f>IF(名目付加価値!F950&gt;0,名目付加価値!F950/SUMIF(名目付加価値!F947:F969,"&lt;&gt;0"),0)</f>
        <v>8.6916962778897898E-3</v>
      </c>
      <c r="G950" s="6">
        <f>IF(名目付加価値!G950&gt;0,名目付加価値!G950/SUMIF(名目付加価値!G947:G969,"&lt;&gt;0"),0)</f>
        <v>1.2967567920457907E-2</v>
      </c>
      <c r="H950" s="6">
        <f>IF(名目付加価値!H950&gt;0,名目付加価値!H950/SUMIF(名目付加価値!H947:H969,"&lt;&gt;0"),0)</f>
        <v>6.0607397655931252E-3</v>
      </c>
      <c r="I950" s="6">
        <f>IF(名目付加価値!I950&gt;0,名目付加価値!I950/SUMIF(名目付加価値!I947:I969,"&lt;&gt;0"),0)</f>
        <v>3.833252214612093E-3</v>
      </c>
      <c r="K950" s="3">
        <f>0.5*(E950+E$1088)</f>
        <v>2.1964856324386602E-2</v>
      </c>
      <c r="L950" s="3">
        <f t="shared" ref="L950:O950" si="946">0.5*(F950+F$1088)</f>
        <v>1.4970053568371494E-2</v>
      </c>
      <c r="M950" s="3">
        <f t="shared" si="946"/>
        <v>1.5053701433790074E-2</v>
      </c>
      <c r="N950" s="3">
        <f t="shared" si="946"/>
        <v>7.1632256784919315E-3</v>
      </c>
      <c r="O950" s="3">
        <f t="shared" si="946"/>
        <v>4.0756615864972374E-3</v>
      </c>
    </row>
    <row r="951" spans="1:15" x14ac:dyDescent="0.15">
      <c r="A951" s="1">
        <v>42</v>
      </c>
      <c r="B951" s="1" t="s">
        <v>327</v>
      </c>
      <c r="C951" s="1">
        <v>5</v>
      </c>
      <c r="D951" s="1" t="s">
        <v>19</v>
      </c>
      <c r="E951" s="6">
        <f>IF(名目付加価値!E951&gt;0,名目付加価値!E951/SUMIF(名目付加価値!E947:E969,"&lt;&gt;0"),0)</f>
        <v>4.5803285889775542E-4</v>
      </c>
      <c r="F951" s="6">
        <f>IF(名目付加価値!F951&gt;0,名目付加価値!F951/SUMIF(名目付加価値!F947:F969,"&lt;&gt;0"),0)</f>
        <v>8.4686371221103017E-4</v>
      </c>
      <c r="G951" s="6">
        <f>IF(名目付加価値!G951&gt;0,名目付加価値!G951/SUMIF(名目付加価値!G947:G969,"&lt;&gt;0"),0)</f>
        <v>5.5637824484339215E-4</v>
      </c>
      <c r="H951" s="6">
        <f>IF(名目付加価値!H951&gt;0,名目付加価値!H951/SUMIF(名目付加価値!H947:H969,"&lt;&gt;0"),0)</f>
        <v>6.8548295770637444E-4</v>
      </c>
      <c r="I951" s="6">
        <f>IF(名目付加価値!I951&gt;0,名目付加価値!I951/SUMIF(名目付加価値!I947:I969,"&lt;&gt;0"),0)</f>
        <v>5.6911787966445896E-4</v>
      </c>
      <c r="K951" s="3">
        <f>0.5*(E951+E$1089)</f>
        <v>5.1663643686381969E-3</v>
      </c>
      <c r="L951" s="3">
        <f t="shared" ref="L951:O951" si="947">0.5*(F951+F$1089)</f>
        <v>4.5263762275616383E-3</v>
      </c>
      <c r="M951" s="3">
        <f t="shared" si="947"/>
        <v>4.5782750228967996E-3</v>
      </c>
      <c r="N951" s="3">
        <f t="shared" si="947"/>
        <v>4.2795158399365346E-3</v>
      </c>
      <c r="O951" s="3">
        <f t="shared" si="947"/>
        <v>3.4779598990997982E-3</v>
      </c>
    </row>
    <row r="952" spans="1:15" x14ac:dyDescent="0.15">
      <c r="A952" s="1">
        <v>42</v>
      </c>
      <c r="B952" s="1" t="s">
        <v>327</v>
      </c>
      <c r="C952" s="1">
        <v>6</v>
      </c>
      <c r="D952" s="1" t="s">
        <v>3</v>
      </c>
      <c r="E952" s="6">
        <f>IF(名目付加価値!E952&gt;0,名目付加価値!E952/SUMIF(名目付加価値!E947:E969,"&lt;&gt;0"),0)</f>
        <v>1.8802623723739964E-3</v>
      </c>
      <c r="F952" s="6">
        <f>IF(名目付加価値!F952&gt;0,名目付加価値!F952/SUMIF(名目付加価値!F947:F969,"&lt;&gt;0"),0)</f>
        <v>1.4102362620390095E-3</v>
      </c>
      <c r="G952" s="6">
        <f>IF(名目付加価値!G952&gt;0,名目付加価値!G952/SUMIF(名目付加価値!G947:G969,"&lt;&gt;0"),0)</f>
        <v>6.8074536411756419E-4</v>
      </c>
      <c r="H952" s="6">
        <f>IF(名目付加価値!H952&gt;0,名目付加価値!H952/SUMIF(名目付加価値!H947:H969,"&lt;&gt;0"),0)</f>
        <v>1.2466387228245363E-3</v>
      </c>
      <c r="I952" s="6">
        <f>IF(名目付加価値!I952&gt;0,名目付加価値!I952/SUMIF(名目付加価値!I947:I969,"&lt;&gt;0"),0)</f>
        <v>1.3946704778459195E-3</v>
      </c>
      <c r="K952" s="3">
        <f>0.5*(E952+E$1090)</f>
        <v>1.2771815841139064E-2</v>
      </c>
      <c r="L952" s="3">
        <f t="shared" ref="L952:O952" si="948">0.5*(F952+F$1090)</f>
        <v>9.0341263175090572E-3</v>
      </c>
      <c r="M952" s="3">
        <f t="shared" si="948"/>
        <v>1.0250971552557133E-2</v>
      </c>
      <c r="N952" s="3">
        <f t="shared" si="948"/>
        <v>9.9210879935903509E-3</v>
      </c>
      <c r="O952" s="3">
        <f t="shared" si="948"/>
        <v>1.039589248035893E-2</v>
      </c>
    </row>
    <row r="953" spans="1:15" x14ac:dyDescent="0.15">
      <c r="A953" s="1">
        <v>42</v>
      </c>
      <c r="B953" s="1" t="s">
        <v>327</v>
      </c>
      <c r="C953" s="1">
        <v>7</v>
      </c>
      <c r="D953" s="1" t="s">
        <v>20</v>
      </c>
      <c r="E953" s="6">
        <f>IF(名目付加価値!E953&gt;0,名目付加価値!E953/SUMIF(名目付加価値!E947:E969,"&lt;&gt;0"),0)</f>
        <v>1.2650713190707622E-3</v>
      </c>
      <c r="F953" s="6">
        <f>IF(名目付加価値!F953&gt;0,名目付加価値!F953/SUMIF(名目付加価値!F947:F969,"&lt;&gt;0"),0)</f>
        <v>5.8546884100252065E-5</v>
      </c>
      <c r="G953" s="6">
        <f>IF(名目付加価値!G953&gt;0,名目付加価値!G953/SUMIF(名目付加価値!G947:G969,"&lt;&gt;0"),0)</f>
        <v>4.8479831383394173E-4</v>
      </c>
      <c r="H953" s="6">
        <f>IF(名目付加価値!H953&gt;0,名目付加価値!H953/SUMIF(名目付加価値!H947:H969,"&lt;&gt;0"),0)</f>
        <v>5.5845070803949351E-4</v>
      </c>
      <c r="I953" s="6">
        <f>IF(名目付加価値!I953&gt;0,名目付加価値!I953/SUMIF(名目付加価値!I947:I969,"&lt;&gt;0"),0)</f>
        <v>4.6409150717871377E-4</v>
      </c>
      <c r="K953" s="3">
        <f>0.5*(E953+E$1091)</f>
        <v>1.0184196912215943E-2</v>
      </c>
      <c r="L953" s="3">
        <f t="shared" ref="L953:O953" si="949">0.5*(F953+F$1091)</f>
        <v>6.2073441421926397E-3</v>
      </c>
      <c r="M953" s="3">
        <f t="shared" si="949"/>
        <v>5.538799665576891E-3</v>
      </c>
      <c r="N953" s="3">
        <f t="shared" si="949"/>
        <v>6.3807821758190015E-3</v>
      </c>
      <c r="O953" s="3">
        <f t="shared" si="949"/>
        <v>6.3850491835514252E-3</v>
      </c>
    </row>
    <row r="954" spans="1:15" x14ac:dyDescent="0.15">
      <c r="A954" s="1">
        <v>42</v>
      </c>
      <c r="B954" s="1" t="s">
        <v>327</v>
      </c>
      <c r="C954" s="1">
        <v>8</v>
      </c>
      <c r="D954" s="1" t="s">
        <v>21</v>
      </c>
      <c r="E954" s="6">
        <f>IF(名目付加価値!E954&gt;0,名目付加価値!E954/SUMIF(名目付加価値!E947:E969,"&lt;&gt;0"),0)</f>
        <v>1.0164219026946515E-2</v>
      </c>
      <c r="F954" s="6">
        <f>IF(名目付加価値!F954&gt;0,名目付加価値!F954/SUMIF(名目付加価値!F947:F969,"&lt;&gt;0"),0)</f>
        <v>1.1303195287817572E-2</v>
      </c>
      <c r="G954" s="6">
        <f>IF(名目付加価値!G954&gt;0,名目付加価値!G954/SUMIF(名目付加価値!G947:G969,"&lt;&gt;0"),0)</f>
        <v>8.8808807435814176E-3</v>
      </c>
      <c r="H954" s="6">
        <f>IF(名目付加価値!H954&gt;0,名目付加価値!H954/SUMIF(名目付加価値!H947:H969,"&lt;&gt;0"),0)</f>
        <v>6.7571853116592121E-3</v>
      </c>
      <c r="I954" s="6">
        <f>IF(名目付加価値!I954&gt;0,名目付加価値!I954/SUMIF(名目付加価値!I947:I969,"&lt;&gt;0"),0)</f>
        <v>4.618849087713448E-3</v>
      </c>
      <c r="K954" s="3">
        <f>0.5*(E954+E$1092)</f>
        <v>1.267568644399447E-2</v>
      </c>
      <c r="L954" s="3">
        <f t="shared" ref="L954:O954" si="950">0.5*(F954+F$1092)</f>
        <v>1.2150689252950269E-2</v>
      </c>
      <c r="M954" s="3">
        <f t="shared" si="950"/>
        <v>1.0583700490850282E-2</v>
      </c>
      <c r="N954" s="3">
        <f t="shared" si="950"/>
        <v>8.2843493030689691E-3</v>
      </c>
      <c r="O954" s="3">
        <f t="shared" si="950"/>
        <v>6.007287528221261E-3</v>
      </c>
    </row>
    <row r="955" spans="1:15" x14ac:dyDescent="0.15">
      <c r="A955" s="1">
        <v>42</v>
      </c>
      <c r="B955" s="1" t="s">
        <v>327</v>
      </c>
      <c r="C955" s="1">
        <v>9</v>
      </c>
      <c r="D955" s="1" t="s">
        <v>22</v>
      </c>
      <c r="E955" s="6">
        <f>IF(名目付加価値!E955&gt;0,名目付加価値!E955/SUMIF(名目付加価値!E947:E969,"&lt;&gt;0"),0)</f>
        <v>1.1210452564004224E-2</v>
      </c>
      <c r="F955" s="6">
        <f>IF(名目付加価値!F955&gt;0,名目付加価値!F955/SUMIF(名目付加価値!F947:F969,"&lt;&gt;0"),0)</f>
        <v>5.8696297169061615E-3</v>
      </c>
      <c r="G955" s="6">
        <f>IF(名目付加価値!G955&gt;0,名目付加価値!G955/SUMIF(名目付加価値!G947:G969,"&lt;&gt;0"),0)</f>
        <v>4.0065746872261472E-3</v>
      </c>
      <c r="H955" s="6">
        <f>IF(名目付加価値!H955&gt;0,名目付加価値!H955/SUMIF(名目付加価値!H947:H969,"&lt;&gt;0"),0)</f>
        <v>1.7571909778694818E-3</v>
      </c>
      <c r="I955" s="6">
        <f>IF(名目付加価値!I955&gt;0,名目付加価値!I955/SUMIF(名目付加価値!I947:I969,"&lt;&gt;0"),0)</f>
        <v>1.9890404703746855E-3</v>
      </c>
      <c r="K955" s="3">
        <f>0.5*(E955+E$1093)</f>
        <v>2.2684927063219514E-2</v>
      </c>
      <c r="L955" s="3">
        <f t="shared" ref="L955:O955" si="951">0.5*(F955+F$1093)</f>
        <v>1.7808967813187804E-2</v>
      </c>
      <c r="M955" s="3">
        <f t="shared" si="951"/>
        <v>1.2212152208228416E-2</v>
      </c>
      <c r="N955" s="3">
        <f t="shared" si="951"/>
        <v>8.1521707064403318E-3</v>
      </c>
      <c r="O955" s="3">
        <f t="shared" si="951"/>
        <v>7.4340886828257631E-3</v>
      </c>
    </row>
    <row r="956" spans="1:15" x14ac:dyDescent="0.15">
      <c r="A956" s="1">
        <v>42</v>
      </c>
      <c r="B956" s="1" t="s">
        <v>327</v>
      </c>
      <c r="C956" s="1">
        <v>10</v>
      </c>
      <c r="D956" s="1" t="s">
        <v>23</v>
      </c>
      <c r="E956" s="6">
        <f>IF(名目付加価値!E956&gt;0,名目付加価値!E956/SUMIF(名目付加価値!E947:E969,"&lt;&gt;0"),0)</f>
        <v>8.7814268189465427E-3</v>
      </c>
      <c r="F956" s="6">
        <f>IF(名目付加価値!F956&gt;0,名目付加価値!F956/SUMIF(名目付加価値!F947:F969,"&lt;&gt;0"),0)</f>
        <v>6.586978152677149E-3</v>
      </c>
      <c r="G956" s="6">
        <f>IF(名目付加価値!G956&gt;0,名目付加価値!G956/SUMIF(名目付加価値!G947:G969,"&lt;&gt;0"),0)</f>
        <v>6.7791123437568089E-3</v>
      </c>
      <c r="H956" s="6">
        <f>IF(名目付加価値!H956&gt;0,名目付加価値!H956/SUMIF(名目付加価値!H947:H969,"&lt;&gt;0"),0)</f>
        <v>5.665023354333663E-3</v>
      </c>
      <c r="I956" s="6">
        <f>IF(名目付加価値!I956&gt;0,名目付加価値!I956/SUMIF(名目付加価値!I947:I969,"&lt;&gt;0"),0)</f>
        <v>5.4648055771750427E-3</v>
      </c>
      <c r="K956" s="3">
        <f>0.5*(E956+E$1094)</f>
        <v>1.1467116701533156E-2</v>
      </c>
      <c r="L956" s="3">
        <f t="shared" ref="L956:O956" si="952">0.5*(F956+F$1094)</f>
        <v>9.397440080886256E-3</v>
      </c>
      <c r="M956" s="3">
        <f t="shared" si="952"/>
        <v>1.1387835254248732E-2</v>
      </c>
      <c r="N956" s="3">
        <f t="shared" si="952"/>
        <v>9.379361552375523E-3</v>
      </c>
      <c r="O956" s="3">
        <f t="shared" si="952"/>
        <v>7.9535851979600832E-3</v>
      </c>
    </row>
    <row r="957" spans="1:15" x14ac:dyDescent="0.15">
      <c r="A957" s="1">
        <v>42</v>
      </c>
      <c r="B957" s="1" t="s">
        <v>327</v>
      </c>
      <c r="C957" s="1">
        <v>11</v>
      </c>
      <c r="D957" s="1" t="s">
        <v>24</v>
      </c>
      <c r="E957" s="6">
        <f>IF(名目付加価値!E957&gt;0,名目付加価値!E957/SUMIF(名目付加価値!E947:E969,"&lt;&gt;0"),0)</f>
        <v>5.9339095512240944E-3</v>
      </c>
      <c r="F957" s="6">
        <f>IF(名目付加価値!F957&gt;0,名目付加価値!F957/SUMIF(名目付加価値!F947:F969,"&lt;&gt;0"),0)</f>
        <v>2.9743762151460733E-2</v>
      </c>
      <c r="G957" s="6">
        <f>IF(名目付加価値!G957&gt;0,名目付加価値!G957/SUMIF(名目付加価値!G947:G969,"&lt;&gt;0"),0)</f>
        <v>1.5804110557144951E-2</v>
      </c>
      <c r="H957" s="6">
        <f>IF(名目付加価値!H957&gt;0,名目付加価値!H957/SUMIF(名目付加価値!H947:H969,"&lt;&gt;0"),0)</f>
        <v>2.3831372517655266E-2</v>
      </c>
      <c r="I957" s="6">
        <f>IF(名目付加価値!I957&gt;0,名目付加価値!I957/SUMIF(名目付加価値!I947:I969,"&lt;&gt;0"),0)</f>
        <v>3.5240313427562731E-2</v>
      </c>
      <c r="K957" s="3">
        <f>0.5*(E957+E$1095)</f>
        <v>1.550094587303907E-2</v>
      </c>
      <c r="L957" s="3">
        <f t="shared" ref="L957:O957" si="953">0.5*(F957+F$1095)</f>
        <v>2.557687486035547E-2</v>
      </c>
      <c r="M957" s="3">
        <f t="shared" si="953"/>
        <v>2.1920632683792272E-2</v>
      </c>
      <c r="N957" s="3">
        <f t="shared" si="953"/>
        <v>2.4065837764791369E-2</v>
      </c>
      <c r="O957" s="3">
        <f t="shared" si="953"/>
        <v>3.0763687971821843E-2</v>
      </c>
    </row>
    <row r="958" spans="1:15" x14ac:dyDescent="0.15">
      <c r="A958" s="1">
        <v>42</v>
      </c>
      <c r="B958" s="1" t="s">
        <v>327</v>
      </c>
      <c r="C958" s="1">
        <v>12</v>
      </c>
      <c r="D958" s="1" t="s">
        <v>25</v>
      </c>
      <c r="E958" s="6">
        <f>IF(名目付加価値!E958&gt;0,名目付加価値!E958/SUMIF(名目付加価値!E947:E969,"&lt;&gt;0"),0)</f>
        <v>1.5619772954743427E-2</v>
      </c>
      <c r="F958" s="6">
        <f>IF(名目付加価値!F958&gt;0,名目付加価値!F958/SUMIF(名目付加価値!F947:F969,"&lt;&gt;0"),0)</f>
        <v>5.4647536925821506E-3</v>
      </c>
      <c r="G958" s="6">
        <f>IF(名目付加価値!G958&gt;0,名目付加価値!G958/SUMIF(名目付加価値!G947:G969,"&lt;&gt;0"),0)</f>
        <v>2.445684055170165E-2</v>
      </c>
      <c r="H958" s="6">
        <f>IF(名目付加価値!H958&gt;0,名目付加価値!H958/SUMIF(名目付加価値!H947:H969,"&lt;&gt;0"),0)</f>
        <v>2.2923690067678491E-2</v>
      </c>
      <c r="I958" s="6">
        <f>IF(名目付加価値!I958&gt;0,名目付加価値!I958/SUMIF(名目付加価値!I947:I969,"&lt;&gt;0"),0)</f>
        <v>4.2865056879101283E-2</v>
      </c>
      <c r="K958" s="3">
        <f>0.5*(E958+E$1096)</f>
        <v>2.0667829920792885E-2</v>
      </c>
      <c r="L958" s="3">
        <f t="shared" ref="L958:O958" si="954">0.5*(F958+F$1096)</f>
        <v>1.5673025394108607E-2</v>
      </c>
      <c r="M958" s="3">
        <f t="shared" si="954"/>
        <v>3.5905543371979945E-2</v>
      </c>
      <c r="N958" s="3">
        <f t="shared" si="954"/>
        <v>3.6081533371632939E-2</v>
      </c>
      <c r="O958" s="3">
        <f t="shared" si="954"/>
        <v>4.2228840869468334E-2</v>
      </c>
    </row>
    <row r="959" spans="1:15" x14ac:dyDescent="0.15">
      <c r="A959" s="1">
        <v>42</v>
      </c>
      <c r="B959" s="1" t="s">
        <v>327</v>
      </c>
      <c r="C959" s="1">
        <v>13</v>
      </c>
      <c r="D959" s="1" t="s">
        <v>26</v>
      </c>
      <c r="E959" s="6">
        <f>IF(名目付加価値!E959&gt;0,名目付加価値!E959/SUMIF(名目付加価値!E947:E969,"&lt;&gt;0"),0)</f>
        <v>0.10835954904407592</v>
      </c>
      <c r="F959" s="6">
        <f>IF(名目付加価値!F959&gt;0,名目付加価値!F959/SUMIF(名目付加価値!F947:F969,"&lt;&gt;0"),0)</f>
        <v>1.6541860220765699E-2</v>
      </c>
      <c r="G959" s="6">
        <f>IF(名目付加価値!G959&gt;0,名目付加価値!G959/SUMIF(名目付加価値!G947:G969,"&lt;&gt;0"),0)</f>
        <v>2.1530104808861562E-2</v>
      </c>
      <c r="H959" s="6">
        <f>IF(名目付加価値!H959&gt;0,名目付加価値!H959/SUMIF(名目付加価値!H947:H969,"&lt;&gt;0"),0)</f>
        <v>9.2489754686180224E-3</v>
      </c>
      <c r="I959" s="6">
        <f>IF(名目付加価値!I959&gt;0,名目付加価値!I959/SUMIF(名目付加価値!I947:I969,"&lt;&gt;0"),0)</f>
        <v>1.9293832348206044E-2</v>
      </c>
      <c r="K959" s="3">
        <f>0.5*(E959+E$1097)</f>
        <v>6.5069066269278497E-2</v>
      </c>
      <c r="L959" s="3">
        <f t="shared" ref="L959:O959" si="955">0.5*(F959+F$1097)</f>
        <v>1.8936650345570221E-2</v>
      </c>
      <c r="M959" s="3">
        <f t="shared" si="955"/>
        <v>2.0326579030441157E-2</v>
      </c>
      <c r="N959" s="3">
        <f t="shared" si="955"/>
        <v>1.3806253542851041E-2</v>
      </c>
      <c r="O959" s="3">
        <f t="shared" si="955"/>
        <v>2.2913673116364025E-2</v>
      </c>
    </row>
    <row r="960" spans="1:15" x14ac:dyDescent="0.15">
      <c r="A960" s="1">
        <v>42</v>
      </c>
      <c r="B960" s="1" t="s">
        <v>327</v>
      </c>
      <c r="C960" s="1">
        <v>14</v>
      </c>
      <c r="D960" s="1" t="s">
        <v>27</v>
      </c>
      <c r="E960" s="6">
        <f>IF(名目付加価値!E960&gt;0,名目付加価値!E960/SUMIF(名目付加価値!E947:E969,"&lt;&gt;0"),0)</f>
        <v>8.280085762297155E-4</v>
      </c>
      <c r="F960" s="6">
        <f>IF(名目付加価値!F960&gt;0,名目付加価値!F960/SUMIF(名目付加価値!F947:F969,"&lt;&gt;0"),0)</f>
        <v>4.5800299370745464E-4</v>
      </c>
      <c r="G960" s="6">
        <f>IF(名目付加価値!G960&gt;0,名目付加価値!G960/SUMIF(名目付加価値!G947:G969,"&lt;&gt;0"),0)</f>
        <v>3.9386399575116083E-4</v>
      </c>
      <c r="H960" s="6">
        <f>IF(名目付加価値!H960&gt;0,名目付加価値!H960/SUMIF(名目付加価値!H947:H969,"&lt;&gt;0"),0)</f>
        <v>2.8477509368951483E-4</v>
      </c>
      <c r="I960" s="6">
        <f>IF(名目付加価値!I960&gt;0,名目付加価値!I960/SUMIF(名目付加価値!I947:I969,"&lt;&gt;0"),0)</f>
        <v>1.3366599124489168E-4</v>
      </c>
      <c r="K960" s="3">
        <f>0.5*(E960+E$1098)</f>
        <v>2.2811898143169649E-3</v>
      </c>
      <c r="L960" s="3">
        <f t="shared" ref="L960:O960" si="956">0.5*(F960+F$1098)</f>
        <v>2.5083411880661415E-3</v>
      </c>
      <c r="M960" s="3">
        <f t="shared" si="956"/>
        <v>2.4013585150977949E-3</v>
      </c>
      <c r="N960" s="3">
        <f t="shared" si="956"/>
        <v>2.1737363520499134E-3</v>
      </c>
      <c r="O960" s="3">
        <f t="shared" si="956"/>
        <v>2.2413214114201255E-3</v>
      </c>
    </row>
    <row r="961" spans="1:15" x14ac:dyDescent="0.15">
      <c r="A961" s="1">
        <v>42</v>
      </c>
      <c r="B961" s="1" t="s">
        <v>327</v>
      </c>
      <c r="C961" s="1">
        <v>15</v>
      </c>
      <c r="D961" s="1" t="s">
        <v>28</v>
      </c>
      <c r="E961" s="6">
        <f>IF(名目付加価値!E961&gt;0,名目付加価値!E961/SUMIF(名目付加価値!E947:E969,"&lt;&gt;0"),0)</f>
        <v>1.4040218296241582E-2</v>
      </c>
      <c r="F961" s="6">
        <f>IF(名目付加価値!F961&gt;0,名目付加価値!F961/SUMIF(名目付加価値!F947:F969,"&lt;&gt;0"),0)</f>
        <v>1.1398866195056123E-2</v>
      </c>
      <c r="G961" s="6">
        <f>IF(名目付加価値!G961&gt;0,名目付加価値!G961/SUMIF(名目付加価値!G947:G969,"&lt;&gt;0"),0)</f>
        <v>1.0839145920562404E-2</v>
      </c>
      <c r="H961" s="6">
        <f>IF(名目付加価値!H961&gt;0,名目付加価値!H961/SUMIF(名目付加価値!H947:H969,"&lt;&gt;0"),0)</f>
        <v>9.188923391196523E-3</v>
      </c>
      <c r="I961" s="6">
        <f>IF(名目付加価値!I961&gt;0,名目付加価値!I961/SUMIF(名目付加価値!I947:I969,"&lt;&gt;0"),0)</f>
        <v>7.8828748035160521E-3</v>
      </c>
      <c r="K961" s="3">
        <f>0.5*(E961+E$1099)</f>
        <v>2.5167977201432178E-2</v>
      </c>
      <c r="L961" s="3">
        <f t="shared" ref="L961:O961" si="957">0.5*(F961+F$1099)</f>
        <v>2.2904008724874296E-2</v>
      </c>
      <c r="M961" s="3">
        <f t="shared" si="957"/>
        <v>2.283680951805141E-2</v>
      </c>
      <c r="N961" s="3">
        <f t="shared" si="957"/>
        <v>1.8840967961703738E-2</v>
      </c>
      <c r="O961" s="3">
        <f t="shared" si="957"/>
        <v>1.5860415217112851E-2</v>
      </c>
    </row>
    <row r="962" spans="1:15" x14ac:dyDescent="0.15">
      <c r="A962" s="1">
        <v>42</v>
      </c>
      <c r="B962" s="1" t="s">
        <v>326</v>
      </c>
      <c r="C962" s="1">
        <v>16</v>
      </c>
      <c r="D962" s="1" t="s">
        <v>11</v>
      </c>
      <c r="E962" s="6">
        <f>IF(名目付加価値!E962&gt;0,名目付加価値!E962/SUMIF(名目付加価値!E947:E969,"&lt;&gt;0"),0)</f>
        <v>9.8479951676129635E-2</v>
      </c>
      <c r="F962" s="6">
        <f>IF(名目付加価値!F962&gt;0,名目付加価値!F962/SUMIF(名目付加価値!F947:F969,"&lt;&gt;0"),0)</f>
        <v>0.11635072286438582</v>
      </c>
      <c r="G962" s="6">
        <f>IF(名目付加価値!G962&gt;0,名目付加価値!G962/SUMIF(名目付加価値!G947:G969,"&lt;&gt;0"),0)</f>
        <v>0.12946064977853172</v>
      </c>
      <c r="H962" s="6">
        <f>IF(名目付加価値!H962&gt;0,名目付加価値!H962/SUMIF(名目付加価値!H947:H969,"&lt;&gt;0"),0)</f>
        <v>0.10062389605747539</v>
      </c>
      <c r="I962" s="6">
        <f>IF(名目付加価値!I962&gt;0,名目付加価値!I962/SUMIF(名目付加価値!I947:I969,"&lt;&gt;0"),0)</f>
        <v>6.7459065595969273E-2</v>
      </c>
      <c r="K962" s="3">
        <f>0.5*(E962+E$1100)</f>
        <v>9.6481318662488713E-2</v>
      </c>
      <c r="L962" s="3">
        <f t="shared" ref="L962:O962" si="958">0.5*(F962+F$1100)</f>
        <v>0.11410302675183254</v>
      </c>
      <c r="M962" s="3">
        <f t="shared" si="958"/>
        <v>0.12336842609529666</v>
      </c>
      <c r="N962" s="3">
        <f t="shared" si="958"/>
        <v>9.7060561073305601E-2</v>
      </c>
      <c r="O962" s="3">
        <f t="shared" si="958"/>
        <v>6.948144710165241E-2</v>
      </c>
    </row>
    <row r="963" spans="1:15" x14ac:dyDescent="0.15">
      <c r="A963" s="1">
        <v>42</v>
      </c>
      <c r="B963" s="1" t="s">
        <v>326</v>
      </c>
      <c r="C963" s="1">
        <v>17</v>
      </c>
      <c r="D963" s="1" t="s">
        <v>12</v>
      </c>
      <c r="E963" s="6">
        <f>IF(名目付加価値!E963&gt;0,名目付加価値!E963/SUMIF(名目付加価値!E947:E969,"&lt;&gt;0"),0)</f>
        <v>1.7674777524163809E-2</v>
      </c>
      <c r="F963" s="6">
        <f>IF(名目付加価値!F963&gt;0,名目付加価値!F963/SUMIF(名目付加価値!F947:F969,"&lt;&gt;0"),0)</f>
        <v>2.0587717353718338E-2</v>
      </c>
      <c r="G963" s="6">
        <f>IF(名目付加価値!G963&gt;0,名目付加価値!G963/SUMIF(名目付加価値!G947:G969,"&lt;&gt;0"),0)</f>
        <v>4.5317466298835013E-2</v>
      </c>
      <c r="H963" s="6">
        <f>IF(名目付加価値!H963&gt;0,名目付加価値!H963/SUMIF(名目付加価値!H947:H969,"&lt;&gt;0"),0)</f>
        <v>3.9275693459603071E-2</v>
      </c>
      <c r="I963" s="6">
        <f>IF(名目付加価値!I963&gt;0,名目付加価値!I963/SUMIF(名目付加価値!I947:I969,"&lt;&gt;0"),0)</f>
        <v>2.9220202124804362E-2</v>
      </c>
      <c r="K963" s="3">
        <f>0.5*(E963+E$1101)</f>
        <v>2.1402268077394371E-2</v>
      </c>
      <c r="L963" s="3">
        <f t="shared" ref="L963:O963" si="959">0.5*(F963+F$1101)</f>
        <v>2.4800519545990465E-2</v>
      </c>
      <c r="M963" s="3">
        <f t="shared" si="959"/>
        <v>3.8732358028313166E-2</v>
      </c>
      <c r="N963" s="3">
        <f t="shared" si="959"/>
        <v>3.7328592032989216E-2</v>
      </c>
      <c r="O963" s="3">
        <f t="shared" si="959"/>
        <v>3.0116263975503751E-2</v>
      </c>
    </row>
    <row r="964" spans="1:15" x14ac:dyDescent="0.15">
      <c r="A964" s="1">
        <v>42</v>
      </c>
      <c r="B964" s="1" t="s">
        <v>326</v>
      </c>
      <c r="C964" s="1">
        <v>18</v>
      </c>
      <c r="D964" s="1" t="s">
        <v>13</v>
      </c>
      <c r="E964" s="6">
        <f>IF(名目付加価値!E964&gt;0,名目付加価値!E964/SUMIF(名目付加価値!E947:E969,"&lt;&gt;0"),0)</f>
        <v>0.11319750208310708</v>
      </c>
      <c r="F964" s="6">
        <f>IF(名目付加価値!F964&gt;0,名目付加価値!F964/SUMIF(名目付加価値!F947:F969,"&lt;&gt;0"),0)</f>
        <v>0.12857861766270107</v>
      </c>
      <c r="G964" s="6">
        <f>IF(名目付加価値!G964&gt;0,名目付加価値!G964/SUMIF(名目付加価値!G947:G969,"&lt;&gt;0"),0)</f>
        <v>0.11256815944097942</v>
      </c>
      <c r="H964" s="6">
        <f>IF(名目付加価値!H964&gt;0,名目付加価値!H964/SUMIF(名目付加価値!H947:H969,"&lt;&gt;0"),0)</f>
        <v>0.13933292673574205</v>
      </c>
      <c r="I964" s="6">
        <f>IF(名目付加価値!I964&gt;0,名目付加価値!I964/SUMIF(名目付加価値!I947:I969,"&lt;&gt;0"),0)</f>
        <v>0.1121080357330681</v>
      </c>
      <c r="K964" s="3">
        <f>0.5*(E964+E$1102)</f>
        <v>0.11383188449546346</v>
      </c>
      <c r="L964" s="3">
        <f t="shared" ref="L964:O964" si="960">0.5*(F964+F$1102)</f>
        <v>0.12650934454990531</v>
      </c>
      <c r="M964" s="3">
        <f t="shared" si="960"/>
        <v>0.11340926753716206</v>
      </c>
      <c r="N964" s="3">
        <f t="shared" si="960"/>
        <v>0.12892895348251732</v>
      </c>
      <c r="O964" s="3">
        <f t="shared" si="960"/>
        <v>0.10995021393419546</v>
      </c>
    </row>
    <row r="965" spans="1:15" x14ac:dyDescent="0.15">
      <c r="A965" s="1">
        <v>42</v>
      </c>
      <c r="B965" s="1" t="s">
        <v>326</v>
      </c>
      <c r="C965" s="1">
        <v>19</v>
      </c>
      <c r="D965" s="1" t="s">
        <v>14</v>
      </c>
      <c r="E965" s="6">
        <f>IF(名目付加価値!E965&gt;0,名目付加価値!E965/SUMIF(名目付加価値!E947:E969,"&lt;&gt;0"),0)</f>
        <v>2.9239399559867318E-2</v>
      </c>
      <c r="F965" s="6">
        <f>IF(名目付加価値!F965&gt;0,名目付加価値!F965/SUMIF(名目付加価値!F947:F969,"&lt;&gt;0"),0)</f>
        <v>4.5937340524691152E-2</v>
      </c>
      <c r="G965" s="6">
        <f>IF(名目付加価値!G965&gt;0,名目付加価値!G965/SUMIF(名目付加価値!G947:G969,"&lt;&gt;0"),0)</f>
        <v>4.7831797365178307E-2</v>
      </c>
      <c r="H965" s="6">
        <f>IF(名目付加価値!H965&gt;0,名目付加価値!H965/SUMIF(名目付加価値!H947:H969,"&lt;&gt;0"),0)</f>
        <v>4.5833799429841907E-2</v>
      </c>
      <c r="I965" s="6">
        <f>IF(名目付加価値!I965&gt;0,名目付加価値!I965/SUMIF(名目付加価値!I947:I969,"&lt;&gt;0"),0)</f>
        <v>3.8701875237283558E-2</v>
      </c>
      <c r="K965" s="3">
        <f>0.5*(E965+E$1103)</f>
        <v>3.4830766407265318E-2</v>
      </c>
      <c r="L965" s="3">
        <f t="shared" ref="L965:O965" si="961">0.5*(F965+F$1103)</f>
        <v>4.732456437897313E-2</v>
      </c>
      <c r="M965" s="3">
        <f t="shared" si="961"/>
        <v>5.0686953587724036E-2</v>
      </c>
      <c r="N965" s="3">
        <f t="shared" si="961"/>
        <v>4.6703645343162424E-2</v>
      </c>
      <c r="O965" s="3">
        <f t="shared" si="961"/>
        <v>4.1741242231288625E-2</v>
      </c>
    </row>
    <row r="966" spans="1:15" x14ac:dyDescent="0.15">
      <c r="A966" s="1">
        <v>42</v>
      </c>
      <c r="B966" s="1" t="s">
        <v>326</v>
      </c>
      <c r="C966" s="1">
        <v>20</v>
      </c>
      <c r="D966" s="1" t="s">
        <v>15</v>
      </c>
      <c r="E966" s="6">
        <f>IF(名目付加価値!E966&gt;0,名目付加価値!E966/SUMIF(名目付加価値!E947:E969,"&lt;&gt;0"),0)</f>
        <v>1.6840945359286943E-2</v>
      </c>
      <c r="F966" s="6">
        <f>IF(名目付加価値!F966&gt;0,名目付加価値!F966/SUMIF(名目付加価値!F947:F969,"&lt;&gt;0"),0)</f>
        <v>1.9508522740612839E-2</v>
      </c>
      <c r="G966" s="6">
        <f>IF(名目付加価値!G966&gt;0,名目付加価値!G966/SUMIF(名目付加価値!G947:G969,"&lt;&gt;0"),0)</f>
        <v>1.7718348377673814E-2</v>
      </c>
      <c r="H966" s="6">
        <f>IF(名目付加価値!H966&gt;0,名目付加価値!H966/SUMIF(名目付加価値!H947:H969,"&lt;&gt;0"),0)</f>
        <v>1.2838413853716788E-2</v>
      </c>
      <c r="I966" s="6">
        <f>IF(名目付加価値!I966&gt;0,名目付加価値!I966/SUMIF(名目付加価値!I947:I969,"&lt;&gt;0"),0)</f>
        <v>1.4197138380669754E-2</v>
      </c>
      <c r="K966" s="3">
        <f>0.5*(E966+E$1104)</f>
        <v>1.782265224028954E-2</v>
      </c>
      <c r="L966" s="3">
        <f t="shared" ref="L966:O966" si="962">0.5*(F966+F$1104)</f>
        <v>2.0564055180013457E-2</v>
      </c>
      <c r="M966" s="3">
        <f t="shared" si="962"/>
        <v>1.8764910572361095E-2</v>
      </c>
      <c r="N966" s="3">
        <f t="shared" si="962"/>
        <v>1.3717658258259647E-2</v>
      </c>
      <c r="O966" s="3">
        <f t="shared" si="962"/>
        <v>1.533025707214963E-2</v>
      </c>
    </row>
    <row r="967" spans="1:15" x14ac:dyDescent="0.15">
      <c r="A967" s="1">
        <v>42</v>
      </c>
      <c r="B967" s="1" t="s">
        <v>326</v>
      </c>
      <c r="C967" s="1">
        <v>21</v>
      </c>
      <c r="D967" s="1" t="s">
        <v>16</v>
      </c>
      <c r="E967" s="6">
        <f>IF(名目付加価値!E967&gt;0,名目付加価値!E967/SUMIF(名目付加価値!E947:E969,"&lt;&gt;0"),0)</f>
        <v>7.820775072466328E-2</v>
      </c>
      <c r="F967" s="6">
        <f>IF(名目付加価値!F967&gt;0,名目付加価値!F967/SUMIF(名目付加価値!F947:F969,"&lt;&gt;0"),0)</f>
        <v>6.9326487778800017E-2</v>
      </c>
      <c r="G967" s="6">
        <f>IF(名目付加価値!G967&gt;0,名目付加価値!G967/SUMIF(名目付加価値!G947:G969,"&lt;&gt;0"),0)</f>
        <v>8.5006576595223218E-2</v>
      </c>
      <c r="H967" s="6">
        <f>IF(名目付加価値!H967&gt;0,名目付加価値!H967/SUMIF(名目付加価値!H947:H969,"&lt;&gt;0"),0)</f>
        <v>7.6922671432508416E-2</v>
      </c>
      <c r="I967" s="6">
        <f>IF(名目付加価値!I967&gt;0,名目付加価値!I967/SUMIF(名目付加価値!I947:I969,"&lt;&gt;0"),0)</f>
        <v>7.2333542028422362E-2</v>
      </c>
      <c r="K967" s="3">
        <f>0.5*(E967+E$1105)</f>
        <v>7.5532963904613615E-2</v>
      </c>
      <c r="L967" s="3">
        <f t="shared" ref="L967:O967" si="963">0.5*(F967+F$1105)</f>
        <v>6.5713391776847527E-2</v>
      </c>
      <c r="M967" s="3">
        <f t="shared" si="963"/>
        <v>7.4319038568051832E-2</v>
      </c>
      <c r="N967" s="3">
        <f t="shared" si="963"/>
        <v>7.2260358334490987E-2</v>
      </c>
      <c r="O967" s="3">
        <f t="shared" si="963"/>
        <v>7.1046384550810027E-2</v>
      </c>
    </row>
    <row r="968" spans="1:15" x14ac:dyDescent="0.15">
      <c r="A968" s="1">
        <v>42</v>
      </c>
      <c r="B968" s="1" t="s">
        <v>200</v>
      </c>
      <c r="C968" s="1">
        <v>22</v>
      </c>
      <c r="D968" s="1" t="s">
        <v>8</v>
      </c>
      <c r="E968" s="6">
        <f>IF(名目付加価値!E968&gt;0,名目付加価値!E968/SUMIF(名目付加価値!E947:E969,"&lt;&gt;0"),0)</f>
        <v>0.14685661356419227</v>
      </c>
      <c r="F968" s="6">
        <f>IF(名目付加価値!F968&gt;0,名目付加価値!F968/SUMIF(名目付加価値!F947:F969,"&lt;&gt;0"),0)</f>
        <v>0.21540101095983974</v>
      </c>
      <c r="G968" s="6">
        <f>IF(名目付加価値!G968&gt;0,名目付加価値!G968/SUMIF(名目付加価値!G947:G969,"&lt;&gt;0"),0)</f>
        <v>0.20889566956492484</v>
      </c>
      <c r="H968" s="6">
        <f>IF(名目付加価値!H968&gt;0,名目付加価値!H968/SUMIF(名目付加価値!H947:H969,"&lt;&gt;0"),0)</f>
        <v>0.25740703029568468</v>
      </c>
      <c r="I968" s="6">
        <f>IF(名目付加価値!I968&gt;0,名目付加価値!I968/SUMIF(名目付加価値!I947:I969,"&lt;&gt;0"),0)</f>
        <v>0.29704808970008489</v>
      </c>
      <c r="K968" s="3">
        <f>0.5*(E968+E$1106)</f>
        <v>0.12969356315199487</v>
      </c>
      <c r="L968" s="3">
        <f t="shared" ref="L968:O968" si="964">0.5*(F968+F$1106)</f>
        <v>0.18862086282079543</v>
      </c>
      <c r="M968" s="3">
        <f t="shared" si="964"/>
        <v>0.19021464672218669</v>
      </c>
      <c r="N968" s="3">
        <f t="shared" si="964"/>
        <v>0.23805601120992093</v>
      </c>
      <c r="O968" s="3">
        <f t="shared" si="964"/>
        <v>0.28098622572345111</v>
      </c>
    </row>
    <row r="969" spans="1:15" x14ac:dyDescent="0.15">
      <c r="A969" s="1">
        <v>42</v>
      </c>
      <c r="B969" s="1" t="s">
        <v>200</v>
      </c>
      <c r="C969" s="1">
        <v>23</v>
      </c>
      <c r="D969" s="1" t="s">
        <v>29</v>
      </c>
      <c r="E969" s="6">
        <f>IF(名目付加価値!E969&gt;0,名目付加価値!E969/SUMIF(名目付加価値!E947:E969,"&lt;&gt;0"),0)</f>
        <v>0.10563265890674778</v>
      </c>
      <c r="F969" s="6">
        <f>IF(名目付加価値!F969&gt;0,名目付加価値!F969/SUMIF(名目付加価値!F947:F969,"&lt;&gt;0"),0)</f>
        <v>0.1488168614616508</v>
      </c>
      <c r="G969" s="6">
        <f>IF(名目付加価値!G969&gt;0,名目付加価値!G969/SUMIF(名目付加価値!G947:G969,"&lt;&gt;0"),0)</f>
        <v>0.14462631767831172</v>
      </c>
      <c r="H969" s="6">
        <f>IF(名目付加価値!H969&gt;0,名目付加価値!H969/SUMIF(名目付加価値!H947:H969,"&lt;&gt;0"),0)</f>
        <v>0.16447942633575408</v>
      </c>
      <c r="I969" s="6">
        <f>IF(名目付加価値!I969&gt;0,名目付加価値!I969/SUMIF(名目付加価値!I947:I969,"&lt;&gt;0"),0)</f>
        <v>0.18247025131114322</v>
      </c>
      <c r="K969" s="3">
        <f>0.5*(E969+E$1107)</f>
        <v>9.3300863719208788E-2</v>
      </c>
      <c r="L969" s="3">
        <f t="shared" ref="L969:O969" si="965">0.5*(F969+F$1107)</f>
        <v>0.1291231419136199</v>
      </c>
      <c r="M969" s="3">
        <f t="shared" si="965"/>
        <v>0.12407996925748907</v>
      </c>
      <c r="N969" s="3">
        <f t="shared" si="965"/>
        <v>0.14343871919980317</v>
      </c>
      <c r="O969" s="3">
        <f t="shared" si="965"/>
        <v>0.15844693200513368</v>
      </c>
    </row>
    <row r="970" spans="1:15" x14ac:dyDescent="0.15">
      <c r="A970" s="1">
        <v>43</v>
      </c>
      <c r="B970" s="1" t="s">
        <v>328</v>
      </c>
      <c r="C970" s="1">
        <v>1</v>
      </c>
      <c r="D970" s="1" t="s">
        <v>9</v>
      </c>
      <c r="E970" s="6">
        <f>IF(名目付加価値!E970&gt;0,名目付加価値!E970/SUMIF(名目付加価値!E970:E992,"&lt;&gt;0"),0)</f>
        <v>0.17013447912231217</v>
      </c>
      <c r="F970" s="6">
        <f>IF(名目付加価値!F970&gt;0,名目付加価値!F970/SUMIF(名目付加価値!F970:F992,"&lt;&gt;0"),0)</f>
        <v>0.10577580478410939</v>
      </c>
      <c r="G970" s="6">
        <f>IF(名目付加価値!G970&gt;0,名目付加価値!G970/SUMIF(名目付加価値!G970:G992,"&lt;&gt;0"),0)</f>
        <v>8.2390774671923461E-2</v>
      </c>
      <c r="H970" s="6">
        <f>IF(名目付加価値!H970&gt;0,名目付加価値!H970/SUMIF(名目付加価値!H970:H992,"&lt;&gt;0"),0)</f>
        <v>5.5918073287068049E-2</v>
      </c>
      <c r="I970" s="6">
        <f>IF(名目付加価値!I970&gt;0,名目付加価値!I970/SUMIF(名目付加価値!I970:I992,"&lt;&gt;0"),0)</f>
        <v>3.7718815622945004E-2</v>
      </c>
      <c r="K970" s="3">
        <f>0.5*(E970+E$1085)</f>
        <v>0.13712748060557764</v>
      </c>
      <c r="L970" s="3">
        <f t="shared" ref="L970:O970" si="966">0.5*(F970+F$1085)</f>
        <v>8.284239183146129E-2</v>
      </c>
      <c r="M970" s="3">
        <f t="shared" si="966"/>
        <v>6.2455063869716304E-2</v>
      </c>
      <c r="N970" s="3">
        <f t="shared" si="966"/>
        <v>4.2594558745945116E-2</v>
      </c>
      <c r="O970" s="3">
        <f t="shared" si="966"/>
        <v>3.0873923780971951E-2</v>
      </c>
    </row>
    <row r="971" spans="1:15" x14ac:dyDescent="0.15">
      <c r="A971" s="1">
        <v>43</v>
      </c>
      <c r="B971" s="1" t="s">
        <v>328</v>
      </c>
      <c r="C971" s="1">
        <v>2</v>
      </c>
      <c r="D971" s="1" t="s">
        <v>10</v>
      </c>
      <c r="E971" s="6">
        <f>IF(名目付加価値!E971&gt;0,名目付加価値!E971/SUMIF(名目付加価値!E970:E992,"&lt;&gt;0"),0)</f>
        <v>2.3162805924974467E-2</v>
      </c>
      <c r="F971" s="6">
        <f>IF(名目付加価値!F971&gt;0,名目付加価値!F971/SUMIF(名目付加価値!F970:F992,"&lt;&gt;0"),0)</f>
        <v>9.4987438902119394E-3</v>
      </c>
      <c r="G971" s="6">
        <f>IF(名目付加価値!G971&gt;0,名目付加価値!G971/SUMIF(名目付加価値!G970:G992,"&lt;&gt;0"),0)</f>
        <v>5.9741402839581913E-3</v>
      </c>
      <c r="H971" s="6">
        <f>IF(名目付加価値!H971&gt;0,名目付加価値!H971/SUMIF(名目付加価値!H970:H992,"&lt;&gt;0"),0)</f>
        <v>2.7459479581857793E-3</v>
      </c>
      <c r="I971" s="6">
        <f>IF(名目付加価値!I971&gt;0,名目付加価値!I971/SUMIF(名目付加価値!I970:I992,"&lt;&gt;0"),0)</f>
        <v>9.7941727248959339E-4</v>
      </c>
      <c r="K971" s="3">
        <f>0.5*(E971+E$1086)</f>
        <v>1.793485222949141E-2</v>
      </c>
      <c r="L971" s="3">
        <f t="shared" ref="L971:O971" si="967">0.5*(F971+F$1086)</f>
        <v>8.2973716647372457E-3</v>
      </c>
      <c r="M971" s="3">
        <f t="shared" si="967"/>
        <v>4.8380767558915553E-3</v>
      </c>
      <c r="N971" s="3">
        <f t="shared" si="967"/>
        <v>2.3236879708626148E-3</v>
      </c>
      <c r="O971" s="3">
        <f t="shared" si="967"/>
        <v>9.2206698293862983E-4</v>
      </c>
    </row>
    <row r="972" spans="1:15" x14ac:dyDescent="0.15">
      <c r="A972" s="1">
        <v>43</v>
      </c>
      <c r="B972" s="1" t="s">
        <v>329</v>
      </c>
      <c r="C972" s="1">
        <v>3</v>
      </c>
      <c r="D972" s="1" t="s">
        <v>17</v>
      </c>
      <c r="E972" s="6">
        <f>IF(名目付加価値!E972&gt;0,名目付加価値!E972/SUMIF(名目付加価値!E970:E992,"&lt;&gt;0"),0)</f>
        <v>5.3527401989840767E-2</v>
      </c>
      <c r="F972" s="6">
        <f>IF(名目付加価値!F972&gt;0,名目付加価値!F972/SUMIF(名目付加価値!F970:F992,"&lt;&gt;0"),0)</f>
        <v>3.5377906195524479E-2</v>
      </c>
      <c r="G972" s="6">
        <f>IF(名目付加価値!G972&gt;0,名目付加価値!G972/SUMIF(名目付加価値!G970:G992,"&lt;&gt;0"),0)</f>
        <v>3.1941320771718025E-2</v>
      </c>
      <c r="H972" s="6">
        <f>IF(名目付加価値!H972&gt;0,名目付加価値!H972/SUMIF(名目付加価値!H970:H992,"&lt;&gt;0"),0)</f>
        <v>3.0252298187052946E-2</v>
      </c>
      <c r="I972" s="6">
        <f>IF(名目付加価値!I972&gt;0,名目付加価値!I972/SUMIF(名目付加価値!I970:I992,"&lt;&gt;0"),0)</f>
        <v>3.5387167321272006E-2</v>
      </c>
      <c r="K972" s="3">
        <f>0.5*(E972+E$1087)</f>
        <v>5.5771755444883608E-2</v>
      </c>
      <c r="L972" s="3">
        <f t="shared" ref="L972:O972" si="968">0.5*(F972+F$1087)</f>
        <v>3.9174495551919181E-2</v>
      </c>
      <c r="M972" s="3">
        <f t="shared" si="968"/>
        <v>3.5690602397844912E-2</v>
      </c>
      <c r="N972" s="3">
        <f t="shared" si="968"/>
        <v>3.5977744790739737E-2</v>
      </c>
      <c r="O972" s="3">
        <f t="shared" si="968"/>
        <v>3.7129698531958799E-2</v>
      </c>
    </row>
    <row r="973" spans="1:15" x14ac:dyDescent="0.15">
      <c r="A973" s="1">
        <v>43</v>
      </c>
      <c r="B973" s="1" t="s">
        <v>329</v>
      </c>
      <c r="C973" s="1">
        <v>4</v>
      </c>
      <c r="D973" s="1" t="s">
        <v>18</v>
      </c>
      <c r="E973" s="6">
        <f>IF(名目付加価値!E973&gt;0,名目付加価値!E973/SUMIF(名目付加価値!E970:E992,"&lt;&gt;0"),0)</f>
        <v>1.553727801674093E-2</v>
      </c>
      <c r="F973" s="6">
        <f>IF(名目付加価値!F973&gt;0,名目付加価値!F973/SUMIF(名目付加価値!F970:F992,"&lt;&gt;0"),0)</f>
        <v>1.309096801171835E-2</v>
      </c>
      <c r="G973" s="6">
        <f>IF(名目付加価値!G973&gt;0,名目付加価値!G973/SUMIF(名目付加価値!G970:G992,"&lt;&gt;0"),0)</f>
        <v>1.4234360082312478E-2</v>
      </c>
      <c r="H973" s="6">
        <f>IF(名目付加価値!H973&gt;0,名目付加価値!H973/SUMIF(名目付加価値!H970:H992,"&lt;&gt;0"),0)</f>
        <v>5.149696934981021E-3</v>
      </c>
      <c r="I973" s="6">
        <f>IF(名目付加価値!I973&gt;0,名目付加価値!I973/SUMIF(名目付加価値!I970:I992,"&lt;&gt;0"),0)</f>
        <v>2.497148772825193E-3</v>
      </c>
      <c r="K973" s="3">
        <f>0.5*(E973+E$1088)</f>
        <v>2.6148758569119229E-2</v>
      </c>
      <c r="L973" s="3">
        <f t="shared" ref="L973:O973" si="969">0.5*(F973+F$1088)</f>
        <v>1.7169689435285775E-2</v>
      </c>
      <c r="M973" s="3">
        <f t="shared" si="969"/>
        <v>1.568709751471736E-2</v>
      </c>
      <c r="N973" s="3">
        <f t="shared" si="969"/>
        <v>6.7077042631858794E-3</v>
      </c>
      <c r="O973" s="3">
        <f t="shared" si="969"/>
        <v>3.4076098656037872E-3</v>
      </c>
    </row>
    <row r="974" spans="1:15" x14ac:dyDescent="0.15">
      <c r="A974" s="1">
        <v>43</v>
      </c>
      <c r="B974" s="1" t="s">
        <v>329</v>
      </c>
      <c r="C974" s="1">
        <v>5</v>
      </c>
      <c r="D974" s="1" t="s">
        <v>19</v>
      </c>
      <c r="E974" s="6">
        <f>IF(名目付加価値!E974&gt;0,名目付加価値!E974/SUMIF(名目付加価値!E970:E992,"&lt;&gt;0"),0)</f>
        <v>1.561897636553908E-2</v>
      </c>
      <c r="F974" s="6">
        <f>IF(名目付加価値!F974&gt;0,名目付加価値!F974/SUMIF(名目付加価値!F970:F992,"&lt;&gt;0"),0)</f>
        <v>5.5614925384032763E-3</v>
      </c>
      <c r="G974" s="6">
        <f>IF(名目付加価値!G974&gt;0,名目付加価値!G974/SUMIF(名目付加価値!G970:G992,"&lt;&gt;0"),0)</f>
        <v>5.5638743712820666E-3</v>
      </c>
      <c r="H974" s="6">
        <f>IF(名目付加価値!H974&gt;0,名目付加価値!H974/SUMIF(名目付加価値!H970:H992,"&lt;&gt;0"),0)</f>
        <v>6.490343396294577E-3</v>
      </c>
      <c r="I974" s="6">
        <f>IF(名目付加価値!I974&gt;0,名目付加価値!I974/SUMIF(名目付加価値!I970:I992,"&lt;&gt;0"),0)</f>
        <v>6.1984938972121182E-3</v>
      </c>
      <c r="K974" s="3">
        <f>0.5*(E974+E$1089)</f>
        <v>1.2746836121958859E-2</v>
      </c>
      <c r="L974" s="3">
        <f t="shared" ref="L974:O974" si="970">0.5*(F974+F$1089)</f>
        <v>6.8836906406577617E-3</v>
      </c>
      <c r="M974" s="3">
        <f t="shared" si="970"/>
        <v>7.0820230861161366E-3</v>
      </c>
      <c r="N974" s="3">
        <f t="shared" si="970"/>
        <v>7.1819460592306358E-3</v>
      </c>
      <c r="O974" s="3">
        <f t="shared" si="970"/>
        <v>6.292647907873628E-3</v>
      </c>
    </row>
    <row r="975" spans="1:15" x14ac:dyDescent="0.15">
      <c r="A975" s="1">
        <v>43</v>
      </c>
      <c r="B975" s="1" t="s">
        <v>329</v>
      </c>
      <c r="C975" s="1">
        <v>6</v>
      </c>
      <c r="D975" s="1" t="s">
        <v>3</v>
      </c>
      <c r="E975" s="6">
        <f>IF(名目付加価値!E975&gt;0,名目付加価値!E975/SUMIF(名目付加価値!E970:E992,"&lt;&gt;0"),0)</f>
        <v>1.6261638364888722E-2</v>
      </c>
      <c r="F975" s="6">
        <f>IF(名目付加価値!F975&gt;0,名目付加価値!F975/SUMIF(名目付加価値!F970:F992,"&lt;&gt;0"),0)</f>
        <v>6.2012734755298752E-3</v>
      </c>
      <c r="G975" s="6">
        <f>IF(名目付加価値!G975&gt;0,名目付加価値!G975/SUMIF(名目付加価値!G970:G992,"&lt;&gt;0"),0)</f>
        <v>8.0914716775698833E-3</v>
      </c>
      <c r="H975" s="6">
        <f>IF(名目付加価値!H975&gt;0,名目付加価値!H975/SUMIF(名目付加価値!H970:H992,"&lt;&gt;0"),0)</f>
        <v>9.0549658099169598E-3</v>
      </c>
      <c r="I975" s="6">
        <f>IF(名目付加価値!I975&gt;0,名目付加価値!I975/SUMIF(名目付加価値!I970:I992,"&lt;&gt;0"),0)</f>
        <v>1.1068304447168388E-2</v>
      </c>
      <c r="K975" s="3">
        <f>0.5*(E975+E$1090)</f>
        <v>1.9962503837396426E-2</v>
      </c>
      <c r="L975" s="3">
        <f t="shared" ref="L975:O975" si="971">0.5*(F975+F$1090)</f>
        <v>1.142964492425449E-2</v>
      </c>
      <c r="M975" s="3">
        <f t="shared" si="971"/>
        <v>1.3956334709283293E-2</v>
      </c>
      <c r="N975" s="3">
        <f t="shared" si="971"/>
        <v>1.3825251537136561E-2</v>
      </c>
      <c r="O975" s="3">
        <f t="shared" si="971"/>
        <v>1.5232709465020165E-2</v>
      </c>
    </row>
    <row r="976" spans="1:15" x14ac:dyDescent="0.15">
      <c r="A976" s="1">
        <v>43</v>
      </c>
      <c r="B976" s="1" t="s">
        <v>329</v>
      </c>
      <c r="C976" s="1">
        <v>7</v>
      </c>
      <c r="D976" s="1" t="s">
        <v>20</v>
      </c>
      <c r="E976" s="6">
        <f>IF(名目付加価値!E976&gt;0,名目付加価値!E976/SUMIF(名目付加価値!E970:E992,"&lt;&gt;0"),0)</f>
        <v>7.5270080750509645E-4</v>
      </c>
      <c r="F976" s="6">
        <f>IF(名目付加価値!F976&gt;0,名目付加価値!F976/SUMIF(名目付加価値!F970:F992,"&lt;&gt;0"),0)</f>
        <v>2.7603681658303227E-4</v>
      </c>
      <c r="G976" s="6">
        <f>IF(名目付加価値!G976&gt;0,名目付加価値!G976/SUMIF(名目付加価値!G970:G992,"&lt;&gt;0"),0)</f>
        <v>1.0510759614197236E-3</v>
      </c>
      <c r="H976" s="6">
        <f>IF(名目付加価値!H976&gt;0,名目付加価値!H976/SUMIF(名目付加価値!H970:H992,"&lt;&gt;0"),0)</f>
        <v>1.089024848751048E-3</v>
      </c>
      <c r="I976" s="6">
        <f>IF(名目付加価値!I976&gt;0,名目付加価値!I976/SUMIF(名目付加価値!I970:I992,"&lt;&gt;0"),0)</f>
        <v>1.4938370524340092E-3</v>
      </c>
      <c r="K976" s="3">
        <f>0.5*(E976+E$1091)</f>
        <v>9.9280116564331097E-3</v>
      </c>
      <c r="L976" s="3">
        <f t="shared" ref="L976:O976" si="972">0.5*(F976+F$1091)</f>
        <v>6.3160891084340295E-3</v>
      </c>
      <c r="M976" s="3">
        <f t="shared" si="972"/>
        <v>5.8219384893697821E-3</v>
      </c>
      <c r="N976" s="3">
        <f t="shared" si="972"/>
        <v>6.6460692461747786E-3</v>
      </c>
      <c r="O976" s="3">
        <f t="shared" si="972"/>
        <v>6.8999219561790733E-3</v>
      </c>
    </row>
    <row r="977" spans="1:15" x14ac:dyDescent="0.15">
      <c r="A977" s="1">
        <v>43</v>
      </c>
      <c r="B977" s="1" t="s">
        <v>329</v>
      </c>
      <c r="C977" s="1">
        <v>8</v>
      </c>
      <c r="D977" s="1" t="s">
        <v>21</v>
      </c>
      <c r="E977" s="6">
        <f>IF(名目付加価値!E977&gt;0,名目付加価値!E977/SUMIF(名目付加価値!E970:E992,"&lt;&gt;0"),0)</f>
        <v>1.6182515011807411E-2</v>
      </c>
      <c r="F977" s="6">
        <f>IF(名目付加価値!F977&gt;0,名目付加価値!F977/SUMIF(名目付加価値!F970:F992,"&lt;&gt;0"),0)</f>
        <v>1.2371128144021538E-2</v>
      </c>
      <c r="G977" s="6">
        <f>IF(名目付加価値!G977&gt;0,名目付加価値!G977/SUMIF(名目付加価値!G970:G992,"&lt;&gt;0"),0)</f>
        <v>9.3837346709472937E-3</v>
      </c>
      <c r="H977" s="6">
        <f>IF(名目付加価値!H977&gt;0,名目付加価値!H977/SUMIF(名目付加価値!H970:H992,"&lt;&gt;0"),0)</f>
        <v>7.1688031873467332E-3</v>
      </c>
      <c r="I977" s="6">
        <f>IF(名目付加価値!I977&gt;0,名目付加価値!I977/SUMIF(名目付加価値!I970:I992,"&lt;&gt;0"),0)</f>
        <v>3.533161580048059E-3</v>
      </c>
      <c r="K977" s="3">
        <f>0.5*(E977+E$1092)</f>
        <v>1.5684834436424919E-2</v>
      </c>
      <c r="L977" s="3">
        <f t="shared" ref="L977:O977" si="973">0.5*(F977+F$1092)</f>
        <v>1.2684655681052252E-2</v>
      </c>
      <c r="M977" s="3">
        <f t="shared" si="973"/>
        <v>1.083512745453322E-2</v>
      </c>
      <c r="N977" s="3">
        <f t="shared" si="973"/>
        <v>8.4901582409127301E-3</v>
      </c>
      <c r="O977" s="3">
        <f t="shared" si="973"/>
        <v>5.4644437743885665E-3</v>
      </c>
    </row>
    <row r="978" spans="1:15" x14ac:dyDescent="0.15">
      <c r="A978" s="1">
        <v>43</v>
      </c>
      <c r="B978" s="1" t="s">
        <v>329</v>
      </c>
      <c r="C978" s="1">
        <v>9</v>
      </c>
      <c r="D978" s="1" t="s">
        <v>22</v>
      </c>
      <c r="E978" s="6">
        <f>IF(名目付加価値!E978&gt;0,名目付加価値!E978/SUMIF(名目付加価値!E970:E992,"&lt;&gt;0"),0)</f>
        <v>2.5102302874103273E-3</v>
      </c>
      <c r="F978" s="6">
        <f>IF(名目付加価値!F978&gt;0,名目付加価値!F978/SUMIF(名目付加価値!F970:F992,"&lt;&gt;0"),0)</f>
        <v>7.6074165340964343E-3</v>
      </c>
      <c r="G978" s="6">
        <f>IF(名目付加価値!G978&gt;0,名目付加価値!G978/SUMIF(名目付加価値!G970:G992,"&lt;&gt;0"),0)</f>
        <v>4.7648251021918438E-3</v>
      </c>
      <c r="H978" s="6">
        <f>IF(名目付加価値!H978&gt;0,名目付加価値!H978/SUMIF(名目付加価値!H970:H992,"&lt;&gt;0"),0)</f>
        <v>3.0606635156881857E-3</v>
      </c>
      <c r="I978" s="6">
        <f>IF(名目付加価値!I978&gt;0,名目付加価値!I978/SUMIF(名目付加価値!I970:I992,"&lt;&gt;0"),0)</f>
        <v>5.4331082571797635E-3</v>
      </c>
      <c r="K978" s="3">
        <f>0.5*(E978+E$1093)</f>
        <v>1.8334815924922563E-2</v>
      </c>
      <c r="L978" s="3">
        <f t="shared" ref="L978:O978" si="974">0.5*(F978+F$1093)</f>
        <v>1.867786122178294E-2</v>
      </c>
      <c r="M978" s="3">
        <f t="shared" si="974"/>
        <v>1.2591277415711265E-2</v>
      </c>
      <c r="N978" s="3">
        <f t="shared" si="974"/>
        <v>8.8039069753496849E-3</v>
      </c>
      <c r="O978" s="3">
        <f t="shared" si="974"/>
        <v>9.1561225762283021E-3</v>
      </c>
    </row>
    <row r="979" spans="1:15" x14ac:dyDescent="0.15">
      <c r="A979" s="1">
        <v>43</v>
      </c>
      <c r="B979" s="1" t="s">
        <v>329</v>
      </c>
      <c r="C979" s="1">
        <v>10</v>
      </c>
      <c r="D979" s="1" t="s">
        <v>23</v>
      </c>
      <c r="E979" s="6">
        <f>IF(名目付加価値!E979&gt;0,名目付加価値!E979/SUMIF(名目付加価値!E970:E992,"&lt;&gt;0"),0)</f>
        <v>4.7742133169072585E-3</v>
      </c>
      <c r="F979" s="6">
        <f>IF(名目付加価値!F979&gt;0,名目付加価値!F979/SUMIF(名目付加価値!F970:F992,"&lt;&gt;0"),0)</f>
        <v>6.4544541886032356E-3</v>
      </c>
      <c r="G979" s="6">
        <f>IF(名目付加価値!G979&gt;0,名目付加価値!G979/SUMIF(名目付加価値!G970:G992,"&lt;&gt;0"),0)</f>
        <v>1.1774982695219992E-2</v>
      </c>
      <c r="H979" s="6">
        <f>IF(名目付加価値!H979&gt;0,名目付加価値!H979/SUMIF(名目付加価値!H970:H992,"&lt;&gt;0"),0)</f>
        <v>1.1268001061100642E-2</v>
      </c>
      <c r="I979" s="6">
        <f>IF(名目付加価値!I979&gt;0,名目付加価値!I979/SUMIF(名目付加価値!I970:I992,"&lt;&gt;0"),0)</f>
        <v>7.9924721506961817E-3</v>
      </c>
      <c r="K979" s="3">
        <f>0.5*(E979+E$1094)</f>
        <v>9.4635099505135135E-3</v>
      </c>
      <c r="L979" s="3">
        <f t="shared" ref="L979:O979" si="975">0.5*(F979+F$1094)</f>
        <v>9.3311780988492993E-3</v>
      </c>
      <c r="M979" s="3">
        <f t="shared" si="975"/>
        <v>1.3885770429980324E-2</v>
      </c>
      <c r="N979" s="3">
        <f t="shared" si="975"/>
        <v>1.2180850405759013E-2</v>
      </c>
      <c r="O979" s="3">
        <f t="shared" si="975"/>
        <v>9.217418484720654E-3</v>
      </c>
    </row>
    <row r="980" spans="1:15" x14ac:dyDescent="0.15">
      <c r="A980" s="1">
        <v>43</v>
      </c>
      <c r="B980" s="1" t="s">
        <v>329</v>
      </c>
      <c r="C980" s="1">
        <v>11</v>
      </c>
      <c r="D980" s="1" t="s">
        <v>24</v>
      </c>
      <c r="E980" s="6">
        <f>IF(名目付加価値!E980&gt;0,名目付加価値!E980/SUMIF(名目付加価値!E970:E992,"&lt;&gt;0"),0)</f>
        <v>8.3245207024189773E-3</v>
      </c>
      <c r="F980" s="6">
        <f>IF(名目付加価値!F980&gt;0,名目付加価値!F980/SUMIF(名目付加価値!F970:F992,"&lt;&gt;0"),0)</f>
        <v>8.9464059139455522E-3</v>
      </c>
      <c r="G980" s="6">
        <f>IF(名目付加価値!G980&gt;0,名目付加価値!G980/SUMIF(名目付加価値!G970:G992,"&lt;&gt;0"),0)</f>
        <v>1.0196651636602334E-2</v>
      </c>
      <c r="H980" s="6">
        <f>IF(名目付加価値!H980&gt;0,名目付加価値!H980/SUMIF(名目付加価値!H970:H992,"&lt;&gt;0"),0)</f>
        <v>1.060828756532276E-2</v>
      </c>
      <c r="I980" s="6">
        <f>IF(名目付加価値!I980&gt;0,名目付加価値!I980/SUMIF(名目付加価値!I970:I992,"&lt;&gt;0"),0)</f>
        <v>1.5357415683721896E-2</v>
      </c>
      <c r="K980" s="3">
        <f>0.5*(E980+E$1095)</f>
        <v>1.6696251448636512E-2</v>
      </c>
      <c r="L980" s="3">
        <f t="shared" ref="L980:O980" si="976">0.5*(F980+F$1095)</f>
        <v>1.517819674159788E-2</v>
      </c>
      <c r="M980" s="3">
        <f t="shared" si="976"/>
        <v>1.9116903223520963E-2</v>
      </c>
      <c r="N980" s="3">
        <f t="shared" si="976"/>
        <v>1.7454295288625115E-2</v>
      </c>
      <c r="O980" s="3">
        <f t="shared" si="976"/>
        <v>2.0822239099901427E-2</v>
      </c>
    </row>
    <row r="981" spans="1:15" x14ac:dyDescent="0.15">
      <c r="A981" s="1">
        <v>43</v>
      </c>
      <c r="B981" s="1" t="s">
        <v>329</v>
      </c>
      <c r="C981" s="1">
        <v>12</v>
      </c>
      <c r="D981" s="1" t="s">
        <v>25</v>
      </c>
      <c r="E981" s="6">
        <f>IF(名目付加価値!E981&gt;0,名目付加価値!E981/SUMIF(名目付加価値!E970:E992,"&lt;&gt;0"),0)</f>
        <v>8.6876398038120278E-3</v>
      </c>
      <c r="F981" s="6">
        <f>IF(名目付加価値!F981&gt;0,名目付加価値!F981/SUMIF(名目付加価値!F970:F992,"&lt;&gt;0"),0)</f>
        <v>1.699595220692535E-2</v>
      </c>
      <c r="G981" s="6">
        <f>IF(名目付加価値!G981&gt;0,名目付加価値!G981/SUMIF(名目付加価値!G970:G992,"&lt;&gt;0"),0)</f>
        <v>3.9984191765228952E-2</v>
      </c>
      <c r="H981" s="6">
        <f>IF(名目付加価値!H981&gt;0,名目付加価値!H981/SUMIF(名目付加価値!H970:H992,"&lt;&gt;0"),0)</f>
        <v>5.7701096286103863E-2</v>
      </c>
      <c r="I981" s="6">
        <f>IF(名目付加価値!I981&gt;0,名目付加価値!I981/SUMIF(名目付加価値!I970:I992,"&lt;&gt;0"),0)</f>
        <v>5.3230543353383786E-2</v>
      </c>
      <c r="K981" s="3">
        <f>0.5*(E981+E$1096)</f>
        <v>1.7201763345327185E-2</v>
      </c>
      <c r="L981" s="3">
        <f t="shared" ref="L981:O981" si="977">0.5*(F981+F$1096)</f>
        <v>2.1438624651280207E-2</v>
      </c>
      <c r="M981" s="3">
        <f t="shared" si="977"/>
        <v>4.3669218978743596E-2</v>
      </c>
      <c r="N981" s="3">
        <f t="shared" si="977"/>
        <v>5.3470236480845625E-2</v>
      </c>
      <c r="O981" s="3">
        <f t="shared" si="977"/>
        <v>4.7411584106609582E-2</v>
      </c>
    </row>
    <row r="982" spans="1:15" x14ac:dyDescent="0.15">
      <c r="A982" s="1">
        <v>43</v>
      </c>
      <c r="B982" s="1" t="s">
        <v>329</v>
      </c>
      <c r="C982" s="1">
        <v>13</v>
      </c>
      <c r="D982" s="1" t="s">
        <v>26</v>
      </c>
      <c r="E982" s="6">
        <f>IF(名目付加価値!E982&gt;0,名目付加価値!E982/SUMIF(名目付加価値!E970:E992,"&lt;&gt;0"),0)</f>
        <v>1.622813560065141E-3</v>
      </c>
      <c r="F982" s="6">
        <f>IF(名目付加価値!F982&gt;0,名目付加価値!F982/SUMIF(名目付加価値!F970:F992,"&lt;&gt;0"),0)</f>
        <v>1.5467956387741066E-2</v>
      </c>
      <c r="G982" s="6">
        <f>IF(名目付加価値!G982&gt;0,名目付加価値!G982/SUMIF(名目付加価値!G970:G992,"&lt;&gt;0"),0)</f>
        <v>1.1234429318140773E-2</v>
      </c>
      <c r="H982" s="6">
        <f>IF(名目付加価値!H982&gt;0,名目付加価値!H982/SUMIF(名目付加価値!H970:H992,"&lt;&gt;0"),0)</f>
        <v>2.6851877290899034E-2</v>
      </c>
      <c r="I982" s="6">
        <f>IF(名目付加価値!I982&gt;0,名目付加価値!I982/SUMIF(名目付加価値!I970:I992,"&lt;&gt;0"),0)</f>
        <v>1.2198462539167282E-2</v>
      </c>
      <c r="K982" s="3">
        <f>0.5*(E982+E$1097)</f>
        <v>1.170069852727311E-2</v>
      </c>
      <c r="L982" s="3">
        <f t="shared" ref="L982:O982" si="978">0.5*(F982+F$1097)</f>
        <v>1.8399698429057906E-2</v>
      </c>
      <c r="M982" s="3">
        <f t="shared" si="978"/>
        <v>1.5178741285080764E-2</v>
      </c>
      <c r="N982" s="3">
        <f t="shared" si="978"/>
        <v>2.2607704453991545E-2</v>
      </c>
      <c r="O982" s="3">
        <f t="shared" si="978"/>
        <v>1.9365988211844643E-2</v>
      </c>
    </row>
    <row r="983" spans="1:15" x14ac:dyDescent="0.15">
      <c r="A983" s="1">
        <v>43</v>
      </c>
      <c r="B983" s="1" t="s">
        <v>329</v>
      </c>
      <c r="C983" s="1">
        <v>14</v>
      </c>
      <c r="D983" s="1" t="s">
        <v>27</v>
      </c>
      <c r="E983" s="6">
        <f>IF(名目付加価値!E983&gt;0,名目付加価値!E983/SUMIF(名目付加価値!E970:E992,"&lt;&gt;0"),0)</f>
        <v>1.8993994373394058E-4</v>
      </c>
      <c r="F983" s="6">
        <f>IF(名目付加価値!F983&gt;0,名目付加価値!F983/SUMIF(名目付加価値!F970:F992,"&lt;&gt;0"),0)</f>
        <v>1.8814287086382897E-4</v>
      </c>
      <c r="G983" s="6">
        <f>IF(名目付加価値!G983&gt;0,名目付加価値!G983/SUMIF(名目付加価値!G970:G992,"&lt;&gt;0"),0)</f>
        <v>3.2296758544143514E-4</v>
      </c>
      <c r="H983" s="6">
        <f>IF(名目付加価値!H983&gt;0,名目付加価値!H983/SUMIF(名目付加価値!H970:H992,"&lt;&gt;0"),0)</f>
        <v>9.0575090007899808E-4</v>
      </c>
      <c r="I983" s="6">
        <f>IF(名目付加価値!I983&gt;0,名目付加価値!I983/SUMIF(名目付加価値!I970:I992,"&lt;&gt;0"),0)</f>
        <v>1.00433224151891E-3</v>
      </c>
      <c r="K983" s="3">
        <f>0.5*(E983+E$1098)</f>
        <v>1.9621554980690775E-3</v>
      </c>
      <c r="L983" s="3">
        <f t="shared" ref="L983:O983" si="979">0.5*(F983+F$1098)</f>
        <v>2.3734111266443285E-3</v>
      </c>
      <c r="M983" s="3">
        <f t="shared" si="979"/>
        <v>2.3659103099429321E-3</v>
      </c>
      <c r="N983" s="3">
        <f t="shared" si="979"/>
        <v>2.484224255244655E-3</v>
      </c>
      <c r="O983" s="3">
        <f t="shared" si="979"/>
        <v>2.6766545365571348E-3</v>
      </c>
    </row>
    <row r="984" spans="1:15" x14ac:dyDescent="0.15">
      <c r="A984" s="1">
        <v>43</v>
      </c>
      <c r="B984" s="1" t="s">
        <v>329</v>
      </c>
      <c r="C984" s="1">
        <v>15</v>
      </c>
      <c r="D984" s="1" t="s">
        <v>28</v>
      </c>
      <c r="E984" s="6">
        <f>IF(名目付加価値!E984&gt;0,名目付加価値!E984/SUMIF(名目付加価値!E970:E992,"&lt;&gt;0"),0)</f>
        <v>2.6173358659779447E-2</v>
      </c>
      <c r="F984" s="6">
        <f>IF(名目付加価値!F984&gt;0,名目付加価値!F984/SUMIF(名目付加価値!F970:F992,"&lt;&gt;0"),0)</f>
        <v>2.7098121133278519E-2</v>
      </c>
      <c r="G984" s="6">
        <f>IF(名目付加価値!G984&gt;0,名目付加価値!G984/SUMIF(名目付加価値!G970:G992,"&lt;&gt;0"),0)</f>
        <v>2.920235813707197E-2</v>
      </c>
      <c r="H984" s="6">
        <f>IF(名目付加価値!H984&gt;0,名目付加価値!H984/SUMIF(名目付加価値!H970:H992,"&lt;&gt;0"),0)</f>
        <v>2.1795703689147367E-2</v>
      </c>
      <c r="I984" s="6">
        <f>IF(名目付加価値!I984&gt;0,名目付加価値!I984/SUMIF(名目付加価値!I970:I992,"&lt;&gt;0"),0)</f>
        <v>2.0383324864660077E-2</v>
      </c>
      <c r="K984" s="3">
        <f>0.5*(E984+E$1099)</f>
        <v>3.1234547383201111E-2</v>
      </c>
      <c r="L984" s="3">
        <f t="shared" ref="L984:O984" si="980">0.5*(F984+F$1099)</f>
        <v>3.0753636193985495E-2</v>
      </c>
      <c r="M984" s="3">
        <f t="shared" si="980"/>
        <v>3.2018415626306196E-2</v>
      </c>
      <c r="N984" s="3">
        <f t="shared" si="980"/>
        <v>2.5144358110679159E-2</v>
      </c>
      <c r="O984" s="3">
        <f t="shared" si="980"/>
        <v>2.2110640247684867E-2</v>
      </c>
    </row>
    <row r="985" spans="1:15" x14ac:dyDescent="0.15">
      <c r="A985" s="1">
        <v>43</v>
      </c>
      <c r="B985" s="1" t="s">
        <v>328</v>
      </c>
      <c r="C985" s="1">
        <v>16</v>
      </c>
      <c r="D985" s="1" t="s">
        <v>11</v>
      </c>
      <c r="E985" s="6">
        <f>IF(名目付加価値!E985&gt;0,名目付加価値!E985/SUMIF(名目付加価値!E970:E992,"&lt;&gt;0"),0)</f>
        <v>7.4191765298842902E-2</v>
      </c>
      <c r="F985" s="6">
        <f>IF(名目付加価値!F985&gt;0,名目付加価値!F985/SUMIF(名目付加価値!F970:F992,"&lt;&gt;0"),0)</f>
        <v>0.10612107889777565</v>
      </c>
      <c r="G985" s="6">
        <f>IF(名目付加価値!G985&gt;0,名目付加価値!G985/SUMIF(名目付加価値!G970:G992,"&lt;&gt;0"),0)</f>
        <v>0.11314722266862962</v>
      </c>
      <c r="H985" s="6">
        <f>IF(名目付加価値!H985&gt;0,名目付加価値!H985/SUMIF(名目付加価値!H970:H992,"&lt;&gt;0"),0)</f>
        <v>8.4579558691302334E-2</v>
      </c>
      <c r="I985" s="6">
        <f>IF(名目付加価値!I985&gt;0,名目付加価値!I985/SUMIF(名目付加価値!I970:I992,"&lt;&gt;0"),0)</f>
        <v>6.9836085595314609E-2</v>
      </c>
      <c r="K985" s="3">
        <f>0.5*(E985+E$1100)</f>
        <v>8.433722547384534E-2</v>
      </c>
      <c r="L985" s="3">
        <f t="shared" ref="L985:O985" si="981">0.5*(F985+F$1100)</f>
        <v>0.10898820476852746</v>
      </c>
      <c r="M985" s="3">
        <f t="shared" si="981"/>
        <v>0.11521171254034561</v>
      </c>
      <c r="N985" s="3">
        <f t="shared" si="981"/>
        <v>8.9038392390219073E-2</v>
      </c>
      <c r="O985" s="3">
        <f t="shared" si="981"/>
        <v>7.0669957101325065E-2</v>
      </c>
    </row>
    <row r="986" spans="1:15" x14ac:dyDescent="0.15">
      <c r="A986" s="1">
        <v>43</v>
      </c>
      <c r="B986" s="1" t="s">
        <v>328</v>
      </c>
      <c r="C986" s="1">
        <v>17</v>
      </c>
      <c r="D986" s="1" t="s">
        <v>12</v>
      </c>
      <c r="E986" s="6">
        <f>IF(名目付加価値!E986&gt;0,名目付加価値!E986/SUMIF(名目付加価値!E970:E992,"&lt;&gt;0"),0)</f>
        <v>1.1804109883622257E-2</v>
      </c>
      <c r="F986" s="6">
        <f>IF(名目付加価値!F986&gt;0,名目付加価値!F986/SUMIF(名目付加価値!F970:F992,"&lt;&gt;0"),0)</f>
        <v>2.7020130580682984E-2</v>
      </c>
      <c r="G986" s="6">
        <f>IF(名目付加価値!G986&gt;0,名目付加価値!G986/SUMIF(名目付加価値!G970:G992,"&lt;&gt;0"),0)</f>
        <v>2.359343857072406E-2</v>
      </c>
      <c r="H986" s="6">
        <f>IF(名目付加価値!H986&gt;0,名目付加価値!H986/SUMIF(名目付加価値!H970:H992,"&lt;&gt;0"),0)</f>
        <v>2.4370286285434275E-2</v>
      </c>
      <c r="I986" s="6">
        <f>IF(名目付加価値!I986&gt;0,名目付加価値!I986/SUMIF(名目付加価値!I970:I992,"&lt;&gt;0"),0)</f>
        <v>2.3603656276039893E-2</v>
      </c>
      <c r="K986" s="3">
        <f>0.5*(E986+E$1101)</f>
        <v>1.8466934257123594E-2</v>
      </c>
      <c r="L986" s="3">
        <f t="shared" ref="L986:O986" si="982">0.5*(F986+F$1101)</f>
        <v>2.8016726159472788E-2</v>
      </c>
      <c r="M986" s="3">
        <f t="shared" si="982"/>
        <v>2.7870344164257689E-2</v>
      </c>
      <c r="N986" s="3">
        <f t="shared" si="982"/>
        <v>2.9875888445904823E-2</v>
      </c>
      <c r="O986" s="3">
        <f t="shared" si="982"/>
        <v>2.7307991051121517E-2</v>
      </c>
    </row>
    <row r="987" spans="1:15" x14ac:dyDescent="0.15">
      <c r="A987" s="1">
        <v>43</v>
      </c>
      <c r="B987" s="1" t="s">
        <v>328</v>
      </c>
      <c r="C987" s="1">
        <v>18</v>
      </c>
      <c r="D987" s="1" t="s">
        <v>13</v>
      </c>
      <c r="E987" s="6">
        <f>IF(名目付加価値!E987&gt;0,名目付加価値!E987/SUMIF(名目付加価値!E970:E992,"&lt;&gt;0"),0)</f>
        <v>0.10774835353316012</v>
      </c>
      <c r="F987" s="6">
        <f>IF(名目付加価値!F987&gt;0,名目付加価値!F987/SUMIF(名目付加価値!F970:F992,"&lt;&gt;0"),0)</f>
        <v>0.12047602986047633</v>
      </c>
      <c r="G987" s="6">
        <f>IF(名目付加価値!G987&gt;0,名目付加価値!G987/SUMIF(名目付加価値!G970:G992,"&lt;&gt;0"),0)</f>
        <v>0.1077949917392679</v>
      </c>
      <c r="H987" s="6">
        <f>IF(名目付加価値!H987&gt;0,名目付加価値!H987/SUMIF(名目付加価値!H970:H992,"&lt;&gt;0"),0)</f>
        <v>0.11108902920979401</v>
      </c>
      <c r="I987" s="6">
        <f>IF(名目付加価値!I987&gt;0,名目付加価値!I987/SUMIF(名目付加価値!I970:I992,"&lt;&gt;0"),0)</f>
        <v>0.10277202514365216</v>
      </c>
      <c r="K987" s="3">
        <f>0.5*(E987+E$1102)</f>
        <v>0.11110731022048997</v>
      </c>
      <c r="L987" s="3">
        <f t="shared" ref="L987:O987" si="983">0.5*(F987+F$1102)</f>
        <v>0.12245805064879293</v>
      </c>
      <c r="M987" s="3">
        <f t="shared" si="983"/>
        <v>0.1110226836863063</v>
      </c>
      <c r="N987" s="3">
        <f t="shared" si="983"/>
        <v>0.11480700471954329</v>
      </c>
      <c r="O987" s="3">
        <f t="shared" si="983"/>
        <v>0.10528220863948751</v>
      </c>
    </row>
    <row r="988" spans="1:15" x14ac:dyDescent="0.15">
      <c r="A988" s="1">
        <v>43</v>
      </c>
      <c r="B988" s="1" t="s">
        <v>328</v>
      </c>
      <c r="C988" s="1">
        <v>19</v>
      </c>
      <c r="D988" s="1" t="s">
        <v>14</v>
      </c>
      <c r="E988" s="6">
        <f>IF(名目付加価値!E988&gt;0,名目付加価値!E988/SUMIF(名目付加価値!E970:E992,"&lt;&gt;0"),0)</f>
        <v>4.1196255028023217E-2</v>
      </c>
      <c r="F988" s="6">
        <f>IF(名目付加価値!F988&gt;0,名目付加価値!F988/SUMIF(名目付加価値!F970:F992,"&lt;&gt;0"),0)</f>
        <v>4.8239103794145186E-2</v>
      </c>
      <c r="G988" s="6">
        <f>IF(名目付加価値!G988&gt;0,名目付加価値!G988/SUMIF(名目付加価値!G970:G992,"&lt;&gt;0"),0)</f>
        <v>6.1001696478724228E-2</v>
      </c>
      <c r="H988" s="6">
        <f>IF(名目付加価値!H988&gt;0,名目付加価値!H988/SUMIF(名目付加価値!H970:H992,"&lt;&gt;0"),0)</f>
        <v>3.9217218834497969E-2</v>
      </c>
      <c r="I988" s="6">
        <f>IF(名目付加価値!I988&gt;0,名目付加価値!I988/SUMIF(名目付加価値!I970:I992,"&lt;&gt;0"),0)</f>
        <v>4.0047762004080979E-2</v>
      </c>
      <c r="K988" s="3">
        <f>0.5*(E988+E$1103)</f>
        <v>4.0809194141343264E-2</v>
      </c>
      <c r="L988" s="3">
        <f t="shared" ref="L988:O988" si="984">0.5*(F988+F$1103)</f>
        <v>4.8475446013700144E-2</v>
      </c>
      <c r="M988" s="3">
        <f t="shared" si="984"/>
        <v>5.7271903144496997E-2</v>
      </c>
      <c r="N988" s="3">
        <f t="shared" si="984"/>
        <v>4.3395355045490455E-2</v>
      </c>
      <c r="O988" s="3">
        <f t="shared" si="984"/>
        <v>4.2414185614687336E-2</v>
      </c>
    </row>
    <row r="989" spans="1:15" x14ac:dyDescent="0.15">
      <c r="A989" s="1">
        <v>43</v>
      </c>
      <c r="B989" s="1" t="s">
        <v>328</v>
      </c>
      <c r="C989" s="1">
        <v>20</v>
      </c>
      <c r="D989" s="1" t="s">
        <v>15</v>
      </c>
      <c r="E989" s="6">
        <f>IF(名目付加価値!E989&gt;0,名目付加価値!E989/SUMIF(名目付加価値!E970:E992,"&lt;&gt;0"),0)</f>
        <v>1.6329985639845584E-2</v>
      </c>
      <c r="F989" s="6">
        <f>IF(名目付加価値!F989&gt;0,名目付加価値!F989/SUMIF(名目付加価値!F970:F992,"&lt;&gt;0"),0)</f>
        <v>2.0474151232627729E-2</v>
      </c>
      <c r="G989" s="6">
        <f>IF(名目付加価値!G989&gt;0,名目付加価値!G989/SUMIF(名目付加価値!G970:G992,"&lt;&gt;0"),0)</f>
        <v>2.2333427617790662E-2</v>
      </c>
      <c r="H989" s="6">
        <f>IF(名目付加価値!H989&gt;0,名目付加価値!H989/SUMIF(名目付加価値!H970:H992,"&lt;&gt;0"),0)</f>
        <v>1.5958978882365294E-2</v>
      </c>
      <c r="I989" s="6">
        <f>IF(名目付加価値!I989&gt;0,名目付加価値!I989/SUMIF(名目付加価値!I970:I992,"&lt;&gt;0"),0)</f>
        <v>1.6118020656992301E-2</v>
      </c>
      <c r="K989" s="3">
        <f>0.5*(E989+E$1104)</f>
        <v>1.756717238056886E-2</v>
      </c>
      <c r="L989" s="3">
        <f t="shared" ref="L989:O989" si="985">0.5*(F989+F$1104)</f>
        <v>2.1046869426020902E-2</v>
      </c>
      <c r="M989" s="3">
        <f t="shared" si="985"/>
        <v>2.1072450192419517E-2</v>
      </c>
      <c r="N989" s="3">
        <f t="shared" si="985"/>
        <v>1.52779407725839E-2</v>
      </c>
      <c r="O989" s="3">
        <f t="shared" si="985"/>
        <v>1.6290698210310903E-2</v>
      </c>
    </row>
    <row r="990" spans="1:15" x14ac:dyDescent="0.15">
      <c r="A990" s="1">
        <v>43</v>
      </c>
      <c r="B990" s="1" t="s">
        <v>328</v>
      </c>
      <c r="C990" s="1">
        <v>21</v>
      </c>
      <c r="D990" s="1" t="s">
        <v>16</v>
      </c>
      <c r="E990" s="6">
        <f>IF(名目付加価値!E990&gt;0,名目付加価値!E990/SUMIF(名目付加価値!E970:E992,"&lt;&gt;0"),0)</f>
        <v>0.10177307941195131</v>
      </c>
      <c r="F990" s="6">
        <f>IF(名目付加価値!F990&gt;0,名目付加価値!F990/SUMIF(名目付加価値!F970:F992,"&lt;&gt;0"),0)</f>
        <v>7.7661215612128964E-2</v>
      </c>
      <c r="G990" s="6">
        <f>IF(名目付加価値!G990&gt;0,名目付加価値!G990/SUMIF(名目付加価値!G970:G992,"&lt;&gt;0"),0)</f>
        <v>7.097021310784013E-2</v>
      </c>
      <c r="H990" s="6">
        <f>IF(名目付加価値!H990&gt;0,名目付加価値!H990/SUMIF(名目付加価値!H970:H992,"&lt;&gt;0"),0)</f>
        <v>7.3831205069300659E-2</v>
      </c>
      <c r="I990" s="6">
        <f>IF(名目付加価値!I990&gt;0,名目付加価値!I990/SUMIF(名目付加価値!I970:I992,"&lt;&gt;0"),0)</f>
        <v>7.9391122598798519E-2</v>
      </c>
      <c r="K990" s="3">
        <f>0.5*(E990+E$1105)</f>
        <v>8.7315628248257629E-2</v>
      </c>
      <c r="L990" s="3">
        <f t="shared" ref="L990:O990" si="986">0.5*(F990+F$1105)</f>
        <v>6.9880755693512001E-2</v>
      </c>
      <c r="M990" s="3">
        <f t="shared" si="986"/>
        <v>6.7300856824360294E-2</v>
      </c>
      <c r="N990" s="3">
        <f t="shared" si="986"/>
        <v>7.0714625152887123E-2</v>
      </c>
      <c r="O990" s="3">
        <f t="shared" si="986"/>
        <v>7.4575174835998098E-2</v>
      </c>
    </row>
    <row r="991" spans="1:15" x14ac:dyDescent="0.15">
      <c r="A991" s="1">
        <v>43</v>
      </c>
      <c r="B991" s="1" t="s">
        <v>203</v>
      </c>
      <c r="C991" s="1">
        <v>22</v>
      </c>
      <c r="D991" s="1" t="s">
        <v>8</v>
      </c>
      <c r="E991" s="6">
        <f>IF(名目付加価値!E991&gt;0,名目付加価値!E991/SUMIF(名目付加価値!E970:E992,"&lt;&gt;0"),0)</f>
        <v>0.16589076043902487</v>
      </c>
      <c r="F991" s="6">
        <f>IF(名目付加価値!F991&gt;0,名目付加価値!F991/SUMIF(名目付加価値!F970:F992,"&lt;&gt;0"),0)</f>
        <v>0.19800981603413059</v>
      </c>
      <c r="G991" s="6">
        <f>IF(名目付加価値!G991&gt;0,名目付加価値!G991/SUMIF(名目付加価値!G970:G992,"&lt;&gt;0"),0)</f>
        <v>0.2183587421362701</v>
      </c>
      <c r="H991" s="6">
        <f>IF(名目付加価値!H991&gt;0,名目付加価値!H991/SUMIF(名目付加価値!H970:H992,"&lt;&gt;0"),0)</f>
        <v>0.25783908976652431</v>
      </c>
      <c r="I991" s="6">
        <f>IF(名目付加価値!I991&gt;0,名目付加価値!I991/SUMIF(名目付加価値!I970:I992,"&lt;&gt;0"),0)</f>
        <v>0.30265268176750582</v>
      </c>
      <c r="K991" s="3">
        <f>0.5*(E991+E$1106)</f>
        <v>0.13921063658941116</v>
      </c>
      <c r="L991" s="3">
        <f t="shared" ref="L991:O991" si="987">0.5*(F991+F$1106)</f>
        <v>0.17992526535794084</v>
      </c>
      <c r="M991" s="3">
        <f t="shared" si="987"/>
        <v>0.19494618300785932</v>
      </c>
      <c r="N991" s="3">
        <f t="shared" si="987"/>
        <v>0.23827204094534074</v>
      </c>
      <c r="O991" s="3">
        <f t="shared" si="987"/>
        <v>0.28378852175716152</v>
      </c>
    </row>
    <row r="992" spans="1:15" x14ac:dyDescent="0.15">
      <c r="A992" s="1">
        <v>43</v>
      </c>
      <c r="B992" s="1" t="s">
        <v>203</v>
      </c>
      <c r="C992" s="1">
        <v>23</v>
      </c>
      <c r="D992" s="1" t="s">
        <v>29</v>
      </c>
      <c r="E992" s="6">
        <f>IF(名目付加価値!E992&gt;0,名目付加価値!E992/SUMIF(名目付加価値!E970:E992,"&lt;&gt;0"),0)</f>
        <v>0.117605178887794</v>
      </c>
      <c r="F992" s="6">
        <f>IF(名目付加価値!F992&gt;0,名目付加価値!F992/SUMIF(名目付加価値!F970:F992,"&lt;&gt;0"),0)</f>
        <v>0.1310866708964766</v>
      </c>
      <c r="G992" s="6">
        <f>IF(名目付加価値!G992&gt;0,名目付加価値!G992/SUMIF(名目付加価値!G970:G992,"&lt;&gt;0"),0)</f>
        <v>0.11668910894972485</v>
      </c>
      <c r="H992" s="6">
        <f>IF(名目付加価値!H992&gt;0,名目付加価値!H992/SUMIF(名目付加価値!H970:H992,"&lt;&gt;0"),0)</f>
        <v>0.14305409934284316</v>
      </c>
      <c r="I992" s="6">
        <f>IF(名目付加価値!I992&gt;0,名目付加価値!I992/SUMIF(名目付加価値!I970:I992,"&lt;&gt;0"),0)</f>
        <v>0.15110264090089331</v>
      </c>
      <c r="K992" s="3">
        <f>0.5*(E992+E$1107)</f>
        <v>9.9287123709731903E-2</v>
      </c>
      <c r="L992" s="3">
        <f t="shared" ref="L992:O992" si="988">0.5*(F992+F$1107)</f>
        <v>0.12025804663103282</v>
      </c>
      <c r="M992" s="3">
        <f t="shared" si="988"/>
        <v>0.11011136489319565</v>
      </c>
      <c r="N992" s="3">
        <f t="shared" si="988"/>
        <v>0.1327260557033477</v>
      </c>
      <c r="O992" s="3">
        <f t="shared" si="988"/>
        <v>0.14276312680000874</v>
      </c>
    </row>
    <row r="993" spans="1:15" x14ac:dyDescent="0.15">
      <c r="A993" s="1">
        <v>44</v>
      </c>
      <c r="B993" s="1" t="s">
        <v>330</v>
      </c>
      <c r="C993" s="1">
        <v>1</v>
      </c>
      <c r="D993" s="1" t="s">
        <v>9</v>
      </c>
      <c r="E993" s="6">
        <f>IF(名目付加価値!E993&gt;0,名目付加価値!E993/SUMIF(名目付加価値!E993:E1015,"&lt;&gt;0"),0)</f>
        <v>0.11977194645997295</v>
      </c>
      <c r="F993" s="6">
        <f>IF(名目付加価値!F993&gt;0,名目付加価値!F993/SUMIF(名目付加価値!F993:F1015,"&lt;&gt;0"),0)</f>
        <v>6.8488989417904253E-2</v>
      </c>
      <c r="G993" s="6">
        <f>IF(名目付加価値!G993&gt;0,名目付加価値!G993/SUMIF(名目付加価値!G993:G1015,"&lt;&gt;0"),0)</f>
        <v>5.3638349745940325E-2</v>
      </c>
      <c r="H993" s="6">
        <f>IF(名目付加価値!H993&gt;0,名目付加価値!H993/SUMIF(名目付加価値!H993:H1015,"&lt;&gt;0"),0)</f>
        <v>3.6613650093479125E-2</v>
      </c>
      <c r="I993" s="6">
        <f>IF(名目付加価値!I993&gt;0,名目付加価値!I993/SUMIF(名目付加価値!I993:I1015,"&lt;&gt;0"),0)</f>
        <v>2.9443060809851148E-2</v>
      </c>
      <c r="K993" s="3">
        <f>0.5*(E993+E$1085)</f>
        <v>0.11194621427440803</v>
      </c>
      <c r="L993" s="3">
        <f t="shared" ref="L993:O993" si="989">0.5*(F993+F$1085)</f>
        <v>6.4198984148358729E-2</v>
      </c>
      <c r="M993" s="3">
        <f t="shared" si="989"/>
        <v>4.8078851406724743E-2</v>
      </c>
      <c r="N993" s="3">
        <f t="shared" si="989"/>
        <v>3.2942347149150654E-2</v>
      </c>
      <c r="O993" s="3">
        <f t="shared" si="989"/>
        <v>2.6736046374425025E-2</v>
      </c>
    </row>
    <row r="994" spans="1:15" x14ac:dyDescent="0.15">
      <c r="A994" s="1">
        <v>44</v>
      </c>
      <c r="B994" s="1" t="s">
        <v>330</v>
      </c>
      <c r="C994" s="1">
        <v>2</v>
      </c>
      <c r="D994" s="1" t="s">
        <v>10</v>
      </c>
      <c r="E994" s="6">
        <f>IF(名目付加価値!E994&gt;0,名目付加価値!E994/SUMIF(名目付加価値!E993:E1015,"&lt;&gt;0"),0)</f>
        <v>1.7435405639057169E-2</v>
      </c>
      <c r="F994" s="6">
        <f>IF(名目付加価値!F994&gt;0,名目付加価値!F994/SUMIF(名目付加価値!F993:F1015,"&lt;&gt;0"),0)</f>
        <v>1.1221699937287891E-2</v>
      </c>
      <c r="G994" s="6">
        <f>IF(名目付加価値!G994&gt;0,名目付加価値!G994/SUMIF(名目付加価値!G993:G1015,"&lt;&gt;0"),0)</f>
        <v>6.6277326075871506E-3</v>
      </c>
      <c r="H994" s="6">
        <f>IF(名目付加価値!H994&gt;0,名目付加価値!H994/SUMIF(名目付加価値!H993:H1015,"&lt;&gt;0"),0)</f>
        <v>4.3800001193083325E-3</v>
      </c>
      <c r="I994" s="6">
        <f>IF(名目付加価値!I994&gt;0,名目付加価値!I994/SUMIF(名目付加価値!I993:I1015,"&lt;&gt;0"),0)</f>
        <v>2.0826741380597061E-3</v>
      </c>
      <c r="K994" s="3">
        <f>0.5*(E994+E$1086)</f>
        <v>1.5071152086532761E-2</v>
      </c>
      <c r="L994" s="3">
        <f t="shared" ref="L994:O994" si="990">0.5*(F994+F$1086)</f>
        <v>9.1588496882752217E-3</v>
      </c>
      <c r="M994" s="3">
        <f t="shared" si="990"/>
        <v>5.1648729177060353E-3</v>
      </c>
      <c r="N994" s="3">
        <f t="shared" si="990"/>
        <v>3.1407140514238914E-3</v>
      </c>
      <c r="O994" s="3">
        <f t="shared" si="990"/>
        <v>1.4736954157236861E-3</v>
      </c>
    </row>
    <row r="995" spans="1:15" x14ac:dyDescent="0.15">
      <c r="A995" s="1">
        <v>44</v>
      </c>
      <c r="B995" s="1" t="s">
        <v>331</v>
      </c>
      <c r="C995" s="1">
        <v>3</v>
      </c>
      <c r="D995" s="1" t="s">
        <v>17</v>
      </c>
      <c r="E995" s="6">
        <f>IF(名目付加価値!E995&gt;0,名目付加価値!E995/SUMIF(名目付加価値!E993:E1015,"&lt;&gt;0"),0)</f>
        <v>8.617856295591908E-2</v>
      </c>
      <c r="F995" s="6">
        <f>IF(名目付加価値!F995&gt;0,名目付加価値!F995/SUMIF(名目付加価値!F993:F1015,"&lt;&gt;0"),0)</f>
        <v>4.0502144058465847E-2</v>
      </c>
      <c r="G995" s="6">
        <f>IF(名目付加価値!G995&gt;0,名目付加価値!G995/SUMIF(名目付加価値!G993:G1015,"&lt;&gt;0"),0)</f>
        <v>3.9107597449524648E-2</v>
      </c>
      <c r="H995" s="6">
        <f>IF(名目付加価値!H995&gt;0,名目付加価値!H995/SUMIF(名目付加価値!H993:H1015,"&lt;&gt;0"),0)</f>
        <v>4.9469201965052272E-2</v>
      </c>
      <c r="I995" s="6">
        <f>IF(名目付加価値!I995&gt;0,名目付加価値!I995/SUMIF(名目付加価値!I993:I1015,"&lt;&gt;0"),0)</f>
        <v>3.5624768832713594E-2</v>
      </c>
      <c r="K995" s="3">
        <f>0.5*(E995+E$1087)</f>
        <v>7.2097335927922765E-2</v>
      </c>
      <c r="L995" s="3">
        <f t="shared" ref="L995:O995" si="991">0.5*(F995+F$1087)</f>
        <v>4.1736614483389868E-2</v>
      </c>
      <c r="M995" s="3">
        <f t="shared" si="991"/>
        <v>3.9273740736748219E-2</v>
      </c>
      <c r="N995" s="3">
        <f t="shared" si="991"/>
        <v>4.5586196679739399E-2</v>
      </c>
      <c r="O995" s="3">
        <f t="shared" si="991"/>
        <v>3.7248499287679593E-2</v>
      </c>
    </row>
    <row r="996" spans="1:15" x14ac:dyDescent="0.15">
      <c r="A996" s="1">
        <v>44</v>
      </c>
      <c r="B996" s="1" t="s">
        <v>331</v>
      </c>
      <c r="C996" s="1">
        <v>4</v>
      </c>
      <c r="D996" s="1" t="s">
        <v>18</v>
      </c>
      <c r="E996" s="6">
        <f>IF(名目付加価値!E996&gt;0,名目付加価値!E996/SUMIF(名目付加価値!E993:E1015,"&lt;&gt;0"),0)</f>
        <v>9.6855466430264495E-3</v>
      </c>
      <c r="F996" s="6">
        <f>IF(名目付加価値!F996&gt;0,名目付加価値!F996/SUMIF(名目付加価値!F993:F1015,"&lt;&gt;0"),0)</f>
        <v>5.4415859168418295E-3</v>
      </c>
      <c r="G996" s="6">
        <f>IF(名目付加価値!G996&gt;0,名目付加価値!G996/SUMIF(名目付加価値!G993:G1015,"&lt;&gt;0"),0)</f>
        <v>5.9363650780472439E-3</v>
      </c>
      <c r="H996" s="6">
        <f>IF(名目付加価値!H996&gt;0,名目付加価値!H996/SUMIF(名目付加価値!H993:H1015,"&lt;&gt;0"),0)</f>
        <v>2.7213125707324587E-3</v>
      </c>
      <c r="I996" s="6">
        <f>IF(名目付加価値!I996&gt;0,名目付加価値!I996/SUMIF(名目付加価値!I993:I1015,"&lt;&gt;0"),0)</f>
        <v>1.2807814623965886E-3</v>
      </c>
      <c r="K996" s="3">
        <f>0.5*(E996+E$1088)</f>
        <v>2.3222892882261988E-2</v>
      </c>
      <c r="L996" s="3">
        <f t="shared" ref="L996:O996" si="992">0.5*(F996+F$1088)</f>
        <v>1.3344998387847515E-2</v>
      </c>
      <c r="M996" s="3">
        <f t="shared" si="992"/>
        <v>1.1538100012584743E-2</v>
      </c>
      <c r="N996" s="3">
        <f t="shared" si="992"/>
        <v>5.4935120810615991E-3</v>
      </c>
      <c r="O996" s="3">
        <f t="shared" si="992"/>
        <v>2.7994262103894852E-3</v>
      </c>
    </row>
    <row r="997" spans="1:15" x14ac:dyDescent="0.15">
      <c r="A997" s="1">
        <v>44</v>
      </c>
      <c r="B997" s="1" t="s">
        <v>331</v>
      </c>
      <c r="C997" s="1">
        <v>5</v>
      </c>
      <c r="D997" s="1" t="s">
        <v>19</v>
      </c>
      <c r="E997" s="6">
        <f>IF(名目付加価値!E997&gt;0,名目付加価値!E997/SUMIF(名目付加価値!E993:E1015,"&lt;&gt;0"),0)</f>
        <v>8.2043085087720388E-3</v>
      </c>
      <c r="F997" s="6">
        <f>IF(名目付加価値!F997&gt;0,名目付加価値!F997/SUMIF(名目付加価値!F993:F1015,"&lt;&gt;0"),0)</f>
        <v>3.5837902768053372E-3</v>
      </c>
      <c r="G997" s="6">
        <f>IF(名目付加価値!G997&gt;0,名目付加価値!G997/SUMIF(名目付加価値!G993:G1015,"&lt;&gt;0"),0)</f>
        <v>3.6553873564502725E-3</v>
      </c>
      <c r="H997" s="6">
        <f>IF(名目付加価値!H997&gt;0,名目付加価値!H997/SUMIF(名目付加価値!H993:H1015,"&lt;&gt;0"),0)</f>
        <v>3.1896219547502625E-3</v>
      </c>
      <c r="I997" s="6">
        <f>IF(名目付加価値!I997&gt;0,名目付加価値!I997/SUMIF(名目付加価値!I993:I1015,"&lt;&gt;0"),0)</f>
        <v>3.1416064359460131E-3</v>
      </c>
      <c r="K997" s="3">
        <f>0.5*(E997+E$1089)</f>
        <v>9.0395021935753377E-3</v>
      </c>
      <c r="L997" s="3">
        <f t="shared" ref="L997:O997" si="993">0.5*(F997+F$1089)</f>
        <v>5.8948395098587921E-3</v>
      </c>
      <c r="M997" s="3">
        <f t="shared" si="993"/>
        <v>6.1277795787002404E-3</v>
      </c>
      <c r="N997" s="3">
        <f t="shared" si="993"/>
        <v>5.5315853384584786E-3</v>
      </c>
      <c r="O997" s="3">
        <f t="shared" si="993"/>
        <v>4.7642041772405757E-3</v>
      </c>
    </row>
    <row r="998" spans="1:15" x14ac:dyDescent="0.15">
      <c r="A998" s="1">
        <v>44</v>
      </c>
      <c r="B998" s="1" t="s">
        <v>331</v>
      </c>
      <c r="C998" s="1">
        <v>6</v>
      </c>
      <c r="D998" s="1" t="s">
        <v>3</v>
      </c>
      <c r="E998" s="6">
        <f>IF(名目付加価値!E998&gt;0,名目付加価値!E998/SUMIF(名目付加価値!E993:E1015,"&lt;&gt;0"),0)</f>
        <v>1.6869666397087337E-2</v>
      </c>
      <c r="F998" s="6">
        <f>IF(名目付加価値!F998&gt;0,名目付加価値!F998/SUMIF(名目付加価値!F993:F1015,"&lt;&gt;0"),0)</f>
        <v>1.8723088277148539E-2</v>
      </c>
      <c r="G998" s="6">
        <f>IF(名目付加価値!G998&gt;0,名目付加価値!G998/SUMIF(名目付加価値!G993:G1015,"&lt;&gt;0"),0)</f>
        <v>2.9012097994659827E-2</v>
      </c>
      <c r="H998" s="6">
        <f>IF(名目付加価値!H998&gt;0,名目付加価値!H998/SUMIF(名目付加価値!H993:H1015,"&lt;&gt;0"),0)</f>
        <v>1.4420809162600594E-2</v>
      </c>
      <c r="I998" s="6">
        <f>IF(名目付加価値!I998&gt;0,名目付加価値!I998/SUMIF(名目付加価値!I993:I1015,"&lt;&gt;0"),0)</f>
        <v>8.2362276616762143E-3</v>
      </c>
      <c r="K998" s="3">
        <f>0.5*(E998+E$1090)</f>
        <v>2.0266517853495734E-2</v>
      </c>
      <c r="L998" s="3">
        <f t="shared" ref="L998:O998" si="994">0.5*(F998+F$1090)</f>
        <v>1.7690552325063821E-2</v>
      </c>
      <c r="M998" s="3">
        <f t="shared" si="994"/>
        <v>2.4416647867828267E-2</v>
      </c>
      <c r="N998" s="3">
        <f t="shared" si="994"/>
        <v>1.6508173213478378E-2</v>
      </c>
      <c r="O998" s="3">
        <f t="shared" si="994"/>
        <v>1.3816671072274078E-2</v>
      </c>
    </row>
    <row r="999" spans="1:15" x14ac:dyDescent="0.15">
      <c r="A999" s="1">
        <v>44</v>
      </c>
      <c r="B999" s="1" t="s">
        <v>331</v>
      </c>
      <c r="C999" s="1">
        <v>7</v>
      </c>
      <c r="D999" s="1" t="s">
        <v>20</v>
      </c>
      <c r="E999" s="6">
        <f>IF(名目付加価値!E999&gt;0,名目付加価値!E999/SUMIF(名目付加価値!E993:E1015,"&lt;&gt;0"),0)</f>
        <v>3.0505281603610258E-2</v>
      </c>
      <c r="F999" s="6">
        <f>IF(名目付加価値!F999&gt;0,名目付加価値!F999/SUMIF(名目付加価値!F993:F1015,"&lt;&gt;0"),0)</f>
        <v>3.2929509776233282E-2</v>
      </c>
      <c r="G999" s="6">
        <f>IF(名目付加価値!G999&gt;0,名目付加価値!G999/SUMIF(名目付加価値!G993:G1015,"&lt;&gt;0"),0)</f>
        <v>3.1289791769418471E-2</v>
      </c>
      <c r="H999" s="6">
        <f>IF(名目付加価値!H999&gt;0,名目付加価値!H999/SUMIF(名目付加価値!H993:H1015,"&lt;&gt;0"),0)</f>
        <v>2.4738123356523652E-2</v>
      </c>
      <c r="I999" s="6">
        <f>IF(名目付加価値!I999&gt;0,名目付加価値!I999/SUMIF(名目付加価値!I993:I1015,"&lt;&gt;0"),0)</f>
        <v>3.9980072112527534E-2</v>
      </c>
      <c r="K999" s="3">
        <f>0.5*(E999+E$1091)</f>
        <v>2.4804302054485691E-2</v>
      </c>
      <c r="L999" s="3">
        <f t="shared" ref="L999:O999" si="995">0.5*(F999+F$1091)</f>
        <v>2.2642825588259155E-2</v>
      </c>
      <c r="M999" s="3">
        <f t="shared" si="995"/>
        <v>2.0941296393369155E-2</v>
      </c>
      <c r="N999" s="3">
        <f t="shared" si="995"/>
        <v>1.847061850006108E-2</v>
      </c>
      <c r="O999" s="3">
        <f t="shared" si="995"/>
        <v>2.6143039486225837E-2</v>
      </c>
    </row>
    <row r="1000" spans="1:15" x14ac:dyDescent="0.15">
      <c r="A1000" s="1">
        <v>44</v>
      </c>
      <c r="B1000" s="1" t="s">
        <v>331</v>
      </c>
      <c r="C1000" s="1">
        <v>8</v>
      </c>
      <c r="D1000" s="1" t="s">
        <v>21</v>
      </c>
      <c r="E1000" s="6">
        <f>IF(名目付加価値!E1000&gt;0,名目付加価値!E1000/SUMIF(名目付加価値!E993:E1015,"&lt;&gt;0"),0)</f>
        <v>2.1933753135599848E-2</v>
      </c>
      <c r="F1000" s="6">
        <f>IF(名目付加価値!F1000&gt;0,名目付加価値!F1000/SUMIF(名目付加価値!F993:F1015,"&lt;&gt;0"),0)</f>
        <v>2.0389513999923788E-2</v>
      </c>
      <c r="G1000" s="6">
        <f>IF(名目付加価値!G1000&gt;0,名目付加価値!G1000/SUMIF(名目付加価値!G993:G1015,"&lt;&gt;0"),0)</f>
        <v>1.9837013730716484E-2</v>
      </c>
      <c r="H1000" s="6">
        <f>IF(名目付加価値!H1000&gt;0,名目付加価値!H1000/SUMIF(名目付加価値!H993:H1015,"&lt;&gt;0"),0)</f>
        <v>1.5731637100859161E-2</v>
      </c>
      <c r="I1000" s="6">
        <f>IF(名目付加価値!I1000&gt;0,名目付加価値!I1000/SUMIF(名目付加価値!I993:I1015,"&lt;&gt;0"),0)</f>
        <v>9.4195360419183742E-3</v>
      </c>
      <c r="K1000" s="3">
        <f>0.5*(E1000+E$1092)</f>
        <v>1.8560453498321135E-2</v>
      </c>
      <c r="L1000" s="3">
        <f t="shared" ref="L1000:O1000" si="996">0.5*(F1000+F$1092)</f>
        <v>1.6693848609003376E-2</v>
      </c>
      <c r="M1000" s="3">
        <f t="shared" si="996"/>
        <v>1.6061766984417816E-2</v>
      </c>
      <c r="N1000" s="3">
        <f t="shared" si="996"/>
        <v>1.2771575197668944E-2</v>
      </c>
      <c r="O1000" s="3">
        <f t="shared" si="996"/>
        <v>8.4076310053237246E-3</v>
      </c>
    </row>
    <row r="1001" spans="1:15" x14ac:dyDescent="0.15">
      <c r="A1001" s="1">
        <v>44</v>
      </c>
      <c r="B1001" s="1" t="s">
        <v>331</v>
      </c>
      <c r="C1001" s="1">
        <v>9</v>
      </c>
      <c r="D1001" s="1" t="s">
        <v>22</v>
      </c>
      <c r="E1001" s="6">
        <f>IF(名目付加価値!E1001&gt;0,名目付加価値!E1001/SUMIF(名目付加価値!E993:E1015,"&lt;&gt;0"),0)</f>
        <v>4.7432988684804327E-2</v>
      </c>
      <c r="F1001" s="6">
        <f>IF(名目付加価値!F1001&gt;0,名目付加価値!F1001/SUMIF(名目付加価値!F993:F1015,"&lt;&gt;0"),0)</f>
        <v>9.7734620477590989E-2</v>
      </c>
      <c r="G1001" s="6">
        <f>IF(名目付加価値!G1001&gt;0,名目付加価値!G1001/SUMIF(名目付加価値!G993:G1015,"&lt;&gt;0"),0)</f>
        <v>6.5137821864970913E-2</v>
      </c>
      <c r="H1001" s="6">
        <f>IF(名目付加価値!H1001&gt;0,名目付加価値!H1001/SUMIF(名目付加価値!H993:H1015,"&lt;&gt;0"),0)</f>
        <v>3.6854220364969735E-2</v>
      </c>
      <c r="I1001" s="6">
        <f>IF(名目付加価値!I1001&gt;0,名目付加価値!I1001/SUMIF(名目付加価値!I993:I1015,"&lt;&gt;0"),0)</f>
        <v>3.7543236483622178E-2</v>
      </c>
      <c r="K1001" s="3">
        <f>0.5*(E1001+E$1093)</f>
        <v>4.0796195123619566E-2</v>
      </c>
      <c r="L1001" s="3">
        <f t="shared" ref="L1001:O1001" si="997">0.5*(F1001+F$1093)</f>
        <v>6.3741463193530218E-2</v>
      </c>
      <c r="M1001" s="3">
        <f t="shared" si="997"/>
        <v>4.2777775797100799E-2</v>
      </c>
      <c r="N1001" s="3">
        <f t="shared" si="997"/>
        <v>2.5700685399990458E-2</v>
      </c>
      <c r="O1001" s="3">
        <f t="shared" si="997"/>
        <v>2.5211186689449508E-2</v>
      </c>
    </row>
    <row r="1002" spans="1:15" x14ac:dyDescent="0.15">
      <c r="A1002" s="1">
        <v>44</v>
      </c>
      <c r="B1002" s="1" t="s">
        <v>331</v>
      </c>
      <c r="C1002" s="1">
        <v>10</v>
      </c>
      <c r="D1002" s="1" t="s">
        <v>23</v>
      </c>
      <c r="E1002" s="6">
        <f>IF(名目付加価値!E1002&gt;0,名目付加価値!E1002/SUMIF(名目付加価値!E993:E1015,"&lt;&gt;0"),0)</f>
        <v>4.9420722109057803E-3</v>
      </c>
      <c r="F1002" s="6">
        <f>IF(名目付加価値!F1002&gt;0,名目付加価値!F1002/SUMIF(名目付加価値!F993:F1015,"&lt;&gt;0"),0)</f>
        <v>8.5604387633114454E-3</v>
      </c>
      <c r="G1002" s="6">
        <f>IF(名目付加価値!G1002&gt;0,名目付加価値!G1002/SUMIF(名目付加価値!G993:G1015,"&lt;&gt;0"),0)</f>
        <v>7.8747129175339367E-3</v>
      </c>
      <c r="H1002" s="6">
        <f>IF(名目付加価値!H1002&gt;0,名目付加価値!H1002/SUMIF(名目付加価値!H993:H1015,"&lt;&gt;0"),0)</f>
        <v>8.6350731240433902E-3</v>
      </c>
      <c r="I1002" s="6">
        <f>IF(名目付加価値!I1002&gt;0,名目付加価値!I1002/SUMIF(名目付加価値!I993:I1015,"&lt;&gt;0"),0)</f>
        <v>4.3420061173264643E-3</v>
      </c>
      <c r="K1002" s="3">
        <f>0.5*(E1002+E$1094)</f>
        <v>9.547439397512774E-3</v>
      </c>
      <c r="L1002" s="3">
        <f t="shared" ref="L1002:O1002" si="998">0.5*(F1002+F$1094)</f>
        <v>1.0384170386203404E-2</v>
      </c>
      <c r="M1002" s="3">
        <f t="shared" si="998"/>
        <v>1.1935635541137296E-2</v>
      </c>
      <c r="N1002" s="3">
        <f t="shared" si="998"/>
        <v>1.0864386437230387E-2</v>
      </c>
      <c r="O1002" s="3">
        <f t="shared" si="998"/>
        <v>7.3921854680357949E-3</v>
      </c>
    </row>
    <row r="1003" spans="1:15" x14ac:dyDescent="0.15">
      <c r="A1003" s="1">
        <v>44</v>
      </c>
      <c r="B1003" s="1" t="s">
        <v>331</v>
      </c>
      <c r="C1003" s="1">
        <v>11</v>
      </c>
      <c r="D1003" s="1" t="s">
        <v>24</v>
      </c>
      <c r="E1003" s="6">
        <f>IF(名目付加価値!E1003&gt;0,名目付加価値!E1003/SUMIF(名目付加価値!E993:E1015,"&lt;&gt;0"),0)</f>
        <v>5.1133398828622735E-3</v>
      </c>
      <c r="F1003" s="6">
        <f>IF(名目付加価値!F1003&gt;0,名目付加価値!F1003/SUMIF(名目付加価値!F993:F1015,"&lt;&gt;0"),0)</f>
        <v>3.823854715925651E-3</v>
      </c>
      <c r="G1003" s="6">
        <f>IF(名目付加価値!G1003&gt;0,名目付加価値!G1003/SUMIF(名目付加価値!G993:G1015,"&lt;&gt;0"),0)</f>
        <v>9.8019966153396511E-3</v>
      </c>
      <c r="H1003" s="6">
        <f>IF(名目付加価値!H1003&gt;0,名目付加価値!H1003/SUMIF(名目付加価値!H993:H1015,"&lt;&gt;0"),0)</f>
        <v>1.0439824959150048E-2</v>
      </c>
      <c r="I1003" s="6">
        <f>IF(名目付加価値!I1003&gt;0,名目付加価値!I1003/SUMIF(名目付加価値!I993:I1015,"&lt;&gt;0"),0)</f>
        <v>1.7521375835445503E-2</v>
      </c>
      <c r="K1003" s="3">
        <f>0.5*(E1003+E$1095)</f>
        <v>1.509066103885816E-2</v>
      </c>
      <c r="L1003" s="3">
        <f t="shared" ref="L1003:O1003" si="999">0.5*(F1003+F$1095)</f>
        <v>1.2616921142587929E-2</v>
      </c>
      <c r="M1003" s="3">
        <f t="shared" si="999"/>
        <v>1.8919575712889623E-2</v>
      </c>
      <c r="N1003" s="3">
        <f t="shared" si="999"/>
        <v>1.737006398553876E-2</v>
      </c>
      <c r="O1003" s="3">
        <f t="shared" si="999"/>
        <v>2.1904219175763229E-2</v>
      </c>
    </row>
    <row r="1004" spans="1:15" x14ac:dyDescent="0.15">
      <c r="A1004" s="1">
        <v>44</v>
      </c>
      <c r="B1004" s="1" t="s">
        <v>331</v>
      </c>
      <c r="C1004" s="1">
        <v>12</v>
      </c>
      <c r="D1004" s="1" t="s">
        <v>25</v>
      </c>
      <c r="E1004" s="6">
        <f>IF(名目付加価値!E1004&gt;0,名目付加価値!E1004/SUMIF(名目付加価値!E993:E1015,"&lt;&gt;0"),0)</f>
        <v>3.1567284684869911E-3</v>
      </c>
      <c r="F1004" s="6">
        <f>IF(名目付加価値!F1004&gt;0,名目付加価値!F1004/SUMIF(名目付加価値!F993:F1015,"&lt;&gt;0"),0)</f>
        <v>1.3819377171936594E-2</v>
      </c>
      <c r="G1004" s="6">
        <f>IF(名目付加価値!G1004&gt;0,名目付加価値!G1004/SUMIF(名目付加価値!G993:G1015,"&lt;&gt;0"),0)</f>
        <v>5.6574295848384137E-2</v>
      </c>
      <c r="H1004" s="6">
        <f>IF(名目付加価値!H1004&gt;0,名目付加価値!H1004/SUMIF(名目付加価値!H993:H1015,"&lt;&gt;0"),0)</f>
        <v>7.7011288027387964E-2</v>
      </c>
      <c r="I1004" s="6">
        <f>IF(名目付加価値!I1004&gt;0,名目付加価値!I1004/SUMIF(名目付加価値!I993:I1015,"&lt;&gt;0"),0)</f>
        <v>3.4878416213542998E-2</v>
      </c>
      <c r="K1004" s="3">
        <f>0.5*(E1004+E$1096)</f>
        <v>1.4436307677664668E-2</v>
      </c>
      <c r="L1004" s="3">
        <f t="shared" ref="L1004:O1004" si="1000">0.5*(F1004+F$1096)</f>
        <v>1.9850337133785829E-2</v>
      </c>
      <c r="M1004" s="3">
        <f t="shared" si="1000"/>
        <v>5.1964271020321182E-2</v>
      </c>
      <c r="N1004" s="3">
        <f t="shared" si="1000"/>
        <v>6.3125332351487679E-2</v>
      </c>
      <c r="O1004" s="3">
        <f t="shared" si="1000"/>
        <v>3.8235520536689188E-2</v>
      </c>
    </row>
    <row r="1005" spans="1:15" x14ac:dyDescent="0.15">
      <c r="A1005" s="1">
        <v>44</v>
      </c>
      <c r="B1005" s="1" t="s">
        <v>331</v>
      </c>
      <c r="C1005" s="1">
        <v>13</v>
      </c>
      <c r="D1005" s="1" t="s">
        <v>26</v>
      </c>
      <c r="E1005" s="6">
        <f>IF(名目付加価値!E1005&gt;0,名目付加価値!E1005/SUMIF(名目付加価値!E993:E1015,"&lt;&gt;0"),0)</f>
        <v>6.163120100302245E-3</v>
      </c>
      <c r="F1005" s="6">
        <f>IF(名目付加価値!F1005&gt;0,名目付加価値!F1005/SUMIF(名目付加価値!F993:F1015,"&lt;&gt;0"),0)</f>
        <v>6.7456545143253863E-3</v>
      </c>
      <c r="G1005" s="6">
        <f>IF(名目付加価値!G1005&gt;0,名目付加価値!G1005/SUMIF(名目付加価値!G993:G1015,"&lt;&gt;0"),0)</f>
        <v>6.4194700742601363E-3</v>
      </c>
      <c r="H1005" s="6">
        <f>IF(名目付加価値!H1005&gt;0,名目付加価値!H1005/SUMIF(名目付加価値!H993:H1015,"&lt;&gt;0"),0)</f>
        <v>6.9905855683938525E-3</v>
      </c>
      <c r="I1005" s="6">
        <f>IF(名目付加価値!I1005&gt;0,名目付加価値!I1005/SUMIF(名目付加価値!I993:I1015,"&lt;&gt;0"),0)</f>
        <v>1.857300667232489E-2</v>
      </c>
      <c r="K1005" s="3">
        <f>0.5*(E1005+E$1097)</f>
        <v>1.3970851797391663E-2</v>
      </c>
      <c r="L1005" s="3">
        <f t="shared" ref="L1005:O1005" si="1001">0.5*(F1005+F$1097)</f>
        <v>1.4038547492350065E-2</v>
      </c>
      <c r="M1005" s="3">
        <f t="shared" si="1001"/>
        <v>1.2771261663140444E-2</v>
      </c>
      <c r="N1005" s="3">
        <f t="shared" si="1001"/>
        <v>1.2677058592738957E-2</v>
      </c>
      <c r="O1005" s="3">
        <f t="shared" si="1001"/>
        <v>2.2553260278423446E-2</v>
      </c>
    </row>
    <row r="1006" spans="1:15" x14ac:dyDescent="0.15">
      <c r="A1006" s="1">
        <v>44</v>
      </c>
      <c r="B1006" s="1" t="s">
        <v>331</v>
      </c>
      <c r="C1006" s="1">
        <v>14</v>
      </c>
      <c r="D1006" s="1" t="s">
        <v>27</v>
      </c>
      <c r="E1006" s="6">
        <f>IF(名目付加価値!E1006&gt;0,名目付加価値!E1006/SUMIF(名目付加価値!E993:E1015,"&lt;&gt;0"),0)</f>
        <v>4.7334813647834784E-4</v>
      </c>
      <c r="F1006" s="6">
        <f>IF(名目付加価値!F1006&gt;0,名目付加価値!F1006/SUMIF(名目付加価値!F993:F1015,"&lt;&gt;0"),0)</f>
        <v>3.5921791971314948E-3</v>
      </c>
      <c r="G1006" s="6">
        <f>IF(名目付加価値!G1006&gt;0,名目付加価値!G1006/SUMIF(名目付加価値!G993:G1015,"&lt;&gt;0"),0)</f>
        <v>7.8274209106593065E-3</v>
      </c>
      <c r="H1006" s="6">
        <f>IF(名目付加価値!H1006&gt;0,名目付加価値!H1006/SUMIF(名目付加価値!H993:H1015,"&lt;&gt;0"),0)</f>
        <v>1.9886553298176905E-2</v>
      </c>
      <c r="I1006" s="6">
        <f>IF(名目付加価値!I1006&gt;0,名目付加価値!I1006/SUMIF(名目付加価値!I993:I1015,"&lt;&gt;0"),0)</f>
        <v>2.7744798383497391E-2</v>
      </c>
      <c r="K1006" s="3">
        <f>0.5*(E1006+E$1098)</f>
        <v>2.1038595944412809E-3</v>
      </c>
      <c r="L1006" s="3">
        <f t="shared" ref="L1006:O1006" si="1002">0.5*(F1006+F$1098)</f>
        <v>4.0754292897781617E-3</v>
      </c>
      <c r="M1006" s="3">
        <f t="shared" si="1002"/>
        <v>6.1181369725518677E-3</v>
      </c>
      <c r="N1006" s="3">
        <f t="shared" si="1002"/>
        <v>1.1974625454293609E-2</v>
      </c>
      <c r="O1006" s="3">
        <f t="shared" si="1002"/>
        <v>1.6046887607546377E-2</v>
      </c>
    </row>
    <row r="1007" spans="1:15" x14ac:dyDescent="0.15">
      <c r="A1007" s="1">
        <v>44</v>
      </c>
      <c r="B1007" s="1" t="s">
        <v>331</v>
      </c>
      <c r="C1007" s="1">
        <v>15</v>
      </c>
      <c r="D1007" s="1" t="s">
        <v>28</v>
      </c>
      <c r="E1007" s="6">
        <f>IF(名目付加価値!E1007&gt;0,名目付加価値!E1007/SUMIF(名目付加価値!E993:E1015,"&lt;&gt;0"),0)</f>
        <v>2.3959183805468211E-2</v>
      </c>
      <c r="F1007" s="6">
        <f>IF(名目付加価値!F1007&gt;0,名目付加価値!F1007/SUMIF(名目付加価値!F993:F1015,"&lt;&gt;0"),0)</f>
        <v>2.0629612036473337E-2</v>
      </c>
      <c r="G1007" s="6">
        <f>IF(名目付加価値!G1007&gt;0,名目付加価値!G1007/SUMIF(名目付加価値!G993:G1015,"&lt;&gt;0"),0)</f>
        <v>2.0696707474336187E-2</v>
      </c>
      <c r="H1007" s="6">
        <f>IF(名目付加価値!H1007&gt;0,名目付加価値!H1007/SUMIF(名目付加価値!H993:H1015,"&lt;&gt;0"),0)</f>
        <v>1.5098099250704169E-2</v>
      </c>
      <c r="I1007" s="6">
        <f>IF(名目付加価値!I1007&gt;0,名目付加価値!I1007/SUMIF(名目付加価値!I993:I1015,"&lt;&gt;0"),0)</f>
        <v>1.44575437980976E-2</v>
      </c>
      <c r="K1007" s="3">
        <f>0.5*(E1007+E$1099)</f>
        <v>3.0127459956045495E-2</v>
      </c>
      <c r="L1007" s="3">
        <f t="shared" ref="L1007:O1007" si="1003">0.5*(F1007+F$1099)</f>
        <v>2.7519381645582902E-2</v>
      </c>
      <c r="M1007" s="3">
        <f t="shared" si="1003"/>
        <v>2.7765590294938303E-2</v>
      </c>
      <c r="N1007" s="3">
        <f t="shared" si="1003"/>
        <v>2.1795555891457562E-2</v>
      </c>
      <c r="O1007" s="3">
        <f t="shared" si="1003"/>
        <v>1.9147749714403625E-2</v>
      </c>
    </row>
    <row r="1008" spans="1:15" x14ac:dyDescent="0.15">
      <c r="A1008" s="1">
        <v>44</v>
      </c>
      <c r="B1008" s="1" t="s">
        <v>330</v>
      </c>
      <c r="C1008" s="1">
        <v>16</v>
      </c>
      <c r="D1008" s="1" t="s">
        <v>11</v>
      </c>
      <c r="E1008" s="6">
        <f>IF(名目付加価値!E1008&gt;0,名目付加価値!E1008/SUMIF(名目付加価値!E993:E1015,"&lt;&gt;0"),0)</f>
        <v>0.13270133297222783</v>
      </c>
      <c r="F1008" s="6">
        <f>IF(名目付加価値!F1008&gt;0,名目付加価値!F1008/SUMIF(名目付加価値!F993:F1015,"&lt;&gt;0"),0)</f>
        <v>0.11208563414722544</v>
      </c>
      <c r="G1008" s="6">
        <f>IF(名目付加価値!G1008&gt;0,名目付加価値!G1008/SUMIF(名目付加価値!G993:G1015,"&lt;&gt;0"),0)</f>
        <v>0.12065017904661943</v>
      </c>
      <c r="H1008" s="6">
        <f>IF(名目付加価値!H1008&gt;0,名目付加価値!H1008/SUMIF(名目付加価値!H993:H1015,"&lt;&gt;0"),0)</f>
        <v>9.7090525140827527E-2</v>
      </c>
      <c r="I1008" s="6">
        <f>IF(名目付加価値!I1008&gt;0,名目付加価値!I1008/SUMIF(名目付加価値!I993:I1015,"&lt;&gt;0"),0)</f>
        <v>6.9296135906906434E-2</v>
      </c>
      <c r="K1008" s="3">
        <f>0.5*(E1008+E$1100)</f>
        <v>0.11359200931053781</v>
      </c>
      <c r="L1008" s="3">
        <f t="shared" ref="L1008:O1008" si="1004">0.5*(F1008+F$1100)</f>
        <v>0.11197048239325236</v>
      </c>
      <c r="M1008" s="3">
        <f t="shared" si="1004"/>
        <v>0.11896319072934051</v>
      </c>
      <c r="N1008" s="3">
        <f t="shared" si="1004"/>
        <v>9.5293875614981677E-2</v>
      </c>
      <c r="O1008" s="3">
        <f t="shared" si="1004"/>
        <v>7.0399982257120991E-2</v>
      </c>
    </row>
    <row r="1009" spans="1:15" x14ac:dyDescent="0.15">
      <c r="A1009" s="1">
        <v>44</v>
      </c>
      <c r="B1009" s="1" t="s">
        <v>330</v>
      </c>
      <c r="C1009" s="1">
        <v>17</v>
      </c>
      <c r="D1009" s="1" t="s">
        <v>12</v>
      </c>
      <c r="E1009" s="6">
        <f>IF(名目付加価値!E1009&gt;0,名目付加価値!E1009/SUMIF(名目付加価値!E993:E1015,"&lt;&gt;0"),0)</f>
        <v>2.780216863691834E-2</v>
      </c>
      <c r="F1009" s="6">
        <f>IF(名目付加価値!F1009&gt;0,名目付加価値!F1009/SUMIF(名目付加価値!F993:F1015,"&lt;&gt;0"),0)</f>
        <v>2.7417224456560956E-2</v>
      </c>
      <c r="G1009" s="6">
        <f>IF(名目付加価値!G1009&gt;0,名目付加価値!G1009/SUMIF(名目付加価値!G993:G1015,"&lt;&gt;0"),0)</f>
        <v>2.7738005744447972E-2</v>
      </c>
      <c r="H1009" s="6">
        <f>IF(名目付加価値!H1009&gt;0,名目付加価値!H1009/SUMIF(名目付加価値!H993:H1015,"&lt;&gt;0"),0)</f>
        <v>3.536695514536653E-2</v>
      </c>
      <c r="I1009" s="6">
        <f>IF(名目付加価値!I1009&gt;0,名目付加価値!I1009/SUMIF(名目付加価値!I993:I1015,"&lt;&gt;0"),0)</f>
        <v>3.3723728726631971E-2</v>
      </c>
      <c r="K1009" s="3">
        <f>0.5*(E1009+E$1101)</f>
        <v>2.6465963633771634E-2</v>
      </c>
      <c r="L1009" s="3">
        <f t="shared" ref="L1009:O1009" si="1005">0.5*(F1009+F$1101)</f>
        <v>2.8215273097411772E-2</v>
      </c>
      <c r="M1009" s="3">
        <f t="shared" si="1005"/>
        <v>2.9942627751119645E-2</v>
      </c>
      <c r="N1009" s="3">
        <f t="shared" si="1005"/>
        <v>3.5374222875870949E-2</v>
      </c>
      <c r="O1009" s="3">
        <f t="shared" si="1005"/>
        <v>3.2368027276417556E-2</v>
      </c>
    </row>
    <row r="1010" spans="1:15" x14ac:dyDescent="0.15">
      <c r="A1010" s="1">
        <v>44</v>
      </c>
      <c r="B1010" s="1" t="s">
        <v>330</v>
      </c>
      <c r="C1010" s="1">
        <v>18</v>
      </c>
      <c r="D1010" s="1" t="s">
        <v>13</v>
      </c>
      <c r="E1010" s="6">
        <f>IF(名目付加価値!E1010&gt;0,名目付加価値!E1010/SUMIF(名目付加価値!E993:E1015,"&lt;&gt;0"),0)</f>
        <v>9.0947800969817125E-2</v>
      </c>
      <c r="F1010" s="6">
        <f>IF(名目付加価値!F1010&gt;0,名目付加価値!F1010/SUMIF(名目付加価値!F993:F1015,"&lt;&gt;0"),0)</f>
        <v>9.5118693610933711E-2</v>
      </c>
      <c r="G1010" s="6">
        <f>IF(名目付加価値!G1010&gt;0,名目付加価値!G1010/SUMIF(名目付加価値!G993:G1015,"&lt;&gt;0"),0)</f>
        <v>8.7968812054790832E-2</v>
      </c>
      <c r="H1010" s="6">
        <f>IF(名目付加価値!H1010&gt;0,名目付加価値!H1010/SUMIF(名目付加価値!H993:H1015,"&lt;&gt;0"),0)</f>
        <v>9.6931828057492661E-2</v>
      </c>
      <c r="I1010" s="6">
        <f>IF(名目付加価値!I1010&gt;0,名目付加価値!I1010/SUMIF(名目付加価値!I993:I1015,"&lt;&gt;0"),0)</f>
        <v>9.2728335993328553E-2</v>
      </c>
      <c r="K1010" s="3">
        <f>0.5*(E1010+E$1102)</f>
        <v>0.10270703393881847</v>
      </c>
      <c r="L1010" s="3">
        <f t="shared" ref="L1010:O1010" si="1006">0.5*(F1010+F$1102)</f>
        <v>0.10977938252402163</v>
      </c>
      <c r="M1010" s="3">
        <f t="shared" si="1006"/>
        <v>0.10110959384406776</v>
      </c>
      <c r="N1010" s="3">
        <f t="shared" si="1006"/>
        <v>0.10772840414339262</v>
      </c>
      <c r="O1010" s="3">
        <f t="shared" si="1006"/>
        <v>0.1002603640643257</v>
      </c>
    </row>
    <row r="1011" spans="1:15" x14ac:dyDescent="0.15">
      <c r="A1011" s="1">
        <v>44</v>
      </c>
      <c r="B1011" s="1" t="s">
        <v>330</v>
      </c>
      <c r="C1011" s="1">
        <v>19</v>
      </c>
      <c r="D1011" s="1" t="s">
        <v>14</v>
      </c>
      <c r="E1011" s="6">
        <f>IF(名目付加価値!E1011&gt;0,名目付加価値!E1011/SUMIF(名目付加価値!E993:E1015,"&lt;&gt;0"),0)</f>
        <v>4.4936627591281614E-2</v>
      </c>
      <c r="F1011" s="6">
        <f>IF(名目付加価値!F1011&gt;0,名目付加価値!F1011/SUMIF(名目付加価値!F993:F1015,"&lt;&gt;0"),0)</f>
        <v>4.6029298231885667E-2</v>
      </c>
      <c r="G1011" s="6">
        <f>IF(名目付加価値!G1011&gt;0,名目付加価値!G1011/SUMIF(名目付加価値!G993:G1015,"&lt;&gt;0"),0)</f>
        <v>4.9912850906523212E-2</v>
      </c>
      <c r="H1011" s="6">
        <f>IF(名目付加価値!H1011&gt;0,名目付加価値!H1011/SUMIF(名目付加価値!H993:H1015,"&lt;&gt;0"),0)</f>
        <v>4.1452931735239222E-2</v>
      </c>
      <c r="I1011" s="6">
        <f>IF(名目付加価値!I1011&gt;0,名目付加価値!I1011/SUMIF(名目付加価値!I993:I1015,"&lt;&gt;0"),0)</f>
        <v>3.9635835162197729E-2</v>
      </c>
      <c r="K1011" s="3">
        <f>0.5*(E1011+E$1103)</f>
        <v>4.2679380422972465E-2</v>
      </c>
      <c r="L1011" s="3">
        <f t="shared" ref="L1011:O1011" si="1007">0.5*(F1011+F$1103)</f>
        <v>4.7370543232570388E-2</v>
      </c>
      <c r="M1011" s="3">
        <f t="shared" si="1007"/>
        <v>5.1727480358396485E-2</v>
      </c>
      <c r="N1011" s="3">
        <f t="shared" si="1007"/>
        <v>4.4513211495861085E-2</v>
      </c>
      <c r="O1011" s="3">
        <f t="shared" si="1007"/>
        <v>4.2208222193745717E-2</v>
      </c>
    </row>
    <row r="1012" spans="1:15" x14ac:dyDescent="0.15">
      <c r="A1012" s="1">
        <v>44</v>
      </c>
      <c r="B1012" s="1" t="s">
        <v>330</v>
      </c>
      <c r="C1012" s="1">
        <v>20</v>
      </c>
      <c r="D1012" s="1" t="s">
        <v>15</v>
      </c>
      <c r="E1012" s="6">
        <f>IF(名目付加価値!E1012&gt;0,名目付加価値!E1012/SUMIF(名目付加価値!E993:E1015,"&lt;&gt;0"),0)</f>
        <v>1.538827203074572E-2</v>
      </c>
      <c r="F1012" s="6">
        <f>IF(名目付加価値!F1012&gt;0,名目付加価値!F1012/SUMIF(名目付加価値!F993:F1015,"&lt;&gt;0"),0)</f>
        <v>1.7631641920927189E-2</v>
      </c>
      <c r="G1012" s="6">
        <f>IF(名目付加価値!G1012&gt;0,名目付加価値!G1012/SUMIF(名目付加価値!G993:G1015,"&lt;&gt;0"),0)</f>
        <v>1.4820831797963115E-2</v>
      </c>
      <c r="H1012" s="6">
        <f>IF(名目付加価値!H1012&gt;0,名目付加価値!H1012/SUMIF(名目付加価値!H993:H1015,"&lt;&gt;0"),0)</f>
        <v>1.0498077192364763E-2</v>
      </c>
      <c r="I1012" s="6">
        <f>IF(名目付加価値!I1012&gt;0,名目付加価値!I1012/SUMIF(名目付加価値!I993:I1015,"&lt;&gt;0"),0)</f>
        <v>1.3434154481328E-2</v>
      </c>
      <c r="K1012" s="3">
        <f>0.5*(E1012+E$1104)</f>
        <v>1.7096315576018928E-2</v>
      </c>
      <c r="L1012" s="3">
        <f t="shared" ref="L1012:O1012" si="1008">0.5*(F1012+F$1104)</f>
        <v>1.9625614770170632E-2</v>
      </c>
      <c r="M1012" s="3">
        <f t="shared" si="1008"/>
        <v>1.7316152282505746E-2</v>
      </c>
      <c r="N1012" s="3">
        <f t="shared" si="1008"/>
        <v>1.2547489927583633E-2</v>
      </c>
      <c r="O1012" s="3">
        <f t="shared" si="1008"/>
        <v>1.4948765122478752E-2</v>
      </c>
    </row>
    <row r="1013" spans="1:15" x14ac:dyDescent="0.15">
      <c r="A1013" s="1">
        <v>44</v>
      </c>
      <c r="B1013" s="1" t="s">
        <v>330</v>
      </c>
      <c r="C1013" s="1">
        <v>21</v>
      </c>
      <c r="D1013" s="1" t="s">
        <v>16</v>
      </c>
      <c r="E1013" s="6">
        <f>IF(名目付加価値!E1013&gt;0,名目付加価値!E1013/SUMIF(名目付加価値!E993:E1015,"&lt;&gt;0"),0)</f>
        <v>6.8680671294161472E-2</v>
      </c>
      <c r="F1013" s="6">
        <f>IF(名目付加価値!F1013&gt;0,名目付加価値!F1013/SUMIF(名目付加価値!F993:F1015,"&lt;&gt;0"),0)</f>
        <v>5.6288779049446083E-2</v>
      </c>
      <c r="G1013" s="6">
        <f>IF(名目付加価値!G1013&gt;0,名目付加価値!G1013/SUMIF(名目付加価値!G993:G1015,"&lt;&gt;0"),0)</f>
        <v>5.7939365882300586E-2</v>
      </c>
      <c r="H1013" s="6">
        <f>IF(名目付加価値!H1013&gt;0,名目付加価値!H1013/SUMIF(名目付加価値!H993:H1015,"&lt;&gt;0"),0)</f>
        <v>6.025816320200849E-2</v>
      </c>
      <c r="I1013" s="6">
        <f>IF(名目付加価値!I1013&gt;0,名目付加価値!I1013/SUMIF(名目付加価値!I993:I1015,"&lt;&gt;0"),0)</f>
        <v>6.7466528664239342E-2</v>
      </c>
      <c r="K1013" s="3">
        <f>0.5*(E1013+E$1105)</f>
        <v>7.0769424189362717E-2</v>
      </c>
      <c r="L1013" s="3">
        <f t="shared" ref="L1013:O1013" si="1009">0.5*(F1013+F$1105)</f>
        <v>5.9194537412170553E-2</v>
      </c>
      <c r="M1013" s="3">
        <f t="shared" si="1009"/>
        <v>6.0785433211590523E-2</v>
      </c>
      <c r="N1013" s="3">
        <f t="shared" si="1009"/>
        <v>6.3928104219241028E-2</v>
      </c>
      <c r="O1013" s="3">
        <f t="shared" si="1009"/>
        <v>6.8612877868718503E-2</v>
      </c>
    </row>
    <row r="1014" spans="1:15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6">
        <f>IF(名目付加価値!E1014&gt;0,名目付加価値!E1014/SUMIF(名目付加価値!E993:E1015,"&lt;&gt;0"),0)</f>
        <v>0.1171799518352242</v>
      </c>
      <c r="F1014" s="6">
        <f>IF(名目付加価値!F1014&gt;0,名目付加価値!F1014/SUMIF(名目付加価値!F993:F1015,"&lt;&gt;0"),0)</f>
        <v>0.17122449857218097</v>
      </c>
      <c r="G1014" s="6">
        <f>IF(名目付加価値!G1014&gt;0,名目付加価値!G1014/SUMIF(名目付加価値!G993:G1015,"&lt;&gt;0"),0)</f>
        <v>0.16556251285782042</v>
      </c>
      <c r="H1014" s="6">
        <f>IF(名目付加価値!H1014&gt;0,名目付加価値!H1014/SUMIF(名目付加価値!H993:H1015,"&lt;&gt;0"),0)</f>
        <v>0.21065065660856847</v>
      </c>
      <c r="I1014" s="6">
        <f>IF(名目付加価値!I1014&gt;0,名目付加価値!I1014/SUMIF(名目付加価値!I993:I1015,"&lt;&gt;0"),0)</f>
        <v>0.26383701660851033</v>
      </c>
      <c r="K1014" s="3">
        <f>0.5*(E1014+E$1106)</f>
        <v>0.11485523228751082</v>
      </c>
      <c r="L1014" s="3">
        <f t="shared" ref="L1014:O1014" si="1010">0.5*(F1014+F$1106)</f>
        <v>0.16653260662696603</v>
      </c>
      <c r="M1014" s="3">
        <f t="shared" si="1010"/>
        <v>0.16854806836863448</v>
      </c>
      <c r="N1014" s="3">
        <f t="shared" si="1010"/>
        <v>0.21467782436636282</v>
      </c>
      <c r="O1014" s="3">
        <f t="shared" si="1010"/>
        <v>0.26438068917766377</v>
      </c>
    </row>
    <row r="1015" spans="1:15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6">
        <f>IF(名目付加価値!E1015&gt;0,名目付加価値!E1015/SUMIF(名目付加価値!E993:E1015,"&lt;&gt;0"),0)</f>
        <v>0.10053792203727049</v>
      </c>
      <c r="F1015" s="6">
        <f>IF(名目付加価値!F1015&gt;0,名目付加価値!F1015/SUMIF(名目付加価値!F993:F1015,"&lt;&gt;0"),0)</f>
        <v>0.11801817147353424</v>
      </c>
      <c r="G1015" s="6">
        <f>IF(名目付加価値!G1015&gt;0,名目付加価値!G1015/SUMIF(名目付加価値!G993:G1015,"&lt;&gt;0"),0)</f>
        <v>0.11197068027170565</v>
      </c>
      <c r="H1015" s="6">
        <f>IF(名目付加価値!H1015&gt;0,名目付加価値!H1015/SUMIF(名目付加価値!H993:H1015,"&lt;&gt;0"),0)</f>
        <v>0.12157086200200051</v>
      </c>
      <c r="I1015" s="6">
        <f>IF(名目付加価値!I1015&gt;0,名目付加価値!I1015/SUMIF(名目付加価値!I993:I1015,"&lt;&gt;0"),0)</f>
        <v>0.13560915345791147</v>
      </c>
      <c r="K1015" s="3">
        <f>0.5*(E1015+E$1107)</f>
        <v>9.0753495284470159E-2</v>
      </c>
      <c r="L1015" s="3">
        <f t="shared" ref="L1015:O1015" si="1011">0.5*(F1015+F$1107)</f>
        <v>0.11372379691956164</v>
      </c>
      <c r="M1015" s="3">
        <f t="shared" si="1011"/>
        <v>0.10775215055418605</v>
      </c>
      <c r="N1015" s="3">
        <f t="shared" si="1011"/>
        <v>0.12198443703292638</v>
      </c>
      <c r="O1015" s="3">
        <f t="shared" si="1011"/>
        <v>0.13501638307851782</v>
      </c>
    </row>
    <row r="1016" spans="1:15" x14ac:dyDescent="0.15">
      <c r="A1016" s="1">
        <v>45</v>
      </c>
      <c r="B1016" s="1" t="s">
        <v>332</v>
      </c>
      <c r="C1016" s="1">
        <v>1</v>
      </c>
      <c r="D1016" s="1" t="s">
        <v>9</v>
      </c>
      <c r="E1016" s="6">
        <f>IF(名目付加価値!E1016&gt;0,名目付加価値!E1016/SUMIF(名目付加価値!E1016:E1038,"&lt;&gt;0"),0)</f>
        <v>0.15987955916988933</v>
      </c>
      <c r="F1016" s="6">
        <f>IF(名目付加価値!F1016&gt;0,名目付加価値!F1016/SUMIF(名目付加価値!F1016:F1038,"&lt;&gt;0"),0)</f>
        <v>0.11961987829223955</v>
      </c>
      <c r="G1016" s="6">
        <f>IF(名目付加価値!G1016&gt;0,名目付加価値!G1016/SUMIF(名目付加価値!G1016:G1038,"&lt;&gt;0"),0)</f>
        <v>0.10338795528843957</v>
      </c>
      <c r="H1016" s="6">
        <f>IF(名目付加価値!H1016&gt;0,名目付加価値!H1016/SUMIF(名目付加価値!H1016:H1038,"&lt;&gt;0"),0)</f>
        <v>6.8983821142023324E-2</v>
      </c>
      <c r="I1016" s="6">
        <f>IF(名目付加価値!I1016&gt;0,名目付加価値!I1016/SUMIF(名目付加価値!I1016:I1038,"&lt;&gt;0"),0)</f>
        <v>5.9146593037843136E-2</v>
      </c>
      <c r="K1016" s="3">
        <f>0.5*(E1016+E$1085)</f>
        <v>0.13200002062936622</v>
      </c>
      <c r="L1016" s="3">
        <f t="shared" ref="L1016:O1016" si="1012">0.5*(F1016+F$1085)</f>
        <v>8.9764428585526371E-2</v>
      </c>
      <c r="M1016" s="3">
        <f t="shared" si="1012"/>
        <v>7.2953654177974364E-2</v>
      </c>
      <c r="N1016" s="3">
        <f t="shared" si="1012"/>
        <v>4.9127432673422754E-2</v>
      </c>
      <c r="O1016" s="3">
        <f t="shared" si="1012"/>
        <v>4.1587812488421014E-2</v>
      </c>
    </row>
    <row r="1017" spans="1:15" x14ac:dyDescent="0.15">
      <c r="A1017" s="1">
        <v>45</v>
      </c>
      <c r="B1017" s="1" t="s">
        <v>332</v>
      </c>
      <c r="C1017" s="1">
        <v>2</v>
      </c>
      <c r="D1017" s="1" t="s">
        <v>10</v>
      </c>
      <c r="E1017" s="6">
        <f>IF(名目付加価値!E1017&gt;0,名目付加価値!E1017/SUMIF(名目付加価値!E1016:E1038,"&lt;&gt;0"),0)</f>
        <v>4.1640592735786965E-3</v>
      </c>
      <c r="F1017" s="6">
        <f>IF(名目付加価値!F1017&gt;0,名目付加価値!F1017/SUMIF(名目付加価値!F1016:F1038,"&lt;&gt;0"),0)</f>
        <v>4.479050511262476E-3</v>
      </c>
      <c r="G1017" s="6">
        <f>IF(名目付加価値!G1017&gt;0,名目付加価値!G1017/SUMIF(名目付加価値!G1016:G1038,"&lt;&gt;0"),0)</f>
        <v>1.8304850892624778E-3</v>
      </c>
      <c r="H1017" s="6">
        <f>IF(名目付加価値!H1017&gt;0,名目付加価値!H1017/SUMIF(名目付加価値!H1016:H1038,"&lt;&gt;0"),0)</f>
        <v>1.5720745877881072E-3</v>
      </c>
      <c r="I1017" s="6">
        <f>IF(名目付加価値!I1017&gt;0,名目付加価値!I1017/SUMIF(名目付加価値!I1016:I1038,"&lt;&gt;0"),0)</f>
        <v>6.0682605347537916E-4</v>
      </c>
      <c r="K1017" s="3">
        <f>0.5*(E1017+E$1086)</f>
        <v>8.4354789037935259E-3</v>
      </c>
      <c r="L1017" s="3">
        <f t="shared" ref="L1017:O1017" si="1013">0.5*(F1017+F$1086)</f>
        <v>5.7875249752625153E-3</v>
      </c>
      <c r="M1017" s="3">
        <f t="shared" si="1013"/>
        <v>2.7662491585436987E-3</v>
      </c>
      <c r="N1017" s="3">
        <f t="shared" si="1013"/>
        <v>1.7367512856637786E-3</v>
      </c>
      <c r="O1017" s="3">
        <f t="shared" si="1013"/>
        <v>7.3577137343152276E-4</v>
      </c>
    </row>
    <row r="1018" spans="1:15" x14ac:dyDescent="0.15">
      <c r="A1018" s="1">
        <v>45</v>
      </c>
      <c r="B1018" s="1" t="s">
        <v>333</v>
      </c>
      <c r="C1018" s="1">
        <v>3</v>
      </c>
      <c r="D1018" s="1" t="s">
        <v>17</v>
      </c>
      <c r="E1018" s="6">
        <f>IF(名目付加価値!E1018&gt;0,名目付加価値!E1018/SUMIF(名目付加価値!E1016:E1038,"&lt;&gt;0"),0)</f>
        <v>3.4614762484037907E-2</v>
      </c>
      <c r="F1018" s="6">
        <f>IF(名目付加価値!F1018&gt;0,名目付加価値!F1018/SUMIF(名目付加価値!F1016:F1038,"&lt;&gt;0"),0)</f>
        <v>3.3401246307863404E-2</v>
      </c>
      <c r="G1018" s="6">
        <f>IF(名目付加価値!G1018&gt;0,名目付加価値!G1018/SUMIF(名目付加価値!G1016:G1038,"&lt;&gt;0"),0)</f>
        <v>3.188393370630857E-2</v>
      </c>
      <c r="H1018" s="6">
        <f>IF(名目付加価値!H1018&gt;0,名目付加価値!H1018/SUMIF(名目付加価値!H1016:H1038,"&lt;&gt;0"),0)</f>
        <v>3.7194796439265675E-2</v>
      </c>
      <c r="I1018" s="6">
        <f>IF(名目付加価値!I1018&gt;0,名目付加価値!I1018/SUMIF(名目付加価値!I1016:I1038,"&lt;&gt;0"),0)</f>
        <v>5.4216097389286053E-2</v>
      </c>
      <c r="K1018" s="3">
        <f>0.5*(E1018+E$1087)</f>
        <v>4.6315435691982182E-2</v>
      </c>
      <c r="L1018" s="3">
        <f t="shared" ref="L1018:O1018" si="1014">0.5*(F1018+F$1087)</f>
        <v>3.8186165608088643E-2</v>
      </c>
      <c r="M1018" s="3">
        <f t="shared" si="1014"/>
        <v>3.5661908865140181E-2</v>
      </c>
      <c r="N1018" s="3">
        <f t="shared" si="1014"/>
        <v>3.9448993916846101E-2</v>
      </c>
      <c r="O1018" s="3">
        <f t="shared" si="1014"/>
        <v>4.6544163565965829E-2</v>
      </c>
    </row>
    <row r="1019" spans="1:15" x14ac:dyDescent="0.15">
      <c r="A1019" s="1">
        <v>45</v>
      </c>
      <c r="B1019" s="1" t="s">
        <v>333</v>
      </c>
      <c r="C1019" s="1">
        <v>4</v>
      </c>
      <c r="D1019" s="1" t="s">
        <v>18</v>
      </c>
      <c r="E1019" s="6">
        <f>IF(名目付加価値!E1019&gt;0,名目付加価値!E1019/SUMIF(名目付加価値!E1016:E1038,"&lt;&gt;0"),0)</f>
        <v>1.0995032729274455E-2</v>
      </c>
      <c r="F1019" s="6">
        <f>IF(名目付加価値!F1019&gt;0,名目付加価値!F1019/SUMIF(名目付加価値!F1016:F1038,"&lt;&gt;0"),0)</f>
        <v>1.3320296068415277E-2</v>
      </c>
      <c r="G1019" s="6">
        <f>IF(名目付加価値!G1019&gt;0,名目付加価値!G1019/SUMIF(名目付加価値!G1016:G1038,"&lt;&gt;0"),0)</f>
        <v>1.4242218824026223E-2</v>
      </c>
      <c r="H1019" s="6">
        <f>IF(名目付加価値!H1019&gt;0,名目付加価値!H1019/SUMIF(名目付加価値!H1016:H1038,"&lt;&gt;0"),0)</f>
        <v>7.7017353791748828E-3</v>
      </c>
      <c r="I1019" s="6">
        <f>IF(名目付加価値!I1019&gt;0,名目付加価値!I1019/SUMIF(名目付加価値!I1016:I1038,"&lt;&gt;0"),0)</f>
        <v>7.3787002336321798E-3</v>
      </c>
      <c r="K1019" s="3">
        <f>0.5*(E1019+E$1088)</f>
        <v>2.3877635925385991E-2</v>
      </c>
      <c r="L1019" s="3">
        <f t="shared" ref="L1019:O1019" si="1015">0.5*(F1019+F$1088)</f>
        <v>1.7284353463634237E-2</v>
      </c>
      <c r="M1019" s="3">
        <f t="shared" si="1015"/>
        <v>1.5691026885574232E-2</v>
      </c>
      <c r="N1019" s="3">
        <f t="shared" si="1015"/>
        <v>7.9837234852828103E-3</v>
      </c>
      <c r="O1019" s="3">
        <f t="shared" si="1015"/>
        <v>5.8483855960072811E-3</v>
      </c>
    </row>
    <row r="1020" spans="1:15" x14ac:dyDescent="0.15">
      <c r="A1020" s="1">
        <v>45</v>
      </c>
      <c r="B1020" s="1" t="s">
        <v>333</v>
      </c>
      <c r="C1020" s="1">
        <v>5</v>
      </c>
      <c r="D1020" s="1" t="s">
        <v>19</v>
      </c>
      <c r="E1020" s="6">
        <f>IF(名目付加価値!E1020&gt;0,名目付加価値!E1020/SUMIF(名目付加価値!E1016:E1038,"&lt;&gt;0"),0)</f>
        <v>7.9355538992888358E-3</v>
      </c>
      <c r="F1020" s="6">
        <f>IF(名目付加価値!F1020&gt;0,名目付加価値!F1020/SUMIF(名目付加価値!F1016:F1038,"&lt;&gt;0"),0)</f>
        <v>5.3219930349939267E-3</v>
      </c>
      <c r="G1020" s="6">
        <f>IF(名目付加価値!G1020&gt;0,名目付加価値!G1020/SUMIF(名目付加価値!G1016:G1038,"&lt;&gt;0"),0)</f>
        <v>3.890763875543823E-3</v>
      </c>
      <c r="H1020" s="6">
        <f>IF(名目付加価値!H1020&gt;0,名目付加価値!H1020/SUMIF(名目付加価値!H1016:H1038,"&lt;&gt;0"),0)</f>
        <v>3.9192292092465001E-3</v>
      </c>
      <c r="I1020" s="6">
        <f>IF(名目付加価値!I1020&gt;0,名目付加価値!I1020/SUMIF(名目付加価値!I1016:I1038,"&lt;&gt;0"),0)</f>
        <v>5.318107807597906E-3</v>
      </c>
      <c r="K1020" s="3">
        <f>0.5*(E1020+E$1089)</f>
        <v>8.9051248888337362E-3</v>
      </c>
      <c r="L1020" s="3">
        <f t="shared" ref="L1020:O1020" si="1016">0.5*(F1020+F$1089)</f>
        <v>6.7639408889530869E-3</v>
      </c>
      <c r="M1020" s="3">
        <f t="shared" si="1016"/>
        <v>6.2454678382470154E-3</v>
      </c>
      <c r="N1020" s="3">
        <f t="shared" si="1016"/>
        <v>5.8963889657065978E-3</v>
      </c>
      <c r="O1020" s="3">
        <f t="shared" si="1016"/>
        <v>5.8524548630665219E-3</v>
      </c>
    </row>
    <row r="1021" spans="1:15" x14ac:dyDescent="0.15">
      <c r="A1021" s="1">
        <v>45</v>
      </c>
      <c r="B1021" s="1" t="s">
        <v>333</v>
      </c>
      <c r="C1021" s="1">
        <v>6</v>
      </c>
      <c r="D1021" s="1" t="s">
        <v>3</v>
      </c>
      <c r="E1021" s="6">
        <f>IF(名目付加価値!E1021&gt;0,名目付加価値!E1021/SUMIF(名目付加価値!E1016:E1038,"&lt;&gt;0"),0)</f>
        <v>6.9286986665342234E-2</v>
      </c>
      <c r="F1021" s="6">
        <f>IF(名目付加価値!F1021&gt;0,名目付加価値!F1021/SUMIF(名目付加価値!F1016:F1038,"&lt;&gt;0"),0)</f>
        <v>3.174805266308036E-2</v>
      </c>
      <c r="G1021" s="6">
        <f>IF(名目付加価値!G1021&gt;0,名目付加価値!G1021/SUMIF(名目付加価値!G1016:G1038,"&lt;&gt;0"),0)</f>
        <v>3.1181301764954476E-2</v>
      </c>
      <c r="H1021" s="6">
        <f>IF(名目付加価値!H1021&gt;0,名目付加価値!H1021/SUMIF(名目付加価値!H1016:H1038,"&lt;&gt;0"),0)</f>
        <v>1.7333583177648049E-2</v>
      </c>
      <c r="I1021" s="6">
        <f>IF(名目付加価値!I1021&gt;0,名目付加価値!I1021/SUMIF(名目付加価値!I1016:I1038,"&lt;&gt;0"),0)</f>
        <v>6.6465688045561086E-3</v>
      </c>
      <c r="K1021" s="3">
        <f>0.5*(E1021+E$1090)</f>
        <v>4.6475177987623184E-2</v>
      </c>
      <c r="L1021" s="3">
        <f t="shared" ref="L1021:O1021" si="1017">0.5*(F1021+F$1090)</f>
        <v>2.4203034518029732E-2</v>
      </c>
      <c r="M1021" s="3">
        <f t="shared" si="1017"/>
        <v>2.5501249752975588E-2</v>
      </c>
      <c r="N1021" s="3">
        <f t="shared" si="1017"/>
        <v>1.7964560221002106E-2</v>
      </c>
      <c r="O1021" s="3">
        <f t="shared" si="1017"/>
        <v>1.3021841643714024E-2</v>
      </c>
    </row>
    <row r="1022" spans="1:15" x14ac:dyDescent="0.15">
      <c r="A1022" s="1">
        <v>45</v>
      </c>
      <c r="B1022" s="1" t="s">
        <v>333</v>
      </c>
      <c r="C1022" s="1">
        <v>7</v>
      </c>
      <c r="D1022" s="1" t="s">
        <v>20</v>
      </c>
      <c r="E1022" s="6">
        <f>IF(名目付加価値!E1022&gt;0,名目付加価値!E1022/SUMIF(名目付加価値!E1016:E1038,"&lt;&gt;0"),0)</f>
        <v>1.9048590890978544E-4</v>
      </c>
      <c r="F1022" s="6">
        <f>IF(名目付加価値!F1022&gt;0,名目付加価値!F1022/SUMIF(名目付加価値!F1016:F1038,"&lt;&gt;0"),0)</f>
        <v>1.9861589331938366E-4</v>
      </c>
      <c r="G1022" s="6">
        <f>IF(名目付加価値!G1022&gt;0,名目付加価値!G1022/SUMIF(名目付加価値!G1016:G1038,"&lt;&gt;0"),0)</f>
        <v>3.3318728418810689E-4</v>
      </c>
      <c r="H1022" s="6">
        <f>IF(名目付加価値!H1022&gt;0,名目付加価値!H1022/SUMIF(名目付加価値!H1016:H1038,"&lt;&gt;0"),0)</f>
        <v>1.0204719444866699E-3</v>
      </c>
      <c r="I1022" s="6">
        <f>IF(名目付加価値!I1022&gt;0,名目付加価値!I1022/SUMIF(名目付加価値!I1016:I1038,"&lt;&gt;0"),0)</f>
        <v>6.2797130601033183E-4</v>
      </c>
      <c r="K1022" s="3">
        <f>0.5*(E1022+E$1091)</f>
        <v>9.6469042071354542E-3</v>
      </c>
      <c r="L1022" s="3">
        <f t="shared" ref="L1022:O1022" si="1018">0.5*(F1022+F$1091)</f>
        <v>6.2773786468022048E-3</v>
      </c>
      <c r="M1022" s="3">
        <f t="shared" si="1018"/>
        <v>5.4629941507539741E-3</v>
      </c>
      <c r="N1022" s="3">
        <f t="shared" si="1018"/>
        <v>6.6117927940425895E-3</v>
      </c>
      <c r="O1022" s="3">
        <f t="shared" si="1018"/>
        <v>6.466989082967234E-3</v>
      </c>
    </row>
    <row r="1023" spans="1:15" x14ac:dyDescent="0.15">
      <c r="A1023" s="1">
        <v>45</v>
      </c>
      <c r="B1023" s="1" t="s">
        <v>333</v>
      </c>
      <c r="C1023" s="1">
        <v>8</v>
      </c>
      <c r="D1023" s="1" t="s">
        <v>21</v>
      </c>
      <c r="E1023" s="6">
        <f>IF(名目付加価値!E1023&gt;0,名目付加価値!E1023/SUMIF(名目付加価値!E1016:E1038,"&lt;&gt;0"),0)</f>
        <v>4.9504536848573094E-3</v>
      </c>
      <c r="F1023" s="6">
        <f>IF(名目付加価値!F1023&gt;0,名目付加価値!F1023/SUMIF(名目付加価値!F1016:F1038,"&lt;&gt;0"),0)</f>
        <v>7.9903756310673139E-3</v>
      </c>
      <c r="G1023" s="6">
        <f>IF(名目付加価値!G1023&gt;0,名目付加価値!G1023/SUMIF(名目付加価値!G1016:G1038,"&lt;&gt;0"),0)</f>
        <v>5.6124344600695392E-3</v>
      </c>
      <c r="H1023" s="6">
        <f>IF(名目付加価値!H1023&gt;0,名目付加価値!H1023/SUMIF(名目付加価値!H1016:H1038,"&lt;&gt;0"),0)</f>
        <v>6.4223603754852629E-3</v>
      </c>
      <c r="I1023" s="6">
        <f>IF(名目付加価値!I1023&gt;0,名目付加価値!I1023/SUMIF(名目付加価値!I1016:I1038,"&lt;&gt;0"),0)</f>
        <v>3.2607649074213618E-3</v>
      </c>
      <c r="K1023" s="3">
        <f>0.5*(E1023+E$1092)</f>
        <v>1.0068803772949867E-2</v>
      </c>
      <c r="L1023" s="3">
        <f t="shared" ref="L1023:O1023" si="1019">0.5*(F1023+F$1092)</f>
        <v>1.0494279424575141E-2</v>
      </c>
      <c r="M1023" s="3">
        <f t="shared" si="1019"/>
        <v>8.9494773490943411E-3</v>
      </c>
      <c r="N1023" s="3">
        <f t="shared" si="1019"/>
        <v>8.1169368349819949E-3</v>
      </c>
      <c r="O1023" s="3">
        <f t="shared" si="1019"/>
        <v>5.3282454380752181E-3</v>
      </c>
    </row>
    <row r="1024" spans="1:15" x14ac:dyDescent="0.15">
      <c r="A1024" s="1">
        <v>45</v>
      </c>
      <c r="B1024" s="1" t="s">
        <v>333</v>
      </c>
      <c r="C1024" s="1">
        <v>9</v>
      </c>
      <c r="D1024" s="1" t="s">
        <v>22</v>
      </c>
      <c r="E1024" s="6">
        <f>IF(名目付加価値!E1024&gt;0,名目付加価値!E1024/SUMIF(名目付加価値!E1016:E1038,"&lt;&gt;0"),0)</f>
        <v>4.6658172324879916E-3</v>
      </c>
      <c r="F1024" s="6">
        <f>IF(名目付加価値!F1024&gt;0,名目付加価値!F1024/SUMIF(名目付加価値!F1016:F1038,"&lt;&gt;0"),0)</f>
        <v>4.3596746130486596E-3</v>
      </c>
      <c r="G1024" s="6">
        <f>IF(名目付加価値!G1024&gt;0,名目付加価値!G1024/SUMIF(名目付加価値!G1016:G1038,"&lt;&gt;0"),0)</f>
        <v>1.4147005330625245E-3</v>
      </c>
      <c r="H1024" s="6">
        <f>IF(名目付加価値!H1024&gt;0,名目付加価値!H1024/SUMIF(名目付加価値!H1016:H1038,"&lt;&gt;0"),0)</f>
        <v>2.1201041661756941E-3</v>
      </c>
      <c r="I1024" s="6">
        <f>IF(名目付加価値!I1024&gt;0,名目付加価値!I1024/SUMIF(名目付加価値!I1016:I1038,"&lt;&gt;0"),0)</f>
        <v>2.5158084305580983E-3</v>
      </c>
      <c r="K1024" s="3">
        <f>0.5*(E1024+E$1093)</f>
        <v>1.9412609397461394E-2</v>
      </c>
      <c r="L1024" s="3">
        <f t="shared" ref="L1024:O1024" si="1020">0.5*(F1024+F$1093)</f>
        <v>1.7053990261259054E-2</v>
      </c>
      <c r="M1024" s="3">
        <f t="shared" si="1020"/>
        <v>1.0916215131146606E-2</v>
      </c>
      <c r="N1024" s="3">
        <f t="shared" si="1020"/>
        <v>8.3336273005934387E-3</v>
      </c>
      <c r="O1024" s="3">
        <f t="shared" si="1020"/>
        <v>7.6974726629174695E-3</v>
      </c>
    </row>
    <row r="1025" spans="1:15" x14ac:dyDescent="0.15">
      <c r="A1025" s="1">
        <v>45</v>
      </c>
      <c r="B1025" s="1" t="s">
        <v>333</v>
      </c>
      <c r="C1025" s="1">
        <v>10</v>
      </c>
      <c r="D1025" s="1" t="s">
        <v>23</v>
      </c>
      <c r="E1025" s="6">
        <f>IF(名目付加価値!E1025&gt;0,名目付加価値!E1025/SUMIF(名目付加価値!E1016:E1038,"&lt;&gt;0"),0)</f>
        <v>4.692521038687723E-3</v>
      </c>
      <c r="F1025" s="6">
        <f>IF(名目付加価値!F1025&gt;0,名目付加価値!F1025/SUMIF(名目付加価値!F1016:F1038,"&lt;&gt;0"),0)</f>
        <v>2.8298180148953458E-3</v>
      </c>
      <c r="G1025" s="6">
        <f>IF(名目付加価値!G1025&gt;0,名目付加価値!G1025/SUMIF(名目付加価値!G1016:G1038,"&lt;&gt;0"),0)</f>
        <v>5.1075044786888747E-3</v>
      </c>
      <c r="H1025" s="6">
        <f>IF(名目付加価値!H1025&gt;0,名目付加価値!H1025/SUMIF(名目付加価値!H1016:H1038,"&lt;&gt;0"),0)</f>
        <v>4.2329626527234229E-3</v>
      </c>
      <c r="I1025" s="6">
        <f>IF(名目付加価値!I1025&gt;0,名目付加価値!I1025/SUMIF(名目付加価値!I1016:I1038,"&lt;&gt;0"),0)</f>
        <v>3.0107916744420188E-3</v>
      </c>
      <c r="K1025" s="3">
        <f>0.5*(E1025+E$1094)</f>
        <v>9.4226638114037458E-3</v>
      </c>
      <c r="L1025" s="3">
        <f t="shared" ref="L1025:O1025" si="1021">0.5*(F1025+F$1094)</f>
        <v>7.5188600119953548E-3</v>
      </c>
      <c r="M1025" s="3">
        <f t="shared" si="1021"/>
        <v>1.0552031321714766E-2</v>
      </c>
      <c r="N1025" s="3">
        <f t="shared" si="1021"/>
        <v>8.6633312015704043E-3</v>
      </c>
      <c r="O1025" s="3">
        <f t="shared" si="1021"/>
        <v>6.7265782465935715E-3</v>
      </c>
    </row>
    <row r="1026" spans="1:15" x14ac:dyDescent="0.15">
      <c r="A1026" s="1">
        <v>45</v>
      </c>
      <c r="B1026" s="1" t="s">
        <v>333</v>
      </c>
      <c r="C1026" s="1">
        <v>11</v>
      </c>
      <c r="D1026" s="1" t="s">
        <v>24</v>
      </c>
      <c r="E1026" s="6">
        <f>IF(名目付加価値!E1026&gt;0,名目付加価値!E1026/SUMIF(名目付加価値!E1016:E1038,"&lt;&gt;0"),0)</f>
        <v>3.7485192687845394E-3</v>
      </c>
      <c r="F1026" s="6">
        <f>IF(名目付加価値!F1026&gt;0,名目付加価値!F1026/SUMIF(名目付加価値!F1016:F1038,"&lt;&gt;0"),0)</f>
        <v>2.8556909116454659E-3</v>
      </c>
      <c r="G1026" s="6">
        <f>IF(名目付加価値!G1026&gt;0,名目付加価値!G1026/SUMIF(名目付加価値!G1016:G1038,"&lt;&gt;0"),0)</f>
        <v>5.7655906162077481E-3</v>
      </c>
      <c r="H1026" s="6">
        <f>IF(名目付加価値!H1026&gt;0,名目付加価値!H1026/SUMIF(名目付加価値!H1016:H1038,"&lt;&gt;0"),0)</f>
        <v>6.2367468163173363E-3</v>
      </c>
      <c r="I1026" s="6">
        <f>IF(名目付加価値!I1026&gt;0,名目付加価値!I1026/SUMIF(名目付加価値!I1016:I1038,"&lt;&gt;0"),0)</f>
        <v>4.6778729934981748E-3</v>
      </c>
      <c r="K1026" s="3">
        <f>0.5*(E1026+E$1095)</f>
        <v>1.4408250731819292E-2</v>
      </c>
      <c r="L1026" s="3">
        <f t="shared" ref="L1026:O1026" si="1022">0.5*(F1026+F$1095)</f>
        <v>1.2132839240447836E-2</v>
      </c>
      <c r="M1026" s="3">
        <f t="shared" si="1022"/>
        <v>1.6901372713323669E-2</v>
      </c>
      <c r="N1026" s="3">
        <f t="shared" si="1022"/>
        <v>1.5268524914122405E-2</v>
      </c>
      <c r="O1026" s="3">
        <f t="shared" si="1022"/>
        <v>1.5482467754789566E-2</v>
      </c>
    </row>
    <row r="1027" spans="1:15" x14ac:dyDescent="0.15">
      <c r="A1027" s="1">
        <v>45</v>
      </c>
      <c r="B1027" s="1" t="s">
        <v>333</v>
      </c>
      <c r="C1027" s="1">
        <v>12</v>
      </c>
      <c r="D1027" s="1" t="s">
        <v>25</v>
      </c>
      <c r="E1027" s="6">
        <f>IF(名目付加価値!E1027&gt;0,名目付加価値!E1027/SUMIF(名目付加価値!E1016:E1038,"&lt;&gt;0"),0)</f>
        <v>2.7033683117858418E-3</v>
      </c>
      <c r="F1027" s="6">
        <f>IF(名目付加価値!F1027&gt;0,名目付加価値!F1027/SUMIF(名目付加価値!F1016:F1038,"&lt;&gt;0"),0)</f>
        <v>3.6186486149988248E-3</v>
      </c>
      <c r="G1027" s="6">
        <f>IF(名目付加価値!G1027&gt;0,名目付加価値!G1027/SUMIF(名目付加価値!G1016:G1038,"&lt;&gt;0"),0)</f>
        <v>1.4946449629417742E-2</v>
      </c>
      <c r="H1027" s="6">
        <f>IF(名目付加価値!H1027&gt;0,名目付加価値!H1027/SUMIF(名目付加価値!H1016:H1038,"&lt;&gt;0"),0)</f>
        <v>3.1373291311451119E-2</v>
      </c>
      <c r="I1027" s="6">
        <f>IF(名目付加価値!I1027&gt;0,名目付加価値!I1027/SUMIF(名目付加価値!I1016:I1038,"&lt;&gt;0"),0)</f>
        <v>3.3494405353352019E-2</v>
      </c>
      <c r="K1027" s="3">
        <f>0.5*(E1027+E$1096)</f>
        <v>1.4209627599314094E-2</v>
      </c>
      <c r="L1027" s="3">
        <f t="shared" ref="L1027:O1027" si="1023">0.5*(F1027+F$1096)</f>
        <v>1.4749972855316944E-2</v>
      </c>
      <c r="M1027" s="3">
        <f t="shared" si="1023"/>
        <v>3.1150347910837987E-2</v>
      </c>
      <c r="N1027" s="3">
        <f t="shared" si="1023"/>
        <v>4.0306333993519253E-2</v>
      </c>
      <c r="O1027" s="3">
        <f t="shared" si="1023"/>
        <v>3.7543515106593699E-2</v>
      </c>
    </row>
    <row r="1028" spans="1:15" x14ac:dyDescent="0.15">
      <c r="A1028" s="1">
        <v>45</v>
      </c>
      <c r="B1028" s="1" t="s">
        <v>333</v>
      </c>
      <c r="C1028" s="1">
        <v>13</v>
      </c>
      <c r="D1028" s="1" t="s">
        <v>26</v>
      </c>
      <c r="E1028" s="6">
        <f>IF(名目付加価値!E1028&gt;0,名目付加価値!E1028/SUMIF(名目付加価値!E1016:E1038,"&lt;&gt;0"),0)</f>
        <v>1.7400895047480381E-3</v>
      </c>
      <c r="F1028" s="6">
        <f>IF(名目付加価値!F1028&gt;0,名目付加価値!F1028/SUMIF(名目付加価値!F1016:F1038,"&lt;&gt;0"),0)</f>
        <v>2.4189510362860483E-3</v>
      </c>
      <c r="G1028" s="6">
        <f>IF(名目付加価値!G1028&gt;0,名目付加価値!G1028/SUMIF(名目付加価値!G1016:G1038,"&lt;&gt;0"),0)</f>
        <v>2.9686855446917847E-3</v>
      </c>
      <c r="H1028" s="6">
        <f>IF(名目付加価値!H1028&gt;0,名目付加価値!H1028/SUMIF(名目付加価値!H1016:H1038,"&lt;&gt;0"),0)</f>
        <v>3.4120210171319698E-3</v>
      </c>
      <c r="I1028" s="6">
        <f>IF(名目付加価値!I1028&gt;0,名目付加価値!I1028/SUMIF(名目付加価値!I1016:I1038,"&lt;&gt;0"),0)</f>
        <v>6.2277686397168531E-3</v>
      </c>
      <c r="K1028" s="3">
        <f>0.5*(E1028+E$1097)</f>
        <v>1.1759336499614558E-2</v>
      </c>
      <c r="L1028" s="3">
        <f t="shared" ref="L1028:O1028" si="1024">0.5*(F1028+F$1097)</f>
        <v>1.1875195753330396E-2</v>
      </c>
      <c r="M1028" s="3">
        <f t="shared" si="1024"/>
        <v>1.1045869398356268E-2</v>
      </c>
      <c r="N1028" s="3">
        <f t="shared" si="1024"/>
        <v>1.0887776317108015E-2</v>
      </c>
      <c r="O1028" s="3">
        <f t="shared" si="1024"/>
        <v>1.6380641262119428E-2</v>
      </c>
    </row>
    <row r="1029" spans="1:15" x14ac:dyDescent="0.15">
      <c r="A1029" s="1">
        <v>45</v>
      </c>
      <c r="B1029" s="1" t="s">
        <v>333</v>
      </c>
      <c r="C1029" s="1">
        <v>14</v>
      </c>
      <c r="D1029" s="1" t="s">
        <v>27</v>
      </c>
      <c r="E1029" s="6">
        <f>IF(名目付加価値!E1029&gt;0,名目付加価値!E1029/SUMIF(名目付加価値!E1016:E1038,"&lt;&gt;0"),0)</f>
        <v>2.4806340556798699E-4</v>
      </c>
      <c r="F1029" s="6">
        <f>IF(名目付加価値!F1029&gt;0,名目付加価値!F1029/SUMIF(名目付加価値!F1016:F1038,"&lt;&gt;0"),0)</f>
        <v>1.1891658087188699E-3</v>
      </c>
      <c r="G1029" s="6">
        <f>IF(名目付加価値!G1029&gt;0,名目付加価値!G1029/SUMIF(名目付加価値!G1016:G1038,"&lt;&gt;0"),0)</f>
        <v>1.946832974343568E-3</v>
      </c>
      <c r="H1029" s="6">
        <f>IF(名目付加価値!H1029&gt;0,名目付加価値!H1029/SUMIF(名目付加価値!H1016:H1038,"&lt;&gt;0"),0)</f>
        <v>3.2482458232820899E-3</v>
      </c>
      <c r="I1029" s="6">
        <f>IF(名目付加価値!I1029&gt;0,名目付加価値!I1029/SUMIF(名目付加価値!I1016:I1038,"&lt;&gt;0"),0)</f>
        <v>4.518332851586487E-3</v>
      </c>
      <c r="K1029" s="3">
        <f>0.5*(E1029+E$1098)</f>
        <v>1.9912172289861005E-3</v>
      </c>
      <c r="L1029" s="3">
        <f t="shared" ref="L1029:O1029" si="1025">0.5*(F1029+F$1098)</f>
        <v>2.8739225955718489E-3</v>
      </c>
      <c r="M1029" s="3">
        <f t="shared" si="1025"/>
        <v>3.1778430043939987E-3</v>
      </c>
      <c r="N1029" s="3">
        <f t="shared" si="1025"/>
        <v>3.6554717168462009E-3</v>
      </c>
      <c r="O1029" s="3">
        <f t="shared" si="1025"/>
        <v>4.4336548415909232E-3</v>
      </c>
    </row>
    <row r="1030" spans="1:15" x14ac:dyDescent="0.15">
      <c r="A1030" s="1">
        <v>45</v>
      </c>
      <c r="B1030" s="1" t="s">
        <v>333</v>
      </c>
      <c r="C1030" s="1">
        <v>15</v>
      </c>
      <c r="D1030" s="1" t="s">
        <v>28</v>
      </c>
      <c r="E1030" s="6">
        <f>IF(名目付加価値!E1030&gt;0,名目付加価値!E1030/SUMIF(名目付加価値!E1016:E1038,"&lt;&gt;0"),0)</f>
        <v>2.7311519532339526E-2</v>
      </c>
      <c r="F1030" s="6">
        <f>IF(名目付加価値!F1030&gt;0,名目付加価値!F1030/SUMIF(名目付加価値!F1016:F1038,"&lt;&gt;0"),0)</f>
        <v>2.6699485429493158E-2</v>
      </c>
      <c r="G1030" s="6">
        <f>IF(名目付加価値!G1030&gt;0,名目付加価値!G1030/SUMIF(名目付加価値!G1016:G1038,"&lt;&gt;0"),0)</f>
        <v>2.710748735290822E-2</v>
      </c>
      <c r="H1030" s="6">
        <f>IF(名目付加価値!H1030&gt;0,名目付加価値!H1030/SUMIF(名目付加価値!H1016:H1038,"&lt;&gt;0"),0)</f>
        <v>2.1380665333190267E-2</v>
      </c>
      <c r="I1030" s="6">
        <f>IF(名目付加価値!I1030&gt;0,名目付加価値!I1030/SUMIF(名目付加価値!I1016:I1038,"&lt;&gt;0"),0)</f>
        <v>2.2436927846631212E-2</v>
      </c>
      <c r="K1030" s="3">
        <f>0.5*(E1030+E$1099)</f>
        <v>3.1803627819481151E-2</v>
      </c>
      <c r="L1030" s="3">
        <f t="shared" ref="L1030:O1030" si="1026">0.5*(F1030+F$1099)</f>
        <v>3.0554318342092813E-2</v>
      </c>
      <c r="M1030" s="3">
        <f t="shared" si="1026"/>
        <v>3.0970980234224316E-2</v>
      </c>
      <c r="N1030" s="3">
        <f t="shared" si="1026"/>
        <v>2.4936838932700611E-2</v>
      </c>
      <c r="O1030" s="3">
        <f t="shared" si="1026"/>
        <v>2.3137441738670432E-2</v>
      </c>
    </row>
    <row r="1031" spans="1:15" x14ac:dyDescent="0.15">
      <c r="A1031" s="1">
        <v>45</v>
      </c>
      <c r="B1031" s="1" t="s">
        <v>332</v>
      </c>
      <c r="C1031" s="1">
        <v>16</v>
      </c>
      <c r="D1031" s="1" t="s">
        <v>11</v>
      </c>
      <c r="E1031" s="6">
        <f>IF(名目付加価値!E1031&gt;0,名目付加価値!E1031/SUMIF(名目付加価値!E1016:E1038,"&lt;&gt;0"),0)</f>
        <v>0.11824850857774898</v>
      </c>
      <c r="F1031" s="6">
        <f>IF(名目付加価値!F1031&gt;0,名目付加価値!F1031/SUMIF(名目付加価値!F1016:F1038,"&lt;&gt;0"),0)</f>
        <v>0.13084898519109195</v>
      </c>
      <c r="G1031" s="6">
        <f>IF(名目付加価値!G1031&gt;0,名目付加価値!G1031/SUMIF(名目付加価値!G1016:G1038,"&lt;&gt;0"),0)</f>
        <v>0.14256669816634512</v>
      </c>
      <c r="H1031" s="6">
        <f>IF(名目付加価値!H1031&gt;0,名目付加価値!H1031/SUMIF(名目付加価値!H1016:H1038,"&lt;&gt;0"),0)</f>
        <v>0.1236608736562744</v>
      </c>
      <c r="I1031" s="6">
        <f>IF(名目付加価値!I1031&gt;0,名目付加価値!I1031/SUMIF(名目付加価値!I1016:I1038,"&lt;&gt;0"),0)</f>
        <v>8.4185034883287643E-2</v>
      </c>
      <c r="K1031" s="3">
        <f>0.5*(E1031+E$1100)</f>
        <v>0.10636559711329838</v>
      </c>
      <c r="L1031" s="3">
        <f t="shared" ref="L1031:O1031" si="1027">0.5*(F1031+F$1100)</f>
        <v>0.12135215791518561</v>
      </c>
      <c r="M1031" s="3">
        <f t="shared" si="1027"/>
        <v>0.12992145028920338</v>
      </c>
      <c r="N1031" s="3">
        <f t="shared" si="1027"/>
        <v>0.10857904987270511</v>
      </c>
      <c r="O1031" s="3">
        <f t="shared" si="1027"/>
        <v>7.7844431745311582E-2</v>
      </c>
    </row>
    <row r="1032" spans="1:15" x14ac:dyDescent="0.15">
      <c r="A1032" s="1">
        <v>45</v>
      </c>
      <c r="B1032" s="1" t="s">
        <v>332</v>
      </c>
      <c r="C1032" s="1">
        <v>17</v>
      </c>
      <c r="D1032" s="1" t="s">
        <v>12</v>
      </c>
      <c r="E1032" s="6">
        <f>IF(名目付加価値!E1032&gt;0,名目付加価値!E1032/SUMIF(名目付加価値!E1016:E1038,"&lt;&gt;0"),0)</f>
        <v>5.321094417025609E-2</v>
      </c>
      <c r="F1032" s="6">
        <f>IF(名目付加価値!F1032&gt;0,名目付加価値!F1032/SUMIF(名目付加価値!F1016:F1038,"&lt;&gt;0"),0)</f>
        <v>2.7946380213765321E-2</v>
      </c>
      <c r="G1032" s="6">
        <f>IF(名目付加価値!G1032&gt;0,名目付加価値!G1032/SUMIF(名目付加価値!G1016:G1038,"&lt;&gt;0"),0)</f>
        <v>2.8174269801811411E-2</v>
      </c>
      <c r="H1032" s="6">
        <f>IF(名目付加価値!H1032&gt;0,名目付加価値!H1032/SUMIF(名目付加価値!H1016:H1038,"&lt;&gt;0"),0)</f>
        <v>2.672932202990904E-2</v>
      </c>
      <c r="I1032" s="6">
        <f>IF(名目付加価値!I1032&gt;0,名目付加価値!I1032/SUMIF(名目付加価値!I1016:I1038,"&lt;&gt;0"),0)</f>
        <v>2.200055189824008E-2</v>
      </c>
      <c r="K1032" s="3">
        <f>0.5*(E1032+E$1101)</f>
        <v>3.9170351400440506E-2</v>
      </c>
      <c r="L1032" s="3">
        <f t="shared" ref="L1032:O1032" si="1028">0.5*(F1032+F$1101)</f>
        <v>2.8479850976013958E-2</v>
      </c>
      <c r="M1032" s="3">
        <f t="shared" si="1028"/>
        <v>3.0160759779801365E-2</v>
      </c>
      <c r="N1032" s="3">
        <f t="shared" si="1028"/>
        <v>3.1055406318142204E-2</v>
      </c>
      <c r="O1032" s="3">
        <f t="shared" si="1028"/>
        <v>2.650643886222161E-2</v>
      </c>
    </row>
    <row r="1033" spans="1:15" x14ac:dyDescent="0.15">
      <c r="A1033" s="1">
        <v>45</v>
      </c>
      <c r="B1033" s="1" t="s">
        <v>332</v>
      </c>
      <c r="C1033" s="1">
        <v>18</v>
      </c>
      <c r="D1033" s="1" t="s">
        <v>13</v>
      </c>
      <c r="E1033" s="6">
        <f>IF(名目付加価値!E1033&gt;0,名目付加価値!E1033/SUMIF(名目付加価値!E1016:E1038,"&lt;&gt;0"),0)</f>
        <v>0.11471108054778935</v>
      </c>
      <c r="F1033" s="6">
        <f>IF(名目付加価値!F1033&gt;0,名目付加価値!F1033/SUMIF(名目付加価値!F1016:F1038,"&lt;&gt;0"),0)</f>
        <v>0.12110327795050475</v>
      </c>
      <c r="G1033" s="6">
        <f>IF(名目付加価値!G1033&gt;0,名目付加価値!G1033/SUMIF(名目付加価値!G1016:G1038,"&lt;&gt;0"),0)</f>
        <v>0.11449668962722126</v>
      </c>
      <c r="H1033" s="6">
        <f>IF(名目付加価値!H1033&gt;0,名目付加価値!H1033/SUMIF(名目付加価値!H1016:H1038,"&lt;&gt;0"),0)</f>
        <v>0.12412502545169669</v>
      </c>
      <c r="I1033" s="6">
        <f>IF(名目付加価値!I1033&gt;0,名目付加価値!I1033/SUMIF(名目付加価値!I1016:I1038,"&lt;&gt;0"),0)</f>
        <v>0.11904324413398772</v>
      </c>
      <c r="K1033" s="3">
        <f>0.5*(E1033+E$1102)</f>
        <v>0.1145886737278046</v>
      </c>
      <c r="L1033" s="3">
        <f t="shared" ref="L1033:O1033" si="1029">0.5*(F1033+F$1102)</f>
        <v>0.12277167469380715</v>
      </c>
      <c r="M1033" s="3">
        <f t="shared" si="1029"/>
        <v>0.11437353263028298</v>
      </c>
      <c r="N1033" s="3">
        <f t="shared" si="1029"/>
        <v>0.12132500284049463</v>
      </c>
      <c r="O1033" s="3">
        <f t="shared" si="1029"/>
        <v>0.11341781813465528</v>
      </c>
    </row>
    <row r="1034" spans="1:15" x14ac:dyDescent="0.15">
      <c r="A1034" s="1">
        <v>45</v>
      </c>
      <c r="B1034" s="1" t="s">
        <v>332</v>
      </c>
      <c r="C1034" s="1">
        <v>19</v>
      </c>
      <c r="D1034" s="1" t="s">
        <v>14</v>
      </c>
      <c r="E1034" s="6">
        <f>IF(名目付加価値!E1034&gt;0,名目付加価値!E1034/SUMIF(名目付加価値!E1016:E1038,"&lt;&gt;0"),0)</f>
        <v>2.7197429779047478E-2</v>
      </c>
      <c r="F1034" s="6">
        <f>IF(名目付加価値!F1034&gt;0,名目付加価値!F1034/SUMIF(名目付加価値!F1016:F1038,"&lt;&gt;0"),0)</f>
        <v>4.5846134976219845E-2</v>
      </c>
      <c r="G1034" s="6">
        <f>IF(名目付加価値!G1034&gt;0,名目付加価値!G1034/SUMIF(名目付加価値!G1016:G1038,"&lt;&gt;0"),0)</f>
        <v>4.7279197840468815E-2</v>
      </c>
      <c r="H1034" s="6">
        <f>IF(名目付加価値!H1034&gt;0,名目付加価値!H1034/SUMIF(名目付加価値!H1016:H1038,"&lt;&gt;0"),0)</f>
        <v>3.8842748107158001E-2</v>
      </c>
      <c r="I1034" s="6">
        <f>IF(名目付加価値!I1034&gt;0,名目付加価値!I1034/SUMIF(名目付加価値!I1016:I1038,"&lt;&gt;0"),0)</f>
        <v>3.7742051775224807E-2</v>
      </c>
      <c r="K1034" s="3">
        <f>0.5*(E1034+E$1103)</f>
        <v>3.3809781516855396E-2</v>
      </c>
      <c r="L1034" s="3">
        <f t="shared" ref="L1034:O1034" si="1030">0.5*(F1034+F$1103)</f>
        <v>4.7278961604737477E-2</v>
      </c>
      <c r="M1034" s="3">
        <f t="shared" si="1030"/>
        <v>5.0410653825369287E-2</v>
      </c>
      <c r="N1034" s="3">
        <f t="shared" si="1030"/>
        <v>4.3208119681820471E-2</v>
      </c>
      <c r="O1034" s="3">
        <f t="shared" si="1030"/>
        <v>4.126133050025925E-2</v>
      </c>
    </row>
    <row r="1035" spans="1:15" x14ac:dyDescent="0.15">
      <c r="A1035" s="1">
        <v>45</v>
      </c>
      <c r="B1035" s="1" t="s">
        <v>332</v>
      </c>
      <c r="C1035" s="1">
        <v>20</v>
      </c>
      <c r="D1035" s="1" t="s">
        <v>15</v>
      </c>
      <c r="E1035" s="6">
        <f>IF(名目付加価値!E1035&gt;0,名目付加価値!E1035/SUMIF(名目付加価値!E1016:E1038,"&lt;&gt;0"),0)</f>
        <v>2.2055664075636115E-2</v>
      </c>
      <c r="F1035" s="6">
        <f>IF(名目付加価値!F1035&gt;0,名目付加価値!F1035/SUMIF(名目付加価値!F1016:F1038,"&lt;&gt;0"),0)</f>
        <v>2.1288844741944726E-2</v>
      </c>
      <c r="G1035" s="6">
        <f>IF(名目付加価値!G1035&gt;0,名目付加価値!G1035/SUMIF(名目付加価値!G1016:G1038,"&lt;&gt;0"),0)</f>
        <v>2.0252866228982792E-2</v>
      </c>
      <c r="H1035" s="6">
        <f>IF(名目付加価値!H1035&gt;0,名目付加価値!H1035/SUMIF(名目付加価値!H1016:H1038,"&lt;&gt;0"),0)</f>
        <v>1.3693062594262706E-2</v>
      </c>
      <c r="I1035" s="6">
        <f>IF(名目付加価値!I1035&gt;0,名目付加価値!I1035/SUMIF(名目付加価値!I1016:I1038,"&lt;&gt;0"),0)</f>
        <v>1.5578749518592361E-2</v>
      </c>
      <c r="K1035" s="3">
        <f>0.5*(E1035+E$1104)</f>
        <v>2.0430011598464127E-2</v>
      </c>
      <c r="L1035" s="3">
        <f t="shared" ref="L1035:O1035" si="1031">0.5*(F1035+F$1104)</f>
        <v>2.14542161806794E-2</v>
      </c>
      <c r="M1035" s="3">
        <f t="shared" si="1031"/>
        <v>2.0032169498015583E-2</v>
      </c>
      <c r="N1035" s="3">
        <f t="shared" si="1031"/>
        <v>1.4144982628532605E-2</v>
      </c>
      <c r="O1035" s="3">
        <f t="shared" si="1031"/>
        <v>1.6021062641110934E-2</v>
      </c>
    </row>
    <row r="1036" spans="1:15" x14ac:dyDescent="0.15">
      <c r="A1036" s="1">
        <v>45</v>
      </c>
      <c r="B1036" s="1" t="s">
        <v>332</v>
      </c>
      <c r="C1036" s="1">
        <v>21</v>
      </c>
      <c r="D1036" s="1" t="s">
        <v>16</v>
      </c>
      <c r="E1036" s="6">
        <f>IF(名目付加価値!E1036&gt;0,名目付加価値!E1036/SUMIF(名目付加価値!E1016:E1038,"&lt;&gt;0"),0)</f>
        <v>7.6233961484094573E-2</v>
      </c>
      <c r="F1036" s="6">
        <f>IF(名目付加価値!F1036&gt;0,名目付加価値!F1036/SUMIF(名目付加価値!F1016:F1038,"&lt;&gt;0"),0)</f>
        <v>7.3120780121684492E-2</v>
      </c>
      <c r="G1036" s="6">
        <f>IF(名目付加価値!G1036&gt;0,名目付加価値!G1036/SUMIF(名目付加価値!G1016:G1038,"&lt;&gt;0"),0)</f>
        <v>6.4641462625096707E-2</v>
      </c>
      <c r="H1036" s="6">
        <f>IF(名目付加価値!H1036&gt;0,名目付加価値!H1036/SUMIF(名目付加価値!H1016:H1038,"&lt;&gt;0"),0)</f>
        <v>6.5668351021092489E-2</v>
      </c>
      <c r="I1036" s="6">
        <f>IF(名目付加価値!I1036&gt;0,名目付加価値!I1036/SUMIF(名目付加価値!I1016:I1038,"&lt;&gt;0"),0)</f>
        <v>6.4908598632337819E-2</v>
      </c>
      <c r="K1036" s="3">
        <f>0.5*(E1036+E$1105)</f>
        <v>7.4546069284329261E-2</v>
      </c>
      <c r="L1036" s="3">
        <f t="shared" ref="L1036:O1036" si="1032">0.5*(F1036+F$1105)</f>
        <v>6.7610537948289764E-2</v>
      </c>
      <c r="M1036" s="3">
        <f t="shared" si="1032"/>
        <v>6.4136481582988583E-2</v>
      </c>
      <c r="N1036" s="3">
        <f t="shared" si="1032"/>
        <v>6.6633198128783031E-2</v>
      </c>
      <c r="O1036" s="3">
        <f t="shared" si="1032"/>
        <v>6.7333912852767741E-2</v>
      </c>
    </row>
    <row r="1037" spans="1:15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6">
        <f>IF(名目付加価値!E1037&gt;0,名目付加価値!E1037/SUMIF(名目付加価値!E1016:E1038,"&lt;&gt;0"),0)</f>
        <v>0.13991840484757981</v>
      </c>
      <c r="F1037" s="6">
        <f>IF(名目付加価値!F1037&gt;0,名目付加価値!F1037/SUMIF(名目付加価値!F1016:F1038,"&lt;&gt;0"),0)</f>
        <v>0.18893558216855405</v>
      </c>
      <c r="G1037" s="6">
        <f>IF(名目付加価値!G1037&gt;0,名目付加価値!G1037/SUMIF(名目付加価値!G1016:G1038,"&lt;&gt;0"),0)</f>
        <v>0.2025543911725739</v>
      </c>
      <c r="H1037" s="6">
        <f>IF(名目付加価値!H1037&gt;0,名目付加価値!H1037/SUMIF(名目付加価値!H1016:H1038,"&lt;&gt;0"),0)</f>
        <v>0.25011174285868726</v>
      </c>
      <c r="I1037" s="6">
        <f>IF(名目付加価値!I1037&gt;0,名目付加価値!I1037/SUMIF(名目付加価値!I1016:I1038,"&lt;&gt;0"),0)</f>
        <v>0.28722044743034236</v>
      </c>
      <c r="K1037" s="3">
        <f>0.5*(E1037+E$1106)</f>
        <v>0.12622445879368863</v>
      </c>
      <c r="L1037" s="3">
        <f t="shared" ref="L1037:O1037" si="1033">0.5*(F1037+F$1106)</f>
        <v>0.17538814842515257</v>
      </c>
      <c r="M1037" s="3">
        <f t="shared" si="1033"/>
        <v>0.18704400752601122</v>
      </c>
      <c r="N1037" s="3">
        <f t="shared" si="1033"/>
        <v>0.23440836749142221</v>
      </c>
      <c r="O1037" s="3">
        <f t="shared" si="1033"/>
        <v>0.27607240458857984</v>
      </c>
    </row>
    <row r="1038" spans="1:15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6">
        <f>IF(名目付加価値!E1038&gt;0,名目付加価値!E1038/SUMIF(名目付加価値!E1016:E1038,"&lt;&gt;0"),0)</f>
        <v>0.11129721440826738</v>
      </c>
      <c r="F1038" s="6">
        <f>IF(名目付加価値!F1038&gt;0,名目付加価値!F1038/SUMIF(名目付加価値!F1016:F1038,"&lt;&gt;0"),0)</f>
        <v>0.13085907180490669</v>
      </c>
      <c r="G1038" s="6">
        <f>IF(名目付加価値!G1038&gt;0,名目付加価値!G1038/SUMIF(名目付加価値!G1016:G1038,"&lt;&gt;0"),0)</f>
        <v>0.12841489311538673</v>
      </c>
      <c r="H1038" s="6">
        <f>IF(名目付加価値!H1038&gt;0,名目付加価値!H1038/SUMIF(名目付加価値!H1016:H1038,"&lt;&gt;0"),0)</f>
        <v>0.14101676490552911</v>
      </c>
      <c r="I1038" s="6">
        <f>IF(名目付加価値!I1038&gt;0,名目付加価値!I1038/SUMIF(名目付加価値!I1016:I1038,"&lt;&gt;0"),0)</f>
        <v>0.15523778439837982</v>
      </c>
      <c r="K1038" s="3">
        <f>0.5*(E1038+E$1107)</f>
        <v>9.6133141469968597E-2</v>
      </c>
      <c r="L1038" s="3">
        <f t="shared" ref="L1038:O1038" si="1034">0.5*(F1038+F$1107)</f>
        <v>0.12014424708524786</v>
      </c>
      <c r="M1038" s="3">
        <f t="shared" si="1034"/>
        <v>0.11597425697602659</v>
      </c>
      <c r="N1038" s="3">
        <f t="shared" si="1034"/>
        <v>0.13170738848469069</v>
      </c>
      <c r="O1038" s="3">
        <f t="shared" si="1034"/>
        <v>0.14483069854875197</v>
      </c>
    </row>
    <row r="1039" spans="1:15" x14ac:dyDescent="0.15">
      <c r="A1039" s="1">
        <v>46</v>
      </c>
      <c r="B1039" s="1" t="s">
        <v>334</v>
      </c>
      <c r="C1039" s="1">
        <v>1</v>
      </c>
      <c r="D1039" s="1" t="s">
        <v>9</v>
      </c>
      <c r="E1039" s="6">
        <f>IF(名目付加価値!E1039&gt;0,名目付加価値!E1039/SUMIF(名目付加価値!E1039:E1061,"&lt;&gt;0"),0)</f>
        <v>0.14208502449860028</v>
      </c>
      <c r="F1039" s="6">
        <f>IF(名目付加価値!F1039&gt;0,名目付加価値!F1039/SUMIF(名目付加価値!F1039:F1061,"&lt;&gt;0"),0)</f>
        <v>9.7327356567926529E-2</v>
      </c>
      <c r="G1039" s="6">
        <f>IF(名目付加価値!G1039&gt;0,名目付加価値!G1039/SUMIF(名目付加価値!G1039:G1061,"&lt;&gt;0"),0)</f>
        <v>8.0246723924832439E-2</v>
      </c>
      <c r="H1039" s="6">
        <f>IF(名目付加価値!H1039&gt;0,名目付加価値!H1039/SUMIF(名目付加価値!H1039:H1061,"&lt;&gt;0"),0)</f>
        <v>6.1161172755701855E-2</v>
      </c>
      <c r="I1039" s="6">
        <f>IF(名目付加価値!I1039&gt;0,名目付加価値!I1039/SUMIF(名目付加価値!I1039:I1061,"&lt;&gt;0"),0)</f>
        <v>4.6483947112054211E-2</v>
      </c>
      <c r="K1039" s="3">
        <f>0.5*(E1039+E$1085)</f>
        <v>0.1231027532937217</v>
      </c>
      <c r="L1039" s="3">
        <f t="shared" ref="L1039:O1039" si="1035">0.5*(F1039+F$1085)</f>
        <v>7.8618167723369853E-2</v>
      </c>
      <c r="M1039" s="3">
        <f t="shared" si="1035"/>
        <v>6.13830384961708E-2</v>
      </c>
      <c r="N1039" s="3">
        <f t="shared" si="1035"/>
        <v>4.5216108480262016E-2</v>
      </c>
      <c r="O1039" s="3">
        <f t="shared" si="1035"/>
        <v>3.5256489525526555E-2</v>
      </c>
    </row>
    <row r="1040" spans="1:15" x14ac:dyDescent="0.15">
      <c r="A1040" s="1">
        <v>46</v>
      </c>
      <c r="B1040" s="1" t="s">
        <v>334</v>
      </c>
      <c r="C1040" s="1">
        <v>2</v>
      </c>
      <c r="D1040" s="1" t="s">
        <v>10</v>
      </c>
      <c r="E1040" s="6">
        <f>IF(名目付加価値!E1040&gt;0,名目付加価値!E1040/SUMIF(名目付加価値!E1039:E1061,"&lt;&gt;0"),0)</f>
        <v>7.0684014296375349E-3</v>
      </c>
      <c r="F1040" s="6">
        <f>IF(名目付加価値!F1040&gt;0,名目付加価値!F1040/SUMIF(名目付加価値!F1039:F1061,"&lt;&gt;0"),0)</f>
        <v>6.5969736793795586E-3</v>
      </c>
      <c r="G1040" s="6">
        <f>IF(名目付加価値!G1040&gt;0,名目付加価値!G1040/SUMIF(名目付加価値!G1039:G1061,"&lt;&gt;0"),0)</f>
        <v>4.9845947091594388E-3</v>
      </c>
      <c r="H1040" s="6">
        <f>IF(名目付加価値!H1040&gt;0,名目付加価値!H1040/SUMIF(名目付加価値!H1039:H1061,"&lt;&gt;0"),0)</f>
        <v>2.1525069568983993E-3</v>
      </c>
      <c r="I1040" s="6">
        <f>IF(名目付加価値!I1040&gt;0,名目付加価値!I1040/SUMIF(名目付加価値!I1039:I1061,"&lt;&gt;0"),0)</f>
        <v>3.1609558637278106E-3</v>
      </c>
      <c r="K1040" s="3">
        <f>0.5*(E1040+E$1086)</f>
        <v>9.8876499818229442E-3</v>
      </c>
      <c r="L1040" s="3">
        <f t="shared" ref="L1040:O1040" si="1036">0.5*(F1040+F$1086)</f>
        <v>6.8464865593210562E-3</v>
      </c>
      <c r="M1040" s="3">
        <f t="shared" si="1036"/>
        <v>4.3433039684921794E-3</v>
      </c>
      <c r="N1040" s="3">
        <f t="shared" si="1036"/>
        <v>2.0269674702189247E-3</v>
      </c>
      <c r="O1040" s="3">
        <f t="shared" si="1036"/>
        <v>2.0128362785577386E-3</v>
      </c>
    </row>
    <row r="1041" spans="1:15" x14ac:dyDescent="0.15">
      <c r="A1041" s="1">
        <v>46</v>
      </c>
      <c r="B1041" s="1" t="s">
        <v>335</v>
      </c>
      <c r="C1041" s="1">
        <v>3</v>
      </c>
      <c r="D1041" s="1" t="s">
        <v>17</v>
      </c>
      <c r="E1041" s="6">
        <f>IF(名目付加価値!E1041&gt;0,名目付加価値!E1041/SUMIF(名目付加価値!E1039:E1061,"&lt;&gt;0"),0)</f>
        <v>6.3280478748670863E-2</v>
      </c>
      <c r="F1041" s="6">
        <f>IF(名目付加価値!F1041&gt;0,名目付加価値!F1041/SUMIF(名目付加価値!F1039:F1061,"&lt;&gt;0"),0)</f>
        <v>5.3758431282325485E-2</v>
      </c>
      <c r="G1041" s="6">
        <f>IF(名目付加価値!G1041&gt;0,名目付加価値!G1041/SUMIF(名目付加価値!G1039:G1061,"&lt;&gt;0"),0)</f>
        <v>5.4430223960391551E-2</v>
      </c>
      <c r="H1041" s="6">
        <f>IF(名目付加価値!H1041&gt;0,名目付加価値!H1041/SUMIF(名目付加価値!H1039:H1061,"&lt;&gt;0"),0)</f>
        <v>5.3370204772982911E-2</v>
      </c>
      <c r="I1041" s="6">
        <f>IF(名目付加価値!I1041&gt;0,名目付加価値!I1041/SUMIF(名目付加価値!I1039:I1061,"&lt;&gt;0"),0)</f>
        <v>6.4979977990250917E-2</v>
      </c>
      <c r="K1041" s="3">
        <f>0.5*(E1041+E$1087)</f>
        <v>6.0648293824298663E-2</v>
      </c>
      <c r="L1041" s="3">
        <f t="shared" ref="L1041:O1041" si="1037">0.5*(F1041+F$1087)</f>
        <v>4.836475809531969E-2</v>
      </c>
      <c r="M1041" s="3">
        <f t="shared" si="1037"/>
        <v>4.6935053992181675E-2</v>
      </c>
      <c r="N1041" s="3">
        <f t="shared" si="1037"/>
        <v>4.7536698083704719E-2</v>
      </c>
      <c r="O1041" s="3">
        <f t="shared" si="1037"/>
        <v>5.1926103866448262E-2</v>
      </c>
    </row>
    <row r="1042" spans="1:15" x14ac:dyDescent="0.15">
      <c r="A1042" s="1">
        <v>46</v>
      </c>
      <c r="B1042" s="1" t="s">
        <v>335</v>
      </c>
      <c r="C1042" s="1">
        <v>4</v>
      </c>
      <c r="D1042" s="1" t="s">
        <v>18</v>
      </c>
      <c r="E1042" s="6">
        <f>IF(名目付加価値!E1042&gt;0,名目付加価値!E1042/SUMIF(名目付加価値!E1039:E1061,"&lt;&gt;0"),0)</f>
        <v>1.8427661233286503E-2</v>
      </c>
      <c r="F1042" s="6">
        <f>IF(名目付加価値!F1042&gt;0,名目付加価値!F1042/SUMIF(名目付加価値!F1039:F1061,"&lt;&gt;0"),0)</f>
        <v>1.2283123058229425E-2</v>
      </c>
      <c r="G1042" s="6">
        <f>IF(名目付加価値!G1042&gt;0,名目付加価値!G1042/SUMIF(名目付加価値!G1039:G1061,"&lt;&gt;0"),0)</f>
        <v>7.0821995301384028E-3</v>
      </c>
      <c r="H1042" s="6">
        <f>IF(名目付加価値!H1042&gt;0,名目付加価値!H1042/SUMIF(名目付加価値!H1039:H1061,"&lt;&gt;0"),0)</f>
        <v>3.6257670843009857E-3</v>
      </c>
      <c r="I1042" s="6">
        <f>IF(名目付加価値!I1042&gt;0,名目付加価値!I1042/SUMIF(名目付加価値!I1039:I1061,"&lt;&gt;0"),0)</f>
        <v>1.1523551860224571E-3</v>
      </c>
      <c r="K1042" s="3">
        <f>0.5*(E1042+E$1088)</f>
        <v>2.7593950177392017E-2</v>
      </c>
      <c r="L1042" s="3">
        <f t="shared" ref="L1042:O1042" si="1038">0.5*(F1042+F$1088)</f>
        <v>1.676576695854131E-2</v>
      </c>
      <c r="M1042" s="3">
        <f t="shared" si="1038"/>
        <v>1.2111017238630322E-2</v>
      </c>
      <c r="N1042" s="3">
        <f t="shared" si="1038"/>
        <v>5.9457393378458626E-3</v>
      </c>
      <c r="O1042" s="3">
        <f t="shared" si="1038"/>
        <v>2.7352130722024192E-3</v>
      </c>
    </row>
    <row r="1043" spans="1:15" x14ac:dyDescent="0.15">
      <c r="A1043" s="1">
        <v>46</v>
      </c>
      <c r="B1043" s="1" t="s">
        <v>335</v>
      </c>
      <c r="C1043" s="1">
        <v>5</v>
      </c>
      <c r="D1043" s="1" t="s">
        <v>19</v>
      </c>
      <c r="E1043" s="6">
        <f>IF(名目付加価値!E1043&gt;0,名目付加価値!E1043/SUMIF(名目付加価値!E1039:E1061,"&lt;&gt;0"),0)</f>
        <v>7.6397322766945733E-3</v>
      </c>
      <c r="F1043" s="6">
        <f>IF(名目付加価値!F1043&gt;0,名目付加価値!F1043/SUMIF(名目付加価値!F1039:F1061,"&lt;&gt;0"),0)</f>
        <v>4.8485176721175492E-3</v>
      </c>
      <c r="G1043" s="6">
        <f>IF(名目付加価値!G1043&gt;0,名目付加価値!G1043/SUMIF(名目付加価値!G1039:G1061,"&lt;&gt;0"),0)</f>
        <v>4.4999276277688334E-3</v>
      </c>
      <c r="H1043" s="6">
        <f>IF(名目付加価値!H1043&gt;0,名目付加価値!H1043/SUMIF(名目付加価値!H1039:H1061,"&lt;&gt;0"),0)</f>
        <v>3.3996567275375203E-3</v>
      </c>
      <c r="I1043" s="6">
        <f>IF(名目付加価値!I1043&gt;0,名目付加価値!I1043/SUMIF(名目付加価値!I1039:I1061,"&lt;&gt;0"),0)</f>
        <v>3.0863263968175588E-3</v>
      </c>
      <c r="K1043" s="3">
        <f>0.5*(E1043+E$1089)</f>
        <v>8.7572140775366049E-3</v>
      </c>
      <c r="L1043" s="3">
        <f t="shared" ref="L1043:O1043" si="1039">0.5*(F1043+F$1089)</f>
        <v>6.5272032075148981E-3</v>
      </c>
      <c r="M1043" s="3">
        <f t="shared" si="1039"/>
        <v>6.55004971435952E-3</v>
      </c>
      <c r="N1043" s="3">
        <f t="shared" si="1039"/>
        <v>5.6366027248521081E-3</v>
      </c>
      <c r="O1043" s="3">
        <f t="shared" si="1039"/>
        <v>4.7365641576763481E-3</v>
      </c>
    </row>
    <row r="1044" spans="1:15" x14ac:dyDescent="0.15">
      <c r="A1044" s="1">
        <v>46</v>
      </c>
      <c r="B1044" s="1" t="s">
        <v>335</v>
      </c>
      <c r="C1044" s="1">
        <v>6</v>
      </c>
      <c r="D1044" s="1" t="s">
        <v>3</v>
      </c>
      <c r="E1044" s="6">
        <f>IF(名目付加価値!E1044&gt;0,名目付加価値!E1044/SUMIF(名目付加価値!E1039:E1061,"&lt;&gt;0"),0)</f>
        <v>9.3844011702308645E-4</v>
      </c>
      <c r="F1044" s="6">
        <f>IF(名目付加価値!F1044&gt;0,名目付加価値!F1044/SUMIF(名目付加価値!F1039:F1061,"&lt;&gt;0"),0)</f>
        <v>7.5711902886281069E-4</v>
      </c>
      <c r="G1044" s="6">
        <f>IF(名目付加価値!G1044&gt;0,名目付加価値!G1044/SUMIF(名目付加価値!G1039:G1061,"&lt;&gt;0"),0)</f>
        <v>1.0126754240014811E-3</v>
      </c>
      <c r="H1044" s="6">
        <f>IF(名目付加価値!H1044&gt;0,名目付加価値!H1044/SUMIF(名目付加価値!H1039:H1061,"&lt;&gt;0"),0)</f>
        <v>6.2868995870246766E-4</v>
      </c>
      <c r="I1044" s="6">
        <f>IF(名目付加価値!I1044&gt;0,名目付加価値!I1044/SUMIF(名目付加価値!I1039:I1061,"&lt;&gt;0"),0)</f>
        <v>1.1222291170319104E-3</v>
      </c>
      <c r="K1044" s="3">
        <f>0.5*(E1044+E$1090)</f>
        <v>1.2300904713463609E-2</v>
      </c>
      <c r="L1044" s="3">
        <f t="shared" ref="L1044:O1044" si="1040">0.5*(F1044+F$1090)</f>
        <v>8.7075677009209578E-3</v>
      </c>
      <c r="M1044" s="3">
        <f t="shared" si="1040"/>
        <v>1.0416936582499092E-2</v>
      </c>
      <c r="N1044" s="3">
        <f t="shared" si="1040"/>
        <v>9.6121136115293153E-3</v>
      </c>
      <c r="O1044" s="3">
        <f t="shared" si="1040"/>
        <v>1.0259671799951926E-2</v>
      </c>
    </row>
    <row r="1045" spans="1:15" x14ac:dyDescent="0.15">
      <c r="A1045" s="1">
        <v>46</v>
      </c>
      <c r="B1045" s="1" t="s">
        <v>335</v>
      </c>
      <c r="C1045" s="1">
        <v>7</v>
      </c>
      <c r="D1045" s="1" t="s">
        <v>20</v>
      </c>
      <c r="E1045" s="6">
        <f>IF(名目付加価値!E1045&gt;0,名目付加価値!E1045/SUMIF(名目付加価値!E1039:E1061,"&lt;&gt;0"),0)</f>
        <v>5.2549452590228455E-4</v>
      </c>
      <c r="F1045" s="6">
        <f>IF(名目付加価値!F1045&gt;0,名目付加価値!F1045/SUMIF(名目付加価値!F1039:F1061,"&lt;&gt;0"),0)</f>
        <v>2.4868370379930299E-4</v>
      </c>
      <c r="G1045" s="6">
        <f>IF(名目付加価値!G1045&gt;0,名目付加価値!G1045/SUMIF(名目付加価値!G1039:G1061,"&lt;&gt;0"),0)</f>
        <v>1.0868960133478525E-3</v>
      </c>
      <c r="H1045" s="6">
        <f>IF(名目付加価値!H1045&gt;0,名目付加価値!H1045/SUMIF(名目付加価値!H1039:H1061,"&lt;&gt;0"),0)</f>
        <v>8.8739832413802151E-4</v>
      </c>
      <c r="I1045" s="6">
        <f>IF(名目付加価値!I1045&gt;0,名目付加価値!I1045/SUMIF(名目付加価値!I1039:I1061,"&lt;&gt;0"),0)</f>
        <v>6.8217102566207812E-4</v>
      </c>
      <c r="K1045" s="3">
        <f>0.5*(E1045+E$1091)</f>
        <v>9.8144085156317042E-3</v>
      </c>
      <c r="L1045" s="3">
        <f t="shared" ref="L1045:O1045" si="1041">0.5*(F1045+F$1091)</f>
        <v>6.3024125520421649E-3</v>
      </c>
      <c r="M1045" s="3">
        <f t="shared" si="1041"/>
        <v>5.8398485153338467E-3</v>
      </c>
      <c r="N1045" s="3">
        <f t="shared" si="1041"/>
        <v>6.5452559838682653E-3</v>
      </c>
      <c r="O1045" s="3">
        <f t="shared" si="1041"/>
        <v>6.4940889427931078E-3</v>
      </c>
    </row>
    <row r="1046" spans="1:15" x14ac:dyDescent="0.15">
      <c r="A1046" s="1">
        <v>46</v>
      </c>
      <c r="B1046" s="1" t="s">
        <v>335</v>
      </c>
      <c r="C1046" s="1">
        <v>8</v>
      </c>
      <c r="D1046" s="1" t="s">
        <v>21</v>
      </c>
      <c r="E1046" s="6">
        <f>IF(名目付加価値!E1046&gt;0,名目付加価値!E1046/SUMIF(名目付加価値!E1039:E1061,"&lt;&gt;0"),0)</f>
        <v>1.0204335316442183E-2</v>
      </c>
      <c r="F1046" s="6">
        <f>IF(名目付加価値!F1046&gt;0,名目付加価値!F1046/SUMIF(名目付加価値!F1039:F1061,"&lt;&gt;0"),0)</f>
        <v>1.3621711183618537E-2</v>
      </c>
      <c r="G1046" s="6">
        <f>IF(名目付加価値!G1046&gt;0,名目付加価値!G1046/SUMIF(名目付加価値!G1039:G1061,"&lt;&gt;0"),0)</f>
        <v>1.2121170800175766E-2</v>
      </c>
      <c r="H1046" s="6">
        <f>IF(名目付加価値!H1046&gt;0,名目付加価値!H1046/SUMIF(名目付加価値!H1039:H1061,"&lt;&gt;0"),0)</f>
        <v>1.7847191402820411E-2</v>
      </c>
      <c r="I1046" s="6">
        <f>IF(名目付加価値!I1046&gt;0,名目付加価値!I1046/SUMIF(名目付加価値!I1039:I1061,"&lt;&gt;0"),0)</f>
        <v>2.3602255236385521E-2</v>
      </c>
      <c r="K1046" s="3">
        <f>0.5*(E1046+E$1092)</f>
        <v>1.2695744588742303E-2</v>
      </c>
      <c r="L1046" s="3">
        <f t="shared" ref="L1046:O1046" si="1042">0.5*(F1046+F$1092)</f>
        <v>1.3309947200850752E-2</v>
      </c>
      <c r="M1046" s="3">
        <f t="shared" si="1042"/>
        <v>1.2203845519147456E-2</v>
      </c>
      <c r="N1046" s="3">
        <f t="shared" si="1042"/>
        <v>1.3829352348649569E-2</v>
      </c>
      <c r="O1046" s="3">
        <f t="shared" si="1042"/>
        <v>1.5498990602557298E-2</v>
      </c>
    </row>
    <row r="1047" spans="1:15" x14ac:dyDescent="0.15">
      <c r="A1047" s="1">
        <v>46</v>
      </c>
      <c r="B1047" s="1" t="s">
        <v>335</v>
      </c>
      <c r="C1047" s="1">
        <v>9</v>
      </c>
      <c r="D1047" s="1" t="s">
        <v>22</v>
      </c>
      <c r="E1047" s="6">
        <f>IF(名目付加価値!E1047&gt;0,名目付加価値!E1047/SUMIF(名目付加価値!E1039:E1061,"&lt;&gt;0"),0)</f>
        <v>6.9764290223148923E-3</v>
      </c>
      <c r="F1047" s="6">
        <f>IF(名目付加価値!F1047&gt;0,名目付加価値!F1047/SUMIF(名目付加価値!F1039:F1061,"&lt;&gt;0"),0)</f>
        <v>1.6799580028152722E-3</v>
      </c>
      <c r="G1047" s="6">
        <f>IF(名目付加価値!G1047&gt;0,名目付加価値!G1047/SUMIF(名目付加価値!G1039:G1061,"&lt;&gt;0"),0)</f>
        <v>2.3520983051280734E-3</v>
      </c>
      <c r="H1047" s="6">
        <f>IF(名目付加価値!H1047&gt;0,名目付加価値!H1047/SUMIF(名目付加価値!H1039:H1061,"&lt;&gt;0"),0)</f>
        <v>1.6464424137904981E-3</v>
      </c>
      <c r="I1047" s="6">
        <f>IF(名目付加価値!I1047&gt;0,名目付加価値!I1047/SUMIF(名目付加価値!I1039:I1061,"&lt;&gt;0"),0)</f>
        <v>1.2928835944368089E-3</v>
      </c>
      <c r="K1047" s="3">
        <f>0.5*(E1047+E$1093)</f>
        <v>2.0567915292374846E-2</v>
      </c>
      <c r="L1047" s="3">
        <f t="shared" ref="L1047:O1047" si="1043">0.5*(F1047+F$1093)</f>
        <v>1.5714131956142359E-2</v>
      </c>
      <c r="M1047" s="3">
        <f t="shared" si="1043"/>
        <v>1.1384914017179379E-2</v>
      </c>
      <c r="N1047" s="3">
        <f t="shared" si="1043"/>
        <v>8.0967964244008407E-3</v>
      </c>
      <c r="O1047" s="3">
        <f t="shared" si="1043"/>
        <v>7.0860102448568251E-3</v>
      </c>
    </row>
    <row r="1048" spans="1:15" x14ac:dyDescent="0.15">
      <c r="A1048" s="1">
        <v>46</v>
      </c>
      <c r="B1048" s="1" t="s">
        <v>336</v>
      </c>
      <c r="C1048" s="1">
        <v>10</v>
      </c>
      <c r="D1048" s="1" t="s">
        <v>23</v>
      </c>
      <c r="E1048" s="6">
        <f>IF(名目付加価値!E1048&gt;0,名目付加価値!E1048/SUMIF(名目付加価値!E1039:E1061,"&lt;&gt;0"),0)</f>
        <v>4.0118576118596096E-3</v>
      </c>
      <c r="F1048" s="6">
        <f>IF(名目付加価値!F1048&gt;0,名目付加価値!F1048/SUMIF(名目付加価値!F1039:F1061,"&lt;&gt;0"),0)</f>
        <v>2.8442472954854367E-3</v>
      </c>
      <c r="G1048" s="6">
        <f>IF(名目付加価値!G1048&gt;0,名目付加価値!G1048/SUMIF(名目付加価値!G1039:G1061,"&lt;&gt;0"),0)</f>
        <v>5.1681238547231639E-3</v>
      </c>
      <c r="H1048" s="6">
        <f>IF(名目付加価値!H1048&gt;0,名目付加価値!H1048/SUMIF(名目付加価値!H1039:H1061,"&lt;&gt;0"),0)</f>
        <v>4.6296878730333595E-3</v>
      </c>
      <c r="I1048" s="6">
        <f>IF(名目付加価値!I1048&gt;0,名目付加価値!I1048/SUMIF(名目付加価値!I1039:I1061,"&lt;&gt;0"),0)</f>
        <v>4.5856452961169705E-3</v>
      </c>
      <c r="K1048" s="3">
        <f>0.5*(E1048+E$1094)</f>
        <v>9.0823320979896895E-3</v>
      </c>
      <c r="L1048" s="3">
        <f t="shared" ref="L1048:O1048" si="1044">0.5*(F1048+F$1094)</f>
        <v>7.5260746522904012E-3</v>
      </c>
      <c r="M1048" s="3">
        <f t="shared" si="1044"/>
        <v>1.058234100973191E-2</v>
      </c>
      <c r="N1048" s="3">
        <f t="shared" si="1044"/>
        <v>8.8616938117253713E-3</v>
      </c>
      <c r="O1048" s="3">
        <f t="shared" si="1044"/>
        <v>7.5140050574310476E-3</v>
      </c>
    </row>
    <row r="1049" spans="1:15" x14ac:dyDescent="0.15">
      <c r="A1049" s="1">
        <v>46</v>
      </c>
      <c r="B1049" s="1" t="s">
        <v>335</v>
      </c>
      <c r="C1049" s="1">
        <v>11</v>
      </c>
      <c r="D1049" s="1" t="s">
        <v>24</v>
      </c>
      <c r="E1049" s="6">
        <f>IF(名目付加価値!E1049&gt;0,名目付加価値!E1049/SUMIF(名目付加価値!E1039:E1061,"&lt;&gt;0"),0)</f>
        <v>2.0308133462473713E-3</v>
      </c>
      <c r="F1049" s="6">
        <f>IF(名目付加価値!F1049&gt;0,名目付加価値!F1049/SUMIF(名目付加価値!F1039:F1061,"&lt;&gt;0"),0)</f>
        <v>2.4051431775674978E-3</v>
      </c>
      <c r="G1049" s="6">
        <f>IF(名目付加価値!G1049&gt;0,名目付加価値!G1049/SUMIF(名目付加価値!G1039:G1061,"&lt;&gt;0"),0)</f>
        <v>4.0346105119992105E-3</v>
      </c>
      <c r="H1049" s="6">
        <f>IF(名目付加価値!H1049&gt;0,名目付加価値!H1049/SUMIF(名目付加価値!H1039:H1061,"&lt;&gt;0"),0)</f>
        <v>5.6304925622693552E-3</v>
      </c>
      <c r="I1049" s="6">
        <f>IF(名目付加価値!I1049&gt;0,名目付加価値!I1049/SUMIF(名目付加価値!I1039:I1061,"&lt;&gt;0"),0)</f>
        <v>3.5561772881437369E-3</v>
      </c>
      <c r="K1049" s="3">
        <f>0.5*(E1049+E$1095)</f>
        <v>1.3549397770550708E-2</v>
      </c>
      <c r="L1049" s="3">
        <f t="shared" ref="L1049:O1049" si="1045">0.5*(F1049+F$1095)</f>
        <v>1.1907565373408853E-2</v>
      </c>
      <c r="M1049" s="3">
        <f t="shared" si="1045"/>
        <v>1.60358826612194E-2</v>
      </c>
      <c r="N1049" s="3">
        <f t="shared" si="1045"/>
        <v>1.4965397787098413E-2</v>
      </c>
      <c r="O1049" s="3">
        <f t="shared" si="1045"/>
        <v>1.4921619902112347E-2</v>
      </c>
    </row>
    <row r="1050" spans="1:15" x14ac:dyDescent="0.15">
      <c r="A1050" s="1">
        <v>46</v>
      </c>
      <c r="B1050" s="1" t="s">
        <v>335</v>
      </c>
      <c r="C1050" s="1">
        <v>12</v>
      </c>
      <c r="D1050" s="1" t="s">
        <v>25</v>
      </c>
      <c r="E1050" s="6">
        <f>IF(名目付加価値!E1050&gt;0,名目付加価値!E1050/SUMIF(名目付加価値!E1039:E1061,"&lt;&gt;0"),0)</f>
        <v>2.0147647341830881E-3</v>
      </c>
      <c r="F1050" s="6">
        <f>IF(名目付加価値!F1050&gt;0,名目付加価値!F1050/SUMIF(名目付加価値!F1039:F1061,"&lt;&gt;0"),0)</f>
        <v>1.209944626666277E-2</v>
      </c>
      <c r="G1050" s="6">
        <f>IF(名目付加価値!G1050&gt;0,名目付加価値!G1050/SUMIF(名目付加価値!G1039:G1061,"&lt;&gt;0"),0)</f>
        <v>3.0274413123923351E-2</v>
      </c>
      <c r="H1050" s="6">
        <f>IF(名目付加価値!H1050&gt;0,名目付加価値!H1050/SUMIF(名目付加価値!H1039:H1061,"&lt;&gt;0"),0)</f>
        <v>5.6103700199119727E-2</v>
      </c>
      <c r="I1050" s="6">
        <f>IF(名目付加価値!I1050&gt;0,名目付加価値!I1050/SUMIF(名目付加価値!I1039:I1061,"&lt;&gt;0"),0)</f>
        <v>3.9086506116127101E-2</v>
      </c>
      <c r="K1050" s="3">
        <f>0.5*(E1050+E$1096)</f>
        <v>1.3865325810512717E-2</v>
      </c>
      <c r="L1050" s="3">
        <f t="shared" ref="L1050:O1050" si="1046">0.5*(F1050+F$1096)</f>
        <v>1.8990371681148917E-2</v>
      </c>
      <c r="M1050" s="3">
        <f t="shared" si="1046"/>
        <v>3.8814329658090792E-2</v>
      </c>
      <c r="N1050" s="3">
        <f t="shared" si="1046"/>
        <v>5.267153843735356E-2</v>
      </c>
      <c r="O1050" s="3">
        <f t="shared" si="1046"/>
        <v>4.033956548798124E-2</v>
      </c>
    </row>
    <row r="1051" spans="1:15" x14ac:dyDescent="0.15">
      <c r="A1051" s="1">
        <v>46</v>
      </c>
      <c r="B1051" s="1" t="s">
        <v>336</v>
      </c>
      <c r="C1051" s="1">
        <v>13</v>
      </c>
      <c r="D1051" s="1" t="s">
        <v>26</v>
      </c>
      <c r="E1051" s="6">
        <f>IF(名目付加価値!E1051&gt;0,名目付加価値!E1051/SUMIF(名目付加価値!E1039:E1061,"&lt;&gt;0"),0)</f>
        <v>7.2709810065974543E-4</v>
      </c>
      <c r="F1051" s="6">
        <f>IF(名目付加価値!F1051&gt;0,名目付加価値!F1051/SUMIF(名目付加価値!F1039:F1061,"&lt;&gt;0"),0)</f>
        <v>2.7141472725704662E-4</v>
      </c>
      <c r="G1051" s="6">
        <f>IF(名目付加価値!G1051&gt;0,名目付加価値!G1051/SUMIF(名目付加価値!G1039:G1061,"&lt;&gt;0"),0)</f>
        <v>2.1338870102684637E-4</v>
      </c>
      <c r="H1051" s="6">
        <f>IF(名目付加価値!H1051&gt;0,名目付加価値!H1051/SUMIF(名目付加価値!H1039:H1061,"&lt;&gt;0"),0)</f>
        <v>1.3046600231222886E-3</v>
      </c>
      <c r="I1051" s="6">
        <f>IF(名目付加価値!I1051&gt;0,名目付加価値!I1051/SUMIF(名目付加価値!I1039:I1061,"&lt;&gt;0"),0)</f>
        <v>2.090913804547775E-3</v>
      </c>
      <c r="K1051" s="3">
        <f>0.5*(E1051+E$1097)</f>
        <v>1.1252840797570413E-2</v>
      </c>
      <c r="L1051" s="3">
        <f t="shared" ref="L1051:O1051" si="1047">0.5*(F1051+F$1097)</f>
        <v>1.0801427598815895E-2</v>
      </c>
      <c r="M1051" s="3">
        <f t="shared" si="1047"/>
        <v>9.6682209765237993E-3</v>
      </c>
      <c r="N1051" s="3">
        <f t="shared" si="1047"/>
        <v>9.8340958201031739E-3</v>
      </c>
      <c r="O1051" s="3">
        <f t="shared" si="1047"/>
        <v>1.4312213844534889E-2</v>
      </c>
    </row>
    <row r="1052" spans="1:15" x14ac:dyDescent="0.15">
      <c r="A1052" s="1">
        <v>46</v>
      </c>
      <c r="B1052" s="1" t="s">
        <v>336</v>
      </c>
      <c r="C1052" s="1">
        <v>14</v>
      </c>
      <c r="D1052" s="1" t="s">
        <v>27</v>
      </c>
      <c r="E1052" s="6">
        <f>IF(名目付加価値!E1052&gt;0,名目付加価値!E1052/SUMIF(名目付加価値!E1039:E1061,"&lt;&gt;0"),0)</f>
        <v>2.560196427817881E-4</v>
      </c>
      <c r="F1052" s="6">
        <f>IF(名目付加価値!F1052&gt;0,名目付加価値!F1052/SUMIF(名目付加価値!F1039:F1061,"&lt;&gt;0"),0)</f>
        <v>1.8387688189068434E-4</v>
      </c>
      <c r="G1052" s="6">
        <f>IF(名目付加価値!G1052&gt;0,名目付加価値!G1052/SUMIF(名目付加価値!G1039:G1061,"&lt;&gt;0"),0)</f>
        <v>2.1292028025785443E-4</v>
      </c>
      <c r="H1052" s="6">
        <f>IF(名目付加価値!H1052&gt;0,名目付加価値!H1052/SUMIF(名目付加価値!H1039:H1061,"&lt;&gt;0"),0)</f>
        <v>4.4365686092272445E-4</v>
      </c>
      <c r="I1052" s="6">
        <f>IF(名目付加価値!I1052&gt;0,名目付加価値!I1052/SUMIF(名目付加価値!I1039:I1061,"&lt;&gt;0"),0)</f>
        <v>6.9141362355951727E-4</v>
      </c>
      <c r="K1052" s="3">
        <f>0.5*(E1052+E$1098)</f>
        <v>1.9951953475930012E-3</v>
      </c>
      <c r="L1052" s="3">
        <f t="shared" ref="L1052:O1052" si="1048">0.5*(F1052+F$1098)</f>
        <v>2.3712781321577562E-3</v>
      </c>
      <c r="M1052" s="3">
        <f t="shared" si="1048"/>
        <v>2.3108866573511417E-3</v>
      </c>
      <c r="N1052" s="3">
        <f t="shared" si="1048"/>
        <v>2.2531772356665183E-3</v>
      </c>
      <c r="O1052" s="3">
        <f t="shared" si="1048"/>
        <v>2.5201952275774385E-3</v>
      </c>
    </row>
    <row r="1053" spans="1:15" x14ac:dyDescent="0.15">
      <c r="A1053" s="1">
        <v>46</v>
      </c>
      <c r="B1053" s="1" t="s">
        <v>336</v>
      </c>
      <c r="C1053" s="1">
        <v>15</v>
      </c>
      <c r="D1053" s="1" t="s">
        <v>28</v>
      </c>
      <c r="E1053" s="6">
        <f>IF(名目付加価値!E1053&gt;0,名目付加価値!E1053/SUMIF(名目付加価値!E1039:E1061,"&lt;&gt;0"),0)</f>
        <v>2.1009476972345908E-2</v>
      </c>
      <c r="F1053" s="6">
        <f>IF(名目付加価値!F1053&gt;0,名目付加価値!F1053/SUMIF(名目付加価値!F1039:F1061,"&lt;&gt;0"),0)</f>
        <v>1.8053885694554336E-2</v>
      </c>
      <c r="G1053" s="6">
        <f>IF(名目付加価値!G1053&gt;0,名目付加価値!G1053/SUMIF(名目付加価値!G1039:G1061,"&lt;&gt;0"),0)</f>
        <v>1.4682991591732074E-2</v>
      </c>
      <c r="H1053" s="6">
        <f>IF(名目付加価値!H1053&gt;0,名目付加価値!H1053/SUMIF(名目付加価値!H1039:H1061,"&lt;&gt;0"),0)</f>
        <v>1.1502591273241125E-2</v>
      </c>
      <c r="I1053" s="6">
        <f>IF(名目付加価値!I1053&gt;0,名目付加価値!I1053/SUMIF(名目付加価値!I1039:I1061,"&lt;&gt;0"),0)</f>
        <v>8.5699897601272876E-3</v>
      </c>
      <c r="K1053" s="3">
        <f>0.5*(E1053+E$1099)</f>
        <v>2.8652606539484343E-2</v>
      </c>
      <c r="L1053" s="3">
        <f t="shared" ref="L1053:O1053" si="1049">0.5*(F1053+F$1099)</f>
        <v>2.6231518474623402E-2</v>
      </c>
      <c r="M1053" s="3">
        <f t="shared" si="1049"/>
        <v>2.4758732353636244E-2</v>
      </c>
      <c r="N1053" s="3">
        <f t="shared" si="1049"/>
        <v>1.9997801902726039E-2</v>
      </c>
      <c r="O1053" s="3">
        <f t="shared" si="1049"/>
        <v>1.620397269541847E-2</v>
      </c>
    </row>
    <row r="1054" spans="1:15" x14ac:dyDescent="0.15">
      <c r="A1054" s="1">
        <v>46</v>
      </c>
      <c r="B1054" s="1" t="s">
        <v>334</v>
      </c>
      <c r="C1054" s="1">
        <v>16</v>
      </c>
      <c r="D1054" s="1" t="s">
        <v>11</v>
      </c>
      <c r="E1054" s="6">
        <f>IF(名目付加価値!E1054&gt;0,名目付加価値!E1054/SUMIF(名目付加価値!E1039:E1061,"&lt;&gt;0"),0)</f>
        <v>9.6376888874344452E-2</v>
      </c>
      <c r="F1054" s="6">
        <f>IF(名目付加価値!F1054&gt;0,名目付加価値!F1054/SUMIF(名目付加価値!F1039:F1061,"&lt;&gt;0"),0)</f>
        <v>0.1317473334671857</v>
      </c>
      <c r="G1054" s="6">
        <f>IF(名目付加価値!G1054&gt;0,名目付加価値!G1054/SUMIF(名目付加価値!G1039:G1061,"&lt;&gt;0"),0)</f>
        <v>0.12693164141018098</v>
      </c>
      <c r="H1054" s="6">
        <f>IF(名目付加価値!H1054&gt;0,名目付加価値!H1054/SUMIF(名目付加価値!H1039:H1061,"&lt;&gt;0"),0)</f>
        <v>9.9678172551129332E-2</v>
      </c>
      <c r="I1054" s="6">
        <f>IF(名目付加価値!I1054&gt;0,名目付加価値!I1054/SUMIF(名目付加価値!I1039:I1061,"&lt;&gt;0"),0)</f>
        <v>7.0903982173066316E-2</v>
      </c>
      <c r="K1054" s="3">
        <f>0.5*(E1054+E$1100)</f>
        <v>9.5429787261596122E-2</v>
      </c>
      <c r="L1054" s="3">
        <f t="shared" ref="L1054:O1054" si="1050">0.5*(F1054+F$1100)</f>
        <v>0.12180133205323249</v>
      </c>
      <c r="M1054" s="3">
        <f t="shared" si="1050"/>
        <v>0.12210392191112129</v>
      </c>
      <c r="N1054" s="3">
        <f t="shared" si="1050"/>
        <v>9.6587699320132586E-2</v>
      </c>
      <c r="O1054" s="3">
        <f t="shared" si="1050"/>
        <v>7.1203905390200925E-2</v>
      </c>
    </row>
    <row r="1055" spans="1:15" x14ac:dyDescent="0.15">
      <c r="A1055" s="1">
        <v>46</v>
      </c>
      <c r="B1055" s="1" t="s">
        <v>334</v>
      </c>
      <c r="C1055" s="1">
        <v>17</v>
      </c>
      <c r="D1055" s="1" t="s">
        <v>12</v>
      </c>
      <c r="E1055" s="6">
        <f>IF(名目付加価値!E1055&gt;0,名目付加価値!E1055/SUMIF(名目付加価値!E1039:E1061,"&lt;&gt;0"),0)</f>
        <v>2.5739055425352389E-2</v>
      </c>
      <c r="F1055" s="6">
        <f>IF(名目付加価値!F1055&gt;0,名目付加価値!F1055/SUMIF(名目付加価値!F1039:F1061,"&lt;&gt;0"),0)</f>
        <v>2.9186057361533169E-2</v>
      </c>
      <c r="G1055" s="6">
        <f>IF(名目付加価値!G1055&gt;0,名目付加価値!G1055/SUMIF(名目付加価値!G1039:G1061,"&lt;&gt;0"),0)</f>
        <v>4.3559949659595469E-2</v>
      </c>
      <c r="H1055" s="6">
        <f>IF(名目付加価値!H1055&gt;0,名目付加価値!H1055/SUMIF(名目付加価値!H1039:H1061,"&lt;&gt;0"),0)</f>
        <v>3.3620727843552849E-2</v>
      </c>
      <c r="I1055" s="6">
        <f>IF(名目付加価値!I1055&gt;0,名目付加価値!I1055/SUMIF(名目付加価値!I1039:I1061,"&lt;&gt;0"),0)</f>
        <v>3.0351341487511767E-2</v>
      </c>
      <c r="K1055" s="3">
        <f>0.5*(E1055+E$1101)</f>
        <v>2.5434407027988659E-2</v>
      </c>
      <c r="L1055" s="3">
        <f t="shared" ref="L1055:O1055" si="1051">0.5*(F1055+F$1101)</f>
        <v>2.9099689549897882E-2</v>
      </c>
      <c r="M1055" s="3">
        <f t="shared" si="1051"/>
        <v>3.7853599708693397E-2</v>
      </c>
      <c r="N1055" s="3">
        <f t="shared" si="1051"/>
        <v>3.4501109224964105E-2</v>
      </c>
      <c r="O1055" s="3">
        <f t="shared" si="1051"/>
        <v>3.0681833656857456E-2</v>
      </c>
    </row>
    <row r="1056" spans="1:15" x14ac:dyDescent="0.15">
      <c r="A1056" s="1">
        <v>46</v>
      </c>
      <c r="B1056" s="1" t="s">
        <v>334</v>
      </c>
      <c r="C1056" s="1">
        <v>18</v>
      </c>
      <c r="D1056" s="1" t="s">
        <v>13</v>
      </c>
      <c r="E1056" s="6">
        <f>IF(名目付加価値!E1056&gt;0,名目付加価値!E1056/SUMIF(名目付加価値!E1039:E1061,"&lt;&gt;0"),0)</f>
        <v>0.1316194476001121</v>
      </c>
      <c r="F1056" s="6">
        <f>IF(名目付加価値!F1056&gt;0,名目付加価値!F1056/SUMIF(名目付加価値!F1039:F1061,"&lt;&gt;0"),0)</f>
        <v>0.12176201996570127</v>
      </c>
      <c r="G1056" s="6">
        <f>IF(名目付加価値!G1056&gt;0,名目付加価値!G1056/SUMIF(名目付加価値!G1039:G1061,"&lt;&gt;0"),0)</f>
        <v>0.1112603107138361</v>
      </c>
      <c r="H1056" s="6">
        <f>IF(名目付加価値!H1056&gt;0,名目付加価値!H1056/SUMIF(名目付加価値!H1039:H1061,"&lt;&gt;0"),0)</f>
        <v>0.10869620094772327</v>
      </c>
      <c r="I1056" s="6">
        <f>IF(名目付加価値!I1056&gt;0,名目付加価値!I1056/SUMIF(名目付加価値!I1039:I1061,"&lt;&gt;0"),0)</f>
        <v>0.10109598162666773</v>
      </c>
      <c r="K1056" s="3">
        <f>0.5*(E1056+E$1102)</f>
        <v>0.12304285725396596</v>
      </c>
      <c r="L1056" s="3">
        <f t="shared" ref="L1056:O1056" si="1052">0.5*(F1056+F$1102)</f>
        <v>0.1231010457014054</v>
      </c>
      <c r="M1056" s="3">
        <f t="shared" si="1052"/>
        <v>0.1127553431735904</v>
      </c>
      <c r="N1056" s="3">
        <f t="shared" si="1052"/>
        <v>0.11361059058850792</v>
      </c>
      <c r="O1056" s="3">
        <f t="shared" si="1052"/>
        <v>0.10444418688099529</v>
      </c>
    </row>
    <row r="1057" spans="1:15" x14ac:dyDescent="0.15">
      <c r="A1057" s="1">
        <v>46</v>
      </c>
      <c r="B1057" s="1" t="s">
        <v>337</v>
      </c>
      <c r="C1057" s="1">
        <v>19</v>
      </c>
      <c r="D1057" s="1" t="s">
        <v>14</v>
      </c>
      <c r="E1057" s="6">
        <f>IF(名目付加価値!E1057&gt;0,名目付加価値!E1057/SUMIF(名目付加価値!E1039:E1061,"&lt;&gt;0"),0)</f>
        <v>4.3171555040302935E-2</v>
      </c>
      <c r="F1057" s="6">
        <f>IF(名目付加価値!F1057&gt;0,名目付加価値!F1057/SUMIF(名目付加価値!F1039:F1061,"&lt;&gt;0"),0)</f>
        <v>5.5504470653105591E-2</v>
      </c>
      <c r="G1057" s="6">
        <f>IF(名目付加価値!G1057&gt;0,名目付加価値!G1057/SUMIF(名目付加価値!G1039:G1061,"&lt;&gt;0"),0)</f>
        <v>6.1519845311259549E-2</v>
      </c>
      <c r="H1057" s="6">
        <f>IF(名目付加価値!H1057&gt;0,名目付加価値!H1057/SUMIF(名目付加価値!H1039:H1061,"&lt;&gt;0"),0)</f>
        <v>4.8990418728992749E-2</v>
      </c>
      <c r="I1057" s="6">
        <f>IF(名目付加価値!I1057&gt;0,名目付加価値!I1057/SUMIF(名目付加価値!I1039:I1061,"&lt;&gt;0"),0)</f>
        <v>5.317719864749252E-2</v>
      </c>
      <c r="K1057" s="3">
        <f>0.5*(E1057+E$1103)</f>
        <v>4.1796844147483123E-2</v>
      </c>
      <c r="L1057" s="3">
        <f t="shared" ref="L1057:O1057" si="1053">0.5*(F1057+F$1103)</f>
        <v>5.210812944318035E-2</v>
      </c>
      <c r="M1057" s="3">
        <f t="shared" si="1053"/>
        <v>5.7530977560764654E-2</v>
      </c>
      <c r="N1057" s="3">
        <f t="shared" si="1053"/>
        <v>4.8281954992737845E-2</v>
      </c>
      <c r="O1057" s="3">
        <f t="shared" si="1053"/>
        <v>4.8978903936393106E-2</v>
      </c>
    </row>
    <row r="1058" spans="1:15" x14ac:dyDescent="0.15">
      <c r="A1058" s="1">
        <v>46</v>
      </c>
      <c r="B1058" s="1" t="s">
        <v>337</v>
      </c>
      <c r="C1058" s="1">
        <v>20</v>
      </c>
      <c r="D1058" s="1" t="s">
        <v>15</v>
      </c>
      <c r="E1058" s="6">
        <f>IF(名目付加価値!E1058&gt;0,名目付加価値!E1058/SUMIF(名目付加価値!E1039:E1061,"&lt;&gt;0"),0)</f>
        <v>2.38983782630347E-2</v>
      </c>
      <c r="F1058" s="6">
        <f>IF(名目付加価値!F1058&gt;0,名目付加価値!F1058/SUMIF(名目付加価値!F1039:F1061,"&lt;&gt;0"),0)</f>
        <v>2.1958378420391941E-2</v>
      </c>
      <c r="G1058" s="6">
        <f>IF(名目付加価値!G1058&gt;0,名目付加価値!G1058/SUMIF(名目付加価値!G1039:G1061,"&lt;&gt;0"),0)</f>
        <v>1.9664816766351862E-2</v>
      </c>
      <c r="H1058" s="6">
        <f>IF(名目付加価値!H1058&gt;0,名目付加価値!H1058/SUMIF(名目付加価値!H1039:H1061,"&lt;&gt;0"),0)</f>
        <v>1.3097113271882356E-2</v>
      </c>
      <c r="I1058" s="6">
        <f>IF(名目付加価値!I1058&gt;0,名目付加価値!I1058/SUMIF(名目付加価値!I1039:I1061,"&lt;&gt;0"),0)</f>
        <v>1.3988109796200038E-2</v>
      </c>
      <c r="K1058" s="3">
        <f>0.5*(E1058+E$1104)</f>
        <v>2.1351368692163419E-2</v>
      </c>
      <c r="L1058" s="3">
        <f t="shared" ref="L1058:O1058" si="1054">0.5*(F1058+F$1104)</f>
        <v>2.1788983019903008E-2</v>
      </c>
      <c r="M1058" s="3">
        <f t="shared" si="1054"/>
        <v>1.9738144766700119E-2</v>
      </c>
      <c r="N1058" s="3">
        <f t="shared" si="1054"/>
        <v>1.384700796734243E-2</v>
      </c>
      <c r="O1058" s="3">
        <f t="shared" si="1054"/>
        <v>1.5225742779914772E-2</v>
      </c>
    </row>
    <row r="1059" spans="1:15" x14ac:dyDescent="0.15">
      <c r="A1059" s="1">
        <v>46</v>
      </c>
      <c r="B1059" s="1" t="s">
        <v>337</v>
      </c>
      <c r="C1059" s="1">
        <v>21</v>
      </c>
      <c r="D1059" s="1" t="s">
        <v>16</v>
      </c>
      <c r="E1059" s="6">
        <f>IF(名目付加価値!E1059&gt;0,名目付加価値!E1059/SUMIF(名目付加価値!E1039:E1061,"&lt;&gt;0"),0)</f>
        <v>9.250745039042195E-2</v>
      </c>
      <c r="F1059" s="6">
        <f>IF(名目付加価値!F1059&gt;0,名目付加価値!F1059/SUMIF(名目付加価値!F1039:F1061,"&lt;&gt;0"),0)</f>
        <v>8.9124038295815125E-2</v>
      </c>
      <c r="G1059" s="6">
        <f>IF(名目付加価値!G1059&gt;0,名目付加価値!G1059/SUMIF(名目付加価値!G1039:G1061,"&lt;&gt;0"),0)</f>
        <v>8.7068034226048779E-2</v>
      </c>
      <c r="H1059" s="6">
        <f>IF(名目付加価値!H1059&gt;0,名目付加価値!H1059/SUMIF(名目付加価値!H1039:H1061,"&lt;&gt;0"),0)</f>
        <v>8.6789355810731994E-2</v>
      </c>
      <c r="I1059" s="6">
        <f>IF(名目付加価値!I1059&gt;0,名目付加価値!I1059/SUMIF(名目付加価値!I1039:I1061,"&lt;&gt;0"),0)</f>
        <v>9.1133384535583312E-2</v>
      </c>
      <c r="K1059" s="3">
        <f>0.5*(E1059+E$1105)</f>
        <v>8.2682813737492949E-2</v>
      </c>
      <c r="L1059" s="3">
        <f t="shared" ref="L1059:O1059" si="1055">0.5*(F1059+F$1105)</f>
        <v>7.5612167035355074E-2</v>
      </c>
      <c r="M1059" s="3">
        <f t="shared" si="1055"/>
        <v>7.5349767383464619E-2</v>
      </c>
      <c r="N1059" s="3">
        <f t="shared" si="1055"/>
        <v>7.7193700523602776E-2</v>
      </c>
      <c r="O1059" s="3">
        <f t="shared" si="1055"/>
        <v>8.0446305804390494E-2</v>
      </c>
    </row>
    <row r="1060" spans="1:15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6">
        <f>IF(名目付加価値!E1060&gt;0,名目付加価値!E1060/SUMIF(名目付加価値!E1039:E1061,"&lt;&gt;0"),0)</f>
        <v>0.15975289023670636</v>
      </c>
      <c r="F1060" s="6">
        <f>IF(名目付加価値!F1060&gt;0,名目付加価値!F1060/SUMIF(名目付加価値!F1039:F1061,"&lt;&gt;0"),0)</f>
        <v>0.18047618839298227</v>
      </c>
      <c r="G1060" s="6">
        <f>IF(名目付加価値!G1060&gt;0,名目付加価値!G1060/SUMIF(名目付加価値!G1039:G1061,"&lt;&gt;0"),0)</f>
        <v>0.19603498238881839</v>
      </c>
      <c r="H1060" s="6">
        <f>IF(名目付加価値!H1060&gt;0,名目付加価値!H1060/SUMIF(名目付加価値!H1039:H1061,"&lt;&gt;0"),0)</f>
        <v>0.24092554338314437</v>
      </c>
      <c r="I1060" s="6">
        <f>IF(名目付加価値!I1060&gt;0,名目付加価値!I1060/SUMIF(名目付加価値!I1039:I1061,"&lt;&gt;0"),0)</f>
        <v>0.28560261818387067</v>
      </c>
      <c r="K1060" s="3">
        <f>0.5*(E1060+E$1106)</f>
        <v>0.13614170148825191</v>
      </c>
      <c r="L1060" s="3">
        <f t="shared" ref="L1060:O1060" si="1056">0.5*(F1060+F$1106)</f>
        <v>0.1711584515373667</v>
      </c>
      <c r="M1060" s="3">
        <f t="shared" si="1056"/>
        <v>0.18378430313413346</v>
      </c>
      <c r="N1060" s="3">
        <f t="shared" si="1056"/>
        <v>0.22981526775365077</v>
      </c>
      <c r="O1060" s="3">
        <f t="shared" si="1056"/>
        <v>0.275263489965344</v>
      </c>
    </row>
    <row r="1061" spans="1:15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6">
        <f>IF(名目付加価値!E1061&gt;0,名目付加価値!E1061/SUMIF(名目付加価値!E1039:E1061,"&lt;&gt;0"),0)</f>
        <v>0.13973830659307532</v>
      </c>
      <c r="F1061" s="6">
        <f>IF(名目付加価値!F1061&gt;0,名目付加価値!F1061/SUMIF(名目付加価値!F1039:F1061,"&lt;&gt;0"),0)</f>
        <v>0.14326162522079267</v>
      </c>
      <c r="G1061" s="6">
        <f>IF(名目付加価値!G1061&gt;0,名目付加価値!G1061/SUMIF(名目付加価値!G1039:G1061,"&lt;&gt;0"),0)</f>
        <v>0.13155746116530243</v>
      </c>
      <c r="H1061" s="6">
        <f>IF(名目付加価値!H1061&gt;0,名目付加価値!H1061/SUMIF(名目付加価値!H1039:H1061,"&lt;&gt;0"),0)</f>
        <v>0.14386864827426138</v>
      </c>
      <c r="I1061" s="6">
        <f>IF(名目付加価値!I1061&gt;0,名目付加価値!I1061/SUMIF(名目付加価値!I1039:I1061,"&lt;&gt;0"),0)</f>
        <v>0.14960363613859584</v>
      </c>
      <c r="K1061" s="3">
        <f>0.5*(E1061+E$1107)</f>
        <v>0.11035368756237257</v>
      </c>
      <c r="L1061" s="3">
        <f t="shared" ref="L1061:O1061" si="1057">0.5*(F1061+F$1107)</f>
        <v>0.12634552379319086</v>
      </c>
      <c r="M1061" s="3">
        <f t="shared" si="1057"/>
        <v>0.11754554100098444</v>
      </c>
      <c r="N1061" s="3">
        <f t="shared" si="1057"/>
        <v>0.13313333016905682</v>
      </c>
      <c r="O1061" s="3">
        <f t="shared" si="1057"/>
        <v>0.14201362441886001</v>
      </c>
    </row>
    <row r="1062" spans="1:15" x14ac:dyDescent="0.15">
      <c r="A1062" s="1">
        <v>47</v>
      </c>
      <c r="B1062" s="1" t="s">
        <v>338</v>
      </c>
      <c r="C1062" s="1">
        <v>1</v>
      </c>
      <c r="D1062" s="1" t="s">
        <v>9</v>
      </c>
      <c r="E1062" s="2"/>
      <c r="F1062" s="6">
        <f>IF(名目付加価値!F1062&gt;0,名目付加価値!F1062/SUMIF(名目付加価値!F1062:F1084,"&lt;&gt;0"),0)</f>
        <v>5.4950600707318664E-2</v>
      </c>
      <c r="G1062" s="6">
        <f>IF(名目付加価値!G1062&gt;0,名目付加価値!G1062/SUMIF(名目付加価値!G1062:G1084,"&lt;&gt;0"),0)</f>
        <v>3.7032400064532657E-2</v>
      </c>
      <c r="H1062" s="6">
        <f>IF(名目付加価値!H1062&gt;0,名目付加価値!H1062/SUMIF(名目付加価値!H1062:H1084,"&lt;&gt;0"),0)</f>
        <v>2.5374941924033091E-2</v>
      </c>
      <c r="I1062" s="6">
        <f>IF(名目付加価値!I1062&gt;0,名目付加価値!I1062/SUMIF(名目付加価値!I1062:I1084,"&lt;&gt;0"),0)</f>
        <v>2.322945538561938E-2</v>
      </c>
      <c r="K1062" s="3"/>
      <c r="L1062" s="3">
        <f t="shared" ref="L1062:O1062" si="1058">0.5*(F1062+F$1085)</f>
        <v>5.7429789793065927E-2</v>
      </c>
      <c r="M1062" s="3">
        <f t="shared" si="1058"/>
        <v>3.9775876566020905E-2</v>
      </c>
      <c r="N1062" s="3">
        <f t="shared" si="1058"/>
        <v>2.7322993064427634E-2</v>
      </c>
      <c r="O1062" s="3">
        <f t="shared" si="1058"/>
        <v>2.3629243662309139E-2</v>
      </c>
    </row>
    <row r="1063" spans="1:15" x14ac:dyDescent="0.15">
      <c r="A1063" s="1">
        <v>47</v>
      </c>
      <c r="B1063" s="1" t="s">
        <v>339</v>
      </c>
      <c r="C1063" s="1">
        <v>2</v>
      </c>
      <c r="D1063" s="1" t="s">
        <v>10</v>
      </c>
      <c r="E1063" s="2"/>
      <c r="F1063" s="6">
        <f>IF(名目付加価値!F1063&gt;0,名目付加価値!F1063/SUMIF(名目付加価値!F1062:F1084,"&lt;&gt;0"),0)</f>
        <v>5.9228489326642788E-3</v>
      </c>
      <c r="G1063" s="6">
        <f>IF(名目付加価値!G1063&gt;0,名目付加価値!G1063/SUMIF(名目付加価値!G1062:G1084,"&lt;&gt;0"),0)</f>
        <v>4.7535280345296941E-3</v>
      </c>
      <c r="H1063" s="6">
        <f>IF(名目付加価値!H1063&gt;0,名目付加価値!H1063/SUMIF(名目付加価値!H1062:H1084,"&lt;&gt;0"),0)</f>
        <v>2.9993219701308794E-3</v>
      </c>
      <c r="I1063" s="6">
        <f>IF(名目付加価値!I1063&gt;0,名目付加価値!I1063/SUMIF(名目付加価値!I1062:I1084,"&lt;&gt;0"),0)</f>
        <v>9.29673158472804E-4</v>
      </c>
      <c r="K1063" s="3"/>
      <c r="L1063" s="3">
        <f t="shared" ref="L1063:O1063" si="1059">0.5*(F1063+F$1086)</f>
        <v>6.5094241859634163E-3</v>
      </c>
      <c r="M1063" s="3">
        <f t="shared" si="1059"/>
        <v>4.2277706311773071E-3</v>
      </c>
      <c r="N1063" s="3">
        <f t="shared" si="1059"/>
        <v>2.4503749768351648E-3</v>
      </c>
      <c r="O1063" s="3">
        <f t="shared" si="1059"/>
        <v>8.9719492593023508E-4</v>
      </c>
    </row>
    <row r="1064" spans="1:15" x14ac:dyDescent="0.15">
      <c r="A1064" s="1">
        <v>47</v>
      </c>
      <c r="B1064" s="1" t="s">
        <v>340</v>
      </c>
      <c r="C1064" s="1">
        <v>3</v>
      </c>
      <c r="D1064" s="1" t="s">
        <v>17</v>
      </c>
      <c r="E1064" s="2"/>
      <c r="F1064" s="6">
        <f>IF(名目付加価値!F1064&gt;0,名目付加価値!F1064/SUMIF(名目付加価値!F1062:F1084,"&lt;&gt;0"),0)</f>
        <v>3.9315250719555744E-2</v>
      </c>
      <c r="G1064" s="6">
        <f>IF(名目付加価値!G1064&gt;0,名目付加価値!G1064/SUMIF(名目付加価値!G1062:G1084,"&lt;&gt;0"),0)</f>
        <v>3.2227234058578982E-2</v>
      </c>
      <c r="H1064" s="6">
        <f>IF(名目付加価値!H1064&gt;0,名目付加価値!H1064/SUMIF(名目付加価値!H1062:H1084,"&lt;&gt;0"),0)</f>
        <v>3.0350547299362624E-2</v>
      </c>
      <c r="I1064" s="6">
        <f>IF(名目付加価値!I1064&gt;0,名目付加価値!I1064/SUMIF(名目付加価値!I1062:I1084,"&lt;&gt;0"),0)</f>
        <v>2.7096888826210426E-2</v>
      </c>
      <c r="K1064" s="3"/>
      <c r="L1064" s="3">
        <f t="shared" ref="L1064:O1064" si="1060">0.5*(F1064+F$1087)</f>
        <v>4.1143167813934817E-2</v>
      </c>
      <c r="M1064" s="3">
        <f t="shared" si="1060"/>
        <v>3.5833559041275387E-2</v>
      </c>
      <c r="N1064" s="3">
        <f t="shared" si="1060"/>
        <v>3.6026869346894572E-2</v>
      </c>
      <c r="O1064" s="3">
        <f t="shared" si="1060"/>
        <v>3.2984559284428012E-2</v>
      </c>
    </row>
    <row r="1065" spans="1:15" x14ac:dyDescent="0.15">
      <c r="A1065" s="1">
        <v>47</v>
      </c>
      <c r="B1065" s="1" t="s">
        <v>341</v>
      </c>
      <c r="C1065" s="1">
        <v>4</v>
      </c>
      <c r="D1065" s="1" t="s">
        <v>18</v>
      </c>
      <c r="E1065" s="2"/>
      <c r="F1065" s="6">
        <f>IF(名目付加価値!F1065&gt;0,名目付加価値!F1065/SUMIF(名目付加価値!F1062:F1084,"&lt;&gt;0"),0)</f>
        <v>1.7968341317064107E-3</v>
      </c>
      <c r="G1065" s="6">
        <f>IF(名目付加価値!G1065&gt;0,名目付加価値!G1065/SUMIF(名目付加価値!G1062:G1084,"&lt;&gt;0"),0)</f>
        <v>1.3493613991934453E-3</v>
      </c>
      <c r="H1065" s="6">
        <f>IF(名目付加価値!H1065&gt;0,名目付加価値!H1065/SUMIF(名目付加価値!H1062:H1084,"&lt;&gt;0"),0)</f>
        <v>6.0182080239874563E-4</v>
      </c>
      <c r="I1065" s="6">
        <f>IF(名目付加価値!I1065&gt;0,名目付加価値!I1065/SUMIF(名目付加価値!I1062:I1084,"&lt;&gt;0"),0)</f>
        <v>6.398894454443338E-4</v>
      </c>
      <c r="K1065" s="3"/>
      <c r="L1065" s="3">
        <f t="shared" ref="L1065:O1065" si="1061">0.5*(F1065+F$1088)</f>
        <v>1.1522622495279805E-2</v>
      </c>
      <c r="M1065" s="3">
        <f t="shared" si="1061"/>
        <v>9.2445981731578437E-3</v>
      </c>
      <c r="N1065" s="3">
        <f t="shared" si="1061"/>
        <v>4.4337661968947423E-3</v>
      </c>
      <c r="O1065" s="3">
        <f t="shared" si="1061"/>
        <v>2.4789802019133575E-3</v>
      </c>
    </row>
    <row r="1066" spans="1:15" x14ac:dyDescent="0.15">
      <c r="A1066" s="1">
        <v>47</v>
      </c>
      <c r="B1066" s="1" t="s">
        <v>340</v>
      </c>
      <c r="C1066" s="1">
        <v>5</v>
      </c>
      <c r="D1066" s="1" t="s">
        <v>19</v>
      </c>
      <c r="E1066" s="2"/>
      <c r="F1066" s="6">
        <f>IF(名目付加価値!F1066&gt;0,名目付加価値!F1066/SUMIF(名目付加価値!F1062:F1084,"&lt;&gt;0"),0)</f>
        <v>9.4486689961457981E-4</v>
      </c>
      <c r="G1066" s="6">
        <f>IF(名目付加価値!G1066&gt;0,名目付加価値!G1066/SUMIF(名目付加価値!G1062:G1084,"&lt;&gt;0"),0)</f>
        <v>9.8191709773496412E-4</v>
      </c>
      <c r="H1066" s="6">
        <f>IF(名目付加価値!H1066&gt;0,名目付加価値!H1066/SUMIF(名目付加価値!H1062:H1084,"&lt;&gt;0"),0)</f>
        <v>8.7164407629920315E-4</v>
      </c>
      <c r="I1066" s="6">
        <f>IF(名目付加価値!I1066&gt;0,名目付加価値!I1066/SUMIF(名目付加価値!I1062:I1084,"&lt;&gt;0"),0)</f>
        <v>6.1420487095699514E-4</v>
      </c>
      <c r="K1066" s="3"/>
      <c r="L1066" s="3">
        <f t="shared" ref="L1066:O1066" si="1062">0.5*(F1066+F$1089)</f>
        <v>4.5753778212634134E-3</v>
      </c>
      <c r="M1066" s="3">
        <f t="shared" si="1062"/>
        <v>4.7910444493425861E-3</v>
      </c>
      <c r="N1066" s="3">
        <f t="shared" si="1062"/>
        <v>4.3725963992329491E-3</v>
      </c>
      <c r="O1066" s="3">
        <f t="shared" si="1062"/>
        <v>3.5005033947460664E-3</v>
      </c>
    </row>
    <row r="1067" spans="1:15" x14ac:dyDescent="0.15">
      <c r="A1067" s="1">
        <v>47</v>
      </c>
      <c r="B1067" s="1" t="s">
        <v>340</v>
      </c>
      <c r="C1067" s="1">
        <v>6</v>
      </c>
      <c r="D1067" s="1" t="s">
        <v>3</v>
      </c>
      <c r="E1067" s="2"/>
      <c r="F1067" s="6">
        <f>IF(名目付加価値!F1067&gt;0,名目付加価値!F1067/SUMIF(名目付加価値!F1062:F1084,"&lt;&gt;0"),0)</f>
        <v>1.0486724516345044E-3</v>
      </c>
      <c r="G1067" s="6">
        <f>IF(名目付加価値!G1067&gt;0,名目付加価値!G1067/SUMIF(名目付加価値!G1062:G1084,"&lt;&gt;0"),0)</f>
        <v>9.2466354371262456E-4</v>
      </c>
      <c r="H1067" s="6">
        <f>IF(名目付加価値!H1067&gt;0,名目付加価値!H1067/SUMIF(名目付加価値!H1062:H1084,"&lt;&gt;0"),0)</f>
        <v>6.552084652687041E-4</v>
      </c>
      <c r="I1067" s="6">
        <f>IF(名目付加価値!I1067&gt;0,名目付加価値!I1067/SUMIF(名目付加価値!I1062:I1084,"&lt;&gt;0"),0)</f>
        <v>1.2442645998537352E-3</v>
      </c>
      <c r="K1067" s="3"/>
      <c r="L1067" s="3">
        <f t="shared" ref="L1067:O1067" si="1063">0.5*(F1067+F$1090)</f>
        <v>8.8533444123068041E-3</v>
      </c>
      <c r="M1067" s="3">
        <f t="shared" si="1063"/>
        <v>1.0372930642354665E-2</v>
      </c>
      <c r="N1067" s="3">
        <f t="shared" si="1063"/>
        <v>9.6253728648124336E-3</v>
      </c>
      <c r="O1067" s="3">
        <f t="shared" si="1063"/>
        <v>1.0320689541362837E-2</v>
      </c>
    </row>
    <row r="1068" spans="1:15" x14ac:dyDescent="0.15">
      <c r="A1068" s="1">
        <v>47</v>
      </c>
      <c r="B1068" s="1" t="s">
        <v>342</v>
      </c>
      <c r="C1068" s="1">
        <v>7</v>
      </c>
      <c r="D1068" s="1" t="s">
        <v>20</v>
      </c>
      <c r="E1068" s="2"/>
      <c r="F1068" s="6">
        <f>IF(名目付加価値!F1068&gt;0,名目付加価値!F1068/SUMIF(名目付加価値!F1062:F1084,"&lt;&gt;0"),0)</f>
        <v>1.7781044677191642E-2</v>
      </c>
      <c r="G1068" s="6">
        <f>IF(名目付加価値!G1068&gt;0,名目付加価値!G1068/SUMIF(名目付加価値!G1062:G1084,"&lt;&gt;0"),0)</f>
        <v>2.579548930752357E-2</v>
      </c>
      <c r="H1068" s="6">
        <f>IF(名目付加価値!H1068&gt;0,名目付加価値!H1068/SUMIF(名目付加価値!H1062:H1084,"&lt;&gt;0"),0)</f>
        <v>3.9881141240868924E-2</v>
      </c>
      <c r="I1068" s="6">
        <f>IF(名目付加価値!I1068&gt;0,名目付加価値!I1068/SUMIF(名目付加価値!I1062:I1084,"&lt;&gt;0"),0)</f>
        <v>1.040050835005729E-2</v>
      </c>
      <c r="K1068" s="3"/>
      <c r="L1068" s="3">
        <f t="shared" ref="L1068:O1068" si="1064">0.5*(F1068+F$1091)</f>
        <v>1.5068593038738334E-2</v>
      </c>
      <c r="M1068" s="3">
        <f t="shared" si="1064"/>
        <v>1.8194145162421706E-2</v>
      </c>
      <c r="N1068" s="3">
        <f t="shared" si="1064"/>
        <v>2.6042127442233717E-2</v>
      </c>
      <c r="O1068" s="3">
        <f t="shared" si="1064"/>
        <v>1.1353257604990712E-2</v>
      </c>
    </row>
    <row r="1069" spans="1:15" x14ac:dyDescent="0.15">
      <c r="A1069" s="1">
        <v>47</v>
      </c>
      <c r="B1069" s="1" t="s">
        <v>340</v>
      </c>
      <c r="C1069" s="1">
        <v>8</v>
      </c>
      <c r="D1069" s="1" t="s">
        <v>21</v>
      </c>
      <c r="E1069" s="2"/>
      <c r="F1069" s="6">
        <f>IF(名目付加価値!F1069&gt;0,名目付加価値!F1069/SUMIF(名目付加価値!F1062:F1084,"&lt;&gt;0"),0)</f>
        <v>8.5988236551284725E-3</v>
      </c>
      <c r="G1069" s="6">
        <f>IF(名目付加価値!G1069&gt;0,名目付加価値!G1069/SUMIF(名目付加価値!G1062:G1084,"&lt;&gt;0"),0)</f>
        <v>8.5817680382895955E-3</v>
      </c>
      <c r="H1069" s="6">
        <f>IF(名目付加価値!H1069&gt;0,名目付加価値!H1069/SUMIF(名目付加価値!H1062:H1084,"&lt;&gt;0"),0)</f>
        <v>7.7636184611875603E-3</v>
      </c>
      <c r="I1069" s="6">
        <f>IF(名目付加価値!I1069&gt;0,名目付加価値!I1069/SUMIF(名目付加価値!I1062:I1084,"&lt;&gt;0"),0)</f>
        <v>5.3201212351039646E-3</v>
      </c>
      <c r="K1069" s="3"/>
      <c r="L1069" s="3">
        <f t="shared" ref="L1069:O1069" si="1065">0.5*(F1069+F$1092)</f>
        <v>1.079850343660572E-2</v>
      </c>
      <c r="M1069" s="3">
        <f t="shared" si="1065"/>
        <v>1.0434144138204371E-2</v>
      </c>
      <c r="N1069" s="3">
        <f t="shared" si="1065"/>
        <v>8.7875658778331436E-3</v>
      </c>
      <c r="O1069" s="3">
        <f t="shared" si="1065"/>
        <v>6.3579236019165198E-3</v>
      </c>
    </row>
    <row r="1070" spans="1:15" x14ac:dyDescent="0.15">
      <c r="A1070" s="1">
        <v>47</v>
      </c>
      <c r="B1070" s="1" t="s">
        <v>340</v>
      </c>
      <c r="C1070" s="1">
        <v>9</v>
      </c>
      <c r="D1070" s="1" t="s">
        <v>22</v>
      </c>
      <c r="E1070" s="2"/>
      <c r="F1070" s="6">
        <f>IF(名目付加価値!F1070&gt;0,名目付加価値!F1070/SUMIF(名目付加価値!F1062:F1084,"&lt;&gt;0"),0)</f>
        <v>1.2605713742626784E-3</v>
      </c>
      <c r="G1070" s="6">
        <f>IF(名目付加価値!G1070&gt;0,名目付加価値!G1070/SUMIF(名目付加価値!G1062:G1084,"&lt;&gt;0"),0)</f>
        <v>1.3563683552786842E-3</v>
      </c>
      <c r="H1070" s="6">
        <f>IF(名目付加価値!H1070&gt;0,名目付加価値!H1070/SUMIF(名目付加価値!H1062:H1084,"&lt;&gt;0"),0)</f>
        <v>1.044331728268115E-3</v>
      </c>
      <c r="I1070" s="6">
        <f>IF(名目付加価値!I1070&gt;0,名目付加価値!I1070/SUMIF(名目付加価値!I1062:I1084,"&lt;&gt;0"),0)</f>
        <v>3.0947249460281058E-3</v>
      </c>
      <c r="K1070" s="3"/>
      <c r="L1070" s="3">
        <f t="shared" ref="L1070:O1070" si="1066">0.5*(F1070+F$1093)</f>
        <v>1.5504438641866063E-2</v>
      </c>
      <c r="M1070" s="3">
        <f t="shared" si="1066"/>
        <v>1.0887049042254685E-2</v>
      </c>
      <c r="N1070" s="3">
        <f t="shared" si="1066"/>
        <v>7.7957410816396492E-3</v>
      </c>
      <c r="O1070" s="3">
        <f t="shared" si="1066"/>
        <v>7.9869309206524741E-3</v>
      </c>
    </row>
    <row r="1071" spans="1:15" x14ac:dyDescent="0.15">
      <c r="A1071" s="1">
        <v>47</v>
      </c>
      <c r="B1071" s="1" t="s">
        <v>340</v>
      </c>
      <c r="C1071" s="1">
        <v>10</v>
      </c>
      <c r="D1071" s="1" t="s">
        <v>23</v>
      </c>
      <c r="E1071" s="2"/>
      <c r="F1071" s="6">
        <f>IF(名目付加価値!F1071&gt;0,名目付加価値!F1071/SUMIF(名目付加価値!F1062:F1084,"&lt;&gt;0"),0)</f>
        <v>4.5670531964255813E-3</v>
      </c>
      <c r="G1071" s="6">
        <f>IF(名目付加価値!G1071&gt;0,名目付加価値!G1071/SUMIF(名目付加価値!G1062:G1084,"&lt;&gt;0"),0)</f>
        <v>4.6687599280285964E-3</v>
      </c>
      <c r="H1071" s="6">
        <f>IF(名目付加価値!H1071&gt;0,名目付加価値!H1071/SUMIF(名目付加価値!H1062:H1084,"&lt;&gt;0"),0)</f>
        <v>2.9177270683120823E-3</v>
      </c>
      <c r="I1071" s="6">
        <f>IF(名目付加価値!I1071&gt;0,名目付加価値!I1071/SUMIF(名目付加価値!I1062:I1084,"&lt;&gt;0"),0)</f>
        <v>3.8632732304337632E-3</v>
      </c>
      <c r="K1071" s="3"/>
      <c r="L1071" s="3">
        <f t="shared" ref="L1071:O1071" si="1067">0.5*(F1071+F$1094)</f>
        <v>8.3874776027604726E-3</v>
      </c>
      <c r="M1071" s="3">
        <f t="shared" si="1067"/>
        <v>1.0332659046384626E-2</v>
      </c>
      <c r="N1071" s="3">
        <f t="shared" si="1067"/>
        <v>8.0057134093647342E-3</v>
      </c>
      <c r="O1071" s="3">
        <f t="shared" si="1067"/>
        <v>7.1528190245894437E-3</v>
      </c>
    </row>
    <row r="1072" spans="1:15" x14ac:dyDescent="0.15">
      <c r="A1072" s="1">
        <v>47</v>
      </c>
      <c r="B1072" s="1" t="s">
        <v>340</v>
      </c>
      <c r="C1072" s="1">
        <v>11</v>
      </c>
      <c r="D1072" s="1" t="s">
        <v>24</v>
      </c>
      <c r="E1072" s="2"/>
      <c r="F1072" s="6">
        <f>IF(名目付加価値!F1072&gt;0,名目付加価値!F1072/SUMIF(名目付加価値!F1062:F1084,"&lt;&gt;0"),0)</f>
        <v>5.1230431849072109E-4</v>
      </c>
      <c r="G1072" s="6">
        <f>IF(名目付加価値!G1072&gt;0,名目付加価値!G1072/SUMIF(名目付加価値!G1062:G1084,"&lt;&gt;0"),0)</f>
        <v>1.0778263285731629E-3</v>
      </c>
      <c r="H1072" s="6">
        <f>IF(名目付加価値!H1072&gt;0,名目付加価値!H1072/SUMIF(名目付加価値!H1062:H1084,"&lt;&gt;0"),0)</f>
        <v>4.1312086653682726E-3</v>
      </c>
      <c r="I1072" s="6">
        <f>IF(名目付加価値!I1072&gt;0,名目付加価値!I1072/SUMIF(名目付加価値!I1062:I1084,"&lt;&gt;0"),0)</f>
        <v>1.8522884919075088E-4</v>
      </c>
      <c r="K1072" s="3"/>
      <c r="L1072" s="3">
        <f t="shared" ref="L1072:O1072" si="1068">0.5*(F1072+F$1095)</f>
        <v>1.0961145943870465E-2</v>
      </c>
      <c r="M1072" s="3">
        <f t="shared" si="1068"/>
        <v>1.4557490569506377E-2</v>
      </c>
      <c r="N1072" s="3">
        <f t="shared" si="1068"/>
        <v>1.4215755838647872E-2</v>
      </c>
      <c r="O1072" s="3">
        <f t="shared" si="1068"/>
        <v>1.3236145682635854E-2</v>
      </c>
    </row>
    <row r="1073" spans="1:15" x14ac:dyDescent="0.15">
      <c r="A1073" s="1">
        <v>47</v>
      </c>
      <c r="B1073" s="1" t="s">
        <v>342</v>
      </c>
      <c r="C1073" s="1">
        <v>12</v>
      </c>
      <c r="D1073" s="1" t="s">
        <v>25</v>
      </c>
      <c r="E1073" s="2"/>
      <c r="F1073" s="6">
        <f>IF(名目付加価値!F1073&gt;0,名目付加価値!F1073/SUMIF(名目付加価値!F1062:F1084,"&lt;&gt;0"),0)</f>
        <v>1.106232672523827E-4</v>
      </c>
      <c r="G1073" s="6">
        <f>IF(名目付加価値!G1073&gt;0,名目付加価値!G1073/SUMIF(名目付加価値!G1062:G1084,"&lt;&gt;0"),0)</f>
        <v>2.4223947336856139E-4</v>
      </c>
      <c r="H1073" s="6">
        <f>IF(名目付加価値!H1073&gt;0,名目付加価値!H1073/SUMIF(名目付加価値!H1062:H1084,"&lt;&gt;0"),0)</f>
        <v>3.0099970279639029E-4</v>
      </c>
      <c r="I1073" s="6">
        <f>IF(名目付加価値!I1073&gt;0,名目付加価値!I1073/SUMIF(名目付加価値!I1062:I1084,"&lt;&gt;0"),0)</f>
        <v>4.7664949031741563E-4</v>
      </c>
      <c r="K1073" s="3"/>
      <c r="L1073" s="3">
        <f t="shared" ref="L1073:O1073" si="1069">0.5*(F1073+F$1096)</f>
        <v>1.2995960181443724E-2</v>
      </c>
      <c r="M1073" s="3">
        <f t="shared" si="1069"/>
        <v>2.3798242832813399E-2</v>
      </c>
      <c r="N1073" s="3">
        <f t="shared" si="1069"/>
        <v>2.477018818919189E-2</v>
      </c>
      <c r="O1073" s="3">
        <f t="shared" si="1069"/>
        <v>2.1034637175076396E-2</v>
      </c>
    </row>
    <row r="1074" spans="1:15" x14ac:dyDescent="0.15">
      <c r="A1074" s="1">
        <v>47</v>
      </c>
      <c r="B1074" s="1" t="s">
        <v>340</v>
      </c>
      <c r="C1074" s="1">
        <v>13</v>
      </c>
      <c r="D1074" s="1" t="s">
        <v>26</v>
      </c>
      <c r="E1074" s="2"/>
      <c r="F1074" s="6">
        <f>IF(名目付加価値!F1074&gt;0,名目付加価値!F1074/SUMIF(名目付加価値!F1062:F1084,"&lt;&gt;0"),0)</f>
        <v>2.1883294581677467E-4</v>
      </c>
      <c r="G1074" s="6">
        <f>IF(名目付加価値!G1074&gt;0,名目付加価値!G1074/SUMIF(名目付加価値!G1062:G1084,"&lt;&gt;0"),0)</f>
        <v>1.8966424448728364E-4</v>
      </c>
      <c r="H1074" s="6">
        <f>IF(名目付加価値!H1074&gt;0,名目付加価値!H1074/SUMIF(名目付加価値!H1062:H1084,"&lt;&gt;0"),0)</f>
        <v>1.3444597808347645E-4</v>
      </c>
      <c r="I1074" s="6">
        <f>IF(名目付加価値!I1074&gt;0,名目付加価値!I1074/SUMIF(名目付加価値!I1062:I1084,"&lt;&gt;0"),0)</f>
        <v>1.914229250937604E-4</v>
      </c>
      <c r="K1074" s="3"/>
      <c r="L1074" s="3">
        <f t="shared" ref="L1074:O1074" si="1070">0.5*(F1074+F$1097)</f>
        <v>1.0775136708095759E-2</v>
      </c>
      <c r="M1074" s="3">
        <f t="shared" si="1070"/>
        <v>9.6563587482540181E-3</v>
      </c>
      <c r="N1074" s="3">
        <f t="shared" si="1070"/>
        <v>9.2489887975837678E-3</v>
      </c>
      <c r="O1074" s="3">
        <f t="shared" si="1070"/>
        <v>1.3362468404807881E-2</v>
      </c>
    </row>
    <row r="1075" spans="1:15" x14ac:dyDescent="0.15">
      <c r="A1075" s="1">
        <v>47</v>
      </c>
      <c r="B1075" s="1" t="s">
        <v>340</v>
      </c>
      <c r="C1075" s="1">
        <v>14</v>
      </c>
      <c r="D1075" s="1" t="s">
        <v>27</v>
      </c>
      <c r="E1075" s="2"/>
      <c r="F1075" s="6">
        <f>IF(名目付加価値!F1075&gt;0,名目付加価値!F1075/SUMIF(名目付加価値!F1062:F1084,"&lt;&gt;0"),0)</f>
        <v>1.1873561995723943E-5</v>
      </c>
      <c r="G1075" s="6">
        <f>IF(名目付加価値!G1075&gt;0,名目付加価値!G1075/SUMIF(名目付加価値!G1062:G1084,"&lt;&gt;0"),0)</f>
        <v>3.8531692474907345E-5</v>
      </c>
      <c r="H1075" s="6">
        <f>IF(名目付加価値!H1075&gt;0,名目付加価値!H1075/SUMIF(名目付加価値!H1062:H1084,"&lt;&gt;0"),0)</f>
        <v>3.671631997691115E-5</v>
      </c>
      <c r="I1075" s="6">
        <f>IF(名目付加価値!I1075&gt;0,名目付加価値!I1075/SUMIF(名目付加価値!I1062:I1084,"&lt;&gt;0"),0)</f>
        <v>1.0683134136291846E-4</v>
      </c>
      <c r="K1075" s="3"/>
      <c r="L1075" s="3">
        <f t="shared" ref="L1075:O1075" si="1071">0.5*(F1075+F$1098)</f>
        <v>2.2852764722102762E-3</v>
      </c>
      <c r="M1075" s="3">
        <f t="shared" si="1071"/>
        <v>2.2236923634596679E-3</v>
      </c>
      <c r="N1075" s="3">
        <f t="shared" si="1071"/>
        <v>2.0497069651936118E-3</v>
      </c>
      <c r="O1075" s="3">
        <f t="shared" si="1071"/>
        <v>2.2279040864791391E-3</v>
      </c>
    </row>
    <row r="1076" spans="1:15" x14ac:dyDescent="0.15">
      <c r="A1076" s="1">
        <v>47</v>
      </c>
      <c r="B1076" s="1" t="s">
        <v>340</v>
      </c>
      <c r="C1076" s="1">
        <v>15</v>
      </c>
      <c r="D1076" s="1" t="s">
        <v>28</v>
      </c>
      <c r="E1076" s="2"/>
      <c r="F1076" s="6">
        <f>IF(名目付加価値!F1076&gt;0,名目付加価値!F1076/SUMIF(名目付加価値!F1062:F1084,"&lt;&gt;0"),0)</f>
        <v>1.3222673312579269E-2</v>
      </c>
      <c r="G1076" s="6">
        <f>IF(名目付加価値!G1076&gt;0,名目付加価値!G1076/SUMIF(名目付加価値!G1062:G1084,"&lt;&gt;0"),0)</f>
        <v>1.3567766077916106E-2</v>
      </c>
      <c r="H1076" s="6">
        <f>IF(名目付加価値!H1076&gt;0,名目付加価値!H1076/SUMIF(名目付加価値!H1062:H1084,"&lt;&gt;0"),0)</f>
        <v>8.5867156015759123E-3</v>
      </c>
      <c r="I1076" s="6">
        <f>IF(名目付加価値!I1076&gt;0,名目付加価値!I1076/SUMIF(名目付加価値!I1062:I1084,"&lt;&gt;0"),0)</f>
        <v>6.6311085182212473E-3</v>
      </c>
      <c r="K1076" s="3"/>
      <c r="L1076" s="3">
        <f t="shared" ref="L1076:O1076" si="1072">0.5*(F1076+F$1099)</f>
        <v>2.3815912283635866E-2</v>
      </c>
      <c r="M1076" s="3">
        <f t="shared" si="1072"/>
        <v>2.4201119596728261E-2</v>
      </c>
      <c r="N1076" s="3">
        <f t="shared" si="1072"/>
        <v>1.8539864066893431E-2</v>
      </c>
      <c r="O1076" s="3">
        <f t="shared" si="1072"/>
        <v>1.523453207446545E-2</v>
      </c>
    </row>
    <row r="1077" spans="1:15" x14ac:dyDescent="0.15">
      <c r="A1077" s="1">
        <v>47</v>
      </c>
      <c r="B1077" s="1" t="s">
        <v>338</v>
      </c>
      <c r="C1077" s="1">
        <v>16</v>
      </c>
      <c r="D1077" s="1" t="s">
        <v>11</v>
      </c>
      <c r="E1077" s="2"/>
      <c r="F1077" s="6">
        <f>IF(名目付加価値!F1077&gt;0,名目付加価値!F1077/SUMIF(名目付加価値!F1062:F1084,"&lt;&gt;0"),0)</f>
        <v>0.14827783376417136</v>
      </c>
      <c r="G1077" s="6">
        <f>IF(名目付加価値!G1077&gt;0,名目付加価値!G1077/SUMIF(名目付加価値!G1062:G1084,"&lt;&gt;0"),0)</f>
        <v>0.15269964957123736</v>
      </c>
      <c r="H1077" s="6">
        <f>IF(名目付加価値!H1077&gt;0,名目付加価値!H1077/SUMIF(名目付加価値!H1062:H1084,"&lt;&gt;0"),0)</f>
        <v>0.1138049550427223</v>
      </c>
      <c r="I1077" s="6">
        <f>IF(名目付加価値!I1077&gt;0,名目付加価値!I1077/SUMIF(名目付加価値!I1062:I1084,"&lt;&gt;0"),0)</f>
        <v>0.1072995431855616</v>
      </c>
      <c r="K1077" s="3"/>
      <c r="L1077" s="3">
        <f t="shared" ref="L1077:O1077" si="1073">0.5*(F1077+F$1100)</f>
        <v>0.13006658220172532</v>
      </c>
      <c r="M1077" s="3">
        <f t="shared" si="1073"/>
        <v>0.13498792599164949</v>
      </c>
      <c r="N1077" s="3">
        <f t="shared" si="1073"/>
        <v>0.10365109056592905</v>
      </c>
      <c r="O1077" s="3">
        <f t="shared" si="1073"/>
        <v>8.9401685896448563E-2</v>
      </c>
    </row>
    <row r="1078" spans="1:15" x14ac:dyDescent="0.15">
      <c r="A1078" s="1">
        <v>47</v>
      </c>
      <c r="B1078" s="1" t="s">
        <v>338</v>
      </c>
      <c r="C1078" s="1">
        <v>17</v>
      </c>
      <c r="D1078" s="1" t="s">
        <v>12</v>
      </c>
      <c r="E1078" s="2"/>
      <c r="F1078" s="6">
        <f>IF(名目付加価値!F1078&gt;0,名目付加価値!F1078/SUMIF(名目付加価値!F1062:F1084,"&lt;&gt;0"),0)</f>
        <v>2.3255594498347982E-2</v>
      </c>
      <c r="G1078" s="6">
        <f>IF(名目付加価値!G1078&gt;0,名目付加価値!G1078/SUMIF(名目付加価値!G1062:G1084,"&lt;&gt;0"),0)</f>
        <v>3.0757823641952321E-2</v>
      </c>
      <c r="H1078" s="6">
        <f>IF(名目付加価値!H1078&gt;0,名目付加価値!H1078/SUMIF(名目付加価値!H1062:H1084,"&lt;&gt;0"),0)</f>
        <v>3.2039971351116379E-2</v>
      </c>
      <c r="I1078" s="6">
        <f>IF(名目付加価値!I1078&gt;0,名目付加価値!I1078/SUMIF(名目付加価値!I1062:I1084,"&lt;&gt;0"),0)</f>
        <v>2.8198591348352911E-2</v>
      </c>
      <c r="K1078" s="3"/>
      <c r="L1078" s="3">
        <f t="shared" ref="L1078:O1078" si="1074">0.5*(F1078+F$1101)</f>
        <v>2.6134458118305288E-2</v>
      </c>
      <c r="M1078" s="3">
        <f t="shared" si="1074"/>
        <v>3.1452536699871816E-2</v>
      </c>
      <c r="N1078" s="3">
        <f t="shared" si="1074"/>
        <v>3.371073097874587E-2</v>
      </c>
      <c r="O1078" s="3">
        <f t="shared" si="1074"/>
        <v>2.9605458587278026E-2</v>
      </c>
    </row>
    <row r="1079" spans="1:15" x14ac:dyDescent="0.15">
      <c r="A1079" s="1">
        <v>47</v>
      </c>
      <c r="B1079" s="1" t="s">
        <v>339</v>
      </c>
      <c r="C1079" s="1">
        <v>18</v>
      </c>
      <c r="D1079" s="1" t="s">
        <v>13</v>
      </c>
      <c r="E1079" s="2"/>
      <c r="F1079" s="6">
        <f>IF(名目付加価値!F1079&gt;0,名目付加価値!F1079/SUMIF(名目付加価値!F1062:F1084,"&lt;&gt;0"),0)</f>
        <v>0.1269629841877333</v>
      </c>
      <c r="G1079" s="6">
        <f>IF(名目付加価値!G1079&gt;0,名目付加価値!G1079/SUMIF(名目付加価値!G1062:G1084,"&lt;&gt;0"),0)</f>
        <v>0.10789408982857079</v>
      </c>
      <c r="H1079" s="6">
        <f>IF(名目付加価値!H1079&gt;0,名目付加価値!H1079/SUMIF(名目付加価値!H1062:H1084,"&lt;&gt;0"),0)</f>
        <v>0.11513477131361977</v>
      </c>
      <c r="I1079" s="6">
        <f>IF(名目付加価値!I1079&gt;0,名目付加価値!I1079/SUMIF(名目付加価値!I1062:I1084,"&lt;&gt;0"),0)</f>
        <v>0.12180632073952946</v>
      </c>
      <c r="K1079" s="3"/>
      <c r="L1079" s="3">
        <f t="shared" ref="L1079:O1079" si="1075">0.5*(F1079+F$1102)</f>
        <v>0.12570152781242142</v>
      </c>
      <c r="M1079" s="3">
        <f t="shared" si="1075"/>
        <v>0.11107223273095775</v>
      </c>
      <c r="N1079" s="3">
        <f t="shared" si="1075"/>
        <v>0.11682987577145618</v>
      </c>
      <c r="O1079" s="3">
        <f t="shared" si="1075"/>
        <v>0.11479935643742614</v>
      </c>
    </row>
    <row r="1080" spans="1:15" x14ac:dyDescent="0.15">
      <c r="A1080" s="1">
        <v>47</v>
      </c>
      <c r="B1080" s="1" t="s">
        <v>339</v>
      </c>
      <c r="C1080" s="1">
        <v>19</v>
      </c>
      <c r="D1080" s="1" t="s">
        <v>14</v>
      </c>
      <c r="E1080" s="2"/>
      <c r="F1080" s="6">
        <f>IF(名目付加価値!F1080&gt;0,名目付加価値!F1080/SUMIF(名目付加価値!F1062:F1084,"&lt;&gt;0"),0)</f>
        <v>4.4551762874222856E-2</v>
      </c>
      <c r="G1080" s="6">
        <f>IF(名目付加価値!G1080&gt;0,名目付加価値!G1080/SUMIF(名目付加価値!G1062:G1084,"&lt;&gt;0"),0)</f>
        <v>5.0072323990246456E-2</v>
      </c>
      <c r="H1080" s="6">
        <f>IF(名目付加価値!H1080&gt;0,名目付加価値!H1080/SUMIF(名目付加価値!H1062:H1084,"&lt;&gt;0"),0)</f>
        <v>4.316938149048221E-2</v>
      </c>
      <c r="I1080" s="6">
        <f>IF(名目付加価値!I1080&gt;0,名目付加価値!I1080/SUMIF(名目付加価値!I1062:I1084,"&lt;&gt;0"),0)</f>
        <v>3.727545189552315E-2</v>
      </c>
      <c r="K1080" s="3"/>
      <c r="L1080" s="3">
        <f t="shared" ref="L1080:O1080" si="1076">0.5*(F1080+F$1103)</f>
        <v>4.6631775553738986E-2</v>
      </c>
      <c r="M1080" s="3">
        <f t="shared" si="1076"/>
        <v>5.1807216900258107E-2</v>
      </c>
      <c r="N1080" s="3">
        <f t="shared" si="1076"/>
        <v>4.5371436373482579E-2</v>
      </c>
      <c r="O1080" s="3">
        <f t="shared" si="1076"/>
        <v>4.1028030560408421E-2</v>
      </c>
    </row>
    <row r="1081" spans="1:15" x14ac:dyDescent="0.15">
      <c r="A1081" s="1">
        <v>47</v>
      </c>
      <c r="B1081" s="1" t="s">
        <v>343</v>
      </c>
      <c r="C1081" s="1">
        <v>20</v>
      </c>
      <c r="D1081" s="1" t="s">
        <v>15</v>
      </c>
      <c r="E1081" s="2"/>
      <c r="F1081" s="6">
        <f>IF(名目付加価値!F1081&gt;0,名目付加価値!F1081/SUMIF(名目付加価値!F1062:F1084,"&lt;&gt;0"),0)</f>
        <v>2.8846426024105424E-2</v>
      </c>
      <c r="G1081" s="6">
        <f>IF(名目付加価値!G1081&gt;0,名目付加価値!G1081/SUMIF(名目付加価値!G1062:G1084,"&lt;&gt;0"),0)</f>
        <v>2.2376871365940451E-2</v>
      </c>
      <c r="H1081" s="6">
        <f>IF(名目付加価値!H1081&gt;0,名目付加価値!H1081/SUMIF(名目付加価値!H1062:H1084,"&lt;&gt;0"),0)</f>
        <v>1.3032623388750216E-2</v>
      </c>
      <c r="I1081" s="6">
        <f>IF(名目付加価値!I1081&gt;0,名目付加価値!I1081/SUMIF(名目付加価値!I1062:I1084,"&lt;&gt;0"),0)</f>
        <v>1.5890655946812025E-2</v>
      </c>
      <c r="K1081" s="3"/>
      <c r="L1081" s="3">
        <f t="shared" ref="L1081:O1081" si="1077">0.5*(F1081+F$1104)</f>
        <v>2.5233006821759749E-2</v>
      </c>
      <c r="M1081" s="3">
        <f t="shared" si="1077"/>
        <v>2.1094172066494415E-2</v>
      </c>
      <c r="N1081" s="3">
        <f t="shared" si="1077"/>
        <v>1.3814763025776361E-2</v>
      </c>
      <c r="O1081" s="3">
        <f t="shared" si="1077"/>
        <v>1.6177015855220765E-2</v>
      </c>
    </row>
    <row r="1082" spans="1:15" x14ac:dyDescent="0.15">
      <c r="A1082" s="1">
        <v>47</v>
      </c>
      <c r="B1082" s="1" t="s">
        <v>339</v>
      </c>
      <c r="C1082" s="1">
        <v>21</v>
      </c>
      <c r="D1082" s="1" t="s">
        <v>16</v>
      </c>
      <c r="E1082" s="2"/>
      <c r="F1082" s="6">
        <f>IF(名目付加価値!F1082&gt;0,名目付加価値!F1082/SUMIF(名目付加価値!F1062:F1084,"&lt;&gt;0"),0)</f>
        <v>9.7510368795360042E-2</v>
      </c>
      <c r="G1082" s="6">
        <f>IF(名目付加価値!G1082&gt;0,名目付加価値!G1082/SUMIF(名目付加価値!G1062:G1084,"&lt;&gt;0"),0)</f>
        <v>9.0506564672012554E-2</v>
      </c>
      <c r="H1082" s="6">
        <f>IF(名目付加価値!H1082&gt;0,名目付加価値!H1082/SUMIF(名目付加価値!H1062:H1084,"&lt;&gt;0"),0)</f>
        <v>8.0694008205400403E-2</v>
      </c>
      <c r="I1082" s="6">
        <f>IF(名目付加価値!I1082&gt;0,名目付加価値!I1082/SUMIF(名目付加価値!I1062:I1084,"&lt;&gt;0"),0)</f>
        <v>8.2911463534820165E-2</v>
      </c>
      <c r="K1082" s="3"/>
      <c r="L1082" s="3">
        <f t="shared" ref="L1082:O1082" si="1078">0.5*(F1082+F$1105)</f>
        <v>7.9805332285127539E-2</v>
      </c>
      <c r="M1082" s="3">
        <f t="shared" si="1078"/>
        <v>7.7069032606446514E-2</v>
      </c>
      <c r="N1082" s="3">
        <f t="shared" si="1078"/>
        <v>7.4146026720936981E-2</v>
      </c>
      <c r="O1082" s="3">
        <f t="shared" si="1078"/>
        <v>7.6335345304008928E-2</v>
      </c>
    </row>
    <row r="1083" spans="1:15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2"/>
      <c r="F1083" s="6">
        <f>IF(名目付加価値!F1083&gt;0,名目付加価値!F1083/SUMIF(名目付加価値!F1062:F1084,"&lt;&gt;0"),0)</f>
        <v>0.20166334540303918</v>
      </c>
      <c r="G1083" s="6">
        <f>IF(名目付加価値!G1083&gt;0,名目付加価値!G1083/SUMIF(名目付加価値!G1062:G1084,"&lt;&gt;0"),0)</f>
        <v>0.24580677257362493</v>
      </c>
      <c r="H1083" s="6">
        <f>IF(名目付加価値!H1083&gt;0,名目付加価値!H1083/SUMIF(名目付加価値!H1062:H1084,"&lt;&gt;0"),0)</f>
        <v>0.29435897689911722</v>
      </c>
      <c r="I1083" s="6">
        <f>IF(名目付加価値!I1083&gt;0,名目付加価値!I1083/SUMIF(名目付加価値!I1062:I1084,"&lt;&gt;0"),0)</f>
        <v>0.33637342135579784</v>
      </c>
      <c r="K1083" s="3"/>
      <c r="L1083" s="3">
        <f t="shared" ref="L1083:O1083" si="1079">0.5*(F1083+F$1106)</f>
        <v>0.18175203004239515</v>
      </c>
      <c r="M1083" s="3">
        <f t="shared" si="1079"/>
        <v>0.20867019822653673</v>
      </c>
      <c r="N1083" s="3">
        <f t="shared" si="1079"/>
        <v>0.25653198451163717</v>
      </c>
      <c r="O1083" s="3">
        <f t="shared" si="1079"/>
        <v>0.30064889155130758</v>
      </c>
    </row>
    <row r="1084" spans="1:15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2"/>
      <c r="F1084" s="6">
        <f>IF(名目付加価値!F1084&gt;0,名目付加価値!F1084/SUMIF(名目付加価値!F1062:F1084,"&lt;&gt;0"),0)</f>
        <v>0.17866881030138246</v>
      </c>
      <c r="G1084" s="6">
        <f>IF(名目付加価値!G1084&gt;0,名目付加価値!G1084/SUMIF(名目付加価値!G1062:G1084,"&lt;&gt;0"),0)</f>
        <v>0.16709838671219243</v>
      </c>
      <c r="H1084" s="6">
        <f>IF(名目付加価値!H1084&gt;0,名目付加価値!H1084/SUMIF(名目付加価値!H1062:H1084,"&lt;&gt;0"),0)</f>
        <v>0.18211492300486071</v>
      </c>
      <c r="I1084" s="6">
        <f>IF(名目付加価値!I1084&gt;0,名目付加価値!I1084/SUMIF(名目付加価値!I1062:I1084,"&lt;&gt;0"),0)</f>
        <v>0.18622030682123589</v>
      </c>
      <c r="K1084" s="3"/>
      <c r="L1084" s="3">
        <f t="shared" ref="L1084:O1084" si="1080">0.5*(F1084+F$1107)</f>
        <v>0.14404911633348574</v>
      </c>
      <c r="M1084" s="3">
        <f t="shared" si="1080"/>
        <v>0.13531600377442943</v>
      </c>
      <c r="N1084" s="3">
        <f t="shared" si="1080"/>
        <v>0.15225646753435648</v>
      </c>
      <c r="O1084" s="3">
        <f t="shared" si="1080"/>
        <v>0.16032195976018002</v>
      </c>
    </row>
    <row r="1085" spans="1:15" x14ac:dyDescent="0.15">
      <c r="A1085" s="1">
        <v>0</v>
      </c>
      <c r="B1085" s="1" t="s">
        <v>33</v>
      </c>
      <c r="C1085" s="1">
        <v>1</v>
      </c>
      <c r="D1085" s="1" t="s">
        <v>9</v>
      </c>
      <c r="E1085" s="3">
        <f>AVERAGEIFS(E$4:E$1084,$C$4:$C$1084,"=1",E$4:E$1084,"&lt;&gt;0")</f>
        <v>0.1041204820888431</v>
      </c>
      <c r="F1085" s="3">
        <f t="shared" ref="F1085:I1085" si="1081">AVERAGEIFS(F$4:F$1084,$C$4:$C$1084,"=1",F$4:F$1084,"&lt;&gt;0")</f>
        <v>5.9908978878813191E-2</v>
      </c>
      <c r="G1085" s="3">
        <f t="shared" si="1081"/>
        <v>4.2519353067509154E-2</v>
      </c>
      <c r="H1085" s="3">
        <f t="shared" si="1081"/>
        <v>2.927104420482218E-2</v>
      </c>
      <c r="I1085" s="3">
        <f t="shared" si="1081"/>
        <v>2.4029031938998899E-2</v>
      </c>
      <c r="K1085" s="3"/>
      <c r="L1085" s="3"/>
      <c r="M1085" s="3"/>
      <c r="N1085" s="3"/>
      <c r="O1085" s="3"/>
    </row>
    <row r="1086" spans="1:15" x14ac:dyDescent="0.15">
      <c r="A1086" s="1">
        <v>0</v>
      </c>
      <c r="B1086" s="1" t="s">
        <v>33</v>
      </c>
      <c r="C1086" s="1">
        <v>2</v>
      </c>
      <c r="D1086" s="1" t="s">
        <v>10</v>
      </c>
      <c r="E1086" s="3">
        <f>AVERAGEIFS(E$4:E$1084,$C$4:$C$1084,"=2",E$4:E$1084,"&lt;&gt;0")</f>
        <v>1.2706898534008354E-2</v>
      </c>
      <c r="F1086" s="3">
        <f t="shared" ref="F1086:I1086" si="1082">AVERAGEIFS(F$4:F$1084,$C$4:$C$1084,"=2",F$4:F$1084,"&lt;&gt;0")</f>
        <v>7.0959994392625538E-3</v>
      </c>
      <c r="G1086" s="3">
        <f t="shared" si="1082"/>
        <v>3.7020132278249196E-3</v>
      </c>
      <c r="H1086" s="3">
        <f t="shared" si="1082"/>
        <v>1.9014279835394498E-3</v>
      </c>
      <c r="I1086" s="3">
        <f t="shared" si="1082"/>
        <v>8.6471669338766626E-4</v>
      </c>
      <c r="K1086" s="3"/>
      <c r="L1086" s="3"/>
      <c r="M1086" s="3"/>
      <c r="N1086" s="3"/>
      <c r="O1086" s="3"/>
    </row>
    <row r="1087" spans="1:15" x14ac:dyDescent="0.15">
      <c r="A1087" s="1">
        <v>0</v>
      </c>
      <c r="B1087" s="1" t="s">
        <v>33</v>
      </c>
      <c r="C1087" s="1">
        <v>3</v>
      </c>
      <c r="D1087" s="1" t="s">
        <v>17</v>
      </c>
      <c r="E1087" s="3">
        <f>AVERAGEIFS(E$4:E$1084,$C$4:$C$1084,"=3",E$4:E$1084,"&lt;&gt;0")</f>
        <v>5.8016108899926457E-2</v>
      </c>
      <c r="F1087" s="3">
        <f t="shared" ref="F1087:I1087" si="1083">AVERAGEIFS(F$4:F$1084,$C$4:$C$1084,"=3",F$4:F$1084,"&lt;&gt;0")</f>
        <v>4.2971084908313889E-2</v>
      </c>
      <c r="G1087" s="3">
        <f t="shared" si="1083"/>
        <v>3.9439884023971791E-2</v>
      </c>
      <c r="H1087" s="3">
        <f t="shared" si="1083"/>
        <v>4.1703191394426527E-2</v>
      </c>
      <c r="I1087" s="3">
        <f t="shared" si="1083"/>
        <v>3.8872229742645599E-2</v>
      </c>
      <c r="K1087" s="3"/>
      <c r="L1087" s="3"/>
      <c r="M1087" s="3"/>
      <c r="N1087" s="3"/>
      <c r="O1087" s="3"/>
    </row>
    <row r="1088" spans="1:15" x14ac:dyDescent="0.15">
      <c r="A1088" s="1">
        <v>0</v>
      </c>
      <c r="B1088" s="1" t="s">
        <v>33</v>
      </c>
      <c r="C1088" s="1">
        <v>4</v>
      </c>
      <c r="D1088" s="1" t="s">
        <v>18</v>
      </c>
      <c r="E1088" s="3">
        <f>AVERAGEIFS(E$4:E$1084,$C$4:$C$1084,"=4",E$4:E$1084,"&lt;&gt;0")</f>
        <v>3.6760239121497527E-2</v>
      </c>
      <c r="F1088" s="3">
        <f t="shared" ref="F1088:I1088" si="1084">AVERAGEIFS(F$4:F$1084,$C$4:$C$1084,"=4",F$4:F$1084,"&lt;&gt;0")</f>
        <v>2.1248410858853199E-2</v>
      </c>
      <c r="G1088" s="3">
        <f t="shared" si="1084"/>
        <v>1.7139834947122241E-2</v>
      </c>
      <c r="H1088" s="3">
        <f t="shared" si="1084"/>
        <v>8.2657115913907387E-3</v>
      </c>
      <c r="I1088" s="3">
        <f t="shared" si="1084"/>
        <v>4.3180709583823815E-3</v>
      </c>
      <c r="K1088" s="3"/>
      <c r="L1088" s="3"/>
      <c r="M1088" s="3"/>
      <c r="N1088" s="3"/>
      <c r="O1088" s="3"/>
    </row>
    <row r="1089" spans="1:15" x14ac:dyDescent="0.15">
      <c r="A1089" s="1">
        <v>0</v>
      </c>
      <c r="B1089" s="1" t="s">
        <v>33</v>
      </c>
      <c r="C1089" s="1">
        <v>5</v>
      </c>
      <c r="D1089" s="1" t="s">
        <v>19</v>
      </c>
      <c r="E1089" s="3">
        <f>AVERAGEIFS(E$4:E$1084,$C$4:$C$1084,"=5",E$4:E$1084,"&lt;&gt;0")</f>
        <v>9.8746958783786382E-3</v>
      </c>
      <c r="F1089" s="3">
        <f t="shared" ref="F1089:I1089" si="1085">AVERAGEIFS(F$4:F$1084,$C$4:$C$1084,"=5",F$4:F$1084,"&lt;&gt;0")</f>
        <v>8.2058887429122471E-3</v>
      </c>
      <c r="G1089" s="3">
        <f t="shared" si="1085"/>
        <v>8.6001718009502074E-3</v>
      </c>
      <c r="H1089" s="3">
        <f t="shared" si="1085"/>
        <v>7.8735487221666955E-3</v>
      </c>
      <c r="I1089" s="3">
        <f t="shared" si="1085"/>
        <v>6.3868019185351378E-3</v>
      </c>
      <c r="K1089" s="3"/>
      <c r="L1089" s="3"/>
      <c r="M1089" s="3"/>
      <c r="N1089" s="3"/>
      <c r="O1089" s="3"/>
    </row>
    <row r="1090" spans="1:15" x14ac:dyDescent="0.15">
      <c r="A1090" s="1">
        <v>0</v>
      </c>
      <c r="B1090" s="1" t="s">
        <v>33</v>
      </c>
      <c r="C1090" s="1">
        <v>6</v>
      </c>
      <c r="D1090" s="1" t="s">
        <v>3</v>
      </c>
      <c r="E1090" s="3">
        <f>AVERAGEIFS(E$4:E$1084,$C$4:$C$1084,"=6",E$4:E$1084,"&lt;&gt;0")</f>
        <v>2.366336930990413E-2</v>
      </c>
      <c r="F1090" s="3">
        <f t="shared" ref="F1090:I1090" si="1086">AVERAGEIFS(F$4:F$1084,$C$4:$C$1084,"=6",F$4:F$1084,"&lt;&gt;0")</f>
        <v>1.6658016372979104E-2</v>
      </c>
      <c r="G1090" s="3">
        <f t="shared" si="1086"/>
        <v>1.9821197740996704E-2</v>
      </c>
      <c r="H1090" s="3">
        <f t="shared" si="1086"/>
        <v>1.8595537264356164E-2</v>
      </c>
      <c r="I1090" s="3">
        <f t="shared" si="1086"/>
        <v>1.939711448287194E-2</v>
      </c>
      <c r="K1090" s="3"/>
      <c r="L1090" s="3"/>
      <c r="M1090" s="3"/>
      <c r="N1090" s="3"/>
      <c r="O1090" s="3"/>
    </row>
    <row r="1091" spans="1:15" x14ac:dyDescent="0.15">
      <c r="A1091" s="1">
        <v>0</v>
      </c>
      <c r="B1091" s="1" t="s">
        <v>33</v>
      </c>
      <c r="C1091" s="1">
        <v>7</v>
      </c>
      <c r="D1091" s="1" t="s">
        <v>20</v>
      </c>
      <c r="E1091" s="3">
        <f>AVERAGEIFS(E$4:E$1084,$C$4:$C$1084,"=7",E$4:E$1084,"&lt;&gt;0")</f>
        <v>1.9103322505361123E-2</v>
      </c>
      <c r="F1091" s="3">
        <f t="shared" ref="F1091:I1091" si="1087">AVERAGEIFS(F$4:F$1084,$C$4:$C$1084,"=7",F$4:F$1084,"&lt;&gt;0")</f>
        <v>1.2356141400285027E-2</v>
      </c>
      <c r="G1091" s="3">
        <f t="shared" si="1087"/>
        <v>1.0592801017319841E-2</v>
      </c>
      <c r="H1091" s="3">
        <f t="shared" si="1087"/>
        <v>1.2203113643598509E-2</v>
      </c>
      <c r="I1091" s="3">
        <f t="shared" si="1087"/>
        <v>1.2306006859924137E-2</v>
      </c>
      <c r="K1091" s="3"/>
      <c r="L1091" s="3"/>
      <c r="M1091" s="3"/>
      <c r="N1091" s="3"/>
      <c r="O1091" s="3"/>
    </row>
    <row r="1092" spans="1:15" x14ac:dyDescent="0.15">
      <c r="A1092" s="1">
        <v>0</v>
      </c>
      <c r="B1092" s="1" t="s">
        <v>33</v>
      </c>
      <c r="C1092" s="1">
        <v>8</v>
      </c>
      <c r="D1092" s="1" t="s">
        <v>21</v>
      </c>
      <c r="E1092" s="3">
        <f>AVERAGEIFS(E$4:E$1084,$C$4:$C$1084,"=8",E$4:E$1084,"&lt;&gt;0")</f>
        <v>1.5187153861042425E-2</v>
      </c>
      <c r="F1092" s="3">
        <f t="shared" ref="F1092:I1092" si="1088">AVERAGEIFS(F$4:F$1084,$C$4:$C$1084,"=8",F$4:F$1084,"&lt;&gt;0")</f>
        <v>1.2998183218082967E-2</v>
      </c>
      <c r="G1092" s="3">
        <f t="shared" si="1088"/>
        <v>1.2286520238119145E-2</v>
      </c>
      <c r="H1092" s="3">
        <f t="shared" si="1088"/>
        <v>9.811513294478727E-3</v>
      </c>
      <c r="I1092" s="3">
        <f t="shared" si="1088"/>
        <v>7.3957259687290741E-3</v>
      </c>
      <c r="K1092" s="3"/>
      <c r="L1092" s="3"/>
      <c r="M1092" s="3"/>
      <c r="N1092" s="3"/>
      <c r="O1092" s="3"/>
    </row>
    <row r="1093" spans="1:15" x14ac:dyDescent="0.15">
      <c r="A1093" s="1">
        <v>0</v>
      </c>
      <c r="B1093" s="1" t="s">
        <v>33</v>
      </c>
      <c r="C1093" s="1">
        <v>9</v>
      </c>
      <c r="D1093" s="1" t="s">
        <v>22</v>
      </c>
      <c r="E1093" s="3">
        <f>AVERAGEIFS(E$4:E$1084,$C$4:$C$1084,"=9",E$4:E$1084,"&lt;&gt;0")</f>
        <v>3.4159401562434799E-2</v>
      </c>
      <c r="F1093" s="3">
        <f t="shared" ref="F1093:I1093" si="1089">AVERAGEIFS(F$4:F$1084,$C$4:$C$1084,"=9",F$4:F$1084,"&lt;&gt;0")</f>
        <v>2.9748305909469447E-2</v>
      </c>
      <c r="G1093" s="3">
        <f t="shared" si="1089"/>
        <v>2.0417729729230685E-2</v>
      </c>
      <c r="H1093" s="3">
        <f t="shared" si="1089"/>
        <v>1.4547150435011183E-2</v>
      </c>
      <c r="I1093" s="3">
        <f t="shared" si="1089"/>
        <v>1.2879136895276842E-2</v>
      </c>
      <c r="K1093" s="3"/>
      <c r="L1093" s="3"/>
      <c r="M1093" s="3"/>
      <c r="N1093" s="3"/>
      <c r="O1093" s="3"/>
    </row>
    <row r="1094" spans="1:15" x14ac:dyDescent="0.15">
      <c r="A1094" s="1">
        <v>0</v>
      </c>
      <c r="B1094" s="1" t="s">
        <v>33</v>
      </c>
      <c r="C1094" s="1">
        <v>10</v>
      </c>
      <c r="D1094" s="1" t="s">
        <v>23</v>
      </c>
      <c r="E1094" s="3">
        <f>AVERAGEIFS(E$4:E$1084,$C$4:$C$1084,"=10",E$4:E$1084,"&lt;&gt;0")</f>
        <v>1.4152806584119769E-2</v>
      </c>
      <c r="F1094" s="3">
        <f t="shared" ref="F1094:I1094" si="1090">AVERAGEIFS(F$4:F$1084,$C$4:$C$1084,"=10",F$4:F$1084,"&lt;&gt;0")</f>
        <v>1.2207902009095365E-2</v>
      </c>
      <c r="G1094" s="3">
        <f t="shared" si="1090"/>
        <v>1.5996558164740656E-2</v>
      </c>
      <c r="H1094" s="3">
        <f t="shared" si="1090"/>
        <v>1.3093699750417385E-2</v>
      </c>
      <c r="I1094" s="3">
        <f t="shared" si="1090"/>
        <v>1.0442364818745125E-2</v>
      </c>
      <c r="K1094" s="3"/>
      <c r="L1094" s="3"/>
      <c r="M1094" s="3"/>
      <c r="N1094" s="3"/>
      <c r="O1094" s="3"/>
    </row>
    <row r="1095" spans="1:15" x14ac:dyDescent="0.15">
      <c r="A1095" s="1">
        <v>0</v>
      </c>
      <c r="B1095" s="1" t="s">
        <v>33</v>
      </c>
      <c r="C1095" s="1">
        <v>11</v>
      </c>
      <c r="D1095" s="1" t="s">
        <v>24</v>
      </c>
      <c r="E1095" s="3">
        <f>AVERAGEIFS(E$4:E$1084,$C$4:$C$1084,"=11",E$4:E$1084,"&lt;&gt;0")</f>
        <v>2.5067982194854045E-2</v>
      </c>
      <c r="F1095" s="3">
        <f t="shared" ref="F1095:I1095" si="1091">AVERAGEIFS(F$4:F$1084,$C$4:$C$1084,"=11",F$4:F$1084,"&lt;&gt;0")</f>
        <v>2.1409987569250208E-2</v>
      </c>
      <c r="G1095" s="3">
        <f t="shared" si="1091"/>
        <v>2.8037154810439592E-2</v>
      </c>
      <c r="H1095" s="3">
        <f t="shared" si="1091"/>
        <v>2.4300303011927472E-2</v>
      </c>
      <c r="I1095" s="3">
        <f t="shared" si="1091"/>
        <v>2.6287062516080956E-2</v>
      </c>
      <c r="K1095" s="3"/>
      <c r="L1095" s="3"/>
      <c r="M1095" s="3"/>
      <c r="N1095" s="3"/>
      <c r="O1095" s="3"/>
    </row>
    <row r="1096" spans="1:15" x14ac:dyDescent="0.15">
      <c r="A1096" s="1">
        <v>0</v>
      </c>
      <c r="B1096" s="1" t="s">
        <v>33</v>
      </c>
      <c r="C1096" s="1">
        <v>12</v>
      </c>
      <c r="D1096" s="1" t="s">
        <v>25</v>
      </c>
      <c r="E1096" s="3">
        <f>AVERAGEIFS(E$4:E$1084,$C$4:$C$1084,"=12",E$4:E$1084,"&lt;&gt;0")</f>
        <v>2.5715886886842346E-2</v>
      </c>
      <c r="F1096" s="3">
        <f t="shared" ref="F1096:I1096" si="1092">AVERAGEIFS(F$4:F$1084,$C$4:$C$1084,"=12",F$4:F$1084,"&lt;&gt;0")</f>
        <v>2.5881297095635063E-2</v>
      </c>
      <c r="G1096" s="3">
        <f t="shared" si="1092"/>
        <v>4.7354246192258233E-2</v>
      </c>
      <c r="H1096" s="3">
        <f t="shared" si="1092"/>
        <v>4.9239376675587386E-2</v>
      </c>
      <c r="I1096" s="3">
        <f t="shared" si="1092"/>
        <v>4.1592624859835378E-2</v>
      </c>
      <c r="K1096" s="3"/>
      <c r="L1096" s="3"/>
      <c r="M1096" s="3"/>
      <c r="N1096" s="3"/>
      <c r="O1096" s="3"/>
    </row>
    <row r="1097" spans="1:15" x14ac:dyDescent="0.15">
      <c r="A1097" s="1">
        <v>0</v>
      </c>
      <c r="B1097" s="1" t="s">
        <v>33</v>
      </c>
      <c r="C1097" s="1">
        <v>13</v>
      </c>
      <c r="D1097" s="1" t="s">
        <v>26</v>
      </c>
      <c r="E1097" s="3">
        <f>AVERAGEIFS(E$4:E$1084,$C$4:$C$1084,"=13",E$4:E$1084,"&lt;&gt;0")</f>
        <v>2.1778583494481078E-2</v>
      </c>
      <c r="F1097" s="3">
        <f t="shared" ref="F1097:I1097" si="1093">AVERAGEIFS(F$4:F$1084,$C$4:$C$1084,"=13",F$4:F$1084,"&lt;&gt;0")</f>
        <v>2.1331440470374743E-2</v>
      </c>
      <c r="G1097" s="3">
        <f t="shared" si="1093"/>
        <v>1.9123053252020752E-2</v>
      </c>
      <c r="H1097" s="3">
        <f t="shared" si="1093"/>
        <v>1.836353161708406E-2</v>
      </c>
      <c r="I1097" s="3">
        <f t="shared" si="1093"/>
        <v>2.6533513884522002E-2</v>
      </c>
      <c r="K1097" s="3"/>
      <c r="L1097" s="3"/>
      <c r="M1097" s="3"/>
      <c r="N1097" s="3"/>
      <c r="O1097" s="3"/>
    </row>
    <row r="1098" spans="1:15" x14ac:dyDescent="0.15">
      <c r="A1098" s="1">
        <v>0</v>
      </c>
      <c r="B1098" s="1" t="s">
        <v>33</v>
      </c>
      <c r="C1098" s="1">
        <v>14</v>
      </c>
      <c r="D1098" s="1" t="s">
        <v>27</v>
      </c>
      <c r="E1098" s="3">
        <f>AVERAGEIFS(E$4:E$1084,$C$4:$C$1084,"=14",E$4:E$1084,"&lt;&gt;0")</f>
        <v>3.734371052404214E-3</v>
      </c>
      <c r="F1098" s="3">
        <f t="shared" ref="F1098:I1098" si="1094">AVERAGEIFS(F$4:F$1084,$C$4:$C$1084,"=14",F$4:F$1084,"&lt;&gt;0")</f>
        <v>4.5586793824248283E-3</v>
      </c>
      <c r="G1098" s="3">
        <f t="shared" si="1094"/>
        <v>4.408853034444429E-3</v>
      </c>
      <c r="H1098" s="3">
        <f t="shared" si="1094"/>
        <v>4.0626976104103122E-3</v>
      </c>
      <c r="I1098" s="3">
        <f t="shared" si="1094"/>
        <v>4.3489768315953595E-3</v>
      </c>
      <c r="K1098" s="3"/>
      <c r="L1098" s="3"/>
      <c r="M1098" s="3"/>
      <c r="N1098" s="3"/>
      <c r="O1098" s="3"/>
    </row>
    <row r="1099" spans="1:15" x14ac:dyDescent="0.15">
      <c r="A1099" s="1">
        <v>0</v>
      </c>
      <c r="B1099" s="1" t="s">
        <v>33</v>
      </c>
      <c r="C1099" s="1">
        <v>15</v>
      </c>
      <c r="D1099" s="1" t="s">
        <v>28</v>
      </c>
      <c r="E1099" s="3">
        <f>AVERAGEIFS(E$4:E$1084,$C$4:$C$1084,"=15",E$4:E$1084,"&lt;&gt;0")</f>
        <v>3.6295736106622775E-2</v>
      </c>
      <c r="F1099" s="3">
        <f t="shared" ref="F1099:I1099" si="1095">AVERAGEIFS(F$4:F$1084,$C$4:$C$1084,"=15",F$4:F$1084,"&lt;&gt;0")</f>
        <v>3.4409151254692467E-2</v>
      </c>
      <c r="G1099" s="3">
        <f t="shared" si="1095"/>
        <v>3.4834473115540415E-2</v>
      </c>
      <c r="H1099" s="3">
        <f t="shared" si="1095"/>
        <v>2.8493012532210954E-2</v>
      </c>
      <c r="I1099" s="3">
        <f t="shared" si="1095"/>
        <v>2.3837955630709652E-2</v>
      </c>
      <c r="K1099" s="3"/>
      <c r="L1099" s="3"/>
      <c r="M1099" s="3"/>
      <c r="N1099" s="3"/>
      <c r="O1099" s="3"/>
    </row>
    <row r="1100" spans="1:15" x14ac:dyDescent="0.15">
      <c r="A1100" s="1">
        <v>0</v>
      </c>
      <c r="B1100" s="1" t="s">
        <v>33</v>
      </c>
      <c r="C1100" s="1">
        <v>16</v>
      </c>
      <c r="D1100" s="1" t="s">
        <v>11</v>
      </c>
      <c r="E1100" s="3">
        <f>AVERAGEIFS(E$4:E$1084,$C$4:$C$1084,"=16",E$4:E$1084,"&lt;&gt;0")</f>
        <v>9.4482685648847792E-2</v>
      </c>
      <c r="F1100" s="3">
        <f t="shared" ref="F1100:I1100" si="1096">AVERAGEIFS(F$4:F$1084,$C$4:$C$1084,"=16",F$4:F$1084,"&lt;&gt;0")</f>
        <v>0.11185533063927926</v>
      </c>
      <c r="G1100" s="3">
        <f t="shared" si="1096"/>
        <v>0.1172762024120616</v>
      </c>
      <c r="H1100" s="3">
        <f t="shared" si="1096"/>
        <v>9.3497226089135826E-2</v>
      </c>
      <c r="I1100" s="3">
        <f t="shared" si="1096"/>
        <v>7.1503828607335534E-2</v>
      </c>
      <c r="K1100" s="3"/>
      <c r="L1100" s="3"/>
      <c r="M1100" s="3"/>
      <c r="N1100" s="3"/>
      <c r="O1100" s="3"/>
    </row>
    <row r="1101" spans="1:15" x14ac:dyDescent="0.15">
      <c r="A1101" s="1">
        <v>0</v>
      </c>
      <c r="B1101" s="1" t="s">
        <v>33</v>
      </c>
      <c r="C1101" s="1">
        <v>17</v>
      </c>
      <c r="D1101" s="1" t="s">
        <v>12</v>
      </c>
      <c r="E1101" s="3">
        <f>AVERAGEIFS(E$4:E$1084,$C$4:$C$1084,"=17",E$4:E$1084,"&lt;&gt;0")</f>
        <v>2.5129758630624929E-2</v>
      </c>
      <c r="F1101" s="3">
        <f t="shared" ref="F1101:I1101" si="1097">AVERAGEIFS(F$4:F$1084,$C$4:$C$1084,"=17",F$4:F$1084,"&lt;&gt;0")</f>
        <v>2.9013321738262592E-2</v>
      </c>
      <c r="G1101" s="3">
        <f t="shared" si="1097"/>
        <v>3.2147249757791319E-2</v>
      </c>
      <c r="H1101" s="3">
        <f t="shared" si="1097"/>
        <v>3.5381490606375368E-2</v>
      </c>
      <c r="I1101" s="3">
        <f t="shared" si="1097"/>
        <v>3.1012325826203141E-2</v>
      </c>
      <c r="K1101" s="3"/>
      <c r="L1101" s="3"/>
      <c r="M1101" s="3"/>
      <c r="N1101" s="3"/>
      <c r="O1101" s="3"/>
    </row>
    <row r="1102" spans="1:15" x14ac:dyDescent="0.15">
      <c r="A1102" s="1">
        <v>0</v>
      </c>
      <c r="B1102" s="1" t="s">
        <v>33</v>
      </c>
      <c r="C1102" s="1">
        <v>18</v>
      </c>
      <c r="D1102" s="1" t="s">
        <v>13</v>
      </c>
      <c r="E1102" s="3">
        <f>AVERAGEIFS(E$4:E$1084,$C$4:$C$1084,"=18",E$4:E$1084,"&lt;&gt;0")</f>
        <v>0.11446626690781983</v>
      </c>
      <c r="F1102" s="3">
        <f t="shared" ref="F1102:I1102" si="1098">AVERAGEIFS(F$4:F$1084,$C$4:$C$1084,"=18",F$4:F$1084,"&lt;&gt;0")</f>
        <v>0.12444007143710954</v>
      </c>
      <c r="G1102" s="3">
        <f t="shared" si="1098"/>
        <v>0.1142503756333447</v>
      </c>
      <c r="H1102" s="3">
        <f t="shared" si="1098"/>
        <v>0.11852498022929257</v>
      </c>
      <c r="I1102" s="3">
        <f t="shared" si="1098"/>
        <v>0.10779239213532284</v>
      </c>
      <c r="K1102" s="3"/>
      <c r="L1102" s="3"/>
      <c r="M1102" s="3"/>
      <c r="N1102" s="3"/>
      <c r="O1102" s="3"/>
    </row>
    <row r="1103" spans="1:15" x14ac:dyDescent="0.15">
      <c r="A1103" s="1">
        <v>0</v>
      </c>
      <c r="B1103" s="1" t="s">
        <v>33</v>
      </c>
      <c r="C1103" s="1">
        <v>19</v>
      </c>
      <c r="D1103" s="1" t="s">
        <v>14</v>
      </c>
      <c r="E1103" s="3">
        <f>AVERAGEIFS(E$4:E$1084,$C$4:$C$1084,"=19",E$4:E$1084,"&lt;&gt;0")</f>
        <v>4.042213325466331E-2</v>
      </c>
      <c r="F1103" s="3">
        <f t="shared" ref="F1103:I1103" si="1099">AVERAGEIFS(F$4:F$1084,$C$4:$C$1084,"=19",F$4:F$1084,"&lt;&gt;0")</f>
        <v>4.8711788233255109E-2</v>
      </c>
      <c r="G1103" s="3">
        <f t="shared" si="1099"/>
        <v>5.3542109810269765E-2</v>
      </c>
      <c r="H1103" s="3">
        <f t="shared" si="1099"/>
        <v>4.7573491256482942E-2</v>
      </c>
      <c r="I1103" s="3">
        <f t="shared" si="1099"/>
        <v>4.4780609225293699E-2</v>
      </c>
      <c r="K1103" s="3"/>
      <c r="L1103" s="3"/>
      <c r="M1103" s="3"/>
      <c r="N1103" s="3"/>
      <c r="O1103" s="3"/>
    </row>
    <row r="1104" spans="1:15" x14ac:dyDescent="0.15">
      <c r="A1104" s="1">
        <v>0</v>
      </c>
      <c r="B1104" s="1" t="s">
        <v>33</v>
      </c>
      <c r="C1104" s="1">
        <v>20</v>
      </c>
      <c r="D1104" s="1" t="s">
        <v>15</v>
      </c>
      <c r="E1104" s="3">
        <f>AVERAGEIFS(E$4:E$1084,$C$4:$C$1084,"=20",E$4:E$1084,"&lt;&gt;0")</f>
        <v>1.8804359121292139E-2</v>
      </c>
      <c r="F1104" s="3">
        <f t="shared" ref="F1104:I1104" si="1100">AVERAGEIFS(F$4:F$1084,$C$4:$C$1084,"=20",F$4:F$1084,"&lt;&gt;0")</f>
        <v>2.1619587619414075E-2</v>
      </c>
      <c r="G1104" s="3">
        <f t="shared" si="1100"/>
        <v>1.9811472767048376E-2</v>
      </c>
      <c r="H1104" s="3">
        <f t="shared" si="1100"/>
        <v>1.4596902662802504E-2</v>
      </c>
      <c r="I1104" s="3">
        <f t="shared" si="1100"/>
        <v>1.6463375763629506E-2</v>
      </c>
      <c r="K1104" s="3"/>
      <c r="L1104" s="3"/>
      <c r="M1104" s="3"/>
      <c r="N1104" s="3"/>
      <c r="O1104" s="3"/>
    </row>
    <row r="1105" spans="1:15" x14ac:dyDescent="0.15">
      <c r="A1105" s="1">
        <v>0</v>
      </c>
      <c r="B1105" s="1" t="s">
        <v>33</v>
      </c>
      <c r="C1105" s="1">
        <v>21</v>
      </c>
      <c r="D1105" s="1" t="s">
        <v>16</v>
      </c>
      <c r="E1105" s="3">
        <f>AVERAGEIFS(E$4:E$1084,$C$4:$C$1084,"=21",E$4:E$1084,"&lt;&gt;0")</f>
        <v>7.2858177084563949E-2</v>
      </c>
      <c r="F1105" s="3">
        <f t="shared" ref="F1105:I1105" si="1101">AVERAGEIFS(F$4:F$1084,$C$4:$C$1084,"=21",F$4:F$1084,"&lt;&gt;0")</f>
        <v>6.210029577489503E-2</v>
      </c>
      <c r="G1105" s="3">
        <f t="shared" si="1101"/>
        <v>6.3631500540880459E-2</v>
      </c>
      <c r="H1105" s="3">
        <f t="shared" si="1101"/>
        <v>6.7598045236473572E-2</v>
      </c>
      <c r="I1105" s="3">
        <f t="shared" si="1101"/>
        <v>6.9759227073197677E-2</v>
      </c>
      <c r="K1105" s="3"/>
      <c r="L1105" s="3"/>
      <c r="M1105" s="3"/>
      <c r="N1105" s="3"/>
      <c r="O1105" s="3"/>
    </row>
    <row r="1106" spans="1:15" x14ac:dyDescent="0.15">
      <c r="A1106" s="1">
        <v>0</v>
      </c>
      <c r="B1106" s="1" t="s">
        <v>33</v>
      </c>
      <c r="C1106" s="1">
        <v>22</v>
      </c>
      <c r="D1106" s="1" t="s">
        <v>8</v>
      </c>
      <c r="E1106" s="3">
        <f>AVERAGEIFS(E$4:E$1084,$C$4:$C$1084,"=22",E$4:E$1084,"&lt;&gt;0")</f>
        <v>0.11253051273979746</v>
      </c>
      <c r="F1106" s="3">
        <f t="shared" ref="F1106:I1106" si="1102">AVERAGEIFS(F$4:F$1084,$C$4:$C$1084,"=22",F$4:F$1084,"&lt;&gt;0")</f>
        <v>0.1618407146817511</v>
      </c>
      <c r="G1106" s="3">
        <f t="shared" si="1102"/>
        <v>0.17153362387944854</v>
      </c>
      <c r="H1106" s="3">
        <f t="shared" si="1102"/>
        <v>0.21870499212415717</v>
      </c>
      <c r="I1106" s="3">
        <f t="shared" si="1102"/>
        <v>0.26492436174681727</v>
      </c>
      <c r="K1106" s="3"/>
      <c r="L1106" s="3"/>
      <c r="M1106" s="3"/>
      <c r="N1106" s="3"/>
      <c r="O1106" s="3"/>
    </row>
    <row r="1107" spans="1:15" x14ac:dyDescent="0.15">
      <c r="A1107" s="1">
        <v>0</v>
      </c>
      <c r="B1107" s="1" t="s">
        <v>33</v>
      </c>
      <c r="C1107" s="1">
        <v>23</v>
      </c>
      <c r="D1107" s="1" t="s">
        <v>29</v>
      </c>
      <c r="E1107" s="3">
        <f>AVERAGEIFS(E$4:E$1084,$C$4:$C$1084,"=23",E$4:E$1084,"&lt;&gt;0")</f>
        <v>8.0969068531669811E-2</v>
      </c>
      <c r="F1107" s="3">
        <f t="shared" ref="F1107:I1107" si="1103">AVERAGEIFS(F$4:F$1084,$C$4:$C$1084,"=23",F$4:F$1084,"&lt;&gt;0")</f>
        <v>0.10942942236558903</v>
      </c>
      <c r="G1107" s="3">
        <f t="shared" si="1103"/>
        <v>0.10353362083666644</v>
      </c>
      <c r="H1107" s="3">
        <f t="shared" si="1103"/>
        <v>0.12239801206385224</v>
      </c>
      <c r="I1107" s="3">
        <f t="shared" si="1103"/>
        <v>0.13442361269912415</v>
      </c>
      <c r="K1107" s="3"/>
      <c r="L1107" s="3"/>
      <c r="M1107" s="3"/>
      <c r="N1107" s="3"/>
      <c r="O1107" s="3"/>
    </row>
    <row r="1108" spans="1:15" x14ac:dyDescent="0.15">
      <c r="K1108" s="3"/>
      <c r="L1108" s="3"/>
      <c r="M1108" s="3"/>
      <c r="N1108" s="3"/>
      <c r="O1108" s="3"/>
    </row>
    <row r="1109" spans="1:15" x14ac:dyDescent="0.15">
      <c r="K1109" s="3"/>
      <c r="L1109" s="3"/>
      <c r="M1109" s="3"/>
      <c r="N1109" s="3"/>
      <c r="O1109" s="3"/>
    </row>
    <row r="1110" spans="1:15" x14ac:dyDescent="0.15">
      <c r="K1110" s="3"/>
      <c r="L1110" s="3"/>
      <c r="M1110" s="3"/>
      <c r="N1110" s="3"/>
      <c r="O1110" s="3"/>
    </row>
    <row r="1111" spans="1:15" x14ac:dyDescent="0.15">
      <c r="K1111" s="3"/>
      <c r="L1111" s="3"/>
      <c r="M1111" s="3"/>
      <c r="N1111" s="3"/>
      <c r="O1111" s="3"/>
    </row>
    <row r="1112" spans="1:15" x14ac:dyDescent="0.15">
      <c r="K1112" s="3"/>
      <c r="L1112" s="3"/>
      <c r="M1112" s="3"/>
      <c r="N1112" s="3"/>
      <c r="O1112" s="3"/>
    </row>
    <row r="1113" spans="1:15" x14ac:dyDescent="0.15">
      <c r="K1113" s="3"/>
      <c r="L1113" s="3"/>
      <c r="M1113" s="3"/>
      <c r="N1113" s="3"/>
      <c r="O1113" s="3"/>
    </row>
    <row r="1114" spans="1:15" x14ac:dyDescent="0.15">
      <c r="K1114" s="3"/>
      <c r="L1114" s="3"/>
      <c r="M1114" s="3"/>
      <c r="N1114" s="3"/>
      <c r="O1114" s="3"/>
    </row>
    <row r="1115" spans="1:15" x14ac:dyDescent="0.15">
      <c r="K1115" s="3"/>
      <c r="L1115" s="3"/>
      <c r="M1115" s="3"/>
      <c r="N1115" s="3"/>
      <c r="O1115" s="3"/>
    </row>
    <row r="1116" spans="1:15" x14ac:dyDescent="0.15">
      <c r="K1116" s="3"/>
      <c r="L1116" s="3"/>
      <c r="M1116" s="3"/>
      <c r="N1116" s="3"/>
      <c r="O1116" s="3"/>
    </row>
    <row r="1117" spans="1:15" x14ac:dyDescent="0.15">
      <c r="K1117" s="3"/>
      <c r="L1117" s="3"/>
      <c r="M1117" s="3"/>
      <c r="N1117" s="3"/>
      <c r="O1117" s="3"/>
    </row>
    <row r="1118" spans="1:15" x14ac:dyDescent="0.15">
      <c r="K1118" s="3"/>
      <c r="L1118" s="3"/>
      <c r="M1118" s="3"/>
      <c r="N1118" s="3"/>
      <c r="O1118" s="3"/>
    </row>
    <row r="1119" spans="1:15" x14ac:dyDescent="0.15">
      <c r="K1119" s="3"/>
      <c r="L1119" s="3"/>
      <c r="M1119" s="3"/>
      <c r="N1119" s="3"/>
      <c r="O1119" s="3"/>
    </row>
    <row r="1120" spans="1:15" x14ac:dyDescent="0.15">
      <c r="K1120" s="3"/>
      <c r="L1120" s="3"/>
      <c r="M1120" s="3"/>
      <c r="N1120" s="3"/>
      <c r="O1120" s="3"/>
    </row>
    <row r="1121" spans="11:15" x14ac:dyDescent="0.15">
      <c r="K1121" s="3"/>
      <c r="L1121" s="3"/>
      <c r="M1121" s="3"/>
      <c r="N1121" s="3"/>
      <c r="O1121" s="3"/>
    </row>
    <row r="1122" spans="11:15" x14ac:dyDescent="0.15">
      <c r="K1122" s="3"/>
      <c r="L1122" s="3"/>
      <c r="M1122" s="3"/>
      <c r="N1122" s="3"/>
      <c r="O1122" s="3"/>
    </row>
    <row r="1123" spans="11:15" x14ac:dyDescent="0.15">
      <c r="K1123" s="3"/>
      <c r="L1123" s="3"/>
      <c r="M1123" s="3"/>
      <c r="N1123" s="3"/>
      <c r="O1123" s="3"/>
    </row>
    <row r="1124" spans="11:15" x14ac:dyDescent="0.15">
      <c r="K1124" s="3"/>
      <c r="L1124" s="3"/>
      <c r="M1124" s="3"/>
      <c r="N1124" s="3"/>
      <c r="O1124" s="3"/>
    </row>
    <row r="1125" spans="11:15" x14ac:dyDescent="0.15">
      <c r="K1125" s="3"/>
      <c r="L1125" s="3"/>
      <c r="M1125" s="3"/>
      <c r="N1125" s="3"/>
      <c r="O1125" s="3"/>
    </row>
    <row r="1126" spans="11:15" x14ac:dyDescent="0.15">
      <c r="K1126" s="3"/>
      <c r="L1126" s="3"/>
      <c r="M1126" s="3"/>
      <c r="N1126" s="3"/>
      <c r="O1126" s="3"/>
    </row>
    <row r="1127" spans="11:15" x14ac:dyDescent="0.15">
      <c r="K1127" s="3"/>
      <c r="L1127" s="3"/>
      <c r="M1127" s="3"/>
      <c r="N1127" s="3"/>
      <c r="O1127" s="3"/>
    </row>
    <row r="1128" spans="11:15" x14ac:dyDescent="0.15">
      <c r="K1128" s="3"/>
      <c r="L1128" s="3"/>
      <c r="M1128" s="3"/>
      <c r="N1128" s="3"/>
      <c r="O1128" s="3"/>
    </row>
    <row r="1129" spans="11:15" x14ac:dyDescent="0.15">
      <c r="K1129" s="3"/>
      <c r="L1129" s="3"/>
      <c r="M1129" s="3"/>
      <c r="N1129" s="3"/>
      <c r="O1129" s="3"/>
    </row>
    <row r="1130" spans="11:15" x14ac:dyDescent="0.15">
      <c r="K1130" s="3"/>
      <c r="L1130" s="3"/>
      <c r="M1130" s="3"/>
      <c r="N1130" s="3"/>
      <c r="O1130" s="3"/>
    </row>
    <row r="1131" spans="11:15" x14ac:dyDescent="0.15">
      <c r="K1131" s="3"/>
      <c r="L1131" s="3"/>
      <c r="M1131" s="3"/>
      <c r="N1131" s="3"/>
      <c r="O1131" s="3"/>
    </row>
    <row r="1132" spans="11:15" x14ac:dyDescent="0.15">
      <c r="K1132" s="3"/>
      <c r="L1132" s="3"/>
      <c r="M1132" s="3"/>
      <c r="N1132" s="3"/>
      <c r="O1132" s="3"/>
    </row>
    <row r="1133" spans="11:15" x14ac:dyDescent="0.15">
      <c r="K1133" s="3"/>
      <c r="L1133" s="3"/>
      <c r="M1133" s="3"/>
      <c r="N1133" s="3"/>
      <c r="O1133" s="3"/>
    </row>
    <row r="1134" spans="11:15" x14ac:dyDescent="0.15">
      <c r="K1134" s="3"/>
      <c r="L1134" s="3"/>
      <c r="M1134" s="3"/>
      <c r="N1134" s="3"/>
      <c r="O1134" s="3"/>
    </row>
    <row r="1135" spans="11:15" x14ac:dyDescent="0.15">
      <c r="K1135" s="3"/>
      <c r="L1135" s="3"/>
      <c r="M1135" s="3"/>
      <c r="N1135" s="3"/>
      <c r="O1135" s="3"/>
    </row>
    <row r="1136" spans="11:15" x14ac:dyDescent="0.15">
      <c r="K1136" s="3"/>
      <c r="L1136" s="3"/>
      <c r="M1136" s="3"/>
      <c r="N1136" s="3"/>
      <c r="O1136" s="3"/>
    </row>
    <row r="1137" spans="11:15" x14ac:dyDescent="0.15">
      <c r="K1137" s="3"/>
      <c r="L1137" s="3"/>
      <c r="M1137" s="3"/>
      <c r="N1137" s="3"/>
      <c r="O1137" s="3"/>
    </row>
    <row r="1138" spans="11:15" x14ac:dyDescent="0.15">
      <c r="K1138" s="3"/>
      <c r="L1138" s="3"/>
      <c r="M1138" s="3"/>
      <c r="N1138" s="3"/>
      <c r="O1138" s="3"/>
    </row>
    <row r="1139" spans="11:15" x14ac:dyDescent="0.15">
      <c r="K1139" s="3"/>
      <c r="L1139" s="3"/>
      <c r="M1139" s="3"/>
      <c r="N1139" s="3"/>
      <c r="O1139" s="3"/>
    </row>
    <row r="1140" spans="11:15" x14ac:dyDescent="0.15">
      <c r="K1140" s="3"/>
      <c r="L1140" s="3"/>
      <c r="M1140" s="3"/>
      <c r="N1140" s="3"/>
      <c r="O1140" s="3"/>
    </row>
    <row r="1141" spans="11:15" x14ac:dyDescent="0.15">
      <c r="K1141" s="3"/>
      <c r="L1141" s="3"/>
      <c r="M1141" s="3"/>
      <c r="N1141" s="3"/>
      <c r="O1141" s="3"/>
    </row>
    <row r="1142" spans="11:15" x14ac:dyDescent="0.15">
      <c r="K1142" s="3"/>
      <c r="L1142" s="3"/>
      <c r="M1142" s="3"/>
      <c r="N1142" s="3"/>
      <c r="O1142" s="3"/>
    </row>
    <row r="1143" spans="11:15" x14ac:dyDescent="0.15">
      <c r="K1143" s="3"/>
      <c r="L1143" s="3"/>
      <c r="M1143" s="3"/>
      <c r="N1143" s="3"/>
      <c r="O1143" s="3"/>
    </row>
    <row r="1144" spans="11:15" x14ac:dyDescent="0.15">
      <c r="K1144" s="3"/>
      <c r="L1144" s="3"/>
      <c r="M1144" s="3"/>
      <c r="N1144" s="3"/>
      <c r="O1144" s="3"/>
    </row>
    <row r="1145" spans="11:15" x14ac:dyDescent="0.15">
      <c r="K1145" s="3"/>
      <c r="L1145" s="3"/>
      <c r="M1145" s="3"/>
      <c r="N1145" s="3"/>
      <c r="O1145" s="3"/>
    </row>
    <row r="1146" spans="11:15" x14ac:dyDescent="0.15">
      <c r="K1146" s="3"/>
      <c r="L1146" s="3"/>
      <c r="M1146" s="3"/>
      <c r="N1146" s="3"/>
      <c r="O1146" s="3"/>
    </row>
    <row r="1147" spans="11:15" x14ac:dyDescent="0.15">
      <c r="K1147" s="3"/>
      <c r="L1147" s="3"/>
      <c r="M1147" s="3"/>
      <c r="N1147" s="3"/>
      <c r="O1147" s="3"/>
    </row>
    <row r="1148" spans="11:15" x14ac:dyDescent="0.15">
      <c r="K1148" s="3"/>
      <c r="L1148" s="3"/>
      <c r="M1148" s="3"/>
      <c r="N1148" s="3"/>
      <c r="O1148" s="3"/>
    </row>
    <row r="1149" spans="11:15" x14ac:dyDescent="0.15">
      <c r="K1149" s="3"/>
      <c r="L1149" s="3"/>
      <c r="M1149" s="3"/>
      <c r="N1149" s="3"/>
      <c r="O1149" s="3"/>
    </row>
    <row r="1150" spans="11:15" x14ac:dyDescent="0.15">
      <c r="K1150" s="3"/>
      <c r="L1150" s="3"/>
      <c r="M1150" s="3"/>
      <c r="N1150" s="3"/>
      <c r="O1150" s="3"/>
    </row>
    <row r="1151" spans="11:15" x14ac:dyDescent="0.15">
      <c r="K1151" s="3"/>
      <c r="L1151" s="3"/>
      <c r="M1151" s="3"/>
      <c r="N1151" s="3"/>
      <c r="O1151" s="3"/>
    </row>
    <row r="1152" spans="11:15" x14ac:dyDescent="0.15">
      <c r="K1152" s="3"/>
      <c r="L1152" s="3"/>
      <c r="M1152" s="3"/>
      <c r="N1152" s="3"/>
      <c r="O1152" s="3"/>
    </row>
    <row r="1153" spans="11:15" x14ac:dyDescent="0.15">
      <c r="K1153" s="3"/>
      <c r="L1153" s="3"/>
      <c r="M1153" s="3"/>
      <c r="N1153" s="3"/>
      <c r="O1153" s="3"/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:O1153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 x14ac:dyDescent="0.15">
      <c r="A1" s="1" t="s">
        <v>36</v>
      </c>
      <c r="K1" s="1" t="s">
        <v>460</v>
      </c>
    </row>
    <row r="3" spans="1:15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 x14ac:dyDescent="0.15">
      <c r="A4" s="1">
        <v>1</v>
      </c>
      <c r="B4" s="1" t="s">
        <v>2</v>
      </c>
      <c r="C4" s="1">
        <v>1</v>
      </c>
      <c r="D4" s="1" t="s">
        <v>9</v>
      </c>
      <c r="E4" s="6">
        <f>資本コスト!E4/SUM(資本コスト!E4,労働コスト!E4)</f>
        <v>0.68560435388883112</v>
      </c>
      <c r="F4" s="6">
        <f>資本コスト!F4/SUM(資本コスト!F4,労働コスト!F4)</f>
        <v>0.57521243799969424</v>
      </c>
      <c r="G4" s="6">
        <f>資本コスト!G4/SUM(資本コスト!G4,労働コスト!G4)</f>
        <v>0.59389700780288557</v>
      </c>
      <c r="H4" s="6">
        <f>資本コスト!H4/SUM(資本コスト!H4,労働コスト!H4)</f>
        <v>0.70629990228828665</v>
      </c>
      <c r="I4" s="6">
        <f>資本コスト!I4/SUM(資本コスト!I4,労働コスト!I4)</f>
        <v>0.79716647134663587</v>
      </c>
      <c r="K4" s="3">
        <f>0.5*(E4+E$1085)</f>
        <v>0.63111743217334593</v>
      </c>
      <c r="L4" s="3">
        <f t="shared" ref="L4:O4" si="0">0.5*(F4+F$1085)</f>
        <v>0.53657170528176157</v>
      </c>
      <c r="M4" s="3">
        <f t="shared" si="0"/>
        <v>0.56990719453496053</v>
      </c>
      <c r="N4" s="3">
        <f t="shared" si="0"/>
        <v>0.67636123465121489</v>
      </c>
      <c r="O4" s="3">
        <f t="shared" si="0"/>
        <v>0.75363311839572611</v>
      </c>
    </row>
    <row r="5" spans="1:15" x14ac:dyDescent="0.15">
      <c r="A5" s="1">
        <v>1</v>
      </c>
      <c r="B5" s="1" t="s">
        <v>2</v>
      </c>
      <c r="C5" s="1">
        <v>2</v>
      </c>
      <c r="D5" s="1" t="s">
        <v>10</v>
      </c>
      <c r="E5" s="6">
        <f>資本コスト!E5/SUM(資本コスト!E5,労働コスト!E5)</f>
        <v>0.34933174547673906</v>
      </c>
      <c r="F5" s="6">
        <f>資本コスト!F5/SUM(資本コスト!F5,労働コスト!F5)</f>
        <v>0.2324176370928385</v>
      </c>
      <c r="G5" s="6">
        <f>資本コスト!G5/SUM(資本コスト!G5,労働コスト!G5)</f>
        <v>0.31757503291038314</v>
      </c>
      <c r="H5" s="6">
        <f>資本コスト!H5/SUM(資本コスト!H5,労働コスト!H5)</f>
        <v>0.30244746363035258</v>
      </c>
      <c r="I5" s="6">
        <f>資本コスト!I5/SUM(資本コスト!I5,労働コスト!I5)</f>
        <v>0.45479084363260913</v>
      </c>
      <c r="K5" s="3">
        <f>0.5*(E5+E$1086)</f>
        <v>0.36347001899722248</v>
      </c>
      <c r="L5" s="3">
        <f t="shared" ref="L5:O5" si="1">0.5*(F5+F$1086)</f>
        <v>0.28269884240601961</v>
      </c>
      <c r="M5" s="3">
        <f t="shared" si="1"/>
        <v>0.33207931027522963</v>
      </c>
      <c r="N5" s="3">
        <f t="shared" si="1"/>
        <v>0.32322146104702976</v>
      </c>
      <c r="O5" s="3">
        <f t="shared" si="1"/>
        <v>0.47809433439276888</v>
      </c>
    </row>
    <row r="6" spans="1:15" x14ac:dyDescent="0.15">
      <c r="A6" s="1">
        <v>1</v>
      </c>
      <c r="B6" s="1" t="s">
        <v>7</v>
      </c>
      <c r="C6" s="1">
        <v>3</v>
      </c>
      <c r="D6" s="1" t="s">
        <v>17</v>
      </c>
      <c r="E6" s="6">
        <f>資本コスト!E6/SUM(資本コスト!E6,労働コスト!E6)</f>
        <v>0.36295796070994751</v>
      </c>
      <c r="F6" s="6">
        <f>資本コスト!F6/SUM(資本コスト!F6,労働コスト!F6)</f>
        <v>0.29212533190131607</v>
      </c>
      <c r="G6" s="6">
        <f>資本コスト!G6/SUM(資本コスト!G6,労働コスト!G6)</f>
        <v>0.31904025205967523</v>
      </c>
      <c r="H6" s="6">
        <f>資本コスト!H6/SUM(資本コスト!H6,労働コスト!H6)</f>
        <v>0.36876621414824673</v>
      </c>
      <c r="I6" s="6">
        <f>資本コスト!I6/SUM(資本コスト!I6,労働コスト!I6)</f>
        <v>0.42732083422348005</v>
      </c>
      <c r="K6" s="3">
        <f>0.5*(E6+E$1087)</f>
        <v>0.34336647901870743</v>
      </c>
      <c r="L6" s="3">
        <f t="shared" ref="L6:O6" si="2">0.5*(F6+F$1087)</f>
        <v>0.2728821474151496</v>
      </c>
      <c r="M6" s="3">
        <f t="shared" si="2"/>
        <v>0.31220473959226819</v>
      </c>
      <c r="N6" s="3">
        <f t="shared" si="2"/>
        <v>0.33934241684591893</v>
      </c>
      <c r="O6" s="3">
        <f t="shared" si="2"/>
        <v>0.3968357775571576</v>
      </c>
    </row>
    <row r="7" spans="1:15" x14ac:dyDescent="0.15">
      <c r="A7" s="1">
        <v>1</v>
      </c>
      <c r="B7" s="1" t="s">
        <v>7</v>
      </c>
      <c r="C7" s="1">
        <v>4</v>
      </c>
      <c r="D7" s="1" t="s">
        <v>18</v>
      </c>
      <c r="E7" s="6">
        <f>資本コスト!E7/SUM(資本コスト!E7,労働コスト!E7)</f>
        <v>3.5243147713755821E-2</v>
      </c>
      <c r="F7" s="6">
        <f>資本コスト!F7/SUM(資本コスト!F7,労働コスト!F7)</f>
        <v>0.1232822946822251</v>
      </c>
      <c r="G7" s="6">
        <f>資本コスト!G7/SUM(資本コスト!G7,労働コスト!G7)</f>
        <v>0.13628068725058423</v>
      </c>
      <c r="H7" s="6">
        <f>資本コスト!H7/SUM(資本コスト!H7,労働コスト!H7)</f>
        <v>0.21743390883832461</v>
      </c>
      <c r="I7" s="6">
        <f>資本コスト!I7/SUM(資本コスト!I7,労働コスト!I7)</f>
        <v>0.21514304556948735</v>
      </c>
      <c r="K7" s="3">
        <f>0.5*(E7+E$1088)</f>
        <v>0.12952346477479459</v>
      </c>
      <c r="L7" s="3">
        <f t="shared" ref="L7:O7" si="3">0.5*(F7+F$1088)</f>
        <v>0.15391751058879355</v>
      </c>
      <c r="M7" s="3">
        <f t="shared" si="3"/>
        <v>0.16885380170878822</v>
      </c>
      <c r="N7" s="3">
        <f t="shared" si="3"/>
        <v>0.2386665184693828</v>
      </c>
      <c r="O7" s="3">
        <f t="shared" si="3"/>
        <v>0.27225327800462412</v>
      </c>
    </row>
    <row r="8" spans="1:15" x14ac:dyDescent="0.15">
      <c r="A8" s="1">
        <v>1</v>
      </c>
      <c r="B8" s="1" t="s">
        <v>7</v>
      </c>
      <c r="C8" s="1">
        <v>5</v>
      </c>
      <c r="D8" s="1" t="s">
        <v>19</v>
      </c>
      <c r="E8" s="6">
        <f>資本コスト!E8/SUM(資本コスト!E8,労働コスト!E8)</f>
        <v>0.81240281101008383</v>
      </c>
      <c r="F8" s="6">
        <f>資本コスト!F8/SUM(資本コスト!F8,労働コスト!F8)</f>
        <v>0.64911415324929467</v>
      </c>
      <c r="G8" s="6">
        <f>資本コスト!G8/SUM(資本コスト!G8,労働コスト!G8)</f>
        <v>0.60399862199187959</v>
      </c>
      <c r="H8" s="6">
        <f>資本コスト!H8/SUM(資本コスト!H8,労働コスト!H8)</f>
        <v>0.60371000592801882</v>
      </c>
      <c r="I8" s="6">
        <f>資本コスト!I8/SUM(資本コスト!I8,労働コスト!I8)</f>
        <v>0.66424238537438218</v>
      </c>
      <c r="K8" s="3">
        <f>0.5*(E8+E$1089)</f>
        <v>0.60323055409659965</v>
      </c>
      <c r="L8" s="3">
        <f t="shared" ref="L8:O8" si="4">0.5*(F8+F$1089)</f>
        <v>0.47022522634240288</v>
      </c>
      <c r="M8" s="3">
        <f t="shared" si="4"/>
        <v>0.45847304440600062</v>
      </c>
      <c r="N8" s="3">
        <f t="shared" si="4"/>
        <v>0.46340549626036076</v>
      </c>
      <c r="O8" s="3">
        <f t="shared" si="4"/>
        <v>0.52956981822042037</v>
      </c>
    </row>
    <row r="9" spans="1:15" x14ac:dyDescent="0.15">
      <c r="A9" s="1">
        <v>1</v>
      </c>
      <c r="B9" s="1" t="s">
        <v>7</v>
      </c>
      <c r="C9" s="1">
        <v>6</v>
      </c>
      <c r="D9" s="1" t="s">
        <v>3</v>
      </c>
      <c r="E9" s="6">
        <f>資本コスト!E9/SUM(資本コスト!E9,労働コスト!E9)</f>
        <v>0.58955745117673442</v>
      </c>
      <c r="F9" s="6">
        <f>資本コスト!F9/SUM(資本コスト!F9,労働コスト!F9)</f>
        <v>0.43442898581957778</v>
      </c>
      <c r="G9" s="6">
        <f>資本コスト!G9/SUM(資本コスト!G9,労働コスト!G9)</f>
        <v>0.41305520829588904</v>
      </c>
      <c r="H9" s="6">
        <f>資本コスト!H9/SUM(資本コスト!H9,労働コスト!H9)</f>
        <v>0.45295010796629209</v>
      </c>
      <c r="I9" s="6">
        <f>資本コスト!I9/SUM(資本コスト!I9,労働コスト!I9)</f>
        <v>0.57500952004345662</v>
      </c>
      <c r="K9" s="3">
        <f>0.5*(E9+E$1090)</f>
        <v>0.53649173747526369</v>
      </c>
      <c r="L9" s="3">
        <f t="shared" ref="L9:O9" si="5">0.5*(F9+F$1090)</f>
        <v>0.42704223176111777</v>
      </c>
      <c r="M9" s="3">
        <f t="shared" si="5"/>
        <v>0.42991392674450685</v>
      </c>
      <c r="N9" s="3">
        <f t="shared" si="5"/>
        <v>0.44153813514711182</v>
      </c>
      <c r="O9" s="3">
        <f t="shared" si="5"/>
        <v>0.56515031647788549</v>
      </c>
    </row>
    <row r="10" spans="1:15" x14ac:dyDescent="0.15">
      <c r="A10" s="1">
        <v>1</v>
      </c>
      <c r="B10" s="1" t="s">
        <v>7</v>
      </c>
      <c r="C10" s="1">
        <v>7</v>
      </c>
      <c r="D10" s="1" t="s">
        <v>20</v>
      </c>
      <c r="E10" s="6">
        <f>資本コスト!E10/SUM(資本コスト!E10,労働コスト!E10)</f>
        <v>0.67666691882256313</v>
      </c>
      <c r="F10" s="6">
        <f>資本コスト!F10/SUM(資本コスト!F10,労働コスト!F10)</f>
        <v>0.72508134337974528</v>
      </c>
      <c r="G10" s="6">
        <f>資本コスト!G10/SUM(資本コスト!G10,労働コスト!G10)</f>
        <v>0.75031840784664483</v>
      </c>
      <c r="H10" s="6">
        <f>資本コスト!H10/SUM(資本コスト!H10,労働コスト!H10)</f>
        <v>0.88323410097346189</v>
      </c>
      <c r="I10" s="6">
        <f>資本コスト!I10/SUM(資本コスト!I10,労働コスト!I10)</f>
        <v>0.92816535832122782</v>
      </c>
      <c r="K10" s="3">
        <f>0.5*(E10+E$1091)</f>
        <v>0.68611945305150501</v>
      </c>
      <c r="L10" s="3">
        <f t="shared" ref="L10:O10" si="6">0.5*(F10+F$1091)</f>
        <v>0.68844639660068951</v>
      </c>
      <c r="M10" s="3">
        <f t="shared" si="6"/>
        <v>0.65630430099325521</v>
      </c>
      <c r="N10" s="3">
        <f t="shared" si="6"/>
        <v>0.72598912305736873</v>
      </c>
      <c r="O10" s="3">
        <f t="shared" si="6"/>
        <v>0.77164657853969376</v>
      </c>
    </row>
    <row r="11" spans="1:15" x14ac:dyDescent="0.15">
      <c r="A11" s="1">
        <v>1</v>
      </c>
      <c r="B11" s="1" t="s">
        <v>7</v>
      </c>
      <c r="C11" s="1">
        <v>8</v>
      </c>
      <c r="D11" s="1" t="s">
        <v>21</v>
      </c>
      <c r="E11" s="6">
        <f>資本コスト!E11/SUM(資本コスト!E11,労働コスト!E11)</f>
        <v>0.51762094369263512</v>
      </c>
      <c r="F11" s="6">
        <f>資本コスト!F11/SUM(資本コスト!F11,労働コスト!F11)</f>
        <v>0.27613169068172227</v>
      </c>
      <c r="G11" s="6">
        <f>資本コスト!G11/SUM(資本コスト!G11,労働コスト!G11)</f>
        <v>0.23895228695712953</v>
      </c>
      <c r="H11" s="6">
        <f>資本コスト!H11/SUM(資本コスト!H11,労働コスト!H11)</f>
        <v>0.30128775411011954</v>
      </c>
      <c r="I11" s="6">
        <f>資本コスト!I11/SUM(資本コスト!I11,労働コスト!I11)</f>
        <v>0.37198237217633684</v>
      </c>
      <c r="K11" s="3">
        <f>0.5*(E11+E$1092)</f>
        <v>0.44646787975991276</v>
      </c>
      <c r="L11" s="3">
        <f t="shared" ref="L11:O11" si="7">0.5*(F11+F$1092)</f>
        <v>0.25962402612264757</v>
      </c>
      <c r="M11" s="3">
        <f t="shared" si="7"/>
        <v>0.24389876528627852</v>
      </c>
      <c r="N11" s="3">
        <f t="shared" si="7"/>
        <v>0.26969287461630448</v>
      </c>
      <c r="O11" s="3">
        <f t="shared" si="7"/>
        <v>0.34753675620738411</v>
      </c>
    </row>
    <row r="12" spans="1:15" x14ac:dyDescent="0.15">
      <c r="A12" s="1">
        <v>1</v>
      </c>
      <c r="B12" s="1" t="s">
        <v>7</v>
      </c>
      <c r="C12" s="1">
        <v>9</v>
      </c>
      <c r="D12" s="1" t="s">
        <v>22</v>
      </c>
      <c r="E12" s="6">
        <f>資本コスト!E12/SUM(資本コスト!E12,労働コスト!E12)</f>
        <v>0.57355550827175594</v>
      </c>
      <c r="F12" s="6">
        <f>資本コスト!F12/SUM(資本コスト!F12,労働コスト!F12)</f>
        <v>0.46662330886424247</v>
      </c>
      <c r="G12" s="6">
        <f>資本コスト!G12/SUM(資本コスト!G12,労働コスト!G12)</f>
        <v>0.55509444149292753</v>
      </c>
      <c r="H12" s="6">
        <f>資本コスト!H12/SUM(資本コスト!H12,労働コスト!H12)</f>
        <v>0.57789134740298143</v>
      </c>
      <c r="I12" s="6">
        <f>資本コスト!I12/SUM(資本コスト!I12,労働コスト!I12)</f>
        <v>0.62536068318219551</v>
      </c>
      <c r="K12" s="3">
        <f>0.5*(E12+E$1093)</f>
        <v>0.47375080250607821</v>
      </c>
      <c r="L12" s="3">
        <f t="shared" ref="L12:O12" si="8">0.5*(F12+F$1093)</f>
        <v>0.42656542649436074</v>
      </c>
      <c r="M12" s="3">
        <f t="shared" si="8"/>
        <v>0.48701123860852613</v>
      </c>
      <c r="N12" s="3">
        <f t="shared" si="8"/>
        <v>0.49223294664683981</v>
      </c>
      <c r="O12" s="3">
        <f t="shared" si="8"/>
        <v>0.53527254103752797</v>
      </c>
    </row>
    <row r="13" spans="1:15" x14ac:dyDescent="0.15">
      <c r="A13" s="1">
        <v>1</v>
      </c>
      <c r="B13" s="1" t="s">
        <v>7</v>
      </c>
      <c r="C13" s="1">
        <v>10</v>
      </c>
      <c r="D13" s="1" t="s">
        <v>23</v>
      </c>
      <c r="E13" s="6">
        <f>資本コスト!E13/SUM(資本コスト!E13,労働コスト!E13)</f>
        <v>0.20099146167163853</v>
      </c>
      <c r="F13" s="6">
        <f>資本コスト!F13/SUM(資本コスト!F13,労働コスト!F13)</f>
        <v>0.16238268370207301</v>
      </c>
      <c r="G13" s="6">
        <f>資本コスト!G13/SUM(資本コスト!G13,労働コスト!G13)</f>
        <v>0.17032749870784025</v>
      </c>
      <c r="H13" s="6">
        <f>資本コスト!H13/SUM(資本コスト!H13,労働コスト!H13)</f>
        <v>0.2121609738898653</v>
      </c>
      <c r="I13" s="6">
        <f>資本コスト!I13/SUM(資本コスト!I13,労働コスト!I13)</f>
        <v>0.24410691624480399</v>
      </c>
      <c r="K13" s="3">
        <f>0.5*(E13+E$1094)</f>
        <v>0.21938261725658481</v>
      </c>
      <c r="L13" s="3">
        <f t="shared" ref="L13:O13" si="9">0.5*(F13+F$1094)</f>
        <v>0.18019954046065828</v>
      </c>
      <c r="M13" s="3">
        <f t="shared" si="9"/>
        <v>0.18023696424555991</v>
      </c>
      <c r="N13" s="3">
        <f t="shared" si="9"/>
        <v>0.20042921818931947</v>
      </c>
      <c r="O13" s="3">
        <f t="shared" si="9"/>
        <v>0.22592764822000821</v>
      </c>
    </row>
    <row r="14" spans="1:15" x14ac:dyDescent="0.15">
      <c r="A14" s="1">
        <v>1</v>
      </c>
      <c r="B14" s="1" t="s">
        <v>7</v>
      </c>
      <c r="C14" s="1">
        <v>11</v>
      </c>
      <c r="D14" s="1" t="s">
        <v>24</v>
      </c>
      <c r="E14" s="6">
        <f>資本コスト!E14/SUM(資本コスト!E14,労働コスト!E14)</f>
        <v>0.38262547778687811</v>
      </c>
      <c r="F14" s="6">
        <f>資本コスト!F14/SUM(資本コスト!F14,労働コスト!F14)</f>
        <v>0.29062240560502206</v>
      </c>
      <c r="G14" s="6">
        <f>資本コスト!G14/SUM(資本コスト!G14,労働コスト!G14)</f>
        <v>0.28445523769065162</v>
      </c>
      <c r="H14" s="6">
        <f>資本コスト!H14/SUM(資本コスト!H14,労働コスト!H14)</f>
        <v>0.30571076869502001</v>
      </c>
      <c r="I14" s="6">
        <f>資本コスト!I14/SUM(資本コスト!I14,労働コスト!I14)</f>
        <v>0.30356752721530927</v>
      </c>
      <c r="K14" s="3">
        <f>0.5*(E14+E$1095)</f>
        <v>0.32654475985961362</v>
      </c>
      <c r="L14" s="3">
        <f t="shared" ref="L14:O14" si="10">0.5*(F14+F$1095)</f>
        <v>0.25415407679737145</v>
      </c>
      <c r="M14" s="3">
        <f t="shared" si="10"/>
        <v>0.27955375031681451</v>
      </c>
      <c r="N14" s="3">
        <f t="shared" si="10"/>
        <v>0.28849294137779491</v>
      </c>
      <c r="O14" s="3">
        <f t="shared" si="10"/>
        <v>0.30687441711051489</v>
      </c>
    </row>
    <row r="15" spans="1:15" x14ac:dyDescent="0.15">
      <c r="A15" s="1">
        <v>1</v>
      </c>
      <c r="B15" s="1" t="s">
        <v>7</v>
      </c>
      <c r="C15" s="1">
        <v>12</v>
      </c>
      <c r="D15" s="1" t="s">
        <v>25</v>
      </c>
      <c r="E15" s="6">
        <f>資本コスト!E15/SUM(資本コスト!E15,労働コスト!E15)</f>
        <v>4.4936736462677748E-2</v>
      </c>
      <c r="F15" s="6">
        <f>資本コスト!F15/SUM(資本コスト!F15,労働コスト!F15)</f>
        <v>0.18276214983208242</v>
      </c>
      <c r="G15" s="6">
        <f>資本コスト!G15/SUM(資本コスト!G15,労働コスト!G15)</f>
        <v>0.3493494142953501</v>
      </c>
      <c r="H15" s="6">
        <f>資本コスト!H15/SUM(資本コスト!H15,労働コスト!H15)</f>
        <v>0.44246236197235866</v>
      </c>
      <c r="I15" s="6">
        <f>資本コスト!I15/SUM(資本コスト!I15,労働コスト!I15)</f>
        <v>0.5113335806898861</v>
      </c>
      <c r="K15" s="3">
        <f>0.5*(E15+E$1096)</f>
        <v>0.13213718869073557</v>
      </c>
      <c r="L15" s="3">
        <f t="shared" ref="L15:O15" si="11">0.5*(F15+F$1096)</f>
        <v>0.18238110520787146</v>
      </c>
      <c r="M15" s="3">
        <f t="shared" si="11"/>
        <v>0.33266874574819943</v>
      </c>
      <c r="N15" s="3">
        <f t="shared" si="11"/>
        <v>0.39230770313409163</v>
      </c>
      <c r="O15" s="3">
        <f t="shared" si="11"/>
        <v>0.47228105214378507</v>
      </c>
    </row>
    <row r="16" spans="1:15" x14ac:dyDescent="0.15">
      <c r="A16" s="1">
        <v>1</v>
      </c>
      <c r="B16" s="1" t="s">
        <v>7</v>
      </c>
      <c r="C16" s="1">
        <v>13</v>
      </c>
      <c r="D16" s="1" t="s">
        <v>26</v>
      </c>
      <c r="E16" s="6">
        <f>資本コスト!E16/SUM(資本コスト!E16,労働コスト!E16)</f>
        <v>0.13129397274815238</v>
      </c>
      <c r="F16" s="6">
        <f>資本コスト!F16/SUM(資本コスト!F16,労働コスト!F16)</f>
        <v>0.30762788679047248</v>
      </c>
      <c r="G16" s="6">
        <f>資本コスト!G16/SUM(資本コスト!G16,労働コスト!G16)</f>
        <v>0.35502203784039765</v>
      </c>
      <c r="H16" s="6">
        <f>資本コスト!H16/SUM(資本コスト!H16,労働コスト!H16)</f>
        <v>0.57217596689843131</v>
      </c>
      <c r="I16" s="6">
        <f>資本コスト!I16/SUM(資本コスト!I16,労働コスト!I16)</f>
        <v>0.54201247187126844</v>
      </c>
      <c r="K16" s="3">
        <f>0.5*(E16+E$1097)</f>
        <v>0.16039446957493231</v>
      </c>
      <c r="L16" s="3">
        <f t="shared" ref="L16:O16" si="12">0.5*(F16+F$1097)</f>
        <v>0.29314981157063091</v>
      </c>
      <c r="M16" s="3">
        <f t="shared" si="12"/>
        <v>0.34120554351845256</v>
      </c>
      <c r="N16" s="3">
        <f t="shared" si="12"/>
        <v>0.44729894974270623</v>
      </c>
      <c r="O16" s="3">
        <f t="shared" si="12"/>
        <v>0.4198281445190481</v>
      </c>
    </row>
    <row r="17" spans="1:15" x14ac:dyDescent="0.15">
      <c r="A17" s="1">
        <v>1</v>
      </c>
      <c r="B17" s="1" t="s">
        <v>7</v>
      </c>
      <c r="C17" s="1">
        <v>14</v>
      </c>
      <c r="D17" s="1" t="s">
        <v>27</v>
      </c>
      <c r="E17" s="6">
        <f>資本コスト!E17/SUM(資本コスト!E17,労働コスト!E17)</f>
        <v>3.7084871696097178E-2</v>
      </c>
      <c r="F17" s="6">
        <f>資本コスト!F17/SUM(資本コスト!F17,労働コスト!F17)</f>
        <v>9.2616171618662091E-2</v>
      </c>
      <c r="G17" s="6">
        <f>資本コスト!G17/SUM(資本コスト!G17,労働コスト!G17)</f>
        <v>9.2682109893423001E-2</v>
      </c>
      <c r="H17" s="6">
        <f>資本コスト!H17/SUM(資本コスト!H17,労働コスト!H17)</f>
        <v>0.19277634347405798</v>
      </c>
      <c r="I17" s="6">
        <f>資本コスト!I17/SUM(資本コスト!I17,労働コスト!I17)</f>
        <v>0.14479821482898517</v>
      </c>
      <c r="K17" s="3">
        <f>0.5*(E17+E$1098)</f>
        <v>6.1205002995902577E-2</v>
      </c>
      <c r="L17" s="3">
        <f t="shared" ref="L17:O17" si="13">0.5*(F17+F$1098)</f>
        <v>0.117828934505279</v>
      </c>
      <c r="M17" s="3">
        <f t="shared" si="13"/>
        <v>0.16596316070941267</v>
      </c>
      <c r="N17" s="3">
        <f t="shared" si="13"/>
        <v>0.24819789603805684</v>
      </c>
      <c r="O17" s="3">
        <f t="shared" si="13"/>
        <v>0.25871279206833175</v>
      </c>
    </row>
    <row r="18" spans="1:15" x14ac:dyDescent="0.15">
      <c r="A18" s="1">
        <v>1</v>
      </c>
      <c r="B18" s="1" t="s">
        <v>7</v>
      </c>
      <c r="C18" s="1">
        <v>15</v>
      </c>
      <c r="D18" s="1" t="s">
        <v>28</v>
      </c>
      <c r="E18" s="6">
        <f>資本コスト!E18/SUM(資本コスト!E18,労働コスト!E18)</f>
        <v>0.11366216971614639</v>
      </c>
      <c r="F18" s="6">
        <f>資本コスト!F18/SUM(資本コスト!F18,労働コスト!F18)</f>
        <v>0.17356110881093262</v>
      </c>
      <c r="G18" s="6">
        <f>資本コスト!G18/SUM(資本コスト!G18,労働コスト!G18)</f>
        <v>0.19814824304524448</v>
      </c>
      <c r="H18" s="6">
        <f>資本コスト!H18/SUM(資本コスト!H18,労働コスト!H18)</f>
        <v>0.28470345910162237</v>
      </c>
      <c r="I18" s="6">
        <f>資本コスト!I18/SUM(資本コスト!I18,労働コスト!I18)</f>
        <v>0.31343744324885159</v>
      </c>
      <c r="K18" s="3">
        <f>0.5*(E18+E$1099)</f>
        <v>0.15367395124287092</v>
      </c>
      <c r="L18" s="3">
        <f t="shared" ref="L18:O18" si="14">0.5*(F18+F$1099)</f>
        <v>0.17600340991611568</v>
      </c>
      <c r="M18" s="3">
        <f t="shared" si="14"/>
        <v>0.22141542187545493</v>
      </c>
      <c r="N18" s="3">
        <f t="shared" si="14"/>
        <v>0.27711932338592449</v>
      </c>
      <c r="O18" s="3">
        <f t="shared" si="14"/>
        <v>0.32010349037881675</v>
      </c>
    </row>
    <row r="19" spans="1:15" x14ac:dyDescent="0.15">
      <c r="A19" s="1">
        <v>1</v>
      </c>
      <c r="B19" s="1" t="s">
        <v>2</v>
      </c>
      <c r="C19" s="1">
        <v>16</v>
      </c>
      <c r="D19" s="1" t="s">
        <v>11</v>
      </c>
      <c r="E19" s="6">
        <f>資本コスト!E19/SUM(資本コスト!E19,労働コスト!E19)</f>
        <v>0.11823226716485868</v>
      </c>
      <c r="F19" s="6">
        <f>資本コスト!F19/SUM(資本コスト!F19,労働コスト!F19)</f>
        <v>8.2862655149955333E-2</v>
      </c>
      <c r="G19" s="6">
        <f>資本コスト!G19/SUM(資本コスト!G19,労働コスト!G19)</f>
        <v>0.10913465722525716</v>
      </c>
      <c r="H19" s="6">
        <f>資本コスト!H19/SUM(資本コスト!H19,労働コスト!H19)</f>
        <v>8.959676695279567E-2</v>
      </c>
      <c r="I19" s="6">
        <f>資本コスト!I19/SUM(資本コスト!I19,労働コスト!I19)</f>
        <v>0.11214985796060899</v>
      </c>
      <c r="K19" s="3">
        <f>0.5*(E19+E$1100)</f>
        <v>0.18584053204101483</v>
      </c>
      <c r="L19" s="3">
        <f t="shared" ref="L19:O19" si="15">0.5*(F19+F$1100)</f>
        <v>9.5631838158112964E-2</v>
      </c>
      <c r="M19" s="3">
        <f t="shared" si="15"/>
        <v>0.11130558181984451</v>
      </c>
      <c r="N19" s="3">
        <f t="shared" si="15"/>
        <v>8.79855923826591E-2</v>
      </c>
      <c r="O19" s="3">
        <f t="shared" si="15"/>
        <v>0.10433287956085056</v>
      </c>
    </row>
    <row r="20" spans="1:15" x14ac:dyDescent="0.15">
      <c r="A20" s="1">
        <v>1</v>
      </c>
      <c r="B20" s="1" t="s">
        <v>2</v>
      </c>
      <c r="C20" s="1">
        <v>17</v>
      </c>
      <c r="D20" s="1" t="s">
        <v>12</v>
      </c>
      <c r="E20" s="6">
        <f>資本コスト!E20/SUM(資本コスト!E20,労働コスト!E20)</f>
        <v>0.77185074011313493</v>
      </c>
      <c r="F20" s="6">
        <f>資本コスト!F20/SUM(資本コスト!F20,労働コスト!F20)</f>
        <v>0.74468255466042932</v>
      </c>
      <c r="G20" s="6">
        <f>資本コスト!G20/SUM(資本コスト!G20,労働コスト!G20)</f>
        <v>0.70653912743234459</v>
      </c>
      <c r="H20" s="6">
        <f>資本コスト!H20/SUM(資本コスト!H20,労働コスト!H20)</f>
        <v>0.65814465109576936</v>
      </c>
      <c r="I20" s="6">
        <f>資本コスト!I20/SUM(資本コスト!I20,労働コスト!I20)</f>
        <v>0.78645799687158902</v>
      </c>
      <c r="K20" s="3">
        <f>0.5*(E20+E$1101)</f>
        <v>0.76546507914343809</v>
      </c>
      <c r="L20" s="3">
        <f t="shared" ref="L20:O20" si="16">0.5*(F20+F$1101)</f>
        <v>0.75527015359172611</v>
      </c>
      <c r="M20" s="3">
        <f t="shared" si="16"/>
        <v>0.71779259547303942</v>
      </c>
      <c r="N20" s="3">
        <f t="shared" si="16"/>
        <v>0.68537453577365104</v>
      </c>
      <c r="O20" s="3">
        <f t="shared" si="16"/>
        <v>0.79574375981715717</v>
      </c>
    </row>
    <row r="21" spans="1:15" x14ac:dyDescent="0.15">
      <c r="A21" s="1">
        <v>1</v>
      </c>
      <c r="B21" s="1" t="s">
        <v>2</v>
      </c>
      <c r="C21" s="1">
        <v>18</v>
      </c>
      <c r="D21" s="1" t="s">
        <v>13</v>
      </c>
      <c r="E21" s="6">
        <f>資本コスト!E21/SUM(資本コスト!E21,労働コスト!E21)</f>
        <v>0.18643484603219884</v>
      </c>
      <c r="F21" s="6">
        <f>資本コスト!F21/SUM(資本コスト!F21,労働コスト!F21)</f>
        <v>0.24340394853941308</v>
      </c>
      <c r="G21" s="6">
        <f>資本コスト!G21/SUM(資本コスト!G21,労働コスト!G21)</f>
        <v>0.22493700317010046</v>
      </c>
      <c r="H21" s="6">
        <f>資本コスト!H21/SUM(資本コスト!H21,労働コスト!H21)</f>
        <v>0.21182296479858959</v>
      </c>
      <c r="I21" s="6">
        <f>資本コスト!I21/SUM(資本コスト!I21,労働コスト!I21)</f>
        <v>0.22762840969842268</v>
      </c>
      <c r="K21" s="3">
        <f>0.5*(E21+E$1102)</f>
        <v>0.16345696031843493</v>
      </c>
      <c r="L21" s="3">
        <f t="shared" ref="L21:O21" si="17">0.5*(F21+F$1102)</f>
        <v>0.21859840719536788</v>
      </c>
      <c r="M21" s="3">
        <f t="shared" si="17"/>
        <v>0.20560461301356647</v>
      </c>
      <c r="N21" s="3">
        <f t="shared" si="17"/>
        <v>0.19394333428022453</v>
      </c>
      <c r="O21" s="3">
        <f t="shared" si="17"/>
        <v>0.21416630316904373</v>
      </c>
    </row>
    <row r="22" spans="1:15" x14ac:dyDescent="0.15">
      <c r="A22" s="1">
        <v>1</v>
      </c>
      <c r="B22" s="1" t="s">
        <v>2</v>
      </c>
      <c r="C22" s="1">
        <v>19</v>
      </c>
      <c r="D22" s="1" t="s">
        <v>14</v>
      </c>
      <c r="E22" s="6">
        <f>資本コスト!E22/SUM(資本コスト!E22,労働コスト!E22)</f>
        <v>0.24305999332902881</v>
      </c>
      <c r="F22" s="6">
        <f>資本コスト!F22/SUM(資本コスト!F22,労働コスト!F22)</f>
        <v>0.11803872344779162</v>
      </c>
      <c r="G22" s="6">
        <f>資本コスト!G22/SUM(資本コスト!G22,労働コスト!G22)</f>
        <v>8.3540006172374837E-2</v>
      </c>
      <c r="H22" s="6">
        <f>資本コスト!H22/SUM(資本コスト!H22,労働コスト!H22)</f>
        <v>0.12031853204049142</v>
      </c>
      <c r="I22" s="6">
        <f>資本コスト!I22/SUM(資本コスト!I22,労働コスト!I22)</f>
        <v>9.3669816634611353E-2</v>
      </c>
      <c r="K22" s="3">
        <f>0.5*(E22+E$1103)</f>
        <v>0.29010411049715296</v>
      </c>
      <c r="L22" s="3">
        <f t="shared" ref="L22:O22" si="18">0.5*(F22+F$1103)</f>
        <v>0.1380953006183307</v>
      </c>
      <c r="M22" s="3">
        <f t="shared" si="18"/>
        <v>0.11464382780072876</v>
      </c>
      <c r="N22" s="3">
        <f t="shared" si="18"/>
        <v>0.15446625057608576</v>
      </c>
      <c r="O22" s="3">
        <f t="shared" si="18"/>
        <v>0.14394837672547764</v>
      </c>
    </row>
    <row r="23" spans="1:15" x14ac:dyDescent="0.15">
      <c r="A23" s="1">
        <v>1</v>
      </c>
      <c r="B23" s="1" t="s">
        <v>2</v>
      </c>
      <c r="C23" s="1">
        <v>20</v>
      </c>
      <c r="D23" s="1" t="s">
        <v>15</v>
      </c>
      <c r="E23" s="6">
        <f>資本コスト!E23/SUM(資本コスト!E23,労働コスト!E23)</f>
        <v>0.40838929823540487</v>
      </c>
      <c r="F23" s="6">
        <f>資本コスト!F23/SUM(資本コスト!F23,労働コスト!F23)</f>
        <v>0.80850180881957789</v>
      </c>
      <c r="G23" s="6">
        <f>資本コスト!G23/SUM(資本コスト!G23,労働コスト!G23)</f>
        <v>0.78758615084684258</v>
      </c>
      <c r="H23" s="6">
        <f>資本コスト!H23/SUM(資本コスト!H23,労働コスト!H23)</f>
        <v>0.76682083910669918</v>
      </c>
      <c r="I23" s="6">
        <f>資本コスト!I23/SUM(資本コスト!I23,労働コスト!I23)</f>
        <v>0.81505766547156089</v>
      </c>
      <c r="K23" s="3">
        <f>0.5*(E23+E$1104)</f>
        <v>0.45134911619134838</v>
      </c>
      <c r="L23" s="3">
        <f t="shared" ref="L23:O23" si="19">0.5*(F23+F$1104)</f>
        <v>0.80356450560963577</v>
      </c>
      <c r="M23" s="3">
        <f t="shared" si="19"/>
        <v>0.77044588897718835</v>
      </c>
      <c r="N23" s="3">
        <f t="shared" si="19"/>
        <v>0.75508939443330125</v>
      </c>
      <c r="O23" s="3">
        <f t="shared" si="19"/>
        <v>0.8065088866509158</v>
      </c>
    </row>
    <row r="24" spans="1:15" x14ac:dyDescent="0.15">
      <c r="A24" s="1">
        <v>1</v>
      </c>
      <c r="B24" s="1" t="s">
        <v>2</v>
      </c>
      <c r="C24" s="1">
        <v>21</v>
      </c>
      <c r="D24" s="1" t="s">
        <v>16</v>
      </c>
      <c r="E24" s="6">
        <f>資本コスト!E24/SUM(資本コスト!E24,労働コスト!E24)</f>
        <v>0.25786041772652368</v>
      </c>
      <c r="F24" s="6">
        <f>資本コスト!F24/SUM(資本コスト!F24,労働コスト!F24)</f>
        <v>0.3982938941862732</v>
      </c>
      <c r="G24" s="6">
        <f>資本コスト!G24/SUM(資本コスト!G24,労働コスト!G24)</f>
        <v>0.39851046116472194</v>
      </c>
      <c r="H24" s="6">
        <f>資本コスト!H24/SUM(資本コスト!H24,労働コスト!H24)</f>
        <v>0.45617936663759223</v>
      </c>
      <c r="I24" s="6">
        <f>資本コスト!I24/SUM(資本コスト!I24,労働コスト!I24)</f>
        <v>0.61493278542945629</v>
      </c>
      <c r="K24" s="3">
        <f>0.5*(E24+E$1105)</f>
        <v>0.29115411137835268</v>
      </c>
      <c r="L24" s="3">
        <f t="shared" ref="L24:O24" si="20">0.5*(F24+F$1105)</f>
        <v>0.40640663520424325</v>
      </c>
      <c r="M24" s="3">
        <f t="shared" si="20"/>
        <v>0.40745380873584569</v>
      </c>
      <c r="N24" s="3">
        <f t="shared" si="20"/>
        <v>0.4510895307298407</v>
      </c>
      <c r="O24" s="3">
        <f t="shared" si="20"/>
        <v>0.58981892343537612</v>
      </c>
    </row>
    <row r="25" spans="1:15" x14ac:dyDescent="0.15">
      <c r="A25" s="1">
        <v>1</v>
      </c>
      <c r="B25" s="1" t="s">
        <v>0</v>
      </c>
      <c r="C25" s="1">
        <v>22</v>
      </c>
      <c r="D25" s="1" t="s">
        <v>8</v>
      </c>
      <c r="E25" s="6">
        <f>資本コスト!E25/SUM(資本コスト!E25,労働コスト!E25)</f>
        <v>0.17600754962563692</v>
      </c>
      <c r="F25" s="6">
        <f>資本コスト!F25/SUM(資本コスト!F25,労働コスト!F25)</f>
        <v>0.27990747295243379</v>
      </c>
      <c r="G25" s="6">
        <f>資本コスト!G25/SUM(資本コスト!G25,労働コスト!G25)</f>
        <v>0.35407107290556405</v>
      </c>
      <c r="H25" s="6">
        <f>資本コスト!H25/SUM(資本コスト!H25,労働コスト!H25)</f>
        <v>0.3558456479237756</v>
      </c>
      <c r="I25" s="6">
        <f>資本コスト!I25/SUM(資本コスト!I25,労働コスト!I25)</f>
        <v>0.26508677061287556</v>
      </c>
      <c r="K25" s="3">
        <f>0.5*(E25+E$1106)</f>
        <v>0.18770087461720389</v>
      </c>
      <c r="L25" s="3">
        <f t="shared" ref="L25:O25" si="21">0.5*(F25+F$1106)</f>
        <v>0.27272950029149501</v>
      </c>
      <c r="M25" s="3">
        <f t="shared" si="21"/>
        <v>0.34218431205024891</v>
      </c>
      <c r="N25" s="3">
        <f t="shared" si="21"/>
        <v>0.33189732220832702</v>
      </c>
      <c r="O25" s="3">
        <f t="shared" si="21"/>
        <v>0.26848689187853469</v>
      </c>
    </row>
    <row r="26" spans="1:15" x14ac:dyDescent="0.15">
      <c r="A26" s="1">
        <v>1</v>
      </c>
      <c r="B26" s="1" t="s">
        <v>0</v>
      </c>
      <c r="C26" s="1">
        <v>23</v>
      </c>
      <c r="D26" s="1" t="s">
        <v>29</v>
      </c>
      <c r="E26" s="6">
        <f>資本コスト!E26/SUM(資本コスト!E26,労働コスト!E26)</f>
        <v>0.35241952654472736</v>
      </c>
      <c r="F26" s="6">
        <f>資本コスト!F26/SUM(資本コスト!F26,労働コスト!F26)</f>
        <v>0.25075579906655859</v>
      </c>
      <c r="G26" s="6">
        <f>資本コスト!G26/SUM(資本コスト!G26,労働コスト!G26)</f>
        <v>0.27464857353400157</v>
      </c>
      <c r="H26" s="6">
        <f>資本コスト!H26/SUM(資本コスト!H26,労働コスト!H26)</f>
        <v>0.24648574211190122</v>
      </c>
      <c r="I26" s="6">
        <f>資本コスト!I26/SUM(資本コスト!I26,労働コスト!I26)</f>
        <v>0.29441514185785334</v>
      </c>
      <c r="K26" s="3">
        <f>0.5*(E26+E$1107)</f>
        <v>0.3683845720849856</v>
      </c>
      <c r="L26" s="3">
        <f t="shared" ref="L26:O26" si="22">0.5*(F26+F$1107)</f>
        <v>0.25446166496520967</v>
      </c>
      <c r="M26" s="3">
        <f t="shared" si="22"/>
        <v>0.27308881265333868</v>
      </c>
      <c r="N26" s="3">
        <f t="shared" si="22"/>
        <v>0.25107619953366062</v>
      </c>
      <c r="O26" s="3">
        <f t="shared" si="22"/>
        <v>0.29977880611879115</v>
      </c>
    </row>
    <row r="27" spans="1:15" x14ac:dyDescent="0.15">
      <c r="A27" s="1">
        <v>2</v>
      </c>
      <c r="B27" s="1" t="s">
        <v>50</v>
      </c>
      <c r="C27" s="1">
        <v>1</v>
      </c>
      <c r="D27" s="1" t="s">
        <v>9</v>
      </c>
      <c r="E27" s="6">
        <f>資本コスト!E27/SUM(資本コスト!E27,労働コスト!E27)</f>
        <v>0.55086571376914983</v>
      </c>
      <c r="F27" s="6">
        <f>資本コスト!F27/SUM(資本コスト!F27,労働コスト!F27)</f>
        <v>0.48943598684227679</v>
      </c>
      <c r="G27" s="6">
        <f>資本コスト!G27/SUM(資本コスト!G27,労働コスト!G27)</f>
        <v>0.50205675624851198</v>
      </c>
      <c r="H27" s="6">
        <f>資本コスト!H27/SUM(資本コスト!H27,労働コスト!H27)</f>
        <v>0.59844327129518982</v>
      </c>
      <c r="I27" s="6">
        <f>資本コスト!I27/SUM(資本コスト!I27,労働コスト!I27)</f>
        <v>0.65865343596170645</v>
      </c>
      <c r="K27" s="3">
        <f>0.5*(E27+E$1085)</f>
        <v>0.56374811211350528</v>
      </c>
      <c r="L27" s="3">
        <f t="shared" ref="L27" si="23">0.5*(F27+F$1085)</f>
        <v>0.49368347970305293</v>
      </c>
      <c r="M27" s="3">
        <f t="shared" ref="M27" si="24">0.5*(G27+G$1085)</f>
        <v>0.52398706875777368</v>
      </c>
      <c r="N27" s="3">
        <f t="shared" ref="N27" si="25">0.5*(H27+H$1085)</f>
        <v>0.62243291915466648</v>
      </c>
      <c r="O27" s="3">
        <f t="shared" ref="O27" si="26">0.5*(I27+I$1085)</f>
        <v>0.68437660070326145</v>
      </c>
    </row>
    <row r="28" spans="1:15" x14ac:dyDescent="0.15">
      <c r="A28" s="1">
        <v>2</v>
      </c>
      <c r="B28" s="1" t="s">
        <v>50</v>
      </c>
      <c r="C28" s="1">
        <v>2</v>
      </c>
      <c r="D28" s="1" t="s">
        <v>10</v>
      </c>
      <c r="E28" s="6">
        <f>資本コスト!E28/SUM(資本コスト!E28,労働コスト!E28)</f>
        <v>0.39640532991479277</v>
      </c>
      <c r="F28" s="6">
        <f>資本コスト!F28/SUM(資本コスト!F28,労働コスト!F28)</f>
        <v>0.37485079294151252</v>
      </c>
      <c r="G28" s="6">
        <f>資本コスト!G28/SUM(資本コスト!G28,労働コスト!G28)</f>
        <v>0.39461542970182151</v>
      </c>
      <c r="H28" s="6">
        <f>資本コスト!H28/SUM(資本コスト!H28,労働コスト!H28)</f>
        <v>0.38939985178311914</v>
      </c>
      <c r="I28" s="6">
        <f>資本コスト!I28/SUM(資本コスト!I28,労働コスト!I28)</f>
        <v>0.53073427383906646</v>
      </c>
      <c r="K28" s="3">
        <f>0.5*(E28+E$1086)</f>
        <v>0.38700681121624936</v>
      </c>
      <c r="L28" s="3">
        <f t="shared" ref="L28" si="27">0.5*(F28+F$1086)</f>
        <v>0.35391542033035661</v>
      </c>
      <c r="M28" s="3">
        <f t="shared" ref="M28" si="28">0.5*(G28+G$1086)</f>
        <v>0.37059950867094882</v>
      </c>
      <c r="N28" s="3">
        <f t="shared" ref="N28" si="29">0.5*(H28+H$1086)</f>
        <v>0.36669765512341307</v>
      </c>
      <c r="O28" s="3">
        <f t="shared" ref="O28" si="30">0.5*(I28+I$1086)</f>
        <v>0.51606604949599755</v>
      </c>
    </row>
    <row r="29" spans="1:15" x14ac:dyDescent="0.15">
      <c r="A29" s="1">
        <v>2</v>
      </c>
      <c r="B29" s="1" t="s">
        <v>51</v>
      </c>
      <c r="C29" s="1">
        <v>3</v>
      </c>
      <c r="D29" s="1" t="s">
        <v>17</v>
      </c>
      <c r="E29" s="6">
        <f>資本コスト!E29/SUM(資本コスト!E29,労働コスト!E29)</f>
        <v>0.26856986191140381</v>
      </c>
      <c r="F29" s="6">
        <f>資本コスト!F29/SUM(資本コスト!F29,労働コスト!F29)</f>
        <v>0.28240460260413441</v>
      </c>
      <c r="G29" s="6">
        <f>資本コスト!G29/SUM(資本コスト!G29,労働コスト!G29)</f>
        <v>0.34574799611158408</v>
      </c>
      <c r="H29" s="6">
        <f>資本コスト!H29/SUM(資本コスト!H29,労働コスト!H29)</f>
        <v>0.33754411884135965</v>
      </c>
      <c r="I29" s="6">
        <f>資本コスト!I29/SUM(資本コスト!I29,労働コスト!I29)</f>
        <v>0.35271718342550201</v>
      </c>
      <c r="K29" s="3">
        <f>0.5*(E29+E$1087)</f>
        <v>0.29617242961943557</v>
      </c>
      <c r="L29" s="3">
        <f t="shared" ref="L29" si="31">0.5*(F29+F$1087)</f>
        <v>0.2680217827665588</v>
      </c>
      <c r="M29" s="3">
        <f t="shared" ref="M29" si="32">0.5*(G29+G$1087)</f>
        <v>0.32555861161822264</v>
      </c>
      <c r="N29" s="3">
        <f t="shared" ref="N29" si="33">0.5*(H29+H$1087)</f>
        <v>0.32373136919247542</v>
      </c>
      <c r="O29" s="3">
        <f t="shared" ref="O29" si="34">0.5*(I29+I$1087)</f>
        <v>0.35953395215816852</v>
      </c>
    </row>
    <row r="30" spans="1:15" x14ac:dyDescent="0.15">
      <c r="A30" s="1">
        <v>2</v>
      </c>
      <c r="B30" s="1" t="s">
        <v>51</v>
      </c>
      <c r="C30" s="1">
        <v>4</v>
      </c>
      <c r="D30" s="1" t="s">
        <v>18</v>
      </c>
      <c r="E30" s="6">
        <f>資本コスト!E30/SUM(資本コスト!E30,労働コスト!E30)</f>
        <v>0.28213929656903874</v>
      </c>
      <c r="F30" s="6">
        <f>資本コスト!F30/SUM(資本コスト!F30,労働コスト!F30)</f>
        <v>0.22596680027780924</v>
      </c>
      <c r="G30" s="6">
        <f>資本コスト!G30/SUM(資本コスト!G30,労働コスト!G30)</f>
        <v>0.26790554902480163</v>
      </c>
      <c r="H30" s="6">
        <f>資本コスト!H30/SUM(資本コスト!H30,労働コスト!H30)</f>
        <v>0.24727406190539389</v>
      </c>
      <c r="I30" s="6">
        <f>資本コスト!I30/SUM(資本コスト!I30,労働コスト!I30)</f>
        <v>0.25988038818078563</v>
      </c>
      <c r="K30" s="3">
        <f>0.5*(E30+E$1088)</f>
        <v>0.25297153920243609</v>
      </c>
      <c r="L30" s="3">
        <f t="shared" ref="L30" si="35">0.5*(F30+F$1088)</f>
        <v>0.20525976338658564</v>
      </c>
      <c r="M30" s="3">
        <f t="shared" ref="M30" si="36">0.5*(G30+G$1088)</f>
        <v>0.23466623259589692</v>
      </c>
      <c r="N30" s="3">
        <f t="shared" ref="N30" si="37">0.5*(H30+H$1088)</f>
        <v>0.25358659500291747</v>
      </c>
      <c r="O30" s="3">
        <f t="shared" ref="O30" si="38">0.5*(I30+I$1088)</f>
        <v>0.29462194931027325</v>
      </c>
    </row>
    <row r="31" spans="1:15" x14ac:dyDescent="0.15">
      <c r="A31" s="1">
        <v>2</v>
      </c>
      <c r="B31" s="1" t="s">
        <v>51</v>
      </c>
      <c r="C31" s="1">
        <v>5</v>
      </c>
      <c r="D31" s="1" t="s">
        <v>19</v>
      </c>
      <c r="E31" s="6">
        <f>資本コスト!E31/SUM(資本コスト!E31,労働コスト!E31)</f>
        <v>0.69974864347403076</v>
      </c>
      <c r="F31" s="6">
        <f>資本コスト!F31/SUM(資本コスト!F31,労働コスト!F31)</f>
        <v>0.54461508302028239</v>
      </c>
      <c r="G31" s="6">
        <f>資本コスト!G31/SUM(資本コスト!G31,労働コスト!G31)</f>
        <v>0.68517812666929157</v>
      </c>
      <c r="H31" s="6">
        <f>資本コスト!H31/SUM(資本コスト!H31,労働コスト!H31)</f>
        <v>0.6630491305864129</v>
      </c>
      <c r="I31" s="6">
        <f>資本コスト!I31/SUM(資本コスト!I31,労働コスト!I31)</f>
        <v>0.65970711776252255</v>
      </c>
      <c r="K31" s="3">
        <f>0.5*(E31+E$1089)</f>
        <v>0.54690347032857312</v>
      </c>
      <c r="L31" s="3">
        <f t="shared" ref="L31" si="39">0.5*(F31+F$1089)</f>
        <v>0.41797569122789674</v>
      </c>
      <c r="M31" s="3">
        <f t="shared" ref="M31" si="40">0.5*(G31+G$1089)</f>
        <v>0.4990627967447066</v>
      </c>
      <c r="N31" s="3">
        <f t="shared" ref="N31" si="41">0.5*(H31+H$1089)</f>
        <v>0.4930750585895578</v>
      </c>
      <c r="O31" s="3">
        <f t="shared" ref="O31" si="42">0.5*(I31+I$1089)</f>
        <v>0.5273021844144905</v>
      </c>
    </row>
    <row r="32" spans="1:15" x14ac:dyDescent="0.15">
      <c r="A32" s="1">
        <v>2</v>
      </c>
      <c r="B32" s="1" t="s">
        <v>51</v>
      </c>
      <c r="C32" s="1">
        <v>6</v>
      </c>
      <c r="D32" s="1" t="s">
        <v>3</v>
      </c>
      <c r="E32" s="6">
        <f>資本コスト!E32/SUM(資本コスト!E32,労働コスト!E32)</f>
        <v>0.6304286883085608</v>
      </c>
      <c r="F32" s="6">
        <f>資本コスト!F32/SUM(資本コスト!F32,労働コスト!F32)</f>
        <v>0.54044167558055123</v>
      </c>
      <c r="G32" s="6">
        <f>資本コスト!G32/SUM(資本コスト!G32,労働コスト!G32)</f>
        <v>0.61516371181263896</v>
      </c>
      <c r="H32" s="6">
        <f>資本コスト!H32/SUM(資本コスト!H32,労働コスト!H32)</f>
        <v>0.54177355731322818</v>
      </c>
      <c r="I32" s="6">
        <f>資本コスト!I32/SUM(資本コスト!I32,労働コスト!I32)</f>
        <v>0.59226362727467485</v>
      </c>
      <c r="K32" s="3">
        <f>0.5*(E32+E$1090)</f>
        <v>0.55692735604117694</v>
      </c>
      <c r="L32" s="3">
        <f t="shared" ref="L32" si="43">0.5*(F32+F$1090)</f>
        <v>0.4800485766416045</v>
      </c>
      <c r="M32" s="3">
        <f t="shared" ref="M32" si="44">0.5*(G32+G$1090)</f>
        <v>0.5309681785028818</v>
      </c>
      <c r="N32" s="3">
        <f t="shared" ref="N32" si="45">0.5*(H32+H$1090)</f>
        <v>0.48594985982057981</v>
      </c>
      <c r="O32" s="3">
        <f t="shared" ref="O32" si="46">0.5*(I32+I$1090)</f>
        <v>0.57377737009349472</v>
      </c>
    </row>
    <row r="33" spans="1:15" x14ac:dyDescent="0.15">
      <c r="A33" s="1">
        <v>2</v>
      </c>
      <c r="B33" s="1" t="s">
        <v>51</v>
      </c>
      <c r="C33" s="1">
        <v>7</v>
      </c>
      <c r="D33" s="1" t="s">
        <v>20</v>
      </c>
      <c r="E33" s="6">
        <f>資本コスト!E33/SUM(資本コスト!E33,労働コスト!E33)</f>
        <v>0.88608962846638128</v>
      </c>
      <c r="F33" s="6">
        <f>資本コスト!F33/SUM(資本コスト!F33,労働コスト!F33)</f>
        <v>0.80570000056527991</v>
      </c>
      <c r="G33" s="6">
        <f>資本コスト!G33/SUM(資本コスト!G33,労働コスト!G33)</f>
        <v>0.77117881456419546</v>
      </c>
      <c r="H33" s="6">
        <f>資本コスト!H33/SUM(資本コスト!H33,労働コスト!H33)</f>
        <v>0.43301228863745583</v>
      </c>
      <c r="I33" s="6">
        <f>資本コスト!I33/SUM(資本コスト!I33,労働コスト!I33)</f>
        <v>0.24774019233161484</v>
      </c>
      <c r="K33" s="3">
        <f>0.5*(E33+E$1091)</f>
        <v>0.79083080787341409</v>
      </c>
      <c r="L33" s="3">
        <f t="shared" ref="L33" si="47">0.5*(F33+F$1091)</f>
        <v>0.72875572519345688</v>
      </c>
      <c r="M33" s="3">
        <f t="shared" ref="M33" si="48">0.5*(G33+G$1091)</f>
        <v>0.66673450435203052</v>
      </c>
      <c r="N33" s="3">
        <f t="shared" ref="N33" si="49">0.5*(H33+H$1091)</f>
        <v>0.50087821688936573</v>
      </c>
      <c r="O33" s="3">
        <f t="shared" ref="O33" si="50">0.5*(I33+I$1091)</f>
        <v>0.43143399554488726</v>
      </c>
    </row>
    <row r="34" spans="1:15" x14ac:dyDescent="0.15">
      <c r="A34" s="1">
        <v>2</v>
      </c>
      <c r="B34" s="1" t="s">
        <v>51</v>
      </c>
      <c r="C34" s="1">
        <v>8</v>
      </c>
      <c r="D34" s="1" t="s">
        <v>21</v>
      </c>
      <c r="E34" s="6">
        <f>資本コスト!E34/SUM(資本コスト!E34,労働コスト!E34)</f>
        <v>0.49957125971260302</v>
      </c>
      <c r="F34" s="6">
        <f>資本コスト!F34/SUM(資本コスト!F34,労働コスト!F34)</f>
        <v>0.42596010185113131</v>
      </c>
      <c r="G34" s="6">
        <f>資本コスト!G34/SUM(資本コスト!G34,労働コスト!G34)</f>
        <v>0.41536947871813562</v>
      </c>
      <c r="H34" s="6">
        <f>資本コスト!H34/SUM(資本コスト!H34,労働コスト!H34)</f>
        <v>0.32281581819190341</v>
      </c>
      <c r="I34" s="6">
        <f>資本コスト!I34/SUM(資本コスト!I34,労働コスト!I34)</f>
        <v>0.50099576216460795</v>
      </c>
      <c r="K34" s="3">
        <f>0.5*(E34+E$1092)</f>
        <v>0.43744303776989668</v>
      </c>
      <c r="L34" s="3">
        <f t="shared" ref="L34" si="51">0.5*(F34+F$1092)</f>
        <v>0.33453823170735209</v>
      </c>
      <c r="M34" s="3">
        <f t="shared" ref="M34" si="52">0.5*(G34+G$1092)</f>
        <v>0.33210736116678158</v>
      </c>
      <c r="N34" s="3">
        <f t="shared" ref="N34" si="53">0.5*(H34+H$1092)</f>
        <v>0.28045690665719641</v>
      </c>
      <c r="O34" s="3">
        <f t="shared" ref="O34" si="54">0.5*(I34+I$1092)</f>
        <v>0.41204345120151969</v>
      </c>
    </row>
    <row r="35" spans="1:15" x14ac:dyDescent="0.15">
      <c r="A35" s="1">
        <v>2</v>
      </c>
      <c r="B35" s="1" t="s">
        <v>51</v>
      </c>
      <c r="C35" s="1">
        <v>9</v>
      </c>
      <c r="D35" s="1" t="s">
        <v>22</v>
      </c>
      <c r="E35" s="6">
        <f>資本コスト!E35/SUM(資本コスト!E35,労働コスト!E35)</f>
        <v>0.48023286153796035</v>
      </c>
      <c r="F35" s="6">
        <f>資本コスト!F35/SUM(資本コスト!F35,労働コスト!F35)</f>
        <v>0.4752060884992374</v>
      </c>
      <c r="G35" s="6">
        <f>資本コスト!G35/SUM(資本コスト!G35,労働コスト!G35)</f>
        <v>0.53166498756204505</v>
      </c>
      <c r="H35" s="6">
        <f>資本コスト!H35/SUM(資本コスト!H35,労働コスト!H35)</f>
        <v>0.80091111930336789</v>
      </c>
      <c r="I35" s="6">
        <f>資本コスト!I35/SUM(資本コスト!I35,労働コスト!I35)</f>
        <v>0.72575778585953821</v>
      </c>
      <c r="K35" s="3">
        <f>0.5*(E35+E$1093)</f>
        <v>0.42708947913918038</v>
      </c>
      <c r="L35" s="3">
        <f t="shared" ref="L35" si="55">0.5*(F35+F$1093)</f>
        <v>0.43085681631185824</v>
      </c>
      <c r="M35" s="3">
        <f t="shared" ref="M35" si="56">0.5*(G35+G$1093)</f>
        <v>0.4752965116430849</v>
      </c>
      <c r="N35" s="3">
        <f t="shared" ref="N35" si="57">0.5*(H35+H$1093)</f>
        <v>0.6037428325970331</v>
      </c>
      <c r="O35" s="3">
        <f t="shared" ref="O35" si="58">0.5*(I35+I$1093)</f>
        <v>0.58547109237619932</v>
      </c>
    </row>
    <row r="36" spans="1:15" x14ac:dyDescent="0.15">
      <c r="A36" s="1">
        <v>2</v>
      </c>
      <c r="B36" s="1" t="s">
        <v>51</v>
      </c>
      <c r="C36" s="1">
        <v>10</v>
      </c>
      <c r="D36" s="1" t="s">
        <v>23</v>
      </c>
      <c r="E36" s="6">
        <f>資本コスト!E36/SUM(資本コスト!E36,労働コスト!E36)</f>
        <v>0.14002662720989659</v>
      </c>
      <c r="F36" s="6">
        <f>資本コスト!F36/SUM(資本コスト!F36,労働コスト!F36)</f>
        <v>0.15124365778303236</v>
      </c>
      <c r="G36" s="6">
        <f>資本コスト!G36/SUM(資本コスト!G36,労働コスト!G36)</f>
        <v>0.19840742830833014</v>
      </c>
      <c r="H36" s="6">
        <f>資本コスト!H36/SUM(資本コスト!H36,労働コスト!H36)</f>
        <v>0.23207450909758745</v>
      </c>
      <c r="I36" s="6">
        <f>資本コスト!I36/SUM(資本コスト!I36,労働コスト!I36)</f>
        <v>0.23788647039462854</v>
      </c>
      <c r="K36" s="3">
        <f>0.5*(E36+E$1094)</f>
        <v>0.18890020002571384</v>
      </c>
      <c r="L36" s="3">
        <f t="shared" ref="L36" si="59">0.5*(F36+F$1094)</f>
        <v>0.17463002750113799</v>
      </c>
      <c r="M36" s="3">
        <f t="shared" ref="M36" si="60">0.5*(G36+G$1094)</f>
        <v>0.19427692904580485</v>
      </c>
      <c r="N36" s="3">
        <f t="shared" ref="N36" si="61">0.5*(H36+H$1094)</f>
        <v>0.21038598579318052</v>
      </c>
      <c r="O36" s="3">
        <f t="shared" ref="O36" si="62">0.5*(I36+I$1094)</f>
        <v>0.22281742529492049</v>
      </c>
    </row>
    <row r="37" spans="1:15" x14ac:dyDescent="0.15">
      <c r="A37" s="1">
        <v>2</v>
      </c>
      <c r="B37" s="1" t="s">
        <v>51</v>
      </c>
      <c r="C37" s="1">
        <v>11</v>
      </c>
      <c r="D37" s="1" t="s">
        <v>24</v>
      </c>
      <c r="E37" s="6">
        <f>資本コスト!E37/SUM(資本コスト!E37,労働コスト!E37)</f>
        <v>0.18371523084396268</v>
      </c>
      <c r="F37" s="6">
        <f>資本コスト!F37/SUM(資本コスト!F37,労働コスト!F37)</f>
        <v>0.17052433809108813</v>
      </c>
      <c r="G37" s="6">
        <f>資本コスト!G37/SUM(資本コスト!G37,労働コスト!G37)</f>
        <v>0.20706636314690419</v>
      </c>
      <c r="H37" s="6">
        <f>資本コスト!H37/SUM(資本コスト!H37,労働コスト!H37)</f>
        <v>0.27862472382949371</v>
      </c>
      <c r="I37" s="6">
        <f>資本コスト!I37/SUM(資本コスト!I37,労働コスト!I37)</f>
        <v>0.36227592060259206</v>
      </c>
      <c r="K37" s="3">
        <f>0.5*(E37+E$1095)</f>
        <v>0.22708963638815588</v>
      </c>
      <c r="L37" s="3">
        <f t="shared" ref="L37" si="63">0.5*(F37+F$1095)</f>
        <v>0.19410504304040449</v>
      </c>
      <c r="M37" s="3">
        <f t="shared" ref="M37" si="64">0.5*(G37+G$1095)</f>
        <v>0.24085931304494082</v>
      </c>
      <c r="N37" s="3">
        <f t="shared" ref="N37" si="65">0.5*(H37+H$1095)</f>
        <v>0.27494991894503173</v>
      </c>
      <c r="O37" s="3">
        <f t="shared" ref="O37" si="66">0.5*(I37+I$1095)</f>
        <v>0.33622861380415625</v>
      </c>
    </row>
    <row r="38" spans="1:15" x14ac:dyDescent="0.15">
      <c r="A38" s="1">
        <v>2</v>
      </c>
      <c r="B38" s="1" t="s">
        <v>51</v>
      </c>
      <c r="C38" s="1">
        <v>12</v>
      </c>
      <c r="D38" s="1" t="s">
        <v>25</v>
      </c>
      <c r="E38" s="6">
        <f>資本コスト!E38/SUM(資本コスト!E38,労働コスト!E38)</f>
        <v>0.1452471463899061</v>
      </c>
      <c r="F38" s="6">
        <f>資本コスト!F38/SUM(資本コスト!F38,労働コスト!F38)</f>
        <v>8.8024509530156642E-2</v>
      </c>
      <c r="G38" s="6">
        <f>資本コスト!G38/SUM(資本コスト!G38,労働コスト!G38)</f>
        <v>0.21698538146171154</v>
      </c>
      <c r="H38" s="6">
        <f>資本コスト!H38/SUM(資本コスト!H38,労働コスト!H38)</f>
        <v>0.28112617152555147</v>
      </c>
      <c r="I38" s="6">
        <f>資本コスト!I38/SUM(資本コスト!I38,労働コスト!I38)</f>
        <v>0.33361044839718734</v>
      </c>
      <c r="K38" s="3">
        <f>0.5*(E38+E$1096)</f>
        <v>0.18229239365434974</v>
      </c>
      <c r="L38" s="3">
        <f t="shared" ref="L38" si="67">0.5*(F38+F$1096)</f>
        <v>0.13501228505690857</v>
      </c>
      <c r="M38" s="3">
        <f t="shared" ref="M38" si="68">0.5*(G38+G$1096)</f>
        <v>0.26648672933138018</v>
      </c>
      <c r="N38" s="3">
        <f t="shared" ref="N38" si="69">0.5*(H38+H$1096)</f>
        <v>0.31163960791068801</v>
      </c>
      <c r="O38" s="3">
        <f t="shared" ref="O38" si="70">0.5*(I38+I$1096)</f>
        <v>0.38341948599743569</v>
      </c>
    </row>
    <row r="39" spans="1:15" x14ac:dyDescent="0.15">
      <c r="A39" s="1">
        <v>2</v>
      </c>
      <c r="B39" s="1" t="s">
        <v>51</v>
      </c>
      <c r="C39" s="1">
        <v>13</v>
      </c>
      <c r="D39" s="1" t="s">
        <v>26</v>
      </c>
      <c r="E39" s="6">
        <f>資本コスト!E39/SUM(資本コスト!E39,労働コスト!E39)</f>
        <v>0.16166096302640989</v>
      </c>
      <c r="F39" s="6">
        <f>資本コスト!F39/SUM(資本コスト!F39,労働コスト!F39)</f>
        <v>0.13483354448499671</v>
      </c>
      <c r="G39" s="6">
        <f>資本コスト!G39/SUM(資本コスト!G39,労働コスト!G39)</f>
        <v>0.3476799221433538</v>
      </c>
      <c r="H39" s="6">
        <f>資本コスト!H39/SUM(資本コスト!H39,労働コスト!H39)</f>
        <v>0.31044562923948765</v>
      </c>
      <c r="I39" s="6">
        <f>資本コスト!I39/SUM(資本コスト!I39,労働コスト!I39)</f>
        <v>0.24273959300004844</v>
      </c>
      <c r="K39" s="3">
        <f>0.5*(E39+E$1097)</f>
        <v>0.17557796471406106</v>
      </c>
      <c r="L39" s="3">
        <f t="shared" ref="L39" si="71">0.5*(F39+F$1097)</f>
        <v>0.20675264041789304</v>
      </c>
      <c r="M39" s="3">
        <f t="shared" ref="M39" si="72">0.5*(G39+G$1097)</f>
        <v>0.33753448566993061</v>
      </c>
      <c r="N39" s="3">
        <f t="shared" ref="N39" si="73">0.5*(H39+H$1097)</f>
        <v>0.31643378091323437</v>
      </c>
      <c r="O39" s="3">
        <f t="shared" ref="O39" si="74">0.5*(I39+I$1097)</f>
        <v>0.27019170508343809</v>
      </c>
    </row>
    <row r="40" spans="1:15" x14ac:dyDescent="0.15">
      <c r="A40" s="1">
        <v>2</v>
      </c>
      <c r="B40" s="1" t="s">
        <v>51</v>
      </c>
      <c r="C40" s="1">
        <v>14</v>
      </c>
      <c r="D40" s="1" t="s">
        <v>27</v>
      </c>
      <c r="E40" s="6">
        <f>資本コスト!E40/SUM(資本コスト!E40,労働コスト!E40)</f>
        <v>6.1027479097763206E-3</v>
      </c>
      <c r="F40" s="6">
        <f>資本コスト!F40/SUM(資本コスト!F40,労働コスト!F40)</f>
        <v>6.5834594057585627E-2</v>
      </c>
      <c r="G40" s="6">
        <f>資本コスト!G40/SUM(資本コスト!G40,労働コスト!G40)</f>
        <v>0.12682090844381649</v>
      </c>
      <c r="H40" s="6">
        <f>資本コスト!H40/SUM(資本コスト!H40,労働コスト!H40)</f>
        <v>0.22607956583617844</v>
      </c>
      <c r="I40" s="6">
        <f>資本コスト!I40/SUM(資本コスト!I40,労働コスト!I40)</f>
        <v>0.38086752224210052</v>
      </c>
      <c r="K40" s="3">
        <f>0.5*(E40+E$1098)</f>
        <v>4.5713941102742142E-2</v>
      </c>
      <c r="L40" s="3">
        <f t="shared" ref="L40" si="75">0.5*(F40+F$1098)</f>
        <v>0.10443814572474076</v>
      </c>
      <c r="M40" s="3">
        <f t="shared" ref="M40" si="76">0.5*(G40+G$1098)</f>
        <v>0.18303255998460943</v>
      </c>
      <c r="N40" s="3">
        <f t="shared" ref="N40" si="77">0.5*(H40+H$1098)</f>
        <v>0.26484950721911704</v>
      </c>
      <c r="O40" s="3">
        <f t="shared" ref="O40" si="78">0.5*(I40+I$1098)</f>
        <v>0.37674744577488939</v>
      </c>
    </row>
    <row r="41" spans="1:15" x14ac:dyDescent="0.15">
      <c r="A41" s="1">
        <v>2</v>
      </c>
      <c r="B41" s="1" t="s">
        <v>51</v>
      </c>
      <c r="C41" s="1">
        <v>15</v>
      </c>
      <c r="D41" s="1" t="s">
        <v>28</v>
      </c>
      <c r="E41" s="6">
        <f>資本コスト!E41/SUM(資本コスト!E41,労働コスト!E41)</f>
        <v>0.11925127382595134</v>
      </c>
      <c r="F41" s="6">
        <f>資本コスト!F41/SUM(資本コスト!F41,労働コスト!F41)</f>
        <v>0.21562771585588542</v>
      </c>
      <c r="G41" s="6">
        <f>資本コスト!G41/SUM(資本コスト!G41,労働コスト!G41)</f>
        <v>0.30041024197723148</v>
      </c>
      <c r="H41" s="6">
        <f>資本コスト!H41/SUM(資本コスト!H41,労働コスト!H41)</f>
        <v>0.31903014869154822</v>
      </c>
      <c r="I41" s="6">
        <f>資本コスト!I41/SUM(資本コスト!I41,労働コスト!I41)</f>
        <v>0.34607417420867254</v>
      </c>
      <c r="K41" s="3">
        <f>0.5*(E41+E$1099)</f>
        <v>0.1564685032977734</v>
      </c>
      <c r="L41" s="3">
        <f t="shared" ref="L41" si="79">0.5*(F41+F$1099)</f>
        <v>0.19703671343859208</v>
      </c>
      <c r="M41" s="3">
        <f t="shared" ref="M41" si="80">0.5*(G41+G$1099)</f>
        <v>0.27254642134144846</v>
      </c>
      <c r="N41" s="3">
        <f t="shared" ref="N41" si="81">0.5*(H41+H$1099)</f>
        <v>0.29428266818088744</v>
      </c>
      <c r="O41" s="3">
        <f t="shared" ref="O41" si="82">0.5*(I41+I$1099)</f>
        <v>0.33642185585872719</v>
      </c>
    </row>
    <row r="42" spans="1:15" x14ac:dyDescent="0.15">
      <c r="A42" s="1">
        <v>2</v>
      </c>
      <c r="B42" s="1" t="s">
        <v>50</v>
      </c>
      <c r="C42" s="1">
        <v>16</v>
      </c>
      <c r="D42" s="1" t="s">
        <v>11</v>
      </c>
      <c r="E42" s="6">
        <f>資本コスト!E42/SUM(資本コスト!E42,労働コスト!E42)</f>
        <v>0.25792142989688344</v>
      </c>
      <c r="F42" s="6">
        <f>資本コスト!F42/SUM(資本コスト!F42,労働コスト!F42)</f>
        <v>0.10565677737029079</v>
      </c>
      <c r="G42" s="6">
        <f>資本コスト!G42/SUM(資本コスト!G42,労働コスト!G42)</f>
        <v>0.15344963468859685</v>
      </c>
      <c r="H42" s="6">
        <f>資本コスト!H42/SUM(資本コスト!H42,労働コスト!H42)</f>
        <v>9.4831502134937629E-2</v>
      </c>
      <c r="I42" s="6">
        <f>資本コスト!I42/SUM(資本コスト!I42,労働コスト!I42)</f>
        <v>0.11842619786491118</v>
      </c>
      <c r="K42" s="3">
        <f>0.5*(E42+E$1100)</f>
        <v>0.25568511340702721</v>
      </c>
      <c r="L42" s="3">
        <f t="shared" ref="L42" si="83">0.5*(F42+F$1100)</f>
        <v>0.10702889926828069</v>
      </c>
      <c r="M42" s="3">
        <f t="shared" ref="M42" si="84">0.5*(G42+G$1100)</f>
        <v>0.13346307055151435</v>
      </c>
      <c r="N42" s="3">
        <f t="shared" ref="N42" si="85">0.5*(H42+H$1100)</f>
        <v>9.0602959973730079E-2</v>
      </c>
      <c r="O42" s="3">
        <f t="shared" ref="O42" si="86">0.5*(I42+I$1100)</f>
        <v>0.10747104951300165</v>
      </c>
    </row>
    <row r="43" spans="1:15" x14ac:dyDescent="0.15">
      <c r="A43" s="1">
        <v>2</v>
      </c>
      <c r="B43" s="1" t="s">
        <v>50</v>
      </c>
      <c r="C43" s="1">
        <v>17</v>
      </c>
      <c r="D43" s="1" t="s">
        <v>12</v>
      </c>
      <c r="E43" s="6">
        <f>資本コスト!E43/SUM(資本コスト!E43,労働コスト!E43)</f>
        <v>0.71538048727216863</v>
      </c>
      <c r="F43" s="6">
        <f>資本コスト!F43/SUM(資本コスト!F43,労働コスト!F43)</f>
        <v>0.71202409705713898</v>
      </c>
      <c r="G43" s="6">
        <f>資本コスト!G43/SUM(資本コスト!G43,労働コスト!G43)</f>
        <v>0.64705745882961363</v>
      </c>
      <c r="H43" s="6">
        <f>資本コスト!H43/SUM(資本コスト!H43,労働コスト!H43)</f>
        <v>0.67451429756280057</v>
      </c>
      <c r="I43" s="6">
        <f>資本コスト!I43/SUM(資本コスト!I43,労働コスト!I43)</f>
        <v>0.81895392266816591</v>
      </c>
      <c r="K43" s="3">
        <f>0.5*(E43+E$1101)</f>
        <v>0.73722995272295488</v>
      </c>
      <c r="L43" s="3">
        <f t="shared" ref="L43" si="87">0.5*(F43+F$1101)</f>
        <v>0.73894092479008089</v>
      </c>
      <c r="M43" s="3">
        <f t="shared" ref="M43" si="88">0.5*(G43+G$1101)</f>
        <v>0.68805176117167388</v>
      </c>
      <c r="N43" s="3">
        <f t="shared" ref="N43" si="89">0.5*(H43+H$1101)</f>
        <v>0.6935593590071667</v>
      </c>
      <c r="O43" s="3">
        <f t="shared" ref="O43" si="90">0.5*(I43+I$1101)</f>
        <v>0.81199172271544562</v>
      </c>
    </row>
    <row r="44" spans="1:15" x14ac:dyDescent="0.15">
      <c r="A44" s="1">
        <v>2</v>
      </c>
      <c r="B44" s="1" t="s">
        <v>50</v>
      </c>
      <c r="C44" s="1">
        <v>18</v>
      </c>
      <c r="D44" s="1" t="s">
        <v>13</v>
      </c>
      <c r="E44" s="6">
        <f>資本コスト!E44/SUM(資本コスト!E44,労働コスト!E44)</f>
        <v>0.16564652910501901</v>
      </c>
      <c r="F44" s="6">
        <f>資本コスト!F44/SUM(資本コスト!F44,労働コスト!F44)</f>
        <v>0.25815531171264955</v>
      </c>
      <c r="G44" s="6">
        <f>資本コスト!G44/SUM(資本コスト!G44,労働コスト!G44)</f>
        <v>0.24838858746350476</v>
      </c>
      <c r="H44" s="6">
        <f>資本コスト!H44/SUM(資本コスト!H44,労働コスト!H44)</f>
        <v>0.22405058091454083</v>
      </c>
      <c r="I44" s="6">
        <f>資本コスト!I44/SUM(資本コスト!I44,労働コスト!I44)</f>
        <v>0.22789844172160609</v>
      </c>
      <c r="K44" s="3">
        <f>0.5*(E44+E$1102)</f>
        <v>0.15306280185484503</v>
      </c>
      <c r="L44" s="3">
        <f t="shared" ref="L44" si="91">0.5*(F44+F$1102)</f>
        <v>0.2259740887819861</v>
      </c>
      <c r="M44" s="3">
        <f t="shared" ref="M44" si="92">0.5*(G44+G$1102)</f>
        <v>0.21733040516026864</v>
      </c>
      <c r="N44" s="3">
        <f t="shared" ref="N44" si="93">0.5*(H44+H$1102)</f>
        <v>0.20005714233820016</v>
      </c>
      <c r="O44" s="3">
        <f t="shared" ref="O44" si="94">0.5*(I44+I$1102)</f>
        <v>0.21430131918063544</v>
      </c>
    </row>
    <row r="45" spans="1:15" x14ac:dyDescent="0.15">
      <c r="A45" s="1">
        <v>2</v>
      </c>
      <c r="B45" s="1" t="s">
        <v>50</v>
      </c>
      <c r="C45" s="1">
        <v>19</v>
      </c>
      <c r="D45" s="1" t="s">
        <v>14</v>
      </c>
      <c r="E45" s="6">
        <f>資本コスト!E45/SUM(資本コスト!E45,労働コスト!E45)</f>
        <v>0.26900486381930389</v>
      </c>
      <c r="F45" s="6">
        <f>資本コスト!F45/SUM(資本コスト!F45,労働コスト!F45)</f>
        <v>0.12459056721448473</v>
      </c>
      <c r="G45" s="6">
        <f>資本コスト!G45/SUM(資本コスト!G45,労働コスト!G45)</f>
        <v>0.10993118837141902</v>
      </c>
      <c r="H45" s="6">
        <f>資本コスト!H45/SUM(資本コスト!H45,労働コスト!H45)</f>
        <v>0.14472785421450876</v>
      </c>
      <c r="I45" s="6">
        <f>資本コスト!I45/SUM(資本コスト!I45,労働コスト!I45)</f>
        <v>0.13334857244807666</v>
      </c>
      <c r="K45" s="3">
        <f>0.5*(E45+E$1103)</f>
        <v>0.30307654574229048</v>
      </c>
      <c r="L45" s="3">
        <f t="shared" ref="L45" si="95">0.5*(F45+F$1103)</f>
        <v>0.14137122250167725</v>
      </c>
      <c r="M45" s="3">
        <f t="shared" ref="M45" si="96">0.5*(G45+G$1103)</f>
        <v>0.12783941890025086</v>
      </c>
      <c r="N45" s="3">
        <f t="shared" ref="N45" si="97">0.5*(H45+H$1103)</f>
        <v>0.16667091166309442</v>
      </c>
      <c r="O45" s="3">
        <f t="shared" ref="O45" si="98">0.5*(I45+I$1103)</f>
        <v>0.16378775463221029</v>
      </c>
    </row>
    <row r="46" spans="1:15" x14ac:dyDescent="0.15">
      <c r="A46" s="1">
        <v>2</v>
      </c>
      <c r="B46" s="1" t="s">
        <v>50</v>
      </c>
      <c r="C46" s="1">
        <v>20</v>
      </c>
      <c r="D46" s="1" t="s">
        <v>15</v>
      </c>
      <c r="E46" s="6">
        <f>資本コスト!E46/SUM(資本コスト!E46,労働コスト!E46)</f>
        <v>0.33262100027014774</v>
      </c>
      <c r="F46" s="6">
        <f>資本コスト!F46/SUM(資本コスト!F46,労働コスト!F46)</f>
        <v>0.78191182697600425</v>
      </c>
      <c r="G46" s="6">
        <f>資本コスト!G46/SUM(資本コスト!G46,労働コスト!G46)</f>
        <v>0.7952385843952704</v>
      </c>
      <c r="H46" s="6">
        <f>資本コスト!H46/SUM(資本コスト!H46,労働コスト!H46)</f>
        <v>0.77171425965681362</v>
      </c>
      <c r="I46" s="6">
        <f>資本コスト!I46/SUM(資本コスト!I46,労働コスト!I46)</f>
        <v>0.82973692431917589</v>
      </c>
      <c r="K46" s="3">
        <f>0.5*(E46+E$1104)</f>
        <v>0.41346496720871984</v>
      </c>
      <c r="L46" s="3">
        <f t="shared" ref="L46" si="99">0.5*(F46+F$1104)</f>
        <v>0.7902695146878489</v>
      </c>
      <c r="M46" s="3">
        <f t="shared" ref="M46" si="100">0.5*(G46+G$1104)</f>
        <v>0.77427210575140237</v>
      </c>
      <c r="N46" s="3">
        <f t="shared" ref="N46" si="101">0.5*(H46+H$1104)</f>
        <v>0.75753610470835842</v>
      </c>
      <c r="O46" s="3">
        <f t="shared" ref="O46" si="102">0.5*(I46+I$1104)</f>
        <v>0.8138485160747233</v>
      </c>
    </row>
    <row r="47" spans="1:15" x14ac:dyDescent="0.15">
      <c r="A47" s="1">
        <v>2</v>
      </c>
      <c r="B47" s="1" t="s">
        <v>50</v>
      </c>
      <c r="C47" s="1">
        <v>21</v>
      </c>
      <c r="D47" s="1" t="s">
        <v>16</v>
      </c>
      <c r="E47" s="6">
        <f>資本コスト!E47/SUM(資本コスト!E47,労働コスト!E47)</f>
        <v>0.18513340179329224</v>
      </c>
      <c r="F47" s="6">
        <f>資本コスト!F47/SUM(資本コスト!F47,労働コスト!F47)</f>
        <v>0.3357173729821385</v>
      </c>
      <c r="G47" s="6">
        <f>資本コスト!G47/SUM(資本コスト!G47,労働コスト!G47)</f>
        <v>0.3820814925663964</v>
      </c>
      <c r="H47" s="6">
        <f>資本コスト!H47/SUM(資本コスト!H47,労働コスト!H47)</f>
        <v>0.62566138983744413</v>
      </c>
      <c r="I47" s="6">
        <f>資本コスト!I47/SUM(資本コスト!I47,労働コスト!I47)</f>
        <v>0.72061393825633524</v>
      </c>
      <c r="K47" s="3">
        <f>0.5*(E47+E$1105)</f>
        <v>0.25479060341173698</v>
      </c>
      <c r="L47" s="3">
        <f t="shared" ref="L47" si="103">0.5*(F47+F$1105)</f>
        <v>0.3751183746021759</v>
      </c>
      <c r="M47" s="3">
        <f t="shared" ref="M47" si="104">0.5*(G47+G$1105)</f>
        <v>0.39923932443668292</v>
      </c>
      <c r="N47" s="3">
        <f t="shared" ref="N47" si="105">0.5*(H47+H$1105)</f>
        <v>0.53583054232976668</v>
      </c>
      <c r="O47" s="3">
        <f t="shared" ref="O47" si="106">0.5*(I47+I$1105)</f>
        <v>0.64265949984881554</v>
      </c>
    </row>
    <row r="48" spans="1:15" x14ac:dyDescent="0.15">
      <c r="A48" s="1">
        <v>2</v>
      </c>
      <c r="B48" s="1" t="s">
        <v>49</v>
      </c>
      <c r="C48" s="1">
        <v>22</v>
      </c>
      <c r="D48" s="1" t="s">
        <v>8</v>
      </c>
      <c r="E48" s="6">
        <f>資本コスト!E48/SUM(資本コスト!E48,労働コスト!E48)</f>
        <v>0.13214808865000371</v>
      </c>
      <c r="F48" s="6">
        <f>資本コスト!F48/SUM(資本コスト!F48,労働コスト!F48)</f>
        <v>0.27208718884797684</v>
      </c>
      <c r="G48" s="6">
        <f>資本コスト!G48/SUM(資本コスト!G48,労働コスト!G48)</f>
        <v>0.38744263967710435</v>
      </c>
      <c r="H48" s="6">
        <f>資本コスト!H48/SUM(資本コスト!H48,労働コスト!H48)</f>
        <v>0.37019882722959102</v>
      </c>
      <c r="I48" s="6">
        <f>資本コスト!I48/SUM(資本コスト!I48,労働コスト!I48)</f>
        <v>0.28682650730612685</v>
      </c>
      <c r="K48" s="3">
        <f>0.5*(E48+E$1106)</f>
        <v>0.16577114412938729</v>
      </c>
      <c r="L48" s="3">
        <f t="shared" ref="L48" si="107">0.5*(F48+F$1106)</f>
        <v>0.2688193582392665</v>
      </c>
      <c r="M48" s="3">
        <f t="shared" ref="M48" si="108">0.5*(G48+G$1106)</f>
        <v>0.35887009543601911</v>
      </c>
      <c r="N48" s="3">
        <f t="shared" ref="N48" si="109">0.5*(H48+H$1106)</f>
        <v>0.3390739118612347</v>
      </c>
      <c r="O48" s="3">
        <f t="shared" ref="O48" si="110">0.5*(I48+I$1106)</f>
        <v>0.27935676022516032</v>
      </c>
    </row>
    <row r="49" spans="1:15" x14ac:dyDescent="0.15">
      <c r="A49" s="1">
        <v>2</v>
      </c>
      <c r="B49" s="1" t="s">
        <v>49</v>
      </c>
      <c r="C49" s="1">
        <v>23</v>
      </c>
      <c r="D49" s="1" t="s">
        <v>29</v>
      </c>
      <c r="E49" s="6">
        <f>資本コスト!E49/SUM(資本コスト!E49,労働コスト!E49)</f>
        <v>0.33798384346954596</v>
      </c>
      <c r="F49" s="6">
        <f>資本コスト!F49/SUM(資本コスト!F49,労働コスト!F49)</f>
        <v>0.22412162148521789</v>
      </c>
      <c r="G49" s="6">
        <f>資本コスト!G49/SUM(資本コスト!G49,労働コスト!G49)</f>
        <v>0.23806008693293787</v>
      </c>
      <c r="H49" s="6">
        <f>資本コスト!H49/SUM(資本コスト!H49,労働コスト!H49)</f>
        <v>0.23048235629169589</v>
      </c>
      <c r="I49" s="6">
        <f>資本コスト!I49/SUM(資本コスト!I49,労働コスト!I49)</f>
        <v>0.28631917938089385</v>
      </c>
      <c r="K49" s="3">
        <f>0.5*(E49+E$1107)</f>
        <v>0.3611667305473949</v>
      </c>
      <c r="L49" s="3">
        <f t="shared" ref="L49" si="111">0.5*(F49+F$1107)</f>
        <v>0.24114457617453933</v>
      </c>
      <c r="M49" s="3">
        <f t="shared" ref="M49" si="112">0.5*(G49+G$1107)</f>
        <v>0.25479456935280681</v>
      </c>
      <c r="N49" s="3">
        <f t="shared" ref="N49" si="113">0.5*(H49+H$1107)</f>
        <v>0.24307450662355795</v>
      </c>
      <c r="O49" s="3">
        <f t="shared" ref="O49" si="114">0.5*(I49+I$1107)</f>
        <v>0.29573082488031138</v>
      </c>
    </row>
    <row r="50" spans="1:15" x14ac:dyDescent="0.15">
      <c r="A50" s="1">
        <v>3</v>
      </c>
      <c r="B50" s="1" t="s">
        <v>53</v>
      </c>
      <c r="C50" s="1">
        <v>1</v>
      </c>
      <c r="D50" s="1" t="s">
        <v>9</v>
      </c>
      <c r="E50" s="6">
        <f>資本コスト!E50/SUM(資本コスト!E50,労働コスト!E50)</f>
        <v>0.53168259251789407</v>
      </c>
      <c r="F50" s="6">
        <f>資本コスト!F50/SUM(資本コスト!F50,労働コスト!F50)</f>
        <v>0.42479571245165715</v>
      </c>
      <c r="G50" s="6">
        <f>資本コスト!G50/SUM(資本コスト!G50,労働コスト!G50)</f>
        <v>0.45559585363119115</v>
      </c>
      <c r="H50" s="6">
        <f>資本コスト!H50/SUM(資本コスト!H50,労働コスト!H50)</f>
        <v>0.62249113756395502</v>
      </c>
      <c r="I50" s="6">
        <f>資本コスト!I50/SUM(資本コスト!I50,労働コスト!I50)</f>
        <v>0.71260917318139483</v>
      </c>
      <c r="K50" s="3">
        <f>0.5*(E50+E$1085)</f>
        <v>0.55415655148787735</v>
      </c>
      <c r="L50" s="3">
        <f t="shared" ref="L50" si="115">0.5*(F50+F$1085)</f>
        <v>0.46136334250774308</v>
      </c>
      <c r="M50" s="3">
        <f t="shared" ref="M50" si="116">0.5*(G50+G$1085)</f>
        <v>0.50075661744911337</v>
      </c>
      <c r="N50" s="3">
        <f t="shared" ref="N50" si="117">0.5*(H50+H$1085)</f>
        <v>0.63445685228904902</v>
      </c>
      <c r="O50" s="3">
        <f t="shared" ref="O50" si="118">0.5*(I50+I$1085)</f>
        <v>0.71135446931310553</v>
      </c>
    </row>
    <row r="51" spans="1:15" x14ac:dyDescent="0.15">
      <c r="A51" s="1">
        <v>3</v>
      </c>
      <c r="B51" s="1" t="s">
        <v>53</v>
      </c>
      <c r="C51" s="1">
        <v>2</v>
      </c>
      <c r="D51" s="1" t="s">
        <v>10</v>
      </c>
      <c r="E51" s="6">
        <f>資本コスト!E51/SUM(資本コスト!E51,労働コスト!E51)</f>
        <v>0.47904543208159284</v>
      </c>
      <c r="F51" s="6">
        <f>資本コスト!F51/SUM(資本コスト!F51,労働コスト!F51)</f>
        <v>0.33377626086706985</v>
      </c>
      <c r="G51" s="6">
        <f>資本コスト!G51/SUM(資本コスト!G51,労働コスト!G51)</f>
        <v>0.31654293523005905</v>
      </c>
      <c r="H51" s="6">
        <f>資本コスト!H51/SUM(資本コスト!H51,労働コスト!H51)</f>
        <v>0.25555011955973606</v>
      </c>
      <c r="I51" s="6">
        <f>資本コスト!I51/SUM(資本コスト!I51,労働コスト!I51)</f>
        <v>0.35017947886736966</v>
      </c>
      <c r="K51" s="3">
        <f>0.5*(E51+E$1086)</f>
        <v>0.42832686229964934</v>
      </c>
      <c r="L51" s="3">
        <f t="shared" ref="L51" si="119">0.5*(F51+F$1086)</f>
        <v>0.33337815429313533</v>
      </c>
      <c r="M51" s="3">
        <f t="shared" ref="M51" si="120">0.5*(G51+G$1086)</f>
        <v>0.33156326143506754</v>
      </c>
      <c r="N51" s="3">
        <f t="shared" ref="N51" si="121">0.5*(H51+H$1086)</f>
        <v>0.29977278901172155</v>
      </c>
      <c r="O51" s="3">
        <f t="shared" ref="O51" si="122">0.5*(I51+I$1086)</f>
        <v>0.42578865201014915</v>
      </c>
    </row>
    <row r="52" spans="1:15" x14ac:dyDescent="0.15">
      <c r="A52" s="1">
        <v>3</v>
      </c>
      <c r="B52" s="1" t="s">
        <v>54</v>
      </c>
      <c r="C52" s="1">
        <v>3</v>
      </c>
      <c r="D52" s="1" t="s">
        <v>17</v>
      </c>
      <c r="E52" s="6">
        <f>資本コスト!E52/SUM(資本コスト!E52,労働コスト!E52)</f>
        <v>0.23884761254543094</v>
      </c>
      <c r="F52" s="6">
        <f>資本コスト!F52/SUM(資本コスト!F52,労働コスト!F52)</f>
        <v>0.24025831232033013</v>
      </c>
      <c r="G52" s="6">
        <f>資本コスト!G52/SUM(資本コスト!G52,労働コスト!G52)</f>
        <v>0.25857503077567773</v>
      </c>
      <c r="H52" s="6">
        <f>資本コスト!H52/SUM(資本コスト!H52,労働コスト!H52)</f>
        <v>0.26506438139803307</v>
      </c>
      <c r="I52" s="6">
        <f>資本コスト!I52/SUM(資本コスト!I52,労働コスト!I52)</f>
        <v>0.33571227928898684</v>
      </c>
      <c r="K52" s="3">
        <f>0.5*(E52+E$1087)</f>
        <v>0.28131130493644912</v>
      </c>
      <c r="L52" s="3">
        <f t="shared" ref="L52" si="123">0.5*(F52+F$1087)</f>
        <v>0.24694863762465666</v>
      </c>
      <c r="M52" s="3">
        <f t="shared" ref="M52" si="124">0.5*(G52+G$1087)</f>
        <v>0.28197212895026946</v>
      </c>
      <c r="N52" s="3">
        <f t="shared" ref="N52" si="125">0.5*(H52+H$1087)</f>
        <v>0.28749150047081212</v>
      </c>
      <c r="O52" s="3">
        <f t="shared" ref="O52" si="126">0.5*(I52+I$1087)</f>
        <v>0.35103150008991096</v>
      </c>
    </row>
    <row r="53" spans="1:15" x14ac:dyDescent="0.15">
      <c r="A53" s="1">
        <v>3</v>
      </c>
      <c r="B53" s="1" t="s">
        <v>54</v>
      </c>
      <c r="C53" s="1">
        <v>4</v>
      </c>
      <c r="D53" s="1" t="s">
        <v>18</v>
      </c>
      <c r="E53" s="6">
        <f>資本コスト!E53/SUM(資本コスト!E53,労働コスト!E53)</f>
        <v>0.10039733055626654</v>
      </c>
      <c r="F53" s="6">
        <f>資本コスト!F53/SUM(資本コスト!F53,労働コスト!F53)</f>
        <v>0.12866236759354188</v>
      </c>
      <c r="G53" s="6">
        <f>資本コスト!G53/SUM(資本コスト!G53,労働コスト!G53)</f>
        <v>0.12653185181748233</v>
      </c>
      <c r="H53" s="6">
        <f>資本コスト!H53/SUM(資本コスト!H53,労働コスト!H53)</f>
        <v>0.13791082895906923</v>
      </c>
      <c r="I53" s="6">
        <f>資本コスト!I53/SUM(資本コスト!I53,労働コスト!I53)</f>
        <v>0.17412513343896543</v>
      </c>
      <c r="K53" s="3">
        <f>0.5*(E53+E$1088)</f>
        <v>0.16210055619604996</v>
      </c>
      <c r="L53" s="3">
        <f t="shared" ref="L53" si="127">0.5*(F53+F$1088)</f>
        <v>0.15660754704445196</v>
      </c>
      <c r="M53" s="3">
        <f t="shared" ref="M53" si="128">0.5*(G53+G$1088)</f>
        <v>0.16397938399223727</v>
      </c>
      <c r="N53" s="3">
        <f t="shared" ref="N53" si="129">0.5*(H53+H$1088)</f>
        <v>0.19890497852975514</v>
      </c>
      <c r="O53" s="3">
        <f t="shared" ref="O53" si="130">0.5*(I53+I$1088)</f>
        <v>0.25174432193936314</v>
      </c>
    </row>
    <row r="54" spans="1:15" x14ac:dyDescent="0.15">
      <c r="A54" s="1">
        <v>3</v>
      </c>
      <c r="B54" s="1" t="s">
        <v>54</v>
      </c>
      <c r="C54" s="1">
        <v>5</v>
      </c>
      <c r="D54" s="1" t="s">
        <v>19</v>
      </c>
      <c r="E54" s="6">
        <f>資本コスト!E54/SUM(資本コスト!E54,労働コスト!E54)</f>
        <v>0.54317327247895864</v>
      </c>
      <c r="F54" s="6">
        <f>資本コスト!F54/SUM(資本コスト!F54,労働コスト!F54)</f>
        <v>0.35437296525227702</v>
      </c>
      <c r="G54" s="6">
        <f>資本コスト!G54/SUM(資本コスト!G54,労働コスト!G54)</f>
        <v>0.32470574724832801</v>
      </c>
      <c r="H54" s="6">
        <f>資本コスト!H54/SUM(資本コスト!H54,労働コスト!H54)</f>
        <v>0.32149471019226383</v>
      </c>
      <c r="I54" s="6">
        <f>資本コスト!I54/SUM(資本コスト!I54,労働コスト!I54)</f>
        <v>0.54619553614005245</v>
      </c>
      <c r="K54" s="3">
        <f>0.5*(E54+E$1089)</f>
        <v>0.46861578483103705</v>
      </c>
      <c r="L54" s="3">
        <f t="shared" ref="L54" si="131">0.5*(F54+F$1089)</f>
        <v>0.32285463234389405</v>
      </c>
      <c r="M54" s="3">
        <f t="shared" ref="M54" si="132">0.5*(G54+G$1089)</f>
        <v>0.31882660703422483</v>
      </c>
      <c r="N54" s="3">
        <f t="shared" ref="N54" si="133">0.5*(H54+H$1089)</f>
        <v>0.32229784839248332</v>
      </c>
      <c r="O54" s="3">
        <f t="shared" ref="O54" si="134">0.5*(I54+I$1089)</f>
        <v>0.47054639360325545</v>
      </c>
    </row>
    <row r="55" spans="1:15" x14ac:dyDescent="0.15">
      <c r="A55" s="1">
        <v>3</v>
      </c>
      <c r="B55" s="1" t="s">
        <v>54</v>
      </c>
      <c r="C55" s="1">
        <v>6</v>
      </c>
      <c r="D55" s="1" t="s">
        <v>3</v>
      </c>
      <c r="E55" s="6">
        <f>資本コスト!E55/SUM(資本コスト!E55,労働コスト!E55)</f>
        <v>0.56338135152821267</v>
      </c>
      <c r="F55" s="6">
        <f>資本コスト!F55/SUM(資本コスト!F55,労働コスト!F55)</f>
        <v>0.50917351842843173</v>
      </c>
      <c r="G55" s="6">
        <f>資本コスト!G55/SUM(資本コスト!G55,労働コスト!G55)</f>
        <v>0.70448583512472052</v>
      </c>
      <c r="H55" s="6">
        <f>資本コスト!H55/SUM(資本コスト!H55,労働コスト!H55)</f>
        <v>0.67217231172713077</v>
      </c>
      <c r="I55" s="6">
        <f>資本コスト!I55/SUM(資本コスト!I55,労働コスト!I55)</f>
        <v>0.67830436010722894</v>
      </c>
      <c r="K55" s="3">
        <f>0.5*(E55+E$1090)</f>
        <v>0.52340368765100287</v>
      </c>
      <c r="L55" s="3">
        <f t="shared" ref="L55" si="135">0.5*(F55+F$1090)</f>
        <v>0.4644144980655448</v>
      </c>
      <c r="M55" s="3">
        <f t="shared" ref="M55" si="136">0.5*(G55+G$1090)</f>
        <v>0.57562924015892258</v>
      </c>
      <c r="N55" s="3">
        <f t="shared" ref="N55" si="137">0.5*(H55+H$1090)</f>
        <v>0.55114923702753116</v>
      </c>
      <c r="O55" s="3">
        <f t="shared" ref="O55" si="138">0.5*(I55+I$1090)</f>
        <v>0.61679773650977165</v>
      </c>
    </row>
    <row r="56" spans="1:15" x14ac:dyDescent="0.15">
      <c r="A56" s="1">
        <v>3</v>
      </c>
      <c r="B56" s="1" t="s">
        <v>54</v>
      </c>
      <c r="C56" s="1">
        <v>7</v>
      </c>
      <c r="D56" s="1" t="s">
        <v>20</v>
      </c>
      <c r="E56" s="6">
        <f>資本コスト!E56/SUM(資本コスト!E56,労働コスト!E56)</f>
        <v>0.87093287438661582</v>
      </c>
      <c r="F56" s="6">
        <f>資本コスト!F56/SUM(資本コスト!F56,労働コスト!F56)</f>
        <v>0.76036836690039988</v>
      </c>
      <c r="G56" s="6">
        <f>資本コスト!G56/SUM(資本コスト!G56,労働コスト!G56)</f>
        <v>0.4955049341339498</v>
      </c>
      <c r="H56" s="6">
        <f>資本コスト!H56/SUM(資本コスト!H56,労働コスト!H56)</f>
        <v>0.2524458196625588</v>
      </c>
      <c r="I56" s="6">
        <f>資本コスト!I56/SUM(資本コスト!I56,労働コスト!I56)</f>
        <v>0.12369094772590686</v>
      </c>
      <c r="K56" s="3">
        <f>0.5*(E56+E$1091)</f>
        <v>0.78325243083353135</v>
      </c>
      <c r="L56" s="3">
        <f t="shared" ref="L56" si="139">0.5*(F56+F$1091)</f>
        <v>0.70608990836101682</v>
      </c>
      <c r="M56" s="3">
        <f t="shared" ref="M56" si="140">0.5*(G56+G$1091)</f>
        <v>0.52889756413690758</v>
      </c>
      <c r="N56" s="3">
        <f t="shared" ref="N56" si="141">0.5*(H56+H$1091)</f>
        <v>0.41059498240191716</v>
      </c>
      <c r="O56" s="3">
        <f t="shared" ref="O56" si="142">0.5*(I56+I$1091)</f>
        <v>0.36940937324203327</v>
      </c>
    </row>
    <row r="57" spans="1:15" x14ac:dyDescent="0.15">
      <c r="A57" s="1">
        <v>3</v>
      </c>
      <c r="B57" s="1" t="s">
        <v>54</v>
      </c>
      <c r="C57" s="1">
        <v>8</v>
      </c>
      <c r="D57" s="1" t="s">
        <v>21</v>
      </c>
      <c r="E57" s="6">
        <f>資本コスト!E57/SUM(資本コスト!E57,労働コスト!E57)</f>
        <v>0.65263032582640423</v>
      </c>
      <c r="F57" s="6">
        <f>資本コスト!F57/SUM(資本コスト!F57,労働コスト!F57)</f>
        <v>0.430204732980149</v>
      </c>
      <c r="G57" s="6">
        <f>資本コスト!G57/SUM(資本コスト!G57,労働コスト!G57)</f>
        <v>0.38635849192850125</v>
      </c>
      <c r="H57" s="6">
        <f>資本コスト!H57/SUM(資本コスト!H57,労働コスト!H57)</f>
        <v>0.30014447736125038</v>
      </c>
      <c r="I57" s="6">
        <f>資本コスト!I57/SUM(資本コスト!I57,労働コスト!I57)</f>
        <v>0.40482383457274868</v>
      </c>
      <c r="K57" s="3">
        <f>0.5*(E57+E$1092)</f>
        <v>0.51397257082679726</v>
      </c>
      <c r="L57" s="3">
        <f t="shared" ref="L57" si="143">0.5*(F57+F$1092)</f>
        <v>0.3366605472718609</v>
      </c>
      <c r="M57" s="3">
        <f t="shared" ref="M57" si="144">0.5*(G57+G$1092)</f>
        <v>0.31760186777196436</v>
      </c>
      <c r="N57" s="3">
        <f t="shared" ref="N57" si="145">0.5*(H57+H$1092)</f>
        <v>0.2691212362418699</v>
      </c>
      <c r="O57" s="3">
        <f t="shared" ref="O57" si="146">0.5*(I57+I$1092)</f>
        <v>0.36395748740559009</v>
      </c>
    </row>
    <row r="58" spans="1:15" x14ac:dyDescent="0.15">
      <c r="A58" s="1">
        <v>3</v>
      </c>
      <c r="B58" s="1" t="s">
        <v>54</v>
      </c>
      <c r="C58" s="1">
        <v>9</v>
      </c>
      <c r="D58" s="1" t="s">
        <v>22</v>
      </c>
      <c r="E58" s="6">
        <f>資本コスト!E58/SUM(資本コスト!E58,労働コスト!E58)</f>
        <v>0.47427420779675128</v>
      </c>
      <c r="F58" s="6">
        <f>資本コスト!F58/SUM(資本コスト!F58,労働コスト!F58)</f>
        <v>0.50422242563338349</v>
      </c>
      <c r="G58" s="6">
        <f>資本コスト!G58/SUM(資本コスト!G58,労働コスト!G58)</f>
        <v>0.5561746732941012</v>
      </c>
      <c r="H58" s="6">
        <f>資本コスト!H58/SUM(資本コスト!H58,労働コスト!H58)</f>
        <v>0.5440557784529253</v>
      </c>
      <c r="I58" s="6">
        <f>資本コスト!I58/SUM(資本コスト!I58,労働コスト!I58)</f>
        <v>0.49091218261214009</v>
      </c>
      <c r="K58" s="3">
        <f>0.5*(E58+E$1093)</f>
        <v>0.42411015226857585</v>
      </c>
      <c r="L58" s="3">
        <f t="shared" ref="L58" si="147">0.5*(F58+F$1093)</f>
        <v>0.44536498487893128</v>
      </c>
      <c r="M58" s="3">
        <f t="shared" ref="M58" si="148">0.5*(G58+G$1093)</f>
        <v>0.48755135450911297</v>
      </c>
      <c r="N58" s="3">
        <f t="shared" ref="N58" si="149">0.5*(H58+H$1093)</f>
        <v>0.47531516217181174</v>
      </c>
      <c r="O58" s="3">
        <f t="shared" ref="O58" si="150">0.5*(I58+I$1093)</f>
        <v>0.46804829075250026</v>
      </c>
    </row>
    <row r="59" spans="1:15" x14ac:dyDescent="0.15">
      <c r="A59" s="1">
        <v>3</v>
      </c>
      <c r="B59" s="1" t="s">
        <v>54</v>
      </c>
      <c r="C59" s="1">
        <v>10</v>
      </c>
      <c r="D59" s="1" t="s">
        <v>23</v>
      </c>
      <c r="E59" s="6">
        <f>資本コスト!E59/SUM(資本コスト!E59,労働コスト!E59)</f>
        <v>0.16943686724275406</v>
      </c>
      <c r="F59" s="6">
        <f>資本コスト!F59/SUM(資本コスト!F59,労働コスト!F59)</f>
        <v>0.18314836712324545</v>
      </c>
      <c r="G59" s="6">
        <f>資本コスト!G59/SUM(資本コスト!G59,労働コスト!G59)</f>
        <v>0.19772814069525879</v>
      </c>
      <c r="H59" s="6">
        <f>資本コスト!H59/SUM(資本コスト!H59,労働コスト!H59)</f>
        <v>0.17560840197972719</v>
      </c>
      <c r="I59" s="6">
        <f>資本コスト!I59/SUM(資本コスト!I59,労働コスト!I59)</f>
        <v>0.21012050669174942</v>
      </c>
      <c r="K59" s="3">
        <f>0.5*(E59+E$1094)</f>
        <v>0.2036053200421426</v>
      </c>
      <c r="L59" s="3">
        <f t="shared" ref="L59" si="151">0.5*(F59+F$1094)</f>
        <v>0.19058238217124451</v>
      </c>
      <c r="M59" s="3">
        <f t="shared" ref="M59" si="152">0.5*(G59+G$1094)</f>
        <v>0.19393728523926917</v>
      </c>
      <c r="N59" s="3">
        <f t="shared" ref="N59" si="153">0.5*(H59+H$1094)</f>
        <v>0.18215293223425039</v>
      </c>
      <c r="O59" s="3">
        <f t="shared" ref="O59" si="154">0.5*(I59+I$1094)</f>
        <v>0.20893444344348094</v>
      </c>
    </row>
    <row r="60" spans="1:15" x14ac:dyDescent="0.15">
      <c r="A60" s="1">
        <v>3</v>
      </c>
      <c r="B60" s="1" t="s">
        <v>54</v>
      </c>
      <c r="C60" s="1">
        <v>11</v>
      </c>
      <c r="D60" s="1" t="s">
        <v>24</v>
      </c>
      <c r="E60" s="6">
        <f>資本コスト!E60/SUM(資本コスト!E60,労働コスト!E60)</f>
        <v>0.18955281245430361</v>
      </c>
      <c r="F60" s="6">
        <f>資本コスト!F60/SUM(資本コスト!F60,労働コスト!F60)</f>
        <v>0.19763819332507523</v>
      </c>
      <c r="G60" s="6">
        <f>資本コスト!G60/SUM(資本コスト!G60,労働コスト!G60)</f>
        <v>0.28225758686120506</v>
      </c>
      <c r="H60" s="6">
        <f>資本コスト!H60/SUM(資本コスト!H60,労働コスト!H60)</f>
        <v>0.24766761770196835</v>
      </c>
      <c r="I60" s="6">
        <f>資本コスト!I60/SUM(資本コスト!I60,労働コスト!I60)</f>
        <v>0.26832101370416267</v>
      </c>
      <c r="K60" s="3">
        <f>0.5*(E60+E$1095)</f>
        <v>0.23000842719332634</v>
      </c>
      <c r="L60" s="3">
        <f t="shared" ref="L60" si="155">0.5*(F60+F$1095)</f>
        <v>0.20766197065739805</v>
      </c>
      <c r="M60" s="3">
        <f t="shared" ref="M60" si="156">0.5*(G60+G$1095)</f>
        <v>0.27845492490209123</v>
      </c>
      <c r="N60" s="3">
        <f t="shared" ref="N60" si="157">0.5*(H60+H$1095)</f>
        <v>0.25947136588126907</v>
      </c>
      <c r="O60" s="3">
        <f t="shared" ref="O60" si="158">0.5*(I60+I$1095)</f>
        <v>0.28925116035494158</v>
      </c>
    </row>
    <row r="61" spans="1:15" x14ac:dyDescent="0.15">
      <c r="A61" s="1">
        <v>3</v>
      </c>
      <c r="B61" s="1" t="s">
        <v>54</v>
      </c>
      <c r="C61" s="1">
        <v>12</v>
      </c>
      <c r="D61" s="1" t="s">
        <v>25</v>
      </c>
      <c r="E61" s="6">
        <f>資本コスト!E61/SUM(資本コスト!E61,労働コスト!E61)</f>
        <v>0.19591611158665362</v>
      </c>
      <c r="F61" s="6">
        <f>資本コスト!F61/SUM(資本コスト!F61,労働コスト!F61)</f>
        <v>0.16843737503515335</v>
      </c>
      <c r="G61" s="6">
        <f>資本コスト!G61/SUM(資本コスト!G61,労働コスト!G61)</f>
        <v>0.44342876291322941</v>
      </c>
      <c r="H61" s="6">
        <f>資本コスト!H61/SUM(資本コスト!H61,労働コスト!H61)</f>
        <v>0.42794953333400632</v>
      </c>
      <c r="I61" s="6">
        <f>資本コスト!I61/SUM(資本コスト!I61,労働コスト!I61)</f>
        <v>0.49890926345672798</v>
      </c>
      <c r="K61" s="3">
        <f>0.5*(E61+E$1096)</f>
        <v>0.20762687625272352</v>
      </c>
      <c r="L61" s="3">
        <f t="shared" ref="L61" si="159">0.5*(F61+F$1096)</f>
        <v>0.17521871780940693</v>
      </c>
      <c r="M61" s="3">
        <f t="shared" ref="M61" si="160">0.5*(G61+G$1096)</f>
        <v>0.37970842005713912</v>
      </c>
      <c r="N61" s="3">
        <f t="shared" ref="N61" si="161">0.5*(H61+H$1096)</f>
        <v>0.38505128881491546</v>
      </c>
      <c r="O61" s="3">
        <f t="shared" ref="O61" si="162">0.5*(I61+I$1096)</f>
        <v>0.46606889352720604</v>
      </c>
    </row>
    <row r="62" spans="1:15" x14ac:dyDescent="0.15">
      <c r="A62" s="1">
        <v>3</v>
      </c>
      <c r="B62" s="1" t="s">
        <v>54</v>
      </c>
      <c r="C62" s="1">
        <v>13</v>
      </c>
      <c r="D62" s="1" t="s">
        <v>26</v>
      </c>
      <c r="E62" s="6">
        <f>資本コスト!E62/SUM(資本コスト!E62,労働コスト!E62)</f>
        <v>0.15193447933053522</v>
      </c>
      <c r="F62" s="6">
        <f>資本コスト!F62/SUM(資本コスト!F62,労働コスト!F62)</f>
        <v>0.1893241060271984</v>
      </c>
      <c r="G62" s="6">
        <f>資本コスト!G62/SUM(資本コスト!G62,労働コスト!G62)</f>
        <v>0.2752130165026947</v>
      </c>
      <c r="H62" s="6">
        <f>資本コスト!H62/SUM(資本コスト!H62,労働コスト!H62)</f>
        <v>0.47461258800752637</v>
      </c>
      <c r="I62" s="6">
        <f>資本コスト!I62/SUM(資本コスト!I62,労働コスト!I62)</f>
        <v>0.43511047846451228</v>
      </c>
      <c r="K62" s="3">
        <f>0.5*(E62+E$1097)</f>
        <v>0.17071472286612371</v>
      </c>
      <c r="L62" s="3">
        <f t="shared" ref="L62" si="163">0.5*(F62+F$1097)</f>
        <v>0.2339979211889939</v>
      </c>
      <c r="M62" s="3">
        <f t="shared" ref="M62" si="164">0.5*(G62+G$1097)</f>
        <v>0.30130103284960108</v>
      </c>
      <c r="N62" s="3">
        <f t="shared" ref="N62" si="165">0.5*(H62+H$1097)</f>
        <v>0.39851726029725376</v>
      </c>
      <c r="O62" s="3">
        <f t="shared" ref="O62" si="166">0.5*(I62+I$1097)</f>
        <v>0.36637714781566999</v>
      </c>
    </row>
    <row r="63" spans="1:15" x14ac:dyDescent="0.15">
      <c r="A63" s="1">
        <v>3</v>
      </c>
      <c r="B63" s="1" t="s">
        <v>54</v>
      </c>
      <c r="C63" s="1">
        <v>14</v>
      </c>
      <c r="D63" s="1" t="s">
        <v>27</v>
      </c>
      <c r="E63" s="6">
        <f>資本コスト!E63/SUM(資本コスト!E63,労働コスト!E63)</f>
        <v>1.0468700363130324E-2</v>
      </c>
      <c r="F63" s="6">
        <f>資本コスト!F63/SUM(資本コスト!F63,労働コスト!F63)</f>
        <v>0.20197048158521205</v>
      </c>
      <c r="G63" s="6">
        <f>資本コスト!G63/SUM(資本コスト!G63,労働コスト!G63)</f>
        <v>0.27073498630598303</v>
      </c>
      <c r="H63" s="6">
        <f>資本コスト!H63/SUM(資本コスト!H63,労働コスト!H63)</f>
        <v>0.37771255840246326</v>
      </c>
      <c r="I63" s="6">
        <f>資本コスト!I63/SUM(資本コスト!I63,労働コスト!I63)</f>
        <v>0.48828774311917217</v>
      </c>
      <c r="K63" s="3">
        <f>0.5*(E63+E$1098)</f>
        <v>4.7896917329419149E-2</v>
      </c>
      <c r="L63" s="3">
        <f t="shared" ref="L63" si="167">0.5*(F63+F$1098)</f>
        <v>0.17250608948855398</v>
      </c>
      <c r="M63" s="3">
        <f t="shared" ref="M63" si="168">0.5*(G63+G$1098)</f>
        <v>0.25498959891569267</v>
      </c>
      <c r="N63" s="3">
        <f t="shared" ref="N63" si="169">0.5*(H63+H$1098)</f>
        <v>0.34066600350225951</v>
      </c>
      <c r="O63" s="3">
        <f t="shared" ref="O63" si="170">0.5*(I63+I$1098)</f>
        <v>0.43045755621342524</v>
      </c>
    </row>
    <row r="64" spans="1:15" x14ac:dyDescent="0.15">
      <c r="A64" s="1">
        <v>3</v>
      </c>
      <c r="B64" s="1" t="s">
        <v>54</v>
      </c>
      <c r="C64" s="1">
        <v>15</v>
      </c>
      <c r="D64" s="1" t="s">
        <v>28</v>
      </c>
      <c r="E64" s="6">
        <f>資本コスト!E64/SUM(資本コスト!E64,労働コスト!E64)</f>
        <v>0.14068744725186946</v>
      </c>
      <c r="F64" s="6">
        <f>資本コスト!F64/SUM(資本コスト!F64,労働コスト!F64)</f>
        <v>0.17825312153017622</v>
      </c>
      <c r="G64" s="6">
        <f>資本コスト!G64/SUM(資本コスト!G64,労働コスト!G64)</f>
        <v>0.26872200163283144</v>
      </c>
      <c r="H64" s="6">
        <f>資本コスト!H64/SUM(資本コスト!H64,労働コスト!H64)</f>
        <v>0.30198639348287065</v>
      </c>
      <c r="I64" s="6">
        <f>資本コスト!I64/SUM(資本コスト!I64,労働コスト!I64)</f>
        <v>0.29207557086517433</v>
      </c>
      <c r="K64" s="3">
        <f>0.5*(E64+E$1099)</f>
        <v>0.16718659001073247</v>
      </c>
      <c r="L64" s="3">
        <f t="shared" ref="L64" si="171">0.5*(F64+F$1099)</f>
        <v>0.17834941627573747</v>
      </c>
      <c r="M64" s="3">
        <f t="shared" ref="M64" si="172">0.5*(G64+G$1099)</f>
        <v>0.25670230116924841</v>
      </c>
      <c r="N64" s="3">
        <f t="shared" ref="N64" si="173">0.5*(H64+H$1099)</f>
        <v>0.28576079057654868</v>
      </c>
      <c r="O64" s="3">
        <f t="shared" ref="O64" si="174">0.5*(I64+I$1099)</f>
        <v>0.30942255418697812</v>
      </c>
    </row>
    <row r="65" spans="1:15" x14ac:dyDescent="0.15">
      <c r="A65" s="1">
        <v>3</v>
      </c>
      <c r="B65" s="1" t="s">
        <v>53</v>
      </c>
      <c r="C65" s="1">
        <v>16</v>
      </c>
      <c r="D65" s="1" t="s">
        <v>11</v>
      </c>
      <c r="E65" s="6">
        <f>資本コスト!E65/SUM(資本コスト!E65,労働コスト!E65)</f>
        <v>0.24242206892741519</v>
      </c>
      <c r="F65" s="6">
        <f>資本コスト!F65/SUM(資本コスト!F65,労働コスト!F65)</f>
        <v>0.10581685825679041</v>
      </c>
      <c r="G65" s="6">
        <f>資本コスト!G65/SUM(資本コスト!G65,労働コスト!G65)</f>
        <v>0.14644781895544876</v>
      </c>
      <c r="H65" s="6">
        <f>資本コスト!H65/SUM(資本コスト!H65,労働コスト!H65)</f>
        <v>9.5911280729163301E-2</v>
      </c>
      <c r="I65" s="6">
        <f>資本コスト!I65/SUM(資本コスト!I65,労働コスト!I65)</f>
        <v>0.10475840508958</v>
      </c>
      <c r="K65" s="3">
        <f>0.5*(E65+E$1100)</f>
        <v>0.24793543292229309</v>
      </c>
      <c r="L65" s="3">
        <f t="shared" ref="L65" si="175">0.5*(F65+F$1100)</f>
        <v>0.10710893971153049</v>
      </c>
      <c r="M65" s="3">
        <f t="shared" ref="M65" si="176">0.5*(G65+G$1100)</f>
        <v>0.12996216268494032</v>
      </c>
      <c r="N65" s="3">
        <f t="shared" ref="N65" si="177">0.5*(H65+H$1100)</f>
        <v>9.1142849270842916E-2</v>
      </c>
      <c r="O65" s="3">
        <f t="shared" ref="O65" si="178">0.5*(I65+I$1100)</f>
        <v>0.10063715312533607</v>
      </c>
    </row>
    <row r="66" spans="1:15" x14ac:dyDescent="0.15">
      <c r="A66" s="1">
        <v>3</v>
      </c>
      <c r="B66" s="1" t="s">
        <v>53</v>
      </c>
      <c r="C66" s="1">
        <v>17</v>
      </c>
      <c r="D66" s="1" t="s">
        <v>12</v>
      </c>
      <c r="E66" s="6">
        <f>資本コスト!E66/SUM(資本コスト!E66,労働コスト!E66)</f>
        <v>0.57562341918469306</v>
      </c>
      <c r="F66" s="6">
        <f>資本コスト!F66/SUM(資本コスト!F66,労働コスト!F66)</f>
        <v>0.68325422765242727</v>
      </c>
      <c r="G66" s="6">
        <f>資本コスト!G66/SUM(資本コスト!G66,労働コスト!G66)</f>
        <v>0.603428518117333</v>
      </c>
      <c r="H66" s="6">
        <f>資本コスト!H66/SUM(資本コスト!H66,労働コスト!H66)</f>
        <v>0.61640629826058713</v>
      </c>
      <c r="I66" s="6">
        <f>資本コスト!I66/SUM(資本コスト!I66,労働コスト!I66)</f>
        <v>0.76955222323931294</v>
      </c>
      <c r="K66" s="3">
        <f>0.5*(E66+E$1101)</f>
        <v>0.6673514186792171</v>
      </c>
      <c r="L66" s="3">
        <f t="shared" ref="L66" si="179">0.5*(F66+F$1101)</f>
        <v>0.72455599008772509</v>
      </c>
      <c r="M66" s="3">
        <f t="shared" ref="M66" si="180">0.5*(G66+G$1101)</f>
        <v>0.66623729081553362</v>
      </c>
      <c r="N66" s="3">
        <f t="shared" ref="N66" si="181">0.5*(H66+H$1101)</f>
        <v>0.66450535935605992</v>
      </c>
      <c r="O66" s="3">
        <f t="shared" ref="O66" si="182">0.5*(I66+I$1101)</f>
        <v>0.78729087300101908</v>
      </c>
    </row>
    <row r="67" spans="1:15" x14ac:dyDescent="0.15">
      <c r="A67" s="1">
        <v>3</v>
      </c>
      <c r="B67" s="1" t="s">
        <v>53</v>
      </c>
      <c r="C67" s="1">
        <v>18</v>
      </c>
      <c r="D67" s="1" t="s">
        <v>13</v>
      </c>
      <c r="E67" s="6">
        <f>資本コスト!E67/SUM(資本コスト!E67,労働コスト!E67)</f>
        <v>0.17598668684044624</v>
      </c>
      <c r="F67" s="6">
        <f>資本コスト!F67/SUM(資本コスト!F67,労働コスト!F67)</f>
        <v>0.25715831690717167</v>
      </c>
      <c r="G67" s="6">
        <f>資本コスト!G67/SUM(資本コスト!G67,労働コスト!G67)</f>
        <v>0.21817184741926723</v>
      </c>
      <c r="H67" s="6">
        <f>資本コスト!H67/SUM(資本コスト!H67,労働コスト!H67)</f>
        <v>0.17429289537441905</v>
      </c>
      <c r="I67" s="6">
        <f>資本コスト!I67/SUM(資本コスト!I67,労働コスト!I67)</f>
        <v>0.22125674536591025</v>
      </c>
      <c r="K67" s="3">
        <f>0.5*(E67+E$1102)</f>
        <v>0.15823288072255864</v>
      </c>
      <c r="L67" s="3">
        <f t="shared" ref="L67" si="183">0.5*(F67+F$1102)</f>
        <v>0.22547559137924716</v>
      </c>
      <c r="M67" s="3">
        <f t="shared" ref="M67" si="184">0.5*(G67+G$1102)</f>
        <v>0.20222203513814985</v>
      </c>
      <c r="N67" s="3">
        <f t="shared" ref="N67" si="185">0.5*(H67+H$1102)</f>
        <v>0.17517829956813924</v>
      </c>
      <c r="O67" s="3">
        <f t="shared" ref="O67" si="186">0.5*(I67+I$1102)</f>
        <v>0.2109804710027875</v>
      </c>
    </row>
    <row r="68" spans="1:15" x14ac:dyDescent="0.15">
      <c r="A68" s="1">
        <v>3</v>
      </c>
      <c r="B68" s="1" t="s">
        <v>53</v>
      </c>
      <c r="C68" s="1">
        <v>19</v>
      </c>
      <c r="D68" s="1" t="s">
        <v>14</v>
      </c>
      <c r="E68" s="6">
        <f>資本コスト!E68/SUM(資本コスト!E68,労働コスト!E68)</f>
        <v>0.2923007034794663</v>
      </c>
      <c r="F68" s="6">
        <f>資本コスト!F68/SUM(資本コスト!F68,労働コスト!F68)</f>
        <v>0.12395952227828108</v>
      </c>
      <c r="G68" s="6">
        <f>資本コスト!G68/SUM(資本コスト!G68,労働コスト!G68)</f>
        <v>8.8941310961962561E-2</v>
      </c>
      <c r="H68" s="6">
        <f>資本コスト!H68/SUM(資本コスト!H68,労働コスト!H68)</f>
        <v>9.0949650404348478E-2</v>
      </c>
      <c r="I68" s="6">
        <f>資本コスト!I68/SUM(資本コスト!I68,労働コスト!I68)</f>
        <v>0.157064267887493</v>
      </c>
      <c r="K68" s="3">
        <f>0.5*(E68+E$1103)</f>
        <v>0.31472446557237171</v>
      </c>
      <c r="L68" s="3">
        <f t="shared" ref="L68" si="187">0.5*(F68+F$1103)</f>
        <v>0.14105570003357543</v>
      </c>
      <c r="M68" s="3">
        <f t="shared" ref="M68" si="188">0.5*(G68+G$1103)</f>
        <v>0.11734448019552263</v>
      </c>
      <c r="N68" s="3">
        <f t="shared" ref="N68" si="189">0.5*(H68+H$1103)</f>
        <v>0.13978180975801427</v>
      </c>
      <c r="O68" s="3">
        <f t="shared" ref="O68" si="190">0.5*(I68+I$1103)</f>
        <v>0.17564560235191845</v>
      </c>
    </row>
    <row r="69" spans="1:15" x14ac:dyDescent="0.15">
      <c r="A69" s="1">
        <v>3</v>
      </c>
      <c r="B69" s="1" t="s">
        <v>53</v>
      </c>
      <c r="C69" s="1">
        <v>20</v>
      </c>
      <c r="D69" s="1" t="s">
        <v>15</v>
      </c>
      <c r="E69" s="6">
        <f>資本コスト!E69/SUM(資本コスト!E69,労働コスト!E69)</f>
        <v>0.46612831940434984</v>
      </c>
      <c r="F69" s="6">
        <f>資本コスト!F69/SUM(資本コスト!F69,労働コスト!F69)</f>
        <v>0.81282259591343808</v>
      </c>
      <c r="G69" s="6">
        <f>資本コスト!G69/SUM(資本コスト!G69,労働コスト!G69)</f>
        <v>0.7851909106806797</v>
      </c>
      <c r="H69" s="6">
        <f>資本コスト!H69/SUM(資本コスト!H69,労働コスト!H69)</f>
        <v>0.76593236384192231</v>
      </c>
      <c r="I69" s="6">
        <f>資本コスト!I69/SUM(資本コスト!I69,労働コスト!I69)</f>
        <v>0.81719360034305388</v>
      </c>
      <c r="K69" s="3">
        <f>0.5*(E69+E$1104)</f>
        <v>0.48021862677582083</v>
      </c>
      <c r="L69" s="3">
        <f t="shared" ref="L69" si="191">0.5*(F69+F$1104)</f>
        <v>0.80572489915656587</v>
      </c>
      <c r="M69" s="3">
        <f t="shared" ref="M69" si="192">0.5*(G69+G$1104)</f>
        <v>0.76924826889410691</v>
      </c>
      <c r="N69" s="3">
        <f t="shared" ref="N69" si="193">0.5*(H69+H$1104)</f>
        <v>0.75464515680091282</v>
      </c>
      <c r="O69" s="3">
        <f t="shared" ref="O69" si="194">0.5*(I69+I$1104)</f>
        <v>0.80757685408666224</v>
      </c>
    </row>
    <row r="70" spans="1:15" x14ac:dyDescent="0.15">
      <c r="A70" s="1">
        <v>3</v>
      </c>
      <c r="B70" s="1" t="s">
        <v>53</v>
      </c>
      <c r="C70" s="1">
        <v>21</v>
      </c>
      <c r="D70" s="1" t="s">
        <v>16</v>
      </c>
      <c r="E70" s="6">
        <f>資本コスト!E70/SUM(資本コスト!E70,労働コスト!E70)</f>
        <v>0.16098276115101789</v>
      </c>
      <c r="F70" s="6">
        <f>資本コスト!F70/SUM(資本コスト!F70,労働コスト!F70)</f>
        <v>0.34863603551280853</v>
      </c>
      <c r="G70" s="6">
        <f>資本コスト!G70/SUM(資本コスト!G70,労働コスト!G70)</f>
        <v>0.32078371213282358</v>
      </c>
      <c r="H70" s="6">
        <f>資本コスト!H70/SUM(資本コスト!H70,労働コスト!H70)</f>
        <v>0.4195349857699367</v>
      </c>
      <c r="I70" s="6">
        <f>資本コスト!I70/SUM(資本コスト!I70,労働コスト!I70)</f>
        <v>0.46397747869543249</v>
      </c>
      <c r="K70" s="3">
        <f>0.5*(E70+E$1105)</f>
        <v>0.24271528309059981</v>
      </c>
      <c r="L70" s="3">
        <f t="shared" ref="L70" si="195">0.5*(F70+F$1105)</f>
        <v>0.38157770586751089</v>
      </c>
      <c r="M70" s="3">
        <f t="shared" ref="M70" si="196">0.5*(G70+G$1105)</f>
        <v>0.36859043421989651</v>
      </c>
      <c r="N70" s="3">
        <f t="shared" ref="N70" si="197">0.5*(H70+H$1105)</f>
        <v>0.43276734029601294</v>
      </c>
      <c r="O70" s="3">
        <f t="shared" ref="O70" si="198">0.5*(I70+I$1105)</f>
        <v>0.51434127006836416</v>
      </c>
    </row>
    <row r="71" spans="1:15" x14ac:dyDescent="0.15">
      <c r="A71" s="1">
        <v>3</v>
      </c>
      <c r="B71" s="1" t="s">
        <v>52</v>
      </c>
      <c r="C71" s="1">
        <v>22</v>
      </c>
      <c r="D71" s="1" t="s">
        <v>8</v>
      </c>
      <c r="E71" s="6">
        <f>資本コスト!E71/SUM(資本コスト!E71,労働コスト!E71)</f>
        <v>0.15011763357206145</v>
      </c>
      <c r="F71" s="6">
        <f>資本コスト!F71/SUM(資本コスト!F71,労働コスト!F71)</f>
        <v>0.28412398971408853</v>
      </c>
      <c r="G71" s="6">
        <f>資本コスト!G71/SUM(資本コスト!G71,労働コスト!G71)</f>
        <v>0.34416555759111084</v>
      </c>
      <c r="H71" s="6">
        <f>資本コスト!H71/SUM(資本コスト!H71,労働コスト!H71)</f>
        <v>0.28439970412965471</v>
      </c>
      <c r="I71" s="6">
        <f>資本コスト!I71/SUM(資本コスト!I71,労働コスト!I71)</f>
        <v>0.26110314141239216</v>
      </c>
      <c r="K71" s="3">
        <f>0.5*(E71+E$1106)</f>
        <v>0.17475591659041617</v>
      </c>
      <c r="L71" s="3">
        <f t="shared" ref="L71" si="199">0.5*(F71+F$1106)</f>
        <v>0.27483775867232241</v>
      </c>
      <c r="M71" s="3">
        <f t="shared" ref="M71" si="200">0.5*(G71+G$1106)</f>
        <v>0.33723155439302233</v>
      </c>
      <c r="N71" s="3">
        <f t="shared" ref="N71" si="201">0.5*(H71+H$1106)</f>
        <v>0.2961743503112666</v>
      </c>
      <c r="O71" s="3">
        <f t="shared" ref="O71" si="202">0.5*(I71+I$1106)</f>
        <v>0.26649507727829297</v>
      </c>
    </row>
    <row r="72" spans="1:15" x14ac:dyDescent="0.15">
      <c r="A72" s="1">
        <v>3</v>
      </c>
      <c r="B72" s="1" t="s">
        <v>52</v>
      </c>
      <c r="C72" s="1">
        <v>23</v>
      </c>
      <c r="D72" s="1" t="s">
        <v>29</v>
      </c>
      <c r="E72" s="6">
        <f>資本コスト!E72/SUM(資本コスト!E72,労働コスト!E72)</f>
        <v>0.35390455525510683</v>
      </c>
      <c r="F72" s="6">
        <f>資本コスト!F72/SUM(資本コスト!F72,労働コスト!F72)</f>
        <v>0.25211658483944949</v>
      </c>
      <c r="G72" s="6">
        <f>資本コスト!G72/SUM(資本コスト!G72,労働コスト!G72)</f>
        <v>0.23745955290830964</v>
      </c>
      <c r="H72" s="6">
        <f>資本コスト!H72/SUM(資本コスト!H72,労働コスト!H72)</f>
        <v>0.23042900724330634</v>
      </c>
      <c r="I72" s="6">
        <f>資本コスト!I72/SUM(資本コスト!I72,労働コスト!I72)</f>
        <v>0.28536850901808392</v>
      </c>
      <c r="K72" s="3">
        <f>0.5*(E72+E$1107)</f>
        <v>0.36912708644017533</v>
      </c>
      <c r="L72" s="3">
        <f t="shared" ref="L72" si="203">0.5*(F72+F$1107)</f>
        <v>0.25514205785165511</v>
      </c>
      <c r="M72" s="3">
        <f t="shared" ref="M72" si="204">0.5*(G72+G$1107)</f>
        <v>0.2544943023404927</v>
      </c>
      <c r="N72" s="3">
        <f t="shared" ref="N72" si="205">0.5*(H72+H$1107)</f>
        <v>0.24304783209936318</v>
      </c>
      <c r="O72" s="3">
        <f t="shared" ref="O72" si="206">0.5*(I72+I$1107)</f>
        <v>0.29525548969890641</v>
      </c>
    </row>
    <row r="73" spans="1:15" x14ac:dyDescent="0.15">
      <c r="A73" s="1">
        <v>4</v>
      </c>
      <c r="B73" s="1" t="s">
        <v>260</v>
      </c>
      <c r="C73" s="1">
        <v>1</v>
      </c>
      <c r="D73" s="1" t="s">
        <v>9</v>
      </c>
      <c r="E73" s="6">
        <f>資本コスト!E73/SUM(資本コスト!E73,労働コスト!E73)</f>
        <v>0.56450250068528451</v>
      </c>
      <c r="F73" s="6">
        <f>資本コスト!F73/SUM(資本コスト!F73,労働コスト!F73)</f>
        <v>0.54673452000256129</v>
      </c>
      <c r="G73" s="6">
        <f>資本コスト!G73/SUM(資本コスト!G73,労働コスト!G73)</f>
        <v>0.57478580874699647</v>
      </c>
      <c r="H73" s="6">
        <f>資本コスト!H73/SUM(資本コスト!H73,労働コスト!H73)</f>
        <v>0.71822384365394076</v>
      </c>
      <c r="I73" s="6">
        <f>資本コスト!I73/SUM(資本コスト!I73,労働コスト!I73)</f>
        <v>0.78236777110998357</v>
      </c>
      <c r="K73" s="3">
        <f>0.5*(E73+E$1085)</f>
        <v>0.57056650557157251</v>
      </c>
      <c r="L73" s="3">
        <f t="shared" ref="L73" si="207">0.5*(F73+F$1085)</f>
        <v>0.52233274628319515</v>
      </c>
      <c r="M73" s="3">
        <f t="shared" ref="M73" si="208">0.5*(G73+G$1085)</f>
        <v>0.56035159500701592</v>
      </c>
      <c r="N73" s="3">
        <f t="shared" ref="N73" si="209">0.5*(H73+H$1085)</f>
        <v>0.68232320533404189</v>
      </c>
      <c r="O73" s="3">
        <f t="shared" ref="O73" si="210">0.5*(I73+I$1085)</f>
        <v>0.74623376827739996</v>
      </c>
    </row>
    <row r="74" spans="1:15" x14ac:dyDescent="0.15">
      <c r="A74" s="1">
        <v>4</v>
      </c>
      <c r="B74" s="1" t="s">
        <v>261</v>
      </c>
      <c r="C74" s="1">
        <v>2</v>
      </c>
      <c r="D74" s="1" t="s">
        <v>10</v>
      </c>
      <c r="E74" s="6">
        <f>資本コスト!E74/SUM(資本コスト!E74,労働コスト!E74)</f>
        <v>0.42016383808799057</v>
      </c>
      <c r="F74" s="6">
        <f>資本コスト!F74/SUM(資本コスト!F74,労働コスト!F74)</f>
        <v>0.25094591182097753</v>
      </c>
      <c r="G74" s="6">
        <f>資本コスト!G74/SUM(資本コスト!G74,労働コスト!G74)</f>
        <v>0.28845062657753368</v>
      </c>
      <c r="H74" s="6">
        <f>資本コスト!H74/SUM(資本コスト!H74,労働コスト!H74)</f>
        <v>0.22139333066898703</v>
      </c>
      <c r="I74" s="6">
        <f>資本コスト!I74/SUM(資本コスト!I74,労働コスト!I74)</f>
        <v>0.32212998844128332</v>
      </c>
      <c r="K74" s="3">
        <f>0.5*(E74+E$1086)</f>
        <v>0.3988860653028482</v>
      </c>
      <c r="L74" s="3">
        <f t="shared" ref="L74" si="211">0.5*(F74+F$1086)</f>
        <v>0.29196297977008911</v>
      </c>
      <c r="M74" s="3">
        <f t="shared" ref="M74" si="212">0.5*(G74+G$1086)</f>
        <v>0.31751710710880487</v>
      </c>
      <c r="N74" s="3">
        <f t="shared" ref="N74" si="213">0.5*(H74+H$1086)</f>
        <v>0.28269439456634704</v>
      </c>
      <c r="O74" s="3">
        <f t="shared" ref="O74" si="214">0.5*(I74+I$1086)</f>
        <v>0.41176390679710595</v>
      </c>
    </row>
    <row r="75" spans="1:15" x14ac:dyDescent="0.15">
      <c r="A75" s="1">
        <v>4</v>
      </c>
      <c r="B75" s="1" t="s">
        <v>262</v>
      </c>
      <c r="C75" s="1">
        <v>3</v>
      </c>
      <c r="D75" s="1" t="s">
        <v>17</v>
      </c>
      <c r="E75" s="6">
        <f>資本コスト!E75/SUM(資本コスト!E75,労働コスト!E75)</f>
        <v>0.27797890283986998</v>
      </c>
      <c r="F75" s="6">
        <f>資本コスト!F75/SUM(資本コスト!F75,労働コスト!F75)</f>
        <v>0.25962991316585604</v>
      </c>
      <c r="G75" s="6">
        <f>資本コスト!G75/SUM(資本コスト!G75,労働コスト!G75)</f>
        <v>0.35212592922117819</v>
      </c>
      <c r="H75" s="6">
        <f>資本コスト!H75/SUM(資本コスト!H75,労働コスト!H75)</f>
        <v>0.33951712878433504</v>
      </c>
      <c r="I75" s="6">
        <f>資本コスト!I75/SUM(資本コスト!I75,労働コスト!I75)</f>
        <v>0.35544968082119638</v>
      </c>
      <c r="K75" s="3">
        <f>0.5*(E75+E$1087)</f>
        <v>0.30087695008366866</v>
      </c>
      <c r="L75" s="3">
        <f t="shared" ref="L75" si="215">0.5*(F75+F$1087)</f>
        <v>0.25663443804741959</v>
      </c>
      <c r="M75" s="3">
        <f t="shared" ref="M75" si="216">0.5*(G75+G$1087)</f>
        <v>0.32874757817301969</v>
      </c>
      <c r="N75" s="3">
        <f t="shared" ref="N75" si="217">0.5*(H75+H$1087)</f>
        <v>0.32471787416396314</v>
      </c>
      <c r="O75" s="3">
        <f t="shared" ref="O75" si="218">0.5*(I75+I$1087)</f>
        <v>0.36090020085601571</v>
      </c>
    </row>
    <row r="76" spans="1:15" x14ac:dyDescent="0.15">
      <c r="A76" s="1">
        <v>4</v>
      </c>
      <c r="B76" s="1" t="s">
        <v>60</v>
      </c>
      <c r="C76" s="1">
        <v>4</v>
      </c>
      <c r="D76" s="1" t="s">
        <v>18</v>
      </c>
      <c r="E76" s="6">
        <f>資本コスト!E76/SUM(資本コスト!E76,労働コスト!E76)</f>
        <v>9.6058140232003306E-2</v>
      </c>
      <c r="F76" s="6">
        <f>資本コスト!F76/SUM(資本コスト!F76,労働コスト!F76)</f>
        <v>0.14877667590243182</v>
      </c>
      <c r="G76" s="6">
        <f>資本コスト!G76/SUM(資本コスト!G76,労働コスト!G76)</f>
        <v>0.18057622737000301</v>
      </c>
      <c r="H76" s="6">
        <f>資本コスト!H76/SUM(資本コスト!H76,労働コスト!H76)</f>
        <v>0.18744007394153767</v>
      </c>
      <c r="I76" s="6">
        <f>資本コスト!I76/SUM(資本コスト!I76,労働コスト!I76)</f>
        <v>0.19679907561391072</v>
      </c>
      <c r="K76" s="3">
        <f>0.5*(E76+E$1088)</f>
        <v>0.15993096103391835</v>
      </c>
      <c r="L76" s="3">
        <f t="shared" ref="L76" si="219">0.5*(F76+F$1088)</f>
        <v>0.16666470119889693</v>
      </c>
      <c r="M76" s="3">
        <f t="shared" ref="M76" si="220">0.5*(G76+G$1088)</f>
        <v>0.19100157176849758</v>
      </c>
      <c r="N76" s="3">
        <f t="shared" ref="N76" si="221">0.5*(H76+H$1088)</f>
        <v>0.22366960102098934</v>
      </c>
      <c r="O76" s="3">
        <f t="shared" ref="O76" si="222">0.5*(I76+I$1088)</f>
        <v>0.26308129302683581</v>
      </c>
    </row>
    <row r="77" spans="1:15" x14ac:dyDescent="0.15">
      <c r="A77" s="1">
        <v>4</v>
      </c>
      <c r="B77" s="1" t="s">
        <v>60</v>
      </c>
      <c r="C77" s="1">
        <v>5</v>
      </c>
      <c r="D77" s="1" t="s">
        <v>19</v>
      </c>
      <c r="E77" s="6">
        <f>資本コスト!E77/SUM(資本コスト!E77,労働コスト!E77)</f>
        <v>0.72967604445040868</v>
      </c>
      <c r="F77" s="6">
        <f>資本コスト!F77/SUM(資本コスト!F77,労働コスト!F77)</f>
        <v>0.50263624111746541</v>
      </c>
      <c r="G77" s="6">
        <f>資本コスト!G77/SUM(資本コスト!G77,労働コスト!G77)</f>
        <v>0.55716323724318406</v>
      </c>
      <c r="H77" s="6">
        <f>資本コスト!H77/SUM(資本コスト!H77,労働コスト!H77)</f>
        <v>0.50075653899542172</v>
      </c>
      <c r="I77" s="6">
        <f>資本コスト!I77/SUM(資本コスト!I77,労働コスト!I77)</f>
        <v>0.64106558338794584</v>
      </c>
      <c r="K77" s="3">
        <f>0.5*(E77+E$1089)</f>
        <v>0.56186717081676207</v>
      </c>
      <c r="L77" s="3">
        <f t="shared" ref="L77" si="223">0.5*(F77+F$1089)</f>
        <v>0.39698627027648825</v>
      </c>
      <c r="M77" s="3">
        <f t="shared" ref="M77" si="224">0.5*(G77+G$1089)</f>
        <v>0.43505535203165285</v>
      </c>
      <c r="N77" s="3">
        <f t="shared" ref="N77" si="225">0.5*(H77+H$1089)</f>
        <v>0.41192876279406221</v>
      </c>
      <c r="O77" s="3">
        <f t="shared" ref="O77" si="226">0.5*(I77+I$1089)</f>
        <v>0.51798141722720215</v>
      </c>
    </row>
    <row r="78" spans="1:15" x14ac:dyDescent="0.15">
      <c r="A78" s="1">
        <v>4</v>
      </c>
      <c r="B78" s="1" t="s">
        <v>262</v>
      </c>
      <c r="C78" s="1">
        <v>6</v>
      </c>
      <c r="D78" s="1" t="s">
        <v>3</v>
      </c>
      <c r="E78" s="6">
        <f>資本コスト!E78/SUM(資本コスト!E78,労働コスト!E78)</f>
        <v>0.39689391722594153</v>
      </c>
      <c r="F78" s="6">
        <f>資本コスト!F78/SUM(資本コスト!F78,労働コスト!F78)</f>
        <v>0.25623782152016422</v>
      </c>
      <c r="G78" s="6">
        <f>資本コスト!G78/SUM(資本コスト!G78,労働コスト!G78)</f>
        <v>0.27385072386088372</v>
      </c>
      <c r="H78" s="6">
        <f>資本コスト!H78/SUM(資本コスト!H78,労働コスト!H78)</f>
        <v>0.22356188178015135</v>
      </c>
      <c r="I78" s="6">
        <f>資本コスト!I78/SUM(資本コスト!I78,労働コスト!I78)</f>
        <v>0.41260906733290409</v>
      </c>
      <c r="K78" s="3">
        <f>0.5*(E78+E$1090)</f>
        <v>0.44015997049986721</v>
      </c>
      <c r="L78" s="3">
        <f t="shared" ref="L78" si="227">0.5*(F78+F$1090)</f>
        <v>0.33794664961141102</v>
      </c>
      <c r="M78" s="3">
        <f t="shared" ref="M78" si="228">0.5*(G78+G$1090)</f>
        <v>0.36031168452700418</v>
      </c>
      <c r="N78" s="3">
        <f t="shared" ref="N78" si="229">0.5*(H78+H$1090)</f>
        <v>0.32684402205404139</v>
      </c>
      <c r="O78" s="3">
        <f t="shared" ref="O78" si="230">0.5*(I78+I$1090)</f>
        <v>0.48395009012260926</v>
      </c>
    </row>
    <row r="79" spans="1:15" x14ac:dyDescent="0.15">
      <c r="A79" s="1">
        <v>4</v>
      </c>
      <c r="B79" s="1" t="s">
        <v>60</v>
      </c>
      <c r="C79" s="1">
        <v>7</v>
      </c>
      <c r="D79" s="1" t="s">
        <v>20</v>
      </c>
      <c r="E79" s="6">
        <f>資本コスト!E79/SUM(資本コスト!E79,労働コスト!E79)</f>
        <v>0.37087790991169889</v>
      </c>
      <c r="F79" s="6">
        <f>資本コスト!F79/SUM(資本コスト!F79,労働コスト!F79)</f>
        <v>0.75572774398669729</v>
      </c>
      <c r="G79" s="6">
        <f>資本コスト!G79/SUM(資本コスト!G79,労働コスト!G79)</f>
        <v>0.65910767091773814</v>
      </c>
      <c r="H79" s="6">
        <f>資本コスト!H79/SUM(資本コスト!H79,労働コスト!H79)</f>
        <v>0.87561523902635585</v>
      </c>
      <c r="I79" s="6">
        <f>資本コスト!I79/SUM(資本コスト!I79,労働コスト!I79)</f>
        <v>0.88960114297719262</v>
      </c>
      <c r="K79" s="3">
        <f>0.5*(E79+E$1091)</f>
        <v>0.53322494859607295</v>
      </c>
      <c r="L79" s="3">
        <f t="shared" ref="L79" si="231">0.5*(F79+F$1091)</f>
        <v>0.70376959690416552</v>
      </c>
      <c r="M79" s="3">
        <f t="shared" ref="M79" si="232">0.5*(G79+G$1091)</f>
        <v>0.61069893252880181</v>
      </c>
      <c r="N79" s="3">
        <f t="shared" ref="N79" si="233">0.5*(H79+H$1091)</f>
        <v>0.72217969208381572</v>
      </c>
      <c r="O79" s="3">
        <f t="shared" ref="O79" si="234">0.5*(I79+I$1091)</f>
        <v>0.75236447086767622</v>
      </c>
    </row>
    <row r="80" spans="1:15" x14ac:dyDescent="0.15">
      <c r="A80" s="1">
        <v>4</v>
      </c>
      <c r="B80" s="1" t="s">
        <v>262</v>
      </c>
      <c r="C80" s="1">
        <v>8</v>
      </c>
      <c r="D80" s="1" t="s">
        <v>21</v>
      </c>
      <c r="E80" s="6">
        <f>資本コスト!E80/SUM(資本コスト!E80,労働コスト!E80)</f>
        <v>0.31293281383299848</v>
      </c>
      <c r="F80" s="6">
        <f>資本コスト!F80/SUM(資本コスト!F80,労働コスト!F80)</f>
        <v>0.21071871103099205</v>
      </c>
      <c r="G80" s="6">
        <f>資本コスト!G80/SUM(資本コスト!G80,労働コスト!G80)</f>
        <v>0.28051139313017887</v>
      </c>
      <c r="H80" s="6">
        <f>資本コスト!H80/SUM(資本コスト!H80,労働コスト!H80)</f>
        <v>0.26597316800210674</v>
      </c>
      <c r="I80" s="6">
        <f>資本コスト!I80/SUM(資本コスト!I80,労働コスト!I80)</f>
        <v>0.31140181564896929</v>
      </c>
      <c r="K80" s="3">
        <f>0.5*(E80+E$1092)</f>
        <v>0.34412381483009441</v>
      </c>
      <c r="L80" s="3">
        <f t="shared" ref="L80" si="235">0.5*(F80+F$1092)</f>
        <v>0.22691753629728245</v>
      </c>
      <c r="M80" s="3">
        <f t="shared" ref="M80" si="236">0.5*(G80+G$1092)</f>
        <v>0.2646783183728032</v>
      </c>
      <c r="N80" s="3">
        <f t="shared" ref="N80" si="237">0.5*(H80+H$1092)</f>
        <v>0.25203558156229805</v>
      </c>
      <c r="O80" s="3">
        <f t="shared" ref="O80" si="238">0.5*(I80+I$1092)</f>
        <v>0.31724647794370037</v>
      </c>
    </row>
    <row r="81" spans="1:15" x14ac:dyDescent="0.15">
      <c r="A81" s="1">
        <v>4</v>
      </c>
      <c r="B81" s="1" t="s">
        <v>60</v>
      </c>
      <c r="C81" s="1">
        <v>9</v>
      </c>
      <c r="D81" s="1" t="s">
        <v>22</v>
      </c>
      <c r="E81" s="6">
        <f>資本コスト!E81/SUM(資本コスト!E81,労働コスト!E81)</f>
        <v>0.27513497369514561</v>
      </c>
      <c r="F81" s="6">
        <f>資本コスト!F81/SUM(資本コスト!F81,労働コスト!F81)</f>
        <v>0.42863033894878977</v>
      </c>
      <c r="G81" s="6">
        <f>資本コスト!G81/SUM(資本コスト!G81,労働コスト!G81)</f>
        <v>0.46460265840520776</v>
      </c>
      <c r="H81" s="6">
        <f>資本コスト!H81/SUM(資本コスト!H81,労働コスト!H81)</f>
        <v>0.49511447826788274</v>
      </c>
      <c r="I81" s="6">
        <f>資本コスト!I81/SUM(資本コスト!I81,労働コスト!I81)</f>
        <v>0.49004391229433797</v>
      </c>
      <c r="K81" s="3">
        <f>0.5*(E81+E$1093)</f>
        <v>0.32454053521777304</v>
      </c>
      <c r="L81" s="3">
        <f t="shared" ref="L81" si="239">0.5*(F81+F$1093)</f>
        <v>0.40756894153663437</v>
      </c>
      <c r="M81" s="3">
        <f t="shared" ref="M81" si="240">0.5*(G81+G$1093)</f>
        <v>0.44176534706466625</v>
      </c>
      <c r="N81" s="3">
        <f t="shared" ref="N81" si="241">0.5*(H81+H$1093)</f>
        <v>0.45084451207929044</v>
      </c>
      <c r="O81" s="3">
        <f t="shared" ref="O81" si="242">0.5*(I81+I$1093)</f>
        <v>0.4676141555935992</v>
      </c>
    </row>
    <row r="82" spans="1:15" x14ac:dyDescent="0.15">
      <c r="A82" s="1">
        <v>4</v>
      </c>
      <c r="B82" s="1" t="s">
        <v>60</v>
      </c>
      <c r="C82" s="1">
        <v>10</v>
      </c>
      <c r="D82" s="1" t="s">
        <v>23</v>
      </c>
      <c r="E82" s="6">
        <f>資本コスト!E82/SUM(資本コスト!E82,労働コスト!E82)</f>
        <v>0.27407677237224842</v>
      </c>
      <c r="F82" s="6">
        <f>資本コスト!F82/SUM(資本コスト!F82,労働コスト!F82)</f>
        <v>0.28494669668098122</v>
      </c>
      <c r="G82" s="6">
        <f>資本コスト!G82/SUM(資本コスト!G82,労働コスト!G82)</f>
        <v>0.30568075071914186</v>
      </c>
      <c r="H82" s="6">
        <f>資本コスト!H82/SUM(資本コスト!H82,労働コスト!H82)</f>
        <v>0.31142472047440184</v>
      </c>
      <c r="I82" s="6">
        <f>資本コスト!I82/SUM(資本コスト!I82,労働コスト!I82)</f>
        <v>0.30530618932555442</v>
      </c>
      <c r="K82" s="3">
        <f>0.5*(E82+E$1094)</f>
        <v>0.2559252726068898</v>
      </c>
      <c r="L82" s="3">
        <f t="shared" ref="L82" si="243">0.5*(F82+F$1094)</f>
        <v>0.2414815469501124</v>
      </c>
      <c r="M82" s="3">
        <f t="shared" ref="M82" si="244">0.5*(G82+G$1094)</f>
        <v>0.24791359025121071</v>
      </c>
      <c r="N82" s="3">
        <f t="shared" ref="N82" si="245">0.5*(H82+H$1094)</f>
        <v>0.25006109148158773</v>
      </c>
      <c r="O82" s="3">
        <f t="shared" ref="O82" si="246">0.5*(I82+I$1094)</f>
        <v>0.25652728476038344</v>
      </c>
    </row>
    <row r="83" spans="1:15" x14ac:dyDescent="0.15">
      <c r="A83" s="1">
        <v>4</v>
      </c>
      <c r="B83" s="1" t="s">
        <v>60</v>
      </c>
      <c r="C83" s="1">
        <v>11</v>
      </c>
      <c r="D83" s="1" t="s">
        <v>24</v>
      </c>
      <c r="E83" s="6">
        <f>資本コスト!E83/SUM(資本コスト!E83,労働コスト!E83)</f>
        <v>0.16749816911894932</v>
      </c>
      <c r="F83" s="6">
        <f>資本コスト!F83/SUM(資本コスト!F83,労働コスト!F83)</f>
        <v>0.14448740689094156</v>
      </c>
      <c r="G83" s="6">
        <f>資本コスト!G83/SUM(資本コスト!G83,労働コスト!G83)</f>
        <v>0.2184059880559108</v>
      </c>
      <c r="H83" s="6">
        <f>資本コスト!H83/SUM(資本コスト!H83,労働コスト!H83)</f>
        <v>0.24592427113154677</v>
      </c>
      <c r="I83" s="6">
        <f>資本コスト!I83/SUM(資本コスト!I83,労働コスト!I83)</f>
        <v>0.22822239028827146</v>
      </c>
      <c r="K83" s="3">
        <f>0.5*(E83+E$1095)</f>
        <v>0.2189811055256492</v>
      </c>
      <c r="L83" s="3">
        <f t="shared" ref="L83" si="247">0.5*(F83+F$1095)</f>
        <v>0.18108657744033119</v>
      </c>
      <c r="M83" s="3">
        <f t="shared" ref="M83" si="248">0.5*(G83+G$1095)</f>
        <v>0.24652912549944411</v>
      </c>
      <c r="N83" s="3">
        <f t="shared" ref="N83" si="249">0.5*(H83+H$1095)</f>
        <v>0.25859969259605831</v>
      </c>
      <c r="O83" s="3">
        <f t="shared" ref="O83" si="250">0.5*(I83+I$1095)</f>
        <v>0.26920184864699598</v>
      </c>
    </row>
    <row r="84" spans="1:15" x14ac:dyDescent="0.15">
      <c r="A84" s="1">
        <v>4</v>
      </c>
      <c r="B84" s="1" t="s">
        <v>60</v>
      </c>
      <c r="C84" s="1">
        <v>12</v>
      </c>
      <c r="D84" s="1" t="s">
        <v>25</v>
      </c>
      <c r="E84" s="6">
        <f>資本コスト!E84/SUM(資本コスト!E84,労働コスト!E84)</f>
        <v>0.30264132302686086</v>
      </c>
      <c r="F84" s="6">
        <f>資本コスト!F84/SUM(資本コスト!F84,労働コスト!F84)</f>
        <v>0.18085273578105468</v>
      </c>
      <c r="G84" s="6">
        <f>資本コスト!G84/SUM(資本コスト!G84,労働コスト!G84)</f>
        <v>0.33353881222261883</v>
      </c>
      <c r="H84" s="6">
        <f>資本コスト!H84/SUM(資本コスト!H84,労働コスト!H84)</f>
        <v>0.36406839565448224</v>
      </c>
      <c r="I84" s="6">
        <f>資本コスト!I84/SUM(資本コスト!I84,労働コスト!I84)</f>
        <v>0.39629689702561438</v>
      </c>
      <c r="K84" s="3">
        <f>0.5*(E84+E$1096)</f>
        <v>0.26098948197282712</v>
      </c>
      <c r="L84" s="3">
        <f t="shared" ref="L84" si="251">0.5*(F84+F$1096)</f>
        <v>0.18142639818235759</v>
      </c>
      <c r="M84" s="3">
        <f t="shared" ref="M84" si="252">0.5*(G84+G$1096)</f>
        <v>0.32476344471183383</v>
      </c>
      <c r="N84" s="3">
        <f t="shared" ref="N84" si="253">0.5*(H84+H$1096)</f>
        <v>0.35311071997515342</v>
      </c>
      <c r="O84" s="3">
        <f t="shared" ref="O84" si="254">0.5*(I84+I$1096)</f>
        <v>0.41476271031164924</v>
      </c>
    </row>
    <row r="85" spans="1:15" x14ac:dyDescent="0.15">
      <c r="A85" s="1">
        <v>4</v>
      </c>
      <c r="B85" s="1" t="s">
        <v>262</v>
      </c>
      <c r="C85" s="1">
        <v>13</v>
      </c>
      <c r="D85" s="1" t="s">
        <v>26</v>
      </c>
      <c r="E85" s="6">
        <f>資本コスト!E85/SUM(資本コスト!E85,労働コスト!E85)</f>
        <v>0.2115842470618334</v>
      </c>
      <c r="F85" s="6">
        <f>資本コスト!F85/SUM(資本コスト!F85,労働コスト!F85)</f>
        <v>0.24295040251461233</v>
      </c>
      <c r="G85" s="6">
        <f>資本コスト!G85/SUM(資本コスト!G85,労働コスト!G85)</f>
        <v>0.30227262679437666</v>
      </c>
      <c r="H85" s="6">
        <f>資本コスト!H85/SUM(資本コスト!H85,労働コスト!H85)</f>
        <v>0.25910865608127981</v>
      </c>
      <c r="I85" s="6">
        <f>資本コスト!I85/SUM(資本コスト!I85,労働コスト!I85)</f>
        <v>0.22161780760343877</v>
      </c>
      <c r="K85" s="3">
        <f>0.5*(E85+E$1097)</f>
        <v>0.20053960673177282</v>
      </c>
      <c r="L85" s="3">
        <f t="shared" ref="L85" si="255">0.5*(F85+F$1097)</f>
        <v>0.26081106943270088</v>
      </c>
      <c r="M85" s="3">
        <f t="shared" ref="M85" si="256">0.5*(G85+G$1097)</f>
        <v>0.31483083799544209</v>
      </c>
      <c r="N85" s="3">
        <f t="shared" ref="N85" si="257">0.5*(H85+H$1097)</f>
        <v>0.29076529433413045</v>
      </c>
      <c r="O85" s="3">
        <f t="shared" ref="O85" si="258">0.5*(I85+I$1097)</f>
        <v>0.25963081238513325</v>
      </c>
    </row>
    <row r="86" spans="1:15" x14ac:dyDescent="0.15">
      <c r="A86" s="1">
        <v>4</v>
      </c>
      <c r="B86" s="1" t="s">
        <v>60</v>
      </c>
      <c r="C86" s="1">
        <v>14</v>
      </c>
      <c r="D86" s="1" t="s">
        <v>27</v>
      </c>
      <c r="E86" s="6">
        <f>資本コスト!E86/SUM(資本コスト!E86,労働コスト!E86)</f>
        <v>3.1501497591514438E-2</v>
      </c>
      <c r="F86" s="6">
        <f>資本コスト!F86/SUM(資本コスト!F86,労働コスト!F86)</f>
        <v>0.18032984449987505</v>
      </c>
      <c r="G86" s="6">
        <f>資本コスト!G86/SUM(資本コスト!G86,労働コスト!G86)</f>
        <v>0.2723697068470563</v>
      </c>
      <c r="H86" s="6">
        <f>資本コスト!H86/SUM(資本コスト!H86,労働コスト!H86)</f>
        <v>0.2531300059400533</v>
      </c>
      <c r="I86" s="6">
        <f>資本コスト!I86/SUM(資本コスト!I86,労働コスト!I86)</f>
        <v>0.27194475016139008</v>
      </c>
      <c r="K86" s="3">
        <f>0.5*(E86+E$1098)</f>
        <v>5.8413315943611203E-2</v>
      </c>
      <c r="L86" s="3">
        <f t="shared" ref="L86" si="259">0.5*(F86+F$1098)</f>
        <v>0.16168577094588549</v>
      </c>
      <c r="M86" s="3">
        <f t="shared" ref="M86" si="260">0.5*(G86+G$1098)</f>
        <v>0.25580695918622931</v>
      </c>
      <c r="N86" s="3">
        <f t="shared" ref="N86" si="261">0.5*(H86+H$1098)</f>
        <v>0.2783747272710545</v>
      </c>
      <c r="O86" s="3">
        <f t="shared" ref="O86" si="262">0.5*(I86+I$1098)</f>
        <v>0.32228605973453417</v>
      </c>
    </row>
    <row r="87" spans="1:15" x14ac:dyDescent="0.15">
      <c r="A87" s="1">
        <v>4</v>
      </c>
      <c r="B87" s="1" t="s">
        <v>262</v>
      </c>
      <c r="C87" s="1">
        <v>15</v>
      </c>
      <c r="D87" s="1" t="s">
        <v>28</v>
      </c>
      <c r="E87" s="6">
        <f>資本コスト!E87/SUM(資本コスト!E87,労働コスト!E87)</f>
        <v>0.17464694000509656</v>
      </c>
      <c r="F87" s="6">
        <f>資本コスト!F87/SUM(資本コスト!F87,労働コスト!F87)</f>
        <v>0.20407472961226539</v>
      </c>
      <c r="G87" s="6">
        <f>資本コスト!G87/SUM(資本コスト!G87,労働コスト!G87)</f>
        <v>0.33240724867924115</v>
      </c>
      <c r="H87" s="6">
        <f>資本コスト!H87/SUM(資本コスト!H87,労働コスト!H87)</f>
        <v>0.3590014855696097</v>
      </c>
      <c r="I87" s="6">
        <f>資本コスト!I87/SUM(資本コスト!I87,労働コスト!I87)</f>
        <v>0.35382303998201858</v>
      </c>
      <c r="K87" s="3">
        <f>0.5*(E87+E$1099)</f>
        <v>0.18416633638734603</v>
      </c>
      <c r="L87" s="3">
        <f t="shared" ref="L87" si="263">0.5*(F87+F$1099)</f>
        <v>0.19126022031678205</v>
      </c>
      <c r="M87" s="3">
        <f t="shared" ref="M87" si="264">0.5*(G87+G$1099)</f>
        <v>0.2885449246924533</v>
      </c>
      <c r="N87" s="3">
        <f t="shared" ref="N87" si="265">0.5*(H87+H$1099)</f>
        <v>0.31426833661991815</v>
      </c>
      <c r="O87" s="3">
        <f t="shared" ref="O87" si="266">0.5*(I87+I$1099)</f>
        <v>0.34029628874540024</v>
      </c>
    </row>
    <row r="88" spans="1:15" x14ac:dyDescent="0.15">
      <c r="A88" s="1">
        <v>4</v>
      </c>
      <c r="B88" s="1" t="s">
        <v>261</v>
      </c>
      <c r="C88" s="1">
        <v>16</v>
      </c>
      <c r="D88" s="1" t="s">
        <v>11</v>
      </c>
      <c r="E88" s="6">
        <f>資本コスト!E88/SUM(資本コスト!E88,労働コスト!E88)</f>
        <v>0.1784355603417816</v>
      </c>
      <c r="F88" s="6">
        <f>資本コスト!F88/SUM(資本コスト!F88,労働コスト!F88)</f>
        <v>7.0194069754115379E-2</v>
      </c>
      <c r="G88" s="6">
        <f>資本コスト!G88/SUM(資本コスト!G88,労働コスト!G88)</f>
        <v>0.10239885358544928</v>
      </c>
      <c r="H88" s="6">
        <f>資本コスト!H88/SUM(資本コスト!H88,労働コスト!H88)</f>
        <v>7.0529389725253855E-2</v>
      </c>
      <c r="I88" s="6">
        <f>資本コスト!I88/SUM(資本コスト!I88,労働コスト!I88)</f>
        <v>7.1003958600170669E-2</v>
      </c>
      <c r="K88" s="3">
        <f>0.5*(E88+E$1100)</f>
        <v>0.21594217862947629</v>
      </c>
      <c r="L88" s="3">
        <f t="shared" ref="L88" si="267">0.5*(F88+F$1100)</f>
        <v>8.9297545460192973E-2</v>
      </c>
      <c r="M88" s="3">
        <f t="shared" ref="M88" si="268">0.5*(G88+G$1100)</f>
        <v>0.10793767999994057</v>
      </c>
      <c r="N88" s="3">
        <f t="shared" ref="N88" si="269">0.5*(H88+H$1100)</f>
        <v>7.8451903768888193E-2</v>
      </c>
      <c r="O88" s="3">
        <f t="shared" ref="O88" si="270">0.5*(I88+I$1100)</f>
        <v>8.3759929880631412E-2</v>
      </c>
    </row>
    <row r="89" spans="1:15" x14ac:dyDescent="0.15">
      <c r="A89" s="1">
        <v>4</v>
      </c>
      <c r="B89" s="1" t="s">
        <v>261</v>
      </c>
      <c r="C89" s="1">
        <v>17</v>
      </c>
      <c r="D89" s="1" t="s">
        <v>12</v>
      </c>
      <c r="E89" s="6">
        <f>資本コスト!E89/SUM(資本コスト!E89,労働コスト!E89)</f>
        <v>0.72745847222988114</v>
      </c>
      <c r="F89" s="6">
        <f>資本コスト!F89/SUM(資本コスト!F89,労働コスト!F89)</f>
        <v>0.74455598370682274</v>
      </c>
      <c r="G89" s="6">
        <f>資本コスト!G89/SUM(資本コスト!G89,労働コスト!G89)</f>
        <v>0.71015523064958319</v>
      </c>
      <c r="H89" s="6">
        <f>資本コスト!H89/SUM(資本コスト!H89,労働コスト!H89)</f>
        <v>0.69416400919923782</v>
      </c>
      <c r="I89" s="6">
        <f>資本コスト!I89/SUM(資本コスト!I89,労働コスト!I89)</f>
        <v>0.77214855729323562</v>
      </c>
      <c r="K89" s="3">
        <f>0.5*(E89+E$1101)</f>
        <v>0.74326894520181108</v>
      </c>
      <c r="L89" s="3">
        <f t="shared" ref="L89" si="271">0.5*(F89+F$1101)</f>
        <v>0.75520686811492288</v>
      </c>
      <c r="M89" s="3">
        <f t="shared" ref="M89" si="272">0.5*(G89+G$1101)</f>
        <v>0.71960064708165872</v>
      </c>
      <c r="N89" s="3">
        <f t="shared" ref="N89" si="273">0.5*(H89+H$1101)</f>
        <v>0.70338421482538527</v>
      </c>
      <c r="O89" s="3">
        <f t="shared" ref="O89" si="274">0.5*(I89+I$1101)</f>
        <v>0.78858904002798047</v>
      </c>
    </row>
    <row r="90" spans="1:15" x14ac:dyDescent="0.15">
      <c r="A90" s="1">
        <v>4</v>
      </c>
      <c r="B90" s="1" t="s">
        <v>261</v>
      </c>
      <c r="C90" s="1">
        <v>18</v>
      </c>
      <c r="D90" s="1" t="s">
        <v>13</v>
      </c>
      <c r="E90" s="6">
        <f>資本コスト!E90/SUM(資本コスト!E90,労働コスト!E90)</f>
        <v>0.13348472980301029</v>
      </c>
      <c r="F90" s="6">
        <f>資本コスト!F90/SUM(資本コスト!F90,労働コスト!F90)</f>
        <v>0.17471079234396464</v>
      </c>
      <c r="G90" s="6">
        <f>資本コスト!G90/SUM(資本コスト!G90,労働コスト!G90)</f>
        <v>0.17732392413643563</v>
      </c>
      <c r="H90" s="6">
        <f>資本コスト!H90/SUM(資本コスト!H90,労働コスト!H90)</f>
        <v>0.19001025490130252</v>
      </c>
      <c r="I90" s="6">
        <f>資本コスト!I90/SUM(資本コスト!I90,労働コスト!I90)</f>
        <v>0.23788371014987467</v>
      </c>
      <c r="K90" s="3">
        <f>0.5*(E90+E$1102)</f>
        <v>0.13698190220384066</v>
      </c>
      <c r="L90" s="3">
        <f t="shared" ref="L90" si="275">0.5*(F90+F$1102)</f>
        <v>0.18425182909764365</v>
      </c>
      <c r="M90" s="3">
        <f t="shared" ref="M90" si="276">0.5*(G90+G$1102)</f>
        <v>0.18179807349673405</v>
      </c>
      <c r="N90" s="3">
        <f t="shared" ref="N90" si="277">0.5*(H90+H$1102)</f>
        <v>0.18303697933158097</v>
      </c>
      <c r="O90" s="3">
        <f t="shared" ref="O90" si="278">0.5*(I90+I$1102)</f>
        <v>0.2192939533947697</v>
      </c>
    </row>
    <row r="91" spans="1:15" x14ac:dyDescent="0.15">
      <c r="A91" s="1">
        <v>4</v>
      </c>
      <c r="B91" s="1" t="s">
        <v>261</v>
      </c>
      <c r="C91" s="1">
        <v>19</v>
      </c>
      <c r="D91" s="1" t="s">
        <v>14</v>
      </c>
      <c r="E91" s="6">
        <f>資本コスト!E91/SUM(資本コスト!E91,労働コスト!E91)</f>
        <v>0.23067591733176876</v>
      </c>
      <c r="F91" s="6">
        <f>資本コスト!F91/SUM(資本コスト!F91,労働コスト!F91)</f>
        <v>9.3506139039388161E-2</v>
      </c>
      <c r="G91" s="6">
        <f>資本コスト!G91/SUM(資本コスト!G91,労働コスト!G91)</f>
        <v>0.10068054343296881</v>
      </c>
      <c r="H91" s="6">
        <f>資本コスト!H91/SUM(資本コスト!H91,労働コスト!H91)</f>
        <v>0.16595316848156347</v>
      </c>
      <c r="I91" s="6">
        <f>資本コスト!I91/SUM(資本コスト!I91,労働コスト!I91)</f>
        <v>0.14565143079793944</v>
      </c>
      <c r="K91" s="3">
        <f>0.5*(E91+E$1103)</f>
        <v>0.28391207249852296</v>
      </c>
      <c r="L91" s="3">
        <f t="shared" ref="L91" si="279">0.5*(F91+F$1103)</f>
        <v>0.12582900841412895</v>
      </c>
      <c r="M91" s="3">
        <f t="shared" ref="M91" si="280">0.5*(G91+G$1103)</f>
        <v>0.12321409643102575</v>
      </c>
      <c r="N91" s="3">
        <f t="shared" ref="N91" si="281">0.5*(H91+H$1103)</f>
        <v>0.17728356879662177</v>
      </c>
      <c r="O91" s="3">
        <f t="shared" ref="O91" si="282">0.5*(I91+I$1103)</f>
        <v>0.16993918380714168</v>
      </c>
    </row>
    <row r="92" spans="1:15" x14ac:dyDescent="0.15">
      <c r="A92" s="1">
        <v>4</v>
      </c>
      <c r="B92" s="1" t="s">
        <v>263</v>
      </c>
      <c r="C92" s="1">
        <v>20</v>
      </c>
      <c r="D92" s="1" t="s">
        <v>15</v>
      </c>
      <c r="E92" s="6">
        <f>資本コスト!E92/SUM(資本コスト!E92,労働コスト!E92)</f>
        <v>0.40816326202582337</v>
      </c>
      <c r="F92" s="6">
        <f>資本コスト!F92/SUM(資本コスト!F92,労働コスト!F92)</f>
        <v>0.79769904197900132</v>
      </c>
      <c r="G92" s="6">
        <f>資本コスト!G92/SUM(資本コスト!G92,労働コスト!G92)</f>
        <v>0.74276802075220993</v>
      </c>
      <c r="H92" s="6">
        <f>資本コスト!H92/SUM(資本コスト!H92,労働コスト!H92)</f>
        <v>0.72688756155960854</v>
      </c>
      <c r="I92" s="6">
        <f>資本コスト!I92/SUM(資本コスト!I92,労働コスト!I92)</f>
        <v>0.76586538966782602</v>
      </c>
      <c r="K92" s="3">
        <f>0.5*(E92+E$1104)</f>
        <v>0.45123609808655762</v>
      </c>
      <c r="L92" s="3">
        <f t="shared" ref="L92" si="283">0.5*(F92+F$1104)</f>
        <v>0.79816312218934748</v>
      </c>
      <c r="M92" s="3">
        <f t="shared" ref="M92" si="284">0.5*(G92+G$1104)</f>
        <v>0.74803682392987203</v>
      </c>
      <c r="N92" s="3">
        <f t="shared" ref="N92" si="285">0.5*(H92+H$1104)</f>
        <v>0.73512275565975593</v>
      </c>
      <c r="O92" s="3">
        <f t="shared" ref="O92" si="286">0.5*(I92+I$1104)</f>
        <v>0.78191274874904826</v>
      </c>
    </row>
    <row r="93" spans="1:15" x14ac:dyDescent="0.15">
      <c r="A93" s="1">
        <v>4</v>
      </c>
      <c r="B93" s="1" t="s">
        <v>260</v>
      </c>
      <c r="C93" s="1">
        <v>21</v>
      </c>
      <c r="D93" s="1" t="s">
        <v>16</v>
      </c>
      <c r="E93" s="6">
        <f>資本コスト!E93/SUM(資本コスト!E93,労働コスト!E93)</f>
        <v>0.16405694186547887</v>
      </c>
      <c r="F93" s="6">
        <f>資本コスト!F93/SUM(資本コスト!F93,労働コスト!F93)</f>
        <v>0.42471487137079517</v>
      </c>
      <c r="G93" s="6">
        <f>資本コスト!G93/SUM(資本コスト!G93,労働コスト!G93)</f>
        <v>0.46674068950212227</v>
      </c>
      <c r="H93" s="6">
        <f>資本コスト!H93/SUM(資本コスト!H93,労働コスト!H93)</f>
        <v>0.45085924425279539</v>
      </c>
      <c r="I93" s="6">
        <f>資本コスト!I93/SUM(資本コスト!I93,労働コスト!I93)</f>
        <v>0.52270034094581652</v>
      </c>
      <c r="K93" s="3">
        <f>0.5*(E93+E$1105)</f>
        <v>0.2442523734478303</v>
      </c>
      <c r="L93" s="3">
        <f t="shared" ref="L93" si="287">0.5*(F93+F$1105)</f>
        <v>0.41961712379650418</v>
      </c>
      <c r="M93" s="3">
        <f t="shared" ref="M93" si="288">0.5*(G93+G$1105)</f>
        <v>0.44156892290454586</v>
      </c>
      <c r="N93" s="3">
        <f t="shared" ref="N93" si="289">0.5*(H93+H$1105)</f>
        <v>0.44842946953744228</v>
      </c>
      <c r="O93" s="3">
        <f t="shared" ref="O93" si="290">0.5*(I93+I$1105)</f>
        <v>0.54370270119355624</v>
      </c>
    </row>
    <row r="94" spans="1:15" x14ac:dyDescent="0.15">
      <c r="A94" s="1">
        <v>4</v>
      </c>
      <c r="B94" s="1" t="s">
        <v>55</v>
      </c>
      <c r="C94" s="1">
        <v>22</v>
      </c>
      <c r="D94" s="1" t="s">
        <v>8</v>
      </c>
      <c r="E94" s="6">
        <f>資本コスト!E94/SUM(資本コスト!E94,労働コスト!E94)</f>
        <v>0.20297774394671617</v>
      </c>
      <c r="F94" s="6">
        <f>資本コスト!F94/SUM(資本コスト!F94,労働コスト!F94)</f>
        <v>0.27593167415768249</v>
      </c>
      <c r="G94" s="6">
        <f>資本コスト!G94/SUM(資本コスト!G94,労働コスト!G94)</f>
        <v>0.3472610923345486</v>
      </c>
      <c r="H94" s="6">
        <f>資本コスト!H94/SUM(資本コスト!H94,労働コスト!H94)</f>
        <v>0.31302267914412968</v>
      </c>
      <c r="I94" s="6">
        <f>資本コスト!I94/SUM(資本コスト!I94,労働コスト!I94)</f>
        <v>0.25393663191956067</v>
      </c>
      <c r="K94" s="3">
        <f>0.5*(E94+E$1106)</f>
        <v>0.2011859717777435</v>
      </c>
      <c r="L94" s="3">
        <f t="shared" ref="L94" si="291">0.5*(F94+F$1106)</f>
        <v>0.27074160089411936</v>
      </c>
      <c r="M94" s="3">
        <f t="shared" ref="M94" si="292">0.5*(G94+G$1106)</f>
        <v>0.33877932176474124</v>
      </c>
      <c r="N94" s="3">
        <f t="shared" ref="N94" si="293">0.5*(H94+H$1106)</f>
        <v>0.31048583781850403</v>
      </c>
      <c r="O94" s="3">
        <f t="shared" ref="O94" si="294">0.5*(I94+I$1106)</f>
        <v>0.26291182253187723</v>
      </c>
    </row>
    <row r="95" spans="1:15" x14ac:dyDescent="0.15">
      <c r="A95" s="1">
        <v>4</v>
      </c>
      <c r="B95" s="1" t="s">
        <v>55</v>
      </c>
      <c r="C95" s="1">
        <v>23</v>
      </c>
      <c r="D95" s="1" t="s">
        <v>29</v>
      </c>
      <c r="E95" s="6">
        <f>資本コスト!E95/SUM(資本コスト!E95,労働コスト!E95)</f>
        <v>0.34553254385941079</v>
      </c>
      <c r="F95" s="6">
        <f>資本コスト!F95/SUM(資本コスト!F95,労働コスト!F95)</f>
        <v>0.22653137000052623</v>
      </c>
      <c r="G95" s="6">
        <f>資本コスト!G95/SUM(資本コスト!G95,労働コスト!G95)</f>
        <v>0.26787214020835903</v>
      </c>
      <c r="H95" s="6">
        <f>資本コスト!H95/SUM(資本コスト!H95,労働コスト!H95)</f>
        <v>0.26100051377439487</v>
      </c>
      <c r="I95" s="6">
        <f>資本コスト!I95/SUM(資本コスト!I95,労働コスト!I95)</f>
        <v>0.30527990947578021</v>
      </c>
      <c r="K95" s="3">
        <f>0.5*(E95+E$1107)</f>
        <v>0.36494108074232734</v>
      </c>
      <c r="L95" s="3">
        <f t="shared" ref="L95" si="295">0.5*(F95+F$1107)</f>
        <v>0.24234945043219347</v>
      </c>
      <c r="M95" s="3">
        <f t="shared" ref="M95" si="296">0.5*(G95+G$1107)</f>
        <v>0.26970059599051743</v>
      </c>
      <c r="N95" s="3">
        <f t="shared" ref="N95" si="297">0.5*(H95+H$1107)</f>
        <v>0.25833358536490747</v>
      </c>
      <c r="O95" s="3">
        <f t="shared" ref="O95" si="298">0.5*(I95+I$1107)</f>
        <v>0.30521118992775453</v>
      </c>
    </row>
    <row r="96" spans="1:15" x14ac:dyDescent="0.15">
      <c r="A96" s="1">
        <v>5</v>
      </c>
      <c r="B96" s="1" t="s">
        <v>264</v>
      </c>
      <c r="C96" s="1">
        <v>1</v>
      </c>
      <c r="D96" s="1" t="s">
        <v>9</v>
      </c>
      <c r="E96" s="6">
        <f>資本コスト!E96/SUM(資本コスト!E96,労働コスト!E96)</f>
        <v>0.48290633388305459</v>
      </c>
      <c r="F96" s="6">
        <f>資本コスト!F96/SUM(資本コスト!F96,労働コスト!F96)</f>
        <v>0.47718944548343922</v>
      </c>
      <c r="G96" s="6">
        <f>資本コスト!G96/SUM(資本コスト!G96,労働コスト!G96)</f>
        <v>0.50908180485561005</v>
      </c>
      <c r="H96" s="6">
        <f>資本コスト!H96/SUM(資本コスト!H96,労働コスト!H96)</f>
        <v>0.67866054322703351</v>
      </c>
      <c r="I96" s="6">
        <f>資本コスト!I96/SUM(資本コスト!I96,労働コスト!I96)</f>
        <v>0.73008232119729677</v>
      </c>
      <c r="K96" s="3">
        <f>0.5*(E96+E$1085)</f>
        <v>0.52976842217045761</v>
      </c>
      <c r="L96" s="3">
        <f t="shared" ref="L96" si="299">0.5*(F96+F$1085)</f>
        <v>0.48756020902363412</v>
      </c>
      <c r="M96" s="3">
        <f t="shared" ref="M96" si="300">0.5*(G96+G$1085)</f>
        <v>0.52749959306132277</v>
      </c>
      <c r="N96" s="3">
        <f t="shared" ref="N96" si="301">0.5*(H96+H$1085)</f>
        <v>0.66254155512058821</v>
      </c>
      <c r="O96" s="3">
        <f t="shared" ref="O96" si="302">0.5*(I96+I$1085)</f>
        <v>0.72009104332105656</v>
      </c>
    </row>
    <row r="97" spans="1:15" x14ac:dyDescent="0.15">
      <c r="A97" s="1">
        <v>5</v>
      </c>
      <c r="B97" s="1" t="s">
        <v>65</v>
      </c>
      <c r="C97" s="1">
        <v>2</v>
      </c>
      <c r="D97" s="1" t="s">
        <v>10</v>
      </c>
      <c r="E97" s="6">
        <f>資本コスト!E97/SUM(資本コスト!E97,労働コスト!E97)</f>
        <v>0.42036438453430069</v>
      </c>
      <c r="F97" s="6">
        <f>資本コスト!F97/SUM(資本コスト!F97,労働コスト!F97)</f>
        <v>0.35577213909147348</v>
      </c>
      <c r="G97" s="6">
        <f>資本コスト!G97/SUM(資本コスト!G97,労働コスト!G97)</f>
        <v>0.43174108970619879</v>
      </c>
      <c r="H97" s="6">
        <f>資本コスト!H97/SUM(資本コスト!H97,労働コスト!H97)</f>
        <v>0.40159051420605862</v>
      </c>
      <c r="I97" s="6">
        <f>資本コスト!I97/SUM(資本コスト!I97,労働コスト!I97)</f>
        <v>0.51828054054765282</v>
      </c>
      <c r="K97" s="3">
        <f>0.5*(E97+E$1086)</f>
        <v>0.39898633852600329</v>
      </c>
      <c r="L97" s="3">
        <f t="shared" ref="L97" si="303">0.5*(F97+F$1086)</f>
        <v>0.34437609340533715</v>
      </c>
      <c r="M97" s="3">
        <f t="shared" ref="M97" si="304">0.5*(G97+G$1086)</f>
        <v>0.38916233867313743</v>
      </c>
      <c r="N97" s="3">
        <f t="shared" ref="N97" si="305">0.5*(H97+H$1086)</f>
        <v>0.37279298633488278</v>
      </c>
      <c r="O97" s="3">
        <f t="shared" ref="O97" si="306">0.5*(I97+I$1086)</f>
        <v>0.50983918285029073</v>
      </c>
    </row>
    <row r="98" spans="1:15" x14ac:dyDescent="0.15">
      <c r="A98" s="1">
        <v>5</v>
      </c>
      <c r="B98" s="1" t="s">
        <v>67</v>
      </c>
      <c r="C98" s="1">
        <v>3</v>
      </c>
      <c r="D98" s="1" t="s">
        <v>17</v>
      </c>
      <c r="E98" s="6">
        <f>資本コスト!E98/SUM(資本コスト!E98,労働コスト!E98)</f>
        <v>0.25924296983876027</v>
      </c>
      <c r="F98" s="6">
        <f>資本コスト!F98/SUM(資本コスト!F98,労働コスト!F98)</f>
        <v>0.26299624982542125</v>
      </c>
      <c r="G98" s="6">
        <f>資本コスト!G98/SUM(資本コスト!G98,労働コスト!G98)</f>
        <v>0.27274014571159372</v>
      </c>
      <c r="H98" s="6">
        <f>資本コスト!H98/SUM(資本コスト!H98,労働コスト!H98)</f>
        <v>0.2647704035030255</v>
      </c>
      <c r="I98" s="6">
        <f>資本コスト!I98/SUM(資本コスト!I98,労働コスト!I98)</f>
        <v>0.27790061119752441</v>
      </c>
      <c r="K98" s="3">
        <f>0.5*(E98+E$1087)</f>
        <v>0.29150898358311378</v>
      </c>
      <c r="L98" s="3">
        <f t="shared" ref="L98" si="307">0.5*(F98+F$1087)</f>
        <v>0.25831760637720225</v>
      </c>
      <c r="M98" s="3">
        <f t="shared" ref="M98" si="308">0.5*(G98+G$1087)</f>
        <v>0.2890546864182274</v>
      </c>
      <c r="N98" s="3">
        <f t="shared" ref="N98" si="309">0.5*(H98+H$1087)</f>
        <v>0.28734451152330831</v>
      </c>
      <c r="O98" s="3">
        <f t="shared" ref="O98" si="310">0.5*(I98+I$1087)</f>
        <v>0.32212566604417975</v>
      </c>
    </row>
    <row r="99" spans="1:15" x14ac:dyDescent="0.15">
      <c r="A99" s="1">
        <v>5</v>
      </c>
      <c r="B99" s="1" t="s">
        <v>265</v>
      </c>
      <c r="C99" s="1">
        <v>4</v>
      </c>
      <c r="D99" s="1" t="s">
        <v>18</v>
      </c>
      <c r="E99" s="6">
        <f>資本コスト!E99/SUM(資本コスト!E99,労働コスト!E99)</f>
        <v>4.9387236505697367E-2</v>
      </c>
      <c r="F99" s="6">
        <f>資本コスト!F99/SUM(資本コスト!F99,労働コスト!F99)</f>
        <v>8.5943798726244608E-2</v>
      </c>
      <c r="G99" s="6">
        <f>資本コスト!G99/SUM(資本コスト!G99,労働コスト!G99)</f>
        <v>0.11309295741094628</v>
      </c>
      <c r="H99" s="6">
        <f>資本コスト!H99/SUM(資本コスト!H99,労働コスト!H99)</f>
        <v>0.13433432450244703</v>
      </c>
      <c r="I99" s="6">
        <f>資本コスト!I99/SUM(資本コスト!I99,労働コスト!I99)</f>
        <v>0.16073470728701708</v>
      </c>
      <c r="K99" s="3">
        <f>0.5*(E99+E$1088)</f>
        <v>0.13659550917076538</v>
      </c>
      <c r="L99" s="3">
        <f t="shared" ref="L99" si="311">0.5*(F99+F$1088)</f>
        <v>0.1352482626108033</v>
      </c>
      <c r="M99" s="3">
        <f t="shared" ref="M99" si="312">0.5*(G99+G$1088)</f>
        <v>0.15725993678896924</v>
      </c>
      <c r="N99" s="3">
        <f t="shared" ref="N99" si="313">0.5*(H99+H$1088)</f>
        <v>0.19711672630144403</v>
      </c>
      <c r="O99" s="3">
        <f t="shared" ref="O99" si="314">0.5*(I99+I$1088)</f>
        <v>0.24504910886338899</v>
      </c>
    </row>
    <row r="100" spans="1:15" x14ac:dyDescent="0.15">
      <c r="A100" s="1">
        <v>5</v>
      </c>
      <c r="B100" s="1" t="s">
        <v>67</v>
      </c>
      <c r="C100" s="1">
        <v>5</v>
      </c>
      <c r="D100" s="1" t="s">
        <v>19</v>
      </c>
      <c r="E100" s="6">
        <f>資本コスト!E100/SUM(資本コスト!E100,労働コスト!E100)</f>
        <v>0.60162570786105929</v>
      </c>
      <c r="F100" s="6">
        <f>資本コスト!F100/SUM(資本コスト!F100,労働コスト!F100)</f>
        <v>0.60647474690656311</v>
      </c>
      <c r="G100" s="6">
        <f>資本コスト!G100/SUM(資本コスト!G100,労働コスト!G100)</f>
        <v>0.49151842807952772</v>
      </c>
      <c r="H100" s="6">
        <f>資本コスト!H100/SUM(資本コスト!H100,労働コスト!H100)</f>
        <v>0.64056086460710782</v>
      </c>
      <c r="I100" s="6">
        <f>資本コスト!I100/SUM(資本コスト!I100,労働コスト!I100)</f>
        <v>0.64852208913674947</v>
      </c>
      <c r="K100" s="3">
        <f>0.5*(E100+E$1089)</f>
        <v>0.49784200252208732</v>
      </c>
      <c r="L100" s="3">
        <f t="shared" ref="L100" si="315">0.5*(F100+F$1089)</f>
        <v>0.4489055231710371</v>
      </c>
      <c r="M100" s="3">
        <f t="shared" ref="M100" si="316">0.5*(G100+G$1089)</f>
        <v>0.40223294744982468</v>
      </c>
      <c r="N100" s="3">
        <f t="shared" ref="N100" si="317">0.5*(H100+H$1089)</f>
        <v>0.48183092559990526</v>
      </c>
      <c r="O100" s="3">
        <f t="shared" ref="O100" si="318">0.5*(I100+I$1089)</f>
        <v>0.52170967010160396</v>
      </c>
    </row>
    <row r="101" spans="1:15" x14ac:dyDescent="0.15">
      <c r="A101" s="1">
        <v>5</v>
      </c>
      <c r="B101" s="1" t="s">
        <v>265</v>
      </c>
      <c r="C101" s="1">
        <v>6</v>
      </c>
      <c r="D101" s="1" t="s">
        <v>3</v>
      </c>
      <c r="E101" s="6">
        <f>資本コスト!E101/SUM(資本コスト!E101,労働コスト!E101)</f>
        <v>0.69483866861335175</v>
      </c>
      <c r="F101" s="6">
        <f>資本コスト!F101/SUM(資本コスト!F101,労働コスト!F101)</f>
        <v>0.55893020304044128</v>
      </c>
      <c r="G101" s="6">
        <f>資本コスト!G101/SUM(資本コスト!G101,労働コスト!G101)</f>
        <v>0.63702013260005175</v>
      </c>
      <c r="H101" s="6">
        <f>資本コスト!H101/SUM(資本コスト!H101,労働コスト!H101)</f>
        <v>0.53823187609571432</v>
      </c>
      <c r="I101" s="6">
        <f>資本コスト!I101/SUM(資本コスト!I101,労働コスト!I101)</f>
        <v>0.72315208161053113</v>
      </c>
      <c r="K101" s="3">
        <f>0.5*(E101+E$1090)</f>
        <v>0.58913234619357235</v>
      </c>
      <c r="L101" s="3">
        <f t="shared" ref="L101" si="319">0.5*(F101+F$1090)</f>
        <v>0.48929284037154952</v>
      </c>
      <c r="M101" s="3">
        <f t="shared" ref="M101" si="320">0.5*(G101+G$1090)</f>
        <v>0.5418963888965882</v>
      </c>
      <c r="N101" s="3">
        <f t="shared" ref="N101" si="321">0.5*(H101+H$1090)</f>
        <v>0.48417901921182294</v>
      </c>
      <c r="O101" s="3">
        <f t="shared" ref="O101" si="322">0.5*(I101+I$1090)</f>
        <v>0.6392215972614228</v>
      </c>
    </row>
    <row r="102" spans="1:15" x14ac:dyDescent="0.15">
      <c r="A102" s="1">
        <v>5</v>
      </c>
      <c r="B102" s="1" t="s">
        <v>67</v>
      </c>
      <c r="C102" s="1">
        <v>7</v>
      </c>
      <c r="D102" s="1" t="s">
        <v>20</v>
      </c>
      <c r="E102" s="6">
        <f>資本コスト!E102/SUM(資本コスト!E102,労働コスト!E102)</f>
        <v>0.68237764988803107</v>
      </c>
      <c r="F102" s="6">
        <f>資本コスト!F102/SUM(資本コスト!F102,労働コスト!F102)</f>
        <v>0.83583785891015716</v>
      </c>
      <c r="G102" s="6">
        <f>資本コスト!G102/SUM(資本コスト!G102,労働コスト!G102)</f>
        <v>0.78567075470280379</v>
      </c>
      <c r="H102" s="6">
        <f>資本コスト!H102/SUM(資本コスト!H102,労働コスト!H102)</f>
        <v>0.78673265187080332</v>
      </c>
      <c r="I102" s="6">
        <f>資本コスト!I102/SUM(資本コスト!I102,労働コスト!I102)</f>
        <v>0.81959592742666587</v>
      </c>
      <c r="K102" s="3">
        <f>0.5*(E102+E$1091)</f>
        <v>0.68897481858423903</v>
      </c>
      <c r="L102" s="3">
        <f t="shared" ref="L102" si="323">0.5*(F102+F$1091)</f>
        <v>0.74382465436589551</v>
      </c>
      <c r="M102" s="3">
        <f t="shared" ref="M102" si="324">0.5*(G102+G$1091)</f>
        <v>0.67398047442133469</v>
      </c>
      <c r="N102" s="3">
        <f t="shared" ref="N102" si="325">0.5*(H102+H$1091)</f>
        <v>0.67773839850603945</v>
      </c>
      <c r="O102" s="3">
        <f t="shared" ref="O102" si="326">0.5*(I102+I$1091)</f>
        <v>0.71736186309241279</v>
      </c>
    </row>
    <row r="103" spans="1:15" x14ac:dyDescent="0.15">
      <c r="A103" s="1">
        <v>5</v>
      </c>
      <c r="B103" s="1" t="s">
        <v>67</v>
      </c>
      <c r="C103" s="1">
        <v>8</v>
      </c>
      <c r="D103" s="1" t="s">
        <v>21</v>
      </c>
      <c r="E103" s="6">
        <f>資本コスト!E103/SUM(資本コスト!E103,労働コスト!E103)</f>
        <v>0.30804417922802241</v>
      </c>
      <c r="F103" s="6">
        <f>資本コスト!F103/SUM(資本コスト!F103,労働コスト!F103)</f>
        <v>0.25327431475196849</v>
      </c>
      <c r="G103" s="6">
        <f>資本コスト!G103/SUM(資本コスト!G103,労働コスト!G103)</f>
        <v>0.27205963101024044</v>
      </c>
      <c r="H103" s="6">
        <f>資本コスト!H103/SUM(資本コスト!H103,労働コスト!H103)</f>
        <v>0.23684352839082548</v>
      </c>
      <c r="I103" s="6">
        <f>資本コスト!I103/SUM(資本コスト!I103,労働コスト!I103)</f>
        <v>0.33103589076759016</v>
      </c>
      <c r="K103" s="3">
        <f>0.5*(E103+E$1092)</f>
        <v>0.3416794975276064</v>
      </c>
      <c r="L103" s="3">
        <f t="shared" ref="L103" si="327">0.5*(F103+F$1092)</f>
        <v>0.24819533815777067</v>
      </c>
      <c r="M103" s="3">
        <f t="shared" ref="M103" si="328">0.5*(G103+G$1092)</f>
        <v>0.26045243731283396</v>
      </c>
      <c r="N103" s="3">
        <f t="shared" ref="N103" si="329">0.5*(H103+H$1092)</f>
        <v>0.23747076175665743</v>
      </c>
      <c r="O103" s="3">
        <f t="shared" ref="O103" si="330">0.5*(I103+I$1092)</f>
        <v>0.32706351550301083</v>
      </c>
    </row>
    <row r="104" spans="1:15" x14ac:dyDescent="0.15">
      <c r="A104" s="1">
        <v>5</v>
      </c>
      <c r="B104" s="1" t="s">
        <v>266</v>
      </c>
      <c r="C104" s="1">
        <v>9</v>
      </c>
      <c r="D104" s="1" t="s">
        <v>22</v>
      </c>
      <c r="E104" s="6">
        <f>資本コスト!E104/SUM(資本コスト!E104,労働コスト!E104)</f>
        <v>0.57320173608177538</v>
      </c>
      <c r="F104" s="6">
        <f>資本コスト!F104/SUM(資本コスト!F104,労働コスト!F104)</f>
        <v>0.52230489081055742</v>
      </c>
      <c r="G104" s="6">
        <f>資本コスト!G104/SUM(資本コスト!G104,労働コスト!G104)</f>
        <v>0.52506612184529178</v>
      </c>
      <c r="H104" s="6">
        <f>資本コスト!H104/SUM(資本コスト!H104,労働コスト!H104)</f>
        <v>0.43637871949588114</v>
      </c>
      <c r="I104" s="6">
        <f>資本コスト!I104/SUM(資本コスト!I104,労働コスト!I104)</f>
        <v>0.48563580129995038</v>
      </c>
      <c r="K104" s="3">
        <f>0.5*(E104+E$1093)</f>
        <v>0.47357391641108793</v>
      </c>
      <c r="L104" s="3">
        <f t="shared" ref="L104" si="331">0.5*(F104+F$1093)</f>
        <v>0.45440621746751819</v>
      </c>
      <c r="M104" s="3">
        <f t="shared" ref="M104" si="332">0.5*(G104+G$1093)</f>
        <v>0.47199707878470826</v>
      </c>
      <c r="N104" s="3">
        <f t="shared" ref="N104" si="333">0.5*(H104+H$1093)</f>
        <v>0.42147663269328967</v>
      </c>
      <c r="O104" s="3">
        <f t="shared" ref="O104" si="334">0.5*(I104+I$1093)</f>
        <v>0.46541010009640538</v>
      </c>
    </row>
    <row r="105" spans="1:15" x14ac:dyDescent="0.15">
      <c r="A105" s="1">
        <v>5</v>
      </c>
      <c r="B105" s="1" t="s">
        <v>67</v>
      </c>
      <c r="C105" s="1">
        <v>10</v>
      </c>
      <c r="D105" s="1" t="s">
        <v>23</v>
      </c>
      <c r="E105" s="6">
        <f>資本コスト!E105/SUM(資本コスト!E105,労働コスト!E105)</f>
        <v>0.20489301489851017</v>
      </c>
      <c r="F105" s="6">
        <f>資本コスト!F105/SUM(資本コスト!F105,労働コスト!F105)</f>
        <v>0.18591263906475514</v>
      </c>
      <c r="G105" s="6">
        <f>資本コスト!G105/SUM(資本コスト!G105,労働コスト!G105)</f>
        <v>0.23644668689196455</v>
      </c>
      <c r="H105" s="6">
        <f>資本コスト!H105/SUM(資本コスト!H105,労働コスト!H105)</f>
        <v>0.20834832814010348</v>
      </c>
      <c r="I105" s="6">
        <f>資本コスト!I105/SUM(資本コスト!I105,労働コスト!I105)</f>
        <v>0.198762816369595</v>
      </c>
      <c r="K105" s="3">
        <f>0.5*(E105+E$1094)</f>
        <v>0.22133339387002066</v>
      </c>
      <c r="L105" s="3">
        <f t="shared" ref="L105" si="335">0.5*(F105+F$1094)</f>
        <v>0.19196451814199936</v>
      </c>
      <c r="M105" s="3">
        <f t="shared" ref="M105" si="336">0.5*(G105+G$1094)</f>
        <v>0.21329655833762207</v>
      </c>
      <c r="N105" s="3">
        <f t="shared" ref="N105" si="337">0.5*(H105+H$1094)</f>
        <v>0.19852289531443856</v>
      </c>
      <c r="O105" s="3">
        <f t="shared" ref="O105" si="338">0.5*(I105+I$1094)</f>
        <v>0.20325559828240375</v>
      </c>
    </row>
    <row r="106" spans="1:15" x14ac:dyDescent="0.15">
      <c r="A106" s="1">
        <v>5</v>
      </c>
      <c r="B106" s="1" t="s">
        <v>67</v>
      </c>
      <c r="C106" s="1">
        <v>11</v>
      </c>
      <c r="D106" s="1" t="s">
        <v>24</v>
      </c>
      <c r="E106" s="6">
        <f>資本コスト!E106/SUM(資本コスト!E106,労働コスト!E106)</f>
        <v>0.15313708342958846</v>
      </c>
      <c r="F106" s="6">
        <f>資本コスト!F106/SUM(資本コスト!F106,労働コスト!F106)</f>
        <v>0.18235111780912855</v>
      </c>
      <c r="G106" s="6">
        <f>資本コスト!G106/SUM(資本コスト!G106,労働コスト!G106)</f>
        <v>0.2927824540650355</v>
      </c>
      <c r="H106" s="6">
        <f>資本コスト!H106/SUM(資本コスト!H106,労働コスト!H106)</f>
        <v>0.22330514718336994</v>
      </c>
      <c r="I106" s="6">
        <f>資本コスト!I106/SUM(資本コスト!I106,労働コスト!I106)</f>
        <v>0.26878531756427854</v>
      </c>
      <c r="K106" s="3">
        <f>0.5*(E106+E$1095)</f>
        <v>0.21180056268096875</v>
      </c>
      <c r="L106" s="3">
        <f t="shared" ref="L106" si="339">0.5*(F106+F$1095)</f>
        <v>0.2000184328994247</v>
      </c>
      <c r="M106" s="3">
        <f t="shared" ref="M106" si="340">0.5*(G106+G$1095)</f>
        <v>0.28371735850400648</v>
      </c>
      <c r="N106" s="3">
        <f t="shared" ref="N106" si="341">0.5*(H106+H$1095)</f>
        <v>0.24729013062196986</v>
      </c>
      <c r="O106" s="3">
        <f t="shared" ref="O106" si="342">0.5*(I106+I$1095)</f>
        <v>0.28948331228499952</v>
      </c>
    </row>
    <row r="107" spans="1:15" x14ac:dyDescent="0.15">
      <c r="A107" s="1">
        <v>5</v>
      </c>
      <c r="B107" s="1" t="s">
        <v>67</v>
      </c>
      <c r="C107" s="1">
        <v>12</v>
      </c>
      <c r="D107" s="1" t="s">
        <v>25</v>
      </c>
      <c r="E107" s="6">
        <f>資本コスト!E107/SUM(資本コスト!E107,労働コスト!E107)</f>
        <v>0.31592905821741291</v>
      </c>
      <c r="F107" s="6">
        <f>資本コスト!F107/SUM(資本コスト!F107,労働コスト!F107)</f>
        <v>0.20478563692267623</v>
      </c>
      <c r="G107" s="6">
        <f>資本コスト!G107/SUM(資本コスト!G107,労働コスト!G107)</f>
        <v>0.28880771719963783</v>
      </c>
      <c r="H107" s="6">
        <f>資本コスト!H107/SUM(資本コスト!H107,労働コスト!H107)</f>
        <v>0.33001317717124889</v>
      </c>
      <c r="I107" s="6">
        <f>資本コスト!I107/SUM(資本コスト!I107,労働コスト!I107)</f>
        <v>0.45588083198516105</v>
      </c>
      <c r="K107" s="3">
        <f>0.5*(E107+E$1096)</f>
        <v>0.26763334956810314</v>
      </c>
      <c r="L107" s="3">
        <f t="shared" ref="L107" si="343">0.5*(F107+F$1096)</f>
        <v>0.19339284875316837</v>
      </c>
      <c r="M107" s="3">
        <f t="shared" ref="M107" si="344">0.5*(G107+G$1096)</f>
        <v>0.30239789720034327</v>
      </c>
      <c r="N107" s="3">
        <f t="shared" ref="N107" si="345">0.5*(H107+H$1096)</f>
        <v>0.33608311073353675</v>
      </c>
      <c r="O107" s="3">
        <f t="shared" ref="O107" si="346">0.5*(I107+I$1096)</f>
        <v>0.44455467779142255</v>
      </c>
    </row>
    <row r="108" spans="1:15" x14ac:dyDescent="0.15">
      <c r="A108" s="1">
        <v>5</v>
      </c>
      <c r="B108" s="1" t="s">
        <v>67</v>
      </c>
      <c r="C108" s="1">
        <v>13</v>
      </c>
      <c r="D108" s="1" t="s">
        <v>26</v>
      </c>
      <c r="E108" s="6">
        <f>資本コスト!E108/SUM(資本コスト!E108,労働コスト!E108)</f>
        <v>0.14952218052305968</v>
      </c>
      <c r="F108" s="6">
        <f>資本コスト!F108/SUM(資本コスト!F108,労働コスト!F108)</f>
        <v>0.39291805549396913</v>
      </c>
      <c r="G108" s="6">
        <f>資本コスト!G108/SUM(資本コスト!G108,労働コスト!G108)</f>
        <v>0.42422432120393089</v>
      </c>
      <c r="H108" s="6">
        <f>資本コスト!H108/SUM(資本コスト!H108,労働コスト!H108)</f>
        <v>0.37208046405115958</v>
      </c>
      <c r="I108" s="6">
        <f>資本コスト!I108/SUM(資本コスト!I108,労働コスト!I108)</f>
        <v>0.35551660996447798</v>
      </c>
      <c r="K108" s="3">
        <f>0.5*(E108+E$1097)</f>
        <v>0.16950857346238596</v>
      </c>
      <c r="L108" s="3">
        <f t="shared" ref="L108" si="347">0.5*(F108+F$1097)</f>
        <v>0.33579489592237927</v>
      </c>
      <c r="M108" s="3">
        <f t="shared" ref="M108" si="348">0.5*(G108+G$1097)</f>
        <v>0.3758066852002192</v>
      </c>
      <c r="N108" s="3">
        <f t="shared" ref="N108" si="349">0.5*(H108+H$1097)</f>
        <v>0.34725119831907036</v>
      </c>
      <c r="O108" s="3">
        <f t="shared" ref="O108" si="350">0.5*(I108+I$1097)</f>
        <v>0.32658021356565287</v>
      </c>
    </row>
    <row r="109" spans="1:15" x14ac:dyDescent="0.15">
      <c r="A109" s="1">
        <v>5</v>
      </c>
      <c r="B109" s="1" t="s">
        <v>67</v>
      </c>
      <c r="C109" s="1">
        <v>14</v>
      </c>
      <c r="D109" s="1" t="s">
        <v>27</v>
      </c>
      <c r="E109" s="6">
        <f>資本コスト!E109/SUM(資本コスト!E109,労働コスト!E109)</f>
        <v>2.4655868228064707E-2</v>
      </c>
      <c r="F109" s="6">
        <f>資本コスト!F109/SUM(資本コスト!F109,労働コスト!F109)</f>
        <v>0.22012853330985521</v>
      </c>
      <c r="G109" s="6">
        <f>資本コスト!G109/SUM(資本コスト!G109,労働コスト!G109)</f>
        <v>0.42711755210800756</v>
      </c>
      <c r="H109" s="6">
        <f>資本コスト!H109/SUM(資本コスト!H109,労働コスト!H109)</f>
        <v>0.50331956558046032</v>
      </c>
      <c r="I109" s="6">
        <f>資本コスト!I109/SUM(資本コスト!I109,労働コスト!I109)</f>
        <v>0.64642234112541341</v>
      </c>
      <c r="K109" s="3">
        <f>0.5*(E109+E$1098)</f>
        <v>5.4990501261886336E-2</v>
      </c>
      <c r="L109" s="3">
        <f t="shared" ref="L109" si="351">0.5*(F109+F$1098)</f>
        <v>0.18158511535087557</v>
      </c>
      <c r="M109" s="3">
        <f t="shared" ref="M109" si="352">0.5*(G109+G$1098)</f>
        <v>0.33318088181670497</v>
      </c>
      <c r="N109" s="3">
        <f t="shared" ref="N109" si="353">0.5*(H109+H$1098)</f>
        <v>0.40346950709125801</v>
      </c>
      <c r="O109" s="3">
        <f t="shared" ref="O109" si="354">0.5*(I109+I$1098)</f>
        <v>0.50952485521654589</v>
      </c>
    </row>
    <row r="110" spans="1:15" x14ac:dyDescent="0.15">
      <c r="A110" s="1">
        <v>5</v>
      </c>
      <c r="B110" s="1" t="s">
        <v>67</v>
      </c>
      <c r="C110" s="1">
        <v>15</v>
      </c>
      <c r="D110" s="1" t="s">
        <v>28</v>
      </c>
      <c r="E110" s="6">
        <f>資本コスト!E110/SUM(資本コスト!E110,労働コスト!E110)</f>
        <v>0.13355549970400551</v>
      </c>
      <c r="F110" s="6">
        <f>資本コスト!F110/SUM(資本コスト!F110,労働コスト!F110)</f>
        <v>0.18913266830994319</v>
      </c>
      <c r="G110" s="6">
        <f>資本コスト!G110/SUM(資本コスト!G110,労働コスト!G110)</f>
        <v>0.25344051458048389</v>
      </c>
      <c r="H110" s="6">
        <f>資本コスト!H110/SUM(資本コスト!H110,労働コスト!H110)</f>
        <v>0.26250690281421124</v>
      </c>
      <c r="I110" s="6">
        <f>資本コスト!I110/SUM(資本コスト!I110,労働コスト!I110)</f>
        <v>0.31997412494522359</v>
      </c>
      <c r="K110" s="3">
        <f>0.5*(E110+E$1099)</f>
        <v>0.16362061623680049</v>
      </c>
      <c r="L110" s="3">
        <f t="shared" ref="L110" si="355">0.5*(F110+F$1099)</f>
        <v>0.18378918966562097</v>
      </c>
      <c r="M110" s="3">
        <f t="shared" ref="M110" si="356">0.5*(G110+G$1099)</f>
        <v>0.24906155764307464</v>
      </c>
      <c r="N110" s="3">
        <f t="shared" ref="N110" si="357">0.5*(H110+H$1099)</f>
        <v>0.26602104524221892</v>
      </c>
      <c r="O110" s="3">
        <f t="shared" ref="O110" si="358">0.5*(I110+I$1099)</f>
        <v>0.32337183122700275</v>
      </c>
    </row>
    <row r="111" spans="1:15" x14ac:dyDescent="0.15">
      <c r="A111" s="1">
        <v>5</v>
      </c>
      <c r="B111" s="1" t="s">
        <v>267</v>
      </c>
      <c r="C111" s="1">
        <v>16</v>
      </c>
      <c r="D111" s="1" t="s">
        <v>11</v>
      </c>
      <c r="E111" s="6">
        <f>資本コスト!E111/SUM(資本コスト!E111,労働コスト!E111)</f>
        <v>0.2327068326392796</v>
      </c>
      <c r="F111" s="6">
        <f>資本コスト!F111/SUM(資本コスト!F111,労働コスト!F111)</f>
        <v>0.1047470857422898</v>
      </c>
      <c r="G111" s="6">
        <f>資本コスト!G111/SUM(資本コスト!G111,労働コスト!G111)</f>
        <v>0.13529791597033758</v>
      </c>
      <c r="H111" s="6">
        <f>資本コスト!H111/SUM(資本コスト!H111,労働コスト!H111)</f>
        <v>9.0742749459067087E-2</v>
      </c>
      <c r="I111" s="6">
        <f>資本コスト!I111/SUM(資本コスト!I111,労働コスト!I111)</f>
        <v>0.11510442169414765</v>
      </c>
      <c r="K111" s="3">
        <f>0.5*(E111+E$1100)</f>
        <v>0.24307781477822529</v>
      </c>
      <c r="L111" s="3">
        <f t="shared" ref="L111" si="359">0.5*(F111+F$1100)</f>
        <v>0.1065740534542802</v>
      </c>
      <c r="M111" s="3">
        <f t="shared" ref="M111" si="360">0.5*(G111+G$1100)</f>
        <v>0.12438721119238472</v>
      </c>
      <c r="N111" s="3">
        <f t="shared" ref="N111" si="361">0.5*(H111+H$1100)</f>
        <v>8.8558583635794802E-2</v>
      </c>
      <c r="O111" s="3">
        <f t="shared" ref="O111" si="362">0.5*(I111+I$1100)</f>
        <v>0.1058101614276199</v>
      </c>
    </row>
    <row r="112" spans="1:15" x14ac:dyDescent="0.15">
      <c r="A112" s="1">
        <v>5</v>
      </c>
      <c r="B112" s="1" t="s">
        <v>65</v>
      </c>
      <c r="C112" s="1">
        <v>17</v>
      </c>
      <c r="D112" s="1" t="s">
        <v>12</v>
      </c>
      <c r="E112" s="6">
        <f>資本コスト!E112/SUM(資本コスト!E112,労働コスト!E112)</f>
        <v>0.74088782756319638</v>
      </c>
      <c r="F112" s="6">
        <f>資本コスト!F112/SUM(資本コスト!F112,労働コスト!F112)</f>
        <v>0.75358109650125871</v>
      </c>
      <c r="G112" s="6">
        <f>資本コスト!G112/SUM(資本コスト!G112,労働コスト!G112)</f>
        <v>0.68812536200591357</v>
      </c>
      <c r="H112" s="6">
        <f>資本コスト!H112/SUM(資本コスト!H112,労働コスト!H112)</f>
        <v>0.68954877426318428</v>
      </c>
      <c r="I112" s="6">
        <f>資本コスト!I112/SUM(資本コスト!I112,労働コスト!I112)</f>
        <v>0.79506456890635846</v>
      </c>
      <c r="K112" s="3">
        <f>0.5*(E112+E$1101)</f>
        <v>0.74998362286846876</v>
      </c>
      <c r="L112" s="3">
        <f t="shared" ref="L112" si="363">0.5*(F112+F$1101)</f>
        <v>0.75971942451214081</v>
      </c>
      <c r="M112" s="3">
        <f t="shared" ref="M112" si="364">0.5*(G112+G$1101)</f>
        <v>0.70858571275982385</v>
      </c>
      <c r="N112" s="3">
        <f t="shared" ref="N112" si="365">0.5*(H112+H$1101)</f>
        <v>0.7010765973573585</v>
      </c>
      <c r="O112" s="3">
        <f t="shared" ref="O112" si="366">0.5*(I112+I$1101)</f>
        <v>0.80004704583454189</v>
      </c>
    </row>
    <row r="113" spans="1:15" x14ac:dyDescent="0.15">
      <c r="A113" s="1">
        <v>5</v>
      </c>
      <c r="B113" s="1" t="s">
        <v>65</v>
      </c>
      <c r="C113" s="1">
        <v>18</v>
      </c>
      <c r="D113" s="1" t="s">
        <v>13</v>
      </c>
      <c r="E113" s="6">
        <f>資本コスト!E113/SUM(資本コスト!E113,労働コスト!E113)</f>
        <v>0.16144868221163994</v>
      </c>
      <c r="F113" s="6">
        <f>資本コスト!F113/SUM(資本コスト!F113,労働コスト!F113)</f>
        <v>0.25884305772052801</v>
      </c>
      <c r="G113" s="6">
        <f>資本コスト!G113/SUM(資本コスト!G113,労働コスト!G113)</f>
        <v>0.22815515911711229</v>
      </c>
      <c r="H113" s="6">
        <f>資本コスト!H113/SUM(資本コスト!H113,労働コスト!H113)</f>
        <v>0.2099693239558571</v>
      </c>
      <c r="I113" s="6">
        <f>資本コスト!I113/SUM(資本コスト!I113,労働コスト!I113)</f>
        <v>0.23666717181354804</v>
      </c>
      <c r="K113" s="3">
        <f>0.5*(E113+E$1102)</f>
        <v>0.15096387840815551</v>
      </c>
      <c r="L113" s="3">
        <f t="shared" ref="L113" si="367">0.5*(F113+F$1102)</f>
        <v>0.22631796178592534</v>
      </c>
      <c r="M113" s="3">
        <f t="shared" ref="M113" si="368">0.5*(G113+G$1102)</f>
        <v>0.20721369098707237</v>
      </c>
      <c r="N113" s="3">
        <f t="shared" ref="N113" si="369">0.5*(H113+H$1102)</f>
        <v>0.19301651385885826</v>
      </c>
      <c r="O113" s="3">
        <f t="shared" ref="O113" si="370">0.5*(I113+I$1102)</f>
        <v>0.21868568422660639</v>
      </c>
    </row>
    <row r="114" spans="1:15" x14ac:dyDescent="0.15">
      <c r="A114" s="1">
        <v>5</v>
      </c>
      <c r="B114" s="1" t="s">
        <v>65</v>
      </c>
      <c r="C114" s="1">
        <v>19</v>
      </c>
      <c r="D114" s="1" t="s">
        <v>14</v>
      </c>
      <c r="E114" s="6">
        <f>資本コスト!E114/SUM(資本コスト!E114,労働コスト!E114)</f>
        <v>0.22935940415411854</v>
      </c>
      <c r="F114" s="6">
        <f>資本コスト!F114/SUM(資本コスト!F114,労働コスト!F114)</f>
        <v>0.12488802614105329</v>
      </c>
      <c r="G114" s="6">
        <f>資本コスト!G114/SUM(資本コスト!G114,労働コスト!G114)</f>
        <v>0.1001177200015701</v>
      </c>
      <c r="H114" s="6">
        <f>資本コスト!H114/SUM(資本コスト!H114,労働コスト!H114)</f>
        <v>0.15246756071729134</v>
      </c>
      <c r="I114" s="6">
        <f>資本コスト!I114/SUM(資本コスト!I114,労働コスト!I114)</f>
        <v>0.14299074590137636</v>
      </c>
      <c r="K114" s="3">
        <f>0.5*(E114+E$1103)</f>
        <v>0.28325381590969784</v>
      </c>
      <c r="L114" s="3">
        <f t="shared" ref="L114" si="371">0.5*(F114+F$1103)</f>
        <v>0.14151995196496153</v>
      </c>
      <c r="M114" s="3">
        <f t="shared" ref="M114" si="372">0.5*(G114+G$1103)</f>
        <v>0.1229326847153264</v>
      </c>
      <c r="N114" s="3">
        <f t="shared" ref="N114" si="373">0.5*(H114+H$1103)</f>
        <v>0.17054076491448572</v>
      </c>
      <c r="O114" s="3">
        <f t="shared" ref="O114" si="374">0.5*(I114+I$1103)</f>
        <v>0.16860884135886015</v>
      </c>
    </row>
    <row r="115" spans="1:15" x14ac:dyDescent="0.15">
      <c r="A115" s="1">
        <v>5</v>
      </c>
      <c r="B115" s="1" t="s">
        <v>65</v>
      </c>
      <c r="C115" s="1">
        <v>20</v>
      </c>
      <c r="D115" s="1" t="s">
        <v>15</v>
      </c>
      <c r="E115" s="6">
        <f>資本コスト!E115/SUM(資本コスト!E115,労働コスト!E115)</f>
        <v>0.54963664015921665</v>
      </c>
      <c r="F115" s="6">
        <f>資本コスト!F115/SUM(資本コスト!F115,労働コスト!F115)</f>
        <v>0.80234991190374949</v>
      </c>
      <c r="G115" s="6">
        <f>資本コスト!G115/SUM(資本コスト!G115,労働コスト!G115)</f>
        <v>0.78208961334621374</v>
      </c>
      <c r="H115" s="6">
        <f>資本コスト!H115/SUM(資本コスト!H115,労働コスト!H115)</f>
        <v>0.7624854977682255</v>
      </c>
      <c r="I115" s="6">
        <f>資本コスト!I115/SUM(資本コスト!I115,労働コスト!I115)</f>
        <v>0.81394805592265207</v>
      </c>
      <c r="K115" s="3">
        <f>0.5*(E115+E$1104)</f>
        <v>0.52197278715325424</v>
      </c>
      <c r="L115" s="3">
        <f t="shared" ref="L115" si="375">0.5*(F115+F$1104)</f>
        <v>0.80048855715172151</v>
      </c>
      <c r="M115" s="3">
        <f t="shared" ref="M115" si="376">0.5*(G115+G$1104)</f>
        <v>0.76769762022687393</v>
      </c>
      <c r="N115" s="3">
        <f t="shared" ref="N115" si="377">0.5*(H115+H$1104)</f>
        <v>0.75292172376406441</v>
      </c>
      <c r="O115" s="3">
        <f t="shared" ref="O115" si="378">0.5*(I115+I$1104)</f>
        <v>0.80595408187646134</v>
      </c>
    </row>
    <row r="116" spans="1:15" x14ac:dyDescent="0.15">
      <c r="A116" s="1">
        <v>5</v>
      </c>
      <c r="B116" s="1" t="s">
        <v>65</v>
      </c>
      <c r="C116" s="1">
        <v>21</v>
      </c>
      <c r="D116" s="1" t="s">
        <v>16</v>
      </c>
      <c r="E116" s="6">
        <f>資本コスト!E116/SUM(資本コスト!E116,労働コスト!E116)</f>
        <v>0.14432190137877549</v>
      </c>
      <c r="F116" s="6">
        <f>資本コスト!F116/SUM(資本コスト!F116,労働コスト!F116)</f>
        <v>0.38633130616311623</v>
      </c>
      <c r="G116" s="6">
        <f>資本コスト!G116/SUM(資本コスト!G116,労働コスト!G116)</f>
        <v>0.41276487913678533</v>
      </c>
      <c r="H116" s="6">
        <f>資本コスト!H116/SUM(資本コスト!H116,労働コスト!H116)</f>
        <v>0.45558750358374556</v>
      </c>
      <c r="I116" s="6">
        <f>資本コスト!I116/SUM(資本コスト!I116,労働コスト!I116)</f>
        <v>0.5760256972620138</v>
      </c>
      <c r="K116" s="3">
        <f>0.5*(E116+E$1105)</f>
        <v>0.2343848532044786</v>
      </c>
      <c r="L116" s="3">
        <f t="shared" ref="L116" si="379">0.5*(F116+F$1105)</f>
        <v>0.40042534119266471</v>
      </c>
      <c r="M116" s="3">
        <f t="shared" ref="M116" si="380">0.5*(G116+G$1105)</f>
        <v>0.41458101772187739</v>
      </c>
      <c r="N116" s="3">
        <f t="shared" ref="N116" si="381">0.5*(H116+H$1105)</f>
        <v>0.45079359920291739</v>
      </c>
      <c r="O116" s="3">
        <f t="shared" ref="O116" si="382">0.5*(I116+I$1105)</f>
        <v>0.57036537935165477</v>
      </c>
    </row>
    <row r="117" spans="1:15" x14ac:dyDescent="0.15">
      <c r="A117" s="1">
        <v>5</v>
      </c>
      <c r="B117" s="1" t="s">
        <v>63</v>
      </c>
      <c r="C117" s="1">
        <v>22</v>
      </c>
      <c r="D117" s="1" t="s">
        <v>8</v>
      </c>
      <c r="E117" s="6">
        <f>資本コスト!E117/SUM(資本コスト!E117,労働コスト!E117)</f>
        <v>0.1516022616525583</v>
      </c>
      <c r="F117" s="6">
        <f>資本コスト!F117/SUM(資本コスト!F117,労働コスト!F117)</f>
        <v>0.26506376141985666</v>
      </c>
      <c r="G117" s="6">
        <f>資本コスト!G117/SUM(資本コスト!G117,労働コスト!G117)</f>
        <v>0.30596148192797723</v>
      </c>
      <c r="H117" s="6">
        <f>資本コスト!H117/SUM(資本コスト!H117,労働コスト!H117)</f>
        <v>0.308288233445139</v>
      </c>
      <c r="I117" s="6">
        <f>資本コスト!I117/SUM(資本コスト!I117,労働コスト!I117)</f>
        <v>0.32056868581975645</v>
      </c>
      <c r="K117" s="3">
        <f>0.5*(E117+E$1106)</f>
        <v>0.17549823063066458</v>
      </c>
      <c r="L117" s="3">
        <f t="shared" ref="L117" si="383">0.5*(F117+F$1106)</f>
        <v>0.26530764452520644</v>
      </c>
      <c r="M117" s="3">
        <f t="shared" ref="M117" si="384">0.5*(G117+G$1106)</f>
        <v>0.31812951656145549</v>
      </c>
      <c r="N117" s="3">
        <f t="shared" ref="N117" si="385">0.5*(H117+H$1106)</f>
        <v>0.30811861496900872</v>
      </c>
      <c r="O117" s="3">
        <f t="shared" ref="O117" si="386">0.5*(I117+I$1106)</f>
        <v>0.29622784948197511</v>
      </c>
    </row>
    <row r="118" spans="1:15" x14ac:dyDescent="0.15">
      <c r="A118" s="1">
        <v>5</v>
      </c>
      <c r="B118" s="1" t="s">
        <v>63</v>
      </c>
      <c r="C118" s="1">
        <v>23</v>
      </c>
      <c r="D118" s="1" t="s">
        <v>29</v>
      </c>
      <c r="E118" s="6">
        <f>資本コスト!E118/SUM(資本コスト!E118,労働コスト!E118)</f>
        <v>0.38147082874930988</v>
      </c>
      <c r="F118" s="6">
        <f>資本コスト!F118/SUM(資本コスト!F118,労働コスト!F118)</f>
        <v>0.24492239896203721</v>
      </c>
      <c r="G118" s="6">
        <f>資本コスト!G118/SUM(資本コスト!G118,労働コスト!G118)</f>
        <v>0.25132701866622525</v>
      </c>
      <c r="H118" s="6">
        <f>資本コスト!H118/SUM(資本コスト!H118,労働コスト!H118)</f>
        <v>0.25790380794387402</v>
      </c>
      <c r="I118" s="6">
        <f>資本コスト!I118/SUM(資本コスト!I118,労働コスト!I118)</f>
        <v>0.30550802207863353</v>
      </c>
      <c r="K118" s="3">
        <f>0.5*(E118+E$1107)</f>
        <v>0.38291022318727685</v>
      </c>
      <c r="L118" s="3">
        <f t="shared" ref="L118" si="387">0.5*(F118+F$1107)</f>
        <v>0.25154496491294898</v>
      </c>
      <c r="M118" s="3">
        <f t="shared" ref="M118" si="388">0.5*(G118+G$1107)</f>
        <v>0.26142803521945052</v>
      </c>
      <c r="N118" s="3">
        <f t="shared" ref="N118" si="389">0.5*(H118+H$1107)</f>
        <v>0.25678523244964702</v>
      </c>
      <c r="O118" s="3">
        <f t="shared" ref="O118" si="390">0.5*(I118+I$1107)</f>
        <v>0.30532524622918122</v>
      </c>
    </row>
    <row r="119" spans="1:15" x14ac:dyDescent="0.15">
      <c r="A119" s="1">
        <v>6</v>
      </c>
      <c r="B119" s="1" t="s">
        <v>268</v>
      </c>
      <c r="C119" s="1">
        <v>1</v>
      </c>
      <c r="D119" s="1" t="s">
        <v>9</v>
      </c>
      <c r="E119" s="6">
        <f>資本コスト!E119/SUM(資本コスト!E119,労働コスト!E119)</f>
        <v>0.54524248708360634</v>
      </c>
      <c r="F119" s="6">
        <f>資本コスト!F119/SUM(資本コスト!F119,労働コスト!F119)</f>
        <v>0.46598542634421986</v>
      </c>
      <c r="G119" s="6">
        <f>資本コスト!G119/SUM(資本コスト!G119,労働コスト!G119)</f>
        <v>0.49053219864136183</v>
      </c>
      <c r="H119" s="6">
        <f>資本コスト!H119/SUM(資本コスト!H119,労働コスト!H119)</f>
        <v>0.59936269001614484</v>
      </c>
      <c r="I119" s="6">
        <f>資本コスト!I119/SUM(資本コスト!I119,労働コスト!I119)</f>
        <v>0.6794885463230681</v>
      </c>
      <c r="K119" s="3">
        <f>0.5*(E119+E$1085)</f>
        <v>0.56093649877073348</v>
      </c>
      <c r="L119" s="3">
        <f t="shared" ref="L119" si="391">0.5*(F119+F$1085)</f>
        <v>0.48195819945402441</v>
      </c>
      <c r="M119" s="3">
        <f t="shared" ref="M119" si="392">0.5*(G119+G$1085)</f>
        <v>0.51822478995419863</v>
      </c>
      <c r="N119" s="3">
        <f t="shared" ref="N119" si="393">0.5*(H119+H$1085)</f>
        <v>0.62289262851514393</v>
      </c>
      <c r="O119" s="3">
        <f t="shared" ref="O119" si="394">0.5*(I119+I$1085)</f>
        <v>0.69479415588394222</v>
      </c>
    </row>
    <row r="120" spans="1:15" x14ac:dyDescent="0.15">
      <c r="A120" s="1">
        <v>6</v>
      </c>
      <c r="B120" s="1" t="s">
        <v>73</v>
      </c>
      <c r="C120" s="1">
        <v>2</v>
      </c>
      <c r="D120" s="1" t="s">
        <v>10</v>
      </c>
      <c r="E120" s="6">
        <f>資本コスト!E120/SUM(資本コスト!E120,労働コスト!E120)</f>
        <v>0.3956924847057039</v>
      </c>
      <c r="F120" s="6">
        <f>資本コスト!F120/SUM(資本コスト!F120,労働コスト!F120)</f>
        <v>0.29048758555999182</v>
      </c>
      <c r="G120" s="6">
        <f>資本コスト!G120/SUM(資本コスト!G120,労働コスト!G120)</f>
        <v>0.31259207249802101</v>
      </c>
      <c r="H120" s="6">
        <f>資本コスト!H120/SUM(資本コスト!H120,労働コスト!H120)</f>
        <v>0.36781048526414445</v>
      </c>
      <c r="I120" s="6">
        <f>資本コスト!I120/SUM(資本コスト!I120,労働コスト!I120)</f>
        <v>0.49473768927915074</v>
      </c>
      <c r="K120" s="3">
        <f>0.5*(E120+E$1086)</f>
        <v>0.38665038861170486</v>
      </c>
      <c r="L120" s="3">
        <f t="shared" ref="L120" si="395">0.5*(F120+F$1086)</f>
        <v>0.31173381663959632</v>
      </c>
      <c r="M120" s="3">
        <f t="shared" ref="M120" si="396">0.5*(G120+G$1086)</f>
        <v>0.32958783006904857</v>
      </c>
      <c r="N120" s="3">
        <f t="shared" ref="N120" si="397">0.5*(H120+H$1086)</f>
        <v>0.35590297186392572</v>
      </c>
      <c r="O120" s="3">
        <f t="shared" ref="O120" si="398">0.5*(I120+I$1086)</f>
        <v>0.49806775721603969</v>
      </c>
    </row>
    <row r="121" spans="1:15" x14ac:dyDescent="0.15">
      <c r="A121" s="1">
        <v>6</v>
      </c>
      <c r="B121" s="1" t="s">
        <v>269</v>
      </c>
      <c r="C121" s="1">
        <v>3</v>
      </c>
      <c r="D121" s="1" t="s">
        <v>17</v>
      </c>
      <c r="E121" s="6">
        <f>資本コスト!E121/SUM(資本コスト!E121,労働コスト!E121)</f>
        <v>0.24202028387246138</v>
      </c>
      <c r="F121" s="6">
        <f>資本コスト!F121/SUM(資本コスト!F121,労働コスト!F121)</f>
        <v>0.22835095161474434</v>
      </c>
      <c r="G121" s="6">
        <f>資本コスト!G121/SUM(資本コスト!G121,労働コスト!G121)</f>
        <v>0.27052998880057411</v>
      </c>
      <c r="H121" s="6">
        <f>資本コスト!H121/SUM(資本コスト!H121,労働コスト!H121)</f>
        <v>0.30794620110818371</v>
      </c>
      <c r="I121" s="6">
        <f>資本コスト!I121/SUM(資本コスト!I121,労働コスト!I121)</f>
        <v>0.33973482347162165</v>
      </c>
      <c r="K121" s="3">
        <f>0.5*(E121+E$1087)</f>
        <v>0.28289764059996436</v>
      </c>
      <c r="L121" s="3">
        <f t="shared" ref="L121" si="399">0.5*(F121+F$1087)</f>
        <v>0.24099495727186376</v>
      </c>
      <c r="M121" s="3">
        <f t="shared" ref="M121" si="400">0.5*(G121+G$1087)</f>
        <v>0.28794960796271762</v>
      </c>
      <c r="N121" s="3">
        <f t="shared" ref="N121" si="401">0.5*(H121+H$1087)</f>
        <v>0.30893241032588747</v>
      </c>
      <c r="O121" s="3">
        <f t="shared" ref="O121" si="402">0.5*(I121+I$1087)</f>
        <v>0.35304277218122837</v>
      </c>
    </row>
    <row r="122" spans="1:15" x14ac:dyDescent="0.15">
      <c r="A122" s="1">
        <v>6</v>
      </c>
      <c r="B122" s="1" t="s">
        <v>270</v>
      </c>
      <c r="C122" s="1">
        <v>4</v>
      </c>
      <c r="D122" s="1" t="s">
        <v>18</v>
      </c>
      <c r="E122" s="6">
        <f>資本コスト!E122/SUM(資本コスト!E122,労働コスト!E122)</f>
        <v>0.19325891183206914</v>
      </c>
      <c r="F122" s="6">
        <f>資本コスト!F122/SUM(資本コスト!F122,労働コスト!F122)</f>
        <v>0.20698413300430363</v>
      </c>
      <c r="G122" s="6">
        <f>資本コスト!G122/SUM(資本コスト!G122,労働コスト!G122)</f>
        <v>0.19198609060339619</v>
      </c>
      <c r="H122" s="6">
        <f>資本コスト!H122/SUM(資本コスト!H122,労働コスト!H122)</f>
        <v>0.23768374284117447</v>
      </c>
      <c r="I122" s="6">
        <f>資本コスト!I122/SUM(資本コスト!I122,労働コスト!I122)</f>
        <v>0.25613392811055713</v>
      </c>
      <c r="K122" s="3">
        <f>0.5*(E122+E$1088)</f>
        <v>0.20853134683395125</v>
      </c>
      <c r="L122" s="3">
        <f t="shared" ref="L122" si="403">0.5*(F122+F$1088)</f>
        <v>0.19576842974983283</v>
      </c>
      <c r="M122" s="3">
        <f t="shared" ref="M122" si="404">0.5*(G122+G$1088)</f>
        <v>0.19670650338519419</v>
      </c>
      <c r="N122" s="3">
        <f t="shared" ref="N122" si="405">0.5*(H122+H$1088)</f>
        <v>0.24879143547080773</v>
      </c>
      <c r="O122" s="3">
        <f t="shared" ref="O122" si="406">0.5*(I122+I$1088)</f>
        <v>0.292748719275159</v>
      </c>
    </row>
    <row r="123" spans="1:15" x14ac:dyDescent="0.15">
      <c r="A123" s="1">
        <v>6</v>
      </c>
      <c r="B123" s="1" t="s">
        <v>271</v>
      </c>
      <c r="C123" s="1">
        <v>5</v>
      </c>
      <c r="D123" s="1" t="s">
        <v>19</v>
      </c>
      <c r="E123" s="6">
        <f>資本コスト!E123/SUM(資本コスト!E123,労働コスト!E123)</f>
        <v>0.28150281768453261</v>
      </c>
      <c r="F123" s="6">
        <f>資本コスト!F123/SUM(資本コスト!F123,労働コスト!F123)</f>
        <v>0.17816568826337181</v>
      </c>
      <c r="G123" s="6">
        <f>資本コスト!G123/SUM(資本コスト!G123,労働コスト!G123)</f>
        <v>0.17517839755013462</v>
      </c>
      <c r="H123" s="6">
        <f>資本コスト!H123/SUM(資本コスト!H123,労働コスト!H123)</f>
        <v>0.17040722610205031</v>
      </c>
      <c r="I123" s="6">
        <f>資本コスト!I123/SUM(資本コスト!I123,労働コスト!I123)</f>
        <v>0.24042485565894667</v>
      </c>
      <c r="K123" s="3">
        <f>0.5*(E123+E$1089)</f>
        <v>0.33778055743382401</v>
      </c>
      <c r="L123" s="3">
        <f t="shared" ref="L123" si="407">0.5*(F123+F$1089)</f>
        <v>0.23475099384944145</v>
      </c>
      <c r="M123" s="3">
        <f t="shared" ref="M123" si="408">0.5*(G123+G$1089)</f>
        <v>0.24406293218512815</v>
      </c>
      <c r="N123" s="3">
        <f t="shared" ref="N123" si="409">0.5*(H123+H$1089)</f>
        <v>0.24675410634737655</v>
      </c>
      <c r="O123" s="3">
        <f t="shared" ref="O123" si="410">0.5*(I123+I$1089)</f>
        <v>0.31766105336270256</v>
      </c>
    </row>
    <row r="124" spans="1:15" x14ac:dyDescent="0.15">
      <c r="A124" s="1">
        <v>6</v>
      </c>
      <c r="B124" s="1" t="s">
        <v>74</v>
      </c>
      <c r="C124" s="1">
        <v>6</v>
      </c>
      <c r="D124" s="1" t="s">
        <v>3</v>
      </c>
      <c r="E124" s="6">
        <f>資本コスト!E124/SUM(資本コスト!E124,労働コスト!E124)</f>
        <v>0.46047562200206071</v>
      </c>
      <c r="F124" s="6">
        <f>資本コスト!F124/SUM(資本コスト!F124,労働コスト!F124)</f>
        <v>0.42016525834278062</v>
      </c>
      <c r="G124" s="6">
        <f>資本コスト!G124/SUM(資本コスト!G124,労働コスト!G124)</f>
        <v>0.46792190549847495</v>
      </c>
      <c r="H124" s="6">
        <f>資本コスト!H124/SUM(資本コスト!H124,労働コスト!H124)</f>
        <v>0.47151905067740724</v>
      </c>
      <c r="I124" s="6">
        <f>資本コスト!I124/SUM(資本コスト!I124,労働コスト!I124)</f>
        <v>0.537542981654348</v>
      </c>
      <c r="K124" s="3">
        <f>0.5*(E124+E$1090)</f>
        <v>0.47195082288792684</v>
      </c>
      <c r="L124" s="3">
        <f t="shared" ref="L124" si="411">0.5*(F124+F$1090)</f>
        <v>0.41991036802271919</v>
      </c>
      <c r="M124" s="3">
        <f t="shared" ref="M124" si="412">0.5*(G124+G$1090)</f>
        <v>0.45734727534579978</v>
      </c>
      <c r="N124" s="3">
        <f t="shared" ref="N124" si="413">0.5*(H124+H$1090)</f>
        <v>0.45082260650266937</v>
      </c>
      <c r="O124" s="3">
        <f t="shared" ref="O124" si="414">0.5*(I124+I$1090)</f>
        <v>0.54641704728333118</v>
      </c>
    </row>
    <row r="125" spans="1:15" x14ac:dyDescent="0.15">
      <c r="A125" s="1">
        <v>6</v>
      </c>
      <c r="B125" s="1" t="s">
        <v>74</v>
      </c>
      <c r="C125" s="1">
        <v>7</v>
      </c>
      <c r="D125" s="1" t="s">
        <v>20</v>
      </c>
      <c r="E125" s="6">
        <f>資本コスト!E125/SUM(資本コスト!E125,労働コスト!E125)</f>
        <v>0.74922866641060981</v>
      </c>
      <c r="F125" s="6">
        <f>資本コスト!F125/SUM(資本コスト!F125,労働コスト!F125)</f>
        <v>0.84993047643456809</v>
      </c>
      <c r="G125" s="6">
        <f>資本コスト!G125/SUM(資本コスト!G125,労働コスト!G125)</f>
        <v>0.55565643398347531</v>
      </c>
      <c r="H125" s="6">
        <f>資本コスト!H125/SUM(資本コスト!H125,労働コスト!H125)</f>
        <v>0.31485986386827963</v>
      </c>
      <c r="I125" s="6">
        <f>資本コスト!I125/SUM(資本コスト!I125,労働コスト!I125)</f>
        <v>0.20700448565019011</v>
      </c>
      <c r="K125" s="3">
        <f>0.5*(E125+E$1091)</f>
        <v>0.72240032684552835</v>
      </c>
      <c r="L125" s="3">
        <f t="shared" ref="L125" si="415">0.5*(F125+F$1091)</f>
        <v>0.75087096312810098</v>
      </c>
      <c r="M125" s="3">
        <f t="shared" ref="M125" si="416">0.5*(G125+G$1091)</f>
        <v>0.55897331406167039</v>
      </c>
      <c r="N125" s="3">
        <f t="shared" ref="N125" si="417">0.5*(H125+H$1091)</f>
        <v>0.44180200450477758</v>
      </c>
      <c r="O125" s="3">
        <f t="shared" ref="O125" si="418">0.5*(I125+I$1091)</f>
        <v>0.41106614220417492</v>
      </c>
    </row>
    <row r="126" spans="1:15" x14ac:dyDescent="0.15">
      <c r="A126" s="1">
        <v>6</v>
      </c>
      <c r="B126" s="1" t="s">
        <v>272</v>
      </c>
      <c r="C126" s="1">
        <v>8</v>
      </c>
      <c r="D126" s="1" t="s">
        <v>21</v>
      </c>
      <c r="E126" s="6">
        <f>資本コスト!E126/SUM(資本コスト!E126,労働コスト!E126)</f>
        <v>0.36755776758210557</v>
      </c>
      <c r="F126" s="6">
        <f>資本コスト!F126/SUM(資本コスト!F126,労働コスト!F126)</f>
        <v>0.25312848277888295</v>
      </c>
      <c r="G126" s="6">
        <f>資本コスト!G126/SUM(資本コスト!G126,労働コスト!G126)</f>
        <v>0.31483796330190189</v>
      </c>
      <c r="H126" s="6">
        <f>資本コスト!H126/SUM(資本コスト!H126,労働コスト!H126)</f>
        <v>0.38235603025963755</v>
      </c>
      <c r="I126" s="6">
        <f>資本コスト!I126/SUM(資本コスト!I126,労働コスト!I126)</f>
        <v>0.43994066970676482</v>
      </c>
      <c r="K126" s="3">
        <f>0.5*(E126+E$1092)</f>
        <v>0.37143629170464798</v>
      </c>
      <c r="L126" s="3">
        <f t="shared" ref="L126" si="419">0.5*(F126+F$1092)</f>
        <v>0.2481224221712279</v>
      </c>
      <c r="M126" s="3">
        <f t="shared" ref="M126" si="420">0.5*(G126+G$1092)</f>
        <v>0.28184160345866471</v>
      </c>
      <c r="N126" s="3">
        <f t="shared" ref="N126" si="421">0.5*(H126+H$1092)</f>
        <v>0.31022701269106345</v>
      </c>
      <c r="O126" s="3">
        <f t="shared" ref="O126" si="422">0.5*(I126+I$1092)</f>
        <v>0.38151590497259813</v>
      </c>
    </row>
    <row r="127" spans="1:15" x14ac:dyDescent="0.15">
      <c r="A127" s="1">
        <v>6</v>
      </c>
      <c r="B127" s="1" t="s">
        <v>74</v>
      </c>
      <c r="C127" s="1">
        <v>9</v>
      </c>
      <c r="D127" s="1" t="s">
        <v>22</v>
      </c>
      <c r="E127" s="6">
        <f>資本コスト!E127/SUM(資本コスト!E127,労働コスト!E127)</f>
        <v>0.29398587667984505</v>
      </c>
      <c r="F127" s="6">
        <f>資本コスト!F127/SUM(資本コスト!F127,労働コスト!F127)</f>
        <v>0.47803548750510461</v>
      </c>
      <c r="G127" s="6">
        <f>資本コスト!G127/SUM(資本コスト!G127,労働コスト!G127)</f>
        <v>0.42366048303144388</v>
      </c>
      <c r="H127" s="6">
        <f>資本コスト!H127/SUM(資本コスト!H127,労働コスト!H127)</f>
        <v>0.38682717020007124</v>
      </c>
      <c r="I127" s="6">
        <f>資本コスト!I127/SUM(資本コスト!I127,労働コスト!I127)</f>
        <v>0.4918201999772287</v>
      </c>
      <c r="K127" s="3">
        <f>0.5*(E127+E$1093)</f>
        <v>0.33396598671012279</v>
      </c>
      <c r="L127" s="3">
        <f t="shared" ref="L127" si="423">0.5*(F127+F$1093)</f>
        <v>0.43227151581479184</v>
      </c>
      <c r="M127" s="3">
        <f t="shared" ref="M127" si="424">0.5*(G127+G$1093)</f>
        <v>0.42129425937778431</v>
      </c>
      <c r="N127" s="3">
        <f t="shared" ref="N127" si="425">0.5*(H127+H$1093)</f>
        <v>0.39670085804538469</v>
      </c>
      <c r="O127" s="3">
        <f t="shared" ref="O127" si="426">0.5*(I127+I$1093)</f>
        <v>0.46850229943504457</v>
      </c>
    </row>
    <row r="128" spans="1:15" x14ac:dyDescent="0.15">
      <c r="A128" s="1">
        <v>6</v>
      </c>
      <c r="B128" s="1" t="s">
        <v>74</v>
      </c>
      <c r="C128" s="1">
        <v>10</v>
      </c>
      <c r="D128" s="1" t="s">
        <v>23</v>
      </c>
      <c r="E128" s="6">
        <f>資本コスト!E128/SUM(資本コスト!E128,労働コスト!E128)</f>
        <v>0.28028235821343095</v>
      </c>
      <c r="F128" s="6">
        <f>資本コスト!F128/SUM(資本コスト!F128,労働コスト!F128)</f>
        <v>0.26246660959172419</v>
      </c>
      <c r="G128" s="6">
        <f>資本コスト!G128/SUM(資本コスト!G128,労働コスト!G128)</f>
        <v>0.24486582956567959</v>
      </c>
      <c r="H128" s="6">
        <f>資本コスト!H128/SUM(資本コスト!H128,労働コスト!H128)</f>
        <v>0.24731518065291982</v>
      </c>
      <c r="I128" s="6">
        <f>資本コスト!I128/SUM(資本コスト!I128,労働コスト!I128)</f>
        <v>0.22732235225752323</v>
      </c>
      <c r="K128" s="3">
        <f>0.5*(E128+E$1094)</f>
        <v>0.25902806552748103</v>
      </c>
      <c r="L128" s="3">
        <f t="shared" ref="L128" si="427">0.5*(F128+F$1094)</f>
        <v>0.23024150340548388</v>
      </c>
      <c r="M128" s="3">
        <f t="shared" ref="M128" si="428">0.5*(G128+G$1094)</f>
        <v>0.21750612967447958</v>
      </c>
      <c r="N128" s="3">
        <f t="shared" ref="N128" si="429">0.5*(H128+H$1094)</f>
        <v>0.21800632157084671</v>
      </c>
      <c r="O128" s="3">
        <f t="shared" ref="O128" si="430">0.5*(I128+I$1094)</f>
        <v>0.21753536622636785</v>
      </c>
    </row>
    <row r="129" spans="1:15" x14ac:dyDescent="0.15">
      <c r="A129" s="1">
        <v>6</v>
      </c>
      <c r="B129" s="1" t="s">
        <v>74</v>
      </c>
      <c r="C129" s="1">
        <v>11</v>
      </c>
      <c r="D129" s="1" t="s">
        <v>24</v>
      </c>
      <c r="E129" s="6">
        <f>資本コスト!E129/SUM(資本コスト!E129,労働コスト!E129)</f>
        <v>0.1869880348881878</v>
      </c>
      <c r="F129" s="6">
        <f>資本コスト!F129/SUM(資本コスト!F129,労働コスト!F129)</f>
        <v>0.18488458651237163</v>
      </c>
      <c r="G129" s="6">
        <f>資本コスト!G129/SUM(資本コスト!G129,労働コスト!G129)</f>
        <v>0.29628742155003018</v>
      </c>
      <c r="H129" s="6">
        <f>資本コスト!H129/SUM(資本コスト!H129,労働コスト!H129)</f>
        <v>0.28156175144236106</v>
      </c>
      <c r="I129" s="6">
        <f>資本コスト!I129/SUM(資本コスト!I129,労働コスト!I129)</f>
        <v>0.2752014043451112</v>
      </c>
      <c r="K129" s="3">
        <f>0.5*(E129+E$1095)</f>
        <v>0.22872603841026845</v>
      </c>
      <c r="L129" s="3">
        <f t="shared" ref="L129" si="431">0.5*(F129+F$1095)</f>
        <v>0.20128516725104623</v>
      </c>
      <c r="M129" s="3">
        <f t="shared" ref="M129" si="432">0.5*(G129+G$1095)</f>
        <v>0.28546984224650385</v>
      </c>
      <c r="N129" s="3">
        <f t="shared" ref="N129" si="433">0.5*(H129+H$1095)</f>
        <v>0.27641843275146544</v>
      </c>
      <c r="O129" s="3">
        <f t="shared" ref="O129" si="434">0.5*(I129+I$1095)</f>
        <v>0.29269135567541582</v>
      </c>
    </row>
    <row r="130" spans="1:15" x14ac:dyDescent="0.15">
      <c r="A130" s="1">
        <v>6</v>
      </c>
      <c r="B130" s="1" t="s">
        <v>74</v>
      </c>
      <c r="C130" s="1">
        <v>12</v>
      </c>
      <c r="D130" s="1" t="s">
        <v>25</v>
      </c>
      <c r="E130" s="6">
        <f>資本コスト!E130/SUM(資本コスト!E130,労働コスト!E130)</f>
        <v>0.27806770469273462</v>
      </c>
      <c r="F130" s="6">
        <f>資本コスト!F130/SUM(資本コスト!F130,労働コスト!F130)</f>
        <v>0.18247067130864031</v>
      </c>
      <c r="G130" s="6">
        <f>資本コスト!G130/SUM(資本コスト!G130,労働コスト!G130)</f>
        <v>0.30742462690423106</v>
      </c>
      <c r="H130" s="6">
        <f>資本コスト!H130/SUM(資本コスト!H130,労働コスト!H130)</f>
        <v>0.36494657860736679</v>
      </c>
      <c r="I130" s="6">
        <f>資本コスト!I130/SUM(資本コスト!I130,労働コスト!I130)</f>
        <v>0.42715228319418874</v>
      </c>
      <c r="K130" s="3">
        <f>0.5*(E130+E$1096)</f>
        <v>0.24870267280576402</v>
      </c>
      <c r="L130" s="3">
        <f t="shared" ref="L130" si="435">0.5*(F130+F$1096)</f>
        <v>0.18223536594615042</v>
      </c>
      <c r="M130" s="3">
        <f t="shared" ref="M130" si="436">0.5*(G130+G$1096)</f>
        <v>0.31170635205263991</v>
      </c>
      <c r="N130" s="3">
        <f t="shared" ref="N130" si="437">0.5*(H130+H$1096)</f>
        <v>0.3535498114515957</v>
      </c>
      <c r="O130" s="3">
        <f t="shared" ref="O130" si="438">0.5*(I130+I$1096)</f>
        <v>0.43019040339593639</v>
      </c>
    </row>
    <row r="131" spans="1:15" x14ac:dyDescent="0.15">
      <c r="A131" s="1">
        <v>6</v>
      </c>
      <c r="B131" s="1" t="s">
        <v>74</v>
      </c>
      <c r="C131" s="1">
        <v>13</v>
      </c>
      <c r="D131" s="1" t="s">
        <v>26</v>
      </c>
      <c r="E131" s="6">
        <f>資本コスト!E131/SUM(資本コスト!E131,労働コスト!E131)</f>
        <v>0.33787388142554803</v>
      </c>
      <c r="F131" s="6">
        <f>資本コスト!F131/SUM(資本コスト!F131,労働コスト!F131)</f>
        <v>0.28179299080949821</v>
      </c>
      <c r="G131" s="6">
        <f>資本コスト!G131/SUM(資本コスト!G131,労働コスト!G131)</f>
        <v>0.31822342713633445</v>
      </c>
      <c r="H131" s="6">
        <f>資本コスト!H131/SUM(資本コスト!H131,労働コスト!H131)</f>
        <v>0.36501212274775191</v>
      </c>
      <c r="I131" s="6">
        <f>資本コスト!I131/SUM(資本コスト!I131,労働コスト!I131)</f>
        <v>0.3000030440422482</v>
      </c>
      <c r="K131" s="3">
        <f>0.5*(E131+E$1097)</f>
        <v>0.26368442391363012</v>
      </c>
      <c r="L131" s="3">
        <f t="shared" ref="L131" si="439">0.5*(F131+F$1097)</f>
        <v>0.28023236358014381</v>
      </c>
      <c r="M131" s="3">
        <f t="shared" ref="M131" si="440">0.5*(G131+G$1097)</f>
        <v>0.32280623816642096</v>
      </c>
      <c r="N131" s="3">
        <f t="shared" ref="N131" si="441">0.5*(H131+H$1097)</f>
        <v>0.34371702766736656</v>
      </c>
      <c r="O131" s="3">
        <f t="shared" ref="O131" si="442">0.5*(I131+I$1097)</f>
        <v>0.29882343060453798</v>
      </c>
    </row>
    <row r="132" spans="1:15" x14ac:dyDescent="0.15">
      <c r="A132" s="1">
        <v>6</v>
      </c>
      <c r="B132" s="1" t="s">
        <v>74</v>
      </c>
      <c r="C132" s="1">
        <v>14</v>
      </c>
      <c r="D132" s="1" t="s">
        <v>27</v>
      </c>
      <c r="E132" s="6">
        <f>資本コスト!E132/SUM(資本コスト!E132,労働コスト!E132)</f>
        <v>1.1626446729380655E-2</v>
      </c>
      <c r="F132" s="6">
        <f>資本コスト!F132/SUM(資本コスト!F132,労働コスト!F132)</f>
        <v>0.17655985646872002</v>
      </c>
      <c r="G132" s="6">
        <f>資本コスト!G132/SUM(資本コスト!G132,労働コスト!G132)</f>
        <v>0.24721954796628057</v>
      </c>
      <c r="H132" s="6">
        <f>資本コスト!H132/SUM(資本コスト!H132,労働コスト!H132)</f>
        <v>0.23813110540459034</v>
      </c>
      <c r="I132" s="6">
        <f>資本コスト!I132/SUM(資本コスト!I132,労働コスト!I132)</f>
        <v>0.36099777322681309</v>
      </c>
      <c r="K132" s="3">
        <f>0.5*(E132+E$1098)</f>
        <v>4.847579051254431E-2</v>
      </c>
      <c r="L132" s="3">
        <f t="shared" ref="L132" si="443">0.5*(F132+F$1098)</f>
        <v>0.15980077693030798</v>
      </c>
      <c r="M132" s="3">
        <f t="shared" ref="M132" si="444">0.5*(G132+G$1098)</f>
        <v>0.24323187974584146</v>
      </c>
      <c r="N132" s="3">
        <f t="shared" ref="N132" si="445">0.5*(H132+H$1098)</f>
        <v>0.27087527700332303</v>
      </c>
      <c r="O132" s="3">
        <f t="shared" ref="O132" si="446">0.5*(I132+I$1098)</f>
        <v>0.3668125712672457</v>
      </c>
    </row>
    <row r="133" spans="1:15" x14ac:dyDescent="0.15">
      <c r="A133" s="1">
        <v>6</v>
      </c>
      <c r="B133" s="1" t="s">
        <v>74</v>
      </c>
      <c r="C133" s="1">
        <v>15</v>
      </c>
      <c r="D133" s="1" t="s">
        <v>28</v>
      </c>
      <c r="E133" s="6">
        <f>資本コスト!E133/SUM(資本コスト!E133,労働コスト!E133)</f>
        <v>0.17769944603024537</v>
      </c>
      <c r="F133" s="6">
        <f>資本コスト!F133/SUM(資本コスト!F133,労働コスト!F133)</f>
        <v>0.20707241988440872</v>
      </c>
      <c r="G133" s="6">
        <f>資本コスト!G133/SUM(資本コスト!G133,労働コスト!G133)</f>
        <v>0.23810965229844655</v>
      </c>
      <c r="H133" s="6">
        <f>資本コスト!H133/SUM(資本コスト!H133,労働コスト!H133)</f>
        <v>0.26312439558848078</v>
      </c>
      <c r="I133" s="6">
        <f>資本コスト!I133/SUM(資本コスト!I133,労働コスト!I133)</f>
        <v>0.30988811744267419</v>
      </c>
      <c r="K133" s="3">
        <f>0.5*(E133+E$1099)</f>
        <v>0.18569258939992042</v>
      </c>
      <c r="L133" s="3">
        <f t="shared" ref="L133" si="447">0.5*(F133+F$1099)</f>
        <v>0.19275906545285371</v>
      </c>
      <c r="M133" s="3">
        <f t="shared" ref="M133" si="448">0.5*(G133+G$1099)</f>
        <v>0.241396126502056</v>
      </c>
      <c r="N133" s="3">
        <f t="shared" ref="N133" si="449">0.5*(H133+H$1099)</f>
        <v>0.26632979162935372</v>
      </c>
      <c r="O133" s="3">
        <f t="shared" ref="O133" si="450">0.5*(I133+I$1099)</f>
        <v>0.31832882747572805</v>
      </c>
    </row>
    <row r="134" spans="1:15" x14ac:dyDescent="0.15">
      <c r="A134" s="1">
        <v>6</v>
      </c>
      <c r="B134" s="1" t="s">
        <v>73</v>
      </c>
      <c r="C134" s="1">
        <v>16</v>
      </c>
      <c r="D134" s="1" t="s">
        <v>11</v>
      </c>
      <c r="E134" s="6">
        <f>資本コスト!E134/SUM(資本コスト!E134,労働コスト!E134)</f>
        <v>0.23839384069106068</v>
      </c>
      <c r="F134" s="6">
        <f>資本コスト!F134/SUM(資本コスト!F134,労働コスト!F134)</f>
        <v>0.13630733722045763</v>
      </c>
      <c r="G134" s="6">
        <f>資本コスト!G134/SUM(資本コスト!G134,労働コスト!G134)</f>
        <v>0.14535445786734241</v>
      </c>
      <c r="H134" s="6">
        <f>資本コスト!H134/SUM(資本コスト!H134,労働コスト!H134)</f>
        <v>0.10276677570534293</v>
      </c>
      <c r="I134" s="6">
        <f>資本コスト!I134/SUM(資本コスト!I134,労働コスト!I134)</f>
        <v>0.10550143271023713</v>
      </c>
      <c r="K134" s="3">
        <f>0.5*(E134+E$1100)</f>
        <v>0.24592131880411583</v>
      </c>
      <c r="L134" s="3">
        <f t="shared" ref="L134" si="451">0.5*(F134+F$1100)</f>
        <v>0.12235417919336411</v>
      </c>
      <c r="M134" s="3">
        <f t="shared" ref="M134" si="452">0.5*(G134+G$1100)</f>
        <v>0.12941548214088713</v>
      </c>
      <c r="N134" s="3">
        <f t="shared" ref="N134" si="453">0.5*(H134+H$1100)</f>
        <v>9.4570596758932729E-2</v>
      </c>
      <c r="O134" s="3">
        <f t="shared" ref="O134" si="454">0.5*(I134+I$1100)</f>
        <v>0.10100866693566463</v>
      </c>
    </row>
    <row r="135" spans="1:15" x14ac:dyDescent="0.15">
      <c r="A135" s="1">
        <v>6</v>
      </c>
      <c r="B135" s="1" t="s">
        <v>73</v>
      </c>
      <c r="C135" s="1">
        <v>17</v>
      </c>
      <c r="D135" s="1" t="s">
        <v>12</v>
      </c>
      <c r="E135" s="6">
        <f>資本コスト!E135/SUM(資本コスト!E135,労働コスト!E135)</f>
        <v>0.63740922487775842</v>
      </c>
      <c r="F135" s="6">
        <f>資本コスト!F135/SUM(資本コスト!F135,労働コスト!F135)</f>
        <v>0.68434712382269813</v>
      </c>
      <c r="G135" s="6">
        <f>資本コスト!G135/SUM(資本コスト!G135,労働コスト!G135)</f>
        <v>0.66704406567013741</v>
      </c>
      <c r="H135" s="6">
        <f>資本コスト!H135/SUM(資本コスト!H135,労働コスト!H135)</f>
        <v>0.65072042921877737</v>
      </c>
      <c r="I135" s="6">
        <f>資本コスト!I135/SUM(資本コスト!I135,労働コスト!I135)</f>
        <v>0.75945727631350968</v>
      </c>
      <c r="K135" s="3">
        <f>0.5*(E135+E$1101)</f>
        <v>0.69824432152574978</v>
      </c>
      <c r="L135" s="3">
        <f t="shared" ref="L135" si="455">0.5*(F135+F$1101)</f>
        <v>0.72510243817286057</v>
      </c>
      <c r="M135" s="3">
        <f t="shared" ref="M135" si="456">0.5*(G135+G$1101)</f>
        <v>0.69804506459193583</v>
      </c>
      <c r="N135" s="3">
        <f t="shared" ref="N135" si="457">0.5*(H135+H$1101)</f>
        <v>0.68166242483515505</v>
      </c>
      <c r="O135" s="3">
        <f t="shared" ref="O135" si="458">0.5*(I135+I$1101)</f>
        <v>0.7822433995381175</v>
      </c>
    </row>
    <row r="136" spans="1:15" x14ac:dyDescent="0.15">
      <c r="A136" s="1">
        <v>6</v>
      </c>
      <c r="B136" s="1" t="s">
        <v>73</v>
      </c>
      <c r="C136" s="1">
        <v>18</v>
      </c>
      <c r="D136" s="1" t="s">
        <v>13</v>
      </c>
      <c r="E136" s="6">
        <f>資本コスト!E136/SUM(資本コスト!E136,労働コスト!E136)</f>
        <v>0.15702065523787886</v>
      </c>
      <c r="F136" s="6">
        <f>資本コスト!F136/SUM(資本コスト!F136,労働コスト!F136)</f>
        <v>0.2484237552551771</v>
      </c>
      <c r="G136" s="6">
        <f>資本コスト!G136/SUM(資本コスト!G136,労働コスト!G136)</f>
        <v>0.20216922568498841</v>
      </c>
      <c r="H136" s="6">
        <f>資本コスト!H136/SUM(資本コスト!H136,労働コスト!H136)</f>
        <v>0.18779968051888696</v>
      </c>
      <c r="I136" s="6">
        <f>資本コスト!I136/SUM(資本コスト!I136,労働コスト!I136)</f>
        <v>0.17393665743860992</v>
      </c>
      <c r="K136" s="3">
        <f>0.5*(E136+E$1102)</f>
        <v>0.14874986492127495</v>
      </c>
      <c r="L136" s="3">
        <f t="shared" ref="L136" si="459">0.5*(F136+F$1102)</f>
        <v>0.22110831055324986</v>
      </c>
      <c r="M136" s="3">
        <f t="shared" ref="M136" si="460">0.5*(G136+G$1102)</f>
        <v>0.19422072427101045</v>
      </c>
      <c r="N136" s="3">
        <f t="shared" ref="N136" si="461">0.5*(H136+H$1102)</f>
        <v>0.18193169214037319</v>
      </c>
      <c r="O136" s="3">
        <f t="shared" ref="O136" si="462">0.5*(I136+I$1102)</f>
        <v>0.18732042703913734</v>
      </c>
    </row>
    <row r="137" spans="1:15" x14ac:dyDescent="0.15">
      <c r="A137" s="1">
        <v>6</v>
      </c>
      <c r="B137" s="1" t="s">
        <v>273</v>
      </c>
      <c r="C137" s="1">
        <v>19</v>
      </c>
      <c r="D137" s="1" t="s">
        <v>14</v>
      </c>
      <c r="E137" s="6">
        <f>資本コスト!E137/SUM(資本コスト!E137,労働コスト!E137)</f>
        <v>0.24803838471081383</v>
      </c>
      <c r="F137" s="6">
        <f>資本コスト!F137/SUM(資本コスト!F137,労働コスト!F137)</f>
        <v>0.11702558801849448</v>
      </c>
      <c r="G137" s="6">
        <f>資本コスト!G137/SUM(資本コスト!G137,労働コスト!G137)</f>
        <v>9.113863737756564E-2</v>
      </c>
      <c r="H137" s="6">
        <f>資本コスト!H137/SUM(資本コスト!H137,労働コスト!H137)</f>
        <v>0.13904997832547217</v>
      </c>
      <c r="I137" s="6">
        <f>資本コスト!I137/SUM(資本コスト!I137,労働コスト!I137)</f>
        <v>0.11784244305531784</v>
      </c>
      <c r="K137" s="3">
        <f>0.5*(E137+E$1103)</f>
        <v>0.29259330618804547</v>
      </c>
      <c r="L137" s="3">
        <f t="shared" ref="L137" si="463">0.5*(F137+F$1103)</f>
        <v>0.13758873290368212</v>
      </c>
      <c r="M137" s="3">
        <f t="shared" ref="M137" si="464">0.5*(G137+G$1103)</f>
        <v>0.11844314340332417</v>
      </c>
      <c r="N137" s="3">
        <f t="shared" ref="N137" si="465">0.5*(H137+H$1103)</f>
        <v>0.16383197371857611</v>
      </c>
      <c r="O137" s="3">
        <f t="shared" ref="O137" si="466">0.5*(I137+I$1103)</f>
        <v>0.15603468993583089</v>
      </c>
    </row>
    <row r="138" spans="1:15" x14ac:dyDescent="0.15">
      <c r="A138" s="1">
        <v>6</v>
      </c>
      <c r="B138" s="1" t="s">
        <v>73</v>
      </c>
      <c r="C138" s="1">
        <v>20</v>
      </c>
      <c r="D138" s="1" t="s">
        <v>15</v>
      </c>
      <c r="E138" s="6">
        <f>資本コスト!E138/SUM(資本コスト!E138,労働コスト!E138)</f>
        <v>0.50268867323905497</v>
      </c>
      <c r="F138" s="6">
        <f>資本コスト!F138/SUM(資本コスト!F138,労働コスト!F138)</f>
        <v>0.77576472787570883</v>
      </c>
      <c r="G138" s="6">
        <f>資本コスト!G138/SUM(資本コスト!G138,労働コスト!G138)</f>
        <v>0.76829233365613592</v>
      </c>
      <c r="H138" s="6">
        <f>資本コスト!H138/SUM(資本コスト!H138,労働コスト!H138)</f>
        <v>0.76162545963944495</v>
      </c>
      <c r="I138" s="6">
        <f>資本コスト!I138/SUM(資本コスト!I138,労働コスト!I138)</f>
        <v>0.79666430626323004</v>
      </c>
      <c r="K138" s="3">
        <f>0.5*(E138+E$1104)</f>
        <v>0.49849880369317345</v>
      </c>
      <c r="L138" s="3">
        <f t="shared" ref="L138" si="467">0.5*(F138+F$1104)</f>
        <v>0.78719596513770118</v>
      </c>
      <c r="M138" s="3">
        <f t="shared" ref="M138" si="468">0.5*(G138+G$1104)</f>
        <v>0.76079898038183513</v>
      </c>
      <c r="N138" s="3">
        <f t="shared" ref="N138" si="469">0.5*(H138+H$1104)</f>
        <v>0.75249170469967419</v>
      </c>
      <c r="O138" s="3">
        <f t="shared" ref="O138" si="470">0.5*(I138+I$1104)</f>
        <v>0.79731220704675032</v>
      </c>
    </row>
    <row r="139" spans="1:15" x14ac:dyDescent="0.15">
      <c r="A139" s="1">
        <v>6</v>
      </c>
      <c r="B139" s="1" t="s">
        <v>73</v>
      </c>
      <c r="C139" s="1">
        <v>21</v>
      </c>
      <c r="D139" s="1" t="s">
        <v>16</v>
      </c>
      <c r="E139" s="6">
        <f>資本コスト!E139/SUM(資本コスト!E139,労働コスト!E139)</f>
        <v>0.14449614557610724</v>
      </c>
      <c r="F139" s="6">
        <f>資本コスト!F139/SUM(資本コスト!F139,労働コスト!F139)</f>
        <v>0.39482166405986169</v>
      </c>
      <c r="G139" s="6">
        <f>資本コスト!G139/SUM(資本コスト!G139,労働コスト!G139)</f>
        <v>0.40121599156273891</v>
      </c>
      <c r="H139" s="6">
        <f>資本コスト!H139/SUM(資本コスト!H139,労働コスト!H139)</f>
        <v>0.41953727575137989</v>
      </c>
      <c r="I139" s="6">
        <f>資本コスト!I139/SUM(資本コスト!I139,労働コスト!I139)</f>
        <v>0.56046409675173758</v>
      </c>
      <c r="K139" s="3">
        <f>0.5*(E139+E$1105)</f>
        <v>0.23447197530314448</v>
      </c>
      <c r="L139" s="3">
        <f t="shared" ref="L139" si="471">0.5*(F139+F$1105)</f>
        <v>0.40467052014103744</v>
      </c>
      <c r="M139" s="3">
        <f t="shared" ref="M139" si="472">0.5*(G139+G$1105)</f>
        <v>0.4088065739348542</v>
      </c>
      <c r="N139" s="3">
        <f t="shared" ref="N139" si="473">0.5*(H139+H$1105)</f>
        <v>0.43276848528673451</v>
      </c>
      <c r="O139" s="3">
        <f t="shared" ref="O139" si="474">0.5*(I139+I$1105)</f>
        <v>0.56258457909651671</v>
      </c>
    </row>
    <row r="140" spans="1:15" x14ac:dyDescent="0.15">
      <c r="A140" s="1">
        <v>6</v>
      </c>
      <c r="B140" s="1" t="s">
        <v>71</v>
      </c>
      <c r="C140" s="1">
        <v>22</v>
      </c>
      <c r="D140" s="1" t="s">
        <v>8</v>
      </c>
      <c r="E140" s="6">
        <f>資本コスト!E140/SUM(資本コスト!E140,労働コスト!E140)</f>
        <v>0.16406867525351487</v>
      </c>
      <c r="F140" s="6">
        <f>資本コスト!F140/SUM(資本コスト!F140,労働コスト!F140)</f>
        <v>0.2609049982768008</v>
      </c>
      <c r="G140" s="6">
        <f>資本コスト!G140/SUM(資本コスト!G140,労働コスト!G140)</f>
        <v>0.33571994984536524</v>
      </c>
      <c r="H140" s="6">
        <f>資本コスト!H140/SUM(資本コスト!H140,労働コスト!H140)</f>
        <v>0.35685012950671319</v>
      </c>
      <c r="I140" s="6">
        <f>資本コスト!I140/SUM(資本コスト!I140,労働コスト!I140)</f>
        <v>0.29913348176903343</v>
      </c>
      <c r="K140" s="3">
        <f>0.5*(E140+E$1106)</f>
        <v>0.18173143743114287</v>
      </c>
      <c r="L140" s="3">
        <f t="shared" ref="L140" si="475">0.5*(F140+F$1106)</f>
        <v>0.26322826295367852</v>
      </c>
      <c r="M140" s="3">
        <f t="shared" ref="M140" si="476">0.5*(G140+G$1106)</f>
        <v>0.33300875052014955</v>
      </c>
      <c r="N140" s="3">
        <f t="shared" ref="N140" si="477">0.5*(H140+H$1106)</f>
        <v>0.33239956299979578</v>
      </c>
      <c r="O140" s="3">
        <f t="shared" ref="O140" si="478">0.5*(I140+I$1106)</f>
        <v>0.28551024745661358</v>
      </c>
    </row>
    <row r="141" spans="1:15" x14ac:dyDescent="0.15">
      <c r="A141" s="1">
        <v>6</v>
      </c>
      <c r="B141" s="1" t="s">
        <v>71</v>
      </c>
      <c r="C141" s="1">
        <v>23</v>
      </c>
      <c r="D141" s="1" t="s">
        <v>29</v>
      </c>
      <c r="E141" s="6">
        <f>資本コスト!E141/SUM(資本コスト!E141,労働コスト!E141)</f>
        <v>0.34808045150027034</v>
      </c>
      <c r="F141" s="6">
        <f>資本コスト!F141/SUM(資本コスト!F141,労働コスト!F141)</f>
        <v>0.2449772271598705</v>
      </c>
      <c r="G141" s="6">
        <f>資本コスト!G141/SUM(資本コスト!G141,労働コスト!G141)</f>
        <v>0.27513751466723052</v>
      </c>
      <c r="H141" s="6">
        <f>資本コスト!H141/SUM(資本コスト!H141,労働コスト!H141)</f>
        <v>0.24364556778077293</v>
      </c>
      <c r="I141" s="6">
        <f>資本コスト!I141/SUM(資本コスト!I141,労働コスト!I141)</f>
        <v>0.29135161264493625</v>
      </c>
      <c r="K141" s="3">
        <f>0.5*(E141+E$1107)</f>
        <v>0.36621503456275706</v>
      </c>
      <c r="L141" s="3">
        <f t="shared" ref="L141" si="479">0.5*(F141+F$1107)</f>
        <v>0.25157237901186563</v>
      </c>
      <c r="M141" s="3">
        <f t="shared" ref="M141" si="480">0.5*(G141+G$1107)</f>
        <v>0.27333328321995315</v>
      </c>
      <c r="N141" s="3">
        <f t="shared" ref="N141" si="481">0.5*(H141+H$1107)</f>
        <v>0.24965611236809648</v>
      </c>
      <c r="O141" s="3">
        <f t="shared" ref="O141" si="482">0.5*(I141+I$1107)</f>
        <v>0.29824704151233261</v>
      </c>
    </row>
    <row r="142" spans="1:15" x14ac:dyDescent="0.15">
      <c r="A142" s="1">
        <v>7</v>
      </c>
      <c r="B142" s="1" t="s">
        <v>78</v>
      </c>
      <c r="C142" s="1">
        <v>1</v>
      </c>
      <c r="D142" s="1" t="s">
        <v>9</v>
      </c>
      <c r="E142" s="6">
        <f>資本コスト!E142/SUM(資本コスト!E142,労働コスト!E142)</f>
        <v>0.55191831532431135</v>
      </c>
      <c r="F142" s="6">
        <f>資本コスト!F142/SUM(資本コスト!F142,労働コスト!F142)</f>
        <v>0.41631594807423927</v>
      </c>
      <c r="G142" s="6">
        <f>資本コスト!G142/SUM(資本コスト!G142,労働コスト!G142)</f>
        <v>0.48428500598160501</v>
      </c>
      <c r="H142" s="6">
        <f>資本コスト!H142/SUM(資本コスト!H142,労働コスト!H142)</f>
        <v>0.59849797821507178</v>
      </c>
      <c r="I142" s="6">
        <f>資本コスト!I142/SUM(資本コスト!I142,労働コスト!I142)</f>
        <v>0.65757736101064002</v>
      </c>
      <c r="K142" s="3">
        <f>0.5*(E142+E$1085)</f>
        <v>0.56427441289108593</v>
      </c>
      <c r="L142" s="3">
        <f t="shared" ref="L142" si="483">0.5*(F142+F$1085)</f>
        <v>0.45712346031903417</v>
      </c>
      <c r="M142" s="3">
        <f t="shared" ref="M142" si="484">0.5*(G142+G$1085)</f>
        <v>0.51510119362432027</v>
      </c>
      <c r="N142" s="3">
        <f t="shared" ref="N142" si="485">0.5*(H142+H$1085)</f>
        <v>0.62246027261460735</v>
      </c>
      <c r="O142" s="3">
        <f t="shared" ref="O142" si="486">0.5*(I142+I$1085)</f>
        <v>0.68383856322772818</v>
      </c>
    </row>
    <row r="143" spans="1:15" x14ac:dyDescent="0.15">
      <c r="A143" s="1">
        <v>7</v>
      </c>
      <c r="B143" s="1" t="s">
        <v>78</v>
      </c>
      <c r="C143" s="1">
        <v>2</v>
      </c>
      <c r="D143" s="1" t="s">
        <v>10</v>
      </c>
      <c r="E143" s="6">
        <f>資本コスト!E143/SUM(資本コスト!E143,労働コスト!E143)</f>
        <v>0.38800307983588489</v>
      </c>
      <c r="F143" s="6">
        <f>資本コスト!F143/SUM(資本コスト!F143,労働コスト!F143)</f>
        <v>0.36565444728227608</v>
      </c>
      <c r="G143" s="6">
        <f>資本コスト!G143/SUM(資本コスト!G143,労働コスト!G143)</f>
        <v>0.27892585536836728</v>
      </c>
      <c r="H143" s="6">
        <f>資本コスト!H143/SUM(資本コスト!H143,労働コスト!H143)</f>
        <v>0.30467803127092197</v>
      </c>
      <c r="I143" s="6">
        <f>資本コスト!I143/SUM(資本コスト!I143,労働コスト!I143)</f>
        <v>0.4198386243010242</v>
      </c>
      <c r="K143" s="3">
        <f>0.5*(E143+E$1086)</f>
        <v>0.38280568617679539</v>
      </c>
      <c r="L143" s="3">
        <f t="shared" ref="L143" si="487">0.5*(F143+F$1086)</f>
        <v>0.34931724750073845</v>
      </c>
      <c r="M143" s="3">
        <f t="shared" ref="M143" si="488">0.5*(G143+G$1086)</f>
        <v>0.31275472150422168</v>
      </c>
      <c r="N143" s="3">
        <f t="shared" ref="N143" si="489">0.5*(H143+H$1086)</f>
        <v>0.32433674486731445</v>
      </c>
      <c r="O143" s="3">
        <f t="shared" ref="O143" si="490">0.5*(I143+I$1086)</f>
        <v>0.46061822472697644</v>
      </c>
    </row>
    <row r="144" spans="1:15" x14ac:dyDescent="0.15">
      <c r="A144" s="1">
        <v>7</v>
      </c>
      <c r="B144" s="1" t="s">
        <v>80</v>
      </c>
      <c r="C144" s="1">
        <v>3</v>
      </c>
      <c r="D144" s="1" t="s">
        <v>17</v>
      </c>
      <c r="E144" s="6">
        <f>資本コスト!E144/SUM(資本コスト!E144,労働コスト!E144)</f>
        <v>0.23905938209276326</v>
      </c>
      <c r="F144" s="6">
        <f>資本コスト!F144/SUM(資本コスト!F144,労働コスト!F144)</f>
        <v>0.26284764677496197</v>
      </c>
      <c r="G144" s="6">
        <f>資本コスト!G144/SUM(資本コスト!G144,労働コスト!G144)</f>
        <v>0.42606947438727794</v>
      </c>
      <c r="H144" s="6">
        <f>資本コスト!H144/SUM(資本コスト!H144,労働コスト!H144)</f>
        <v>0.35515763789188798</v>
      </c>
      <c r="I144" s="6">
        <f>資本コスト!I144/SUM(資本コスト!I144,労働コスト!I144)</f>
        <v>0.43268001024348246</v>
      </c>
      <c r="K144" s="3">
        <f>0.5*(E144+E$1087)</f>
        <v>0.28141718971011526</v>
      </c>
      <c r="L144" s="3">
        <f t="shared" ref="L144" si="491">0.5*(F144+F$1087)</f>
        <v>0.25824330485197255</v>
      </c>
      <c r="M144" s="3">
        <f t="shared" ref="M144" si="492">0.5*(G144+G$1087)</f>
        <v>0.36571935075606954</v>
      </c>
      <c r="N144" s="3">
        <f t="shared" ref="N144" si="493">0.5*(H144+H$1087)</f>
        <v>0.33253812871773958</v>
      </c>
      <c r="O144" s="3">
        <f t="shared" ref="O144" si="494">0.5*(I144+I$1087)</f>
        <v>0.39951536556715878</v>
      </c>
    </row>
    <row r="145" spans="1:15" x14ac:dyDescent="0.15">
      <c r="A145" s="1">
        <v>7</v>
      </c>
      <c r="B145" s="1" t="s">
        <v>80</v>
      </c>
      <c r="C145" s="1">
        <v>4</v>
      </c>
      <c r="D145" s="1" t="s">
        <v>18</v>
      </c>
      <c r="E145" s="6">
        <f>資本コスト!E145/SUM(資本コスト!E145,労働コスト!E145)</f>
        <v>0.17996434859642957</v>
      </c>
      <c r="F145" s="6">
        <f>資本コスト!F145/SUM(資本コスト!F145,労働コスト!F145)</f>
        <v>0.1456457518579275</v>
      </c>
      <c r="G145" s="6">
        <f>資本コスト!G145/SUM(資本コスト!G145,労働コスト!G145)</f>
        <v>0.15359016012052176</v>
      </c>
      <c r="H145" s="6">
        <f>資本コスト!H145/SUM(資本コスト!H145,労働コスト!H145)</f>
        <v>0.15793941738035766</v>
      </c>
      <c r="I145" s="6">
        <f>資本コスト!I145/SUM(資本コスト!I145,労働コスト!I145)</f>
        <v>0.19302106436878075</v>
      </c>
      <c r="K145" s="3">
        <f>0.5*(E145+E$1088)</f>
        <v>0.20188406521613148</v>
      </c>
      <c r="L145" s="3">
        <f t="shared" ref="L145" si="495">0.5*(F145+F$1088)</f>
        <v>0.16509923917664476</v>
      </c>
      <c r="M145" s="3">
        <f t="shared" ref="M145" si="496">0.5*(G145+G$1088)</f>
        <v>0.17750853814375697</v>
      </c>
      <c r="N145" s="3">
        <f t="shared" ref="N145" si="497">0.5*(H145+H$1088)</f>
        <v>0.20891927274039934</v>
      </c>
      <c r="O145" s="3">
        <f t="shared" ref="O145" si="498">0.5*(I145+I$1088)</f>
        <v>0.26119228740427081</v>
      </c>
    </row>
    <row r="146" spans="1:15" x14ac:dyDescent="0.15">
      <c r="A146" s="1">
        <v>7</v>
      </c>
      <c r="B146" s="1" t="s">
        <v>80</v>
      </c>
      <c r="C146" s="1">
        <v>5</v>
      </c>
      <c r="D146" s="1" t="s">
        <v>19</v>
      </c>
      <c r="E146" s="6">
        <f>資本コスト!E146/SUM(資本コスト!E146,労働コスト!E146)</f>
        <v>0.50406435631386637</v>
      </c>
      <c r="F146" s="6">
        <f>資本コスト!F146/SUM(資本コスト!F146,労働コスト!F146)</f>
        <v>0.30848661560245627</v>
      </c>
      <c r="G146" s="6">
        <f>資本コスト!G146/SUM(資本コスト!G146,労働コスト!G146)</f>
        <v>0.30461357963976998</v>
      </c>
      <c r="H146" s="6">
        <f>資本コスト!H146/SUM(資本コスト!H146,労働コスト!H146)</f>
        <v>0.31295259918143187</v>
      </c>
      <c r="I146" s="6">
        <f>資本コスト!I146/SUM(資本コスト!I146,労働コスト!I146)</f>
        <v>0.48933742920509138</v>
      </c>
      <c r="K146" s="3">
        <f>0.5*(E146+E$1089)</f>
        <v>0.44906132674849086</v>
      </c>
      <c r="L146" s="3">
        <f t="shared" ref="L146" si="499">0.5*(F146+F$1089)</f>
        <v>0.29991145751898368</v>
      </c>
      <c r="M146" s="3">
        <f t="shared" ref="M146" si="500">0.5*(G146+G$1089)</f>
        <v>0.30878052322994581</v>
      </c>
      <c r="N146" s="3">
        <f t="shared" ref="N146" si="501">0.5*(H146+H$1089)</f>
        <v>0.31802679288706731</v>
      </c>
      <c r="O146" s="3">
        <f t="shared" ref="O146" si="502">0.5*(I146+I$1089)</f>
        <v>0.44211734013577497</v>
      </c>
    </row>
    <row r="147" spans="1:15" x14ac:dyDescent="0.15">
      <c r="A147" s="1">
        <v>7</v>
      </c>
      <c r="B147" s="1" t="s">
        <v>80</v>
      </c>
      <c r="C147" s="1">
        <v>6</v>
      </c>
      <c r="D147" s="1" t="s">
        <v>3</v>
      </c>
      <c r="E147" s="6">
        <f>資本コスト!E147/SUM(資本コスト!E147,労働コスト!E147)</f>
        <v>0.65294068531826999</v>
      </c>
      <c r="F147" s="6">
        <f>資本コスト!F147/SUM(資本コスト!F147,労働コスト!F147)</f>
        <v>0.5711703893987593</v>
      </c>
      <c r="G147" s="6">
        <f>資本コスト!G147/SUM(資本コスト!G147,労働コスト!G147)</f>
        <v>0.58081645275651517</v>
      </c>
      <c r="H147" s="6">
        <f>資本コスト!H147/SUM(資本コスト!H147,労働コスト!H147)</f>
        <v>0.57294669109487495</v>
      </c>
      <c r="I147" s="6">
        <f>資本コスト!I147/SUM(資本コスト!I147,労働コスト!I147)</f>
        <v>0.68959203931414803</v>
      </c>
      <c r="K147" s="3">
        <f>0.5*(E147+E$1090)</f>
        <v>0.56818335454603153</v>
      </c>
      <c r="L147" s="3">
        <f t="shared" ref="L147" si="503">0.5*(F147+F$1090)</f>
        <v>0.49541293355070859</v>
      </c>
      <c r="M147" s="3">
        <f t="shared" ref="M147" si="504">0.5*(G147+G$1090)</f>
        <v>0.51379454897481991</v>
      </c>
      <c r="N147" s="3">
        <f t="shared" ref="N147" si="505">0.5*(H147+H$1090)</f>
        <v>0.50153642671140319</v>
      </c>
      <c r="O147" s="3">
        <f t="shared" ref="O147" si="506">0.5*(I147+I$1090)</f>
        <v>0.62244157611323125</v>
      </c>
    </row>
    <row r="148" spans="1:15" x14ac:dyDescent="0.15">
      <c r="A148" s="1">
        <v>7</v>
      </c>
      <c r="B148" s="1" t="s">
        <v>80</v>
      </c>
      <c r="C148" s="1">
        <v>7</v>
      </c>
      <c r="D148" s="1" t="s">
        <v>20</v>
      </c>
      <c r="E148" s="6">
        <f>資本コスト!E148/SUM(資本コスト!E148,労働コスト!E148)</f>
        <v>0.51410779746946478</v>
      </c>
      <c r="F148" s="6">
        <f>資本コスト!F148/SUM(資本コスト!F148,労働コスト!F148)</f>
        <v>0.79485124994773704</v>
      </c>
      <c r="G148" s="6">
        <f>資本コスト!G148/SUM(資本コスト!G148,労働コスト!G148)</f>
        <v>0.58132372567387369</v>
      </c>
      <c r="H148" s="6">
        <f>資本コスト!H148/SUM(資本コスト!H148,労働コスト!H148)</f>
        <v>0.71998409061722168</v>
      </c>
      <c r="I148" s="6">
        <f>資本コスト!I148/SUM(資本コスト!I148,労働コスト!I148)</f>
        <v>0.75847358033961843</v>
      </c>
      <c r="K148" s="3">
        <f>0.5*(E148+E$1091)</f>
        <v>0.60483989237495583</v>
      </c>
      <c r="L148" s="3">
        <f t="shared" ref="L148" si="507">0.5*(F148+F$1091)</f>
        <v>0.72333134988468539</v>
      </c>
      <c r="M148" s="3">
        <f t="shared" ref="M148" si="508">0.5*(G148+G$1091)</f>
        <v>0.57180695990686958</v>
      </c>
      <c r="N148" s="3">
        <f t="shared" ref="N148" si="509">0.5*(H148+H$1091)</f>
        <v>0.64436411787924863</v>
      </c>
      <c r="O148" s="3">
        <f t="shared" ref="O148" si="510">0.5*(I148+I$1091)</f>
        <v>0.68680068954888907</v>
      </c>
    </row>
    <row r="149" spans="1:15" x14ac:dyDescent="0.15">
      <c r="A149" s="1">
        <v>7</v>
      </c>
      <c r="B149" s="1" t="s">
        <v>80</v>
      </c>
      <c r="C149" s="1">
        <v>8</v>
      </c>
      <c r="D149" s="1" t="s">
        <v>21</v>
      </c>
      <c r="E149" s="6">
        <f>資本コスト!E149/SUM(資本コスト!E149,労働コスト!E149)</f>
        <v>0.47036894297174103</v>
      </c>
      <c r="F149" s="6">
        <f>資本コスト!F149/SUM(資本コスト!F149,労働コスト!F149)</f>
        <v>0.28076515174178862</v>
      </c>
      <c r="G149" s="6">
        <f>資本コスト!G149/SUM(資本コスト!G149,労働コスト!G149)</f>
        <v>0.30170455116014361</v>
      </c>
      <c r="H149" s="6">
        <f>資本コスト!H149/SUM(資本コスト!H149,労働コスト!H149)</f>
        <v>0.2403241390121818</v>
      </c>
      <c r="I149" s="6">
        <f>資本コスト!I149/SUM(資本コスト!I149,労働コスト!I149)</f>
        <v>0.30713513758413291</v>
      </c>
      <c r="K149" s="3">
        <f>0.5*(E149+E$1092)</f>
        <v>0.42284187939946571</v>
      </c>
      <c r="L149" s="3">
        <f t="shared" ref="L149" si="511">0.5*(F149+F$1092)</f>
        <v>0.26194075665268074</v>
      </c>
      <c r="M149" s="3">
        <f t="shared" ref="M149" si="512">0.5*(G149+G$1092)</f>
        <v>0.27527489738778554</v>
      </c>
      <c r="N149" s="3">
        <f t="shared" ref="N149" si="513">0.5*(H149+H$1092)</f>
        <v>0.23921106706733558</v>
      </c>
      <c r="O149" s="3">
        <f t="shared" ref="O149" si="514">0.5*(I149+I$1092)</f>
        <v>0.31511313891128218</v>
      </c>
    </row>
    <row r="150" spans="1:15" x14ac:dyDescent="0.15">
      <c r="A150" s="1">
        <v>7</v>
      </c>
      <c r="B150" s="1" t="s">
        <v>80</v>
      </c>
      <c r="C150" s="1">
        <v>9</v>
      </c>
      <c r="D150" s="1" t="s">
        <v>22</v>
      </c>
      <c r="E150" s="6">
        <f>資本コスト!E150/SUM(資本コスト!E150,労働コスト!E150)</f>
        <v>0.42849708375421469</v>
      </c>
      <c r="F150" s="6">
        <f>資本コスト!F150/SUM(資本コスト!F150,労働コスト!F150)</f>
        <v>0.34136944258221963</v>
      </c>
      <c r="G150" s="6">
        <f>資本コスト!G150/SUM(資本コスト!G150,労働コスト!G150)</f>
        <v>0.37413242868923197</v>
      </c>
      <c r="H150" s="6">
        <f>資本コスト!H150/SUM(資本コスト!H150,労働コスト!H150)</f>
        <v>0.34221217937905724</v>
      </c>
      <c r="I150" s="6">
        <f>資本コスト!I150/SUM(資本コスト!I150,労働コスト!I150)</f>
        <v>0.42300443043716962</v>
      </c>
      <c r="K150" s="3">
        <f>0.5*(E150+E$1093)</f>
        <v>0.40122159024730758</v>
      </c>
      <c r="L150" s="3">
        <f t="shared" ref="L150" si="515">0.5*(F150+F$1093)</f>
        <v>0.36393849335334932</v>
      </c>
      <c r="M150" s="3">
        <f t="shared" ref="M150" si="516">0.5*(G150+G$1093)</f>
        <v>0.39653023220667838</v>
      </c>
      <c r="N150" s="3">
        <f t="shared" ref="N150" si="517">0.5*(H150+H$1093)</f>
        <v>0.37439336263487771</v>
      </c>
      <c r="O150" s="3">
        <f t="shared" ref="O150" si="518">0.5*(I150+I$1093)</f>
        <v>0.43409441466501503</v>
      </c>
    </row>
    <row r="151" spans="1:15" x14ac:dyDescent="0.15">
      <c r="A151" s="1">
        <v>7</v>
      </c>
      <c r="B151" s="1" t="s">
        <v>80</v>
      </c>
      <c r="C151" s="1">
        <v>10</v>
      </c>
      <c r="D151" s="1" t="s">
        <v>23</v>
      </c>
      <c r="E151" s="6">
        <f>資本コスト!E151/SUM(資本コスト!E151,労働コスト!E151)</f>
        <v>0.2077623264522736</v>
      </c>
      <c r="F151" s="6">
        <f>資本コスト!F151/SUM(資本コスト!F151,労働コスト!F151)</f>
        <v>0.19622495837835313</v>
      </c>
      <c r="G151" s="6">
        <f>資本コスト!G151/SUM(資本コスト!G151,労働コスト!G151)</f>
        <v>0.21777859013439632</v>
      </c>
      <c r="H151" s="6">
        <f>資本コスト!H151/SUM(資本コスト!H151,労働コスト!H151)</f>
        <v>0.21806348619800378</v>
      </c>
      <c r="I151" s="6">
        <f>資本コスト!I151/SUM(資本コスト!I151,労働コスト!I151)</f>
        <v>0.29264906413934144</v>
      </c>
      <c r="K151" s="3">
        <f>0.5*(E151+E$1094)</f>
        <v>0.22276804964690236</v>
      </c>
      <c r="L151" s="3">
        <f t="shared" ref="L151" si="519">0.5*(F151+F$1094)</f>
        <v>0.19712067779879835</v>
      </c>
      <c r="M151" s="3">
        <f t="shared" ref="M151" si="520">0.5*(G151+G$1094)</f>
        <v>0.20396250995883794</v>
      </c>
      <c r="N151" s="3">
        <f t="shared" ref="N151" si="521">0.5*(H151+H$1094)</f>
        <v>0.20338047434338868</v>
      </c>
      <c r="O151" s="3">
        <f t="shared" ref="O151" si="522">0.5*(I151+I$1094)</f>
        <v>0.25019872216727695</v>
      </c>
    </row>
    <row r="152" spans="1:15" x14ac:dyDescent="0.15">
      <c r="A152" s="1">
        <v>7</v>
      </c>
      <c r="B152" s="1" t="s">
        <v>80</v>
      </c>
      <c r="C152" s="1">
        <v>11</v>
      </c>
      <c r="D152" s="1" t="s">
        <v>24</v>
      </c>
      <c r="E152" s="6">
        <f>資本コスト!E152/SUM(資本コスト!E152,労働コスト!E152)</f>
        <v>0.17985800244639058</v>
      </c>
      <c r="F152" s="6">
        <f>資本コスト!F152/SUM(資本コスト!F152,労働コスト!F152)</f>
        <v>0.18459114533040191</v>
      </c>
      <c r="G152" s="6">
        <f>資本コスト!G152/SUM(資本コスト!G152,労働コスト!G152)</f>
        <v>0.32252574237188636</v>
      </c>
      <c r="H152" s="6">
        <f>資本コスト!H152/SUM(資本コスト!H152,労働コスト!H152)</f>
        <v>0.27904544177484275</v>
      </c>
      <c r="I152" s="6">
        <f>資本コスト!I152/SUM(資本コスト!I152,労働コスト!I152)</f>
        <v>0.26362331300701142</v>
      </c>
      <c r="K152" s="3">
        <f>0.5*(E152+E$1095)</f>
        <v>0.22516102218936984</v>
      </c>
      <c r="L152" s="3">
        <f t="shared" ref="L152" si="523">0.5*(F152+F$1095)</f>
        <v>0.20113844666006137</v>
      </c>
      <c r="M152" s="3">
        <f t="shared" ref="M152" si="524">0.5*(G152+G$1095)</f>
        <v>0.29858900265743193</v>
      </c>
      <c r="N152" s="3">
        <f t="shared" ref="N152" si="525">0.5*(H152+H$1095)</f>
        <v>0.27516027791770625</v>
      </c>
      <c r="O152" s="3">
        <f t="shared" ref="O152" si="526">0.5*(I152+I$1095)</f>
        <v>0.28690231000636596</v>
      </c>
    </row>
    <row r="153" spans="1:15" x14ac:dyDescent="0.15">
      <c r="A153" s="1">
        <v>7</v>
      </c>
      <c r="B153" s="1" t="s">
        <v>274</v>
      </c>
      <c r="C153" s="1">
        <v>12</v>
      </c>
      <c r="D153" s="1" t="s">
        <v>25</v>
      </c>
      <c r="E153" s="6">
        <f>資本コスト!E153/SUM(資本コスト!E153,労働コスト!E153)</f>
        <v>0.20906195909042069</v>
      </c>
      <c r="F153" s="6">
        <f>資本コスト!F153/SUM(資本コスト!F153,労働コスト!F153)</f>
        <v>0.19311561726370205</v>
      </c>
      <c r="G153" s="6">
        <f>資本コスト!G153/SUM(資本コスト!G153,労働コスト!G153)</f>
        <v>0.30978094358685115</v>
      </c>
      <c r="H153" s="6">
        <f>資本コスト!H153/SUM(資本コスト!H153,労働コスト!H153)</f>
        <v>0.31712992966776482</v>
      </c>
      <c r="I153" s="6">
        <f>資本コスト!I153/SUM(資本コスト!I153,労働コスト!I153)</f>
        <v>0.51469016554550728</v>
      </c>
      <c r="K153" s="3">
        <f>0.5*(E153+E$1096)</f>
        <v>0.21419980000460703</v>
      </c>
      <c r="L153" s="3">
        <f t="shared" ref="L153" si="527">0.5*(F153+F$1096)</f>
        <v>0.18755783892368127</v>
      </c>
      <c r="M153" s="3">
        <f t="shared" ref="M153" si="528">0.5*(G153+G$1096)</f>
        <v>0.31288451039394993</v>
      </c>
      <c r="N153" s="3">
        <f t="shared" ref="N153" si="529">0.5*(H153+H$1096)</f>
        <v>0.32964148698179474</v>
      </c>
      <c r="O153" s="3">
        <f t="shared" ref="O153" si="530">0.5*(I153+I$1096)</f>
        <v>0.47395934457159566</v>
      </c>
    </row>
    <row r="154" spans="1:15" x14ac:dyDescent="0.15">
      <c r="A154" s="1">
        <v>7</v>
      </c>
      <c r="B154" s="1" t="s">
        <v>80</v>
      </c>
      <c r="C154" s="1">
        <v>13</v>
      </c>
      <c r="D154" s="1" t="s">
        <v>26</v>
      </c>
      <c r="E154" s="6">
        <f>資本コスト!E154/SUM(資本コスト!E154,労働コスト!E154)</f>
        <v>0.22651645013998348</v>
      </c>
      <c r="F154" s="6">
        <f>資本コスト!F154/SUM(資本コスト!F154,労働コスト!F154)</f>
        <v>0.33644188650382517</v>
      </c>
      <c r="G154" s="6">
        <f>資本コスト!G154/SUM(資本コスト!G154,労働コスト!G154)</f>
        <v>0.35528478935584112</v>
      </c>
      <c r="H154" s="6">
        <f>資本コスト!H154/SUM(資本コスト!H154,労働コスト!H154)</f>
        <v>0.35930387397787983</v>
      </c>
      <c r="I154" s="6">
        <f>資本コスト!I154/SUM(資本コスト!I154,労働コスト!I154)</f>
        <v>0.37910309160066663</v>
      </c>
      <c r="K154" s="3">
        <f>0.5*(E154+E$1097)</f>
        <v>0.20800570827084786</v>
      </c>
      <c r="L154" s="3">
        <f t="shared" ref="L154" si="531">0.5*(F154+F$1097)</f>
        <v>0.30755681142730729</v>
      </c>
      <c r="M154" s="3">
        <f t="shared" ref="M154" si="532">0.5*(G154+G$1097)</f>
        <v>0.34133691927617427</v>
      </c>
      <c r="N154" s="3">
        <f t="shared" ref="N154" si="533">0.5*(H154+H$1097)</f>
        <v>0.34086290328243052</v>
      </c>
      <c r="O154" s="3">
        <f t="shared" ref="O154" si="534">0.5*(I154+I$1097)</f>
        <v>0.33837345438374722</v>
      </c>
    </row>
    <row r="155" spans="1:15" x14ac:dyDescent="0.15">
      <c r="A155" s="1">
        <v>7</v>
      </c>
      <c r="B155" s="1" t="s">
        <v>80</v>
      </c>
      <c r="C155" s="1">
        <v>14</v>
      </c>
      <c r="D155" s="1" t="s">
        <v>27</v>
      </c>
      <c r="E155" s="6">
        <f>資本コスト!E155/SUM(資本コスト!E155,労働コスト!E155)</f>
        <v>2.4825926384034355E-2</v>
      </c>
      <c r="F155" s="6">
        <f>資本コスト!F155/SUM(資本コスト!F155,労働コスト!F155)</f>
        <v>0.18930385821867066</v>
      </c>
      <c r="G155" s="6">
        <f>資本コスト!G155/SUM(資本コスト!G155,労働コスト!G155)</f>
        <v>0.32690634935183099</v>
      </c>
      <c r="H155" s="6">
        <f>資本コスト!H155/SUM(資本コスト!H155,労働コスト!H155)</f>
        <v>0.31010622189353043</v>
      </c>
      <c r="I155" s="6">
        <f>資本コスト!I155/SUM(資本コスト!I155,労働コスト!I155)</f>
        <v>0.3579457919171421</v>
      </c>
      <c r="K155" s="3">
        <f>0.5*(E155+E$1098)</f>
        <v>5.5075530339871163E-2</v>
      </c>
      <c r="L155" s="3">
        <f t="shared" ref="L155" si="535">0.5*(F155+F$1098)</f>
        <v>0.16617277780528328</v>
      </c>
      <c r="M155" s="3">
        <f t="shared" ref="M155" si="536">0.5*(G155+G$1098)</f>
        <v>0.28307528043861668</v>
      </c>
      <c r="N155" s="3">
        <f t="shared" ref="N155" si="537">0.5*(H155+H$1098)</f>
        <v>0.30686283524779306</v>
      </c>
      <c r="O155" s="3">
        <f t="shared" ref="O155" si="538">0.5*(I155+I$1098)</f>
        <v>0.36528658061241021</v>
      </c>
    </row>
    <row r="156" spans="1:15" x14ac:dyDescent="0.15">
      <c r="A156" s="1">
        <v>7</v>
      </c>
      <c r="B156" s="1" t="s">
        <v>80</v>
      </c>
      <c r="C156" s="1">
        <v>15</v>
      </c>
      <c r="D156" s="1" t="s">
        <v>28</v>
      </c>
      <c r="E156" s="6">
        <f>資本コスト!E156/SUM(資本コスト!E156,労働コスト!E156)</f>
        <v>0.12219479558300747</v>
      </c>
      <c r="F156" s="6">
        <f>資本コスト!F156/SUM(資本コスト!F156,労働コスト!F156)</f>
        <v>0.19309570148074373</v>
      </c>
      <c r="G156" s="6">
        <f>資本コスト!G156/SUM(資本コスト!G156,労働コスト!G156)</f>
        <v>0.2773644358705038</v>
      </c>
      <c r="H156" s="6">
        <f>資本コスト!H156/SUM(資本コスト!H156,労働コスト!H156)</f>
        <v>0.28771426074352607</v>
      </c>
      <c r="I156" s="6">
        <f>資本コスト!I156/SUM(資本コスト!I156,労働コスト!I156)</f>
        <v>0.36680331114612902</v>
      </c>
      <c r="K156" s="3">
        <f>0.5*(E156+E$1099)</f>
        <v>0.15794026417630147</v>
      </c>
      <c r="L156" s="3">
        <f t="shared" ref="L156" si="539">0.5*(F156+F$1099)</f>
        <v>0.18577070625102121</v>
      </c>
      <c r="M156" s="3">
        <f t="shared" ref="M156" si="540">0.5*(G156+G$1099)</f>
        <v>0.26102351828808462</v>
      </c>
      <c r="N156" s="3">
        <f t="shared" ref="N156" si="541">0.5*(H156+H$1099)</f>
        <v>0.27862472420687634</v>
      </c>
      <c r="O156" s="3">
        <f t="shared" ref="O156" si="542">0.5*(I156+I$1099)</f>
        <v>0.34678642432745543</v>
      </c>
    </row>
    <row r="157" spans="1:15" x14ac:dyDescent="0.15">
      <c r="A157" s="1">
        <v>7</v>
      </c>
      <c r="B157" s="1" t="s">
        <v>78</v>
      </c>
      <c r="C157" s="1">
        <v>16</v>
      </c>
      <c r="D157" s="1" t="s">
        <v>11</v>
      </c>
      <c r="E157" s="6">
        <f>資本コスト!E157/SUM(資本コスト!E157,労働コスト!E157)</f>
        <v>0.2658233452520759</v>
      </c>
      <c r="F157" s="6">
        <f>資本コスト!F157/SUM(資本コスト!F157,労働コスト!F157)</f>
        <v>0.13313726882701937</v>
      </c>
      <c r="G157" s="6">
        <f>資本コスト!G157/SUM(資本コスト!G157,労働コスト!G157)</f>
        <v>0.16114766028988811</v>
      </c>
      <c r="H157" s="6">
        <f>資本コスト!H157/SUM(資本コスト!H157,労働コスト!H157)</f>
        <v>0.11126978795769303</v>
      </c>
      <c r="I157" s="6">
        <f>資本コスト!I157/SUM(資本コスト!I157,労働コスト!I157)</f>
        <v>9.8454998767491239E-2</v>
      </c>
      <c r="K157" s="3">
        <f>0.5*(E157+E$1100)</f>
        <v>0.25963607108462344</v>
      </c>
      <c r="L157" s="3">
        <f t="shared" ref="L157" si="543">0.5*(F157+F$1100)</f>
        <v>0.12076914499664498</v>
      </c>
      <c r="M157" s="3">
        <f t="shared" ref="M157" si="544">0.5*(G157+G$1100)</f>
        <v>0.13731208335216</v>
      </c>
      <c r="N157" s="3">
        <f t="shared" ref="N157" si="545">0.5*(H157+H$1100)</f>
        <v>9.8822102885107788E-2</v>
      </c>
      <c r="O157" s="3">
        <f t="shared" ref="O157" si="546">0.5*(I157+I$1100)</f>
        <v>9.748544996429169E-2</v>
      </c>
    </row>
    <row r="158" spans="1:15" x14ac:dyDescent="0.15">
      <c r="A158" s="1">
        <v>7</v>
      </c>
      <c r="B158" s="1" t="s">
        <v>78</v>
      </c>
      <c r="C158" s="1">
        <v>17</v>
      </c>
      <c r="D158" s="1" t="s">
        <v>12</v>
      </c>
      <c r="E158" s="6">
        <f>資本コスト!E158/SUM(資本コスト!E158,労働コスト!E158)</f>
        <v>0.8875632322433975</v>
      </c>
      <c r="F158" s="6">
        <f>資本コスト!F158/SUM(資本コスト!F158,労働コスト!F158)</f>
        <v>0.88540563153818874</v>
      </c>
      <c r="G158" s="6">
        <f>資本コスト!G158/SUM(資本コスト!G158,労働コスト!G158)</f>
        <v>0.83966548789436168</v>
      </c>
      <c r="H158" s="6">
        <f>資本コスト!H158/SUM(資本コスト!H158,労働コスト!H158)</f>
        <v>0.75982630981840815</v>
      </c>
      <c r="I158" s="6">
        <f>資本コスト!I158/SUM(資本コスト!I158,労働コスト!I158)</f>
        <v>0.82982025686841909</v>
      </c>
      <c r="K158" s="3">
        <f>0.5*(E158+E$1101)</f>
        <v>0.82332132520856938</v>
      </c>
      <c r="L158" s="3">
        <f t="shared" ref="L158" si="547">0.5*(F158+F$1101)</f>
        <v>0.82563169203060582</v>
      </c>
      <c r="M158" s="3">
        <f t="shared" ref="M158" si="548">0.5*(G158+G$1101)</f>
        <v>0.78435577570404802</v>
      </c>
      <c r="N158" s="3">
        <f t="shared" ref="N158" si="549">0.5*(H158+H$1101)</f>
        <v>0.73621536513497043</v>
      </c>
      <c r="O158" s="3">
        <f t="shared" ref="O158" si="550">0.5*(I158+I$1101)</f>
        <v>0.81742488981557226</v>
      </c>
    </row>
    <row r="159" spans="1:15" x14ac:dyDescent="0.15">
      <c r="A159" s="1">
        <v>7</v>
      </c>
      <c r="B159" s="1" t="s">
        <v>78</v>
      </c>
      <c r="C159" s="1">
        <v>18</v>
      </c>
      <c r="D159" s="1" t="s">
        <v>13</v>
      </c>
      <c r="E159" s="6">
        <f>資本コスト!E159/SUM(資本コスト!E159,労働コスト!E159)</f>
        <v>0.16512488012571341</v>
      </c>
      <c r="F159" s="6">
        <f>資本コスト!F159/SUM(資本コスト!F159,労働コスト!F159)</f>
        <v>0.23434919328097997</v>
      </c>
      <c r="G159" s="6">
        <f>資本コスト!G159/SUM(資本コスト!G159,労働コスト!G159)</f>
        <v>0.21019164125257628</v>
      </c>
      <c r="H159" s="6">
        <f>資本コスト!H159/SUM(資本コスト!H159,労働コスト!H159)</f>
        <v>0.21153415219394936</v>
      </c>
      <c r="I159" s="6">
        <f>資本コスト!I159/SUM(資本コスト!I159,労働コスト!I159)</f>
        <v>0.2299390255849644</v>
      </c>
      <c r="K159" s="3">
        <f>0.5*(E159+E$1102)</f>
        <v>0.15280197736519224</v>
      </c>
      <c r="L159" s="3">
        <f t="shared" ref="L159" si="551">0.5*(F159+F$1102)</f>
        <v>0.21407102956615132</v>
      </c>
      <c r="M159" s="3">
        <f t="shared" ref="M159" si="552">0.5*(G159+G$1102)</f>
        <v>0.19823193205480438</v>
      </c>
      <c r="N159" s="3">
        <f t="shared" ref="N159" si="553">0.5*(H159+H$1102)</f>
        <v>0.19379892797790441</v>
      </c>
      <c r="O159" s="3">
        <f t="shared" ref="O159" si="554">0.5*(I159+I$1102)</f>
        <v>0.21532161111231457</v>
      </c>
    </row>
    <row r="160" spans="1:15" x14ac:dyDescent="0.15">
      <c r="A160" s="1">
        <v>7</v>
      </c>
      <c r="B160" s="1" t="s">
        <v>78</v>
      </c>
      <c r="C160" s="1">
        <v>19</v>
      </c>
      <c r="D160" s="1" t="s">
        <v>14</v>
      </c>
      <c r="E160" s="6">
        <f>資本コスト!E160/SUM(資本コスト!E160,労働コスト!E160)</f>
        <v>0.28433386032227187</v>
      </c>
      <c r="F160" s="6">
        <f>資本コスト!F160/SUM(資本コスト!F160,労働コスト!F160)</f>
        <v>0.12034069754286121</v>
      </c>
      <c r="G160" s="6">
        <f>資本コスト!G160/SUM(資本コスト!G160,労働コスト!G160)</f>
        <v>9.2483900036244182E-2</v>
      </c>
      <c r="H160" s="6">
        <f>資本コスト!H160/SUM(資本コスト!H160,労働コスト!H160)</f>
        <v>0.15565134597562891</v>
      </c>
      <c r="I160" s="6">
        <f>資本コスト!I160/SUM(資本コスト!I160,労働コスト!I160)</f>
        <v>0.11545438265615082</v>
      </c>
      <c r="K160" s="3">
        <f>0.5*(E160+E$1103)</f>
        <v>0.3107410439937745</v>
      </c>
      <c r="L160" s="3">
        <f t="shared" ref="L160" si="555">0.5*(F160+F$1103)</f>
        <v>0.13924628766586547</v>
      </c>
      <c r="M160" s="3">
        <f t="shared" ref="M160" si="556">0.5*(G160+G$1103)</f>
        <v>0.11911577473266344</v>
      </c>
      <c r="N160" s="3">
        <f t="shared" ref="N160" si="557">0.5*(H160+H$1103)</f>
        <v>0.17213265754365448</v>
      </c>
      <c r="O160" s="3">
        <f t="shared" ref="O160" si="558">0.5*(I160+I$1103)</f>
        <v>0.15484065973624739</v>
      </c>
    </row>
    <row r="161" spans="1:15" x14ac:dyDescent="0.15">
      <c r="A161" s="1">
        <v>7</v>
      </c>
      <c r="B161" s="1" t="s">
        <v>78</v>
      </c>
      <c r="C161" s="1">
        <v>20</v>
      </c>
      <c r="D161" s="1" t="s">
        <v>15</v>
      </c>
      <c r="E161" s="6">
        <f>資本コスト!E161/SUM(資本コスト!E161,労働コスト!E161)</f>
        <v>0.38261748305444887</v>
      </c>
      <c r="F161" s="6">
        <f>資本コスト!F161/SUM(資本コスト!F161,労働コスト!F161)</f>
        <v>0.83620504502884063</v>
      </c>
      <c r="G161" s="6">
        <f>資本コスト!G161/SUM(資本コスト!G161,労働コスト!G161)</f>
        <v>0.75359822554412126</v>
      </c>
      <c r="H161" s="6">
        <f>資本コスト!H161/SUM(資本コスト!H161,労働コスト!H161)</f>
        <v>0.74599680746895958</v>
      </c>
      <c r="I161" s="6">
        <f>資本コスト!I161/SUM(資本コスト!I161,労働コスト!I161)</f>
        <v>0.80771058127196882</v>
      </c>
      <c r="K161" s="3">
        <f>0.5*(E161+E$1104)</f>
        <v>0.4384632086008704</v>
      </c>
      <c r="L161" s="3">
        <f t="shared" ref="L161" si="559">0.5*(F161+F$1104)</f>
        <v>0.8174161237142672</v>
      </c>
      <c r="M161" s="3">
        <f t="shared" ref="M161" si="560">0.5*(G161+G$1104)</f>
        <v>0.75345192632582769</v>
      </c>
      <c r="N161" s="3">
        <f t="shared" ref="N161" si="561">0.5*(H161+H$1104)</f>
        <v>0.7446773786144314</v>
      </c>
      <c r="O161" s="3">
        <f t="shared" ref="O161" si="562">0.5*(I161+I$1104)</f>
        <v>0.80283534455111971</v>
      </c>
    </row>
    <row r="162" spans="1:15" x14ac:dyDescent="0.15">
      <c r="A162" s="1">
        <v>7</v>
      </c>
      <c r="B162" s="1" t="s">
        <v>78</v>
      </c>
      <c r="C162" s="1">
        <v>21</v>
      </c>
      <c r="D162" s="1" t="s">
        <v>16</v>
      </c>
      <c r="E162" s="6">
        <f>資本コスト!E162/SUM(資本コスト!E162,労働コスト!E162)</f>
        <v>0.15549587979573351</v>
      </c>
      <c r="F162" s="6">
        <f>資本コスト!F162/SUM(資本コスト!F162,労働コスト!F162)</f>
        <v>0.54523922941571867</v>
      </c>
      <c r="G162" s="6">
        <f>資本コスト!G162/SUM(資本コスト!G162,労働コスト!G162)</f>
        <v>0.53541056321111435</v>
      </c>
      <c r="H162" s="6">
        <f>資本コスト!H162/SUM(資本コスト!H162,労働コスト!H162)</f>
        <v>0.5301362968366925</v>
      </c>
      <c r="I162" s="6">
        <f>資本コスト!I162/SUM(資本コスト!I162,労働コスト!I162)</f>
        <v>0.59774055567047846</v>
      </c>
      <c r="K162" s="3">
        <f>0.5*(E162+E$1105)</f>
        <v>0.2399718424129576</v>
      </c>
      <c r="L162" s="3">
        <f t="shared" ref="L162" si="563">0.5*(F162+F$1105)</f>
        <v>0.47987930281896596</v>
      </c>
      <c r="M162" s="3">
        <f t="shared" ref="M162" si="564">0.5*(G162+G$1105)</f>
        <v>0.47590385975904193</v>
      </c>
      <c r="N162" s="3">
        <f t="shared" ref="N162" si="565">0.5*(H162+H$1105)</f>
        <v>0.48806799582939087</v>
      </c>
      <c r="O162" s="3">
        <f t="shared" ref="O162" si="566">0.5*(I162+I$1105)</f>
        <v>0.58122280855588715</v>
      </c>
    </row>
    <row r="163" spans="1:15" x14ac:dyDescent="0.15">
      <c r="A163" s="1">
        <v>7</v>
      </c>
      <c r="B163" s="1" t="s">
        <v>77</v>
      </c>
      <c r="C163" s="1">
        <v>22</v>
      </c>
      <c r="D163" s="1" t="s">
        <v>8</v>
      </c>
      <c r="E163" s="6">
        <f>資本コスト!E163/SUM(資本コスト!E163,労働コスト!E163)</f>
        <v>0.21334596864520397</v>
      </c>
      <c r="F163" s="6">
        <f>資本コスト!F163/SUM(資本コスト!F163,労働コスト!F163)</f>
        <v>0.28274552990135338</v>
      </c>
      <c r="G163" s="6">
        <f>資本コスト!G163/SUM(資本コスト!G163,労働コスト!G163)</f>
        <v>0.40610121992198822</v>
      </c>
      <c r="H163" s="6">
        <f>資本コスト!H163/SUM(資本コスト!H163,労働コスト!H163)</f>
        <v>0.33553180483915901</v>
      </c>
      <c r="I163" s="6">
        <f>資本コスト!I163/SUM(資本コスト!I163,労働コスト!I163)</f>
        <v>0.28496587131549395</v>
      </c>
      <c r="K163" s="3">
        <f>0.5*(E163+E$1106)</f>
        <v>0.20637008412698743</v>
      </c>
      <c r="L163" s="3">
        <f t="shared" ref="L163" si="567">0.5*(F163+F$1106)</f>
        <v>0.2741485287659548</v>
      </c>
      <c r="M163" s="3">
        <f t="shared" ref="M163" si="568">0.5*(G163+G$1106)</f>
        <v>0.36819938555846099</v>
      </c>
      <c r="N163" s="3">
        <f t="shared" ref="N163" si="569">0.5*(H163+H$1106)</f>
        <v>0.32174040066601872</v>
      </c>
      <c r="O163" s="3">
        <f t="shared" ref="O163" si="570">0.5*(I163+I$1106)</f>
        <v>0.27842644222984386</v>
      </c>
    </row>
    <row r="164" spans="1:15" x14ac:dyDescent="0.15">
      <c r="A164" s="1">
        <v>7</v>
      </c>
      <c r="B164" s="1" t="s">
        <v>77</v>
      </c>
      <c r="C164" s="1">
        <v>23</v>
      </c>
      <c r="D164" s="1" t="s">
        <v>29</v>
      </c>
      <c r="E164" s="6">
        <f>資本コスト!E164/SUM(資本コスト!E164,労働コスト!E164)</f>
        <v>0.363743172644093</v>
      </c>
      <c r="F164" s="6">
        <f>資本コスト!F164/SUM(資本コスト!F164,労働コスト!F164)</f>
        <v>0.22421546677727588</v>
      </c>
      <c r="G164" s="6">
        <f>資本コスト!G164/SUM(資本コスト!G164,労働コスト!G164)</f>
        <v>0.24777665380221464</v>
      </c>
      <c r="H164" s="6">
        <f>資本コスト!H164/SUM(資本コスト!H164,労働コスト!H164)</f>
        <v>0.24470300260928801</v>
      </c>
      <c r="I164" s="6">
        <f>資本コスト!I164/SUM(資本コスト!I164,労働コスト!I164)</f>
        <v>0.30260083526827564</v>
      </c>
      <c r="K164" s="3">
        <f>0.5*(E164+E$1107)</f>
        <v>0.37404639513466842</v>
      </c>
      <c r="L164" s="3">
        <f t="shared" ref="L164" si="571">0.5*(F164+F$1107)</f>
        <v>0.24119149882056831</v>
      </c>
      <c r="M164" s="3">
        <f t="shared" ref="M164" si="572">0.5*(G164+G$1107)</f>
        <v>0.25965285278744521</v>
      </c>
      <c r="N164" s="3">
        <f t="shared" ref="N164" si="573">0.5*(H164+H$1107)</f>
        <v>0.25018482978235401</v>
      </c>
      <c r="O164" s="3">
        <f t="shared" ref="O164" si="574">0.5*(I164+I$1107)</f>
        <v>0.3038716528240023</v>
      </c>
    </row>
    <row r="165" spans="1:15" x14ac:dyDescent="0.15">
      <c r="A165" s="1">
        <v>8</v>
      </c>
      <c r="B165" s="1" t="s">
        <v>84</v>
      </c>
      <c r="C165" s="1">
        <v>1</v>
      </c>
      <c r="D165" s="1" t="s">
        <v>9</v>
      </c>
      <c r="E165" s="6">
        <f>資本コスト!E165/SUM(資本コスト!E165,労働コスト!E165)</f>
        <v>0.56434985343731947</v>
      </c>
      <c r="F165" s="6">
        <f>資本コスト!F165/SUM(資本コスト!F165,労働コスト!F165)</f>
        <v>0.41391672656718426</v>
      </c>
      <c r="G165" s="6">
        <f>資本コスト!G165/SUM(資本コスト!G165,労働コスト!G165)</f>
        <v>0.5168133084386427</v>
      </c>
      <c r="H165" s="6">
        <f>資本コスト!H165/SUM(資本コスト!H165,労働コスト!H165)</f>
        <v>0.66704143756340373</v>
      </c>
      <c r="I165" s="6">
        <f>資本コスト!I165/SUM(資本コスト!I165,労働コスト!I165)</f>
        <v>0.77260963556504603</v>
      </c>
      <c r="K165" s="3">
        <f>0.5*(E165+E$1085)</f>
        <v>0.57049018194759005</v>
      </c>
      <c r="L165" s="3">
        <f t="shared" ref="L165" si="575">0.5*(F165+F$1085)</f>
        <v>0.45592384956550663</v>
      </c>
      <c r="M165" s="3">
        <f t="shared" ref="M165" si="576">0.5*(G165+G$1085)</f>
        <v>0.53136534485283904</v>
      </c>
      <c r="N165" s="3">
        <f t="shared" ref="N165" si="577">0.5*(H165+H$1085)</f>
        <v>0.65673200228877338</v>
      </c>
      <c r="O165" s="3">
        <f t="shared" ref="O165" si="578">0.5*(I165+I$1085)</f>
        <v>0.74135470050493124</v>
      </c>
    </row>
    <row r="166" spans="1:15" x14ac:dyDescent="0.15">
      <c r="A166" s="1">
        <v>8</v>
      </c>
      <c r="B166" s="1" t="s">
        <v>84</v>
      </c>
      <c r="C166" s="1">
        <v>2</v>
      </c>
      <c r="D166" s="1" t="s">
        <v>10</v>
      </c>
      <c r="E166" s="6">
        <f>資本コスト!E166/SUM(資本コスト!E166,労働コスト!E166)</f>
        <v>0.43271067812180464</v>
      </c>
      <c r="F166" s="6">
        <f>資本コスト!F166/SUM(資本コスト!F166,労働コスト!F166)</f>
        <v>0.38241338038970796</v>
      </c>
      <c r="G166" s="6">
        <f>資本コスト!G166/SUM(資本コスト!G166,労働コスト!G166)</f>
        <v>0.28172629812621769</v>
      </c>
      <c r="H166" s="6">
        <f>資本コスト!H166/SUM(資本コスト!H166,労働コスト!H166)</f>
        <v>0.36441154337063431</v>
      </c>
      <c r="I166" s="6">
        <f>資本コスト!I166/SUM(資本コスト!I166,労働コスト!I166)</f>
        <v>0.51307886493247423</v>
      </c>
      <c r="K166" s="3">
        <f>0.5*(E166+E$1086)</f>
        <v>0.40515948531975526</v>
      </c>
      <c r="L166" s="3">
        <f t="shared" ref="L166" si="579">0.5*(F166+F$1086)</f>
        <v>0.35769671405445436</v>
      </c>
      <c r="M166" s="3">
        <f t="shared" ref="M166" si="580">0.5*(G166+G$1086)</f>
        <v>0.31415494288314688</v>
      </c>
      <c r="N166" s="3">
        <f t="shared" ref="N166" si="581">0.5*(H166+H$1086)</f>
        <v>0.35420350091717068</v>
      </c>
      <c r="O166" s="3">
        <f t="shared" ref="O166" si="582">0.5*(I166+I$1086)</f>
        <v>0.50723834504270138</v>
      </c>
    </row>
    <row r="167" spans="1:15" x14ac:dyDescent="0.15">
      <c r="A167" s="1">
        <v>8</v>
      </c>
      <c r="B167" s="1" t="s">
        <v>86</v>
      </c>
      <c r="C167" s="1">
        <v>3</v>
      </c>
      <c r="D167" s="1" t="s">
        <v>17</v>
      </c>
      <c r="E167" s="6">
        <f>資本コスト!E167/SUM(資本コスト!E167,労働コスト!E167)</f>
        <v>0.35739057216273312</v>
      </c>
      <c r="F167" s="6">
        <f>資本コスト!F167/SUM(資本コスト!F167,労働コスト!F167)</f>
        <v>0.34463362437404266</v>
      </c>
      <c r="G167" s="6">
        <f>資本コスト!G167/SUM(資本コスト!G167,労働コスト!G167)</f>
        <v>0.36910865956318079</v>
      </c>
      <c r="H167" s="6">
        <f>資本コスト!H167/SUM(資本コスト!H167,労働コスト!H167)</f>
        <v>0.42670892121113568</v>
      </c>
      <c r="I167" s="6">
        <f>資本コスト!I167/SUM(資本コスト!I167,労働コスト!I167)</f>
        <v>0.49951248171295032</v>
      </c>
      <c r="K167" s="3">
        <f>0.5*(E167+E$1087)</f>
        <v>0.34058278474510018</v>
      </c>
      <c r="L167" s="3">
        <f t="shared" ref="L167" si="583">0.5*(F167+F$1087)</f>
        <v>0.29913629365151295</v>
      </c>
      <c r="M167" s="3">
        <f t="shared" ref="M167" si="584">0.5*(G167+G$1087)</f>
        <v>0.33723894334402094</v>
      </c>
      <c r="N167" s="3">
        <f t="shared" ref="N167" si="585">0.5*(H167+H$1087)</f>
        <v>0.36831377037736346</v>
      </c>
      <c r="O167" s="3">
        <f t="shared" ref="O167" si="586">0.5*(I167+I$1087)</f>
        <v>0.43293160130189268</v>
      </c>
    </row>
    <row r="168" spans="1:15" x14ac:dyDescent="0.15">
      <c r="A168" s="1">
        <v>8</v>
      </c>
      <c r="B168" s="1" t="s">
        <v>86</v>
      </c>
      <c r="C168" s="1">
        <v>4</v>
      </c>
      <c r="D168" s="1" t="s">
        <v>18</v>
      </c>
      <c r="E168" s="6">
        <f>資本コスト!E168/SUM(資本コスト!E168,労働コスト!E168)</f>
        <v>7.139777254180657E-2</v>
      </c>
      <c r="F168" s="6">
        <f>資本コスト!F168/SUM(資本コスト!F168,労働コスト!F168)</f>
        <v>0.1042902529738305</v>
      </c>
      <c r="G168" s="6">
        <f>資本コスト!G168/SUM(資本コスト!G168,労働コスト!G168)</f>
        <v>0.19416822532298983</v>
      </c>
      <c r="H168" s="6">
        <f>資本コスト!H168/SUM(資本コスト!H168,労働コスト!H168)</f>
        <v>0.29713973524994564</v>
      </c>
      <c r="I168" s="6">
        <f>資本コスト!I168/SUM(資本コスト!I168,労働コスト!I168)</f>
        <v>0.48714561007893831</v>
      </c>
      <c r="K168" s="3">
        <f>0.5*(E168+E$1088)</f>
        <v>0.14760077718881998</v>
      </c>
      <c r="L168" s="3">
        <f t="shared" ref="L168" si="587">0.5*(F168+F$1088)</f>
        <v>0.14442148973459626</v>
      </c>
      <c r="M168" s="3">
        <f t="shared" ref="M168" si="588">0.5*(G168+G$1088)</f>
        <v>0.19779757074499099</v>
      </c>
      <c r="N168" s="3">
        <f t="shared" ref="N168" si="589">0.5*(H168+H$1088)</f>
        <v>0.27851943167519333</v>
      </c>
      <c r="O168" s="3">
        <f t="shared" ref="O168" si="590">0.5*(I168+I$1088)</f>
        <v>0.40825456025934959</v>
      </c>
    </row>
    <row r="169" spans="1:15" x14ac:dyDescent="0.15">
      <c r="A169" s="1">
        <v>8</v>
      </c>
      <c r="B169" s="1" t="s">
        <v>86</v>
      </c>
      <c r="C169" s="1">
        <v>5</v>
      </c>
      <c r="D169" s="1" t="s">
        <v>19</v>
      </c>
      <c r="E169" s="6">
        <f>資本コスト!E169/SUM(資本コスト!E169,労働コスト!E169)</f>
        <v>0.45588067074505334</v>
      </c>
      <c r="F169" s="6">
        <f>資本コスト!F169/SUM(資本コスト!F169,労働コスト!F169)</f>
        <v>0.31699749456375126</v>
      </c>
      <c r="G169" s="6">
        <f>資本コスト!G169/SUM(資本コスト!G169,労働コスト!G169)</f>
        <v>0.27714339257617826</v>
      </c>
      <c r="H169" s="6">
        <f>資本コスト!H169/SUM(資本コスト!H169,労働コスト!H169)</f>
        <v>0.28062673565869611</v>
      </c>
      <c r="I169" s="6">
        <f>資本コスト!I169/SUM(資本コスト!I169,労働コスト!I169)</f>
        <v>0.39306117827679854</v>
      </c>
      <c r="K169" s="3">
        <f>0.5*(E169+E$1089)</f>
        <v>0.4249694839640844</v>
      </c>
      <c r="L169" s="3">
        <f t="shared" ref="L169" si="591">0.5*(F169+F$1089)</f>
        <v>0.30416689699963118</v>
      </c>
      <c r="M169" s="3">
        <f t="shared" ref="M169" si="592">0.5*(G169+G$1089)</f>
        <v>0.29504542969814995</v>
      </c>
      <c r="N169" s="3">
        <f t="shared" ref="N169" si="593">0.5*(H169+H$1089)</f>
        <v>0.30186386112569941</v>
      </c>
      <c r="O169" s="3">
        <f t="shared" ref="O169" si="594">0.5*(I169+I$1089)</f>
        <v>0.39397921467162855</v>
      </c>
    </row>
    <row r="170" spans="1:15" x14ac:dyDescent="0.15">
      <c r="A170" s="1">
        <v>8</v>
      </c>
      <c r="B170" s="1" t="s">
        <v>86</v>
      </c>
      <c r="C170" s="1">
        <v>6</v>
      </c>
      <c r="D170" s="1" t="s">
        <v>3</v>
      </c>
      <c r="E170" s="6">
        <f>資本コスト!E170/SUM(資本コスト!E170,労働コスト!E170)</f>
        <v>0.59995465552564164</v>
      </c>
      <c r="F170" s="6">
        <f>資本コスト!F170/SUM(資本コスト!F170,労働コスト!F170)</f>
        <v>0.55942289601367923</v>
      </c>
      <c r="G170" s="6">
        <f>資本コスト!G170/SUM(資本コスト!G170,労働コスト!G170)</f>
        <v>0.55152120244711955</v>
      </c>
      <c r="H170" s="6">
        <f>資本コスト!H170/SUM(資本コスト!H170,労働コスト!H170)</f>
        <v>0.5448171186602353</v>
      </c>
      <c r="I170" s="6">
        <f>資本コスト!I170/SUM(資本コスト!I170,労働コスト!I170)</f>
        <v>0.64443052476943596</v>
      </c>
      <c r="K170" s="3">
        <f>0.5*(E170+E$1090)</f>
        <v>0.54169033964971725</v>
      </c>
      <c r="L170" s="3">
        <f t="shared" ref="L170" si="595">0.5*(F170+F$1090)</f>
        <v>0.48953918685816855</v>
      </c>
      <c r="M170" s="3">
        <f t="shared" ref="M170" si="596">0.5*(G170+G$1090)</f>
        <v>0.4991469238201221</v>
      </c>
      <c r="N170" s="3">
        <f t="shared" ref="N170" si="597">0.5*(H170+H$1090)</f>
        <v>0.48747164049408342</v>
      </c>
      <c r="O170" s="3">
        <f t="shared" ref="O170" si="598">0.5*(I170+I$1090)</f>
        <v>0.59986081884087517</v>
      </c>
    </row>
    <row r="171" spans="1:15" x14ac:dyDescent="0.15">
      <c r="A171" s="1">
        <v>8</v>
      </c>
      <c r="B171" s="1" t="s">
        <v>86</v>
      </c>
      <c r="C171" s="1">
        <v>7</v>
      </c>
      <c r="D171" s="1" t="s">
        <v>20</v>
      </c>
      <c r="E171" s="6">
        <f>資本コスト!E171/SUM(資本コスト!E171,労働コスト!E171)</f>
        <v>0.84427536692380112</v>
      </c>
      <c r="F171" s="6">
        <f>資本コスト!F171/SUM(資本コスト!F171,労働コスト!F171)</f>
        <v>0.7110041300293376</v>
      </c>
      <c r="G171" s="6">
        <f>資本コスト!G171/SUM(資本コスト!G171,労働コスト!G171)</f>
        <v>0.71978260753225487</v>
      </c>
      <c r="H171" s="6">
        <f>資本コスト!H171/SUM(資本コスト!H171,労働コスト!H171)</f>
        <v>0.74228930505843527</v>
      </c>
      <c r="I171" s="6">
        <f>資本コスト!I171/SUM(資本コスト!I171,労働コスト!I171)</f>
        <v>0.80224514268328995</v>
      </c>
      <c r="K171" s="3">
        <f>0.5*(E171+E$1091)</f>
        <v>0.76992367710212406</v>
      </c>
      <c r="L171" s="3">
        <f t="shared" ref="L171" si="599">0.5*(F171+F$1091)</f>
        <v>0.68140778992548567</v>
      </c>
      <c r="M171" s="3">
        <f t="shared" ref="M171" si="600">0.5*(G171+G$1091)</f>
        <v>0.64103640083606017</v>
      </c>
      <c r="N171" s="3">
        <f t="shared" ref="N171" si="601">0.5*(H171+H$1091)</f>
        <v>0.65551672509985548</v>
      </c>
      <c r="O171" s="3">
        <f t="shared" ref="O171" si="602">0.5*(I171+I$1091)</f>
        <v>0.70868647072072477</v>
      </c>
    </row>
    <row r="172" spans="1:15" x14ac:dyDescent="0.15">
      <c r="A172" s="1">
        <v>8</v>
      </c>
      <c r="B172" s="1" t="s">
        <v>86</v>
      </c>
      <c r="C172" s="1">
        <v>8</v>
      </c>
      <c r="D172" s="1" t="s">
        <v>21</v>
      </c>
      <c r="E172" s="6">
        <f>資本コスト!E172/SUM(資本コスト!E172,労働コスト!E172)</f>
        <v>0.41185442453251025</v>
      </c>
      <c r="F172" s="6">
        <f>資本コスト!F172/SUM(資本コスト!F172,労働コスト!F172)</f>
        <v>0.26376816849239165</v>
      </c>
      <c r="G172" s="6">
        <f>資本コスト!G172/SUM(資本コスト!G172,労働コスト!G172)</f>
        <v>0.26632065931803978</v>
      </c>
      <c r="H172" s="6">
        <f>資本コスト!H172/SUM(資本コスト!H172,労働コスト!H172)</f>
        <v>0.21485186407093182</v>
      </c>
      <c r="I172" s="6">
        <f>資本コスト!I172/SUM(資本コスト!I172,労働コスト!I172)</f>
        <v>0.29250054235666872</v>
      </c>
      <c r="K172" s="3">
        <f>0.5*(E172+E$1092)</f>
        <v>0.3935846201798503</v>
      </c>
      <c r="L172" s="3">
        <f t="shared" ref="L172" si="603">0.5*(F172+F$1092)</f>
        <v>0.25344226502798228</v>
      </c>
      <c r="M172" s="3">
        <f t="shared" ref="M172" si="604">0.5*(G172+G$1092)</f>
        <v>0.25758295146673366</v>
      </c>
      <c r="N172" s="3">
        <f t="shared" ref="N172" si="605">0.5*(H172+H$1092)</f>
        <v>0.22647492959671062</v>
      </c>
      <c r="O172" s="3">
        <f t="shared" ref="O172" si="606">0.5*(I172+I$1092)</f>
        <v>0.30779584129755011</v>
      </c>
    </row>
    <row r="173" spans="1:15" x14ac:dyDescent="0.15">
      <c r="A173" s="1">
        <v>8</v>
      </c>
      <c r="B173" s="1" t="s">
        <v>86</v>
      </c>
      <c r="C173" s="1">
        <v>9</v>
      </c>
      <c r="D173" s="1" t="s">
        <v>22</v>
      </c>
      <c r="E173" s="6">
        <f>資本コスト!E173/SUM(資本コスト!E173,労働コスト!E173)</f>
        <v>0.4206502755110455</v>
      </c>
      <c r="F173" s="6">
        <f>資本コスト!F173/SUM(資本コスト!F173,労働コスト!F173)</f>
        <v>0.49968553134397664</v>
      </c>
      <c r="G173" s="6">
        <f>資本コスト!G173/SUM(資本コスト!G173,労働コスト!G173)</f>
        <v>0.50888164410210091</v>
      </c>
      <c r="H173" s="6">
        <f>資本コスト!H173/SUM(資本コスト!H173,労働コスト!H173)</f>
        <v>0.51998168756919561</v>
      </c>
      <c r="I173" s="6">
        <f>資本コスト!I173/SUM(資本コスト!I173,労働コスト!I173)</f>
        <v>0.55786533369818425</v>
      </c>
      <c r="K173" s="3">
        <f>0.5*(E173+E$1093)</f>
        <v>0.39729818612572299</v>
      </c>
      <c r="L173" s="3">
        <f t="shared" ref="L173" si="607">0.5*(F173+F$1093)</f>
        <v>0.44309653773422786</v>
      </c>
      <c r="M173" s="3">
        <f t="shared" ref="M173" si="608">0.5*(G173+G$1093)</f>
        <v>0.46390483991311282</v>
      </c>
      <c r="N173" s="3">
        <f t="shared" ref="N173" si="609">0.5*(H173+H$1093)</f>
        <v>0.4632781167299469</v>
      </c>
      <c r="O173" s="3">
        <f t="shared" ref="O173" si="610">0.5*(I173+I$1093)</f>
        <v>0.50152486629552229</v>
      </c>
    </row>
    <row r="174" spans="1:15" x14ac:dyDescent="0.15">
      <c r="A174" s="1">
        <v>8</v>
      </c>
      <c r="B174" s="1" t="s">
        <v>86</v>
      </c>
      <c r="C174" s="1">
        <v>10</v>
      </c>
      <c r="D174" s="1" t="s">
        <v>23</v>
      </c>
      <c r="E174" s="6">
        <f>資本コスト!E174/SUM(資本コスト!E174,労働コスト!E174)</f>
        <v>0.24053098423516034</v>
      </c>
      <c r="F174" s="6">
        <f>資本コスト!F174/SUM(資本コスト!F174,労働コスト!F174)</f>
        <v>0.20004881919937326</v>
      </c>
      <c r="G174" s="6">
        <f>資本コスト!G174/SUM(資本コスト!G174,労働コスト!G174)</f>
        <v>0.2273073845279972</v>
      </c>
      <c r="H174" s="6">
        <f>資本コスト!H174/SUM(資本コスト!H174,労働コスト!H174)</f>
        <v>0.2041989991220329</v>
      </c>
      <c r="I174" s="6">
        <f>資本コスト!I174/SUM(資本コスト!I174,労働コスト!I174)</f>
        <v>0.23560278397097409</v>
      </c>
      <c r="K174" s="3">
        <f>0.5*(E174+E$1094)</f>
        <v>0.23915237853834573</v>
      </c>
      <c r="L174" s="3">
        <f t="shared" ref="L174" si="611">0.5*(F174+F$1094)</f>
        <v>0.1990326082093084</v>
      </c>
      <c r="M174" s="3">
        <f t="shared" ref="M174" si="612">0.5*(G174+G$1094)</f>
        <v>0.20872690715563838</v>
      </c>
      <c r="N174" s="3">
        <f t="shared" ref="N174" si="613">0.5*(H174+H$1094)</f>
        <v>0.19644823080540325</v>
      </c>
      <c r="O174" s="3">
        <f t="shared" ref="O174" si="614">0.5*(I174+I$1094)</f>
        <v>0.22167558208309329</v>
      </c>
    </row>
    <row r="175" spans="1:15" x14ac:dyDescent="0.15">
      <c r="A175" s="1">
        <v>8</v>
      </c>
      <c r="B175" s="1" t="s">
        <v>86</v>
      </c>
      <c r="C175" s="1">
        <v>11</v>
      </c>
      <c r="D175" s="1" t="s">
        <v>24</v>
      </c>
      <c r="E175" s="6">
        <f>資本コスト!E175/SUM(資本コスト!E175,労働コスト!E175)</f>
        <v>0.25586273407547699</v>
      </c>
      <c r="F175" s="6">
        <f>資本コスト!F175/SUM(資本コスト!F175,労働コスト!F175)</f>
        <v>0.25415818072105317</v>
      </c>
      <c r="G175" s="6">
        <f>資本コスト!G175/SUM(資本コスト!G175,労働コスト!G175)</f>
        <v>0.31666086484281991</v>
      </c>
      <c r="H175" s="6">
        <f>資本コスト!H175/SUM(資本コスト!H175,労働コスト!H175)</f>
        <v>0.36304787673320654</v>
      </c>
      <c r="I175" s="6">
        <f>資本コスト!I175/SUM(資本コスト!I175,労働コスト!I175)</f>
        <v>0.46595737536666842</v>
      </c>
      <c r="K175" s="3">
        <f>0.5*(E175+E$1095)</f>
        <v>0.26316338800391303</v>
      </c>
      <c r="L175" s="3">
        <f t="shared" ref="L175" si="615">0.5*(F175+F$1095)</f>
        <v>0.23592196435538701</v>
      </c>
      <c r="M175" s="3">
        <f t="shared" ref="M175" si="616">0.5*(G175+G$1095)</f>
        <v>0.29565656389289868</v>
      </c>
      <c r="N175" s="3">
        <f t="shared" ref="N175" si="617">0.5*(H175+H$1095)</f>
        <v>0.3171614953968882</v>
      </c>
      <c r="O175" s="3">
        <f t="shared" ref="O175" si="618">0.5*(I175+I$1095)</f>
        <v>0.38806934118619446</v>
      </c>
    </row>
    <row r="176" spans="1:15" x14ac:dyDescent="0.15">
      <c r="A176" s="1">
        <v>8</v>
      </c>
      <c r="B176" s="1" t="s">
        <v>86</v>
      </c>
      <c r="C176" s="1">
        <v>12</v>
      </c>
      <c r="D176" s="1" t="s">
        <v>25</v>
      </c>
      <c r="E176" s="6">
        <f>資本コスト!E176/SUM(資本コスト!E176,労働コスト!E176)</f>
        <v>0.265569022304803</v>
      </c>
      <c r="F176" s="6">
        <f>資本コスト!F176/SUM(資本コスト!F176,労働コスト!F176)</f>
        <v>0.17645276535953389</v>
      </c>
      <c r="G176" s="6">
        <f>資本コスト!G176/SUM(資本コスト!G176,労働コスト!G176)</f>
        <v>0.28977115795092612</v>
      </c>
      <c r="H176" s="6">
        <f>資本コスト!H176/SUM(資本コスト!H176,労働コスト!H176)</f>
        <v>0.32565286367720886</v>
      </c>
      <c r="I176" s="6">
        <f>資本コスト!I176/SUM(資本コスト!I176,労働コスト!I176)</f>
        <v>0.38526889718504054</v>
      </c>
      <c r="K176" s="3">
        <f>0.5*(E176+E$1096)</f>
        <v>0.24245333161179822</v>
      </c>
      <c r="L176" s="3">
        <f t="shared" ref="L176" si="619">0.5*(F176+F$1096)</f>
        <v>0.17922641297159719</v>
      </c>
      <c r="M176" s="3">
        <f t="shared" ref="M176" si="620">0.5*(G176+G$1096)</f>
        <v>0.30287961757598747</v>
      </c>
      <c r="N176" s="3">
        <f t="shared" ref="N176" si="621">0.5*(H176+H$1096)</f>
        <v>0.3339029539865167</v>
      </c>
      <c r="O176" s="3">
        <f t="shared" ref="O176" si="622">0.5*(I176+I$1096)</f>
        <v>0.40924871039136229</v>
      </c>
    </row>
    <row r="177" spans="1:15" x14ac:dyDescent="0.15">
      <c r="A177" s="1">
        <v>8</v>
      </c>
      <c r="B177" s="1" t="s">
        <v>86</v>
      </c>
      <c r="C177" s="1">
        <v>13</v>
      </c>
      <c r="D177" s="1" t="s">
        <v>26</v>
      </c>
      <c r="E177" s="6">
        <f>資本コスト!E177/SUM(資本コスト!E177,労働コスト!E177)</f>
        <v>0.11579635372815363</v>
      </c>
      <c r="F177" s="6">
        <f>資本コスト!F177/SUM(資本コスト!F177,労働コスト!F177)</f>
        <v>0.11356545813515669</v>
      </c>
      <c r="G177" s="6">
        <f>資本コスト!G177/SUM(資本コスト!G177,労働コスト!G177)</f>
        <v>0.19935848968187914</v>
      </c>
      <c r="H177" s="6">
        <f>資本コスト!H177/SUM(資本コスト!H177,労働コスト!H177)</f>
        <v>0.19544354464341837</v>
      </c>
      <c r="I177" s="6">
        <f>資本コスト!I177/SUM(資本コスト!I177,労働コスト!I177)</f>
        <v>0.25760086565114637</v>
      </c>
      <c r="K177" s="3">
        <f>0.5*(E177+E$1097)</f>
        <v>0.15264566006493294</v>
      </c>
      <c r="L177" s="3">
        <f t="shared" ref="L177" si="623">0.5*(F177+F$1097)</f>
        <v>0.19611859724297304</v>
      </c>
      <c r="M177" s="3">
        <f t="shared" ref="M177" si="624">0.5*(G177+G$1097)</f>
        <v>0.26337376943919333</v>
      </c>
      <c r="N177" s="3">
        <f t="shared" ref="N177" si="625">0.5*(H177+H$1097)</f>
        <v>0.25893273861519978</v>
      </c>
      <c r="O177" s="3">
        <f t="shared" ref="O177" si="626">0.5*(I177+I$1097)</f>
        <v>0.27762234140898706</v>
      </c>
    </row>
    <row r="178" spans="1:15" x14ac:dyDescent="0.15">
      <c r="A178" s="1">
        <v>8</v>
      </c>
      <c r="B178" s="1" t="s">
        <v>86</v>
      </c>
      <c r="C178" s="1">
        <v>14</v>
      </c>
      <c r="D178" s="1" t="s">
        <v>27</v>
      </c>
      <c r="E178" s="6">
        <f>資本コスト!E178/SUM(資本コスト!E178,労働コスト!E178)</f>
        <v>9.6391782009735985E-2</v>
      </c>
      <c r="F178" s="6">
        <f>資本コスト!F178/SUM(資本コスト!F178,労働コスト!F178)</f>
        <v>0.13455695680934759</v>
      </c>
      <c r="G178" s="6">
        <f>資本コスト!G178/SUM(資本コスト!G178,労働コスト!G178)</f>
        <v>0.25471049205843543</v>
      </c>
      <c r="H178" s="6">
        <f>資本コスト!H178/SUM(資本コスト!H178,労働コスト!H178)</f>
        <v>0.38539543307654495</v>
      </c>
      <c r="I178" s="6">
        <f>資本コスト!I178/SUM(資本コスト!I178,労働コスト!I178)</f>
        <v>0.69786629431002045</v>
      </c>
      <c r="K178" s="3">
        <f>0.5*(E178+E$1098)</f>
        <v>9.0858458152721977E-2</v>
      </c>
      <c r="L178" s="3">
        <f t="shared" ref="L178" si="627">0.5*(F178+F$1098)</f>
        <v>0.13879932710062176</v>
      </c>
      <c r="M178" s="3">
        <f t="shared" ref="M178" si="628">0.5*(G178+G$1098)</f>
        <v>0.24697735179191888</v>
      </c>
      <c r="N178" s="3">
        <f t="shared" ref="N178" si="629">0.5*(H178+H$1098)</f>
        <v>0.34450744083930029</v>
      </c>
      <c r="O178" s="3">
        <f t="shared" ref="O178" si="630">0.5*(I178+I$1098)</f>
        <v>0.53524683180884935</v>
      </c>
    </row>
    <row r="179" spans="1:15" x14ac:dyDescent="0.15">
      <c r="A179" s="1">
        <v>8</v>
      </c>
      <c r="B179" s="1" t="s">
        <v>86</v>
      </c>
      <c r="C179" s="1">
        <v>15</v>
      </c>
      <c r="D179" s="1" t="s">
        <v>28</v>
      </c>
      <c r="E179" s="6">
        <f>資本コスト!E179/SUM(資本コスト!E179,労働コスト!E179)</f>
        <v>0.26427671983078499</v>
      </c>
      <c r="F179" s="6">
        <f>資本コスト!F179/SUM(資本コスト!F179,労働コスト!F179)</f>
        <v>0.21499542068224142</v>
      </c>
      <c r="G179" s="6">
        <f>資本コスト!G179/SUM(資本コスト!G179,労働コスト!G179)</f>
        <v>0.29637510558653796</v>
      </c>
      <c r="H179" s="6">
        <f>資本コスト!H179/SUM(資本コスト!H179,労働コスト!H179)</f>
        <v>0.35612306371949226</v>
      </c>
      <c r="I179" s="6">
        <f>資本コスト!I179/SUM(資本コスト!I179,労働コスト!I179)</f>
        <v>0.44906118988147742</v>
      </c>
      <c r="K179" s="3">
        <f>0.5*(E179+E$1099)</f>
        <v>0.22898122630019024</v>
      </c>
      <c r="L179" s="3">
        <f t="shared" ref="L179" si="631">0.5*(F179+F$1099)</f>
        <v>0.19672056585177006</v>
      </c>
      <c r="M179" s="3">
        <f t="shared" ref="M179" si="632">0.5*(G179+G$1099)</f>
        <v>0.2705288531461017</v>
      </c>
      <c r="N179" s="3">
        <f t="shared" ref="N179" si="633">0.5*(H179+H$1099)</f>
        <v>0.31282912569485943</v>
      </c>
      <c r="O179" s="3">
        <f t="shared" ref="O179" si="634">0.5*(I179+I$1099)</f>
        <v>0.38791536369512969</v>
      </c>
    </row>
    <row r="180" spans="1:15" x14ac:dyDescent="0.15">
      <c r="A180" s="1">
        <v>8</v>
      </c>
      <c r="B180" s="1" t="s">
        <v>84</v>
      </c>
      <c r="C180" s="1">
        <v>16</v>
      </c>
      <c r="D180" s="1" t="s">
        <v>11</v>
      </c>
      <c r="E180" s="6">
        <f>資本コスト!E180/SUM(資本コスト!E180,労働コスト!E180)</f>
        <v>0.33417976155622453</v>
      </c>
      <c r="F180" s="6">
        <f>資本コスト!F180/SUM(資本コスト!F180,労働コスト!F180)</f>
        <v>0.13192187368901093</v>
      </c>
      <c r="G180" s="6">
        <f>資本コスト!G180/SUM(資本コスト!G180,労働コスト!G180)</f>
        <v>0.12043692559247357</v>
      </c>
      <c r="H180" s="6">
        <f>資本コスト!H180/SUM(資本コスト!H180,労働コスト!H180)</f>
        <v>9.8036782324753768E-2</v>
      </c>
      <c r="I180" s="6">
        <f>資本コスト!I180/SUM(資本コスト!I180,労働コスト!I180)</f>
        <v>9.582221628301052E-2</v>
      </c>
      <c r="K180" s="3">
        <f>0.5*(E180+E$1100)</f>
        <v>0.29381427923669778</v>
      </c>
      <c r="L180" s="3">
        <f t="shared" ref="L180" si="635">0.5*(F180+F$1100)</f>
        <v>0.12016144742764076</v>
      </c>
      <c r="M180" s="3">
        <f t="shared" ref="M180" si="636">0.5*(G180+G$1100)</f>
        <v>0.11695671600345271</v>
      </c>
      <c r="N180" s="3">
        <f t="shared" ref="N180" si="637">0.5*(H180+H$1100)</f>
        <v>9.2205600068638149E-2</v>
      </c>
      <c r="O180" s="3">
        <f t="shared" ref="O180" si="638">0.5*(I180+I$1100)</f>
        <v>9.6169058722051337E-2</v>
      </c>
    </row>
    <row r="181" spans="1:15" x14ac:dyDescent="0.15">
      <c r="A181" s="1">
        <v>8</v>
      </c>
      <c r="B181" s="1" t="s">
        <v>84</v>
      </c>
      <c r="C181" s="1">
        <v>17</v>
      </c>
      <c r="D181" s="1" t="s">
        <v>12</v>
      </c>
      <c r="E181" s="6">
        <f>資本コスト!E181/SUM(資本コスト!E181,労働コスト!E181)</f>
        <v>0.83729604119462986</v>
      </c>
      <c r="F181" s="6">
        <f>資本コスト!F181/SUM(資本コスト!F181,労働コスト!F181)</f>
        <v>0.79716067167240712</v>
      </c>
      <c r="G181" s="6">
        <f>資本コスト!G181/SUM(資本コスト!G181,労働コスト!G181)</f>
        <v>0.73217640368743142</v>
      </c>
      <c r="H181" s="6">
        <f>資本コスト!H181/SUM(資本コスト!H181,労働コスト!H181)</f>
        <v>0.71830067829733824</v>
      </c>
      <c r="I181" s="6">
        <f>資本コスト!I181/SUM(資本コスト!I181,労働コスト!I181)</f>
        <v>0.82117099951331862</v>
      </c>
      <c r="K181" s="3">
        <f>0.5*(E181+E$1101)</f>
        <v>0.7981877296841855</v>
      </c>
      <c r="L181" s="3">
        <f t="shared" ref="L181" si="639">0.5*(F181+F$1101)</f>
        <v>0.78150921209771496</v>
      </c>
      <c r="M181" s="3">
        <f t="shared" ref="M181" si="640">0.5*(G181+G$1101)</f>
        <v>0.73061123360058278</v>
      </c>
      <c r="N181" s="3">
        <f t="shared" ref="N181" si="641">0.5*(H181+H$1101)</f>
        <v>0.71545254937443548</v>
      </c>
      <c r="O181" s="3">
        <f t="shared" ref="O181" si="642">0.5*(I181+I$1101)</f>
        <v>0.81310026113802203</v>
      </c>
    </row>
    <row r="182" spans="1:15" x14ac:dyDescent="0.15">
      <c r="A182" s="1">
        <v>8</v>
      </c>
      <c r="B182" s="1" t="s">
        <v>84</v>
      </c>
      <c r="C182" s="1">
        <v>18</v>
      </c>
      <c r="D182" s="1" t="s">
        <v>13</v>
      </c>
      <c r="E182" s="6">
        <f>資本コスト!E182/SUM(資本コスト!E182,労働コスト!E182)</f>
        <v>0.17794032635253937</v>
      </c>
      <c r="F182" s="6">
        <f>資本コスト!F182/SUM(資本コスト!F182,労働コスト!F182)</f>
        <v>0.18267580031410879</v>
      </c>
      <c r="G182" s="6">
        <f>資本コスト!G182/SUM(資本コスト!G182,労働コスト!G182)</f>
        <v>0.22590154856462272</v>
      </c>
      <c r="H182" s="6">
        <f>資本コスト!H182/SUM(資本コスト!H182,労働コスト!H182)</f>
        <v>0.24240900086422046</v>
      </c>
      <c r="I182" s="6">
        <f>資本コスト!I182/SUM(資本コスト!I182,労働コスト!I182)</f>
        <v>0.26412764073593081</v>
      </c>
      <c r="K182" s="3">
        <f>0.5*(E182+E$1102)</f>
        <v>0.15920970047860522</v>
      </c>
      <c r="L182" s="3">
        <f t="shared" ref="L182" si="643">0.5*(F182+F$1102)</f>
        <v>0.18823433308271573</v>
      </c>
      <c r="M182" s="3">
        <f t="shared" ref="M182" si="644">0.5*(G182+G$1102)</f>
        <v>0.20608688571082762</v>
      </c>
      <c r="N182" s="3">
        <f t="shared" ref="N182" si="645">0.5*(H182+H$1102)</f>
        <v>0.20923635231303994</v>
      </c>
      <c r="O182" s="3">
        <f t="shared" ref="O182" si="646">0.5*(I182+I$1102)</f>
        <v>0.23241591868779779</v>
      </c>
    </row>
    <row r="183" spans="1:15" x14ac:dyDescent="0.15">
      <c r="A183" s="1">
        <v>8</v>
      </c>
      <c r="B183" s="1" t="s">
        <v>84</v>
      </c>
      <c r="C183" s="1">
        <v>19</v>
      </c>
      <c r="D183" s="1" t="s">
        <v>14</v>
      </c>
      <c r="E183" s="6">
        <f>資本コスト!E183/SUM(資本コスト!E183,労働コスト!E183)</f>
        <v>0.43131710850260618</v>
      </c>
      <c r="F183" s="6">
        <f>資本コスト!F183/SUM(資本コスト!F183,労働コスト!F183)</f>
        <v>0.19240975336998442</v>
      </c>
      <c r="G183" s="6">
        <f>資本コスト!G183/SUM(資本コスト!G183,労働コスト!G183)</f>
        <v>0.2074045113935192</v>
      </c>
      <c r="H183" s="6">
        <f>資本コスト!H183/SUM(資本コスト!H183,労働コスト!H183)</f>
        <v>0.25524694588522029</v>
      </c>
      <c r="I183" s="6">
        <f>資本コスト!I183/SUM(資本コスト!I183,労働コスト!I183)</f>
        <v>0.2605952009755832</v>
      </c>
      <c r="K183" s="3">
        <f>0.5*(E183+E$1103)</f>
        <v>0.38423266808394163</v>
      </c>
      <c r="L183" s="3">
        <f t="shared" ref="L183" si="647">0.5*(F183+F$1103)</f>
        <v>0.1752808155794271</v>
      </c>
      <c r="M183" s="3">
        <f t="shared" ref="M183" si="648">0.5*(G183+G$1103)</f>
        <v>0.17657608041130096</v>
      </c>
      <c r="N183" s="3">
        <f t="shared" ref="N183" si="649">0.5*(H183+H$1103)</f>
        <v>0.2219304574984502</v>
      </c>
      <c r="O183" s="3">
        <f t="shared" ref="O183" si="650">0.5*(I183+I$1103)</f>
        <v>0.22741106889596358</v>
      </c>
    </row>
    <row r="184" spans="1:15" x14ac:dyDescent="0.15">
      <c r="A184" s="1">
        <v>8</v>
      </c>
      <c r="B184" s="1" t="s">
        <v>84</v>
      </c>
      <c r="C184" s="1">
        <v>20</v>
      </c>
      <c r="D184" s="1" t="s">
        <v>15</v>
      </c>
      <c r="E184" s="6">
        <f>資本コスト!E184/SUM(資本コスト!E184,労働コスト!E184)</f>
        <v>0.51938184386871911</v>
      </c>
      <c r="F184" s="6">
        <f>資本コスト!F184/SUM(資本コスト!F184,労働コスト!F184)</f>
        <v>0.7898004405804826</v>
      </c>
      <c r="G184" s="6">
        <f>資本コスト!G184/SUM(資本コスト!G184,労働コスト!G184)</f>
        <v>0.72887943763832752</v>
      </c>
      <c r="H184" s="6">
        <f>資本コスト!H184/SUM(資本コスト!H184,労働コスト!H184)</f>
        <v>0.75067935856572698</v>
      </c>
      <c r="I184" s="6">
        <f>資本コスト!I184/SUM(資本コスト!I184,労働コスト!I184)</f>
        <v>0.81467237240607082</v>
      </c>
      <c r="K184" s="3">
        <f>0.5*(E184+E$1104)</f>
        <v>0.50684538900800546</v>
      </c>
      <c r="L184" s="3">
        <f t="shared" ref="L184" si="651">0.5*(F184+F$1104)</f>
        <v>0.79421382149008812</v>
      </c>
      <c r="M184" s="3">
        <f t="shared" ref="M184" si="652">0.5*(G184+G$1104)</f>
        <v>0.74109253237293093</v>
      </c>
      <c r="N184" s="3">
        <f t="shared" ref="N184" si="653">0.5*(H184+H$1104)</f>
        <v>0.74701865416281521</v>
      </c>
      <c r="O184" s="3">
        <f t="shared" ref="O184" si="654">0.5*(I184+I$1104)</f>
        <v>0.80631624011817071</v>
      </c>
    </row>
    <row r="185" spans="1:15" x14ac:dyDescent="0.15">
      <c r="A185" s="1">
        <v>8</v>
      </c>
      <c r="B185" s="1" t="s">
        <v>84</v>
      </c>
      <c r="C185" s="1">
        <v>21</v>
      </c>
      <c r="D185" s="1" t="s">
        <v>16</v>
      </c>
      <c r="E185" s="6">
        <f>資本コスト!E185/SUM(資本コスト!E185,労働コスト!E185)</f>
        <v>0.47314129082660267</v>
      </c>
      <c r="F185" s="6">
        <f>資本コスト!F185/SUM(資本コスト!F185,労働コスト!F185)</f>
        <v>0.54075808507243006</v>
      </c>
      <c r="G185" s="6">
        <f>資本コスト!G185/SUM(資本コスト!G185,労働コスト!G185)</f>
        <v>0.44220709663997526</v>
      </c>
      <c r="H185" s="6">
        <f>資本コスト!H185/SUM(資本コスト!H185,労働コスト!H185)</f>
        <v>0.42306886735911831</v>
      </c>
      <c r="I185" s="6">
        <f>資本コスト!I185/SUM(資本コスト!I185,労働コスト!I185)</f>
        <v>0.53710705478932863</v>
      </c>
      <c r="K185" s="3">
        <f>0.5*(E185+E$1105)</f>
        <v>0.3987945479283922</v>
      </c>
      <c r="L185" s="3">
        <f t="shared" ref="L185" si="655">0.5*(F185+F$1105)</f>
        <v>0.47763873064732165</v>
      </c>
      <c r="M185" s="3">
        <f t="shared" ref="M185" si="656">0.5*(G185+G$1105)</f>
        <v>0.42930212647347232</v>
      </c>
      <c r="N185" s="3">
        <f t="shared" ref="N185" si="657">0.5*(H185+H$1105)</f>
        <v>0.43453428109060377</v>
      </c>
      <c r="O185" s="3">
        <f t="shared" ref="O185" si="658">0.5*(I185+I$1105)</f>
        <v>0.55090605811531224</v>
      </c>
    </row>
    <row r="186" spans="1:15" x14ac:dyDescent="0.15">
      <c r="A186" s="1">
        <v>8</v>
      </c>
      <c r="B186" s="1" t="s">
        <v>83</v>
      </c>
      <c r="C186" s="1">
        <v>22</v>
      </c>
      <c r="D186" s="1" t="s">
        <v>8</v>
      </c>
      <c r="E186" s="6">
        <f>資本コスト!E186/SUM(資本コスト!E186,労働コスト!E186)</f>
        <v>0.24383326210632336</v>
      </c>
      <c r="F186" s="6">
        <f>資本コスト!F186/SUM(資本コスト!F186,労働コスト!F186)</f>
        <v>0.28704609244909424</v>
      </c>
      <c r="G186" s="6">
        <f>資本コスト!G186/SUM(資本コスト!G186,労働コスト!G186)</f>
        <v>0.35205274067674469</v>
      </c>
      <c r="H186" s="6">
        <f>資本コスト!H186/SUM(資本コスト!H186,労働コスト!H186)</f>
        <v>0.28231949575572673</v>
      </c>
      <c r="I186" s="6">
        <f>資本コスト!I186/SUM(資本コスト!I186,労働コスト!I186)</f>
        <v>0.27610294766637933</v>
      </c>
      <c r="K186" s="3">
        <f>0.5*(E186+E$1106)</f>
        <v>0.2216137308575471</v>
      </c>
      <c r="L186" s="3">
        <f t="shared" ref="L186" si="659">0.5*(F186+F$1106)</f>
        <v>0.27629881003982526</v>
      </c>
      <c r="M186" s="3">
        <f t="shared" ref="M186" si="660">0.5*(G186+G$1106)</f>
        <v>0.34117514593583925</v>
      </c>
      <c r="N186" s="3">
        <f t="shared" ref="N186" si="661">0.5*(H186+H$1106)</f>
        <v>0.29513424612430261</v>
      </c>
      <c r="O186" s="3">
        <f t="shared" ref="O186" si="662">0.5*(I186+I$1106)</f>
        <v>0.27399498040528658</v>
      </c>
    </row>
    <row r="187" spans="1:15" x14ac:dyDescent="0.15">
      <c r="A187" s="1">
        <v>8</v>
      </c>
      <c r="B187" s="1" t="s">
        <v>83</v>
      </c>
      <c r="C187" s="1">
        <v>23</v>
      </c>
      <c r="D187" s="1" t="s">
        <v>29</v>
      </c>
      <c r="E187" s="6">
        <f>資本コスト!E187/SUM(資本コスト!E187,労働コスト!E187)</f>
        <v>0.34407027769483461</v>
      </c>
      <c r="F187" s="6">
        <f>資本コスト!F187/SUM(資本コスト!F187,労働コスト!F187)</f>
        <v>0.4889742283884147</v>
      </c>
      <c r="G187" s="6">
        <f>資本コスト!G187/SUM(資本コスト!G187,労働コスト!G187)</f>
        <v>0.39081377942119594</v>
      </c>
      <c r="H187" s="6">
        <f>資本コスト!H187/SUM(資本コスト!H187,労働コスト!H187)</f>
        <v>0.32160631010991397</v>
      </c>
      <c r="I187" s="6">
        <f>資本コスト!I187/SUM(資本コスト!I187,労働コスト!I187)</f>
        <v>0.32632624397102916</v>
      </c>
      <c r="K187" s="3">
        <f>0.5*(E187+E$1107)</f>
        <v>0.36420994766003922</v>
      </c>
      <c r="L187" s="3">
        <f t="shared" ref="L187" si="663">0.5*(F187+F$1107)</f>
        <v>0.37357087962613772</v>
      </c>
      <c r="M187" s="3">
        <f t="shared" ref="M187" si="664">0.5*(G187+G$1107)</f>
        <v>0.33117141559693586</v>
      </c>
      <c r="N187" s="3">
        <f t="shared" ref="N187" si="665">0.5*(H187+H$1107)</f>
        <v>0.28863648353266702</v>
      </c>
      <c r="O187" s="3">
        <f t="shared" ref="O187" si="666">0.5*(I187+I$1107)</f>
        <v>0.31573435717537901</v>
      </c>
    </row>
    <row r="188" spans="1:15" x14ac:dyDescent="0.15">
      <c r="A188" s="1">
        <v>9</v>
      </c>
      <c r="B188" s="1" t="s">
        <v>275</v>
      </c>
      <c r="C188" s="1">
        <v>1</v>
      </c>
      <c r="D188" s="1" t="s">
        <v>9</v>
      </c>
      <c r="E188" s="6">
        <f>資本コスト!E188/SUM(資本コスト!E188,労働コスト!E188)</f>
        <v>0.50319880790202043</v>
      </c>
      <c r="F188" s="6">
        <f>資本コスト!F188/SUM(資本コスト!F188,労働コスト!F188)</f>
        <v>0.38395211435889132</v>
      </c>
      <c r="G188" s="6">
        <f>資本コスト!G188/SUM(資本コスト!G188,労働コスト!G188)</f>
        <v>0.47883555393503874</v>
      </c>
      <c r="H188" s="6">
        <f>資本コスト!H188/SUM(資本コスト!H188,労働コスト!H188)</f>
        <v>0.60471261741882121</v>
      </c>
      <c r="I188" s="6">
        <f>資本コスト!I188/SUM(資本コスト!I188,労働コスト!I188)</f>
        <v>0.70024932255017358</v>
      </c>
      <c r="K188" s="3">
        <f>0.5*(E188+E$1085)</f>
        <v>0.53991465917994053</v>
      </c>
      <c r="L188" s="3">
        <f t="shared" ref="L188" si="667">0.5*(F188+F$1085)</f>
        <v>0.44094154346136016</v>
      </c>
      <c r="M188" s="3">
        <f t="shared" ref="M188" si="668">0.5*(G188+G$1085)</f>
        <v>0.51237646760103717</v>
      </c>
      <c r="N188" s="3">
        <f t="shared" ref="N188" si="669">0.5*(H188+H$1085)</f>
        <v>0.62556759221648206</v>
      </c>
      <c r="O188" s="3">
        <f t="shared" ref="O188" si="670">0.5*(I188+I$1085)</f>
        <v>0.70517454399749502</v>
      </c>
    </row>
    <row r="189" spans="1:15" x14ac:dyDescent="0.15">
      <c r="A189" s="1">
        <v>9</v>
      </c>
      <c r="B189" s="1" t="s">
        <v>275</v>
      </c>
      <c r="C189" s="1">
        <v>2</v>
      </c>
      <c r="D189" s="1" t="s">
        <v>10</v>
      </c>
      <c r="E189" s="6">
        <f>資本コスト!E189/SUM(資本コスト!E189,労働コスト!E189)</f>
        <v>0.38425377065782834</v>
      </c>
      <c r="F189" s="6">
        <f>資本コスト!F189/SUM(資本コスト!F189,労働コスト!F189)</f>
        <v>0.27422363742386768</v>
      </c>
      <c r="G189" s="6">
        <f>資本コスト!G189/SUM(資本コスト!G189,労働コスト!G189)</f>
        <v>0.33214369699232843</v>
      </c>
      <c r="H189" s="6">
        <f>資本コスト!H189/SUM(資本コスト!H189,労働コスト!H189)</f>
        <v>0.34924354586800055</v>
      </c>
      <c r="I189" s="6">
        <f>資本コスト!I189/SUM(資本コスト!I189,労働コスト!I189)</f>
        <v>0.52854361296900221</v>
      </c>
      <c r="K189" s="3">
        <f>0.5*(E189+E$1086)</f>
        <v>0.38093103158776709</v>
      </c>
      <c r="L189" s="3">
        <f t="shared" ref="L189" si="671">0.5*(F189+F$1086)</f>
        <v>0.30360184257153422</v>
      </c>
      <c r="M189" s="3">
        <f t="shared" ref="M189" si="672">0.5*(G189+G$1086)</f>
        <v>0.33936364231620225</v>
      </c>
      <c r="N189" s="3">
        <f t="shared" ref="N189" si="673">0.5*(H189+H$1086)</f>
        <v>0.3466195021658538</v>
      </c>
      <c r="O189" s="3">
        <f t="shared" ref="O189" si="674">0.5*(I189+I$1086)</f>
        <v>0.51497071906096537</v>
      </c>
    </row>
    <row r="190" spans="1:15" x14ac:dyDescent="0.15">
      <c r="A190" s="1">
        <v>9</v>
      </c>
      <c r="B190" s="1" t="s">
        <v>276</v>
      </c>
      <c r="C190" s="1">
        <v>3</v>
      </c>
      <c r="D190" s="1" t="s">
        <v>17</v>
      </c>
      <c r="E190" s="6">
        <f>資本コスト!E190/SUM(資本コスト!E190,労働コスト!E190)</f>
        <v>0.34016051534712372</v>
      </c>
      <c r="F190" s="6">
        <f>資本コスト!F190/SUM(資本コスト!F190,労働コスト!F190)</f>
        <v>0.28284898153361315</v>
      </c>
      <c r="G190" s="6">
        <f>資本コスト!G190/SUM(資本コスト!G190,労働コスト!G190)</f>
        <v>0.36998712762556785</v>
      </c>
      <c r="H190" s="6">
        <f>資本コスト!H190/SUM(資本コスト!H190,労働コスト!H190)</f>
        <v>0.34032194844089131</v>
      </c>
      <c r="I190" s="6">
        <f>資本コスト!I190/SUM(資本コスト!I190,労働コスト!I190)</f>
        <v>0.43026878505560484</v>
      </c>
      <c r="K190" s="3">
        <f>0.5*(E190+E$1087)</f>
        <v>0.33196775633729547</v>
      </c>
      <c r="L190" s="3">
        <f t="shared" ref="L190" si="675">0.5*(F190+F$1087)</f>
        <v>0.26824397223129814</v>
      </c>
      <c r="M190" s="3">
        <f t="shared" ref="M190" si="676">0.5*(G190+G$1087)</f>
        <v>0.33767817737521449</v>
      </c>
      <c r="N190" s="3">
        <f t="shared" ref="N190" si="677">0.5*(H190+H$1087)</f>
        <v>0.32512028399224124</v>
      </c>
      <c r="O190" s="3">
        <f t="shared" ref="O190" si="678">0.5*(I190+I$1087)</f>
        <v>0.39830975297321997</v>
      </c>
    </row>
    <row r="191" spans="1:15" x14ac:dyDescent="0.15">
      <c r="A191" s="1">
        <v>9</v>
      </c>
      <c r="B191" s="1" t="s">
        <v>90</v>
      </c>
      <c r="C191" s="1">
        <v>4</v>
      </c>
      <c r="D191" s="1" t="s">
        <v>18</v>
      </c>
      <c r="E191" s="6">
        <f>資本コスト!E191/SUM(資本コスト!E191,労働コスト!E191)</f>
        <v>0.21753475682634649</v>
      </c>
      <c r="F191" s="6">
        <f>資本コスト!F191/SUM(資本コスト!F191,労働コスト!F191)</f>
        <v>0.1622965593858007</v>
      </c>
      <c r="G191" s="6">
        <f>資本コスト!G191/SUM(資本コスト!G191,労働コスト!G191)</f>
        <v>0.17077290769448503</v>
      </c>
      <c r="H191" s="6">
        <f>資本コスト!H191/SUM(資本コスト!H191,労働コスト!H191)</f>
        <v>0.21561904947444963</v>
      </c>
      <c r="I191" s="6">
        <f>資本コスト!I191/SUM(資本コスト!I191,労働コスト!I191)</f>
        <v>0.30822791326561222</v>
      </c>
      <c r="K191" s="3">
        <f>0.5*(E191+E$1088)</f>
        <v>0.22066926933108993</v>
      </c>
      <c r="L191" s="3">
        <f t="shared" ref="L191" si="679">0.5*(F191+F$1088)</f>
        <v>0.17342464294058135</v>
      </c>
      <c r="M191" s="3">
        <f t="shared" ref="M191" si="680">0.5*(G191+G$1088)</f>
        <v>0.1860999119307386</v>
      </c>
      <c r="N191" s="3">
        <f t="shared" ref="N191" si="681">0.5*(H191+H$1088)</f>
        <v>0.23775908878744534</v>
      </c>
      <c r="O191" s="3">
        <f t="shared" ref="O191" si="682">0.5*(I191+I$1088)</f>
        <v>0.31879571185268651</v>
      </c>
    </row>
    <row r="192" spans="1:15" x14ac:dyDescent="0.15">
      <c r="A192" s="1">
        <v>9</v>
      </c>
      <c r="B192" s="1" t="s">
        <v>90</v>
      </c>
      <c r="C192" s="1">
        <v>5</v>
      </c>
      <c r="D192" s="1" t="s">
        <v>19</v>
      </c>
      <c r="E192" s="6">
        <f>資本コスト!E192/SUM(資本コスト!E192,労働コスト!E192)</f>
        <v>0.28219872894125791</v>
      </c>
      <c r="F192" s="6">
        <f>資本コスト!F192/SUM(資本コスト!F192,労働コスト!F192)</f>
        <v>0.24035849899060185</v>
      </c>
      <c r="G192" s="6">
        <f>資本コスト!G192/SUM(資本コスト!G192,労働コスト!G192)</f>
        <v>0.30676782382376649</v>
      </c>
      <c r="H192" s="6">
        <f>資本コスト!H192/SUM(資本コスト!H192,労働コスト!H192)</f>
        <v>0.35554025557085994</v>
      </c>
      <c r="I192" s="6">
        <f>資本コスト!I192/SUM(資本コスト!I192,労働コスト!I192)</f>
        <v>0.38828133354815819</v>
      </c>
      <c r="K192" s="3">
        <f>0.5*(E192+E$1089)</f>
        <v>0.33812851306218666</v>
      </c>
      <c r="L192" s="3">
        <f t="shared" ref="L192" si="683">0.5*(F192+F$1089)</f>
        <v>0.26584739921305645</v>
      </c>
      <c r="M192" s="3">
        <f t="shared" ref="M192" si="684">0.5*(G192+G$1089)</f>
        <v>0.30985764532194404</v>
      </c>
      <c r="N192" s="3">
        <f t="shared" ref="N192" si="685">0.5*(H192+H$1089)</f>
        <v>0.33932062108178135</v>
      </c>
      <c r="O192" s="3">
        <f t="shared" ref="O192" si="686">0.5*(I192+I$1089)</f>
        <v>0.39158929230730832</v>
      </c>
    </row>
    <row r="193" spans="1:15" x14ac:dyDescent="0.15">
      <c r="A193" s="1">
        <v>9</v>
      </c>
      <c r="B193" s="1" t="s">
        <v>90</v>
      </c>
      <c r="C193" s="1">
        <v>6</v>
      </c>
      <c r="D193" s="1" t="s">
        <v>3</v>
      </c>
      <c r="E193" s="6">
        <f>資本コスト!E193/SUM(資本コスト!E193,労働コスト!E193)</f>
        <v>0.23074510278975013</v>
      </c>
      <c r="F193" s="6">
        <f>資本コスト!F193/SUM(資本コスト!F193,労働コスト!F193)</f>
        <v>0.27992422069237838</v>
      </c>
      <c r="G193" s="6">
        <f>資本コスト!G193/SUM(資本コスト!G193,労働コスト!G193)</f>
        <v>0.40579257364927862</v>
      </c>
      <c r="H193" s="6">
        <f>資本コスト!H193/SUM(資本コスト!H193,労働コスト!H193)</f>
        <v>0.40201357826631723</v>
      </c>
      <c r="I193" s="6">
        <f>資本コスト!I193/SUM(資本コスト!I193,労働コスト!I193)</f>
        <v>0.56390925596525943</v>
      </c>
      <c r="K193" s="3">
        <f>0.5*(E193+E$1090)</f>
        <v>0.35708556328177155</v>
      </c>
      <c r="L193" s="3">
        <f t="shared" ref="L193" si="687">0.5*(F193+F$1090)</f>
        <v>0.3497898491975181</v>
      </c>
      <c r="M193" s="3">
        <f t="shared" ref="M193" si="688">0.5*(G193+G$1090)</f>
        <v>0.42628260942120166</v>
      </c>
      <c r="N193" s="3">
        <f t="shared" ref="N193" si="689">0.5*(H193+H$1090)</f>
        <v>0.41606987029712439</v>
      </c>
      <c r="O193" s="3">
        <f t="shared" ref="O193" si="690">0.5*(I193+I$1090)</f>
        <v>0.55960018443878701</v>
      </c>
    </row>
    <row r="194" spans="1:15" x14ac:dyDescent="0.15">
      <c r="A194" s="1">
        <v>9</v>
      </c>
      <c r="B194" s="1" t="s">
        <v>90</v>
      </c>
      <c r="C194" s="1">
        <v>7</v>
      </c>
      <c r="D194" s="1" t="s">
        <v>20</v>
      </c>
      <c r="E194" s="6">
        <f>資本コスト!E194/SUM(資本コスト!E194,労働コスト!E194)</f>
        <v>0.39274236038625421</v>
      </c>
      <c r="F194" s="6">
        <f>資本コスト!F194/SUM(資本コスト!F194,労働コスト!F194)</f>
        <v>0.55451893469912583</v>
      </c>
      <c r="G194" s="6">
        <f>資本コスト!G194/SUM(資本コスト!G194,労働コスト!G194)</f>
        <v>0.6501191856027001</v>
      </c>
      <c r="H194" s="6">
        <f>資本コスト!H194/SUM(資本コスト!H194,労働コスト!H194)</f>
        <v>0.57919504739488248</v>
      </c>
      <c r="I194" s="6">
        <f>資本コスト!I194/SUM(資本コスト!I194,労働コスト!I194)</f>
        <v>0.70401216425323265</v>
      </c>
      <c r="K194" s="3">
        <f>0.5*(E194+E$1091)</f>
        <v>0.5441571738333506</v>
      </c>
      <c r="L194" s="3">
        <f t="shared" ref="L194" si="691">0.5*(F194+F$1091)</f>
        <v>0.60316519226037979</v>
      </c>
      <c r="M194" s="3">
        <f t="shared" ref="M194" si="692">0.5*(G194+G$1091)</f>
        <v>0.60620468987128273</v>
      </c>
      <c r="N194" s="3">
        <f t="shared" ref="N194" si="693">0.5*(H194+H$1091)</f>
        <v>0.57396959626807909</v>
      </c>
      <c r="O194" s="3">
        <f t="shared" ref="O194" si="694">0.5*(I194+I$1091)</f>
        <v>0.65956998150569612</v>
      </c>
    </row>
    <row r="195" spans="1:15" x14ac:dyDescent="0.15">
      <c r="A195" s="1">
        <v>9</v>
      </c>
      <c r="B195" s="1" t="s">
        <v>90</v>
      </c>
      <c r="C195" s="1">
        <v>8</v>
      </c>
      <c r="D195" s="1" t="s">
        <v>21</v>
      </c>
      <c r="E195" s="6">
        <f>資本コスト!E195/SUM(資本コスト!E195,労働コスト!E195)</f>
        <v>0.4324965074216367</v>
      </c>
      <c r="F195" s="6">
        <f>資本コスト!F195/SUM(資本コスト!F195,労働コスト!F195)</f>
        <v>0.27273351140226443</v>
      </c>
      <c r="G195" s="6">
        <f>資本コスト!G195/SUM(資本コスト!G195,労働コスト!G195)</f>
        <v>0.25713811806026626</v>
      </c>
      <c r="H195" s="6">
        <f>資本コスト!H195/SUM(資本コスト!H195,労働コスト!H195)</f>
        <v>0.27206803382614253</v>
      </c>
      <c r="I195" s="6">
        <f>資本コスト!I195/SUM(資本コスト!I195,労働コスト!I195)</f>
        <v>0.33848963112072761</v>
      </c>
      <c r="K195" s="3">
        <f>0.5*(E195+E$1092)</f>
        <v>0.40390566162441355</v>
      </c>
      <c r="L195" s="3">
        <f t="shared" ref="L195" si="695">0.5*(F195+F$1092)</f>
        <v>0.25792493648291864</v>
      </c>
      <c r="M195" s="3">
        <f t="shared" ref="M195" si="696">0.5*(G195+G$1092)</f>
        <v>0.2529916808378469</v>
      </c>
      <c r="N195" s="3">
        <f t="shared" ref="N195" si="697">0.5*(H195+H$1092)</f>
        <v>0.25508301447431597</v>
      </c>
      <c r="O195" s="3">
        <f t="shared" ref="O195" si="698">0.5*(I195+I$1092)</f>
        <v>0.33079038567957952</v>
      </c>
    </row>
    <row r="196" spans="1:15" x14ac:dyDescent="0.15">
      <c r="A196" s="1">
        <v>9</v>
      </c>
      <c r="B196" s="1" t="s">
        <v>90</v>
      </c>
      <c r="C196" s="1">
        <v>9</v>
      </c>
      <c r="D196" s="1" t="s">
        <v>22</v>
      </c>
      <c r="E196" s="6">
        <f>資本コスト!E196/SUM(資本コスト!E196,労働コスト!E196)</f>
        <v>0.3567115206548494</v>
      </c>
      <c r="F196" s="6">
        <f>資本コスト!F196/SUM(資本コスト!F196,労働コスト!F196)</f>
        <v>0.32531268286643106</v>
      </c>
      <c r="G196" s="6">
        <f>資本コスト!G196/SUM(資本コスト!G196,労働コスト!G196)</f>
        <v>0.36885585444148611</v>
      </c>
      <c r="H196" s="6">
        <f>資本コスト!H196/SUM(資本コスト!H196,労働コスト!H196)</f>
        <v>0.37462534680141685</v>
      </c>
      <c r="I196" s="6">
        <f>資本コスト!I196/SUM(資本コスト!I196,労働コスト!I196)</f>
        <v>0.44536768142491584</v>
      </c>
      <c r="K196" s="3">
        <f>0.5*(E196+E$1093)</f>
        <v>0.36532880869762496</v>
      </c>
      <c r="L196" s="3">
        <f t="shared" ref="L196" si="699">0.5*(F196+F$1093)</f>
        <v>0.35591011349545504</v>
      </c>
      <c r="M196" s="3">
        <f t="shared" ref="M196" si="700">0.5*(G196+G$1093)</f>
        <v>0.39389194508280545</v>
      </c>
      <c r="N196" s="3">
        <f t="shared" ref="N196" si="701">0.5*(H196+H$1093)</f>
        <v>0.39059994634605755</v>
      </c>
      <c r="O196" s="3">
        <f t="shared" ref="O196" si="702">0.5*(I196+I$1093)</f>
        <v>0.44527604015888811</v>
      </c>
    </row>
    <row r="197" spans="1:15" x14ac:dyDescent="0.15">
      <c r="A197" s="1">
        <v>9</v>
      </c>
      <c r="B197" s="1" t="s">
        <v>90</v>
      </c>
      <c r="C197" s="1">
        <v>10</v>
      </c>
      <c r="D197" s="1" t="s">
        <v>23</v>
      </c>
      <c r="E197" s="6">
        <f>資本コスト!E197/SUM(資本コスト!E197,労働コスト!E197)</f>
        <v>0.36102126332436829</v>
      </c>
      <c r="F197" s="6">
        <f>資本コスト!F197/SUM(資本コスト!F197,労働コスト!F197)</f>
        <v>0.23894091167156817</v>
      </c>
      <c r="G197" s="6">
        <f>資本コスト!G197/SUM(資本コスト!G197,労働コスト!G197)</f>
        <v>0.29053497995751254</v>
      </c>
      <c r="H197" s="6">
        <f>資本コスト!H197/SUM(資本コスト!H197,労働コスト!H197)</f>
        <v>0.27886611383145565</v>
      </c>
      <c r="I197" s="6">
        <f>資本コスト!I197/SUM(資本コスト!I197,労働コスト!I197)</f>
        <v>0.27653105557241081</v>
      </c>
      <c r="K197" s="3">
        <f>0.5*(E197+E$1094)</f>
        <v>0.29939751808294968</v>
      </c>
      <c r="L197" s="3">
        <f t="shared" ref="L197" si="703">0.5*(F197+F$1094)</f>
        <v>0.21847865444540587</v>
      </c>
      <c r="M197" s="3">
        <f t="shared" ref="M197" si="704">0.5*(G197+G$1094)</f>
        <v>0.24034070487039605</v>
      </c>
      <c r="N197" s="3">
        <f t="shared" ref="N197" si="705">0.5*(H197+H$1094)</f>
        <v>0.23378178816011463</v>
      </c>
      <c r="O197" s="3">
        <f t="shared" ref="O197" si="706">0.5*(I197+I$1094)</f>
        <v>0.24213971788381164</v>
      </c>
    </row>
    <row r="198" spans="1:15" x14ac:dyDescent="0.15">
      <c r="A198" s="1">
        <v>9</v>
      </c>
      <c r="B198" s="1" t="s">
        <v>90</v>
      </c>
      <c r="C198" s="1">
        <v>11</v>
      </c>
      <c r="D198" s="1" t="s">
        <v>24</v>
      </c>
      <c r="E198" s="6">
        <f>資本コスト!E198/SUM(資本コスト!E198,労働コスト!E198)</f>
        <v>0.25584521837295315</v>
      </c>
      <c r="F198" s="6">
        <f>資本コスト!F198/SUM(資本コスト!F198,労働コスト!F198)</f>
        <v>0.20374331157674722</v>
      </c>
      <c r="G198" s="6">
        <f>資本コスト!G198/SUM(資本コスト!G198,労働コスト!G198)</f>
        <v>0.27765066583771764</v>
      </c>
      <c r="H198" s="6">
        <f>資本コスト!H198/SUM(資本コスト!H198,労働コスト!H198)</f>
        <v>0.31391162721839749</v>
      </c>
      <c r="I198" s="6">
        <f>資本コスト!I198/SUM(資本コスト!I198,労働コスト!I198)</f>
        <v>0.43617405641239598</v>
      </c>
      <c r="K198" s="3">
        <f>0.5*(E198+E$1095)</f>
        <v>0.26315463015265111</v>
      </c>
      <c r="L198" s="3">
        <f t="shared" ref="L198" si="707">0.5*(F198+F$1095)</f>
        <v>0.21071452978323402</v>
      </c>
      <c r="M198" s="3">
        <f t="shared" ref="M198" si="708">0.5*(G198+G$1095)</f>
        <v>0.27615146439034755</v>
      </c>
      <c r="N198" s="3">
        <f t="shared" ref="N198" si="709">0.5*(H198+H$1095)</f>
        <v>0.29259337063948365</v>
      </c>
      <c r="O198" s="3">
        <f t="shared" ref="O198" si="710">0.5*(I198+I$1095)</f>
        <v>0.37317768170905824</v>
      </c>
    </row>
    <row r="199" spans="1:15" x14ac:dyDescent="0.15">
      <c r="A199" s="1">
        <v>9</v>
      </c>
      <c r="B199" s="1" t="s">
        <v>90</v>
      </c>
      <c r="C199" s="1">
        <v>12</v>
      </c>
      <c r="D199" s="1" t="s">
        <v>25</v>
      </c>
      <c r="E199" s="6">
        <f>資本コスト!E199/SUM(資本コスト!E199,労働コスト!E199)</f>
        <v>0.29960875192935532</v>
      </c>
      <c r="F199" s="6">
        <f>資本コスト!F199/SUM(資本コスト!F199,労働コスト!F199)</f>
        <v>0.20847787871011061</v>
      </c>
      <c r="G199" s="6">
        <f>資本コスト!G199/SUM(資本コスト!G199,労働コスト!G199)</f>
        <v>0.30804879496059723</v>
      </c>
      <c r="H199" s="6">
        <f>資本コスト!H199/SUM(資本コスト!H199,労働コスト!H199)</f>
        <v>0.30570430680916272</v>
      </c>
      <c r="I199" s="6">
        <f>資本コスト!I199/SUM(資本コスト!I199,労働コスト!I199)</f>
        <v>0.36920040489662931</v>
      </c>
      <c r="K199" s="3">
        <f>0.5*(E199+E$1096)</f>
        <v>0.25947319642407435</v>
      </c>
      <c r="L199" s="3">
        <f t="shared" ref="L199" si="711">0.5*(F199+F$1096)</f>
        <v>0.19523896964688556</v>
      </c>
      <c r="M199" s="3">
        <f t="shared" ref="M199" si="712">0.5*(G199+G$1096)</f>
        <v>0.31201843608082303</v>
      </c>
      <c r="N199" s="3">
        <f t="shared" ref="N199" si="713">0.5*(H199+H$1096)</f>
        <v>0.32392867555249366</v>
      </c>
      <c r="O199" s="3">
        <f t="shared" ref="O199" si="714">0.5*(I199+I$1096)</f>
        <v>0.40121446424715668</v>
      </c>
    </row>
    <row r="200" spans="1:15" x14ac:dyDescent="0.15">
      <c r="A200" s="1">
        <v>9</v>
      </c>
      <c r="B200" s="1" t="s">
        <v>90</v>
      </c>
      <c r="C200" s="1">
        <v>13</v>
      </c>
      <c r="D200" s="1" t="s">
        <v>26</v>
      </c>
      <c r="E200" s="6">
        <f>資本コスト!E200/SUM(資本コスト!E200,労働コスト!E200)</f>
        <v>0.25958885449972102</v>
      </c>
      <c r="F200" s="6">
        <f>資本コスト!F200/SUM(資本コスト!F200,労働コスト!F200)</f>
        <v>0.3818979511955633</v>
      </c>
      <c r="G200" s="6">
        <f>資本コスト!G200/SUM(資本コスト!G200,労働コスト!G200)</f>
        <v>0.39007434490208509</v>
      </c>
      <c r="H200" s="6">
        <f>資本コスト!H200/SUM(資本コスト!H200,労働コスト!H200)</f>
        <v>0.36177000129770365</v>
      </c>
      <c r="I200" s="6">
        <f>資本コスト!I200/SUM(資本コスト!I200,労働コスト!I200)</f>
        <v>0.34034301086555918</v>
      </c>
      <c r="K200" s="3">
        <f>0.5*(E200+E$1097)</f>
        <v>0.22454191045071664</v>
      </c>
      <c r="L200" s="3">
        <f t="shared" ref="L200" si="715">0.5*(F200+F$1097)</f>
        <v>0.33028484377317635</v>
      </c>
      <c r="M200" s="3">
        <f t="shared" ref="M200" si="716">0.5*(G200+G$1097)</f>
        <v>0.35873169704929631</v>
      </c>
      <c r="N200" s="3">
        <f t="shared" ref="N200" si="717">0.5*(H200+H$1097)</f>
        <v>0.3420959669423424</v>
      </c>
      <c r="O200" s="3">
        <f t="shared" ref="O200" si="718">0.5*(I200+I$1097)</f>
        <v>0.31899341401619347</v>
      </c>
    </row>
    <row r="201" spans="1:15" x14ac:dyDescent="0.15">
      <c r="A201" s="1">
        <v>9</v>
      </c>
      <c r="B201" s="1" t="s">
        <v>90</v>
      </c>
      <c r="C201" s="1">
        <v>14</v>
      </c>
      <c r="D201" s="1" t="s">
        <v>27</v>
      </c>
      <c r="E201" s="6">
        <f>資本コスト!E201/SUM(資本コスト!E201,労働コスト!E201)</f>
        <v>0.20228801810542088</v>
      </c>
      <c r="F201" s="6">
        <f>資本コスト!F201/SUM(資本コスト!F201,労働コスト!F201)</f>
        <v>0.21253719611706559</v>
      </c>
      <c r="G201" s="6">
        <f>資本コスト!G201/SUM(資本コスト!G201,労働コスト!G201)</f>
        <v>0.33572356205805398</v>
      </c>
      <c r="H201" s="6">
        <f>資本コスト!H201/SUM(資本コスト!H201,労働コスト!H201)</f>
        <v>0.34235431110626036</v>
      </c>
      <c r="I201" s="6">
        <f>資本コスト!I201/SUM(資本コスト!I201,労働コスト!I201)</f>
        <v>0.48376005439248942</v>
      </c>
      <c r="K201" s="3">
        <f>0.5*(E201+E$1098)</f>
        <v>0.14380657620056442</v>
      </c>
      <c r="L201" s="3">
        <f t="shared" ref="L201" si="719">0.5*(F201+F$1098)</f>
        <v>0.17778944675448075</v>
      </c>
      <c r="M201" s="3">
        <f t="shared" ref="M201" si="720">0.5*(G201+G$1098)</f>
        <v>0.28748388679172815</v>
      </c>
      <c r="N201" s="3">
        <f t="shared" ref="N201" si="721">0.5*(H201+H$1098)</f>
        <v>0.32298687985415803</v>
      </c>
      <c r="O201" s="3">
        <f t="shared" ref="O201" si="722">0.5*(I201+I$1098)</f>
        <v>0.42819371185008387</v>
      </c>
    </row>
    <row r="202" spans="1:15" x14ac:dyDescent="0.15">
      <c r="A202" s="1">
        <v>9</v>
      </c>
      <c r="B202" s="1" t="s">
        <v>90</v>
      </c>
      <c r="C202" s="1">
        <v>15</v>
      </c>
      <c r="D202" s="1" t="s">
        <v>28</v>
      </c>
      <c r="E202" s="6">
        <f>資本コスト!E202/SUM(資本コスト!E202,労働コスト!E202)</f>
        <v>0.28757837194099478</v>
      </c>
      <c r="F202" s="6">
        <f>資本コスト!F202/SUM(資本コスト!F202,労働コスト!F202)</f>
        <v>0.22352636359506731</v>
      </c>
      <c r="G202" s="6">
        <f>資本コスト!G202/SUM(資本コスト!G202,労働コスト!G202)</f>
        <v>0.29597706181416322</v>
      </c>
      <c r="H202" s="6">
        <f>資本コスト!H202/SUM(資本コスト!H202,労働コスト!H202)</f>
        <v>0.29639574814294156</v>
      </c>
      <c r="I202" s="6">
        <f>資本コスト!I202/SUM(資本コスト!I202,労働コスト!I202)</f>
        <v>0.37672000553096302</v>
      </c>
      <c r="K202" s="3">
        <f>0.5*(E202+E$1099)</f>
        <v>0.24063205235529511</v>
      </c>
      <c r="L202" s="3">
        <f t="shared" ref="L202" si="723">0.5*(F202+F$1099)</f>
        <v>0.20098603730818301</v>
      </c>
      <c r="M202" s="3">
        <f t="shared" ref="M202" si="724">0.5*(G202+G$1099)</f>
        <v>0.27032983125991433</v>
      </c>
      <c r="N202" s="3">
        <f t="shared" ref="N202" si="725">0.5*(H202+H$1099)</f>
        <v>0.28296546790658411</v>
      </c>
      <c r="O202" s="3">
        <f t="shared" ref="O202" si="726">0.5*(I202+I$1099)</f>
        <v>0.35174477151987249</v>
      </c>
    </row>
    <row r="203" spans="1:15" x14ac:dyDescent="0.15">
      <c r="A203" s="1">
        <v>9</v>
      </c>
      <c r="B203" s="1" t="s">
        <v>275</v>
      </c>
      <c r="C203" s="1">
        <v>16</v>
      </c>
      <c r="D203" s="1" t="s">
        <v>11</v>
      </c>
      <c r="E203" s="6">
        <f>資本コスト!E203/SUM(資本コスト!E203,労働コスト!E203)</f>
        <v>0.47231276478963807</v>
      </c>
      <c r="F203" s="6">
        <f>資本コスト!F203/SUM(資本コスト!F203,労働コスト!F203)</f>
        <v>0.14920013663178616</v>
      </c>
      <c r="G203" s="6">
        <f>資本コスト!G203/SUM(資本コスト!G203,労働コスト!G203)</f>
        <v>0.13783853842147736</v>
      </c>
      <c r="H203" s="6">
        <f>資本コスト!H203/SUM(資本コスト!H203,労働コスト!H203)</f>
        <v>9.5301506829217536E-2</v>
      </c>
      <c r="I203" s="6">
        <f>資本コスト!I203/SUM(資本コスト!I203,労働コスト!I203)</f>
        <v>8.4805990111605944E-2</v>
      </c>
      <c r="K203" s="3">
        <f>0.5*(E203+E$1100)</f>
        <v>0.36288078085340453</v>
      </c>
      <c r="L203" s="3">
        <f t="shared" ref="L203" si="727">0.5*(F203+F$1100)</f>
        <v>0.12880057889902838</v>
      </c>
      <c r="M203" s="3">
        <f t="shared" ref="M203" si="728">0.5*(G203+G$1100)</f>
        <v>0.12565752241795461</v>
      </c>
      <c r="N203" s="3">
        <f t="shared" ref="N203" si="729">0.5*(H203+H$1100)</f>
        <v>9.0837962320870033E-2</v>
      </c>
      <c r="O203" s="3">
        <f t="shared" ref="O203" si="730">0.5*(I203+I$1100)</f>
        <v>9.066094563634905E-2</v>
      </c>
    </row>
    <row r="204" spans="1:15" x14ac:dyDescent="0.15">
      <c r="A204" s="1">
        <v>9</v>
      </c>
      <c r="B204" s="1" t="s">
        <v>275</v>
      </c>
      <c r="C204" s="1">
        <v>17</v>
      </c>
      <c r="D204" s="1" t="s">
        <v>12</v>
      </c>
      <c r="E204" s="6">
        <f>資本コスト!E204/SUM(資本コスト!E204,労働コスト!E204)</f>
        <v>0.7477033207462157</v>
      </c>
      <c r="F204" s="6">
        <f>資本コスト!F204/SUM(資本コスト!F204,労働コスト!F204)</f>
        <v>0.77167905323886055</v>
      </c>
      <c r="G204" s="6">
        <f>資本コスト!G204/SUM(資本コスト!G204,労働コスト!G204)</f>
        <v>0.76045614195238065</v>
      </c>
      <c r="H204" s="6">
        <f>資本コスト!H204/SUM(資本コスト!H204,労働コスト!H204)</f>
        <v>0.75420132330898881</v>
      </c>
      <c r="I204" s="6">
        <f>資本コスト!I204/SUM(資本コスト!I204,労働コスト!I204)</f>
        <v>0.81377245435192891</v>
      </c>
      <c r="K204" s="3">
        <f>0.5*(E204+E$1101)</f>
        <v>0.75339136945997842</v>
      </c>
      <c r="L204" s="3">
        <f t="shared" ref="L204" si="731">0.5*(F204+F$1101)</f>
        <v>0.76876840288094173</v>
      </c>
      <c r="M204" s="3">
        <f t="shared" ref="M204" si="732">0.5*(G204+G$1101)</f>
        <v>0.74475110273305745</v>
      </c>
      <c r="N204" s="3">
        <f t="shared" ref="N204" si="733">0.5*(H204+H$1101)</f>
        <v>0.73340287188026076</v>
      </c>
      <c r="O204" s="3">
        <f t="shared" ref="O204" si="734">0.5*(I204+I$1101)</f>
        <v>0.80940098855732712</v>
      </c>
    </row>
    <row r="205" spans="1:15" x14ac:dyDescent="0.15">
      <c r="A205" s="1">
        <v>9</v>
      </c>
      <c r="B205" s="1" t="s">
        <v>275</v>
      </c>
      <c r="C205" s="1">
        <v>18</v>
      </c>
      <c r="D205" s="1" t="s">
        <v>13</v>
      </c>
      <c r="E205" s="6">
        <f>資本コスト!E205/SUM(資本コスト!E205,労働コスト!E205)</f>
        <v>0.21472099758797306</v>
      </c>
      <c r="F205" s="6">
        <f>資本コスト!F205/SUM(資本コスト!F205,労働コスト!F205)</f>
        <v>0.19053793758821028</v>
      </c>
      <c r="G205" s="6">
        <f>資本コスト!G205/SUM(資本コスト!G205,労働コスト!G205)</f>
        <v>0.18941659857198034</v>
      </c>
      <c r="H205" s="6">
        <f>資本コスト!H205/SUM(資本コスト!H205,労働コスト!H205)</f>
        <v>0.17848407267958014</v>
      </c>
      <c r="I205" s="6">
        <f>資本コスト!I205/SUM(資本コスト!I205,労働コスト!I205)</f>
        <v>0.22106125293857684</v>
      </c>
      <c r="K205" s="3">
        <f>0.5*(E205+E$1102)</f>
        <v>0.17760003609632205</v>
      </c>
      <c r="L205" s="3">
        <f t="shared" ref="L205" si="735">0.5*(F205+F$1102)</f>
        <v>0.19216540171976648</v>
      </c>
      <c r="M205" s="3">
        <f t="shared" ref="M205" si="736">0.5*(G205+G$1102)</f>
        <v>0.18784441071450642</v>
      </c>
      <c r="N205" s="3">
        <f t="shared" ref="N205" si="737">0.5*(H205+H$1102)</f>
        <v>0.17727388822071979</v>
      </c>
      <c r="O205" s="3">
        <f t="shared" ref="O205" si="738">0.5*(I205+I$1102)</f>
        <v>0.21088272478912079</v>
      </c>
    </row>
    <row r="206" spans="1:15" x14ac:dyDescent="0.15">
      <c r="A206" s="1">
        <v>9</v>
      </c>
      <c r="B206" s="1" t="s">
        <v>275</v>
      </c>
      <c r="C206" s="1">
        <v>19</v>
      </c>
      <c r="D206" s="1" t="s">
        <v>14</v>
      </c>
      <c r="E206" s="6">
        <f>資本コスト!E206/SUM(資本コスト!E206,労働コスト!E206)</f>
        <v>0.43205031682990541</v>
      </c>
      <c r="F206" s="6">
        <f>資本コスト!F206/SUM(資本コスト!F206,労働コスト!F206)</f>
        <v>0.16901620686675603</v>
      </c>
      <c r="G206" s="6">
        <f>資本コスト!G206/SUM(資本コスト!G206,労働コスト!G206)</f>
        <v>0.1402576465673111</v>
      </c>
      <c r="H206" s="6">
        <f>資本コスト!H206/SUM(資本コスト!H206,労働コスト!H206)</f>
        <v>0.17353665476157071</v>
      </c>
      <c r="I206" s="6">
        <f>資本コスト!I206/SUM(資本コスト!I206,労働コスト!I206)</f>
        <v>0.18020582422342996</v>
      </c>
      <c r="K206" s="3">
        <f>0.5*(E206+E$1103)</f>
        <v>0.38459927224759127</v>
      </c>
      <c r="L206" s="3">
        <f t="shared" ref="L206" si="739">0.5*(F206+F$1103)</f>
        <v>0.16358404232781287</v>
      </c>
      <c r="M206" s="3">
        <f t="shared" ref="M206" si="740">0.5*(G206+G$1103)</f>
        <v>0.1430026479981969</v>
      </c>
      <c r="N206" s="3">
        <f t="shared" ref="N206" si="741">0.5*(H206+H$1103)</f>
        <v>0.1810753119366254</v>
      </c>
      <c r="O206" s="3">
        <f t="shared" ref="O206" si="742">0.5*(I206+I$1103)</f>
        <v>0.18721638051988693</v>
      </c>
    </row>
    <row r="207" spans="1:15" x14ac:dyDescent="0.15">
      <c r="A207" s="1">
        <v>9</v>
      </c>
      <c r="B207" s="1" t="s">
        <v>275</v>
      </c>
      <c r="C207" s="1">
        <v>20</v>
      </c>
      <c r="D207" s="1" t="s">
        <v>15</v>
      </c>
      <c r="E207" s="6">
        <f>資本コスト!E207/SUM(資本コスト!E207,労働コスト!E207)</f>
        <v>0.63795987241774532</v>
      </c>
      <c r="F207" s="6">
        <f>資本コスト!F207/SUM(資本コスト!F207,労働コスト!F207)</f>
        <v>0.79067125127864979</v>
      </c>
      <c r="G207" s="6">
        <f>資本コスト!G207/SUM(資本コスト!G207,労働コスト!G207)</f>
        <v>0.74314438539413041</v>
      </c>
      <c r="H207" s="6">
        <f>資本コスト!H207/SUM(資本コスト!H207,労働コスト!H207)</f>
        <v>0.76106586263241216</v>
      </c>
      <c r="I207" s="6">
        <f>資本コスト!I207/SUM(資本コスト!I207,労働コスト!I207)</f>
        <v>0.8235525579134374</v>
      </c>
      <c r="K207" s="3">
        <f>0.5*(E207+E$1104)</f>
        <v>0.56613440328251863</v>
      </c>
      <c r="L207" s="3">
        <f t="shared" ref="L207" si="743">0.5*(F207+F$1104)</f>
        <v>0.79464922683917172</v>
      </c>
      <c r="M207" s="3">
        <f t="shared" ref="M207" si="744">0.5*(G207+G$1104)</f>
        <v>0.74822500625083233</v>
      </c>
      <c r="N207" s="3">
        <f t="shared" ref="N207" si="745">0.5*(H207+H$1104)</f>
        <v>0.75221190619615774</v>
      </c>
      <c r="O207" s="3">
        <f t="shared" ref="O207" si="746">0.5*(I207+I$1104)</f>
        <v>0.810756332871854</v>
      </c>
    </row>
    <row r="208" spans="1:15" x14ac:dyDescent="0.15">
      <c r="A208" s="1">
        <v>9</v>
      </c>
      <c r="B208" s="1" t="s">
        <v>275</v>
      </c>
      <c r="C208" s="1">
        <v>21</v>
      </c>
      <c r="D208" s="1" t="s">
        <v>16</v>
      </c>
      <c r="E208" s="6">
        <f>資本コスト!E208/SUM(資本コスト!E208,労働コスト!E208)</f>
        <v>0.42712768812465729</v>
      </c>
      <c r="F208" s="6">
        <f>資本コスト!F208/SUM(資本コスト!F208,労働コスト!F208)</f>
        <v>0.45251073119402208</v>
      </c>
      <c r="G208" s="6">
        <f>資本コスト!G208/SUM(資本コスト!G208,労働コスト!G208)</f>
        <v>0.44174641811084631</v>
      </c>
      <c r="H208" s="6">
        <f>資本コスト!H208/SUM(資本コスト!H208,労働コスト!H208)</f>
        <v>0.38056562364108887</v>
      </c>
      <c r="I208" s="6">
        <f>資本コスト!I208/SUM(資本コスト!I208,労働コスト!I208)</f>
        <v>0.523168286962306</v>
      </c>
      <c r="K208" s="3">
        <f>0.5*(E208+E$1105)</f>
        <v>0.37578774657741953</v>
      </c>
      <c r="L208" s="3">
        <f t="shared" ref="L208" si="747">0.5*(F208+F$1105)</f>
        <v>0.43351505370811766</v>
      </c>
      <c r="M208" s="3">
        <f t="shared" ref="M208" si="748">0.5*(G208+G$1105)</f>
        <v>0.42907178720890787</v>
      </c>
      <c r="N208" s="3">
        <f t="shared" ref="N208" si="749">0.5*(H208+H$1105)</f>
        <v>0.41328265923158902</v>
      </c>
      <c r="O208" s="3">
        <f t="shared" ref="O208" si="750">0.5*(I208+I$1105)</f>
        <v>0.54393667420180092</v>
      </c>
    </row>
    <row r="209" spans="1:15" x14ac:dyDescent="0.15">
      <c r="A209" s="1">
        <v>9</v>
      </c>
      <c r="B209" s="1" t="s">
        <v>88</v>
      </c>
      <c r="C209" s="1">
        <v>22</v>
      </c>
      <c r="D209" s="1" t="s">
        <v>8</v>
      </c>
      <c r="E209" s="6">
        <f>資本コスト!E209/SUM(資本コスト!E209,労働コスト!E209)</f>
        <v>0.29082851245085062</v>
      </c>
      <c r="F209" s="6">
        <f>資本コスト!F209/SUM(資本コスト!F209,労働コスト!F209)</f>
        <v>0.33277161157917351</v>
      </c>
      <c r="G209" s="6">
        <f>資本コスト!G209/SUM(資本コスト!G209,労働コスト!G209)</f>
        <v>0.42241787395968705</v>
      </c>
      <c r="H209" s="6">
        <f>資本コスト!H209/SUM(資本コスト!H209,労働コスト!H209)</f>
        <v>0.32264722639734283</v>
      </c>
      <c r="I209" s="6">
        <f>資本コスト!I209/SUM(資本コスト!I209,労働コスト!I209)</f>
        <v>0.25185818264752008</v>
      </c>
      <c r="K209" s="3">
        <f>0.5*(E209+E$1106)</f>
        <v>0.24511135602981074</v>
      </c>
      <c r="L209" s="3">
        <f t="shared" ref="L209" si="751">0.5*(F209+F$1106)</f>
        <v>0.29916156960486484</v>
      </c>
      <c r="M209" s="3">
        <f t="shared" ref="M209" si="752">0.5*(G209+G$1106)</f>
        <v>0.37635771257731043</v>
      </c>
      <c r="N209" s="3">
        <f t="shared" ref="N209" si="753">0.5*(H209+H$1106)</f>
        <v>0.31529811144511066</v>
      </c>
      <c r="O209" s="3">
        <f t="shared" ref="O209" si="754">0.5*(I209+I$1106)</f>
        <v>0.26187259789585693</v>
      </c>
    </row>
    <row r="210" spans="1:15" x14ac:dyDescent="0.15">
      <c r="A210" s="1">
        <v>9</v>
      </c>
      <c r="B210" s="1" t="s">
        <v>88</v>
      </c>
      <c r="C210" s="1">
        <v>23</v>
      </c>
      <c r="D210" s="1" t="s">
        <v>29</v>
      </c>
      <c r="E210" s="6">
        <f>資本コスト!E210/SUM(資本コスト!E210,労働コスト!E210)</f>
        <v>0.32877602260536976</v>
      </c>
      <c r="F210" s="6">
        <f>資本コスト!F210/SUM(資本コスト!F210,労働コスト!F210)</f>
        <v>0.2512533918911114</v>
      </c>
      <c r="G210" s="6">
        <f>資本コスト!G210/SUM(資本コスト!G210,労働コスト!G210)</f>
        <v>0.26254604743371435</v>
      </c>
      <c r="H210" s="6">
        <f>資本コスト!H210/SUM(資本コスト!H210,労働コスト!H210)</f>
        <v>0.24565285069470691</v>
      </c>
      <c r="I210" s="6">
        <f>資本コスト!I210/SUM(資本コスト!I210,労働コスト!I210)</f>
        <v>0.32657146025497202</v>
      </c>
      <c r="K210" s="3">
        <f>0.5*(E210+E$1107)</f>
        <v>0.35656282011530682</v>
      </c>
      <c r="L210" s="3">
        <f t="shared" ref="L210" si="755">0.5*(F210+F$1107)</f>
        <v>0.2547104613774861</v>
      </c>
      <c r="M210" s="3">
        <f t="shared" ref="M210" si="756">0.5*(G210+G$1107)</f>
        <v>0.26703754960319503</v>
      </c>
      <c r="N210" s="3">
        <f t="shared" ref="N210" si="757">0.5*(H210+H$1107)</f>
        <v>0.25065975382506345</v>
      </c>
      <c r="O210" s="3">
        <f t="shared" ref="O210" si="758">0.5*(I210+I$1107)</f>
        <v>0.31585696531735047</v>
      </c>
    </row>
    <row r="211" spans="1:15" x14ac:dyDescent="0.15">
      <c r="A211" s="1">
        <v>10</v>
      </c>
      <c r="B211" s="1" t="s">
        <v>92</v>
      </c>
      <c r="C211" s="1">
        <v>1</v>
      </c>
      <c r="D211" s="1" t="s">
        <v>9</v>
      </c>
      <c r="E211" s="6">
        <f>資本コスト!E211/SUM(資本コスト!E211,労働コスト!E211)</f>
        <v>0.6403987060914681</v>
      </c>
      <c r="F211" s="6">
        <f>資本コスト!F211/SUM(資本コスト!F211,労働コスト!F211)</f>
        <v>0.54655492640016512</v>
      </c>
      <c r="G211" s="6">
        <f>資本コスト!G211/SUM(資本コスト!G211,労働コスト!G211)</f>
        <v>0.56841670839721559</v>
      </c>
      <c r="H211" s="6">
        <f>資本コスト!H211/SUM(資本コスト!H211,労働コスト!H211)</f>
        <v>0.65383755168017288</v>
      </c>
      <c r="I211" s="6">
        <f>資本コスト!I211/SUM(資本コスト!I211,労働コスト!I211)</f>
        <v>0.73441201135200962</v>
      </c>
      <c r="K211" s="3">
        <f>0.5*(E211+E$1085)</f>
        <v>0.60851460827466441</v>
      </c>
      <c r="L211" s="3">
        <f t="shared" ref="L211" si="759">0.5*(F211+F$1085)</f>
        <v>0.52224294948199712</v>
      </c>
      <c r="M211" s="3">
        <f t="shared" ref="M211" si="760">0.5*(G211+G$1085)</f>
        <v>0.55716704483212554</v>
      </c>
      <c r="N211" s="3">
        <f t="shared" ref="N211" si="761">0.5*(H211+H$1085)</f>
        <v>0.65013005934715795</v>
      </c>
      <c r="O211" s="3">
        <f t="shared" ref="O211" si="762">0.5*(I211+I$1085)</f>
        <v>0.72225588839841293</v>
      </c>
    </row>
    <row r="212" spans="1:15" x14ac:dyDescent="0.15">
      <c r="A212" s="1">
        <v>10</v>
      </c>
      <c r="B212" s="1" t="s">
        <v>92</v>
      </c>
      <c r="C212" s="1">
        <v>2</v>
      </c>
      <c r="D212" s="1" t="s">
        <v>10</v>
      </c>
      <c r="E212" s="6">
        <f>資本コスト!E212/SUM(資本コスト!E212,労働コスト!E212)</f>
        <v>0.44110366172845306</v>
      </c>
      <c r="F212" s="6">
        <f>資本コスト!F212/SUM(資本コスト!F212,労働コスト!F212)</f>
        <v>0.43276721999900369</v>
      </c>
      <c r="G212" s="6">
        <f>資本コスト!G212/SUM(資本コスト!G212,労働コスト!G212)</f>
        <v>0.37046779135404462</v>
      </c>
      <c r="H212" s="6">
        <f>資本コスト!H212/SUM(資本コスト!H212,労働コスト!H212)</f>
        <v>0.32499893983134803</v>
      </c>
      <c r="I212" s="6">
        <f>資本コスト!I212/SUM(資本コスト!I212,労働コスト!I212)</f>
        <v>0.4856153601688124</v>
      </c>
      <c r="K212" s="3">
        <f>0.5*(E212+E$1086)</f>
        <v>0.40935597712307947</v>
      </c>
      <c r="L212" s="3">
        <f t="shared" ref="L212" si="763">0.5*(F212+F$1086)</f>
        <v>0.38287363385910222</v>
      </c>
      <c r="M212" s="3">
        <f t="shared" ref="M212" si="764">0.5*(G212+G$1086)</f>
        <v>0.35852568949706032</v>
      </c>
      <c r="N212" s="3">
        <f t="shared" ref="N212" si="765">0.5*(H212+H$1086)</f>
        <v>0.33449719914752751</v>
      </c>
      <c r="O212" s="3">
        <f t="shared" ref="O212" si="766">0.5*(I212+I$1086)</f>
        <v>0.49350659266087049</v>
      </c>
    </row>
    <row r="213" spans="1:15" x14ac:dyDescent="0.15">
      <c r="A213" s="1">
        <v>10</v>
      </c>
      <c r="B213" s="1" t="s">
        <v>93</v>
      </c>
      <c r="C213" s="1">
        <v>3</v>
      </c>
      <c r="D213" s="1" t="s">
        <v>17</v>
      </c>
      <c r="E213" s="6">
        <f>資本コスト!E213/SUM(資本コスト!E213,労働コスト!E213)</f>
        <v>0.47832309769615799</v>
      </c>
      <c r="F213" s="6">
        <f>資本コスト!F213/SUM(資本コスト!F213,労働コスト!F213)</f>
        <v>0.32216069001439579</v>
      </c>
      <c r="G213" s="6">
        <f>資本コスト!G213/SUM(資本コスト!G213,労働コスト!G213)</f>
        <v>0.45867542359084745</v>
      </c>
      <c r="H213" s="6">
        <f>資本コスト!H213/SUM(資本コスト!H213,労働コスト!H213)</f>
        <v>0.41562805080916354</v>
      </c>
      <c r="I213" s="6">
        <f>資本コスト!I213/SUM(資本コスト!I213,労働コスト!I213)</f>
        <v>0.47475921527947018</v>
      </c>
      <c r="K213" s="3">
        <f>0.5*(E213+E$1087)</f>
        <v>0.40104904751181264</v>
      </c>
      <c r="L213" s="3">
        <f t="shared" ref="L213" si="767">0.5*(F213+F$1087)</f>
        <v>0.28789982647168949</v>
      </c>
      <c r="M213" s="3">
        <f t="shared" ref="M213" si="768">0.5*(G213+G$1087)</f>
        <v>0.3820223253578543</v>
      </c>
      <c r="N213" s="3">
        <f t="shared" ref="N213" si="769">0.5*(H213+H$1087)</f>
        <v>0.36277333517637733</v>
      </c>
      <c r="O213" s="3">
        <f t="shared" ref="O213" si="770">0.5*(I213+I$1087)</f>
        <v>0.42055496808515264</v>
      </c>
    </row>
    <row r="214" spans="1:15" x14ac:dyDescent="0.15">
      <c r="A214" s="1">
        <v>10</v>
      </c>
      <c r="B214" s="1" t="s">
        <v>93</v>
      </c>
      <c r="C214" s="1">
        <v>4</v>
      </c>
      <c r="D214" s="1" t="s">
        <v>18</v>
      </c>
      <c r="E214" s="6">
        <f>資本コスト!E214/SUM(資本コスト!E214,労働コスト!E214)</f>
        <v>0.16668052555252558</v>
      </c>
      <c r="F214" s="6">
        <f>資本コスト!F214/SUM(資本コスト!F214,労働コスト!F214)</f>
        <v>0.16320024265859145</v>
      </c>
      <c r="G214" s="6">
        <f>資本コスト!G214/SUM(資本コスト!G214,労働コスト!G214)</f>
        <v>0.17622665978080881</v>
      </c>
      <c r="H214" s="6">
        <f>資本コスト!H214/SUM(資本コスト!H214,労働コスト!H214)</f>
        <v>0.22791249976956407</v>
      </c>
      <c r="I214" s="6">
        <f>資本コスト!I214/SUM(資本コスト!I214,労働コスト!I214)</f>
        <v>0.2922797622619997</v>
      </c>
      <c r="K214" s="3">
        <f>0.5*(E214+E$1088)</f>
        <v>0.19524215369417947</v>
      </c>
      <c r="L214" s="3">
        <f t="shared" ref="L214" si="771">0.5*(F214+F$1088)</f>
        <v>0.17387648457697674</v>
      </c>
      <c r="M214" s="3">
        <f t="shared" ref="M214" si="772">0.5*(G214+G$1088)</f>
        <v>0.18882678797390051</v>
      </c>
      <c r="N214" s="3">
        <f t="shared" ref="N214" si="773">0.5*(H214+H$1088)</f>
        <v>0.24390581393500255</v>
      </c>
      <c r="O214" s="3">
        <f t="shared" ref="O214" si="774">0.5*(I214+I$1088)</f>
        <v>0.31082163635088028</v>
      </c>
    </row>
    <row r="215" spans="1:15" x14ac:dyDescent="0.15">
      <c r="A215" s="1">
        <v>10</v>
      </c>
      <c r="B215" s="1" t="s">
        <v>93</v>
      </c>
      <c r="C215" s="1">
        <v>5</v>
      </c>
      <c r="D215" s="1" t="s">
        <v>19</v>
      </c>
      <c r="E215" s="6">
        <f>資本コスト!E215/SUM(資本コスト!E215,労働コスト!E215)</f>
        <v>0.16419705196715845</v>
      </c>
      <c r="F215" s="6">
        <f>資本コスト!F215/SUM(資本コスト!F215,労働コスト!F215)</f>
        <v>0.19440969128524979</v>
      </c>
      <c r="G215" s="6">
        <f>資本コスト!G215/SUM(資本コスト!G215,労働コスト!G215)</f>
        <v>0.16529317713419503</v>
      </c>
      <c r="H215" s="6">
        <f>資本コスト!H215/SUM(資本コスト!H215,労働コスト!H215)</f>
        <v>0.19848898099067788</v>
      </c>
      <c r="I215" s="6">
        <f>資本コスト!I215/SUM(資本コスト!I215,労働コスト!I215)</f>
        <v>0.26660540419390782</v>
      </c>
      <c r="K215" s="3">
        <f>0.5*(E215+E$1089)</f>
        <v>0.27912767457513693</v>
      </c>
      <c r="L215" s="3">
        <f t="shared" ref="L215" si="775">0.5*(F215+F$1089)</f>
        <v>0.24287299536038043</v>
      </c>
      <c r="M215" s="3">
        <f t="shared" ref="M215" si="776">0.5*(G215+G$1089)</f>
        <v>0.23912032197715832</v>
      </c>
      <c r="N215" s="3">
        <f t="shared" ref="N215" si="777">0.5*(H215+H$1089)</f>
        <v>0.2607949837916903</v>
      </c>
      <c r="O215" s="3">
        <f t="shared" ref="O215" si="778">0.5*(I215+I$1089)</f>
        <v>0.33075132763018317</v>
      </c>
    </row>
    <row r="216" spans="1:15" x14ac:dyDescent="0.15">
      <c r="A216" s="1">
        <v>10</v>
      </c>
      <c r="B216" s="1" t="s">
        <v>93</v>
      </c>
      <c r="C216" s="1">
        <v>6</v>
      </c>
      <c r="D216" s="1" t="s">
        <v>3</v>
      </c>
      <c r="E216" s="6">
        <f>資本コスト!E216/SUM(資本コスト!E216,労働コスト!E216)</f>
        <v>0.45751792365931948</v>
      </c>
      <c r="F216" s="6">
        <f>資本コスト!F216/SUM(資本コスト!F216,労働コスト!F216)</f>
        <v>0.36177553116735395</v>
      </c>
      <c r="G216" s="6">
        <f>資本コスト!G216/SUM(資本コスト!G216,労働コスト!G216)</f>
        <v>0.43912180568079784</v>
      </c>
      <c r="H216" s="6">
        <f>資本コスト!H216/SUM(資本コスト!H216,労働コスト!H216)</f>
        <v>0.44839396438734702</v>
      </c>
      <c r="I216" s="6">
        <f>資本コスト!I216/SUM(資本コスト!I216,労働コスト!I216)</f>
        <v>0.59105202290155945</v>
      </c>
      <c r="K216" s="3">
        <f>0.5*(E216+E$1090)</f>
        <v>0.47047197371655625</v>
      </c>
      <c r="L216" s="3">
        <f t="shared" ref="L216" si="779">0.5*(F216+F$1090)</f>
        <v>0.39071550443500591</v>
      </c>
      <c r="M216" s="3">
        <f t="shared" ref="M216" si="780">0.5*(G216+G$1090)</f>
        <v>0.44294722543696124</v>
      </c>
      <c r="N216" s="3">
        <f t="shared" ref="N216" si="781">0.5*(H216+H$1090)</f>
        <v>0.43926006335763923</v>
      </c>
      <c r="O216" s="3">
        <f t="shared" ref="O216" si="782">0.5*(I216+I$1090)</f>
        <v>0.57317156790693691</v>
      </c>
    </row>
    <row r="217" spans="1:15" x14ac:dyDescent="0.15">
      <c r="A217" s="1">
        <v>10</v>
      </c>
      <c r="B217" s="1" t="s">
        <v>93</v>
      </c>
      <c r="C217" s="1">
        <v>7</v>
      </c>
      <c r="D217" s="1" t="s">
        <v>20</v>
      </c>
      <c r="E217" s="6">
        <f>資本コスト!E217/SUM(資本コスト!E217,労働コスト!E217)</f>
        <v>0.70089153179920671</v>
      </c>
      <c r="F217" s="6">
        <f>資本コスト!F217/SUM(資本コスト!F217,労働コスト!F217)</f>
        <v>0.81137285749318511</v>
      </c>
      <c r="G217" s="6">
        <f>資本コスト!G217/SUM(資本コスト!G217,労働コスト!G217)</f>
        <v>0.65408305087342911</v>
      </c>
      <c r="H217" s="6">
        <f>資本コスト!H217/SUM(資本コスト!H217,労働コスト!H217)</f>
        <v>0.61410899061726221</v>
      </c>
      <c r="I217" s="6">
        <f>資本コスト!I217/SUM(資本コスト!I217,労働コスト!I217)</f>
        <v>0.80431681519236997</v>
      </c>
      <c r="K217" s="3">
        <f>0.5*(E217+E$1091)</f>
        <v>0.69823175953982686</v>
      </c>
      <c r="L217" s="3">
        <f t="shared" ref="L217" si="783">0.5*(F217+F$1091)</f>
        <v>0.73159215365740948</v>
      </c>
      <c r="M217" s="3">
        <f t="shared" ref="M217" si="784">0.5*(G217+G$1091)</f>
        <v>0.60818662250664723</v>
      </c>
      <c r="N217" s="3">
        <f t="shared" ref="N217" si="785">0.5*(H217+H$1091)</f>
        <v>0.59142656787926895</v>
      </c>
      <c r="O217" s="3">
        <f t="shared" ref="O217" si="786">0.5*(I217+I$1091)</f>
        <v>0.70972230697526484</v>
      </c>
    </row>
    <row r="218" spans="1:15" x14ac:dyDescent="0.15">
      <c r="A218" s="1">
        <v>10</v>
      </c>
      <c r="B218" s="1" t="s">
        <v>93</v>
      </c>
      <c r="C218" s="1">
        <v>8</v>
      </c>
      <c r="D218" s="1" t="s">
        <v>21</v>
      </c>
      <c r="E218" s="6">
        <f>資本コスト!E218/SUM(資本コスト!E218,労働コスト!E218)</f>
        <v>0.33707765211478674</v>
      </c>
      <c r="F218" s="6">
        <f>資本コスト!F218/SUM(資本コスト!F218,労働コスト!F218)</f>
        <v>0.22052175461480666</v>
      </c>
      <c r="G218" s="6">
        <f>資本コスト!G218/SUM(資本コスト!G218,労働コスト!G218)</f>
        <v>0.26886421536443866</v>
      </c>
      <c r="H218" s="6">
        <f>資本コスト!H218/SUM(資本コスト!H218,労働コスト!H218)</f>
        <v>0.23025094221845355</v>
      </c>
      <c r="I218" s="6">
        <f>資本コスト!I218/SUM(資本コスト!I218,労働コスト!I218)</f>
        <v>0.26919149165362188</v>
      </c>
      <c r="K218" s="3">
        <f>0.5*(E218+E$1092)</f>
        <v>0.35619623397098854</v>
      </c>
      <c r="L218" s="3">
        <f t="shared" ref="L218" si="787">0.5*(F218+F$1092)</f>
        <v>0.23181905808918976</v>
      </c>
      <c r="M218" s="3">
        <f t="shared" ref="M218" si="788">0.5*(G218+G$1092)</f>
        <v>0.2588547294899331</v>
      </c>
      <c r="N218" s="3">
        <f t="shared" ref="N218" si="789">0.5*(H218+H$1092)</f>
        <v>0.23417446867047148</v>
      </c>
      <c r="O218" s="3">
        <f t="shared" ref="O218" si="790">0.5*(I218+I$1092)</f>
        <v>0.29614131594602666</v>
      </c>
    </row>
    <row r="219" spans="1:15" x14ac:dyDescent="0.15">
      <c r="A219" s="1">
        <v>10</v>
      </c>
      <c r="B219" s="1" t="s">
        <v>93</v>
      </c>
      <c r="C219" s="1">
        <v>9</v>
      </c>
      <c r="D219" s="1" t="s">
        <v>22</v>
      </c>
      <c r="E219" s="6">
        <f>資本コスト!E219/SUM(資本コスト!E219,労働コスト!E219)</f>
        <v>0.36929027452787233</v>
      </c>
      <c r="F219" s="6">
        <f>資本コスト!F219/SUM(資本コスト!F219,労働コスト!F219)</f>
        <v>0.31348078689570114</v>
      </c>
      <c r="G219" s="6">
        <f>資本コスト!G219/SUM(資本コスト!G219,労働コスト!G219)</f>
        <v>0.33682590871382673</v>
      </c>
      <c r="H219" s="6">
        <f>資本コスト!H219/SUM(資本コスト!H219,労働コスト!H219)</f>
        <v>0.32677944721706914</v>
      </c>
      <c r="I219" s="6">
        <f>資本コスト!I219/SUM(資本コスト!I219,労働コスト!I219)</f>
        <v>0.34496386612416097</v>
      </c>
      <c r="K219" s="3">
        <f>0.5*(E219+E$1093)</f>
        <v>0.3716181856341364</v>
      </c>
      <c r="L219" s="3">
        <f t="shared" ref="L219" si="791">0.5*(F219+F$1093)</f>
        <v>0.34999416551009011</v>
      </c>
      <c r="M219" s="3">
        <f t="shared" ref="M219" si="792">0.5*(G219+G$1093)</f>
        <v>0.37787697221897576</v>
      </c>
      <c r="N219" s="3">
        <f t="shared" ref="N219" si="793">0.5*(H219+H$1093)</f>
        <v>0.36667699655388364</v>
      </c>
      <c r="O219" s="3">
        <f t="shared" ref="O219" si="794">0.5*(I219+I$1093)</f>
        <v>0.3950741325085107</v>
      </c>
    </row>
    <row r="220" spans="1:15" x14ac:dyDescent="0.15">
      <c r="A220" s="1">
        <v>10</v>
      </c>
      <c r="B220" s="1" t="s">
        <v>93</v>
      </c>
      <c r="C220" s="1">
        <v>10</v>
      </c>
      <c r="D220" s="1" t="s">
        <v>23</v>
      </c>
      <c r="E220" s="6">
        <f>資本コスト!E220/SUM(資本コスト!E220,労働コスト!E220)</f>
        <v>0.28340906479157779</v>
      </c>
      <c r="F220" s="6">
        <f>資本コスト!F220/SUM(資本コスト!F220,労働コスト!F220)</f>
        <v>0.21976952528099525</v>
      </c>
      <c r="G220" s="6">
        <f>資本コスト!G220/SUM(資本コスト!G220,労働コスト!G220)</f>
        <v>0.17000031492002732</v>
      </c>
      <c r="H220" s="6">
        <f>資本コスト!H220/SUM(資本コスト!H220,労働コスト!H220)</f>
        <v>0.18486503596820736</v>
      </c>
      <c r="I220" s="6">
        <f>資本コスト!I220/SUM(資本コスト!I220,労働コスト!I220)</f>
        <v>0.30060712635522624</v>
      </c>
      <c r="K220" s="3">
        <f>0.5*(E220+E$1094)</f>
        <v>0.26059141881655445</v>
      </c>
      <c r="L220" s="3">
        <f t="shared" ref="L220" si="795">0.5*(F220+F$1094)</f>
        <v>0.20889296125011941</v>
      </c>
      <c r="M220" s="3">
        <f t="shared" ref="M220" si="796">0.5*(G220+G$1094)</f>
        <v>0.18007337235165344</v>
      </c>
      <c r="N220" s="3">
        <f t="shared" ref="N220" si="797">0.5*(H220+H$1094)</f>
        <v>0.18678124922849049</v>
      </c>
      <c r="O220" s="3">
        <f t="shared" ref="O220" si="798">0.5*(I220+I$1094)</f>
        <v>0.25417775327521935</v>
      </c>
    </row>
    <row r="221" spans="1:15" x14ac:dyDescent="0.15">
      <c r="A221" s="1">
        <v>10</v>
      </c>
      <c r="B221" s="1" t="s">
        <v>93</v>
      </c>
      <c r="C221" s="1">
        <v>11</v>
      </c>
      <c r="D221" s="1" t="s">
        <v>24</v>
      </c>
      <c r="E221" s="6">
        <f>資本コスト!E221/SUM(資本コスト!E221,労働コスト!E221)</f>
        <v>0.23035100399236871</v>
      </c>
      <c r="F221" s="6">
        <f>資本コスト!F221/SUM(資本コスト!F221,労働コスト!F221)</f>
        <v>0.19609194257348891</v>
      </c>
      <c r="G221" s="6">
        <f>資本コスト!G221/SUM(資本コスト!G221,労働コスト!G221)</f>
        <v>0.23825041229592914</v>
      </c>
      <c r="H221" s="6">
        <f>資本コスト!H221/SUM(資本コスト!H221,労働コスト!H221)</f>
        <v>0.24823494147874178</v>
      </c>
      <c r="I221" s="6">
        <f>資本コスト!I221/SUM(資本コスト!I221,労働コスト!I221)</f>
        <v>0.30015115726866692</v>
      </c>
      <c r="K221" s="3">
        <f>0.5*(E221+E$1095)</f>
        <v>0.25040752296235891</v>
      </c>
      <c r="L221" s="3">
        <f t="shared" ref="L221" si="799">0.5*(F221+F$1095)</f>
        <v>0.20688884528160489</v>
      </c>
      <c r="M221" s="3">
        <f t="shared" ref="M221" si="800">0.5*(G221+G$1095)</f>
        <v>0.25645133761945327</v>
      </c>
      <c r="N221" s="3">
        <f t="shared" ref="N221" si="801">0.5*(H221+H$1095)</f>
        <v>0.25975502776965581</v>
      </c>
      <c r="O221" s="3">
        <f t="shared" ref="O221" si="802">0.5*(I221+I$1095)</f>
        <v>0.30516623213719374</v>
      </c>
    </row>
    <row r="222" spans="1:15" x14ac:dyDescent="0.15">
      <c r="A222" s="1">
        <v>10</v>
      </c>
      <c r="B222" s="1" t="s">
        <v>93</v>
      </c>
      <c r="C222" s="1">
        <v>12</v>
      </c>
      <c r="D222" s="1" t="s">
        <v>25</v>
      </c>
      <c r="E222" s="6">
        <f>資本コスト!E222/SUM(資本コスト!E222,労働コスト!E222)</f>
        <v>0.23390442199673181</v>
      </c>
      <c r="F222" s="6">
        <f>資本コスト!F222/SUM(資本コスト!F222,労働コスト!F222)</f>
        <v>0.23812863763314501</v>
      </c>
      <c r="G222" s="6">
        <f>資本コスト!G222/SUM(資本コスト!G222,労働コスト!G222)</f>
        <v>0.32167619675846237</v>
      </c>
      <c r="H222" s="6">
        <f>資本コスト!H222/SUM(資本コスト!H222,労働コスト!H222)</f>
        <v>0.29947215523279486</v>
      </c>
      <c r="I222" s="6">
        <f>資本コスト!I222/SUM(資本コスト!I222,労働コスト!I222)</f>
        <v>0.32942310396818159</v>
      </c>
      <c r="K222" s="3">
        <f>0.5*(E222+E$1096)</f>
        <v>0.22662103145776261</v>
      </c>
      <c r="L222" s="3">
        <f t="shared" ref="L222" si="803">0.5*(F222+F$1096)</f>
        <v>0.21006434910840277</v>
      </c>
      <c r="M222" s="3">
        <f t="shared" ref="M222" si="804">0.5*(G222+G$1096)</f>
        <v>0.31883213697975554</v>
      </c>
      <c r="N222" s="3">
        <f t="shared" ref="N222" si="805">0.5*(H222+H$1096)</f>
        <v>0.32081259976430976</v>
      </c>
      <c r="O222" s="3">
        <f t="shared" ref="O222" si="806">0.5*(I222+I$1096)</f>
        <v>0.38132581378293284</v>
      </c>
    </row>
    <row r="223" spans="1:15" x14ac:dyDescent="0.15">
      <c r="A223" s="1">
        <v>10</v>
      </c>
      <c r="B223" s="1" t="s">
        <v>93</v>
      </c>
      <c r="C223" s="1">
        <v>13</v>
      </c>
      <c r="D223" s="1" t="s">
        <v>26</v>
      </c>
      <c r="E223" s="6">
        <f>資本コスト!E223/SUM(資本コスト!E223,労働コスト!E223)</f>
        <v>0.28532609598502023</v>
      </c>
      <c r="F223" s="6">
        <f>資本コスト!F223/SUM(資本コスト!F223,労働コスト!F223)</f>
        <v>0.31613084724088708</v>
      </c>
      <c r="G223" s="6">
        <f>資本コスト!G223/SUM(資本コスト!G223,労働コスト!G223)</f>
        <v>0.40689935316631115</v>
      </c>
      <c r="H223" s="6">
        <f>資本コスト!H223/SUM(資本コスト!H223,労働コスト!H223)</f>
        <v>0.34523258966537984</v>
      </c>
      <c r="I223" s="6">
        <f>資本コスト!I223/SUM(資本コスト!I223,労働コスト!I223)</f>
        <v>0.34943654856998041</v>
      </c>
      <c r="K223" s="3">
        <f>0.5*(E223+E$1097)</f>
        <v>0.23741053119336625</v>
      </c>
      <c r="L223" s="3">
        <f t="shared" ref="L223" si="807">0.5*(F223+F$1097)</f>
        <v>0.29740129179583824</v>
      </c>
      <c r="M223" s="3">
        <f t="shared" ref="M223" si="808">0.5*(G223+G$1097)</f>
        <v>0.36714420118140934</v>
      </c>
      <c r="N223" s="3">
        <f t="shared" ref="N223" si="809">0.5*(H223+H$1097)</f>
        <v>0.3338272611261805</v>
      </c>
      <c r="O223" s="3">
        <f t="shared" ref="O223" si="810">0.5*(I223+I$1097)</f>
        <v>0.32354018286840408</v>
      </c>
    </row>
    <row r="224" spans="1:15" x14ac:dyDescent="0.15">
      <c r="A224" s="1">
        <v>10</v>
      </c>
      <c r="B224" s="1" t="s">
        <v>93</v>
      </c>
      <c r="C224" s="1">
        <v>14</v>
      </c>
      <c r="D224" s="1" t="s">
        <v>27</v>
      </c>
      <c r="E224" s="6">
        <f>資本コスト!E224/SUM(資本コスト!E224,労働コスト!E224)</f>
        <v>0.1269249142736617</v>
      </c>
      <c r="F224" s="6">
        <f>資本コスト!F224/SUM(資本コスト!F224,労働コスト!F224)</f>
        <v>0.14758565870492837</v>
      </c>
      <c r="G224" s="6">
        <f>資本コスト!G224/SUM(資本コスト!G224,労働コスト!G224)</f>
        <v>0.22604746354612346</v>
      </c>
      <c r="H224" s="6">
        <f>資本コスト!H224/SUM(資本コスト!H224,労働コスト!H224)</f>
        <v>0.24572188924330168</v>
      </c>
      <c r="I224" s="6">
        <f>資本コスト!I224/SUM(資本コスト!I224,労働コスト!I224)</f>
        <v>0.44549242205455003</v>
      </c>
      <c r="K224" s="3">
        <f>0.5*(E224+E$1098)</f>
        <v>0.10612502428468484</v>
      </c>
      <c r="L224" s="3">
        <f t="shared" ref="L224" si="811">0.5*(F224+F$1098)</f>
        <v>0.14531367804841214</v>
      </c>
      <c r="M224" s="3">
        <f t="shared" ref="M224" si="812">0.5*(G224+G$1098)</f>
        <v>0.2326458375357629</v>
      </c>
      <c r="N224" s="3">
        <f t="shared" ref="N224" si="813">0.5*(H224+H$1098)</f>
        <v>0.27467066892267866</v>
      </c>
      <c r="O224" s="3">
        <f t="shared" ref="O224" si="814">0.5*(I224+I$1098)</f>
        <v>0.40905989568111417</v>
      </c>
    </row>
    <row r="225" spans="1:15" x14ac:dyDescent="0.15">
      <c r="A225" s="1">
        <v>10</v>
      </c>
      <c r="B225" s="1" t="s">
        <v>93</v>
      </c>
      <c r="C225" s="1">
        <v>15</v>
      </c>
      <c r="D225" s="1" t="s">
        <v>28</v>
      </c>
      <c r="E225" s="6">
        <f>資本コスト!E225/SUM(資本コスト!E225,労働コスト!E225)</f>
        <v>0.27084259144093298</v>
      </c>
      <c r="F225" s="6">
        <f>資本コスト!F225/SUM(資本コスト!F225,労働コスト!F225)</f>
        <v>0.20950103040241119</v>
      </c>
      <c r="G225" s="6">
        <f>資本コスト!G225/SUM(資本コスト!G225,労働コスト!G225)</f>
        <v>0.26984896835124361</v>
      </c>
      <c r="H225" s="6">
        <f>資本コスト!H225/SUM(資本コスト!H225,労働コスト!H225)</f>
        <v>0.28969816326144893</v>
      </c>
      <c r="I225" s="6">
        <f>資本コスト!I225/SUM(資本コスト!I225,労働コスト!I225)</f>
        <v>0.35367112872112566</v>
      </c>
      <c r="K225" s="3">
        <f>0.5*(E225+E$1099)</f>
        <v>0.23226416210526424</v>
      </c>
      <c r="L225" s="3">
        <f t="shared" ref="L225" si="815">0.5*(F225+F$1099)</f>
        <v>0.19397337071185494</v>
      </c>
      <c r="M225" s="3">
        <f t="shared" ref="M225" si="816">0.5*(G225+G$1099)</f>
        <v>0.2572657845284545</v>
      </c>
      <c r="N225" s="3">
        <f t="shared" ref="N225" si="817">0.5*(H225+H$1099)</f>
        <v>0.27961667546583779</v>
      </c>
      <c r="O225" s="3">
        <f t="shared" ref="O225" si="818">0.5*(I225+I$1099)</f>
        <v>0.34022033311495381</v>
      </c>
    </row>
    <row r="226" spans="1:15" x14ac:dyDescent="0.15">
      <c r="A226" s="1">
        <v>10</v>
      </c>
      <c r="B226" s="1" t="s">
        <v>92</v>
      </c>
      <c r="C226" s="1">
        <v>16</v>
      </c>
      <c r="D226" s="1" t="s">
        <v>11</v>
      </c>
      <c r="E226" s="6">
        <f>資本コスト!E226/SUM(資本コスト!E226,労働コスト!E226)</f>
        <v>0.35580167515850475</v>
      </c>
      <c r="F226" s="6">
        <f>資本コスト!F226/SUM(資本コスト!F226,労働コスト!F226)</f>
        <v>0.12877205806711178</v>
      </c>
      <c r="G226" s="6">
        <f>資本コスト!G226/SUM(資本コスト!G226,労働コスト!G226)</f>
        <v>0.11852435959842175</v>
      </c>
      <c r="H226" s="6">
        <f>資本コスト!H226/SUM(資本コスト!H226,労働コスト!H226)</f>
        <v>9.5131757536863509E-2</v>
      </c>
      <c r="I226" s="6">
        <f>資本コスト!I226/SUM(資本コスト!I226,労働コスト!I226)</f>
        <v>9.4243661265935072E-2</v>
      </c>
      <c r="K226" s="3">
        <f>0.5*(E226+E$1100)</f>
        <v>0.30462523603783787</v>
      </c>
      <c r="L226" s="3">
        <f t="shared" ref="L226" si="819">0.5*(F226+F$1100)</f>
        <v>0.11858653961669119</v>
      </c>
      <c r="M226" s="3">
        <f t="shared" ref="M226" si="820">0.5*(G226+G$1100)</f>
        <v>0.1160004330064268</v>
      </c>
      <c r="N226" s="3">
        <f t="shared" ref="N226" si="821">0.5*(H226+H$1100)</f>
        <v>9.075308767469302E-2</v>
      </c>
      <c r="O226" s="3">
        <f t="shared" ref="O226" si="822">0.5*(I226+I$1100)</f>
        <v>9.5379781213513606E-2</v>
      </c>
    </row>
    <row r="227" spans="1:15" x14ac:dyDescent="0.15">
      <c r="A227" s="1">
        <v>10</v>
      </c>
      <c r="B227" s="1" t="s">
        <v>92</v>
      </c>
      <c r="C227" s="1">
        <v>17</v>
      </c>
      <c r="D227" s="1" t="s">
        <v>12</v>
      </c>
      <c r="E227" s="6">
        <f>資本コスト!E227/SUM(資本コスト!E227,労働コスト!E227)</f>
        <v>0.80297492614793298</v>
      </c>
      <c r="F227" s="6">
        <f>資本コスト!F227/SUM(資本コスト!F227,労働コスト!F227)</f>
        <v>0.76727243869480699</v>
      </c>
      <c r="G227" s="6">
        <f>資本コスト!G227/SUM(資本コスト!G227,労働コスト!G227)</f>
        <v>0.73087909955490815</v>
      </c>
      <c r="H227" s="6">
        <f>資本コスト!H227/SUM(資本コスト!H227,労働コスト!H227)</f>
        <v>0.69226592468885295</v>
      </c>
      <c r="I227" s="6">
        <f>資本コスト!I227/SUM(資本コスト!I227,労働コスト!I227)</f>
        <v>0.79160852995153841</v>
      </c>
      <c r="K227" s="3">
        <f>0.5*(E227+E$1101)</f>
        <v>0.78102717216083706</v>
      </c>
      <c r="L227" s="3">
        <f t="shared" ref="L227" si="823">0.5*(F227+F$1101)</f>
        <v>0.76656509560891495</v>
      </c>
      <c r="M227" s="3">
        <f t="shared" ref="M227" si="824">0.5*(G227+G$1101)</f>
        <v>0.72996258153432114</v>
      </c>
      <c r="N227" s="3">
        <f t="shared" ref="N227" si="825">0.5*(H227+H$1101)</f>
        <v>0.70243517257019283</v>
      </c>
      <c r="O227" s="3">
        <f t="shared" ref="O227" si="826">0.5*(I227+I$1101)</f>
        <v>0.79831902635713181</v>
      </c>
    </row>
    <row r="228" spans="1:15" x14ac:dyDescent="0.15">
      <c r="A228" s="1">
        <v>10</v>
      </c>
      <c r="B228" s="1" t="s">
        <v>92</v>
      </c>
      <c r="C228" s="1">
        <v>18</v>
      </c>
      <c r="D228" s="1" t="s">
        <v>13</v>
      </c>
      <c r="E228" s="6">
        <f>資本コスト!E228/SUM(資本コスト!E228,労働コスト!E228)</f>
        <v>0.18502776991721001</v>
      </c>
      <c r="F228" s="6">
        <f>資本コスト!F228/SUM(資本コスト!F228,労働コスト!F228)</f>
        <v>0.23711269743608068</v>
      </c>
      <c r="G228" s="6">
        <f>資本コスト!G228/SUM(資本コスト!G228,労働コスト!G228)</f>
        <v>0.19090922950442688</v>
      </c>
      <c r="H228" s="6">
        <f>資本コスト!H228/SUM(資本コスト!H228,労働コスト!H228)</f>
        <v>0.15291510453593424</v>
      </c>
      <c r="I228" s="6">
        <f>資本コスト!I228/SUM(資本コスト!I228,労働コスト!I228)</f>
        <v>0.22456213697133826</v>
      </c>
      <c r="K228" s="3">
        <f>0.5*(E228+E$1102)</f>
        <v>0.16275342226094053</v>
      </c>
      <c r="L228" s="3">
        <f t="shared" ref="L228" si="827">0.5*(F228+F$1102)</f>
        <v>0.21545278164370169</v>
      </c>
      <c r="M228" s="3">
        <f t="shared" ref="M228" si="828">0.5*(G228+G$1102)</f>
        <v>0.1885907261807297</v>
      </c>
      <c r="N228" s="3">
        <f t="shared" ref="N228" si="829">0.5*(H228+H$1102)</f>
        <v>0.16448940414889685</v>
      </c>
      <c r="O228" s="3">
        <f t="shared" ref="O228" si="830">0.5*(I228+I$1102)</f>
        <v>0.21263316680550151</v>
      </c>
    </row>
    <row r="229" spans="1:15" x14ac:dyDescent="0.15">
      <c r="A229" s="1">
        <v>10</v>
      </c>
      <c r="B229" s="1" t="s">
        <v>92</v>
      </c>
      <c r="C229" s="1">
        <v>19</v>
      </c>
      <c r="D229" s="1" t="s">
        <v>14</v>
      </c>
      <c r="E229" s="6">
        <f>資本コスト!E229/SUM(資本コスト!E229,労働コスト!E229)</f>
        <v>0.43250502815314401</v>
      </c>
      <c r="F229" s="6">
        <f>資本コスト!F229/SUM(資本コスト!F229,労働コスト!F229)</f>
        <v>0.18205449810413579</v>
      </c>
      <c r="G229" s="6">
        <f>資本コスト!G229/SUM(資本コスト!G229,労働コスト!G229)</f>
        <v>0.16948511810129002</v>
      </c>
      <c r="H229" s="6">
        <f>資本コスト!H229/SUM(資本コスト!H229,労働コスト!H229)</f>
        <v>0.18636061456156314</v>
      </c>
      <c r="I229" s="6">
        <f>資本コスト!I229/SUM(資本コスト!I229,労働コスト!I229)</f>
        <v>0.18787526546718755</v>
      </c>
      <c r="K229" s="3">
        <f>0.5*(E229+E$1103)</f>
        <v>0.38482662790921057</v>
      </c>
      <c r="L229" s="3">
        <f t="shared" ref="L229" si="831">0.5*(F229+F$1103)</f>
        <v>0.17010318794650275</v>
      </c>
      <c r="M229" s="3">
        <f t="shared" ref="M229" si="832">0.5*(G229+G$1103)</f>
        <v>0.15761638376518636</v>
      </c>
      <c r="N229" s="3">
        <f t="shared" ref="N229" si="833">0.5*(H229+H$1103)</f>
        <v>0.18748729183662161</v>
      </c>
      <c r="O229" s="3">
        <f t="shared" ref="O229" si="834">0.5*(I229+I$1103)</f>
        <v>0.19105110114176574</v>
      </c>
    </row>
    <row r="230" spans="1:15" x14ac:dyDescent="0.15">
      <c r="A230" s="1">
        <v>10</v>
      </c>
      <c r="B230" s="1" t="s">
        <v>92</v>
      </c>
      <c r="C230" s="1">
        <v>20</v>
      </c>
      <c r="D230" s="1" t="s">
        <v>15</v>
      </c>
      <c r="E230" s="6">
        <f>資本コスト!E230/SUM(資本コスト!E230,労働コスト!E230)</f>
        <v>0.62199368067942773</v>
      </c>
      <c r="F230" s="6">
        <f>資本コスト!F230/SUM(資本コスト!F230,労働コスト!F230)</f>
        <v>0.79637126588988416</v>
      </c>
      <c r="G230" s="6">
        <f>資本コスト!G230/SUM(資本コスト!G230,労働コスト!G230)</f>
        <v>0.75506484500120918</v>
      </c>
      <c r="H230" s="6">
        <f>資本コスト!H230/SUM(資本コスト!H230,労働コスト!H230)</f>
        <v>0.73224931513554703</v>
      </c>
      <c r="I230" s="6">
        <f>資本コスト!I230/SUM(資本コスト!I230,労働コスト!I230)</f>
        <v>0.79934574575043993</v>
      </c>
      <c r="K230" s="3">
        <f>0.5*(E230+E$1104)</f>
        <v>0.55815130741335983</v>
      </c>
      <c r="L230" s="3">
        <f t="shared" ref="L230" si="835">0.5*(F230+F$1104)</f>
        <v>0.79749923414478885</v>
      </c>
      <c r="M230" s="3">
        <f t="shared" ref="M230" si="836">0.5*(G230+G$1104)</f>
        <v>0.75418523605437171</v>
      </c>
      <c r="N230" s="3">
        <f t="shared" ref="N230" si="837">0.5*(H230+H$1104)</f>
        <v>0.73780363244772518</v>
      </c>
      <c r="O230" s="3">
        <f t="shared" ref="O230" si="838">0.5*(I230+I$1104)</f>
        <v>0.79865292679035527</v>
      </c>
    </row>
    <row r="231" spans="1:15" x14ac:dyDescent="0.15">
      <c r="A231" s="1">
        <v>10</v>
      </c>
      <c r="B231" s="1" t="s">
        <v>92</v>
      </c>
      <c r="C231" s="1">
        <v>21</v>
      </c>
      <c r="D231" s="1" t="s">
        <v>16</v>
      </c>
      <c r="E231" s="6">
        <f>資本コスト!E231/SUM(資本コスト!E231,労働コスト!E231)</f>
        <v>0.40755959948507625</v>
      </c>
      <c r="F231" s="6">
        <f>資本コスト!F231/SUM(資本コスト!F231,労働コスト!F231)</f>
        <v>0.37296836211519357</v>
      </c>
      <c r="G231" s="6">
        <f>資本コスト!G231/SUM(資本コスト!G231,労働コスト!G231)</f>
        <v>0.34090807752026131</v>
      </c>
      <c r="H231" s="6">
        <f>資本コスト!H231/SUM(資本コスト!H231,労働コスト!H231)</f>
        <v>0.41489865645031271</v>
      </c>
      <c r="I231" s="6">
        <f>資本コスト!I231/SUM(資本コスト!I231,労働コスト!I231)</f>
        <v>0.49045859056009816</v>
      </c>
      <c r="K231" s="3">
        <f>0.5*(E231+E$1105)</f>
        <v>0.36600370225762902</v>
      </c>
      <c r="L231" s="3">
        <f t="shared" ref="L231" si="839">0.5*(F231+F$1105)</f>
        <v>0.39374386916870341</v>
      </c>
      <c r="M231" s="3">
        <f t="shared" ref="M231" si="840">0.5*(G231+G$1105)</f>
        <v>0.3786526169136154</v>
      </c>
      <c r="N231" s="3">
        <f t="shared" ref="N231" si="841">0.5*(H231+H$1105)</f>
        <v>0.43044917563620094</v>
      </c>
      <c r="O231" s="3">
        <f t="shared" ref="O231" si="842">0.5*(I231+I$1105)</f>
        <v>0.52758182600069703</v>
      </c>
    </row>
    <row r="232" spans="1:15" x14ac:dyDescent="0.15">
      <c r="A232" s="1">
        <v>10</v>
      </c>
      <c r="B232" s="1" t="s">
        <v>91</v>
      </c>
      <c r="C232" s="1">
        <v>22</v>
      </c>
      <c r="D232" s="1" t="s">
        <v>8</v>
      </c>
      <c r="E232" s="6">
        <f>資本コスト!E232/SUM(資本コスト!E232,労働コスト!E232)</f>
        <v>0.28139026488128643</v>
      </c>
      <c r="F232" s="6">
        <f>資本コスト!F232/SUM(資本コスト!F232,労働コスト!F232)</f>
        <v>0.30288693166646852</v>
      </c>
      <c r="G232" s="6">
        <f>資本コスト!G232/SUM(資本コスト!G232,労働コスト!G232)</f>
        <v>0.35533766297408015</v>
      </c>
      <c r="H232" s="6">
        <f>資本コスト!H232/SUM(資本コスト!H232,労働コスト!H232)</f>
        <v>0.3103180546284886</v>
      </c>
      <c r="I232" s="6">
        <f>資本コスト!I232/SUM(資本コスト!I232,労働コスト!I232)</f>
        <v>0.28402374042335216</v>
      </c>
      <c r="K232" s="3">
        <f>0.5*(E232+E$1106)</f>
        <v>0.24039223224502865</v>
      </c>
      <c r="L232" s="3">
        <f t="shared" ref="L232" si="843">0.5*(F232+F$1106)</f>
        <v>0.28421922964851237</v>
      </c>
      <c r="M232" s="3">
        <f t="shared" ref="M232" si="844">0.5*(G232+G$1106)</f>
        <v>0.34281760708450698</v>
      </c>
      <c r="N232" s="3">
        <f t="shared" ref="N232" si="845">0.5*(H232+H$1106)</f>
        <v>0.30913352556068352</v>
      </c>
      <c r="O232" s="3">
        <f t="shared" ref="O232" si="846">0.5*(I232+I$1106)</f>
        <v>0.27795537678377297</v>
      </c>
    </row>
    <row r="233" spans="1:15" x14ac:dyDescent="0.15">
      <c r="A233" s="1">
        <v>10</v>
      </c>
      <c r="B233" s="1" t="s">
        <v>91</v>
      </c>
      <c r="C233" s="1">
        <v>23</v>
      </c>
      <c r="D233" s="1" t="s">
        <v>29</v>
      </c>
      <c r="E233" s="6">
        <f>資本コスト!E233/SUM(資本コスト!E233,労働コスト!E233)</f>
        <v>0.35641496292824404</v>
      </c>
      <c r="F233" s="6">
        <f>資本コスト!F233/SUM(資本コスト!F233,労働コスト!F233)</f>
        <v>0.25131117279315435</v>
      </c>
      <c r="G233" s="6">
        <f>資本コスト!G233/SUM(資本コスト!G233,労働コスト!G233)</f>
        <v>0.25747005244349574</v>
      </c>
      <c r="H233" s="6">
        <f>資本コスト!H233/SUM(資本コスト!H233,労働コスト!H233)</f>
        <v>0.2711703261692443</v>
      </c>
      <c r="I233" s="6">
        <f>資本コスト!I233/SUM(資本コスト!I233,労働コスト!I233)</f>
        <v>0.2906312693879699</v>
      </c>
      <c r="K233" s="3">
        <f>0.5*(E233+E$1107)</f>
        <v>0.37038229027674396</v>
      </c>
      <c r="L233" s="3">
        <f t="shared" ref="L233" si="847">0.5*(F233+F$1107)</f>
        <v>0.25473935182850754</v>
      </c>
      <c r="M233" s="3">
        <f t="shared" ref="M233" si="848">0.5*(G233+G$1107)</f>
        <v>0.26449955210808573</v>
      </c>
      <c r="N233" s="3">
        <f t="shared" ref="N233" si="849">0.5*(H233+H$1107)</f>
        <v>0.26341849156233216</v>
      </c>
      <c r="O233" s="3">
        <f t="shared" ref="O233" si="850">0.5*(I233+I$1107)</f>
        <v>0.29788686988384938</v>
      </c>
    </row>
    <row r="234" spans="1:15" x14ac:dyDescent="0.15">
      <c r="A234" s="1">
        <v>11</v>
      </c>
      <c r="B234" s="1" t="s">
        <v>277</v>
      </c>
      <c r="C234" s="1">
        <v>1</v>
      </c>
      <c r="D234" s="1" t="s">
        <v>9</v>
      </c>
      <c r="E234" s="6">
        <f>資本コスト!E234/SUM(資本コスト!E234,労働コスト!E234)</f>
        <v>0.56002574462311816</v>
      </c>
      <c r="F234" s="6">
        <f>資本コスト!F234/SUM(資本コスト!F234,労働コスト!F234)</f>
        <v>0.4744096002479648</v>
      </c>
      <c r="G234" s="6">
        <f>資本コスト!G234/SUM(資本コスト!G234,労働コスト!G234)</f>
        <v>0.59354147334891827</v>
      </c>
      <c r="H234" s="6">
        <f>資本コスト!H234/SUM(資本コスト!H234,労働コスト!H234)</f>
        <v>0.66230615862144038</v>
      </c>
      <c r="I234" s="6">
        <f>資本コスト!I234/SUM(資本コスト!I234,労働コスト!I234)</f>
        <v>0.70860132259705189</v>
      </c>
      <c r="K234" s="3">
        <f>0.5*(E234+E$1085)</f>
        <v>0.56832812754048945</v>
      </c>
      <c r="L234" s="3">
        <f t="shared" ref="L234" si="851">0.5*(F234+F$1085)</f>
        <v>0.48617028640589688</v>
      </c>
      <c r="M234" s="3">
        <f t="shared" ref="M234" si="852">0.5*(G234+G$1085)</f>
        <v>0.56972942730797693</v>
      </c>
      <c r="N234" s="3">
        <f t="shared" ref="N234" si="853">0.5*(H234+H$1085)</f>
        <v>0.65436436281779176</v>
      </c>
      <c r="O234" s="3">
        <f t="shared" ref="O234" si="854">0.5*(I234+I$1085)</f>
        <v>0.70935054402093412</v>
      </c>
    </row>
    <row r="235" spans="1:15" x14ac:dyDescent="0.15">
      <c r="A235" s="1">
        <v>11</v>
      </c>
      <c r="B235" s="1" t="s">
        <v>277</v>
      </c>
      <c r="C235" s="1">
        <v>2</v>
      </c>
      <c r="D235" s="1" t="s">
        <v>10</v>
      </c>
      <c r="E235" s="6">
        <f>資本コスト!E235/SUM(資本コスト!E235,労働コスト!E235)</f>
        <v>0.36869581112994226</v>
      </c>
      <c r="F235" s="6">
        <f>資本コスト!F235/SUM(資本コスト!F235,労働コスト!F235)</f>
        <v>0.28861586373377512</v>
      </c>
      <c r="G235" s="6">
        <f>資本コスト!G235/SUM(資本コスト!G235,労働コスト!G235)</f>
        <v>0.30008679140455219</v>
      </c>
      <c r="H235" s="6">
        <f>資本コスト!H235/SUM(資本コスト!H235,労働コスト!H235)</f>
        <v>0.25700217054329094</v>
      </c>
      <c r="I235" s="6">
        <f>資本コスト!I235/SUM(資本コスト!I235,労働コスト!I235)</f>
        <v>0.37967587357759913</v>
      </c>
      <c r="K235" s="3">
        <f>0.5*(E235+E$1086)</f>
        <v>0.37315205182382405</v>
      </c>
      <c r="L235" s="3">
        <f t="shared" ref="L235" si="855">0.5*(F235+F$1086)</f>
        <v>0.31079795572648794</v>
      </c>
      <c r="M235" s="3">
        <f t="shared" ref="M235" si="856">0.5*(G235+G$1086)</f>
        <v>0.3233351895223141</v>
      </c>
      <c r="N235" s="3">
        <f t="shared" ref="N235" si="857">0.5*(H235+H$1086)</f>
        <v>0.30049881450349897</v>
      </c>
      <c r="O235" s="3">
        <f t="shared" ref="O235" si="858">0.5*(I235+I$1086)</f>
        <v>0.44053684936526388</v>
      </c>
    </row>
    <row r="236" spans="1:15" x14ac:dyDescent="0.15">
      <c r="A236" s="1">
        <v>11</v>
      </c>
      <c r="B236" s="1" t="s">
        <v>97</v>
      </c>
      <c r="C236" s="1">
        <v>3</v>
      </c>
      <c r="D236" s="1" t="s">
        <v>17</v>
      </c>
      <c r="E236" s="6">
        <f>資本コスト!E236/SUM(資本コスト!E236,労働コスト!E236)</f>
        <v>0.4032308757446732</v>
      </c>
      <c r="F236" s="6">
        <f>資本コスト!F236/SUM(資本コスト!F236,労働コスト!F236)</f>
        <v>0.26896606707019038</v>
      </c>
      <c r="G236" s="6">
        <f>資本コスト!G236/SUM(資本コスト!G236,労働コスト!G236)</f>
        <v>0.2827380842965822</v>
      </c>
      <c r="H236" s="6">
        <f>資本コスト!H236/SUM(資本コスト!H236,労働コスト!H236)</f>
        <v>0.27625996430059457</v>
      </c>
      <c r="I236" s="6">
        <f>資本コスト!I236/SUM(資本コスト!I236,労働コスト!I236)</f>
        <v>0.35363361223455908</v>
      </c>
      <c r="K236" s="3">
        <f>0.5*(E236+E$1087)</f>
        <v>0.36350293653607024</v>
      </c>
      <c r="L236" s="3">
        <f t="shared" ref="L236" si="859">0.5*(F236+F$1087)</f>
        <v>0.26130251499958679</v>
      </c>
      <c r="M236" s="3">
        <f t="shared" ref="M236" si="860">0.5*(G236+G$1087)</f>
        <v>0.29405365571072167</v>
      </c>
      <c r="N236" s="3">
        <f t="shared" ref="N236" si="861">0.5*(H236+H$1087)</f>
        <v>0.29308929192209288</v>
      </c>
      <c r="O236" s="3">
        <f t="shared" ref="O236" si="862">0.5*(I236+I$1087)</f>
        <v>0.35999216656269706</v>
      </c>
    </row>
    <row r="237" spans="1:15" x14ac:dyDescent="0.15">
      <c r="A237" s="1">
        <v>11</v>
      </c>
      <c r="B237" s="1" t="s">
        <v>97</v>
      </c>
      <c r="C237" s="1">
        <v>4</v>
      </c>
      <c r="D237" s="1" t="s">
        <v>18</v>
      </c>
      <c r="E237" s="6">
        <f>資本コスト!E237/SUM(資本コスト!E237,労働コスト!E237)</f>
        <v>0.19638738525037994</v>
      </c>
      <c r="F237" s="6">
        <f>資本コスト!F237/SUM(資本コスト!F237,労働コスト!F237)</f>
        <v>0.14794327031177379</v>
      </c>
      <c r="G237" s="6">
        <f>資本コスト!G237/SUM(資本コスト!G237,労働コスト!G237)</f>
        <v>0.16253354122508507</v>
      </c>
      <c r="H237" s="6">
        <f>資本コスト!H237/SUM(資本コスト!H237,労働コスト!H237)</f>
        <v>0.23053663230911067</v>
      </c>
      <c r="I237" s="6">
        <f>資本コスト!I237/SUM(資本コスト!I237,労働コスト!I237)</f>
        <v>0.29449461274186223</v>
      </c>
      <c r="K237" s="3">
        <f>0.5*(E237+E$1088)</f>
        <v>0.21009558354310665</v>
      </c>
      <c r="L237" s="3">
        <f t="shared" ref="L237" si="863">0.5*(F237+F$1088)</f>
        <v>0.16624799840356791</v>
      </c>
      <c r="M237" s="3">
        <f t="shared" ref="M237" si="864">0.5*(G237+G$1088)</f>
        <v>0.18198022869603864</v>
      </c>
      <c r="N237" s="3">
        <f t="shared" ref="N237" si="865">0.5*(H237+H$1088)</f>
        <v>0.24521788020477586</v>
      </c>
      <c r="O237" s="3">
        <f t="shared" ref="O237" si="866">0.5*(I237+I$1088)</f>
        <v>0.31192906159081157</v>
      </c>
    </row>
    <row r="238" spans="1:15" x14ac:dyDescent="0.15">
      <c r="A238" s="1">
        <v>11</v>
      </c>
      <c r="B238" s="1" t="s">
        <v>97</v>
      </c>
      <c r="C238" s="1">
        <v>5</v>
      </c>
      <c r="D238" s="1" t="s">
        <v>19</v>
      </c>
      <c r="E238" s="6">
        <f>資本コスト!E238/SUM(資本コスト!E238,労働コスト!E238)</f>
        <v>0.27049340558345147</v>
      </c>
      <c r="F238" s="6">
        <f>資本コスト!F238/SUM(資本コスト!F238,労働コスト!F238)</f>
        <v>0.20203768709116512</v>
      </c>
      <c r="G238" s="6">
        <f>資本コスト!G238/SUM(資本コスト!G238,労働コスト!G238)</f>
        <v>0.2067548068116655</v>
      </c>
      <c r="H238" s="6">
        <f>資本コスト!H238/SUM(資本コスト!H238,労働コスト!H238)</f>
        <v>0.22413916362337566</v>
      </c>
      <c r="I238" s="6">
        <f>資本コスト!I238/SUM(資本コスト!I238,労働コスト!I238)</f>
        <v>0.30531700088604335</v>
      </c>
      <c r="K238" s="3">
        <f>0.5*(E238+E$1089)</f>
        <v>0.33227585138328342</v>
      </c>
      <c r="L238" s="3">
        <f t="shared" ref="L238" si="867">0.5*(F238+F$1089)</f>
        <v>0.24668699326333809</v>
      </c>
      <c r="M238" s="3">
        <f t="shared" ref="M238" si="868">0.5*(G238+G$1089)</f>
        <v>0.25985113681589356</v>
      </c>
      <c r="N238" s="3">
        <f t="shared" ref="N238" si="869">0.5*(H238+H$1089)</f>
        <v>0.27362007510803921</v>
      </c>
      <c r="O238" s="3">
        <f t="shared" ref="O238" si="870">0.5*(I238+I$1089)</f>
        <v>0.35010712597625093</v>
      </c>
    </row>
    <row r="239" spans="1:15" x14ac:dyDescent="0.15">
      <c r="A239" s="1">
        <v>11</v>
      </c>
      <c r="B239" s="1" t="s">
        <v>97</v>
      </c>
      <c r="C239" s="1">
        <v>6</v>
      </c>
      <c r="D239" s="1" t="s">
        <v>3</v>
      </c>
      <c r="E239" s="6">
        <f>資本コスト!E239/SUM(資本コスト!E239,労働コスト!E239)</f>
        <v>0.29761554275904939</v>
      </c>
      <c r="F239" s="6">
        <f>資本コスト!F239/SUM(資本コスト!F239,労働コスト!F239)</f>
        <v>0.23119968343121799</v>
      </c>
      <c r="G239" s="6">
        <f>資本コスト!G239/SUM(資本コスト!G239,労働コスト!G239)</f>
        <v>0.30416727488600093</v>
      </c>
      <c r="H239" s="6">
        <f>資本コスト!H239/SUM(資本コスト!H239,労働コスト!H239)</f>
        <v>0.32681552796205871</v>
      </c>
      <c r="I239" s="6">
        <f>資本コスト!I239/SUM(資本コスト!I239,労働コスト!I239)</f>
        <v>0.43368873122958113</v>
      </c>
      <c r="K239" s="3">
        <f>0.5*(E239+E$1090)</f>
        <v>0.39052078326642115</v>
      </c>
      <c r="L239" s="3">
        <f t="shared" ref="L239" si="871">0.5*(F239+F$1090)</f>
        <v>0.32542758056693788</v>
      </c>
      <c r="M239" s="3">
        <f t="shared" ref="M239" si="872">0.5*(G239+G$1090)</f>
        <v>0.37546996003956279</v>
      </c>
      <c r="N239" s="3">
        <f t="shared" ref="N239" si="873">0.5*(H239+H$1090)</f>
        <v>0.37847084514499507</v>
      </c>
      <c r="O239" s="3">
        <f t="shared" ref="O239" si="874">0.5*(I239+I$1090)</f>
        <v>0.49448992207094777</v>
      </c>
    </row>
    <row r="240" spans="1:15" x14ac:dyDescent="0.15">
      <c r="A240" s="1">
        <v>11</v>
      </c>
      <c r="B240" s="1" t="s">
        <v>97</v>
      </c>
      <c r="C240" s="1">
        <v>7</v>
      </c>
      <c r="D240" s="1" t="s">
        <v>20</v>
      </c>
      <c r="E240" s="6">
        <f>資本コスト!E240/SUM(資本コスト!E240,労働コスト!E240)</f>
        <v>0.41174916489091018</v>
      </c>
      <c r="F240" s="6">
        <f>資本コスト!F240/SUM(資本コスト!F240,労働コスト!F240)</f>
        <v>0.29448563797876709</v>
      </c>
      <c r="G240" s="6">
        <f>資本コスト!G240/SUM(資本コスト!G240,労働コスト!G240)</f>
        <v>0.37876366088592656</v>
      </c>
      <c r="H240" s="6">
        <f>資本コスト!H240/SUM(資本コスト!H240,労働コスト!H240)</f>
        <v>0.57404123049649569</v>
      </c>
      <c r="I240" s="6">
        <f>資本コスト!I240/SUM(資本コスト!I240,労働コスト!I240)</f>
        <v>0.4175919619191234</v>
      </c>
      <c r="K240" s="3">
        <f>0.5*(E240+E$1091)</f>
        <v>0.55366057608567854</v>
      </c>
      <c r="L240" s="3">
        <f t="shared" ref="L240" si="875">0.5*(F240+F$1091)</f>
        <v>0.47314854390020045</v>
      </c>
      <c r="M240" s="3">
        <f t="shared" ref="M240" si="876">0.5*(G240+G$1091)</f>
        <v>0.47052692751289604</v>
      </c>
      <c r="N240" s="3">
        <f t="shared" ref="N240" si="877">0.5*(H240+H$1091)</f>
        <v>0.57139268781888564</v>
      </c>
      <c r="O240" s="3">
        <f t="shared" ref="O240" si="878">0.5*(I240+I$1091)</f>
        <v>0.51635988033864155</v>
      </c>
    </row>
    <row r="241" spans="1:15" x14ac:dyDescent="0.15">
      <c r="A241" s="1">
        <v>11</v>
      </c>
      <c r="B241" s="1" t="s">
        <v>97</v>
      </c>
      <c r="C241" s="1">
        <v>8</v>
      </c>
      <c r="D241" s="1" t="s">
        <v>21</v>
      </c>
      <c r="E241" s="6">
        <f>資本コスト!E241/SUM(資本コスト!E241,労働コスト!E241)</f>
        <v>0.54169506449751259</v>
      </c>
      <c r="F241" s="6">
        <f>資本コスト!F241/SUM(資本コスト!F241,労働コスト!F241)</f>
        <v>0.31973011299940174</v>
      </c>
      <c r="G241" s="6">
        <f>資本コスト!G241/SUM(資本コスト!G241,労働コスト!G241)</f>
        <v>0.25546248219799095</v>
      </c>
      <c r="H241" s="6">
        <f>資本コスト!H241/SUM(資本コスト!H241,労働コスト!H241)</f>
        <v>0.25244199550283608</v>
      </c>
      <c r="I241" s="6">
        <f>資本コスト!I241/SUM(資本コスト!I241,労働コスト!I241)</f>
        <v>0.31176371638279199</v>
      </c>
      <c r="K241" s="3">
        <f>0.5*(E241+E$1092)</f>
        <v>0.45850494016235144</v>
      </c>
      <c r="L241" s="3">
        <f t="shared" ref="L241" si="879">0.5*(F241+F$1092)</f>
        <v>0.28142323728148733</v>
      </c>
      <c r="M241" s="3">
        <f t="shared" ref="M241" si="880">0.5*(G241+G$1092)</f>
        <v>0.25215386290670921</v>
      </c>
      <c r="N241" s="3">
        <f t="shared" ref="N241" si="881">0.5*(H241+H$1092)</f>
        <v>0.24526999531266275</v>
      </c>
      <c r="O241" s="3">
        <f t="shared" ref="O241" si="882">0.5*(I241+I$1092)</f>
        <v>0.31742742831061171</v>
      </c>
    </row>
    <row r="242" spans="1:15" x14ac:dyDescent="0.15">
      <c r="A242" s="1">
        <v>11</v>
      </c>
      <c r="B242" s="1" t="s">
        <v>97</v>
      </c>
      <c r="C242" s="1">
        <v>9</v>
      </c>
      <c r="D242" s="1" t="s">
        <v>22</v>
      </c>
      <c r="E242" s="6">
        <f>資本コスト!E242/SUM(資本コスト!E242,労働コスト!E242)</f>
        <v>0.24046605236285701</v>
      </c>
      <c r="F242" s="6">
        <f>資本コスト!F242/SUM(資本コスト!F242,労働コスト!F242)</f>
        <v>0.23603124683946933</v>
      </c>
      <c r="G242" s="6">
        <f>資本コスト!G242/SUM(資本コスト!G242,労働コスト!G242)</f>
        <v>0.29321946144740468</v>
      </c>
      <c r="H242" s="6">
        <f>資本コスト!H242/SUM(資本コスト!H242,労働コスト!H242)</f>
        <v>0.32002549170019035</v>
      </c>
      <c r="I242" s="6">
        <f>資本コスト!I242/SUM(資本コスト!I242,労働コスト!I242)</f>
        <v>0.37445338509494147</v>
      </c>
      <c r="K242" s="3">
        <f>0.5*(E242+E$1093)</f>
        <v>0.30720607455162874</v>
      </c>
      <c r="L242" s="3">
        <f t="shared" ref="L242" si="883">0.5*(F242+F$1093)</f>
        <v>0.31126939548197419</v>
      </c>
      <c r="M242" s="3">
        <f t="shared" ref="M242" si="884">0.5*(G242+G$1093)</f>
        <v>0.35607374858576468</v>
      </c>
      <c r="N242" s="3">
        <f t="shared" ref="N242" si="885">0.5*(H242+H$1093)</f>
        <v>0.36330001879544427</v>
      </c>
      <c r="O242" s="3">
        <f t="shared" ref="O242" si="886">0.5*(I242+I$1093)</f>
        <v>0.40981889199390098</v>
      </c>
    </row>
    <row r="243" spans="1:15" x14ac:dyDescent="0.15">
      <c r="A243" s="1">
        <v>11</v>
      </c>
      <c r="B243" s="1" t="s">
        <v>97</v>
      </c>
      <c r="C243" s="1">
        <v>10</v>
      </c>
      <c r="D243" s="1" t="s">
        <v>23</v>
      </c>
      <c r="E243" s="6">
        <f>資本コスト!E243/SUM(資本コスト!E243,労働コスト!E243)</f>
        <v>0.25011587397034973</v>
      </c>
      <c r="F243" s="6">
        <f>資本コスト!F243/SUM(資本コスト!F243,労働コスト!F243)</f>
        <v>0.19321819624811001</v>
      </c>
      <c r="G243" s="6">
        <f>資本コスト!G243/SUM(資本コスト!G243,労働コスト!G243)</f>
        <v>0.17077102069758138</v>
      </c>
      <c r="H243" s="6">
        <f>資本コスト!H243/SUM(資本コスト!H243,労働コスト!H243)</f>
        <v>0.18333734214141878</v>
      </c>
      <c r="I243" s="6">
        <f>資本コスト!I243/SUM(資本コスト!I243,労働コスト!I243)</f>
        <v>0.19889981792509709</v>
      </c>
      <c r="K243" s="3">
        <f>0.5*(E243+E$1094)</f>
        <v>0.24394482340594043</v>
      </c>
      <c r="L243" s="3">
        <f t="shared" ref="L243" si="887">0.5*(F243+F$1094)</f>
        <v>0.19561729673367678</v>
      </c>
      <c r="M243" s="3">
        <f t="shared" ref="M243" si="888">0.5*(G243+G$1094)</f>
        <v>0.18045872524043047</v>
      </c>
      <c r="N243" s="3">
        <f t="shared" ref="N243" si="889">0.5*(H243+H$1094)</f>
        <v>0.1860174023150962</v>
      </c>
      <c r="O243" s="3">
        <f t="shared" ref="O243" si="890">0.5*(I243+I$1094)</f>
        <v>0.20332409906015478</v>
      </c>
    </row>
    <row r="244" spans="1:15" x14ac:dyDescent="0.15">
      <c r="A244" s="1">
        <v>11</v>
      </c>
      <c r="B244" s="1" t="s">
        <v>97</v>
      </c>
      <c r="C244" s="1">
        <v>11</v>
      </c>
      <c r="D244" s="1" t="s">
        <v>24</v>
      </c>
      <c r="E244" s="6">
        <f>資本コスト!E244/SUM(資本コスト!E244,労働コスト!E244)</f>
        <v>0.2246985066776471</v>
      </c>
      <c r="F244" s="6">
        <f>資本コスト!F244/SUM(資本コスト!F244,労働コスト!F244)</f>
        <v>0.17639220354548471</v>
      </c>
      <c r="G244" s="6">
        <f>資本コスト!G244/SUM(資本コスト!G244,労働コスト!G244)</f>
        <v>0.22056517594577152</v>
      </c>
      <c r="H244" s="6">
        <f>資本コスト!H244/SUM(資本コスト!H244,労働コスト!H244)</f>
        <v>0.24815589772074201</v>
      </c>
      <c r="I244" s="6">
        <f>資本コスト!I244/SUM(資本コスト!I244,労働コスト!I244)</f>
        <v>0.27956764865022998</v>
      </c>
      <c r="K244" s="3">
        <f>0.5*(E244+E$1095)</f>
        <v>0.2475812743049981</v>
      </c>
      <c r="L244" s="3">
        <f t="shared" ref="L244" si="891">0.5*(F244+F$1095)</f>
        <v>0.19703897576760276</v>
      </c>
      <c r="M244" s="3">
        <f t="shared" ref="M244" si="892">0.5*(G244+G$1095)</f>
        <v>0.24760871944437449</v>
      </c>
      <c r="N244" s="3">
        <f t="shared" ref="N244" si="893">0.5*(H244+H$1095)</f>
        <v>0.2597155058906559</v>
      </c>
      <c r="O244" s="3">
        <f t="shared" ref="O244" si="894">0.5*(I244+I$1095)</f>
        <v>0.29487447782797527</v>
      </c>
    </row>
    <row r="245" spans="1:15" x14ac:dyDescent="0.15">
      <c r="A245" s="1">
        <v>11</v>
      </c>
      <c r="B245" s="1" t="s">
        <v>97</v>
      </c>
      <c r="C245" s="1">
        <v>12</v>
      </c>
      <c r="D245" s="1" t="s">
        <v>25</v>
      </c>
      <c r="E245" s="6">
        <f>資本コスト!E245/SUM(資本コスト!E245,労働コスト!E245)</f>
        <v>0.21714110537227854</v>
      </c>
      <c r="F245" s="6">
        <f>資本コスト!F245/SUM(資本コスト!F245,労働コスト!F245)</f>
        <v>0.18875126896382902</v>
      </c>
      <c r="G245" s="6">
        <f>資本コスト!G245/SUM(資本コスト!G245,労働コスト!G245)</f>
        <v>0.29450918290291112</v>
      </c>
      <c r="H245" s="6">
        <f>資本コスト!H245/SUM(資本コスト!H245,労働コスト!H245)</f>
        <v>0.2984634760770678</v>
      </c>
      <c r="I245" s="6">
        <f>資本コスト!I245/SUM(資本コスト!I245,労働コスト!I245)</f>
        <v>0.31134352003227084</v>
      </c>
      <c r="K245" s="3">
        <f>0.5*(E245+E$1096)</f>
        <v>0.21823937314553599</v>
      </c>
      <c r="L245" s="3">
        <f t="shared" ref="L245" si="895">0.5*(F245+F$1096)</f>
        <v>0.18537566477374476</v>
      </c>
      <c r="M245" s="3">
        <f t="shared" ref="M245" si="896">0.5*(G245+G$1096)</f>
        <v>0.30524863005197994</v>
      </c>
      <c r="N245" s="3">
        <f t="shared" ref="N245" si="897">0.5*(H245+H$1096)</f>
        <v>0.3203082601864462</v>
      </c>
      <c r="O245" s="3">
        <f t="shared" ref="O245" si="898">0.5*(I245+I$1096)</f>
        <v>0.37228602181497744</v>
      </c>
    </row>
    <row r="246" spans="1:15" x14ac:dyDescent="0.15">
      <c r="A246" s="1">
        <v>11</v>
      </c>
      <c r="B246" s="1" t="s">
        <v>97</v>
      </c>
      <c r="C246" s="1">
        <v>13</v>
      </c>
      <c r="D246" s="1" t="s">
        <v>26</v>
      </c>
      <c r="E246" s="6">
        <f>資本コスト!E246/SUM(資本コスト!E246,労働コスト!E246)</f>
        <v>0.29866955235400594</v>
      </c>
      <c r="F246" s="6">
        <f>資本コスト!F246/SUM(資本コスト!F246,労働コスト!F246)</f>
        <v>0.33014312704304827</v>
      </c>
      <c r="G246" s="6">
        <f>資本コスト!G246/SUM(資本コスト!G246,労働コスト!G246)</f>
        <v>0.35042074608627471</v>
      </c>
      <c r="H246" s="6">
        <f>資本コスト!H246/SUM(資本コスト!H246,労働コスト!H246)</f>
        <v>0.35442476127850137</v>
      </c>
      <c r="I246" s="6">
        <f>資本コスト!I246/SUM(資本コスト!I246,労働コスト!I246)</f>
        <v>0.32669393892126308</v>
      </c>
      <c r="K246" s="3">
        <f>0.5*(E246+E$1097)</f>
        <v>0.2440822593778591</v>
      </c>
      <c r="L246" s="3">
        <f t="shared" ref="L246" si="899">0.5*(F246+F$1097)</f>
        <v>0.30440743169691886</v>
      </c>
      <c r="M246" s="3">
        <f t="shared" ref="M246" si="900">0.5*(G246+G$1097)</f>
        <v>0.33890489764139109</v>
      </c>
      <c r="N246" s="3">
        <f t="shared" ref="N246" si="901">0.5*(H246+H$1097)</f>
        <v>0.33842334693274123</v>
      </c>
      <c r="O246" s="3">
        <f t="shared" ref="O246" si="902">0.5*(I246+I$1097)</f>
        <v>0.31216887804404542</v>
      </c>
    </row>
    <row r="247" spans="1:15" x14ac:dyDescent="0.15">
      <c r="A247" s="1">
        <v>11</v>
      </c>
      <c r="B247" s="1" t="s">
        <v>97</v>
      </c>
      <c r="C247" s="1">
        <v>14</v>
      </c>
      <c r="D247" s="1" t="s">
        <v>27</v>
      </c>
      <c r="E247" s="6">
        <f>資本コスト!E247/SUM(資本コスト!E247,労働コスト!E247)</f>
        <v>0.16995874635249905</v>
      </c>
      <c r="F247" s="6">
        <f>資本コスト!F247/SUM(資本コスト!F247,労働コスト!F247)</f>
        <v>0.17878941919480049</v>
      </c>
      <c r="G247" s="6">
        <f>資本コスト!G247/SUM(資本コスト!G247,労働コスト!G247)</f>
        <v>0.25626562912206147</v>
      </c>
      <c r="H247" s="6">
        <f>資本コスト!H247/SUM(資本コスト!H247,労働コスト!H247)</f>
        <v>0.35274875164520281</v>
      </c>
      <c r="I247" s="6">
        <f>資本コスト!I247/SUM(資本コスト!I247,労働コスト!I247)</f>
        <v>0.42846682889349341</v>
      </c>
      <c r="K247" s="3">
        <f>0.5*(E247+E$1098)</f>
        <v>0.1276419403241035</v>
      </c>
      <c r="L247" s="3">
        <f t="shared" ref="L247" si="903">0.5*(F247+F$1098)</f>
        <v>0.16091555829334819</v>
      </c>
      <c r="M247" s="3">
        <f t="shared" ref="M247" si="904">0.5*(G247+G$1098)</f>
        <v>0.24775492032373192</v>
      </c>
      <c r="N247" s="3">
        <f t="shared" ref="N247" si="905">0.5*(H247+H$1098)</f>
        <v>0.32818410012362925</v>
      </c>
      <c r="O247" s="3">
        <f t="shared" ref="O247" si="906">0.5*(I247+I$1098)</f>
        <v>0.40054709910058583</v>
      </c>
    </row>
    <row r="248" spans="1:15" x14ac:dyDescent="0.15">
      <c r="A248" s="1">
        <v>11</v>
      </c>
      <c r="B248" s="1" t="s">
        <v>97</v>
      </c>
      <c r="C248" s="1">
        <v>15</v>
      </c>
      <c r="D248" s="1" t="s">
        <v>28</v>
      </c>
      <c r="E248" s="6">
        <f>資本コスト!E248/SUM(資本コスト!E248,労働コスト!E248)</f>
        <v>0.28762763883251824</v>
      </c>
      <c r="F248" s="6">
        <f>資本コスト!F248/SUM(資本コスト!F248,労働コスト!F248)</f>
        <v>0.18969371729687945</v>
      </c>
      <c r="G248" s="6">
        <f>資本コスト!G248/SUM(資本コスト!G248,労働コスト!G248)</f>
        <v>0.25529953372271669</v>
      </c>
      <c r="H248" s="6">
        <f>資本コスト!H248/SUM(資本コスト!H248,労働コスト!H248)</f>
        <v>0.29659253773335748</v>
      </c>
      <c r="I248" s="6">
        <f>資本コスト!I248/SUM(資本コスト!I248,労働コスト!I248)</f>
        <v>0.33306959258888208</v>
      </c>
      <c r="K248" s="3">
        <f>0.5*(E248+E$1099)</f>
        <v>0.24065668580105687</v>
      </c>
      <c r="L248" s="3">
        <f t="shared" ref="L248" si="907">0.5*(F248+F$1099)</f>
        <v>0.18406971415908907</v>
      </c>
      <c r="M248" s="3">
        <f t="shared" ref="M248" si="908">0.5*(G248+G$1099)</f>
        <v>0.24999106721419107</v>
      </c>
      <c r="N248" s="3">
        <f t="shared" ref="N248" si="909">0.5*(H248+H$1099)</f>
        <v>0.28306386270179207</v>
      </c>
      <c r="O248" s="3">
        <f t="shared" ref="O248" si="910">0.5*(I248+I$1099)</f>
        <v>0.32991956504883202</v>
      </c>
    </row>
    <row r="249" spans="1:15" x14ac:dyDescent="0.15">
      <c r="A249" s="1">
        <v>11</v>
      </c>
      <c r="B249" s="1" t="s">
        <v>277</v>
      </c>
      <c r="C249" s="1">
        <v>16</v>
      </c>
      <c r="D249" s="1" t="s">
        <v>11</v>
      </c>
      <c r="E249" s="6">
        <f>資本コスト!E249/SUM(資本コスト!E249,労働コスト!E249)</f>
        <v>0.30529696498277642</v>
      </c>
      <c r="F249" s="6">
        <f>資本コスト!F249/SUM(資本コスト!F249,労働コスト!F249)</f>
        <v>9.1453940692951222E-2</v>
      </c>
      <c r="G249" s="6">
        <f>資本コスト!G249/SUM(資本コスト!G249,労働コスト!G249)</f>
        <v>9.9385151186321588E-2</v>
      </c>
      <c r="H249" s="6">
        <f>資本コスト!H249/SUM(資本コスト!H249,労働コスト!H249)</f>
        <v>6.6284999171330058E-2</v>
      </c>
      <c r="I249" s="6">
        <f>資本コスト!I249/SUM(資本コスト!I249,労働コスト!I249)</f>
        <v>8.1116801655366694E-2</v>
      </c>
      <c r="K249" s="3">
        <f>0.5*(E249+E$1100)</f>
        <v>0.2793728809499737</v>
      </c>
      <c r="L249" s="3">
        <f t="shared" ref="L249" si="911">0.5*(F249+F$1100)</f>
        <v>9.9927480929610901E-2</v>
      </c>
      <c r="M249" s="3">
        <f t="shared" ref="M249" si="912">0.5*(G249+G$1100)</f>
        <v>0.10643082880037671</v>
      </c>
      <c r="N249" s="3">
        <f t="shared" ref="N249" si="913">0.5*(H249+H$1100)</f>
        <v>7.6329708491926301E-2</v>
      </c>
      <c r="O249" s="3">
        <f t="shared" ref="O249" si="914">0.5*(I249+I$1100)</f>
        <v>8.881635140822941E-2</v>
      </c>
    </row>
    <row r="250" spans="1:15" x14ac:dyDescent="0.15">
      <c r="A250" s="1">
        <v>11</v>
      </c>
      <c r="B250" s="1" t="s">
        <v>277</v>
      </c>
      <c r="C250" s="1">
        <v>17</v>
      </c>
      <c r="D250" s="1" t="s">
        <v>12</v>
      </c>
      <c r="E250" s="6">
        <f>資本コスト!E250/SUM(資本コスト!E250,労働コスト!E250)</f>
        <v>0.72767570088170985</v>
      </c>
      <c r="F250" s="6">
        <f>資本コスト!F250/SUM(資本コスト!F250,労働コスト!F250)</f>
        <v>0.75428476889099849</v>
      </c>
      <c r="G250" s="6">
        <f>資本コスト!G250/SUM(資本コスト!G250,労働コスト!G250)</f>
        <v>0.71489988034176188</v>
      </c>
      <c r="H250" s="6">
        <f>資本コスト!H250/SUM(資本コスト!H250,労働コスト!H250)</f>
        <v>0.69930522489449021</v>
      </c>
      <c r="I250" s="6">
        <f>資本コスト!I250/SUM(資本コスト!I250,労働コスト!I250)</f>
        <v>0.79324597981033984</v>
      </c>
      <c r="K250" s="3">
        <f>0.5*(E250+E$1101)</f>
        <v>0.74337755952772544</v>
      </c>
      <c r="L250" s="3">
        <f t="shared" ref="L250" si="915">0.5*(F250+F$1101)</f>
        <v>0.7600712607070107</v>
      </c>
      <c r="M250" s="3">
        <f t="shared" ref="M250" si="916">0.5*(G250+G$1101)</f>
        <v>0.72197297192774812</v>
      </c>
      <c r="N250" s="3">
        <f t="shared" ref="N250" si="917">0.5*(H250+H$1101)</f>
        <v>0.70595482267301146</v>
      </c>
      <c r="O250" s="3">
        <f t="shared" ref="O250" si="918">0.5*(I250+I$1101)</f>
        <v>0.79913775128653253</v>
      </c>
    </row>
    <row r="251" spans="1:15" x14ac:dyDescent="0.15">
      <c r="A251" s="1">
        <v>11</v>
      </c>
      <c r="B251" s="1" t="s">
        <v>277</v>
      </c>
      <c r="C251" s="1">
        <v>18</v>
      </c>
      <c r="D251" s="1" t="s">
        <v>13</v>
      </c>
      <c r="E251" s="6">
        <f>資本コスト!E251/SUM(資本コスト!E251,労働コスト!E251)</f>
        <v>0.1858803995904682</v>
      </c>
      <c r="F251" s="6">
        <f>資本コスト!F251/SUM(資本コスト!F251,労働コスト!F251)</f>
        <v>0.16860384825352229</v>
      </c>
      <c r="G251" s="6">
        <f>資本コスト!G251/SUM(資本コスト!G251,労働コスト!G251)</f>
        <v>0.22793264858455259</v>
      </c>
      <c r="H251" s="6">
        <f>資本コスト!H251/SUM(資本コスト!H251,労働コスト!H251)</f>
        <v>0.19210152418847681</v>
      </c>
      <c r="I251" s="6">
        <f>資本コスト!I251/SUM(資本コスト!I251,労働コスト!I251)</f>
        <v>0.22143368676655287</v>
      </c>
      <c r="K251" s="3">
        <f>0.5*(E251+E$1102)</f>
        <v>0.16317973709756961</v>
      </c>
      <c r="L251" s="3">
        <f t="shared" ref="L251" si="919">0.5*(F251+F$1102)</f>
        <v>0.18119835705242249</v>
      </c>
      <c r="M251" s="3">
        <f t="shared" ref="M251" si="920">0.5*(G251+G$1102)</f>
        <v>0.20710243572079254</v>
      </c>
      <c r="N251" s="3">
        <f t="shared" ref="N251" si="921">0.5*(H251+H$1102)</f>
        <v>0.18408261397516812</v>
      </c>
      <c r="O251" s="3">
        <f t="shared" ref="O251" si="922">0.5*(I251+I$1102)</f>
        <v>0.2110689417031088</v>
      </c>
    </row>
    <row r="252" spans="1:15" x14ac:dyDescent="0.15">
      <c r="A252" s="1">
        <v>11</v>
      </c>
      <c r="B252" s="1" t="s">
        <v>277</v>
      </c>
      <c r="C252" s="1">
        <v>19</v>
      </c>
      <c r="D252" s="1" t="s">
        <v>14</v>
      </c>
      <c r="E252" s="6">
        <f>資本コスト!E252/SUM(資本コスト!E252,労働コスト!E252)</f>
        <v>0.46691676157555384</v>
      </c>
      <c r="F252" s="6">
        <f>資本コスト!F252/SUM(資本コスト!F252,労働コスト!F252)</f>
        <v>0.28103569164013437</v>
      </c>
      <c r="G252" s="6">
        <f>資本コスト!G252/SUM(資本コスト!G252,労働コスト!G252)</f>
        <v>0.23490257896128719</v>
      </c>
      <c r="H252" s="6">
        <f>資本コスト!H252/SUM(資本コスト!H252,労働コスト!H252)</f>
        <v>0.23661740838581893</v>
      </c>
      <c r="I252" s="6">
        <f>資本コスト!I252/SUM(資本コスト!I252,労働コスト!I252)</f>
        <v>0.32944695256108686</v>
      </c>
      <c r="K252" s="3">
        <f>0.5*(E252+E$1103)</f>
        <v>0.40203249462041546</v>
      </c>
      <c r="L252" s="3">
        <f t="shared" ref="L252" si="923">0.5*(F252+F$1103)</f>
        <v>0.21959378471450205</v>
      </c>
      <c r="M252" s="3">
        <f t="shared" ref="M252" si="924">0.5*(G252+G$1103)</f>
        <v>0.19032511419518494</v>
      </c>
      <c r="N252" s="3">
        <f t="shared" ref="N252" si="925">0.5*(H252+H$1103)</f>
        <v>0.2126156887487495</v>
      </c>
      <c r="O252" s="3">
        <f t="shared" ref="O252" si="926">0.5*(I252+I$1103)</f>
        <v>0.26183694468871538</v>
      </c>
    </row>
    <row r="253" spans="1:15" x14ac:dyDescent="0.15">
      <c r="A253" s="1">
        <v>11</v>
      </c>
      <c r="B253" s="1" t="s">
        <v>277</v>
      </c>
      <c r="C253" s="1">
        <v>20</v>
      </c>
      <c r="D253" s="1" t="s">
        <v>15</v>
      </c>
      <c r="E253" s="6">
        <f>資本コスト!E253/SUM(資本コスト!E253,労働コスト!E253)</f>
        <v>0.52123171322414519</v>
      </c>
      <c r="F253" s="6">
        <f>資本コスト!F253/SUM(資本コスト!F253,労働コスト!F253)</f>
        <v>0.7544974278267379</v>
      </c>
      <c r="G253" s="6">
        <f>資本コスト!G253/SUM(資本コスト!G253,労働コスト!G253)</f>
        <v>0.73007206870982755</v>
      </c>
      <c r="H253" s="6">
        <f>資本コスト!H253/SUM(資本コスト!H253,労働コスト!H253)</f>
        <v>0.71822355838277563</v>
      </c>
      <c r="I253" s="6">
        <f>資本コスト!I253/SUM(資本コスト!I253,労働コスト!I253)</f>
        <v>0.76197763427599319</v>
      </c>
      <c r="K253" s="3">
        <f>0.5*(E253+E$1104)</f>
        <v>0.50777032368571851</v>
      </c>
      <c r="L253" s="3">
        <f t="shared" ref="L253" si="927">0.5*(F253+F$1104)</f>
        <v>0.77656231511321572</v>
      </c>
      <c r="M253" s="3">
        <f t="shared" ref="M253" si="928">0.5*(G253+G$1104)</f>
        <v>0.74168884790868095</v>
      </c>
      <c r="N253" s="3">
        <f t="shared" ref="N253" si="929">0.5*(H253+H$1104)</f>
        <v>0.73079075407133942</v>
      </c>
      <c r="O253" s="3">
        <f t="shared" ref="O253" si="930">0.5*(I253+I$1104)</f>
        <v>0.77996887105313184</v>
      </c>
    </row>
    <row r="254" spans="1:15" x14ac:dyDescent="0.15">
      <c r="A254" s="1">
        <v>11</v>
      </c>
      <c r="B254" s="1" t="s">
        <v>277</v>
      </c>
      <c r="C254" s="1">
        <v>21</v>
      </c>
      <c r="D254" s="1" t="s">
        <v>16</v>
      </c>
      <c r="E254" s="6">
        <f>資本コスト!E254/SUM(資本コスト!E254,労働コスト!E254)</f>
        <v>0.52741589133722033</v>
      </c>
      <c r="F254" s="6">
        <f>資本コスト!F254/SUM(資本コスト!F254,労働コスト!F254)</f>
        <v>0.44618693149071426</v>
      </c>
      <c r="G254" s="6">
        <f>資本コスト!G254/SUM(資本コスト!G254,労働コスト!G254)</f>
        <v>0.46408277809676479</v>
      </c>
      <c r="H254" s="6">
        <f>資本コスト!H254/SUM(資本コスト!H254,労働コスト!H254)</f>
        <v>0.38768122161053636</v>
      </c>
      <c r="I254" s="6">
        <f>資本コスト!I254/SUM(資本コスト!I254,労働コスト!I254)</f>
        <v>0.56231386113271842</v>
      </c>
      <c r="K254" s="3">
        <f>0.5*(E254+E$1105)</f>
        <v>0.425931848183701</v>
      </c>
      <c r="L254" s="3">
        <f t="shared" ref="L254" si="931">0.5*(F254+F$1105)</f>
        <v>0.43035315385646378</v>
      </c>
      <c r="M254" s="3">
        <f t="shared" ref="M254" si="932">0.5*(G254+G$1105)</f>
        <v>0.44023996720186709</v>
      </c>
      <c r="N254" s="3">
        <f t="shared" ref="N254" si="933">0.5*(H254+H$1105)</f>
        <v>0.41684045821631277</v>
      </c>
      <c r="O254" s="3">
        <f t="shared" ref="O254" si="934">0.5*(I254+I$1105)</f>
        <v>0.56350946128700707</v>
      </c>
    </row>
    <row r="255" spans="1:15" x14ac:dyDescent="0.15">
      <c r="A255" s="1">
        <v>11</v>
      </c>
      <c r="B255" s="1" t="s">
        <v>94</v>
      </c>
      <c r="C255" s="1">
        <v>22</v>
      </c>
      <c r="D255" s="1" t="s">
        <v>8</v>
      </c>
      <c r="E255" s="6">
        <f>資本コスト!E255/SUM(資本コスト!E255,労働コスト!E255)</f>
        <v>0.23505989542287001</v>
      </c>
      <c r="F255" s="6">
        <f>資本コスト!F255/SUM(資本コスト!F255,労働コスト!F255)</f>
        <v>0.20089170717824101</v>
      </c>
      <c r="G255" s="6">
        <f>資本コスト!G255/SUM(資本コスト!G255,労働コスト!G255)</f>
        <v>0.24143949527108996</v>
      </c>
      <c r="H255" s="6">
        <f>資本コスト!H255/SUM(資本コスト!H255,労働コスト!H255)</f>
        <v>0.20899388549442463</v>
      </c>
      <c r="I255" s="6">
        <f>資本コスト!I255/SUM(資本コスト!I255,労働コスト!I255)</f>
        <v>0.20429621232429532</v>
      </c>
      <c r="K255" s="3">
        <f>0.5*(E255+E$1106)</f>
        <v>0.21722704751582045</v>
      </c>
      <c r="L255" s="3">
        <f t="shared" ref="L255" si="935">0.5*(F255+F$1106)</f>
        <v>0.23322161740439862</v>
      </c>
      <c r="M255" s="3">
        <f t="shared" ref="M255" si="936">0.5*(G255+G$1106)</f>
        <v>0.28586852323301187</v>
      </c>
      <c r="N255" s="3">
        <f t="shared" ref="N255" si="937">0.5*(H255+H$1106)</f>
        <v>0.25847144099365155</v>
      </c>
      <c r="O255" s="3">
        <f t="shared" ref="O255" si="938">0.5*(I255+I$1106)</f>
        <v>0.23809161273424456</v>
      </c>
    </row>
    <row r="256" spans="1:15" x14ac:dyDescent="0.15">
      <c r="A256" s="1">
        <v>11</v>
      </c>
      <c r="B256" s="1" t="s">
        <v>94</v>
      </c>
      <c r="C256" s="1">
        <v>23</v>
      </c>
      <c r="D256" s="1" t="s">
        <v>29</v>
      </c>
      <c r="E256" s="6">
        <f>資本コスト!E256/SUM(資本コスト!E256,労働コスト!E256)</f>
        <v>0.33790359207699117</v>
      </c>
      <c r="F256" s="6">
        <f>資本コスト!F256/SUM(資本コスト!F256,労働コスト!F256)</f>
        <v>0.27512743926762007</v>
      </c>
      <c r="G256" s="6">
        <f>資本コスト!G256/SUM(資本コスト!G256,労働コスト!G256)</f>
        <v>0.29744236276366048</v>
      </c>
      <c r="H256" s="6">
        <f>資本コスト!H256/SUM(資本コスト!H256,労働コスト!H256)</f>
        <v>0.27705977737142296</v>
      </c>
      <c r="I256" s="6">
        <f>資本コスト!I256/SUM(資本コスト!I256,労働コスト!I256)</f>
        <v>0.28537069035807017</v>
      </c>
      <c r="K256" s="3">
        <f>0.5*(E256+E$1107)</f>
        <v>0.36112660485111747</v>
      </c>
      <c r="L256" s="3">
        <f t="shared" ref="L256" si="939">0.5*(F256+F$1107)</f>
        <v>0.26664748506574043</v>
      </c>
      <c r="M256" s="3">
        <f t="shared" ref="M256" si="940">0.5*(G256+G$1107)</f>
        <v>0.28448570726816813</v>
      </c>
      <c r="N256" s="3">
        <f t="shared" ref="N256" si="941">0.5*(H256+H$1107)</f>
        <v>0.26636321716342148</v>
      </c>
      <c r="O256" s="3">
        <f t="shared" ref="O256" si="942">0.5*(I256+I$1107)</f>
        <v>0.29525658036889957</v>
      </c>
    </row>
    <row r="257" spans="1:15" x14ac:dyDescent="0.15">
      <c r="A257" s="1">
        <v>12</v>
      </c>
      <c r="B257" s="1" t="s">
        <v>100</v>
      </c>
      <c r="C257" s="1">
        <v>1</v>
      </c>
      <c r="D257" s="1" t="s">
        <v>9</v>
      </c>
      <c r="E257" s="6">
        <f>資本コスト!E257/SUM(資本コスト!E257,労働コスト!E257)</f>
        <v>0.53842790432031362</v>
      </c>
      <c r="F257" s="6">
        <f>資本コスト!F257/SUM(資本コスト!F257,労働コスト!F257)</f>
        <v>0.37728786722547292</v>
      </c>
      <c r="G257" s="6">
        <f>資本コスト!G257/SUM(資本コスト!G257,労働コスト!G257)</f>
        <v>0.4571527636774857</v>
      </c>
      <c r="H257" s="6">
        <f>資本コスト!H257/SUM(資本コスト!H257,労働コスト!H257)</f>
        <v>0.56823354671772996</v>
      </c>
      <c r="I257" s="6">
        <f>資本コスト!I257/SUM(資本コスト!I257,労働コスト!I257)</f>
        <v>0.66179507171986918</v>
      </c>
      <c r="K257" s="3">
        <f>0.5*(E257+E$1085)</f>
        <v>0.55752920738908718</v>
      </c>
      <c r="L257" s="3">
        <f t="shared" ref="L257" si="943">0.5*(F257+F$1085)</f>
        <v>0.43760941989465096</v>
      </c>
      <c r="M257" s="3">
        <f t="shared" ref="M257" si="944">0.5*(G257+G$1085)</f>
        <v>0.50153507247226059</v>
      </c>
      <c r="N257" s="3">
        <f t="shared" ref="N257" si="945">0.5*(H257+H$1085)</f>
        <v>0.60732805686593649</v>
      </c>
      <c r="O257" s="3">
        <f t="shared" ref="O257" si="946">0.5*(I257+I$1085)</f>
        <v>0.68594741858234276</v>
      </c>
    </row>
    <row r="258" spans="1:15" x14ac:dyDescent="0.15">
      <c r="A258" s="1">
        <v>12</v>
      </c>
      <c r="B258" s="1" t="s">
        <v>100</v>
      </c>
      <c r="C258" s="1">
        <v>2</v>
      </c>
      <c r="D258" s="1" t="s">
        <v>10</v>
      </c>
      <c r="E258" s="6">
        <f>資本コスト!E258/SUM(資本コスト!E258,労働コスト!E258)</f>
        <v>0.39940459960878666</v>
      </c>
      <c r="F258" s="6">
        <f>資本コスト!F258/SUM(資本コスト!F258,労働コスト!F258)</f>
        <v>0.45394130786784942</v>
      </c>
      <c r="G258" s="6">
        <f>資本コスト!G258/SUM(資本コスト!G258,労働コスト!G258)</f>
        <v>0.45220060818561458</v>
      </c>
      <c r="H258" s="6">
        <f>資本コスト!H258/SUM(資本コスト!H258,労働コスト!H258)</f>
        <v>0.44268504849751911</v>
      </c>
      <c r="I258" s="6">
        <f>資本コスト!I258/SUM(資本コスト!I258,労働コスト!I258)</f>
        <v>0.54978319197630765</v>
      </c>
      <c r="K258" s="3">
        <f>0.5*(E258+E$1086)</f>
        <v>0.38850644606324625</v>
      </c>
      <c r="L258" s="3">
        <f t="shared" ref="L258" si="947">0.5*(F258+F$1086)</f>
        <v>0.39346067779352512</v>
      </c>
      <c r="M258" s="3">
        <f t="shared" ref="M258" si="948">0.5*(G258+G$1086)</f>
        <v>0.39939209791284536</v>
      </c>
      <c r="N258" s="3">
        <f t="shared" ref="N258" si="949">0.5*(H258+H$1086)</f>
        <v>0.39334025348061308</v>
      </c>
      <c r="O258" s="3">
        <f t="shared" ref="O258" si="950">0.5*(I258+I$1086)</f>
        <v>0.5255905085646182</v>
      </c>
    </row>
    <row r="259" spans="1:15" x14ac:dyDescent="0.15">
      <c r="A259" s="1">
        <v>12</v>
      </c>
      <c r="B259" s="1" t="s">
        <v>101</v>
      </c>
      <c r="C259" s="1">
        <v>3</v>
      </c>
      <c r="D259" s="1" t="s">
        <v>17</v>
      </c>
      <c r="E259" s="6">
        <f>資本コスト!E259/SUM(資本コスト!E259,労働コスト!E259)</f>
        <v>0.45591954846783217</v>
      </c>
      <c r="F259" s="6">
        <f>資本コスト!F259/SUM(資本コスト!F259,労働コスト!F259)</f>
        <v>0.31311829308998212</v>
      </c>
      <c r="G259" s="6">
        <f>資本コスト!G259/SUM(資本コスト!G259,労働コスト!G259)</f>
        <v>0.3307858660437078</v>
      </c>
      <c r="H259" s="6">
        <f>資本コスト!H259/SUM(資本コスト!H259,労働コスト!H259)</f>
        <v>0.32229688636211351</v>
      </c>
      <c r="I259" s="6">
        <f>資本コスト!I259/SUM(資本コスト!I259,労働コスト!I259)</f>
        <v>0.37255151269102543</v>
      </c>
      <c r="K259" s="3">
        <f>0.5*(E259+E$1087)</f>
        <v>0.38984727289764975</v>
      </c>
      <c r="L259" s="3">
        <f t="shared" ref="L259" si="951">0.5*(F259+F$1087)</f>
        <v>0.28337862800948266</v>
      </c>
      <c r="M259" s="3">
        <f t="shared" ref="M259" si="952">0.5*(G259+G$1087)</f>
        <v>0.31807754658428444</v>
      </c>
      <c r="N259" s="3">
        <f t="shared" ref="N259" si="953">0.5*(H259+H$1087)</f>
        <v>0.31610775295285232</v>
      </c>
      <c r="O259" s="3">
        <f t="shared" ref="O259" si="954">0.5*(I259+I$1087)</f>
        <v>0.36945111679093023</v>
      </c>
    </row>
    <row r="260" spans="1:15" x14ac:dyDescent="0.15">
      <c r="A260" s="1">
        <v>12</v>
      </c>
      <c r="B260" s="1" t="s">
        <v>101</v>
      </c>
      <c r="C260" s="1">
        <v>4</v>
      </c>
      <c r="D260" s="1" t="s">
        <v>18</v>
      </c>
      <c r="E260" s="6">
        <f>資本コスト!E260/SUM(資本コスト!E260,労働コスト!E260)</f>
        <v>0.13313868239105309</v>
      </c>
      <c r="F260" s="6">
        <f>資本コスト!F260/SUM(資本コスト!F260,労働コスト!F260)</f>
        <v>9.9842942136560281E-2</v>
      </c>
      <c r="G260" s="6">
        <f>資本コスト!G260/SUM(資本コスト!G260,労働コスト!G260)</f>
        <v>0.13809062473327768</v>
      </c>
      <c r="H260" s="6">
        <f>資本コスト!H260/SUM(資本コスト!H260,労働コスト!H260)</f>
        <v>0.16129509256776997</v>
      </c>
      <c r="I260" s="6">
        <f>資本コスト!I260/SUM(資本コスト!I260,労働コスト!I260)</f>
        <v>0.2496052694825511</v>
      </c>
      <c r="K260" s="3">
        <f>0.5*(E260+E$1088)</f>
        <v>0.17847123211344323</v>
      </c>
      <c r="L260" s="3">
        <f t="shared" ref="L260" si="955">0.5*(F260+F$1088)</f>
        <v>0.14219783431596114</v>
      </c>
      <c r="M260" s="3">
        <f t="shared" ref="M260" si="956">0.5*(G260+G$1088)</f>
        <v>0.16975877045013493</v>
      </c>
      <c r="N260" s="3">
        <f t="shared" ref="N260" si="957">0.5*(H260+H$1088)</f>
        <v>0.2105971103341055</v>
      </c>
      <c r="O260" s="3">
        <f t="shared" ref="O260" si="958">0.5*(I260+I$1088)</f>
        <v>0.289484389961156</v>
      </c>
    </row>
    <row r="261" spans="1:15" x14ac:dyDescent="0.15">
      <c r="A261" s="1">
        <v>12</v>
      </c>
      <c r="B261" s="1" t="s">
        <v>101</v>
      </c>
      <c r="C261" s="1">
        <v>5</v>
      </c>
      <c r="D261" s="1" t="s">
        <v>19</v>
      </c>
      <c r="E261" s="6">
        <f>資本コスト!E261/SUM(資本コスト!E261,労働コスト!E261)</f>
        <v>0.22080805932395392</v>
      </c>
      <c r="F261" s="6">
        <f>資本コスト!F261/SUM(資本コスト!F261,労働コスト!F261)</f>
        <v>0.18083443554251713</v>
      </c>
      <c r="G261" s="6">
        <f>資本コスト!G261/SUM(資本コスト!G261,労働コスト!G261)</f>
        <v>0.20164485909810501</v>
      </c>
      <c r="H261" s="6">
        <f>資本コスト!H261/SUM(資本コスト!H261,労働コスト!H261)</f>
        <v>0.20996171356734775</v>
      </c>
      <c r="I261" s="6">
        <f>資本コスト!I261/SUM(資本コスト!I261,労働コスト!I261)</f>
        <v>0.26200391249181831</v>
      </c>
      <c r="K261" s="3">
        <f>0.5*(E261+E$1089)</f>
        <v>0.30743317825353467</v>
      </c>
      <c r="L261" s="3">
        <f t="shared" ref="L261" si="959">0.5*(F261+F$1089)</f>
        <v>0.2360853674890141</v>
      </c>
      <c r="M261" s="3">
        <f t="shared" ref="M261" si="960">0.5*(G261+G$1089)</f>
        <v>0.25729616295911334</v>
      </c>
      <c r="N261" s="3">
        <f t="shared" ref="N261" si="961">0.5*(H261+H$1089)</f>
        <v>0.26653135008002526</v>
      </c>
      <c r="O261" s="3">
        <f t="shared" ref="O261" si="962">0.5*(I261+I$1089)</f>
        <v>0.32845058177913844</v>
      </c>
    </row>
    <row r="262" spans="1:15" x14ac:dyDescent="0.15">
      <c r="A262" s="1">
        <v>12</v>
      </c>
      <c r="B262" s="1" t="s">
        <v>101</v>
      </c>
      <c r="C262" s="1">
        <v>6</v>
      </c>
      <c r="D262" s="1" t="s">
        <v>3</v>
      </c>
      <c r="E262" s="6">
        <f>資本コスト!E262/SUM(資本コスト!E262,労働コスト!E262)</f>
        <v>0.67919835837770803</v>
      </c>
      <c r="F262" s="6">
        <f>資本コスト!F262/SUM(資本コスト!F262,労働コスト!F262)</f>
        <v>0.5901653882971597</v>
      </c>
      <c r="G262" s="6">
        <f>資本コスト!G262/SUM(資本コスト!G262,労働コスト!G262)</f>
        <v>0.59216754194195809</v>
      </c>
      <c r="H262" s="6">
        <f>資本コスト!H262/SUM(資本コスト!H262,労働コスト!H262)</f>
        <v>0.54282092347225908</v>
      </c>
      <c r="I262" s="6">
        <f>資本コスト!I262/SUM(資本コスト!I262,労働コスト!I262)</f>
        <v>0.68752416812592154</v>
      </c>
      <c r="K262" s="3">
        <f>0.5*(E262+E$1090)</f>
        <v>0.5813121910757505</v>
      </c>
      <c r="L262" s="3">
        <f t="shared" ref="L262" si="963">0.5*(F262+F$1090)</f>
        <v>0.50491043299990879</v>
      </c>
      <c r="M262" s="3">
        <f t="shared" ref="M262" si="964">0.5*(G262+G$1090)</f>
        <v>0.51947009356754137</v>
      </c>
      <c r="N262" s="3">
        <f t="shared" ref="N262" si="965">0.5*(H262+H$1090)</f>
        <v>0.48647354290009526</v>
      </c>
      <c r="O262" s="3">
        <f t="shared" ref="O262" si="966">0.5*(I262+I$1090)</f>
        <v>0.62140764051911801</v>
      </c>
    </row>
    <row r="263" spans="1:15" x14ac:dyDescent="0.15">
      <c r="A263" s="1">
        <v>12</v>
      </c>
      <c r="B263" s="1" t="s">
        <v>101</v>
      </c>
      <c r="C263" s="1">
        <v>7</v>
      </c>
      <c r="D263" s="1" t="s">
        <v>20</v>
      </c>
      <c r="E263" s="6">
        <f>資本コスト!E263/SUM(資本コスト!E263,労働コスト!E263)</f>
        <v>0.90775712482916293</v>
      </c>
      <c r="F263" s="6">
        <f>資本コスト!F263/SUM(資本コスト!F263,労働コスト!F263)</f>
        <v>0.7974965703623792</v>
      </c>
      <c r="G263" s="6">
        <f>資本コスト!G263/SUM(資本コスト!G263,労働コスト!G263)</f>
        <v>0.74709738360567846</v>
      </c>
      <c r="H263" s="6">
        <f>資本コスト!H263/SUM(資本コスト!H263,労働コスト!H263)</f>
        <v>0.73449325453216396</v>
      </c>
      <c r="I263" s="6">
        <f>資本コスト!I263/SUM(資本コスト!I263,労働コスト!I263)</f>
        <v>0.81377610111655985</v>
      </c>
      <c r="K263" s="3">
        <f>0.5*(E263+E$1091)</f>
        <v>0.80166455605480491</v>
      </c>
      <c r="L263" s="3">
        <f t="shared" ref="L263" si="967">0.5*(F263+F$1091)</f>
        <v>0.72465401009200647</v>
      </c>
      <c r="M263" s="3">
        <f t="shared" ref="M263" si="968">0.5*(G263+G$1091)</f>
        <v>0.65469378887277196</v>
      </c>
      <c r="N263" s="3">
        <f t="shared" ref="N263" si="969">0.5*(H263+H$1091)</f>
        <v>0.65161869983671972</v>
      </c>
      <c r="O263" s="3">
        <f t="shared" ref="O263" si="970">0.5*(I263+I$1091)</f>
        <v>0.71445194993735983</v>
      </c>
    </row>
    <row r="264" spans="1:15" x14ac:dyDescent="0.15">
      <c r="A264" s="1">
        <v>12</v>
      </c>
      <c r="B264" s="1" t="s">
        <v>101</v>
      </c>
      <c r="C264" s="1">
        <v>8</v>
      </c>
      <c r="D264" s="1" t="s">
        <v>21</v>
      </c>
      <c r="E264" s="6">
        <f>資本コスト!E264/SUM(資本コスト!E264,労働コスト!E264)</f>
        <v>0.43257253715804478</v>
      </c>
      <c r="F264" s="6">
        <f>資本コスト!F264/SUM(資本コスト!F264,労働コスト!F264)</f>
        <v>0.31260919008658211</v>
      </c>
      <c r="G264" s="6">
        <f>資本コスト!G264/SUM(資本コスト!G264,労働コスト!G264)</f>
        <v>0.29376527726569329</v>
      </c>
      <c r="H264" s="6">
        <f>資本コスト!H264/SUM(資本コスト!H264,労働コスト!H264)</f>
        <v>0.26377611700771103</v>
      </c>
      <c r="I264" s="6">
        <f>資本コスト!I264/SUM(資本コスト!I264,労働コスト!I264)</f>
        <v>0.33510212423322489</v>
      </c>
      <c r="K264" s="3">
        <f>0.5*(E264+E$1092)</f>
        <v>0.40394367649261753</v>
      </c>
      <c r="L264" s="3">
        <f t="shared" ref="L264" si="971">0.5*(F264+F$1092)</f>
        <v>0.27786277582507746</v>
      </c>
      <c r="M264" s="3">
        <f t="shared" ref="M264" si="972">0.5*(G264+G$1092)</f>
        <v>0.27130526044056041</v>
      </c>
      <c r="N264" s="3">
        <f t="shared" ref="N264" si="973">0.5*(H264+H$1092)</f>
        <v>0.25093705606510019</v>
      </c>
      <c r="O264" s="3">
        <f t="shared" ref="O264" si="974">0.5*(I264+I$1092)</f>
        <v>0.32909663223582819</v>
      </c>
    </row>
    <row r="265" spans="1:15" x14ac:dyDescent="0.15">
      <c r="A265" s="1">
        <v>12</v>
      </c>
      <c r="B265" s="1" t="s">
        <v>101</v>
      </c>
      <c r="C265" s="1">
        <v>9</v>
      </c>
      <c r="D265" s="1" t="s">
        <v>22</v>
      </c>
      <c r="E265" s="6">
        <f>資本コスト!E265/SUM(資本コスト!E265,労働コスト!E265)</f>
        <v>0.58252811442755614</v>
      </c>
      <c r="F265" s="6">
        <f>資本コスト!F265/SUM(資本コスト!F265,労働コスト!F265)</f>
        <v>0.51474696100148398</v>
      </c>
      <c r="G265" s="6">
        <f>資本コスト!G265/SUM(資本コスト!G265,労働コスト!G265)</f>
        <v>0.49719978464650788</v>
      </c>
      <c r="H265" s="6">
        <f>資本コスト!H265/SUM(資本コスト!H265,労働コスト!H265)</f>
        <v>0.50161843658592198</v>
      </c>
      <c r="I265" s="6">
        <f>資本コスト!I265/SUM(資本コスト!I265,労働コスト!I265)</f>
        <v>0.55544445567583089</v>
      </c>
      <c r="K265" s="3">
        <f>0.5*(E265+E$1093)</f>
        <v>0.47823710558397831</v>
      </c>
      <c r="L265" s="3">
        <f t="shared" ref="L265" si="975">0.5*(F265+F$1093)</f>
        <v>0.45062725256298153</v>
      </c>
      <c r="M265" s="3">
        <f t="shared" ref="M265" si="976">0.5*(G265+G$1093)</f>
        <v>0.45806391018531634</v>
      </c>
      <c r="N265" s="3">
        <f t="shared" ref="N265" si="977">0.5*(H265+H$1093)</f>
        <v>0.45409649123831008</v>
      </c>
      <c r="O265" s="3">
        <f t="shared" ref="O265" si="978">0.5*(I265+I$1093)</f>
        <v>0.50031442728434561</v>
      </c>
    </row>
    <row r="266" spans="1:15" x14ac:dyDescent="0.15">
      <c r="A266" s="1">
        <v>12</v>
      </c>
      <c r="B266" s="1" t="s">
        <v>101</v>
      </c>
      <c r="C266" s="1">
        <v>10</v>
      </c>
      <c r="D266" s="1" t="s">
        <v>23</v>
      </c>
      <c r="E266" s="6">
        <f>資本コスト!E266/SUM(資本コスト!E266,労働コスト!E266)</f>
        <v>0.30562683515768585</v>
      </c>
      <c r="F266" s="6">
        <f>資本コスト!F266/SUM(資本コスト!F266,労働コスト!F266)</f>
        <v>0.21741649067788188</v>
      </c>
      <c r="G266" s="6">
        <f>資本コスト!G266/SUM(資本コスト!G266,労働コスト!G266)</f>
        <v>0.19001803898087641</v>
      </c>
      <c r="H266" s="6">
        <f>資本コスト!H266/SUM(資本コスト!H266,労働コスト!H266)</f>
        <v>0.19864379397921555</v>
      </c>
      <c r="I266" s="6">
        <f>資本コスト!I266/SUM(資本コスト!I266,労働コスト!I266)</f>
        <v>0.23275189880281277</v>
      </c>
      <c r="K266" s="3">
        <f>0.5*(E266+E$1094)</f>
        <v>0.27170030399960848</v>
      </c>
      <c r="L266" s="3">
        <f t="shared" ref="L266" si="979">0.5*(F266+F$1094)</f>
        <v>0.20771644394856273</v>
      </c>
      <c r="M266" s="3">
        <f t="shared" ref="M266" si="980">0.5*(G266+G$1094)</f>
        <v>0.190082234382078</v>
      </c>
      <c r="N266" s="3">
        <f t="shared" ref="N266" si="981">0.5*(H266+H$1094)</f>
        <v>0.19367062823399459</v>
      </c>
      <c r="O266" s="3">
        <f t="shared" ref="O266" si="982">0.5*(I266+I$1094)</f>
        <v>0.22025013949901262</v>
      </c>
    </row>
    <row r="267" spans="1:15" x14ac:dyDescent="0.15">
      <c r="A267" s="1">
        <v>12</v>
      </c>
      <c r="B267" s="1" t="s">
        <v>101</v>
      </c>
      <c r="C267" s="1">
        <v>11</v>
      </c>
      <c r="D267" s="1" t="s">
        <v>24</v>
      </c>
      <c r="E267" s="6">
        <f>資本コスト!E267/SUM(資本コスト!E267,労働コスト!E267)</f>
        <v>0.25286602882312853</v>
      </c>
      <c r="F267" s="6">
        <f>資本コスト!F267/SUM(資本コスト!F267,労働コスト!F267)</f>
        <v>0.20003107302695725</v>
      </c>
      <c r="G267" s="6">
        <f>資本コスト!G267/SUM(資本コスト!G267,労働コスト!G267)</f>
        <v>0.25849265699804808</v>
      </c>
      <c r="H267" s="6">
        <f>資本コスト!H267/SUM(資本コスト!H267,労働コスト!H267)</f>
        <v>0.27566811848985595</v>
      </c>
      <c r="I267" s="6">
        <f>資本コスト!I267/SUM(資本コスト!I267,労働コスト!I267)</f>
        <v>0.284384450383177</v>
      </c>
      <c r="K267" s="3">
        <f>0.5*(E267+E$1095)</f>
        <v>0.26166503537773877</v>
      </c>
      <c r="L267" s="3">
        <f t="shared" ref="L267" si="983">0.5*(F267+F$1095)</f>
        <v>0.20885841050833903</v>
      </c>
      <c r="M267" s="3">
        <f t="shared" ref="M267" si="984">0.5*(G267+G$1095)</f>
        <v>0.26657245997051277</v>
      </c>
      <c r="N267" s="3">
        <f t="shared" ref="N267" si="985">0.5*(H267+H$1095)</f>
        <v>0.27347161627521288</v>
      </c>
      <c r="O267" s="3">
        <f t="shared" ref="O267" si="986">0.5*(I267+I$1095)</f>
        <v>0.29728287869444875</v>
      </c>
    </row>
    <row r="268" spans="1:15" x14ac:dyDescent="0.15">
      <c r="A268" s="1">
        <v>12</v>
      </c>
      <c r="B268" s="1" t="s">
        <v>101</v>
      </c>
      <c r="C268" s="1">
        <v>12</v>
      </c>
      <c r="D268" s="1" t="s">
        <v>25</v>
      </c>
      <c r="E268" s="6">
        <f>資本コスト!E268/SUM(資本コスト!E268,労働コスト!E268)</f>
        <v>0.25242324514603159</v>
      </c>
      <c r="F268" s="6">
        <f>資本コスト!F268/SUM(資本コスト!F268,労働コスト!F268)</f>
        <v>0.17055512753804236</v>
      </c>
      <c r="G268" s="6">
        <f>資本コスト!G268/SUM(資本コスト!G268,労働コスト!G268)</f>
        <v>0.29609750085986569</v>
      </c>
      <c r="H268" s="6">
        <f>資本コスト!H268/SUM(資本コスト!H268,労働コスト!H268)</f>
        <v>0.35662471067371948</v>
      </c>
      <c r="I268" s="6">
        <f>資本コスト!I268/SUM(資本コスト!I268,労働コスト!I268)</f>
        <v>0.5579999652098897</v>
      </c>
      <c r="K268" s="3">
        <f>0.5*(E268+E$1096)</f>
        <v>0.23588044303241251</v>
      </c>
      <c r="L268" s="3">
        <f t="shared" ref="L268" si="987">0.5*(F268+F$1096)</f>
        <v>0.17627759406085142</v>
      </c>
      <c r="M268" s="3">
        <f t="shared" ref="M268" si="988">0.5*(G268+G$1096)</f>
        <v>0.30604278903045723</v>
      </c>
      <c r="N268" s="3">
        <f t="shared" ref="N268" si="989">0.5*(H268+H$1096)</f>
        <v>0.34938887748477204</v>
      </c>
      <c r="O268" s="3">
        <f t="shared" ref="O268" si="990">0.5*(I268+I$1096)</f>
        <v>0.49561424440378687</v>
      </c>
    </row>
    <row r="269" spans="1:15" x14ac:dyDescent="0.15">
      <c r="A269" s="1">
        <v>12</v>
      </c>
      <c r="B269" s="1" t="s">
        <v>101</v>
      </c>
      <c r="C269" s="1">
        <v>13</v>
      </c>
      <c r="D269" s="1" t="s">
        <v>26</v>
      </c>
      <c r="E269" s="6">
        <f>資本コスト!E269/SUM(資本コスト!E269,労働コスト!E269)</f>
        <v>0.18192078389065411</v>
      </c>
      <c r="F269" s="6">
        <f>資本コスト!F269/SUM(資本コスト!F269,労働コスト!F269)</f>
        <v>0.22050092680810626</v>
      </c>
      <c r="G269" s="6">
        <f>資本コスト!G269/SUM(資本コスト!G269,労働コスト!G269)</f>
        <v>0.21107777372225037</v>
      </c>
      <c r="H269" s="6">
        <f>資本コスト!H269/SUM(資本コスト!H269,労働コスト!H269)</f>
        <v>0.19964578766197108</v>
      </c>
      <c r="I269" s="6">
        <f>資本コスト!I269/SUM(資本コスト!I269,労働コスト!I269)</f>
        <v>0.15634895019369119</v>
      </c>
      <c r="K269" s="3">
        <f>0.5*(E269+E$1097)</f>
        <v>0.18570787514618317</v>
      </c>
      <c r="L269" s="3">
        <f t="shared" ref="L269" si="991">0.5*(F269+F$1097)</f>
        <v>0.24958633157944782</v>
      </c>
      <c r="M269" s="3">
        <f t="shared" ref="M269" si="992">0.5*(G269+G$1097)</f>
        <v>0.2692334114593789</v>
      </c>
      <c r="N269" s="3">
        <f t="shared" ref="N269" si="993">0.5*(H269+H$1097)</f>
        <v>0.2610338601244761</v>
      </c>
      <c r="O269" s="3">
        <f t="shared" ref="O269" si="994">0.5*(I269+I$1097)</f>
        <v>0.22699638368025948</v>
      </c>
    </row>
    <row r="270" spans="1:15" x14ac:dyDescent="0.15">
      <c r="A270" s="1">
        <v>12</v>
      </c>
      <c r="B270" s="1" t="s">
        <v>101</v>
      </c>
      <c r="C270" s="1">
        <v>14</v>
      </c>
      <c r="D270" s="1" t="s">
        <v>27</v>
      </c>
      <c r="E270" s="6">
        <f>資本コスト!E270/SUM(資本コスト!E270,労働コスト!E270)</f>
        <v>0.15583587379134906</v>
      </c>
      <c r="F270" s="6">
        <f>資本コスト!F270/SUM(資本コスト!F270,労働コスト!F270)</f>
        <v>0.19896909033396137</v>
      </c>
      <c r="G270" s="6">
        <f>資本コスト!G270/SUM(資本コスト!G270,労働コスト!G270)</f>
        <v>0.30524043290401837</v>
      </c>
      <c r="H270" s="6">
        <f>資本コスト!H270/SUM(資本コスト!H270,労働コスト!H270)</f>
        <v>0.34843988152115046</v>
      </c>
      <c r="I270" s="6">
        <f>資本コスト!I270/SUM(資本コスト!I270,労働コスト!I270)</f>
        <v>0.45608830213860879</v>
      </c>
      <c r="K270" s="3">
        <f>0.5*(E270+E$1098)</f>
        <v>0.12058050404352852</v>
      </c>
      <c r="L270" s="3">
        <f t="shared" ref="L270" si="995">0.5*(F270+F$1098)</f>
        <v>0.17100539386292862</v>
      </c>
      <c r="M270" s="3">
        <f t="shared" ref="M270" si="996">0.5*(G270+G$1098)</f>
        <v>0.27224232221471034</v>
      </c>
      <c r="N270" s="3">
        <f t="shared" ref="N270" si="997">0.5*(H270+H$1098)</f>
        <v>0.32602966506160308</v>
      </c>
      <c r="O270" s="3">
        <f t="shared" ref="O270" si="998">0.5*(I270+I$1098)</f>
        <v>0.41435783572314355</v>
      </c>
    </row>
    <row r="271" spans="1:15" x14ac:dyDescent="0.15">
      <c r="A271" s="1">
        <v>12</v>
      </c>
      <c r="B271" s="1" t="s">
        <v>101</v>
      </c>
      <c r="C271" s="1">
        <v>15</v>
      </c>
      <c r="D271" s="1" t="s">
        <v>28</v>
      </c>
      <c r="E271" s="6">
        <f>資本コスト!E271/SUM(資本コスト!E271,労働コスト!E271)</f>
        <v>0.22222518911237077</v>
      </c>
      <c r="F271" s="6">
        <f>資本コスト!F271/SUM(資本コスト!F271,労働コスト!F271)</f>
        <v>0.17208204473538299</v>
      </c>
      <c r="G271" s="6">
        <f>資本コスト!G271/SUM(資本コスト!G271,労働コスト!G271)</f>
        <v>0.21132354229975231</v>
      </c>
      <c r="H271" s="6">
        <f>資本コスト!H271/SUM(資本コスト!H271,労働コスト!H271)</f>
        <v>0.24548217857744667</v>
      </c>
      <c r="I271" s="6">
        <f>資本コスト!I271/SUM(資本コスト!I271,労働コスト!I271)</f>
        <v>0.29015547346013193</v>
      </c>
      <c r="K271" s="3">
        <f>0.5*(E271+E$1099)</f>
        <v>0.20795546094098311</v>
      </c>
      <c r="L271" s="3">
        <f t="shared" ref="L271" si="999">0.5*(F271+F$1099)</f>
        <v>0.17526387787834086</v>
      </c>
      <c r="M271" s="3">
        <f t="shared" ref="M271" si="1000">0.5*(G271+G$1099)</f>
        <v>0.22800307150270888</v>
      </c>
      <c r="N271" s="3">
        <f t="shared" ref="N271" si="1001">0.5*(H271+H$1099)</f>
        <v>0.25750868312383668</v>
      </c>
      <c r="O271" s="3">
        <f t="shared" ref="O271" si="1002">0.5*(I271+I$1099)</f>
        <v>0.30846250548445692</v>
      </c>
    </row>
    <row r="272" spans="1:15" x14ac:dyDescent="0.15">
      <c r="A272" s="1">
        <v>12</v>
      </c>
      <c r="B272" s="1" t="s">
        <v>100</v>
      </c>
      <c r="C272" s="1">
        <v>16</v>
      </c>
      <c r="D272" s="1" t="s">
        <v>11</v>
      </c>
      <c r="E272" s="6">
        <f>資本コスト!E272/SUM(資本コスト!E272,労働コスト!E272)</f>
        <v>0.30874518125956846</v>
      </c>
      <c r="F272" s="6">
        <f>資本コスト!F272/SUM(資本コスト!F272,労働コスト!F272)</f>
        <v>0.12214380782455414</v>
      </c>
      <c r="G272" s="6">
        <f>資本コスト!G272/SUM(資本コスト!G272,労働コスト!G272)</f>
        <v>9.5797718098162551E-2</v>
      </c>
      <c r="H272" s="6">
        <f>資本コスト!H272/SUM(資本コスト!H272,労働コスト!H272)</f>
        <v>8.1273988132548533E-2</v>
      </c>
      <c r="I272" s="6">
        <f>資本コスト!I272/SUM(資本コスト!I272,労働コスト!I272)</f>
        <v>0.10037877309632338</v>
      </c>
      <c r="K272" s="3">
        <f>0.5*(E272+E$1100)</f>
        <v>0.28109698908836972</v>
      </c>
      <c r="L272" s="3">
        <f t="shared" ref="L272" si="1003">0.5*(F272+F$1100)</f>
        <v>0.11527241449541237</v>
      </c>
      <c r="M272" s="3">
        <f t="shared" ref="M272" si="1004">0.5*(G272+G$1100)</f>
        <v>0.10463711225629721</v>
      </c>
      <c r="N272" s="3">
        <f t="shared" ref="N272" si="1005">0.5*(H272+H$1100)</f>
        <v>8.3824202972535539E-2</v>
      </c>
      <c r="O272" s="3">
        <f t="shared" ref="O272" si="1006">0.5*(I272+I$1100)</f>
        <v>9.8447337128707763E-2</v>
      </c>
    </row>
    <row r="273" spans="1:15" x14ac:dyDescent="0.15">
      <c r="A273" s="1">
        <v>12</v>
      </c>
      <c r="B273" s="1" t="s">
        <v>100</v>
      </c>
      <c r="C273" s="1">
        <v>17</v>
      </c>
      <c r="D273" s="1" t="s">
        <v>12</v>
      </c>
      <c r="E273" s="6">
        <f>資本コスト!E273/SUM(資本コスト!E273,労働コスト!E273)</f>
        <v>0.87248701589687683</v>
      </c>
      <c r="F273" s="6">
        <f>資本コスト!F273/SUM(資本コスト!F273,労働コスト!F273)</f>
        <v>0.8286348624681229</v>
      </c>
      <c r="G273" s="6">
        <f>資本コスト!G273/SUM(資本コスト!G273,労働コスト!G273)</f>
        <v>0.76184065890596675</v>
      </c>
      <c r="H273" s="6">
        <f>資本コスト!H273/SUM(資本コスト!H273,労働コスト!H273)</f>
        <v>0.7230325425846994</v>
      </c>
      <c r="I273" s="6">
        <f>資本コスト!I273/SUM(資本コスト!I273,労働コスト!I273)</f>
        <v>0.82510297833689716</v>
      </c>
      <c r="K273" s="3">
        <f>0.5*(E273+E$1101)</f>
        <v>0.81578321703530898</v>
      </c>
      <c r="L273" s="3">
        <f t="shared" ref="L273" si="1007">0.5*(F273+F$1101)</f>
        <v>0.7972463074955729</v>
      </c>
      <c r="M273" s="3">
        <f t="shared" ref="M273" si="1008">0.5*(G273+G$1101)</f>
        <v>0.74544336120985055</v>
      </c>
      <c r="N273" s="3">
        <f t="shared" ref="N273" si="1009">0.5*(H273+H$1101)</f>
        <v>0.71781848151811611</v>
      </c>
      <c r="O273" s="3">
        <f t="shared" ref="O273" si="1010">0.5*(I273+I$1101)</f>
        <v>0.81506625054981119</v>
      </c>
    </row>
    <row r="274" spans="1:15" x14ac:dyDescent="0.15">
      <c r="A274" s="1">
        <v>12</v>
      </c>
      <c r="B274" s="1" t="s">
        <v>100</v>
      </c>
      <c r="C274" s="1">
        <v>18</v>
      </c>
      <c r="D274" s="1" t="s">
        <v>13</v>
      </c>
      <c r="E274" s="6">
        <f>資本コスト!E274/SUM(資本コスト!E274,労働コスト!E274)</f>
        <v>0.187149189207997</v>
      </c>
      <c r="F274" s="6">
        <f>資本コスト!F274/SUM(資本コスト!F274,労働コスト!F274)</f>
        <v>0.21248815164743137</v>
      </c>
      <c r="G274" s="6">
        <f>資本コスト!G274/SUM(資本コスト!G274,労働コスト!G274)</f>
        <v>0.24774742141107878</v>
      </c>
      <c r="H274" s="6">
        <f>資本コスト!H274/SUM(資本コスト!H274,労働コスト!H274)</f>
        <v>0.20734426345156678</v>
      </c>
      <c r="I274" s="6">
        <f>資本コスト!I274/SUM(資本コスト!I274,労働コスト!I274)</f>
        <v>0.21601053021350702</v>
      </c>
      <c r="K274" s="3">
        <f>0.5*(E274+E$1102)</f>
        <v>0.16381413190633404</v>
      </c>
      <c r="L274" s="3">
        <f t="shared" ref="L274" si="1011">0.5*(F274+F$1102)</f>
        <v>0.203140508749377</v>
      </c>
      <c r="M274" s="3">
        <f t="shared" ref="M274" si="1012">0.5*(G274+G$1102)</f>
        <v>0.21700982213405562</v>
      </c>
      <c r="N274" s="3">
        <f t="shared" ref="N274" si="1013">0.5*(H274+H$1102)</f>
        <v>0.19170398360671312</v>
      </c>
      <c r="O274" s="3">
        <f t="shared" ref="O274" si="1014">0.5*(I274+I$1102)</f>
        <v>0.2083573634265859</v>
      </c>
    </row>
    <row r="275" spans="1:15" x14ac:dyDescent="0.15">
      <c r="A275" s="1">
        <v>12</v>
      </c>
      <c r="B275" s="1" t="s">
        <v>100</v>
      </c>
      <c r="C275" s="1">
        <v>19</v>
      </c>
      <c r="D275" s="1" t="s">
        <v>14</v>
      </c>
      <c r="E275" s="6">
        <f>資本コスト!E275/SUM(資本コスト!E275,労働コスト!E275)</f>
        <v>0.43078904987853478</v>
      </c>
      <c r="F275" s="6">
        <f>資本コスト!F275/SUM(資本コスト!F275,労働コスト!F275)</f>
        <v>0.17912705633034576</v>
      </c>
      <c r="G275" s="6">
        <f>資本コスト!G275/SUM(資本コスト!G275,労働コスト!G275)</f>
        <v>0.20570660188582005</v>
      </c>
      <c r="H275" s="6">
        <f>資本コスト!H275/SUM(資本コスト!H275,労働コスト!H275)</f>
        <v>0.31869196870956873</v>
      </c>
      <c r="I275" s="6">
        <f>資本コスト!I275/SUM(資本コスト!I275,労働コスト!I275)</f>
        <v>0.21442206027096114</v>
      </c>
      <c r="K275" s="3">
        <f>0.5*(E275+E$1103)</f>
        <v>0.38396863877190596</v>
      </c>
      <c r="L275" s="3">
        <f t="shared" ref="L275" si="1015">0.5*(F275+F$1103)</f>
        <v>0.16863946705960775</v>
      </c>
      <c r="M275" s="3">
        <f t="shared" ref="M275" si="1016">0.5*(G275+G$1103)</f>
        <v>0.17572712565745136</v>
      </c>
      <c r="N275" s="3">
        <f t="shared" ref="N275" si="1017">0.5*(H275+H$1103)</f>
        <v>0.25365296891062439</v>
      </c>
      <c r="O275" s="3">
        <f t="shared" ref="O275" si="1018">0.5*(I275+I$1103)</f>
        <v>0.20432449854365253</v>
      </c>
    </row>
    <row r="276" spans="1:15" x14ac:dyDescent="0.15">
      <c r="A276" s="1">
        <v>12</v>
      </c>
      <c r="B276" s="1" t="s">
        <v>100</v>
      </c>
      <c r="C276" s="1">
        <v>20</v>
      </c>
      <c r="D276" s="1" t="s">
        <v>15</v>
      </c>
      <c r="E276" s="6">
        <f>資本コスト!E276/SUM(資本コスト!E276,労働コスト!E276)</f>
        <v>0.61468258734166892</v>
      </c>
      <c r="F276" s="6">
        <f>資本コスト!F276/SUM(資本コスト!F276,労働コスト!F276)</f>
        <v>0.78473880830549081</v>
      </c>
      <c r="G276" s="6">
        <f>資本コスト!G276/SUM(資本コスト!G276,労働コスト!G276)</f>
        <v>0.74002511813464966</v>
      </c>
      <c r="H276" s="6">
        <f>資本コスト!H276/SUM(資本コスト!H276,労働コスト!H276)</f>
        <v>0.70642749785331727</v>
      </c>
      <c r="I276" s="6">
        <f>資本コスト!I276/SUM(資本コスト!I276,労働コスト!I276)</f>
        <v>0.762910153117342</v>
      </c>
      <c r="K276" s="3">
        <f>0.5*(E276+E$1104)</f>
        <v>0.55449576074448037</v>
      </c>
      <c r="L276" s="3">
        <f t="shared" ref="L276" si="1019">0.5*(F276+F$1104)</f>
        <v>0.79168300535259228</v>
      </c>
      <c r="M276" s="3">
        <f t="shared" ref="M276" si="1020">0.5*(G276+G$1104)</f>
        <v>0.74666537262109189</v>
      </c>
      <c r="N276" s="3">
        <f t="shared" ref="N276" si="1021">0.5*(H276+H$1104)</f>
        <v>0.7248927238066103</v>
      </c>
      <c r="O276" s="3">
        <f t="shared" ref="O276" si="1022">0.5*(I276+I$1104)</f>
        <v>0.7804351304738063</v>
      </c>
    </row>
    <row r="277" spans="1:15" x14ac:dyDescent="0.15">
      <c r="A277" s="1">
        <v>12</v>
      </c>
      <c r="B277" s="1" t="s">
        <v>100</v>
      </c>
      <c r="C277" s="1">
        <v>21</v>
      </c>
      <c r="D277" s="1" t="s">
        <v>16</v>
      </c>
      <c r="E277" s="6">
        <f>資本コスト!E277/SUM(資本コスト!E277,労働コスト!E277)</f>
        <v>0.67803094054995916</v>
      </c>
      <c r="F277" s="6">
        <f>資本コスト!F277/SUM(資本コスト!F277,労働コスト!F277)</f>
        <v>0.51547640649802773</v>
      </c>
      <c r="G277" s="6">
        <f>資本コスト!G277/SUM(資本コスト!G277,労働コスト!G277)</f>
        <v>0.46098976563298866</v>
      </c>
      <c r="H277" s="6">
        <f>資本コスト!H277/SUM(資本コスト!H277,労働コスト!H277)</f>
        <v>0.44256047163788326</v>
      </c>
      <c r="I277" s="6">
        <f>資本コスト!I277/SUM(資本コスト!I277,労働コスト!I277)</f>
        <v>0.63013984359833064</v>
      </c>
      <c r="K277" s="3">
        <f>0.5*(E277+E$1105)</f>
        <v>0.50123937279007047</v>
      </c>
      <c r="L277" s="3">
        <f t="shared" ref="L277" si="1023">0.5*(F277+F$1105)</f>
        <v>0.46499789136012049</v>
      </c>
      <c r="M277" s="3">
        <f t="shared" ref="M277" si="1024">0.5*(G277+G$1105)</f>
        <v>0.43869346096997908</v>
      </c>
      <c r="N277" s="3">
        <f t="shared" ref="N277" si="1025">0.5*(H277+H$1105)</f>
        <v>0.44428008322998624</v>
      </c>
      <c r="O277" s="3">
        <f t="shared" ref="O277" si="1026">0.5*(I277+I$1105)</f>
        <v>0.5974224525198133</v>
      </c>
    </row>
    <row r="278" spans="1:15" x14ac:dyDescent="0.15">
      <c r="A278" s="1">
        <v>12</v>
      </c>
      <c r="B278" s="1" t="s">
        <v>99</v>
      </c>
      <c r="C278" s="1">
        <v>22</v>
      </c>
      <c r="D278" s="1" t="s">
        <v>8</v>
      </c>
      <c r="E278" s="6">
        <f>資本コスト!E278/SUM(資本コスト!E278,労働コスト!E278)</f>
        <v>0.2839576089372714</v>
      </c>
      <c r="F278" s="6">
        <f>資本コスト!F278/SUM(資本コスト!F278,労働コスト!F278)</f>
        <v>0.23370561886402871</v>
      </c>
      <c r="G278" s="6">
        <f>資本コスト!G278/SUM(資本コスト!G278,労働コスト!G278)</f>
        <v>0.36877379495899715</v>
      </c>
      <c r="H278" s="6">
        <f>資本コスト!H278/SUM(資本コスト!H278,労働コスト!H278)</f>
        <v>0.27223130205798313</v>
      </c>
      <c r="I278" s="6">
        <f>資本コスト!I278/SUM(資本コスト!I278,労働コスト!I278)</f>
        <v>0.23867992392976906</v>
      </c>
      <c r="K278" s="3">
        <f>0.5*(E278+E$1106)</f>
        <v>0.24167590427302113</v>
      </c>
      <c r="L278" s="3">
        <f t="shared" ref="L278" si="1027">0.5*(F278+F$1106)</f>
        <v>0.24962857324729248</v>
      </c>
      <c r="M278" s="3">
        <f t="shared" ref="M278" si="1028">0.5*(G278+G$1106)</f>
        <v>0.34953567307696548</v>
      </c>
      <c r="N278" s="3">
        <f t="shared" ref="N278" si="1029">0.5*(H278+H$1106)</f>
        <v>0.29009014927543075</v>
      </c>
      <c r="O278" s="3">
        <f t="shared" ref="O278" si="1030">0.5*(I278+I$1106)</f>
        <v>0.25528346853698142</v>
      </c>
    </row>
    <row r="279" spans="1:15" x14ac:dyDescent="0.15">
      <c r="A279" s="1">
        <v>12</v>
      </c>
      <c r="B279" s="1" t="s">
        <v>99</v>
      </c>
      <c r="C279" s="1">
        <v>23</v>
      </c>
      <c r="D279" s="1" t="s">
        <v>29</v>
      </c>
      <c r="E279" s="6">
        <f>資本コスト!E279/SUM(資本コスト!E279,労働コスト!E279)</f>
        <v>0.39408012483475424</v>
      </c>
      <c r="F279" s="6">
        <f>資本コスト!F279/SUM(資本コスト!F279,労働コスト!F279)</f>
        <v>0.28592409772130523</v>
      </c>
      <c r="G279" s="6">
        <f>資本コスト!G279/SUM(資本コスト!G279,労働コスト!G279)</f>
        <v>0.29254681272829175</v>
      </c>
      <c r="H279" s="6">
        <f>資本コスト!H279/SUM(資本コスト!H279,労働コスト!H279)</f>
        <v>0.27138289039132718</v>
      </c>
      <c r="I279" s="6">
        <f>資本コスト!I279/SUM(資本コスト!I279,労働コスト!I279)</f>
        <v>0.28336668657901432</v>
      </c>
      <c r="K279" s="3">
        <f>0.5*(E279+E$1107)</f>
        <v>0.38921487122999904</v>
      </c>
      <c r="L279" s="3">
        <f t="shared" ref="L279" si="1031">0.5*(F279+F$1107)</f>
        <v>0.27204581429258301</v>
      </c>
      <c r="M279" s="3">
        <f t="shared" ref="M279" si="1032">0.5*(G279+G$1107)</f>
        <v>0.28203793225048379</v>
      </c>
      <c r="N279" s="3">
        <f t="shared" ref="N279" si="1033">0.5*(H279+H$1107)</f>
        <v>0.26352477367337357</v>
      </c>
      <c r="O279" s="3">
        <f t="shared" ref="O279" si="1034">0.5*(I279+I$1107)</f>
        <v>0.29425457847937164</v>
      </c>
    </row>
    <row r="280" spans="1:15" x14ac:dyDescent="0.15">
      <c r="A280" s="1">
        <v>13</v>
      </c>
      <c r="B280" s="1" t="s">
        <v>356</v>
      </c>
      <c r="C280" s="1">
        <v>1</v>
      </c>
      <c r="D280" s="1" t="s">
        <v>9</v>
      </c>
      <c r="E280" s="6">
        <f>資本コスト!E280/SUM(資本コスト!E280,労働コスト!E280)</f>
        <v>0.66050214166047638</v>
      </c>
      <c r="F280" s="6">
        <f>資本コスト!F280/SUM(資本コスト!F280,労働コスト!F280)</f>
        <v>0.70284046862584748</v>
      </c>
      <c r="G280" s="6">
        <f>資本コスト!G280/SUM(資本コスト!G280,労働コスト!G280)</f>
        <v>0.62804621369724878</v>
      </c>
      <c r="H280" s="6">
        <f>資本コスト!H280/SUM(資本コスト!H280,労働コスト!H280)</f>
        <v>0.70416510808650934</v>
      </c>
      <c r="I280" s="6">
        <f>資本コスト!I280/SUM(資本コスト!I280,労働コスト!I280)</f>
        <v>0.68994761126947179</v>
      </c>
      <c r="K280" s="3">
        <f>0.5*(E280+E$1085)</f>
        <v>0.6185663260591685</v>
      </c>
      <c r="L280" s="3">
        <f t="shared" ref="L280" si="1035">0.5*(F280+F$1085)</f>
        <v>0.60038572059483819</v>
      </c>
      <c r="M280" s="3">
        <f t="shared" ref="M280" si="1036">0.5*(G280+G$1085)</f>
        <v>0.58698179748214208</v>
      </c>
      <c r="N280" s="3">
        <f t="shared" ref="N280" si="1037">0.5*(H280+H$1085)</f>
        <v>0.67529383755032613</v>
      </c>
      <c r="O280" s="3">
        <f t="shared" ref="O280" si="1038">0.5*(I280+I$1085)</f>
        <v>0.70002368835714401</v>
      </c>
    </row>
    <row r="281" spans="1:15" x14ac:dyDescent="0.15">
      <c r="A281" s="1">
        <v>13</v>
      </c>
      <c r="B281" s="1" t="s">
        <v>357</v>
      </c>
      <c r="C281" s="1">
        <v>2</v>
      </c>
      <c r="D281" s="1" t="s">
        <v>10</v>
      </c>
      <c r="E281" s="6">
        <f>資本コスト!E281/SUM(資本コスト!E281,労働コスト!E281)</f>
        <v>0.41790289432768774</v>
      </c>
      <c r="F281" s="6">
        <f>資本コスト!F281/SUM(資本コスト!F281,労働コスト!F281)</f>
        <v>0.25131773445583661</v>
      </c>
      <c r="G281" s="6">
        <f>資本コスト!G281/SUM(資本コスト!G281,労働コスト!G281)</f>
        <v>0.27832806650018277</v>
      </c>
      <c r="H281" s="6">
        <f>資本コスト!H281/SUM(資本コスト!H281,労働コスト!H281)</f>
        <v>0.30023578281058888</v>
      </c>
      <c r="I281" s="6">
        <f>資本コスト!I281/SUM(資本コスト!I281,労働コスト!I281)</f>
        <v>0.37597211655274621</v>
      </c>
      <c r="K281" s="3">
        <f>0.5*(E281+E$1086)</f>
        <v>0.39775559342269684</v>
      </c>
      <c r="L281" s="3">
        <f t="shared" ref="L281" si="1039">0.5*(F281+F$1086)</f>
        <v>0.29214889108751868</v>
      </c>
      <c r="M281" s="3">
        <f t="shared" ref="M281" si="1040">0.5*(G281+G$1086)</f>
        <v>0.31245582707012942</v>
      </c>
      <c r="N281" s="3">
        <f t="shared" ref="N281" si="1041">0.5*(H281+H$1086)</f>
        <v>0.32211562063714794</v>
      </c>
      <c r="O281" s="3">
        <f t="shared" ref="O281" si="1042">0.5*(I281+I$1086)</f>
        <v>0.43868497085283742</v>
      </c>
    </row>
    <row r="282" spans="1:15" x14ac:dyDescent="0.15">
      <c r="A282" s="1">
        <v>13</v>
      </c>
      <c r="B282" s="1" t="s">
        <v>358</v>
      </c>
      <c r="C282" s="1">
        <v>3</v>
      </c>
      <c r="D282" s="1" t="s">
        <v>17</v>
      </c>
      <c r="E282" s="6">
        <f>資本コスト!E282/SUM(資本コスト!E282,労働コスト!E282)</f>
        <v>0.29024550004823313</v>
      </c>
      <c r="F282" s="6">
        <f>資本コスト!F282/SUM(資本コスト!F282,労働コスト!F282)</f>
        <v>0.17476344924969572</v>
      </c>
      <c r="G282" s="6">
        <f>資本コスト!G282/SUM(資本コスト!G282,労働コスト!G282)</f>
        <v>0.17415816418176294</v>
      </c>
      <c r="H282" s="6">
        <f>資本コスト!H282/SUM(資本コスト!H282,労働コスト!H282)</f>
        <v>0.16446317061620361</v>
      </c>
      <c r="I282" s="6">
        <f>資本コスト!I282/SUM(資本コスト!I282,労働コスト!I282)</f>
        <v>0.23523566079531041</v>
      </c>
      <c r="K282" s="3">
        <f>0.5*(E282+E$1087)</f>
        <v>0.30701024868785021</v>
      </c>
      <c r="L282" s="3">
        <f t="shared" ref="L282" si="1043">0.5*(F282+F$1087)</f>
        <v>0.21420120608933946</v>
      </c>
      <c r="M282" s="3">
        <f t="shared" ref="M282" si="1044">0.5*(G282+G$1087)</f>
        <v>0.23976369565331204</v>
      </c>
      <c r="N282" s="3">
        <f t="shared" ref="N282" si="1045">0.5*(H282+H$1087)</f>
        <v>0.23719089507989738</v>
      </c>
      <c r="O282" s="3">
        <f t="shared" ref="O282" si="1046">0.5*(I282+I$1087)</f>
        <v>0.30079319084307277</v>
      </c>
    </row>
    <row r="283" spans="1:15" x14ac:dyDescent="0.15">
      <c r="A283" s="1">
        <v>13</v>
      </c>
      <c r="B283" s="1" t="s">
        <v>359</v>
      </c>
      <c r="C283" s="1">
        <v>4</v>
      </c>
      <c r="D283" s="1" t="s">
        <v>18</v>
      </c>
      <c r="E283" s="6">
        <f>資本コスト!E283/SUM(資本コスト!E283,労働コスト!E283)</f>
        <v>8.5348702676930677E-2</v>
      </c>
      <c r="F283" s="6">
        <f>資本コスト!F283/SUM(資本コスト!F283,労働コスト!F283)</f>
        <v>6.0006706918169617E-2</v>
      </c>
      <c r="G283" s="6">
        <f>資本コスト!G283/SUM(資本コスト!G283,労働コスト!G283)</f>
        <v>6.6345339082457641E-2</v>
      </c>
      <c r="H283" s="6">
        <f>資本コスト!H283/SUM(資本コスト!H283,労働コスト!H283)</f>
        <v>8.0408640851794264E-2</v>
      </c>
      <c r="I283" s="6">
        <f>資本コスト!I283/SUM(資本コスト!I283,労働コスト!I283)</f>
        <v>8.9324692789340424E-2</v>
      </c>
      <c r="K283" s="3">
        <f>0.5*(E283+E$1088)</f>
        <v>0.15457624225638203</v>
      </c>
      <c r="L283" s="3">
        <f t="shared" ref="L283" si="1047">0.5*(F283+F$1088)</f>
        <v>0.12227971670676581</v>
      </c>
      <c r="M283" s="3">
        <f t="shared" ref="M283" si="1048">0.5*(G283+G$1088)</f>
        <v>0.1338861276247249</v>
      </c>
      <c r="N283" s="3">
        <f t="shared" ref="N283" si="1049">0.5*(H283+H$1088)</f>
        <v>0.17015388447611765</v>
      </c>
      <c r="O283" s="3">
        <f t="shared" ref="O283" si="1050">0.5*(I283+I$1088)</f>
        <v>0.20934410161455064</v>
      </c>
    </row>
    <row r="284" spans="1:15" x14ac:dyDescent="0.15">
      <c r="A284" s="1">
        <v>13</v>
      </c>
      <c r="B284" s="1" t="s">
        <v>360</v>
      </c>
      <c r="C284" s="1">
        <v>5</v>
      </c>
      <c r="D284" s="1" t="s">
        <v>19</v>
      </c>
      <c r="E284" s="6">
        <f>資本コスト!E284/SUM(資本コスト!E284,労働コスト!E284)</f>
        <v>0.15290001640059644</v>
      </c>
      <c r="F284" s="6">
        <f>資本コスト!F284/SUM(資本コスト!F284,労働コスト!F284)</f>
        <v>9.972189238023503E-2</v>
      </c>
      <c r="G284" s="6">
        <f>資本コスト!G284/SUM(資本コスト!G284,労働コスト!G284)</f>
        <v>0.10858066726757035</v>
      </c>
      <c r="H284" s="6">
        <f>資本コスト!H284/SUM(資本コスト!H284,労働コスト!H284)</f>
        <v>0.11554852283073579</v>
      </c>
      <c r="I284" s="6">
        <f>資本コスト!I284/SUM(資本コスト!I284,労働コスト!I284)</f>
        <v>0.13010354451026071</v>
      </c>
      <c r="K284" s="3">
        <f>0.5*(E284+E$1089)</f>
        <v>0.27347915679185592</v>
      </c>
      <c r="L284" s="3">
        <f t="shared" ref="L284" si="1051">0.5*(F284+F$1089)</f>
        <v>0.19552909590787307</v>
      </c>
      <c r="M284" s="3">
        <f t="shared" ref="M284" si="1052">0.5*(G284+G$1089)</f>
        <v>0.21076406704384598</v>
      </c>
      <c r="N284" s="3">
        <f t="shared" ref="N284" si="1053">0.5*(H284+H$1089)</f>
        <v>0.21932475471171928</v>
      </c>
      <c r="O284" s="3">
        <f t="shared" ref="O284" si="1054">0.5*(I284+I$1089)</f>
        <v>0.2625003977883596</v>
      </c>
    </row>
    <row r="285" spans="1:15" x14ac:dyDescent="0.15">
      <c r="A285" s="1">
        <v>13</v>
      </c>
      <c r="B285" s="1" t="s">
        <v>361</v>
      </c>
      <c r="C285" s="1">
        <v>6</v>
      </c>
      <c r="D285" s="1" t="s">
        <v>3</v>
      </c>
      <c r="E285" s="6">
        <f>資本コスト!E285/SUM(資本コスト!E285,労働コスト!E285)</f>
        <v>0.17931199466631467</v>
      </c>
      <c r="F285" s="6">
        <f>資本コスト!F285/SUM(資本コスト!F285,労働コスト!F285)</f>
        <v>0.10777645599390821</v>
      </c>
      <c r="G285" s="6">
        <f>資本コスト!G285/SUM(資本コスト!G285,労働コスト!G285)</f>
        <v>0.10053171433739103</v>
      </c>
      <c r="H285" s="6">
        <f>資本コスト!H285/SUM(資本コスト!H285,労働コスト!H285)</f>
        <v>9.351675467114999E-2</v>
      </c>
      <c r="I285" s="6">
        <f>資本コスト!I285/SUM(資本コスト!I285,労働コスト!I285)</f>
        <v>0.11452680080217394</v>
      </c>
      <c r="K285" s="3">
        <f>0.5*(E285+E$1090)</f>
        <v>0.3313690092200538</v>
      </c>
      <c r="L285" s="3">
        <f t="shared" ref="L285" si="1055">0.5*(F285+F$1090)</f>
        <v>0.26371596684828302</v>
      </c>
      <c r="M285" s="3">
        <f t="shared" ref="M285" si="1056">0.5*(G285+G$1090)</f>
        <v>0.27365217976525785</v>
      </c>
      <c r="N285" s="3">
        <f t="shared" ref="N285" si="1057">0.5*(H285+H$1090)</f>
        <v>0.26182145849954075</v>
      </c>
      <c r="O285" s="3">
        <f t="shared" ref="O285" si="1058">0.5*(I285+I$1090)</f>
        <v>0.3349089568572442</v>
      </c>
    </row>
    <row r="286" spans="1:15" x14ac:dyDescent="0.15">
      <c r="A286" s="1">
        <v>13</v>
      </c>
      <c r="B286" s="1" t="s">
        <v>362</v>
      </c>
      <c r="C286" s="1">
        <v>7</v>
      </c>
      <c r="D286" s="1" t="s">
        <v>20</v>
      </c>
      <c r="E286" s="6">
        <f>資本コスト!E286/SUM(資本コスト!E286,労働コスト!E286)</f>
        <v>0.2005449043687135</v>
      </c>
      <c r="F286" s="6">
        <f>資本コスト!F286/SUM(資本コスト!F286,労働コスト!F286)</f>
        <v>5.7181330411218749E-2</v>
      </c>
      <c r="G286" s="6">
        <f>資本コスト!G286/SUM(資本コスト!G286,労働コスト!G286)</f>
        <v>3.710728204122548E-2</v>
      </c>
      <c r="H286" s="6">
        <f>資本コスト!H286/SUM(資本コスト!H286,労働コスト!H286)</f>
        <v>7.8937768714076664E-2</v>
      </c>
      <c r="I286" s="6">
        <f>資本コスト!I286/SUM(資本コスト!I286,労働コスト!I286)</f>
        <v>0.14366605487080067</v>
      </c>
      <c r="K286" s="3">
        <f>0.5*(E286+E$1091)</f>
        <v>0.44805844582458021</v>
      </c>
      <c r="L286" s="3">
        <f t="shared" ref="L286" si="1059">0.5*(F286+F$1091)</f>
        <v>0.35449639011642625</v>
      </c>
      <c r="M286" s="3">
        <f t="shared" ref="M286" si="1060">0.5*(G286+G$1091)</f>
        <v>0.29969873809054548</v>
      </c>
      <c r="N286" s="3">
        <f t="shared" ref="N286" si="1061">0.5*(H286+H$1091)</f>
        <v>0.32384095692767612</v>
      </c>
      <c r="O286" s="3">
        <f t="shared" ref="O286" si="1062">0.5*(I286+I$1091)</f>
        <v>0.37939692681448017</v>
      </c>
    </row>
    <row r="287" spans="1:15" x14ac:dyDescent="0.15">
      <c r="A287" s="1">
        <v>13</v>
      </c>
      <c r="B287" s="1" t="s">
        <v>361</v>
      </c>
      <c r="C287" s="1">
        <v>8</v>
      </c>
      <c r="D287" s="1" t="s">
        <v>21</v>
      </c>
      <c r="E287" s="6">
        <f>資本コスト!E287/SUM(資本コスト!E287,労働コスト!E287)</f>
        <v>0.17883336732314575</v>
      </c>
      <c r="F287" s="6">
        <f>資本コスト!F287/SUM(資本コスト!F287,労働コスト!F287)</f>
        <v>0.1011181803403728</v>
      </c>
      <c r="G287" s="6">
        <f>資本コスト!G287/SUM(資本コスト!G287,労働コスト!G287)</f>
        <v>9.4169513789689324E-2</v>
      </c>
      <c r="H287" s="6">
        <f>資本コスト!H287/SUM(資本コスト!H287,労働コスト!H287)</f>
        <v>9.1516623608037584E-2</v>
      </c>
      <c r="I287" s="6">
        <f>資本コスト!I287/SUM(資本コスト!I287,労働コスト!I287)</f>
        <v>0.10570650873582921</v>
      </c>
      <c r="K287" s="3">
        <f>0.5*(E287+E$1092)</f>
        <v>0.27707409157516805</v>
      </c>
      <c r="L287" s="3">
        <f t="shared" ref="L287" si="1063">0.5*(F287+F$1092)</f>
        <v>0.17211727095197282</v>
      </c>
      <c r="M287" s="3">
        <f t="shared" ref="M287" si="1064">0.5*(G287+G$1092)</f>
        <v>0.17150737870255842</v>
      </c>
      <c r="N287" s="3">
        <f t="shared" ref="N287" si="1065">0.5*(H287+H$1092)</f>
        <v>0.1648073093652635</v>
      </c>
      <c r="O287" s="3">
        <f t="shared" ref="O287" si="1066">0.5*(I287+I$1092)</f>
        <v>0.21439882448713032</v>
      </c>
    </row>
    <row r="288" spans="1:15" x14ac:dyDescent="0.15">
      <c r="A288" s="1">
        <v>13</v>
      </c>
      <c r="B288" s="1" t="s">
        <v>363</v>
      </c>
      <c r="C288" s="1">
        <v>9</v>
      </c>
      <c r="D288" s="1" t="s">
        <v>22</v>
      </c>
      <c r="E288" s="6">
        <f>資本コスト!E288/SUM(資本コスト!E288,労働コスト!E288)</f>
        <v>0.20043502581679945</v>
      </c>
      <c r="F288" s="6">
        <f>資本コスト!F288/SUM(資本コスト!F288,労働コスト!F288)</f>
        <v>0.14303299418246876</v>
      </c>
      <c r="G288" s="6">
        <f>資本コスト!G288/SUM(資本コスト!G288,労働コスト!G288)</f>
        <v>0.13093823219203776</v>
      </c>
      <c r="H288" s="6">
        <f>資本コスト!H288/SUM(資本コスト!H288,労働コスト!H288)</f>
        <v>0.11613119390396384</v>
      </c>
      <c r="I288" s="6">
        <f>資本コスト!I288/SUM(資本コスト!I288,労働コスト!I288)</f>
        <v>0.12146373350587672</v>
      </c>
      <c r="K288" s="3">
        <f>0.5*(E288+E$1093)</f>
        <v>0.28719056127859999</v>
      </c>
      <c r="L288" s="3">
        <f t="shared" ref="L288" si="1067">0.5*(F288+F$1093)</f>
        <v>0.2647702691534739</v>
      </c>
      <c r="M288" s="3">
        <f t="shared" ref="M288" si="1068">0.5*(G288+G$1093)</f>
        <v>0.27493313395808128</v>
      </c>
      <c r="N288" s="3">
        <f t="shared" ref="N288" si="1069">0.5*(H288+H$1093)</f>
        <v>0.26135286989733103</v>
      </c>
      <c r="O288" s="3">
        <f t="shared" ref="O288" si="1070">0.5*(I288+I$1093)</f>
        <v>0.28332406619936856</v>
      </c>
    </row>
    <row r="289" spans="1:15" x14ac:dyDescent="0.15">
      <c r="A289" s="1">
        <v>13</v>
      </c>
      <c r="B289" s="1" t="s">
        <v>361</v>
      </c>
      <c r="C289" s="1">
        <v>10</v>
      </c>
      <c r="D289" s="1" t="s">
        <v>23</v>
      </c>
      <c r="E289" s="6">
        <f>資本コスト!E289/SUM(資本コスト!E289,労働コスト!E289)</f>
        <v>0.20954228228899879</v>
      </c>
      <c r="F289" s="6">
        <f>資本コスト!F289/SUM(資本コスト!F289,労働コスト!F289)</f>
        <v>0.14110095876523918</v>
      </c>
      <c r="G289" s="6">
        <f>資本コスト!G289/SUM(資本コスト!G289,労働コスト!G289)</f>
        <v>0.11898275265220429</v>
      </c>
      <c r="H289" s="6">
        <f>資本コスト!H289/SUM(資本コスト!H289,労働コスト!H289)</f>
        <v>8.0734955380111745E-2</v>
      </c>
      <c r="I289" s="6">
        <f>資本コスト!I289/SUM(資本コスト!I289,労働コスト!I289)</f>
        <v>7.91869085144528E-2</v>
      </c>
      <c r="K289" s="3">
        <f>0.5*(E289+E$1094)</f>
        <v>0.22365802756526496</v>
      </c>
      <c r="L289" s="3">
        <f t="shared" ref="L289" si="1071">0.5*(F289+F$1094)</f>
        <v>0.16955867799224139</v>
      </c>
      <c r="M289" s="3">
        <f t="shared" ref="M289" si="1072">0.5*(G289+G$1094)</f>
        <v>0.15456459121774191</v>
      </c>
      <c r="N289" s="3">
        <f t="shared" ref="N289" si="1073">0.5*(H289+H$1094)</f>
        <v>0.13471620893444269</v>
      </c>
      <c r="O289" s="3">
        <f t="shared" ref="O289" si="1074">0.5*(I289+I$1094)</f>
        <v>0.14346764435483264</v>
      </c>
    </row>
    <row r="290" spans="1:15" x14ac:dyDescent="0.15">
      <c r="A290" s="1">
        <v>13</v>
      </c>
      <c r="B290" s="1" t="s">
        <v>361</v>
      </c>
      <c r="C290" s="1">
        <v>11</v>
      </c>
      <c r="D290" s="1" t="s">
        <v>24</v>
      </c>
      <c r="E290" s="6">
        <f>資本コスト!E290/SUM(資本コスト!E290,労働コスト!E290)</f>
        <v>0.16817956849245722</v>
      </c>
      <c r="F290" s="6">
        <f>資本コスト!F290/SUM(資本コスト!F290,労働コスト!F290)</f>
        <v>0.12764212833695929</v>
      </c>
      <c r="G290" s="6">
        <f>資本コスト!G290/SUM(資本コスト!G290,労働コスト!G290)</f>
        <v>0.15327699118341256</v>
      </c>
      <c r="H290" s="6">
        <f>資本コスト!H290/SUM(資本コスト!H290,労働コスト!H290)</f>
        <v>0.12962335021406318</v>
      </c>
      <c r="I290" s="6">
        <f>資本コスト!I290/SUM(資本コスト!I290,労働コスト!I290)</f>
        <v>0.11070600648018916</v>
      </c>
      <c r="K290" s="3">
        <f>0.5*(E290+E$1095)</f>
        <v>0.21932180521240313</v>
      </c>
      <c r="L290" s="3">
        <f t="shared" ref="L290" si="1075">0.5*(F290+F$1095)</f>
        <v>0.17266393816334008</v>
      </c>
      <c r="M290" s="3">
        <f t="shared" ref="M290" si="1076">0.5*(G290+G$1095)</f>
        <v>0.21396462706319502</v>
      </c>
      <c r="N290" s="3">
        <f t="shared" ref="N290" si="1077">0.5*(H290+H$1095)</f>
        <v>0.2004492321373165</v>
      </c>
      <c r="O290" s="3">
        <f t="shared" ref="O290" si="1078">0.5*(I290+I$1095)</f>
        <v>0.21044365674295484</v>
      </c>
    </row>
    <row r="291" spans="1:15" x14ac:dyDescent="0.15">
      <c r="A291" s="1">
        <v>13</v>
      </c>
      <c r="B291" s="1" t="s">
        <v>361</v>
      </c>
      <c r="C291" s="1">
        <v>12</v>
      </c>
      <c r="D291" s="1" t="s">
        <v>25</v>
      </c>
      <c r="E291" s="6">
        <f>資本コスト!E291/SUM(資本コスト!E291,労働コスト!E291)</f>
        <v>0.18500457661409297</v>
      </c>
      <c r="F291" s="6">
        <f>資本コスト!F291/SUM(資本コスト!F291,労働コスト!F291)</f>
        <v>0.14248912457282023</v>
      </c>
      <c r="G291" s="6">
        <f>資本コスト!G291/SUM(資本コスト!G291,労働コスト!G291)</f>
        <v>0.18090204277098967</v>
      </c>
      <c r="H291" s="6">
        <f>資本コスト!H291/SUM(資本コスト!H291,労働コスト!H291)</f>
        <v>0.14148139941252177</v>
      </c>
      <c r="I291" s="6">
        <f>資本コスト!I291/SUM(資本コスト!I291,労働コスト!I291)</f>
        <v>0.17585249439848827</v>
      </c>
      <c r="K291" s="3">
        <f>0.5*(E291+E$1096)</f>
        <v>0.20217110876644317</v>
      </c>
      <c r="L291" s="3">
        <f t="shared" ref="L291" si="1079">0.5*(F291+F$1096)</f>
        <v>0.16224459257824037</v>
      </c>
      <c r="M291" s="3">
        <f t="shared" ref="M291" si="1080">0.5*(G291+G$1096)</f>
        <v>0.24844505998601923</v>
      </c>
      <c r="N291" s="3">
        <f t="shared" ref="N291" si="1081">0.5*(H291+H$1096)</f>
        <v>0.2418172218541732</v>
      </c>
      <c r="O291" s="3">
        <f t="shared" ref="O291" si="1082">0.5*(I291+I$1096)</f>
        <v>0.30454050899808616</v>
      </c>
    </row>
    <row r="292" spans="1:15" x14ac:dyDescent="0.15">
      <c r="A292" s="1">
        <v>13</v>
      </c>
      <c r="B292" s="1" t="s">
        <v>362</v>
      </c>
      <c r="C292" s="1">
        <v>13</v>
      </c>
      <c r="D292" s="1" t="s">
        <v>26</v>
      </c>
      <c r="E292" s="6">
        <f>資本コスト!E292/SUM(資本コスト!E292,労働コスト!E292)</f>
        <v>0.2140801559264344</v>
      </c>
      <c r="F292" s="6">
        <f>資本コスト!F292/SUM(資本コスト!F292,労働コスト!F292)</f>
        <v>0.2009169450156402</v>
      </c>
      <c r="G292" s="6">
        <f>資本コスト!G292/SUM(資本コスト!G292,労働コスト!G292)</f>
        <v>0.21924617862809545</v>
      </c>
      <c r="H292" s="6">
        <f>資本コスト!H292/SUM(資本コスト!H292,労働コスト!H292)</f>
        <v>0.22733993246518083</v>
      </c>
      <c r="I292" s="6">
        <f>資本コスト!I292/SUM(資本コスト!I292,労働コスト!I292)</f>
        <v>0.20980462183212886</v>
      </c>
      <c r="K292" s="3">
        <f>0.5*(E292+E$1097)</f>
        <v>0.20178756116407331</v>
      </c>
      <c r="L292" s="3">
        <f t="shared" ref="L292" si="1083">0.5*(F292+F$1097)</f>
        <v>0.23979434068321481</v>
      </c>
      <c r="M292" s="3">
        <f t="shared" ref="M292" si="1084">0.5*(G292+G$1097)</f>
        <v>0.27331761391230147</v>
      </c>
      <c r="N292" s="3">
        <f t="shared" ref="N292" si="1085">0.5*(H292+H$1097)</f>
        <v>0.27488093252608098</v>
      </c>
      <c r="O292" s="3">
        <f t="shared" ref="O292" si="1086">0.5*(I292+I$1097)</f>
        <v>0.25372421949947832</v>
      </c>
    </row>
    <row r="293" spans="1:15" x14ac:dyDescent="0.15">
      <c r="A293" s="1">
        <v>13</v>
      </c>
      <c r="B293" s="1" t="s">
        <v>362</v>
      </c>
      <c r="C293" s="1">
        <v>14</v>
      </c>
      <c r="D293" s="1" t="s">
        <v>27</v>
      </c>
      <c r="E293" s="6">
        <f>資本コスト!E293/SUM(資本コスト!E293,労働コスト!E293)</f>
        <v>0.17629736245536928</v>
      </c>
      <c r="F293" s="6">
        <f>資本コスト!F293/SUM(資本コスト!F293,労働コスト!F293)</f>
        <v>0.19021031877754133</v>
      </c>
      <c r="G293" s="6">
        <f>資本コスト!G293/SUM(資本コスト!G293,労働コスト!G293)</f>
        <v>0.22460795340847023</v>
      </c>
      <c r="H293" s="6">
        <f>資本コスト!H293/SUM(資本コスト!H293,労働コスト!H293)</f>
        <v>0.26513522708736897</v>
      </c>
      <c r="I293" s="6">
        <f>資本コスト!I293/SUM(資本コスト!I293,労働コスト!I293)</f>
        <v>0.21751729854131138</v>
      </c>
      <c r="K293" s="3">
        <f>0.5*(E293+E$1098)</f>
        <v>0.13081124837553862</v>
      </c>
      <c r="L293" s="3">
        <f t="shared" ref="L293" si="1087">0.5*(F293+F$1098)</f>
        <v>0.16662600808471861</v>
      </c>
      <c r="M293" s="3">
        <f t="shared" ref="M293" si="1088">0.5*(G293+G$1098)</f>
        <v>0.2319260824669363</v>
      </c>
      <c r="N293" s="3">
        <f t="shared" ref="N293" si="1089">0.5*(H293+H$1098)</f>
        <v>0.28437733784471231</v>
      </c>
      <c r="O293" s="3">
        <f t="shared" ref="O293" si="1090">0.5*(I293+I$1098)</f>
        <v>0.29507233392449483</v>
      </c>
    </row>
    <row r="294" spans="1:15" x14ac:dyDescent="0.15">
      <c r="A294" s="1">
        <v>13</v>
      </c>
      <c r="B294" s="1" t="s">
        <v>361</v>
      </c>
      <c r="C294" s="1">
        <v>15</v>
      </c>
      <c r="D294" s="1" t="s">
        <v>28</v>
      </c>
      <c r="E294" s="6">
        <f>資本コスト!E294/SUM(資本コスト!E294,労働コスト!E294)</f>
        <v>0.20034500738407865</v>
      </c>
      <c r="F294" s="6">
        <f>資本コスト!F294/SUM(資本コスト!F294,労働コスト!F294)</f>
        <v>0.12243589496035157</v>
      </c>
      <c r="G294" s="6">
        <f>資本コスト!G294/SUM(資本コスト!G294,労働コスト!G294)</f>
        <v>0.1344428649164873</v>
      </c>
      <c r="H294" s="6">
        <f>資本コスト!H294/SUM(資本コスト!H294,労働コスト!H294)</f>
        <v>0.13688823282813944</v>
      </c>
      <c r="I294" s="6">
        <f>資本コスト!I294/SUM(資本コスト!I294,労働コスト!I294)</f>
        <v>0.1388524582595615</v>
      </c>
      <c r="K294" s="3">
        <f>0.5*(E294+E$1099)</f>
        <v>0.19701537007683706</v>
      </c>
      <c r="L294" s="3">
        <f t="shared" ref="L294" si="1091">0.5*(F294+F$1099)</f>
        <v>0.15044080299082513</v>
      </c>
      <c r="M294" s="3">
        <f t="shared" ref="M294" si="1092">0.5*(G294+G$1099)</f>
        <v>0.18956273281107636</v>
      </c>
      <c r="N294" s="3">
        <f t="shared" ref="N294" si="1093">0.5*(H294+H$1099)</f>
        <v>0.20321171024918305</v>
      </c>
      <c r="O294" s="3">
        <f t="shared" ref="O294" si="1094">0.5*(I294+I$1099)</f>
        <v>0.2328109978841717</v>
      </c>
    </row>
    <row r="295" spans="1:15" x14ac:dyDescent="0.15">
      <c r="A295" s="1">
        <v>13</v>
      </c>
      <c r="B295" s="1" t="s">
        <v>357</v>
      </c>
      <c r="C295" s="1">
        <v>16</v>
      </c>
      <c r="D295" s="1" t="s">
        <v>11</v>
      </c>
      <c r="E295" s="6">
        <f>資本コスト!E295/SUM(資本コスト!E295,労働コスト!E295)</f>
        <v>0.28481203687638323</v>
      </c>
      <c r="F295" s="6">
        <f>資本コスト!F295/SUM(資本コスト!F295,労働コスト!F295)</f>
        <v>9.5082039521556375E-2</v>
      </c>
      <c r="G295" s="6">
        <f>資本コスト!G295/SUM(資本コスト!G295,労働コスト!G295)</f>
        <v>7.9185348161075308E-2</v>
      </c>
      <c r="H295" s="6">
        <f>資本コスト!H295/SUM(資本コスト!H295,労働コスト!H295)</f>
        <v>7.9348115378959E-2</v>
      </c>
      <c r="I295" s="6">
        <f>資本コスト!I295/SUM(資本コスト!I295,労働コスト!I295)</f>
        <v>0.10123372364607049</v>
      </c>
      <c r="K295" s="3">
        <f>0.5*(E295+E$1100)</f>
        <v>0.26913041689677708</v>
      </c>
      <c r="L295" s="3">
        <f t="shared" ref="L295" si="1095">0.5*(F295+F$1100)</f>
        <v>0.10174153034391348</v>
      </c>
      <c r="M295" s="3">
        <f t="shared" ref="M295" si="1096">0.5*(G295+G$1100)</f>
        <v>9.6330927287753582E-2</v>
      </c>
      <c r="N295" s="3">
        <f t="shared" ref="N295" si="1097">0.5*(H295+H$1100)</f>
        <v>8.2861266595740765E-2</v>
      </c>
      <c r="O295" s="3">
        <f t="shared" ref="O295" si="1098">0.5*(I295+I$1100)</f>
        <v>9.8874812403581314E-2</v>
      </c>
    </row>
    <row r="296" spans="1:15" x14ac:dyDescent="0.15">
      <c r="A296" s="1">
        <v>13</v>
      </c>
      <c r="B296" s="1" t="s">
        <v>364</v>
      </c>
      <c r="C296" s="1">
        <v>17</v>
      </c>
      <c r="D296" s="1" t="s">
        <v>12</v>
      </c>
      <c r="E296" s="6">
        <f>資本コスト!E296/SUM(資本コスト!E296,労働コスト!E296)</f>
        <v>0.7156066866583366</v>
      </c>
      <c r="F296" s="6">
        <f>資本コスト!F296/SUM(資本コスト!F296,労働コスト!F296)</f>
        <v>0.73389766193385464</v>
      </c>
      <c r="G296" s="6">
        <f>資本コスト!G296/SUM(資本コスト!G296,労働コスト!G296)</f>
        <v>0.70576459741093245</v>
      </c>
      <c r="H296" s="6">
        <f>資本コスト!H296/SUM(資本コスト!H296,労働コスト!H296)</f>
        <v>0.69924455343530845</v>
      </c>
      <c r="I296" s="6">
        <f>資本コスト!I296/SUM(資本コスト!I296,労働コスト!I296)</f>
        <v>0.81117817559779071</v>
      </c>
      <c r="K296" s="3">
        <f>0.5*(E296+E$1101)</f>
        <v>0.73734305241603892</v>
      </c>
      <c r="L296" s="3">
        <f t="shared" ref="L296" si="1099">0.5*(F296+F$1101)</f>
        <v>0.74987770722843883</v>
      </c>
      <c r="M296" s="3">
        <f t="shared" ref="M296" si="1100">0.5*(G296+G$1101)</f>
        <v>0.71740533046233335</v>
      </c>
      <c r="N296" s="3">
        <f t="shared" ref="N296" si="1101">0.5*(H296+H$1101)</f>
        <v>0.70592448694342058</v>
      </c>
      <c r="O296" s="3">
        <f t="shared" ref="O296" si="1102">0.5*(I296+I$1101)</f>
        <v>0.80810384918025802</v>
      </c>
    </row>
    <row r="297" spans="1:15" x14ac:dyDescent="0.15">
      <c r="A297" s="1">
        <v>13</v>
      </c>
      <c r="B297" s="1" t="s">
        <v>356</v>
      </c>
      <c r="C297" s="1">
        <v>18</v>
      </c>
      <c r="D297" s="1" t="s">
        <v>13</v>
      </c>
      <c r="E297" s="6">
        <f>資本コスト!E297/SUM(資本コスト!E297,労働コスト!E297)</f>
        <v>0.1934932322643429</v>
      </c>
      <c r="F297" s="6">
        <f>資本コスト!F297/SUM(資本コスト!F297,労働コスト!F297)</f>
        <v>0.16385913686191958</v>
      </c>
      <c r="G297" s="6">
        <f>資本コスト!G297/SUM(資本コスト!G297,労働コスト!G297)</f>
        <v>0.17450211601698684</v>
      </c>
      <c r="H297" s="6">
        <f>資本コスト!H297/SUM(資本コスト!H297,労働コスト!H297)</f>
        <v>0.13200027507385448</v>
      </c>
      <c r="I297" s="6">
        <f>資本コスト!I297/SUM(資本コスト!I297,労働コスト!I297)</f>
        <v>0.20230047286453623</v>
      </c>
      <c r="K297" s="3">
        <f>0.5*(E297+E$1102)</f>
        <v>0.16698615343450696</v>
      </c>
      <c r="L297" s="3">
        <f t="shared" ref="L297" si="1103">0.5*(F297+F$1102)</f>
        <v>0.17882600135662113</v>
      </c>
      <c r="M297" s="3">
        <f t="shared" ref="M297" si="1104">0.5*(G297+G$1102)</f>
        <v>0.18038716943700966</v>
      </c>
      <c r="N297" s="3">
        <f t="shared" ref="N297" si="1105">0.5*(H297+H$1102)</f>
        <v>0.15403198941785695</v>
      </c>
      <c r="O297" s="3">
        <f t="shared" ref="O297" si="1106">0.5*(I297+I$1102)</f>
        <v>0.2015023347521005</v>
      </c>
    </row>
    <row r="298" spans="1:15" x14ac:dyDescent="0.15">
      <c r="A298" s="1">
        <v>13</v>
      </c>
      <c r="B298" s="1" t="s">
        <v>365</v>
      </c>
      <c r="C298" s="1">
        <v>19</v>
      </c>
      <c r="D298" s="1" t="s">
        <v>14</v>
      </c>
      <c r="E298" s="6">
        <f>資本コスト!E298/SUM(資本コスト!E298,労働コスト!E298)</f>
        <v>0.38520340886632931</v>
      </c>
      <c r="F298" s="6">
        <f>資本コスト!F298/SUM(資本コスト!F298,労働コスト!F298)</f>
        <v>0.13833617857479391</v>
      </c>
      <c r="G298" s="6">
        <f>資本コスト!G298/SUM(資本コスト!G298,労働コスト!G298)</f>
        <v>0.11998167388237098</v>
      </c>
      <c r="H298" s="6">
        <f>資本コスト!H298/SUM(資本コスト!H298,労働コスト!H298)</f>
        <v>0.11865829776438475</v>
      </c>
      <c r="I298" s="6">
        <f>資本コスト!I298/SUM(資本コスト!I298,労働コスト!I298)</f>
        <v>0.19585326881908163</v>
      </c>
      <c r="K298" s="3">
        <f>0.5*(E298+E$1103)</f>
        <v>0.36117581826580325</v>
      </c>
      <c r="L298" s="3">
        <f t="shared" ref="L298" si="1107">0.5*(F298+F$1103)</f>
        <v>0.14824402818183183</v>
      </c>
      <c r="M298" s="3">
        <f t="shared" ref="M298" si="1108">0.5*(G298+G$1103)</f>
        <v>0.13286466165572683</v>
      </c>
      <c r="N298" s="3">
        <f t="shared" ref="N298" si="1109">0.5*(H298+H$1103)</f>
        <v>0.1536361334380324</v>
      </c>
      <c r="O298" s="3">
        <f t="shared" ref="O298" si="1110">0.5*(I298+I$1103)</f>
        <v>0.19504010281771278</v>
      </c>
    </row>
    <row r="299" spans="1:15" x14ac:dyDescent="0.15">
      <c r="A299" s="1">
        <v>13</v>
      </c>
      <c r="B299" s="1" t="s">
        <v>357</v>
      </c>
      <c r="C299" s="1">
        <v>20</v>
      </c>
      <c r="D299" s="1" t="s">
        <v>15</v>
      </c>
      <c r="E299" s="6">
        <f>資本コスト!E299/SUM(資本コスト!E299,労働コスト!E299)</f>
        <v>0.64348029710006904</v>
      </c>
      <c r="F299" s="6">
        <f>資本コスト!F299/SUM(資本コスト!F299,労働コスト!F299)</f>
        <v>0.69353676531231834</v>
      </c>
      <c r="G299" s="6">
        <f>資本コスト!G299/SUM(資本コスト!G299,労働コスト!G299)</f>
        <v>0.62859975296475834</v>
      </c>
      <c r="H299" s="6">
        <f>資本コスト!H299/SUM(資本コスト!H299,労働コスト!H299)</f>
        <v>0.61743880235163973</v>
      </c>
      <c r="I299" s="6">
        <f>資本コスト!I299/SUM(資本コスト!I299,労働コスト!I299)</f>
        <v>0.676791990266288</v>
      </c>
      <c r="K299" s="3">
        <f>0.5*(E299+E$1104)</f>
        <v>0.56889461562368049</v>
      </c>
      <c r="L299" s="3">
        <f t="shared" ref="L299" si="1111">0.5*(F299+F$1104)</f>
        <v>0.74608198385600599</v>
      </c>
      <c r="M299" s="3">
        <f t="shared" ref="M299" si="1112">0.5*(G299+G$1104)</f>
        <v>0.69095269003614623</v>
      </c>
      <c r="N299" s="3">
        <f t="shared" ref="N299" si="1113">0.5*(H299+H$1104)</f>
        <v>0.68039837605577147</v>
      </c>
      <c r="O299" s="3">
        <f t="shared" ref="O299" si="1114">0.5*(I299+I$1104)</f>
        <v>0.73737604904827925</v>
      </c>
    </row>
    <row r="300" spans="1:15" x14ac:dyDescent="0.15">
      <c r="A300" s="1">
        <v>13</v>
      </c>
      <c r="B300" s="1" t="s">
        <v>356</v>
      </c>
      <c r="C300" s="1">
        <v>21</v>
      </c>
      <c r="D300" s="1" t="s">
        <v>16</v>
      </c>
      <c r="E300" s="6">
        <f>資本コスト!E300/SUM(資本コスト!E300,労働コスト!E300)</f>
        <v>0.44439785391765846</v>
      </c>
      <c r="F300" s="6">
        <f>資本コスト!F300/SUM(資本コスト!F300,労働コスト!F300)</f>
        <v>0.39751186143270412</v>
      </c>
      <c r="G300" s="6">
        <f>資本コスト!G300/SUM(資本コスト!G300,労働コスト!G300)</f>
        <v>0.4179828549998672</v>
      </c>
      <c r="H300" s="6">
        <f>資本コスト!H300/SUM(資本コスト!H300,労働コスト!H300)</f>
        <v>0.39150969439278932</v>
      </c>
      <c r="I300" s="6">
        <f>資本コスト!I300/SUM(資本コスト!I300,労働コスト!I300)</f>
        <v>0.53366309147765534</v>
      </c>
      <c r="K300" s="3">
        <f>0.5*(E300+E$1105)</f>
        <v>0.38442282947392009</v>
      </c>
      <c r="L300" s="3">
        <f t="shared" ref="L300" si="1115">0.5*(F300+F$1105)</f>
        <v>0.40601561882745868</v>
      </c>
      <c r="M300" s="3">
        <f t="shared" ref="M300" si="1116">0.5*(G300+G$1105)</f>
        <v>0.41719000565341835</v>
      </c>
      <c r="N300" s="3">
        <f t="shared" ref="N300" si="1117">0.5*(H300+H$1105)</f>
        <v>0.41875469460743925</v>
      </c>
      <c r="O300" s="3">
        <f t="shared" ref="O300" si="1118">0.5*(I300+I$1105)</f>
        <v>0.54918407645947553</v>
      </c>
    </row>
    <row r="301" spans="1:15" x14ac:dyDescent="0.15">
      <c r="A301" s="1">
        <v>13</v>
      </c>
      <c r="B301" s="1" t="s">
        <v>254</v>
      </c>
      <c r="C301" s="1">
        <v>22</v>
      </c>
      <c r="D301" s="1" t="s">
        <v>8</v>
      </c>
      <c r="E301" s="6">
        <f>資本コスト!E301/SUM(資本コスト!E301,労働コスト!E301)</f>
        <v>0.28897364477227128</v>
      </c>
      <c r="F301" s="6">
        <f>資本コスト!F301/SUM(資本コスト!F301,労働コスト!F301)</f>
        <v>0.16278207638971426</v>
      </c>
      <c r="G301" s="6">
        <f>資本コスト!G301/SUM(資本コスト!G301,労働コスト!G301)</f>
        <v>0.16995593798370975</v>
      </c>
      <c r="H301" s="6">
        <f>資本コスト!H301/SUM(資本コスト!H301,労働コスト!H301)</f>
        <v>0.15531589944079019</v>
      </c>
      <c r="I301" s="6">
        <f>資本コスト!I301/SUM(資本コスト!I301,労働コスト!I301)</f>
        <v>0.13328401599498266</v>
      </c>
      <c r="K301" s="3">
        <f>0.5*(E301+E$1106)</f>
        <v>0.24418392219052107</v>
      </c>
      <c r="L301" s="3">
        <f t="shared" ref="L301" si="1119">0.5*(F301+F$1106)</f>
        <v>0.21416680201013524</v>
      </c>
      <c r="M301" s="3">
        <f t="shared" ref="M301" si="1120">0.5*(G301+G$1106)</f>
        <v>0.25012674458932177</v>
      </c>
      <c r="N301" s="3">
        <f t="shared" ref="N301" si="1121">0.5*(H301+H$1106)</f>
        <v>0.2316324479668343</v>
      </c>
      <c r="O301" s="3">
        <f t="shared" ref="O301" si="1122">0.5*(I301+I$1106)</f>
        <v>0.20258551456958823</v>
      </c>
    </row>
    <row r="302" spans="1:15" x14ac:dyDescent="0.15">
      <c r="A302" s="1">
        <v>13</v>
      </c>
      <c r="B302" s="1" t="s">
        <v>254</v>
      </c>
      <c r="C302" s="1">
        <v>23</v>
      </c>
      <c r="D302" s="1" t="s">
        <v>29</v>
      </c>
      <c r="E302" s="6">
        <f>資本コスト!E302/SUM(資本コスト!E302,労働コスト!E302)</f>
        <v>0.39208791806304</v>
      </c>
      <c r="F302" s="6">
        <f>資本コスト!F302/SUM(資本コスト!F302,労働コスト!F302)</f>
        <v>0.27479258822657521</v>
      </c>
      <c r="G302" s="6">
        <f>資本コスト!G302/SUM(資本コスト!G302,労働コスト!G302)</f>
        <v>0.32571585022647448</v>
      </c>
      <c r="H302" s="6">
        <f>資本コスト!H302/SUM(資本コスト!H302,労働コスト!H302)</f>
        <v>0.31581467556340975</v>
      </c>
      <c r="I302" s="6">
        <f>資本コスト!I302/SUM(資本コスト!I302,労働コスト!I302)</f>
        <v>0.3957693916597137</v>
      </c>
      <c r="K302" s="3">
        <f>0.5*(E302+E$1107)</f>
        <v>0.38821876784414189</v>
      </c>
      <c r="L302" s="3">
        <f t="shared" ref="L302" si="1123">0.5*(F302+F$1107)</f>
        <v>0.26648005954521797</v>
      </c>
      <c r="M302" s="3">
        <f t="shared" ref="M302" si="1124">0.5*(G302+G$1107)</f>
        <v>0.29862245099957513</v>
      </c>
      <c r="N302" s="3">
        <f t="shared" ref="N302" si="1125">0.5*(H302+H$1107)</f>
        <v>0.28574066625941485</v>
      </c>
      <c r="O302" s="3">
        <f t="shared" ref="O302" si="1126">0.5*(I302+I$1107)</f>
        <v>0.35045593101972128</v>
      </c>
    </row>
    <row r="303" spans="1:15" x14ac:dyDescent="0.15">
      <c r="A303" s="1">
        <v>14</v>
      </c>
      <c r="B303" s="1" t="s">
        <v>278</v>
      </c>
      <c r="C303" s="1">
        <v>1</v>
      </c>
      <c r="D303" s="1" t="s">
        <v>9</v>
      </c>
      <c r="E303" s="6">
        <f>資本コスト!E303/SUM(資本コスト!E303,労働コスト!E303)</f>
        <v>0.66113861667024931</v>
      </c>
      <c r="F303" s="6">
        <f>資本コスト!F303/SUM(資本コスト!F303,労働コスト!F303)</f>
        <v>0.548206739316212</v>
      </c>
      <c r="G303" s="6">
        <f>資本コスト!G303/SUM(資本コスト!G303,労働コスト!G303)</f>
        <v>0.58277102035394623</v>
      </c>
      <c r="H303" s="6">
        <f>資本コスト!H303/SUM(資本コスト!H303,労働コスト!H303)</f>
        <v>0.63136312693693675</v>
      </c>
      <c r="I303" s="6">
        <f>資本コスト!I303/SUM(資本コスト!I303,労働コスト!I303)</f>
        <v>0.70009711091090776</v>
      </c>
      <c r="K303" s="3">
        <f>0.5*(E303+E$1085)</f>
        <v>0.61888456356405497</v>
      </c>
      <c r="L303" s="3">
        <f t="shared" ref="L303" si="1127">0.5*(F303+F$1085)</f>
        <v>0.52306885594002051</v>
      </c>
      <c r="M303" s="3">
        <f t="shared" ref="M303" si="1128">0.5*(G303+G$1085)</f>
        <v>0.56434420081049086</v>
      </c>
      <c r="N303" s="3">
        <f t="shared" ref="N303" si="1129">0.5*(H303+H$1085)</f>
        <v>0.63889284697553994</v>
      </c>
      <c r="O303" s="3">
        <f t="shared" ref="O303" si="1130">0.5*(I303+I$1085)</f>
        <v>0.705098438177862</v>
      </c>
    </row>
    <row r="304" spans="1:15" x14ac:dyDescent="0.15">
      <c r="A304" s="1">
        <v>14</v>
      </c>
      <c r="B304" s="1" t="s">
        <v>278</v>
      </c>
      <c r="C304" s="1">
        <v>2</v>
      </c>
      <c r="D304" s="1" t="s">
        <v>10</v>
      </c>
      <c r="E304" s="6">
        <f>資本コスト!E304/SUM(資本コスト!E304,労働コスト!E304)</f>
        <v>0.32308331025061388</v>
      </c>
      <c r="F304" s="6">
        <f>資本コスト!F304/SUM(資本コスト!F304,労働コスト!F304)</f>
        <v>0.2186458562150192</v>
      </c>
      <c r="G304" s="6">
        <f>資本コスト!G304/SUM(資本コスト!G304,労働コスト!G304)</f>
        <v>0.17960191730797517</v>
      </c>
      <c r="H304" s="6">
        <f>資本コスト!H304/SUM(資本コスト!H304,労働コスト!H304)</f>
        <v>0.19122503183185544</v>
      </c>
      <c r="I304" s="6">
        <f>資本コスト!I304/SUM(資本コスト!I304,労働コスト!I304)</f>
        <v>0.32148134868218048</v>
      </c>
      <c r="K304" s="3">
        <f>0.5*(E304+E$1086)</f>
        <v>0.35034580138415988</v>
      </c>
      <c r="L304" s="3">
        <f t="shared" ref="L304" si="1131">0.5*(F304+F$1086)</f>
        <v>0.27581295196710998</v>
      </c>
      <c r="M304" s="3">
        <f t="shared" ref="M304" si="1132">0.5*(G304+G$1086)</f>
        <v>0.26309275247402564</v>
      </c>
      <c r="N304" s="3">
        <f t="shared" ref="N304" si="1133">0.5*(H304+H$1086)</f>
        <v>0.2676102451477812</v>
      </c>
      <c r="O304" s="3">
        <f t="shared" ref="O304" si="1134">0.5*(I304+I$1086)</f>
        <v>0.41143958691755456</v>
      </c>
    </row>
    <row r="305" spans="1:15" x14ac:dyDescent="0.15">
      <c r="A305" s="1">
        <v>14</v>
      </c>
      <c r="B305" s="1" t="s">
        <v>105</v>
      </c>
      <c r="C305" s="1">
        <v>3</v>
      </c>
      <c r="D305" s="1" t="s">
        <v>17</v>
      </c>
      <c r="E305" s="6">
        <f>資本コスト!E305/SUM(資本コスト!E305,労働コスト!E305)</f>
        <v>0.4872924170397091</v>
      </c>
      <c r="F305" s="6">
        <f>資本コスト!F305/SUM(資本コスト!F305,労働コスト!F305)</f>
        <v>0.32164610894581092</v>
      </c>
      <c r="G305" s="6">
        <f>資本コスト!G305/SUM(資本コスト!G305,労働コスト!G305)</f>
        <v>0.3106869975100206</v>
      </c>
      <c r="H305" s="6">
        <f>資本コスト!H305/SUM(資本コスト!H305,労働コスト!H305)</f>
        <v>0.31317654499403519</v>
      </c>
      <c r="I305" s="6">
        <f>資本コスト!I305/SUM(資本コスト!I305,労働コスト!I305)</f>
        <v>0.39262171965422682</v>
      </c>
      <c r="K305" s="3">
        <f>0.5*(E305+E$1087)</f>
        <v>0.40553370718358817</v>
      </c>
      <c r="L305" s="3">
        <f t="shared" ref="L305" si="1135">0.5*(F305+F$1087)</f>
        <v>0.28764253593739708</v>
      </c>
      <c r="M305" s="3">
        <f t="shared" ref="M305" si="1136">0.5*(G305+G$1087)</f>
        <v>0.30802811231744087</v>
      </c>
      <c r="N305" s="3">
        <f t="shared" ref="N305" si="1137">0.5*(H305+H$1087)</f>
        <v>0.31154758226881318</v>
      </c>
      <c r="O305" s="3">
        <f t="shared" ref="O305" si="1138">0.5*(I305+I$1087)</f>
        <v>0.37948622027253098</v>
      </c>
    </row>
    <row r="306" spans="1:15" x14ac:dyDescent="0.15">
      <c r="A306" s="1">
        <v>14</v>
      </c>
      <c r="B306" s="1" t="s">
        <v>105</v>
      </c>
      <c r="C306" s="1">
        <v>4</v>
      </c>
      <c r="D306" s="1" t="s">
        <v>18</v>
      </c>
      <c r="E306" s="6">
        <f>資本コスト!E306/SUM(資本コスト!E306,労働コスト!E306)</f>
        <v>0.22496666569687723</v>
      </c>
      <c r="F306" s="6">
        <f>資本コスト!F306/SUM(資本コスト!F306,労働コスト!F306)</f>
        <v>0.15500763127934378</v>
      </c>
      <c r="G306" s="6">
        <f>資本コスト!G306/SUM(資本コスト!G306,労働コスト!G306)</f>
        <v>0.1738891441067614</v>
      </c>
      <c r="H306" s="6">
        <f>資本コスト!H306/SUM(資本コスト!H306,労働コスト!H306)</f>
        <v>0.23638156622165324</v>
      </c>
      <c r="I306" s="6">
        <f>資本コスト!I306/SUM(資本コスト!I306,労働コスト!I306)</f>
        <v>0.25599291748935898</v>
      </c>
      <c r="K306" s="3">
        <f>0.5*(E306+E$1088)</f>
        <v>0.22438522376635531</v>
      </c>
      <c r="L306" s="3">
        <f t="shared" ref="L306" si="1139">0.5*(F306+F$1088)</f>
        <v>0.16978017888735289</v>
      </c>
      <c r="M306" s="3">
        <f t="shared" ref="M306" si="1140">0.5*(G306+G$1088)</f>
        <v>0.18765803013687679</v>
      </c>
      <c r="N306" s="3">
        <f t="shared" ref="N306" si="1141">0.5*(H306+H$1088)</f>
        <v>0.24814034716104713</v>
      </c>
      <c r="O306" s="3">
        <f t="shared" ref="O306" si="1142">0.5*(I306+I$1088)</f>
        <v>0.29267821396455995</v>
      </c>
    </row>
    <row r="307" spans="1:15" x14ac:dyDescent="0.15">
      <c r="A307" s="1">
        <v>14</v>
      </c>
      <c r="B307" s="1" t="s">
        <v>105</v>
      </c>
      <c r="C307" s="1">
        <v>5</v>
      </c>
      <c r="D307" s="1" t="s">
        <v>19</v>
      </c>
      <c r="E307" s="6">
        <f>資本コスト!E307/SUM(資本コスト!E307,労働コスト!E307)</f>
        <v>0.19355508585119247</v>
      </c>
      <c r="F307" s="6">
        <f>資本コスト!F307/SUM(資本コスト!F307,労働コスト!F307)</f>
        <v>0.18817922038848839</v>
      </c>
      <c r="G307" s="6">
        <f>資本コスト!G307/SUM(資本コスト!G307,労働コスト!G307)</f>
        <v>0.16450217708553713</v>
      </c>
      <c r="H307" s="6">
        <f>資本コスト!H307/SUM(資本コスト!H307,労働コスト!H307)</f>
        <v>0.1844071394681682</v>
      </c>
      <c r="I307" s="6">
        <f>資本コスト!I307/SUM(資本コスト!I307,労働コスト!I307)</f>
        <v>0.28971047189236954</v>
      </c>
      <c r="K307" s="3">
        <f>0.5*(E307+E$1089)</f>
        <v>0.29380669151715394</v>
      </c>
      <c r="L307" s="3">
        <f t="shared" ref="L307" si="1143">0.5*(F307+F$1089)</f>
        <v>0.23975775991199974</v>
      </c>
      <c r="M307" s="3">
        <f t="shared" ref="M307" si="1144">0.5*(G307+G$1089)</f>
        <v>0.2387248219528294</v>
      </c>
      <c r="N307" s="3">
        <f t="shared" ref="N307" si="1145">0.5*(H307+H$1089)</f>
        <v>0.25375406303043546</v>
      </c>
      <c r="O307" s="3">
        <f t="shared" ref="O307" si="1146">0.5*(I307+I$1089)</f>
        <v>0.34230386147941405</v>
      </c>
    </row>
    <row r="308" spans="1:15" x14ac:dyDescent="0.15">
      <c r="A308" s="1">
        <v>14</v>
      </c>
      <c r="B308" s="1" t="s">
        <v>105</v>
      </c>
      <c r="C308" s="1">
        <v>6</v>
      </c>
      <c r="D308" s="1" t="s">
        <v>3</v>
      </c>
      <c r="E308" s="6">
        <f>資本コスト!E308/SUM(資本コスト!E308,労働コスト!E308)</f>
        <v>0.55042894288314059</v>
      </c>
      <c r="F308" s="6">
        <f>資本コスト!F308/SUM(資本コスト!F308,労働コスト!F308)</f>
        <v>0.43354759929386105</v>
      </c>
      <c r="G308" s="6">
        <f>資本コスト!G308/SUM(資本コスト!G308,労働コスト!G308)</f>
        <v>0.4550773489657991</v>
      </c>
      <c r="H308" s="6">
        <f>資本コスト!H308/SUM(資本コスト!H308,労働コスト!H308)</f>
        <v>0.43266543666287477</v>
      </c>
      <c r="I308" s="6">
        <f>資本コスト!I308/SUM(資本コスト!I308,労働コスト!I308)</f>
        <v>0.59463412570419671</v>
      </c>
      <c r="K308" s="3">
        <f>0.5*(E308+E$1090)</f>
        <v>0.51692748332846672</v>
      </c>
      <c r="L308" s="3">
        <f t="shared" ref="L308" si="1147">0.5*(F308+F$1090)</f>
        <v>0.42660153849825944</v>
      </c>
      <c r="M308" s="3">
        <f t="shared" ref="M308" si="1148">0.5*(G308+G$1090)</f>
        <v>0.45092499707946188</v>
      </c>
      <c r="N308" s="3">
        <f t="shared" ref="N308" si="1149">0.5*(H308+H$1090)</f>
        <v>0.43139579949540313</v>
      </c>
      <c r="O308" s="3">
        <f t="shared" ref="O308" si="1150">0.5*(I308+I$1090)</f>
        <v>0.57496261930825554</v>
      </c>
    </row>
    <row r="309" spans="1:15" x14ac:dyDescent="0.15">
      <c r="A309" s="1">
        <v>14</v>
      </c>
      <c r="B309" s="1" t="s">
        <v>105</v>
      </c>
      <c r="C309" s="1">
        <v>7</v>
      </c>
      <c r="D309" s="1" t="s">
        <v>20</v>
      </c>
      <c r="E309" s="6">
        <f>資本コスト!E309/SUM(資本コスト!E309,労働コスト!E309)</f>
        <v>0.8250464735138725</v>
      </c>
      <c r="F309" s="6">
        <f>資本コスト!F309/SUM(資本コスト!F309,労働コスト!F309)</f>
        <v>0.67177669580641253</v>
      </c>
      <c r="G309" s="6">
        <f>資本コスト!G309/SUM(資本コスト!G309,労働コスト!G309)</f>
        <v>0.68288432727586612</v>
      </c>
      <c r="H309" s="6">
        <f>資本コスト!H309/SUM(資本コスト!H309,労働コスト!H309)</f>
        <v>0.72495460887844754</v>
      </c>
      <c r="I309" s="6">
        <f>資本コスト!I309/SUM(資本コスト!I309,労働コスト!I309)</f>
        <v>0.76796092286160034</v>
      </c>
      <c r="K309" s="3">
        <f>0.5*(E309+E$1091)</f>
        <v>0.7603092303971597</v>
      </c>
      <c r="L309" s="3">
        <f t="shared" ref="L309" si="1151">0.5*(F309+F$1091)</f>
        <v>0.66179407281402314</v>
      </c>
      <c r="M309" s="3">
        <f t="shared" ref="M309" si="1152">0.5*(G309+G$1091)</f>
        <v>0.62258726070786574</v>
      </c>
      <c r="N309" s="3">
        <f t="shared" ref="N309" si="1153">0.5*(H309+H$1091)</f>
        <v>0.64684937700986156</v>
      </c>
      <c r="O309" s="3">
        <f t="shared" ref="O309" si="1154">0.5*(I309+I$1091)</f>
        <v>0.69154436080988002</v>
      </c>
    </row>
    <row r="310" spans="1:15" x14ac:dyDescent="0.15">
      <c r="A310" s="1">
        <v>14</v>
      </c>
      <c r="B310" s="1" t="s">
        <v>105</v>
      </c>
      <c r="C310" s="1">
        <v>8</v>
      </c>
      <c r="D310" s="1" t="s">
        <v>21</v>
      </c>
      <c r="E310" s="6">
        <f>資本コスト!E310/SUM(資本コスト!E310,労働コスト!E310)</f>
        <v>0.4352791929350015</v>
      </c>
      <c r="F310" s="6">
        <f>資本コスト!F310/SUM(資本コスト!F310,労働コスト!F310)</f>
        <v>0.27433728685317565</v>
      </c>
      <c r="G310" s="6">
        <f>資本コスト!G310/SUM(資本コスト!G310,労働コスト!G310)</f>
        <v>0.27214394158505861</v>
      </c>
      <c r="H310" s="6">
        <f>資本コスト!H310/SUM(資本コスト!H310,労働コスト!H310)</f>
        <v>0.2915029380068952</v>
      </c>
      <c r="I310" s="6">
        <f>資本コスト!I310/SUM(資本コスト!I310,労働コスト!I310)</f>
        <v>0.38261825982125314</v>
      </c>
      <c r="K310" s="3">
        <f>0.5*(E310+E$1092)</f>
        <v>0.40529700438109595</v>
      </c>
      <c r="L310" s="3">
        <f t="shared" ref="L310" si="1155">0.5*(F310+F$1092)</f>
        <v>0.25872682420837423</v>
      </c>
      <c r="M310" s="3">
        <f t="shared" ref="M310" si="1156">0.5*(G310+G$1092)</f>
        <v>0.26049459260024305</v>
      </c>
      <c r="N310" s="3">
        <f t="shared" ref="N310" si="1157">0.5*(H310+H$1092)</f>
        <v>0.26480046656469231</v>
      </c>
      <c r="O310" s="3">
        <f t="shared" ref="O310" si="1158">0.5*(I310+I$1092)</f>
        <v>0.35285470002984232</v>
      </c>
    </row>
    <row r="311" spans="1:15" x14ac:dyDescent="0.15">
      <c r="A311" s="1">
        <v>14</v>
      </c>
      <c r="B311" s="1" t="s">
        <v>105</v>
      </c>
      <c r="C311" s="1">
        <v>9</v>
      </c>
      <c r="D311" s="1" t="s">
        <v>22</v>
      </c>
      <c r="E311" s="6">
        <f>資本コスト!E311/SUM(資本コスト!E311,労働コスト!E311)</f>
        <v>0.41876038881409278</v>
      </c>
      <c r="F311" s="6">
        <f>資本コスト!F311/SUM(資本コスト!F311,労働コスト!F311)</f>
        <v>0.47975453524529588</v>
      </c>
      <c r="G311" s="6">
        <f>資本コスト!G311/SUM(資本コスト!G311,労働コスト!G311)</f>
        <v>0.4697819573690003</v>
      </c>
      <c r="H311" s="6">
        <f>資本コスト!H311/SUM(資本コスト!H311,労働コスト!H311)</f>
        <v>0.44989977541681164</v>
      </c>
      <c r="I311" s="6">
        <f>資本コスト!I311/SUM(資本コスト!I311,労働コスト!I311)</f>
        <v>0.49742656833989574</v>
      </c>
      <c r="K311" s="3">
        <f>0.5*(E311+E$1093)</f>
        <v>0.39635324277724659</v>
      </c>
      <c r="L311" s="3">
        <f t="shared" ref="L311" si="1159">0.5*(F311+F$1093)</f>
        <v>0.43313103968488742</v>
      </c>
      <c r="M311" s="3">
        <f t="shared" ref="M311" si="1160">0.5*(G311+G$1093)</f>
        <v>0.44435499654656252</v>
      </c>
      <c r="N311" s="3">
        <f t="shared" ref="N311" si="1161">0.5*(H311+H$1093)</f>
        <v>0.42823716065375494</v>
      </c>
      <c r="O311" s="3">
        <f t="shared" ref="O311" si="1162">0.5*(I311+I$1093)</f>
        <v>0.47130548361637808</v>
      </c>
    </row>
    <row r="312" spans="1:15" x14ac:dyDescent="0.15">
      <c r="A312" s="1">
        <v>14</v>
      </c>
      <c r="B312" s="1" t="s">
        <v>105</v>
      </c>
      <c r="C312" s="1">
        <v>10</v>
      </c>
      <c r="D312" s="1" t="s">
        <v>23</v>
      </c>
      <c r="E312" s="6">
        <f>資本コスト!E312/SUM(資本コスト!E312,労働コスト!E312)</f>
        <v>0.30269022616763142</v>
      </c>
      <c r="F312" s="6">
        <f>資本コスト!F312/SUM(資本コスト!F312,労働コスト!F312)</f>
        <v>0.21450686255370327</v>
      </c>
      <c r="G312" s="6">
        <f>資本コスト!G312/SUM(資本コスト!G312,労働コスト!G312)</f>
        <v>0.18882375401770585</v>
      </c>
      <c r="H312" s="6">
        <f>資本コスト!H312/SUM(資本コスト!H312,労働コスト!H312)</f>
        <v>0.19086018445249822</v>
      </c>
      <c r="I312" s="6">
        <f>資本コスト!I312/SUM(資本コスト!I312,労働コスト!I312)</f>
        <v>0.24329567514787151</v>
      </c>
      <c r="K312" s="3">
        <f>0.5*(E312+E$1094)</f>
        <v>0.27023199950458127</v>
      </c>
      <c r="L312" s="3">
        <f t="shared" ref="L312" si="1163">0.5*(F312+F$1094)</f>
        <v>0.20626162988647342</v>
      </c>
      <c r="M312" s="3">
        <f t="shared" ref="M312" si="1164">0.5*(G312+G$1094)</f>
        <v>0.1894850919004927</v>
      </c>
      <c r="N312" s="3">
        <f t="shared" ref="N312" si="1165">0.5*(H312+H$1094)</f>
        <v>0.1897788234706359</v>
      </c>
      <c r="O312" s="3">
        <f t="shared" ref="O312" si="1166">0.5*(I312+I$1094)</f>
        <v>0.225522027671542</v>
      </c>
    </row>
    <row r="313" spans="1:15" x14ac:dyDescent="0.15">
      <c r="A313" s="1">
        <v>14</v>
      </c>
      <c r="B313" s="1" t="s">
        <v>105</v>
      </c>
      <c r="C313" s="1">
        <v>11</v>
      </c>
      <c r="D313" s="1" t="s">
        <v>24</v>
      </c>
      <c r="E313" s="6">
        <f>資本コスト!E313/SUM(資本コスト!E313,労働コスト!E313)</f>
        <v>0.26230654931982489</v>
      </c>
      <c r="F313" s="6">
        <f>資本コスト!F313/SUM(資本コスト!F313,労働コスト!F313)</f>
        <v>0.21214999388551833</v>
      </c>
      <c r="G313" s="6">
        <f>資本コスト!G313/SUM(資本コスト!G313,労働コスト!G313)</f>
        <v>0.25306854673558593</v>
      </c>
      <c r="H313" s="6">
        <f>資本コスト!H313/SUM(資本コスト!H313,労働コスト!H313)</f>
        <v>0.28968679161677779</v>
      </c>
      <c r="I313" s="6">
        <f>資本コスト!I313/SUM(資本コスト!I313,労働コスト!I313)</f>
        <v>0.32623292165990636</v>
      </c>
      <c r="K313" s="3">
        <f>0.5*(E313+E$1095)</f>
        <v>0.26638529562608698</v>
      </c>
      <c r="L313" s="3">
        <f t="shared" ref="L313" si="1167">0.5*(F313+F$1095)</f>
        <v>0.2149178709376196</v>
      </c>
      <c r="M313" s="3">
        <f t="shared" ref="M313" si="1168">0.5*(G313+G$1095)</f>
        <v>0.26386040483928169</v>
      </c>
      <c r="N313" s="3">
        <f t="shared" ref="N313" si="1169">0.5*(H313+H$1095)</f>
        <v>0.2804809528386738</v>
      </c>
      <c r="O313" s="3">
        <f t="shared" ref="O313" si="1170">0.5*(I313+I$1095)</f>
        <v>0.31820711433281346</v>
      </c>
    </row>
    <row r="314" spans="1:15" x14ac:dyDescent="0.15">
      <c r="A314" s="1">
        <v>14</v>
      </c>
      <c r="B314" s="1" t="s">
        <v>105</v>
      </c>
      <c r="C314" s="1">
        <v>12</v>
      </c>
      <c r="D314" s="1" t="s">
        <v>25</v>
      </c>
      <c r="E314" s="6">
        <f>資本コスト!E314/SUM(資本コスト!E314,労働コスト!E314)</f>
        <v>0.28659099694628709</v>
      </c>
      <c r="F314" s="6">
        <f>資本コスト!F314/SUM(資本コスト!F314,労働コスト!F314)</f>
        <v>0.24195244878378414</v>
      </c>
      <c r="G314" s="6">
        <f>資本コスト!G314/SUM(資本コスト!G314,労働コスト!G314)</f>
        <v>0.33428719863163342</v>
      </c>
      <c r="H314" s="6">
        <f>資本コスト!H314/SUM(資本コスト!H314,労働コスト!H314)</f>
        <v>0.31750437371353812</v>
      </c>
      <c r="I314" s="6">
        <f>資本コスト!I314/SUM(資本コスト!I314,労働コスト!I314)</f>
        <v>0.30205812959585748</v>
      </c>
      <c r="K314" s="3">
        <f>0.5*(E314+E$1096)</f>
        <v>0.25296431893254023</v>
      </c>
      <c r="L314" s="3">
        <f t="shared" ref="L314" si="1171">0.5*(F314+F$1096)</f>
        <v>0.21197625468372233</v>
      </c>
      <c r="M314" s="3">
        <f t="shared" ref="M314" si="1172">0.5*(G314+G$1096)</f>
        <v>0.32513763791634109</v>
      </c>
      <c r="N314" s="3">
        <f t="shared" ref="N314" si="1173">0.5*(H314+H$1096)</f>
        <v>0.32982870900468136</v>
      </c>
      <c r="O314" s="3">
        <f t="shared" ref="O314" si="1174">0.5*(I314+I$1096)</f>
        <v>0.36764332659677079</v>
      </c>
    </row>
    <row r="315" spans="1:15" x14ac:dyDescent="0.15">
      <c r="A315" s="1">
        <v>14</v>
      </c>
      <c r="B315" s="1" t="s">
        <v>105</v>
      </c>
      <c r="C315" s="1">
        <v>13</v>
      </c>
      <c r="D315" s="1" t="s">
        <v>26</v>
      </c>
      <c r="E315" s="6">
        <f>資本コスト!E315/SUM(資本コスト!E315,労働コスト!E315)</f>
        <v>0.31370111771290138</v>
      </c>
      <c r="F315" s="6">
        <f>資本コスト!F315/SUM(資本コスト!F315,労働コスト!F315)</f>
        <v>0.31651094249006423</v>
      </c>
      <c r="G315" s="6">
        <f>資本コスト!G315/SUM(資本コスト!G315,労働コスト!G315)</f>
        <v>0.34587830874121467</v>
      </c>
      <c r="H315" s="6">
        <f>資本コスト!H315/SUM(資本コスト!H315,労働コスト!H315)</f>
        <v>0.3574082886564402</v>
      </c>
      <c r="I315" s="6">
        <f>資本コスト!I315/SUM(資本コスト!I315,労働コスト!I315)</f>
        <v>0.32857913755125656</v>
      </c>
      <c r="K315" s="3">
        <f>0.5*(E315+E$1097)</f>
        <v>0.25159804205730679</v>
      </c>
      <c r="L315" s="3">
        <f t="shared" ref="L315" si="1175">0.5*(F315+F$1097)</f>
        <v>0.29759133942042681</v>
      </c>
      <c r="M315" s="3">
        <f t="shared" ref="M315" si="1176">0.5*(G315+G$1097)</f>
        <v>0.33663367896886109</v>
      </c>
      <c r="N315" s="3">
        <f t="shared" ref="N315" si="1177">0.5*(H315+H$1097)</f>
        <v>0.33991511062171065</v>
      </c>
      <c r="O315" s="3">
        <f t="shared" ref="O315" si="1178">0.5*(I315+I$1097)</f>
        <v>0.31311147735904216</v>
      </c>
    </row>
    <row r="316" spans="1:15" x14ac:dyDescent="0.15">
      <c r="A316" s="1">
        <v>14</v>
      </c>
      <c r="B316" s="1" t="s">
        <v>105</v>
      </c>
      <c r="C316" s="1">
        <v>14</v>
      </c>
      <c r="D316" s="1" t="s">
        <v>27</v>
      </c>
      <c r="E316" s="6">
        <f>資本コスト!E316/SUM(資本コスト!E316,労働コスト!E316)</f>
        <v>0.15413296018116709</v>
      </c>
      <c r="F316" s="6">
        <f>資本コスト!F316/SUM(資本コスト!F316,労働コスト!F316)</f>
        <v>0.17550809917762905</v>
      </c>
      <c r="G316" s="6">
        <f>資本コスト!G316/SUM(資本コスト!G316,労働コスト!G316)</f>
        <v>0.2707180186587807</v>
      </c>
      <c r="H316" s="6">
        <f>資本コスト!H316/SUM(資本コスト!H316,労働コスト!H316)</f>
        <v>0.27620589488502673</v>
      </c>
      <c r="I316" s="6">
        <f>資本コスト!I316/SUM(資本コスト!I316,労働コスト!I316)</f>
        <v>0.32652957343893274</v>
      </c>
      <c r="K316" s="3">
        <f>0.5*(E316+E$1098)</f>
        <v>0.11972904723843752</v>
      </c>
      <c r="L316" s="3">
        <f t="shared" ref="L316" si="1179">0.5*(F316+F$1098)</f>
        <v>0.15927489828476249</v>
      </c>
      <c r="M316" s="3">
        <f t="shared" ref="M316" si="1180">0.5*(G316+G$1098)</f>
        <v>0.25498111509209154</v>
      </c>
      <c r="N316" s="3">
        <f t="shared" ref="N316" si="1181">0.5*(H316+H$1098)</f>
        <v>0.28991267174354118</v>
      </c>
      <c r="O316" s="3">
        <f t="shared" ref="O316" si="1182">0.5*(I316+I$1098)</f>
        <v>0.34957847137330555</v>
      </c>
    </row>
    <row r="317" spans="1:15" x14ac:dyDescent="0.15">
      <c r="A317" s="1">
        <v>14</v>
      </c>
      <c r="B317" s="1" t="s">
        <v>105</v>
      </c>
      <c r="C317" s="1">
        <v>15</v>
      </c>
      <c r="D317" s="1" t="s">
        <v>28</v>
      </c>
      <c r="E317" s="6">
        <f>資本コスト!E317/SUM(資本コスト!E317,労働コスト!E317)</f>
        <v>0.31062945303324213</v>
      </c>
      <c r="F317" s="6">
        <f>資本コスト!F317/SUM(資本コスト!F317,労働コスト!F317)</f>
        <v>0.19720050257666547</v>
      </c>
      <c r="G317" s="6">
        <f>資本コスト!G317/SUM(資本コスト!G317,労働コスト!G317)</f>
        <v>0.24207694359486723</v>
      </c>
      <c r="H317" s="6">
        <f>資本コスト!H317/SUM(資本コスト!H317,労働コスト!H317)</f>
        <v>0.25619214316845207</v>
      </c>
      <c r="I317" s="6">
        <f>資本コスト!I317/SUM(資本コスト!I317,労働コスト!I317)</f>
        <v>0.29695774460586449</v>
      </c>
      <c r="K317" s="3">
        <f>0.5*(E317+E$1099)</f>
        <v>0.25215759290141881</v>
      </c>
      <c r="L317" s="3">
        <f t="shared" ref="L317" si="1183">0.5*(F317+F$1099)</f>
        <v>0.18782310679898209</v>
      </c>
      <c r="M317" s="3">
        <f t="shared" ref="M317" si="1184">0.5*(G317+G$1099)</f>
        <v>0.24337977215026632</v>
      </c>
      <c r="N317" s="3">
        <f t="shared" ref="N317" si="1185">0.5*(H317+H$1099)</f>
        <v>0.26286366541933937</v>
      </c>
      <c r="O317" s="3">
        <f t="shared" ref="O317" si="1186">0.5*(I317+I$1099)</f>
        <v>0.31186364105732323</v>
      </c>
    </row>
    <row r="318" spans="1:15" x14ac:dyDescent="0.15">
      <c r="A318" s="1">
        <v>14</v>
      </c>
      <c r="B318" s="1" t="s">
        <v>278</v>
      </c>
      <c r="C318" s="1">
        <v>16</v>
      </c>
      <c r="D318" s="1" t="s">
        <v>11</v>
      </c>
      <c r="E318" s="6">
        <f>資本コスト!E318/SUM(資本コスト!E318,労働コスト!E318)</f>
        <v>0.29046803865419218</v>
      </c>
      <c r="F318" s="6">
        <f>資本コスト!F318/SUM(資本コスト!F318,労働コスト!F318)</f>
        <v>0.10777569998690455</v>
      </c>
      <c r="G318" s="6">
        <f>資本コスト!G318/SUM(資本コスト!G318,労働コスト!G318)</f>
        <v>8.8898795589464064E-2</v>
      </c>
      <c r="H318" s="6">
        <f>資本コスト!H318/SUM(資本コスト!H318,労働コスト!H318)</f>
        <v>7.6402462288843898E-2</v>
      </c>
      <c r="I318" s="6">
        <f>資本コスト!I318/SUM(資本コスト!I318,労働コスト!I318)</f>
        <v>6.9801009005418191E-2</v>
      </c>
      <c r="K318" s="3">
        <f>0.5*(E318+E$1100)</f>
        <v>0.27195841778568158</v>
      </c>
      <c r="L318" s="3">
        <f t="shared" ref="L318" si="1187">0.5*(F318+F$1100)</f>
        <v>0.10808836057658756</v>
      </c>
      <c r="M318" s="3">
        <f t="shared" ref="M318" si="1188">0.5*(G318+G$1100)</f>
        <v>0.10118765100194796</v>
      </c>
      <c r="N318" s="3">
        <f t="shared" ref="N318" si="1189">0.5*(H318+H$1100)</f>
        <v>8.1388440050683214E-2</v>
      </c>
      <c r="O318" s="3">
        <f t="shared" ref="O318" si="1190">0.5*(I318+I$1100)</f>
        <v>8.3158455083255173E-2</v>
      </c>
    </row>
    <row r="319" spans="1:15" x14ac:dyDescent="0.15">
      <c r="A319" s="1">
        <v>14</v>
      </c>
      <c r="B319" s="1" t="s">
        <v>278</v>
      </c>
      <c r="C319" s="1">
        <v>17</v>
      </c>
      <c r="D319" s="1" t="s">
        <v>12</v>
      </c>
      <c r="E319" s="6">
        <f>資本コスト!E319/SUM(資本コスト!E319,労働コスト!E319)</f>
        <v>0.82813500442979282</v>
      </c>
      <c r="F319" s="6">
        <f>資本コスト!F319/SUM(資本コスト!F319,労働コスト!F319)</f>
        <v>0.79878833778425573</v>
      </c>
      <c r="G319" s="6">
        <f>資本コスト!G319/SUM(資本コスト!G319,労働コスト!G319)</f>
        <v>0.7648667025816448</v>
      </c>
      <c r="H319" s="6">
        <f>資本コスト!H319/SUM(資本コスト!H319,労働コスト!H319)</f>
        <v>0.74788140246465784</v>
      </c>
      <c r="I319" s="6">
        <f>資本コスト!I319/SUM(資本コスト!I319,労働コスト!I319)</f>
        <v>0.85328840903941927</v>
      </c>
      <c r="K319" s="3">
        <f>0.5*(E319+E$1101)</f>
        <v>0.79360721130176692</v>
      </c>
      <c r="L319" s="3">
        <f t="shared" ref="L319" si="1191">0.5*(F319+F$1101)</f>
        <v>0.78232304515363937</v>
      </c>
      <c r="M319" s="3">
        <f t="shared" ref="M319" si="1192">0.5*(G319+G$1101)</f>
        <v>0.74695638304768952</v>
      </c>
      <c r="N319" s="3">
        <f t="shared" ref="N319" si="1193">0.5*(H319+H$1101)</f>
        <v>0.73024291145809528</v>
      </c>
      <c r="O319" s="3">
        <f t="shared" ref="O319" si="1194">0.5*(I319+I$1101)</f>
        <v>0.8291589659010723</v>
      </c>
    </row>
    <row r="320" spans="1:15" x14ac:dyDescent="0.15">
      <c r="A320" s="1">
        <v>14</v>
      </c>
      <c r="B320" s="1" t="s">
        <v>278</v>
      </c>
      <c r="C320" s="1">
        <v>18</v>
      </c>
      <c r="D320" s="1" t="s">
        <v>13</v>
      </c>
      <c r="E320" s="6">
        <f>資本コスト!E320/SUM(資本コスト!E320,労働コスト!E320)</f>
        <v>0.20890775613810797</v>
      </c>
      <c r="F320" s="6">
        <f>資本コスト!F320/SUM(資本コスト!F320,労働コスト!F320)</f>
        <v>0.16656207095244205</v>
      </c>
      <c r="G320" s="6">
        <f>資本コスト!G320/SUM(資本コスト!G320,労働コスト!G320)</f>
        <v>0.21429238865188333</v>
      </c>
      <c r="H320" s="6">
        <f>資本コスト!H320/SUM(資本コスト!H320,労働コスト!H320)</f>
        <v>0.19401277060067726</v>
      </c>
      <c r="I320" s="6">
        <f>資本コスト!I320/SUM(資本コスト!I320,労働コスト!I320)</f>
        <v>0.2054565093073</v>
      </c>
      <c r="K320" s="3">
        <f>0.5*(E320+E$1102)</f>
        <v>0.17469341537138949</v>
      </c>
      <c r="L320" s="3">
        <f t="shared" ref="L320" si="1195">0.5*(F320+F$1102)</f>
        <v>0.18017746840188237</v>
      </c>
      <c r="M320" s="3">
        <f t="shared" ref="M320" si="1196">0.5*(G320+G$1102)</f>
        <v>0.20028230575445791</v>
      </c>
      <c r="N320" s="3">
        <f t="shared" ref="N320" si="1197">0.5*(H320+H$1102)</f>
        <v>0.18503823718126836</v>
      </c>
      <c r="O320" s="3">
        <f t="shared" ref="O320" si="1198">0.5*(I320+I$1102)</f>
        <v>0.20308035297348237</v>
      </c>
    </row>
    <row r="321" spans="1:15" x14ac:dyDescent="0.15">
      <c r="A321" s="1">
        <v>14</v>
      </c>
      <c r="B321" s="1" t="s">
        <v>278</v>
      </c>
      <c r="C321" s="1">
        <v>19</v>
      </c>
      <c r="D321" s="1" t="s">
        <v>14</v>
      </c>
      <c r="E321" s="6">
        <f>資本コスト!E321/SUM(資本コスト!E321,労働コスト!E321)</f>
        <v>0.43758568975094414</v>
      </c>
      <c r="F321" s="6">
        <f>資本コスト!F321/SUM(資本コスト!F321,労働コスト!F321)</f>
        <v>0.1609616850029113</v>
      </c>
      <c r="G321" s="6">
        <f>資本コスト!G321/SUM(資本コスト!G321,労働コスト!G321)</f>
        <v>0.16705514485971545</v>
      </c>
      <c r="H321" s="6">
        <f>資本コスト!H321/SUM(資本コスト!H321,労働コスト!H321)</f>
        <v>0.21464847115577795</v>
      </c>
      <c r="I321" s="6">
        <f>資本コスト!I321/SUM(資本コスト!I321,労働コスト!I321)</f>
        <v>0.20368878490148817</v>
      </c>
      <c r="K321" s="3">
        <f>0.5*(E321+E$1103)</f>
        <v>0.38736695870811066</v>
      </c>
      <c r="L321" s="3">
        <f t="shared" ref="L321" si="1199">0.5*(F321+F$1103)</f>
        <v>0.15955678139589052</v>
      </c>
      <c r="M321" s="3">
        <f t="shared" ref="M321" si="1200">0.5*(G321+G$1103)</f>
        <v>0.15640139714439907</v>
      </c>
      <c r="N321" s="3">
        <f t="shared" ref="N321" si="1201">0.5*(H321+H$1103)</f>
        <v>0.20163122013372903</v>
      </c>
      <c r="O321" s="3">
        <f t="shared" ref="O321" si="1202">0.5*(I321+I$1103)</f>
        <v>0.19895786085891604</v>
      </c>
    </row>
    <row r="322" spans="1:15" x14ac:dyDescent="0.15">
      <c r="A322" s="1">
        <v>14</v>
      </c>
      <c r="B322" s="1" t="s">
        <v>278</v>
      </c>
      <c r="C322" s="1">
        <v>20</v>
      </c>
      <c r="D322" s="1" t="s">
        <v>15</v>
      </c>
      <c r="E322" s="6">
        <f>資本コスト!E322/SUM(資本コスト!E322,労働コスト!E322)</f>
        <v>0.59810403877247131</v>
      </c>
      <c r="F322" s="6">
        <f>資本コスト!F322/SUM(資本コスト!F322,労働コスト!F322)</f>
        <v>0.79287509701445691</v>
      </c>
      <c r="G322" s="6">
        <f>資本コスト!G322/SUM(資本コスト!G322,労働コスト!G322)</f>
        <v>0.77909541057699405</v>
      </c>
      <c r="H322" s="6">
        <f>資本コスト!H322/SUM(資本コスト!H322,労働コスト!H322)</f>
        <v>0.73187240743318283</v>
      </c>
      <c r="I322" s="6">
        <f>資本コスト!I322/SUM(資本コスト!I322,労働コスト!I322)</f>
        <v>0.76163199834354123</v>
      </c>
      <c r="K322" s="3">
        <f>0.5*(E322+E$1104)</f>
        <v>0.54620648645988157</v>
      </c>
      <c r="L322" s="3">
        <f t="shared" ref="L322" si="1203">0.5*(F322+F$1104)</f>
        <v>0.79575114970707528</v>
      </c>
      <c r="M322" s="3">
        <f t="shared" ref="M322" si="1204">0.5*(G322+G$1104)</f>
        <v>0.76620051884226414</v>
      </c>
      <c r="N322" s="3">
        <f t="shared" ref="N322" si="1205">0.5*(H322+H$1104)</f>
        <v>0.73761517859654302</v>
      </c>
      <c r="O322" s="3">
        <f t="shared" ref="O322" si="1206">0.5*(I322+I$1104)</f>
        <v>0.77979605308690592</v>
      </c>
    </row>
    <row r="323" spans="1:15" x14ac:dyDescent="0.15">
      <c r="A323" s="1">
        <v>14</v>
      </c>
      <c r="B323" s="1" t="s">
        <v>278</v>
      </c>
      <c r="C323" s="1">
        <v>21</v>
      </c>
      <c r="D323" s="1" t="s">
        <v>16</v>
      </c>
      <c r="E323" s="6">
        <f>資本コスト!E323/SUM(資本コスト!E323,労働コスト!E323)</f>
        <v>0.72135596234061694</v>
      </c>
      <c r="F323" s="6">
        <f>資本コスト!F323/SUM(資本コスト!F323,労働コスト!F323)</f>
        <v>0.56460039066910495</v>
      </c>
      <c r="G323" s="6">
        <f>資本コスト!G323/SUM(資本コスト!G323,労働コスト!G323)</f>
        <v>0.52514751269304838</v>
      </c>
      <c r="H323" s="6">
        <f>資本コスト!H323/SUM(資本コスト!H323,労働コスト!H323)</f>
        <v>0.50645955288136568</v>
      </c>
      <c r="I323" s="6">
        <f>資本コスト!I323/SUM(資本コスト!I323,労働コスト!I323)</f>
        <v>0.59092983583220882</v>
      </c>
      <c r="K323" s="3">
        <f>0.5*(E323+E$1105)</f>
        <v>0.52290188368539936</v>
      </c>
      <c r="L323" s="3">
        <f t="shared" ref="L323" si="1207">0.5*(F323+F$1105)</f>
        <v>0.48955988344565909</v>
      </c>
      <c r="M323" s="3">
        <f t="shared" ref="M323" si="1208">0.5*(G323+G$1105)</f>
        <v>0.47077233450000888</v>
      </c>
      <c r="N323" s="3">
        <f t="shared" ref="N323" si="1209">0.5*(H323+H$1105)</f>
        <v>0.4762296238517274</v>
      </c>
      <c r="O323" s="3">
        <f t="shared" ref="O323" si="1210">0.5*(I323+I$1105)</f>
        <v>0.57781744863675233</v>
      </c>
    </row>
    <row r="324" spans="1:15" x14ac:dyDescent="0.15">
      <c r="A324" s="1">
        <v>14</v>
      </c>
      <c r="B324" s="1" t="s">
        <v>103</v>
      </c>
      <c r="C324" s="1">
        <v>22</v>
      </c>
      <c r="D324" s="1" t="s">
        <v>8</v>
      </c>
      <c r="E324" s="6">
        <f>資本コスト!E324/SUM(資本コスト!E324,労働コスト!E324)</f>
        <v>0.22955603706992964</v>
      </c>
      <c r="F324" s="6">
        <f>資本コスト!F324/SUM(資本コスト!F324,労働コスト!F324)</f>
        <v>0.17517533501356986</v>
      </c>
      <c r="G324" s="6">
        <f>資本コスト!G324/SUM(資本コスト!G324,労働コスト!G324)</f>
        <v>0.27289704931359454</v>
      </c>
      <c r="H324" s="6">
        <f>資本コスト!H324/SUM(資本コスト!H324,労働コスト!H324)</f>
        <v>0.18805746732044376</v>
      </c>
      <c r="I324" s="6">
        <f>資本コスト!I324/SUM(資本コスト!I324,労働コスト!I324)</f>
        <v>0.20879323452990298</v>
      </c>
      <c r="K324" s="3">
        <f>0.5*(E324+E$1106)</f>
        <v>0.21447511833935023</v>
      </c>
      <c r="L324" s="3">
        <f t="shared" ref="L324" si="1211">0.5*(F324+F$1106)</f>
        <v>0.22036343132206304</v>
      </c>
      <c r="M324" s="3">
        <f t="shared" ref="M324" si="1212">0.5*(G324+G$1106)</f>
        <v>0.30159730025426418</v>
      </c>
      <c r="N324" s="3">
        <f t="shared" ref="N324" si="1213">0.5*(H324+H$1106)</f>
        <v>0.2480032319066611</v>
      </c>
      <c r="O324" s="3">
        <f t="shared" ref="O324" si="1214">0.5*(I324+I$1106)</f>
        <v>0.24034012383704839</v>
      </c>
    </row>
    <row r="325" spans="1:15" x14ac:dyDescent="0.15">
      <c r="A325" s="1">
        <v>14</v>
      </c>
      <c r="B325" s="1" t="s">
        <v>103</v>
      </c>
      <c r="C325" s="1">
        <v>23</v>
      </c>
      <c r="D325" s="1" t="s">
        <v>29</v>
      </c>
      <c r="E325" s="6">
        <f>資本コスト!E325/SUM(資本コスト!E325,労働コスト!E325)</f>
        <v>0.41713460174553335</v>
      </c>
      <c r="F325" s="6">
        <f>資本コスト!F325/SUM(資本コスト!F325,労働コスト!F325)</f>
        <v>0.30839413037382868</v>
      </c>
      <c r="G325" s="6">
        <f>資本コスト!G325/SUM(資本コスト!G325,労働コスト!G325)</f>
        <v>0.34206258275086193</v>
      </c>
      <c r="H325" s="6">
        <f>資本コスト!H325/SUM(資本コスト!H325,労働コスト!H325)</f>
        <v>0.30461247789715534</v>
      </c>
      <c r="I325" s="6">
        <f>資本コスト!I325/SUM(資本コスト!I325,労働コスト!I325)</f>
        <v>0.3267410985832539</v>
      </c>
      <c r="K325" s="3">
        <f>0.5*(E325+E$1107)</f>
        <v>0.40074210968538859</v>
      </c>
      <c r="L325" s="3">
        <f t="shared" ref="L325" si="1215">0.5*(F325+F$1107)</f>
        <v>0.28328083061884468</v>
      </c>
      <c r="M325" s="3">
        <f t="shared" ref="M325" si="1216">0.5*(G325+G$1107)</f>
        <v>0.30679581726176886</v>
      </c>
      <c r="N325" s="3">
        <f t="shared" ref="N325" si="1217">0.5*(H325+H$1107)</f>
        <v>0.28013956742628765</v>
      </c>
      <c r="O325" s="3">
        <f t="shared" ref="O325" si="1218">0.5*(I325+I$1107)</f>
        <v>0.31594178448149141</v>
      </c>
    </row>
    <row r="326" spans="1:15" x14ac:dyDescent="0.15">
      <c r="A326" s="1">
        <v>15</v>
      </c>
      <c r="B326" s="1" t="s">
        <v>107</v>
      </c>
      <c r="C326" s="1">
        <v>1</v>
      </c>
      <c r="D326" s="1" t="s">
        <v>9</v>
      </c>
      <c r="E326" s="6">
        <f>資本コスト!E326/SUM(資本コスト!E326,労働コスト!E326)</f>
        <v>0.51885484248425329</v>
      </c>
      <c r="F326" s="6">
        <f>資本コスト!F326/SUM(資本コスト!F326,労働コスト!F326)</f>
        <v>0.47920601326892676</v>
      </c>
      <c r="G326" s="6">
        <f>資本コスト!G326/SUM(資本コスト!G326,労働コスト!G326)</f>
        <v>0.58199957227268306</v>
      </c>
      <c r="H326" s="6">
        <f>資本コスト!H326/SUM(資本コスト!H326,労働コスト!H326)</f>
        <v>0.70539371766846803</v>
      </c>
      <c r="I326" s="6">
        <f>資本コスト!I326/SUM(資本コスト!I326,労働コスト!I326)</f>
        <v>0.76417044240579068</v>
      </c>
      <c r="K326" s="3">
        <f>0.5*(E326+E$1085)</f>
        <v>0.5477426764710569</v>
      </c>
      <c r="L326" s="3">
        <f t="shared" ref="L326" si="1219">0.5*(F326+F$1085)</f>
        <v>0.48856849291637788</v>
      </c>
      <c r="M326" s="3">
        <f t="shared" ref="M326" si="1220">0.5*(G326+G$1085)</f>
        <v>0.56395847676985933</v>
      </c>
      <c r="N326" s="3">
        <f t="shared" ref="N326" si="1221">0.5*(H326+H$1085)</f>
        <v>0.67590814234130558</v>
      </c>
      <c r="O326" s="3">
        <f t="shared" ref="O326" si="1222">0.5*(I326+I$1085)</f>
        <v>0.73713510392530357</v>
      </c>
    </row>
    <row r="327" spans="1:15" x14ac:dyDescent="0.15">
      <c r="A327" s="1">
        <v>15</v>
      </c>
      <c r="B327" s="1" t="s">
        <v>107</v>
      </c>
      <c r="C327" s="1">
        <v>2</v>
      </c>
      <c r="D327" s="1" t="s">
        <v>10</v>
      </c>
      <c r="E327" s="6">
        <f>資本コスト!E327/SUM(資本コスト!E327,労働コスト!E327)</f>
        <v>0.44583651498315929</v>
      </c>
      <c r="F327" s="6">
        <f>資本コスト!F327/SUM(資本コスト!F327,労働コスト!F327)</f>
        <v>0.35706463768862823</v>
      </c>
      <c r="G327" s="6">
        <f>資本コスト!G327/SUM(資本コスト!G327,労働コスト!G327)</f>
        <v>0.40609081711076628</v>
      </c>
      <c r="H327" s="6">
        <f>資本コスト!H327/SUM(資本コスト!H327,労働コスト!H327)</f>
        <v>0.40004773058747817</v>
      </c>
      <c r="I327" s="6">
        <f>資本コスト!I327/SUM(資本コスト!I327,労働コスト!I327)</f>
        <v>0.55302314391815888</v>
      </c>
      <c r="K327" s="3">
        <f>0.5*(E327+E$1086)</f>
        <v>0.41172240375043256</v>
      </c>
      <c r="L327" s="3">
        <f t="shared" ref="L327" si="1223">0.5*(F327+F$1086)</f>
        <v>0.34502234270391452</v>
      </c>
      <c r="M327" s="3">
        <f t="shared" ref="M327" si="1224">0.5*(G327+G$1086)</f>
        <v>0.37633720237542118</v>
      </c>
      <c r="N327" s="3">
        <f t="shared" ref="N327" si="1225">0.5*(H327+H$1086)</f>
        <v>0.37202159452559258</v>
      </c>
      <c r="O327" s="3">
        <f t="shared" ref="O327" si="1226">0.5*(I327+I$1086)</f>
        <v>0.52721048453554376</v>
      </c>
    </row>
    <row r="328" spans="1:15" x14ac:dyDescent="0.15">
      <c r="A328" s="1">
        <v>15</v>
      </c>
      <c r="B328" s="1" t="s">
        <v>108</v>
      </c>
      <c r="C328" s="1">
        <v>3</v>
      </c>
      <c r="D328" s="1" t="s">
        <v>17</v>
      </c>
      <c r="E328" s="6">
        <f>資本コスト!E328/SUM(資本コスト!E328,労働コスト!E328)</f>
        <v>0.23540604105741111</v>
      </c>
      <c r="F328" s="6">
        <f>資本コスト!F328/SUM(資本コスト!F328,労働コスト!F328)</f>
        <v>0.22076624118069479</v>
      </c>
      <c r="G328" s="6">
        <f>資本コスト!G328/SUM(資本コスト!G328,労働コスト!G328)</f>
        <v>0.29812921748655824</v>
      </c>
      <c r="H328" s="6">
        <f>資本コスト!H328/SUM(資本コスト!H328,労働コスト!H328)</f>
        <v>0.29950674736442462</v>
      </c>
      <c r="I328" s="6">
        <f>資本コスト!I328/SUM(資本コスト!I328,労働コスト!I328)</f>
        <v>0.36266880916897259</v>
      </c>
      <c r="K328" s="3">
        <f>0.5*(E328+E$1087)</f>
        <v>0.27959051919243921</v>
      </c>
      <c r="L328" s="3">
        <f t="shared" ref="L328" si="1227">0.5*(F328+F$1087)</f>
        <v>0.23720260205483901</v>
      </c>
      <c r="M328" s="3">
        <f t="shared" ref="M328" si="1228">0.5*(G328+G$1087)</f>
        <v>0.30174922230570966</v>
      </c>
      <c r="N328" s="3">
        <f t="shared" ref="N328" si="1229">0.5*(H328+H$1087)</f>
        <v>0.30471268345400793</v>
      </c>
      <c r="O328" s="3">
        <f t="shared" ref="O328" si="1230">0.5*(I328+I$1087)</f>
        <v>0.36450976502990384</v>
      </c>
    </row>
    <row r="329" spans="1:15" x14ac:dyDescent="0.15">
      <c r="A329" s="1">
        <v>15</v>
      </c>
      <c r="B329" s="1" t="s">
        <v>108</v>
      </c>
      <c r="C329" s="1">
        <v>4</v>
      </c>
      <c r="D329" s="1" t="s">
        <v>18</v>
      </c>
      <c r="E329" s="6">
        <f>資本コスト!E329/SUM(資本コスト!E329,労働コスト!E329)</f>
        <v>0.22476483444003034</v>
      </c>
      <c r="F329" s="6">
        <f>資本コスト!F329/SUM(資本コスト!F329,労働コスト!F329)</f>
        <v>0.2181823641435322</v>
      </c>
      <c r="G329" s="6">
        <f>資本コスト!G329/SUM(資本コスト!G329,労働コスト!G329)</f>
        <v>0.22210746084341054</v>
      </c>
      <c r="H329" s="6">
        <f>資本コスト!H329/SUM(資本コスト!H329,労働コスト!H329)</f>
        <v>0.29109149152357594</v>
      </c>
      <c r="I329" s="6">
        <f>資本コスト!I329/SUM(資本コスト!I329,労働コスト!I329)</f>
        <v>0.33779365628290881</v>
      </c>
      <c r="K329" s="3">
        <f>0.5*(E329+E$1088)</f>
        <v>0.22428430813793188</v>
      </c>
      <c r="L329" s="3">
        <f t="shared" ref="L329" si="1231">0.5*(F329+F$1088)</f>
        <v>0.20136754531944712</v>
      </c>
      <c r="M329" s="3">
        <f t="shared" ref="M329" si="1232">0.5*(G329+G$1088)</f>
        <v>0.21176718850520138</v>
      </c>
      <c r="N329" s="3">
        <f t="shared" ref="N329" si="1233">0.5*(H329+H$1088)</f>
        <v>0.27549530981200848</v>
      </c>
      <c r="O329" s="3">
        <f t="shared" ref="O329" si="1234">0.5*(I329+I$1088)</f>
        <v>0.33357858336133484</v>
      </c>
    </row>
    <row r="330" spans="1:15" x14ac:dyDescent="0.15">
      <c r="A330" s="1">
        <v>15</v>
      </c>
      <c r="B330" s="1" t="s">
        <v>108</v>
      </c>
      <c r="C330" s="1">
        <v>5</v>
      </c>
      <c r="D330" s="1" t="s">
        <v>19</v>
      </c>
      <c r="E330" s="6">
        <f>資本コスト!E330/SUM(資本コスト!E330,労働コスト!E330)</f>
        <v>0.4480427068792136</v>
      </c>
      <c r="F330" s="6">
        <f>資本コスト!F330/SUM(資本コスト!F330,労働コスト!F330)</f>
        <v>0.32389835756888374</v>
      </c>
      <c r="G330" s="6">
        <f>資本コスト!G330/SUM(資本コスト!G330,労働コスト!G330)</f>
        <v>0.38700079287071659</v>
      </c>
      <c r="H330" s="6">
        <f>資本コスト!H330/SUM(資本コスト!H330,労働コスト!H330)</f>
        <v>0.45259282637614839</v>
      </c>
      <c r="I330" s="6">
        <f>資本コスト!I330/SUM(資本コスト!I330,労働コスト!I330)</f>
        <v>0.58340901264444411</v>
      </c>
      <c r="K330" s="3">
        <f>0.5*(E330+E$1089)</f>
        <v>0.42105050203116451</v>
      </c>
      <c r="L330" s="3">
        <f t="shared" ref="L330" si="1235">0.5*(F330+F$1089)</f>
        <v>0.30761732850219742</v>
      </c>
      <c r="M330" s="3">
        <f t="shared" ref="M330" si="1236">0.5*(G330+G$1089)</f>
        <v>0.34997412984541909</v>
      </c>
      <c r="N330" s="3">
        <f t="shared" ref="N330" si="1237">0.5*(H330+H$1089)</f>
        <v>0.38784690648442555</v>
      </c>
      <c r="O330" s="3">
        <f t="shared" ref="O330" si="1238">0.5*(I330+I$1089)</f>
        <v>0.48915313185545128</v>
      </c>
    </row>
    <row r="331" spans="1:15" x14ac:dyDescent="0.15">
      <c r="A331" s="1">
        <v>15</v>
      </c>
      <c r="B331" s="1" t="s">
        <v>108</v>
      </c>
      <c r="C331" s="1">
        <v>6</v>
      </c>
      <c r="D331" s="1" t="s">
        <v>3</v>
      </c>
      <c r="E331" s="6">
        <f>資本コスト!E331/SUM(資本コスト!E331,労働コスト!E331)</f>
        <v>0.64943798532788033</v>
      </c>
      <c r="F331" s="6">
        <f>資本コスト!F331/SUM(資本コスト!F331,労働コスト!F331)</f>
        <v>0.61964037935383887</v>
      </c>
      <c r="G331" s="6">
        <f>資本コスト!G331/SUM(資本コスト!G331,労働コスト!G331)</f>
        <v>0.63367198487064225</v>
      </c>
      <c r="H331" s="6">
        <f>資本コスト!H331/SUM(資本コスト!H331,労働コスト!H331)</f>
        <v>0.60035018487345304</v>
      </c>
      <c r="I331" s="6">
        <f>資本コスト!I331/SUM(資本コスト!I331,労働コスト!I331)</f>
        <v>0.73770215691666396</v>
      </c>
      <c r="K331" s="3">
        <f>0.5*(E331+E$1090)</f>
        <v>0.56643200455083664</v>
      </c>
      <c r="L331" s="3">
        <f t="shared" ref="L331" si="1239">0.5*(F331+F$1090)</f>
        <v>0.51964792852824837</v>
      </c>
      <c r="M331" s="3">
        <f t="shared" ref="M331" si="1240">0.5*(G331+G$1090)</f>
        <v>0.54022231503188345</v>
      </c>
      <c r="N331" s="3">
        <f t="shared" ref="N331" si="1241">0.5*(H331+H$1090)</f>
        <v>0.51523817360069224</v>
      </c>
      <c r="O331" s="3">
        <f t="shared" ref="O331" si="1242">0.5*(I331+I$1090)</f>
        <v>0.64649663491448917</v>
      </c>
    </row>
    <row r="332" spans="1:15" x14ac:dyDescent="0.15">
      <c r="A332" s="1">
        <v>15</v>
      </c>
      <c r="B332" s="1" t="s">
        <v>108</v>
      </c>
      <c r="C332" s="1">
        <v>7</v>
      </c>
      <c r="D332" s="1" t="s">
        <v>20</v>
      </c>
      <c r="E332" s="6">
        <f>資本コスト!E332/SUM(資本コスト!E332,労働コスト!E332)</f>
        <v>0.71481533010940801</v>
      </c>
      <c r="F332" s="6">
        <f>資本コスト!F332/SUM(資本コスト!F332,労働コスト!F332)</f>
        <v>0.51847198390132199</v>
      </c>
      <c r="G332" s="6">
        <f>資本コスト!G332/SUM(資本コスト!G332,労働コスト!G332)</f>
        <v>0.50824759882266857</v>
      </c>
      <c r="H332" s="6">
        <f>資本コスト!H332/SUM(資本コスト!H332,労働コスト!H332)</f>
        <v>0.77090539397639479</v>
      </c>
      <c r="I332" s="6">
        <f>資本コスト!I332/SUM(資本コスト!I332,労働コスト!I332)</f>
        <v>0.84570132362190709</v>
      </c>
      <c r="K332" s="3">
        <f>0.5*(E332+E$1091)</f>
        <v>0.70519365869492745</v>
      </c>
      <c r="L332" s="3">
        <f t="shared" ref="L332" si="1243">0.5*(F332+F$1091)</f>
        <v>0.58514171686147787</v>
      </c>
      <c r="M332" s="3">
        <f t="shared" ref="M332" si="1244">0.5*(G332+G$1091)</f>
        <v>0.53526889648126708</v>
      </c>
      <c r="N332" s="3">
        <f t="shared" ref="N332" si="1245">0.5*(H332+H$1091)</f>
        <v>0.66982476955883519</v>
      </c>
      <c r="O332" s="3">
        <f t="shared" ref="O332" si="1246">0.5*(I332+I$1091)</f>
        <v>0.73041456119003345</v>
      </c>
    </row>
    <row r="333" spans="1:15" x14ac:dyDescent="0.15">
      <c r="A333" s="1">
        <v>15</v>
      </c>
      <c r="B333" s="1" t="s">
        <v>108</v>
      </c>
      <c r="C333" s="1">
        <v>8</v>
      </c>
      <c r="D333" s="1" t="s">
        <v>21</v>
      </c>
      <c r="E333" s="6">
        <f>資本コスト!E333/SUM(資本コスト!E333,労働コスト!E333)</f>
        <v>0.42137170634783155</v>
      </c>
      <c r="F333" s="6">
        <f>資本コスト!F333/SUM(資本コスト!F333,労働コスト!F333)</f>
        <v>0.28786658683464078</v>
      </c>
      <c r="G333" s="6">
        <f>資本コスト!G333/SUM(資本コスト!G333,労働コスト!G333)</f>
        <v>0.24340948237618229</v>
      </c>
      <c r="H333" s="6">
        <f>資本コスト!H333/SUM(資本コスト!H333,労働コスト!H333)</f>
        <v>0.2809519685026875</v>
      </c>
      <c r="I333" s="6">
        <f>資本コスト!I333/SUM(資本コスト!I333,労働コスト!I333)</f>
        <v>0.33857172954014481</v>
      </c>
      <c r="K333" s="3">
        <f>0.5*(E333+E$1092)</f>
        <v>0.39834326108751095</v>
      </c>
      <c r="L333" s="3">
        <f t="shared" ref="L333" si="1247">0.5*(F333+F$1092)</f>
        <v>0.26549147419910679</v>
      </c>
      <c r="M333" s="3">
        <f t="shared" ref="M333" si="1248">0.5*(G333+G$1092)</f>
        <v>0.2461273629958049</v>
      </c>
      <c r="N333" s="3">
        <f t="shared" ref="N333" si="1249">0.5*(H333+H$1092)</f>
        <v>0.25952498181258843</v>
      </c>
      <c r="O333" s="3">
        <f t="shared" ref="O333" si="1250">0.5*(I333+I$1092)</f>
        <v>0.33083143488928812</v>
      </c>
    </row>
    <row r="334" spans="1:15" x14ac:dyDescent="0.15">
      <c r="A334" s="1">
        <v>15</v>
      </c>
      <c r="B334" s="1" t="s">
        <v>108</v>
      </c>
      <c r="C334" s="1">
        <v>9</v>
      </c>
      <c r="D334" s="1" t="s">
        <v>22</v>
      </c>
      <c r="E334" s="6">
        <f>資本コスト!E334/SUM(資本コスト!E334,労働コスト!E334)</f>
        <v>0.47775384294845336</v>
      </c>
      <c r="F334" s="6">
        <f>資本コスト!F334/SUM(資本コスト!F334,労働コスト!F334)</f>
        <v>0.40582081856464852</v>
      </c>
      <c r="G334" s="6">
        <f>資本コスト!G334/SUM(資本コスト!G334,労働コスト!G334)</f>
        <v>0.43108438247026376</v>
      </c>
      <c r="H334" s="6">
        <f>資本コスト!H334/SUM(資本コスト!H334,労働コスト!H334)</f>
        <v>0.42374293765799048</v>
      </c>
      <c r="I334" s="6">
        <f>資本コスト!I334/SUM(資本コスト!I334,労働コスト!I334)</f>
        <v>0.37901634840367565</v>
      </c>
      <c r="K334" s="3">
        <f>0.5*(E334+E$1093)</f>
        <v>0.42584996984442691</v>
      </c>
      <c r="L334" s="3">
        <f t="shared" ref="L334" si="1251">0.5*(F334+F$1093)</f>
        <v>0.39616418134456377</v>
      </c>
      <c r="M334" s="3">
        <f t="shared" ref="M334" si="1252">0.5*(G334+G$1093)</f>
        <v>0.42500620909719422</v>
      </c>
      <c r="N334" s="3">
        <f t="shared" ref="N334" si="1253">0.5*(H334+H$1093)</f>
        <v>0.41515874177434431</v>
      </c>
      <c r="O334" s="3">
        <f t="shared" ref="O334" si="1254">0.5*(I334+I$1093)</f>
        <v>0.41210037364826801</v>
      </c>
    </row>
    <row r="335" spans="1:15" x14ac:dyDescent="0.15">
      <c r="A335" s="1">
        <v>15</v>
      </c>
      <c r="B335" s="1" t="s">
        <v>108</v>
      </c>
      <c r="C335" s="1">
        <v>10</v>
      </c>
      <c r="D335" s="1" t="s">
        <v>23</v>
      </c>
      <c r="E335" s="6">
        <f>資本コスト!E335/SUM(資本コスト!E335,労働コスト!E335)</f>
        <v>0.23171711976501588</v>
      </c>
      <c r="F335" s="6">
        <f>資本コスト!F335/SUM(資本コスト!F335,労働コスト!F335)</f>
        <v>0.21972152050442492</v>
      </c>
      <c r="G335" s="6">
        <f>資本コスト!G335/SUM(資本コスト!G335,労働コスト!G335)</f>
        <v>0.21129161729613644</v>
      </c>
      <c r="H335" s="6">
        <f>資本コスト!H335/SUM(資本コスト!H335,労働コスト!H335)</f>
        <v>0.19481571763153407</v>
      </c>
      <c r="I335" s="6">
        <f>資本コスト!I335/SUM(資本コスト!I335,労働コスト!I335)</f>
        <v>0.19460248166605637</v>
      </c>
      <c r="K335" s="3">
        <f>0.5*(E335+E$1094)</f>
        <v>0.23474544630327349</v>
      </c>
      <c r="L335" s="3">
        <f t="shared" ref="L335" si="1255">0.5*(F335+F$1094)</f>
        <v>0.20886895886183426</v>
      </c>
      <c r="M335" s="3">
        <f t="shared" ref="M335" si="1256">0.5*(G335+G$1094)</f>
        <v>0.200719023539708</v>
      </c>
      <c r="N335" s="3">
        <f t="shared" ref="N335" si="1257">0.5*(H335+H$1094)</f>
        <v>0.19175659006015383</v>
      </c>
      <c r="O335" s="3">
        <f t="shared" ref="O335" si="1258">0.5*(I335+I$1094)</f>
        <v>0.20117543093063442</v>
      </c>
    </row>
    <row r="336" spans="1:15" x14ac:dyDescent="0.15">
      <c r="A336" s="1">
        <v>15</v>
      </c>
      <c r="B336" s="1" t="s">
        <v>108</v>
      </c>
      <c r="C336" s="1">
        <v>11</v>
      </c>
      <c r="D336" s="1" t="s">
        <v>24</v>
      </c>
      <c r="E336" s="6">
        <f>資本コスト!E336/SUM(資本コスト!E336,労働コスト!E336)</f>
        <v>0.19648309029304462</v>
      </c>
      <c r="F336" s="6">
        <f>資本コスト!F336/SUM(資本コスト!F336,労働コスト!F336)</f>
        <v>0.19792709037024861</v>
      </c>
      <c r="G336" s="6">
        <f>資本コスト!G336/SUM(資本コスト!G336,労働コスト!G336)</f>
        <v>0.25584182561751995</v>
      </c>
      <c r="H336" s="6">
        <f>資本コスト!H336/SUM(資本コスト!H336,労働コスト!H336)</f>
        <v>0.25835119364549142</v>
      </c>
      <c r="I336" s="6">
        <f>資本コスト!I336/SUM(資本コスト!I336,労働コスト!I336)</f>
        <v>0.29812249495881576</v>
      </c>
      <c r="K336" s="3">
        <f>0.5*(E336+E$1095)</f>
        <v>0.23347356611269685</v>
      </c>
      <c r="L336" s="3">
        <f t="shared" ref="L336" si="1259">0.5*(F336+F$1095)</f>
        <v>0.20780641917998471</v>
      </c>
      <c r="M336" s="3">
        <f t="shared" ref="M336" si="1260">0.5*(G336+G$1095)</f>
        <v>0.2652470442802487</v>
      </c>
      <c r="N336" s="3">
        <f t="shared" ref="N336" si="1261">0.5*(H336+H$1095)</f>
        <v>0.26481315385303061</v>
      </c>
      <c r="O336" s="3">
        <f t="shared" ref="O336" si="1262">0.5*(I336+I$1095)</f>
        <v>0.30415190098226813</v>
      </c>
    </row>
    <row r="337" spans="1:15" x14ac:dyDescent="0.15">
      <c r="A337" s="1">
        <v>15</v>
      </c>
      <c r="B337" s="1" t="s">
        <v>108</v>
      </c>
      <c r="C337" s="1">
        <v>12</v>
      </c>
      <c r="D337" s="1" t="s">
        <v>25</v>
      </c>
      <c r="E337" s="6">
        <f>資本コスト!E337/SUM(資本コスト!E337,労働コスト!E337)</f>
        <v>0.19675015981046681</v>
      </c>
      <c r="F337" s="6">
        <f>資本コスト!F337/SUM(資本コスト!F337,労働コスト!F337)</f>
        <v>0.15482346639647049</v>
      </c>
      <c r="G337" s="6">
        <f>資本コスト!G337/SUM(資本コスト!G337,労働コスト!G337)</f>
        <v>0.30731342657287508</v>
      </c>
      <c r="H337" s="6">
        <f>資本コスト!H337/SUM(資本コスト!H337,労働コスト!H337)</f>
        <v>0.37886490670936768</v>
      </c>
      <c r="I337" s="6">
        <f>資本コスト!I337/SUM(資本コスト!I337,労働コスト!I337)</f>
        <v>0.42275228897041367</v>
      </c>
      <c r="K337" s="3">
        <f>0.5*(E337+E$1096)</f>
        <v>0.20804390036463011</v>
      </c>
      <c r="L337" s="3">
        <f t="shared" ref="L337" si="1263">0.5*(F337+F$1096)</f>
        <v>0.16841176349006548</v>
      </c>
      <c r="M337" s="3">
        <f t="shared" ref="M337" si="1264">0.5*(G337+G$1096)</f>
        <v>0.3116507518869619</v>
      </c>
      <c r="N337" s="3">
        <f t="shared" ref="N337" si="1265">0.5*(H337+H$1096)</f>
        <v>0.36050897550259614</v>
      </c>
      <c r="O337" s="3">
        <f t="shared" ref="O337" si="1266">0.5*(I337+I$1096)</f>
        <v>0.42799040628404883</v>
      </c>
    </row>
    <row r="338" spans="1:15" x14ac:dyDescent="0.15">
      <c r="A338" s="1">
        <v>15</v>
      </c>
      <c r="B338" s="1" t="s">
        <v>108</v>
      </c>
      <c r="C338" s="1">
        <v>13</v>
      </c>
      <c r="D338" s="1" t="s">
        <v>26</v>
      </c>
      <c r="E338" s="6">
        <f>資本コスト!E338/SUM(資本コスト!E338,労働コスト!E338)</f>
        <v>0.32085461352426142</v>
      </c>
      <c r="F338" s="6">
        <f>資本コスト!F338/SUM(資本コスト!F338,労働コスト!F338)</f>
        <v>0.23210384964451986</v>
      </c>
      <c r="G338" s="6">
        <f>資本コスト!G338/SUM(資本コスト!G338,労働コスト!G338)</f>
        <v>0.26328067195251376</v>
      </c>
      <c r="H338" s="6">
        <f>資本コスト!H338/SUM(資本コスト!H338,労働コスト!H338)</f>
        <v>0.24786263326228114</v>
      </c>
      <c r="I338" s="6">
        <f>資本コスト!I338/SUM(資本コスト!I338,労働コスト!I338)</f>
        <v>0.21513554815436359</v>
      </c>
      <c r="K338" s="3">
        <f>0.5*(E338+E$1097)</f>
        <v>0.25517478996298681</v>
      </c>
      <c r="L338" s="3">
        <f t="shared" ref="L338" si="1267">0.5*(F338+F$1097)</f>
        <v>0.25538779299765463</v>
      </c>
      <c r="M338" s="3">
        <f t="shared" ref="M338" si="1268">0.5*(G338+G$1097)</f>
        <v>0.29533486057451064</v>
      </c>
      <c r="N338" s="3">
        <f t="shared" ref="N338" si="1269">0.5*(H338+H$1097)</f>
        <v>0.28514228292463117</v>
      </c>
      <c r="O338" s="3">
        <f t="shared" ref="O338" si="1270">0.5*(I338+I$1097)</f>
        <v>0.2563896826605957</v>
      </c>
    </row>
    <row r="339" spans="1:15" x14ac:dyDescent="0.15">
      <c r="A339" s="1">
        <v>15</v>
      </c>
      <c r="B339" s="1" t="s">
        <v>108</v>
      </c>
      <c r="C339" s="1">
        <v>14</v>
      </c>
      <c r="D339" s="1" t="s">
        <v>27</v>
      </c>
      <c r="E339" s="6">
        <f>資本コスト!E339/SUM(資本コスト!E339,労働コスト!E339)</f>
        <v>2.4448527692538146E-2</v>
      </c>
      <c r="F339" s="6">
        <f>資本コスト!F339/SUM(資本コスト!F339,労働コスト!F339)</f>
        <v>0.17614520969159486</v>
      </c>
      <c r="G339" s="6">
        <f>資本コスト!G339/SUM(資本コスト!G339,労働コスト!G339)</f>
        <v>0.33016900589570275</v>
      </c>
      <c r="H339" s="6">
        <f>資本コスト!H339/SUM(資本コスト!H339,労働コスト!H339)</f>
        <v>0.27648921343518651</v>
      </c>
      <c r="I339" s="6">
        <f>資本コスト!I339/SUM(資本コスト!I339,労働コスト!I339)</f>
        <v>0.27755238336287841</v>
      </c>
      <c r="K339" s="3">
        <f>0.5*(E339+E$1098)</f>
        <v>5.4886830994123059E-2</v>
      </c>
      <c r="L339" s="3">
        <f t="shared" ref="L339" si="1271">0.5*(F339+F$1098)</f>
        <v>0.15959345354174537</v>
      </c>
      <c r="M339" s="3">
        <f t="shared" ref="M339" si="1272">0.5*(G339+G$1098)</f>
        <v>0.28470660871055253</v>
      </c>
      <c r="N339" s="3">
        <f t="shared" ref="N339" si="1273">0.5*(H339+H$1098)</f>
        <v>0.2900543310186211</v>
      </c>
      <c r="O339" s="3">
        <f t="shared" ref="O339" si="1274">0.5*(I339+I$1098)</f>
        <v>0.32508987633527836</v>
      </c>
    </row>
    <row r="340" spans="1:15" x14ac:dyDescent="0.15">
      <c r="A340" s="1">
        <v>15</v>
      </c>
      <c r="B340" s="1" t="s">
        <v>108</v>
      </c>
      <c r="C340" s="1">
        <v>15</v>
      </c>
      <c r="D340" s="1" t="s">
        <v>28</v>
      </c>
      <c r="E340" s="6">
        <f>資本コスト!E340/SUM(資本コスト!E340,労働コスト!E340)</f>
        <v>0.13248461401685876</v>
      </c>
      <c r="F340" s="6">
        <f>資本コスト!F340/SUM(資本コスト!F340,労働コスト!F340)</f>
        <v>0.16009634698960443</v>
      </c>
      <c r="G340" s="6">
        <f>資本コスト!G340/SUM(資本コスト!G340,労働コスト!G340)</f>
        <v>0.2431818603845646</v>
      </c>
      <c r="H340" s="6">
        <f>資本コスト!H340/SUM(資本コスト!H340,労働コスト!H340)</f>
        <v>0.2687361538327222</v>
      </c>
      <c r="I340" s="6">
        <f>資本コスト!I340/SUM(資本コスト!I340,労働コスト!I340)</f>
        <v>0.30234166692379416</v>
      </c>
      <c r="K340" s="3">
        <f>0.5*(E340+E$1099)</f>
        <v>0.16308517339322712</v>
      </c>
      <c r="L340" s="3">
        <f t="shared" ref="L340" si="1275">0.5*(F340+F$1099)</f>
        <v>0.16927102900545157</v>
      </c>
      <c r="M340" s="3">
        <f t="shared" ref="M340" si="1276">0.5*(G340+G$1099)</f>
        <v>0.24393223054511501</v>
      </c>
      <c r="N340" s="3">
        <f t="shared" ref="N340" si="1277">0.5*(H340+H$1099)</f>
        <v>0.26913567075147443</v>
      </c>
      <c r="O340" s="3">
        <f t="shared" ref="O340" si="1278">0.5*(I340+I$1099)</f>
        <v>0.31455560221628803</v>
      </c>
    </row>
    <row r="341" spans="1:15" x14ac:dyDescent="0.15">
      <c r="A341" s="1">
        <v>15</v>
      </c>
      <c r="B341" s="1" t="s">
        <v>279</v>
      </c>
      <c r="C341" s="1">
        <v>16</v>
      </c>
      <c r="D341" s="1" t="s">
        <v>11</v>
      </c>
      <c r="E341" s="6">
        <f>資本コスト!E341/SUM(資本コスト!E341,労働コスト!E341)</f>
        <v>0.28287360011216978</v>
      </c>
      <c r="F341" s="6">
        <f>資本コスト!F341/SUM(資本コスト!F341,労働コスト!F341)</f>
        <v>0.11588051122436424</v>
      </c>
      <c r="G341" s="6">
        <f>資本コスト!G341/SUM(資本コスト!G341,労働コスト!G341)</f>
        <v>0.11751521369311321</v>
      </c>
      <c r="H341" s="6">
        <f>資本コスト!H341/SUM(資本コスト!H341,労働コスト!H341)</f>
        <v>9.3944039786539063E-2</v>
      </c>
      <c r="I341" s="6">
        <f>資本コスト!I341/SUM(資本コスト!I341,労働コスト!I341)</f>
        <v>9.2962801945568149E-2</v>
      </c>
      <c r="K341" s="3">
        <f>0.5*(E341+E$1100)</f>
        <v>0.26816119851467035</v>
      </c>
      <c r="L341" s="3">
        <f t="shared" ref="L341" si="1279">0.5*(F341+F$1100)</f>
        <v>0.1121407661953174</v>
      </c>
      <c r="M341" s="3">
        <f t="shared" ref="M341" si="1280">0.5*(G341+G$1100)</f>
        <v>0.11549586005377253</v>
      </c>
      <c r="N341" s="3">
        <f t="shared" ref="N341" si="1281">0.5*(H341+H$1100)</f>
        <v>9.0159228799530797E-2</v>
      </c>
      <c r="O341" s="3">
        <f t="shared" ref="O341" si="1282">0.5*(I341+I$1100)</f>
        <v>9.4739351553330145E-2</v>
      </c>
    </row>
    <row r="342" spans="1:15" x14ac:dyDescent="0.15">
      <c r="A342" s="1">
        <v>15</v>
      </c>
      <c r="B342" s="1" t="s">
        <v>107</v>
      </c>
      <c r="C342" s="1">
        <v>17</v>
      </c>
      <c r="D342" s="1" t="s">
        <v>12</v>
      </c>
      <c r="E342" s="6">
        <f>資本コスト!E342/SUM(資本コスト!E342,労働コスト!E342)</f>
        <v>0.79852796335981302</v>
      </c>
      <c r="F342" s="6">
        <f>資本コスト!F342/SUM(資本コスト!F342,労働コスト!F342)</f>
        <v>0.81514980182492047</v>
      </c>
      <c r="G342" s="6">
        <f>資本コスト!G342/SUM(資本コスト!G342,労働コスト!G342)</f>
        <v>0.80540029356240461</v>
      </c>
      <c r="H342" s="6">
        <f>資本コスト!H342/SUM(資本コスト!H342,労働コスト!H342)</f>
        <v>0.78906018220957286</v>
      </c>
      <c r="I342" s="6">
        <f>資本コスト!I342/SUM(資本コスト!I342,労働コスト!I342)</f>
        <v>0.85008555319691981</v>
      </c>
      <c r="K342" s="3">
        <f>0.5*(E342+E$1101)</f>
        <v>0.77880369076677702</v>
      </c>
      <c r="L342" s="3">
        <f t="shared" ref="L342" si="1283">0.5*(F342+F$1101)</f>
        <v>0.79050377717397169</v>
      </c>
      <c r="M342" s="3">
        <f t="shared" ref="M342" si="1284">0.5*(G342+G$1101)</f>
        <v>0.76722317853806943</v>
      </c>
      <c r="N342" s="3">
        <f t="shared" ref="N342" si="1285">0.5*(H342+H$1101)</f>
        <v>0.75083230133055279</v>
      </c>
      <c r="O342" s="3">
        <f t="shared" ref="O342" si="1286">0.5*(I342+I$1101)</f>
        <v>0.82755753797982257</v>
      </c>
    </row>
    <row r="343" spans="1:15" x14ac:dyDescent="0.15">
      <c r="A343" s="1">
        <v>15</v>
      </c>
      <c r="B343" s="1" t="s">
        <v>107</v>
      </c>
      <c r="C343" s="1">
        <v>18</v>
      </c>
      <c r="D343" s="1" t="s">
        <v>13</v>
      </c>
      <c r="E343" s="6">
        <f>資本コスト!E343/SUM(資本コスト!E343,労働コスト!E343)</f>
        <v>0.15341831758348509</v>
      </c>
      <c r="F343" s="6">
        <f>資本コスト!F343/SUM(資本コスト!F343,労働コスト!F343)</f>
        <v>0.20548033058281179</v>
      </c>
      <c r="G343" s="6">
        <f>資本コスト!G343/SUM(資本コスト!G343,労働コスト!G343)</f>
        <v>0.22029907770965679</v>
      </c>
      <c r="H343" s="6">
        <f>資本コスト!H343/SUM(資本コスト!H343,労働コスト!H343)</f>
        <v>0.19469673406715177</v>
      </c>
      <c r="I343" s="6">
        <f>資本コスト!I343/SUM(資本コスト!I343,労働コスト!I343)</f>
        <v>0.18287276388717441</v>
      </c>
      <c r="K343" s="3">
        <f>0.5*(E343+E$1102)</f>
        <v>0.14694869609407807</v>
      </c>
      <c r="L343" s="3">
        <f t="shared" ref="L343" si="1287">0.5*(F343+F$1102)</f>
        <v>0.19963659821706722</v>
      </c>
      <c r="M343" s="3">
        <f t="shared" ref="M343" si="1288">0.5*(G343+G$1102)</f>
        <v>0.20328565028334464</v>
      </c>
      <c r="N343" s="3">
        <f t="shared" ref="N343" si="1289">0.5*(H343+H$1102)</f>
        <v>0.18538021891450562</v>
      </c>
      <c r="O343" s="3">
        <f t="shared" ref="O343" si="1290">0.5*(I343+I$1102)</f>
        <v>0.1917884802634196</v>
      </c>
    </row>
    <row r="344" spans="1:15" x14ac:dyDescent="0.15">
      <c r="A344" s="1">
        <v>15</v>
      </c>
      <c r="B344" s="1" t="s">
        <v>107</v>
      </c>
      <c r="C344" s="1">
        <v>19</v>
      </c>
      <c r="D344" s="1" t="s">
        <v>14</v>
      </c>
      <c r="E344" s="6">
        <f>資本コスト!E344/SUM(資本コスト!E344,労働コスト!E344)</f>
        <v>0.27705382720357735</v>
      </c>
      <c r="F344" s="6">
        <f>資本コスト!F344/SUM(資本コスト!F344,労働コスト!F344)</f>
        <v>0.10902170941724576</v>
      </c>
      <c r="G344" s="6">
        <f>資本コスト!G344/SUM(資本コスト!G344,労働コスト!G344)</f>
        <v>0.11137582035292248</v>
      </c>
      <c r="H344" s="6">
        <f>資本コスト!H344/SUM(資本コスト!H344,労働コスト!H344)</f>
        <v>0.14174929541337536</v>
      </c>
      <c r="I344" s="6">
        <f>資本コスト!I344/SUM(資本コスト!I344,労働コスト!I344)</f>
        <v>0.11717053173382357</v>
      </c>
      <c r="K344" s="3">
        <f>0.5*(E344+E$1103)</f>
        <v>0.30710102743442724</v>
      </c>
      <c r="L344" s="3">
        <f t="shared" ref="L344" si="1291">0.5*(F344+F$1103)</f>
        <v>0.13358679360305775</v>
      </c>
      <c r="M344" s="3">
        <f t="shared" ref="M344" si="1292">0.5*(G344+G$1103)</f>
        <v>0.12856173489100259</v>
      </c>
      <c r="N344" s="3">
        <f t="shared" ref="N344" si="1293">0.5*(H344+H$1103)</f>
        <v>0.16518163226252772</v>
      </c>
      <c r="O344" s="3">
        <f t="shared" ref="O344" si="1294">0.5*(I344+I$1103)</f>
        <v>0.15569873427508374</v>
      </c>
    </row>
    <row r="345" spans="1:15" x14ac:dyDescent="0.15">
      <c r="A345" s="1">
        <v>15</v>
      </c>
      <c r="B345" s="1" t="s">
        <v>107</v>
      </c>
      <c r="C345" s="1">
        <v>20</v>
      </c>
      <c r="D345" s="1" t="s">
        <v>15</v>
      </c>
      <c r="E345" s="6">
        <f>資本コスト!E345/SUM(資本コスト!E345,労働コスト!E345)</f>
        <v>0.45565259307510647</v>
      </c>
      <c r="F345" s="6">
        <f>資本コスト!F345/SUM(資本コスト!F345,労働コスト!F345)</f>
        <v>0.80465162542104807</v>
      </c>
      <c r="G345" s="6">
        <f>資本コスト!G345/SUM(資本コスト!G345,労働コスト!G345)</f>
        <v>0.74521100030070364</v>
      </c>
      <c r="H345" s="6">
        <f>資本コスト!H345/SUM(資本コスト!H345,労働コスト!H345)</f>
        <v>0.72959536788932411</v>
      </c>
      <c r="I345" s="6">
        <f>資本コスト!I345/SUM(資本コスト!I345,労働コスト!I345)</f>
        <v>0.79688717310679424</v>
      </c>
      <c r="K345" s="3">
        <f>0.5*(E345+E$1104)</f>
        <v>0.47498076361119917</v>
      </c>
      <c r="L345" s="3">
        <f t="shared" ref="L345" si="1295">0.5*(F345+F$1104)</f>
        <v>0.80163941391037086</v>
      </c>
      <c r="M345" s="3">
        <f t="shared" ref="M345" si="1296">0.5*(G345+G$1104)</f>
        <v>0.74925831370411888</v>
      </c>
      <c r="N345" s="3">
        <f t="shared" ref="N345" si="1297">0.5*(H345+H$1104)</f>
        <v>0.73647665882461366</v>
      </c>
      <c r="O345" s="3">
        <f t="shared" ref="O345" si="1298">0.5*(I345+I$1104)</f>
        <v>0.79742364046853242</v>
      </c>
    </row>
    <row r="346" spans="1:15" x14ac:dyDescent="0.15">
      <c r="A346" s="1">
        <v>15</v>
      </c>
      <c r="B346" s="1" t="s">
        <v>107</v>
      </c>
      <c r="C346" s="1">
        <v>21</v>
      </c>
      <c r="D346" s="1" t="s">
        <v>16</v>
      </c>
      <c r="E346" s="6">
        <f>資本コスト!E346/SUM(資本コスト!E346,労働コスト!E346)</f>
        <v>0.1949709635649651</v>
      </c>
      <c r="F346" s="6">
        <f>資本コスト!F346/SUM(資本コスト!F346,労働コスト!F346)</f>
        <v>0.51555601534016782</v>
      </c>
      <c r="G346" s="6">
        <f>資本コスト!G346/SUM(資本コスト!G346,労働コスト!G346)</f>
        <v>0.60224022446035286</v>
      </c>
      <c r="H346" s="6">
        <f>資本コスト!H346/SUM(資本コスト!H346,労働コスト!H346)</f>
        <v>0.51951411395660085</v>
      </c>
      <c r="I346" s="6">
        <f>資本コスト!I346/SUM(資本コスト!I346,労働コスト!I346)</f>
        <v>0.61445223899313761</v>
      </c>
      <c r="K346" s="3">
        <f>0.5*(E346+E$1105)</f>
        <v>0.2597093842975734</v>
      </c>
      <c r="L346" s="3">
        <f t="shared" ref="L346" si="1299">0.5*(F346+F$1105)</f>
        <v>0.46503769578119053</v>
      </c>
      <c r="M346" s="3">
        <f t="shared" ref="M346" si="1300">0.5*(G346+G$1105)</f>
        <v>0.50931869038366118</v>
      </c>
      <c r="N346" s="3">
        <f t="shared" ref="N346" si="1301">0.5*(H346+H$1105)</f>
        <v>0.48275690438934504</v>
      </c>
      <c r="O346" s="3">
        <f t="shared" ref="O346" si="1302">0.5*(I346+I$1105)</f>
        <v>0.58957865021721667</v>
      </c>
    </row>
    <row r="347" spans="1:15" x14ac:dyDescent="0.15">
      <c r="A347" s="1">
        <v>15</v>
      </c>
      <c r="B347" s="1" t="s">
        <v>106</v>
      </c>
      <c r="C347" s="1">
        <v>22</v>
      </c>
      <c r="D347" s="1" t="s">
        <v>8</v>
      </c>
      <c r="E347" s="6">
        <f>資本コスト!E347/SUM(資本コスト!E347,労働コスト!E347)</f>
        <v>0.15958618489504661</v>
      </c>
      <c r="F347" s="6">
        <f>資本コスト!F347/SUM(資本コスト!F347,労働コスト!F347)</f>
        <v>0.30245868886950594</v>
      </c>
      <c r="G347" s="6">
        <f>資本コスト!G347/SUM(資本コスト!G347,労働コスト!G347)</f>
        <v>0.3766842657338299</v>
      </c>
      <c r="H347" s="6">
        <f>資本コスト!H347/SUM(資本コスト!H347,労働コスト!H347)</f>
        <v>0.38066073280233542</v>
      </c>
      <c r="I347" s="6">
        <f>資本コスト!I347/SUM(資本コスト!I347,労働コスト!I347)</f>
        <v>0.3171831451386421</v>
      </c>
      <c r="K347" s="3">
        <f>0.5*(E347+E$1106)</f>
        <v>0.17949019225190874</v>
      </c>
      <c r="L347" s="3">
        <f t="shared" ref="L347" si="1303">0.5*(F347+F$1106)</f>
        <v>0.28400510825003111</v>
      </c>
      <c r="M347" s="3">
        <f t="shared" ref="M347" si="1304">0.5*(G347+G$1106)</f>
        <v>0.35349090846438186</v>
      </c>
      <c r="N347" s="3">
        <f t="shared" ref="N347" si="1305">0.5*(H347+H$1106)</f>
        <v>0.3443048646476069</v>
      </c>
      <c r="O347" s="3">
        <f t="shared" ref="O347" si="1306">0.5*(I347+I$1106)</f>
        <v>0.29453507914141797</v>
      </c>
    </row>
    <row r="348" spans="1:15" x14ac:dyDescent="0.15">
      <c r="A348" s="1">
        <v>15</v>
      </c>
      <c r="B348" s="1" t="s">
        <v>106</v>
      </c>
      <c r="C348" s="1">
        <v>23</v>
      </c>
      <c r="D348" s="1" t="s">
        <v>29</v>
      </c>
      <c r="E348" s="6">
        <f>資本コスト!E348/SUM(資本コスト!E348,労働コスト!E348)</f>
        <v>0.39197406185613465</v>
      </c>
      <c r="F348" s="6">
        <f>資本コスト!F348/SUM(資本コスト!F348,労働コスト!F348)</f>
        <v>0.26006295468714874</v>
      </c>
      <c r="G348" s="6">
        <f>資本コスト!G348/SUM(資本コスト!G348,労働コスト!G348)</f>
        <v>0.28669332022080346</v>
      </c>
      <c r="H348" s="6">
        <f>資本コスト!H348/SUM(資本コスト!H348,労働コスト!H348)</f>
        <v>0.28000142900362657</v>
      </c>
      <c r="I348" s="6">
        <f>資本コスト!I348/SUM(資本コスト!I348,労働コスト!I348)</f>
        <v>0.34134840374876818</v>
      </c>
      <c r="K348" s="3">
        <f>0.5*(E348+E$1107)</f>
        <v>0.38816183974068924</v>
      </c>
      <c r="L348" s="3">
        <f t="shared" ref="L348" si="1307">0.5*(F348+F$1107)</f>
        <v>0.25911524277550474</v>
      </c>
      <c r="M348" s="3">
        <f t="shared" ref="M348" si="1308">0.5*(G348+G$1107)</f>
        <v>0.27911118599673962</v>
      </c>
      <c r="N348" s="3">
        <f t="shared" ref="N348" si="1309">0.5*(H348+H$1107)</f>
        <v>0.26783404297952329</v>
      </c>
      <c r="O348" s="3">
        <f t="shared" ref="O348" si="1310">0.5*(I348+I$1107)</f>
        <v>0.32324543706424858</v>
      </c>
    </row>
    <row r="349" spans="1:15" x14ac:dyDescent="0.15">
      <c r="A349" s="1">
        <v>16</v>
      </c>
      <c r="B349" s="1" t="s">
        <v>110</v>
      </c>
      <c r="C349" s="1">
        <v>1</v>
      </c>
      <c r="D349" s="1" t="s">
        <v>9</v>
      </c>
      <c r="E349" s="6">
        <f>資本コスト!E349/SUM(資本コスト!E349,労働コスト!E349)</f>
        <v>0.60188195351394291</v>
      </c>
      <c r="F349" s="6">
        <f>資本コスト!F349/SUM(資本コスト!F349,労働コスト!F349)</f>
        <v>0.6017787195638683</v>
      </c>
      <c r="G349" s="6">
        <f>資本コスト!G349/SUM(資本コスト!G349,労働コスト!G349)</f>
        <v>0.73497077919691789</v>
      </c>
      <c r="H349" s="6">
        <f>資本コスト!H349/SUM(資本コスト!H349,労働コスト!H349)</f>
        <v>0.83515388725021555</v>
      </c>
      <c r="I349" s="6">
        <f>資本コスト!I349/SUM(資本コスト!I349,労働コスト!I349)</f>
        <v>0.8565673586518584</v>
      </c>
      <c r="K349" s="3">
        <f>0.5*(E349+E$1085)</f>
        <v>0.58925623198590182</v>
      </c>
      <c r="L349" s="3">
        <f t="shared" ref="L349" si="1311">0.5*(F349+F$1085)</f>
        <v>0.5498548460638486</v>
      </c>
      <c r="M349" s="3">
        <f t="shared" ref="M349" si="1312">0.5*(G349+G$1085)</f>
        <v>0.64044408023197663</v>
      </c>
      <c r="N349" s="3">
        <f t="shared" ref="N349" si="1313">0.5*(H349+H$1085)</f>
        <v>0.74078822713217929</v>
      </c>
      <c r="O349" s="3">
        <f t="shared" ref="O349" si="1314">0.5*(I349+I$1085)</f>
        <v>0.78333356204833737</v>
      </c>
    </row>
    <row r="350" spans="1:15" x14ac:dyDescent="0.15">
      <c r="A350" s="1">
        <v>16</v>
      </c>
      <c r="B350" s="1" t="s">
        <v>110</v>
      </c>
      <c r="C350" s="1">
        <v>2</v>
      </c>
      <c r="D350" s="1" t="s">
        <v>10</v>
      </c>
      <c r="E350" s="6">
        <f>資本コスト!E350/SUM(資本コスト!E350,労働コスト!E350)</f>
        <v>0.13762084622146031</v>
      </c>
      <c r="F350" s="6">
        <f>資本コスト!F350/SUM(資本コスト!F350,労働コスト!F350)</f>
        <v>0.28449914215326089</v>
      </c>
      <c r="G350" s="6">
        <f>資本コスト!G350/SUM(資本コスト!G350,労働コスト!G350)</f>
        <v>0.31681353972614013</v>
      </c>
      <c r="H350" s="6">
        <f>資本コスト!H350/SUM(資本コスト!H350,労働コスト!H350)</f>
        <v>0.32360569986554916</v>
      </c>
      <c r="I350" s="6">
        <f>資本コスト!I350/SUM(資本コスト!I350,労働コスト!I350)</f>
        <v>0.49953471869098792</v>
      </c>
      <c r="K350" s="3">
        <f>0.5*(E350+E$1086)</f>
        <v>0.2576145693695831</v>
      </c>
      <c r="L350" s="3">
        <f t="shared" ref="L350" si="1315">0.5*(F350+F$1086)</f>
        <v>0.30873959493623082</v>
      </c>
      <c r="M350" s="3">
        <f t="shared" ref="M350" si="1316">0.5*(G350+G$1086)</f>
        <v>0.33169856368310813</v>
      </c>
      <c r="N350" s="3">
        <f t="shared" ref="N350" si="1317">0.5*(H350+H$1086)</f>
        <v>0.33380057916462808</v>
      </c>
      <c r="O350" s="3">
        <f t="shared" ref="O350" si="1318">0.5*(I350+I$1086)</f>
        <v>0.50046627192195825</v>
      </c>
    </row>
    <row r="351" spans="1:15" x14ac:dyDescent="0.15">
      <c r="A351" s="1">
        <v>16</v>
      </c>
      <c r="B351" s="1" t="s">
        <v>111</v>
      </c>
      <c r="C351" s="1">
        <v>3</v>
      </c>
      <c r="D351" s="1" t="s">
        <v>17</v>
      </c>
      <c r="E351" s="6">
        <f>資本コスト!E351/SUM(資本コスト!E351,労働コスト!E351)</f>
        <v>0.23646043618040768</v>
      </c>
      <c r="F351" s="6">
        <f>資本コスト!F351/SUM(資本コスト!F351,労働コスト!F351)</f>
        <v>0.20074201472078465</v>
      </c>
      <c r="G351" s="6">
        <f>資本コスト!G351/SUM(資本コスト!G351,労働コスト!G351)</f>
        <v>0.22499160975763219</v>
      </c>
      <c r="H351" s="6">
        <f>資本コスト!H351/SUM(資本コスト!H351,労働コスト!H351)</f>
        <v>0.31862442218444559</v>
      </c>
      <c r="I351" s="6">
        <f>資本コスト!I351/SUM(資本コスト!I351,労働コスト!I351)</f>
        <v>0.35517551859047958</v>
      </c>
      <c r="K351" s="3">
        <f>0.5*(E351+E$1087)</f>
        <v>0.28011771675393748</v>
      </c>
      <c r="L351" s="3">
        <f t="shared" ref="L351" si="1319">0.5*(F351+F$1087)</f>
        <v>0.22719048882488391</v>
      </c>
      <c r="M351" s="3">
        <f t="shared" ref="M351" si="1320">0.5*(G351+G$1087)</f>
        <v>0.26518041844124668</v>
      </c>
      <c r="N351" s="3">
        <f t="shared" ref="N351" si="1321">0.5*(H351+H$1087)</f>
        <v>0.31427152086401838</v>
      </c>
      <c r="O351" s="3">
        <f t="shared" ref="O351" si="1322">0.5*(I351+I$1087)</f>
        <v>0.36076311974065733</v>
      </c>
    </row>
    <row r="352" spans="1:15" x14ac:dyDescent="0.15">
      <c r="A352" s="1">
        <v>16</v>
      </c>
      <c r="B352" s="1" t="s">
        <v>111</v>
      </c>
      <c r="C352" s="1">
        <v>4</v>
      </c>
      <c r="D352" s="1" t="s">
        <v>18</v>
      </c>
      <c r="E352" s="6">
        <f>資本コスト!E352/SUM(資本コスト!E352,労働コスト!E352)</f>
        <v>0.3472100956052469</v>
      </c>
      <c r="F352" s="6">
        <f>資本コスト!F352/SUM(資本コスト!F352,労働コスト!F352)</f>
        <v>0.31837682438006693</v>
      </c>
      <c r="G352" s="6">
        <f>資本コスト!G352/SUM(資本コスト!G352,労働コスト!G352)</f>
        <v>0.33308046565954147</v>
      </c>
      <c r="H352" s="6">
        <f>資本コスト!H352/SUM(資本コスト!H352,労働コスト!H352)</f>
        <v>0.4156699473380131</v>
      </c>
      <c r="I352" s="6">
        <f>資本コスト!I352/SUM(資本コスト!I352,労働コスト!I352)</f>
        <v>0.42260643297927747</v>
      </c>
      <c r="K352" s="3">
        <f>0.5*(E352+E$1088)</f>
        <v>0.28550693872054012</v>
      </c>
      <c r="L352" s="3">
        <f t="shared" ref="L352" si="1323">0.5*(F352+F$1088)</f>
        <v>0.25146477543771445</v>
      </c>
      <c r="M352" s="3">
        <f t="shared" ref="M352" si="1324">0.5*(G352+G$1088)</f>
        <v>0.26725369091326684</v>
      </c>
      <c r="N352" s="3">
        <f t="shared" ref="N352" si="1325">0.5*(H352+H$1088)</f>
        <v>0.33778453771922706</v>
      </c>
      <c r="O352" s="3">
        <f t="shared" ref="O352" si="1326">0.5*(I352+I$1088)</f>
        <v>0.37598497170951917</v>
      </c>
    </row>
    <row r="353" spans="1:15" x14ac:dyDescent="0.15">
      <c r="A353" s="1">
        <v>16</v>
      </c>
      <c r="B353" s="1" t="s">
        <v>111</v>
      </c>
      <c r="C353" s="1">
        <v>5</v>
      </c>
      <c r="D353" s="1" t="s">
        <v>19</v>
      </c>
      <c r="E353" s="6">
        <f>資本コスト!E353/SUM(資本コスト!E353,労働コスト!E353)</f>
        <v>0.41408365801410663</v>
      </c>
      <c r="F353" s="6">
        <f>資本コスト!F353/SUM(資本コスト!F353,労働コスト!F353)</f>
        <v>0.32930158058383807</v>
      </c>
      <c r="G353" s="6">
        <f>資本コスト!G353/SUM(資本コスト!G353,労働コスト!G353)</f>
        <v>0.39821553397607223</v>
      </c>
      <c r="H353" s="6">
        <f>資本コスト!H353/SUM(資本コスト!H353,労働コスト!H353)</f>
        <v>0.43152730387517391</v>
      </c>
      <c r="I353" s="6">
        <f>資本コスト!I353/SUM(資本コスト!I353,労働コスト!I353)</f>
        <v>0.52679096316361351</v>
      </c>
      <c r="K353" s="3">
        <f>0.5*(E353+E$1089)</f>
        <v>0.40407097759861099</v>
      </c>
      <c r="L353" s="3">
        <f t="shared" ref="L353" si="1327">0.5*(F353+F$1089)</f>
        <v>0.31031894000967458</v>
      </c>
      <c r="M353" s="3">
        <f t="shared" ref="M353" si="1328">0.5*(G353+G$1089)</f>
        <v>0.35558150039809694</v>
      </c>
      <c r="N353" s="3">
        <f t="shared" ref="N353" si="1329">0.5*(H353+H$1089)</f>
        <v>0.37731414523393836</v>
      </c>
      <c r="O353" s="3">
        <f t="shared" ref="O353" si="1330">0.5*(I353+I$1089)</f>
        <v>0.46084410711503598</v>
      </c>
    </row>
    <row r="354" spans="1:15" x14ac:dyDescent="0.15">
      <c r="A354" s="1">
        <v>16</v>
      </c>
      <c r="B354" s="1" t="s">
        <v>111</v>
      </c>
      <c r="C354" s="1">
        <v>6</v>
      </c>
      <c r="D354" s="1" t="s">
        <v>3</v>
      </c>
      <c r="E354" s="6">
        <f>資本コスト!E354/SUM(資本コスト!E354,労働コスト!E354)</f>
        <v>0.56734050508820177</v>
      </c>
      <c r="F354" s="6">
        <f>資本コスト!F354/SUM(資本コスト!F354,労働コスト!F354)</f>
        <v>0.47860947898274114</v>
      </c>
      <c r="G354" s="6">
        <f>資本コスト!G354/SUM(資本コスト!G354,労働コスト!G354)</f>
        <v>0.44974132939299244</v>
      </c>
      <c r="H354" s="6">
        <f>資本コスト!H354/SUM(資本コスト!H354,労働コスト!H354)</f>
        <v>0.47063336076988538</v>
      </c>
      <c r="I354" s="6">
        <f>資本コスト!I354/SUM(資本コスト!I354,労働コスト!I354)</f>
        <v>0.60577085068818404</v>
      </c>
      <c r="K354" s="3">
        <f>0.5*(E354+E$1090)</f>
        <v>0.52538326443099737</v>
      </c>
      <c r="L354" s="3">
        <f t="shared" ref="L354" si="1331">0.5*(F354+F$1090)</f>
        <v>0.44913247834269948</v>
      </c>
      <c r="M354" s="3">
        <f t="shared" ref="M354" si="1332">0.5*(G354+G$1090)</f>
        <v>0.44825698729305852</v>
      </c>
      <c r="N354" s="3">
        <f t="shared" ref="N354" si="1333">0.5*(H354+H$1090)</f>
        <v>0.45037976154890846</v>
      </c>
      <c r="O354" s="3">
        <f t="shared" ref="O354" si="1334">0.5*(I354+I$1090)</f>
        <v>0.58053098180024931</v>
      </c>
    </row>
    <row r="355" spans="1:15" x14ac:dyDescent="0.15">
      <c r="A355" s="1">
        <v>16</v>
      </c>
      <c r="B355" s="1" t="s">
        <v>111</v>
      </c>
      <c r="C355" s="1">
        <v>7</v>
      </c>
      <c r="D355" s="1" t="s">
        <v>20</v>
      </c>
      <c r="E355" s="6">
        <f>資本コスト!E355/SUM(資本コスト!E355,労働コスト!E355)</f>
        <v>0.58016516615532732</v>
      </c>
      <c r="F355" s="6">
        <f>資本コスト!F355/SUM(資本コスト!F355,労働コスト!F355)</f>
        <v>0.71152120432496135</v>
      </c>
      <c r="G355" s="6">
        <f>資本コスト!G355/SUM(資本コスト!G355,労働コスト!G355)</f>
        <v>0.72520373855777176</v>
      </c>
      <c r="H355" s="6">
        <f>資本コスト!H355/SUM(資本コスト!H355,労働コスト!H355)</f>
        <v>0.76363064318552076</v>
      </c>
      <c r="I355" s="6">
        <f>資本コスト!I355/SUM(資本コスト!I355,労働コスト!I355)</f>
        <v>0.87175242186484458</v>
      </c>
      <c r="K355" s="3">
        <f>0.5*(E355+E$1091)</f>
        <v>0.6378685767178871</v>
      </c>
      <c r="L355" s="3">
        <f t="shared" ref="L355" si="1335">0.5*(F355+F$1091)</f>
        <v>0.68166632707329755</v>
      </c>
      <c r="M355" s="3">
        <f t="shared" ref="M355" si="1336">0.5*(G355+G$1091)</f>
        <v>0.64374696634881867</v>
      </c>
      <c r="N355" s="3">
        <f t="shared" ref="N355" si="1337">0.5*(H355+H$1091)</f>
        <v>0.66618739416339823</v>
      </c>
      <c r="O355" s="3">
        <f t="shared" ref="O355" si="1338">0.5*(I355+I$1091)</f>
        <v>0.74344011031150214</v>
      </c>
    </row>
    <row r="356" spans="1:15" x14ac:dyDescent="0.15">
      <c r="A356" s="1">
        <v>16</v>
      </c>
      <c r="B356" s="1" t="s">
        <v>111</v>
      </c>
      <c r="C356" s="1">
        <v>8</v>
      </c>
      <c r="D356" s="1" t="s">
        <v>21</v>
      </c>
      <c r="E356" s="6">
        <f>資本コスト!E356/SUM(資本コスト!E356,労働コスト!E356)</f>
        <v>0.54160434120323908</v>
      </c>
      <c r="F356" s="6">
        <f>資本コスト!F356/SUM(資本コスト!F356,労働コスト!F356)</f>
        <v>0.31730666410735053</v>
      </c>
      <c r="G356" s="6">
        <f>資本コスト!G356/SUM(資本コスト!G356,労働コスト!G356)</f>
        <v>0.27465505348710145</v>
      </c>
      <c r="H356" s="6">
        <f>資本コスト!H356/SUM(資本コスト!H356,労働コスト!H356)</f>
        <v>0.2568515861052883</v>
      </c>
      <c r="I356" s="6">
        <f>資本コスト!I356/SUM(資本コスト!I356,労働コスト!I356)</f>
        <v>0.31106638555753485</v>
      </c>
      <c r="K356" s="3">
        <f>0.5*(E356+E$1092)</f>
        <v>0.45845957851521468</v>
      </c>
      <c r="L356" s="3">
        <f t="shared" ref="L356" si="1339">0.5*(F356+F$1092)</f>
        <v>0.2802115128354617</v>
      </c>
      <c r="M356" s="3">
        <f t="shared" ref="M356" si="1340">0.5*(G356+G$1092)</f>
        <v>0.26175014855126449</v>
      </c>
      <c r="N356" s="3">
        <f t="shared" ref="N356" si="1341">0.5*(H356+H$1092)</f>
        <v>0.24747479061388883</v>
      </c>
      <c r="O356" s="3">
        <f t="shared" ref="O356" si="1342">0.5*(I356+I$1092)</f>
        <v>0.31707876289798315</v>
      </c>
    </row>
    <row r="357" spans="1:15" x14ac:dyDescent="0.15">
      <c r="A357" s="1">
        <v>16</v>
      </c>
      <c r="B357" s="1" t="s">
        <v>111</v>
      </c>
      <c r="C357" s="1">
        <v>9</v>
      </c>
      <c r="D357" s="1" t="s">
        <v>22</v>
      </c>
      <c r="E357" s="6">
        <f>資本コスト!E357/SUM(資本コスト!E357,労働コスト!E357)</f>
        <v>0.30266329628421806</v>
      </c>
      <c r="F357" s="6">
        <f>資本コスト!F357/SUM(資本コスト!F357,労働コスト!F357)</f>
        <v>0.46912985035353033</v>
      </c>
      <c r="G357" s="6">
        <f>資本コスト!G357/SUM(資本コスト!G357,労働コスト!G357)</f>
        <v>0.48702132568848405</v>
      </c>
      <c r="H357" s="6">
        <f>資本コスト!H357/SUM(資本コスト!H357,労働コスト!H357)</f>
        <v>0.49415261223315904</v>
      </c>
      <c r="I357" s="6">
        <f>資本コスト!I357/SUM(資本コスト!I357,労働コスト!I357)</f>
        <v>0.51959826016182231</v>
      </c>
      <c r="K357" s="3">
        <f>0.5*(E357+E$1093)</f>
        <v>0.33830469651230927</v>
      </c>
      <c r="L357" s="3">
        <f t="shared" ref="L357" si="1343">0.5*(F357+F$1093)</f>
        <v>0.42781869723900467</v>
      </c>
      <c r="M357" s="3">
        <f t="shared" ref="M357" si="1344">0.5*(G357+G$1093)</f>
        <v>0.45297468070630442</v>
      </c>
      <c r="N357" s="3">
        <f t="shared" ref="N357" si="1345">0.5*(H357+H$1093)</f>
        <v>0.45036357906192859</v>
      </c>
      <c r="O357" s="3">
        <f t="shared" ref="O357" si="1346">0.5*(I357+I$1093)</f>
        <v>0.48239132952734137</v>
      </c>
    </row>
    <row r="358" spans="1:15" x14ac:dyDescent="0.15">
      <c r="A358" s="1">
        <v>16</v>
      </c>
      <c r="B358" s="1" t="s">
        <v>111</v>
      </c>
      <c r="C358" s="1">
        <v>10</v>
      </c>
      <c r="D358" s="1" t="s">
        <v>23</v>
      </c>
      <c r="E358" s="6">
        <f>資本コスト!E358/SUM(資本コスト!E358,労働コスト!E358)</f>
        <v>0.35530175847371503</v>
      </c>
      <c r="F358" s="6">
        <f>資本コスト!F358/SUM(資本コスト!F358,労働コスト!F358)</f>
        <v>0.20301556466646781</v>
      </c>
      <c r="G358" s="6">
        <f>資本コスト!G358/SUM(資本コスト!G358,労働コスト!G358)</f>
        <v>0.21878446618045586</v>
      </c>
      <c r="H358" s="6">
        <f>資本コスト!H358/SUM(資本コスト!H358,労働コスト!H358)</f>
        <v>0.25211517710201153</v>
      </c>
      <c r="I358" s="6">
        <f>資本コスト!I358/SUM(資本コスト!I358,労働コスト!I358)</f>
        <v>0.21514688916305011</v>
      </c>
      <c r="K358" s="3">
        <f>0.5*(E358+E$1094)</f>
        <v>0.29653776565762308</v>
      </c>
      <c r="L358" s="3">
        <f t="shared" ref="L358" si="1347">0.5*(F358+F$1094)</f>
        <v>0.20051598094285569</v>
      </c>
      <c r="M358" s="3">
        <f t="shared" ref="M358" si="1348">0.5*(G358+G$1094)</f>
        <v>0.20446544798186772</v>
      </c>
      <c r="N358" s="3">
        <f t="shared" ref="N358" si="1349">0.5*(H358+H$1094)</f>
        <v>0.22040631979539257</v>
      </c>
      <c r="O358" s="3">
        <f t="shared" ref="O358" si="1350">0.5*(I358+I$1094)</f>
        <v>0.2114476346791313</v>
      </c>
    </row>
    <row r="359" spans="1:15" x14ac:dyDescent="0.15">
      <c r="A359" s="1">
        <v>16</v>
      </c>
      <c r="B359" s="1" t="s">
        <v>111</v>
      </c>
      <c r="C359" s="1">
        <v>11</v>
      </c>
      <c r="D359" s="1" t="s">
        <v>24</v>
      </c>
      <c r="E359" s="6">
        <f>資本コスト!E359/SUM(資本コスト!E359,労働コスト!E359)</f>
        <v>0.31337841519684745</v>
      </c>
      <c r="F359" s="6">
        <f>資本コスト!F359/SUM(資本コスト!F359,労働コスト!F359)</f>
        <v>0.24974682438348567</v>
      </c>
      <c r="G359" s="6">
        <f>資本コスト!G359/SUM(資本コスト!G359,労働コスト!G359)</f>
        <v>0.32188660858685231</v>
      </c>
      <c r="H359" s="6">
        <f>資本コスト!H359/SUM(資本コスト!H359,労働コスト!H359)</f>
        <v>0.32193280225757803</v>
      </c>
      <c r="I359" s="6">
        <f>資本コスト!I359/SUM(資本コスト!I359,労働コスト!I359)</f>
        <v>0.34437686246208299</v>
      </c>
      <c r="K359" s="3">
        <f>0.5*(E359+E$1095)</f>
        <v>0.29192122856459823</v>
      </c>
      <c r="L359" s="3">
        <f t="shared" ref="L359" si="1351">0.5*(F359+F$1095)</f>
        <v>0.23371628618660326</v>
      </c>
      <c r="M359" s="3">
        <f t="shared" ref="M359" si="1352">0.5*(G359+G$1095)</f>
        <v>0.29826943576491488</v>
      </c>
      <c r="N359" s="3">
        <f t="shared" ref="N359" si="1353">0.5*(H359+H$1095)</f>
        <v>0.29660395815907392</v>
      </c>
      <c r="O359" s="3">
        <f t="shared" ref="O359" si="1354">0.5*(I359+I$1095)</f>
        <v>0.32727908473390177</v>
      </c>
    </row>
    <row r="360" spans="1:15" x14ac:dyDescent="0.15">
      <c r="A360" s="1">
        <v>16</v>
      </c>
      <c r="B360" s="1" t="s">
        <v>280</v>
      </c>
      <c r="C360" s="1">
        <v>12</v>
      </c>
      <c r="D360" s="1" t="s">
        <v>25</v>
      </c>
      <c r="E360" s="6">
        <f>資本コスト!E360/SUM(資本コスト!E360,労働コスト!E360)</f>
        <v>0.24451519204169295</v>
      </c>
      <c r="F360" s="6">
        <f>資本コスト!F360/SUM(資本コスト!F360,労働コスト!F360)</f>
        <v>0.1339337275635748</v>
      </c>
      <c r="G360" s="6">
        <f>資本コスト!G360/SUM(資本コスト!G360,労働コスト!G360)</f>
        <v>0.28854729775025773</v>
      </c>
      <c r="H360" s="6">
        <f>資本コスト!H360/SUM(資本コスト!H360,労働コスト!H360)</f>
        <v>0.41866005582706245</v>
      </c>
      <c r="I360" s="6">
        <f>資本コスト!I360/SUM(資本コスト!I360,労働コスト!I360)</f>
        <v>0.49145724483358627</v>
      </c>
      <c r="K360" s="3">
        <f>0.5*(E360+E$1096)</f>
        <v>0.23192641648024317</v>
      </c>
      <c r="L360" s="3">
        <f t="shared" ref="L360" si="1355">0.5*(F360+F$1096)</f>
        <v>0.15796689407361764</v>
      </c>
      <c r="M360" s="3">
        <f t="shared" ref="M360" si="1356">0.5*(G360+G$1096)</f>
        <v>0.30226768747565325</v>
      </c>
      <c r="N360" s="3">
        <f t="shared" ref="N360" si="1357">0.5*(H360+H$1096)</f>
        <v>0.38040655006144353</v>
      </c>
      <c r="O360" s="3">
        <f t="shared" ref="O360" si="1358">0.5*(I360+I$1096)</f>
        <v>0.46234288421563519</v>
      </c>
    </row>
    <row r="361" spans="1:15" x14ac:dyDescent="0.15">
      <c r="A361" s="1">
        <v>16</v>
      </c>
      <c r="B361" s="1" t="s">
        <v>111</v>
      </c>
      <c r="C361" s="1">
        <v>13</v>
      </c>
      <c r="D361" s="1" t="s">
        <v>26</v>
      </c>
      <c r="E361" s="6">
        <f>資本コスト!E361/SUM(資本コスト!E361,労働コスト!E361)</f>
        <v>0.33427085148384866</v>
      </c>
      <c r="F361" s="6">
        <f>資本コスト!F361/SUM(資本コスト!F361,労働コスト!F361)</f>
        <v>0.26741402750218995</v>
      </c>
      <c r="G361" s="6">
        <f>資本コスト!G361/SUM(資本コスト!G361,労働コスト!G361)</f>
        <v>0.35790787348817921</v>
      </c>
      <c r="H361" s="6">
        <f>資本コスト!H361/SUM(資本コスト!H361,労働コスト!H361)</f>
        <v>0.35514503253761343</v>
      </c>
      <c r="I361" s="6">
        <f>資本コスト!I361/SUM(資本コスト!I361,労働コスト!I361)</f>
        <v>0.31879862675338727</v>
      </c>
      <c r="K361" s="3">
        <f>0.5*(E361+E$1097)</f>
        <v>0.26188290894278043</v>
      </c>
      <c r="L361" s="3">
        <f t="shared" ref="L361" si="1359">0.5*(F361+F$1097)</f>
        <v>0.27304288192648968</v>
      </c>
      <c r="M361" s="3">
        <f t="shared" ref="M361" si="1360">0.5*(G361+G$1097)</f>
        <v>0.34264846134234334</v>
      </c>
      <c r="N361" s="3">
        <f t="shared" ref="N361" si="1361">0.5*(H361+H$1097)</f>
        <v>0.33878348256229729</v>
      </c>
      <c r="O361" s="3">
        <f t="shared" ref="O361" si="1362">0.5*(I361+I$1097)</f>
        <v>0.30822122196010748</v>
      </c>
    </row>
    <row r="362" spans="1:15" x14ac:dyDescent="0.15">
      <c r="A362" s="1">
        <v>16</v>
      </c>
      <c r="B362" s="1" t="s">
        <v>111</v>
      </c>
      <c r="C362" s="1">
        <v>14</v>
      </c>
      <c r="D362" s="1" t="s">
        <v>27</v>
      </c>
      <c r="E362" s="6">
        <f>資本コスト!E362/SUM(資本コスト!E362,労働コスト!E362)</f>
        <v>0.17205335503712821</v>
      </c>
      <c r="F362" s="6">
        <f>資本コスト!F362/SUM(資本コスト!F362,労働コスト!F362)</f>
        <v>0.21196335045390569</v>
      </c>
      <c r="G362" s="6">
        <f>資本コスト!G362/SUM(資本コスト!G362,労働コスト!G362)</f>
        <v>0.22824168775654288</v>
      </c>
      <c r="H362" s="6">
        <f>資本コスト!H362/SUM(資本コスト!H362,労働コスト!H362)</f>
        <v>0.3396792297871794</v>
      </c>
      <c r="I362" s="6">
        <f>資本コスト!I362/SUM(資本コスト!I362,労働コスト!I362)</f>
        <v>0.42401632073525475</v>
      </c>
      <c r="K362" s="3">
        <f>0.5*(E362+E$1098)</f>
        <v>0.1286892446664181</v>
      </c>
      <c r="L362" s="3">
        <f t="shared" ref="L362" si="1363">0.5*(F362+F$1098)</f>
        <v>0.17750252392290078</v>
      </c>
      <c r="M362" s="3">
        <f t="shared" ref="M362" si="1364">0.5*(G362+G$1098)</f>
        <v>0.23374294964097261</v>
      </c>
      <c r="N362" s="3">
        <f t="shared" ref="N362" si="1365">0.5*(H362+H$1098)</f>
        <v>0.32164933919461758</v>
      </c>
      <c r="O362" s="3">
        <f t="shared" ref="O362" si="1366">0.5*(I362+I$1098)</f>
        <v>0.3983218450214665</v>
      </c>
    </row>
    <row r="363" spans="1:15" x14ac:dyDescent="0.15">
      <c r="A363" s="1">
        <v>16</v>
      </c>
      <c r="B363" s="1" t="s">
        <v>111</v>
      </c>
      <c r="C363" s="1">
        <v>15</v>
      </c>
      <c r="D363" s="1" t="s">
        <v>28</v>
      </c>
      <c r="E363" s="6">
        <f>資本コスト!E363/SUM(資本コスト!E363,労働コスト!E363)</f>
        <v>0.25041431965806732</v>
      </c>
      <c r="F363" s="6">
        <f>資本コスト!F363/SUM(資本コスト!F363,労働コスト!F363)</f>
        <v>0.21548748620504873</v>
      </c>
      <c r="G363" s="6">
        <f>資本コスト!G363/SUM(資本コスト!G363,労働コスト!G363)</f>
        <v>0.27491759860162279</v>
      </c>
      <c r="H363" s="6">
        <f>資本コスト!H363/SUM(資本コスト!H363,労働コスト!H363)</f>
        <v>0.28703859975110324</v>
      </c>
      <c r="I363" s="6">
        <f>資本コスト!I363/SUM(資本コスト!I363,労働コスト!I363)</f>
        <v>0.34992373458398296</v>
      </c>
      <c r="K363" s="3">
        <f>0.5*(E363+E$1099)</f>
        <v>0.22205002621383141</v>
      </c>
      <c r="L363" s="3">
        <f t="shared" ref="L363" si="1367">0.5*(F363+F$1099)</f>
        <v>0.19696659861317373</v>
      </c>
      <c r="M363" s="3">
        <f t="shared" ref="M363" si="1368">0.5*(G363+G$1099)</f>
        <v>0.25980009965364409</v>
      </c>
      <c r="N363" s="3">
        <f t="shared" ref="N363" si="1369">0.5*(H363+H$1099)</f>
        <v>0.27828689371066495</v>
      </c>
      <c r="O363" s="3">
        <f t="shared" ref="O363" si="1370">0.5*(I363+I$1099)</f>
        <v>0.33834663604638243</v>
      </c>
    </row>
    <row r="364" spans="1:15" x14ac:dyDescent="0.15">
      <c r="A364" s="1">
        <v>16</v>
      </c>
      <c r="B364" s="1" t="s">
        <v>110</v>
      </c>
      <c r="C364" s="1">
        <v>16</v>
      </c>
      <c r="D364" s="1" t="s">
        <v>11</v>
      </c>
      <c r="E364" s="6">
        <f>資本コスト!E364/SUM(資本コスト!E364,労働コスト!E364)</f>
        <v>0.22211526225721936</v>
      </c>
      <c r="F364" s="6">
        <f>資本コスト!F364/SUM(資本コスト!F364,労働コスト!F364)</f>
        <v>0.12569743271980433</v>
      </c>
      <c r="G364" s="6">
        <f>資本コスト!G364/SUM(資本コスト!G364,労働コスト!G364)</f>
        <v>0.12917924914433113</v>
      </c>
      <c r="H364" s="6">
        <f>資本コスト!H364/SUM(資本コスト!H364,労働コスト!H364)</f>
        <v>9.5739617176031439E-2</v>
      </c>
      <c r="I364" s="6">
        <f>資本コスト!I364/SUM(資本コスト!I364,労働コスト!I364)</f>
        <v>0.14775169929764476</v>
      </c>
      <c r="K364" s="3">
        <f>0.5*(E364+E$1100)</f>
        <v>0.23778202958719519</v>
      </c>
      <c r="L364" s="3">
        <f t="shared" ref="L364" si="1371">0.5*(F364+F$1100)</f>
        <v>0.11704922694303746</v>
      </c>
      <c r="M364" s="3">
        <f t="shared" ref="M364" si="1372">0.5*(G364+G$1100)</f>
        <v>0.12132787777938149</v>
      </c>
      <c r="N364" s="3">
        <f t="shared" ref="N364" si="1373">0.5*(H364+H$1100)</f>
        <v>9.1057017494276984E-2</v>
      </c>
      <c r="O364" s="3">
        <f t="shared" ref="O364" si="1374">0.5*(I364+I$1100)</f>
        <v>0.12213380022936846</v>
      </c>
    </row>
    <row r="365" spans="1:15" x14ac:dyDescent="0.15">
      <c r="A365" s="1">
        <v>16</v>
      </c>
      <c r="B365" s="1" t="s">
        <v>110</v>
      </c>
      <c r="C365" s="1">
        <v>17</v>
      </c>
      <c r="D365" s="1" t="s">
        <v>12</v>
      </c>
      <c r="E365" s="6">
        <f>資本コスト!E365/SUM(資本コスト!E365,労働コスト!E365)</f>
        <v>0.87061350683734195</v>
      </c>
      <c r="F365" s="6">
        <f>資本コスト!F365/SUM(資本コスト!F365,労働コスト!F365)</f>
        <v>0.80624373216974055</v>
      </c>
      <c r="G365" s="6">
        <f>資本コスト!G365/SUM(資本コスト!G365,労働コスト!G365)</f>
        <v>0.73494354598062062</v>
      </c>
      <c r="H365" s="6">
        <f>資本コスト!H365/SUM(資本コスト!H365,労働コスト!H365)</f>
        <v>0.68981858491564618</v>
      </c>
      <c r="I365" s="6">
        <f>資本コスト!I365/SUM(資本コスト!I365,労働コスト!I365)</f>
        <v>0.75854013049702629</v>
      </c>
      <c r="K365" s="3">
        <f>0.5*(E365+E$1101)</f>
        <v>0.8148464625055416</v>
      </c>
      <c r="L365" s="3">
        <f t="shared" ref="L365" si="1375">0.5*(F365+F$1101)</f>
        <v>0.78605074234638173</v>
      </c>
      <c r="M365" s="3">
        <f t="shared" ref="M365" si="1376">0.5*(G365+G$1101)</f>
        <v>0.73199480474717737</v>
      </c>
      <c r="N365" s="3">
        <f t="shared" ref="N365" si="1377">0.5*(H365+H$1101)</f>
        <v>0.70121150268358945</v>
      </c>
      <c r="O365" s="3">
        <f t="shared" ref="O365" si="1378">0.5*(I365+I$1101)</f>
        <v>0.78178482662987581</v>
      </c>
    </row>
    <row r="366" spans="1:15" x14ac:dyDescent="0.15">
      <c r="A366" s="1">
        <v>16</v>
      </c>
      <c r="B366" s="1" t="s">
        <v>110</v>
      </c>
      <c r="C366" s="1">
        <v>18</v>
      </c>
      <c r="D366" s="1" t="s">
        <v>13</v>
      </c>
      <c r="E366" s="6">
        <f>資本コスト!E366/SUM(資本コスト!E366,労働コスト!E366)</f>
        <v>0.12672971426503121</v>
      </c>
      <c r="F366" s="6">
        <f>資本コスト!F366/SUM(資本コスト!F366,労働コスト!F366)</f>
        <v>0.22674848084316176</v>
      </c>
      <c r="G366" s="6">
        <f>資本コスト!G366/SUM(資本コスト!G366,労働コスト!G366)</f>
        <v>0.21133278170582395</v>
      </c>
      <c r="H366" s="6">
        <f>資本コスト!H366/SUM(資本コスト!H366,労働コスト!H366)</f>
        <v>0.19763165466461949</v>
      </c>
      <c r="I366" s="6">
        <f>資本コスト!I366/SUM(資本コスト!I366,労働コスト!I366)</f>
        <v>0.17986300751732143</v>
      </c>
      <c r="K366" s="3">
        <f>0.5*(E366+E$1102)</f>
        <v>0.13360439443485111</v>
      </c>
      <c r="L366" s="3">
        <f t="shared" ref="L366" si="1379">0.5*(F366+F$1102)</f>
        <v>0.2102706733472422</v>
      </c>
      <c r="M366" s="3">
        <f t="shared" ref="M366" si="1380">0.5*(G366+G$1102)</f>
        <v>0.19880250228142821</v>
      </c>
      <c r="N366" s="3">
        <f t="shared" ref="N366" si="1381">0.5*(H366+H$1102)</f>
        <v>0.18684767921323947</v>
      </c>
      <c r="O366" s="3">
        <f t="shared" ref="O366" si="1382">0.5*(I366+I$1102)</f>
        <v>0.1902836020784931</v>
      </c>
    </row>
    <row r="367" spans="1:15" x14ac:dyDescent="0.15">
      <c r="A367" s="1">
        <v>16</v>
      </c>
      <c r="B367" s="1" t="s">
        <v>110</v>
      </c>
      <c r="C367" s="1">
        <v>19</v>
      </c>
      <c r="D367" s="1" t="s">
        <v>14</v>
      </c>
      <c r="E367" s="6">
        <f>資本コスト!E367/SUM(資本コスト!E367,労働コスト!E367)</f>
        <v>0.24147087498889003</v>
      </c>
      <c r="F367" s="6">
        <f>資本コスト!F367/SUM(資本コスト!F367,労働コスト!F367)</f>
        <v>0.11513164583445419</v>
      </c>
      <c r="G367" s="6">
        <f>資本コスト!G367/SUM(資本コスト!G367,労働コスト!G367)</f>
        <v>0.1062946639606954</v>
      </c>
      <c r="H367" s="6">
        <f>資本コスト!H367/SUM(資本コスト!H367,労働コスト!H367)</f>
        <v>0.17771970094891343</v>
      </c>
      <c r="I367" s="6">
        <f>資本コスト!I367/SUM(資本コスト!I367,労働コスト!I367)</f>
        <v>0.13519399116375524</v>
      </c>
      <c r="K367" s="3">
        <f>0.5*(E367+E$1103)</f>
        <v>0.28930955132708358</v>
      </c>
      <c r="L367" s="3">
        <f t="shared" ref="L367" si="1383">0.5*(F367+F$1103)</f>
        <v>0.13664176181166196</v>
      </c>
      <c r="M367" s="3">
        <f t="shared" ref="M367" si="1384">0.5*(G367+G$1103)</f>
        <v>0.12602115669488906</v>
      </c>
      <c r="N367" s="3">
        <f t="shared" ref="N367" si="1385">0.5*(H367+H$1103)</f>
        <v>0.18316683503029674</v>
      </c>
      <c r="O367" s="3">
        <f t="shared" ref="O367" si="1386">0.5*(I367+I$1103)</f>
        <v>0.16471046399004957</v>
      </c>
    </row>
    <row r="368" spans="1:15" x14ac:dyDescent="0.15">
      <c r="A368" s="1">
        <v>16</v>
      </c>
      <c r="B368" s="1" t="s">
        <v>110</v>
      </c>
      <c r="C368" s="1">
        <v>20</v>
      </c>
      <c r="D368" s="1" t="s">
        <v>15</v>
      </c>
      <c r="E368" s="6">
        <f>資本コスト!E368/SUM(資本コスト!E368,労働コスト!E368)</f>
        <v>0.37567964507599327</v>
      </c>
      <c r="F368" s="6">
        <f>資本コスト!F368/SUM(資本コスト!F368,労働コスト!F368)</f>
        <v>0.69675006833740283</v>
      </c>
      <c r="G368" s="6">
        <f>資本コスト!G368/SUM(資本コスト!G368,労働コスト!G368)</f>
        <v>0.71201454891922733</v>
      </c>
      <c r="H368" s="6">
        <f>資本コスト!H368/SUM(資本コスト!H368,労働コスト!H368)</f>
        <v>0.70165471844362581</v>
      </c>
      <c r="I368" s="6">
        <f>資本コスト!I368/SUM(資本コスト!I368,労働コスト!I368)</f>
        <v>0.8025176933644016</v>
      </c>
      <c r="K368" s="3">
        <f>0.5*(E368+E$1104)</f>
        <v>0.43499428961164255</v>
      </c>
      <c r="L368" s="3">
        <f t="shared" ref="L368" si="1387">0.5*(F368+F$1104)</f>
        <v>0.74768863536854824</v>
      </c>
      <c r="M368" s="3">
        <f t="shared" ref="M368" si="1388">0.5*(G368+G$1104)</f>
        <v>0.73266008801338078</v>
      </c>
      <c r="N368" s="3">
        <f t="shared" ref="N368" si="1389">0.5*(H368+H$1104)</f>
        <v>0.72250633410176457</v>
      </c>
      <c r="O368" s="3">
        <f t="shared" ref="O368" si="1390">0.5*(I368+I$1104)</f>
        <v>0.80023890059733604</v>
      </c>
    </row>
    <row r="369" spans="1:15" x14ac:dyDescent="0.15">
      <c r="A369" s="1">
        <v>16</v>
      </c>
      <c r="B369" s="1" t="s">
        <v>110</v>
      </c>
      <c r="C369" s="1">
        <v>21</v>
      </c>
      <c r="D369" s="1" t="s">
        <v>16</v>
      </c>
      <c r="E369" s="6">
        <f>資本コスト!E369/SUM(資本コスト!E369,労働コスト!E369)</f>
        <v>0.59512744277083041</v>
      </c>
      <c r="F369" s="6">
        <f>資本コスト!F369/SUM(資本コスト!F369,労働コスト!F369)</f>
        <v>0.48886890098357894</v>
      </c>
      <c r="G369" s="6">
        <f>資本コスト!G369/SUM(資本コスト!G369,労働コスト!G369)</f>
        <v>0.46777750574146865</v>
      </c>
      <c r="H369" s="6">
        <f>資本コスト!H369/SUM(資本コスト!H369,労働コスト!H369)</f>
        <v>0.4483685433183936</v>
      </c>
      <c r="I369" s="6">
        <f>資本コスト!I369/SUM(資本コスト!I369,労働コスト!I369)</f>
        <v>0.6117030709833835</v>
      </c>
      <c r="K369" s="3">
        <f>0.5*(E369+E$1105)</f>
        <v>0.45978762390050609</v>
      </c>
      <c r="L369" s="3">
        <f t="shared" ref="L369" si="1391">0.5*(F369+F$1105)</f>
        <v>0.45169413860289609</v>
      </c>
      <c r="M369" s="3">
        <f t="shared" ref="M369" si="1392">0.5*(G369+G$1105)</f>
        <v>0.44208733102421904</v>
      </c>
      <c r="N369" s="3">
        <f t="shared" ref="N369" si="1393">0.5*(H369+H$1105)</f>
        <v>0.44718411907024136</v>
      </c>
      <c r="O369" s="3">
        <f t="shared" ref="O369" si="1394">0.5*(I369+I$1105)</f>
        <v>0.58820406621233967</v>
      </c>
    </row>
    <row r="370" spans="1:15" x14ac:dyDescent="0.15">
      <c r="A370" s="1">
        <v>16</v>
      </c>
      <c r="B370" s="1" t="s">
        <v>109</v>
      </c>
      <c r="C370" s="1">
        <v>22</v>
      </c>
      <c r="D370" s="1" t="s">
        <v>8</v>
      </c>
      <c r="E370" s="6">
        <f>資本コスト!E370/SUM(資本コスト!E370,労働コスト!E370)</f>
        <v>0.21522939315655473</v>
      </c>
      <c r="F370" s="6">
        <f>資本コスト!F370/SUM(資本コスト!F370,労働コスト!F370)</f>
        <v>0.22890727281208734</v>
      </c>
      <c r="G370" s="6">
        <f>資本コスト!G370/SUM(資本コスト!G370,労働コスト!G370)</f>
        <v>0.32512839580550379</v>
      </c>
      <c r="H370" s="6">
        <f>資本コスト!H370/SUM(資本コスト!H370,労働コスト!H370)</f>
        <v>0.39588731378738828</v>
      </c>
      <c r="I370" s="6">
        <f>資本コスト!I370/SUM(資本コスト!I370,労働コスト!I370)</f>
        <v>0.32403264412774857</v>
      </c>
      <c r="K370" s="3">
        <f>0.5*(E370+E$1106)</f>
        <v>0.20731179638266278</v>
      </c>
      <c r="L370" s="3">
        <f t="shared" ref="L370" si="1395">0.5*(F370+F$1106)</f>
        <v>0.24722940022132178</v>
      </c>
      <c r="M370" s="3">
        <f t="shared" ref="M370" si="1396">0.5*(G370+G$1106)</f>
        <v>0.32771297350021877</v>
      </c>
      <c r="N370" s="3">
        <f t="shared" ref="N370" si="1397">0.5*(H370+H$1106)</f>
        <v>0.35191815514013336</v>
      </c>
      <c r="O370" s="3">
        <f t="shared" ref="O370" si="1398">0.5*(I370+I$1106)</f>
        <v>0.29795982863597115</v>
      </c>
    </row>
    <row r="371" spans="1:15" x14ac:dyDescent="0.15">
      <c r="A371" s="1">
        <v>16</v>
      </c>
      <c r="B371" s="1" t="s">
        <v>109</v>
      </c>
      <c r="C371" s="1">
        <v>23</v>
      </c>
      <c r="D371" s="1" t="s">
        <v>29</v>
      </c>
      <c r="E371" s="6">
        <f>資本コスト!E371/SUM(資本コスト!E371,労働コスト!E371)</f>
        <v>0.39534501623417911</v>
      </c>
      <c r="F371" s="6">
        <f>資本コスト!F371/SUM(資本コスト!F371,労働コスト!F371)</f>
        <v>0.24022271403458595</v>
      </c>
      <c r="G371" s="6">
        <f>資本コスト!G371/SUM(資本コスト!G371,労働コスト!G371)</f>
        <v>0.27662705897092327</v>
      </c>
      <c r="H371" s="6">
        <f>資本コスト!H371/SUM(資本コスト!H371,労働コスト!H371)</f>
        <v>0.28271930687045105</v>
      </c>
      <c r="I371" s="6">
        <f>資本コスト!I371/SUM(資本コスト!I371,労働コスト!I371)</f>
        <v>0.34299967719597346</v>
      </c>
      <c r="K371" s="3">
        <f>0.5*(E371+E$1107)</f>
        <v>0.38984731692971147</v>
      </c>
      <c r="L371" s="3">
        <f t="shared" ref="L371" si="1399">0.5*(F371+F$1107)</f>
        <v>0.24919512244922334</v>
      </c>
      <c r="M371" s="3">
        <f t="shared" ref="M371" si="1400">0.5*(G371+G$1107)</f>
        <v>0.27407805537179952</v>
      </c>
      <c r="N371" s="3">
        <f t="shared" ref="N371" si="1401">0.5*(H371+H$1107)</f>
        <v>0.2691929819129355</v>
      </c>
      <c r="O371" s="3">
        <f t="shared" ref="O371" si="1402">0.5*(I371+I$1107)</f>
        <v>0.32407107378785116</v>
      </c>
    </row>
    <row r="372" spans="1:15" x14ac:dyDescent="0.15">
      <c r="A372" s="1">
        <v>17</v>
      </c>
      <c r="B372" s="1" t="s">
        <v>281</v>
      </c>
      <c r="C372" s="1">
        <v>1</v>
      </c>
      <c r="D372" s="1" t="s">
        <v>9</v>
      </c>
      <c r="E372" s="6">
        <f>資本コスト!E372/SUM(資本コスト!E372,労働コスト!E372)</f>
        <v>0.64893538476778123</v>
      </c>
      <c r="F372" s="6">
        <f>資本コスト!F372/SUM(資本コスト!F372,労働コスト!F372)</f>
        <v>0.60542293644142486</v>
      </c>
      <c r="G372" s="6">
        <f>資本コスト!G372/SUM(資本コスト!G372,労働コスト!G372)</f>
        <v>0.6553090537421542</v>
      </c>
      <c r="H372" s="6">
        <f>資本コスト!H372/SUM(資本コスト!H372,労働コスト!H372)</f>
        <v>0.77283618792817355</v>
      </c>
      <c r="I372" s="6">
        <f>資本コスト!I372/SUM(資本コスト!I372,労働コスト!I372)</f>
        <v>0.80906939107034836</v>
      </c>
      <c r="K372" s="3">
        <f>0.5*(E372+E$1085)</f>
        <v>0.61278294761282093</v>
      </c>
      <c r="L372" s="3">
        <f t="shared" ref="L372" si="1403">0.5*(F372+F$1085)</f>
        <v>0.55167695450262699</v>
      </c>
      <c r="M372" s="3">
        <f t="shared" ref="M372" si="1404">0.5*(G372+G$1085)</f>
        <v>0.60061321750459484</v>
      </c>
      <c r="N372" s="3">
        <f t="shared" ref="N372" si="1405">0.5*(H372+H$1085)</f>
        <v>0.70962937747115828</v>
      </c>
      <c r="O372" s="3">
        <f t="shared" ref="O372" si="1406">0.5*(I372+I$1085)</f>
        <v>0.7595845782575823</v>
      </c>
    </row>
    <row r="373" spans="1:15" x14ac:dyDescent="0.15">
      <c r="A373" s="1">
        <v>17</v>
      </c>
      <c r="B373" s="1" t="s">
        <v>281</v>
      </c>
      <c r="C373" s="1">
        <v>2</v>
      </c>
      <c r="D373" s="1" t="s">
        <v>10</v>
      </c>
      <c r="E373" s="6">
        <f>資本コスト!E373/SUM(資本コスト!E373,労働コスト!E373)</f>
        <v>0.15179531510626224</v>
      </c>
      <c r="F373" s="6">
        <f>資本コスト!F373/SUM(資本コスト!F373,労働コスト!F373)</f>
        <v>0.43390036360333456</v>
      </c>
      <c r="G373" s="6">
        <f>資本コスト!G373/SUM(資本コスト!G373,労働コスト!G373)</f>
        <v>0.40042712343198794</v>
      </c>
      <c r="H373" s="6">
        <f>資本コスト!H373/SUM(資本コスト!H373,労働コスト!H373)</f>
        <v>0.36724316986916222</v>
      </c>
      <c r="I373" s="6">
        <f>資本コスト!I373/SUM(資本コスト!I373,労働コスト!I373)</f>
        <v>0.53010822628209087</v>
      </c>
      <c r="K373" s="3">
        <f>0.5*(E373+E$1086)</f>
        <v>0.26470180381198405</v>
      </c>
      <c r="L373" s="3">
        <f t="shared" ref="L373" si="1407">0.5*(F373+F$1086)</f>
        <v>0.38344020566126769</v>
      </c>
      <c r="M373" s="3">
        <f t="shared" ref="M373" si="1408">0.5*(G373+G$1086)</f>
        <v>0.37350535553603204</v>
      </c>
      <c r="N373" s="3">
        <f t="shared" ref="N373" si="1409">0.5*(H373+H$1086)</f>
        <v>0.35561931416643461</v>
      </c>
      <c r="O373" s="3">
        <f t="shared" ref="O373" si="1410">0.5*(I373+I$1086)</f>
        <v>0.51575302571750981</v>
      </c>
    </row>
    <row r="374" spans="1:15" x14ac:dyDescent="0.15">
      <c r="A374" s="1">
        <v>17</v>
      </c>
      <c r="B374" s="1" t="s">
        <v>114</v>
      </c>
      <c r="C374" s="1">
        <v>3</v>
      </c>
      <c r="D374" s="1" t="s">
        <v>17</v>
      </c>
      <c r="E374" s="6">
        <f>資本コスト!E374/SUM(資本コスト!E374,労働コスト!E374)</f>
        <v>0.22038168149587617</v>
      </c>
      <c r="F374" s="6">
        <f>資本コスト!F374/SUM(資本コスト!F374,労働コスト!F374)</f>
        <v>0.17669013632774158</v>
      </c>
      <c r="G374" s="6">
        <f>資本コスト!G374/SUM(資本コスト!G374,労働コスト!G374)</f>
        <v>0.23844733073978028</v>
      </c>
      <c r="H374" s="6">
        <f>資本コスト!H374/SUM(資本コスト!H374,労働コスト!H374)</f>
        <v>0.30371791120699682</v>
      </c>
      <c r="I374" s="6">
        <f>資本コスト!I374/SUM(資本コスト!I374,労働コスト!I374)</f>
        <v>0.2973144325077966</v>
      </c>
      <c r="K374" s="3">
        <f>0.5*(E374+E$1087)</f>
        <v>0.2720783394116717</v>
      </c>
      <c r="L374" s="3">
        <f t="shared" ref="L374" si="1411">0.5*(F374+F$1087)</f>
        <v>0.2151645496283624</v>
      </c>
      <c r="M374" s="3">
        <f t="shared" ref="M374" si="1412">0.5*(G374+G$1087)</f>
        <v>0.27190827893232072</v>
      </c>
      <c r="N374" s="3">
        <f t="shared" ref="N374" si="1413">0.5*(H374+H$1087)</f>
        <v>0.306818265375294</v>
      </c>
      <c r="O374" s="3">
        <f t="shared" ref="O374" si="1414">0.5*(I374+I$1087)</f>
        <v>0.33183257669931587</v>
      </c>
    </row>
    <row r="375" spans="1:15" x14ac:dyDescent="0.15">
      <c r="A375" s="1">
        <v>17</v>
      </c>
      <c r="B375" s="1" t="s">
        <v>114</v>
      </c>
      <c r="C375" s="1">
        <v>4</v>
      </c>
      <c r="D375" s="1" t="s">
        <v>18</v>
      </c>
      <c r="E375" s="6">
        <f>資本コスト!E375/SUM(資本コスト!E375,労働コスト!E375)</f>
        <v>0.3260633785147638</v>
      </c>
      <c r="F375" s="6">
        <f>資本コスト!F375/SUM(資本コスト!F375,労働コスト!F375)</f>
        <v>0.30593005550544172</v>
      </c>
      <c r="G375" s="6">
        <f>資本コスト!G375/SUM(資本コスト!G375,労働コスト!G375)</f>
        <v>0.34710286687062786</v>
      </c>
      <c r="H375" s="6">
        <f>資本コスト!H375/SUM(資本コスト!H375,労働コスト!H375)</f>
        <v>0.45720653672443246</v>
      </c>
      <c r="I375" s="6">
        <f>資本コスト!I375/SUM(資本コスト!I375,労働コスト!I375)</f>
        <v>0.51478031832747118</v>
      </c>
      <c r="K375" s="3">
        <f>0.5*(E375+E$1088)</f>
        <v>0.27493358017529856</v>
      </c>
      <c r="L375" s="3">
        <f t="shared" ref="L375" si="1415">0.5*(F375+F$1088)</f>
        <v>0.24524139100040188</v>
      </c>
      <c r="M375" s="3">
        <f t="shared" ref="M375" si="1416">0.5*(G375+G$1088)</f>
        <v>0.27426489151881001</v>
      </c>
      <c r="N375" s="3">
        <f t="shared" ref="N375" si="1417">0.5*(H375+H$1088)</f>
        <v>0.35855283241243674</v>
      </c>
      <c r="O375" s="3">
        <f t="shared" ref="O375" si="1418">0.5*(I375+I$1088)</f>
        <v>0.42207191438361602</v>
      </c>
    </row>
    <row r="376" spans="1:15" x14ac:dyDescent="0.15">
      <c r="A376" s="1">
        <v>17</v>
      </c>
      <c r="B376" s="1" t="s">
        <v>114</v>
      </c>
      <c r="C376" s="1">
        <v>5</v>
      </c>
      <c r="D376" s="1" t="s">
        <v>19</v>
      </c>
      <c r="E376" s="6">
        <f>資本コスト!E376/SUM(資本コスト!E376,労働コスト!E376)</f>
        <v>0.23942005212522252</v>
      </c>
      <c r="F376" s="6">
        <f>資本コスト!F376/SUM(資本コスト!F376,労働コスト!F376)</f>
        <v>0.17286891356098011</v>
      </c>
      <c r="G376" s="6">
        <f>資本コスト!G376/SUM(資本コスト!G376,労働コスト!G376)</f>
        <v>0.23389304482352657</v>
      </c>
      <c r="H376" s="6">
        <f>資本コスト!H376/SUM(資本コスト!H376,労働コスト!H376)</f>
        <v>0.18109043112266787</v>
      </c>
      <c r="I376" s="6">
        <f>資本コスト!I376/SUM(資本コスト!I376,労働コスト!I376)</f>
        <v>0.16957526260888409</v>
      </c>
      <c r="K376" s="3">
        <f>0.5*(E376+E$1089)</f>
        <v>0.31673917465416895</v>
      </c>
      <c r="L376" s="3">
        <f t="shared" ref="L376" si="1419">0.5*(F376+F$1089)</f>
        <v>0.2321026064982456</v>
      </c>
      <c r="M376" s="3">
        <f t="shared" ref="M376" si="1420">0.5*(G376+G$1089)</f>
        <v>0.27342025582182411</v>
      </c>
      <c r="N376" s="3">
        <f t="shared" ref="N376" si="1421">0.5*(H376+H$1089)</f>
        <v>0.25209570885768529</v>
      </c>
      <c r="O376" s="3">
        <f t="shared" ref="O376" si="1422">0.5*(I376+I$1089)</f>
        <v>0.28223625683767128</v>
      </c>
    </row>
    <row r="377" spans="1:15" x14ac:dyDescent="0.15">
      <c r="A377" s="1">
        <v>17</v>
      </c>
      <c r="B377" s="1" t="s">
        <v>114</v>
      </c>
      <c r="C377" s="1">
        <v>6</v>
      </c>
      <c r="D377" s="1" t="s">
        <v>3</v>
      </c>
      <c r="E377" s="6">
        <f>資本コスト!E377/SUM(資本コスト!E377,労働コスト!E377)</f>
        <v>0.29092651799632052</v>
      </c>
      <c r="F377" s="6">
        <f>資本コスト!F377/SUM(資本コスト!F377,労働コスト!F377)</f>
        <v>0.5102649614573086</v>
      </c>
      <c r="G377" s="6">
        <f>資本コスト!G377/SUM(資本コスト!G377,労働コスト!G377)</f>
        <v>0.51723726981963358</v>
      </c>
      <c r="H377" s="6">
        <f>資本コスト!H377/SUM(資本コスト!H377,労働コスト!H377)</f>
        <v>0.45502400942455506</v>
      </c>
      <c r="I377" s="6">
        <f>資本コスト!I377/SUM(資本コスト!I377,労働コスト!I377)</f>
        <v>0.54092087655776167</v>
      </c>
      <c r="K377" s="3">
        <f>0.5*(E377+E$1090)</f>
        <v>0.38717627088505674</v>
      </c>
      <c r="L377" s="3">
        <f t="shared" ref="L377" si="1423">0.5*(F377+F$1090)</f>
        <v>0.46496021957998324</v>
      </c>
      <c r="M377" s="3">
        <f t="shared" ref="M377" si="1424">0.5*(G377+G$1090)</f>
        <v>0.48200495750637912</v>
      </c>
      <c r="N377" s="3">
        <f t="shared" ref="N377" si="1425">0.5*(H377+H$1090)</f>
        <v>0.44257508587624328</v>
      </c>
      <c r="O377" s="3">
        <f t="shared" ref="O377" si="1426">0.5*(I377+I$1090)</f>
        <v>0.54810599473503807</v>
      </c>
    </row>
    <row r="378" spans="1:15" x14ac:dyDescent="0.15">
      <c r="A378" s="1">
        <v>17</v>
      </c>
      <c r="B378" s="1" t="s">
        <v>114</v>
      </c>
      <c r="C378" s="1">
        <v>7</v>
      </c>
      <c r="D378" s="1" t="s">
        <v>20</v>
      </c>
      <c r="E378" s="6">
        <f>資本コスト!E378/SUM(資本コスト!E378,労働コスト!E378)</f>
        <v>0.62533933947317788</v>
      </c>
      <c r="F378" s="6">
        <f>資本コスト!F378/SUM(資本コスト!F378,労働コスト!F378)</f>
        <v>0.74754433891938743</v>
      </c>
      <c r="G378" s="6">
        <f>資本コスト!G378/SUM(資本コスト!G378,労働コスト!G378)</f>
        <v>0.69236395443687704</v>
      </c>
      <c r="H378" s="6">
        <f>資本コスト!H378/SUM(資本コスト!H378,労働コスト!H378)</f>
        <v>0.83332977565563882</v>
      </c>
      <c r="I378" s="6">
        <f>資本コスト!I378/SUM(資本コスト!I378,労働コスト!I378)</f>
        <v>0.86560551142993214</v>
      </c>
      <c r="K378" s="3">
        <f>0.5*(E378+E$1091)</f>
        <v>0.66045566337681239</v>
      </c>
      <c r="L378" s="3">
        <f t="shared" ref="L378" si="1427">0.5*(F378+F$1091)</f>
        <v>0.69967789437051064</v>
      </c>
      <c r="M378" s="3">
        <f t="shared" ref="M378" si="1428">0.5*(G378+G$1091)</f>
        <v>0.6273270742883712</v>
      </c>
      <c r="N378" s="3">
        <f t="shared" ref="N378" si="1429">0.5*(H378+H$1091)</f>
        <v>0.7010369603984572</v>
      </c>
      <c r="O378" s="3">
        <f t="shared" ref="O378" si="1430">0.5*(I378+I$1091)</f>
        <v>0.74036665509404598</v>
      </c>
    </row>
    <row r="379" spans="1:15" x14ac:dyDescent="0.15">
      <c r="A379" s="1">
        <v>17</v>
      </c>
      <c r="B379" s="1" t="s">
        <v>114</v>
      </c>
      <c r="C379" s="1">
        <v>8</v>
      </c>
      <c r="D379" s="1" t="s">
        <v>21</v>
      </c>
      <c r="E379" s="6">
        <f>資本コスト!E379/SUM(資本コスト!E379,労働コスト!E379)</f>
        <v>0.37701248602064658</v>
      </c>
      <c r="F379" s="6">
        <f>資本コスト!F379/SUM(資本コスト!F379,労働コスト!F379)</f>
        <v>0.1897868405859168</v>
      </c>
      <c r="G379" s="6">
        <f>資本コスト!G379/SUM(資本コスト!G379,労働コスト!G379)</f>
        <v>0.18166439971657344</v>
      </c>
      <c r="H379" s="6">
        <f>資本コスト!H379/SUM(資本コスト!H379,労働コスト!H379)</f>
        <v>0.14854737363307441</v>
      </c>
      <c r="I379" s="6">
        <f>資本コスト!I379/SUM(資本コスト!I379,労働コスト!I379)</f>
        <v>0.19954602773267124</v>
      </c>
      <c r="K379" s="3">
        <f>0.5*(E379+E$1092)</f>
        <v>0.37616365092391846</v>
      </c>
      <c r="L379" s="3">
        <f t="shared" ref="L379" si="1431">0.5*(F379+F$1092)</f>
        <v>0.21645160107474481</v>
      </c>
      <c r="M379" s="3">
        <f t="shared" ref="M379" si="1432">0.5*(G379+G$1092)</f>
        <v>0.21525482166600046</v>
      </c>
      <c r="N379" s="3">
        <f t="shared" ref="N379" si="1433">0.5*(H379+H$1092)</f>
        <v>0.19332268437778188</v>
      </c>
      <c r="O379" s="3">
        <f t="shared" ref="O379" si="1434">0.5*(I379+I$1092)</f>
        <v>0.26131858398555136</v>
      </c>
    </row>
    <row r="380" spans="1:15" x14ac:dyDescent="0.15">
      <c r="A380" s="1">
        <v>17</v>
      </c>
      <c r="B380" s="1" t="s">
        <v>114</v>
      </c>
      <c r="C380" s="1">
        <v>9</v>
      </c>
      <c r="D380" s="1" t="s">
        <v>22</v>
      </c>
      <c r="E380" s="6">
        <f>資本コスト!E380/SUM(資本コスト!E380,労働コスト!E380)</f>
        <v>0.25114427536485845</v>
      </c>
      <c r="F380" s="6">
        <f>資本コスト!F380/SUM(資本コスト!F380,労働コスト!F380)</f>
        <v>0.21599538189401538</v>
      </c>
      <c r="G380" s="6">
        <f>資本コスト!G380/SUM(資本コスト!G380,労働コスト!G380)</f>
        <v>0.3766792726277346</v>
      </c>
      <c r="H380" s="6">
        <f>資本コスト!H380/SUM(資本コスト!H380,労働コスト!H380)</f>
        <v>0.32320796188772483</v>
      </c>
      <c r="I380" s="6">
        <f>資本コスト!I380/SUM(資本コスト!I380,労働コスト!I380)</f>
        <v>0.32306970279032821</v>
      </c>
      <c r="K380" s="3">
        <f>0.5*(E380+E$1093)</f>
        <v>0.31254518605262949</v>
      </c>
      <c r="L380" s="3">
        <f t="shared" ref="L380" si="1435">0.5*(F380+F$1093)</f>
        <v>0.30125146300924721</v>
      </c>
      <c r="M380" s="3">
        <f t="shared" ref="M380" si="1436">0.5*(G380+G$1093)</f>
        <v>0.39780365417592967</v>
      </c>
      <c r="N380" s="3">
        <f t="shared" ref="N380" si="1437">0.5*(H380+H$1093)</f>
        <v>0.36489125388921151</v>
      </c>
      <c r="O380" s="3">
        <f t="shared" ref="O380" si="1438">0.5*(I380+I$1093)</f>
        <v>0.38412705084159432</v>
      </c>
    </row>
    <row r="381" spans="1:15" x14ac:dyDescent="0.15">
      <c r="A381" s="1">
        <v>17</v>
      </c>
      <c r="B381" s="1" t="s">
        <v>114</v>
      </c>
      <c r="C381" s="1">
        <v>10</v>
      </c>
      <c r="D381" s="1" t="s">
        <v>23</v>
      </c>
      <c r="E381" s="6">
        <f>資本コスト!E381/SUM(資本コスト!E381,労働コスト!E381)</f>
        <v>0.17949695220265521</v>
      </c>
      <c r="F381" s="6">
        <f>資本コスト!F381/SUM(資本コスト!F381,労働コスト!F381)</f>
        <v>0.12575847346511904</v>
      </c>
      <c r="G381" s="6">
        <f>資本コスト!G381/SUM(資本コスト!G381,労働コスト!G381)</f>
        <v>0.13042825795838991</v>
      </c>
      <c r="H381" s="6">
        <f>資本コスト!H381/SUM(資本コスト!H381,労働コスト!H381)</f>
        <v>0.14438989072758865</v>
      </c>
      <c r="I381" s="6">
        <f>資本コスト!I381/SUM(資本コスト!I381,労働コスト!I381)</f>
        <v>0.1956074096780146</v>
      </c>
      <c r="K381" s="3">
        <f>0.5*(E381+E$1094)</f>
        <v>0.20863536252209317</v>
      </c>
      <c r="L381" s="3">
        <f t="shared" ref="L381" si="1439">0.5*(F381+F$1094)</f>
        <v>0.16188743534218131</v>
      </c>
      <c r="M381" s="3">
        <f t="shared" ref="M381" si="1440">0.5*(G381+G$1094)</f>
        <v>0.16028734387083474</v>
      </c>
      <c r="N381" s="3">
        <f t="shared" ref="N381" si="1441">0.5*(H381+H$1094)</f>
        <v>0.16654367660818115</v>
      </c>
      <c r="O381" s="3">
        <f t="shared" ref="O381" si="1442">0.5*(I381+I$1094)</f>
        <v>0.20167789493661353</v>
      </c>
    </row>
    <row r="382" spans="1:15" x14ac:dyDescent="0.15">
      <c r="A382" s="1">
        <v>17</v>
      </c>
      <c r="B382" s="1" t="s">
        <v>114</v>
      </c>
      <c r="C382" s="1">
        <v>11</v>
      </c>
      <c r="D382" s="1" t="s">
        <v>24</v>
      </c>
      <c r="E382" s="6">
        <f>資本コスト!E382/SUM(資本コスト!E382,労働コスト!E382)</f>
        <v>0.3035420814805071</v>
      </c>
      <c r="F382" s="6">
        <f>資本コスト!F382/SUM(資本コスト!F382,労働コスト!F382)</f>
        <v>0.23225158727474743</v>
      </c>
      <c r="G382" s="6">
        <f>資本コスト!G382/SUM(資本コスト!G382,労働コスト!G382)</f>
        <v>0.33184229845928359</v>
      </c>
      <c r="H382" s="6">
        <f>資本コスト!H382/SUM(資本コスト!H382,労働コスト!H382)</f>
        <v>0.29360670927673932</v>
      </c>
      <c r="I382" s="6">
        <f>資本コスト!I382/SUM(資本コスト!I382,労働コスト!I382)</f>
        <v>0.32366210221518643</v>
      </c>
      <c r="K382" s="3">
        <f>0.5*(E382+E$1095)</f>
        <v>0.28700306170642809</v>
      </c>
      <c r="L382" s="3">
        <f t="shared" ref="L382" si="1443">0.5*(F382+F$1095)</f>
        <v>0.22496866763223414</v>
      </c>
      <c r="M382" s="3">
        <f t="shared" ref="M382" si="1444">0.5*(G382+G$1095)</f>
        <v>0.30324728070113049</v>
      </c>
      <c r="N382" s="3">
        <f t="shared" ref="N382" si="1445">0.5*(H382+H$1095)</f>
        <v>0.28244091166865459</v>
      </c>
      <c r="O382" s="3">
        <f t="shared" ref="O382" si="1446">0.5*(I382+I$1095)</f>
        <v>0.31692170461045344</v>
      </c>
    </row>
    <row r="383" spans="1:15" x14ac:dyDescent="0.15">
      <c r="A383" s="1">
        <v>17</v>
      </c>
      <c r="B383" s="1" t="s">
        <v>114</v>
      </c>
      <c r="C383" s="1">
        <v>12</v>
      </c>
      <c r="D383" s="1" t="s">
        <v>25</v>
      </c>
      <c r="E383" s="6">
        <f>資本コスト!E383/SUM(資本コスト!E383,労働コスト!E383)</f>
        <v>0.28209103458609941</v>
      </c>
      <c r="F383" s="6">
        <f>資本コスト!F383/SUM(資本コスト!F383,労働コスト!F383)</f>
        <v>0.12813144485120026</v>
      </c>
      <c r="G383" s="6">
        <f>資本コスト!G383/SUM(資本コスト!G383,労働コスト!G383)</f>
        <v>0.22849963296839801</v>
      </c>
      <c r="H383" s="6">
        <f>資本コスト!H383/SUM(資本コスト!H383,労働コスト!H383)</f>
        <v>0.3763983204713332</v>
      </c>
      <c r="I383" s="6">
        <f>資本コスト!I383/SUM(資本コスト!I383,労働コスト!I383)</f>
        <v>0.42853422462431123</v>
      </c>
      <c r="K383" s="3">
        <f>0.5*(E383+E$1096)</f>
        <v>0.25071433775244639</v>
      </c>
      <c r="L383" s="3">
        <f t="shared" ref="L383" si="1447">0.5*(F383+F$1096)</f>
        <v>0.15506575271743039</v>
      </c>
      <c r="M383" s="3">
        <f t="shared" ref="M383" si="1448">0.5*(G383+G$1096)</f>
        <v>0.27224385508472337</v>
      </c>
      <c r="N383" s="3">
        <f t="shared" ref="N383" si="1449">0.5*(H383+H$1096)</f>
        <v>0.35927568238357888</v>
      </c>
      <c r="O383" s="3">
        <f t="shared" ref="O383" si="1450">0.5*(I383+I$1096)</f>
        <v>0.43088137411099764</v>
      </c>
    </row>
    <row r="384" spans="1:15" x14ac:dyDescent="0.15">
      <c r="A384" s="1">
        <v>17</v>
      </c>
      <c r="B384" s="1" t="s">
        <v>114</v>
      </c>
      <c r="C384" s="1">
        <v>13</v>
      </c>
      <c r="D384" s="1" t="s">
        <v>26</v>
      </c>
      <c r="E384" s="6">
        <f>資本コスト!E384/SUM(資本コスト!E384,労働コスト!E384)</f>
        <v>0.22160165053254138</v>
      </c>
      <c r="F384" s="6">
        <f>資本コスト!F384/SUM(資本コスト!F384,労働コスト!F384)</f>
        <v>0.22952187997635737</v>
      </c>
      <c r="G384" s="6">
        <f>資本コスト!G384/SUM(資本コスト!G384,労働コスト!G384)</f>
        <v>0.18024106661673017</v>
      </c>
      <c r="H384" s="6">
        <f>資本コスト!H384/SUM(資本コスト!H384,労働コスト!H384)</f>
        <v>0.22892214918057843</v>
      </c>
      <c r="I384" s="6">
        <f>資本コスト!I384/SUM(資本コスト!I384,労働コスト!I384)</f>
        <v>0.24774974815885872</v>
      </c>
      <c r="K384" s="3">
        <f>0.5*(E384+E$1097)</f>
        <v>0.20554830846712679</v>
      </c>
      <c r="L384" s="3">
        <f t="shared" ref="L384" si="1451">0.5*(F384+F$1097)</f>
        <v>0.25409680816357338</v>
      </c>
      <c r="M384" s="3">
        <f t="shared" ref="M384" si="1452">0.5*(G384+G$1097)</f>
        <v>0.25381505790661885</v>
      </c>
      <c r="N384" s="3">
        <f t="shared" ref="N384" si="1453">0.5*(H384+H$1097)</f>
        <v>0.27567204088377978</v>
      </c>
      <c r="O384" s="3">
        <f t="shared" ref="O384" si="1454">0.5*(I384+I$1097)</f>
        <v>0.27269678266284325</v>
      </c>
    </row>
    <row r="385" spans="1:15" x14ac:dyDescent="0.15">
      <c r="A385" s="1">
        <v>17</v>
      </c>
      <c r="B385" s="1" t="s">
        <v>114</v>
      </c>
      <c r="C385" s="1">
        <v>14</v>
      </c>
      <c r="D385" s="1" t="s">
        <v>27</v>
      </c>
      <c r="E385" s="6">
        <f>資本コスト!E385/SUM(資本コスト!E385,労働コスト!E385)</f>
        <v>0.22521294152674731</v>
      </c>
      <c r="F385" s="6">
        <f>資本コスト!F385/SUM(資本コスト!F385,労働コスト!F385)</f>
        <v>5.5326323026937616E-2</v>
      </c>
      <c r="G385" s="6">
        <f>資本コスト!G385/SUM(資本コスト!G385,労働コスト!G385)</f>
        <v>0.14919866088095821</v>
      </c>
      <c r="H385" s="6">
        <f>資本コスト!H385/SUM(資本コスト!H385,労働コスト!H385)</f>
        <v>0.20371001519785464</v>
      </c>
      <c r="I385" s="6">
        <f>資本コスト!I385/SUM(資本コスト!I385,労働コスト!I385)</f>
        <v>0.28104538263001</v>
      </c>
      <c r="K385" s="3">
        <f>0.5*(E385+E$1098)</f>
        <v>0.15526903791122765</v>
      </c>
      <c r="L385" s="3">
        <f t="shared" ref="L385" si="1455">0.5*(F385+F$1098)</f>
        <v>9.9184010209416751E-2</v>
      </c>
      <c r="M385" s="3">
        <f t="shared" ref="M385" si="1456">0.5*(G385+G$1098)</f>
        <v>0.19422143620318028</v>
      </c>
      <c r="N385" s="3">
        <f t="shared" ref="N385" si="1457">0.5*(H385+H$1098)</f>
        <v>0.2536647318999552</v>
      </c>
      <c r="O385" s="3">
        <f t="shared" ref="O385" si="1458">0.5*(I385+I$1098)</f>
        <v>0.32683637596884418</v>
      </c>
    </row>
    <row r="386" spans="1:15" x14ac:dyDescent="0.15">
      <c r="A386" s="1">
        <v>17</v>
      </c>
      <c r="B386" s="1" t="s">
        <v>282</v>
      </c>
      <c r="C386" s="1">
        <v>15</v>
      </c>
      <c r="D386" s="1" t="s">
        <v>28</v>
      </c>
      <c r="E386" s="6">
        <f>資本コスト!E386/SUM(資本コスト!E386,労働コスト!E386)</f>
        <v>0.13799689274706409</v>
      </c>
      <c r="F386" s="6">
        <f>資本コスト!F386/SUM(資本コスト!F386,労働コスト!F386)</f>
        <v>0.14080064482363194</v>
      </c>
      <c r="G386" s="6">
        <f>資本コスト!G386/SUM(資本コスト!G386,労働コスト!G386)</f>
        <v>0.23602685284022826</v>
      </c>
      <c r="H386" s="6">
        <f>資本コスト!H386/SUM(資本コスト!H386,労働コスト!H386)</f>
        <v>0.29360827094352021</v>
      </c>
      <c r="I386" s="6">
        <f>資本コスト!I386/SUM(資本コスト!I386,労働コスト!I386)</f>
        <v>0.32668629804695054</v>
      </c>
      <c r="K386" s="3">
        <f>0.5*(E386+E$1099)</f>
        <v>0.16584131275832978</v>
      </c>
      <c r="L386" s="3">
        <f t="shared" ref="L386" si="1459">0.5*(F386+F$1099)</f>
        <v>0.15962317792246533</v>
      </c>
      <c r="M386" s="3">
        <f t="shared" ref="M386" si="1460">0.5*(G386+G$1099)</f>
        <v>0.24035472677294684</v>
      </c>
      <c r="N386" s="3">
        <f t="shared" ref="N386" si="1461">0.5*(H386+H$1099)</f>
        <v>0.28157172930687346</v>
      </c>
      <c r="O386" s="3">
        <f t="shared" ref="O386" si="1462">0.5*(I386+I$1099)</f>
        <v>0.32672791777786625</v>
      </c>
    </row>
    <row r="387" spans="1:15" x14ac:dyDescent="0.15">
      <c r="A387" s="1">
        <v>17</v>
      </c>
      <c r="B387" s="1" t="s">
        <v>281</v>
      </c>
      <c r="C387" s="1">
        <v>16</v>
      </c>
      <c r="D387" s="1" t="s">
        <v>11</v>
      </c>
      <c r="E387" s="6">
        <f>資本コスト!E387/SUM(資本コスト!E387,労働コスト!E387)</f>
        <v>0.18913447890186136</v>
      </c>
      <c r="F387" s="6">
        <f>資本コスト!F387/SUM(資本コスト!F387,労働コスト!F387)</f>
        <v>0.1001600708511637</v>
      </c>
      <c r="G387" s="6">
        <f>資本コスト!G387/SUM(資本コスト!G387,労働コスト!G387)</f>
        <v>0.12014440534896453</v>
      </c>
      <c r="H387" s="6">
        <f>資本コスト!H387/SUM(資本コスト!H387,労働コスト!H387)</f>
        <v>7.5535137476982636E-2</v>
      </c>
      <c r="I387" s="6">
        <f>資本コスト!I387/SUM(資本コスト!I387,労働コスト!I387)</f>
        <v>9.1998039954746424E-2</v>
      </c>
      <c r="K387" s="3">
        <f>0.5*(E387+E$1100)</f>
        <v>0.22129163790951617</v>
      </c>
      <c r="L387" s="3">
        <f t="shared" ref="L387" si="1463">0.5*(F387+F$1100)</f>
        <v>0.10428054600871714</v>
      </c>
      <c r="M387" s="3">
        <f t="shared" ref="M387" si="1464">0.5*(G387+G$1100)</f>
        <v>0.11681045588169819</v>
      </c>
      <c r="N387" s="3">
        <f t="shared" ref="N387" si="1465">0.5*(H387+H$1100)</f>
        <v>8.095477764475259E-2</v>
      </c>
      <c r="O387" s="3">
        <f t="shared" ref="O387" si="1466">0.5*(I387+I$1100)</f>
        <v>9.425697055791929E-2</v>
      </c>
    </row>
    <row r="388" spans="1:15" x14ac:dyDescent="0.15">
      <c r="A388" s="1">
        <v>17</v>
      </c>
      <c r="B388" s="1" t="s">
        <v>281</v>
      </c>
      <c r="C388" s="1">
        <v>17</v>
      </c>
      <c r="D388" s="1" t="s">
        <v>12</v>
      </c>
      <c r="E388" s="6">
        <f>資本コスト!E388/SUM(資本コスト!E388,労働コスト!E388)</f>
        <v>0.59709509588974186</v>
      </c>
      <c r="F388" s="6">
        <f>資本コスト!F388/SUM(資本コスト!F388,労働コスト!F388)</f>
        <v>0.7940764609003742</v>
      </c>
      <c r="G388" s="6">
        <f>資本コスト!G388/SUM(資本コスト!G388,労働コスト!G388)</f>
        <v>0.78348310739404292</v>
      </c>
      <c r="H388" s="6">
        <f>資本コスト!H388/SUM(資本コスト!H388,労働コスト!H388)</f>
        <v>0.76946005643960735</v>
      </c>
      <c r="I388" s="6">
        <f>資本コスト!I388/SUM(資本コスト!I388,労働コスト!I388)</f>
        <v>0.84371794278409007</v>
      </c>
      <c r="K388" s="3">
        <f>0.5*(E388+E$1101)</f>
        <v>0.67808725703174155</v>
      </c>
      <c r="L388" s="3">
        <f t="shared" ref="L388" si="1467">0.5*(F388+F$1101)</f>
        <v>0.77996710671169855</v>
      </c>
      <c r="M388" s="3">
        <f t="shared" ref="M388" si="1468">0.5*(G388+G$1101)</f>
        <v>0.75626458545388853</v>
      </c>
      <c r="N388" s="3">
        <f t="shared" ref="N388" si="1469">0.5*(H388+H$1101)</f>
        <v>0.74103223844557009</v>
      </c>
      <c r="O388" s="3">
        <f t="shared" ref="O388" si="1470">0.5*(I388+I$1101)</f>
        <v>0.82437373277340775</v>
      </c>
    </row>
    <row r="389" spans="1:15" x14ac:dyDescent="0.15">
      <c r="A389" s="1">
        <v>17</v>
      </c>
      <c r="B389" s="1" t="s">
        <v>281</v>
      </c>
      <c r="C389" s="1">
        <v>18</v>
      </c>
      <c r="D389" s="1" t="s">
        <v>13</v>
      </c>
      <c r="E389" s="6">
        <f>資本コスト!E389/SUM(資本コスト!E389,労働コスト!E389)</f>
        <v>0.14098748297074812</v>
      </c>
      <c r="F389" s="6">
        <f>資本コスト!F389/SUM(資本コスト!F389,労働コスト!F389)</f>
        <v>0.15882425718385318</v>
      </c>
      <c r="G389" s="6">
        <f>資本コスト!G389/SUM(資本コスト!G389,労働コスト!G389)</f>
        <v>0.20273461135290724</v>
      </c>
      <c r="H389" s="6">
        <f>資本コスト!H389/SUM(資本コスト!H389,労働コスト!H389)</f>
        <v>0.16703758125750634</v>
      </c>
      <c r="I389" s="6">
        <f>資本コスト!I389/SUM(資本コスト!I389,労働コスト!I389)</f>
        <v>0.2071374651878834</v>
      </c>
      <c r="K389" s="3">
        <f>0.5*(E389+E$1102)</f>
        <v>0.14073327878770958</v>
      </c>
      <c r="L389" s="3">
        <f t="shared" ref="L389" si="1471">0.5*(F389+F$1102)</f>
        <v>0.17630856151758792</v>
      </c>
      <c r="M389" s="3">
        <f t="shared" ref="M389" si="1472">0.5*(G389+G$1102)</f>
        <v>0.19450341710496988</v>
      </c>
      <c r="N389" s="3">
        <f t="shared" ref="N389" si="1473">0.5*(H389+H$1102)</f>
        <v>0.17155064250968288</v>
      </c>
      <c r="O389" s="3">
        <f t="shared" ref="O389" si="1474">0.5*(I389+I$1102)</f>
        <v>0.20392083091377408</v>
      </c>
    </row>
    <row r="390" spans="1:15" x14ac:dyDescent="0.15">
      <c r="A390" s="1">
        <v>17</v>
      </c>
      <c r="B390" s="1" t="s">
        <v>281</v>
      </c>
      <c r="C390" s="1">
        <v>19</v>
      </c>
      <c r="D390" s="1" t="s">
        <v>14</v>
      </c>
      <c r="E390" s="6">
        <f>資本コスト!E390/SUM(資本コスト!E390,労働コスト!E390)</f>
        <v>0.22117029120407383</v>
      </c>
      <c r="F390" s="6">
        <f>資本コスト!F390/SUM(資本コスト!F390,労働コスト!F390)</f>
        <v>8.1405393993828915E-2</v>
      </c>
      <c r="G390" s="6">
        <f>資本コスト!G390/SUM(資本コスト!G390,労働コスト!G390)</f>
        <v>8.4218011697281728E-2</v>
      </c>
      <c r="H390" s="6">
        <f>資本コスト!H390/SUM(資本コスト!H390,労働コスト!H390)</f>
        <v>0.13309353647889713</v>
      </c>
      <c r="I390" s="6">
        <f>資本コスト!I390/SUM(資本コスト!I390,労働コスト!I390)</f>
        <v>0.17188369088103322</v>
      </c>
      <c r="K390" s="3">
        <f>0.5*(E390+E$1103)</f>
        <v>0.27915925943467546</v>
      </c>
      <c r="L390" s="3">
        <f t="shared" ref="L390" si="1475">0.5*(F390+F$1103)</f>
        <v>0.11977863589134932</v>
      </c>
      <c r="M390" s="3">
        <f t="shared" ref="M390" si="1476">0.5*(G390+G$1103)</f>
        <v>0.1149828305631822</v>
      </c>
      <c r="N390" s="3">
        <f t="shared" ref="N390" si="1477">0.5*(H390+H$1103)</f>
        <v>0.1608537527952886</v>
      </c>
      <c r="O390" s="3">
        <f t="shared" ref="O390" si="1478">0.5*(I390+I$1103)</f>
        <v>0.18305531384868856</v>
      </c>
    </row>
    <row r="391" spans="1:15" x14ac:dyDescent="0.15">
      <c r="A391" s="1">
        <v>17</v>
      </c>
      <c r="B391" s="1" t="s">
        <v>281</v>
      </c>
      <c r="C391" s="1">
        <v>20</v>
      </c>
      <c r="D391" s="1" t="s">
        <v>15</v>
      </c>
      <c r="E391" s="6">
        <f>資本コスト!E391/SUM(資本コスト!E391,労働コスト!E391)</f>
        <v>0.4686709219487129</v>
      </c>
      <c r="F391" s="6">
        <f>資本コスト!F391/SUM(資本コスト!F391,労働コスト!F391)</f>
        <v>0.74582262412114575</v>
      </c>
      <c r="G391" s="6">
        <f>資本コスト!G391/SUM(資本コスト!G391,労働コスト!G391)</f>
        <v>0.75085294837063665</v>
      </c>
      <c r="H391" s="6">
        <f>資本コスト!H391/SUM(資本コスト!H391,労働コスト!H391)</f>
        <v>0.74426909337150371</v>
      </c>
      <c r="I391" s="6">
        <f>資本コスト!I391/SUM(資本コスト!I391,労働コスト!I391)</f>
        <v>0.8247386698414646</v>
      </c>
      <c r="K391" s="3">
        <f>0.5*(E391+E$1104)</f>
        <v>0.48148992804800239</v>
      </c>
      <c r="L391" s="3">
        <f t="shared" ref="L391" si="1479">0.5*(F391+F$1104)</f>
        <v>0.77222491326041975</v>
      </c>
      <c r="M391" s="3">
        <f t="shared" ref="M391" si="1480">0.5*(G391+G$1104)</f>
        <v>0.75207928773908539</v>
      </c>
      <c r="N391" s="3">
        <f t="shared" ref="N391" si="1481">0.5*(H391+H$1104)</f>
        <v>0.74381352156570357</v>
      </c>
      <c r="O391" s="3">
        <f t="shared" ref="O391" si="1482">0.5*(I391+I$1104)</f>
        <v>0.8113493888358676</v>
      </c>
    </row>
    <row r="392" spans="1:15" x14ac:dyDescent="0.15">
      <c r="A392" s="1">
        <v>17</v>
      </c>
      <c r="B392" s="1" t="s">
        <v>281</v>
      </c>
      <c r="C392" s="1">
        <v>21</v>
      </c>
      <c r="D392" s="1" t="s">
        <v>16</v>
      </c>
      <c r="E392" s="6">
        <f>資本コスト!E392/SUM(資本コスト!E392,労働コスト!E392)</f>
        <v>0.41245934251229582</v>
      </c>
      <c r="F392" s="6">
        <f>資本コスト!F392/SUM(資本コスト!F392,労働コスト!F392)</f>
        <v>0.40332949996804757</v>
      </c>
      <c r="G392" s="6">
        <f>資本コスト!G392/SUM(資本コスト!G392,労働コスト!G392)</f>
        <v>0.39528122799877452</v>
      </c>
      <c r="H392" s="6">
        <f>資本コスト!H392/SUM(資本コスト!H392,労働コスト!H392)</f>
        <v>0.51728413292801678</v>
      </c>
      <c r="I392" s="6">
        <f>資本コスト!I392/SUM(資本コスト!I392,労働コスト!I392)</f>
        <v>0.62084617548783272</v>
      </c>
      <c r="K392" s="3">
        <f>0.5*(E392+E$1105)</f>
        <v>0.36845357377123877</v>
      </c>
      <c r="L392" s="3">
        <f t="shared" ref="L392" si="1483">0.5*(F392+F$1105)</f>
        <v>0.4089244380951304</v>
      </c>
      <c r="M392" s="3">
        <f t="shared" ref="M392" si="1484">0.5*(G392+G$1105)</f>
        <v>0.40583919215287201</v>
      </c>
      <c r="N392" s="3">
        <f t="shared" ref="N392" si="1485">0.5*(H392+H$1105)</f>
        <v>0.48164191387505295</v>
      </c>
      <c r="O392" s="3">
        <f t="shared" ref="O392" si="1486">0.5*(I392+I$1105)</f>
        <v>0.59277561846456428</v>
      </c>
    </row>
    <row r="393" spans="1:15" x14ac:dyDescent="0.15">
      <c r="A393" s="1">
        <v>17</v>
      </c>
      <c r="B393" s="1" t="s">
        <v>112</v>
      </c>
      <c r="C393" s="1">
        <v>22</v>
      </c>
      <c r="D393" s="1" t="s">
        <v>8</v>
      </c>
      <c r="E393" s="6">
        <f>資本コスト!E393/SUM(資本コスト!E393,労働コスト!E393)</f>
        <v>0.21159755103046116</v>
      </c>
      <c r="F393" s="6">
        <f>資本コスト!F393/SUM(資本コスト!F393,労働コスト!F393)</f>
        <v>0.30263614230488994</v>
      </c>
      <c r="G393" s="6">
        <f>資本コスト!G393/SUM(資本コスト!G393,労働コスト!G393)</f>
        <v>0.38417143908007773</v>
      </c>
      <c r="H393" s="6">
        <f>資本コスト!H393/SUM(資本コスト!H393,労働コスト!H393)</f>
        <v>0.34507605473696934</v>
      </c>
      <c r="I393" s="6">
        <f>資本コスト!I393/SUM(資本コスト!I393,労働コスト!I393)</f>
        <v>0.28287627297777063</v>
      </c>
      <c r="K393" s="3">
        <f>0.5*(E393+E$1106)</f>
        <v>0.20549587531961599</v>
      </c>
      <c r="L393" s="3">
        <f t="shared" ref="L393" si="1487">0.5*(F393+F$1106)</f>
        <v>0.28409383496772311</v>
      </c>
      <c r="M393" s="3">
        <f t="shared" ref="M393" si="1488">0.5*(G393+G$1106)</f>
        <v>0.35723449513750577</v>
      </c>
      <c r="N393" s="3">
        <f t="shared" ref="N393" si="1489">0.5*(H393+H$1106)</f>
        <v>0.32651252561492389</v>
      </c>
      <c r="O393" s="3">
        <f t="shared" ref="O393" si="1490">0.5*(I393+I$1106)</f>
        <v>0.27738164306098223</v>
      </c>
    </row>
    <row r="394" spans="1:15" x14ac:dyDescent="0.15">
      <c r="A394" s="1">
        <v>17</v>
      </c>
      <c r="B394" s="1" t="s">
        <v>112</v>
      </c>
      <c r="C394" s="1">
        <v>23</v>
      </c>
      <c r="D394" s="1" t="s">
        <v>29</v>
      </c>
      <c r="E394" s="6">
        <f>資本コスト!E394/SUM(資本コスト!E394,労働コスト!E394)</f>
        <v>0.40416947533103109</v>
      </c>
      <c r="F394" s="6">
        <f>資本コスト!F394/SUM(資本コスト!F394,労働コスト!F394)</f>
        <v>0.26058167366375051</v>
      </c>
      <c r="G394" s="6">
        <f>資本コスト!G394/SUM(資本コスト!G394,労働コスト!G394)</f>
        <v>0.27543478250345815</v>
      </c>
      <c r="H394" s="6">
        <f>資本コスト!H394/SUM(資本コスト!H394,労働コスト!H394)</f>
        <v>0.27118824042954387</v>
      </c>
      <c r="I394" s="6">
        <f>資本コスト!I394/SUM(資本コスト!I394,労働コスト!I394)</f>
        <v>0.36583098973285844</v>
      </c>
      <c r="K394" s="3">
        <f>0.5*(E394+E$1107)</f>
        <v>0.39425954647813743</v>
      </c>
      <c r="L394" s="3">
        <f t="shared" ref="L394" si="1491">0.5*(F394+F$1107)</f>
        <v>0.2593746022638056</v>
      </c>
      <c r="M394" s="3">
        <f t="shared" ref="M394" si="1492">0.5*(G394+G$1107)</f>
        <v>0.27348191713806697</v>
      </c>
      <c r="N394" s="3">
        <f t="shared" ref="N394" si="1493">0.5*(H394+H$1107)</f>
        <v>0.26342744869248191</v>
      </c>
      <c r="O394" s="3">
        <f t="shared" ref="O394" si="1494">0.5*(I394+I$1107)</f>
        <v>0.3354867300562937</v>
      </c>
    </row>
    <row r="395" spans="1:15" x14ac:dyDescent="0.15">
      <c r="A395" s="1">
        <v>18</v>
      </c>
      <c r="B395" s="1" t="s">
        <v>283</v>
      </c>
      <c r="C395" s="1">
        <v>1</v>
      </c>
      <c r="D395" s="1" t="s">
        <v>9</v>
      </c>
      <c r="E395" s="6">
        <f>資本コスト!E395/SUM(資本コスト!E395,労働コスト!E395)</f>
        <v>0.59100887314065564</v>
      </c>
      <c r="F395" s="6">
        <f>資本コスト!F395/SUM(資本コスト!F395,労働コスト!F395)</f>
        <v>0.52763178603892613</v>
      </c>
      <c r="G395" s="6">
        <f>資本コスト!G395/SUM(資本コスト!G395,労働コスト!G395)</f>
        <v>0.63658251678984157</v>
      </c>
      <c r="H395" s="6">
        <f>資本コスト!H395/SUM(資本コスト!H395,労働コスト!H395)</f>
        <v>0.76593612773819963</v>
      </c>
      <c r="I395" s="6">
        <f>資本コスト!I395/SUM(資本コスト!I395,労働コスト!I395)</f>
        <v>0.82638239029949201</v>
      </c>
      <c r="K395" s="3">
        <f>0.5*(E395+E$1085)</f>
        <v>0.58381969179925819</v>
      </c>
      <c r="L395" s="3">
        <f t="shared" ref="L395" si="1495">0.5*(F395+F$1085)</f>
        <v>0.51278137930137757</v>
      </c>
      <c r="M395" s="3">
        <f t="shared" ref="M395" si="1496">0.5*(G395+G$1085)</f>
        <v>0.59124994902843853</v>
      </c>
      <c r="N395" s="3">
        <f t="shared" ref="N395" si="1497">0.5*(H395+H$1085)</f>
        <v>0.70617934737617127</v>
      </c>
      <c r="O395" s="3">
        <f t="shared" ref="O395" si="1498">0.5*(I395+I$1085)</f>
        <v>0.76824107787215423</v>
      </c>
    </row>
    <row r="396" spans="1:15" x14ac:dyDescent="0.15">
      <c r="A396" s="1">
        <v>18</v>
      </c>
      <c r="B396" s="1" t="s">
        <v>283</v>
      </c>
      <c r="C396" s="1">
        <v>2</v>
      </c>
      <c r="D396" s="1" t="s">
        <v>10</v>
      </c>
      <c r="E396" s="6">
        <f>資本コスト!E396/SUM(資本コスト!E396,労働コスト!E396)</f>
        <v>0.11563491878045098</v>
      </c>
      <c r="F396" s="6">
        <f>資本コスト!F396/SUM(資本コスト!F396,労働コスト!F396)</f>
        <v>0.24699947223424149</v>
      </c>
      <c r="G396" s="6">
        <f>資本コスト!G396/SUM(資本コスト!G396,労働コスト!G396)</f>
        <v>0.41553264562437603</v>
      </c>
      <c r="H396" s="6">
        <f>資本コスト!H396/SUM(資本コスト!H396,労働コスト!H396)</f>
        <v>0.37324205048687975</v>
      </c>
      <c r="I396" s="6">
        <f>資本コスト!I396/SUM(資本コスト!I396,労働コスト!I396)</f>
        <v>0.49578899799375853</v>
      </c>
      <c r="K396" s="3">
        <f>0.5*(E396+E$1086)</f>
        <v>0.24662160564907842</v>
      </c>
      <c r="L396" s="3">
        <f t="shared" ref="L396" si="1499">0.5*(F396+F$1086)</f>
        <v>0.28998975997672111</v>
      </c>
      <c r="M396" s="3">
        <f t="shared" ref="M396" si="1500">0.5*(G396+G$1086)</f>
        <v>0.38105811663222605</v>
      </c>
      <c r="N396" s="3">
        <f t="shared" ref="N396" si="1501">0.5*(H396+H$1086)</f>
        <v>0.35861875447529334</v>
      </c>
      <c r="O396" s="3">
        <f t="shared" ref="O396" si="1502">0.5*(I396+I$1086)</f>
        <v>0.49859341157334358</v>
      </c>
    </row>
    <row r="397" spans="1:15" x14ac:dyDescent="0.15">
      <c r="A397" s="1">
        <v>18</v>
      </c>
      <c r="B397" s="1" t="s">
        <v>284</v>
      </c>
      <c r="C397" s="1">
        <v>3</v>
      </c>
      <c r="D397" s="1" t="s">
        <v>17</v>
      </c>
      <c r="E397" s="6">
        <f>資本コスト!E397/SUM(資本コスト!E397,労働コスト!E397)</f>
        <v>0.1968192780664357</v>
      </c>
      <c r="F397" s="6">
        <f>資本コスト!F397/SUM(資本コスト!F397,労働コスト!F397)</f>
        <v>0.19483222652930465</v>
      </c>
      <c r="G397" s="6">
        <f>資本コスト!G397/SUM(資本コスト!G397,労働コスト!G397)</f>
        <v>0.21282234037099471</v>
      </c>
      <c r="H397" s="6">
        <f>資本コスト!H397/SUM(資本コスト!H397,労働コスト!H397)</f>
        <v>0.20273633724735365</v>
      </c>
      <c r="I397" s="6">
        <f>資本コスト!I397/SUM(資本コスト!I397,労働コスト!I397)</f>
        <v>0.20755217573314189</v>
      </c>
      <c r="K397" s="3">
        <f>0.5*(E397+E$1087)</f>
        <v>0.26029713769695151</v>
      </c>
      <c r="L397" s="3">
        <f t="shared" ref="L397" si="1503">0.5*(F397+F$1087)</f>
        <v>0.22423559472914392</v>
      </c>
      <c r="M397" s="3">
        <f t="shared" ref="M397" si="1504">0.5*(G397+G$1087)</f>
        <v>0.25909578374792791</v>
      </c>
      <c r="N397" s="3">
        <f t="shared" ref="N397" si="1505">0.5*(H397+H$1087)</f>
        <v>0.25632747839547243</v>
      </c>
      <c r="O397" s="3">
        <f t="shared" ref="O397" si="1506">0.5*(I397+I$1087)</f>
        <v>0.28695144831198849</v>
      </c>
    </row>
    <row r="398" spans="1:15" x14ac:dyDescent="0.15">
      <c r="A398" s="1">
        <v>18</v>
      </c>
      <c r="B398" s="1" t="s">
        <v>284</v>
      </c>
      <c r="C398" s="1">
        <v>4</v>
      </c>
      <c r="D398" s="1" t="s">
        <v>18</v>
      </c>
      <c r="E398" s="6">
        <f>資本コスト!E398/SUM(資本コスト!E398,労働コスト!E398)</f>
        <v>0.39418916338643029</v>
      </c>
      <c r="F398" s="6">
        <f>資本コスト!F398/SUM(資本コスト!F398,労働コスト!F398)</f>
        <v>0.32141922975236065</v>
      </c>
      <c r="G398" s="6">
        <f>資本コスト!G398/SUM(資本コスト!G398,労働コスト!G398)</f>
        <v>0.37700985695826245</v>
      </c>
      <c r="H398" s="6">
        <f>資本コスト!H398/SUM(資本コスト!H398,労働コスト!H398)</f>
        <v>0.40996003609333398</v>
      </c>
      <c r="I398" s="6">
        <f>資本コスト!I398/SUM(資本コスト!I398,労働コスト!I398)</f>
        <v>0.44985482719507747</v>
      </c>
      <c r="K398" s="3">
        <f>0.5*(E398+E$1088)</f>
        <v>0.30899647261113183</v>
      </c>
      <c r="L398" s="3">
        <f t="shared" ref="L398" si="1507">0.5*(F398+F$1088)</f>
        <v>0.25298597812386131</v>
      </c>
      <c r="M398" s="3">
        <f t="shared" ref="M398" si="1508">0.5*(G398+G$1088)</f>
        <v>0.28921838656262733</v>
      </c>
      <c r="N398" s="3">
        <f t="shared" ref="N398" si="1509">0.5*(H398+H$1088)</f>
        <v>0.3349295820968875</v>
      </c>
      <c r="O398" s="3">
        <f t="shared" ref="O398" si="1510">0.5*(I398+I$1088)</f>
        <v>0.38960916881741914</v>
      </c>
    </row>
    <row r="399" spans="1:15" x14ac:dyDescent="0.15">
      <c r="A399" s="1">
        <v>18</v>
      </c>
      <c r="B399" s="1" t="s">
        <v>284</v>
      </c>
      <c r="C399" s="1">
        <v>5</v>
      </c>
      <c r="D399" s="1" t="s">
        <v>19</v>
      </c>
      <c r="E399" s="6">
        <f>資本コスト!E399/SUM(資本コスト!E399,労働コスト!E399)</f>
        <v>0.3327425452697389</v>
      </c>
      <c r="F399" s="6">
        <f>資本コスト!F399/SUM(資本コスト!F399,労働コスト!F399)</f>
        <v>0.24039479905636515</v>
      </c>
      <c r="G399" s="6">
        <f>資本コスト!G399/SUM(資本コスト!G399,労働コスト!G399)</f>
        <v>0.2500881523944169</v>
      </c>
      <c r="H399" s="6">
        <f>資本コスト!H399/SUM(資本コスト!H399,労働コスト!H399)</f>
        <v>0.30244794528771402</v>
      </c>
      <c r="I399" s="6">
        <f>資本コスト!I399/SUM(資本コスト!I399,労働コスト!I399)</f>
        <v>0.32158611415090765</v>
      </c>
      <c r="K399" s="3">
        <f>0.5*(E399+E$1089)</f>
        <v>0.36340042122642713</v>
      </c>
      <c r="L399" s="3">
        <f t="shared" ref="L399" si="1511">0.5*(F399+F$1089)</f>
        <v>0.26586554924593814</v>
      </c>
      <c r="M399" s="3">
        <f t="shared" ref="M399" si="1512">0.5*(G399+G$1089)</f>
        <v>0.28151780960726924</v>
      </c>
      <c r="N399" s="3">
        <f t="shared" ref="N399" si="1513">0.5*(H399+H$1089)</f>
        <v>0.31277446594020841</v>
      </c>
      <c r="O399" s="3">
        <f t="shared" ref="O399" si="1514">0.5*(I399+I$1089)</f>
        <v>0.35824168260868305</v>
      </c>
    </row>
    <row r="400" spans="1:15" x14ac:dyDescent="0.15">
      <c r="A400" s="1">
        <v>18</v>
      </c>
      <c r="B400" s="1" t="s">
        <v>284</v>
      </c>
      <c r="C400" s="1">
        <v>6</v>
      </c>
      <c r="D400" s="1" t="s">
        <v>3</v>
      </c>
      <c r="E400" s="6">
        <f>資本コスト!E400/SUM(資本コスト!E400,労働コスト!E400)</f>
        <v>0.57044335612780817</v>
      </c>
      <c r="F400" s="6">
        <f>資本コスト!F400/SUM(資本コスト!F400,労働コスト!F400)</f>
        <v>0.50862473121789931</v>
      </c>
      <c r="G400" s="6">
        <f>資本コスト!G400/SUM(資本コスト!G400,労働コスト!G400)</f>
        <v>0.50904563912673073</v>
      </c>
      <c r="H400" s="6">
        <f>資本コスト!H400/SUM(資本コスト!H400,労働コスト!H400)</f>
        <v>0.49888725361143282</v>
      </c>
      <c r="I400" s="6">
        <f>資本コスト!I400/SUM(資本コスト!I400,労働コスト!I400)</f>
        <v>0.65182176484460763</v>
      </c>
      <c r="K400" s="3">
        <f>0.5*(E400+E$1090)</f>
        <v>0.52693468995080051</v>
      </c>
      <c r="L400" s="3">
        <f t="shared" ref="L400" si="1515">0.5*(F400+F$1090)</f>
        <v>0.46414010446027854</v>
      </c>
      <c r="M400" s="3">
        <f t="shared" ref="M400" si="1516">0.5*(G400+G$1090)</f>
        <v>0.47790914215992769</v>
      </c>
      <c r="N400" s="3">
        <f t="shared" ref="N400" si="1517">0.5*(H400+H$1090)</f>
        <v>0.46450670796968219</v>
      </c>
      <c r="O400" s="3">
        <f t="shared" ref="O400" si="1518">0.5*(I400+I$1090)</f>
        <v>0.60355643887846111</v>
      </c>
    </row>
    <row r="401" spans="1:15" x14ac:dyDescent="0.15">
      <c r="A401" s="1">
        <v>18</v>
      </c>
      <c r="B401" s="1" t="s">
        <v>284</v>
      </c>
      <c r="C401" s="1">
        <v>7</v>
      </c>
      <c r="D401" s="1" t="s">
        <v>20</v>
      </c>
      <c r="E401" s="6">
        <f>資本コスト!E401/SUM(資本コスト!E401,労働コスト!E401)</f>
        <v>0.63448021601319737</v>
      </c>
      <c r="F401" s="6">
        <f>資本コスト!F401/SUM(資本コスト!F401,労働コスト!F401)</f>
        <v>0.19144772750714417</v>
      </c>
      <c r="G401" s="6">
        <f>資本コスト!G401/SUM(資本コスト!G401,労働コスト!G401)</f>
        <v>0.18463809374870993</v>
      </c>
      <c r="H401" s="6">
        <f>資本コスト!H401/SUM(資本コスト!H401,労働コスト!H401)</f>
        <v>0.18921143997068643</v>
      </c>
      <c r="I401" s="6">
        <f>資本コスト!I401/SUM(資本コスト!I401,労働コスト!I401)</f>
        <v>0.15167484277243851</v>
      </c>
      <c r="K401" s="3">
        <f>0.5*(E401+E$1091)</f>
        <v>0.66502610164682219</v>
      </c>
      <c r="L401" s="3">
        <f t="shared" ref="L401" si="1519">0.5*(F401+F$1091)</f>
        <v>0.42162958866438893</v>
      </c>
      <c r="M401" s="3">
        <f t="shared" ref="M401" si="1520">0.5*(G401+G$1091)</f>
        <v>0.37346414394428773</v>
      </c>
      <c r="N401" s="3">
        <f t="shared" ref="N401" si="1521">0.5*(H401+H$1091)</f>
        <v>0.37897779255598102</v>
      </c>
      <c r="O401" s="3">
        <f t="shared" ref="O401" si="1522">0.5*(I401+I$1091)</f>
        <v>0.38340132076529909</v>
      </c>
    </row>
    <row r="402" spans="1:15" x14ac:dyDescent="0.15">
      <c r="A402" s="1">
        <v>18</v>
      </c>
      <c r="B402" s="1" t="s">
        <v>284</v>
      </c>
      <c r="C402" s="1">
        <v>8</v>
      </c>
      <c r="D402" s="1" t="s">
        <v>21</v>
      </c>
      <c r="E402" s="6">
        <f>資本コスト!E402/SUM(資本コスト!E402,労働コスト!E402)</f>
        <v>0.49541803571986204</v>
      </c>
      <c r="F402" s="6">
        <f>資本コスト!F402/SUM(資本コスト!F402,労働コスト!F402)</f>
        <v>0.33039802770379434</v>
      </c>
      <c r="G402" s="6">
        <f>資本コスト!G402/SUM(資本コスト!G402,労働コスト!G402)</f>
        <v>0.29358471323192048</v>
      </c>
      <c r="H402" s="6">
        <f>資本コスト!H402/SUM(資本コスト!H402,労働コスト!H402)</f>
        <v>0.29264959002651858</v>
      </c>
      <c r="I402" s="6">
        <f>資本コスト!I402/SUM(資本コスト!I402,労働コスト!I402)</f>
        <v>0.43655534280603669</v>
      </c>
      <c r="K402" s="3">
        <f>0.5*(E402+E$1092)</f>
        <v>0.43536642577352619</v>
      </c>
      <c r="L402" s="3">
        <f t="shared" ref="L402" si="1523">0.5*(F402+F$1092)</f>
        <v>0.2867571946336836</v>
      </c>
      <c r="M402" s="3">
        <f t="shared" ref="M402" si="1524">0.5*(G402+G$1092)</f>
        <v>0.27121497842367398</v>
      </c>
      <c r="N402" s="3">
        <f t="shared" ref="N402" si="1525">0.5*(H402+H$1092)</f>
        <v>0.265373792574504</v>
      </c>
      <c r="O402" s="3">
        <f t="shared" ref="O402" si="1526">0.5*(I402+I$1092)</f>
        <v>0.37982324152223407</v>
      </c>
    </row>
    <row r="403" spans="1:15" x14ac:dyDescent="0.15">
      <c r="A403" s="1">
        <v>18</v>
      </c>
      <c r="B403" s="1" t="s">
        <v>284</v>
      </c>
      <c r="C403" s="1">
        <v>9</v>
      </c>
      <c r="D403" s="1" t="s">
        <v>22</v>
      </c>
      <c r="E403" s="6">
        <f>資本コスト!E403/SUM(資本コスト!E403,労働コスト!E403)</f>
        <v>0.26802765235368864</v>
      </c>
      <c r="F403" s="6">
        <f>資本コスト!F403/SUM(資本コスト!F403,労働コスト!F403)</f>
        <v>0.24572671478731026</v>
      </c>
      <c r="G403" s="6">
        <f>資本コスト!G403/SUM(資本コスト!G403,労働コスト!G403)</f>
        <v>0.62389232556454566</v>
      </c>
      <c r="H403" s="6">
        <f>資本コスト!H403/SUM(資本コスト!H403,労働コスト!H403)</f>
        <v>0.4203587983074481</v>
      </c>
      <c r="I403" s="6">
        <f>資本コスト!I403/SUM(資本コスト!I403,労働コスト!I403)</f>
        <v>0.5023752548314907</v>
      </c>
      <c r="K403" s="3">
        <f>0.5*(E403+E$1093)</f>
        <v>0.32098687454704455</v>
      </c>
      <c r="L403" s="3">
        <f t="shared" ref="L403" si="1527">0.5*(F403+F$1093)</f>
        <v>0.31611712945589465</v>
      </c>
      <c r="M403" s="3">
        <f t="shared" ref="M403" si="1528">0.5*(G403+G$1093)</f>
        <v>0.5214101806443352</v>
      </c>
      <c r="N403" s="3">
        <f t="shared" ref="N403" si="1529">0.5*(H403+H$1093)</f>
        <v>0.41346667209907317</v>
      </c>
      <c r="O403" s="3">
        <f t="shared" ref="O403" si="1530">0.5*(I403+I$1093)</f>
        <v>0.47377982686217557</v>
      </c>
    </row>
    <row r="404" spans="1:15" x14ac:dyDescent="0.15">
      <c r="A404" s="1">
        <v>18</v>
      </c>
      <c r="B404" s="1" t="s">
        <v>284</v>
      </c>
      <c r="C404" s="1">
        <v>10</v>
      </c>
      <c r="D404" s="1" t="s">
        <v>23</v>
      </c>
      <c r="E404" s="6">
        <f>資本コスト!E404/SUM(資本コスト!E404,労働コスト!E404)</f>
        <v>0.19549092518343836</v>
      </c>
      <c r="F404" s="6">
        <f>資本コスト!F404/SUM(資本コスト!F404,労働コスト!F404)</f>
        <v>0.1476019778230013</v>
      </c>
      <c r="G404" s="6">
        <f>資本コスト!G404/SUM(資本コスト!G404,労働コスト!G404)</f>
        <v>0.18583455445902475</v>
      </c>
      <c r="H404" s="6">
        <f>資本コスト!H404/SUM(資本コスト!H404,労働コスト!H404)</f>
        <v>0.16522290663155673</v>
      </c>
      <c r="I404" s="6">
        <f>資本コスト!I404/SUM(資本コスト!I404,労働コスト!I404)</f>
        <v>0.19464332698431586</v>
      </c>
      <c r="K404" s="3">
        <f>0.5*(E404+E$1094)</f>
        <v>0.21663234901248474</v>
      </c>
      <c r="L404" s="3">
        <f t="shared" ref="L404" si="1531">0.5*(F404+F$1094)</f>
        <v>0.17280918752112245</v>
      </c>
      <c r="M404" s="3">
        <f t="shared" ref="M404" si="1532">0.5*(G404+G$1094)</f>
        <v>0.18799049212115215</v>
      </c>
      <c r="N404" s="3">
        <f t="shared" ref="N404" si="1533">0.5*(H404+H$1094)</f>
        <v>0.17696018456016516</v>
      </c>
      <c r="O404" s="3">
        <f t="shared" ref="O404" si="1534">0.5*(I404+I$1094)</f>
        <v>0.20119585358976416</v>
      </c>
    </row>
    <row r="405" spans="1:15" x14ac:dyDescent="0.15">
      <c r="A405" s="1">
        <v>18</v>
      </c>
      <c r="B405" s="1" t="s">
        <v>284</v>
      </c>
      <c r="C405" s="1">
        <v>11</v>
      </c>
      <c r="D405" s="1" t="s">
        <v>24</v>
      </c>
      <c r="E405" s="6">
        <f>資本コスト!E405/SUM(資本コスト!E405,労働コスト!E405)</f>
        <v>0.2262324782270784</v>
      </c>
      <c r="F405" s="6">
        <f>資本コスト!F405/SUM(資本コスト!F405,労働コスト!F405)</f>
        <v>0.19664263421526876</v>
      </c>
      <c r="G405" s="6">
        <f>資本コスト!G405/SUM(資本コスト!G405,労働コスト!G405)</f>
        <v>0.25092132008442652</v>
      </c>
      <c r="H405" s="6">
        <f>資本コスト!H405/SUM(資本コスト!H405,労働コスト!H405)</f>
        <v>0.16601965364663218</v>
      </c>
      <c r="I405" s="6">
        <f>資本コスト!I405/SUM(資本コスト!I405,労働コスト!I405)</f>
        <v>0.26263629313884601</v>
      </c>
      <c r="K405" s="3">
        <f>0.5*(E405+E$1095)</f>
        <v>0.24834826007971372</v>
      </c>
      <c r="L405" s="3">
        <f t="shared" ref="L405" si="1535">0.5*(F405+F$1095)</f>
        <v>0.20716419110249479</v>
      </c>
      <c r="M405" s="3">
        <f t="shared" ref="M405" si="1536">0.5*(G405+G$1095)</f>
        <v>0.26278679151370199</v>
      </c>
      <c r="N405" s="3">
        <f t="shared" ref="N405" si="1537">0.5*(H405+H$1095)</f>
        <v>0.218647383853601</v>
      </c>
      <c r="O405" s="3">
        <f t="shared" ref="O405" si="1538">0.5*(I405+I$1095)</f>
        <v>0.28640880007228325</v>
      </c>
    </row>
    <row r="406" spans="1:15" x14ac:dyDescent="0.15">
      <c r="A406" s="1">
        <v>18</v>
      </c>
      <c r="B406" s="1" t="s">
        <v>284</v>
      </c>
      <c r="C406" s="1">
        <v>12</v>
      </c>
      <c r="D406" s="1" t="s">
        <v>25</v>
      </c>
      <c r="E406" s="6">
        <f>資本コスト!E406/SUM(資本コスト!E406,労働コスト!E406)</f>
        <v>0.31518965183259812</v>
      </c>
      <c r="F406" s="6">
        <f>資本コスト!F406/SUM(資本コスト!F406,労働コスト!F406)</f>
        <v>0.21675968598184625</v>
      </c>
      <c r="G406" s="6">
        <f>資本コスト!G406/SUM(資本コスト!G406,労働コスト!G406)</f>
        <v>0.3408461599192607</v>
      </c>
      <c r="H406" s="6">
        <f>資本コスト!H406/SUM(資本コスト!H406,労働コスト!H406)</f>
        <v>0.3396433479974485</v>
      </c>
      <c r="I406" s="6">
        <f>資本コスト!I406/SUM(資本コスト!I406,労働コスト!I406)</f>
        <v>0.42364498242672627</v>
      </c>
      <c r="K406" s="3">
        <f>0.5*(E406+E$1096)</f>
        <v>0.26726364637569577</v>
      </c>
      <c r="L406" s="3">
        <f t="shared" ref="L406" si="1539">0.5*(F406+F$1096)</f>
        <v>0.19937987328275336</v>
      </c>
      <c r="M406" s="3">
        <f t="shared" ref="M406" si="1540">0.5*(G406+G$1096)</f>
        <v>0.32841711856015476</v>
      </c>
      <c r="N406" s="3">
        <f t="shared" ref="N406" si="1541">0.5*(H406+H$1096)</f>
        <v>0.34089819614663652</v>
      </c>
      <c r="O406" s="3">
        <f t="shared" ref="O406" si="1542">0.5*(I406+I$1096)</f>
        <v>0.42843675301220518</v>
      </c>
    </row>
    <row r="407" spans="1:15" x14ac:dyDescent="0.15">
      <c r="A407" s="1">
        <v>18</v>
      </c>
      <c r="B407" s="1" t="s">
        <v>284</v>
      </c>
      <c r="C407" s="1">
        <v>13</v>
      </c>
      <c r="D407" s="1" t="s">
        <v>26</v>
      </c>
      <c r="E407" s="6">
        <f>資本コスト!E407/SUM(資本コスト!E407,労働コスト!E407)</f>
        <v>0.15670612030058412</v>
      </c>
      <c r="F407" s="6">
        <f>資本コスト!F407/SUM(資本コスト!F407,労働コスト!F407)</f>
        <v>0.18595926401474897</v>
      </c>
      <c r="G407" s="6">
        <f>資本コスト!G407/SUM(資本コスト!G407,労働コスト!G407)</f>
        <v>0.3653536180910279</v>
      </c>
      <c r="H407" s="6">
        <f>資本コスト!H407/SUM(資本コスト!H407,労働コスト!H407)</f>
        <v>0.3833756741827955</v>
      </c>
      <c r="I407" s="6">
        <f>資本コスト!I407/SUM(資本コスト!I407,労働コスト!I407)</f>
        <v>0.33865139518534193</v>
      </c>
      <c r="K407" s="3">
        <f>0.5*(E407+E$1097)</f>
        <v>0.17310054335114816</v>
      </c>
      <c r="L407" s="3">
        <f t="shared" ref="L407" si="1543">0.5*(F407+F$1097)</f>
        <v>0.2323155001827692</v>
      </c>
      <c r="M407" s="3">
        <f t="shared" ref="M407" si="1544">0.5*(G407+G$1097)</f>
        <v>0.34637133364376771</v>
      </c>
      <c r="N407" s="3">
        <f t="shared" ref="N407" si="1545">0.5*(H407+H$1097)</f>
        <v>0.35289880338488833</v>
      </c>
      <c r="O407" s="3">
        <f t="shared" ref="O407" si="1546">0.5*(I407+I$1097)</f>
        <v>0.31814760617608484</v>
      </c>
    </row>
    <row r="408" spans="1:15" x14ac:dyDescent="0.15">
      <c r="A408" s="1">
        <v>18</v>
      </c>
      <c r="B408" s="1" t="s">
        <v>284</v>
      </c>
      <c r="C408" s="1">
        <v>14</v>
      </c>
      <c r="D408" s="1" t="s">
        <v>27</v>
      </c>
      <c r="E408" s="6">
        <f>資本コスト!E408/SUM(資本コスト!E408,労働コスト!E408)</f>
        <v>0.16654779773945838</v>
      </c>
      <c r="F408" s="6">
        <f>資本コスト!F408/SUM(資本コスト!F408,労働コスト!F408)</f>
        <v>0.14039046655859083</v>
      </c>
      <c r="G408" s="6">
        <f>資本コスト!G408/SUM(資本コスト!G408,労働コスト!G408)</f>
        <v>0.15930832125646732</v>
      </c>
      <c r="H408" s="6">
        <f>資本コスト!H408/SUM(資本コスト!H408,労働コスト!H408)</f>
        <v>0.17408601208752145</v>
      </c>
      <c r="I408" s="6">
        <f>資本コスト!I408/SUM(資本コスト!I408,労働コスト!I408)</f>
        <v>0.31244157327099542</v>
      </c>
      <c r="K408" s="3">
        <f>0.5*(E408+E$1098)</f>
        <v>0.12593646601758318</v>
      </c>
      <c r="L408" s="3">
        <f t="shared" ref="L408" si="1547">0.5*(F408+F$1098)</f>
        <v>0.14171608197524338</v>
      </c>
      <c r="M408" s="3">
        <f t="shared" ref="M408" si="1548">0.5*(G408+G$1098)</f>
        <v>0.19927626639093482</v>
      </c>
      <c r="N408" s="3">
        <f t="shared" ref="N408" si="1549">0.5*(H408+H$1098)</f>
        <v>0.23885273034478857</v>
      </c>
      <c r="O408" s="3">
        <f t="shared" ref="O408" si="1550">0.5*(I408+I$1098)</f>
        <v>0.34253447128933689</v>
      </c>
    </row>
    <row r="409" spans="1:15" x14ac:dyDescent="0.15">
      <c r="A409" s="1">
        <v>18</v>
      </c>
      <c r="B409" s="1" t="s">
        <v>284</v>
      </c>
      <c r="C409" s="1">
        <v>15</v>
      </c>
      <c r="D409" s="1" t="s">
        <v>28</v>
      </c>
      <c r="E409" s="6">
        <f>資本コスト!E409/SUM(資本コスト!E409,労働コスト!E409)</f>
        <v>0.19663435649268629</v>
      </c>
      <c r="F409" s="6">
        <f>資本コスト!F409/SUM(資本コスト!F409,労働コスト!F409)</f>
        <v>0.19719819955526974</v>
      </c>
      <c r="G409" s="6">
        <f>資本コスト!G409/SUM(資本コスト!G409,労働コスト!G409)</f>
        <v>0.35309848282053741</v>
      </c>
      <c r="H409" s="6">
        <f>資本コスト!H409/SUM(資本コスト!H409,労働コスト!H409)</f>
        <v>0.26745227120171111</v>
      </c>
      <c r="I409" s="6">
        <f>資本コスト!I409/SUM(資本コスト!I409,労働コスト!I409)</f>
        <v>0.32471160014327488</v>
      </c>
      <c r="K409" s="3">
        <f>0.5*(E409+E$1099)</f>
        <v>0.19516004463114089</v>
      </c>
      <c r="L409" s="3">
        <f t="shared" ref="L409" si="1551">0.5*(F409+F$1099)</f>
        <v>0.18782195528828421</v>
      </c>
      <c r="M409" s="3">
        <f t="shared" ref="M409" si="1552">0.5*(G409+G$1099)</f>
        <v>0.29889054176310142</v>
      </c>
      <c r="N409" s="3">
        <f t="shared" ref="N409" si="1553">0.5*(H409+H$1099)</f>
        <v>0.26849372943596889</v>
      </c>
      <c r="O409" s="3">
        <f t="shared" ref="O409" si="1554">0.5*(I409+I$1099)</f>
        <v>0.32574056882602842</v>
      </c>
    </row>
    <row r="410" spans="1:15" x14ac:dyDescent="0.15">
      <c r="A410" s="1">
        <v>18</v>
      </c>
      <c r="B410" s="1" t="s">
        <v>283</v>
      </c>
      <c r="C410" s="1">
        <v>16</v>
      </c>
      <c r="D410" s="1" t="s">
        <v>11</v>
      </c>
      <c r="E410" s="6">
        <f>資本コスト!E410/SUM(資本コスト!E410,労働コスト!E410)</f>
        <v>0.19787711486509621</v>
      </c>
      <c r="F410" s="6">
        <f>資本コスト!F410/SUM(資本コスト!F410,労働コスト!F410)</f>
        <v>8.7586812640562312E-2</v>
      </c>
      <c r="G410" s="6">
        <f>資本コスト!G410/SUM(資本コスト!G410,労働コスト!G410)</f>
        <v>8.5304065381893793E-2</v>
      </c>
      <c r="H410" s="6">
        <f>資本コスト!H410/SUM(資本コスト!H410,労働コスト!H410)</f>
        <v>6.5958086761470636E-2</v>
      </c>
      <c r="I410" s="6">
        <f>資本コスト!I410/SUM(資本コスト!I410,労働コスト!I410)</f>
        <v>8.440321347754616E-2</v>
      </c>
      <c r="K410" s="3">
        <f>0.5*(E410+E$1100)</f>
        <v>0.22566295589113361</v>
      </c>
      <c r="L410" s="3">
        <f t="shared" ref="L410" si="1555">0.5*(F410+F$1100)</f>
        <v>9.7993916903416439E-2</v>
      </c>
      <c r="M410" s="3">
        <f t="shared" ref="M410" si="1556">0.5*(G410+G$1100)</f>
        <v>9.9390285898162817E-2</v>
      </c>
      <c r="N410" s="3">
        <f t="shared" ref="N410" si="1557">0.5*(H410+H$1100)</f>
        <v>7.6166252286996583E-2</v>
      </c>
      <c r="O410" s="3">
        <f t="shared" ref="O410" si="1558">0.5*(I410+I$1100)</f>
        <v>9.045955731931915E-2</v>
      </c>
    </row>
    <row r="411" spans="1:15" x14ac:dyDescent="0.15">
      <c r="A411" s="1">
        <v>18</v>
      </c>
      <c r="B411" s="1" t="s">
        <v>283</v>
      </c>
      <c r="C411" s="1">
        <v>17</v>
      </c>
      <c r="D411" s="1" t="s">
        <v>12</v>
      </c>
      <c r="E411" s="6">
        <f>資本コスト!E411/SUM(資本コスト!E411,労働コスト!E411)</f>
        <v>0.93561484788846894</v>
      </c>
      <c r="F411" s="6">
        <f>資本コスト!F411/SUM(資本コスト!F411,労働コスト!F411)</f>
        <v>0.89547712451314609</v>
      </c>
      <c r="G411" s="6">
        <f>資本コスト!G411/SUM(資本コスト!G411,労働コスト!G411)</f>
        <v>0.87131707911557865</v>
      </c>
      <c r="H411" s="6">
        <f>資本コスト!H411/SUM(資本コスト!H411,労働コスト!H411)</f>
        <v>0.79640137509714026</v>
      </c>
      <c r="I411" s="6">
        <f>資本コスト!I411/SUM(資本コスト!I411,労働コスト!I411)</f>
        <v>0.82870930379100638</v>
      </c>
      <c r="K411" s="3">
        <f>0.5*(E411+E$1101)</f>
        <v>0.84734713303110509</v>
      </c>
      <c r="L411" s="3">
        <f t="shared" ref="L411" si="1559">0.5*(F411+F$1101)</f>
        <v>0.83066743851808456</v>
      </c>
      <c r="M411" s="3">
        <f t="shared" ref="M411" si="1560">0.5*(G411+G$1101)</f>
        <v>0.8001815713146565</v>
      </c>
      <c r="N411" s="3">
        <f t="shared" ref="N411" si="1561">0.5*(H411+H$1101)</f>
        <v>0.75450289777433643</v>
      </c>
      <c r="O411" s="3">
        <f t="shared" ref="O411" si="1562">0.5*(I411+I$1101)</f>
        <v>0.81686941327686591</v>
      </c>
    </row>
    <row r="412" spans="1:15" x14ac:dyDescent="0.15">
      <c r="A412" s="1">
        <v>18</v>
      </c>
      <c r="B412" s="1" t="s">
        <v>283</v>
      </c>
      <c r="C412" s="1">
        <v>18</v>
      </c>
      <c r="D412" s="1" t="s">
        <v>13</v>
      </c>
      <c r="E412" s="6">
        <f>資本コスト!E412/SUM(資本コスト!E412,労働コスト!E412)</f>
        <v>0.14621265900485456</v>
      </c>
      <c r="F412" s="6">
        <f>資本コスト!F412/SUM(資本コスト!F412,労働コスト!F412)</f>
        <v>0.24515215860037409</v>
      </c>
      <c r="G412" s="6">
        <f>資本コスト!G412/SUM(資本コスト!G412,労働コスト!G412)</f>
        <v>0.22202718639475497</v>
      </c>
      <c r="H412" s="6">
        <f>資本コスト!H412/SUM(資本コスト!H412,労働コスト!H412)</f>
        <v>0.19743447129828842</v>
      </c>
      <c r="I412" s="6">
        <f>資本コスト!I412/SUM(資本コスト!I412,労働コスト!I412)</f>
        <v>0.21468985273516736</v>
      </c>
      <c r="K412" s="3">
        <f>0.5*(E412+E$1102)</f>
        <v>0.1433458668047628</v>
      </c>
      <c r="L412" s="3">
        <f t="shared" ref="L412" si="1563">0.5*(F412+F$1102)</f>
        <v>0.21947251222584838</v>
      </c>
      <c r="M412" s="3">
        <f t="shared" ref="M412" si="1564">0.5*(G412+G$1102)</f>
        <v>0.20414970462589371</v>
      </c>
      <c r="N412" s="3">
        <f t="shared" ref="N412" si="1565">0.5*(H412+H$1102)</f>
        <v>0.18674908753007394</v>
      </c>
      <c r="O412" s="3">
        <f t="shared" ref="O412" si="1566">0.5*(I412+I$1102)</f>
        <v>0.20769702468741608</v>
      </c>
    </row>
    <row r="413" spans="1:15" x14ac:dyDescent="0.15">
      <c r="A413" s="1">
        <v>18</v>
      </c>
      <c r="B413" s="1" t="s">
        <v>283</v>
      </c>
      <c r="C413" s="1">
        <v>19</v>
      </c>
      <c r="D413" s="1" t="s">
        <v>14</v>
      </c>
      <c r="E413" s="6">
        <f>資本コスト!E413/SUM(資本コスト!E413,労働コスト!E413)</f>
        <v>0.26451448189793131</v>
      </c>
      <c r="F413" s="6">
        <f>資本コスト!F413/SUM(資本コスト!F413,労働コスト!F413)</f>
        <v>0.11432841237377468</v>
      </c>
      <c r="G413" s="6">
        <f>資本コスト!G413/SUM(資本コスト!G413,労働コスト!G413)</f>
        <v>0.12956685635449497</v>
      </c>
      <c r="H413" s="6">
        <f>資本コスト!H413/SUM(資本コスト!H413,労働コスト!H413)</f>
        <v>0.1708410034900546</v>
      </c>
      <c r="I413" s="6">
        <f>資本コスト!I413/SUM(資本コスト!I413,労働コスト!I413)</f>
        <v>0.13935155524780071</v>
      </c>
      <c r="K413" s="3">
        <f>0.5*(E413+E$1103)</f>
        <v>0.30083135478160422</v>
      </c>
      <c r="L413" s="3">
        <f t="shared" ref="L413" si="1567">0.5*(F413+F$1103)</f>
        <v>0.13624014508132221</v>
      </c>
      <c r="M413" s="3">
        <f t="shared" ref="M413" si="1568">0.5*(G413+G$1103)</f>
        <v>0.13765725289178882</v>
      </c>
      <c r="N413" s="3">
        <f t="shared" ref="N413" si="1569">0.5*(H413+H$1103)</f>
        <v>0.17972748630086732</v>
      </c>
      <c r="O413" s="3">
        <f t="shared" ref="O413" si="1570">0.5*(I413+I$1103)</f>
        <v>0.16678924603207232</v>
      </c>
    </row>
    <row r="414" spans="1:15" x14ac:dyDescent="0.15">
      <c r="A414" s="1">
        <v>18</v>
      </c>
      <c r="B414" s="1" t="s">
        <v>283</v>
      </c>
      <c r="C414" s="1">
        <v>20</v>
      </c>
      <c r="D414" s="1" t="s">
        <v>15</v>
      </c>
      <c r="E414" s="6">
        <f>資本コスト!E414/SUM(資本コスト!E414,労働コスト!E414)</f>
        <v>0.52636798023417564</v>
      </c>
      <c r="F414" s="6">
        <f>資本コスト!F414/SUM(資本コスト!F414,労働コスト!F414)</f>
        <v>0.80499904064162076</v>
      </c>
      <c r="G414" s="6">
        <f>資本コスト!G414/SUM(資本コスト!G414,労働コスト!G414)</f>
        <v>0.78615890908005581</v>
      </c>
      <c r="H414" s="6">
        <f>資本コスト!H414/SUM(資本コスト!H414,労働コスト!H414)</f>
        <v>0.77684734105580389</v>
      </c>
      <c r="I414" s="6">
        <f>資本コスト!I414/SUM(資本コスト!I414,労働コスト!I414)</f>
        <v>0.84177651425790911</v>
      </c>
      <c r="K414" s="3">
        <f>0.5*(E414+E$1104)</f>
        <v>0.51033845719073379</v>
      </c>
      <c r="L414" s="3">
        <f t="shared" ref="L414" si="1571">0.5*(F414+F$1104)</f>
        <v>0.8018131215206572</v>
      </c>
      <c r="M414" s="3">
        <f t="shared" ref="M414" si="1572">0.5*(G414+G$1104)</f>
        <v>0.76973226809379502</v>
      </c>
      <c r="N414" s="3">
        <f t="shared" ref="N414" si="1573">0.5*(H414+H$1104)</f>
        <v>0.76010264540785366</v>
      </c>
      <c r="O414" s="3">
        <f t="shared" ref="O414" si="1574">0.5*(I414+I$1104)</f>
        <v>0.81986831104408986</v>
      </c>
    </row>
    <row r="415" spans="1:15" x14ac:dyDescent="0.15">
      <c r="A415" s="1">
        <v>18</v>
      </c>
      <c r="B415" s="1" t="s">
        <v>283</v>
      </c>
      <c r="C415" s="1">
        <v>21</v>
      </c>
      <c r="D415" s="1" t="s">
        <v>16</v>
      </c>
      <c r="E415" s="6">
        <f>資本コスト!E415/SUM(資本コスト!E415,労働コスト!E415)</f>
        <v>0.41571052945377424</v>
      </c>
      <c r="F415" s="6">
        <f>資本コスト!F415/SUM(資本コスト!F415,労働コスト!F415)</f>
        <v>0.60529009805714651</v>
      </c>
      <c r="G415" s="6">
        <f>資本コスト!G415/SUM(資本コスト!G415,労働コスト!G415)</f>
        <v>0.6644506324804812</v>
      </c>
      <c r="H415" s="6">
        <f>資本コスト!H415/SUM(資本コスト!H415,労働コスト!H415)</f>
        <v>0.65994135175478708</v>
      </c>
      <c r="I415" s="6">
        <f>資本コスト!I415/SUM(資本コスト!I415,労働コスト!I415)</f>
        <v>0.6966177324578855</v>
      </c>
      <c r="K415" s="3">
        <f>0.5*(E415+E$1105)</f>
        <v>0.37007916724197798</v>
      </c>
      <c r="L415" s="3">
        <f t="shared" ref="L415" si="1575">0.5*(F415+F$1105)</f>
        <v>0.50990473713967988</v>
      </c>
      <c r="M415" s="3">
        <f t="shared" ref="M415" si="1576">0.5*(G415+G$1105)</f>
        <v>0.54042389439372529</v>
      </c>
      <c r="N415" s="3">
        <f t="shared" ref="N415" si="1577">0.5*(H415+H$1105)</f>
        <v>0.5529705232884381</v>
      </c>
      <c r="O415" s="3">
        <f t="shared" ref="O415" si="1578">0.5*(I415+I$1105)</f>
        <v>0.63066139694959067</v>
      </c>
    </row>
    <row r="416" spans="1:15" x14ac:dyDescent="0.15">
      <c r="A416" s="1">
        <v>18</v>
      </c>
      <c r="B416" s="1" t="s">
        <v>115</v>
      </c>
      <c r="C416" s="1">
        <v>22</v>
      </c>
      <c r="D416" s="1" t="s">
        <v>8</v>
      </c>
      <c r="E416" s="6">
        <f>資本コスト!E416/SUM(資本コスト!E416,労働コスト!E416)</f>
        <v>0.20956974887230739</v>
      </c>
      <c r="F416" s="6">
        <f>資本コスト!F416/SUM(資本コスト!F416,労働コスト!F416)</f>
        <v>0.25915118081582733</v>
      </c>
      <c r="G416" s="6">
        <f>資本コスト!G416/SUM(資本コスト!G416,労働コスト!G416)</f>
        <v>0.34008507960881279</v>
      </c>
      <c r="H416" s="6">
        <f>資本コスト!H416/SUM(資本コスト!H416,労働コスト!H416)</f>
        <v>0.34070171704881774</v>
      </c>
      <c r="I416" s="6">
        <f>資本コスト!I416/SUM(資本コスト!I416,労働コスト!I416)</f>
        <v>0.28558712454074731</v>
      </c>
      <c r="K416" s="3">
        <f>0.5*(E416+E$1106)</f>
        <v>0.20448197424053913</v>
      </c>
      <c r="L416" s="3">
        <f t="shared" ref="L416" si="1579">0.5*(F416+F$1106)</f>
        <v>0.26235135422319178</v>
      </c>
      <c r="M416" s="3">
        <f t="shared" ref="M416" si="1580">0.5*(G416+G$1106)</f>
        <v>0.3351913154018733</v>
      </c>
      <c r="N416" s="3">
        <f t="shared" ref="N416" si="1581">0.5*(H416+H$1106)</f>
        <v>0.32432535677084806</v>
      </c>
      <c r="O416" s="3">
        <f t="shared" ref="O416" si="1582">0.5*(I416+I$1106)</f>
        <v>0.27873706884247051</v>
      </c>
    </row>
    <row r="417" spans="1:15" x14ac:dyDescent="0.15">
      <c r="A417" s="1">
        <v>18</v>
      </c>
      <c r="B417" s="1" t="s">
        <v>115</v>
      </c>
      <c r="C417" s="1">
        <v>23</v>
      </c>
      <c r="D417" s="1" t="s">
        <v>29</v>
      </c>
      <c r="E417" s="6">
        <f>資本コスト!E417/SUM(資本コスト!E417,労働コスト!E417)</f>
        <v>0.39327158540444113</v>
      </c>
      <c r="F417" s="6">
        <f>資本コスト!F417/SUM(資本コスト!F417,労働コスト!F417)</f>
        <v>0.27041874644562058</v>
      </c>
      <c r="G417" s="6">
        <f>資本コスト!G417/SUM(資本コスト!G417,労働コスト!G417)</f>
        <v>0.30680500402832073</v>
      </c>
      <c r="H417" s="6">
        <f>資本コスト!H417/SUM(資本コスト!H417,労働コスト!H417)</f>
        <v>0.27622016026909507</v>
      </c>
      <c r="I417" s="6">
        <f>資本コスト!I417/SUM(資本コスト!I417,労働コスト!I417)</f>
        <v>0.33516975889871209</v>
      </c>
      <c r="K417" s="3">
        <f>0.5*(E417+E$1107)</f>
        <v>0.38881060151484248</v>
      </c>
      <c r="L417" s="3">
        <f t="shared" ref="L417" si="1583">0.5*(F417+F$1107)</f>
        <v>0.26429313865474069</v>
      </c>
      <c r="M417" s="3">
        <f t="shared" ref="M417" si="1584">0.5*(G417+G$1107)</f>
        <v>0.28916702790049825</v>
      </c>
      <c r="N417" s="3">
        <f t="shared" ref="N417" si="1585">0.5*(H417+H$1107)</f>
        <v>0.26594340861225751</v>
      </c>
      <c r="O417" s="3">
        <f t="shared" ref="O417" si="1586">0.5*(I417+I$1107)</f>
        <v>0.3201561146392205</v>
      </c>
    </row>
    <row r="418" spans="1:15" x14ac:dyDescent="0.15">
      <c r="A418" s="1">
        <v>19</v>
      </c>
      <c r="B418" s="1" t="s">
        <v>120</v>
      </c>
      <c r="C418" s="1">
        <v>1</v>
      </c>
      <c r="D418" s="1" t="s">
        <v>9</v>
      </c>
      <c r="E418" s="6">
        <f>資本コスト!E418/SUM(資本コスト!E418,労働コスト!E418)</f>
        <v>0.57344150904086688</v>
      </c>
      <c r="F418" s="6">
        <f>資本コスト!F418/SUM(資本コスト!F418,労働コスト!F418)</f>
        <v>0.3667699485721877</v>
      </c>
      <c r="G418" s="6">
        <f>資本コスト!G418/SUM(資本コスト!G418,労働コスト!G418)</f>
        <v>0.34150206890002449</v>
      </c>
      <c r="H418" s="6">
        <f>資本コスト!H418/SUM(資本コスト!H418,労働コスト!H418)</f>
        <v>0.43567790343312118</v>
      </c>
      <c r="I418" s="6">
        <f>資本コスト!I418/SUM(資本コスト!I418,労働コスト!I418)</f>
        <v>0.51588642834252074</v>
      </c>
      <c r="K418" s="3">
        <f>0.5*(E418+E$1085)</f>
        <v>0.57503600974936375</v>
      </c>
      <c r="L418" s="3">
        <f t="shared" ref="L418" si="1587">0.5*(F418+F$1085)</f>
        <v>0.43235046056800835</v>
      </c>
      <c r="M418" s="3">
        <f t="shared" ref="M418" si="1588">0.5*(G418+G$1085)</f>
        <v>0.44370972508353002</v>
      </c>
      <c r="N418" s="3">
        <f t="shared" ref="N418" si="1589">0.5*(H418+H$1085)</f>
        <v>0.54105023522363216</v>
      </c>
      <c r="O418" s="3">
        <f t="shared" ref="O418" si="1590">0.5*(I418+I$1085)</f>
        <v>0.61299309689366854</v>
      </c>
    </row>
    <row r="419" spans="1:15" x14ac:dyDescent="0.15">
      <c r="A419" s="1">
        <v>19</v>
      </c>
      <c r="B419" s="1" t="s">
        <v>120</v>
      </c>
      <c r="C419" s="1">
        <v>2</v>
      </c>
      <c r="D419" s="1" t="s">
        <v>10</v>
      </c>
      <c r="E419" s="6">
        <f>資本コスト!E419/SUM(資本コスト!E419,労働コスト!E419)</f>
        <v>0.36408805721147203</v>
      </c>
      <c r="F419" s="6">
        <f>資本コスト!F419/SUM(資本コスト!F419,労働コスト!F419)</f>
        <v>0.22254044533140352</v>
      </c>
      <c r="G419" s="6">
        <f>資本コスト!G419/SUM(資本コスト!G419,労働コスト!G419)</f>
        <v>0.22320530183338483</v>
      </c>
      <c r="H419" s="6">
        <f>資本コスト!H419/SUM(資本コスト!H419,労働コスト!H419)</f>
        <v>0.26555968644538308</v>
      </c>
      <c r="I419" s="6">
        <f>資本コスト!I419/SUM(資本コスト!I419,労働コスト!I419)</f>
        <v>0.36296953726817854</v>
      </c>
      <c r="K419" s="3">
        <f>0.5*(E419+E$1086)</f>
        <v>0.37084817486458899</v>
      </c>
      <c r="L419" s="3">
        <f t="shared" ref="L419" si="1591">0.5*(F419+F$1086)</f>
        <v>0.27776024652530212</v>
      </c>
      <c r="M419" s="3">
        <f t="shared" ref="M419" si="1592">0.5*(G419+G$1086)</f>
        <v>0.28489444473673042</v>
      </c>
      <c r="N419" s="3">
        <f t="shared" ref="N419" si="1593">0.5*(H419+H$1086)</f>
        <v>0.30477757245454506</v>
      </c>
      <c r="O419" s="3">
        <f t="shared" ref="O419" si="1594">0.5*(I419+I$1086)</f>
        <v>0.43218368121055362</v>
      </c>
    </row>
    <row r="420" spans="1:15" x14ac:dyDescent="0.15">
      <c r="A420" s="1">
        <v>19</v>
      </c>
      <c r="B420" s="1" t="s">
        <v>121</v>
      </c>
      <c r="C420" s="1">
        <v>3</v>
      </c>
      <c r="D420" s="1" t="s">
        <v>17</v>
      </c>
      <c r="E420" s="6">
        <f>資本コスト!E420/SUM(資本コスト!E420,労働コスト!E420)</f>
        <v>0.38206017551520055</v>
      </c>
      <c r="F420" s="6">
        <f>資本コスト!F420/SUM(資本コスト!F420,労働コスト!F420)</f>
        <v>0.28464690413340116</v>
      </c>
      <c r="G420" s="6">
        <f>資本コスト!G420/SUM(資本コスト!G420,労働コスト!G420)</f>
        <v>0.39797413533283682</v>
      </c>
      <c r="H420" s="6">
        <f>資本コスト!H420/SUM(資本コスト!H420,労働コスト!H420)</f>
        <v>0.40697273568016773</v>
      </c>
      <c r="I420" s="6">
        <f>資本コスト!I420/SUM(資本コスト!I420,労働コスト!I420)</f>
        <v>0.47181757941884661</v>
      </c>
      <c r="K420" s="3">
        <f>0.5*(E420+E$1087)</f>
        <v>0.35291758642133392</v>
      </c>
      <c r="L420" s="3">
        <f t="shared" ref="L420" si="1595">0.5*(F420+F$1087)</f>
        <v>0.26914293353119217</v>
      </c>
      <c r="M420" s="3">
        <f t="shared" ref="M420" si="1596">0.5*(G420+G$1087)</f>
        <v>0.35167168122884895</v>
      </c>
      <c r="N420" s="3">
        <f t="shared" ref="N420" si="1597">0.5*(H420+H$1087)</f>
        <v>0.35844567761187945</v>
      </c>
      <c r="O420" s="3">
        <f t="shared" ref="O420" si="1598">0.5*(I420+I$1087)</f>
        <v>0.41908415015484085</v>
      </c>
    </row>
    <row r="421" spans="1:15" x14ac:dyDescent="0.15">
      <c r="A421" s="1">
        <v>19</v>
      </c>
      <c r="B421" s="1" t="s">
        <v>121</v>
      </c>
      <c r="C421" s="1">
        <v>4</v>
      </c>
      <c r="D421" s="1" t="s">
        <v>18</v>
      </c>
      <c r="E421" s="6">
        <f>資本コスト!E421/SUM(資本コスト!E421,労働コスト!E421)</f>
        <v>0.1540135158766554</v>
      </c>
      <c r="F421" s="6">
        <f>資本コスト!F421/SUM(資本コスト!F421,労働コスト!F421)</f>
        <v>0.15713042025989774</v>
      </c>
      <c r="G421" s="6">
        <f>資本コスト!G421/SUM(資本コスト!G421,労働コスト!G421)</f>
        <v>0.25838598021247761</v>
      </c>
      <c r="H421" s="6">
        <f>資本コスト!H421/SUM(資本コスト!H421,労働コスト!H421)</f>
        <v>0.35122070876894551</v>
      </c>
      <c r="I421" s="6">
        <f>資本コスト!I421/SUM(資本コスト!I421,労働コスト!I421)</f>
        <v>0.50118213758405439</v>
      </c>
      <c r="K421" s="3">
        <f>0.5*(E421+E$1088)</f>
        <v>0.18890864885624439</v>
      </c>
      <c r="L421" s="3">
        <f t="shared" ref="L421" si="1599">0.5*(F421+F$1088)</f>
        <v>0.17084157337762987</v>
      </c>
      <c r="M421" s="3">
        <f t="shared" ref="M421" si="1600">0.5*(G421+G$1088)</f>
        <v>0.22990644818973488</v>
      </c>
      <c r="N421" s="3">
        <f t="shared" ref="N421" si="1601">0.5*(H421+H$1088)</f>
        <v>0.30555991843469327</v>
      </c>
      <c r="O421" s="3">
        <f t="shared" ref="O421" si="1602">0.5*(I421+I$1088)</f>
        <v>0.41527282401190763</v>
      </c>
    </row>
    <row r="422" spans="1:15" x14ac:dyDescent="0.15">
      <c r="A422" s="1">
        <v>19</v>
      </c>
      <c r="B422" s="1" t="s">
        <v>121</v>
      </c>
      <c r="C422" s="1">
        <v>5</v>
      </c>
      <c r="D422" s="1" t="s">
        <v>19</v>
      </c>
      <c r="E422" s="6">
        <f>資本コスト!E422/SUM(資本コスト!E422,労働コスト!E422)</f>
        <v>0.15977127386307252</v>
      </c>
      <c r="F422" s="6">
        <f>資本コスト!F422/SUM(資本コスト!F422,労働コスト!F422)</f>
        <v>0.12978143496753999</v>
      </c>
      <c r="G422" s="6">
        <f>資本コスト!G422/SUM(資本コスト!G422,労働コスト!G422)</f>
        <v>0.15469934742629948</v>
      </c>
      <c r="H422" s="6">
        <f>資本コスト!H422/SUM(資本コスト!H422,労働コスト!H422)</f>
        <v>0.1618750245671953</v>
      </c>
      <c r="I422" s="6">
        <f>資本コスト!I422/SUM(資本コスト!I422,労働コスト!I422)</f>
        <v>0.21794678913239096</v>
      </c>
      <c r="K422" s="3">
        <f>0.5*(E422+E$1089)</f>
        <v>0.27691478552309395</v>
      </c>
      <c r="L422" s="3">
        <f t="shared" ref="L422" si="1603">0.5*(F422+F$1089)</f>
        <v>0.21055886720152556</v>
      </c>
      <c r="M422" s="3">
        <f t="shared" ref="M422" si="1604">0.5*(G422+G$1089)</f>
        <v>0.23382340712321056</v>
      </c>
      <c r="N422" s="3">
        <f t="shared" ref="N422" si="1605">0.5*(H422+H$1089)</f>
        <v>0.24248800557994904</v>
      </c>
      <c r="O422" s="3">
        <f t="shared" ref="O422" si="1606">0.5*(I422+I$1089)</f>
        <v>0.30642202009942476</v>
      </c>
    </row>
    <row r="423" spans="1:15" x14ac:dyDescent="0.15">
      <c r="A423" s="1">
        <v>19</v>
      </c>
      <c r="B423" s="1" t="s">
        <v>121</v>
      </c>
      <c r="C423" s="1">
        <v>6</v>
      </c>
      <c r="D423" s="1" t="s">
        <v>3</v>
      </c>
      <c r="E423" s="6">
        <f>資本コスト!E423/SUM(資本コスト!E423,労働コスト!E423)</f>
        <v>0.30166064099455758</v>
      </c>
      <c r="F423" s="6">
        <f>資本コスト!F423/SUM(資本コスト!F423,労働コスト!F423)</f>
        <v>0.24707696599821191</v>
      </c>
      <c r="G423" s="6">
        <f>資本コスト!G423/SUM(資本コスト!G423,労働コスト!G423)</f>
        <v>0.37451481455020924</v>
      </c>
      <c r="H423" s="6">
        <f>資本コスト!H423/SUM(資本コスト!H423,労働コスト!H423)</f>
        <v>0.1750380042187881</v>
      </c>
      <c r="I423" s="6">
        <f>資本コスト!I423/SUM(資本コスト!I423,労働コスト!I423)</f>
        <v>0.49313057722499815</v>
      </c>
      <c r="K423" s="3">
        <f>0.5*(E423+E$1090)</f>
        <v>0.39254333238417527</v>
      </c>
      <c r="L423" s="3">
        <f t="shared" ref="L423" si="1607">0.5*(F423+F$1090)</f>
        <v>0.33336622185043485</v>
      </c>
      <c r="M423" s="3">
        <f t="shared" ref="M423" si="1608">0.5*(G423+G$1090)</f>
        <v>0.41064372987166697</v>
      </c>
      <c r="N423" s="3">
        <f t="shared" ref="N423" si="1609">0.5*(H423+H$1090)</f>
        <v>0.30258208327335978</v>
      </c>
      <c r="O423" s="3">
        <f t="shared" ref="O423" si="1610">0.5*(I423+I$1090)</f>
        <v>0.52421084506865634</v>
      </c>
    </row>
    <row r="424" spans="1:15" x14ac:dyDescent="0.15">
      <c r="A424" s="1">
        <v>19</v>
      </c>
      <c r="B424" s="1" t="s">
        <v>121</v>
      </c>
      <c r="C424" s="1">
        <v>7</v>
      </c>
      <c r="D424" s="1" t="s">
        <v>20</v>
      </c>
      <c r="E424" s="6">
        <f>資本コスト!E424/SUM(資本コスト!E424,労働コスト!E424)</f>
        <v>0.85146221954689338</v>
      </c>
      <c r="F424" s="6">
        <f>資本コスト!F424/SUM(資本コスト!F424,労働コスト!F424)</f>
        <v>0.79253942395661925</v>
      </c>
      <c r="G424" s="6">
        <f>資本コスト!G424/SUM(資本コスト!G424,労働コスト!G424)</f>
        <v>0.31181810315100722</v>
      </c>
      <c r="H424" s="6">
        <f>資本コスト!H424/SUM(資本コスト!H424,労働コスト!H424)</f>
        <v>0.1782722265499122</v>
      </c>
      <c r="I424" s="6">
        <f>資本コスト!I424/SUM(資本コスト!I424,労働コスト!I424)</f>
        <v>5.7532588860943021E-2</v>
      </c>
      <c r="K424" s="3">
        <f>0.5*(E424+E$1091)</f>
        <v>0.77351710341367008</v>
      </c>
      <c r="L424" s="3">
        <f t="shared" ref="L424" si="1611">0.5*(F424+F$1091)</f>
        <v>0.72217543688912644</v>
      </c>
      <c r="M424" s="3">
        <f t="shared" ref="M424" si="1612">0.5*(G424+G$1091)</f>
        <v>0.43705414864543635</v>
      </c>
      <c r="N424" s="3">
        <f t="shared" ref="N424" si="1613">0.5*(H424+H$1091)</f>
        <v>0.37350818584559387</v>
      </c>
      <c r="O424" s="3">
        <f t="shared" ref="O424" si="1614">0.5*(I424+I$1091)</f>
        <v>0.33633019380955137</v>
      </c>
    </row>
    <row r="425" spans="1:15" x14ac:dyDescent="0.15">
      <c r="A425" s="1">
        <v>19</v>
      </c>
      <c r="B425" s="1" t="s">
        <v>121</v>
      </c>
      <c r="C425" s="1">
        <v>8</v>
      </c>
      <c r="D425" s="1" t="s">
        <v>21</v>
      </c>
      <c r="E425" s="6">
        <f>資本コスト!E425/SUM(資本コスト!E425,労働コスト!E425)</f>
        <v>0.33153969826725194</v>
      </c>
      <c r="F425" s="6">
        <f>資本コスト!F425/SUM(資本コスト!F425,労働コスト!F425)</f>
        <v>0.21280279222602991</v>
      </c>
      <c r="G425" s="6">
        <f>資本コスト!G425/SUM(資本コスト!G425,労働コスト!G425)</f>
        <v>0.24482161821064002</v>
      </c>
      <c r="H425" s="6">
        <f>資本コスト!H425/SUM(資本コスト!H425,労働コスト!H425)</f>
        <v>0.14615993228525961</v>
      </c>
      <c r="I425" s="6">
        <f>資本コスト!I425/SUM(資本コスト!I425,労働コスト!I425)</f>
        <v>0.34630585112681406</v>
      </c>
      <c r="K425" s="3">
        <f>0.5*(E425+E$1092)</f>
        <v>0.35342725704722111</v>
      </c>
      <c r="L425" s="3">
        <f t="shared" ref="L425" si="1615">0.5*(F425+F$1092)</f>
        <v>0.2279595768948014</v>
      </c>
      <c r="M425" s="3">
        <f t="shared" ref="M425" si="1616">0.5*(G425+G$1092)</f>
        <v>0.24683343091303378</v>
      </c>
      <c r="N425" s="3">
        <f t="shared" ref="N425" si="1617">0.5*(H425+H$1092)</f>
        <v>0.1921289637038745</v>
      </c>
      <c r="O425" s="3">
        <f t="shared" ref="O425" si="1618">0.5*(I425+I$1092)</f>
        <v>0.33469849568262278</v>
      </c>
    </row>
    <row r="426" spans="1:15" x14ac:dyDescent="0.15">
      <c r="A426" s="1">
        <v>19</v>
      </c>
      <c r="B426" s="1" t="s">
        <v>121</v>
      </c>
      <c r="C426" s="1">
        <v>9</v>
      </c>
      <c r="D426" s="1" t="s">
        <v>22</v>
      </c>
      <c r="E426" s="6">
        <f>資本コスト!E426/SUM(資本コスト!E426,労働コスト!E426)</f>
        <v>0.18858191208310193</v>
      </c>
      <c r="F426" s="6">
        <f>資本コスト!F426/SUM(資本コスト!F426,労働コスト!F426)</f>
        <v>0.13414708960395105</v>
      </c>
      <c r="G426" s="6">
        <f>資本コスト!G426/SUM(資本コスト!G426,労働コスト!G426)</f>
        <v>0.22260350539236923</v>
      </c>
      <c r="H426" s="6">
        <f>資本コスト!H426/SUM(資本コスト!H426,労働コスト!H426)</f>
        <v>0.20431357385664012</v>
      </c>
      <c r="I426" s="6">
        <f>資本コスト!I426/SUM(資本コスト!I426,労働コスト!I426)</f>
        <v>0.32079024054251176</v>
      </c>
      <c r="K426" s="3">
        <f>0.5*(E426+E$1093)</f>
        <v>0.2812640044117512</v>
      </c>
      <c r="L426" s="3">
        <f t="shared" ref="L426" si="1619">0.5*(F426+F$1093)</f>
        <v>0.26032731686421506</v>
      </c>
      <c r="M426" s="3">
        <f t="shared" ref="M426" si="1620">0.5*(G426+G$1093)</f>
        <v>0.32076577055824695</v>
      </c>
      <c r="N426" s="3">
        <f t="shared" ref="N426" si="1621">0.5*(H426+H$1093)</f>
        <v>0.30544405987366918</v>
      </c>
      <c r="O426" s="3">
        <f t="shared" ref="O426" si="1622">0.5*(I426+I$1093)</f>
        <v>0.38298731971768607</v>
      </c>
    </row>
    <row r="427" spans="1:15" x14ac:dyDescent="0.15">
      <c r="A427" s="1">
        <v>19</v>
      </c>
      <c r="B427" s="1" t="s">
        <v>121</v>
      </c>
      <c r="C427" s="1">
        <v>10</v>
      </c>
      <c r="D427" s="1" t="s">
        <v>23</v>
      </c>
      <c r="E427" s="6">
        <f>資本コスト!E427/SUM(資本コスト!E427,労働コスト!E427)</f>
        <v>0.17231497930548673</v>
      </c>
      <c r="F427" s="6">
        <f>資本コスト!F427/SUM(資本コスト!F427,労働コスト!F427)</f>
        <v>0.207286831135436</v>
      </c>
      <c r="G427" s="6">
        <f>資本コスト!G427/SUM(資本コスト!G427,労働コスト!G427)</f>
        <v>0.18538577349605259</v>
      </c>
      <c r="H427" s="6">
        <f>資本コスト!H427/SUM(資本コスト!H427,労働コスト!H427)</f>
        <v>0.13150045208770816</v>
      </c>
      <c r="I427" s="6">
        <f>資本コスト!I427/SUM(資本コスト!I427,労働コスト!I427)</f>
        <v>0.15728658532943199</v>
      </c>
      <c r="K427" s="3">
        <f>0.5*(E427+E$1094)</f>
        <v>0.20504437607350892</v>
      </c>
      <c r="L427" s="3">
        <f t="shared" ref="L427" si="1623">0.5*(F427+F$1094)</f>
        <v>0.20265161417733979</v>
      </c>
      <c r="M427" s="3">
        <f t="shared" ref="M427" si="1624">0.5*(G427+G$1094)</f>
        <v>0.18776610163966606</v>
      </c>
      <c r="N427" s="3">
        <f t="shared" ref="N427" si="1625">0.5*(H427+H$1094)</f>
        <v>0.16009895728824089</v>
      </c>
      <c r="O427" s="3">
        <f t="shared" ref="O427" si="1626">0.5*(I427+I$1094)</f>
        <v>0.18251748276232221</v>
      </c>
    </row>
    <row r="428" spans="1:15" x14ac:dyDescent="0.15">
      <c r="A428" s="1">
        <v>19</v>
      </c>
      <c r="B428" s="1" t="s">
        <v>121</v>
      </c>
      <c r="C428" s="1">
        <v>11</v>
      </c>
      <c r="D428" s="1" t="s">
        <v>24</v>
      </c>
      <c r="E428" s="6">
        <f>資本コスト!E428/SUM(資本コスト!E428,労働コスト!E428)</f>
        <v>0.21850585299525127</v>
      </c>
      <c r="F428" s="6">
        <f>資本コスト!F428/SUM(資本コスト!F428,労働コスト!F428)</f>
        <v>0.20319593479279097</v>
      </c>
      <c r="G428" s="6">
        <f>資本コスト!G428/SUM(資本コスト!G428,労働コスト!G428)</f>
        <v>0.38515663387764004</v>
      </c>
      <c r="H428" s="6">
        <f>資本コスト!H428/SUM(資本コスト!H428,労働コスト!H428)</f>
        <v>0.29333794954032755</v>
      </c>
      <c r="I428" s="6">
        <f>資本コスト!I428/SUM(資本コスト!I428,労働コスト!I428)</f>
        <v>0.34669245214892913</v>
      </c>
      <c r="K428" s="3">
        <f>0.5*(E428+E$1095)</f>
        <v>0.24448494746380017</v>
      </c>
      <c r="L428" s="3">
        <f t="shared" ref="L428" si="1627">0.5*(F428+F$1095)</f>
        <v>0.21044084139125591</v>
      </c>
      <c r="M428" s="3">
        <f t="shared" ref="M428" si="1628">0.5*(G428+G$1095)</f>
        <v>0.32990444841030875</v>
      </c>
      <c r="N428" s="3">
        <f t="shared" ref="N428" si="1629">0.5*(H428+H$1095)</f>
        <v>0.28230653180044868</v>
      </c>
      <c r="O428" s="3">
        <f t="shared" ref="O428" si="1630">0.5*(I428+I$1095)</f>
        <v>0.32843687957732481</v>
      </c>
    </row>
    <row r="429" spans="1:15" x14ac:dyDescent="0.15">
      <c r="A429" s="1">
        <v>19</v>
      </c>
      <c r="B429" s="1" t="s">
        <v>121</v>
      </c>
      <c r="C429" s="1">
        <v>12</v>
      </c>
      <c r="D429" s="1" t="s">
        <v>25</v>
      </c>
      <c r="E429" s="6">
        <f>資本コスト!E429/SUM(資本コスト!E429,労働コスト!E429)</f>
        <v>0.14524097450144255</v>
      </c>
      <c r="F429" s="6">
        <f>資本コスト!F429/SUM(資本コスト!F429,労働コスト!F429)</f>
        <v>0.21336204090161431</v>
      </c>
      <c r="G429" s="6">
        <f>資本コスト!G429/SUM(資本コスト!G429,労働コスト!G429)</f>
        <v>0.4162176204550091</v>
      </c>
      <c r="H429" s="6">
        <f>資本コスト!H429/SUM(資本コスト!H429,労働コスト!H429)</f>
        <v>0.39868894233174612</v>
      </c>
      <c r="I429" s="6">
        <f>資本コスト!I429/SUM(資本コスト!I429,労働コスト!I429)</f>
        <v>0.43269310639430636</v>
      </c>
      <c r="K429" s="3">
        <f>0.5*(E429+E$1096)</f>
        <v>0.18228930771011798</v>
      </c>
      <c r="L429" s="3">
        <f t="shared" ref="L429" si="1631">0.5*(F429+F$1096)</f>
        <v>0.19768105074263742</v>
      </c>
      <c r="M429" s="3">
        <f t="shared" ref="M429" si="1632">0.5*(G429+G$1096)</f>
        <v>0.3661028488280289</v>
      </c>
      <c r="N429" s="3">
        <f t="shared" ref="N429" si="1633">0.5*(H429+H$1096)</f>
        <v>0.37042099331378536</v>
      </c>
      <c r="O429" s="3">
        <f t="shared" ref="O429" si="1634">0.5*(I429+I$1096)</f>
        <v>0.4329608149959952</v>
      </c>
    </row>
    <row r="430" spans="1:15" x14ac:dyDescent="0.15">
      <c r="A430" s="1">
        <v>19</v>
      </c>
      <c r="B430" s="1" t="s">
        <v>121</v>
      </c>
      <c r="C430" s="1">
        <v>13</v>
      </c>
      <c r="D430" s="1" t="s">
        <v>26</v>
      </c>
      <c r="E430" s="6">
        <f>資本コスト!E430/SUM(資本コスト!E430,労働コスト!E430)</f>
        <v>0.22079587854748306</v>
      </c>
      <c r="F430" s="6">
        <f>資本コスト!F430/SUM(資本コスト!F430,労働コスト!F430)</f>
        <v>0.2593729206699088</v>
      </c>
      <c r="G430" s="6">
        <f>資本コスト!G430/SUM(資本コスト!G430,労働コスト!G430)</f>
        <v>0.29008923962299221</v>
      </c>
      <c r="H430" s="6">
        <f>資本コスト!H430/SUM(資本コスト!H430,労働コスト!H430)</f>
        <v>0.23784178415224461</v>
      </c>
      <c r="I430" s="6">
        <f>資本コスト!I430/SUM(資本コスト!I430,労働コスト!I430)</f>
        <v>0.24535683766400546</v>
      </c>
      <c r="K430" s="3">
        <f>0.5*(E430+E$1097)</f>
        <v>0.20514542247459766</v>
      </c>
      <c r="L430" s="3">
        <f t="shared" ref="L430" si="1635">0.5*(F430+F$1097)</f>
        <v>0.26902232851034913</v>
      </c>
      <c r="M430" s="3">
        <f t="shared" ref="M430" si="1636">0.5*(G430+G$1097)</f>
        <v>0.30873914440974981</v>
      </c>
      <c r="N430" s="3">
        <f t="shared" ref="N430" si="1637">0.5*(H430+H$1097)</f>
        <v>0.28013185836961285</v>
      </c>
      <c r="O430" s="3">
        <f t="shared" ref="O430" si="1638">0.5*(I430+I$1097)</f>
        <v>0.27150032741541663</v>
      </c>
    </row>
    <row r="431" spans="1:15" x14ac:dyDescent="0.15">
      <c r="A431" s="1">
        <v>19</v>
      </c>
      <c r="B431" s="1" t="s">
        <v>121</v>
      </c>
      <c r="C431" s="1">
        <v>14</v>
      </c>
      <c r="D431" s="1" t="s">
        <v>27</v>
      </c>
      <c r="E431" s="6">
        <f>資本コスト!E431/SUM(資本コスト!E431,労働コスト!E431)</f>
        <v>0.11220738383524433</v>
      </c>
      <c r="F431" s="6">
        <f>資本コスト!F431/SUM(資本コスト!F431,労働コスト!F431)</f>
        <v>0.17162170137777449</v>
      </c>
      <c r="G431" s="6">
        <f>資本コスト!G431/SUM(資本コスト!G431,労働コスト!G431)</f>
        <v>0.35299258041761183</v>
      </c>
      <c r="H431" s="6">
        <f>資本コスト!H431/SUM(資本コスト!H431,労働コスト!H431)</f>
        <v>0.39298014775879253</v>
      </c>
      <c r="I431" s="6">
        <f>資本コスト!I431/SUM(資本コスト!I431,労働コスト!I431)</f>
        <v>0.56110538260291509</v>
      </c>
      <c r="K431" s="3">
        <f>0.5*(E431+E$1098)</f>
        <v>9.8766259065476147E-2</v>
      </c>
      <c r="L431" s="3">
        <f t="shared" ref="L431" si="1639">0.5*(F431+F$1098)</f>
        <v>0.15733169938483521</v>
      </c>
      <c r="M431" s="3">
        <f t="shared" ref="M431" si="1640">0.5*(G431+G$1098)</f>
        <v>0.29611839597150708</v>
      </c>
      <c r="N431" s="3">
        <f t="shared" ref="N431" si="1641">0.5*(H431+H$1098)</f>
        <v>0.34829979818042411</v>
      </c>
      <c r="O431" s="3">
        <f t="shared" ref="O431" si="1642">0.5*(I431+I$1098)</f>
        <v>0.46686637595529668</v>
      </c>
    </row>
    <row r="432" spans="1:15" x14ac:dyDescent="0.15">
      <c r="A432" s="1">
        <v>19</v>
      </c>
      <c r="B432" s="1" t="s">
        <v>121</v>
      </c>
      <c r="C432" s="1">
        <v>15</v>
      </c>
      <c r="D432" s="1" t="s">
        <v>28</v>
      </c>
      <c r="E432" s="6">
        <f>資本コスト!E432/SUM(資本コスト!E432,労働コスト!E432)</f>
        <v>0.21888162356207275</v>
      </c>
      <c r="F432" s="6">
        <f>資本コスト!F432/SUM(資本コスト!F432,労働コスト!F432)</f>
        <v>0.14984241982487093</v>
      </c>
      <c r="G432" s="6">
        <f>資本コスト!G432/SUM(資本コスト!G432,労働コスト!G432)</f>
        <v>0.21338692193679246</v>
      </c>
      <c r="H432" s="6">
        <f>資本コスト!H432/SUM(資本コスト!H432,労働コスト!H432)</f>
        <v>0.21191409964963784</v>
      </c>
      <c r="I432" s="6">
        <f>資本コスト!I432/SUM(資本コスト!I432,労働コスト!I432)</f>
        <v>0.28028351278446217</v>
      </c>
      <c r="K432" s="3">
        <f>0.5*(E432+E$1099)</f>
        <v>0.20628367816583409</v>
      </c>
      <c r="L432" s="3">
        <f t="shared" ref="L432" si="1643">0.5*(F432+F$1099)</f>
        <v>0.16414406542308482</v>
      </c>
      <c r="M432" s="3">
        <f t="shared" ref="M432" si="1644">0.5*(G432+G$1099)</f>
        <v>0.22903476132122894</v>
      </c>
      <c r="N432" s="3">
        <f t="shared" ref="N432" si="1645">0.5*(H432+H$1099)</f>
        <v>0.24072464365993224</v>
      </c>
      <c r="O432" s="3">
        <f t="shared" ref="O432" si="1646">0.5*(I432+I$1099)</f>
        <v>0.30352652514662204</v>
      </c>
    </row>
    <row r="433" spans="1:15" x14ac:dyDescent="0.15">
      <c r="A433" s="1">
        <v>19</v>
      </c>
      <c r="B433" s="1" t="s">
        <v>120</v>
      </c>
      <c r="C433" s="1">
        <v>16</v>
      </c>
      <c r="D433" s="1" t="s">
        <v>11</v>
      </c>
      <c r="E433" s="6">
        <f>資本コスト!E433/SUM(資本コスト!E433,労働コスト!E433)</f>
        <v>0.32947968237346897</v>
      </c>
      <c r="F433" s="6">
        <f>資本コスト!F433/SUM(資本コスト!F433,労働コスト!F433)</f>
        <v>0.12751377687512108</v>
      </c>
      <c r="G433" s="6">
        <f>資本コスト!G433/SUM(資本コスト!G433,労働コスト!G433)</f>
        <v>0.1209561322485157</v>
      </c>
      <c r="H433" s="6">
        <f>資本コスト!H433/SUM(資本コスト!H433,労働コスト!H433)</f>
        <v>9.3504374146412383E-2</v>
      </c>
      <c r="I433" s="6">
        <f>資本コスト!I433/SUM(資本コスト!I433,労働コスト!I433)</f>
        <v>0.10074690678666147</v>
      </c>
      <c r="K433" s="3">
        <f>0.5*(E433+E$1100)</f>
        <v>0.29146423964531998</v>
      </c>
      <c r="L433" s="3">
        <f t="shared" ref="L433" si="1647">0.5*(F433+F$1100)</f>
        <v>0.11795739902069582</v>
      </c>
      <c r="M433" s="3">
        <f t="shared" ref="M433" si="1648">0.5*(G433+G$1100)</f>
        <v>0.11721631933147378</v>
      </c>
      <c r="N433" s="3">
        <f t="shared" ref="N433" si="1649">0.5*(H433+H$1100)</f>
        <v>8.9939395979467457E-2</v>
      </c>
      <c r="O433" s="3">
        <f t="shared" ref="O433" si="1650">0.5*(I433+I$1100)</f>
        <v>9.8631403973876805E-2</v>
      </c>
    </row>
    <row r="434" spans="1:15" x14ac:dyDescent="0.15">
      <c r="A434" s="1">
        <v>19</v>
      </c>
      <c r="B434" s="1" t="s">
        <v>120</v>
      </c>
      <c r="C434" s="1">
        <v>17</v>
      </c>
      <c r="D434" s="1" t="s">
        <v>12</v>
      </c>
      <c r="E434" s="6">
        <f>資本コスト!E434/SUM(資本コスト!E434,労働コスト!E434)</f>
        <v>0.6758675712887835</v>
      </c>
      <c r="F434" s="6">
        <f>資本コスト!F434/SUM(資本コスト!F434,労働コスト!F434)</f>
        <v>0.65914098706960955</v>
      </c>
      <c r="G434" s="6">
        <f>資本コスト!G434/SUM(資本コスト!G434,労働コスト!G434)</f>
        <v>0.62844108481001737</v>
      </c>
      <c r="H434" s="6">
        <f>資本コスト!H434/SUM(資本コスト!H434,労働コスト!H434)</f>
        <v>0.68151265376779868</v>
      </c>
      <c r="I434" s="6">
        <f>資本コスト!I434/SUM(資本コスト!I434,労働コスト!I434)</f>
        <v>0.78930520744359967</v>
      </c>
      <c r="K434" s="3">
        <f>0.5*(E434+E$1101)</f>
        <v>0.71747349473126232</v>
      </c>
      <c r="L434" s="3">
        <f t="shared" ref="L434" si="1651">0.5*(F434+F$1101)</f>
        <v>0.71249936979631623</v>
      </c>
      <c r="M434" s="3">
        <f t="shared" ref="M434" si="1652">0.5*(G434+G$1101)</f>
        <v>0.67874357416187581</v>
      </c>
      <c r="N434" s="3">
        <f t="shared" ref="N434" si="1653">0.5*(H434+H$1101)</f>
        <v>0.6970585371096657</v>
      </c>
      <c r="O434" s="3">
        <f t="shared" ref="O434" si="1654">0.5*(I434+I$1101)</f>
        <v>0.79716736510316255</v>
      </c>
    </row>
    <row r="435" spans="1:15" x14ac:dyDescent="0.15">
      <c r="A435" s="1">
        <v>19</v>
      </c>
      <c r="B435" s="1" t="s">
        <v>120</v>
      </c>
      <c r="C435" s="1">
        <v>18</v>
      </c>
      <c r="D435" s="1" t="s">
        <v>13</v>
      </c>
      <c r="E435" s="6">
        <f>資本コスト!E435/SUM(資本コスト!E435,労働コスト!E435)</f>
        <v>0.15584353684901911</v>
      </c>
      <c r="F435" s="6">
        <f>資本コスト!F435/SUM(資本コスト!F435,労働コスト!F435)</f>
        <v>0.17842947450447671</v>
      </c>
      <c r="G435" s="6">
        <f>資本コスト!G435/SUM(資本コスト!G435,労働コスト!G435)</f>
        <v>0.19881636617459372</v>
      </c>
      <c r="H435" s="6">
        <f>資本コスト!H435/SUM(資本コスト!H435,労働コスト!H435)</f>
        <v>0.18486146361935218</v>
      </c>
      <c r="I435" s="6">
        <f>資本コスト!I435/SUM(資本コスト!I435,労働コスト!I435)</f>
        <v>0.25800066449954373</v>
      </c>
      <c r="K435" s="3">
        <f>0.5*(E435+E$1102)</f>
        <v>0.14816130572684508</v>
      </c>
      <c r="L435" s="3">
        <f t="shared" ref="L435" si="1655">0.5*(F435+F$1102)</f>
        <v>0.18611117017789969</v>
      </c>
      <c r="M435" s="3">
        <f t="shared" ref="M435" si="1656">0.5*(G435+G$1102)</f>
        <v>0.19254429451581312</v>
      </c>
      <c r="N435" s="3">
        <f t="shared" ref="N435" si="1657">0.5*(H435+H$1102)</f>
        <v>0.1804625836906058</v>
      </c>
      <c r="O435" s="3">
        <f t="shared" ref="O435" si="1658">0.5*(I435+I$1102)</f>
        <v>0.22935243056960425</v>
      </c>
    </row>
    <row r="436" spans="1:15" x14ac:dyDescent="0.15">
      <c r="A436" s="1">
        <v>19</v>
      </c>
      <c r="B436" s="1" t="s">
        <v>120</v>
      </c>
      <c r="C436" s="1">
        <v>19</v>
      </c>
      <c r="D436" s="1" t="s">
        <v>14</v>
      </c>
      <c r="E436" s="6">
        <f>資本コスト!E436/SUM(資本コスト!E436,労働コスト!E436)</f>
        <v>0.37526180764887401</v>
      </c>
      <c r="F436" s="6">
        <f>資本コスト!F436/SUM(資本コスト!F436,労働コスト!F436)</f>
        <v>0.15178238146168632</v>
      </c>
      <c r="G436" s="6">
        <f>資本コスト!G436/SUM(資本コスト!G436,労働コスト!G436)</f>
        <v>0.17197020524836376</v>
      </c>
      <c r="H436" s="6">
        <f>資本コスト!H436/SUM(資本コスト!H436,労働コスト!H436)</f>
        <v>0.18856717018197885</v>
      </c>
      <c r="I436" s="6">
        <f>資本コスト!I436/SUM(資本コスト!I436,労働コスト!I436)</f>
        <v>0.20699042515014671</v>
      </c>
      <c r="K436" s="3">
        <f>0.5*(E436+E$1103)</f>
        <v>0.35620501765707557</v>
      </c>
      <c r="L436" s="3">
        <f t="shared" ref="L436" si="1659">0.5*(F436+F$1103)</f>
        <v>0.15496712962527803</v>
      </c>
      <c r="M436" s="3">
        <f t="shared" ref="M436" si="1660">0.5*(G436+G$1103)</f>
        <v>0.15885892733872323</v>
      </c>
      <c r="N436" s="3">
        <f t="shared" ref="N436" si="1661">0.5*(H436+H$1103)</f>
        <v>0.18859056964682946</v>
      </c>
      <c r="O436" s="3">
        <f t="shared" ref="O436" si="1662">0.5*(I436+I$1103)</f>
        <v>0.2006086809832453</v>
      </c>
    </row>
    <row r="437" spans="1:15" x14ac:dyDescent="0.15">
      <c r="A437" s="1">
        <v>19</v>
      </c>
      <c r="B437" s="1" t="s">
        <v>120</v>
      </c>
      <c r="C437" s="1">
        <v>20</v>
      </c>
      <c r="D437" s="1" t="s">
        <v>15</v>
      </c>
      <c r="E437" s="6">
        <f>資本コスト!E437/SUM(資本コスト!E437,労働コスト!E437)</f>
        <v>0.49571793377866719</v>
      </c>
      <c r="F437" s="6">
        <f>資本コスト!F437/SUM(資本コスト!F437,労働コスト!F437)</f>
        <v>0.77848329360583479</v>
      </c>
      <c r="G437" s="6">
        <f>資本コスト!G437/SUM(資本コスト!G437,労働コスト!G437)</f>
        <v>0.73135020363689496</v>
      </c>
      <c r="H437" s="6">
        <f>資本コスト!H437/SUM(資本コスト!H437,労働コスト!H437)</f>
        <v>0.74800339863975795</v>
      </c>
      <c r="I437" s="6">
        <f>資本コスト!I437/SUM(資本コスト!I437,労働コスト!I437)</f>
        <v>0.80194391473959659</v>
      </c>
      <c r="K437" s="3">
        <f>0.5*(E437+E$1104)</f>
        <v>0.49501343396297953</v>
      </c>
      <c r="L437" s="3">
        <f t="shared" ref="L437" si="1663">0.5*(F437+F$1104)</f>
        <v>0.78855524800276422</v>
      </c>
      <c r="M437" s="3">
        <f t="shared" ref="M437" si="1664">0.5*(G437+G$1104)</f>
        <v>0.74232791537221465</v>
      </c>
      <c r="N437" s="3">
        <f t="shared" ref="N437" si="1665">0.5*(H437+H$1104)</f>
        <v>0.74568067419983064</v>
      </c>
      <c r="O437" s="3">
        <f t="shared" ref="O437" si="1666">0.5*(I437+I$1104)</f>
        <v>0.79995201128493365</v>
      </c>
    </row>
    <row r="438" spans="1:15" x14ac:dyDescent="0.15">
      <c r="A438" s="1">
        <v>19</v>
      </c>
      <c r="B438" s="1" t="s">
        <v>120</v>
      </c>
      <c r="C438" s="1">
        <v>21</v>
      </c>
      <c r="D438" s="1" t="s">
        <v>16</v>
      </c>
      <c r="E438" s="6">
        <f>資本コスト!E438/SUM(資本コスト!E438,労働コスト!E438)</f>
        <v>0.31325621909453538</v>
      </c>
      <c r="F438" s="6">
        <f>資本コスト!F438/SUM(資本コスト!F438,労働コスト!F438)</f>
        <v>0.29220715027163474</v>
      </c>
      <c r="G438" s="6">
        <f>資本コスト!G438/SUM(資本コスト!G438,労働コスト!G438)</f>
        <v>0.33720134186004369</v>
      </c>
      <c r="H438" s="6">
        <f>資本コスト!H438/SUM(資本コスト!H438,労働コスト!H438)</f>
        <v>0.37072587453997491</v>
      </c>
      <c r="I438" s="6">
        <f>資本コスト!I438/SUM(資本コスト!I438,労働コスト!I438)</f>
        <v>0.50680038537993799</v>
      </c>
      <c r="K438" s="3">
        <f>0.5*(E438+E$1105)</f>
        <v>0.31885201206235858</v>
      </c>
      <c r="L438" s="3">
        <f t="shared" ref="L438" si="1667">0.5*(F438+F$1105)</f>
        <v>0.35336326324692402</v>
      </c>
      <c r="M438" s="3">
        <f t="shared" ref="M438" si="1668">0.5*(G438+G$1105)</f>
        <v>0.37679924908350659</v>
      </c>
      <c r="N438" s="3">
        <f t="shared" ref="N438" si="1669">0.5*(H438+H$1105)</f>
        <v>0.40836278468103204</v>
      </c>
      <c r="O438" s="3">
        <f t="shared" ref="O438" si="1670">0.5*(I438+I$1105)</f>
        <v>0.53575272341061697</v>
      </c>
    </row>
    <row r="439" spans="1:15" x14ac:dyDescent="0.15">
      <c r="A439" s="1">
        <v>19</v>
      </c>
      <c r="B439" s="1" t="s">
        <v>119</v>
      </c>
      <c r="C439" s="1">
        <v>22</v>
      </c>
      <c r="D439" s="1" t="s">
        <v>8</v>
      </c>
      <c r="E439" s="6">
        <f>資本コスト!E439/SUM(資本コスト!E439,労働コスト!E439)</f>
        <v>0.26990793782100653</v>
      </c>
      <c r="F439" s="6">
        <f>資本コスト!F439/SUM(資本コスト!F439,労働コスト!F439)</f>
        <v>0.31988844064185057</v>
      </c>
      <c r="G439" s="6">
        <f>資本コスト!G439/SUM(資本コスト!G439,労働コスト!G439)</f>
        <v>0.43848006374385445</v>
      </c>
      <c r="H439" s="6">
        <f>資本コスト!H439/SUM(資本コスト!H439,労働コスト!H439)</f>
        <v>0.39972993426452835</v>
      </c>
      <c r="I439" s="6">
        <f>資本コスト!I439/SUM(資本コスト!I439,労働コスト!I439)</f>
        <v>0.34772331705354748</v>
      </c>
      <c r="K439" s="3">
        <f>0.5*(E439+E$1106)</f>
        <v>0.23465106871488869</v>
      </c>
      <c r="L439" s="3">
        <f t="shared" ref="L439" si="1671">0.5*(F439+F$1106)</f>
        <v>0.29271998413620337</v>
      </c>
      <c r="M439" s="3">
        <f t="shared" ref="M439" si="1672">0.5*(G439+G$1106)</f>
        <v>0.38438880746939413</v>
      </c>
      <c r="N439" s="3">
        <f t="shared" ref="N439" si="1673">0.5*(H439+H$1106)</f>
        <v>0.35383946537870337</v>
      </c>
      <c r="O439" s="3">
        <f t="shared" ref="O439" si="1674">0.5*(I439+I$1106)</f>
        <v>0.30980516509887063</v>
      </c>
    </row>
    <row r="440" spans="1:15" x14ac:dyDescent="0.15">
      <c r="A440" s="1">
        <v>19</v>
      </c>
      <c r="B440" s="1" t="s">
        <v>119</v>
      </c>
      <c r="C440" s="1">
        <v>23</v>
      </c>
      <c r="D440" s="1" t="s">
        <v>29</v>
      </c>
      <c r="E440" s="6">
        <f>資本コスト!E440/SUM(資本コスト!E440,労働コスト!E440)</f>
        <v>0.34174508353502492</v>
      </c>
      <c r="F440" s="6">
        <f>資本コスト!F440/SUM(資本コスト!F440,労働コスト!F440)</f>
        <v>0.25448444764004352</v>
      </c>
      <c r="G440" s="6">
        <f>資本コスト!G440/SUM(資本コスト!G440,労働コスト!G440)</f>
        <v>0.27358174933261881</v>
      </c>
      <c r="H440" s="6">
        <f>資本コスト!H440/SUM(資本コスト!H440,労働コスト!H440)</f>
        <v>0.27176327555188801</v>
      </c>
      <c r="I440" s="6">
        <f>資本コスト!I440/SUM(資本コスト!I440,労働コスト!I440)</f>
        <v>0.32629922686148549</v>
      </c>
      <c r="K440" s="3">
        <f>0.5*(E440+E$1107)</f>
        <v>0.36304735058013438</v>
      </c>
      <c r="L440" s="3">
        <f t="shared" ref="L440" si="1675">0.5*(F440+F$1107)</f>
        <v>0.25632598925195216</v>
      </c>
      <c r="M440" s="3">
        <f t="shared" ref="M440" si="1676">0.5*(G440+G$1107)</f>
        <v>0.27255540055264726</v>
      </c>
      <c r="N440" s="3">
        <f t="shared" ref="N440" si="1677">0.5*(H440+H$1107)</f>
        <v>0.26371496625365398</v>
      </c>
      <c r="O440" s="3">
        <f t="shared" ref="O440" si="1678">0.5*(I440+I$1107)</f>
        <v>0.31572084862060723</v>
      </c>
    </row>
    <row r="441" spans="1:15" x14ac:dyDescent="0.15">
      <c r="A441" s="1">
        <v>20</v>
      </c>
      <c r="B441" s="1" t="s">
        <v>123</v>
      </c>
      <c r="C441" s="1">
        <v>1</v>
      </c>
      <c r="D441" s="1" t="s">
        <v>9</v>
      </c>
      <c r="E441" s="6">
        <f>資本コスト!E441/SUM(資本コスト!E441,労働コスト!E441)</f>
        <v>0.53479422171867241</v>
      </c>
      <c r="F441" s="6">
        <f>資本コスト!F441/SUM(資本コスト!F441,労働コスト!F441)</f>
        <v>0.46143935283187709</v>
      </c>
      <c r="G441" s="6">
        <f>資本コスト!G441/SUM(資本コスト!G441,労働コスト!G441)</f>
        <v>0.52188608769695766</v>
      </c>
      <c r="H441" s="6">
        <f>資本コスト!H441/SUM(資本コスト!H441,労働コスト!H441)</f>
        <v>0.62423152924150671</v>
      </c>
      <c r="I441" s="6">
        <f>資本コスト!I441/SUM(資本コスト!I441,労働コスト!I441)</f>
        <v>0.68042631925409236</v>
      </c>
      <c r="K441" s="3">
        <f>0.5*(E441+E$1085)</f>
        <v>0.55571236608826657</v>
      </c>
      <c r="L441" s="3">
        <f t="shared" ref="L441" si="1679">0.5*(F441+F$1085)</f>
        <v>0.47968516269785305</v>
      </c>
      <c r="M441" s="3">
        <f t="shared" ref="M441" si="1680">0.5*(G441+G$1085)</f>
        <v>0.53390173448199651</v>
      </c>
      <c r="N441" s="3">
        <f t="shared" ref="N441" si="1681">0.5*(H441+H$1085)</f>
        <v>0.63532704812782481</v>
      </c>
      <c r="O441" s="3">
        <f t="shared" ref="O441" si="1682">0.5*(I441+I$1085)</f>
        <v>0.69526304234945435</v>
      </c>
    </row>
    <row r="442" spans="1:15" x14ac:dyDescent="0.15">
      <c r="A442" s="1">
        <v>20</v>
      </c>
      <c r="B442" s="1" t="s">
        <v>123</v>
      </c>
      <c r="C442" s="1">
        <v>2</v>
      </c>
      <c r="D442" s="1" t="s">
        <v>10</v>
      </c>
      <c r="E442" s="6">
        <f>資本コスト!E442/SUM(資本コスト!E442,労働コスト!E442)</f>
        <v>0.3726361001663222</v>
      </c>
      <c r="F442" s="6">
        <f>資本コスト!F442/SUM(資本コスト!F442,労働コスト!F442)</f>
        <v>0.27114607458736301</v>
      </c>
      <c r="G442" s="6">
        <f>資本コスト!G442/SUM(資本コスト!G442,労働コスト!G442)</f>
        <v>0.26229263623642562</v>
      </c>
      <c r="H442" s="6">
        <f>資本コスト!H442/SUM(資本コスト!H442,労働コスト!H442)</f>
        <v>0.31772077938309662</v>
      </c>
      <c r="I442" s="6">
        <f>資本コスト!I442/SUM(資本コスト!I442,労働コスト!I442)</f>
        <v>0.54582003881503283</v>
      </c>
      <c r="K442" s="3">
        <f>0.5*(E442+E$1086)</f>
        <v>0.37512219634201405</v>
      </c>
      <c r="L442" s="3">
        <f t="shared" ref="L442" si="1683">0.5*(F442+F$1086)</f>
        <v>0.30206306115328185</v>
      </c>
      <c r="M442" s="3">
        <f t="shared" ref="M442" si="1684">0.5*(G442+G$1086)</f>
        <v>0.30443811193825088</v>
      </c>
      <c r="N442" s="3">
        <f t="shared" ref="N442" si="1685">0.5*(H442+H$1086)</f>
        <v>0.33085811892340178</v>
      </c>
      <c r="O442" s="3">
        <f t="shared" ref="O442" si="1686">0.5*(I442+I$1086)</f>
        <v>0.52360893198398073</v>
      </c>
    </row>
    <row r="443" spans="1:15" x14ac:dyDescent="0.15">
      <c r="A443" s="1">
        <v>20</v>
      </c>
      <c r="B443" s="1" t="s">
        <v>125</v>
      </c>
      <c r="C443" s="1">
        <v>3</v>
      </c>
      <c r="D443" s="1" t="s">
        <v>17</v>
      </c>
      <c r="E443" s="6">
        <f>資本コスト!E443/SUM(資本コスト!E443,労働コスト!E443)</f>
        <v>0.33808588138123535</v>
      </c>
      <c r="F443" s="6">
        <f>資本コスト!F443/SUM(資本コスト!F443,労働コスト!F443)</f>
        <v>0.26542175361253989</v>
      </c>
      <c r="G443" s="6">
        <f>資本コスト!G443/SUM(資本コスト!G443,労働コスト!G443)</f>
        <v>0.28343331402855104</v>
      </c>
      <c r="H443" s="6">
        <f>資本コスト!H443/SUM(資本コスト!H443,労働コスト!H443)</f>
        <v>0.32909031694845392</v>
      </c>
      <c r="I443" s="6">
        <f>資本コスト!I443/SUM(資本コスト!I443,労働コスト!I443)</f>
        <v>0.39970688340590765</v>
      </c>
      <c r="K443" s="3">
        <f>0.5*(E443+E$1087)</f>
        <v>0.33093043935435129</v>
      </c>
      <c r="L443" s="3">
        <f t="shared" ref="L443" si="1687">0.5*(F443+F$1087)</f>
        <v>0.25953035827076154</v>
      </c>
      <c r="M443" s="3">
        <f t="shared" ref="M443" si="1688">0.5*(G443+G$1087)</f>
        <v>0.29440127057670606</v>
      </c>
      <c r="N443" s="3">
        <f t="shared" ref="N443" si="1689">0.5*(H443+H$1087)</f>
        <v>0.31950446824602252</v>
      </c>
      <c r="O443" s="3">
        <f t="shared" ref="O443" si="1690">0.5*(I443+I$1087)</f>
        <v>0.38302880214837137</v>
      </c>
    </row>
    <row r="444" spans="1:15" x14ac:dyDescent="0.15">
      <c r="A444" s="1">
        <v>20</v>
      </c>
      <c r="B444" s="1" t="s">
        <v>125</v>
      </c>
      <c r="C444" s="1">
        <v>4</v>
      </c>
      <c r="D444" s="1" t="s">
        <v>18</v>
      </c>
      <c r="E444" s="6">
        <f>資本コスト!E444/SUM(資本コスト!E444,労働コスト!E444)</f>
        <v>0.29373165750549773</v>
      </c>
      <c r="F444" s="6">
        <f>資本コスト!F444/SUM(資本コスト!F444,労働コスト!F444)</f>
        <v>0.24302488308013934</v>
      </c>
      <c r="G444" s="6">
        <f>資本コスト!G444/SUM(資本コスト!G444,労働コスト!G444)</f>
        <v>0.24948654483468569</v>
      </c>
      <c r="H444" s="6">
        <f>資本コスト!H444/SUM(資本コスト!H444,労働コスト!H444)</f>
        <v>0.30891980340635528</v>
      </c>
      <c r="I444" s="6">
        <f>資本コスト!I444/SUM(資本コスト!I444,労働コスト!I444)</f>
        <v>0.31660415663982405</v>
      </c>
      <c r="K444" s="3">
        <f>0.5*(E444+E$1088)</f>
        <v>0.25876771967066559</v>
      </c>
      <c r="L444" s="3">
        <f t="shared" ref="L444" si="1691">0.5*(F444+F$1088)</f>
        <v>0.21378880478775067</v>
      </c>
      <c r="M444" s="3">
        <f t="shared" ref="M444" si="1692">0.5*(G444+G$1088)</f>
        <v>0.22545673050083892</v>
      </c>
      <c r="N444" s="3">
        <f t="shared" ref="N444" si="1693">0.5*(H444+H$1088)</f>
        <v>0.28440946575339815</v>
      </c>
      <c r="O444" s="3">
        <f t="shared" ref="O444" si="1694">0.5*(I444+I$1088)</f>
        <v>0.32298383353979243</v>
      </c>
    </row>
    <row r="445" spans="1:15" x14ac:dyDescent="0.15">
      <c r="A445" s="1">
        <v>20</v>
      </c>
      <c r="B445" s="1" t="s">
        <v>125</v>
      </c>
      <c r="C445" s="1">
        <v>5</v>
      </c>
      <c r="D445" s="1" t="s">
        <v>19</v>
      </c>
      <c r="E445" s="6">
        <f>資本コスト!E445/SUM(資本コスト!E445,労働コスト!E445)</f>
        <v>0.22472083485282709</v>
      </c>
      <c r="F445" s="6">
        <f>資本コスト!F445/SUM(資本コスト!F445,労働コスト!F445)</f>
        <v>0.1566022516356847</v>
      </c>
      <c r="G445" s="6">
        <f>資本コスト!G445/SUM(資本コスト!G445,労働コスト!G445)</f>
        <v>0.166510360780771</v>
      </c>
      <c r="H445" s="6">
        <f>資本コスト!H445/SUM(資本コスト!H445,労働コスト!H445)</f>
        <v>0.15595157696263404</v>
      </c>
      <c r="I445" s="6">
        <f>資本コスト!I445/SUM(資本コスト!I445,労働コスト!I445)</f>
        <v>0.2297718815022626</v>
      </c>
      <c r="K445" s="3">
        <f>0.5*(E445+E$1089)</f>
        <v>0.30938956601797124</v>
      </c>
      <c r="L445" s="3">
        <f t="shared" ref="L445" si="1695">0.5*(F445+F$1089)</f>
        <v>0.22396927553559789</v>
      </c>
      <c r="M445" s="3">
        <f t="shared" ref="M445" si="1696">0.5*(G445+G$1089)</f>
        <v>0.23972891380044631</v>
      </c>
      <c r="N445" s="3">
        <f t="shared" ref="N445" si="1697">0.5*(H445+H$1089)</f>
        <v>0.23952628177766838</v>
      </c>
      <c r="O445" s="3">
        <f t="shared" ref="O445" si="1698">0.5*(I445+I$1089)</f>
        <v>0.31233456628436057</v>
      </c>
    </row>
    <row r="446" spans="1:15" x14ac:dyDescent="0.15">
      <c r="A446" s="1">
        <v>20</v>
      </c>
      <c r="B446" s="1" t="s">
        <v>285</v>
      </c>
      <c r="C446" s="1">
        <v>6</v>
      </c>
      <c r="D446" s="1" t="s">
        <v>3</v>
      </c>
      <c r="E446" s="6">
        <f>資本コスト!E446/SUM(資本コスト!E446,労働コスト!E446)</f>
        <v>0.3022674683972264</v>
      </c>
      <c r="F446" s="6">
        <f>資本コスト!F446/SUM(資本コスト!F446,労働コスト!F446)</f>
        <v>0.27103329795679298</v>
      </c>
      <c r="G446" s="6">
        <f>資本コスト!G446/SUM(資本コスト!G446,労働コスト!G446)</f>
        <v>0.25171999585289961</v>
      </c>
      <c r="H446" s="6">
        <f>資本コスト!H446/SUM(資本コスト!H446,労働コスト!H446)</f>
        <v>0.29202469627684996</v>
      </c>
      <c r="I446" s="6">
        <f>資本コスト!I446/SUM(資本コスト!I446,労働コスト!I446)</f>
        <v>0.38726333810832508</v>
      </c>
      <c r="K446" s="3">
        <f>0.5*(E446+E$1090)</f>
        <v>0.39284674608550968</v>
      </c>
      <c r="L446" s="3">
        <f t="shared" ref="L446" si="1699">0.5*(F446+F$1090)</f>
        <v>0.34534438782972543</v>
      </c>
      <c r="M446" s="3">
        <f t="shared" ref="M446" si="1700">0.5*(G446+G$1090)</f>
        <v>0.34924632052301213</v>
      </c>
      <c r="N446" s="3">
        <f t="shared" ref="N446" si="1701">0.5*(H446+H$1090)</f>
        <v>0.36107542930239073</v>
      </c>
      <c r="O446" s="3">
        <f t="shared" ref="O446" si="1702">0.5*(I446+I$1090)</f>
        <v>0.47127722551031981</v>
      </c>
    </row>
    <row r="447" spans="1:15" x14ac:dyDescent="0.15">
      <c r="A447" s="1">
        <v>20</v>
      </c>
      <c r="B447" s="1" t="s">
        <v>125</v>
      </c>
      <c r="C447" s="1">
        <v>7</v>
      </c>
      <c r="D447" s="1" t="s">
        <v>20</v>
      </c>
      <c r="E447" s="6">
        <f>資本コスト!E447/SUM(資本コスト!E447,労働コスト!E447)</f>
        <v>0.80941947337527675</v>
      </c>
      <c r="F447" s="6">
        <f>資本コスト!F447/SUM(資本コスト!F447,労働コスト!F447)</f>
        <v>0.65336400744739742</v>
      </c>
      <c r="G447" s="6">
        <f>資本コスト!G447/SUM(資本コスト!G447,労働コスト!G447)</f>
        <v>0.3166238051061836</v>
      </c>
      <c r="H447" s="6">
        <f>資本コスト!H447/SUM(資本コスト!H447,労働コスト!H447)</f>
        <v>0.46230198202019779</v>
      </c>
      <c r="I447" s="6">
        <f>資本コスト!I447/SUM(資本コスト!I447,労働コスト!I447)</f>
        <v>0.74715975463402962</v>
      </c>
      <c r="K447" s="3">
        <f>0.5*(E447+E$1091)</f>
        <v>0.75249573032786188</v>
      </c>
      <c r="L447" s="3">
        <f t="shared" ref="L447" si="1703">0.5*(F447+F$1091)</f>
        <v>0.65258772863451564</v>
      </c>
      <c r="M447" s="3">
        <f t="shared" ref="M447" si="1704">0.5*(G447+G$1091)</f>
        <v>0.43945699962302454</v>
      </c>
      <c r="N447" s="3">
        <f t="shared" ref="N447" si="1705">0.5*(H447+H$1091)</f>
        <v>0.51552306358073663</v>
      </c>
      <c r="O447" s="3">
        <f t="shared" ref="O447" si="1706">0.5*(I447+I$1091)</f>
        <v>0.6811437766960946</v>
      </c>
    </row>
    <row r="448" spans="1:15" x14ac:dyDescent="0.15">
      <c r="A448" s="1">
        <v>20</v>
      </c>
      <c r="B448" s="1" t="s">
        <v>125</v>
      </c>
      <c r="C448" s="1">
        <v>8</v>
      </c>
      <c r="D448" s="1" t="s">
        <v>21</v>
      </c>
      <c r="E448" s="6">
        <f>資本コスト!E448/SUM(資本コスト!E448,労働コスト!E448)</f>
        <v>0.34949230808795667</v>
      </c>
      <c r="F448" s="6">
        <f>資本コスト!F448/SUM(資本コスト!F448,労働コスト!F448)</f>
        <v>0.27722693340839377</v>
      </c>
      <c r="G448" s="6">
        <f>資本コスト!G448/SUM(資本コスト!G448,労働コスト!G448)</f>
        <v>0.26017502329986003</v>
      </c>
      <c r="H448" s="6">
        <f>資本コスト!H448/SUM(資本コスト!H448,労働コスト!H448)</f>
        <v>0.25194826794622949</v>
      </c>
      <c r="I448" s="6">
        <f>資本コスト!I448/SUM(資本コスト!I448,労働コスト!I448)</f>
        <v>0.27463506615401412</v>
      </c>
      <c r="K448" s="3">
        <f>0.5*(E448+E$1092)</f>
        <v>0.36240356195757351</v>
      </c>
      <c r="L448" s="3">
        <f t="shared" ref="L448" si="1707">0.5*(F448+F$1092)</f>
        <v>0.26017164748598332</v>
      </c>
      <c r="M448" s="3">
        <f t="shared" ref="M448" si="1708">0.5*(G448+G$1092)</f>
        <v>0.25451013345764378</v>
      </c>
      <c r="N448" s="3">
        <f t="shared" ref="N448" si="1709">0.5*(H448+H$1092)</f>
        <v>0.24502313153435945</v>
      </c>
      <c r="O448" s="3">
        <f t="shared" ref="O448" si="1710">0.5*(I448+I$1092)</f>
        <v>0.29886310319622278</v>
      </c>
    </row>
    <row r="449" spans="1:15" x14ac:dyDescent="0.15">
      <c r="A449" s="1">
        <v>20</v>
      </c>
      <c r="B449" s="1" t="s">
        <v>125</v>
      </c>
      <c r="C449" s="1">
        <v>9</v>
      </c>
      <c r="D449" s="1" t="s">
        <v>22</v>
      </c>
      <c r="E449" s="6">
        <f>資本コスト!E449/SUM(資本コスト!E449,労働コスト!E449)</f>
        <v>0.25682290372222982</v>
      </c>
      <c r="F449" s="6">
        <f>資本コスト!F449/SUM(資本コスト!F449,労働コスト!F449)</f>
        <v>0.2231820653148742</v>
      </c>
      <c r="G449" s="6">
        <f>資本コスト!G449/SUM(資本コスト!G449,労働コスト!G449)</f>
        <v>0.26971341400499244</v>
      </c>
      <c r="H449" s="6">
        <f>資本コスト!H449/SUM(資本コスト!H449,労働コスト!H449)</f>
        <v>0.22605279740485765</v>
      </c>
      <c r="I449" s="6">
        <f>資本コスト!I449/SUM(資本コスト!I449,労働コスト!I449)</f>
        <v>0.26342293984074366</v>
      </c>
      <c r="K449" s="3">
        <f>0.5*(E449+E$1093)</f>
        <v>0.31538450023131515</v>
      </c>
      <c r="L449" s="3">
        <f t="shared" ref="L449" si="1711">0.5*(F449+F$1093)</f>
        <v>0.30484480471967662</v>
      </c>
      <c r="M449" s="3">
        <f t="shared" ref="M449" si="1712">0.5*(G449+G$1093)</f>
        <v>0.34432072486455856</v>
      </c>
      <c r="N449" s="3">
        <f t="shared" ref="N449" si="1713">0.5*(H449+H$1093)</f>
        <v>0.31631367164777791</v>
      </c>
      <c r="O449" s="3">
        <f t="shared" ref="O449" si="1714">0.5*(I449+I$1093)</f>
        <v>0.35430366936680202</v>
      </c>
    </row>
    <row r="450" spans="1:15" x14ac:dyDescent="0.15">
      <c r="A450" s="1">
        <v>20</v>
      </c>
      <c r="B450" s="1" t="s">
        <v>125</v>
      </c>
      <c r="C450" s="1">
        <v>10</v>
      </c>
      <c r="D450" s="1" t="s">
        <v>23</v>
      </c>
      <c r="E450" s="6">
        <f>資本コスト!E450/SUM(資本コスト!E450,労働コスト!E450)</f>
        <v>0.35481487364911996</v>
      </c>
      <c r="F450" s="6">
        <f>資本コスト!F450/SUM(資本コスト!F450,労働コスト!F450)</f>
        <v>0.2077421763995069</v>
      </c>
      <c r="G450" s="6">
        <f>資本コスト!G450/SUM(資本コスト!G450,労働コスト!G450)</f>
        <v>0.21276713371033038</v>
      </c>
      <c r="H450" s="6">
        <f>資本コスト!H450/SUM(資本コスト!H450,労働コスト!H450)</f>
        <v>0.1893271706672674</v>
      </c>
      <c r="I450" s="6">
        <f>資本コスト!I450/SUM(資本コスト!I450,労働コスト!I450)</f>
        <v>0.23625378530394289</v>
      </c>
      <c r="K450" s="3">
        <f>0.5*(E450+E$1094)</f>
        <v>0.29629432324532556</v>
      </c>
      <c r="L450" s="3">
        <f t="shared" ref="L450" si="1715">0.5*(F450+F$1094)</f>
        <v>0.20287928680937523</v>
      </c>
      <c r="M450" s="3">
        <f t="shared" ref="M450" si="1716">0.5*(G450+G$1094)</f>
        <v>0.20145678174680498</v>
      </c>
      <c r="N450" s="3">
        <f t="shared" ref="N450" si="1717">0.5*(H450+H$1094)</f>
        <v>0.18901231657802051</v>
      </c>
      <c r="O450" s="3">
        <f t="shared" ref="O450" si="1718">0.5*(I450+I$1094)</f>
        <v>0.22200108274957769</v>
      </c>
    </row>
    <row r="451" spans="1:15" x14ac:dyDescent="0.15">
      <c r="A451" s="1">
        <v>20</v>
      </c>
      <c r="B451" s="1" t="s">
        <v>125</v>
      </c>
      <c r="C451" s="1">
        <v>11</v>
      </c>
      <c r="D451" s="1" t="s">
        <v>24</v>
      </c>
      <c r="E451" s="6">
        <f>資本コスト!E451/SUM(資本コスト!E451,労働コスト!E451)</f>
        <v>0.27494605796210958</v>
      </c>
      <c r="F451" s="6">
        <f>資本コスト!F451/SUM(資本コスト!F451,労働コスト!F451)</f>
        <v>0.22288415299812284</v>
      </c>
      <c r="G451" s="6">
        <f>資本コスト!G451/SUM(資本コスト!G451,労働コスト!G451)</f>
        <v>0.30214419702994161</v>
      </c>
      <c r="H451" s="6">
        <f>資本コスト!H451/SUM(資本コスト!H451,労働コスト!H451)</f>
        <v>0.2970007259698324</v>
      </c>
      <c r="I451" s="6">
        <f>資本コスト!I451/SUM(資本コスト!I451,労働コスト!I451)</f>
        <v>0.29515932750835039</v>
      </c>
      <c r="K451" s="3">
        <f>0.5*(E451+E$1095)</f>
        <v>0.27270504994722933</v>
      </c>
      <c r="L451" s="3">
        <f t="shared" ref="L451" si="1719">0.5*(F451+F$1095)</f>
        <v>0.22028495049392183</v>
      </c>
      <c r="M451" s="3">
        <f t="shared" ref="M451" si="1720">0.5*(G451+G$1095)</f>
        <v>0.28839822998645953</v>
      </c>
      <c r="N451" s="3">
        <f t="shared" ref="N451" si="1721">0.5*(H451+H$1095)</f>
        <v>0.28413792001520111</v>
      </c>
      <c r="O451" s="3">
        <f t="shared" ref="O451" si="1722">0.5*(I451+I$1095)</f>
        <v>0.30267031725703542</v>
      </c>
    </row>
    <row r="452" spans="1:15" x14ac:dyDescent="0.15">
      <c r="A452" s="1">
        <v>20</v>
      </c>
      <c r="B452" s="1" t="s">
        <v>125</v>
      </c>
      <c r="C452" s="1">
        <v>12</v>
      </c>
      <c r="D452" s="1" t="s">
        <v>25</v>
      </c>
      <c r="E452" s="6">
        <f>資本コスト!E452/SUM(資本コスト!E452,労働コスト!E452)</f>
        <v>0.16754559586730852</v>
      </c>
      <c r="F452" s="6">
        <f>資本コスト!F452/SUM(資本コスト!F452,労働コスト!F452)</f>
        <v>0.17172731740796723</v>
      </c>
      <c r="G452" s="6">
        <f>資本コスト!G452/SUM(資本コスト!G452,労働コスト!G452)</f>
        <v>0.32371177028439563</v>
      </c>
      <c r="H452" s="6">
        <f>資本コスト!H452/SUM(資本コスト!H452,労働コスト!H452)</f>
        <v>0.34453134602133334</v>
      </c>
      <c r="I452" s="6">
        <f>資本コスト!I452/SUM(資本コスト!I452,労働コスト!I452)</f>
        <v>0.42654405141338214</v>
      </c>
      <c r="K452" s="3">
        <f>0.5*(E452+E$1096)</f>
        <v>0.19344161839305096</v>
      </c>
      <c r="L452" s="3">
        <f t="shared" ref="L452" si="1723">0.5*(F452+F$1096)</f>
        <v>0.17686368899581387</v>
      </c>
      <c r="M452" s="3">
        <f t="shared" ref="M452" si="1724">0.5*(G452+G$1096)</f>
        <v>0.3198499237427222</v>
      </c>
      <c r="N452" s="3">
        <f t="shared" ref="N452" si="1725">0.5*(H452+H$1096)</f>
        <v>0.343342195158579</v>
      </c>
      <c r="O452" s="3">
        <f t="shared" ref="O452" si="1726">0.5*(I452+I$1096)</f>
        <v>0.42988628750553309</v>
      </c>
    </row>
    <row r="453" spans="1:15" x14ac:dyDescent="0.15">
      <c r="A453" s="1">
        <v>20</v>
      </c>
      <c r="B453" s="1" t="s">
        <v>285</v>
      </c>
      <c r="C453" s="1">
        <v>13</v>
      </c>
      <c r="D453" s="1" t="s">
        <v>26</v>
      </c>
      <c r="E453" s="6">
        <f>資本コスト!E453/SUM(資本コスト!E453,労働コスト!E453)</f>
        <v>0.19713878213284702</v>
      </c>
      <c r="F453" s="6">
        <f>資本コスト!F453/SUM(資本コスト!F453,労働コスト!F453)</f>
        <v>0.25381420003212157</v>
      </c>
      <c r="G453" s="6">
        <f>資本コスト!G453/SUM(資本コスト!G453,労働コスト!G453)</f>
        <v>0.34525328717592146</v>
      </c>
      <c r="H453" s="6">
        <f>資本コスト!H453/SUM(資本コスト!H453,労働コスト!H453)</f>
        <v>0.30529853673111151</v>
      </c>
      <c r="I453" s="6">
        <f>資本コスト!I453/SUM(資本コスト!I453,労働コスト!I453)</f>
        <v>0.31649989644239862</v>
      </c>
      <c r="K453" s="3">
        <f>0.5*(E453+E$1097)</f>
        <v>0.19331687426727961</v>
      </c>
      <c r="L453" s="3">
        <f t="shared" ref="L453" si="1727">0.5*(F453+F$1097)</f>
        <v>0.26624296819145549</v>
      </c>
      <c r="M453" s="3">
        <f t="shared" ref="M453" si="1728">0.5*(G453+G$1097)</f>
        <v>0.33632116818621449</v>
      </c>
      <c r="N453" s="3">
        <f t="shared" ref="N453" si="1729">0.5*(H453+H$1097)</f>
        <v>0.31386023465904633</v>
      </c>
      <c r="O453" s="3">
        <f t="shared" ref="O453" si="1730">0.5*(I453+I$1097)</f>
        <v>0.30707185680461319</v>
      </c>
    </row>
    <row r="454" spans="1:15" x14ac:dyDescent="0.15">
      <c r="A454" s="1">
        <v>20</v>
      </c>
      <c r="B454" s="1" t="s">
        <v>285</v>
      </c>
      <c r="C454" s="1">
        <v>14</v>
      </c>
      <c r="D454" s="1" t="s">
        <v>27</v>
      </c>
      <c r="E454" s="6">
        <f>資本コスト!E454/SUM(資本コスト!E454,労働コスト!E454)</f>
        <v>0.11966122229369759</v>
      </c>
      <c r="F454" s="6">
        <f>資本コスト!F454/SUM(資本コスト!F454,労働コスト!F454)</f>
        <v>0.23448779337982814</v>
      </c>
      <c r="G454" s="6">
        <f>資本コスト!G454/SUM(資本コスト!G454,労働コスト!G454)</f>
        <v>0.4291439450629051</v>
      </c>
      <c r="H454" s="6">
        <f>資本コスト!H454/SUM(資本コスト!H454,労働コスト!H454)</f>
        <v>0.40291320152847554</v>
      </c>
      <c r="I454" s="6">
        <f>資本コスト!I454/SUM(資本コスト!I454,労働コスト!I454)</f>
        <v>0.47435142227808924</v>
      </c>
      <c r="K454" s="3">
        <f>0.5*(E454+E$1098)</f>
        <v>0.10249317829470278</v>
      </c>
      <c r="L454" s="3">
        <f t="shared" ref="L454" si="1731">0.5*(F454+F$1098)</f>
        <v>0.18876474538586202</v>
      </c>
      <c r="M454" s="3">
        <f t="shared" ref="M454" si="1732">0.5*(G454+G$1098)</f>
        <v>0.33419407829415371</v>
      </c>
      <c r="N454" s="3">
        <f t="shared" ref="N454" si="1733">0.5*(H454+H$1098)</f>
        <v>0.35326632506526562</v>
      </c>
      <c r="O454" s="3">
        <f t="shared" ref="O454" si="1734">0.5*(I454+I$1098)</f>
        <v>0.4234893957928838</v>
      </c>
    </row>
    <row r="455" spans="1:15" x14ac:dyDescent="0.15">
      <c r="A455" s="1">
        <v>20</v>
      </c>
      <c r="B455" s="1" t="s">
        <v>125</v>
      </c>
      <c r="C455" s="1">
        <v>15</v>
      </c>
      <c r="D455" s="1" t="s">
        <v>28</v>
      </c>
      <c r="E455" s="6">
        <f>資本コスト!E455/SUM(資本コスト!E455,労働コスト!E455)</f>
        <v>0.19243246786876486</v>
      </c>
      <c r="F455" s="6">
        <f>資本コスト!F455/SUM(資本コスト!F455,労働コスト!F455)</f>
        <v>0.16070210463434473</v>
      </c>
      <c r="G455" s="6">
        <f>資本コスト!G455/SUM(資本コスト!G455,労働コスト!G455)</f>
        <v>0.28589098054953055</v>
      </c>
      <c r="H455" s="6">
        <f>資本コスト!H455/SUM(資本コスト!H455,労働コスト!H455)</f>
        <v>0.24800128795846263</v>
      </c>
      <c r="I455" s="6">
        <f>資本コスト!I455/SUM(資本コスト!I455,労働コスト!I455)</f>
        <v>0.28805077998526285</v>
      </c>
      <c r="K455" s="3">
        <f>0.5*(E455+E$1099)</f>
        <v>0.19305910031918017</v>
      </c>
      <c r="L455" s="3">
        <f t="shared" ref="L455" si="1735">0.5*(F455+F$1099)</f>
        <v>0.16957390782782172</v>
      </c>
      <c r="M455" s="3">
        <f t="shared" ref="M455" si="1736">0.5*(G455+G$1099)</f>
        <v>0.26528679062759797</v>
      </c>
      <c r="N455" s="3">
        <f t="shared" ref="N455" si="1737">0.5*(H455+H$1099)</f>
        <v>0.25876823781434466</v>
      </c>
      <c r="O455" s="3">
        <f t="shared" ref="O455" si="1738">0.5*(I455+I$1099)</f>
        <v>0.30741015874702238</v>
      </c>
    </row>
    <row r="456" spans="1:15" x14ac:dyDescent="0.15">
      <c r="A456" s="1">
        <v>20</v>
      </c>
      <c r="B456" s="1" t="s">
        <v>123</v>
      </c>
      <c r="C456" s="1">
        <v>16</v>
      </c>
      <c r="D456" s="1" t="s">
        <v>11</v>
      </c>
      <c r="E456" s="6">
        <f>資本コスト!E456/SUM(資本コスト!E456,労働コスト!E456)</f>
        <v>0.2159072274488831</v>
      </c>
      <c r="F456" s="6">
        <f>資本コスト!F456/SUM(資本コスト!F456,労働コスト!F456)</f>
        <v>0.10694197724504154</v>
      </c>
      <c r="G456" s="6">
        <f>資本コスト!G456/SUM(資本コスト!G456,労働コスト!G456)</f>
        <v>0.11424035491417975</v>
      </c>
      <c r="H456" s="6">
        <f>資本コスト!H456/SUM(資本コスト!H456,労働コスト!H456)</f>
        <v>8.245276300474022E-2</v>
      </c>
      <c r="I456" s="6">
        <f>資本コスト!I456/SUM(資本コスト!I456,労働コスト!I456)</f>
        <v>0.10317210475369736</v>
      </c>
      <c r="K456" s="3">
        <f>0.5*(E456+E$1100)</f>
        <v>0.23467801218302703</v>
      </c>
      <c r="L456" s="3">
        <f t="shared" ref="L456" si="1739">0.5*(F456+F$1100)</f>
        <v>0.10767149920565605</v>
      </c>
      <c r="M456" s="3">
        <f t="shared" ref="M456" si="1740">0.5*(G456+G$1100)</f>
        <v>0.1138584306643058</v>
      </c>
      <c r="N456" s="3">
        <f t="shared" ref="N456" si="1741">0.5*(H456+H$1100)</f>
        <v>8.4413590408631375E-2</v>
      </c>
      <c r="O456" s="3">
        <f t="shared" ref="O456" si="1742">0.5*(I456+I$1100)</f>
        <v>9.9844002957394748E-2</v>
      </c>
    </row>
    <row r="457" spans="1:15" x14ac:dyDescent="0.15">
      <c r="A457" s="1">
        <v>20</v>
      </c>
      <c r="B457" s="1" t="s">
        <v>123</v>
      </c>
      <c r="C457" s="1">
        <v>17</v>
      </c>
      <c r="D457" s="1" t="s">
        <v>12</v>
      </c>
      <c r="E457" s="6">
        <f>資本コスト!E457/SUM(資本コスト!E457,労働コスト!E457)</f>
        <v>0.83883910945821683</v>
      </c>
      <c r="F457" s="6">
        <f>資本コスト!F457/SUM(資本コスト!F457,労働コスト!F457)</f>
        <v>0.76444479326226733</v>
      </c>
      <c r="G457" s="6">
        <f>資本コスト!G457/SUM(資本コスト!G457,労働コスト!G457)</f>
        <v>0.67011952596072888</v>
      </c>
      <c r="H457" s="6">
        <f>資本コスト!H457/SUM(資本コスト!H457,労働コスト!H457)</f>
        <v>0.68586333765829255</v>
      </c>
      <c r="I457" s="6">
        <f>資本コスト!I457/SUM(資本コスト!I457,労働コスト!I457)</f>
        <v>0.76705174482946215</v>
      </c>
      <c r="K457" s="3">
        <f>0.5*(E457+E$1101)</f>
        <v>0.79895926381597904</v>
      </c>
      <c r="L457" s="3">
        <f t="shared" ref="L457" si="1743">0.5*(F457+F$1101)</f>
        <v>0.76515127289264506</v>
      </c>
      <c r="M457" s="3">
        <f t="shared" ref="M457" si="1744">0.5*(G457+G$1101)</f>
        <v>0.69958279473723151</v>
      </c>
      <c r="N457" s="3">
        <f t="shared" ref="N457" si="1745">0.5*(H457+H$1101)</f>
        <v>0.69923387905491263</v>
      </c>
      <c r="O457" s="3">
        <f t="shared" ref="O457" si="1746">0.5*(I457+I$1101)</f>
        <v>0.78604063379609368</v>
      </c>
    </row>
    <row r="458" spans="1:15" x14ac:dyDescent="0.15">
      <c r="A458" s="1">
        <v>20</v>
      </c>
      <c r="B458" s="1" t="s">
        <v>123</v>
      </c>
      <c r="C458" s="1">
        <v>18</v>
      </c>
      <c r="D458" s="1" t="s">
        <v>13</v>
      </c>
      <c r="E458" s="6">
        <f>資本コスト!E458/SUM(資本コスト!E458,労働コスト!E458)</f>
        <v>0.14455996688676973</v>
      </c>
      <c r="F458" s="6">
        <f>資本コスト!F458/SUM(資本コスト!F458,労働コスト!F458)</f>
        <v>0.213608013826523</v>
      </c>
      <c r="G458" s="6">
        <f>資本コスト!G458/SUM(資本コスト!G458,労働コスト!G458)</f>
        <v>0.16670560109271498</v>
      </c>
      <c r="H458" s="6">
        <f>資本コスト!H458/SUM(資本コスト!H458,労働コスト!H458)</f>
        <v>0.19849349582162884</v>
      </c>
      <c r="I458" s="6">
        <f>資本コスト!I458/SUM(資本コスト!I458,労働コスト!I458)</f>
        <v>0.15767313110242548</v>
      </c>
      <c r="K458" s="3">
        <f>0.5*(E458+E$1102)</f>
        <v>0.14251952074572038</v>
      </c>
      <c r="L458" s="3">
        <f t="shared" ref="L458" si="1747">0.5*(F458+F$1102)</f>
        <v>0.20370043983892283</v>
      </c>
      <c r="M458" s="3">
        <f t="shared" ref="M458" si="1748">0.5*(G458+G$1102)</f>
        <v>0.17648891197487374</v>
      </c>
      <c r="N458" s="3">
        <f t="shared" ref="N458" si="1749">0.5*(H458+H$1102)</f>
        <v>0.18727859979174416</v>
      </c>
      <c r="O458" s="3">
        <f t="shared" ref="O458" si="1750">0.5*(I458+I$1102)</f>
        <v>0.17918866387104512</v>
      </c>
    </row>
    <row r="459" spans="1:15" x14ac:dyDescent="0.15">
      <c r="A459" s="1">
        <v>20</v>
      </c>
      <c r="B459" s="1" t="s">
        <v>123</v>
      </c>
      <c r="C459" s="1">
        <v>19</v>
      </c>
      <c r="D459" s="1" t="s">
        <v>14</v>
      </c>
      <c r="E459" s="6">
        <f>資本コスト!E459/SUM(資本コスト!E459,労働コスト!E459)</f>
        <v>0.38503582075047255</v>
      </c>
      <c r="F459" s="6">
        <f>資本コスト!F459/SUM(資本コスト!F459,労働コスト!F459)</f>
        <v>0.17888174274563112</v>
      </c>
      <c r="G459" s="6">
        <f>資本コスト!G459/SUM(資本コスト!G459,労働コスト!G459)</f>
        <v>0.15892316789970656</v>
      </c>
      <c r="H459" s="6">
        <f>資本コスト!H459/SUM(資本コスト!H459,労働コスト!H459)</f>
        <v>0.2046053077292124</v>
      </c>
      <c r="I459" s="6">
        <f>資本コスト!I459/SUM(資本コスト!I459,労働コスト!I459)</f>
        <v>0.17556069361431753</v>
      </c>
      <c r="K459" s="3">
        <f>0.5*(E459+E$1103)</f>
        <v>0.36109202420787484</v>
      </c>
      <c r="L459" s="3">
        <f t="shared" ref="L459" si="1751">0.5*(F459+F$1103)</f>
        <v>0.16851681026725043</v>
      </c>
      <c r="M459" s="3">
        <f t="shared" ref="M459" si="1752">0.5*(G459+G$1103)</f>
        <v>0.15233540866439463</v>
      </c>
      <c r="N459" s="3">
        <f t="shared" ref="N459" si="1753">0.5*(H459+H$1103)</f>
        <v>0.19660963842044624</v>
      </c>
      <c r="O459" s="3">
        <f t="shared" ref="O459" si="1754">0.5*(I459+I$1103)</f>
        <v>0.18489381521533071</v>
      </c>
    </row>
    <row r="460" spans="1:15" x14ac:dyDescent="0.15">
      <c r="A460" s="1">
        <v>20</v>
      </c>
      <c r="B460" s="1" t="s">
        <v>123</v>
      </c>
      <c r="C460" s="1">
        <v>20</v>
      </c>
      <c r="D460" s="1" t="s">
        <v>15</v>
      </c>
      <c r="E460" s="6">
        <f>資本コスト!E460/SUM(資本コスト!E460,労働コスト!E460)</f>
        <v>0.64765991070775708</v>
      </c>
      <c r="F460" s="6">
        <f>資本コスト!F460/SUM(資本コスト!F460,労働コスト!F460)</f>
        <v>0.79238923720444199</v>
      </c>
      <c r="G460" s="6">
        <f>資本コスト!G460/SUM(資本コスト!G460,労働コスト!G460)</f>
        <v>0.73974091003380082</v>
      </c>
      <c r="H460" s="6">
        <f>資本コスト!H460/SUM(資本コスト!H460,労働コスト!H460)</f>
        <v>0.7744152664120818</v>
      </c>
      <c r="I460" s="6">
        <f>資本コスト!I460/SUM(資本コスト!I460,労働コスト!I460)</f>
        <v>0.80951181838825459</v>
      </c>
      <c r="K460" s="3">
        <f>0.5*(E460+E$1104)</f>
        <v>0.57098442242752445</v>
      </c>
      <c r="L460" s="3">
        <f t="shared" ref="L460" si="1755">0.5*(F460+F$1104)</f>
        <v>0.79550821980206776</v>
      </c>
      <c r="M460" s="3">
        <f t="shared" ref="M460" si="1756">0.5*(G460+G$1104)</f>
        <v>0.74652326857066753</v>
      </c>
      <c r="N460" s="3">
        <f t="shared" ref="N460" si="1757">0.5*(H460+H$1104)</f>
        <v>0.75888660808599262</v>
      </c>
      <c r="O460" s="3">
        <f t="shared" ref="O460" si="1758">0.5*(I460+I$1104)</f>
        <v>0.80373596310926265</v>
      </c>
    </row>
    <row r="461" spans="1:15" x14ac:dyDescent="0.15">
      <c r="A461" s="1">
        <v>20</v>
      </c>
      <c r="B461" s="1" t="s">
        <v>123</v>
      </c>
      <c r="C461" s="1">
        <v>21</v>
      </c>
      <c r="D461" s="1" t="s">
        <v>16</v>
      </c>
      <c r="E461" s="6">
        <f>資本コスト!E461/SUM(資本コスト!E461,労働コスト!E461)</f>
        <v>0.15130254724486653</v>
      </c>
      <c r="F461" s="6">
        <f>資本コスト!F461/SUM(資本コスト!F461,労働コスト!F461)</f>
        <v>0.33419618020311787</v>
      </c>
      <c r="G461" s="6">
        <f>資本コスト!G461/SUM(資本コスト!G461,労働コスト!G461)</f>
        <v>0.4002284330399889</v>
      </c>
      <c r="H461" s="6">
        <f>資本コスト!H461/SUM(資本コスト!H461,労働コスト!H461)</f>
        <v>0.42909542537287054</v>
      </c>
      <c r="I461" s="6">
        <f>資本コスト!I461/SUM(資本コスト!I461,労働コスト!I461)</f>
        <v>0.39489376350919403</v>
      </c>
      <c r="K461" s="3">
        <f>0.5*(E461+E$1105)</f>
        <v>0.23787517613752412</v>
      </c>
      <c r="L461" s="3">
        <f t="shared" ref="L461" si="1759">0.5*(F461+F$1105)</f>
        <v>0.37435777821266558</v>
      </c>
      <c r="M461" s="3">
        <f t="shared" ref="M461" si="1760">0.5*(G461+G$1105)</f>
        <v>0.40831279467347914</v>
      </c>
      <c r="N461" s="3">
        <f t="shared" ref="N461" si="1761">0.5*(H461+H$1105)</f>
        <v>0.43754756009747986</v>
      </c>
      <c r="O461" s="3">
        <f t="shared" ref="O461" si="1762">0.5*(I461+I$1105)</f>
        <v>0.47979941247524494</v>
      </c>
    </row>
    <row r="462" spans="1:15" x14ac:dyDescent="0.15">
      <c r="A462" s="1">
        <v>20</v>
      </c>
      <c r="B462" s="1" t="s">
        <v>122</v>
      </c>
      <c r="C462" s="1">
        <v>22</v>
      </c>
      <c r="D462" s="1" t="s">
        <v>8</v>
      </c>
      <c r="E462" s="6">
        <f>資本コスト!E462/SUM(資本コスト!E462,労働コスト!E462)</f>
        <v>0.19214556708207164</v>
      </c>
      <c r="F462" s="6">
        <f>資本コスト!F462/SUM(資本コスト!F462,労働コスト!F462)</f>
        <v>0.33680004947684394</v>
      </c>
      <c r="G462" s="6">
        <f>資本コスト!G462/SUM(資本コスト!G462,労働コスト!G462)</f>
        <v>0.43270005739517275</v>
      </c>
      <c r="H462" s="6">
        <f>資本コスト!H462/SUM(資本コスト!H462,労働コスト!H462)</f>
        <v>0.37249927503632946</v>
      </c>
      <c r="I462" s="6">
        <f>資本コスト!I462/SUM(資本コスト!I462,労働コスト!I462)</f>
        <v>0.25290527640243937</v>
      </c>
      <c r="K462" s="3">
        <f>0.5*(E462+E$1106)</f>
        <v>0.19576988334542125</v>
      </c>
      <c r="L462" s="3">
        <f t="shared" ref="L462" si="1763">0.5*(F462+F$1106)</f>
        <v>0.30117578855370009</v>
      </c>
      <c r="M462" s="3">
        <f t="shared" ref="M462" si="1764">0.5*(G462+G$1106)</f>
        <v>0.38149880429505328</v>
      </c>
      <c r="N462" s="3">
        <f t="shared" ref="N462" si="1765">0.5*(H462+H$1106)</f>
        <v>0.34022413576460397</v>
      </c>
      <c r="O462" s="3">
        <f t="shared" ref="O462" si="1766">0.5*(I462+I$1106)</f>
        <v>0.26239614477331658</v>
      </c>
    </row>
    <row r="463" spans="1:15" x14ac:dyDescent="0.15">
      <c r="A463" s="1">
        <v>20</v>
      </c>
      <c r="B463" s="1" t="s">
        <v>122</v>
      </c>
      <c r="C463" s="1">
        <v>23</v>
      </c>
      <c r="D463" s="1" t="s">
        <v>29</v>
      </c>
      <c r="E463" s="6">
        <f>資本コスト!E463/SUM(資本コスト!E463,労働コスト!E463)</f>
        <v>0.35013409721228217</v>
      </c>
      <c r="F463" s="6">
        <f>資本コスト!F463/SUM(資本コスト!F463,労働コスト!F463)</f>
        <v>0.23621359458890384</v>
      </c>
      <c r="G463" s="6">
        <f>資本コスト!G463/SUM(資本コスト!G463,労働コスト!G463)</f>
        <v>0.26096011831663846</v>
      </c>
      <c r="H463" s="6">
        <f>資本コスト!H463/SUM(資本コスト!H463,労働コスト!H463)</f>
        <v>0.27589712060746807</v>
      </c>
      <c r="I463" s="6">
        <f>資本コスト!I463/SUM(資本コスト!I463,労働コスト!I463)</f>
        <v>0.30549474453213366</v>
      </c>
      <c r="K463" s="3">
        <f>0.5*(E463+E$1107)</f>
        <v>0.36724185741876303</v>
      </c>
      <c r="L463" s="3">
        <f t="shared" ref="L463" si="1767">0.5*(F463+F$1107)</f>
        <v>0.24719056272638229</v>
      </c>
      <c r="M463" s="3">
        <f t="shared" ref="M463" si="1768">0.5*(G463+G$1107)</f>
        <v>0.26624458504465709</v>
      </c>
      <c r="N463" s="3">
        <f t="shared" ref="N463" si="1769">0.5*(H463+H$1107)</f>
        <v>0.26578188878144404</v>
      </c>
      <c r="O463" s="3">
        <f t="shared" ref="O463" si="1770">0.5*(I463+I$1107)</f>
        <v>0.30531860745593131</v>
      </c>
    </row>
    <row r="464" spans="1:15" x14ac:dyDescent="0.15">
      <c r="A464" s="1">
        <v>21</v>
      </c>
      <c r="B464" s="1" t="s">
        <v>286</v>
      </c>
      <c r="C464" s="1">
        <v>1</v>
      </c>
      <c r="D464" s="1" t="s">
        <v>9</v>
      </c>
      <c r="E464" s="6">
        <f>資本コスト!E464/SUM(資本コスト!E464,労働コスト!E464)</f>
        <v>0.5315114084656285</v>
      </c>
      <c r="F464" s="6">
        <f>資本コスト!F464/SUM(資本コスト!F464,労働コスト!F464)</f>
        <v>0.50411786843149198</v>
      </c>
      <c r="G464" s="6">
        <f>資本コスト!G464/SUM(資本コスト!G464,労働コスト!G464)</f>
        <v>0.58433983825360003</v>
      </c>
      <c r="H464" s="6">
        <f>資本コスト!H464/SUM(資本コスト!H464,労働コスト!H464)</f>
        <v>0.68760817044755118</v>
      </c>
      <c r="I464" s="6">
        <f>資本コスト!I464/SUM(資本コスト!I464,労働コスト!I464)</f>
        <v>0.72543024825135949</v>
      </c>
      <c r="K464" s="3">
        <f>0.5*(E464+E$1085)</f>
        <v>0.55407095946174456</v>
      </c>
      <c r="L464" s="3">
        <f t="shared" ref="L464" si="1771">0.5*(F464+F$1085)</f>
        <v>0.50102442049766049</v>
      </c>
      <c r="M464" s="3">
        <f t="shared" ref="M464" si="1772">0.5*(G464+G$1085)</f>
        <v>0.56512860976031776</v>
      </c>
      <c r="N464" s="3">
        <f t="shared" ref="N464" si="1773">0.5*(H464+H$1085)</f>
        <v>0.6670153687308471</v>
      </c>
      <c r="O464" s="3">
        <f t="shared" ref="O464" si="1774">0.5*(I464+I$1085)</f>
        <v>0.71776500684808786</v>
      </c>
    </row>
    <row r="465" spans="1:15" x14ac:dyDescent="0.15">
      <c r="A465" s="1">
        <v>21</v>
      </c>
      <c r="B465" s="1" t="s">
        <v>128</v>
      </c>
      <c r="C465" s="1">
        <v>2</v>
      </c>
      <c r="D465" s="1" t="s">
        <v>10</v>
      </c>
      <c r="E465" s="6">
        <f>資本コスト!E465/SUM(資本コスト!E465,労働コスト!E465)</f>
        <v>0.3401121203645408</v>
      </c>
      <c r="F465" s="6">
        <f>資本コスト!F465/SUM(資本コスト!F465,労働コスト!F465)</f>
        <v>0.32534564278000677</v>
      </c>
      <c r="G465" s="6">
        <f>資本コスト!G465/SUM(資本コスト!G465,労働コスト!G465)</f>
        <v>0.34365566208182408</v>
      </c>
      <c r="H465" s="6">
        <f>資本コスト!H465/SUM(資本コスト!H465,労働コスト!H465)</f>
        <v>0.4169577127669003</v>
      </c>
      <c r="I465" s="6">
        <f>資本コスト!I465/SUM(資本コスト!I465,労働コスト!I465)</f>
        <v>0.63275455091752142</v>
      </c>
      <c r="K465" s="3">
        <f>0.5*(E465+E$1086)</f>
        <v>0.35886020644112337</v>
      </c>
      <c r="L465" s="3">
        <f t="shared" ref="L465" si="1775">0.5*(F465+F$1086)</f>
        <v>0.32916284524960376</v>
      </c>
      <c r="M465" s="3">
        <f t="shared" ref="M465" si="1776">0.5*(G465+G$1086)</f>
        <v>0.34511962486095005</v>
      </c>
      <c r="N465" s="3">
        <f t="shared" ref="N465" si="1777">0.5*(H465+H$1086)</f>
        <v>0.38047658561530362</v>
      </c>
      <c r="O465" s="3">
        <f t="shared" ref="O465" si="1778">0.5*(I465+I$1086)</f>
        <v>0.56707618803522508</v>
      </c>
    </row>
    <row r="466" spans="1:15" x14ac:dyDescent="0.15">
      <c r="A466" s="1">
        <v>21</v>
      </c>
      <c r="B466" s="1" t="s">
        <v>129</v>
      </c>
      <c r="C466" s="1">
        <v>3</v>
      </c>
      <c r="D466" s="1" t="s">
        <v>17</v>
      </c>
      <c r="E466" s="6">
        <f>資本コスト!E466/SUM(資本コスト!E466,労働コスト!E466)</f>
        <v>0.2569930763982104</v>
      </c>
      <c r="F466" s="6">
        <f>資本コスト!F466/SUM(資本コスト!F466,労働コスト!F466)</f>
        <v>0.18441448571170793</v>
      </c>
      <c r="G466" s="6">
        <f>資本コスト!G466/SUM(資本コスト!G466,労働コスト!G466)</f>
        <v>0.25998213163328643</v>
      </c>
      <c r="H466" s="6">
        <f>資本コスト!H466/SUM(資本コスト!H466,労働コスト!H466)</f>
        <v>0.24810845771529655</v>
      </c>
      <c r="I466" s="6">
        <f>資本コスト!I466/SUM(資本コスト!I466,労働コスト!I466)</f>
        <v>0.34951540503352901</v>
      </c>
      <c r="K466" s="3">
        <f>0.5*(E466+E$1087)</f>
        <v>0.29038403686283887</v>
      </c>
      <c r="L466" s="3">
        <f t="shared" ref="L466" si="1779">0.5*(F466+F$1087)</f>
        <v>0.21902672432034556</v>
      </c>
      <c r="M466" s="3">
        <f t="shared" ref="M466" si="1780">0.5*(G466+G$1087)</f>
        <v>0.28267567937907379</v>
      </c>
      <c r="N466" s="3">
        <f t="shared" ref="N466" si="1781">0.5*(H466+H$1087)</f>
        <v>0.27901353862944389</v>
      </c>
      <c r="O466" s="3">
        <f t="shared" ref="O466" si="1782">0.5*(I466+I$1087)</f>
        <v>0.35793306296218208</v>
      </c>
    </row>
    <row r="467" spans="1:15" x14ac:dyDescent="0.15">
      <c r="A467" s="1">
        <v>21</v>
      </c>
      <c r="B467" s="1" t="s">
        <v>129</v>
      </c>
      <c r="C467" s="1">
        <v>4</v>
      </c>
      <c r="D467" s="1" t="s">
        <v>18</v>
      </c>
      <c r="E467" s="6">
        <f>資本コスト!E467/SUM(資本コスト!E467,労働コスト!E467)</f>
        <v>0.31525120966581288</v>
      </c>
      <c r="F467" s="6">
        <f>資本コスト!F467/SUM(資本コスト!F467,労働コスト!F467)</f>
        <v>0.23173784395736294</v>
      </c>
      <c r="G467" s="6">
        <f>資本コスト!G467/SUM(資本コスト!G467,労働コスト!G467)</f>
        <v>0.25000938644695592</v>
      </c>
      <c r="H467" s="6">
        <f>資本コスト!H467/SUM(資本コスト!H467,労働コスト!H467)</f>
        <v>0.27862477782763923</v>
      </c>
      <c r="I467" s="6">
        <f>資本コスト!I467/SUM(資本コスト!I467,労働コスト!I467)</f>
        <v>0.34359072193728818</v>
      </c>
      <c r="K467" s="3">
        <f>0.5*(E467+E$1088)</f>
        <v>0.26952749575082313</v>
      </c>
      <c r="L467" s="3">
        <f t="shared" ref="L467" si="1783">0.5*(F467+F$1088)</f>
        <v>0.20814528522636247</v>
      </c>
      <c r="M467" s="3">
        <f t="shared" ref="M467" si="1784">0.5*(G467+G$1088)</f>
        <v>0.22571815130697404</v>
      </c>
      <c r="N467" s="3">
        <f t="shared" ref="N467" si="1785">0.5*(H467+H$1088)</f>
        <v>0.2692619529640401</v>
      </c>
      <c r="O467" s="3">
        <f t="shared" ref="O467" si="1786">0.5*(I467+I$1088)</f>
        <v>0.33647711618852449</v>
      </c>
    </row>
    <row r="468" spans="1:15" x14ac:dyDescent="0.15">
      <c r="A468" s="1">
        <v>21</v>
      </c>
      <c r="B468" s="1" t="s">
        <v>129</v>
      </c>
      <c r="C468" s="1">
        <v>5</v>
      </c>
      <c r="D468" s="1" t="s">
        <v>19</v>
      </c>
      <c r="E468" s="6">
        <f>資本コスト!E468/SUM(資本コスト!E468,労働コスト!E468)</f>
        <v>0.40135062416035239</v>
      </c>
      <c r="F468" s="6">
        <f>資本コスト!F468/SUM(資本コスト!F468,労働コスト!F468)</f>
        <v>0.29087613749699909</v>
      </c>
      <c r="G468" s="6">
        <f>資本コスト!G468/SUM(資本コスト!G468,労働コスト!G468)</f>
        <v>0.36974295693655157</v>
      </c>
      <c r="H468" s="6">
        <f>資本コスト!H468/SUM(資本コスト!H468,労働コスト!H468)</f>
        <v>0.33794202314699368</v>
      </c>
      <c r="I468" s="6">
        <f>資本コスト!I468/SUM(資本コスト!I468,労働コスト!I468)</f>
        <v>0.42197794515914921</v>
      </c>
      <c r="K468" s="3">
        <f>0.5*(E468+E$1089)</f>
        <v>0.39770446067173393</v>
      </c>
      <c r="L468" s="3">
        <f t="shared" ref="L468" si="1787">0.5*(F468+F$1089)</f>
        <v>0.29110621846625506</v>
      </c>
      <c r="M468" s="3">
        <f t="shared" ref="M468" si="1788">0.5*(G468+G$1089)</f>
        <v>0.34134521187833661</v>
      </c>
      <c r="N468" s="3">
        <f t="shared" ref="N468" si="1789">0.5*(H468+H$1089)</f>
        <v>0.33052150486984821</v>
      </c>
      <c r="O468" s="3">
        <f t="shared" ref="O468" si="1790">0.5*(I468+I$1089)</f>
        <v>0.40843759811280389</v>
      </c>
    </row>
    <row r="469" spans="1:15" x14ac:dyDescent="0.15">
      <c r="A469" s="1">
        <v>21</v>
      </c>
      <c r="B469" s="1" t="s">
        <v>129</v>
      </c>
      <c r="C469" s="1">
        <v>6</v>
      </c>
      <c r="D469" s="1" t="s">
        <v>3</v>
      </c>
      <c r="E469" s="6">
        <f>資本コスト!E469/SUM(資本コスト!E469,労働コスト!E469)</f>
        <v>0.34619799945344498</v>
      </c>
      <c r="F469" s="6">
        <f>資本コスト!F469/SUM(資本コスト!F469,労働コスト!F469)</f>
        <v>0.36661641403647388</v>
      </c>
      <c r="G469" s="6">
        <f>資本コスト!G469/SUM(資本コスト!G469,労働コスト!G469)</f>
        <v>0.4257577345918227</v>
      </c>
      <c r="H469" s="6">
        <f>資本コスト!H469/SUM(資本コスト!H469,労働コスト!H469)</f>
        <v>0.37839639202517061</v>
      </c>
      <c r="I469" s="6">
        <f>資本コスト!I469/SUM(資本コスト!I469,労働コスト!I469)</f>
        <v>0.48968476245100906</v>
      </c>
      <c r="K469" s="3">
        <f>0.5*(E469+E$1090)</f>
        <v>0.41481201161361897</v>
      </c>
      <c r="L469" s="3">
        <f t="shared" ref="L469" si="1791">0.5*(F469+F$1090)</f>
        <v>0.39313594586956585</v>
      </c>
      <c r="M469" s="3">
        <f t="shared" ref="M469" si="1792">0.5*(G469+G$1090)</f>
        <v>0.43626518989247365</v>
      </c>
      <c r="N469" s="3">
        <f t="shared" ref="N469" si="1793">0.5*(H469+H$1090)</f>
        <v>0.40426127717655103</v>
      </c>
      <c r="O469" s="3">
        <f t="shared" ref="O469" si="1794">0.5*(I469+I$1090)</f>
        <v>0.5224879376816618</v>
      </c>
    </row>
    <row r="470" spans="1:15" x14ac:dyDescent="0.15">
      <c r="A470" s="1">
        <v>21</v>
      </c>
      <c r="B470" s="1" t="s">
        <v>129</v>
      </c>
      <c r="C470" s="1">
        <v>7</v>
      </c>
      <c r="D470" s="1" t="s">
        <v>20</v>
      </c>
      <c r="E470" s="6">
        <f>資本コスト!E470/SUM(資本コスト!E470,労働コスト!E470)</f>
        <v>0.88408816369876209</v>
      </c>
      <c r="F470" s="6">
        <f>資本コスト!F470/SUM(資本コスト!F470,労働コスト!F470)</f>
        <v>0.79405865442085122</v>
      </c>
      <c r="G470" s="6">
        <f>資本コスト!G470/SUM(資本コスト!G470,労働コスト!G470)</f>
        <v>0.63544640655991513</v>
      </c>
      <c r="H470" s="6">
        <f>資本コスト!H470/SUM(資本コスト!H470,労働コスト!H470)</f>
        <v>0.25077503752275215</v>
      </c>
      <c r="I470" s="6">
        <f>資本コスト!I470/SUM(資本コスト!I470,労働コスト!I470)</f>
        <v>0.18173442741949172</v>
      </c>
      <c r="K470" s="3">
        <f>0.5*(E470+E$1091)</f>
        <v>0.78983007548960449</v>
      </c>
      <c r="L470" s="3">
        <f t="shared" ref="L470" si="1795">0.5*(F470+F$1091)</f>
        <v>0.72293505212124254</v>
      </c>
      <c r="M470" s="3">
        <f t="shared" ref="M470" si="1796">0.5*(G470+G$1091)</f>
        <v>0.59886830034989025</v>
      </c>
      <c r="N470" s="3">
        <f t="shared" ref="N470" si="1797">0.5*(H470+H$1091)</f>
        <v>0.40975959133201389</v>
      </c>
      <c r="O470" s="3">
        <f t="shared" ref="O470" si="1798">0.5*(I470+I$1091)</f>
        <v>0.39843111308882573</v>
      </c>
    </row>
    <row r="471" spans="1:15" x14ac:dyDescent="0.15">
      <c r="A471" s="1">
        <v>21</v>
      </c>
      <c r="B471" s="1" t="s">
        <v>129</v>
      </c>
      <c r="C471" s="1">
        <v>8</v>
      </c>
      <c r="D471" s="1" t="s">
        <v>21</v>
      </c>
      <c r="E471" s="6">
        <f>資本コスト!E471/SUM(資本コスト!E471,労働コスト!E471)</f>
        <v>0.23908916902905081</v>
      </c>
      <c r="F471" s="6">
        <f>資本コスト!F471/SUM(資本コスト!F471,労働コスト!F471)</f>
        <v>0.14387610402880552</v>
      </c>
      <c r="G471" s="6">
        <f>資本コスト!G471/SUM(資本コスト!G471,労働コスト!G471)</f>
        <v>0.19257687222906278</v>
      </c>
      <c r="H471" s="6">
        <f>資本コスト!H471/SUM(資本コスト!H471,労働コスト!H471)</f>
        <v>0.17745897492888388</v>
      </c>
      <c r="I471" s="6">
        <f>資本コスト!I471/SUM(資本コスト!I471,労働コスト!I471)</f>
        <v>0.24752273260690424</v>
      </c>
      <c r="K471" s="3">
        <f>0.5*(E471+E$1092)</f>
        <v>0.30720199242812057</v>
      </c>
      <c r="L471" s="3">
        <f t="shared" ref="L471" si="1799">0.5*(F471+F$1092)</f>
        <v>0.19349623279618919</v>
      </c>
      <c r="M471" s="3">
        <f t="shared" ref="M471" si="1800">0.5*(G471+G$1092)</f>
        <v>0.22071105792224516</v>
      </c>
      <c r="N471" s="3">
        <f t="shared" ref="N471" si="1801">0.5*(H471+H$1092)</f>
        <v>0.20777848502568663</v>
      </c>
      <c r="O471" s="3">
        <f t="shared" ref="O471" si="1802">0.5*(I471+I$1092)</f>
        <v>0.28530693642266786</v>
      </c>
    </row>
    <row r="472" spans="1:15" x14ac:dyDescent="0.15">
      <c r="A472" s="1">
        <v>21</v>
      </c>
      <c r="B472" s="1" t="s">
        <v>129</v>
      </c>
      <c r="C472" s="1">
        <v>9</v>
      </c>
      <c r="D472" s="1" t="s">
        <v>22</v>
      </c>
      <c r="E472" s="6">
        <f>資本コスト!E472/SUM(資本コスト!E472,労働コスト!E472)</f>
        <v>0.27459325208781948</v>
      </c>
      <c r="F472" s="6">
        <f>資本コスト!F472/SUM(資本コスト!F472,労働コスト!F472)</f>
        <v>0.31711523782582657</v>
      </c>
      <c r="G472" s="6">
        <f>資本コスト!G472/SUM(資本コスト!G472,労働コスト!G472)</f>
        <v>0.36308153145874733</v>
      </c>
      <c r="H472" s="6">
        <f>資本コスト!H472/SUM(資本コスト!H472,労働コスト!H472)</f>
        <v>0.28245833978409435</v>
      </c>
      <c r="I472" s="6">
        <f>資本コスト!I472/SUM(資本コスト!I472,労働コスト!I472)</f>
        <v>0.28267128684653153</v>
      </c>
      <c r="K472" s="3">
        <f>0.5*(E472+E$1093)</f>
        <v>0.32426967441410998</v>
      </c>
      <c r="L472" s="3">
        <f t="shared" ref="L472" si="1803">0.5*(F472+F$1093)</f>
        <v>0.35181139097515279</v>
      </c>
      <c r="M472" s="3">
        <f t="shared" ref="M472" si="1804">0.5*(G472+G$1093)</f>
        <v>0.39100478359143603</v>
      </c>
      <c r="N472" s="3">
        <f t="shared" ref="N472" si="1805">0.5*(H472+H$1093)</f>
        <v>0.34451644283739624</v>
      </c>
      <c r="O472" s="3">
        <f t="shared" ref="O472" si="1806">0.5*(I472+I$1093)</f>
        <v>0.36392784286969598</v>
      </c>
    </row>
    <row r="473" spans="1:15" x14ac:dyDescent="0.15">
      <c r="A473" s="1">
        <v>21</v>
      </c>
      <c r="B473" s="1" t="s">
        <v>287</v>
      </c>
      <c r="C473" s="1">
        <v>10</v>
      </c>
      <c r="D473" s="1" t="s">
        <v>23</v>
      </c>
      <c r="E473" s="6">
        <f>資本コスト!E473/SUM(資本コスト!E473,労働コスト!E473)</f>
        <v>0.3136655420970324</v>
      </c>
      <c r="F473" s="6">
        <f>資本コスト!F473/SUM(資本コスト!F473,労働コスト!F473)</f>
        <v>0.22171198987132357</v>
      </c>
      <c r="G473" s="6">
        <f>資本コスト!G473/SUM(資本コスト!G473,労働コスト!G473)</f>
        <v>0.20950472203556203</v>
      </c>
      <c r="H473" s="6">
        <f>資本コスト!H473/SUM(資本コスト!H473,労働コスト!H473)</f>
        <v>0.19765552185297031</v>
      </c>
      <c r="I473" s="6">
        <f>資本コスト!I473/SUM(資本コスト!I473,労働コスト!I473)</f>
        <v>0.21066589969994079</v>
      </c>
      <c r="K473" s="3">
        <f>0.5*(E473+E$1094)</f>
        <v>0.27571965746928173</v>
      </c>
      <c r="L473" s="3">
        <f t="shared" ref="L473" si="1807">0.5*(F473+F$1094)</f>
        <v>0.20986419354528357</v>
      </c>
      <c r="M473" s="3">
        <f t="shared" ref="M473" si="1808">0.5*(G473+G$1094)</f>
        <v>0.19982557590942079</v>
      </c>
      <c r="N473" s="3">
        <f t="shared" ref="N473" si="1809">0.5*(H473+H$1094)</f>
        <v>0.19317649217087196</v>
      </c>
      <c r="O473" s="3">
        <f t="shared" ref="O473" si="1810">0.5*(I473+I$1094)</f>
        <v>0.20920713994757661</v>
      </c>
    </row>
    <row r="474" spans="1:15" x14ac:dyDescent="0.15">
      <c r="A474" s="1">
        <v>21</v>
      </c>
      <c r="B474" s="1" t="s">
        <v>129</v>
      </c>
      <c r="C474" s="1">
        <v>11</v>
      </c>
      <c r="D474" s="1" t="s">
        <v>24</v>
      </c>
      <c r="E474" s="6">
        <f>資本コスト!E474/SUM(資本コスト!E474,労働コスト!E474)</f>
        <v>0.1714128305715753</v>
      </c>
      <c r="F474" s="6">
        <f>資本コスト!F474/SUM(資本コスト!F474,労働コスト!F474)</f>
        <v>0.15317713844418818</v>
      </c>
      <c r="G474" s="6">
        <f>資本コスト!G474/SUM(資本コスト!G474,労働コスト!G474)</f>
        <v>0.29220463310916339</v>
      </c>
      <c r="H474" s="6">
        <f>資本コスト!H474/SUM(資本コスト!H474,労働コスト!H474)</f>
        <v>0.27009495774337716</v>
      </c>
      <c r="I474" s="6">
        <f>資本コスト!I474/SUM(資本コスト!I474,労働コスト!I474)</f>
        <v>0.3059119797043392</v>
      </c>
      <c r="K474" s="3">
        <f>0.5*(E474+E$1095)</f>
        <v>0.22093843625196219</v>
      </c>
      <c r="L474" s="3">
        <f t="shared" ref="L474" si="1811">0.5*(F474+F$1095)</f>
        <v>0.18543144321695451</v>
      </c>
      <c r="M474" s="3">
        <f t="shared" ref="M474" si="1812">0.5*(G474+G$1095)</f>
        <v>0.28342844802607042</v>
      </c>
      <c r="N474" s="3">
        <f t="shared" ref="N474" si="1813">0.5*(H474+H$1095)</f>
        <v>0.27068503590197346</v>
      </c>
      <c r="O474" s="3">
        <f t="shared" ref="O474" si="1814">0.5*(I474+I$1095)</f>
        <v>0.30804664335502985</v>
      </c>
    </row>
    <row r="475" spans="1:15" x14ac:dyDescent="0.15">
      <c r="A475" s="1">
        <v>21</v>
      </c>
      <c r="B475" s="1" t="s">
        <v>129</v>
      </c>
      <c r="C475" s="1">
        <v>12</v>
      </c>
      <c r="D475" s="1" t="s">
        <v>25</v>
      </c>
      <c r="E475" s="6">
        <f>資本コスト!E475/SUM(資本コスト!E475,労働コスト!E475)</f>
        <v>0.23890696714681867</v>
      </c>
      <c r="F475" s="6">
        <f>資本コスト!F475/SUM(資本コスト!F475,労働コスト!F475)</f>
        <v>0.16977114947797114</v>
      </c>
      <c r="G475" s="6">
        <f>資本コスト!G475/SUM(資本コスト!G475,労働コスト!G475)</f>
        <v>0.30492292239780483</v>
      </c>
      <c r="H475" s="6">
        <f>資本コスト!H475/SUM(資本コスト!H475,労働コスト!H475)</f>
        <v>0.25873717468238944</v>
      </c>
      <c r="I475" s="6">
        <f>資本コスト!I475/SUM(資本コスト!I475,労働コスト!I475)</f>
        <v>0.38254049122987061</v>
      </c>
      <c r="K475" s="3">
        <f>0.5*(E475+E$1096)</f>
        <v>0.22912230403280603</v>
      </c>
      <c r="L475" s="3">
        <f t="shared" ref="L475" si="1815">0.5*(F475+F$1096)</f>
        <v>0.17588560503081582</v>
      </c>
      <c r="M475" s="3">
        <f t="shared" ref="M475" si="1816">0.5*(G475+G$1096)</f>
        <v>0.31045549979942677</v>
      </c>
      <c r="N475" s="3">
        <f t="shared" ref="N475" si="1817">0.5*(H475+H$1096)</f>
        <v>0.30044510948910702</v>
      </c>
      <c r="O475" s="3">
        <f t="shared" ref="O475" si="1818">0.5*(I475+I$1096)</f>
        <v>0.40788450741377735</v>
      </c>
    </row>
    <row r="476" spans="1:15" x14ac:dyDescent="0.15">
      <c r="A476" s="1">
        <v>21</v>
      </c>
      <c r="B476" s="1" t="s">
        <v>129</v>
      </c>
      <c r="C476" s="1">
        <v>13</v>
      </c>
      <c r="D476" s="1" t="s">
        <v>26</v>
      </c>
      <c r="E476" s="6">
        <f>資本コスト!E476/SUM(資本コスト!E476,労働コスト!E476)</f>
        <v>0.29861482868740441</v>
      </c>
      <c r="F476" s="6">
        <f>資本コスト!F476/SUM(資本コスト!F476,労働コスト!F476)</f>
        <v>0.28335940104732438</v>
      </c>
      <c r="G476" s="6">
        <f>資本コスト!G476/SUM(資本コスト!G476,労働コスト!G476)</f>
        <v>0.3276851978124885</v>
      </c>
      <c r="H476" s="6">
        <f>資本コスト!H476/SUM(資本コスト!H476,労働コスト!H476)</f>
        <v>0.28727280302101693</v>
      </c>
      <c r="I476" s="6">
        <f>資本コスト!I476/SUM(資本コスト!I476,労働コスト!I476)</f>
        <v>0.29925748886819481</v>
      </c>
      <c r="K476" s="3">
        <f>0.5*(E476+E$1097)</f>
        <v>0.24405489754455834</v>
      </c>
      <c r="L476" s="3">
        <f t="shared" ref="L476" si="1819">0.5*(F476+F$1097)</f>
        <v>0.28101556869905686</v>
      </c>
      <c r="M476" s="3">
        <f t="shared" ref="M476" si="1820">0.5*(G476+G$1097)</f>
        <v>0.32753712350449798</v>
      </c>
      <c r="N476" s="3">
        <f t="shared" ref="N476" si="1821">0.5*(H476+H$1097)</f>
        <v>0.30484736780399901</v>
      </c>
      <c r="O476" s="3">
        <f t="shared" ref="O476" si="1822">0.5*(I476+I$1097)</f>
        <v>0.29845065301751128</v>
      </c>
    </row>
    <row r="477" spans="1:15" x14ac:dyDescent="0.15">
      <c r="A477" s="1">
        <v>21</v>
      </c>
      <c r="B477" s="1" t="s">
        <v>129</v>
      </c>
      <c r="C477" s="1">
        <v>14</v>
      </c>
      <c r="D477" s="1" t="s">
        <v>27</v>
      </c>
      <c r="E477" s="6">
        <f>資本コスト!E477/SUM(資本コスト!E477,労働コスト!E477)</f>
        <v>7.3805275675085283E-2</v>
      </c>
      <c r="F477" s="6">
        <f>資本コスト!F477/SUM(資本コスト!F477,労働コスト!F477)</f>
        <v>0.16569547652665423</v>
      </c>
      <c r="G477" s="6">
        <f>資本コスト!G477/SUM(資本コスト!G477,労働コスト!G477)</f>
        <v>0.19154457761459248</v>
      </c>
      <c r="H477" s="6">
        <f>資本コスト!H477/SUM(資本コスト!H477,労働コスト!H477)</f>
        <v>0.39471039722125323</v>
      </c>
      <c r="I477" s="6">
        <f>資本コスト!I477/SUM(資本コスト!I477,労働コスト!I477)</f>
        <v>0.42530561836868358</v>
      </c>
      <c r="K477" s="3">
        <f>0.5*(E477+E$1098)</f>
        <v>7.9565204985396626E-2</v>
      </c>
      <c r="L477" s="3">
        <f t="shared" ref="L477" si="1823">0.5*(F477+F$1098)</f>
        <v>0.15436858695927508</v>
      </c>
      <c r="M477" s="3">
        <f t="shared" ref="M477" si="1824">0.5*(G477+G$1098)</f>
        <v>0.21539439456999743</v>
      </c>
      <c r="N477" s="3">
        <f t="shared" ref="N477" si="1825">0.5*(H477+H$1098)</f>
        <v>0.34916492291165446</v>
      </c>
      <c r="O477" s="3">
        <f t="shared" ref="O477" si="1826">0.5*(I477+I$1098)</f>
        <v>0.39896649383818095</v>
      </c>
    </row>
    <row r="478" spans="1:15" x14ac:dyDescent="0.15">
      <c r="A478" s="1">
        <v>21</v>
      </c>
      <c r="B478" s="1" t="s">
        <v>129</v>
      </c>
      <c r="C478" s="1">
        <v>15</v>
      </c>
      <c r="D478" s="1" t="s">
        <v>28</v>
      </c>
      <c r="E478" s="6">
        <f>資本コスト!E478/SUM(資本コスト!E478,労働コスト!E478)</f>
        <v>0.22522478768337473</v>
      </c>
      <c r="F478" s="6">
        <f>資本コスト!F478/SUM(資本コスト!F478,労働コスト!F478)</f>
        <v>0.17644825502258857</v>
      </c>
      <c r="G478" s="6">
        <f>資本コスト!G478/SUM(資本コスト!G478,労働コスト!G478)</f>
        <v>0.27128582204124418</v>
      </c>
      <c r="H478" s="6">
        <f>資本コスト!H478/SUM(資本コスト!H478,労働コスト!H478)</f>
        <v>0.26243142587976792</v>
      </c>
      <c r="I478" s="6">
        <f>資本コスト!I478/SUM(資本コスト!I478,労働コスト!I478)</f>
        <v>0.33430583071867792</v>
      </c>
      <c r="K478" s="3">
        <f>0.5*(E478+E$1099)</f>
        <v>0.20945526022648508</v>
      </c>
      <c r="L478" s="3">
        <f t="shared" ref="L478" si="1827">0.5*(F478+F$1099)</f>
        <v>0.17744698302194364</v>
      </c>
      <c r="M478" s="3">
        <f t="shared" ref="M478" si="1828">0.5*(G478+G$1099)</f>
        <v>0.25798421137345479</v>
      </c>
      <c r="N478" s="3">
        <f t="shared" ref="N478" si="1829">0.5*(H478+H$1099)</f>
        <v>0.26598330677499726</v>
      </c>
      <c r="O478" s="3">
        <f t="shared" ref="O478" si="1830">0.5*(I478+I$1099)</f>
        <v>0.33053768411372991</v>
      </c>
    </row>
    <row r="479" spans="1:15" x14ac:dyDescent="0.15">
      <c r="A479" s="1">
        <v>21</v>
      </c>
      <c r="B479" s="1" t="s">
        <v>128</v>
      </c>
      <c r="C479" s="1">
        <v>16</v>
      </c>
      <c r="D479" s="1" t="s">
        <v>11</v>
      </c>
      <c r="E479" s="6">
        <f>資本コスト!E479/SUM(資本コスト!E479,労働コスト!E479)</f>
        <v>0.18775665248131065</v>
      </c>
      <c r="F479" s="6">
        <f>資本コスト!F479/SUM(資本コスト!F479,労働コスト!F479)</f>
        <v>0.10217216078351267</v>
      </c>
      <c r="G479" s="6">
        <f>資本コスト!G479/SUM(資本コスト!G479,労働コスト!G479)</f>
        <v>0.11261877326606169</v>
      </c>
      <c r="H479" s="6">
        <f>資本コスト!H479/SUM(資本コスト!H479,労働コスト!H479)</f>
        <v>8.9722739141163924E-2</v>
      </c>
      <c r="I479" s="6">
        <f>資本コスト!I479/SUM(資本コスト!I479,労働コスト!I479)</f>
        <v>8.6503714833733231E-2</v>
      </c>
      <c r="K479" s="3">
        <f>0.5*(E479+E$1100)</f>
        <v>0.2206027246992408</v>
      </c>
      <c r="L479" s="3">
        <f t="shared" ref="L479" si="1831">0.5*(F479+F$1100)</f>
        <v>0.10528659097489163</v>
      </c>
      <c r="M479" s="3">
        <f t="shared" ref="M479" si="1832">0.5*(G479+G$1100)</f>
        <v>0.11304763984024677</v>
      </c>
      <c r="N479" s="3">
        <f t="shared" ref="N479" si="1833">0.5*(H479+H$1100)</f>
        <v>8.804857847684322E-2</v>
      </c>
      <c r="O479" s="3">
        <f t="shared" ref="O479" si="1834">0.5*(I479+I$1100)</f>
        <v>9.1509807997412679E-2</v>
      </c>
    </row>
    <row r="480" spans="1:15" x14ac:dyDescent="0.15">
      <c r="A480" s="1">
        <v>21</v>
      </c>
      <c r="B480" s="1" t="s">
        <v>128</v>
      </c>
      <c r="C480" s="1">
        <v>17</v>
      </c>
      <c r="D480" s="1" t="s">
        <v>12</v>
      </c>
      <c r="E480" s="6">
        <f>資本コスト!E480/SUM(資本コスト!E480,労働コスト!E480)</f>
        <v>0.86068346511642801</v>
      </c>
      <c r="F480" s="6">
        <f>資本コスト!F480/SUM(資本コスト!F480,労働コスト!F480)</f>
        <v>0.78115854307826993</v>
      </c>
      <c r="G480" s="6">
        <f>資本コスト!G480/SUM(資本コスト!G480,労働コスト!G480)</f>
        <v>0.71867507431978883</v>
      </c>
      <c r="H480" s="6">
        <f>資本コスト!H480/SUM(資本コスト!H480,労働コスト!H480)</f>
        <v>0.71808549876098193</v>
      </c>
      <c r="I480" s="6">
        <f>資本コスト!I480/SUM(資本コスト!I480,労働コスト!I480)</f>
        <v>0.78296049226263131</v>
      </c>
      <c r="K480" s="3">
        <f>0.5*(E480+E$1101)</f>
        <v>0.80988144164508458</v>
      </c>
      <c r="L480" s="3">
        <f t="shared" ref="L480" si="1835">0.5*(F480+F$1101)</f>
        <v>0.77350814780064647</v>
      </c>
      <c r="M480" s="3">
        <f t="shared" ref="M480" si="1836">0.5*(G480+G$1101)</f>
        <v>0.72386056891676154</v>
      </c>
      <c r="N480" s="3">
        <f t="shared" ref="N480" si="1837">0.5*(H480+H$1101)</f>
        <v>0.71534495960625732</v>
      </c>
      <c r="O480" s="3">
        <f t="shared" ref="O480" si="1838">0.5*(I480+I$1101)</f>
        <v>0.79399500751267826</v>
      </c>
    </row>
    <row r="481" spans="1:15" x14ac:dyDescent="0.15">
      <c r="A481" s="1">
        <v>21</v>
      </c>
      <c r="B481" s="1" t="s">
        <v>286</v>
      </c>
      <c r="C481" s="1">
        <v>18</v>
      </c>
      <c r="D481" s="1" t="s">
        <v>13</v>
      </c>
      <c r="E481" s="6">
        <f>資本コスト!E481/SUM(資本コスト!E481,労働コスト!E481)</f>
        <v>0.13633499467140245</v>
      </c>
      <c r="F481" s="6">
        <f>資本コスト!F481/SUM(資本コスト!F481,労働コスト!F481)</f>
        <v>0.18767919960968057</v>
      </c>
      <c r="G481" s="6">
        <f>資本コスト!G481/SUM(資本コスト!G481,労働コスト!G481)</f>
        <v>0.17734532746701298</v>
      </c>
      <c r="H481" s="6">
        <f>資本コスト!H481/SUM(資本コスト!H481,労働コスト!H481)</f>
        <v>0.15993748622705128</v>
      </c>
      <c r="I481" s="6">
        <f>資本コスト!I481/SUM(資本コスト!I481,労働コスト!I481)</f>
        <v>0.17803310637520606</v>
      </c>
      <c r="K481" s="3">
        <f>0.5*(E481+E$1102)</f>
        <v>0.13840703463803675</v>
      </c>
      <c r="L481" s="3">
        <f t="shared" ref="L481" si="1839">0.5*(F481+F$1102)</f>
        <v>0.1907360327305016</v>
      </c>
      <c r="M481" s="3">
        <f t="shared" ref="M481" si="1840">0.5*(G481+G$1102)</f>
        <v>0.18180877516202273</v>
      </c>
      <c r="N481" s="3">
        <f t="shared" ref="N481" si="1841">0.5*(H481+H$1102)</f>
        <v>0.16800059499445535</v>
      </c>
      <c r="O481" s="3">
        <f t="shared" ref="O481" si="1842">0.5*(I481+I$1102)</f>
        <v>0.18936865150743543</v>
      </c>
    </row>
    <row r="482" spans="1:15" x14ac:dyDescent="0.15">
      <c r="A482" s="1">
        <v>21</v>
      </c>
      <c r="B482" s="1" t="s">
        <v>128</v>
      </c>
      <c r="C482" s="1">
        <v>19</v>
      </c>
      <c r="D482" s="1" t="s">
        <v>14</v>
      </c>
      <c r="E482" s="6">
        <f>資本コスト!E482/SUM(資本コスト!E482,労働コスト!E482)</f>
        <v>0.40164793056173503</v>
      </c>
      <c r="F482" s="6">
        <f>資本コスト!F482/SUM(資本コスト!F482,労働コスト!F482)</f>
        <v>0.1974862488618328</v>
      </c>
      <c r="G482" s="6">
        <f>資本コスト!G482/SUM(資本コスト!G482,労働コスト!G482)</f>
        <v>0.16921020957843172</v>
      </c>
      <c r="H482" s="6">
        <f>資本コスト!H482/SUM(資本コスト!H482,労働コスト!H482)</f>
        <v>0.26655653346126518</v>
      </c>
      <c r="I482" s="6">
        <f>資本コスト!I482/SUM(資本コスト!I482,労働コスト!I482)</f>
        <v>0.21579400686392908</v>
      </c>
      <c r="K482" s="3">
        <f>0.5*(E482+E$1103)</f>
        <v>0.36939807911350608</v>
      </c>
      <c r="L482" s="3">
        <f t="shared" ref="L482" si="1843">0.5*(F482+F$1103)</f>
        <v>0.17781906332535127</v>
      </c>
      <c r="M482" s="3">
        <f t="shared" ref="M482" si="1844">0.5*(G482+G$1103)</f>
        <v>0.15747892950375719</v>
      </c>
      <c r="N482" s="3">
        <f t="shared" ref="N482" si="1845">0.5*(H482+H$1103)</f>
        <v>0.22758525128647261</v>
      </c>
      <c r="O482" s="3">
        <f t="shared" ref="O482" si="1846">0.5*(I482+I$1103)</f>
        <v>0.20501047184013649</v>
      </c>
    </row>
    <row r="483" spans="1:15" x14ac:dyDescent="0.15">
      <c r="A483" s="1">
        <v>21</v>
      </c>
      <c r="B483" s="1" t="s">
        <v>128</v>
      </c>
      <c r="C483" s="1">
        <v>20</v>
      </c>
      <c r="D483" s="1" t="s">
        <v>15</v>
      </c>
      <c r="E483" s="6">
        <f>資本コスト!E483/SUM(資本コスト!E483,労働コスト!E483)</f>
        <v>0.53260125981604389</v>
      </c>
      <c r="F483" s="6">
        <f>資本コスト!F483/SUM(資本コスト!F483,労働コスト!F483)</f>
        <v>0.80641724546133198</v>
      </c>
      <c r="G483" s="6">
        <f>資本コスト!G483/SUM(資本コスト!G483,労働コスト!G483)</f>
        <v>0.77940916833218921</v>
      </c>
      <c r="H483" s="6">
        <f>資本コスト!H483/SUM(資本コスト!H483,労働コスト!H483)</f>
        <v>0.77519397018150105</v>
      </c>
      <c r="I483" s="6">
        <f>資本コスト!I483/SUM(資本コスト!I483,労働コスト!I483)</f>
        <v>0.82446100673084421</v>
      </c>
      <c r="K483" s="3">
        <f>0.5*(E483+E$1104)</f>
        <v>0.51345509698166791</v>
      </c>
      <c r="L483" s="3">
        <f t="shared" ref="L483" si="1847">0.5*(F483+F$1104)</f>
        <v>0.80252222393051276</v>
      </c>
      <c r="M483" s="3">
        <f t="shared" ref="M483" si="1848">0.5*(G483+G$1104)</f>
        <v>0.76635739771986167</v>
      </c>
      <c r="N483" s="3">
        <f t="shared" ref="N483" si="1849">0.5*(H483+H$1104)</f>
        <v>0.75927595997070219</v>
      </c>
      <c r="O483" s="3">
        <f t="shared" ref="O483" si="1850">0.5*(I483+I$1104)</f>
        <v>0.81121055728055746</v>
      </c>
    </row>
    <row r="484" spans="1:15" x14ac:dyDescent="0.15">
      <c r="A484" s="1">
        <v>21</v>
      </c>
      <c r="B484" s="1" t="s">
        <v>128</v>
      </c>
      <c r="C484" s="1">
        <v>21</v>
      </c>
      <c r="D484" s="1" t="s">
        <v>16</v>
      </c>
      <c r="E484" s="6">
        <f>資本コスト!E484/SUM(資本コスト!E484,労働コスト!E484)</f>
        <v>0.26976412068928507</v>
      </c>
      <c r="F484" s="6">
        <f>資本コスト!F484/SUM(資本コスト!F484,労働コスト!F484)</f>
        <v>0.34868107561873146</v>
      </c>
      <c r="G484" s="6">
        <f>資本コスト!G484/SUM(資本コスト!G484,労働コスト!G484)</f>
        <v>0.34587136241633276</v>
      </c>
      <c r="H484" s="6">
        <f>資本コスト!H484/SUM(資本コスト!H484,労働コスト!H484)</f>
        <v>0.46384916273118726</v>
      </c>
      <c r="I484" s="6">
        <f>資本コスト!I484/SUM(資本コスト!I484,労働コスト!I484)</f>
        <v>0.55182532169064247</v>
      </c>
      <c r="K484" s="3">
        <f>0.5*(E484+E$1105)</f>
        <v>0.2971059628597334</v>
      </c>
      <c r="L484" s="3">
        <f t="shared" ref="L484" si="1851">0.5*(F484+F$1105)</f>
        <v>0.38160022592047238</v>
      </c>
      <c r="M484" s="3">
        <f t="shared" ref="M484" si="1852">0.5*(G484+G$1105)</f>
        <v>0.38113425936165113</v>
      </c>
      <c r="N484" s="3">
        <f t="shared" ref="N484" si="1853">0.5*(H484+H$1105)</f>
        <v>0.45492442877663819</v>
      </c>
      <c r="O484" s="3">
        <f t="shared" ref="O484" si="1854">0.5*(I484+I$1105)</f>
        <v>0.5582651915659691</v>
      </c>
    </row>
    <row r="485" spans="1:15" x14ac:dyDescent="0.15">
      <c r="A485" s="1">
        <v>21</v>
      </c>
      <c r="B485" s="1" t="s">
        <v>127</v>
      </c>
      <c r="C485" s="1">
        <v>22</v>
      </c>
      <c r="D485" s="1" t="s">
        <v>8</v>
      </c>
      <c r="E485" s="6">
        <f>資本コスト!E485/SUM(資本コスト!E485,労働コスト!E485)</f>
        <v>0.15833427229705285</v>
      </c>
      <c r="F485" s="6">
        <f>資本コスト!F485/SUM(資本コスト!F485,労働コスト!F485)</f>
        <v>0.23655449699454498</v>
      </c>
      <c r="G485" s="6">
        <f>資本コスト!G485/SUM(資本コスト!G485,労働コスト!G485)</f>
        <v>0.35310006072879452</v>
      </c>
      <c r="H485" s="6">
        <f>資本コスト!H485/SUM(資本コスト!H485,労働コスト!H485)</f>
        <v>0.34794177223391998</v>
      </c>
      <c r="I485" s="6">
        <f>資本コスト!I485/SUM(資本コスト!I485,労働コスト!I485)</f>
        <v>0.28546010031809976</v>
      </c>
      <c r="K485" s="3">
        <f>0.5*(E485+E$1106)</f>
        <v>0.17886423595291184</v>
      </c>
      <c r="L485" s="3">
        <f t="shared" ref="L485" si="1855">0.5*(F485+F$1106)</f>
        <v>0.25105301231255062</v>
      </c>
      <c r="M485" s="3">
        <f t="shared" ref="M485" si="1856">0.5*(G485+G$1106)</f>
        <v>0.34169880596186419</v>
      </c>
      <c r="N485" s="3">
        <f t="shared" ref="N485" si="1857">0.5*(H485+H$1106)</f>
        <v>0.32794538436339921</v>
      </c>
      <c r="O485" s="3">
        <f t="shared" ref="O485" si="1858">0.5*(I485+I$1106)</f>
        <v>0.2786735567311468</v>
      </c>
    </row>
    <row r="486" spans="1:15" x14ac:dyDescent="0.15">
      <c r="A486" s="1">
        <v>21</v>
      </c>
      <c r="B486" s="1" t="s">
        <v>127</v>
      </c>
      <c r="C486" s="1">
        <v>23</v>
      </c>
      <c r="D486" s="1" t="s">
        <v>29</v>
      </c>
      <c r="E486" s="6">
        <f>資本コスト!E486/SUM(資本コスト!E486,労働コスト!E486)</f>
        <v>0.36142341836373121</v>
      </c>
      <c r="F486" s="6">
        <f>資本コスト!F486/SUM(資本コスト!F486,労働コスト!F486)</f>
        <v>0.24406759453280735</v>
      </c>
      <c r="G486" s="6">
        <f>資本コスト!G486/SUM(資本コスト!G486,労働コスト!G486)</f>
        <v>0.25550951451239867</v>
      </c>
      <c r="H486" s="6">
        <f>資本コスト!H486/SUM(資本コスト!H486,労働コスト!H486)</f>
        <v>0.25011460963197729</v>
      </c>
      <c r="I486" s="6">
        <f>資本コスト!I486/SUM(資本コスト!I486,労働コスト!I486)</f>
        <v>0.29460848652496202</v>
      </c>
      <c r="K486" s="3">
        <f>0.5*(E486+E$1107)</f>
        <v>0.37288651799448752</v>
      </c>
      <c r="L486" s="3">
        <f t="shared" ref="L486" si="1859">0.5*(F486+F$1107)</f>
        <v>0.25111756269833407</v>
      </c>
      <c r="M486" s="3">
        <f t="shared" ref="M486" si="1860">0.5*(G486+G$1107)</f>
        <v>0.26351928314253725</v>
      </c>
      <c r="N486" s="3">
        <f t="shared" ref="N486" si="1861">0.5*(H486+H$1107)</f>
        <v>0.25289063329369865</v>
      </c>
      <c r="O486" s="3">
        <f t="shared" ref="O486" si="1862">0.5*(I486+I$1107)</f>
        <v>0.29987547845234547</v>
      </c>
    </row>
    <row r="487" spans="1:15" x14ac:dyDescent="0.15">
      <c r="A487" s="1">
        <v>22</v>
      </c>
      <c r="B487" s="1" t="s">
        <v>133</v>
      </c>
      <c r="C487" s="1">
        <v>1</v>
      </c>
      <c r="D487" s="1" t="s">
        <v>9</v>
      </c>
      <c r="E487" s="6">
        <f>資本コスト!E487/SUM(資本コスト!E487,労働コスト!E487)</f>
        <v>0.660752502501461</v>
      </c>
      <c r="F487" s="6">
        <f>資本コスト!F487/SUM(資本コスト!F487,労働コスト!F487)</f>
        <v>0.55614837989940069</v>
      </c>
      <c r="G487" s="6">
        <f>資本コスト!G487/SUM(資本コスト!G487,労働コスト!G487)</f>
        <v>0.56611052387145389</v>
      </c>
      <c r="H487" s="6">
        <f>資本コスト!H487/SUM(資本コスト!H487,労働コスト!H487)</f>
        <v>0.63197190714248708</v>
      </c>
      <c r="I487" s="6">
        <f>資本コスト!I487/SUM(資本コスト!I487,労働コスト!I487)</f>
        <v>0.70544538655455635</v>
      </c>
      <c r="K487" s="3">
        <f>0.5*(E487+E$1085)</f>
        <v>0.61869150647966076</v>
      </c>
      <c r="L487" s="3">
        <f t="shared" ref="L487" si="1863">0.5*(F487+F$1085)</f>
        <v>0.52703967623161485</v>
      </c>
      <c r="M487" s="3">
        <f t="shared" ref="M487" si="1864">0.5*(G487+G$1085)</f>
        <v>0.55601395256924468</v>
      </c>
      <c r="N487" s="3">
        <f t="shared" ref="N487" si="1865">0.5*(H487+H$1085)</f>
        <v>0.63919723707831499</v>
      </c>
      <c r="O487" s="3">
        <f t="shared" ref="O487" si="1866">0.5*(I487+I$1085)</f>
        <v>0.70777257599968635</v>
      </c>
    </row>
    <row r="488" spans="1:15" x14ac:dyDescent="0.15">
      <c r="A488" s="1">
        <v>22</v>
      </c>
      <c r="B488" s="1" t="s">
        <v>133</v>
      </c>
      <c r="C488" s="1">
        <v>2</v>
      </c>
      <c r="D488" s="1" t="s">
        <v>10</v>
      </c>
      <c r="E488" s="6">
        <f>資本コスト!E488/SUM(資本コスト!E488,労働コスト!E488)</f>
        <v>0.33081378792256577</v>
      </c>
      <c r="F488" s="6">
        <f>資本コスト!F488/SUM(資本コスト!F488,労働コスト!F488)</f>
        <v>0.32347353841112703</v>
      </c>
      <c r="G488" s="6">
        <f>資本コスト!G488/SUM(資本コスト!G488,労働コスト!G488)</f>
        <v>0.39987656850532577</v>
      </c>
      <c r="H488" s="6">
        <f>資本コスト!H488/SUM(資本コスト!H488,労働コスト!H488)</f>
        <v>0.33330883804320055</v>
      </c>
      <c r="I488" s="6">
        <f>資本コスト!I488/SUM(資本コスト!I488,労働コスト!I488)</f>
        <v>0.42844877967818867</v>
      </c>
      <c r="K488" s="3">
        <f>0.5*(E488+E$1086)</f>
        <v>0.35421104022013583</v>
      </c>
      <c r="L488" s="3">
        <f t="shared" ref="L488" si="1867">0.5*(F488+F$1086)</f>
        <v>0.32822679306516389</v>
      </c>
      <c r="M488" s="3">
        <f t="shared" ref="M488" si="1868">0.5*(G488+G$1086)</f>
        <v>0.37323007807270092</v>
      </c>
      <c r="N488" s="3">
        <f t="shared" ref="N488" si="1869">0.5*(H488+H$1086)</f>
        <v>0.3386521482534538</v>
      </c>
      <c r="O488" s="3">
        <f t="shared" ref="O488" si="1870">0.5*(I488+I$1086)</f>
        <v>0.46492330241555868</v>
      </c>
    </row>
    <row r="489" spans="1:15" x14ac:dyDescent="0.15">
      <c r="A489" s="1">
        <v>22</v>
      </c>
      <c r="B489" s="1" t="s">
        <v>134</v>
      </c>
      <c r="C489" s="1">
        <v>3</v>
      </c>
      <c r="D489" s="1" t="s">
        <v>17</v>
      </c>
      <c r="E489" s="6">
        <f>資本コスト!E489/SUM(資本コスト!E489,労働コスト!E489)</f>
        <v>0.28661353771137194</v>
      </c>
      <c r="F489" s="6">
        <f>資本コスト!F489/SUM(資本コスト!F489,労働コスト!F489)</f>
        <v>0.22740636856962529</v>
      </c>
      <c r="G489" s="6">
        <f>資本コスト!G489/SUM(資本コスト!G489,労働コスト!G489)</f>
        <v>0.35411615010222508</v>
      </c>
      <c r="H489" s="6">
        <f>資本コスト!H489/SUM(資本コスト!H489,労働コスト!H489)</f>
        <v>0.31980215590422079</v>
      </c>
      <c r="I489" s="6">
        <f>資本コスト!I489/SUM(資本コスト!I489,労働コスト!I489)</f>
        <v>0.43070261610014782</v>
      </c>
      <c r="K489" s="3">
        <f>0.5*(E489+E$1087)</f>
        <v>0.30519426751941958</v>
      </c>
      <c r="L489" s="3">
        <f t="shared" ref="L489" si="1871">0.5*(F489+F$1087)</f>
        <v>0.24052266574930425</v>
      </c>
      <c r="M489" s="3">
        <f t="shared" ref="M489" si="1872">0.5*(G489+G$1087)</f>
        <v>0.32974268861354311</v>
      </c>
      <c r="N489" s="3">
        <f t="shared" ref="N489" si="1873">0.5*(H489+H$1087)</f>
        <v>0.31486038772390601</v>
      </c>
      <c r="O489" s="3">
        <f t="shared" ref="O489" si="1874">0.5*(I489+I$1087)</f>
        <v>0.39852666849549145</v>
      </c>
    </row>
    <row r="490" spans="1:15" x14ac:dyDescent="0.15">
      <c r="A490" s="1">
        <v>22</v>
      </c>
      <c r="B490" s="1" t="s">
        <v>134</v>
      </c>
      <c r="C490" s="1">
        <v>4</v>
      </c>
      <c r="D490" s="1" t="s">
        <v>18</v>
      </c>
      <c r="E490" s="6">
        <f>資本コスト!E490/SUM(資本コスト!E490,労働コスト!E490)</f>
        <v>0.38078720343818268</v>
      </c>
      <c r="F490" s="6">
        <f>資本コスト!F490/SUM(資本コスト!F490,労働コスト!F490)</f>
        <v>0.3051431213735698</v>
      </c>
      <c r="G490" s="6">
        <f>資本コスト!G490/SUM(資本コスト!G490,労働コスト!G490)</f>
        <v>0.36452565523478653</v>
      </c>
      <c r="H490" s="6">
        <f>資本コスト!H490/SUM(資本コスト!H490,労働コスト!H490)</f>
        <v>0.39446802446596696</v>
      </c>
      <c r="I490" s="6">
        <f>資本コスト!I490/SUM(資本コスト!I490,労働コスト!I490)</f>
        <v>0.51382291191133811</v>
      </c>
      <c r="K490" s="3">
        <f>0.5*(E490+E$1088)</f>
        <v>0.30229549263700806</v>
      </c>
      <c r="L490" s="3">
        <f t="shared" ref="L490" si="1875">0.5*(F490+F$1088)</f>
        <v>0.24484792393446592</v>
      </c>
      <c r="M490" s="3">
        <f t="shared" ref="M490" si="1876">0.5*(G490+G$1088)</f>
        <v>0.28297628570088934</v>
      </c>
      <c r="N490" s="3">
        <f t="shared" ref="N490" si="1877">0.5*(H490+H$1088)</f>
        <v>0.32718357628320399</v>
      </c>
      <c r="O490" s="3">
        <f t="shared" ref="O490" si="1878">0.5*(I490+I$1088)</f>
        <v>0.42159321117554949</v>
      </c>
    </row>
    <row r="491" spans="1:15" x14ac:dyDescent="0.15">
      <c r="A491" s="1">
        <v>22</v>
      </c>
      <c r="B491" s="1" t="s">
        <v>134</v>
      </c>
      <c r="C491" s="1">
        <v>5</v>
      </c>
      <c r="D491" s="1" t="s">
        <v>19</v>
      </c>
      <c r="E491" s="6">
        <f>資本コスト!E491/SUM(資本コスト!E491,労働コスト!E491)</f>
        <v>0.47407090100610771</v>
      </c>
      <c r="F491" s="6">
        <f>資本コスト!F491/SUM(資本コスト!F491,労働コスト!F491)</f>
        <v>0.34524116855247255</v>
      </c>
      <c r="G491" s="6">
        <f>資本コスト!G491/SUM(資本コスト!G491,労働コスト!G491)</f>
        <v>0.36928236056214947</v>
      </c>
      <c r="H491" s="6">
        <f>資本コスト!H491/SUM(資本コスト!H491,労働コスト!H491)</f>
        <v>0.34788017148534828</v>
      </c>
      <c r="I491" s="6">
        <f>資本コスト!I491/SUM(資本コスト!I491,労働コスト!I491)</f>
        <v>0.47717273134109528</v>
      </c>
      <c r="K491" s="3">
        <f>0.5*(E491+E$1089)</f>
        <v>0.43406459909461159</v>
      </c>
      <c r="L491" s="3">
        <f t="shared" ref="L491" si="1879">0.5*(F491+F$1089)</f>
        <v>0.31828873399399182</v>
      </c>
      <c r="M491" s="3">
        <f t="shared" ref="M491" si="1880">0.5*(G491+G$1089)</f>
        <v>0.34111491369113556</v>
      </c>
      <c r="N491" s="3">
        <f t="shared" ref="N491" si="1881">0.5*(H491+H$1089)</f>
        <v>0.33549057903902552</v>
      </c>
      <c r="O491" s="3">
        <f t="shared" ref="O491" si="1882">0.5*(I491+I$1089)</f>
        <v>0.43603499120377687</v>
      </c>
    </row>
    <row r="492" spans="1:15" x14ac:dyDescent="0.15">
      <c r="A492" s="1">
        <v>22</v>
      </c>
      <c r="B492" s="1" t="s">
        <v>134</v>
      </c>
      <c r="C492" s="1">
        <v>6</v>
      </c>
      <c r="D492" s="1" t="s">
        <v>3</v>
      </c>
      <c r="E492" s="6">
        <f>資本コスト!E492/SUM(資本コスト!E492,労働コスト!E492)</f>
        <v>0.54252774688735583</v>
      </c>
      <c r="F492" s="6">
        <f>資本コスト!F492/SUM(資本コスト!F492,労働コスト!F492)</f>
        <v>0.43170689958143232</v>
      </c>
      <c r="G492" s="6">
        <f>資本コスト!G492/SUM(資本コスト!G492,労働コスト!G492)</f>
        <v>0.47756087312405027</v>
      </c>
      <c r="H492" s="6">
        <f>資本コスト!H492/SUM(資本コスト!H492,労働コスト!H492)</f>
        <v>0.48532225379980359</v>
      </c>
      <c r="I492" s="6">
        <f>資本コスト!I492/SUM(資本コスト!I492,労働コスト!I492)</f>
        <v>0.60608421433125714</v>
      </c>
      <c r="K492" s="3">
        <f>0.5*(E492+E$1090)</f>
        <v>0.51297688533057439</v>
      </c>
      <c r="L492" s="3">
        <f t="shared" ref="L492" si="1883">0.5*(F492+F$1090)</f>
        <v>0.42568118864204507</v>
      </c>
      <c r="M492" s="3">
        <f t="shared" ref="M492" si="1884">0.5*(G492+G$1090)</f>
        <v>0.46216675915858746</v>
      </c>
      <c r="N492" s="3">
        <f t="shared" ref="N492" si="1885">0.5*(H492+H$1090)</f>
        <v>0.45772420806386754</v>
      </c>
      <c r="O492" s="3">
        <f t="shared" ref="O492" si="1886">0.5*(I492+I$1090)</f>
        <v>0.58068766362178581</v>
      </c>
    </row>
    <row r="493" spans="1:15" x14ac:dyDescent="0.15">
      <c r="A493" s="1">
        <v>22</v>
      </c>
      <c r="B493" s="1" t="s">
        <v>134</v>
      </c>
      <c r="C493" s="1">
        <v>7</v>
      </c>
      <c r="D493" s="1" t="s">
        <v>20</v>
      </c>
      <c r="E493" s="6">
        <f>資本コスト!E493/SUM(資本コスト!E493,労働コスト!E493)</f>
        <v>0.77009909888217143</v>
      </c>
      <c r="F493" s="6">
        <f>資本コスト!F493/SUM(資本コスト!F493,労働コスト!F493)</f>
        <v>0.6948528443215839</v>
      </c>
      <c r="G493" s="6">
        <f>資本コスト!G493/SUM(資本コスト!G493,労働コスト!G493)</f>
        <v>0.7082270690221234</v>
      </c>
      <c r="H493" s="6">
        <f>資本コスト!H493/SUM(資本コスト!H493,労働コスト!H493)</f>
        <v>0.60992231077282244</v>
      </c>
      <c r="I493" s="6">
        <f>資本コスト!I493/SUM(資本コスト!I493,労働コスト!I493)</f>
        <v>0.79200603018040439</v>
      </c>
      <c r="K493" s="3">
        <f>0.5*(E493+E$1091)</f>
        <v>0.73283554308130916</v>
      </c>
      <c r="L493" s="3">
        <f t="shared" ref="L493" si="1887">0.5*(F493+F$1091)</f>
        <v>0.67333214707160882</v>
      </c>
      <c r="M493" s="3">
        <f t="shared" ref="M493" si="1888">0.5*(G493+G$1091)</f>
        <v>0.63525863158099449</v>
      </c>
      <c r="N493" s="3">
        <f t="shared" ref="N493" si="1889">0.5*(H493+H$1091)</f>
        <v>0.58933322795704901</v>
      </c>
      <c r="O493" s="3">
        <f t="shared" ref="O493" si="1890">0.5*(I493+I$1091)</f>
        <v>0.70356691446928199</v>
      </c>
    </row>
    <row r="494" spans="1:15" x14ac:dyDescent="0.15">
      <c r="A494" s="1">
        <v>22</v>
      </c>
      <c r="B494" s="1" t="s">
        <v>134</v>
      </c>
      <c r="C494" s="1">
        <v>8</v>
      </c>
      <c r="D494" s="1" t="s">
        <v>21</v>
      </c>
      <c r="E494" s="6">
        <f>資本コスト!E494/SUM(資本コスト!E494,労働コスト!E494)</f>
        <v>0.29048554043299041</v>
      </c>
      <c r="F494" s="6">
        <f>資本コスト!F494/SUM(資本コスト!F494,労働コスト!F494)</f>
        <v>0.18355504470639283</v>
      </c>
      <c r="G494" s="6">
        <f>資本コスト!G494/SUM(資本コスト!G494,労働コスト!G494)</f>
        <v>0.19330384437758469</v>
      </c>
      <c r="H494" s="6">
        <f>資本コスト!H494/SUM(資本コスト!H494,労働コスト!H494)</f>
        <v>0.20208196237817466</v>
      </c>
      <c r="I494" s="6">
        <f>資本コスト!I494/SUM(資本コスト!I494,労働コスト!I494)</f>
        <v>0.44777564055942004</v>
      </c>
      <c r="K494" s="3">
        <f>0.5*(E494+E$1092)</f>
        <v>0.33290017813009037</v>
      </c>
      <c r="L494" s="3">
        <f t="shared" ref="L494" si="1891">0.5*(F494+F$1092)</f>
        <v>0.21333570313498285</v>
      </c>
      <c r="M494" s="3">
        <f t="shared" ref="M494" si="1892">0.5*(G494+G$1092)</f>
        <v>0.22107454399650611</v>
      </c>
      <c r="N494" s="3">
        <f t="shared" ref="N494" si="1893">0.5*(H494+H$1092)</f>
        <v>0.22008997875033204</v>
      </c>
      <c r="O494" s="3">
        <f t="shared" ref="O494" si="1894">0.5*(I494+I$1092)</f>
        <v>0.38543339039892577</v>
      </c>
    </row>
    <row r="495" spans="1:15" x14ac:dyDescent="0.15">
      <c r="A495" s="1">
        <v>22</v>
      </c>
      <c r="B495" s="1" t="s">
        <v>134</v>
      </c>
      <c r="C495" s="1">
        <v>9</v>
      </c>
      <c r="D495" s="1" t="s">
        <v>22</v>
      </c>
      <c r="E495" s="6">
        <f>資本コスト!E495/SUM(資本コスト!E495,労働コスト!E495)</f>
        <v>0.30577799805245337</v>
      </c>
      <c r="F495" s="6">
        <f>資本コスト!F495/SUM(資本コスト!F495,労働コスト!F495)</f>
        <v>0.25342159186721047</v>
      </c>
      <c r="G495" s="6">
        <f>資本コスト!G495/SUM(資本コスト!G495,労働コスト!G495)</f>
        <v>0.31224167289554189</v>
      </c>
      <c r="H495" s="6">
        <f>資本コスト!H495/SUM(資本コスト!H495,労働コスト!H495)</f>
        <v>0.31006887644843467</v>
      </c>
      <c r="I495" s="6">
        <f>資本コスト!I495/SUM(資本コスト!I495,労働コスト!I495)</f>
        <v>0.35714925715790613</v>
      </c>
      <c r="K495" s="3">
        <f>0.5*(E495+E$1093)</f>
        <v>0.33986204739642689</v>
      </c>
      <c r="L495" s="3">
        <f t="shared" ref="L495" si="1895">0.5*(F495+F$1093)</f>
        <v>0.31996456799584472</v>
      </c>
      <c r="M495" s="3">
        <f t="shared" ref="M495" si="1896">0.5*(G495+G$1093)</f>
        <v>0.36558485430983334</v>
      </c>
      <c r="N495" s="3">
        <f t="shared" ref="N495" si="1897">0.5*(H495+H$1093)</f>
        <v>0.35832171116956646</v>
      </c>
      <c r="O495" s="3">
        <f t="shared" ref="O495" si="1898">0.5*(I495+I$1093)</f>
        <v>0.40116682802538328</v>
      </c>
    </row>
    <row r="496" spans="1:15" x14ac:dyDescent="0.15">
      <c r="A496" s="1">
        <v>22</v>
      </c>
      <c r="B496" s="1" t="s">
        <v>134</v>
      </c>
      <c r="C496" s="1">
        <v>10</v>
      </c>
      <c r="D496" s="1" t="s">
        <v>23</v>
      </c>
      <c r="E496" s="6">
        <f>資本コスト!E496/SUM(資本コスト!E496,労働コスト!E496)</f>
        <v>0.33059988509502175</v>
      </c>
      <c r="F496" s="6">
        <f>資本コスト!F496/SUM(資本コスト!F496,労働コスト!F496)</f>
        <v>0.23112917987948087</v>
      </c>
      <c r="G496" s="6">
        <f>資本コスト!G496/SUM(資本コスト!G496,労働コスト!G496)</f>
        <v>0.18953866578790385</v>
      </c>
      <c r="H496" s="6">
        <f>資本コスト!H496/SUM(資本コスト!H496,労働コスト!H496)</f>
        <v>0.18516971891031109</v>
      </c>
      <c r="I496" s="6">
        <f>資本コスト!I496/SUM(資本コスト!I496,労働コスト!I496)</f>
        <v>0.20495567540506937</v>
      </c>
      <c r="K496" s="3">
        <f>0.5*(E496+E$1094)</f>
        <v>0.28418682896827641</v>
      </c>
      <c r="L496" s="3">
        <f t="shared" ref="L496" si="1899">0.5*(F496+F$1094)</f>
        <v>0.21457278854936224</v>
      </c>
      <c r="M496" s="3">
        <f t="shared" ref="M496" si="1900">0.5*(G496+G$1094)</f>
        <v>0.1898425477855917</v>
      </c>
      <c r="N496" s="3">
        <f t="shared" ref="N496" si="1901">0.5*(H496+H$1094)</f>
        <v>0.18693359069954235</v>
      </c>
      <c r="O496" s="3">
        <f t="shared" ref="O496" si="1902">0.5*(I496+I$1094)</f>
        <v>0.20635202780014092</v>
      </c>
    </row>
    <row r="497" spans="1:15" x14ac:dyDescent="0.15">
      <c r="A497" s="1">
        <v>22</v>
      </c>
      <c r="B497" s="1" t="s">
        <v>134</v>
      </c>
      <c r="C497" s="1">
        <v>11</v>
      </c>
      <c r="D497" s="1" t="s">
        <v>24</v>
      </c>
      <c r="E497" s="6">
        <f>資本コスト!E497/SUM(資本コスト!E497,労働コスト!E497)</f>
        <v>0.22307121589825676</v>
      </c>
      <c r="F497" s="6">
        <f>資本コスト!F497/SUM(資本コスト!F497,労働コスト!F497)</f>
        <v>0.17523496829940571</v>
      </c>
      <c r="G497" s="6">
        <f>資本コスト!G497/SUM(資本コスト!G497,労働コスト!G497)</f>
        <v>0.23313403878798122</v>
      </c>
      <c r="H497" s="6">
        <f>資本コスト!H497/SUM(資本コスト!H497,労働コスト!H497)</f>
        <v>0.21693520496727148</v>
      </c>
      <c r="I497" s="6">
        <f>資本コスト!I497/SUM(資本コスト!I497,労働コスト!I497)</f>
        <v>0.26743385187849317</v>
      </c>
      <c r="K497" s="3">
        <f>0.5*(E497+E$1095)</f>
        <v>0.24676762891530291</v>
      </c>
      <c r="L497" s="3">
        <f t="shared" ref="L497" si="1903">0.5*(F497+F$1095)</f>
        <v>0.19646035814456328</v>
      </c>
      <c r="M497" s="3">
        <f t="shared" ref="M497" si="1904">0.5*(G497+G$1095)</f>
        <v>0.25389315086547937</v>
      </c>
      <c r="N497" s="3">
        <f t="shared" ref="N497" si="1905">0.5*(H497+H$1095)</f>
        <v>0.24410515951392064</v>
      </c>
      <c r="O497" s="3">
        <f t="shared" ref="O497" si="1906">0.5*(I497+I$1095)</f>
        <v>0.28880757944210683</v>
      </c>
    </row>
    <row r="498" spans="1:15" x14ac:dyDescent="0.15">
      <c r="A498" s="1">
        <v>22</v>
      </c>
      <c r="B498" s="1" t="s">
        <v>134</v>
      </c>
      <c r="C498" s="1">
        <v>12</v>
      </c>
      <c r="D498" s="1" t="s">
        <v>25</v>
      </c>
      <c r="E498" s="6">
        <f>資本コスト!E498/SUM(資本コスト!E498,労働コスト!E498)</f>
        <v>0.29327029675193111</v>
      </c>
      <c r="F498" s="6">
        <f>資本コスト!F498/SUM(資本コスト!F498,労働コスト!F498)</f>
        <v>0.19660429451219097</v>
      </c>
      <c r="G498" s="6">
        <f>資本コスト!G498/SUM(資本コスト!G498,労働コスト!G498)</f>
        <v>0.28131989925613288</v>
      </c>
      <c r="H498" s="6">
        <f>資本コスト!H498/SUM(資本コスト!H498,労働コスト!H498)</f>
        <v>0.26977346574493771</v>
      </c>
      <c r="I498" s="6">
        <f>資本コスト!I498/SUM(資本コスト!I498,労働コスト!I498)</f>
        <v>0.34969913201233793</v>
      </c>
      <c r="K498" s="3">
        <f>0.5*(E498+E$1096)</f>
        <v>0.25630396883536227</v>
      </c>
      <c r="L498" s="3">
        <f t="shared" ref="L498" si="1907">0.5*(F498+F$1096)</f>
        <v>0.18930217754792572</v>
      </c>
      <c r="M498" s="3">
        <f t="shared" ref="M498" si="1908">0.5*(G498+G$1096)</f>
        <v>0.29865398822859079</v>
      </c>
      <c r="N498" s="3">
        <f t="shared" ref="N498" si="1909">0.5*(H498+H$1096)</f>
        <v>0.30596325502038113</v>
      </c>
      <c r="O498" s="3">
        <f t="shared" ref="O498" si="1910">0.5*(I498+I$1096)</f>
        <v>0.39146382780501099</v>
      </c>
    </row>
    <row r="499" spans="1:15" x14ac:dyDescent="0.15">
      <c r="A499" s="1">
        <v>22</v>
      </c>
      <c r="B499" s="1" t="s">
        <v>134</v>
      </c>
      <c r="C499" s="1">
        <v>13</v>
      </c>
      <c r="D499" s="1" t="s">
        <v>26</v>
      </c>
      <c r="E499" s="6">
        <f>資本コスト!E499/SUM(資本コスト!E499,労働コスト!E499)</f>
        <v>0.24614729145305628</v>
      </c>
      <c r="F499" s="6">
        <f>資本コスト!F499/SUM(資本コスト!F499,労働コスト!F499)</f>
        <v>0.29901109583563956</v>
      </c>
      <c r="G499" s="6">
        <f>資本コスト!G499/SUM(資本コスト!G499,労働コスト!G499)</f>
        <v>0.39524567424487067</v>
      </c>
      <c r="H499" s="6">
        <f>資本コスト!H499/SUM(資本コスト!H499,労働コスト!H499)</f>
        <v>0.35552663744268409</v>
      </c>
      <c r="I499" s="6">
        <f>資本コスト!I499/SUM(資本コスト!I499,労働コスト!I499)</f>
        <v>0.35581698570785519</v>
      </c>
      <c r="K499" s="3">
        <f>0.5*(E499+E$1097)</f>
        <v>0.21782112892738426</v>
      </c>
      <c r="L499" s="3">
        <f t="shared" ref="L499" si="1911">0.5*(F499+F$1097)</f>
        <v>0.28884141609321445</v>
      </c>
      <c r="M499" s="3">
        <f t="shared" ref="M499" si="1912">0.5*(G499+G$1097)</f>
        <v>0.36131736172068907</v>
      </c>
      <c r="N499" s="3">
        <f t="shared" ref="N499" si="1913">0.5*(H499+H$1097)</f>
        <v>0.33897428501483262</v>
      </c>
      <c r="O499" s="3">
        <f t="shared" ref="O499" si="1914">0.5*(I499+I$1097)</f>
        <v>0.32673040143734144</v>
      </c>
    </row>
    <row r="500" spans="1:15" x14ac:dyDescent="0.15">
      <c r="A500" s="1">
        <v>22</v>
      </c>
      <c r="B500" s="1" t="s">
        <v>134</v>
      </c>
      <c r="C500" s="1">
        <v>14</v>
      </c>
      <c r="D500" s="1" t="s">
        <v>27</v>
      </c>
      <c r="E500" s="6">
        <f>資本コスト!E500/SUM(資本コスト!E500,労働コスト!E500)</f>
        <v>0.11910285486040481</v>
      </c>
      <c r="F500" s="6">
        <f>資本コスト!F500/SUM(資本コスト!F500,労働コスト!F500)</f>
        <v>0.2329706843822876</v>
      </c>
      <c r="G500" s="6">
        <f>資本コスト!G500/SUM(資本コスト!G500,労働コスト!G500)</f>
        <v>0.28704665308230731</v>
      </c>
      <c r="H500" s="6">
        <f>資本コスト!H500/SUM(資本コスト!H500,労働コスト!H500)</f>
        <v>0.41398683461723107</v>
      </c>
      <c r="I500" s="6">
        <f>資本コスト!I500/SUM(資本コスト!I500,労働コスト!I500)</f>
        <v>0.41386558102784643</v>
      </c>
      <c r="K500" s="3">
        <f>0.5*(E500+E$1098)</f>
        <v>0.10221399457805638</v>
      </c>
      <c r="L500" s="3">
        <f t="shared" ref="L500" si="1915">0.5*(F500+F$1098)</f>
        <v>0.18800619088709175</v>
      </c>
      <c r="M500" s="3">
        <f t="shared" ref="M500" si="1916">0.5*(G500+G$1098)</f>
        <v>0.26314543230385484</v>
      </c>
      <c r="N500" s="3">
        <f t="shared" ref="N500" si="1917">0.5*(H500+H$1098)</f>
        <v>0.35880314160964338</v>
      </c>
      <c r="O500" s="3">
        <f t="shared" ref="O500" si="1918">0.5*(I500+I$1098)</f>
        <v>0.39324647516776234</v>
      </c>
    </row>
    <row r="501" spans="1:15" x14ac:dyDescent="0.15">
      <c r="A501" s="1">
        <v>22</v>
      </c>
      <c r="B501" s="1" t="s">
        <v>134</v>
      </c>
      <c r="C501" s="1">
        <v>15</v>
      </c>
      <c r="D501" s="1" t="s">
        <v>28</v>
      </c>
      <c r="E501" s="6">
        <f>資本コスト!E501/SUM(資本コスト!E501,労働コスト!E501)</f>
        <v>0.19904254678521124</v>
      </c>
      <c r="F501" s="6">
        <f>資本コスト!F501/SUM(資本コスト!F501,労働コスト!F501)</f>
        <v>0.16588887340009195</v>
      </c>
      <c r="G501" s="6">
        <f>資本コスト!G501/SUM(資本コスト!G501,労働コスト!G501)</f>
        <v>0.22537346631266444</v>
      </c>
      <c r="H501" s="6">
        <f>資本コスト!H501/SUM(資本コスト!H501,労働コスト!H501)</f>
        <v>0.25200219711902977</v>
      </c>
      <c r="I501" s="6">
        <f>資本コスト!I501/SUM(資本コスト!I501,労働コスト!I501)</f>
        <v>0.32489965555299116</v>
      </c>
      <c r="K501" s="3">
        <f>0.5*(E501+E$1099)</f>
        <v>0.19636413977740336</v>
      </c>
      <c r="L501" s="3">
        <f t="shared" ref="L501" si="1919">0.5*(F501+F$1099)</f>
        <v>0.17216729221069532</v>
      </c>
      <c r="M501" s="3">
        <f t="shared" ref="M501" si="1920">0.5*(G501+G$1099)</f>
        <v>0.23502803350916493</v>
      </c>
      <c r="N501" s="3">
        <f t="shared" ref="N501" si="1921">0.5*(H501+H$1099)</f>
        <v>0.26076869239462819</v>
      </c>
      <c r="O501" s="3">
        <f t="shared" ref="O501" si="1922">0.5*(I501+I$1099)</f>
        <v>0.32583459653088653</v>
      </c>
    </row>
    <row r="502" spans="1:15" x14ac:dyDescent="0.15">
      <c r="A502" s="1">
        <v>22</v>
      </c>
      <c r="B502" s="1" t="s">
        <v>133</v>
      </c>
      <c r="C502" s="1">
        <v>16</v>
      </c>
      <c r="D502" s="1" t="s">
        <v>11</v>
      </c>
      <c r="E502" s="6">
        <f>資本コスト!E502/SUM(資本コスト!E502,労働コスト!E502)</f>
        <v>0.20343190120340546</v>
      </c>
      <c r="F502" s="6">
        <f>資本コスト!F502/SUM(資本コスト!F502,労働コスト!F502)</f>
        <v>9.9466913550085759E-2</v>
      </c>
      <c r="G502" s="6">
        <f>資本コスト!G502/SUM(資本コスト!G502,労働コスト!G502)</f>
        <v>9.6145758346366544E-2</v>
      </c>
      <c r="H502" s="6">
        <f>資本コスト!H502/SUM(資本コスト!H502,労働コスト!H502)</f>
        <v>7.0059101162191634E-2</v>
      </c>
      <c r="I502" s="6">
        <f>資本コスト!I502/SUM(資本コスト!I502,労働コスト!I502)</f>
        <v>8.7089412904756636E-2</v>
      </c>
      <c r="K502" s="3">
        <f>0.5*(E502+E$1100)</f>
        <v>0.22844034906028821</v>
      </c>
      <c r="L502" s="3">
        <f t="shared" ref="L502" si="1923">0.5*(F502+F$1100)</f>
        <v>0.10393396735817817</v>
      </c>
      <c r="M502" s="3">
        <f t="shared" ref="M502" si="1924">0.5*(G502+G$1100)</f>
        <v>0.1048111323803992</v>
      </c>
      <c r="N502" s="3">
        <f t="shared" ref="N502" si="1925">0.5*(H502+H$1100)</f>
        <v>7.8216759487357082E-2</v>
      </c>
      <c r="O502" s="3">
        <f t="shared" ref="O502" si="1926">0.5*(I502+I$1100)</f>
        <v>9.1802657032924395E-2</v>
      </c>
    </row>
    <row r="503" spans="1:15" x14ac:dyDescent="0.15">
      <c r="A503" s="1">
        <v>22</v>
      </c>
      <c r="B503" s="1" t="s">
        <v>133</v>
      </c>
      <c r="C503" s="1">
        <v>17</v>
      </c>
      <c r="D503" s="1" t="s">
        <v>12</v>
      </c>
      <c r="E503" s="6">
        <f>資本コスト!E503/SUM(資本コスト!E503,労働コスト!E503)</f>
        <v>0.80353248756381312</v>
      </c>
      <c r="F503" s="6">
        <f>資本コスト!F503/SUM(資本コスト!F503,労働コスト!F503)</f>
        <v>0.76618902048151061</v>
      </c>
      <c r="G503" s="6">
        <f>資本コスト!G503/SUM(資本コスト!G503,労働コスト!G503)</f>
        <v>0.74520503991597864</v>
      </c>
      <c r="H503" s="6">
        <f>資本コスト!H503/SUM(資本コスト!H503,労働コスト!H503)</f>
        <v>0.69448226395961521</v>
      </c>
      <c r="I503" s="6">
        <f>資本コスト!I503/SUM(資本コスト!I503,労働コスト!I503)</f>
        <v>0.78153925307190741</v>
      </c>
      <c r="K503" s="3">
        <f>0.5*(E503+E$1101)</f>
        <v>0.78130595286877713</v>
      </c>
      <c r="L503" s="3">
        <f t="shared" ref="L503" si="1927">0.5*(F503+F$1101)</f>
        <v>0.76602338650226676</v>
      </c>
      <c r="M503" s="3">
        <f t="shared" ref="M503" si="1928">0.5*(G503+G$1101)</f>
        <v>0.7371255517148565</v>
      </c>
      <c r="N503" s="3">
        <f t="shared" ref="N503" si="1929">0.5*(H503+H$1101)</f>
        <v>0.70354334220557391</v>
      </c>
      <c r="O503" s="3">
        <f t="shared" ref="O503" si="1930">0.5*(I503+I$1101)</f>
        <v>0.79328438791731637</v>
      </c>
    </row>
    <row r="504" spans="1:15" x14ac:dyDescent="0.15">
      <c r="A504" s="1">
        <v>22</v>
      </c>
      <c r="B504" s="1" t="s">
        <v>133</v>
      </c>
      <c r="C504" s="1">
        <v>18</v>
      </c>
      <c r="D504" s="1" t="s">
        <v>13</v>
      </c>
      <c r="E504" s="6">
        <f>資本コスト!E504/SUM(資本コスト!E504,労働コスト!E504)</f>
        <v>0.13032262939783354</v>
      </c>
      <c r="F504" s="6">
        <f>資本コスト!F504/SUM(資本コスト!F504,労働コスト!F504)</f>
        <v>0.149298057856358</v>
      </c>
      <c r="G504" s="6">
        <f>資本コスト!G504/SUM(資本コスト!G504,労働コスト!G504)</f>
        <v>0.11792036614322127</v>
      </c>
      <c r="H504" s="6">
        <f>資本コスト!H504/SUM(資本コスト!H504,労働コスト!H504)</f>
        <v>0.16532234261934434</v>
      </c>
      <c r="I504" s="6">
        <f>資本コスト!I504/SUM(資本コスト!I504,労働コスト!I504)</f>
        <v>0.18653899384388686</v>
      </c>
      <c r="K504" s="3">
        <f>0.5*(E504+E$1102)</f>
        <v>0.13540085200125229</v>
      </c>
      <c r="L504" s="3">
        <f t="shared" ref="L504" si="1931">0.5*(F504+F$1102)</f>
        <v>0.17154546185384034</v>
      </c>
      <c r="M504" s="3">
        <f t="shared" ref="M504" si="1932">0.5*(G504+G$1102)</f>
        <v>0.15209629450012688</v>
      </c>
      <c r="N504" s="3">
        <f t="shared" ref="N504" si="1933">0.5*(H504+H$1102)</f>
        <v>0.17069302319060189</v>
      </c>
      <c r="O504" s="3">
        <f t="shared" ref="O504" si="1934">0.5*(I504+I$1102)</f>
        <v>0.1936215952417758</v>
      </c>
    </row>
    <row r="505" spans="1:15" x14ac:dyDescent="0.15">
      <c r="A505" s="1">
        <v>22</v>
      </c>
      <c r="B505" s="1" t="s">
        <v>133</v>
      </c>
      <c r="C505" s="1">
        <v>19</v>
      </c>
      <c r="D505" s="1" t="s">
        <v>14</v>
      </c>
      <c r="E505" s="6">
        <f>資本コスト!E505/SUM(資本コスト!E505,労働コスト!E505)</f>
        <v>0.35599135429210127</v>
      </c>
      <c r="F505" s="6">
        <f>資本コスト!F505/SUM(資本コスト!F505,労働コスト!F505)</f>
        <v>0.15025082680337817</v>
      </c>
      <c r="G505" s="6">
        <f>資本コスト!G505/SUM(資本コスト!G505,労働コスト!G505)</f>
        <v>0.1261504083556006</v>
      </c>
      <c r="H505" s="6">
        <f>資本コスト!H505/SUM(資本コスト!H505,労働コスト!H505)</f>
        <v>0.1610991501511535</v>
      </c>
      <c r="I505" s="6">
        <f>資本コスト!I505/SUM(資本コスト!I505,労働コスト!I505)</f>
        <v>0.19619928771317657</v>
      </c>
      <c r="K505" s="3">
        <f>0.5*(E505+E$1103)</f>
        <v>0.34656979097868923</v>
      </c>
      <c r="L505" s="3">
        <f t="shared" ref="L505" si="1935">0.5*(F505+F$1103)</f>
        <v>0.15420135229612397</v>
      </c>
      <c r="M505" s="3">
        <f t="shared" ref="M505" si="1936">0.5*(G505+G$1103)</f>
        <v>0.13594902889234164</v>
      </c>
      <c r="N505" s="3">
        <f t="shared" ref="N505" si="1937">0.5*(H505+H$1103)</f>
        <v>0.17485655963141677</v>
      </c>
      <c r="O505" s="3">
        <f t="shared" ref="O505" si="1938">0.5*(I505+I$1103)</f>
        <v>0.19521311226476024</v>
      </c>
    </row>
    <row r="506" spans="1:15" x14ac:dyDescent="0.15">
      <c r="A506" s="1">
        <v>22</v>
      </c>
      <c r="B506" s="1" t="s">
        <v>288</v>
      </c>
      <c r="C506" s="1">
        <v>20</v>
      </c>
      <c r="D506" s="1" t="s">
        <v>15</v>
      </c>
      <c r="E506" s="6">
        <f>資本コスト!E506/SUM(資本コスト!E506,労働コスト!E506)</f>
        <v>0.58906549526478147</v>
      </c>
      <c r="F506" s="6">
        <f>資本コスト!F506/SUM(資本コスト!F506,労働コスト!F506)</f>
        <v>0.7868482035297496</v>
      </c>
      <c r="G506" s="6">
        <f>資本コスト!G506/SUM(資本コスト!G506,労働コスト!G506)</f>
        <v>0.72802064123820287</v>
      </c>
      <c r="H506" s="6">
        <f>資本コスト!H506/SUM(資本コスト!H506,労働コスト!H506)</f>
        <v>0.75098678762197368</v>
      </c>
      <c r="I506" s="6">
        <f>資本コスト!I506/SUM(資本コスト!I506,労働コスト!I506)</f>
        <v>0.80105377961897684</v>
      </c>
      <c r="K506" s="3">
        <f>0.5*(E506+E$1104)</f>
        <v>0.54168721470603665</v>
      </c>
      <c r="L506" s="3">
        <f t="shared" ref="L506" si="1939">0.5*(F506+F$1104)</f>
        <v>0.79273770296472157</v>
      </c>
      <c r="M506" s="3">
        <f t="shared" ref="M506" si="1940">0.5*(G506+G$1104)</f>
        <v>0.74066313417286855</v>
      </c>
      <c r="N506" s="3">
        <f t="shared" ref="N506" si="1941">0.5*(H506+H$1104)</f>
        <v>0.7471723686909385</v>
      </c>
      <c r="O506" s="3">
        <f t="shared" ref="O506" si="1942">0.5*(I506+I$1104)</f>
        <v>0.79950694372462372</v>
      </c>
    </row>
    <row r="507" spans="1:15" x14ac:dyDescent="0.15">
      <c r="A507" s="1">
        <v>22</v>
      </c>
      <c r="B507" s="1" t="s">
        <v>133</v>
      </c>
      <c r="C507" s="1">
        <v>21</v>
      </c>
      <c r="D507" s="1" t="s">
        <v>16</v>
      </c>
      <c r="E507" s="6">
        <f>資本コスト!E507/SUM(資本コスト!E507,労働コスト!E507)</f>
        <v>0.28784596271688973</v>
      </c>
      <c r="F507" s="6">
        <f>資本コスト!F507/SUM(資本コスト!F507,労働コスト!F507)</f>
        <v>0.39109094039152847</v>
      </c>
      <c r="G507" s="6">
        <f>資本コスト!G507/SUM(資本コスト!G507,労働コスト!G507)</f>
        <v>0.43416584522907392</v>
      </c>
      <c r="H507" s="6">
        <f>資本コスト!H507/SUM(資本コスト!H507,労働コスト!H507)</f>
        <v>0.41472421046968549</v>
      </c>
      <c r="I507" s="6">
        <f>資本コスト!I507/SUM(資本コスト!I507,労働コスト!I507)</f>
        <v>0.57139601500495452</v>
      </c>
      <c r="K507" s="3">
        <f>0.5*(E507+E$1105)</f>
        <v>0.30614688387353572</v>
      </c>
      <c r="L507" s="3">
        <f t="shared" ref="L507" si="1943">0.5*(F507+F$1105)</f>
        <v>0.40280515830687086</v>
      </c>
      <c r="M507" s="3">
        <f t="shared" ref="M507" si="1944">0.5*(G507+G$1105)</f>
        <v>0.42528150076802168</v>
      </c>
      <c r="N507" s="3">
        <f t="shared" ref="N507" si="1945">0.5*(H507+H$1105)</f>
        <v>0.43036195264588734</v>
      </c>
      <c r="O507" s="3">
        <f t="shared" ref="O507" si="1946">0.5*(I507+I$1105)</f>
        <v>0.56805053822312512</v>
      </c>
    </row>
    <row r="508" spans="1:15" x14ac:dyDescent="0.15">
      <c r="A508" s="1">
        <v>22</v>
      </c>
      <c r="B508" s="1" t="s">
        <v>132</v>
      </c>
      <c r="C508" s="1">
        <v>22</v>
      </c>
      <c r="D508" s="1" t="s">
        <v>8</v>
      </c>
      <c r="E508" s="6">
        <f>資本コスト!E508/SUM(資本コスト!E508,労働コスト!E508)</f>
        <v>0.23512982512965186</v>
      </c>
      <c r="F508" s="6">
        <f>資本コスト!F508/SUM(資本コスト!F508,労働コスト!F508)</f>
        <v>0.30533286599365234</v>
      </c>
      <c r="G508" s="6">
        <f>資本コスト!G508/SUM(資本コスト!G508,労働コスト!G508)</f>
        <v>0.37773176269890452</v>
      </c>
      <c r="H508" s="6">
        <f>資本コスト!H508/SUM(資本コスト!H508,労働コスト!H508)</f>
        <v>0.3179644775588315</v>
      </c>
      <c r="I508" s="6">
        <f>資本コスト!I508/SUM(資本コスト!I508,労働コスト!I508)</f>
        <v>0.3023116632085498</v>
      </c>
      <c r="K508" s="3">
        <f>0.5*(E508+E$1106)</f>
        <v>0.21726201236921136</v>
      </c>
      <c r="L508" s="3">
        <f t="shared" ref="L508" si="1947">0.5*(F508+F$1106)</f>
        <v>0.28544219681210425</v>
      </c>
      <c r="M508" s="3">
        <f t="shared" ref="M508" si="1948">0.5*(G508+G$1106)</f>
        <v>0.35401465694691914</v>
      </c>
      <c r="N508" s="3">
        <f t="shared" ref="N508" si="1949">0.5*(H508+H$1106)</f>
        <v>0.31295673702585497</v>
      </c>
      <c r="O508" s="3">
        <f t="shared" ref="O508" si="1950">0.5*(I508+I$1106)</f>
        <v>0.28709933817637179</v>
      </c>
    </row>
    <row r="509" spans="1:15" x14ac:dyDescent="0.15">
      <c r="A509" s="1">
        <v>22</v>
      </c>
      <c r="B509" s="1" t="s">
        <v>132</v>
      </c>
      <c r="C509" s="1">
        <v>23</v>
      </c>
      <c r="D509" s="1" t="s">
        <v>29</v>
      </c>
      <c r="E509" s="6">
        <f>資本コスト!E509/SUM(資本コスト!E509,労働コスト!E509)</f>
        <v>0.37782708954299954</v>
      </c>
      <c r="F509" s="6">
        <f>資本コスト!F509/SUM(資本コスト!F509,労働コスト!F509)</f>
        <v>0.24939091661692728</v>
      </c>
      <c r="G509" s="6">
        <f>資本コスト!G509/SUM(資本コスト!G509,労働コスト!G509)</f>
        <v>0.28312288634786315</v>
      </c>
      <c r="H509" s="6">
        <f>資本コスト!H509/SUM(資本コスト!H509,労働コスト!H509)</f>
        <v>0.25694298996628034</v>
      </c>
      <c r="I509" s="6">
        <f>資本コスト!I509/SUM(資本コスト!I509,労働コスト!I509)</f>
        <v>0.29738906749082844</v>
      </c>
      <c r="K509" s="3">
        <f>0.5*(E509+E$1107)</f>
        <v>0.38108835358412169</v>
      </c>
      <c r="L509" s="3">
        <f t="shared" ref="L509" si="1951">0.5*(F509+F$1107)</f>
        <v>0.25377922374039402</v>
      </c>
      <c r="M509" s="3">
        <f t="shared" ref="M509" si="1952">0.5*(G509+G$1107)</f>
        <v>0.27732596906026946</v>
      </c>
      <c r="N509" s="3">
        <f t="shared" ref="N509" si="1953">0.5*(H509+H$1107)</f>
        <v>0.25630482346085015</v>
      </c>
      <c r="O509" s="3">
        <f t="shared" ref="O509" si="1954">0.5*(I509+I$1107)</f>
        <v>0.30126576893527868</v>
      </c>
    </row>
    <row r="510" spans="1:15" x14ac:dyDescent="0.15">
      <c r="A510" s="1">
        <v>23</v>
      </c>
      <c r="B510" s="1" t="s">
        <v>137</v>
      </c>
      <c r="C510" s="1">
        <v>1</v>
      </c>
      <c r="D510" s="1" t="s">
        <v>9</v>
      </c>
      <c r="E510" s="6">
        <f>資本コスト!E510/SUM(資本コスト!E510,労働コスト!E510)</f>
        <v>0.57441920657133805</v>
      </c>
      <c r="F510" s="6">
        <f>資本コスト!F510/SUM(資本コスト!F510,労働コスト!F510)</f>
        <v>0.52113903401881845</v>
      </c>
      <c r="G510" s="6">
        <f>資本コスト!G510/SUM(資本コスト!G510,労働コスト!G510)</f>
        <v>0.5824201509362309</v>
      </c>
      <c r="H510" s="6">
        <f>資本コスト!H510/SUM(資本コスト!H510,労働コスト!H510)</f>
        <v>0.63865796948125741</v>
      </c>
      <c r="I510" s="6">
        <f>資本コスト!I510/SUM(資本コスト!I510,労働コスト!I510)</f>
        <v>0.71906327715974705</v>
      </c>
      <c r="K510" s="3">
        <f>0.5*(E510+E$1085)</f>
        <v>0.57552485851459934</v>
      </c>
      <c r="L510" s="3">
        <f t="shared" ref="L510" si="1955">0.5*(F510+F$1085)</f>
        <v>0.50953500329132373</v>
      </c>
      <c r="M510" s="3">
        <f t="shared" ref="M510" si="1956">0.5*(G510+G$1085)</f>
        <v>0.56416876610163325</v>
      </c>
      <c r="N510" s="3">
        <f t="shared" ref="N510" si="1957">0.5*(H510+H$1085)</f>
        <v>0.64254026824770016</v>
      </c>
      <c r="O510" s="3">
        <f t="shared" ref="O510" si="1958">0.5*(I510+I$1085)</f>
        <v>0.7145815213022817</v>
      </c>
    </row>
    <row r="511" spans="1:15" x14ac:dyDescent="0.15">
      <c r="A511" s="1">
        <v>23</v>
      </c>
      <c r="B511" s="1" t="s">
        <v>137</v>
      </c>
      <c r="C511" s="1">
        <v>2</v>
      </c>
      <c r="D511" s="1" t="s">
        <v>10</v>
      </c>
      <c r="E511" s="6">
        <f>資本コスト!E511/SUM(資本コスト!E511,労働コスト!E511)</f>
        <v>0.32955249585242202</v>
      </c>
      <c r="F511" s="6">
        <f>資本コスト!F511/SUM(資本コスト!F511,労働コスト!F511)</f>
        <v>0.25287025543800351</v>
      </c>
      <c r="G511" s="6">
        <f>資本コスト!G511/SUM(資本コスト!G511,労働コスト!G511)</f>
        <v>0.29154821683160204</v>
      </c>
      <c r="H511" s="6">
        <f>資本コスト!H511/SUM(資本コスト!H511,労働コスト!H511)</f>
        <v>0.27527967652823376</v>
      </c>
      <c r="I511" s="6">
        <f>資本コスト!I511/SUM(資本コスト!I511,労働コスト!I511)</f>
        <v>0.3770827311270753</v>
      </c>
      <c r="K511" s="3">
        <f>0.5*(E511+E$1086)</f>
        <v>0.35358039418506393</v>
      </c>
      <c r="L511" s="3">
        <f t="shared" ref="L511" si="1959">0.5*(F511+F$1086)</f>
        <v>0.29292515157860211</v>
      </c>
      <c r="M511" s="3">
        <f t="shared" ref="M511" si="1960">0.5*(G511+G$1086)</f>
        <v>0.31906590223583908</v>
      </c>
      <c r="N511" s="3">
        <f t="shared" ref="N511" si="1961">0.5*(H511+H$1086)</f>
        <v>0.30963756749597038</v>
      </c>
      <c r="O511" s="3">
        <f t="shared" ref="O511" si="1962">0.5*(I511+I$1086)</f>
        <v>0.43924027814000199</v>
      </c>
    </row>
    <row r="512" spans="1:15" x14ac:dyDescent="0.15">
      <c r="A512" s="1">
        <v>23</v>
      </c>
      <c r="B512" s="1" t="s">
        <v>138</v>
      </c>
      <c r="C512" s="1">
        <v>3</v>
      </c>
      <c r="D512" s="1" t="s">
        <v>17</v>
      </c>
      <c r="E512" s="6">
        <f>資本コスト!E512/SUM(資本コスト!E512,労働コスト!E512)</f>
        <v>0.35262118666723441</v>
      </c>
      <c r="F512" s="6">
        <f>資本コスト!F512/SUM(資本コスト!F512,労働コスト!F512)</f>
        <v>0.26772113572952244</v>
      </c>
      <c r="G512" s="6">
        <f>資本コスト!G512/SUM(資本コスト!G512,労働コスト!G512)</f>
        <v>0.32093830025677217</v>
      </c>
      <c r="H512" s="6">
        <f>資本コスト!H512/SUM(資本コスト!H512,労働コスト!H512)</f>
        <v>0.30508616785453557</v>
      </c>
      <c r="I512" s="6">
        <f>資本コスト!I512/SUM(資本コスト!I512,労働コスト!I512)</f>
        <v>0.35364392157597863</v>
      </c>
      <c r="K512" s="3">
        <f>0.5*(E512+E$1087)</f>
        <v>0.33819809199735085</v>
      </c>
      <c r="L512" s="3">
        <f t="shared" ref="L512" si="1963">0.5*(F512+F$1087)</f>
        <v>0.26068004932925282</v>
      </c>
      <c r="M512" s="3">
        <f t="shared" ref="M512" si="1964">0.5*(G512+G$1087)</f>
        <v>0.31315376369081666</v>
      </c>
      <c r="N512" s="3">
        <f t="shared" ref="N512" si="1965">0.5*(H512+H$1087)</f>
        <v>0.3075023936990634</v>
      </c>
      <c r="O512" s="3">
        <f t="shared" ref="O512" si="1966">0.5*(I512+I$1087)</f>
        <v>0.35999732123340689</v>
      </c>
    </row>
    <row r="513" spans="1:15" x14ac:dyDescent="0.15">
      <c r="A513" s="1">
        <v>23</v>
      </c>
      <c r="B513" s="1" t="s">
        <v>138</v>
      </c>
      <c r="C513" s="1">
        <v>4</v>
      </c>
      <c r="D513" s="1" t="s">
        <v>18</v>
      </c>
      <c r="E513" s="6">
        <f>資本コスト!E513/SUM(資本コスト!E513,労働コスト!E513)</f>
        <v>0.34848556928798469</v>
      </c>
      <c r="F513" s="6">
        <f>資本コスト!F513/SUM(資本コスト!F513,労働コスト!F513)</f>
        <v>0.27209189713225462</v>
      </c>
      <c r="G513" s="6">
        <f>資本コスト!G513/SUM(資本コスト!G513,労働コスト!G513)</f>
        <v>0.29068870951199643</v>
      </c>
      <c r="H513" s="6">
        <f>資本コスト!H513/SUM(資本コスト!H513,労働コスト!H513)</f>
        <v>0.35991350184897924</v>
      </c>
      <c r="I513" s="6">
        <f>資本コスト!I513/SUM(資本コスト!I513,労働コスト!I513)</f>
        <v>0.4204610141938121</v>
      </c>
      <c r="K513" s="3">
        <f>0.5*(E513+E$1088)</f>
        <v>0.28614467556190903</v>
      </c>
      <c r="L513" s="3">
        <f t="shared" ref="L513" si="1967">0.5*(F513+F$1088)</f>
        <v>0.2283223118138083</v>
      </c>
      <c r="M513" s="3">
        <f t="shared" ref="M513" si="1968">0.5*(G513+G$1088)</f>
        <v>0.24605781283949429</v>
      </c>
      <c r="N513" s="3">
        <f t="shared" ref="N513" si="1969">0.5*(H513+H$1088)</f>
        <v>0.30990631497471011</v>
      </c>
      <c r="O513" s="3">
        <f t="shared" ref="O513" si="1970">0.5*(I513+I$1088)</f>
        <v>0.37491226231678648</v>
      </c>
    </row>
    <row r="514" spans="1:15" x14ac:dyDescent="0.15">
      <c r="A514" s="1">
        <v>23</v>
      </c>
      <c r="B514" s="1" t="s">
        <v>138</v>
      </c>
      <c r="C514" s="1">
        <v>5</v>
      </c>
      <c r="D514" s="1" t="s">
        <v>19</v>
      </c>
      <c r="E514" s="6">
        <f>資本コスト!E514/SUM(資本コスト!E514,労働コスト!E514)</f>
        <v>0.41662509996139691</v>
      </c>
      <c r="F514" s="6">
        <f>資本コスト!F514/SUM(資本コスト!F514,労働コスト!F514)</f>
        <v>0.2561120694461963</v>
      </c>
      <c r="G514" s="6">
        <f>資本コスト!G514/SUM(資本コスト!G514,労働コスト!G514)</f>
        <v>0.29002616836015244</v>
      </c>
      <c r="H514" s="6">
        <f>資本コスト!H514/SUM(資本コスト!H514,労働コスト!H514)</f>
        <v>0.26211168786429218</v>
      </c>
      <c r="I514" s="6">
        <f>資本コスト!I514/SUM(資本コスト!I514,労働コスト!I514)</f>
        <v>0.30793018116708754</v>
      </c>
      <c r="K514" s="3">
        <f>0.5*(E514+E$1089)</f>
        <v>0.40534169857225616</v>
      </c>
      <c r="L514" s="3">
        <f t="shared" ref="L514" si="1971">0.5*(F514+F$1089)</f>
        <v>0.27372418444085367</v>
      </c>
      <c r="M514" s="3">
        <f t="shared" ref="M514" si="1972">0.5*(G514+G$1089)</f>
        <v>0.30148681759013707</v>
      </c>
      <c r="N514" s="3">
        <f t="shared" ref="N514" si="1973">0.5*(H514+H$1089)</f>
        <v>0.29260633722849749</v>
      </c>
      <c r="O514" s="3">
        <f t="shared" ref="O514" si="1974">0.5*(I514+I$1089)</f>
        <v>0.35141371611677302</v>
      </c>
    </row>
    <row r="515" spans="1:15" x14ac:dyDescent="0.15">
      <c r="A515" s="1">
        <v>23</v>
      </c>
      <c r="B515" s="1" t="s">
        <v>138</v>
      </c>
      <c r="C515" s="1">
        <v>6</v>
      </c>
      <c r="D515" s="1" t="s">
        <v>3</v>
      </c>
      <c r="E515" s="6">
        <f>資本コスト!E515/SUM(資本コスト!E515,労働コスト!E515)</f>
        <v>0.51070596925652278</v>
      </c>
      <c r="F515" s="6">
        <f>資本コスト!F515/SUM(資本コスト!F515,労働コスト!F515)</f>
        <v>0.41503616035059143</v>
      </c>
      <c r="G515" s="6">
        <f>資本コスト!G515/SUM(資本コスト!G515,労働コスト!G515)</f>
        <v>0.39926120024783912</v>
      </c>
      <c r="H515" s="6">
        <f>資本コスト!H515/SUM(資本コスト!H515,労働コスト!H515)</f>
        <v>0.42556770014649303</v>
      </c>
      <c r="I515" s="6">
        <f>資本コスト!I515/SUM(資本コスト!I515,労働コスト!I515)</f>
        <v>0.54339567225487706</v>
      </c>
      <c r="K515" s="3">
        <f>0.5*(E515+E$1090)</f>
        <v>0.49706599651515787</v>
      </c>
      <c r="L515" s="3">
        <f t="shared" ref="L515" si="1975">0.5*(F515+F$1090)</f>
        <v>0.4173458190266246</v>
      </c>
      <c r="M515" s="3">
        <f t="shared" ref="M515" si="1976">0.5*(G515+G$1090)</f>
        <v>0.42301692272048186</v>
      </c>
      <c r="N515" s="3">
        <f t="shared" ref="N515" si="1977">0.5*(H515+H$1090)</f>
        <v>0.42784693123721229</v>
      </c>
      <c r="O515" s="3">
        <f t="shared" ref="O515" si="1978">0.5*(I515+I$1090)</f>
        <v>0.54934339258359577</v>
      </c>
    </row>
    <row r="516" spans="1:15" x14ac:dyDescent="0.15">
      <c r="A516" s="1">
        <v>23</v>
      </c>
      <c r="B516" s="1" t="s">
        <v>138</v>
      </c>
      <c r="C516" s="1">
        <v>7</v>
      </c>
      <c r="D516" s="1" t="s">
        <v>20</v>
      </c>
      <c r="E516" s="6">
        <f>資本コスト!E516/SUM(資本コスト!E516,労働コスト!E516)</f>
        <v>0.50189999686858522</v>
      </c>
      <c r="F516" s="6">
        <f>資本コスト!F516/SUM(資本コスト!F516,労働コスト!F516)</f>
        <v>0.78580441547759261</v>
      </c>
      <c r="G516" s="6">
        <f>資本コスト!G516/SUM(資本コスト!G516,労働コスト!G516)</f>
        <v>0.71433934280199274</v>
      </c>
      <c r="H516" s="6">
        <f>資本コスト!H516/SUM(資本コスト!H516,労働コスト!H516)</f>
        <v>0.70917308947007107</v>
      </c>
      <c r="I516" s="6">
        <f>資本コスト!I516/SUM(資本コスト!I516,労働コスト!I516)</f>
        <v>0.7440124486733698</v>
      </c>
      <c r="K516" s="3">
        <f>0.5*(E516+E$1091)</f>
        <v>0.59873599207451611</v>
      </c>
      <c r="L516" s="3">
        <f t="shared" ref="L516" si="1979">0.5*(F516+F$1091)</f>
        <v>0.71880793264961318</v>
      </c>
      <c r="M516" s="3">
        <f t="shared" ref="M516" si="1980">0.5*(G516+G$1091)</f>
        <v>0.63831476847092916</v>
      </c>
      <c r="N516" s="3">
        <f t="shared" ref="N516" si="1981">0.5*(H516+H$1091)</f>
        <v>0.63895861730567338</v>
      </c>
      <c r="O516" s="3">
        <f t="shared" ref="O516" si="1982">0.5*(I516+I$1091)</f>
        <v>0.67957012371576475</v>
      </c>
    </row>
    <row r="517" spans="1:15" x14ac:dyDescent="0.15">
      <c r="A517" s="1">
        <v>23</v>
      </c>
      <c r="B517" s="1" t="s">
        <v>138</v>
      </c>
      <c r="C517" s="1">
        <v>8</v>
      </c>
      <c r="D517" s="1" t="s">
        <v>21</v>
      </c>
      <c r="E517" s="6">
        <f>資本コスト!E517/SUM(資本コスト!E517,労働コスト!E517)</f>
        <v>0.25486983448923262</v>
      </c>
      <c r="F517" s="6">
        <f>資本コスト!F517/SUM(資本コスト!F517,労働コスト!F517)</f>
        <v>0.1671178096229502</v>
      </c>
      <c r="G517" s="6">
        <f>資本コスト!G517/SUM(資本コスト!G517,労働コスト!G517)</f>
        <v>0.20189903298838413</v>
      </c>
      <c r="H517" s="6">
        <f>資本コスト!H517/SUM(資本コスト!H517,労働コスト!H517)</f>
        <v>0.20595453261106397</v>
      </c>
      <c r="I517" s="6">
        <f>資本コスト!I517/SUM(資本コスト!I517,労働コスト!I517)</f>
        <v>0.25514988860908339</v>
      </c>
      <c r="K517" s="3">
        <f>0.5*(E517+E$1092)</f>
        <v>0.31509232515821151</v>
      </c>
      <c r="L517" s="3">
        <f t="shared" ref="L517" si="1983">0.5*(F517+F$1092)</f>
        <v>0.20511708559326153</v>
      </c>
      <c r="M517" s="3">
        <f t="shared" ref="M517" si="1984">0.5*(G517+G$1092)</f>
        <v>0.22537213830190583</v>
      </c>
      <c r="N517" s="3">
        <f t="shared" ref="N517" si="1985">0.5*(H517+H$1092)</f>
        <v>0.22202626386677668</v>
      </c>
      <c r="O517" s="3">
        <f t="shared" ref="O517" si="1986">0.5*(I517+I$1092)</f>
        <v>0.28912051442375741</v>
      </c>
    </row>
    <row r="518" spans="1:15" x14ac:dyDescent="0.15">
      <c r="A518" s="1">
        <v>23</v>
      </c>
      <c r="B518" s="1" t="s">
        <v>289</v>
      </c>
      <c r="C518" s="1">
        <v>9</v>
      </c>
      <c r="D518" s="1" t="s">
        <v>22</v>
      </c>
      <c r="E518" s="6">
        <f>資本コスト!E518/SUM(資本コスト!E518,労働コスト!E518)</f>
        <v>0.44683218719390172</v>
      </c>
      <c r="F518" s="6">
        <f>資本コスト!F518/SUM(資本コスト!F518,労働コスト!F518)</f>
        <v>0.36118058779264289</v>
      </c>
      <c r="G518" s="6">
        <f>資本コスト!G518/SUM(資本コスト!G518,労働コスト!G518)</f>
        <v>0.40079238038751164</v>
      </c>
      <c r="H518" s="6">
        <f>資本コスト!H518/SUM(資本コスト!H518,労働コスト!H518)</f>
        <v>0.40085706912837932</v>
      </c>
      <c r="I518" s="6">
        <f>資本コスト!I518/SUM(資本コスト!I518,労働コスト!I518)</f>
        <v>0.46714159194426946</v>
      </c>
      <c r="K518" s="3">
        <f>0.5*(E518+E$1093)</f>
        <v>0.41038914196715109</v>
      </c>
      <c r="L518" s="3">
        <f t="shared" ref="L518" si="1987">0.5*(F518+F$1093)</f>
        <v>0.37384406595856096</v>
      </c>
      <c r="M518" s="3">
        <f t="shared" ref="M518" si="1988">0.5*(G518+G$1093)</f>
        <v>0.40986020805581819</v>
      </c>
      <c r="N518" s="3">
        <f t="shared" ref="N518" si="1989">0.5*(H518+H$1093)</f>
        <v>0.40371580750953873</v>
      </c>
      <c r="O518" s="3">
        <f t="shared" ref="O518" si="1990">0.5*(I518+I$1093)</f>
        <v>0.45616299541856498</v>
      </c>
    </row>
    <row r="519" spans="1:15" x14ac:dyDescent="0.15">
      <c r="A519" s="1">
        <v>23</v>
      </c>
      <c r="B519" s="1" t="s">
        <v>138</v>
      </c>
      <c r="C519" s="1">
        <v>10</v>
      </c>
      <c r="D519" s="1" t="s">
        <v>23</v>
      </c>
      <c r="E519" s="6">
        <f>資本コスト!E519/SUM(資本コスト!E519,労働コスト!E519)</f>
        <v>0.32218039264422038</v>
      </c>
      <c r="F519" s="6">
        <f>資本コスト!F519/SUM(資本コスト!F519,労働コスト!F519)</f>
        <v>0.24311584172088604</v>
      </c>
      <c r="G519" s="6">
        <f>資本コスト!G519/SUM(資本コスト!G519,労働コスト!G519)</f>
        <v>0.19661648073256036</v>
      </c>
      <c r="H519" s="6">
        <f>資本コスト!H519/SUM(資本コスト!H519,労働コスト!H519)</f>
        <v>0.16063260424866568</v>
      </c>
      <c r="I519" s="6">
        <f>資本コスト!I519/SUM(資本コスト!I519,労働コスト!I519)</f>
        <v>0.18402265735177811</v>
      </c>
      <c r="K519" s="3">
        <f>0.5*(E519+E$1094)</f>
        <v>0.27997708274287575</v>
      </c>
      <c r="L519" s="3">
        <f t="shared" ref="L519" si="1991">0.5*(F519+F$1094)</f>
        <v>0.22056611947006483</v>
      </c>
      <c r="M519" s="3">
        <f t="shared" ref="M519" si="1992">0.5*(G519+G$1094)</f>
        <v>0.19338145525791994</v>
      </c>
      <c r="N519" s="3">
        <f t="shared" ref="N519" si="1993">0.5*(H519+H$1094)</f>
        <v>0.17466503336871964</v>
      </c>
      <c r="O519" s="3">
        <f t="shared" ref="O519" si="1994">0.5*(I519+I$1094)</f>
        <v>0.1958855187734953</v>
      </c>
    </row>
    <row r="520" spans="1:15" x14ac:dyDescent="0.15">
      <c r="A520" s="1">
        <v>23</v>
      </c>
      <c r="B520" s="1" t="s">
        <v>138</v>
      </c>
      <c r="C520" s="1">
        <v>11</v>
      </c>
      <c r="D520" s="1" t="s">
        <v>24</v>
      </c>
      <c r="E520" s="6">
        <f>資本コスト!E520/SUM(資本コスト!E520,労働コスト!E520)</f>
        <v>0.21784254750992904</v>
      </c>
      <c r="F520" s="6">
        <f>資本コスト!F520/SUM(資本コスト!F520,労働コスト!F520)</f>
        <v>0.20286716031204707</v>
      </c>
      <c r="G520" s="6">
        <f>資本コスト!G520/SUM(資本コスト!G520,労働コスト!G520)</f>
        <v>0.24840025503593385</v>
      </c>
      <c r="H520" s="6">
        <f>資本コスト!H520/SUM(資本コスト!H520,労働コスト!H520)</f>
        <v>0.26292268426845977</v>
      </c>
      <c r="I520" s="6">
        <f>資本コスト!I520/SUM(資本コスト!I520,労働コスト!I520)</f>
        <v>0.27073475173166067</v>
      </c>
      <c r="K520" s="3">
        <f>0.5*(E520+E$1095)</f>
        <v>0.24415329472113906</v>
      </c>
      <c r="L520" s="3">
        <f t="shared" ref="L520" si="1995">0.5*(F520+F$1095)</f>
        <v>0.21027645415088397</v>
      </c>
      <c r="M520" s="3">
        <f t="shared" ref="M520" si="1996">0.5*(G520+G$1095)</f>
        <v>0.26152625898945564</v>
      </c>
      <c r="N520" s="3">
        <f t="shared" ref="N520" si="1997">0.5*(H520+H$1095)</f>
        <v>0.26709889916451479</v>
      </c>
      <c r="O520" s="3">
        <f t="shared" ref="O520" si="1998">0.5*(I520+I$1095)</f>
        <v>0.29045802936869058</v>
      </c>
    </row>
    <row r="521" spans="1:15" x14ac:dyDescent="0.15">
      <c r="A521" s="1">
        <v>23</v>
      </c>
      <c r="B521" s="1" t="s">
        <v>138</v>
      </c>
      <c r="C521" s="1">
        <v>12</v>
      </c>
      <c r="D521" s="1" t="s">
        <v>25</v>
      </c>
      <c r="E521" s="6">
        <f>資本コスト!E521/SUM(資本コスト!E521,労働コスト!E521)</f>
        <v>0.30479698520614301</v>
      </c>
      <c r="F521" s="6">
        <f>資本コスト!F521/SUM(資本コスト!F521,労働コスト!F521)</f>
        <v>0.21214062894126501</v>
      </c>
      <c r="G521" s="6">
        <f>資本コスト!G521/SUM(資本コスト!G521,労働コスト!G521)</f>
        <v>0.2735067698836125</v>
      </c>
      <c r="H521" s="6">
        <f>資本コスト!H521/SUM(資本コスト!H521,労働コスト!H521)</f>
        <v>0.26822370535038609</v>
      </c>
      <c r="I521" s="6">
        <f>資本コスト!I521/SUM(資本コスト!I521,労働コスト!I521)</f>
        <v>0.37309801132399223</v>
      </c>
      <c r="K521" s="3">
        <f>0.5*(E521+E$1096)</f>
        <v>0.26206731306246822</v>
      </c>
      <c r="L521" s="3">
        <f t="shared" ref="L521" si="1999">0.5*(F521+F$1096)</f>
        <v>0.19707034476246277</v>
      </c>
      <c r="M521" s="3">
        <f t="shared" ref="M521" si="2000">0.5*(G521+G$1096)</f>
        <v>0.29474742354233063</v>
      </c>
      <c r="N521" s="3">
        <f t="shared" ref="N521" si="2001">0.5*(H521+H$1096)</f>
        <v>0.30518837482310535</v>
      </c>
      <c r="O521" s="3">
        <f t="shared" ref="O521" si="2002">0.5*(I521+I$1096)</f>
        <v>0.40316326746083814</v>
      </c>
    </row>
    <row r="522" spans="1:15" x14ac:dyDescent="0.15">
      <c r="A522" s="1">
        <v>23</v>
      </c>
      <c r="B522" s="1" t="s">
        <v>138</v>
      </c>
      <c r="C522" s="1">
        <v>13</v>
      </c>
      <c r="D522" s="1" t="s">
        <v>26</v>
      </c>
      <c r="E522" s="6">
        <f>資本コスト!E522/SUM(資本コスト!E522,労働コスト!E522)</f>
        <v>0.35434513848614768</v>
      </c>
      <c r="F522" s="6">
        <f>資本コスト!F522/SUM(資本コスト!F522,労働コスト!F522)</f>
        <v>0.39182215596060666</v>
      </c>
      <c r="G522" s="6">
        <f>資本コスト!G522/SUM(資本コスト!G522,労働コスト!G522)</f>
        <v>0.44425516639241336</v>
      </c>
      <c r="H522" s="6">
        <f>資本コスト!H522/SUM(資本コスト!H522,労働コスト!H522)</f>
        <v>0.42808255184980387</v>
      </c>
      <c r="I522" s="6">
        <f>資本コスト!I522/SUM(資本コスト!I522,労働コスト!I522)</f>
        <v>0.38868157698082278</v>
      </c>
      <c r="K522" s="3">
        <f>0.5*(E522+E$1097)</f>
        <v>0.27192005244392997</v>
      </c>
      <c r="L522" s="3">
        <f t="shared" ref="L522" si="2003">0.5*(F522+F$1097)</f>
        <v>0.33524694615569806</v>
      </c>
      <c r="M522" s="3">
        <f t="shared" ref="M522" si="2004">0.5*(G522+G$1097)</f>
        <v>0.38582210779446041</v>
      </c>
      <c r="N522" s="3">
        <f t="shared" ref="N522" si="2005">0.5*(H522+H$1097)</f>
        <v>0.37525224221839248</v>
      </c>
      <c r="O522" s="3">
        <f t="shared" ref="O522" si="2006">0.5*(I522+I$1097)</f>
        <v>0.3431626970738253</v>
      </c>
    </row>
    <row r="523" spans="1:15" x14ac:dyDescent="0.15">
      <c r="A523" s="1">
        <v>23</v>
      </c>
      <c r="B523" s="1" t="s">
        <v>138</v>
      </c>
      <c r="C523" s="1">
        <v>14</v>
      </c>
      <c r="D523" s="1" t="s">
        <v>27</v>
      </c>
      <c r="E523" s="6">
        <f>資本コスト!E523/SUM(資本コスト!E523,労働コスト!E523)</f>
        <v>0.10431413759306056</v>
      </c>
      <c r="F523" s="6">
        <f>資本コスト!F523/SUM(資本コスト!F523,労働コスト!F523)</f>
        <v>0.149011324635206</v>
      </c>
      <c r="G523" s="6">
        <f>資本コスト!G523/SUM(資本コスト!G523,労働コスト!G523)</f>
        <v>0.20252417906303774</v>
      </c>
      <c r="H523" s="6">
        <f>資本コスト!H523/SUM(資本コスト!H523,労働コスト!H523)</f>
        <v>0.3959751054053241</v>
      </c>
      <c r="I523" s="6">
        <f>資本コスト!I523/SUM(資本コスト!I523,労働コスト!I523)</f>
        <v>0.48887729547826209</v>
      </c>
      <c r="K523" s="3">
        <f>0.5*(E523+E$1098)</f>
        <v>9.4819635944384265E-2</v>
      </c>
      <c r="L523" s="3">
        <f t="shared" ref="L523" si="2007">0.5*(F523+F$1098)</f>
        <v>0.14602651101355096</v>
      </c>
      <c r="M523" s="3">
        <f t="shared" ref="M523" si="2008">0.5*(G523+G$1098)</f>
        <v>0.22088419529422004</v>
      </c>
      <c r="N523" s="3">
        <f t="shared" ref="N523" si="2009">0.5*(H523+H$1098)</f>
        <v>0.3497972770036899</v>
      </c>
      <c r="O523" s="3">
        <f t="shared" ref="O523" si="2010">0.5*(I523+I$1098)</f>
        <v>0.43075233239297017</v>
      </c>
    </row>
    <row r="524" spans="1:15" x14ac:dyDescent="0.15">
      <c r="A524" s="1">
        <v>23</v>
      </c>
      <c r="B524" s="1" t="s">
        <v>138</v>
      </c>
      <c r="C524" s="1">
        <v>15</v>
      </c>
      <c r="D524" s="1" t="s">
        <v>28</v>
      </c>
      <c r="E524" s="6">
        <f>資本コスト!E524/SUM(資本コスト!E524,労働コスト!E524)</f>
        <v>0.2211175071215877</v>
      </c>
      <c r="F524" s="6">
        <f>資本コスト!F524/SUM(資本コスト!F524,労働コスト!F524)</f>
        <v>0.18186609118965438</v>
      </c>
      <c r="G524" s="6">
        <f>資本コスト!G524/SUM(資本コスト!G524,労働コスト!G524)</f>
        <v>0.2447213724229251</v>
      </c>
      <c r="H524" s="6">
        <f>資本コスト!H524/SUM(資本コスト!H524,労働コスト!H524)</f>
        <v>0.27013479833126003</v>
      </c>
      <c r="I524" s="6">
        <f>資本コスト!I524/SUM(資本コスト!I524,労働コスト!I524)</f>
        <v>0.35164688386817738</v>
      </c>
      <c r="K524" s="3">
        <f>0.5*(E524+E$1099)</f>
        <v>0.20740161994559159</v>
      </c>
      <c r="L524" s="3">
        <f t="shared" ref="L524" si="2011">0.5*(F524+F$1099)</f>
        <v>0.18015590110547655</v>
      </c>
      <c r="M524" s="3">
        <f t="shared" ref="M524" si="2012">0.5*(G524+G$1099)</f>
        <v>0.24470198656429526</v>
      </c>
      <c r="N524" s="3">
        <f t="shared" ref="N524" si="2013">0.5*(H524+H$1099)</f>
        <v>0.26983499300074332</v>
      </c>
      <c r="O524" s="3">
        <f t="shared" ref="O524" si="2014">0.5*(I524+I$1099)</f>
        <v>0.33920821068847962</v>
      </c>
    </row>
    <row r="525" spans="1:15" x14ac:dyDescent="0.15">
      <c r="A525" s="1">
        <v>23</v>
      </c>
      <c r="B525" s="1" t="s">
        <v>137</v>
      </c>
      <c r="C525" s="1">
        <v>16</v>
      </c>
      <c r="D525" s="1" t="s">
        <v>11</v>
      </c>
      <c r="E525" s="6">
        <f>資本コスト!E525/SUM(資本コスト!E525,労働コスト!E525)</f>
        <v>0.1498509816958665</v>
      </c>
      <c r="F525" s="6">
        <f>資本コスト!F525/SUM(資本コスト!F525,労働コスト!F525)</f>
        <v>8.7684533258969993E-2</v>
      </c>
      <c r="G525" s="6">
        <f>資本コスト!G525/SUM(資本コスト!G525,労働コスト!G525)</f>
        <v>8.4002347599585789E-2</v>
      </c>
      <c r="H525" s="6">
        <f>資本コスト!H525/SUM(資本コスト!H525,労働コスト!H525)</f>
        <v>6.952224445636708E-2</v>
      </c>
      <c r="I525" s="6">
        <f>資本コスト!I525/SUM(資本コスト!I525,労働コスト!I525)</f>
        <v>7.1639178244844198E-2</v>
      </c>
      <c r="K525" s="3">
        <f>0.5*(E525+E$1100)</f>
        <v>0.20164988930651873</v>
      </c>
      <c r="L525" s="3">
        <f t="shared" ref="L525" si="2015">0.5*(F525+F$1100)</f>
        <v>9.804277721262028E-2</v>
      </c>
      <c r="M525" s="3">
        <f t="shared" ref="M525" si="2016">0.5*(G525+G$1100)</f>
        <v>9.8739427007008829E-2</v>
      </c>
      <c r="N525" s="3">
        <f t="shared" ref="N525" si="2017">0.5*(H525+H$1100)</f>
        <v>7.7948331134444798E-2</v>
      </c>
      <c r="O525" s="3">
        <f t="shared" ref="O525" si="2018">0.5*(I525+I$1100)</f>
        <v>8.4077539702968163E-2</v>
      </c>
    </row>
    <row r="526" spans="1:15" x14ac:dyDescent="0.15">
      <c r="A526" s="1">
        <v>23</v>
      </c>
      <c r="B526" s="1" t="s">
        <v>137</v>
      </c>
      <c r="C526" s="1">
        <v>17</v>
      </c>
      <c r="D526" s="1" t="s">
        <v>12</v>
      </c>
      <c r="E526" s="6">
        <f>資本コスト!E526/SUM(資本コスト!E526,労働コスト!E526)</f>
        <v>0.80039854503493535</v>
      </c>
      <c r="F526" s="6">
        <f>資本コスト!F526/SUM(資本コスト!F526,労働コスト!F526)</f>
        <v>0.79282538383586076</v>
      </c>
      <c r="G526" s="6">
        <f>資本コスト!G526/SUM(資本コスト!G526,労働コスト!G526)</f>
        <v>0.73096854656177346</v>
      </c>
      <c r="H526" s="6">
        <f>資本コスト!H526/SUM(資本コスト!H526,労働コスト!H526)</f>
        <v>0.73093236483939961</v>
      </c>
      <c r="I526" s="6">
        <f>資本コスト!I526/SUM(資本コスト!I526,労働コスト!I526)</f>
        <v>0.80032346051819225</v>
      </c>
      <c r="K526" s="3">
        <f>0.5*(E526+E$1101)</f>
        <v>0.7797389816043383</v>
      </c>
      <c r="L526" s="3">
        <f t="shared" ref="L526" si="2019">0.5*(F526+F$1101)</f>
        <v>0.77934156817944178</v>
      </c>
      <c r="M526" s="3">
        <f t="shared" ref="M526" si="2020">0.5*(G526+G$1101)</f>
        <v>0.7300073050377538</v>
      </c>
      <c r="N526" s="3">
        <f t="shared" ref="N526" si="2021">0.5*(H526+H$1101)</f>
        <v>0.72176839264546611</v>
      </c>
      <c r="O526" s="3">
        <f t="shared" ref="O526" si="2022">0.5*(I526+I$1101)</f>
        <v>0.80267649164045873</v>
      </c>
    </row>
    <row r="527" spans="1:15" x14ac:dyDescent="0.15">
      <c r="A527" s="1">
        <v>23</v>
      </c>
      <c r="B527" s="1" t="s">
        <v>137</v>
      </c>
      <c r="C527" s="1">
        <v>18</v>
      </c>
      <c r="D527" s="1" t="s">
        <v>13</v>
      </c>
      <c r="E527" s="6">
        <f>資本コスト!E527/SUM(資本コスト!E527,労働コスト!E527)</f>
        <v>0.14081232871526261</v>
      </c>
      <c r="F527" s="6">
        <f>資本コスト!F527/SUM(資本コスト!F527,労働コスト!F527)</f>
        <v>0.16891809275157008</v>
      </c>
      <c r="G527" s="6">
        <f>資本コスト!G527/SUM(資本コスト!G527,労働コスト!G527)</f>
        <v>0.17123993801303766</v>
      </c>
      <c r="H527" s="6">
        <f>資本コスト!H527/SUM(資本コスト!H527,労働コスト!H527)</f>
        <v>0.13465407499196244</v>
      </c>
      <c r="I527" s="6">
        <f>資本コスト!I527/SUM(資本コスト!I527,労働コスト!I527)</f>
        <v>0.17324956971511715</v>
      </c>
      <c r="K527" s="3">
        <f>0.5*(E527+E$1102)</f>
        <v>0.14064570165996682</v>
      </c>
      <c r="L527" s="3">
        <f t="shared" ref="L527" si="2023">0.5*(F527+F$1102)</f>
        <v>0.18135547930144635</v>
      </c>
      <c r="M527" s="3">
        <f t="shared" ref="M527" si="2024">0.5*(G527+G$1102)</f>
        <v>0.17875608043503508</v>
      </c>
      <c r="N527" s="3">
        <f t="shared" ref="N527" si="2025">0.5*(H527+H$1102)</f>
        <v>0.15535888937691095</v>
      </c>
      <c r="O527" s="3">
        <f t="shared" ref="O527" si="2026">0.5*(I527+I$1102)</f>
        <v>0.18697688317739097</v>
      </c>
    </row>
    <row r="528" spans="1:15" x14ac:dyDescent="0.15">
      <c r="A528" s="1">
        <v>23</v>
      </c>
      <c r="B528" s="1" t="s">
        <v>290</v>
      </c>
      <c r="C528" s="1">
        <v>19</v>
      </c>
      <c r="D528" s="1" t="s">
        <v>14</v>
      </c>
      <c r="E528" s="6">
        <f>資本コスト!E528/SUM(資本コスト!E528,労働コスト!E528)</f>
        <v>0.35106442244785091</v>
      </c>
      <c r="F528" s="6">
        <f>資本コスト!F528/SUM(資本コスト!F528,労働コスト!F528)</f>
        <v>0.13564034944982653</v>
      </c>
      <c r="G528" s="6">
        <f>資本コスト!G528/SUM(資本コスト!G528,労働コスト!G528)</f>
        <v>0.13088832487044882</v>
      </c>
      <c r="H528" s="6">
        <f>資本コスト!H528/SUM(資本コスト!H528,労働コスト!H528)</f>
        <v>0.14874796017680991</v>
      </c>
      <c r="I528" s="6">
        <f>資本コスト!I528/SUM(資本コスト!I528,労働コスト!I528)</f>
        <v>0.15167051223121655</v>
      </c>
      <c r="K528" s="3">
        <f>0.5*(E528+E$1103)</f>
        <v>0.34410632505656402</v>
      </c>
      <c r="L528" s="3">
        <f t="shared" ref="L528" si="2027">0.5*(F528+F$1103)</f>
        <v>0.14689611361934812</v>
      </c>
      <c r="M528" s="3">
        <f t="shared" ref="M528" si="2028">0.5*(G528+G$1103)</f>
        <v>0.13831798714976576</v>
      </c>
      <c r="N528" s="3">
        <f t="shared" ref="N528" si="2029">0.5*(H528+H$1103)</f>
        <v>0.16868096464424498</v>
      </c>
      <c r="O528" s="3">
        <f t="shared" ref="O528" si="2030">0.5*(I528+I$1103)</f>
        <v>0.17294872452378024</v>
      </c>
    </row>
    <row r="529" spans="1:15" x14ac:dyDescent="0.15">
      <c r="A529" s="1">
        <v>23</v>
      </c>
      <c r="B529" s="1" t="s">
        <v>137</v>
      </c>
      <c r="C529" s="1">
        <v>20</v>
      </c>
      <c r="D529" s="1" t="s">
        <v>15</v>
      </c>
      <c r="E529" s="6">
        <f>資本コスト!E529/SUM(資本コスト!E529,労働コスト!E529)</f>
        <v>0.56679706024138332</v>
      </c>
      <c r="F529" s="6">
        <f>資本コスト!F529/SUM(資本コスト!F529,労働コスト!F529)</f>
        <v>0.78780038930832641</v>
      </c>
      <c r="G529" s="6">
        <f>資本コスト!G529/SUM(資本コスト!G529,労働コスト!G529)</f>
        <v>0.75039723670426373</v>
      </c>
      <c r="H529" s="6">
        <f>資本コスト!H529/SUM(資本コスト!H529,労働コスト!H529)</f>
        <v>0.73312366765483117</v>
      </c>
      <c r="I529" s="6">
        <f>資本コスト!I529/SUM(資本コスト!I529,労働コスト!I529)</f>
        <v>0.78211996410373652</v>
      </c>
      <c r="K529" s="3">
        <f>0.5*(E529+E$1104)</f>
        <v>0.53055299719433757</v>
      </c>
      <c r="L529" s="3">
        <f t="shared" ref="L529" si="2031">0.5*(F529+F$1104)</f>
        <v>0.79321379585400997</v>
      </c>
      <c r="M529" s="3">
        <f t="shared" ref="M529" si="2032">0.5*(G529+G$1104)</f>
        <v>0.75185143190589898</v>
      </c>
      <c r="N529" s="3">
        <f t="shared" ref="N529" si="2033">0.5*(H529+H$1104)</f>
        <v>0.7382408087073673</v>
      </c>
      <c r="O529" s="3">
        <f t="shared" ref="O529" si="2034">0.5*(I529+I$1104)</f>
        <v>0.79004003596700356</v>
      </c>
    </row>
    <row r="530" spans="1:15" x14ac:dyDescent="0.15">
      <c r="A530" s="1">
        <v>23</v>
      </c>
      <c r="B530" s="1" t="s">
        <v>137</v>
      </c>
      <c r="C530" s="1">
        <v>21</v>
      </c>
      <c r="D530" s="1" t="s">
        <v>16</v>
      </c>
      <c r="E530" s="6">
        <f>資本コスト!E530/SUM(資本コスト!E530,労働コスト!E530)</f>
        <v>0.38080561377914196</v>
      </c>
      <c r="F530" s="6">
        <f>資本コスト!F530/SUM(資本コスト!F530,労働コスト!F530)</f>
        <v>0.45149468993798619</v>
      </c>
      <c r="G530" s="6">
        <f>資本コスト!G530/SUM(資本コスト!G530,労働コスト!G530)</f>
        <v>0.43117414970971829</v>
      </c>
      <c r="H530" s="6">
        <f>資本コスト!H530/SUM(資本コスト!H530,労働コスト!H530)</f>
        <v>0.42170697721971351</v>
      </c>
      <c r="I530" s="6">
        <f>資本コスト!I530/SUM(資本コスト!I530,労働コスト!I530)</f>
        <v>0.57553392442209994</v>
      </c>
      <c r="K530" s="3">
        <f>0.5*(E530+E$1105)</f>
        <v>0.35262670940466184</v>
      </c>
      <c r="L530" s="3">
        <f t="shared" ref="L530" si="2035">0.5*(F530+F$1105)</f>
        <v>0.43300703308009969</v>
      </c>
      <c r="M530" s="3">
        <f t="shared" ref="M530" si="2036">0.5*(G530+G$1105)</f>
        <v>0.42378565300834387</v>
      </c>
      <c r="N530" s="3">
        <f t="shared" ref="N530" si="2037">0.5*(H530+H$1105)</f>
        <v>0.43385333602090137</v>
      </c>
      <c r="O530" s="3">
        <f t="shared" ref="O530" si="2038">0.5*(I530+I$1105)</f>
        <v>0.57011949293169795</v>
      </c>
    </row>
    <row r="531" spans="1:15" x14ac:dyDescent="0.15">
      <c r="A531" s="1">
        <v>23</v>
      </c>
      <c r="B531" s="1" t="s">
        <v>136</v>
      </c>
      <c r="C531" s="1">
        <v>22</v>
      </c>
      <c r="D531" s="1" t="s">
        <v>8</v>
      </c>
      <c r="E531" s="6">
        <f>資本コスト!E531/SUM(資本コスト!E531,労働コスト!E531)</f>
        <v>0.20374661427334209</v>
      </c>
      <c r="F531" s="6">
        <f>資本コスト!F531/SUM(資本コスト!F531,労働コスト!F531)</f>
        <v>0.21208511573582589</v>
      </c>
      <c r="G531" s="6">
        <f>資本コスト!G531/SUM(資本コスト!G531,労働コスト!G531)</f>
        <v>0.26364516892264483</v>
      </c>
      <c r="H531" s="6">
        <f>資本コスト!H531/SUM(資本コスト!H531,労働コスト!H531)</f>
        <v>0.2718799620933377</v>
      </c>
      <c r="I531" s="6">
        <f>資本コスト!I531/SUM(資本コスト!I531,労働コスト!I531)</f>
        <v>0.23033202145795659</v>
      </c>
      <c r="K531" s="3">
        <f>0.5*(E531+E$1106)</f>
        <v>0.20157040694105649</v>
      </c>
      <c r="L531" s="3">
        <f t="shared" ref="L531" si="2039">0.5*(F531+F$1106)</f>
        <v>0.23881832168319106</v>
      </c>
      <c r="M531" s="3">
        <f t="shared" ref="M531" si="2040">0.5*(G531+G$1106)</f>
        <v>0.29697136005878932</v>
      </c>
      <c r="N531" s="3">
        <f t="shared" ref="N531" si="2041">0.5*(H531+H$1106)</f>
        <v>0.2899144792931081</v>
      </c>
      <c r="O531" s="3">
        <f t="shared" ref="O531" si="2042">0.5*(I531+I$1106)</f>
        <v>0.25110951730107517</v>
      </c>
    </row>
    <row r="532" spans="1:15" x14ac:dyDescent="0.15">
      <c r="A532" s="1">
        <v>23</v>
      </c>
      <c r="B532" s="1" t="s">
        <v>136</v>
      </c>
      <c r="C532" s="1">
        <v>23</v>
      </c>
      <c r="D532" s="1" t="s">
        <v>29</v>
      </c>
      <c r="E532" s="6">
        <f>資本コスト!E532/SUM(資本コスト!E532,労働コスト!E532)</f>
        <v>0.49402882181464086</v>
      </c>
      <c r="F532" s="6">
        <f>資本コスト!F532/SUM(資本コスト!F532,労働コスト!F532)</f>
        <v>0.29473254987479813</v>
      </c>
      <c r="G532" s="6">
        <f>資本コスト!G532/SUM(資本コスト!G532,労働コスト!G532)</f>
        <v>0.29797279932825943</v>
      </c>
      <c r="H532" s="6">
        <f>資本コスト!H532/SUM(資本コスト!H532,労働コスト!H532)</f>
        <v>0.27059998989462769</v>
      </c>
      <c r="I532" s="6">
        <f>資本コスト!I532/SUM(資本コスト!I532,労働コスト!I532)</f>
        <v>0.31826048332541695</v>
      </c>
      <c r="K532" s="3">
        <f>0.5*(E532+E$1107)</f>
        <v>0.43918921971994235</v>
      </c>
      <c r="L532" s="3">
        <f t="shared" ref="L532" si="2043">0.5*(F532+F$1107)</f>
        <v>0.27645004036932941</v>
      </c>
      <c r="M532" s="3">
        <f t="shared" ref="M532" si="2044">0.5*(G532+G$1107)</f>
        <v>0.2847509255504676</v>
      </c>
      <c r="N532" s="3">
        <f t="shared" ref="N532" si="2045">0.5*(H532+H$1107)</f>
        <v>0.26313332342502382</v>
      </c>
      <c r="O532" s="3">
        <f t="shared" ref="O532" si="2046">0.5*(I532+I$1107)</f>
        <v>0.31170147685257293</v>
      </c>
    </row>
    <row r="533" spans="1:15" x14ac:dyDescent="0.15">
      <c r="A533" s="1">
        <v>24</v>
      </c>
      <c r="B533" s="1" t="s">
        <v>291</v>
      </c>
      <c r="C533" s="1">
        <v>1</v>
      </c>
      <c r="D533" s="1" t="s">
        <v>9</v>
      </c>
      <c r="E533" s="6">
        <f>資本コスト!E533/SUM(資本コスト!E533,労働コスト!E533)</f>
        <v>0.55787229579308339</v>
      </c>
      <c r="F533" s="6">
        <f>資本コスト!F533/SUM(資本コスト!F533,労働コスト!F533)</f>
        <v>0.54755336863095849</v>
      </c>
      <c r="G533" s="6">
        <f>資本コスト!G533/SUM(資本コスト!G533,労働コスト!G533)</f>
        <v>0.64466023870254752</v>
      </c>
      <c r="H533" s="6">
        <f>資本コスト!H533/SUM(資本コスト!H533,労働コスト!H533)</f>
        <v>0.7407122153387774</v>
      </c>
      <c r="I533" s="6">
        <f>資本コスト!I533/SUM(資本コスト!I533,労働コスト!I533)</f>
        <v>0.79112504071338829</v>
      </c>
      <c r="K533" s="3">
        <f>0.5*(E533+E$1085)</f>
        <v>0.56725140312547206</v>
      </c>
      <c r="L533" s="3">
        <f t="shared" ref="L533" si="2047">0.5*(F533+F$1085)</f>
        <v>0.52274217059739381</v>
      </c>
      <c r="M533" s="3">
        <f t="shared" ref="M533" si="2048">0.5*(G533+G$1085)</f>
        <v>0.5952888099847915</v>
      </c>
      <c r="N533" s="3">
        <f t="shared" ref="N533" si="2049">0.5*(H533+H$1085)</f>
        <v>0.69356739117646016</v>
      </c>
      <c r="O533" s="3">
        <f t="shared" ref="O533" si="2050">0.5*(I533+I$1085)</f>
        <v>0.75061240307910237</v>
      </c>
    </row>
    <row r="534" spans="1:15" x14ac:dyDescent="0.15">
      <c r="A534" s="1">
        <v>24</v>
      </c>
      <c r="B534" s="1" t="s">
        <v>291</v>
      </c>
      <c r="C534" s="1">
        <v>2</v>
      </c>
      <c r="D534" s="1" t="s">
        <v>10</v>
      </c>
      <c r="E534" s="6">
        <f>資本コスト!E534/SUM(資本コスト!E534,労働コスト!E534)</f>
        <v>0.37814997256745814</v>
      </c>
      <c r="F534" s="6">
        <f>資本コスト!F534/SUM(資本コスト!F534,労働コスト!F534)</f>
        <v>0.33137030636390946</v>
      </c>
      <c r="G534" s="6">
        <f>資本コスト!G534/SUM(資本コスト!G534,労働コスト!G534)</f>
        <v>0.28384178139540722</v>
      </c>
      <c r="H534" s="6">
        <f>資本コスト!H534/SUM(資本コスト!H534,労働コスト!H534)</f>
        <v>0.23640794798172443</v>
      </c>
      <c r="I534" s="6">
        <f>資本コスト!I534/SUM(資本コスト!I534,労働コスト!I534)</f>
        <v>0.43902155168937662</v>
      </c>
      <c r="K534" s="3">
        <f>0.5*(E534+E$1086)</f>
        <v>0.37787913254258199</v>
      </c>
      <c r="L534" s="3">
        <f t="shared" ref="L534" si="2051">0.5*(F534+F$1086)</f>
        <v>0.33217517704155508</v>
      </c>
      <c r="M534" s="3">
        <f t="shared" ref="M534" si="2052">0.5*(G534+G$1086)</f>
        <v>0.31521268451774165</v>
      </c>
      <c r="N534" s="3">
        <f t="shared" ref="N534" si="2053">0.5*(H534+H$1086)</f>
        <v>0.29020170322271571</v>
      </c>
      <c r="O534" s="3">
        <f t="shared" ref="O534" si="2054">0.5*(I534+I$1086)</f>
        <v>0.47020968842115263</v>
      </c>
    </row>
    <row r="535" spans="1:15" x14ac:dyDescent="0.15">
      <c r="A535" s="1">
        <v>24</v>
      </c>
      <c r="B535" s="1" t="s">
        <v>292</v>
      </c>
      <c r="C535" s="1">
        <v>3</v>
      </c>
      <c r="D535" s="1" t="s">
        <v>17</v>
      </c>
      <c r="E535" s="6">
        <f>資本コスト!E535/SUM(資本コスト!E535,労働コスト!E535)</f>
        <v>0.39945230295502648</v>
      </c>
      <c r="F535" s="6">
        <f>資本コスト!F535/SUM(資本コスト!F535,労働コスト!F535)</f>
        <v>0.33102672063729971</v>
      </c>
      <c r="G535" s="6">
        <f>資本コスト!G535/SUM(資本コスト!G535,労働コスト!G535)</f>
        <v>0.34968036292946536</v>
      </c>
      <c r="H535" s="6">
        <f>資本コスト!H535/SUM(資本コスト!H535,労働コスト!H535)</f>
        <v>0.30075948527545848</v>
      </c>
      <c r="I535" s="6">
        <f>資本コスト!I535/SUM(資本コスト!I535,労働コスト!I535)</f>
        <v>0.33769802310019553</v>
      </c>
      <c r="K535" s="3">
        <f>0.5*(E535+E$1087)</f>
        <v>0.36161365014124691</v>
      </c>
      <c r="L535" s="3">
        <f t="shared" ref="L535" si="2055">0.5*(F535+F$1087)</f>
        <v>0.29233284178314145</v>
      </c>
      <c r="M535" s="3">
        <f t="shared" ref="M535" si="2056">0.5*(G535+G$1087)</f>
        <v>0.32752479502716325</v>
      </c>
      <c r="N535" s="3">
        <f t="shared" ref="N535" si="2057">0.5*(H535+H$1087)</f>
        <v>0.30533905240952486</v>
      </c>
      <c r="O535" s="3">
        <f t="shared" ref="O535" si="2058">0.5*(I535+I$1087)</f>
        <v>0.35202437199551528</v>
      </c>
    </row>
    <row r="536" spans="1:15" x14ac:dyDescent="0.15">
      <c r="A536" s="1">
        <v>24</v>
      </c>
      <c r="B536" s="1" t="s">
        <v>292</v>
      </c>
      <c r="C536" s="1">
        <v>4</v>
      </c>
      <c r="D536" s="1" t="s">
        <v>18</v>
      </c>
      <c r="E536" s="6">
        <f>資本コスト!E536/SUM(資本コスト!E536,労働コスト!E536)</f>
        <v>0.42005832108465418</v>
      </c>
      <c r="F536" s="6">
        <f>資本コスト!F536/SUM(資本コスト!F536,労働コスト!F536)</f>
        <v>0.289109426345531</v>
      </c>
      <c r="G536" s="6">
        <f>資本コスト!G536/SUM(資本コスト!G536,労働コスト!G536)</f>
        <v>0.28867490440938598</v>
      </c>
      <c r="H536" s="6">
        <f>資本コスト!H536/SUM(資本コスト!H536,労働コスト!H536)</f>
        <v>0.36101725318936972</v>
      </c>
      <c r="I536" s="6">
        <f>資本コスト!I536/SUM(資本コスト!I536,労働コスト!I536)</f>
        <v>0.43563244854186917</v>
      </c>
      <c r="K536" s="3">
        <f>0.5*(E536+E$1088)</f>
        <v>0.32193105146024381</v>
      </c>
      <c r="L536" s="3">
        <f t="shared" ref="L536" si="2059">0.5*(F536+F$1088)</f>
        <v>0.23683107642044648</v>
      </c>
      <c r="M536" s="3">
        <f t="shared" ref="M536" si="2060">0.5*(G536+G$1088)</f>
        <v>0.24505091028818909</v>
      </c>
      <c r="N536" s="3">
        <f t="shared" ref="N536" si="2061">0.5*(H536+H$1088)</f>
        <v>0.31045819064490537</v>
      </c>
      <c r="O536" s="3">
        <f t="shared" ref="O536" si="2062">0.5*(I536+I$1088)</f>
        <v>0.38249797949081499</v>
      </c>
    </row>
    <row r="537" spans="1:15" x14ac:dyDescent="0.15">
      <c r="A537" s="1">
        <v>24</v>
      </c>
      <c r="B537" s="1" t="s">
        <v>292</v>
      </c>
      <c r="C537" s="1">
        <v>5</v>
      </c>
      <c r="D537" s="1" t="s">
        <v>19</v>
      </c>
      <c r="E537" s="6">
        <f>資本コスト!E537/SUM(資本コスト!E537,労働コスト!E537)</f>
        <v>0.34205892814023808</v>
      </c>
      <c r="F537" s="6">
        <f>資本コスト!F537/SUM(資本コスト!F537,労働コスト!F537)</f>
        <v>0.30896763555959605</v>
      </c>
      <c r="G537" s="6">
        <f>資本コスト!G537/SUM(資本コスト!G537,労働コスト!G537)</f>
        <v>0.28510172781347787</v>
      </c>
      <c r="H537" s="6">
        <f>資本コスト!H537/SUM(資本コスト!H537,労働コスト!H537)</f>
        <v>0.20372319917877565</v>
      </c>
      <c r="I537" s="6">
        <f>資本コスト!I537/SUM(資本コスト!I537,労働コスト!I537)</f>
        <v>0.33058090650432065</v>
      </c>
      <c r="K537" s="3">
        <f>0.5*(E537+E$1089)</f>
        <v>0.36805861266167672</v>
      </c>
      <c r="L537" s="3">
        <f t="shared" ref="L537" si="2063">0.5*(F537+F$1089)</f>
        <v>0.30015196749755357</v>
      </c>
      <c r="M537" s="3">
        <f t="shared" ref="M537" si="2064">0.5*(G537+G$1089)</f>
        <v>0.29902459731679976</v>
      </c>
      <c r="N537" s="3">
        <f t="shared" ref="N537" si="2065">0.5*(H537+H$1089)</f>
        <v>0.26341209288573919</v>
      </c>
      <c r="O537" s="3">
        <f t="shared" ref="O537" si="2066">0.5*(I537+I$1089)</f>
        <v>0.36273907878538958</v>
      </c>
    </row>
    <row r="538" spans="1:15" x14ac:dyDescent="0.15">
      <c r="A538" s="1">
        <v>24</v>
      </c>
      <c r="B538" s="1" t="s">
        <v>292</v>
      </c>
      <c r="C538" s="1">
        <v>6</v>
      </c>
      <c r="D538" s="1" t="s">
        <v>3</v>
      </c>
      <c r="E538" s="6">
        <f>資本コスト!E538/SUM(資本コスト!E538,労働コスト!E538)</f>
        <v>0.69908024439523575</v>
      </c>
      <c r="F538" s="6">
        <f>資本コスト!F538/SUM(資本コスト!F538,労働コスト!F538)</f>
        <v>0.59961978006095951</v>
      </c>
      <c r="G538" s="6">
        <f>資本コスト!G538/SUM(資本コスト!G538,労働コスト!G538)</f>
        <v>0.59481050997828278</v>
      </c>
      <c r="H538" s="6">
        <f>資本コスト!H538/SUM(資本コスト!H538,労働コスト!H538)</f>
        <v>0.56318775615711125</v>
      </c>
      <c r="I538" s="6">
        <f>資本コスト!I538/SUM(資本コスト!I538,労働コスト!I538)</f>
        <v>0.66163480760642635</v>
      </c>
      <c r="K538" s="3">
        <f>0.5*(E538+E$1090)</f>
        <v>0.59125313408451441</v>
      </c>
      <c r="L538" s="3">
        <f t="shared" ref="L538" si="2067">0.5*(F538+F$1090)</f>
        <v>0.50963762888180864</v>
      </c>
      <c r="M538" s="3">
        <f t="shared" ref="M538" si="2068">0.5*(G538+G$1090)</f>
        <v>0.52079157758570371</v>
      </c>
      <c r="N538" s="3">
        <f t="shared" ref="N538" si="2069">0.5*(H538+H$1090)</f>
        <v>0.4966569592425214</v>
      </c>
      <c r="O538" s="3">
        <f t="shared" ref="O538" si="2070">0.5*(I538+I$1090)</f>
        <v>0.60846296025937041</v>
      </c>
    </row>
    <row r="539" spans="1:15" x14ac:dyDescent="0.15">
      <c r="A539" s="1">
        <v>24</v>
      </c>
      <c r="B539" s="1" t="s">
        <v>292</v>
      </c>
      <c r="C539" s="1">
        <v>7</v>
      </c>
      <c r="D539" s="1" t="s">
        <v>20</v>
      </c>
      <c r="E539" s="6">
        <f>資本コスト!E539/SUM(資本コスト!E539,労働コスト!E539)</f>
        <v>0.90005436838764541</v>
      </c>
      <c r="F539" s="6">
        <f>資本コスト!F539/SUM(資本コスト!F539,労働コスト!F539)</f>
        <v>0.75757568467837488</v>
      </c>
      <c r="G539" s="6">
        <f>資本コスト!G539/SUM(資本コスト!G539,労働コスト!G539)</f>
        <v>0.68777416942496894</v>
      </c>
      <c r="H539" s="6">
        <f>資本コスト!H539/SUM(資本コスト!H539,労働コスト!H539)</f>
        <v>0.7621673381983417</v>
      </c>
      <c r="I539" s="6">
        <f>資本コスト!I539/SUM(資本コスト!I539,労働コスト!I539)</f>
        <v>0.82590839509472336</v>
      </c>
      <c r="K539" s="3">
        <f>0.5*(E539+E$1091)</f>
        <v>0.79781317783404615</v>
      </c>
      <c r="L539" s="3">
        <f t="shared" ref="L539" si="2071">0.5*(F539+F$1091)</f>
        <v>0.70469356725000432</v>
      </c>
      <c r="M539" s="3">
        <f t="shared" ref="M539" si="2072">0.5*(G539+G$1091)</f>
        <v>0.62503218178241715</v>
      </c>
      <c r="N539" s="3">
        <f t="shared" ref="N539" si="2073">0.5*(H539+H$1091)</f>
        <v>0.66545574166980859</v>
      </c>
      <c r="O539" s="3">
        <f t="shared" ref="O539" si="2074">0.5*(I539+I$1091)</f>
        <v>0.72051809692644153</v>
      </c>
    </row>
    <row r="540" spans="1:15" x14ac:dyDescent="0.15">
      <c r="A540" s="1">
        <v>24</v>
      </c>
      <c r="B540" s="1" t="s">
        <v>292</v>
      </c>
      <c r="C540" s="1">
        <v>8</v>
      </c>
      <c r="D540" s="1" t="s">
        <v>21</v>
      </c>
      <c r="E540" s="6">
        <f>資本コスト!E540/SUM(資本コスト!E540,労働コスト!E540)</f>
        <v>0.41876022597319923</v>
      </c>
      <c r="F540" s="6">
        <f>資本コスト!F540/SUM(資本コスト!F540,労働コスト!F540)</f>
        <v>0.2396915954817834</v>
      </c>
      <c r="G540" s="6">
        <f>資本コスト!G540/SUM(資本コスト!G540,労働コスト!G540)</f>
        <v>0.25933925812607733</v>
      </c>
      <c r="H540" s="6">
        <f>資本コスト!H540/SUM(資本コスト!H540,労働コスト!H540)</f>
        <v>0.22681709786975257</v>
      </c>
      <c r="I540" s="6">
        <f>資本コスト!I540/SUM(資本コスト!I540,労働コスト!I540)</f>
        <v>0.35270433033158277</v>
      </c>
      <c r="K540" s="3">
        <f>0.5*(E540+E$1092)</f>
        <v>0.39703752090019478</v>
      </c>
      <c r="L540" s="3">
        <f t="shared" ref="L540" si="2075">0.5*(F540+F$1092)</f>
        <v>0.24140397852267814</v>
      </c>
      <c r="M540" s="3">
        <f t="shared" ref="M540" si="2076">0.5*(G540+G$1092)</f>
        <v>0.25409225087075243</v>
      </c>
      <c r="N540" s="3">
        <f t="shared" ref="N540" si="2077">0.5*(H540+H$1092)</f>
        <v>0.23245754649612099</v>
      </c>
      <c r="O540" s="3">
        <f t="shared" ref="O540" si="2078">0.5*(I540+I$1092)</f>
        <v>0.33789773528500711</v>
      </c>
    </row>
    <row r="541" spans="1:15" x14ac:dyDescent="0.15">
      <c r="A541" s="1">
        <v>24</v>
      </c>
      <c r="B541" s="1" t="s">
        <v>292</v>
      </c>
      <c r="C541" s="1">
        <v>9</v>
      </c>
      <c r="D541" s="1" t="s">
        <v>22</v>
      </c>
      <c r="E541" s="6">
        <f>資本コスト!E541/SUM(資本コスト!E541,労働コスト!E541)</f>
        <v>0.12663051090412317</v>
      </c>
      <c r="F541" s="6">
        <f>資本コスト!F541/SUM(資本コスト!F541,労働コスト!F541)</f>
        <v>0.19231777889795554</v>
      </c>
      <c r="G541" s="6">
        <f>資本コスト!G541/SUM(資本コスト!G541,労働コスト!G541)</f>
        <v>0.26205951804527883</v>
      </c>
      <c r="H541" s="6">
        <f>資本コスト!H541/SUM(資本コスト!H541,労働コスト!H541)</f>
        <v>0.31667429623163129</v>
      </c>
      <c r="I541" s="6">
        <f>資本コスト!I541/SUM(資本コスト!I541,労働コスト!I541)</f>
        <v>0.43706098480229477</v>
      </c>
      <c r="K541" s="3">
        <f>0.5*(E541+E$1093)</f>
        <v>0.2502883038222618</v>
      </c>
      <c r="L541" s="3">
        <f t="shared" ref="L541" si="2079">0.5*(F541+F$1093)</f>
        <v>0.28941266151121725</v>
      </c>
      <c r="M541" s="3">
        <f t="shared" ref="M541" si="2080">0.5*(G541+G$1093)</f>
        <v>0.34049377688470178</v>
      </c>
      <c r="N541" s="3">
        <f t="shared" ref="N541" si="2081">0.5*(H541+H$1093)</f>
        <v>0.36162442106116477</v>
      </c>
      <c r="O541" s="3">
        <f t="shared" ref="O541" si="2082">0.5*(I541+I$1093)</f>
        <v>0.44112269184757757</v>
      </c>
    </row>
    <row r="542" spans="1:15" x14ac:dyDescent="0.15">
      <c r="A542" s="1">
        <v>24</v>
      </c>
      <c r="B542" s="1" t="s">
        <v>292</v>
      </c>
      <c r="C542" s="1">
        <v>10</v>
      </c>
      <c r="D542" s="1" t="s">
        <v>23</v>
      </c>
      <c r="E542" s="6">
        <f>資本コスト!E542/SUM(資本コスト!E542,労働コスト!E542)</f>
        <v>0.29700903705857934</v>
      </c>
      <c r="F542" s="6">
        <f>資本コスト!F542/SUM(資本コスト!F542,労働コスト!F542)</f>
        <v>0.1868871480546801</v>
      </c>
      <c r="G542" s="6">
        <f>資本コスト!G542/SUM(資本コスト!G542,労働コスト!G542)</f>
        <v>0.16232062575397066</v>
      </c>
      <c r="H542" s="6">
        <f>資本コスト!H542/SUM(資本コスト!H542,労働コスト!H542)</f>
        <v>0.16341583160618919</v>
      </c>
      <c r="I542" s="6">
        <f>資本コスト!I542/SUM(資本コスト!I542,労働コスト!I542)</f>
        <v>0.19284453284326919</v>
      </c>
      <c r="K542" s="3">
        <f>0.5*(E542+E$1094)</f>
        <v>0.2673914049500552</v>
      </c>
      <c r="L542" s="3">
        <f t="shared" ref="L542" si="2083">0.5*(F542+F$1094)</f>
        <v>0.19245177263696184</v>
      </c>
      <c r="M542" s="3">
        <f t="shared" ref="M542" si="2084">0.5*(G542+G$1094)</f>
        <v>0.17623352776862511</v>
      </c>
      <c r="N542" s="3">
        <f t="shared" ref="N542" si="2085">0.5*(H542+H$1094)</f>
        <v>0.17605664704748142</v>
      </c>
      <c r="O542" s="3">
        <f t="shared" ref="O542" si="2086">0.5*(I542+I$1094)</f>
        <v>0.20029645651924083</v>
      </c>
    </row>
    <row r="543" spans="1:15" x14ac:dyDescent="0.15">
      <c r="A543" s="1">
        <v>24</v>
      </c>
      <c r="B543" s="1" t="s">
        <v>292</v>
      </c>
      <c r="C543" s="1">
        <v>11</v>
      </c>
      <c r="D543" s="1" t="s">
        <v>24</v>
      </c>
      <c r="E543" s="6">
        <f>資本コスト!E543/SUM(資本コスト!E543,労働コスト!E543)</f>
        <v>0.23804506179039156</v>
      </c>
      <c r="F543" s="6">
        <f>資本コスト!F543/SUM(資本コスト!F543,労働コスト!F543)</f>
        <v>0.18165958537990229</v>
      </c>
      <c r="G543" s="6">
        <f>資本コスト!G543/SUM(資本コスト!G543,労働コスト!G543)</f>
        <v>0.2840379336056913</v>
      </c>
      <c r="H543" s="6">
        <f>資本コスト!H543/SUM(資本コスト!H543,労働コスト!H543)</f>
        <v>0.30356885519259441</v>
      </c>
      <c r="I543" s="6">
        <f>資本コスト!I543/SUM(資本コスト!I543,労働コスト!I543)</f>
        <v>0.35016136690274474</v>
      </c>
      <c r="K543" s="3">
        <f>0.5*(E543+E$1095)</f>
        <v>0.2542545518613703</v>
      </c>
      <c r="L543" s="3">
        <f t="shared" ref="L543" si="2087">0.5*(F543+F$1095)</f>
        <v>0.19967266668481157</v>
      </c>
      <c r="M543" s="3">
        <f t="shared" ref="M543" si="2088">0.5*(G543+G$1095)</f>
        <v>0.2793450982743344</v>
      </c>
      <c r="N543" s="3">
        <f t="shared" ref="N543" si="2089">0.5*(H543+H$1095)</f>
        <v>0.28742198462658208</v>
      </c>
      <c r="O543" s="3">
        <f t="shared" ref="O543" si="2090">0.5*(I543+I$1095)</f>
        <v>0.33017133695423262</v>
      </c>
    </row>
    <row r="544" spans="1:15" x14ac:dyDescent="0.15">
      <c r="A544" s="1">
        <v>24</v>
      </c>
      <c r="B544" s="1" t="s">
        <v>292</v>
      </c>
      <c r="C544" s="1">
        <v>12</v>
      </c>
      <c r="D544" s="1" t="s">
        <v>25</v>
      </c>
      <c r="E544" s="6">
        <f>資本コスト!E544/SUM(資本コスト!E544,労働コスト!E544)</f>
        <v>0.32064533276233242</v>
      </c>
      <c r="F544" s="6">
        <f>資本コスト!F544/SUM(資本コスト!F544,労働コスト!F544)</f>
        <v>0.17863514188223104</v>
      </c>
      <c r="G544" s="6">
        <f>資本コスト!G544/SUM(資本コスト!G544,労働コスト!G544)</f>
        <v>0.26333990410498104</v>
      </c>
      <c r="H544" s="6">
        <f>資本コスト!H544/SUM(資本コスト!H544,労働コスト!H544)</f>
        <v>0.37009486383261103</v>
      </c>
      <c r="I544" s="6">
        <f>資本コスト!I544/SUM(資本コスト!I544,労働コスト!I544)</f>
        <v>0.57828716571249517</v>
      </c>
      <c r="K544" s="3">
        <f>0.5*(E544+E$1096)</f>
        <v>0.2699914868405629</v>
      </c>
      <c r="L544" s="3">
        <f t="shared" ref="L544" si="2091">0.5*(F544+F$1096)</f>
        <v>0.18031760123294577</v>
      </c>
      <c r="M544" s="3">
        <f t="shared" ref="M544" si="2092">0.5*(G544+G$1096)</f>
        <v>0.2896639906530149</v>
      </c>
      <c r="N544" s="3">
        <f t="shared" ref="N544" si="2093">0.5*(H544+H$1096)</f>
        <v>0.35612395406421782</v>
      </c>
      <c r="O544" s="3">
        <f t="shared" ref="O544" si="2094">0.5*(I544+I$1096)</f>
        <v>0.50575784465508966</v>
      </c>
    </row>
    <row r="545" spans="1:15" x14ac:dyDescent="0.15">
      <c r="A545" s="1">
        <v>24</v>
      </c>
      <c r="B545" s="1" t="s">
        <v>292</v>
      </c>
      <c r="C545" s="1">
        <v>13</v>
      </c>
      <c r="D545" s="1" t="s">
        <v>26</v>
      </c>
      <c r="E545" s="6">
        <f>資本コスト!E545/SUM(資本コスト!E545,労働コスト!E545)</f>
        <v>0.23596511110718382</v>
      </c>
      <c r="F545" s="6">
        <f>資本コスト!F545/SUM(資本コスト!F545,労働コスト!F545)</f>
        <v>0.34802397872405821</v>
      </c>
      <c r="G545" s="6">
        <f>資本コスト!G545/SUM(資本コスト!G545,労働コスト!G545)</f>
        <v>0.41912583462197645</v>
      </c>
      <c r="H545" s="6">
        <f>資本コスト!H545/SUM(資本コスト!H545,労働コスト!H545)</f>
        <v>0.41473872129134159</v>
      </c>
      <c r="I545" s="6">
        <f>資本コスト!I545/SUM(資本コスト!I545,労働コスト!I545)</f>
        <v>0.3864989537392684</v>
      </c>
      <c r="K545" s="3">
        <f>0.5*(E545+E$1097)</f>
        <v>0.21273003875444801</v>
      </c>
      <c r="L545" s="3">
        <f t="shared" ref="L545" si="2095">0.5*(F545+F$1097)</f>
        <v>0.31334785753742378</v>
      </c>
      <c r="M545" s="3">
        <f t="shared" ref="M545" si="2096">0.5*(G545+G$1097)</f>
        <v>0.37325744190924193</v>
      </c>
      <c r="N545" s="3">
        <f t="shared" ref="N545" si="2097">0.5*(H545+H$1097)</f>
        <v>0.36858032693916137</v>
      </c>
      <c r="O545" s="3">
        <f t="shared" ref="O545" si="2098">0.5*(I545+I$1097)</f>
        <v>0.34207138545304805</v>
      </c>
    </row>
    <row r="546" spans="1:15" x14ac:dyDescent="0.15">
      <c r="A546" s="1">
        <v>24</v>
      </c>
      <c r="B546" s="1" t="s">
        <v>292</v>
      </c>
      <c r="C546" s="1">
        <v>14</v>
      </c>
      <c r="D546" s="1" t="s">
        <v>27</v>
      </c>
      <c r="E546" s="6">
        <f>資本コスト!E546/SUM(資本コスト!E546,労働コスト!E546)</f>
        <v>4.60446294260504E-2</v>
      </c>
      <c r="F546" s="6">
        <f>資本コスト!F546/SUM(資本コスト!F546,労働コスト!F546)</f>
        <v>5.2897981415432227E-2</v>
      </c>
      <c r="G546" s="6">
        <f>資本コスト!G546/SUM(資本コスト!G546,労働コスト!G546)</f>
        <v>0.14291727382691549</v>
      </c>
      <c r="H546" s="6">
        <f>資本コスト!H546/SUM(資本コスト!H546,労働コスト!H546)</f>
        <v>0.12585511704182234</v>
      </c>
      <c r="I546" s="6">
        <f>資本コスト!I546/SUM(資本コスト!I546,労働コスト!I546)</f>
        <v>0.29420414045641857</v>
      </c>
      <c r="K546" s="3">
        <f>0.5*(E546+E$1098)</f>
        <v>6.5684881860879188E-2</v>
      </c>
      <c r="L546" s="3">
        <f t="shared" ref="L546" si="2099">0.5*(F546+F$1098)</f>
        <v>9.7969839403664064E-2</v>
      </c>
      <c r="M546" s="3">
        <f t="shared" ref="M546" si="2100">0.5*(G546+G$1098)</f>
        <v>0.19108074267615893</v>
      </c>
      <c r="N546" s="3">
        <f t="shared" ref="N546" si="2101">0.5*(H546+H$1098)</f>
        <v>0.21473728282193902</v>
      </c>
      <c r="O546" s="3">
        <f t="shared" ref="O546" si="2102">0.5*(I546+I$1098)</f>
        <v>0.33341575488204844</v>
      </c>
    </row>
    <row r="547" spans="1:15" x14ac:dyDescent="0.15">
      <c r="A547" s="1">
        <v>24</v>
      </c>
      <c r="B547" s="1" t="s">
        <v>292</v>
      </c>
      <c r="C547" s="1">
        <v>15</v>
      </c>
      <c r="D547" s="1" t="s">
        <v>28</v>
      </c>
      <c r="E547" s="6">
        <f>資本コスト!E547/SUM(資本コスト!E547,労働コスト!E547)</f>
        <v>0.22194454372259689</v>
      </c>
      <c r="F547" s="6">
        <f>資本コスト!F547/SUM(資本コスト!F547,労働コスト!F547)</f>
        <v>0.20502213596785182</v>
      </c>
      <c r="G547" s="6">
        <f>資本コスト!G547/SUM(資本コスト!G547,労働コスト!G547)</f>
        <v>0.2776428132622023</v>
      </c>
      <c r="H547" s="6">
        <f>資本コスト!H547/SUM(資本コスト!H547,労働コスト!H547)</f>
        <v>0.31090056939570765</v>
      </c>
      <c r="I547" s="6">
        <f>資本コスト!I547/SUM(資本コスト!I547,労働コスト!I547)</f>
        <v>0.37604917700979934</v>
      </c>
      <c r="K547" s="3">
        <f>0.5*(E547+E$1099)</f>
        <v>0.20781513824609618</v>
      </c>
      <c r="L547" s="3">
        <f t="shared" ref="L547" si="2103">0.5*(F547+F$1099)</f>
        <v>0.19173392349457527</v>
      </c>
      <c r="M547" s="3">
        <f t="shared" ref="M547" si="2104">0.5*(G547+G$1099)</f>
        <v>0.26116270698393385</v>
      </c>
      <c r="N547" s="3">
        <f t="shared" ref="N547" si="2105">0.5*(H547+H$1099)</f>
        <v>0.29021787853296716</v>
      </c>
      <c r="O547" s="3">
        <f t="shared" ref="O547" si="2106">0.5*(I547+I$1099)</f>
        <v>0.35140935725929062</v>
      </c>
    </row>
    <row r="548" spans="1:15" x14ac:dyDescent="0.15">
      <c r="A548" s="1">
        <v>24</v>
      </c>
      <c r="B548" s="1" t="s">
        <v>291</v>
      </c>
      <c r="C548" s="1">
        <v>16</v>
      </c>
      <c r="D548" s="1" t="s">
        <v>11</v>
      </c>
      <c r="E548" s="6">
        <f>資本コスト!E548/SUM(資本コスト!E548,労働コスト!E548)</f>
        <v>0.23171088782715352</v>
      </c>
      <c r="F548" s="6">
        <f>資本コスト!F548/SUM(資本コスト!F548,労働コスト!F548)</f>
        <v>0.12087688485820419</v>
      </c>
      <c r="G548" s="6">
        <f>資本コスト!G548/SUM(資本コスト!G548,労働コスト!G548)</f>
        <v>0.10965448735382617</v>
      </c>
      <c r="H548" s="6">
        <f>資本コスト!H548/SUM(資本コスト!H548,労働コスト!H548)</f>
        <v>8.5593631750439561E-2</v>
      </c>
      <c r="I548" s="6">
        <f>資本コスト!I548/SUM(資本コスト!I548,労働コスト!I548)</f>
        <v>0.10040380558171734</v>
      </c>
      <c r="K548" s="3">
        <f>0.5*(E548+E$1100)</f>
        <v>0.24257984237216224</v>
      </c>
      <c r="L548" s="3">
        <f t="shared" ref="L548" si="2107">0.5*(F548+F$1100)</f>
        <v>0.11463895301223739</v>
      </c>
      <c r="M548" s="3">
        <f t="shared" ref="M548" si="2108">0.5*(G548+G$1100)</f>
        <v>0.11156549688412901</v>
      </c>
      <c r="N548" s="3">
        <f t="shared" ref="N548" si="2109">0.5*(H548+H$1100)</f>
        <v>8.5984024781481039E-2</v>
      </c>
      <c r="O548" s="3">
        <f t="shared" ref="O548" si="2110">0.5*(I548+I$1100)</f>
        <v>9.845985337140474E-2</v>
      </c>
    </row>
    <row r="549" spans="1:15" x14ac:dyDescent="0.15">
      <c r="A549" s="1">
        <v>24</v>
      </c>
      <c r="B549" s="1" t="s">
        <v>291</v>
      </c>
      <c r="C549" s="1">
        <v>17</v>
      </c>
      <c r="D549" s="1" t="s">
        <v>12</v>
      </c>
      <c r="E549" s="6">
        <f>資本コスト!E549/SUM(資本コスト!E549,労働コスト!E549)</f>
        <v>0.79422413152310212</v>
      </c>
      <c r="F549" s="6">
        <f>資本コスト!F549/SUM(資本コスト!F549,労働コスト!F549)</f>
        <v>0.73884170731461862</v>
      </c>
      <c r="G549" s="6">
        <f>資本コスト!G549/SUM(資本コスト!G549,労働コスト!G549)</f>
        <v>0.75063764635155439</v>
      </c>
      <c r="H549" s="6">
        <f>資本コスト!H549/SUM(資本コスト!H549,労働コスト!H549)</f>
        <v>0.7567807012119746</v>
      </c>
      <c r="I549" s="6">
        <f>資本コスト!I549/SUM(資本コスト!I549,労働コスト!I549)</f>
        <v>0.8261954663109885</v>
      </c>
      <c r="K549" s="3">
        <f>0.5*(E549+E$1101)</f>
        <v>0.77665177484842163</v>
      </c>
      <c r="L549" s="3">
        <f t="shared" ref="L549" si="2111">0.5*(F549+F$1101)</f>
        <v>0.75234972991882076</v>
      </c>
      <c r="M549" s="3">
        <f t="shared" ref="M549" si="2112">0.5*(G549+G$1101)</f>
        <v>0.73984185493264432</v>
      </c>
      <c r="N549" s="3">
        <f t="shared" ref="N549" si="2113">0.5*(H549+H$1101)</f>
        <v>0.7346925608317536</v>
      </c>
      <c r="O549" s="3">
        <f t="shared" ref="O549" si="2114">0.5*(I549+I$1101)</f>
        <v>0.81561249453685691</v>
      </c>
    </row>
    <row r="550" spans="1:15" x14ac:dyDescent="0.15">
      <c r="A550" s="1">
        <v>24</v>
      </c>
      <c r="B550" s="1" t="s">
        <v>291</v>
      </c>
      <c r="C550" s="1">
        <v>18</v>
      </c>
      <c r="D550" s="1" t="s">
        <v>13</v>
      </c>
      <c r="E550" s="6">
        <f>資本コスト!E550/SUM(資本コスト!E550,労働コスト!E550)</f>
        <v>0.14254381535547736</v>
      </c>
      <c r="F550" s="6">
        <f>資本コスト!F550/SUM(資本コスト!F550,労働コスト!F550)</f>
        <v>0.21247022834989329</v>
      </c>
      <c r="G550" s="6">
        <f>資本コスト!G550/SUM(資本コスト!G550,労働コスト!G550)</f>
        <v>0.19082216050984302</v>
      </c>
      <c r="H550" s="6">
        <f>資本コスト!H550/SUM(資本コスト!H550,労働コスト!H550)</f>
        <v>0.17503254668111923</v>
      </c>
      <c r="I550" s="6">
        <f>資本コスト!I550/SUM(資本コスト!I550,労働コスト!I550)</f>
        <v>0.19027420238518511</v>
      </c>
      <c r="K550" s="3">
        <f>0.5*(E550+E$1102)</f>
        <v>0.1415114449800742</v>
      </c>
      <c r="L550" s="3">
        <f t="shared" ref="L550" si="2115">0.5*(F550+F$1102)</f>
        <v>0.20313154710060799</v>
      </c>
      <c r="M550" s="3">
        <f t="shared" ref="M550" si="2116">0.5*(G550+G$1102)</f>
        <v>0.18854719168343775</v>
      </c>
      <c r="N550" s="3">
        <f t="shared" ref="N550" si="2117">0.5*(H550+H$1102)</f>
        <v>0.17554812522148933</v>
      </c>
      <c r="O550" s="3">
        <f t="shared" ref="O550" si="2118">0.5*(I550+I$1102)</f>
        <v>0.19548919951242494</v>
      </c>
    </row>
    <row r="551" spans="1:15" x14ac:dyDescent="0.15">
      <c r="A551" s="1">
        <v>24</v>
      </c>
      <c r="B551" s="1" t="s">
        <v>291</v>
      </c>
      <c r="C551" s="1">
        <v>19</v>
      </c>
      <c r="D551" s="1" t="s">
        <v>14</v>
      </c>
      <c r="E551" s="6">
        <f>資本コスト!E551/SUM(資本コスト!E551,労働コスト!E551)</f>
        <v>0.41823094022319829</v>
      </c>
      <c r="F551" s="6">
        <f>資本コスト!F551/SUM(資本コスト!F551,労働コスト!F551)</f>
        <v>0.18577690034725447</v>
      </c>
      <c r="G551" s="6">
        <f>資本コスト!G551/SUM(資本コスト!G551,労働コスト!G551)</f>
        <v>0.18370127199987157</v>
      </c>
      <c r="H551" s="6">
        <f>資本コスト!H551/SUM(資本コスト!H551,労働コスト!H551)</f>
        <v>0.21324000715251901</v>
      </c>
      <c r="I551" s="6">
        <f>資本コスト!I551/SUM(資本コスト!I551,労働コスト!I551)</f>
        <v>0.20802640197084749</v>
      </c>
      <c r="K551" s="3">
        <f>0.5*(E551+E$1103)</f>
        <v>0.37768958394423768</v>
      </c>
      <c r="L551" s="3">
        <f t="shared" ref="L551" si="2119">0.5*(F551+F$1103)</f>
        <v>0.17196438906806211</v>
      </c>
      <c r="M551" s="3">
        <f t="shared" ref="M551" si="2120">0.5*(G551+G$1103)</f>
        <v>0.16472446071447713</v>
      </c>
      <c r="N551" s="3">
        <f t="shared" ref="N551" si="2121">0.5*(H551+H$1103)</f>
        <v>0.20092698813209953</v>
      </c>
      <c r="O551" s="3">
        <f t="shared" ref="O551" si="2122">0.5*(I551+I$1103)</f>
        <v>0.20112666939359569</v>
      </c>
    </row>
    <row r="552" spans="1:15" x14ac:dyDescent="0.15">
      <c r="A552" s="1">
        <v>24</v>
      </c>
      <c r="B552" s="1" t="s">
        <v>291</v>
      </c>
      <c r="C552" s="1">
        <v>20</v>
      </c>
      <c r="D552" s="1" t="s">
        <v>15</v>
      </c>
      <c r="E552" s="6">
        <f>資本コスト!E552/SUM(資本コスト!E552,労働コスト!E552)</f>
        <v>0.56966142279346632</v>
      </c>
      <c r="F552" s="6">
        <f>資本コスト!F552/SUM(資本コスト!F552,労働コスト!F552)</f>
        <v>0.79102051441628396</v>
      </c>
      <c r="G552" s="6">
        <f>資本コスト!G552/SUM(資本コスト!G552,労働コスト!G552)</f>
        <v>0.73420169503703803</v>
      </c>
      <c r="H552" s="6">
        <f>資本コスト!H552/SUM(資本コスト!H552,労働コスト!H552)</f>
        <v>0.72800532751256919</v>
      </c>
      <c r="I552" s="6">
        <f>資本コスト!I552/SUM(資本コスト!I552,労働コスト!I552)</f>
        <v>0.81850220717793309</v>
      </c>
      <c r="K552" s="3">
        <f>0.5*(E552+E$1104)</f>
        <v>0.53198517847037907</v>
      </c>
      <c r="L552" s="3">
        <f t="shared" ref="L552" si="2123">0.5*(F552+F$1104)</f>
        <v>0.79482385840798875</v>
      </c>
      <c r="M552" s="3">
        <f t="shared" ref="M552" si="2124">0.5*(G552+G$1104)</f>
        <v>0.74375366107228613</v>
      </c>
      <c r="N552" s="3">
        <f t="shared" ref="N552" si="2125">0.5*(H552+H$1104)</f>
        <v>0.73568163863623626</v>
      </c>
      <c r="O552" s="3">
        <f t="shared" ref="O552" si="2126">0.5*(I552+I$1104)</f>
        <v>0.8082311575041019</v>
      </c>
    </row>
    <row r="553" spans="1:15" x14ac:dyDescent="0.15">
      <c r="A553" s="1">
        <v>24</v>
      </c>
      <c r="B553" s="1" t="s">
        <v>291</v>
      </c>
      <c r="C553" s="1">
        <v>21</v>
      </c>
      <c r="D553" s="1" t="s">
        <v>16</v>
      </c>
      <c r="E553" s="6">
        <f>資本コスト!E553/SUM(資本コスト!E553,労働コスト!E553)</f>
        <v>0.51335146555315336</v>
      </c>
      <c r="F553" s="6">
        <f>資本コスト!F553/SUM(資本コスト!F553,労働コスト!F553)</f>
        <v>0.41763008874956115</v>
      </c>
      <c r="G553" s="6">
        <f>資本コスト!G553/SUM(資本コスト!G553,労働コスト!G553)</f>
        <v>0.37189692658874163</v>
      </c>
      <c r="H553" s="6">
        <f>資本コスト!H553/SUM(資本コスト!H553,労働コスト!H553)</f>
        <v>0.40630422587607351</v>
      </c>
      <c r="I553" s="6">
        <f>資本コスト!I553/SUM(資本コスト!I553,労働コスト!I553)</f>
        <v>0.56802304102860235</v>
      </c>
      <c r="K553" s="3">
        <f>0.5*(E553+E$1105)</f>
        <v>0.41889963529166752</v>
      </c>
      <c r="L553" s="3">
        <f t="shared" ref="L553" si="2127">0.5*(F553+F$1105)</f>
        <v>0.41607473248588722</v>
      </c>
      <c r="M553" s="3">
        <f t="shared" ref="M553" si="2128">0.5*(G553+G$1105)</f>
        <v>0.39414704144785551</v>
      </c>
      <c r="N553" s="3">
        <f t="shared" ref="N553" si="2129">0.5*(H553+H$1105)</f>
        <v>0.42615196034908132</v>
      </c>
      <c r="O553" s="3">
        <f t="shared" ref="O553" si="2130">0.5*(I553+I$1105)</f>
        <v>0.56636405123494904</v>
      </c>
    </row>
    <row r="554" spans="1:15" x14ac:dyDescent="0.15">
      <c r="A554" s="1">
        <v>24</v>
      </c>
      <c r="B554" s="1" t="s">
        <v>140</v>
      </c>
      <c r="C554" s="1">
        <v>22</v>
      </c>
      <c r="D554" s="1" t="s">
        <v>8</v>
      </c>
      <c r="E554" s="6">
        <f>資本コスト!E554/SUM(資本コスト!E554,労働コスト!E554)</f>
        <v>0.18992619681170703</v>
      </c>
      <c r="F554" s="6">
        <f>資本コスト!F554/SUM(資本コスト!F554,労働コスト!F554)</f>
        <v>0.28299339348903646</v>
      </c>
      <c r="G554" s="6">
        <f>資本コスト!G554/SUM(資本コスト!G554,労働コスト!G554)</f>
        <v>0.35284807899392689</v>
      </c>
      <c r="H554" s="6">
        <f>資本コスト!H554/SUM(資本コスト!H554,労働コスト!H554)</f>
        <v>0.33553703535469676</v>
      </c>
      <c r="I554" s="6">
        <f>資本コスト!I554/SUM(資本コスト!I554,労働コスト!I554)</f>
        <v>0.32020092596370237</v>
      </c>
      <c r="K554" s="3">
        <f>0.5*(E554+E$1106)</f>
        <v>0.19466019821023894</v>
      </c>
      <c r="L554" s="3">
        <f t="shared" ref="L554" si="2131">0.5*(F554+F$1106)</f>
        <v>0.27427246055979637</v>
      </c>
      <c r="M554" s="3">
        <f t="shared" ref="M554" si="2132">0.5*(G554+G$1106)</f>
        <v>0.34157281509443038</v>
      </c>
      <c r="N554" s="3">
        <f t="shared" ref="N554" si="2133">0.5*(H554+H$1106)</f>
        <v>0.32174301592378762</v>
      </c>
      <c r="O554" s="3">
        <f t="shared" ref="O554" si="2134">0.5*(I554+I$1106)</f>
        <v>0.29604396955394807</v>
      </c>
    </row>
    <row r="555" spans="1:15" x14ac:dyDescent="0.15">
      <c r="A555" s="1">
        <v>24</v>
      </c>
      <c r="B555" s="1" t="s">
        <v>140</v>
      </c>
      <c r="C555" s="1">
        <v>23</v>
      </c>
      <c r="D555" s="1" t="s">
        <v>29</v>
      </c>
      <c r="E555" s="6">
        <f>資本コスト!E555/SUM(資本コスト!E555,労働コスト!E555)</f>
        <v>0.43690773067107713</v>
      </c>
      <c r="F555" s="6">
        <f>資本コスト!F555/SUM(資本コスト!F555,労働コスト!F555)</f>
        <v>0.26490265956202852</v>
      </c>
      <c r="G555" s="6">
        <f>資本コスト!G555/SUM(資本コスト!G555,労働コスト!G555)</f>
        <v>0.26580745698929881</v>
      </c>
      <c r="H555" s="6">
        <f>資本コスト!H555/SUM(資本コスト!H555,労働コスト!H555)</f>
        <v>0.25500233080261903</v>
      </c>
      <c r="I555" s="6">
        <f>資本コスト!I555/SUM(資本コスト!I555,労働コスト!I555)</f>
        <v>0.317010350878976</v>
      </c>
      <c r="K555" s="3">
        <f>0.5*(E555+E$1107)</f>
        <v>0.41062867414816051</v>
      </c>
      <c r="L555" s="3">
        <f t="shared" ref="L555" si="2135">0.5*(F555+F$1107)</f>
        <v>0.2615350952129446</v>
      </c>
      <c r="M555" s="3">
        <f t="shared" ref="M555" si="2136">0.5*(G555+G$1107)</f>
        <v>0.26866825438098729</v>
      </c>
      <c r="N555" s="3">
        <f t="shared" ref="N555" si="2137">0.5*(H555+H$1107)</f>
        <v>0.25533449387901952</v>
      </c>
      <c r="O555" s="3">
        <f t="shared" ref="O555" si="2138">0.5*(I555+I$1107)</f>
        <v>0.31107641062935243</v>
      </c>
    </row>
    <row r="556" spans="1:15" x14ac:dyDescent="0.15">
      <c r="A556" s="1">
        <v>25</v>
      </c>
      <c r="B556" s="1" t="s">
        <v>293</v>
      </c>
      <c r="C556" s="1">
        <v>1</v>
      </c>
      <c r="D556" s="1" t="s">
        <v>9</v>
      </c>
      <c r="E556" s="6">
        <f>資本コスト!E556/SUM(資本コスト!E556,労働コスト!E556)</f>
        <v>0.46165391170880316</v>
      </c>
      <c r="F556" s="6">
        <f>資本コスト!F556/SUM(資本コスト!F556,労働コスト!F556)</f>
        <v>0.66649774946819118</v>
      </c>
      <c r="G556" s="6">
        <f>資本コスト!G556/SUM(資本コスト!G556,労働コスト!G556)</f>
        <v>0.78616030701817063</v>
      </c>
      <c r="H556" s="6">
        <f>資本コスト!H556/SUM(資本コスト!H556,労働コスト!H556)</f>
        <v>0.85129093109333864</v>
      </c>
      <c r="I556" s="6">
        <f>資本コスト!I556/SUM(資本コスト!I556,労働コスト!I556)</f>
        <v>0.86964344885779854</v>
      </c>
      <c r="K556" s="3">
        <f>0.5*(E556+E$1085)</f>
        <v>0.51914221108333192</v>
      </c>
      <c r="L556" s="3">
        <f t="shared" ref="L556" si="2139">0.5*(F556+F$1085)</f>
        <v>0.5822143610160101</v>
      </c>
      <c r="M556" s="3">
        <f t="shared" ref="M556" si="2140">0.5*(G556+G$1085)</f>
        <v>0.66603884414260306</v>
      </c>
      <c r="N556" s="3">
        <f t="shared" ref="N556" si="2141">0.5*(H556+H$1085)</f>
        <v>0.74885674905374078</v>
      </c>
      <c r="O556" s="3">
        <f t="shared" ref="O556" si="2142">0.5*(I556+I$1085)</f>
        <v>0.78987160715130744</v>
      </c>
    </row>
    <row r="557" spans="1:15" x14ac:dyDescent="0.15">
      <c r="A557" s="1">
        <v>25</v>
      </c>
      <c r="B557" s="1" t="s">
        <v>293</v>
      </c>
      <c r="C557" s="1">
        <v>2</v>
      </c>
      <c r="D557" s="1" t="s">
        <v>10</v>
      </c>
      <c r="E557" s="6">
        <f>資本コスト!E557/SUM(資本コスト!E557,労働コスト!E557)</f>
        <v>0.5157079838873414</v>
      </c>
      <c r="F557" s="6">
        <f>資本コスト!F557/SUM(資本コスト!F557,労働コスト!F557)</f>
        <v>0.44106496836610737</v>
      </c>
      <c r="G557" s="6">
        <f>資本コスト!G557/SUM(資本コスト!G557,労働コスト!G557)</f>
        <v>0.43802518694640624</v>
      </c>
      <c r="H557" s="6">
        <f>資本コスト!H557/SUM(資本コスト!H557,労働コスト!H557)</f>
        <v>0.41711633244759161</v>
      </c>
      <c r="I557" s="6">
        <f>資本コスト!I557/SUM(資本コスト!I557,労働コスト!I557)</f>
        <v>0.4631192426762627</v>
      </c>
      <c r="K557" s="3">
        <f>0.5*(E557+E$1086)</f>
        <v>0.44665813820252365</v>
      </c>
      <c r="L557" s="3">
        <f t="shared" ref="L557" si="2143">0.5*(F557+F$1086)</f>
        <v>0.38702250804265403</v>
      </c>
      <c r="M557" s="3">
        <f t="shared" ref="M557" si="2144">0.5*(G557+G$1086)</f>
        <v>0.39230438729324113</v>
      </c>
      <c r="N557" s="3">
        <f t="shared" ref="N557" si="2145">0.5*(H557+H$1086)</f>
        <v>0.38055589545564927</v>
      </c>
      <c r="O557" s="3">
        <f t="shared" ref="O557" si="2146">0.5*(I557+I$1086)</f>
        <v>0.48225853391459567</v>
      </c>
    </row>
    <row r="558" spans="1:15" x14ac:dyDescent="0.15">
      <c r="A558" s="1">
        <v>25</v>
      </c>
      <c r="B558" s="1" t="s">
        <v>294</v>
      </c>
      <c r="C558" s="1">
        <v>3</v>
      </c>
      <c r="D558" s="1" t="s">
        <v>17</v>
      </c>
      <c r="E558" s="6">
        <f>資本コスト!E558/SUM(資本コスト!E558,労働コスト!E558)</f>
        <v>0.3707603573175885</v>
      </c>
      <c r="F558" s="6">
        <f>資本コスト!F558/SUM(資本コスト!F558,労働コスト!F558)</f>
        <v>0.32285488316424704</v>
      </c>
      <c r="G558" s="6">
        <f>資本コスト!G558/SUM(資本コスト!G558,労働コスト!G558)</f>
        <v>0.36733174268307661</v>
      </c>
      <c r="H558" s="6">
        <f>資本コスト!H558/SUM(資本コスト!H558,労働コスト!H558)</f>
        <v>0.3276172071736711</v>
      </c>
      <c r="I558" s="6">
        <f>資本コスト!I558/SUM(資本コスト!I558,労働コスト!I558)</f>
        <v>0.42557756449678352</v>
      </c>
      <c r="K558" s="3">
        <f>0.5*(E558+E$1087)</f>
        <v>0.34726767732252789</v>
      </c>
      <c r="L558" s="3">
        <f t="shared" ref="L558" si="2147">0.5*(F558+F$1087)</f>
        <v>0.28824692304661514</v>
      </c>
      <c r="M558" s="3">
        <f t="shared" ref="M558" si="2148">0.5*(G558+G$1087)</f>
        <v>0.3363504849039689</v>
      </c>
      <c r="N558" s="3">
        <f t="shared" ref="N558" si="2149">0.5*(H558+H$1087)</f>
        <v>0.31876791335863114</v>
      </c>
      <c r="O558" s="3">
        <f t="shared" ref="O558" si="2150">0.5*(I558+I$1087)</f>
        <v>0.39596414269380931</v>
      </c>
    </row>
    <row r="559" spans="1:15" x14ac:dyDescent="0.15">
      <c r="A559" s="1">
        <v>25</v>
      </c>
      <c r="B559" s="1" t="s">
        <v>294</v>
      </c>
      <c r="C559" s="1">
        <v>4</v>
      </c>
      <c r="D559" s="1" t="s">
        <v>18</v>
      </c>
      <c r="E559" s="6">
        <f>資本コスト!E559/SUM(資本コスト!E559,労働コスト!E559)</f>
        <v>0.38045389635079813</v>
      </c>
      <c r="F559" s="6">
        <f>資本コスト!F559/SUM(資本コスト!F559,労働コスト!F559)</f>
        <v>0.3025549255085796</v>
      </c>
      <c r="G559" s="6">
        <f>資本コスト!G559/SUM(資本コスト!G559,労働コスト!G559)</f>
        <v>0.31590383203267408</v>
      </c>
      <c r="H559" s="6">
        <f>資本コスト!H559/SUM(資本コスト!H559,労働コスト!H559)</f>
        <v>0.42442407877474347</v>
      </c>
      <c r="I559" s="6">
        <f>資本コスト!I559/SUM(資本コスト!I559,労働コスト!I559)</f>
        <v>0.46477342774038644</v>
      </c>
      <c r="K559" s="3">
        <f>0.5*(E559+E$1088)</f>
        <v>0.30212883909331578</v>
      </c>
      <c r="L559" s="3">
        <f t="shared" ref="L559" si="2151">0.5*(F559+F$1088)</f>
        <v>0.24355382600197079</v>
      </c>
      <c r="M559" s="3">
        <f t="shared" ref="M559" si="2152">0.5*(G559+G$1088)</f>
        <v>0.25866537409983315</v>
      </c>
      <c r="N559" s="3">
        <f t="shared" ref="N559" si="2153">0.5*(H559+H$1088)</f>
        <v>0.34216160343759228</v>
      </c>
      <c r="O559" s="3">
        <f t="shared" ref="O559" si="2154">0.5*(I559+I$1088)</f>
        <v>0.39706846909007365</v>
      </c>
    </row>
    <row r="560" spans="1:15" x14ac:dyDescent="0.15">
      <c r="A560" s="1">
        <v>25</v>
      </c>
      <c r="B560" s="1" t="s">
        <v>294</v>
      </c>
      <c r="C560" s="1">
        <v>5</v>
      </c>
      <c r="D560" s="1" t="s">
        <v>19</v>
      </c>
      <c r="E560" s="6">
        <f>資本コスト!E560/SUM(資本コスト!E560,労働コスト!E560)</f>
        <v>0.31686921548263686</v>
      </c>
      <c r="F560" s="6">
        <f>資本コスト!F560/SUM(資本コスト!F560,労働コスト!F560)</f>
        <v>0.19417708439850115</v>
      </c>
      <c r="G560" s="6">
        <f>資本コスト!G560/SUM(資本コスト!G560,労働コスト!G560)</f>
        <v>0.21496072974860339</v>
      </c>
      <c r="H560" s="6">
        <f>資本コスト!H560/SUM(資本コスト!H560,労働コスト!H560)</f>
        <v>0.17970103916292612</v>
      </c>
      <c r="I560" s="6">
        <f>資本コスト!I560/SUM(資本コスト!I560,労働コスト!I560)</f>
        <v>0.31178291341658693</v>
      </c>
      <c r="K560" s="3">
        <f>0.5*(E560+E$1089)</f>
        <v>0.35546375633287614</v>
      </c>
      <c r="L560" s="3">
        <f t="shared" ref="L560" si="2155">0.5*(F560+F$1089)</f>
        <v>0.24275669191700611</v>
      </c>
      <c r="M560" s="3">
        <f t="shared" ref="M560" si="2156">0.5*(G560+G$1089)</f>
        <v>0.2639540982843625</v>
      </c>
      <c r="N560" s="3">
        <f t="shared" ref="N560" si="2157">0.5*(H560+H$1089)</f>
        <v>0.25140101287781447</v>
      </c>
      <c r="O560" s="3">
        <f t="shared" ref="O560" si="2158">0.5*(I560+I$1089)</f>
        <v>0.35334008224152269</v>
      </c>
    </row>
    <row r="561" spans="1:15" x14ac:dyDescent="0.15">
      <c r="A561" s="1">
        <v>25</v>
      </c>
      <c r="B561" s="1" t="s">
        <v>294</v>
      </c>
      <c r="C561" s="1">
        <v>6</v>
      </c>
      <c r="D561" s="1" t="s">
        <v>3</v>
      </c>
      <c r="E561" s="6">
        <f>資本コスト!E561/SUM(資本コスト!E561,労働コスト!E561)</f>
        <v>0.5124525131906088</v>
      </c>
      <c r="F561" s="6">
        <f>資本コスト!F561/SUM(資本コスト!F561,労働コスト!F561)</f>
        <v>0.38716590342544405</v>
      </c>
      <c r="G561" s="6">
        <f>資本コスト!G561/SUM(資本コスト!G561,労働コスト!G561)</f>
        <v>0.33078590045629191</v>
      </c>
      <c r="H561" s="6">
        <f>資本コスト!H561/SUM(資本コスト!H561,労働コスト!H561)</f>
        <v>0.38467545376619006</v>
      </c>
      <c r="I561" s="6">
        <f>資本コスト!I561/SUM(資本コスト!I561,労働コスト!I561)</f>
        <v>0.50520322074943502</v>
      </c>
      <c r="K561" s="3">
        <f>0.5*(E561+E$1090)</f>
        <v>0.49793926848220088</v>
      </c>
      <c r="L561" s="3">
        <f t="shared" ref="L561" si="2159">0.5*(F561+F$1090)</f>
        <v>0.40341069056405093</v>
      </c>
      <c r="M561" s="3">
        <f t="shared" ref="M561" si="2160">0.5*(G561+G$1090)</f>
        <v>0.38877927282470826</v>
      </c>
      <c r="N561" s="3">
        <f t="shared" ref="N561" si="2161">0.5*(H561+H$1090)</f>
        <v>0.4074008080470608</v>
      </c>
      <c r="O561" s="3">
        <f t="shared" ref="O561" si="2162">0.5*(I561+I$1090)</f>
        <v>0.53024716683087481</v>
      </c>
    </row>
    <row r="562" spans="1:15" x14ac:dyDescent="0.15">
      <c r="A562" s="1">
        <v>25</v>
      </c>
      <c r="B562" s="1" t="s">
        <v>294</v>
      </c>
      <c r="C562" s="1">
        <v>7</v>
      </c>
      <c r="D562" s="1" t="s">
        <v>20</v>
      </c>
      <c r="E562" s="6">
        <f>資本コスト!E562/SUM(資本コスト!E562,労働コスト!E562)</f>
        <v>0.88999894225626441</v>
      </c>
      <c r="F562" s="6">
        <f>資本コスト!F562/SUM(資本コスト!F562,労働コスト!F562)</f>
        <v>0.72860783900834747</v>
      </c>
      <c r="G562" s="6">
        <f>資本コスト!G562/SUM(資本コスト!G562,労働コスト!G562)</f>
        <v>0.5658055519864702</v>
      </c>
      <c r="H562" s="6">
        <f>資本コスト!H562/SUM(資本コスト!H562,労働コスト!H562)</f>
        <v>0.69649675500468633</v>
      </c>
      <c r="I562" s="6">
        <f>資本コスト!I562/SUM(資本コスト!I562,労働コスト!I562)</f>
        <v>0.78047350497437162</v>
      </c>
      <c r="K562" s="3">
        <f>0.5*(E562+E$1091)</f>
        <v>0.79278546476835565</v>
      </c>
      <c r="L562" s="3">
        <f t="shared" ref="L562" si="2163">0.5*(F562+F$1091)</f>
        <v>0.69020964441499055</v>
      </c>
      <c r="M562" s="3">
        <f t="shared" ref="M562" si="2164">0.5*(G562+G$1091)</f>
        <v>0.56404787306316784</v>
      </c>
      <c r="N562" s="3">
        <f t="shared" ref="N562" si="2165">0.5*(H562+H$1091)</f>
        <v>0.63262045007298096</v>
      </c>
      <c r="O562" s="3">
        <f t="shared" ref="O562" si="2166">0.5*(I562+I$1091)</f>
        <v>0.69780065186626561</v>
      </c>
    </row>
    <row r="563" spans="1:15" x14ac:dyDescent="0.15">
      <c r="A563" s="1">
        <v>25</v>
      </c>
      <c r="B563" s="1" t="s">
        <v>294</v>
      </c>
      <c r="C563" s="1">
        <v>8</v>
      </c>
      <c r="D563" s="1" t="s">
        <v>21</v>
      </c>
      <c r="E563" s="6">
        <f>資本コスト!E563/SUM(資本コスト!E563,労働コスト!E563)</f>
        <v>0.51681867820953598</v>
      </c>
      <c r="F563" s="6">
        <f>資本コスト!F563/SUM(資本コスト!F563,労働コスト!F563)</f>
        <v>0.3172298703907292</v>
      </c>
      <c r="G563" s="6">
        <f>資本コスト!G563/SUM(資本コスト!G563,労働コスト!G563)</f>
        <v>0.33525451712246801</v>
      </c>
      <c r="H563" s="6">
        <f>資本コスト!H563/SUM(資本コスト!H563,労働コスト!H563)</f>
        <v>0.3063421894709627</v>
      </c>
      <c r="I563" s="6">
        <f>資本コスト!I563/SUM(資本コスト!I563,労働コスト!I563)</f>
        <v>0.50226644375316865</v>
      </c>
      <c r="K563" s="3">
        <f>0.5*(E563+E$1092)</f>
        <v>0.44606674701836313</v>
      </c>
      <c r="L563" s="3">
        <f t="shared" ref="L563" si="2167">0.5*(F563+F$1092)</f>
        <v>0.280173115977151</v>
      </c>
      <c r="M563" s="3">
        <f t="shared" ref="M563" si="2168">0.5*(G563+G$1092)</f>
        <v>0.29204988036894775</v>
      </c>
      <c r="N563" s="3">
        <f t="shared" ref="N563" si="2169">0.5*(H563+H$1092)</f>
        <v>0.27222009229672606</v>
      </c>
      <c r="O563" s="3">
        <f t="shared" ref="O563" si="2170">0.5*(I563+I$1092)</f>
        <v>0.41267879199580004</v>
      </c>
    </row>
    <row r="564" spans="1:15" x14ac:dyDescent="0.15">
      <c r="A564" s="1">
        <v>25</v>
      </c>
      <c r="B564" s="1" t="s">
        <v>294</v>
      </c>
      <c r="C564" s="1">
        <v>9</v>
      </c>
      <c r="D564" s="1" t="s">
        <v>22</v>
      </c>
      <c r="E564" s="6">
        <f>資本コスト!E564/SUM(資本コスト!E564,労働コスト!E564)</f>
        <v>0.25441280523026322</v>
      </c>
      <c r="F564" s="6">
        <f>資本コスト!F564/SUM(資本コスト!F564,労働コスト!F564)</f>
        <v>0.24666973558469713</v>
      </c>
      <c r="G564" s="6">
        <f>資本コスト!G564/SUM(資本コスト!G564,労働コスト!G564)</f>
        <v>0.35966766958913521</v>
      </c>
      <c r="H564" s="6">
        <f>資本コスト!H564/SUM(資本コスト!H564,労働コスト!H564)</f>
        <v>0.32653286343408167</v>
      </c>
      <c r="I564" s="6">
        <f>資本コスト!I564/SUM(資本コスト!I564,労働コスト!I564)</f>
        <v>0.34018355096854075</v>
      </c>
      <c r="K564" s="3">
        <f>0.5*(E564+E$1093)</f>
        <v>0.31417945098533184</v>
      </c>
      <c r="L564" s="3">
        <f t="shared" ref="L564" si="2171">0.5*(F564+F$1093)</f>
        <v>0.31658863985458807</v>
      </c>
      <c r="M564" s="3">
        <f t="shared" ref="M564" si="2172">0.5*(G564+G$1093)</f>
        <v>0.38929785265662997</v>
      </c>
      <c r="N564" s="3">
        <f t="shared" ref="N564" si="2173">0.5*(H564+H$1093)</f>
        <v>0.3665537046623899</v>
      </c>
      <c r="O564" s="3">
        <f t="shared" ref="O564" si="2174">0.5*(I564+I$1093)</f>
        <v>0.39268397493070062</v>
      </c>
    </row>
    <row r="565" spans="1:15" x14ac:dyDescent="0.15">
      <c r="A565" s="1">
        <v>25</v>
      </c>
      <c r="B565" s="1" t="s">
        <v>294</v>
      </c>
      <c r="C565" s="1">
        <v>10</v>
      </c>
      <c r="D565" s="1" t="s">
        <v>23</v>
      </c>
      <c r="E565" s="6">
        <f>資本コスト!E565/SUM(資本コスト!E565,労働コスト!E565)</f>
        <v>0.32931165831455467</v>
      </c>
      <c r="F565" s="6">
        <f>資本コスト!F565/SUM(資本コスト!F565,労働コスト!F565)</f>
        <v>0.28601305550645856</v>
      </c>
      <c r="G565" s="6">
        <f>資本コスト!G565/SUM(資本コスト!G565,労働コスト!G565)</f>
        <v>0.26005329450933679</v>
      </c>
      <c r="H565" s="6">
        <f>資本コスト!H565/SUM(資本コスト!H565,労働コスト!H565)</f>
        <v>0.24784929955173735</v>
      </c>
      <c r="I565" s="6">
        <f>資本コスト!I565/SUM(資本コスト!I565,労働コスト!I565)</f>
        <v>0.29156509985160689</v>
      </c>
      <c r="K565" s="3">
        <f>0.5*(E565+E$1094)</f>
        <v>0.28354271557804289</v>
      </c>
      <c r="L565" s="3">
        <f t="shared" ref="L565" si="2175">0.5*(F565+F$1094)</f>
        <v>0.24201472636285107</v>
      </c>
      <c r="M565" s="3">
        <f t="shared" ref="M565" si="2176">0.5*(G565+G$1094)</f>
        <v>0.22509986214630817</v>
      </c>
      <c r="N565" s="3">
        <f t="shared" ref="N565" si="2177">0.5*(H565+H$1094)</f>
        <v>0.21827338102025548</v>
      </c>
      <c r="O565" s="3">
        <f t="shared" ref="O565" si="2178">0.5*(I565+I$1094)</f>
        <v>0.24965674002340968</v>
      </c>
    </row>
    <row r="566" spans="1:15" x14ac:dyDescent="0.15">
      <c r="A566" s="1">
        <v>25</v>
      </c>
      <c r="B566" s="1" t="s">
        <v>294</v>
      </c>
      <c r="C566" s="1">
        <v>11</v>
      </c>
      <c r="D566" s="1" t="s">
        <v>24</v>
      </c>
      <c r="E566" s="6">
        <f>資本コスト!E566/SUM(資本コスト!E566,労働コスト!E566)</f>
        <v>0.29508336769580301</v>
      </c>
      <c r="F566" s="6">
        <f>資本コスト!F566/SUM(資本コスト!F566,労働コスト!F566)</f>
        <v>0.24929805365057184</v>
      </c>
      <c r="G566" s="6">
        <f>資本コスト!G566/SUM(資本コスト!G566,労働コスト!G566)</f>
        <v>0.3225523036581866</v>
      </c>
      <c r="H566" s="6">
        <f>資本コスト!H566/SUM(資本コスト!H566,労働コスト!H566)</f>
        <v>0.27613279197082569</v>
      </c>
      <c r="I566" s="6">
        <f>資本コスト!I566/SUM(資本コスト!I566,労働コスト!I566)</f>
        <v>0.35470915371554507</v>
      </c>
      <c r="K566" s="3">
        <f>0.5*(E566+E$1095)</f>
        <v>0.28277370481407604</v>
      </c>
      <c r="L566" s="3">
        <f t="shared" ref="L566" si="2179">0.5*(F566+F$1095)</f>
        <v>0.23349190082014634</v>
      </c>
      <c r="M566" s="3">
        <f t="shared" ref="M566" si="2180">0.5*(G566+G$1095)</f>
        <v>0.29860228330058203</v>
      </c>
      <c r="N566" s="3">
        <f t="shared" ref="N566" si="2181">0.5*(H566+H$1095)</f>
        <v>0.27370395301569772</v>
      </c>
      <c r="O566" s="3">
        <f t="shared" ref="O566" si="2182">0.5*(I566+I$1095)</f>
        <v>0.33244523036063278</v>
      </c>
    </row>
    <row r="567" spans="1:15" x14ac:dyDescent="0.15">
      <c r="A567" s="1">
        <v>25</v>
      </c>
      <c r="B567" s="1" t="s">
        <v>294</v>
      </c>
      <c r="C567" s="1">
        <v>12</v>
      </c>
      <c r="D567" s="1" t="s">
        <v>25</v>
      </c>
      <c r="E567" s="6">
        <f>資本コスト!E567/SUM(資本コスト!E567,労働コスト!E567)</f>
        <v>0.31499053744885042</v>
      </c>
      <c r="F567" s="6">
        <f>資本コスト!F567/SUM(資本コスト!F567,労働コスト!F567)</f>
        <v>0.30399138976572643</v>
      </c>
      <c r="G567" s="6">
        <f>資本コスト!G567/SUM(資本コスト!G567,労働コスト!G567)</f>
        <v>0.39299387301249178</v>
      </c>
      <c r="H567" s="6">
        <f>資本コスト!H567/SUM(資本コスト!H567,労働コスト!H567)</f>
        <v>0.34112693156101986</v>
      </c>
      <c r="I567" s="6">
        <f>資本コスト!I567/SUM(資本コスト!I567,労働コスト!I567)</f>
        <v>0.38655719384641157</v>
      </c>
      <c r="K567" s="3">
        <f>0.5*(E567+E$1096)</f>
        <v>0.2671640891838219</v>
      </c>
      <c r="L567" s="3">
        <f t="shared" ref="L567" si="2183">0.5*(F567+F$1096)</f>
        <v>0.24299572517469348</v>
      </c>
      <c r="M567" s="3">
        <f t="shared" ref="M567" si="2184">0.5*(G567+G$1096)</f>
        <v>0.3544909751067703</v>
      </c>
      <c r="N567" s="3">
        <f t="shared" ref="N567" si="2185">0.5*(H567+H$1096)</f>
        <v>0.34163998792842221</v>
      </c>
      <c r="O567" s="3">
        <f t="shared" ref="O567" si="2186">0.5*(I567+I$1096)</f>
        <v>0.40989285872204784</v>
      </c>
    </row>
    <row r="568" spans="1:15" x14ac:dyDescent="0.15">
      <c r="A568" s="1">
        <v>25</v>
      </c>
      <c r="B568" s="1" t="s">
        <v>294</v>
      </c>
      <c r="C568" s="1">
        <v>13</v>
      </c>
      <c r="D568" s="1" t="s">
        <v>26</v>
      </c>
      <c r="E568" s="6">
        <f>資本コスト!E568/SUM(資本コスト!E568,労働コスト!E568)</f>
        <v>0.25183448618952958</v>
      </c>
      <c r="F568" s="6">
        <f>資本コスト!F568/SUM(資本コスト!F568,労働コスト!F568)</f>
        <v>0.51045598213918753</v>
      </c>
      <c r="G568" s="6">
        <f>資本コスト!G568/SUM(資本コスト!G568,労働コスト!G568)</f>
        <v>0.51008395800525064</v>
      </c>
      <c r="H568" s="6">
        <f>資本コスト!H568/SUM(資本コスト!H568,労働コスト!H568)</f>
        <v>0.47337176845009399</v>
      </c>
      <c r="I568" s="6">
        <f>資本コスト!I568/SUM(資本コスト!I568,労働コスト!I568)</f>
        <v>0.41951520055934527</v>
      </c>
      <c r="K568" s="3">
        <f>0.5*(E568+E$1097)</f>
        <v>0.22066472629562089</v>
      </c>
      <c r="L568" s="3">
        <f t="shared" ref="L568" si="2187">0.5*(F568+F$1097)</f>
        <v>0.39456385924498849</v>
      </c>
      <c r="M568" s="3">
        <f t="shared" ref="M568" si="2188">0.5*(G568+G$1097)</f>
        <v>0.41873650360087905</v>
      </c>
      <c r="N568" s="3">
        <f t="shared" ref="N568" si="2189">0.5*(H568+H$1097)</f>
        <v>0.39789685051853757</v>
      </c>
      <c r="O568" s="3">
        <f t="shared" ref="O568" si="2190">0.5*(I568+I$1097)</f>
        <v>0.35857950886308654</v>
      </c>
    </row>
    <row r="569" spans="1:15" x14ac:dyDescent="0.15">
      <c r="A569" s="1">
        <v>25</v>
      </c>
      <c r="B569" s="1" t="s">
        <v>294</v>
      </c>
      <c r="C569" s="1">
        <v>14</v>
      </c>
      <c r="D569" s="1" t="s">
        <v>27</v>
      </c>
      <c r="E569" s="6">
        <f>資本コスト!E569/SUM(資本コスト!E569,労働コスト!E569)</f>
        <v>0.17038655676724923</v>
      </c>
      <c r="F569" s="6">
        <f>資本コスト!F569/SUM(資本コスト!F569,労働コスト!F569)</f>
        <v>0.19438497972680732</v>
      </c>
      <c r="G569" s="6">
        <f>資本コスト!G569/SUM(資本コスト!G569,労働コスト!G569)</f>
        <v>0.17076770942674069</v>
      </c>
      <c r="H569" s="6">
        <f>資本コスト!H569/SUM(資本コスト!H569,労働コスト!H569)</f>
        <v>0.35067980419925077</v>
      </c>
      <c r="I569" s="6">
        <f>資本コスト!I569/SUM(資本コスト!I569,労働コスト!I569)</f>
        <v>0.32178276296210856</v>
      </c>
      <c r="K569" s="3">
        <f>0.5*(E569+E$1098)</f>
        <v>0.12785584553147861</v>
      </c>
      <c r="L569" s="3">
        <f t="shared" ref="L569" si="2191">0.5*(F569+F$1098)</f>
        <v>0.16871333855935161</v>
      </c>
      <c r="M569" s="3">
        <f t="shared" ref="M569" si="2192">0.5*(G569+G$1098)</f>
        <v>0.2050059604760715</v>
      </c>
      <c r="N569" s="3">
        <f t="shared" ref="N569" si="2193">0.5*(H569+H$1098)</f>
        <v>0.32714962640065326</v>
      </c>
      <c r="O569" s="3">
        <f t="shared" ref="O569" si="2194">0.5*(I569+I$1098)</f>
        <v>0.34720506613489344</v>
      </c>
    </row>
    <row r="570" spans="1:15" x14ac:dyDescent="0.15">
      <c r="A570" s="1">
        <v>25</v>
      </c>
      <c r="B570" s="1" t="s">
        <v>294</v>
      </c>
      <c r="C570" s="1">
        <v>15</v>
      </c>
      <c r="D570" s="1" t="s">
        <v>28</v>
      </c>
      <c r="E570" s="6">
        <f>資本コスト!E570/SUM(資本コスト!E570,労働コスト!E570)</f>
        <v>0.48899478853923994</v>
      </c>
      <c r="F570" s="6">
        <f>資本コスト!F570/SUM(資本コスト!F570,労働コスト!F570)</f>
        <v>0.29642391676039792</v>
      </c>
      <c r="G570" s="6">
        <f>資本コスト!G570/SUM(資本コスト!G570,労働コスト!G570)</f>
        <v>0.36818420199082935</v>
      </c>
      <c r="H570" s="6">
        <f>資本コスト!H570/SUM(資本コスト!H570,労働コスト!H570)</f>
        <v>0.39174138838409228</v>
      </c>
      <c r="I570" s="6">
        <f>資本コスト!I570/SUM(資本コスト!I570,労働コスト!I570)</f>
        <v>0.54872638053605327</v>
      </c>
      <c r="K570" s="3">
        <f>0.5*(E570+E$1099)</f>
        <v>0.34134026065441769</v>
      </c>
      <c r="L570" s="3">
        <f t="shared" ref="L570" si="2195">0.5*(F570+F$1099)</f>
        <v>0.23743481389084831</v>
      </c>
      <c r="M570" s="3">
        <f t="shared" ref="M570" si="2196">0.5*(G570+G$1099)</f>
        <v>0.30643340134824737</v>
      </c>
      <c r="N570" s="3">
        <f t="shared" ref="N570" si="2197">0.5*(H570+H$1099)</f>
        <v>0.33063828802715944</v>
      </c>
      <c r="O570" s="3">
        <f t="shared" ref="O570" si="2198">0.5*(I570+I$1099)</f>
        <v>0.43774795902241759</v>
      </c>
    </row>
    <row r="571" spans="1:15" x14ac:dyDescent="0.15">
      <c r="A571" s="1">
        <v>25</v>
      </c>
      <c r="B571" s="1" t="s">
        <v>293</v>
      </c>
      <c r="C571" s="1">
        <v>16</v>
      </c>
      <c r="D571" s="1" t="s">
        <v>11</v>
      </c>
      <c r="E571" s="6">
        <f>資本コスト!E571/SUM(資本コスト!E571,労働コスト!E571)</f>
        <v>0.36054625248159516</v>
      </c>
      <c r="F571" s="6">
        <f>資本コスト!F571/SUM(資本コスト!F571,労働コスト!F571)</f>
        <v>0.14594866425217295</v>
      </c>
      <c r="G571" s="6">
        <f>資本コスト!G571/SUM(資本コスト!G571,労働コスト!G571)</f>
        <v>0.12616832934376485</v>
      </c>
      <c r="H571" s="6">
        <f>資本コスト!H571/SUM(資本コスト!H571,労働コスト!H571)</f>
        <v>0.1012270750386247</v>
      </c>
      <c r="I571" s="6">
        <f>資本コスト!I571/SUM(資本コスト!I571,労働コスト!I571)</f>
        <v>0.18015237552629007</v>
      </c>
      <c r="K571" s="3">
        <f>0.5*(E571+E$1100)</f>
        <v>0.30699752469938307</v>
      </c>
      <c r="L571" s="3">
        <f t="shared" ref="L571" si="2199">0.5*(F571+F$1100)</f>
        <v>0.12717484270922177</v>
      </c>
      <c r="M571" s="3">
        <f t="shared" ref="M571" si="2200">0.5*(G571+G$1100)</f>
        <v>0.11982241787909835</v>
      </c>
      <c r="N571" s="3">
        <f t="shared" ref="N571" si="2201">0.5*(H571+H$1100)</f>
        <v>9.3800746425573622E-2</v>
      </c>
      <c r="O571" s="3">
        <f t="shared" ref="O571" si="2202">0.5*(I571+I$1100)</f>
        <v>0.1383341383436911</v>
      </c>
    </row>
    <row r="572" spans="1:15" x14ac:dyDescent="0.15">
      <c r="A572" s="1">
        <v>25</v>
      </c>
      <c r="B572" s="1" t="s">
        <v>293</v>
      </c>
      <c r="C572" s="1">
        <v>17</v>
      </c>
      <c r="D572" s="1" t="s">
        <v>12</v>
      </c>
      <c r="E572" s="6">
        <f>資本コスト!E572/SUM(資本コスト!E572,労働コスト!E572)</f>
        <v>0.76838188755055736</v>
      </c>
      <c r="F572" s="6">
        <f>資本コスト!F572/SUM(資本コスト!F572,労働コスト!F572)</f>
        <v>0.79329863841386494</v>
      </c>
      <c r="G572" s="6">
        <f>資本コスト!G572/SUM(資本コスト!G572,労働コスト!G572)</f>
        <v>0.74479555449465196</v>
      </c>
      <c r="H572" s="6">
        <f>資本コスト!H572/SUM(資本コスト!H572,労働コスト!H572)</f>
        <v>0.71710785725106563</v>
      </c>
      <c r="I572" s="6">
        <f>資本コスト!I572/SUM(資本コスト!I572,労働コスト!I572)</f>
        <v>0.83457424135204261</v>
      </c>
      <c r="K572" s="3">
        <f>0.5*(E572+E$1101)</f>
        <v>0.76373065286214925</v>
      </c>
      <c r="L572" s="3">
        <f t="shared" ref="L572" si="2203">0.5*(F572+F$1101)</f>
        <v>0.77957819546844398</v>
      </c>
      <c r="M572" s="3">
        <f t="shared" ref="M572" si="2204">0.5*(G572+G$1101)</f>
        <v>0.7369208090041931</v>
      </c>
      <c r="N572" s="3">
        <f t="shared" ref="N572" si="2205">0.5*(H572+H$1101)</f>
        <v>0.71485613885129917</v>
      </c>
      <c r="O572" s="3">
        <f t="shared" ref="O572" si="2206">0.5*(I572+I$1101)</f>
        <v>0.81980188205738402</v>
      </c>
    </row>
    <row r="573" spans="1:15" x14ac:dyDescent="0.15">
      <c r="A573" s="1">
        <v>25</v>
      </c>
      <c r="B573" s="1" t="s">
        <v>293</v>
      </c>
      <c r="C573" s="1">
        <v>18</v>
      </c>
      <c r="D573" s="1" t="s">
        <v>13</v>
      </c>
      <c r="E573" s="6">
        <f>資本コスト!E573/SUM(資本コスト!E573,労働コスト!E573)</f>
        <v>0.12074850836228315</v>
      </c>
      <c r="F573" s="6">
        <f>資本コスト!F573/SUM(資本コスト!F573,労働コスト!F573)</f>
        <v>0.22131981533246967</v>
      </c>
      <c r="G573" s="6">
        <f>資本コスト!G573/SUM(資本コスト!G573,労働コスト!G573)</f>
        <v>0.19708151249658726</v>
      </c>
      <c r="H573" s="6">
        <f>資本コスト!H573/SUM(資本コスト!H573,労働コスト!H573)</f>
        <v>0.19329937227212698</v>
      </c>
      <c r="I573" s="6">
        <f>資本コスト!I573/SUM(資本コスト!I573,労働コスト!I573)</f>
        <v>0.22013780915750372</v>
      </c>
      <c r="K573" s="3">
        <f>0.5*(E573+E$1102)</f>
        <v>0.1306137914834771</v>
      </c>
      <c r="L573" s="3">
        <f t="shared" ref="L573" si="2207">0.5*(F573+F$1102)</f>
        <v>0.20755634059189615</v>
      </c>
      <c r="M573" s="3">
        <f t="shared" ref="M573" si="2208">0.5*(G573+G$1102)</f>
        <v>0.19167686767680986</v>
      </c>
      <c r="N573" s="3">
        <f t="shared" ref="N573" si="2209">0.5*(H573+H$1102)</f>
        <v>0.18468153801699322</v>
      </c>
      <c r="O573" s="3">
        <f t="shared" ref="O573" si="2210">0.5*(I573+I$1102)</f>
        <v>0.21042100289858423</v>
      </c>
    </row>
    <row r="574" spans="1:15" x14ac:dyDescent="0.15">
      <c r="A574" s="1">
        <v>25</v>
      </c>
      <c r="B574" s="1" t="s">
        <v>293</v>
      </c>
      <c r="C574" s="1">
        <v>19</v>
      </c>
      <c r="D574" s="1" t="s">
        <v>14</v>
      </c>
      <c r="E574" s="6">
        <f>資本コスト!E574/SUM(資本コスト!E574,労働コスト!E574)</f>
        <v>0.42093741157918474</v>
      </c>
      <c r="F574" s="6">
        <f>資本コスト!F574/SUM(資本コスト!F574,労働コスト!F574)</f>
        <v>0.28618404621622923</v>
      </c>
      <c r="G574" s="6">
        <f>資本コスト!G574/SUM(資本コスト!G574,労働コスト!G574)</f>
        <v>0.2295601050225507</v>
      </c>
      <c r="H574" s="6">
        <f>資本コスト!H574/SUM(資本コスト!H574,労働コスト!H574)</f>
        <v>0.30064720140451229</v>
      </c>
      <c r="I574" s="6">
        <f>資本コスト!I574/SUM(資本コスト!I574,労働コスト!I574)</f>
        <v>0.32195786789534214</v>
      </c>
      <c r="K574" s="3">
        <f>0.5*(E574+E$1103)</f>
        <v>0.37904281962223096</v>
      </c>
      <c r="L574" s="3">
        <f t="shared" ref="L574" si="2211">0.5*(F574+F$1103)</f>
        <v>0.22216796200254949</v>
      </c>
      <c r="M574" s="3">
        <f t="shared" ref="M574" si="2212">0.5*(G574+G$1103)</f>
        <v>0.1876538772258167</v>
      </c>
      <c r="N574" s="3">
        <f t="shared" ref="N574" si="2213">0.5*(H574+H$1103)</f>
        <v>0.24463058525809617</v>
      </c>
      <c r="O574" s="3">
        <f t="shared" ref="O574" si="2214">0.5*(I574+I$1103)</f>
        <v>0.25809240235584302</v>
      </c>
    </row>
    <row r="575" spans="1:15" x14ac:dyDescent="0.15">
      <c r="A575" s="1">
        <v>25</v>
      </c>
      <c r="B575" s="1" t="s">
        <v>293</v>
      </c>
      <c r="C575" s="1">
        <v>20</v>
      </c>
      <c r="D575" s="1" t="s">
        <v>15</v>
      </c>
      <c r="E575" s="6">
        <f>資本コスト!E575/SUM(資本コスト!E575,労働コスト!E575)</f>
        <v>0.59951366084081026</v>
      </c>
      <c r="F575" s="6">
        <f>資本コスト!F575/SUM(資本コスト!F575,労働コスト!F575)</f>
        <v>0.82091530799603329</v>
      </c>
      <c r="G575" s="6">
        <f>資本コスト!G575/SUM(資本コスト!G575,労働コスト!G575)</f>
        <v>0.70729828013496421</v>
      </c>
      <c r="H575" s="6">
        <f>資本コスト!H575/SUM(資本コスト!H575,労働コスト!H575)</f>
        <v>0.73568780112486831</v>
      </c>
      <c r="I575" s="6">
        <f>資本コスト!I575/SUM(資本コスト!I575,労働コスト!I575)</f>
        <v>0.81331479905768722</v>
      </c>
      <c r="K575" s="3">
        <f>0.5*(E575+E$1104)</f>
        <v>0.5469112974940511</v>
      </c>
      <c r="L575" s="3">
        <f t="shared" ref="L575" si="2215">0.5*(F575+F$1104)</f>
        <v>0.80977125519786353</v>
      </c>
      <c r="M575" s="3">
        <f t="shared" ref="M575" si="2216">0.5*(G575+G$1104)</f>
        <v>0.73030195362124917</v>
      </c>
      <c r="N575" s="3">
        <f t="shared" ref="N575" si="2217">0.5*(H575+H$1104)</f>
        <v>0.73952287544238582</v>
      </c>
      <c r="O575" s="3">
        <f t="shared" ref="O575" si="2218">0.5*(I575+I$1104)</f>
        <v>0.80563745344397897</v>
      </c>
    </row>
    <row r="576" spans="1:15" x14ac:dyDescent="0.15">
      <c r="A576" s="1">
        <v>25</v>
      </c>
      <c r="B576" s="1" t="s">
        <v>293</v>
      </c>
      <c r="C576" s="1">
        <v>21</v>
      </c>
      <c r="D576" s="1" t="s">
        <v>16</v>
      </c>
      <c r="E576" s="6">
        <f>資本コスト!E576/SUM(資本コスト!E576,労働コスト!E576)</f>
        <v>0.23323790926334181</v>
      </c>
      <c r="F576" s="6">
        <f>資本コスト!F576/SUM(資本コスト!F576,労働コスト!F576)</f>
        <v>0.41284492123980282</v>
      </c>
      <c r="G576" s="6">
        <f>資本コスト!G576/SUM(資本コスト!G576,労働コスト!G576)</f>
        <v>0.44345120936401261</v>
      </c>
      <c r="H576" s="6">
        <f>資本コスト!H576/SUM(資本コスト!H576,労働コスト!H576)</f>
        <v>0.43324064729422807</v>
      </c>
      <c r="I576" s="6">
        <f>資本コスト!I576/SUM(資本コスト!I576,労働コスト!I576)</f>
        <v>0.59615393687144513</v>
      </c>
      <c r="K576" s="3">
        <f>0.5*(E576+E$1105)</f>
        <v>0.27884285714676177</v>
      </c>
      <c r="L576" s="3">
        <f t="shared" ref="L576" si="2219">0.5*(F576+F$1105)</f>
        <v>0.41368214873100806</v>
      </c>
      <c r="M576" s="3">
        <f t="shared" ref="M576" si="2220">0.5*(G576+G$1105)</f>
        <v>0.42992418283549105</v>
      </c>
      <c r="N576" s="3">
        <f t="shared" ref="N576" si="2221">0.5*(H576+H$1105)</f>
        <v>0.43962017105815865</v>
      </c>
      <c r="O576" s="3">
        <f t="shared" ref="O576" si="2222">0.5*(I576+I$1105)</f>
        <v>0.58042949915637054</v>
      </c>
    </row>
    <row r="577" spans="1:15" x14ac:dyDescent="0.15">
      <c r="A577" s="1">
        <v>25</v>
      </c>
      <c r="B577" s="1" t="s">
        <v>143</v>
      </c>
      <c r="C577" s="1">
        <v>22</v>
      </c>
      <c r="D577" s="1" t="s">
        <v>8</v>
      </c>
      <c r="E577" s="6">
        <f>資本コスト!E577/SUM(資本コスト!E577,労働コスト!E577)</f>
        <v>0.34996416888788207</v>
      </c>
      <c r="F577" s="6">
        <f>資本コスト!F577/SUM(資本コスト!F577,労働コスト!F577)</f>
        <v>0.31327993804568788</v>
      </c>
      <c r="G577" s="6">
        <f>資本コスト!G577/SUM(資本コスト!G577,労働コスト!G577)</f>
        <v>0.41733926050875442</v>
      </c>
      <c r="H577" s="6">
        <f>資本コスト!H577/SUM(資本コスト!H577,労働コスト!H577)</f>
        <v>0.33357055275681119</v>
      </c>
      <c r="I577" s="6">
        <f>資本コスト!I577/SUM(資本コスト!I577,労働コスト!I577)</f>
        <v>0.2558544594490012</v>
      </c>
      <c r="K577" s="3">
        <f>0.5*(E577+E$1106)</f>
        <v>0.27467918424832649</v>
      </c>
      <c r="L577" s="3">
        <f t="shared" ref="L577" si="2223">0.5*(F577+F$1106)</f>
        <v>0.28941573283812205</v>
      </c>
      <c r="M577" s="3">
        <f t="shared" ref="M577" si="2224">0.5*(G577+G$1106)</f>
        <v>0.37381840585184412</v>
      </c>
      <c r="N577" s="3">
        <f t="shared" ref="N577" si="2225">0.5*(H577+H$1106)</f>
        <v>0.32075977462484484</v>
      </c>
      <c r="O577" s="3">
        <f t="shared" ref="O577" si="2226">0.5*(I577+I$1106)</f>
        <v>0.26387073629659752</v>
      </c>
    </row>
    <row r="578" spans="1:15" x14ac:dyDescent="0.15">
      <c r="A578" s="1">
        <v>25</v>
      </c>
      <c r="B578" s="1" t="s">
        <v>143</v>
      </c>
      <c r="C578" s="1">
        <v>23</v>
      </c>
      <c r="D578" s="1" t="s">
        <v>29</v>
      </c>
      <c r="E578" s="6">
        <f>資本コスト!E578/SUM(資本コスト!E578,労働コスト!E578)</f>
        <v>0.33947145357168812</v>
      </c>
      <c r="F578" s="6">
        <f>資本コスト!F578/SUM(資本コスト!F578,労働コスト!F578)</f>
        <v>0.26976929959246443</v>
      </c>
      <c r="G578" s="6">
        <f>資本コスト!G578/SUM(資本コスト!G578,労働コスト!G578)</f>
        <v>0.28635984489920074</v>
      </c>
      <c r="H578" s="6">
        <f>資本コスト!H578/SUM(資本コスト!H578,労働コスト!H578)</f>
        <v>0.28989111975032461</v>
      </c>
      <c r="I578" s="6">
        <f>資本コスト!I578/SUM(資本コスト!I578,労働コスト!I578)</f>
        <v>0.31713162415946555</v>
      </c>
      <c r="K578" s="3">
        <f>0.5*(E578+E$1107)</f>
        <v>0.36191053559846598</v>
      </c>
      <c r="L578" s="3">
        <f t="shared" ref="L578" si="2227">0.5*(F578+F$1107)</f>
        <v>0.26396841522816261</v>
      </c>
      <c r="M578" s="3">
        <f t="shared" ref="M578" si="2228">0.5*(G578+G$1107)</f>
        <v>0.27894444833593823</v>
      </c>
      <c r="N578" s="3">
        <f t="shared" ref="N578" si="2229">0.5*(H578+H$1107)</f>
        <v>0.27277888835287234</v>
      </c>
      <c r="O578" s="3">
        <f t="shared" ref="O578" si="2230">0.5*(I578+I$1107)</f>
        <v>0.31113704726959723</v>
      </c>
    </row>
    <row r="579" spans="1:15" x14ac:dyDescent="0.15">
      <c r="A579" s="1">
        <v>26</v>
      </c>
      <c r="B579" s="1" t="s">
        <v>344</v>
      </c>
      <c r="C579" s="1">
        <v>1</v>
      </c>
      <c r="D579" s="1" t="s">
        <v>9</v>
      </c>
      <c r="E579" s="6">
        <f>資本コスト!E579/SUM(資本コスト!E579,労働コスト!E579)</f>
        <v>0.5128982027403417</v>
      </c>
      <c r="F579" s="6">
        <f>資本コスト!F579/SUM(資本コスト!F579,労働コスト!F579)</f>
        <v>0.50492721583476008</v>
      </c>
      <c r="G579" s="6">
        <f>資本コスト!G579/SUM(資本コスト!G579,労働コスト!G579)</f>
        <v>0.59398156192135387</v>
      </c>
      <c r="H579" s="6">
        <f>資本コスト!H579/SUM(資本コスト!H579,労働コスト!H579)</f>
        <v>0.65467311760192126</v>
      </c>
      <c r="I579" s="6">
        <f>資本コスト!I579/SUM(資本コスト!I579,労働コスト!I579)</f>
        <v>0.71100655589463291</v>
      </c>
      <c r="K579" s="3">
        <f>0.5*(E579+E$1085)</f>
        <v>0.54476435659910116</v>
      </c>
      <c r="L579" s="3">
        <f t="shared" ref="L579" si="2231">0.5*(F579+F$1085)</f>
        <v>0.50142909419929449</v>
      </c>
      <c r="M579" s="3">
        <f t="shared" ref="M579" si="2232">0.5*(G579+G$1085)</f>
        <v>0.56994947159419462</v>
      </c>
      <c r="N579" s="3">
        <f t="shared" ref="N579" si="2233">0.5*(H579+H$1085)</f>
        <v>0.6505478423080322</v>
      </c>
      <c r="O579" s="3">
        <f t="shared" ref="O579" si="2234">0.5*(I579+I$1085)</f>
        <v>0.71055316066972463</v>
      </c>
    </row>
    <row r="580" spans="1:15" x14ac:dyDescent="0.15">
      <c r="A580" s="1">
        <v>26</v>
      </c>
      <c r="B580" s="1" t="s">
        <v>344</v>
      </c>
      <c r="C580" s="1">
        <v>2</v>
      </c>
      <c r="D580" s="1" t="s">
        <v>10</v>
      </c>
      <c r="E580" s="6">
        <f>資本コスト!E580/SUM(資本コスト!E580,労働コスト!E580)</f>
        <v>0.41971502268666933</v>
      </c>
      <c r="F580" s="6">
        <f>資本コスト!F580/SUM(資本コスト!F580,労働コスト!F580)</f>
        <v>0.34579748549185613</v>
      </c>
      <c r="G580" s="6">
        <f>資本コスト!G580/SUM(資本コスト!G580,労働コスト!G580)</f>
        <v>0.38529667260717199</v>
      </c>
      <c r="H580" s="6">
        <f>資本コスト!H580/SUM(資本コスト!H580,労働コスト!H580)</f>
        <v>0.3977464698718578</v>
      </c>
      <c r="I580" s="6">
        <f>資本コスト!I580/SUM(資本コスト!I580,労働コスト!I580)</f>
        <v>0.52019466474556053</v>
      </c>
      <c r="K580" s="3">
        <f>0.5*(E580+E$1086)</f>
        <v>0.39866165760218764</v>
      </c>
      <c r="L580" s="3">
        <f t="shared" ref="L580" si="2235">0.5*(F580+F$1086)</f>
        <v>0.33938876660552841</v>
      </c>
      <c r="M580" s="3">
        <f t="shared" ref="M580" si="2236">0.5*(G580+G$1086)</f>
        <v>0.36594013012362403</v>
      </c>
      <c r="N580" s="3">
        <f t="shared" ref="N580" si="2237">0.5*(H580+H$1086)</f>
        <v>0.37087096416778242</v>
      </c>
      <c r="O580" s="3">
        <f t="shared" ref="O580" si="2238">0.5*(I580+I$1086)</f>
        <v>0.51079624494924458</v>
      </c>
    </row>
    <row r="581" spans="1:15" x14ac:dyDescent="0.15">
      <c r="A581" s="1">
        <v>26</v>
      </c>
      <c r="B581" s="1" t="s">
        <v>345</v>
      </c>
      <c r="C581" s="1">
        <v>3</v>
      </c>
      <c r="D581" s="1" t="s">
        <v>17</v>
      </c>
      <c r="E581" s="6">
        <f>資本コスト!E581/SUM(資本コスト!E581,労働コスト!E581)</f>
        <v>0.43799278229971511</v>
      </c>
      <c r="F581" s="6">
        <f>資本コスト!F581/SUM(資本コスト!F581,労働コスト!F581)</f>
        <v>0.28703931277431072</v>
      </c>
      <c r="G581" s="6">
        <f>資本コスト!G581/SUM(資本コスト!G581,労働コスト!G581)</f>
        <v>0.31523700586399922</v>
      </c>
      <c r="H581" s="6">
        <f>資本コスト!H581/SUM(資本コスト!H581,労働コスト!H581)</f>
        <v>0.32389067109896313</v>
      </c>
      <c r="I581" s="6">
        <f>資本コスト!I581/SUM(資本コスト!I581,労働コスト!I581)</f>
        <v>0.44183401202908279</v>
      </c>
      <c r="K581" s="3">
        <f>0.5*(E581+E$1087)</f>
        <v>0.38088388981359123</v>
      </c>
      <c r="L581" s="3">
        <f t="shared" ref="L581" si="2239">0.5*(F581+F$1087)</f>
        <v>0.27033913785164698</v>
      </c>
      <c r="M581" s="3">
        <f t="shared" ref="M581" si="2240">0.5*(G581+G$1087)</f>
        <v>0.31030311649443021</v>
      </c>
      <c r="N581" s="3">
        <f t="shared" ref="N581" si="2241">0.5*(H581+H$1087)</f>
        <v>0.31690464532127716</v>
      </c>
      <c r="O581" s="3">
        <f t="shared" ref="O581" si="2242">0.5*(I581+I$1087)</f>
        <v>0.40409236645995894</v>
      </c>
    </row>
    <row r="582" spans="1:15" x14ac:dyDescent="0.15">
      <c r="A582" s="1">
        <v>26</v>
      </c>
      <c r="B582" s="1" t="s">
        <v>346</v>
      </c>
      <c r="C582" s="1">
        <v>4</v>
      </c>
      <c r="D582" s="1" t="s">
        <v>18</v>
      </c>
      <c r="E582" s="6">
        <f>資本コスト!E582/SUM(資本コスト!E582,労働コスト!E582)</f>
        <v>0.21058433931805864</v>
      </c>
      <c r="F582" s="6">
        <f>資本コスト!F582/SUM(資本コスト!F582,労働コスト!F582)</f>
        <v>0.14297513956798039</v>
      </c>
      <c r="G582" s="6">
        <f>資本コスト!G582/SUM(資本コスト!G582,労働コスト!G582)</f>
        <v>0.16381164374129961</v>
      </c>
      <c r="H582" s="6">
        <f>資本コスト!H582/SUM(資本コスト!H582,労働コスト!H582)</f>
        <v>0.2306748138929329</v>
      </c>
      <c r="I582" s="6">
        <f>資本コスト!I582/SUM(資本コスト!I582,労働コスト!I582)</f>
        <v>0.26714311858692297</v>
      </c>
      <c r="K582" s="3">
        <f>0.5*(E582+E$1088)</f>
        <v>0.21719406057694601</v>
      </c>
      <c r="L582" s="3">
        <f t="shared" ref="L582" si="2243">0.5*(F582+F$1088)</f>
        <v>0.16376393303167119</v>
      </c>
      <c r="M582" s="3">
        <f t="shared" ref="M582" si="2244">0.5*(G582+G$1088)</f>
        <v>0.1826192799541459</v>
      </c>
      <c r="N582" s="3">
        <f t="shared" ref="N582" si="2245">0.5*(H582+H$1088)</f>
        <v>0.24528697099668695</v>
      </c>
      <c r="O582" s="3">
        <f t="shared" ref="O582" si="2246">0.5*(I582+I$1088)</f>
        <v>0.29825331451334192</v>
      </c>
    </row>
    <row r="583" spans="1:15" x14ac:dyDescent="0.15">
      <c r="A583" s="1">
        <v>26</v>
      </c>
      <c r="B583" s="1" t="s">
        <v>347</v>
      </c>
      <c r="C583" s="1">
        <v>5</v>
      </c>
      <c r="D583" s="1" t="s">
        <v>19</v>
      </c>
      <c r="E583" s="6">
        <f>資本コスト!E583/SUM(資本コスト!E583,労働コスト!E583)</f>
        <v>0.12286428995769283</v>
      </c>
      <c r="F583" s="6">
        <f>資本コスト!F583/SUM(資本コスト!F583,労働コスト!F583)</f>
        <v>0.14880350231980119</v>
      </c>
      <c r="G583" s="6">
        <f>資本コスト!G583/SUM(資本コスト!G583,労働コスト!G583)</f>
        <v>0.17917679583259749</v>
      </c>
      <c r="H583" s="6">
        <f>資本コスト!H583/SUM(資本コスト!H583,労働コスト!H583)</f>
        <v>0.16365953042746567</v>
      </c>
      <c r="I583" s="6">
        <f>資本コスト!I583/SUM(資本コスト!I583,労働コスト!I583)</f>
        <v>0.21806157217293262</v>
      </c>
      <c r="K583" s="3">
        <f>0.5*(E583+E$1089)</f>
        <v>0.25846129357040415</v>
      </c>
      <c r="L583" s="3">
        <f t="shared" ref="L583" si="2247">0.5*(F583+F$1089)</f>
        <v>0.22006990087765615</v>
      </c>
      <c r="M583" s="3">
        <f t="shared" ref="M583" si="2248">0.5*(G583+G$1089)</f>
        <v>0.24606213132635957</v>
      </c>
      <c r="N583" s="3">
        <f t="shared" ref="N583" si="2249">0.5*(H583+H$1089)</f>
        <v>0.24338025851008421</v>
      </c>
      <c r="O583" s="3">
        <f t="shared" ref="O583" si="2250">0.5*(I583+I$1089)</f>
        <v>0.30647941161969555</v>
      </c>
    </row>
    <row r="584" spans="1:15" x14ac:dyDescent="0.15">
      <c r="A584" s="1">
        <v>26</v>
      </c>
      <c r="B584" s="1" t="s">
        <v>345</v>
      </c>
      <c r="C584" s="1">
        <v>6</v>
      </c>
      <c r="D584" s="1" t="s">
        <v>3</v>
      </c>
      <c r="E584" s="6">
        <f>資本コスト!E584/SUM(資本コスト!E584,労働コスト!E584)</f>
        <v>0.38983768290936449</v>
      </c>
      <c r="F584" s="6">
        <f>資本コスト!F584/SUM(資本コスト!F584,労働コスト!F584)</f>
        <v>0.27421948971156113</v>
      </c>
      <c r="G584" s="6">
        <f>資本コスト!G584/SUM(資本コスト!G584,労働コスト!G584)</f>
        <v>0.3019648290490175</v>
      </c>
      <c r="H584" s="6">
        <f>資本コスト!H584/SUM(資本コスト!H584,労働コスト!H584)</f>
        <v>0.31308879848590543</v>
      </c>
      <c r="I584" s="6">
        <f>資本コスト!I584/SUM(資本コスト!I584,労働コスト!I584)</f>
        <v>0.44775227785087379</v>
      </c>
      <c r="K584" s="3">
        <f>0.5*(E584+E$1090)</f>
        <v>0.43663185334157872</v>
      </c>
      <c r="L584" s="3">
        <f t="shared" ref="L584" si="2251">0.5*(F584+F$1090)</f>
        <v>0.34693748370710947</v>
      </c>
      <c r="M584" s="3">
        <f t="shared" ref="M584" si="2252">0.5*(G584+G$1090)</f>
        <v>0.3743687371210711</v>
      </c>
      <c r="N584" s="3">
        <f t="shared" ref="N584" si="2253">0.5*(H584+H$1090)</f>
        <v>0.37160748040691849</v>
      </c>
      <c r="O584" s="3">
        <f t="shared" ref="O584" si="2254">0.5*(I584+I$1090)</f>
        <v>0.50152169538159419</v>
      </c>
    </row>
    <row r="585" spans="1:15" x14ac:dyDescent="0.15">
      <c r="A585" s="1">
        <v>26</v>
      </c>
      <c r="B585" s="1" t="s">
        <v>346</v>
      </c>
      <c r="C585" s="1">
        <v>7</v>
      </c>
      <c r="D585" s="1" t="s">
        <v>20</v>
      </c>
      <c r="E585" s="6">
        <f>資本コスト!E585/SUM(資本コスト!E585,労働コスト!E585)</f>
        <v>0.75536970588073638</v>
      </c>
      <c r="F585" s="6">
        <f>資本コスト!F585/SUM(資本コスト!F585,労働コスト!F585)</f>
        <v>0.51537674907485176</v>
      </c>
      <c r="G585" s="6">
        <f>資本コスト!G585/SUM(資本コスト!G585,労働コスト!G585)</f>
        <v>0.40845483310053066</v>
      </c>
      <c r="H585" s="6">
        <f>資本コスト!H585/SUM(資本コスト!H585,労働コスト!H585)</f>
        <v>0.2945930403172452</v>
      </c>
      <c r="I585" s="6">
        <f>資本コスト!I585/SUM(資本コスト!I585,労働コスト!I585)</f>
        <v>0.80872985587167423</v>
      </c>
      <c r="K585" s="3">
        <f>0.5*(E585+E$1091)</f>
        <v>0.72547084658059169</v>
      </c>
      <c r="L585" s="3">
        <f t="shared" ref="L585" si="2255">0.5*(F585+F$1091)</f>
        <v>0.5835940994482427</v>
      </c>
      <c r="M585" s="3">
        <f t="shared" ref="M585" si="2256">0.5*(G585+G$1091)</f>
        <v>0.48537251362019806</v>
      </c>
      <c r="N585" s="3">
        <f t="shared" ref="N585" si="2257">0.5*(H585+H$1091)</f>
        <v>0.43166859272926039</v>
      </c>
      <c r="O585" s="3">
        <f t="shared" ref="O585" si="2258">0.5*(I585+I$1091)</f>
        <v>0.71192882731491691</v>
      </c>
    </row>
    <row r="586" spans="1:15" x14ac:dyDescent="0.15">
      <c r="A586" s="1">
        <v>26</v>
      </c>
      <c r="B586" s="1" t="s">
        <v>345</v>
      </c>
      <c r="C586" s="1">
        <v>8</v>
      </c>
      <c r="D586" s="1" t="s">
        <v>21</v>
      </c>
      <c r="E586" s="6">
        <f>資本コスト!E586/SUM(資本コスト!E586,労働コスト!E586)</f>
        <v>0.31301768636192023</v>
      </c>
      <c r="F586" s="6">
        <f>資本コスト!F586/SUM(資本コスト!F586,労働コスト!F586)</f>
        <v>0.2185029808076116</v>
      </c>
      <c r="G586" s="6">
        <f>資本コスト!G586/SUM(資本コスト!G586,労働コスト!G586)</f>
        <v>0.21550489313824958</v>
      </c>
      <c r="H586" s="6">
        <f>資本コスト!H586/SUM(資本コスト!H586,労働コスト!H586)</f>
        <v>0.19522319534259464</v>
      </c>
      <c r="I586" s="6">
        <f>資本コスト!I586/SUM(資本コスト!I586,労働コスト!I586)</f>
        <v>0.24207441684661957</v>
      </c>
      <c r="K586" s="3">
        <f>0.5*(E586+E$1092)</f>
        <v>0.34416625109455529</v>
      </c>
      <c r="L586" s="3">
        <f t="shared" ref="L586" si="2259">0.5*(F586+F$1092)</f>
        <v>0.23080967118559223</v>
      </c>
      <c r="M586" s="3">
        <f t="shared" ref="M586" si="2260">0.5*(G586+G$1092)</f>
        <v>0.23217506837683854</v>
      </c>
      <c r="N586" s="3">
        <f t="shared" ref="N586" si="2261">0.5*(H586+H$1092)</f>
        <v>0.216660595232542</v>
      </c>
      <c r="O586" s="3">
        <f t="shared" ref="O586" si="2262">0.5*(I586+I$1092)</f>
        <v>0.2825827785425255</v>
      </c>
    </row>
    <row r="587" spans="1:15" x14ac:dyDescent="0.15">
      <c r="A587" s="1">
        <v>26</v>
      </c>
      <c r="B587" s="1" t="s">
        <v>346</v>
      </c>
      <c r="C587" s="1">
        <v>9</v>
      </c>
      <c r="D587" s="1" t="s">
        <v>22</v>
      </c>
      <c r="E587" s="6">
        <f>資本コスト!E587/SUM(資本コスト!E587,労働コスト!E587)</f>
        <v>0.25758999479203626</v>
      </c>
      <c r="F587" s="6">
        <f>資本コスト!F587/SUM(資本コスト!F587,労働コスト!F587)</f>
        <v>0.24737194320537223</v>
      </c>
      <c r="G587" s="6">
        <f>資本コスト!G587/SUM(資本コスト!G587,労働コスト!G587)</f>
        <v>0.27080884145286133</v>
      </c>
      <c r="H587" s="6">
        <f>資本コスト!H587/SUM(資本コスト!H587,労働コスト!H587)</f>
        <v>0.26731108999441383</v>
      </c>
      <c r="I587" s="6">
        <f>資本コスト!I587/SUM(資本コスト!I587,労働コスト!I587)</f>
        <v>0.24356632034307979</v>
      </c>
      <c r="K587" s="3">
        <f>0.5*(E587+E$1093)</f>
        <v>0.31576804576621836</v>
      </c>
      <c r="L587" s="3">
        <f t="shared" ref="L587" si="2263">0.5*(F587+F$1093)</f>
        <v>0.31693974366492561</v>
      </c>
      <c r="M587" s="3">
        <f t="shared" ref="M587" si="2264">0.5*(G587+G$1093)</f>
        <v>0.34486843858849303</v>
      </c>
      <c r="N587" s="3">
        <f t="shared" ref="N587" si="2265">0.5*(H587+H$1093)</f>
        <v>0.33694281794255598</v>
      </c>
      <c r="O587" s="3">
        <f t="shared" ref="O587" si="2266">0.5*(I587+I$1093)</f>
        <v>0.34437535961797011</v>
      </c>
    </row>
    <row r="588" spans="1:15" x14ac:dyDescent="0.15">
      <c r="A588" s="1">
        <v>26</v>
      </c>
      <c r="B588" s="1" t="s">
        <v>346</v>
      </c>
      <c r="C588" s="1">
        <v>10</v>
      </c>
      <c r="D588" s="1" t="s">
        <v>23</v>
      </c>
      <c r="E588" s="6">
        <f>資本コスト!E588/SUM(資本コスト!E588,労働コスト!E588)</f>
        <v>0.20558270907289466</v>
      </c>
      <c r="F588" s="6">
        <f>資本コスト!F588/SUM(資本コスト!F588,労働コスト!F588)</f>
        <v>0.15654118337125567</v>
      </c>
      <c r="G588" s="6">
        <f>資本コスト!G588/SUM(資本コスト!G588,労働コスト!G588)</f>
        <v>0.1348991622054459</v>
      </c>
      <c r="H588" s="6">
        <f>資本コスト!H588/SUM(資本コスト!H588,労働コスト!H588)</f>
        <v>0.12791971927020432</v>
      </c>
      <c r="I588" s="6">
        <f>資本コスト!I588/SUM(資本コスト!I588,労働コスト!I588)</f>
        <v>0.1591690067565909</v>
      </c>
      <c r="K588" s="3">
        <f>0.5*(E588+E$1094)</f>
        <v>0.22167824095721289</v>
      </c>
      <c r="L588" s="3">
        <f t="shared" ref="L588" si="2267">0.5*(F588+F$1094)</f>
        <v>0.17727879029524962</v>
      </c>
      <c r="M588" s="3">
        <f t="shared" ref="M588" si="2268">0.5*(G588+G$1094)</f>
        <v>0.16252279599436273</v>
      </c>
      <c r="N588" s="3">
        <f t="shared" ref="N588" si="2269">0.5*(H588+H$1094)</f>
        <v>0.15830859087948895</v>
      </c>
      <c r="O588" s="3">
        <f t="shared" ref="O588" si="2270">0.5*(I588+I$1094)</f>
        <v>0.18345869347590169</v>
      </c>
    </row>
    <row r="589" spans="1:15" x14ac:dyDescent="0.15">
      <c r="A589" s="1">
        <v>26</v>
      </c>
      <c r="B589" s="1" t="s">
        <v>345</v>
      </c>
      <c r="C589" s="1">
        <v>11</v>
      </c>
      <c r="D589" s="1" t="s">
        <v>24</v>
      </c>
      <c r="E589" s="6">
        <f>資本コスト!E589/SUM(資本コスト!E589,労働コスト!E589)</f>
        <v>0.20537823855864637</v>
      </c>
      <c r="F589" s="6">
        <f>資本コスト!F589/SUM(資本コスト!F589,労働コスト!F589)</f>
        <v>0.15537038703132719</v>
      </c>
      <c r="G589" s="6">
        <f>資本コスト!G589/SUM(資本コスト!G589,労働コスト!G589)</f>
        <v>0.21851201932706657</v>
      </c>
      <c r="H589" s="6">
        <f>資本コスト!H589/SUM(資本コスト!H589,労働コスト!H589)</f>
        <v>0.20098398958108812</v>
      </c>
      <c r="I589" s="6">
        <f>資本コスト!I589/SUM(資本コスト!I589,労働コスト!I589)</f>
        <v>0.21035584412363351</v>
      </c>
      <c r="K589" s="3">
        <f>0.5*(E589+E$1095)</f>
        <v>0.23792114024549771</v>
      </c>
      <c r="L589" s="3">
        <f t="shared" ref="L589" si="2271">0.5*(F589+F$1095)</f>
        <v>0.18652806751052403</v>
      </c>
      <c r="M589" s="3">
        <f t="shared" ref="M589" si="2272">0.5*(G589+G$1095)</f>
        <v>0.24658214113502203</v>
      </c>
      <c r="N589" s="3">
        <f t="shared" ref="N589" si="2273">0.5*(H589+H$1095)</f>
        <v>0.23612955182082895</v>
      </c>
      <c r="O589" s="3">
        <f t="shared" ref="O589" si="2274">0.5*(I589+I$1095)</f>
        <v>0.26026857556467697</v>
      </c>
    </row>
    <row r="590" spans="1:15" x14ac:dyDescent="0.15">
      <c r="A590" s="1">
        <v>26</v>
      </c>
      <c r="B590" s="1" t="s">
        <v>346</v>
      </c>
      <c r="C590" s="1">
        <v>12</v>
      </c>
      <c r="D590" s="1" t="s">
        <v>25</v>
      </c>
      <c r="E590" s="6">
        <f>資本コスト!E590/SUM(資本コスト!E590,労働コスト!E590)</f>
        <v>0.32344189426579761</v>
      </c>
      <c r="F590" s="6">
        <f>資本コスト!F590/SUM(資本コスト!F590,労働コスト!F590)</f>
        <v>0.25497932671906648</v>
      </c>
      <c r="G590" s="6">
        <f>資本コスト!G590/SUM(資本コスト!G590,労働コスト!G590)</f>
        <v>0.30981474657702218</v>
      </c>
      <c r="H590" s="6">
        <f>資本コスト!H590/SUM(資本コスト!H590,労働コスト!H590)</f>
        <v>0.30230291275401011</v>
      </c>
      <c r="I590" s="6">
        <f>資本コスト!I590/SUM(資本コスト!I590,労働コスト!I590)</f>
        <v>0.31175835281834935</v>
      </c>
      <c r="K590" s="3">
        <f>0.5*(E590+E$1096)</f>
        <v>0.27138976759229549</v>
      </c>
      <c r="L590" s="3">
        <f t="shared" ref="L590" si="2275">0.5*(F590+F$1096)</f>
        <v>0.2184896936513635</v>
      </c>
      <c r="M590" s="3">
        <f t="shared" ref="M590" si="2276">0.5*(G590+G$1096)</f>
        <v>0.31290141188903547</v>
      </c>
      <c r="N590" s="3">
        <f t="shared" ref="N590" si="2277">0.5*(H590+H$1096)</f>
        <v>0.32222797852491736</v>
      </c>
      <c r="O590" s="3">
        <f t="shared" ref="O590" si="2278">0.5*(I590+I$1096)</f>
        <v>0.37249343820801672</v>
      </c>
    </row>
    <row r="591" spans="1:15" x14ac:dyDescent="0.15">
      <c r="A591" s="1">
        <v>26</v>
      </c>
      <c r="B591" s="1" t="s">
        <v>346</v>
      </c>
      <c r="C591" s="1">
        <v>13</v>
      </c>
      <c r="D591" s="1" t="s">
        <v>26</v>
      </c>
      <c r="E591" s="6">
        <f>資本コスト!E591/SUM(資本コスト!E591,労働コスト!E591)</f>
        <v>0.26415930946986094</v>
      </c>
      <c r="F591" s="6">
        <f>資本コスト!F591/SUM(資本コスト!F591,労働コスト!F591)</f>
        <v>0.33868345346460738</v>
      </c>
      <c r="G591" s="6">
        <f>資本コスト!G591/SUM(資本コスト!G591,労働コスト!G591)</f>
        <v>0.43063296386476341</v>
      </c>
      <c r="H591" s="6">
        <f>資本コスト!H591/SUM(資本コスト!H591,労働コスト!H591)</f>
        <v>0.43630479381241155</v>
      </c>
      <c r="I591" s="6">
        <f>資本コスト!I591/SUM(資本コスト!I591,労働コスト!I591)</f>
        <v>0.41375770526438044</v>
      </c>
      <c r="K591" s="3">
        <f>0.5*(E591+E$1097)</f>
        <v>0.22682713793578657</v>
      </c>
      <c r="L591" s="3">
        <f t="shared" ref="L591" si="2279">0.5*(F591+F$1097)</f>
        <v>0.30867759490769842</v>
      </c>
      <c r="M591" s="3">
        <f t="shared" ref="M591" si="2280">0.5*(G591+G$1097)</f>
        <v>0.37901100653063546</v>
      </c>
      <c r="N591" s="3">
        <f t="shared" ref="N591" si="2281">0.5*(H591+H$1097)</f>
        <v>0.37936336319969632</v>
      </c>
      <c r="O591" s="3">
        <f t="shared" ref="O591" si="2282">0.5*(I591+I$1097)</f>
        <v>0.35570076121560412</v>
      </c>
    </row>
    <row r="592" spans="1:15" x14ac:dyDescent="0.15">
      <c r="A592" s="1">
        <v>26</v>
      </c>
      <c r="B592" s="1" t="s">
        <v>346</v>
      </c>
      <c r="C592" s="1">
        <v>14</v>
      </c>
      <c r="D592" s="1" t="s">
        <v>27</v>
      </c>
      <c r="E592" s="6">
        <f>資本コスト!E592/SUM(資本コスト!E592,労働コスト!E592)</f>
        <v>0.1813401752850563</v>
      </c>
      <c r="F592" s="6">
        <f>資本コスト!F592/SUM(資本コスト!F592,労働コスト!F592)</f>
        <v>0.14457725219528617</v>
      </c>
      <c r="G592" s="6">
        <f>資本コスト!G592/SUM(資本コスト!G592,労働コスト!G592)</f>
        <v>0.28470499218407086</v>
      </c>
      <c r="H592" s="6">
        <f>資本コスト!H592/SUM(資本コスト!H592,労働コスト!H592)</f>
        <v>0.33607248088105662</v>
      </c>
      <c r="I592" s="6">
        <f>資本コスト!I592/SUM(資本コスト!I592,労働コスト!I592)</f>
        <v>0.37610793825165068</v>
      </c>
      <c r="K592" s="3">
        <f>0.5*(E592+E$1098)</f>
        <v>0.13333265479038214</v>
      </c>
      <c r="L592" s="3">
        <f t="shared" ref="L592" si="2283">0.5*(F592+F$1098)</f>
        <v>0.14380947479359102</v>
      </c>
      <c r="M592" s="3">
        <f t="shared" ref="M592" si="2284">0.5*(G592+G$1098)</f>
        <v>0.26197460185473659</v>
      </c>
      <c r="N592" s="3">
        <f t="shared" ref="N592" si="2285">0.5*(H592+H$1098)</f>
        <v>0.31984596474155613</v>
      </c>
      <c r="O592" s="3">
        <f t="shared" ref="O592" si="2286">0.5*(I592+I$1098)</f>
        <v>0.37436765377966452</v>
      </c>
    </row>
    <row r="593" spans="1:15" x14ac:dyDescent="0.15">
      <c r="A593" s="1">
        <v>26</v>
      </c>
      <c r="B593" s="1" t="s">
        <v>346</v>
      </c>
      <c r="C593" s="1">
        <v>15</v>
      </c>
      <c r="D593" s="1" t="s">
        <v>28</v>
      </c>
      <c r="E593" s="6">
        <f>資本コスト!E593/SUM(資本コスト!E593,労働コスト!E593)</f>
        <v>0.26682557114598998</v>
      </c>
      <c r="F593" s="6">
        <f>資本コスト!F593/SUM(資本コスト!F593,労働コスト!F593)</f>
        <v>0.17121473945181692</v>
      </c>
      <c r="G593" s="6">
        <f>資本コスト!G593/SUM(資本コスト!G593,労働コスト!G593)</f>
        <v>0.19961258574210591</v>
      </c>
      <c r="H593" s="6">
        <f>資本コスト!H593/SUM(資本コスト!H593,労働コスト!H593)</f>
        <v>0.20550555000930043</v>
      </c>
      <c r="I593" s="6">
        <f>資本コスト!I593/SUM(資本コスト!I593,労働コスト!I593)</f>
        <v>0.26206080687687067</v>
      </c>
      <c r="K593" s="3">
        <f>0.5*(E593+E$1099)</f>
        <v>0.23025565195779274</v>
      </c>
      <c r="L593" s="3">
        <f t="shared" ref="L593" si="2287">0.5*(F593+F$1099)</f>
        <v>0.17483022523655783</v>
      </c>
      <c r="M593" s="3">
        <f t="shared" ref="M593" si="2288">0.5*(G593+G$1099)</f>
        <v>0.22214759322388566</v>
      </c>
      <c r="N593" s="3">
        <f t="shared" ref="N593" si="2289">0.5*(H593+H$1099)</f>
        <v>0.23752036883976355</v>
      </c>
      <c r="O593" s="3">
        <f t="shared" ref="O593" si="2290">0.5*(I593+I$1099)</f>
        <v>0.29441517219282631</v>
      </c>
    </row>
    <row r="594" spans="1:15" x14ac:dyDescent="0.15">
      <c r="A594" s="1">
        <v>26</v>
      </c>
      <c r="B594" s="1" t="s">
        <v>348</v>
      </c>
      <c r="C594" s="1">
        <v>16</v>
      </c>
      <c r="D594" s="1" t="s">
        <v>11</v>
      </c>
      <c r="E594" s="6">
        <f>資本コスト!E594/SUM(資本コスト!E594,労働コスト!E594)</f>
        <v>0.24040514959688919</v>
      </c>
      <c r="F594" s="6">
        <f>資本コスト!F594/SUM(資本コスト!F594,労働コスト!F594)</f>
        <v>0.11125616131413535</v>
      </c>
      <c r="G594" s="6">
        <f>資本コスト!G594/SUM(資本コスト!G594,労働コスト!G594)</f>
        <v>0.13735595974693476</v>
      </c>
      <c r="H594" s="6">
        <f>資本コスト!H594/SUM(資本コスト!H594,労働コスト!H594)</f>
        <v>8.3733488253116578E-2</v>
      </c>
      <c r="I594" s="6">
        <f>資本コスト!I594/SUM(資本コスト!I594,労働コスト!I594)</f>
        <v>0.10649221369656622</v>
      </c>
      <c r="K594" s="3">
        <f>0.5*(E594+E$1100)</f>
        <v>0.24692697325703009</v>
      </c>
      <c r="L594" s="3">
        <f t="shared" ref="L594" si="2291">0.5*(F594+F$1100)</f>
        <v>0.10982859124020297</v>
      </c>
      <c r="M594" s="3">
        <f t="shared" ref="M594" si="2292">0.5*(G594+G$1100)</f>
        <v>0.12541623308068331</v>
      </c>
      <c r="N594" s="3">
        <f t="shared" ref="N594" si="2293">0.5*(H594+H$1100)</f>
        <v>8.5053953032819554E-2</v>
      </c>
      <c r="O594" s="3">
        <f t="shared" ref="O594" si="2294">0.5*(I594+I$1100)</f>
        <v>0.10150405742882918</v>
      </c>
    </row>
    <row r="595" spans="1:15" x14ac:dyDescent="0.15">
      <c r="A595" s="1">
        <v>26</v>
      </c>
      <c r="B595" s="1" t="s">
        <v>348</v>
      </c>
      <c r="C595" s="1">
        <v>17</v>
      </c>
      <c r="D595" s="1" t="s">
        <v>12</v>
      </c>
      <c r="E595" s="6">
        <f>資本コスト!E595/SUM(資本コスト!E595,労働コスト!E595)</f>
        <v>0.81402087276817137</v>
      </c>
      <c r="F595" s="6">
        <f>資本コスト!F595/SUM(資本コスト!F595,労働コスト!F595)</f>
        <v>0.79186376832079297</v>
      </c>
      <c r="G595" s="6">
        <f>資本コスト!G595/SUM(資本コスト!G595,労働コスト!G595)</f>
        <v>0.75473918044172206</v>
      </c>
      <c r="H595" s="6">
        <f>資本コスト!H595/SUM(資本コスト!H595,労働コスト!H595)</f>
        <v>0.7657486910310205</v>
      </c>
      <c r="I595" s="6">
        <f>資本コスト!I595/SUM(資本コスト!I595,労働コスト!I595)</f>
        <v>0.85850599860834931</v>
      </c>
      <c r="K595" s="3">
        <f>0.5*(E595+E$1101)</f>
        <v>0.78655014547095625</v>
      </c>
      <c r="L595" s="3">
        <f t="shared" ref="L595" si="2295">0.5*(F595+F$1101)</f>
        <v>0.77886076042190799</v>
      </c>
      <c r="M595" s="3">
        <f t="shared" ref="M595" si="2296">0.5*(G595+G$1101)</f>
        <v>0.74189262197772821</v>
      </c>
      <c r="N595" s="3">
        <f t="shared" ref="N595" si="2297">0.5*(H595+H$1101)</f>
        <v>0.73917655574127661</v>
      </c>
      <c r="O595" s="3">
        <f t="shared" ref="O595" si="2298">0.5*(I595+I$1101)</f>
        <v>0.83176776068553737</v>
      </c>
    </row>
    <row r="596" spans="1:15" x14ac:dyDescent="0.15">
      <c r="A596" s="1">
        <v>26</v>
      </c>
      <c r="B596" s="1" t="s">
        <v>348</v>
      </c>
      <c r="C596" s="1">
        <v>18</v>
      </c>
      <c r="D596" s="1" t="s">
        <v>13</v>
      </c>
      <c r="E596" s="6">
        <f>資本コスト!E596/SUM(資本コスト!E596,労働コスト!E596)</f>
        <v>0.11014544995779275</v>
      </c>
      <c r="F596" s="6">
        <f>資本コスト!F596/SUM(資本コスト!F596,労働コスト!F596)</f>
        <v>0.15084765534282257</v>
      </c>
      <c r="G596" s="6">
        <f>資本コスト!G596/SUM(資本コスト!G596,労働コスト!G596)</f>
        <v>0.15431582845374331</v>
      </c>
      <c r="H596" s="6">
        <f>資本コスト!H596/SUM(資本コスト!H596,労働コスト!H596)</f>
        <v>0.1644696429583731</v>
      </c>
      <c r="I596" s="6">
        <f>資本コスト!I596/SUM(資本コスト!I596,労働コスト!I596)</f>
        <v>0.17259263301441227</v>
      </c>
      <c r="K596" s="3">
        <f>0.5*(E596+E$1102)</f>
        <v>0.12531226228123191</v>
      </c>
      <c r="L596" s="3">
        <f t="shared" ref="L596" si="2299">0.5*(F596+F$1102)</f>
        <v>0.17232026059707262</v>
      </c>
      <c r="M596" s="3">
        <f t="shared" ref="M596" si="2300">0.5*(G596+G$1102)</f>
        <v>0.1702940256553879</v>
      </c>
      <c r="N596" s="3">
        <f t="shared" ref="N596" si="2301">0.5*(H596+H$1102)</f>
        <v>0.17026667336011628</v>
      </c>
      <c r="O596" s="3">
        <f t="shared" ref="O596" si="2302">0.5*(I596+I$1102)</f>
        <v>0.18664841482703853</v>
      </c>
    </row>
    <row r="597" spans="1:15" x14ac:dyDescent="0.15">
      <c r="A597" s="1">
        <v>26</v>
      </c>
      <c r="B597" s="1" t="s">
        <v>344</v>
      </c>
      <c r="C597" s="1">
        <v>19</v>
      </c>
      <c r="D597" s="1" t="s">
        <v>14</v>
      </c>
      <c r="E597" s="6">
        <f>資本コスト!E597/SUM(資本コスト!E597,労働コスト!E597)</f>
        <v>0.3723154569166231</v>
      </c>
      <c r="F597" s="6">
        <f>資本コスト!F597/SUM(資本コスト!F597,労働コスト!F597)</f>
        <v>0.15860051004841114</v>
      </c>
      <c r="G597" s="6">
        <f>資本コスト!G597/SUM(資本コスト!G597,労働コスト!G597)</f>
        <v>0.15118285421184502</v>
      </c>
      <c r="H597" s="6">
        <f>資本コスト!H597/SUM(資本コスト!H597,労働コスト!H597)</f>
        <v>0.21438677641094311</v>
      </c>
      <c r="I597" s="6">
        <f>資本コスト!I597/SUM(資本コスト!I597,労働コスト!I597)</f>
        <v>0.21591136868716379</v>
      </c>
      <c r="K597" s="3">
        <f>0.5*(E597+E$1103)</f>
        <v>0.35473184229095012</v>
      </c>
      <c r="L597" s="3">
        <f t="shared" ref="L597" si="2303">0.5*(F597+F$1103)</f>
        <v>0.15837619391864044</v>
      </c>
      <c r="M597" s="3">
        <f t="shared" ref="M597" si="2304">0.5*(G597+G$1103)</f>
        <v>0.14846525182046386</v>
      </c>
      <c r="N597" s="3">
        <f t="shared" ref="N597" si="2305">0.5*(H597+H$1103)</f>
        <v>0.20150037276131161</v>
      </c>
      <c r="O597" s="3">
        <f t="shared" ref="O597" si="2306">0.5*(I597+I$1103)</f>
        <v>0.20506915275175386</v>
      </c>
    </row>
    <row r="598" spans="1:15" x14ac:dyDescent="0.15">
      <c r="A598" s="1">
        <v>26</v>
      </c>
      <c r="B598" s="1" t="s">
        <v>344</v>
      </c>
      <c r="C598" s="1">
        <v>20</v>
      </c>
      <c r="D598" s="1" t="s">
        <v>15</v>
      </c>
      <c r="E598" s="6">
        <f>資本コスト!E598/SUM(資本コスト!E598,労働コスト!E598)</f>
        <v>0.52856907730163116</v>
      </c>
      <c r="F598" s="6">
        <f>資本コスト!F598/SUM(資本コスト!F598,労働コスト!F598)</f>
        <v>0.76894337237874089</v>
      </c>
      <c r="G598" s="6">
        <f>資本コスト!G598/SUM(資本コスト!G598,労働コスト!G598)</f>
        <v>0.68497268557211088</v>
      </c>
      <c r="H598" s="6">
        <f>資本コスト!H598/SUM(資本コスト!H598,労働コスト!H598)</f>
        <v>0.66698485001608532</v>
      </c>
      <c r="I598" s="6">
        <f>資本コスト!I598/SUM(資本コスト!I598,労働コスト!I598)</f>
        <v>0.71786361318284608</v>
      </c>
      <c r="K598" s="3">
        <f>0.5*(E598+E$1104)</f>
        <v>0.51143900572446155</v>
      </c>
      <c r="L598" s="3">
        <f t="shared" ref="L598" si="2307">0.5*(F598+F$1104)</f>
        <v>0.78378528738921727</v>
      </c>
      <c r="M598" s="3">
        <f t="shared" ref="M598" si="2308">0.5*(G598+G$1104)</f>
        <v>0.71913915633982262</v>
      </c>
      <c r="N598" s="3">
        <f t="shared" ref="N598" si="2309">0.5*(H598+H$1104)</f>
        <v>0.70517139988799427</v>
      </c>
      <c r="O598" s="3">
        <f t="shared" ref="O598" si="2310">0.5*(I598+I$1104)</f>
        <v>0.75791186050655834</v>
      </c>
    </row>
    <row r="599" spans="1:15" x14ac:dyDescent="0.15">
      <c r="A599" s="1">
        <v>26</v>
      </c>
      <c r="B599" s="1" t="s">
        <v>349</v>
      </c>
      <c r="C599" s="1">
        <v>21</v>
      </c>
      <c r="D599" s="1" t="s">
        <v>16</v>
      </c>
      <c r="E599" s="6">
        <f>資本コスト!E599/SUM(資本コスト!E599,労働コスト!E599)</f>
        <v>0.33516085951970637</v>
      </c>
      <c r="F599" s="6">
        <f>資本コスト!F599/SUM(資本コスト!F599,労働コスト!F599)</f>
        <v>0.39524478396675344</v>
      </c>
      <c r="G599" s="6">
        <f>資本コスト!G599/SUM(資本コスト!G599,労働コスト!G599)</f>
        <v>0.39153827021275561</v>
      </c>
      <c r="H599" s="6">
        <f>資本コスト!H599/SUM(資本コスト!H599,労働コスト!H599)</f>
        <v>0.41413621286275321</v>
      </c>
      <c r="I599" s="6">
        <f>資本コスト!I599/SUM(資本コスト!I599,労働コスト!I599)</f>
        <v>0.57197762937276253</v>
      </c>
      <c r="K599" s="3">
        <f>0.5*(E599+E$1105)</f>
        <v>0.32980433227494405</v>
      </c>
      <c r="L599" s="3">
        <f t="shared" ref="L599" si="2311">0.5*(F599+F$1105)</f>
        <v>0.40488208009448334</v>
      </c>
      <c r="M599" s="3">
        <f t="shared" ref="M599" si="2312">0.5*(G599+G$1105)</f>
        <v>0.40396771325986253</v>
      </c>
      <c r="N599" s="3">
        <f t="shared" ref="N599" si="2313">0.5*(H599+H$1105)</f>
        <v>0.43006795384242119</v>
      </c>
      <c r="O599" s="3">
        <f t="shared" ref="O599" si="2314">0.5*(I599+I$1105)</f>
        <v>0.56834134540702919</v>
      </c>
    </row>
    <row r="600" spans="1:15" x14ac:dyDescent="0.15">
      <c r="A600" s="1">
        <v>26</v>
      </c>
      <c r="B600" s="1" t="s">
        <v>240</v>
      </c>
      <c r="C600" s="1">
        <v>22</v>
      </c>
      <c r="D600" s="1" t="s">
        <v>8</v>
      </c>
      <c r="E600" s="6">
        <f>資本コスト!E600/SUM(資本コスト!E600,労働コスト!E600)</f>
        <v>0.23689702712433008</v>
      </c>
      <c r="F600" s="6">
        <f>資本コスト!F600/SUM(資本コスト!F600,労働コスト!F600)</f>
        <v>0.22503854097451403</v>
      </c>
      <c r="G600" s="6">
        <f>資本コスト!G600/SUM(資本コスト!G600,労働コスト!G600)</f>
        <v>0.24742267843000409</v>
      </c>
      <c r="H600" s="6">
        <f>資本コスト!H600/SUM(資本コスト!H600,労働コスト!H600)</f>
        <v>0.22638178507576789</v>
      </c>
      <c r="I600" s="6">
        <f>資本コスト!I600/SUM(資本コスト!I600,労働コスト!I600)</f>
        <v>0.19145012622874788</v>
      </c>
      <c r="K600" s="3">
        <f>0.5*(E600+E$1106)</f>
        <v>0.21814561336655047</v>
      </c>
      <c r="L600" s="3">
        <f t="shared" ref="L600" si="2315">0.5*(F600+F$1106)</f>
        <v>0.24529503430253513</v>
      </c>
      <c r="M600" s="3">
        <f t="shared" ref="M600" si="2316">0.5*(G600+G$1106)</f>
        <v>0.28886011481246898</v>
      </c>
      <c r="N600" s="3">
        <f t="shared" ref="N600" si="2317">0.5*(H600+H$1106)</f>
        <v>0.26716539078432316</v>
      </c>
      <c r="O600" s="3">
        <f t="shared" ref="O600" si="2318">0.5*(I600+I$1106)</f>
        <v>0.23166856968647082</v>
      </c>
    </row>
    <row r="601" spans="1:15" x14ac:dyDescent="0.15">
      <c r="A601" s="1">
        <v>26</v>
      </c>
      <c r="B601" s="1" t="s">
        <v>240</v>
      </c>
      <c r="C601" s="1">
        <v>23</v>
      </c>
      <c r="D601" s="1" t="s">
        <v>29</v>
      </c>
      <c r="E601" s="6">
        <f>資本コスト!E601/SUM(資本コスト!E601,労働コスト!E601)</f>
        <v>0.37485177836200095</v>
      </c>
      <c r="F601" s="6">
        <f>資本コスト!F601/SUM(資本コスト!F601,労働コスト!F601)</f>
        <v>0.26599521553191685</v>
      </c>
      <c r="G601" s="6">
        <f>資本コスト!G601/SUM(資本コスト!G601,労働コスト!G601)</f>
        <v>0.28778446055197016</v>
      </c>
      <c r="H601" s="6">
        <f>資本コスト!H601/SUM(資本コスト!H601,労働コスト!H601)</f>
        <v>0.26763644515527069</v>
      </c>
      <c r="I601" s="6">
        <f>資本コスト!I601/SUM(資本コスト!I601,労働コスト!I601)</f>
        <v>0.29483501740670742</v>
      </c>
      <c r="K601" s="3">
        <f>0.5*(E601+E$1107)</f>
        <v>0.37960069799362239</v>
      </c>
      <c r="L601" s="3">
        <f t="shared" ref="L601" si="2319">0.5*(F601+F$1107)</f>
        <v>0.26208137319788882</v>
      </c>
      <c r="M601" s="3">
        <f t="shared" ref="M601" si="2320">0.5*(G601+G$1107)</f>
        <v>0.27965675616232299</v>
      </c>
      <c r="N601" s="3">
        <f t="shared" ref="N601" si="2321">0.5*(H601+H$1107)</f>
        <v>0.26165155105534532</v>
      </c>
      <c r="O601" s="3">
        <f t="shared" ref="O601" si="2322">0.5*(I601+I$1107)</f>
        <v>0.29998874389321817</v>
      </c>
    </row>
    <row r="602" spans="1:15" x14ac:dyDescent="0.15">
      <c r="A602" s="1">
        <v>27</v>
      </c>
      <c r="B602" s="1" t="s">
        <v>350</v>
      </c>
      <c r="C602" s="1">
        <v>1</v>
      </c>
      <c r="D602" s="1" t="s">
        <v>9</v>
      </c>
      <c r="E602" s="6">
        <f>資本コスト!E602/SUM(資本コスト!E602,労働コスト!E602)</f>
        <v>0.53488576950051736</v>
      </c>
      <c r="F602" s="6">
        <f>資本コスト!F602/SUM(資本コスト!F602,労働コスト!F602)</f>
        <v>0.52187777213256548</v>
      </c>
      <c r="G602" s="6">
        <f>資本コスト!G602/SUM(資本コスト!G602,労働コスト!G602)</f>
        <v>0.65586270729327012</v>
      </c>
      <c r="H602" s="6">
        <f>資本コスト!H602/SUM(資本コスト!H602,労働コスト!H602)</f>
        <v>0.67230018298475924</v>
      </c>
      <c r="I602" s="6">
        <f>資本コスト!I602/SUM(資本コスト!I602,労働コスト!I602)</f>
        <v>0.68019062844623657</v>
      </c>
      <c r="K602" s="3">
        <f>0.5*(E602+E$1085)</f>
        <v>0.55575813997918899</v>
      </c>
      <c r="L602" s="3">
        <f t="shared" ref="L602" si="2323">0.5*(F602+F$1085)</f>
        <v>0.5099043723481973</v>
      </c>
      <c r="M602" s="3">
        <f t="shared" ref="M602" si="2324">0.5*(G602+G$1085)</f>
        <v>0.6008900442801528</v>
      </c>
      <c r="N602" s="3">
        <f t="shared" ref="N602" si="2325">0.5*(H602+H$1085)</f>
        <v>0.65936137499945113</v>
      </c>
      <c r="O602" s="3">
        <f t="shared" ref="O602" si="2326">0.5*(I602+I$1085)</f>
        <v>0.69514519694552646</v>
      </c>
    </row>
    <row r="603" spans="1:15" x14ac:dyDescent="0.15">
      <c r="A603" s="1">
        <v>27</v>
      </c>
      <c r="B603" s="1" t="s">
        <v>351</v>
      </c>
      <c r="C603" s="1">
        <v>2</v>
      </c>
      <c r="D603" s="1" t="s">
        <v>10</v>
      </c>
      <c r="E603" s="6">
        <f>資本コスト!E603/SUM(資本コスト!E603,労働コスト!E603)</f>
        <v>0.36750747020308522</v>
      </c>
      <c r="F603" s="6">
        <f>資本コスト!F603/SUM(資本コスト!F603,労働コスト!F603)</f>
        <v>0.34156937641221324</v>
      </c>
      <c r="G603" s="6">
        <f>資本コスト!G603/SUM(資本コスト!G603,労働コスト!G603)</f>
        <v>0.26470100957793036</v>
      </c>
      <c r="H603" s="6">
        <f>資本コスト!H603/SUM(資本コスト!H603,労働コスト!H603)</f>
        <v>0.28986600809973934</v>
      </c>
      <c r="I603" s="6">
        <f>資本コスト!I603/SUM(資本コスト!I603,労働コスト!I603)</f>
        <v>0.48644610868232796</v>
      </c>
      <c r="K603" s="3">
        <f>0.5*(E603+E$1086)</f>
        <v>0.37255788136039558</v>
      </c>
      <c r="L603" s="3">
        <f t="shared" ref="L603" si="2327">0.5*(F603+F$1086)</f>
        <v>0.33727471206570703</v>
      </c>
      <c r="M603" s="3">
        <f t="shared" ref="M603" si="2328">0.5*(G603+G$1086)</f>
        <v>0.30564229860900322</v>
      </c>
      <c r="N603" s="3">
        <f t="shared" ref="N603" si="2329">0.5*(H603+H$1086)</f>
        <v>0.31693073328172316</v>
      </c>
      <c r="O603" s="3">
        <f t="shared" ref="O603" si="2330">0.5*(I603+I$1086)</f>
        <v>0.4939219669176283</v>
      </c>
    </row>
    <row r="604" spans="1:15" x14ac:dyDescent="0.15">
      <c r="A604" s="1">
        <v>27</v>
      </c>
      <c r="B604" s="1" t="s">
        <v>352</v>
      </c>
      <c r="C604" s="1">
        <v>3</v>
      </c>
      <c r="D604" s="1" t="s">
        <v>17</v>
      </c>
      <c r="E604" s="6">
        <f>資本コスト!E604/SUM(資本コスト!E604,労働コスト!E604)</f>
        <v>0.35433838587246252</v>
      </c>
      <c r="F604" s="6">
        <f>資本コスト!F604/SUM(資本コスト!F604,労働コスト!F604)</f>
        <v>0.23053481373031118</v>
      </c>
      <c r="G604" s="6">
        <f>資本コスト!G604/SUM(資本コスト!G604,労働コスト!G604)</f>
        <v>0.2422903791939143</v>
      </c>
      <c r="H604" s="6">
        <f>資本コスト!H604/SUM(資本コスト!H604,労働コスト!H604)</f>
        <v>0.26192848001819008</v>
      </c>
      <c r="I604" s="6">
        <f>資本コスト!I604/SUM(資本コスト!I604,労働コスト!I604)</f>
        <v>0.30140452271845902</v>
      </c>
      <c r="K604" s="3">
        <f>0.5*(E604+E$1087)</f>
        <v>0.33905669159996488</v>
      </c>
      <c r="L604" s="3">
        <f t="shared" ref="L604" si="2331">0.5*(F604+F$1087)</f>
        <v>0.2420868883296472</v>
      </c>
      <c r="M604" s="3">
        <f t="shared" ref="M604" si="2332">0.5*(G604+G$1087)</f>
        <v>0.27382980315938771</v>
      </c>
      <c r="N604" s="3">
        <f t="shared" ref="N604" si="2333">0.5*(H604+H$1087)</f>
        <v>0.28592354978089063</v>
      </c>
      <c r="O604" s="3">
        <f t="shared" ref="O604" si="2334">0.5*(I604+I$1087)</f>
        <v>0.33387762180464708</v>
      </c>
    </row>
    <row r="605" spans="1:15" x14ac:dyDescent="0.15">
      <c r="A605" s="1">
        <v>27</v>
      </c>
      <c r="B605" s="1" t="s">
        <v>353</v>
      </c>
      <c r="C605" s="1">
        <v>4</v>
      </c>
      <c r="D605" s="1" t="s">
        <v>18</v>
      </c>
      <c r="E605" s="6">
        <f>資本コスト!E605/SUM(資本コスト!E605,労働コスト!E605)</f>
        <v>0.20580282187661642</v>
      </c>
      <c r="F605" s="6">
        <f>資本コスト!F605/SUM(資本コスト!F605,労働コスト!F605)</f>
        <v>0.17087832801116373</v>
      </c>
      <c r="G605" s="6">
        <f>資本コスト!G605/SUM(資本コスト!G605,労働コスト!G605)</f>
        <v>0.18640962441059117</v>
      </c>
      <c r="H605" s="6">
        <f>資本コスト!H605/SUM(資本コスト!H605,労働コスト!H605)</f>
        <v>0.22676245848209567</v>
      </c>
      <c r="I605" s="6">
        <f>資本コスト!I605/SUM(資本コスト!I605,労働コスト!I605)</f>
        <v>0.26462391189494977</v>
      </c>
      <c r="K605" s="3">
        <f>0.5*(E605+E$1088)</f>
        <v>0.2148033018562249</v>
      </c>
      <c r="L605" s="3">
        <f t="shared" ref="L605" si="2335">0.5*(F605+F$1088)</f>
        <v>0.17771552725326287</v>
      </c>
      <c r="M605" s="3">
        <f t="shared" ref="M605" si="2336">0.5*(G605+G$1088)</f>
        <v>0.19391827028879166</v>
      </c>
      <c r="N605" s="3">
        <f t="shared" ref="N605" si="2337">0.5*(H605+H$1088)</f>
        <v>0.24333079329126833</v>
      </c>
      <c r="O605" s="3">
        <f t="shared" ref="O605" si="2338">0.5*(I605+I$1088)</f>
        <v>0.29699371116735529</v>
      </c>
    </row>
    <row r="606" spans="1:15" x14ac:dyDescent="0.15">
      <c r="A606" s="1">
        <v>27</v>
      </c>
      <c r="B606" s="1" t="s">
        <v>352</v>
      </c>
      <c r="C606" s="1">
        <v>5</v>
      </c>
      <c r="D606" s="1" t="s">
        <v>19</v>
      </c>
      <c r="E606" s="6">
        <f>資本コスト!E606/SUM(資本コスト!E606,労働コスト!E606)</f>
        <v>0.21076009963409845</v>
      </c>
      <c r="F606" s="6">
        <f>資本コスト!F606/SUM(資本コスト!F606,労働コスト!F606)</f>
        <v>0.15159483938371282</v>
      </c>
      <c r="G606" s="6">
        <f>資本コスト!G606/SUM(資本コスト!G606,労働コスト!G606)</f>
        <v>0.15134104525703107</v>
      </c>
      <c r="H606" s="6">
        <f>資本コスト!H606/SUM(資本コスト!H606,労働コスト!H606)</f>
        <v>0.16415321758027182</v>
      </c>
      <c r="I606" s="6">
        <f>資本コスト!I606/SUM(資本コスト!I606,労働コスト!I606)</f>
        <v>0.22229642640060282</v>
      </c>
      <c r="K606" s="3">
        <f>0.5*(E606+E$1089)</f>
        <v>0.30240919840860692</v>
      </c>
      <c r="L606" s="3">
        <f t="shared" ref="L606" si="2339">0.5*(F606+F$1089)</f>
        <v>0.22146556940961196</v>
      </c>
      <c r="M606" s="3">
        <f t="shared" ref="M606" si="2340">0.5*(G606+G$1089)</f>
        <v>0.23214425603857636</v>
      </c>
      <c r="N606" s="3">
        <f t="shared" ref="N606" si="2341">0.5*(H606+H$1089)</f>
        <v>0.2436271020864873</v>
      </c>
      <c r="O606" s="3">
        <f t="shared" ref="O606" si="2342">0.5*(I606+I$1089)</f>
        <v>0.30859683873353067</v>
      </c>
    </row>
    <row r="607" spans="1:15" x14ac:dyDescent="0.15">
      <c r="A607" s="1">
        <v>27</v>
      </c>
      <c r="B607" s="1" t="s">
        <v>352</v>
      </c>
      <c r="C607" s="1">
        <v>6</v>
      </c>
      <c r="D607" s="1" t="s">
        <v>3</v>
      </c>
      <c r="E607" s="6">
        <f>資本コスト!E607/SUM(資本コスト!E607,労働コスト!E607)</f>
        <v>0.27658152210947418</v>
      </c>
      <c r="F607" s="6">
        <f>資本コスト!F607/SUM(資本コスト!F607,労働コスト!F607)</f>
        <v>0.22938432911367543</v>
      </c>
      <c r="G607" s="6">
        <f>資本コスト!G607/SUM(資本コスト!G607,労働コスト!G607)</f>
        <v>0.25951832523303997</v>
      </c>
      <c r="H607" s="6">
        <f>資本コスト!H607/SUM(資本コスト!H607,労働コスト!H607)</f>
        <v>0.25828277326830656</v>
      </c>
      <c r="I607" s="6">
        <f>資本コスト!I607/SUM(資本コスト!I607,労働コスト!I607)</f>
        <v>0.38820913687576175</v>
      </c>
      <c r="K607" s="3">
        <f>0.5*(E607+E$1090)</f>
        <v>0.38000377294163357</v>
      </c>
      <c r="L607" s="3">
        <f t="shared" ref="L607" si="2343">0.5*(F607+F$1090)</f>
        <v>0.32451990340816661</v>
      </c>
      <c r="M607" s="3">
        <f t="shared" ref="M607" si="2344">0.5*(G607+G$1090)</f>
        <v>0.35314548521308231</v>
      </c>
      <c r="N607" s="3">
        <f t="shared" ref="N607" si="2345">0.5*(H607+H$1090)</f>
        <v>0.34420446779811903</v>
      </c>
      <c r="O607" s="3">
        <f t="shared" ref="O607" si="2346">0.5*(I607+I$1090)</f>
        <v>0.47175012489403811</v>
      </c>
    </row>
    <row r="608" spans="1:15" x14ac:dyDescent="0.15">
      <c r="A608" s="1">
        <v>27</v>
      </c>
      <c r="B608" s="1" t="s">
        <v>352</v>
      </c>
      <c r="C608" s="1">
        <v>7</v>
      </c>
      <c r="D608" s="1" t="s">
        <v>20</v>
      </c>
      <c r="E608" s="6">
        <f>資本コスト!E608/SUM(資本コスト!E608,労働コスト!E608)</f>
        <v>0.70913002553713667</v>
      </c>
      <c r="F608" s="6">
        <f>資本コスト!F608/SUM(資本コスト!F608,労働コスト!F608)</f>
        <v>0.62846821492130833</v>
      </c>
      <c r="G608" s="6">
        <f>資本コスト!G608/SUM(資本コスト!G608,労働コスト!G608)</f>
        <v>0.63657273334900444</v>
      </c>
      <c r="H608" s="6">
        <f>資本コスト!H608/SUM(資本コスト!H608,労働コスト!H608)</f>
        <v>0.69418799532194042</v>
      </c>
      <c r="I608" s="6">
        <f>資本コスト!I608/SUM(資本コスト!I608,労働コスト!I608)</f>
        <v>0.86309572045644967</v>
      </c>
      <c r="K608" s="3">
        <f>0.5*(E608+E$1091)</f>
        <v>0.70235100640879178</v>
      </c>
      <c r="L608" s="3">
        <f t="shared" ref="L608" si="2347">0.5*(F608+F$1091)</f>
        <v>0.6401398323714711</v>
      </c>
      <c r="M608" s="3">
        <f t="shared" ref="M608" si="2348">0.5*(G608+G$1091)</f>
        <v>0.5994314637444349</v>
      </c>
      <c r="N608" s="3">
        <f t="shared" ref="N608" si="2349">0.5*(H608+H$1091)</f>
        <v>0.63146607023160795</v>
      </c>
      <c r="O608" s="3">
        <f t="shared" ref="O608" si="2350">0.5*(I608+I$1091)</f>
        <v>0.73911175960730469</v>
      </c>
    </row>
    <row r="609" spans="1:15" x14ac:dyDescent="0.15">
      <c r="A609" s="1">
        <v>27</v>
      </c>
      <c r="B609" s="1" t="s">
        <v>353</v>
      </c>
      <c r="C609" s="1">
        <v>8</v>
      </c>
      <c r="D609" s="1" t="s">
        <v>21</v>
      </c>
      <c r="E609" s="6">
        <f>資本コスト!E609/SUM(資本コスト!E609,労働コスト!E609)</f>
        <v>0.26502394503899263</v>
      </c>
      <c r="F609" s="6">
        <f>資本コスト!F609/SUM(資本コスト!F609,労働コスト!F609)</f>
        <v>0.17041300436268775</v>
      </c>
      <c r="G609" s="6">
        <f>資本コスト!G609/SUM(資本コスト!G609,労働コスト!G609)</f>
        <v>0.1826001038893833</v>
      </c>
      <c r="H609" s="6">
        <f>資本コスト!H609/SUM(資本コスト!H609,労働コスト!H609)</f>
        <v>0.15610943212212502</v>
      </c>
      <c r="I609" s="6">
        <f>資本コスト!I609/SUM(資本コスト!I609,労働コスト!I609)</f>
        <v>0.37780241501327511</v>
      </c>
      <c r="K609" s="3">
        <f>0.5*(E609+E$1092)</f>
        <v>0.32016938043309151</v>
      </c>
      <c r="L609" s="3">
        <f t="shared" ref="L609" si="2351">0.5*(F609+F$1092)</f>
        <v>0.2067646829631303</v>
      </c>
      <c r="M609" s="3">
        <f t="shared" ref="M609" si="2352">0.5*(G609+G$1092)</f>
        <v>0.21572267375240539</v>
      </c>
      <c r="N609" s="3">
        <f t="shared" ref="N609" si="2353">0.5*(H609+H$1092)</f>
        <v>0.19710371362230722</v>
      </c>
      <c r="O609" s="3">
        <f t="shared" ref="O609" si="2354">0.5*(I609+I$1092)</f>
        <v>0.3504467776258533</v>
      </c>
    </row>
    <row r="610" spans="1:15" x14ac:dyDescent="0.15">
      <c r="A610" s="1">
        <v>27</v>
      </c>
      <c r="B610" s="1" t="s">
        <v>352</v>
      </c>
      <c r="C610" s="1">
        <v>9</v>
      </c>
      <c r="D610" s="1" t="s">
        <v>22</v>
      </c>
      <c r="E610" s="6">
        <f>資本コスト!E610/SUM(資本コスト!E610,労働コスト!E610)</f>
        <v>0.32601384312245063</v>
      </c>
      <c r="F610" s="6">
        <f>資本コスト!F610/SUM(資本コスト!F610,労働コスト!F610)</f>
        <v>0.2792788541800022</v>
      </c>
      <c r="G610" s="6">
        <f>資本コスト!G610/SUM(資本コスト!G610,労働コスト!G610)</f>
        <v>0.33450768669614234</v>
      </c>
      <c r="H610" s="6">
        <f>資本コスト!H610/SUM(資本コスト!H610,労働コスト!H610)</f>
        <v>0.3386617741299322</v>
      </c>
      <c r="I610" s="6">
        <f>資本コスト!I610/SUM(資本コスト!I610,労働コスト!I610)</f>
        <v>0.3809468797089281</v>
      </c>
      <c r="K610" s="3">
        <f>0.5*(E610+E$1093)</f>
        <v>0.34997996993142555</v>
      </c>
      <c r="L610" s="3">
        <f t="shared" ref="L610" si="2355">0.5*(F610+F$1093)</f>
        <v>0.33289319915224058</v>
      </c>
      <c r="M610" s="3">
        <f t="shared" ref="M610" si="2356">0.5*(G610+G$1093)</f>
        <v>0.37671786121013351</v>
      </c>
      <c r="N610" s="3">
        <f t="shared" ref="N610" si="2357">0.5*(H610+H$1093)</f>
        <v>0.37261816001031522</v>
      </c>
      <c r="O610" s="3">
        <f t="shared" ref="O610" si="2358">0.5*(I610+I$1093)</f>
        <v>0.41306563930089424</v>
      </c>
    </row>
    <row r="611" spans="1:15" x14ac:dyDescent="0.15">
      <c r="A611" s="1">
        <v>27</v>
      </c>
      <c r="B611" s="1" t="s">
        <v>353</v>
      </c>
      <c r="C611" s="1">
        <v>10</v>
      </c>
      <c r="D611" s="1" t="s">
        <v>23</v>
      </c>
      <c r="E611" s="6">
        <f>資本コスト!E611/SUM(資本コスト!E611,労働コスト!E611)</f>
        <v>0.22589313136597064</v>
      </c>
      <c r="F611" s="6">
        <f>資本コスト!F611/SUM(資本コスト!F611,労働コスト!F611)</f>
        <v>0.17194267566575161</v>
      </c>
      <c r="G611" s="6">
        <f>資本コスト!G611/SUM(資本コスト!G611,労働コスト!G611)</f>
        <v>0.1583816919602303</v>
      </c>
      <c r="H611" s="6">
        <f>資本コスト!H611/SUM(資本コスト!H611,労働コスト!H611)</f>
        <v>0.14094577505899533</v>
      </c>
      <c r="I611" s="6">
        <f>資本コスト!I611/SUM(資本コスト!I611,労働コスト!I611)</f>
        <v>0.16983660192137154</v>
      </c>
      <c r="K611" s="3">
        <f>0.5*(E611+E$1094)</f>
        <v>0.23183345210375089</v>
      </c>
      <c r="L611" s="3">
        <f t="shared" ref="L611" si="2359">0.5*(F611+F$1094)</f>
        <v>0.18497953644249759</v>
      </c>
      <c r="M611" s="3">
        <f t="shared" ref="M611" si="2360">0.5*(G611+G$1094)</f>
        <v>0.17426406087175494</v>
      </c>
      <c r="N611" s="3">
        <f t="shared" ref="N611" si="2361">0.5*(H611+H$1094)</f>
        <v>0.16482161877388446</v>
      </c>
      <c r="O611" s="3">
        <f t="shared" ref="O611" si="2362">0.5*(I611+I$1094)</f>
        <v>0.18879249105829199</v>
      </c>
    </row>
    <row r="612" spans="1:15" x14ac:dyDescent="0.15">
      <c r="A612" s="1">
        <v>27</v>
      </c>
      <c r="B612" s="1" t="s">
        <v>352</v>
      </c>
      <c r="C612" s="1">
        <v>11</v>
      </c>
      <c r="D612" s="1" t="s">
        <v>24</v>
      </c>
      <c r="E612" s="6">
        <f>資本コスト!E612/SUM(資本コスト!E612,労働コスト!E612)</f>
        <v>0.22390950813269439</v>
      </c>
      <c r="F612" s="6">
        <f>資本コスト!F612/SUM(資本コスト!F612,労働コスト!F612)</f>
        <v>0.17482147011020799</v>
      </c>
      <c r="G612" s="6">
        <f>資本コスト!G612/SUM(資本コスト!G612,労働コスト!G612)</f>
        <v>0.20875810015247293</v>
      </c>
      <c r="H612" s="6">
        <f>資本コスト!H612/SUM(資本コスト!H612,労働コスト!H612)</f>
        <v>0.2068912817992585</v>
      </c>
      <c r="I612" s="6">
        <f>資本コスト!I612/SUM(資本コスト!I612,労働コスト!I612)</f>
        <v>0.24405871528105494</v>
      </c>
      <c r="K612" s="3">
        <f>0.5*(E612+E$1095)</f>
        <v>0.24718677503252173</v>
      </c>
      <c r="L612" s="3">
        <f t="shared" ref="L612" si="2363">0.5*(F612+F$1095)</f>
        <v>0.19625360904996442</v>
      </c>
      <c r="M612" s="3">
        <f t="shared" ref="M612" si="2364">0.5*(G612+G$1095)</f>
        <v>0.24170518154772519</v>
      </c>
      <c r="N612" s="3">
        <f t="shared" ref="N612" si="2365">0.5*(H612+H$1095)</f>
        <v>0.23908319792991417</v>
      </c>
      <c r="O612" s="3">
        <f t="shared" ref="O612" si="2366">0.5*(I612+I$1095)</f>
        <v>0.27712001114338769</v>
      </c>
    </row>
    <row r="613" spans="1:15" x14ac:dyDescent="0.15">
      <c r="A613" s="1">
        <v>27</v>
      </c>
      <c r="B613" s="1" t="s">
        <v>354</v>
      </c>
      <c r="C613" s="1">
        <v>12</v>
      </c>
      <c r="D613" s="1" t="s">
        <v>25</v>
      </c>
      <c r="E613" s="6">
        <f>資本コスト!E613/SUM(資本コスト!E613,労働コスト!E613)</f>
        <v>0.29413527102713521</v>
      </c>
      <c r="F613" s="6">
        <f>資本コスト!F613/SUM(資本コスト!F613,労働コスト!F613)</f>
        <v>0.19165756795089117</v>
      </c>
      <c r="G613" s="6">
        <f>資本コスト!G613/SUM(資本コスト!G613,労働コスト!G613)</f>
        <v>0.26193313077970881</v>
      </c>
      <c r="H613" s="6">
        <f>資本コスト!H613/SUM(資本コスト!H613,労働コスト!H613)</f>
        <v>0.21596165036472958</v>
      </c>
      <c r="I613" s="6">
        <f>資本コスト!I613/SUM(資本コスト!I613,労働コスト!I613)</f>
        <v>0.32308665523444074</v>
      </c>
      <c r="K613" s="3">
        <f>0.5*(E613+E$1096)</f>
        <v>0.25673645597296429</v>
      </c>
      <c r="L613" s="3">
        <f t="shared" ref="L613" si="2367">0.5*(F613+F$1096)</f>
        <v>0.18682881426727582</v>
      </c>
      <c r="M613" s="3">
        <f t="shared" ref="M613" si="2368">0.5*(G613+G$1096)</f>
        <v>0.28896060399037882</v>
      </c>
      <c r="N613" s="3">
        <f t="shared" ref="N613" si="2369">0.5*(H613+H$1096)</f>
        <v>0.27905734733027709</v>
      </c>
      <c r="O613" s="3">
        <f t="shared" ref="O613" si="2370">0.5*(I613+I$1096)</f>
        <v>0.37815758941606237</v>
      </c>
    </row>
    <row r="614" spans="1:15" x14ac:dyDescent="0.15">
      <c r="A614" s="1">
        <v>27</v>
      </c>
      <c r="B614" s="1" t="s">
        <v>353</v>
      </c>
      <c r="C614" s="1">
        <v>13</v>
      </c>
      <c r="D614" s="1" t="s">
        <v>26</v>
      </c>
      <c r="E614" s="6">
        <f>資本コスト!E614/SUM(資本コスト!E614,労働コスト!E614)</f>
        <v>0.1863328959916038</v>
      </c>
      <c r="F614" s="6">
        <f>資本コスト!F614/SUM(資本コスト!F614,労働コスト!F614)</f>
        <v>0.22839255689970051</v>
      </c>
      <c r="G614" s="6">
        <f>資本コスト!G614/SUM(資本コスト!G614,労働コスト!G614)</f>
        <v>0.25805792550540946</v>
      </c>
      <c r="H614" s="6">
        <f>資本コスト!H614/SUM(資本コスト!H614,労働コスト!H614)</f>
        <v>0.30456708111324055</v>
      </c>
      <c r="I614" s="6">
        <f>資本コスト!I614/SUM(資本コスト!I614,労働コスト!I614)</f>
        <v>0.25480252531997893</v>
      </c>
      <c r="K614" s="3">
        <f>0.5*(E614+E$1097)</f>
        <v>0.187913931196658</v>
      </c>
      <c r="L614" s="3">
        <f t="shared" ref="L614" si="2371">0.5*(F614+F$1097)</f>
        <v>0.25353214662524493</v>
      </c>
      <c r="M614" s="3">
        <f t="shared" ref="M614" si="2372">0.5*(G614+G$1097)</f>
        <v>0.29272348735095843</v>
      </c>
      <c r="N614" s="3">
        <f t="shared" ref="N614" si="2373">0.5*(H614+H$1097)</f>
        <v>0.31349450685011082</v>
      </c>
      <c r="O614" s="3">
        <f t="shared" ref="O614" si="2374">0.5*(I614+I$1097)</f>
        <v>0.27622317124340334</v>
      </c>
    </row>
    <row r="615" spans="1:15" x14ac:dyDescent="0.15">
      <c r="A615" s="1">
        <v>27</v>
      </c>
      <c r="B615" s="1" t="s">
        <v>352</v>
      </c>
      <c r="C615" s="1">
        <v>14</v>
      </c>
      <c r="D615" s="1" t="s">
        <v>27</v>
      </c>
      <c r="E615" s="6">
        <f>資本コスト!E615/SUM(資本コスト!E615,労働コスト!E615)</f>
        <v>0.12220521291617205</v>
      </c>
      <c r="F615" s="6">
        <f>資本コスト!F615/SUM(資本コスト!F615,労働コスト!F615)</f>
        <v>0.12589776746774159</v>
      </c>
      <c r="G615" s="6">
        <f>資本コスト!G615/SUM(資本コスト!G615,労働コスト!G615)</f>
        <v>0.19523117773121726</v>
      </c>
      <c r="H615" s="6">
        <f>資本コスト!H615/SUM(資本コスト!H615,労働コスト!H615)</f>
        <v>0.27522837547329909</v>
      </c>
      <c r="I615" s="6">
        <f>資本コスト!I615/SUM(資本コスト!I615,労働コスト!I615)</f>
        <v>0.23676631554920893</v>
      </c>
      <c r="K615" s="3">
        <f>0.5*(E615+E$1098)</f>
        <v>0.10376517360594001</v>
      </c>
      <c r="L615" s="3">
        <f t="shared" ref="L615" si="2375">0.5*(F615+F$1098)</f>
        <v>0.13446973242981874</v>
      </c>
      <c r="M615" s="3">
        <f t="shared" ref="M615" si="2376">0.5*(G615+G$1098)</f>
        <v>0.2172376946283098</v>
      </c>
      <c r="N615" s="3">
        <f t="shared" ref="N615" si="2377">0.5*(H615+H$1098)</f>
        <v>0.28942391203767737</v>
      </c>
      <c r="O615" s="3">
        <f t="shared" ref="O615" si="2378">0.5*(I615+I$1098)</f>
        <v>0.30469684242844364</v>
      </c>
    </row>
    <row r="616" spans="1:15" x14ac:dyDescent="0.15">
      <c r="A616" s="1">
        <v>27</v>
      </c>
      <c r="B616" s="1" t="s">
        <v>352</v>
      </c>
      <c r="C616" s="1">
        <v>15</v>
      </c>
      <c r="D616" s="1" t="s">
        <v>28</v>
      </c>
      <c r="E616" s="6">
        <f>資本コスト!E616/SUM(資本コスト!E616,労働コスト!E616)</f>
        <v>0.26711889958583673</v>
      </c>
      <c r="F616" s="6">
        <f>資本コスト!F616/SUM(資本コスト!F616,労働コスト!F616)</f>
        <v>0.16365418965845716</v>
      </c>
      <c r="G616" s="6">
        <f>資本コスト!G616/SUM(資本コスト!G616,労働コスト!G616)</f>
        <v>0.19484292446259571</v>
      </c>
      <c r="H616" s="6">
        <f>資本コスト!H616/SUM(資本コスト!H616,労働コスト!H616)</f>
        <v>0.19346178269403377</v>
      </c>
      <c r="I616" s="6">
        <f>資本コスト!I616/SUM(資本コスト!I616,労働コスト!I616)</f>
        <v>0.23783674483163514</v>
      </c>
      <c r="K616" s="3">
        <f>0.5*(E616+E$1099)</f>
        <v>0.23040231617771612</v>
      </c>
      <c r="L616" s="3">
        <f t="shared" ref="L616" si="2379">0.5*(F616+F$1099)</f>
        <v>0.17104995033987794</v>
      </c>
      <c r="M616" s="3">
        <f t="shared" ref="M616" si="2380">0.5*(G616+G$1099)</f>
        <v>0.21976276258413058</v>
      </c>
      <c r="N616" s="3">
        <f t="shared" ref="N616" si="2381">0.5*(H616+H$1099)</f>
        <v>0.23149848518213023</v>
      </c>
      <c r="O616" s="3">
        <f t="shared" ref="O616" si="2382">0.5*(I616+I$1099)</f>
        <v>0.28230314117020849</v>
      </c>
    </row>
    <row r="617" spans="1:15" x14ac:dyDescent="0.15">
      <c r="A617" s="1">
        <v>27</v>
      </c>
      <c r="B617" s="1" t="s">
        <v>355</v>
      </c>
      <c r="C617" s="1">
        <v>16</v>
      </c>
      <c r="D617" s="1" t="s">
        <v>11</v>
      </c>
      <c r="E617" s="6">
        <f>資本コスト!E617/SUM(資本コスト!E617,労働コスト!E617)</f>
        <v>0.18007702627947053</v>
      </c>
      <c r="F617" s="6">
        <f>資本コスト!F617/SUM(資本コスト!F617,労働コスト!F617)</f>
        <v>9.0365800391854961E-2</v>
      </c>
      <c r="G617" s="6">
        <f>資本コスト!G617/SUM(資本コスト!G617,労働コスト!G617)</f>
        <v>6.8900452165645623E-2</v>
      </c>
      <c r="H617" s="6">
        <f>資本コスト!H617/SUM(資本コスト!H617,労働コスト!H617)</f>
        <v>6.1386186620886754E-2</v>
      </c>
      <c r="I617" s="6">
        <f>資本コスト!I617/SUM(資本コスト!I617,労働コスト!I617)</f>
        <v>6.6300034231028482E-2</v>
      </c>
      <c r="K617" s="3">
        <f>0.5*(E617+E$1100)</f>
        <v>0.21676291159832076</v>
      </c>
      <c r="L617" s="3">
        <f t="shared" ref="L617" si="2383">0.5*(F617+F$1100)</f>
        <v>9.9383410779062764E-2</v>
      </c>
      <c r="M617" s="3">
        <f t="shared" ref="M617" si="2384">0.5*(G617+G$1100)</f>
        <v>9.1188479290038732E-2</v>
      </c>
      <c r="N617" s="3">
        <f t="shared" ref="N617" si="2385">0.5*(H617+H$1100)</f>
        <v>7.3880302216704635E-2</v>
      </c>
      <c r="O617" s="3">
        <f t="shared" ref="O617" si="2386">0.5*(I617+I$1100)</f>
        <v>8.1407967696060318E-2</v>
      </c>
    </row>
    <row r="618" spans="1:15" x14ac:dyDescent="0.15">
      <c r="A618" s="1">
        <v>27</v>
      </c>
      <c r="B618" s="1" t="s">
        <v>355</v>
      </c>
      <c r="C618" s="1">
        <v>17</v>
      </c>
      <c r="D618" s="1" t="s">
        <v>12</v>
      </c>
      <c r="E618" s="6">
        <f>資本コスト!E618/SUM(資本コスト!E618,労働コスト!E618)</f>
        <v>0.79890557031141163</v>
      </c>
      <c r="F618" s="6">
        <f>資本コスト!F618/SUM(資本コスト!F618,労働コスト!F618)</f>
        <v>0.77272503235719781</v>
      </c>
      <c r="G618" s="6">
        <f>資本コスト!G618/SUM(資本コスト!G618,労働コスト!G618)</f>
        <v>0.73520462782826768</v>
      </c>
      <c r="H618" s="6">
        <f>資本コスト!H618/SUM(資本コスト!H618,労働コスト!H618)</f>
        <v>0.71914728261211391</v>
      </c>
      <c r="I618" s="6">
        <f>資本コスト!I618/SUM(資本コスト!I618,労働コスト!I618)</f>
        <v>0.83263241127178456</v>
      </c>
      <c r="K618" s="3">
        <f>0.5*(E618+E$1101)</f>
        <v>0.77899249424257633</v>
      </c>
      <c r="L618" s="3">
        <f t="shared" ref="L618" si="2387">0.5*(F618+F$1101)</f>
        <v>0.76929139244011036</v>
      </c>
      <c r="M618" s="3">
        <f t="shared" ref="M618" si="2388">0.5*(G618+G$1101)</f>
        <v>0.73212534567100096</v>
      </c>
      <c r="N618" s="3">
        <f t="shared" ref="N618" si="2389">0.5*(H618+H$1101)</f>
        <v>0.71587585153182332</v>
      </c>
      <c r="O618" s="3">
        <f t="shared" ref="O618" si="2390">0.5*(I618+I$1101)</f>
        <v>0.81883096701725488</v>
      </c>
    </row>
    <row r="619" spans="1:15" x14ac:dyDescent="0.15">
      <c r="A619" s="1">
        <v>27</v>
      </c>
      <c r="B619" s="1" t="s">
        <v>351</v>
      </c>
      <c r="C619" s="1">
        <v>18</v>
      </c>
      <c r="D619" s="1" t="s">
        <v>13</v>
      </c>
      <c r="E619" s="6">
        <f>資本コスト!E619/SUM(資本コスト!E619,労働コスト!E619)</f>
        <v>0.13179322539766419</v>
      </c>
      <c r="F619" s="6">
        <f>資本コスト!F619/SUM(資本コスト!F619,労働コスト!F619)</f>
        <v>0.15348388994162895</v>
      </c>
      <c r="G619" s="6">
        <f>資本コスト!G619/SUM(資本コスト!G619,労働コスト!G619)</f>
        <v>0.15767450703522343</v>
      </c>
      <c r="H619" s="6">
        <f>資本コスト!H619/SUM(資本コスト!H619,労働コスト!H619)</f>
        <v>0.14186208221035707</v>
      </c>
      <c r="I619" s="6">
        <f>資本コスト!I619/SUM(資本コスト!I619,労働コスト!I619)</f>
        <v>0.179189138046425</v>
      </c>
      <c r="K619" s="3">
        <f>0.5*(E619+E$1102)</f>
        <v>0.13613615000116763</v>
      </c>
      <c r="L619" s="3">
        <f t="shared" ref="L619" si="2391">0.5*(F619+F$1102)</f>
        <v>0.17363837789647579</v>
      </c>
      <c r="M619" s="3">
        <f t="shared" ref="M619" si="2392">0.5*(G619+G$1102)</f>
        <v>0.17197336494612797</v>
      </c>
      <c r="N619" s="3">
        <f t="shared" ref="N619" si="2393">0.5*(H619+H$1102)</f>
        <v>0.15896289298610827</v>
      </c>
      <c r="O619" s="3">
        <f t="shared" ref="O619" si="2394">0.5*(I619+I$1102)</f>
        <v>0.18994666734304488</v>
      </c>
    </row>
    <row r="620" spans="1:15" x14ac:dyDescent="0.15">
      <c r="A620" s="1">
        <v>27</v>
      </c>
      <c r="B620" s="1" t="s">
        <v>351</v>
      </c>
      <c r="C620" s="1">
        <v>19</v>
      </c>
      <c r="D620" s="1" t="s">
        <v>14</v>
      </c>
      <c r="E620" s="6">
        <f>資本コスト!E620/SUM(資本コスト!E620,労働コスト!E620)</f>
        <v>0.36640984219974398</v>
      </c>
      <c r="F620" s="6">
        <f>資本コスト!F620/SUM(資本コスト!F620,労働コスト!F620)</f>
        <v>0.15128680062364283</v>
      </c>
      <c r="G620" s="6">
        <f>資本コスト!G620/SUM(資本コスト!G620,労働コスト!G620)</f>
        <v>0.1436126579644022</v>
      </c>
      <c r="H620" s="6">
        <f>資本コスト!H620/SUM(資本コスト!H620,労働コスト!H620)</f>
        <v>0.15950779618539299</v>
      </c>
      <c r="I620" s="6">
        <f>資本コスト!I620/SUM(資本コスト!I620,労働コスト!I620)</f>
        <v>0.27657169600861908</v>
      </c>
      <c r="K620" s="3">
        <f>0.5*(E620+E$1103)</f>
        <v>0.35177903493251056</v>
      </c>
      <c r="L620" s="3">
        <f t="shared" ref="L620" si="2395">0.5*(F620+F$1103)</f>
        <v>0.1547193392062563</v>
      </c>
      <c r="M620" s="3">
        <f t="shared" ref="M620" si="2396">0.5*(G620+G$1103)</f>
        <v>0.14468015369674245</v>
      </c>
      <c r="N620" s="3">
        <f t="shared" ref="N620" si="2397">0.5*(H620+H$1103)</f>
        <v>0.17406088264853653</v>
      </c>
      <c r="O620" s="3">
        <f t="shared" ref="O620" si="2398">0.5*(I620+I$1103)</f>
        <v>0.23539931641248152</v>
      </c>
    </row>
    <row r="621" spans="1:15" x14ac:dyDescent="0.15">
      <c r="A621" s="1">
        <v>27</v>
      </c>
      <c r="B621" s="1" t="s">
        <v>351</v>
      </c>
      <c r="C621" s="1">
        <v>20</v>
      </c>
      <c r="D621" s="1" t="s">
        <v>15</v>
      </c>
      <c r="E621" s="6">
        <f>資本コスト!E621/SUM(資本コスト!E621,労働コスト!E621)</f>
        <v>0.58965277382299119</v>
      </c>
      <c r="F621" s="6">
        <f>資本コスト!F621/SUM(資本コスト!F621,労働コスト!F621)</f>
        <v>0.7033125988254042</v>
      </c>
      <c r="G621" s="6">
        <f>資本コスト!G621/SUM(資本コスト!G621,労働コスト!G621)</f>
        <v>0.63711379320649542</v>
      </c>
      <c r="H621" s="6">
        <f>資本コスト!H621/SUM(資本コスト!H621,労働コスト!H621)</f>
        <v>0.63901018744053473</v>
      </c>
      <c r="I621" s="6">
        <f>資本コスト!I621/SUM(資本コスト!I621,労働コスト!I621)</f>
        <v>0.69415215937452857</v>
      </c>
      <c r="K621" s="3">
        <f>0.5*(E621+E$1104)</f>
        <v>0.54198085398514151</v>
      </c>
      <c r="L621" s="3">
        <f t="shared" ref="L621" si="2399">0.5*(F621+F$1104)</f>
        <v>0.75096990061254898</v>
      </c>
      <c r="M621" s="3">
        <f t="shared" ref="M621" si="2400">0.5*(G621+G$1104)</f>
        <v>0.69520971015701483</v>
      </c>
      <c r="N621" s="3">
        <f t="shared" ref="N621" si="2401">0.5*(H621+H$1104)</f>
        <v>0.69118406860021908</v>
      </c>
      <c r="O621" s="3">
        <f t="shared" ref="O621" si="2402">0.5*(I621+I$1104)</f>
        <v>0.74605613360239964</v>
      </c>
    </row>
    <row r="622" spans="1:15" x14ac:dyDescent="0.15">
      <c r="A622" s="1">
        <v>27</v>
      </c>
      <c r="B622" s="1" t="s">
        <v>351</v>
      </c>
      <c r="C622" s="1">
        <v>21</v>
      </c>
      <c r="D622" s="1" t="s">
        <v>16</v>
      </c>
      <c r="E622" s="6">
        <f>資本コスト!E622/SUM(資本コスト!E622,労働コスト!E622)</f>
        <v>0.48668750601266264</v>
      </c>
      <c r="F622" s="6">
        <f>資本コスト!F622/SUM(資本コスト!F622,労働コスト!F622)</f>
        <v>0.45655903604979031</v>
      </c>
      <c r="G622" s="6">
        <f>資本コスト!G622/SUM(資本コスト!G622,労働コスト!G622)</f>
        <v>0.39677944114228414</v>
      </c>
      <c r="H622" s="6">
        <f>資本コスト!H622/SUM(資本コスト!H622,労働コスト!H622)</f>
        <v>0.39867205070237538</v>
      </c>
      <c r="I622" s="6">
        <f>資本コスト!I622/SUM(資本コスト!I622,労働コスト!I622)</f>
        <v>0.54605724685368551</v>
      </c>
      <c r="K622" s="3">
        <f>0.5*(E622+E$1105)</f>
        <v>0.40556765552142215</v>
      </c>
      <c r="L622" s="3">
        <f t="shared" ref="L622" si="2403">0.5*(F622+F$1105)</f>
        <v>0.43553920613600178</v>
      </c>
      <c r="M622" s="3">
        <f t="shared" ref="M622" si="2404">0.5*(G622+G$1105)</f>
        <v>0.40658829872462676</v>
      </c>
      <c r="N622" s="3">
        <f t="shared" ref="N622" si="2405">0.5*(H622+H$1105)</f>
        <v>0.42233587276223228</v>
      </c>
      <c r="O622" s="3">
        <f t="shared" ref="O622" si="2406">0.5*(I622+I$1105)</f>
        <v>0.55538115414749067</v>
      </c>
    </row>
    <row r="623" spans="1:15" x14ac:dyDescent="0.15">
      <c r="A623" s="1">
        <v>27</v>
      </c>
      <c r="B623" s="1" t="s">
        <v>249</v>
      </c>
      <c r="C623" s="1">
        <v>22</v>
      </c>
      <c r="D623" s="1" t="s">
        <v>8</v>
      </c>
      <c r="E623" s="6">
        <f>資本コスト!E623/SUM(資本コスト!E623,労働コスト!E623)</f>
        <v>0.3651615929187037</v>
      </c>
      <c r="F623" s="6">
        <f>資本コスト!F623/SUM(資本コスト!F623,労働コスト!F623)</f>
        <v>0.22177039001560273</v>
      </c>
      <c r="G623" s="6">
        <f>資本コスト!G623/SUM(資本コスト!G623,労働コスト!G623)</f>
        <v>0.25491594708604859</v>
      </c>
      <c r="H623" s="6">
        <f>資本コスト!H623/SUM(資本コスト!H623,労働コスト!H623)</f>
        <v>0.22299345062066936</v>
      </c>
      <c r="I623" s="6">
        <f>資本コスト!I623/SUM(資本コスト!I623,労働コスト!I623)</f>
        <v>0.20569566320925783</v>
      </c>
      <c r="K623" s="3">
        <f>0.5*(E623+E$1106)</f>
        <v>0.28227789626373728</v>
      </c>
      <c r="L623" s="3">
        <f t="shared" ref="L623" si="2407">0.5*(F623+F$1106)</f>
        <v>0.24366095882307948</v>
      </c>
      <c r="M623" s="3">
        <f t="shared" ref="M623" si="2408">0.5*(G623+G$1106)</f>
        <v>0.29260674914049123</v>
      </c>
      <c r="N623" s="3">
        <f t="shared" ref="N623" si="2409">0.5*(H623+H$1106)</f>
        <v>0.26547122355677388</v>
      </c>
      <c r="O623" s="3">
        <f t="shared" ref="O623" si="2410">0.5*(I623+I$1106)</f>
        <v>0.23879133817672582</v>
      </c>
    </row>
    <row r="624" spans="1:15" x14ac:dyDescent="0.15">
      <c r="A624" s="1">
        <v>27</v>
      </c>
      <c r="B624" s="1" t="s">
        <v>249</v>
      </c>
      <c r="C624" s="1">
        <v>23</v>
      </c>
      <c r="D624" s="1" t="s">
        <v>29</v>
      </c>
      <c r="E624" s="6">
        <f>資本コスト!E624/SUM(資本コスト!E624,労働コスト!E624)</f>
        <v>0.48412132750025044</v>
      </c>
      <c r="F624" s="6">
        <f>資本コスト!F624/SUM(資本コスト!F624,労働コスト!F624)</f>
        <v>0.30294182175277212</v>
      </c>
      <c r="G624" s="6">
        <f>資本コスト!G624/SUM(資本コスト!G624,労働コスト!G624)</f>
        <v>0.29000132072270873</v>
      </c>
      <c r="H624" s="6">
        <f>資本コスト!H624/SUM(資本コスト!H624,労働コスト!H624)</f>
        <v>0.28210547567367616</v>
      </c>
      <c r="I624" s="6">
        <f>資本コスト!I624/SUM(資本コスト!I624,労働コスト!I624)</f>
        <v>0.3310214700937324</v>
      </c>
      <c r="K624" s="3">
        <f>0.5*(E624+E$1107)</f>
        <v>0.43423547256274714</v>
      </c>
      <c r="L624" s="3">
        <f t="shared" ref="L624" si="2411">0.5*(F624+F$1107)</f>
        <v>0.28055467630831643</v>
      </c>
      <c r="M624" s="3">
        <f t="shared" ref="M624" si="2412">0.5*(G624+G$1107)</f>
        <v>0.28076518624769226</v>
      </c>
      <c r="N624" s="3">
        <f t="shared" ref="N624" si="2413">0.5*(H624+H$1107)</f>
        <v>0.26888606631454809</v>
      </c>
      <c r="O624" s="3">
        <f t="shared" ref="O624" si="2414">0.5*(I624+I$1107)</f>
        <v>0.31808197023673068</v>
      </c>
    </row>
    <row r="625" spans="1:15" x14ac:dyDescent="0.15">
      <c r="A625" s="1">
        <v>28</v>
      </c>
      <c r="B625" s="1" t="s">
        <v>147</v>
      </c>
      <c r="C625" s="1">
        <v>1</v>
      </c>
      <c r="D625" s="1" t="s">
        <v>9</v>
      </c>
      <c r="E625" s="6">
        <f>資本コスト!E625/SUM(資本コスト!E625,労働コスト!E625)</f>
        <v>0.62498139789850493</v>
      </c>
      <c r="F625" s="6">
        <f>資本コスト!F625/SUM(資本コスト!F625,労働コスト!F625)</f>
        <v>0.61088777686670181</v>
      </c>
      <c r="G625" s="6">
        <f>資本コスト!G625/SUM(資本コスト!G625,労働コスト!G625)</f>
        <v>0.66777915684311728</v>
      </c>
      <c r="H625" s="6">
        <f>資本コスト!H625/SUM(資本コスト!H625,労働コスト!H625)</f>
        <v>0.73919911893691626</v>
      </c>
      <c r="I625" s="6">
        <f>資本コスト!I625/SUM(資本コスト!I625,労働コスト!I625)</f>
        <v>0.78131318985657428</v>
      </c>
      <c r="K625" s="3">
        <f>0.5*(E625+E$1085)</f>
        <v>0.60080595417818272</v>
      </c>
      <c r="L625" s="3">
        <f t="shared" ref="L625" si="2415">0.5*(F625+F$1085)</f>
        <v>0.55440937471526541</v>
      </c>
      <c r="M625" s="3">
        <f t="shared" ref="M625" si="2416">0.5*(G625+G$1085)</f>
        <v>0.60684826905507638</v>
      </c>
      <c r="N625" s="3">
        <f t="shared" ref="N625" si="2417">0.5*(H625+H$1085)</f>
        <v>0.69281084297552964</v>
      </c>
      <c r="O625" s="3">
        <f t="shared" ref="O625" si="2418">0.5*(I625+I$1085)</f>
        <v>0.74570647765069531</v>
      </c>
    </row>
    <row r="626" spans="1:15" x14ac:dyDescent="0.15">
      <c r="A626" s="1">
        <v>28</v>
      </c>
      <c r="B626" s="1" t="s">
        <v>147</v>
      </c>
      <c r="C626" s="1">
        <v>2</v>
      </c>
      <c r="D626" s="1" t="s">
        <v>10</v>
      </c>
      <c r="E626" s="6">
        <f>資本コスト!E626/SUM(資本コスト!E626,労働コスト!E626)</f>
        <v>0.48378574881095709</v>
      </c>
      <c r="F626" s="6">
        <f>資本コスト!F626/SUM(資本コスト!F626,労働コスト!F626)</f>
        <v>0.63602172574564919</v>
      </c>
      <c r="G626" s="6">
        <f>資本コスト!G626/SUM(資本コスト!G626,労働コスト!G626)</f>
        <v>0.68235724159278999</v>
      </c>
      <c r="H626" s="6">
        <f>資本コスト!H626/SUM(資本コスト!H626,労働コスト!H626)</f>
        <v>0.64567152755563384</v>
      </c>
      <c r="I626" s="6">
        <f>資本コスト!I626/SUM(資本コスト!I626,労働コスト!I626)</f>
        <v>0.8248711063648505</v>
      </c>
      <c r="K626" s="3">
        <f>0.5*(E626+E$1086)</f>
        <v>0.43069702066433146</v>
      </c>
      <c r="L626" s="3">
        <f t="shared" ref="L626" si="2419">0.5*(F626+F$1086)</f>
        <v>0.48450088673242497</v>
      </c>
      <c r="M626" s="3">
        <f t="shared" ref="M626" si="2420">0.5*(G626+G$1086)</f>
        <v>0.51447041461643306</v>
      </c>
      <c r="N626" s="3">
        <f t="shared" ref="N626" si="2421">0.5*(H626+H$1086)</f>
        <v>0.49483349300967039</v>
      </c>
      <c r="O626" s="3">
        <f t="shared" ref="O626" si="2422">0.5*(I626+I$1086)</f>
        <v>0.66313446575888957</v>
      </c>
    </row>
    <row r="627" spans="1:15" x14ac:dyDescent="0.15">
      <c r="A627" s="1">
        <v>28</v>
      </c>
      <c r="B627" s="1" t="s">
        <v>148</v>
      </c>
      <c r="C627" s="1">
        <v>3</v>
      </c>
      <c r="D627" s="1" t="s">
        <v>17</v>
      </c>
      <c r="E627" s="6">
        <f>資本コスト!E627/SUM(資本コスト!E627,労働コスト!E627)</f>
        <v>0.46551968500701579</v>
      </c>
      <c r="F627" s="6">
        <f>資本コスト!F627/SUM(資本コスト!F627,労働コスト!F627)</f>
        <v>0.30665242093025613</v>
      </c>
      <c r="G627" s="6">
        <f>資本コスト!G627/SUM(資本コスト!G627,労働コスト!G627)</f>
        <v>0.34022083244780621</v>
      </c>
      <c r="H627" s="6">
        <f>資本コスト!H627/SUM(資本コスト!H627,労働コスト!H627)</f>
        <v>0.34081304108113014</v>
      </c>
      <c r="I627" s="6">
        <f>資本コスト!I627/SUM(資本コスト!I627,労働コスト!I627)</f>
        <v>0.40922059143694023</v>
      </c>
      <c r="K627" s="3">
        <f>0.5*(E627+E$1087)</f>
        <v>0.39464734116724154</v>
      </c>
      <c r="L627" s="3">
        <f t="shared" ref="L627" si="2423">0.5*(F627+F$1087)</f>
        <v>0.28014569192961969</v>
      </c>
      <c r="M627" s="3">
        <f t="shared" ref="M627" si="2424">0.5*(G627+G$1087)</f>
        <v>0.32279502978633368</v>
      </c>
      <c r="N627" s="3">
        <f t="shared" ref="N627" si="2425">0.5*(H627+H$1087)</f>
        <v>0.32536583031236066</v>
      </c>
      <c r="O627" s="3">
        <f t="shared" ref="O627" si="2426">0.5*(I627+I$1087)</f>
        <v>0.38778565616388766</v>
      </c>
    </row>
    <row r="628" spans="1:15" x14ac:dyDescent="0.15">
      <c r="A628" s="1">
        <v>28</v>
      </c>
      <c r="B628" s="1" t="s">
        <v>148</v>
      </c>
      <c r="C628" s="1">
        <v>4</v>
      </c>
      <c r="D628" s="1" t="s">
        <v>18</v>
      </c>
      <c r="E628" s="6">
        <f>資本コスト!E628/SUM(資本コスト!E628,労働コスト!E628)</f>
        <v>0.27712052039153201</v>
      </c>
      <c r="F628" s="6">
        <f>資本コスト!F628/SUM(資本コスト!F628,労働コスト!F628)</f>
        <v>0.20685494173435384</v>
      </c>
      <c r="G628" s="6">
        <f>資本コスト!G628/SUM(資本コスト!G628,労働コスト!G628)</f>
        <v>0.21136279232527819</v>
      </c>
      <c r="H628" s="6">
        <f>資本コスト!H628/SUM(資本コスト!H628,労働コスト!H628)</f>
        <v>0.2681600511658277</v>
      </c>
      <c r="I628" s="6">
        <f>資本コスト!I628/SUM(資本コスト!I628,労働コスト!I628)</f>
        <v>0.37692473248653063</v>
      </c>
      <c r="K628" s="3">
        <f>0.5*(E628+E$1088)</f>
        <v>0.2504621511136827</v>
      </c>
      <c r="L628" s="3">
        <f t="shared" ref="L628" si="2427">0.5*(F628+F$1088)</f>
        <v>0.19570383411485792</v>
      </c>
      <c r="M628" s="3">
        <f t="shared" ref="M628" si="2428">0.5*(G628+G$1088)</f>
        <v>0.20639485424613518</v>
      </c>
      <c r="N628" s="3">
        <f t="shared" ref="N628" si="2429">0.5*(H628+H$1088)</f>
        <v>0.26402958963313439</v>
      </c>
      <c r="O628" s="3">
        <f t="shared" ref="O628" si="2430">0.5*(I628+I$1088)</f>
        <v>0.35314412146314578</v>
      </c>
    </row>
    <row r="629" spans="1:15" x14ac:dyDescent="0.15">
      <c r="A629" s="1">
        <v>28</v>
      </c>
      <c r="B629" s="1" t="s">
        <v>148</v>
      </c>
      <c r="C629" s="1">
        <v>5</v>
      </c>
      <c r="D629" s="1" t="s">
        <v>19</v>
      </c>
      <c r="E629" s="6">
        <f>資本コスト!E629/SUM(資本コスト!E629,労働コスト!E629)</f>
        <v>0.33209089425753918</v>
      </c>
      <c r="F629" s="6">
        <f>資本コスト!F629/SUM(資本コスト!F629,労働コスト!F629)</f>
        <v>0.2597690424041092</v>
      </c>
      <c r="G629" s="6">
        <f>資本コスト!G629/SUM(資本コスト!G629,労働コスト!G629)</f>
        <v>0.28554051831495242</v>
      </c>
      <c r="H629" s="6">
        <f>資本コスト!H629/SUM(資本コスト!H629,労働コスト!H629)</f>
        <v>0.29669870146213662</v>
      </c>
      <c r="I629" s="6">
        <f>資本コスト!I629/SUM(資本コスト!I629,労働コスト!I629)</f>
        <v>0.40016237640220698</v>
      </c>
      <c r="K629" s="3">
        <f>0.5*(E629+E$1089)</f>
        <v>0.3630745957203273</v>
      </c>
      <c r="L629" s="3">
        <f t="shared" ref="L629" si="2431">0.5*(F629+F$1089)</f>
        <v>0.27555267091981017</v>
      </c>
      <c r="M629" s="3">
        <f t="shared" ref="M629" si="2432">0.5*(G629+G$1089)</f>
        <v>0.29924399256753703</v>
      </c>
      <c r="N629" s="3">
        <f t="shared" ref="N629" si="2433">0.5*(H629+H$1089)</f>
        <v>0.30989984402741966</v>
      </c>
      <c r="O629" s="3">
        <f t="shared" ref="O629" si="2434">0.5*(I629+I$1089)</f>
        <v>0.39752981373433272</v>
      </c>
    </row>
    <row r="630" spans="1:15" x14ac:dyDescent="0.15">
      <c r="A630" s="1">
        <v>28</v>
      </c>
      <c r="B630" s="1" t="s">
        <v>148</v>
      </c>
      <c r="C630" s="1">
        <v>6</v>
      </c>
      <c r="D630" s="1" t="s">
        <v>3</v>
      </c>
      <c r="E630" s="6">
        <f>資本コスト!E630/SUM(資本コスト!E630,労働コスト!E630)</f>
        <v>0.41304620291948319</v>
      </c>
      <c r="F630" s="6">
        <f>資本コスト!F630/SUM(資本コスト!F630,労働コスト!F630)</f>
        <v>0.35232983602387208</v>
      </c>
      <c r="G630" s="6">
        <f>資本コスト!G630/SUM(資本コスト!G630,労働コスト!G630)</f>
        <v>0.39186481982032301</v>
      </c>
      <c r="H630" s="6">
        <f>資本コスト!H630/SUM(資本コスト!H630,労働コスト!H630)</f>
        <v>0.39019264443362861</v>
      </c>
      <c r="I630" s="6">
        <f>資本コスト!I630/SUM(資本コスト!I630,労働コスト!I630)</f>
        <v>0.54012201498104473</v>
      </c>
      <c r="K630" s="3">
        <f>0.5*(E630+E$1090)</f>
        <v>0.44823611334663804</v>
      </c>
      <c r="L630" s="3">
        <f t="shared" ref="L630" si="2435">0.5*(F630+F$1090)</f>
        <v>0.38599265686326495</v>
      </c>
      <c r="M630" s="3">
        <f t="shared" ref="M630" si="2436">0.5*(G630+G$1090)</f>
        <v>0.4193187325067238</v>
      </c>
      <c r="N630" s="3">
        <f t="shared" ref="N630" si="2437">0.5*(H630+H$1090)</f>
        <v>0.41015940338078005</v>
      </c>
      <c r="O630" s="3">
        <f t="shared" ref="O630" si="2438">0.5*(I630+I$1090)</f>
        <v>0.5477065639466796</v>
      </c>
    </row>
    <row r="631" spans="1:15" x14ac:dyDescent="0.15">
      <c r="A631" s="1">
        <v>28</v>
      </c>
      <c r="B631" s="1" t="s">
        <v>148</v>
      </c>
      <c r="C631" s="1">
        <v>7</v>
      </c>
      <c r="D631" s="1" t="s">
        <v>20</v>
      </c>
      <c r="E631" s="6">
        <f>資本コスト!E631/SUM(資本コスト!E631,労働コスト!E631)</f>
        <v>0.73426267131252443</v>
      </c>
      <c r="F631" s="6">
        <f>資本コスト!F631/SUM(資本コスト!F631,労働コスト!F631)</f>
        <v>0.64399135351855008</v>
      </c>
      <c r="G631" s="6">
        <f>資本コスト!G631/SUM(資本コスト!G631,労働コスト!G631)</f>
        <v>0.57193207954048464</v>
      </c>
      <c r="H631" s="6">
        <f>資本コスト!H631/SUM(資本コスト!H631,労働コスト!H631)</f>
        <v>0.57099234197491089</v>
      </c>
      <c r="I631" s="6">
        <f>資本コスト!I631/SUM(資本コスト!I631,労働コスト!I631)</f>
        <v>0.69036014660759715</v>
      </c>
      <c r="K631" s="3">
        <f>0.5*(E631+E$1091)</f>
        <v>0.71491732929648566</v>
      </c>
      <c r="L631" s="3">
        <f t="shared" ref="L631" si="2439">0.5*(F631+F$1091)</f>
        <v>0.64790140167009191</v>
      </c>
      <c r="M631" s="3">
        <f t="shared" ref="M631" si="2440">0.5*(G631+G$1091)</f>
        <v>0.56711113684017511</v>
      </c>
      <c r="N631" s="3">
        <f t="shared" ref="N631" si="2441">0.5*(H631+H$1091)</f>
        <v>0.56986824355809329</v>
      </c>
      <c r="O631" s="3">
        <f t="shared" ref="O631" si="2442">0.5*(I631+I$1091)</f>
        <v>0.65274397268287843</v>
      </c>
    </row>
    <row r="632" spans="1:15" x14ac:dyDescent="0.15">
      <c r="A632" s="1">
        <v>28</v>
      </c>
      <c r="B632" s="1" t="s">
        <v>148</v>
      </c>
      <c r="C632" s="1">
        <v>8</v>
      </c>
      <c r="D632" s="1" t="s">
        <v>21</v>
      </c>
      <c r="E632" s="6">
        <f>資本コスト!E632/SUM(資本コスト!E632,労働コスト!E632)</f>
        <v>0.42165284284962656</v>
      </c>
      <c r="F632" s="6">
        <f>資本コスト!F632/SUM(資本コスト!F632,労働コスト!F632)</f>
        <v>0.28449005719699805</v>
      </c>
      <c r="G632" s="6">
        <f>資本コスト!G632/SUM(資本コスト!G632,労働コスト!G632)</f>
        <v>0.30826540147539361</v>
      </c>
      <c r="H632" s="6">
        <f>資本コスト!H632/SUM(資本コスト!H632,労働コスト!H632)</f>
        <v>0.29936182580486143</v>
      </c>
      <c r="I632" s="6">
        <f>資本コスト!I632/SUM(資本コスト!I632,労働コスト!I632)</f>
        <v>0.41646402265148802</v>
      </c>
      <c r="K632" s="3">
        <f>0.5*(E632+E$1092)</f>
        <v>0.39848382933840842</v>
      </c>
      <c r="L632" s="3">
        <f t="shared" ref="L632" si="2443">0.5*(F632+F$1092)</f>
        <v>0.26380320938028545</v>
      </c>
      <c r="M632" s="3">
        <f t="shared" ref="M632" si="2444">0.5*(G632+G$1092)</f>
        <v>0.27855532254541054</v>
      </c>
      <c r="N632" s="3">
        <f t="shared" ref="N632" si="2445">0.5*(H632+H$1092)</f>
        <v>0.26872991046367539</v>
      </c>
      <c r="O632" s="3">
        <f t="shared" ref="O632" si="2446">0.5*(I632+I$1092)</f>
        <v>0.36977758144495976</v>
      </c>
    </row>
    <row r="633" spans="1:15" x14ac:dyDescent="0.15">
      <c r="A633" s="1">
        <v>28</v>
      </c>
      <c r="B633" s="1" t="s">
        <v>148</v>
      </c>
      <c r="C633" s="1">
        <v>9</v>
      </c>
      <c r="D633" s="1" t="s">
        <v>22</v>
      </c>
      <c r="E633" s="6">
        <f>資本コスト!E633/SUM(資本コスト!E633,労働コスト!E633)</f>
        <v>0.45146953905600279</v>
      </c>
      <c r="F633" s="6">
        <f>資本コスト!F633/SUM(資本コスト!F633,労働コスト!F633)</f>
        <v>0.39909821295360681</v>
      </c>
      <c r="G633" s="6">
        <f>資本コスト!G633/SUM(資本コスト!G633,労働コスト!G633)</f>
        <v>0.45220134295350961</v>
      </c>
      <c r="H633" s="6">
        <f>資本コスト!H633/SUM(資本コスト!H633,労働コスト!H633)</f>
        <v>0.45334178677073256</v>
      </c>
      <c r="I633" s="6">
        <f>資本コスト!I633/SUM(資本コスト!I633,労働コスト!I633)</f>
        <v>0.52071775345624127</v>
      </c>
      <c r="K633" s="3">
        <f>0.5*(E633+E$1093)</f>
        <v>0.41270781789820166</v>
      </c>
      <c r="L633" s="3">
        <f t="shared" ref="L633" si="2447">0.5*(F633+F$1093)</f>
        <v>0.39280287853904294</v>
      </c>
      <c r="M633" s="3">
        <f t="shared" ref="M633" si="2448">0.5*(G633+G$1093)</f>
        <v>0.4355646893388172</v>
      </c>
      <c r="N633" s="3">
        <f t="shared" ref="N633" si="2449">0.5*(H633+H$1093)</f>
        <v>0.42995816633071537</v>
      </c>
      <c r="O633" s="3">
        <f t="shared" ref="O633" si="2450">0.5*(I633+I$1093)</f>
        <v>0.48295107617455085</v>
      </c>
    </row>
    <row r="634" spans="1:15" x14ac:dyDescent="0.15">
      <c r="A634" s="1">
        <v>28</v>
      </c>
      <c r="B634" s="1" t="s">
        <v>148</v>
      </c>
      <c r="C634" s="1">
        <v>10</v>
      </c>
      <c r="D634" s="1" t="s">
        <v>23</v>
      </c>
      <c r="E634" s="6">
        <f>資本コスト!E634/SUM(資本コスト!E634,労働コスト!E634)</f>
        <v>0.21221514776104763</v>
      </c>
      <c r="F634" s="6">
        <f>資本コスト!F634/SUM(資本コスト!F634,労働コスト!F634)</f>
        <v>0.17288925646874415</v>
      </c>
      <c r="G634" s="6">
        <f>資本コスト!G634/SUM(資本コスト!G634,労働コスト!G634)</f>
        <v>0.14144568768731025</v>
      </c>
      <c r="H634" s="6">
        <f>資本コスト!H634/SUM(資本コスト!H634,労働コスト!H634)</f>
        <v>0.12819548727774957</v>
      </c>
      <c r="I634" s="6">
        <f>資本コスト!I634/SUM(資本コスト!I634,労働コスト!I634)</f>
        <v>0.18065288108887365</v>
      </c>
      <c r="K634" s="3">
        <f>0.5*(E634+E$1094)</f>
        <v>0.22499446030128939</v>
      </c>
      <c r="L634" s="3">
        <f t="shared" ref="L634" si="2451">0.5*(F634+F$1094)</f>
        <v>0.18545282684399386</v>
      </c>
      <c r="M634" s="3">
        <f t="shared" ref="M634" si="2452">0.5*(G634+G$1094)</f>
        <v>0.1657960587352949</v>
      </c>
      <c r="N634" s="3">
        <f t="shared" ref="N634" si="2453">0.5*(H634+H$1094)</f>
        <v>0.15844647488326158</v>
      </c>
      <c r="O634" s="3">
        <f t="shared" ref="O634" si="2454">0.5*(I634+I$1094)</f>
        <v>0.19420063064204307</v>
      </c>
    </row>
    <row r="635" spans="1:15" x14ac:dyDescent="0.15">
      <c r="A635" s="1">
        <v>28</v>
      </c>
      <c r="B635" s="1" t="s">
        <v>148</v>
      </c>
      <c r="C635" s="1">
        <v>11</v>
      </c>
      <c r="D635" s="1" t="s">
        <v>24</v>
      </c>
      <c r="E635" s="6">
        <f>資本コスト!E635/SUM(資本コスト!E635,労働コスト!E635)</f>
        <v>0.30597080389596865</v>
      </c>
      <c r="F635" s="6">
        <f>資本コスト!F635/SUM(資本コスト!F635,労働コスト!F635)</f>
        <v>0.21475419647835661</v>
      </c>
      <c r="G635" s="6">
        <f>資本コスト!G635/SUM(資本コスト!G635,労働コスト!G635)</f>
        <v>0.29966208588296528</v>
      </c>
      <c r="H635" s="6">
        <f>資本コスト!H635/SUM(資本コスト!H635,労働コスト!H635)</f>
        <v>0.3266511284993866</v>
      </c>
      <c r="I635" s="6">
        <f>資本コスト!I635/SUM(資本コスト!I635,労働コスト!I635)</f>
        <v>0.37799870240203554</v>
      </c>
      <c r="K635" s="3">
        <f>0.5*(E635+E$1095)</f>
        <v>0.28821742291415886</v>
      </c>
      <c r="L635" s="3">
        <f t="shared" ref="L635" si="2455">0.5*(F635+F$1095)</f>
        <v>0.21621997223403872</v>
      </c>
      <c r="M635" s="3">
        <f t="shared" ref="M635" si="2456">0.5*(G635+G$1095)</f>
        <v>0.28715717441297139</v>
      </c>
      <c r="N635" s="3">
        <f t="shared" ref="N635" si="2457">0.5*(H635+H$1095)</f>
        <v>0.29896312127997821</v>
      </c>
      <c r="O635" s="3">
        <f t="shared" ref="O635" si="2458">0.5*(I635+I$1095)</f>
        <v>0.34409000470387802</v>
      </c>
    </row>
    <row r="636" spans="1:15" x14ac:dyDescent="0.15">
      <c r="A636" s="1">
        <v>28</v>
      </c>
      <c r="B636" s="1" t="s">
        <v>148</v>
      </c>
      <c r="C636" s="1">
        <v>12</v>
      </c>
      <c r="D636" s="1" t="s">
        <v>25</v>
      </c>
      <c r="E636" s="6">
        <f>資本コスト!E636/SUM(資本コスト!E636,労働コスト!E636)</f>
        <v>0.28844450967402147</v>
      </c>
      <c r="F636" s="6">
        <f>資本コスト!F636/SUM(資本コスト!F636,労働コスト!F636)</f>
        <v>0.20794879434322339</v>
      </c>
      <c r="G636" s="6">
        <f>資本コスト!G636/SUM(資本コスト!G636,労働コスト!G636)</f>
        <v>0.30831248430037911</v>
      </c>
      <c r="H636" s="6">
        <f>資本コスト!H636/SUM(資本コスト!H636,労働コスト!H636)</f>
        <v>0.33231271923689953</v>
      </c>
      <c r="I636" s="6">
        <f>資本コスト!I636/SUM(資本コスト!I636,労働コスト!I636)</f>
        <v>0.43246726662720719</v>
      </c>
      <c r="K636" s="3">
        <f>0.5*(E636+E$1096)</f>
        <v>0.25389107529640742</v>
      </c>
      <c r="L636" s="3">
        <f t="shared" ref="L636" si="2459">0.5*(F636+F$1096)</f>
        <v>0.19497442746344196</v>
      </c>
      <c r="M636" s="3">
        <f t="shared" ref="M636" si="2460">0.5*(G636+G$1096)</f>
        <v>0.31215028075071394</v>
      </c>
      <c r="N636" s="3">
        <f t="shared" ref="N636" si="2461">0.5*(H636+H$1096)</f>
        <v>0.33723288176636207</v>
      </c>
      <c r="O636" s="3">
        <f t="shared" ref="O636" si="2462">0.5*(I636+I$1096)</f>
        <v>0.43284789511244559</v>
      </c>
    </row>
    <row r="637" spans="1:15" x14ac:dyDescent="0.15">
      <c r="A637" s="1">
        <v>28</v>
      </c>
      <c r="B637" s="1" t="s">
        <v>148</v>
      </c>
      <c r="C637" s="1">
        <v>13</v>
      </c>
      <c r="D637" s="1" t="s">
        <v>26</v>
      </c>
      <c r="E637" s="6">
        <f>資本コスト!E637/SUM(資本コスト!E637,労働コスト!E637)</f>
        <v>0.16054503515923277</v>
      </c>
      <c r="F637" s="6">
        <f>資本コスト!F637/SUM(資本コスト!F637,労働コスト!F637)</f>
        <v>0.27756447046554755</v>
      </c>
      <c r="G637" s="6">
        <f>資本コスト!G637/SUM(資本コスト!G637,労働コスト!G637)</f>
        <v>0.30338822335350102</v>
      </c>
      <c r="H637" s="6">
        <f>資本コスト!H637/SUM(資本コスト!H637,労働コスト!H637)</f>
        <v>0.25921657521794605</v>
      </c>
      <c r="I637" s="6">
        <f>資本コスト!I637/SUM(資本コスト!I637,労働コスト!I637)</f>
        <v>0.26971714979541866</v>
      </c>
      <c r="K637" s="3">
        <f>0.5*(E637+E$1097)</f>
        <v>0.1750200007804725</v>
      </c>
      <c r="L637" s="3">
        <f t="shared" ref="L637" si="2463">0.5*(F637+F$1097)</f>
        <v>0.27811810340816845</v>
      </c>
      <c r="M637" s="3">
        <f t="shared" ref="M637" si="2464">0.5*(G637+G$1097)</f>
        <v>0.31538863627500424</v>
      </c>
      <c r="N637" s="3">
        <f t="shared" ref="N637" si="2465">0.5*(H637+H$1097)</f>
        <v>0.2908192539024636</v>
      </c>
      <c r="O637" s="3">
        <f t="shared" ref="O637" si="2466">0.5*(I637+I$1097)</f>
        <v>0.28368048348112318</v>
      </c>
    </row>
    <row r="638" spans="1:15" x14ac:dyDescent="0.15">
      <c r="A638" s="1">
        <v>28</v>
      </c>
      <c r="B638" s="1" t="s">
        <v>148</v>
      </c>
      <c r="C638" s="1">
        <v>14</v>
      </c>
      <c r="D638" s="1" t="s">
        <v>27</v>
      </c>
      <c r="E638" s="6">
        <f>資本コスト!E638/SUM(資本コスト!E638,労働コスト!E638)</f>
        <v>0.1554445683478464</v>
      </c>
      <c r="F638" s="6">
        <f>資本コスト!F638/SUM(資本コスト!F638,労働コスト!F638)</f>
        <v>0.14418055776978103</v>
      </c>
      <c r="G638" s="6">
        <f>資本コスト!G638/SUM(資本コスト!G638,労働コスト!G638)</f>
        <v>0.13482480924429688</v>
      </c>
      <c r="H638" s="6">
        <f>資本コスト!H638/SUM(資本コスト!H638,労働コスト!H638)</f>
        <v>0.14102186556563162</v>
      </c>
      <c r="I638" s="6">
        <f>資本コスト!I638/SUM(資本コスト!I638,労働コスト!I638)</f>
        <v>0.21648789904083302</v>
      </c>
      <c r="K638" s="3">
        <f>0.5*(E638+E$1098)</f>
        <v>0.12038485132177718</v>
      </c>
      <c r="L638" s="3">
        <f t="shared" ref="L638" si="2467">0.5*(F638+F$1098)</f>
        <v>0.14361112758083847</v>
      </c>
      <c r="M638" s="3">
        <f t="shared" ref="M638" si="2468">0.5*(G638+G$1098)</f>
        <v>0.18703451038484961</v>
      </c>
      <c r="N638" s="3">
        <f t="shared" ref="N638" si="2469">0.5*(H638+H$1098)</f>
        <v>0.22232065708384366</v>
      </c>
      <c r="O638" s="3">
        <f t="shared" ref="O638" si="2470">0.5*(I638+I$1098)</f>
        <v>0.29455763417425568</v>
      </c>
    </row>
    <row r="639" spans="1:15" x14ac:dyDescent="0.15">
      <c r="A639" s="1">
        <v>28</v>
      </c>
      <c r="B639" s="1" t="s">
        <v>148</v>
      </c>
      <c r="C639" s="1">
        <v>15</v>
      </c>
      <c r="D639" s="1" t="s">
        <v>28</v>
      </c>
      <c r="E639" s="6">
        <f>資本コスト!E639/SUM(資本コスト!E639,労働コスト!E639)</f>
        <v>0.250373362660193</v>
      </c>
      <c r="F639" s="6">
        <f>資本コスト!F639/SUM(資本コスト!F639,労働コスト!F639)</f>
        <v>0.17381983099383089</v>
      </c>
      <c r="G639" s="6">
        <f>資本コスト!G639/SUM(資本コスト!G639,労働コスト!G639)</f>
        <v>0.21436129773463483</v>
      </c>
      <c r="H639" s="6">
        <f>資本コスト!H639/SUM(資本コスト!H639,労働コスト!H639)</f>
        <v>0.24753946428994858</v>
      </c>
      <c r="I639" s="6">
        <f>資本コスト!I639/SUM(資本コスト!I639,労働コスト!I639)</f>
        <v>0.3035979222935139</v>
      </c>
      <c r="K639" s="3">
        <f>0.5*(E639+E$1099)</f>
        <v>0.22202954771489425</v>
      </c>
      <c r="L639" s="3">
        <f t="shared" ref="L639" si="2471">0.5*(F639+F$1099)</f>
        <v>0.1761327710075648</v>
      </c>
      <c r="M639" s="3">
        <f t="shared" ref="M639" si="2472">0.5*(G639+G$1099)</f>
        <v>0.22952194922015012</v>
      </c>
      <c r="N639" s="3">
        <f t="shared" ref="N639" si="2473">0.5*(H639+H$1099)</f>
        <v>0.25853732598008761</v>
      </c>
      <c r="O639" s="3">
        <f t="shared" ref="O639" si="2474">0.5*(I639+I$1099)</f>
        <v>0.3151837299011479</v>
      </c>
    </row>
    <row r="640" spans="1:15" x14ac:dyDescent="0.15">
      <c r="A640" s="1">
        <v>28</v>
      </c>
      <c r="B640" s="1" t="s">
        <v>147</v>
      </c>
      <c r="C640" s="1">
        <v>16</v>
      </c>
      <c r="D640" s="1" t="s">
        <v>11</v>
      </c>
      <c r="E640" s="6">
        <f>資本コスト!E640/SUM(資本コスト!E640,労働コスト!E640)</f>
        <v>0.16056610834484716</v>
      </c>
      <c r="F640" s="6">
        <f>資本コスト!F640/SUM(資本コスト!F640,労働コスト!F640)</f>
        <v>8.5609274090051049E-2</v>
      </c>
      <c r="G640" s="6">
        <f>資本コスト!G640/SUM(資本コスト!G640,労働コスト!G640)</f>
        <v>0.11017577902310016</v>
      </c>
      <c r="H640" s="6">
        <f>資本コスト!H640/SUM(資本コスト!H640,労働コスト!H640)</f>
        <v>0.1065100897932502</v>
      </c>
      <c r="I640" s="6">
        <f>資本コスト!I640/SUM(資本コスト!I640,労働コスト!I640)</f>
        <v>9.165957501737812E-2</v>
      </c>
      <c r="K640" s="3">
        <f>0.5*(E640+E$1100)</f>
        <v>0.20700745263100906</v>
      </c>
      <c r="L640" s="3">
        <f t="shared" ref="L640" si="2475">0.5*(F640+F$1100)</f>
        <v>9.7005147628160815E-2</v>
      </c>
      <c r="M640" s="3">
        <f t="shared" ref="M640" si="2476">0.5*(G640+G$1100)</f>
        <v>0.11182614271876601</v>
      </c>
      <c r="N640" s="3">
        <f t="shared" ref="N640" si="2477">0.5*(H640+H$1100)</f>
        <v>9.6442253802886374E-2</v>
      </c>
      <c r="O640" s="3">
        <f t="shared" ref="O640" si="2478">0.5*(I640+I$1100)</f>
        <v>9.4087738089235123E-2</v>
      </c>
    </row>
    <row r="641" spans="1:15" x14ac:dyDescent="0.15">
      <c r="A641" s="1">
        <v>28</v>
      </c>
      <c r="B641" s="1" t="s">
        <v>147</v>
      </c>
      <c r="C641" s="1">
        <v>17</v>
      </c>
      <c r="D641" s="1" t="s">
        <v>12</v>
      </c>
      <c r="E641" s="6">
        <f>資本コスト!E641/SUM(資本コスト!E641,労働コスト!E641)</f>
        <v>0.87816012050911429</v>
      </c>
      <c r="F641" s="6">
        <f>資本コスト!F641/SUM(資本コスト!F641,労働コスト!F641)</f>
        <v>0.84245344466501848</v>
      </c>
      <c r="G641" s="6">
        <f>資本コスト!G641/SUM(資本コスト!G641,労働コスト!G641)</f>
        <v>0.79863416704116519</v>
      </c>
      <c r="H641" s="6">
        <f>資本コスト!H641/SUM(資本コスト!H641,労働コスト!H641)</f>
        <v>0.76952318871721881</v>
      </c>
      <c r="I641" s="6">
        <f>資本コスト!I641/SUM(資本コスト!I641,労働コスト!I641)</f>
        <v>0.84958486250729903</v>
      </c>
      <c r="K641" s="3">
        <f>0.5*(E641+E$1101)</f>
        <v>0.81861976934142766</v>
      </c>
      <c r="L641" s="3">
        <f t="shared" ref="L641" si="2479">0.5*(F641+F$1101)</f>
        <v>0.80415559859402075</v>
      </c>
      <c r="M641" s="3">
        <f t="shared" ref="M641" si="2480">0.5*(G641+G$1101)</f>
        <v>0.76384011527744966</v>
      </c>
      <c r="N641" s="3">
        <f t="shared" ref="N641" si="2481">0.5*(H641+H$1101)</f>
        <v>0.74106380458437582</v>
      </c>
      <c r="O641" s="3">
        <f t="shared" ref="O641" si="2482">0.5*(I641+I$1101)</f>
        <v>0.82730719263501218</v>
      </c>
    </row>
    <row r="642" spans="1:15" x14ac:dyDescent="0.15">
      <c r="A642" s="1">
        <v>28</v>
      </c>
      <c r="B642" s="1" t="s">
        <v>147</v>
      </c>
      <c r="C642" s="1">
        <v>18</v>
      </c>
      <c r="D642" s="1" t="s">
        <v>13</v>
      </c>
      <c r="E642" s="6">
        <f>資本コスト!E642/SUM(資本コスト!E642,労働コスト!E642)</f>
        <v>0.11451376667257215</v>
      </c>
      <c r="F642" s="6">
        <f>資本コスト!F642/SUM(資本コスト!F642,労働コスト!F642)</f>
        <v>0.1494002961817596</v>
      </c>
      <c r="G642" s="6">
        <f>資本コスト!G642/SUM(資本コスト!G642,労働コスト!G642)</f>
        <v>0.18392450832568422</v>
      </c>
      <c r="H642" s="6">
        <f>資本コスト!H642/SUM(資本コスト!H642,労働コスト!H642)</f>
        <v>0.16480848917673518</v>
      </c>
      <c r="I642" s="6">
        <f>資本コスト!I642/SUM(資本コスト!I642,労働コスト!I642)</f>
        <v>0.18931332433072004</v>
      </c>
      <c r="K642" s="3">
        <f>0.5*(E642+E$1102)</f>
        <v>0.1274964206386216</v>
      </c>
      <c r="L642" s="3">
        <f t="shared" ref="L642" si="2483">0.5*(F642+F$1102)</f>
        <v>0.17159658101654113</v>
      </c>
      <c r="M642" s="3">
        <f t="shared" ref="M642" si="2484">0.5*(G642+G$1102)</f>
        <v>0.18509836559135834</v>
      </c>
      <c r="N642" s="3">
        <f t="shared" ref="N642" si="2485">0.5*(H642+H$1102)</f>
        <v>0.1704360964692973</v>
      </c>
      <c r="O642" s="3">
        <f t="shared" ref="O642" si="2486">0.5*(I642+I$1102)</f>
        <v>0.19500876048519239</v>
      </c>
    </row>
    <row r="643" spans="1:15" x14ac:dyDescent="0.15">
      <c r="A643" s="1">
        <v>28</v>
      </c>
      <c r="B643" s="1" t="s">
        <v>147</v>
      </c>
      <c r="C643" s="1">
        <v>19</v>
      </c>
      <c r="D643" s="1" t="s">
        <v>14</v>
      </c>
      <c r="E643" s="6">
        <f>資本コスト!E643/SUM(資本コスト!E643,労働コスト!E643)</f>
        <v>0.35553578024614818</v>
      </c>
      <c r="F643" s="6">
        <f>資本コスト!F643/SUM(資本コスト!F643,労働コスト!F643)</f>
        <v>0.17019982873059727</v>
      </c>
      <c r="G643" s="6">
        <f>資本コスト!G643/SUM(資本コスト!G643,労働コスト!G643)</f>
        <v>0.18685529093980979</v>
      </c>
      <c r="H643" s="6">
        <f>資本コスト!H643/SUM(資本コスト!H643,労働コスト!H643)</f>
        <v>0.17091416422723782</v>
      </c>
      <c r="I643" s="6">
        <f>資本コスト!I643/SUM(資本コスト!I643,労働コスト!I643)</f>
        <v>0.21503806081051194</v>
      </c>
      <c r="K643" s="3">
        <f>0.5*(E643+E$1103)</f>
        <v>0.34634200395571269</v>
      </c>
      <c r="L643" s="3">
        <f t="shared" ref="L643" si="2487">0.5*(F643+F$1103)</f>
        <v>0.1641758532597335</v>
      </c>
      <c r="M643" s="3">
        <f t="shared" ref="M643" si="2488">0.5*(G643+G$1103)</f>
        <v>0.16630147018444624</v>
      </c>
      <c r="N643" s="3">
        <f t="shared" ref="N643" si="2489">0.5*(H643+H$1103)</f>
        <v>0.17976406666945893</v>
      </c>
      <c r="O643" s="3">
        <f t="shared" ref="O643" si="2490">0.5*(I643+I$1103)</f>
        <v>0.20463249881342793</v>
      </c>
    </row>
    <row r="644" spans="1:15" x14ac:dyDescent="0.15">
      <c r="A644" s="1">
        <v>28</v>
      </c>
      <c r="B644" s="1" t="s">
        <v>147</v>
      </c>
      <c r="C644" s="1">
        <v>20</v>
      </c>
      <c r="D644" s="1" t="s">
        <v>15</v>
      </c>
      <c r="E644" s="6">
        <f>資本コスト!E644/SUM(資本コスト!E644,労働コスト!E644)</f>
        <v>0.55484844382945542</v>
      </c>
      <c r="F644" s="6">
        <f>資本コスト!F644/SUM(資本コスト!F644,労働コスト!F644)</f>
        <v>0.78613535773994903</v>
      </c>
      <c r="G644" s="6">
        <f>資本コスト!G644/SUM(資本コスト!G644,労働コスト!G644)</f>
        <v>0.70411506534390422</v>
      </c>
      <c r="H644" s="6">
        <f>資本コスト!H644/SUM(資本コスト!H644,労働コスト!H644)</f>
        <v>0.71159968819948982</v>
      </c>
      <c r="I644" s="6">
        <f>資本コスト!I644/SUM(資本コスト!I644,労働コスト!I644)</f>
        <v>0.75223711705386065</v>
      </c>
      <c r="K644" s="3">
        <f>0.5*(E644+E$1104)</f>
        <v>0.52457868898837368</v>
      </c>
      <c r="L644" s="3">
        <f t="shared" ref="L644" si="2491">0.5*(F644+F$1104)</f>
        <v>0.79238128006982134</v>
      </c>
      <c r="M644" s="3">
        <f t="shared" ref="M644" si="2492">0.5*(G644+G$1104)</f>
        <v>0.72871034622571917</v>
      </c>
      <c r="N644" s="3">
        <f t="shared" ref="N644" si="2493">0.5*(H644+H$1104)</f>
        <v>0.72747881897969657</v>
      </c>
      <c r="O644" s="3">
        <f t="shared" ref="O644" si="2494">0.5*(I644+I$1104)</f>
        <v>0.77509861244206557</v>
      </c>
    </row>
    <row r="645" spans="1:15" x14ac:dyDescent="0.15">
      <c r="A645" s="1">
        <v>28</v>
      </c>
      <c r="B645" s="1" t="s">
        <v>147</v>
      </c>
      <c r="C645" s="1">
        <v>21</v>
      </c>
      <c r="D645" s="1" t="s">
        <v>16</v>
      </c>
      <c r="E645" s="6">
        <f>資本コスト!E645/SUM(資本コスト!E645,労働コスト!E645)</f>
        <v>0.59355703564010709</v>
      </c>
      <c r="F645" s="6">
        <f>資本コスト!F645/SUM(資本コスト!F645,労働コスト!F645)</f>
        <v>0.49194794663374874</v>
      </c>
      <c r="G645" s="6">
        <f>資本コスト!G645/SUM(資本コスト!G645,労働コスト!G645)</f>
        <v>0.41845113811692519</v>
      </c>
      <c r="H645" s="6">
        <f>資本コスト!H645/SUM(資本コスト!H645,労働コスト!H645)</f>
        <v>0.4738567103074382</v>
      </c>
      <c r="I645" s="6">
        <f>資本コスト!I645/SUM(資本コスト!I645,労働コスト!I645)</f>
        <v>0.59170814506202873</v>
      </c>
      <c r="K645" s="3">
        <f>0.5*(E645+E$1105)</f>
        <v>0.45900242033514438</v>
      </c>
      <c r="L645" s="3">
        <f t="shared" ref="L645" si="2495">0.5*(F645+F$1105)</f>
        <v>0.45323366142798099</v>
      </c>
      <c r="M645" s="3">
        <f t="shared" ref="M645" si="2496">0.5*(G645+G$1105)</f>
        <v>0.41742414721194732</v>
      </c>
      <c r="N645" s="3">
        <f t="shared" ref="N645" si="2497">0.5*(H645+H$1105)</f>
        <v>0.45992820256476369</v>
      </c>
      <c r="O645" s="3">
        <f t="shared" ref="O645" si="2498">0.5*(I645+I$1105)</f>
        <v>0.57820660325166229</v>
      </c>
    </row>
    <row r="646" spans="1:15" x14ac:dyDescent="0.15">
      <c r="A646" s="1">
        <v>28</v>
      </c>
      <c r="B646" s="1" t="s">
        <v>146</v>
      </c>
      <c r="C646" s="1">
        <v>22</v>
      </c>
      <c r="D646" s="1" t="s">
        <v>8</v>
      </c>
      <c r="E646" s="6">
        <f>資本コスト!E646/SUM(資本コスト!E646,労働コスト!E646)</f>
        <v>0.28459640812448606</v>
      </c>
      <c r="F646" s="6">
        <f>資本コスト!F646/SUM(資本コスト!F646,労働コスト!F646)</f>
        <v>0.23758686068945342</v>
      </c>
      <c r="G646" s="6">
        <f>資本コスト!G646/SUM(資本コスト!G646,労働コスト!G646)</f>
        <v>0.32524750497573457</v>
      </c>
      <c r="H646" s="6">
        <f>資本コスト!H646/SUM(資本コスト!H646,労働コスト!H646)</f>
        <v>0.26054875463834742</v>
      </c>
      <c r="I646" s="6">
        <f>資本コスト!I646/SUM(資本コスト!I646,労働コスト!I646)</f>
        <v>0.24547863775034717</v>
      </c>
      <c r="K646" s="3">
        <f>0.5*(E646+E$1106)</f>
        <v>0.24199530386662846</v>
      </c>
      <c r="L646" s="3">
        <f t="shared" ref="L646" si="2499">0.5*(F646+F$1106)</f>
        <v>0.25156919416000484</v>
      </c>
      <c r="M646" s="3">
        <f t="shared" ref="M646" si="2500">0.5*(G646+G$1106)</f>
        <v>0.32777252808533419</v>
      </c>
      <c r="N646" s="3">
        <f t="shared" ref="N646" si="2501">0.5*(H646+H$1106)</f>
        <v>0.28424887556561296</v>
      </c>
      <c r="O646" s="3">
        <f t="shared" ref="O646" si="2502">0.5*(I646+I$1106)</f>
        <v>0.2586828254472705</v>
      </c>
    </row>
    <row r="647" spans="1:15" x14ac:dyDescent="0.15">
      <c r="A647" s="1">
        <v>28</v>
      </c>
      <c r="B647" s="1" t="s">
        <v>146</v>
      </c>
      <c r="C647" s="1">
        <v>23</v>
      </c>
      <c r="D647" s="1" t="s">
        <v>29</v>
      </c>
      <c r="E647" s="6">
        <f>資本コスト!E647/SUM(資本コスト!E647,労働コスト!E647)</f>
        <v>0.43686076795876466</v>
      </c>
      <c r="F647" s="6">
        <f>資本コスト!F647/SUM(資本コスト!F647,労働コスト!F647)</f>
        <v>0.29040512014682618</v>
      </c>
      <c r="G647" s="6">
        <f>資本コスト!G647/SUM(資本コスト!G647,労働コスト!G647)</f>
        <v>0.3063602054503326</v>
      </c>
      <c r="H647" s="6">
        <f>資本コスト!H647/SUM(資本コスト!H647,労働コスト!H647)</f>
        <v>0.28348258449688857</v>
      </c>
      <c r="I647" s="6">
        <f>資本コスト!I647/SUM(資本コスト!I647,労働コスト!I647)</f>
        <v>0.33934136083389538</v>
      </c>
      <c r="K647" s="3">
        <f>0.5*(E647+E$1107)</f>
        <v>0.41060519279200425</v>
      </c>
      <c r="L647" s="3">
        <f t="shared" ref="L647" si="2503">0.5*(F647+F$1107)</f>
        <v>0.27428632550534349</v>
      </c>
      <c r="M647" s="3">
        <f t="shared" ref="M647" si="2504">0.5*(G647+G$1107)</f>
        <v>0.28894462861150416</v>
      </c>
      <c r="N647" s="3">
        <f t="shared" ref="N647" si="2505">0.5*(H647+H$1107)</f>
        <v>0.26957462072615429</v>
      </c>
      <c r="O647" s="3">
        <f t="shared" ref="O647" si="2506">0.5*(I647+I$1107)</f>
        <v>0.32224191560681215</v>
      </c>
    </row>
    <row r="648" spans="1:15" x14ac:dyDescent="0.15">
      <c r="A648" s="1">
        <v>29</v>
      </c>
      <c r="B648" s="1" t="s">
        <v>295</v>
      </c>
      <c r="C648" s="1">
        <v>1</v>
      </c>
      <c r="D648" s="1" t="s">
        <v>9</v>
      </c>
      <c r="E648" s="6">
        <f>資本コスト!E648/SUM(資本コスト!E648,労働コスト!E648)</f>
        <v>0.55306461775503446</v>
      </c>
      <c r="F648" s="6">
        <f>資本コスト!F648/SUM(資本コスト!F648,労働コスト!F648)</f>
        <v>0.49185267576425223</v>
      </c>
      <c r="G648" s="6">
        <f>資本コスト!G648/SUM(資本コスト!G648,労働コスト!G648)</f>
        <v>0.56384242959046793</v>
      </c>
      <c r="H648" s="6">
        <f>資本コスト!H648/SUM(資本コスト!H648,労働コスト!H648)</f>
        <v>0.64387441254120958</v>
      </c>
      <c r="I648" s="6">
        <f>資本コスト!I648/SUM(資本コスト!I648,労働コスト!I648)</f>
        <v>0.69124699207714468</v>
      </c>
      <c r="K648" s="3">
        <f>0.5*(E648+E$1085)</f>
        <v>0.56484756410644754</v>
      </c>
      <c r="L648" s="3">
        <f t="shared" ref="L648" si="2507">0.5*(F648+F$1085)</f>
        <v>0.49489182416404065</v>
      </c>
      <c r="M648" s="3">
        <f t="shared" ref="M648" si="2508">0.5*(G648+G$1085)</f>
        <v>0.55487990542875165</v>
      </c>
      <c r="N648" s="3">
        <f t="shared" ref="N648" si="2509">0.5*(H648+H$1085)</f>
        <v>0.64514848977767625</v>
      </c>
      <c r="O648" s="3">
        <f t="shared" ref="O648" si="2510">0.5*(I648+I$1085)</f>
        <v>0.70067337876098046</v>
      </c>
    </row>
    <row r="649" spans="1:15" x14ac:dyDescent="0.15">
      <c r="A649" s="1">
        <v>29</v>
      </c>
      <c r="B649" s="1" t="s">
        <v>295</v>
      </c>
      <c r="C649" s="1">
        <v>2</v>
      </c>
      <c r="D649" s="1" t="s">
        <v>10</v>
      </c>
      <c r="E649" s="6">
        <f>資本コスト!E649/SUM(資本コスト!E649,労働コスト!E649)</f>
        <v>0.29736290411371474</v>
      </c>
      <c r="F649" s="6">
        <f>資本コスト!F649/SUM(資本コスト!F649,労働コスト!F649)</f>
        <v>0.35968358358704861</v>
      </c>
      <c r="G649" s="6">
        <f>資本コスト!G649/SUM(資本コスト!G649,労働コスト!G649)</f>
        <v>0.19624611713384013</v>
      </c>
      <c r="H649" s="6">
        <f>資本コスト!H649/SUM(資本コスト!H649,労働コスト!H649)</f>
        <v>0.20091476252844054</v>
      </c>
      <c r="I649" s="6">
        <f>資本コスト!I649/SUM(資本コスト!I649,労働コスト!I649)</f>
        <v>0.46039777527994535</v>
      </c>
      <c r="K649" s="3">
        <f>0.5*(E649+E$1086)</f>
        <v>0.33748559831571034</v>
      </c>
      <c r="L649" s="3">
        <f t="shared" ref="L649" si="2511">0.5*(F649+F$1086)</f>
        <v>0.34633181565312465</v>
      </c>
      <c r="M649" s="3">
        <f t="shared" ref="M649" si="2512">0.5*(G649+G$1086)</f>
        <v>0.27141485238695812</v>
      </c>
      <c r="N649" s="3">
        <f t="shared" ref="N649" si="2513">0.5*(H649+H$1086)</f>
        <v>0.27245511049607374</v>
      </c>
      <c r="O649" s="3">
        <f t="shared" ref="O649" si="2514">0.5*(I649+I$1086)</f>
        <v>0.48089780021643702</v>
      </c>
    </row>
    <row r="650" spans="1:15" x14ac:dyDescent="0.15">
      <c r="A650" s="1">
        <v>29</v>
      </c>
      <c r="B650" s="1" t="s">
        <v>296</v>
      </c>
      <c r="C650" s="1">
        <v>3</v>
      </c>
      <c r="D650" s="1" t="s">
        <v>17</v>
      </c>
      <c r="E650" s="6">
        <f>資本コスト!E650/SUM(資本コスト!E650,労働コスト!E650)</f>
        <v>0.55456289500633127</v>
      </c>
      <c r="F650" s="6">
        <f>資本コスト!F650/SUM(資本コスト!F650,労働コスト!F650)</f>
        <v>0.34276481243279838</v>
      </c>
      <c r="G650" s="6">
        <f>資本コスト!G650/SUM(資本コスト!G650,労働コスト!G650)</f>
        <v>0.34116414389091015</v>
      </c>
      <c r="H650" s="6">
        <f>資本コスト!H650/SUM(資本コスト!H650,労働コスト!H650)</f>
        <v>0.28931201130861933</v>
      </c>
      <c r="I650" s="6">
        <f>資本コスト!I650/SUM(資本コスト!I650,労働コスト!I650)</f>
        <v>0.3650729769714226</v>
      </c>
      <c r="K650" s="3">
        <f>0.5*(E650+E$1087)</f>
        <v>0.43916894616689928</v>
      </c>
      <c r="L650" s="3">
        <f t="shared" ref="L650" si="2515">0.5*(F650+F$1087)</f>
        <v>0.29820188768089079</v>
      </c>
      <c r="M650" s="3">
        <f t="shared" ref="M650" si="2516">0.5*(G650+G$1087)</f>
        <v>0.32326668550788562</v>
      </c>
      <c r="N650" s="3">
        <f t="shared" ref="N650" si="2517">0.5*(H650+H$1087)</f>
        <v>0.29961531542610526</v>
      </c>
      <c r="O650" s="3">
        <f t="shared" ref="O650" si="2518">0.5*(I650+I$1087)</f>
        <v>0.36571184893112885</v>
      </c>
    </row>
    <row r="651" spans="1:15" x14ac:dyDescent="0.15">
      <c r="A651" s="1">
        <v>29</v>
      </c>
      <c r="B651" s="1" t="s">
        <v>296</v>
      </c>
      <c r="C651" s="1">
        <v>4</v>
      </c>
      <c r="D651" s="1" t="s">
        <v>18</v>
      </c>
      <c r="E651" s="6">
        <f>資本コスト!E651/SUM(資本コスト!E651,労働コスト!E651)</f>
        <v>0.29245775580152295</v>
      </c>
      <c r="F651" s="6">
        <f>資本コスト!F651/SUM(資本コスト!F651,労働コスト!F651)</f>
        <v>0.20401820662985687</v>
      </c>
      <c r="G651" s="6">
        <f>資本コスト!G651/SUM(資本コスト!G651,労働コスト!G651)</f>
        <v>0.23442586552468275</v>
      </c>
      <c r="H651" s="6">
        <f>資本コスト!H651/SUM(資本コスト!H651,労働コスト!H651)</f>
        <v>0.26449792577702358</v>
      </c>
      <c r="I651" s="6">
        <f>資本コスト!I651/SUM(資本コスト!I651,労働コスト!I651)</f>
        <v>0.33727603373282933</v>
      </c>
      <c r="K651" s="3">
        <f>0.5*(E651+E$1088)</f>
        <v>0.25813076881867814</v>
      </c>
      <c r="L651" s="3">
        <f t="shared" ref="L651" si="2519">0.5*(F651+F$1088)</f>
        <v>0.19428546656260942</v>
      </c>
      <c r="M651" s="3">
        <f t="shared" ref="M651" si="2520">0.5*(G651+G$1088)</f>
        <v>0.21792639084583748</v>
      </c>
      <c r="N651" s="3">
        <f t="shared" ref="N651" si="2521">0.5*(H651+H$1088)</f>
        <v>0.2621985269387323</v>
      </c>
      <c r="O651" s="3">
        <f t="shared" ref="O651" si="2522">0.5*(I651+I$1088)</f>
        <v>0.3333197720862951</v>
      </c>
    </row>
    <row r="652" spans="1:15" x14ac:dyDescent="0.15">
      <c r="A652" s="1">
        <v>29</v>
      </c>
      <c r="B652" s="1" t="s">
        <v>296</v>
      </c>
      <c r="C652" s="1">
        <v>5</v>
      </c>
      <c r="D652" s="1" t="s">
        <v>19</v>
      </c>
      <c r="E652" s="6">
        <f>資本コスト!E652/SUM(資本コスト!E652,労働コスト!E652)</f>
        <v>0.15197292275767182</v>
      </c>
      <c r="F652" s="6">
        <f>資本コスト!F652/SUM(資本コスト!F652,労働コスト!F652)</f>
        <v>0.11600481965775636</v>
      </c>
      <c r="G652" s="6">
        <f>資本コスト!G652/SUM(資本コスト!G652,労働コスト!G652)</f>
        <v>0.12699885488117632</v>
      </c>
      <c r="H652" s="6">
        <f>資本コスト!H652/SUM(資本コスト!H652,労働コスト!H652)</f>
        <v>0.16180653155494765</v>
      </c>
      <c r="I652" s="6">
        <f>資本コスト!I652/SUM(資本コスト!I652,労働コスト!I652)</f>
        <v>0.16265158917661876</v>
      </c>
      <c r="K652" s="3">
        <f>0.5*(E652+E$1089)</f>
        <v>0.27301560997039365</v>
      </c>
      <c r="L652" s="3">
        <f t="shared" ref="L652" si="2523">0.5*(F652+F$1089)</f>
        <v>0.20367055954663371</v>
      </c>
      <c r="M652" s="3">
        <f t="shared" ref="M652" si="2524">0.5*(G652+G$1089)</f>
        <v>0.219973160850649</v>
      </c>
      <c r="N652" s="3">
        <f t="shared" ref="N652" si="2525">0.5*(H652+H$1089)</f>
        <v>0.24245375907382521</v>
      </c>
      <c r="O652" s="3">
        <f t="shared" ref="O652" si="2526">0.5*(I652+I$1089)</f>
        <v>0.27877442012153864</v>
      </c>
    </row>
    <row r="653" spans="1:15" x14ac:dyDescent="0.15">
      <c r="A653" s="1">
        <v>29</v>
      </c>
      <c r="B653" s="1" t="s">
        <v>296</v>
      </c>
      <c r="C653" s="1">
        <v>6</v>
      </c>
      <c r="D653" s="1" t="s">
        <v>3</v>
      </c>
      <c r="E653" s="6">
        <f>資本コスト!E653/SUM(資本コスト!E653,労働コスト!E653)</f>
        <v>0.31290702161929645</v>
      </c>
      <c r="F653" s="6">
        <f>資本コスト!F653/SUM(資本コスト!F653,労働コスト!F653)</f>
        <v>0.18035454764256251</v>
      </c>
      <c r="G653" s="6">
        <f>資本コスト!G653/SUM(資本コスト!G653,労働コスト!G653)</f>
        <v>0.19866419640516794</v>
      </c>
      <c r="H653" s="6">
        <f>資本コスト!H653/SUM(資本コスト!H653,労働コスト!H653)</f>
        <v>0.19069460406858485</v>
      </c>
      <c r="I653" s="6">
        <f>資本コスト!I653/SUM(資本コスト!I653,労働コスト!I653)</f>
        <v>0.36494444400243198</v>
      </c>
      <c r="K653" s="3">
        <f>0.5*(E653+E$1090)</f>
        <v>0.39816652269654473</v>
      </c>
      <c r="L653" s="3">
        <f t="shared" ref="L653" si="2527">0.5*(F653+F$1090)</f>
        <v>0.30000501267261015</v>
      </c>
      <c r="M653" s="3">
        <f t="shared" ref="M653" si="2528">0.5*(G653+G$1090)</f>
        <v>0.32271842079914631</v>
      </c>
      <c r="N653" s="3">
        <f t="shared" ref="N653" si="2529">0.5*(H653+H$1090)</f>
        <v>0.3104103831982582</v>
      </c>
      <c r="O653" s="3">
        <f t="shared" ref="O653" si="2530">0.5*(I653+I$1090)</f>
        <v>0.46011777845737323</v>
      </c>
    </row>
    <row r="654" spans="1:15" x14ac:dyDescent="0.15">
      <c r="A654" s="1">
        <v>29</v>
      </c>
      <c r="B654" s="1" t="s">
        <v>296</v>
      </c>
      <c r="C654" s="1">
        <v>7</v>
      </c>
      <c r="D654" s="1" t="s">
        <v>20</v>
      </c>
      <c r="E654" s="6">
        <f>資本コスト!E654/SUM(資本コスト!E654,労働コスト!E654)</f>
        <v>0.47281219812779229</v>
      </c>
      <c r="F654" s="6">
        <f>資本コスト!F654/SUM(資本コスト!F654,労働コスト!F654)</f>
        <v>0.8658790623400745</v>
      </c>
      <c r="G654" s="6">
        <f>資本コスト!G654/SUM(資本コスト!G654,労働コスト!G654)</f>
        <v>0.72853246567944596</v>
      </c>
      <c r="H654" s="6">
        <f>資本コスト!H654/SUM(資本コスト!H654,労働コスト!H654)</f>
        <v>0.65347003893911615</v>
      </c>
      <c r="I654" s="6">
        <f>資本コスト!I654/SUM(資本コスト!I654,労働コスト!I654)</f>
        <v>0.74722338574359803</v>
      </c>
      <c r="K654" s="3">
        <f>0.5*(E654+E$1091)</f>
        <v>0.58419209270411954</v>
      </c>
      <c r="L654" s="3">
        <f t="shared" ref="L654" si="2531">0.5*(F654+F$1091)</f>
        <v>0.75884525608085407</v>
      </c>
      <c r="M654" s="3">
        <f t="shared" ref="M654" si="2532">0.5*(G654+G$1091)</f>
        <v>0.64541132990965577</v>
      </c>
      <c r="N654" s="3">
        <f t="shared" ref="N654" si="2533">0.5*(H654+H$1091)</f>
        <v>0.61110709204019587</v>
      </c>
      <c r="O654" s="3">
        <f t="shared" ref="O654" si="2534">0.5*(I654+I$1091)</f>
        <v>0.68117559225087887</v>
      </c>
    </row>
    <row r="655" spans="1:15" x14ac:dyDescent="0.15">
      <c r="A655" s="1">
        <v>29</v>
      </c>
      <c r="B655" s="1" t="s">
        <v>296</v>
      </c>
      <c r="C655" s="1">
        <v>8</v>
      </c>
      <c r="D655" s="1" t="s">
        <v>21</v>
      </c>
      <c r="E655" s="6">
        <f>資本コスト!E655/SUM(資本コスト!E655,労働コスト!E655)</f>
        <v>0.25838738427163205</v>
      </c>
      <c r="F655" s="6">
        <f>資本コスト!F655/SUM(資本コスト!F655,労働コスト!F655)</f>
        <v>0.16921105983388088</v>
      </c>
      <c r="G655" s="6">
        <f>資本コスト!G655/SUM(資本コスト!G655,労働コスト!G655)</f>
        <v>0.21973571269998274</v>
      </c>
      <c r="H655" s="6">
        <f>資本コスト!H655/SUM(資本コスト!H655,労働コスト!H655)</f>
        <v>0.19957541370488097</v>
      </c>
      <c r="I655" s="6">
        <f>資本コスト!I655/SUM(資本コスト!I655,労働コスト!I655)</f>
        <v>0.21055842264801755</v>
      </c>
      <c r="K655" s="3">
        <f>0.5*(E655+E$1092)</f>
        <v>0.31685110004941119</v>
      </c>
      <c r="L655" s="3">
        <f t="shared" ref="L655" si="2535">0.5*(F655+F$1092)</f>
        <v>0.20616371069872685</v>
      </c>
      <c r="M655" s="3">
        <f t="shared" ref="M655" si="2536">0.5*(G655+G$1092)</f>
        <v>0.23429047815770512</v>
      </c>
      <c r="N655" s="3">
        <f t="shared" ref="N655" si="2537">0.5*(H655+H$1092)</f>
        <v>0.21883670441368519</v>
      </c>
      <c r="O655" s="3">
        <f t="shared" ref="O655" si="2538">0.5*(I655+I$1092)</f>
        <v>0.26682478144322452</v>
      </c>
    </row>
    <row r="656" spans="1:15" x14ac:dyDescent="0.15">
      <c r="A656" s="1">
        <v>29</v>
      </c>
      <c r="B656" s="1" t="s">
        <v>297</v>
      </c>
      <c r="C656" s="1">
        <v>9</v>
      </c>
      <c r="D656" s="1" t="s">
        <v>22</v>
      </c>
      <c r="E656" s="6">
        <f>資本コスト!E656/SUM(資本コスト!E656,労働コスト!E656)</f>
        <v>0.19643709656614697</v>
      </c>
      <c r="F656" s="6">
        <f>資本コスト!F656/SUM(資本コスト!F656,労働コスト!F656)</f>
        <v>0.18283660658731796</v>
      </c>
      <c r="G656" s="6">
        <f>資本コスト!G656/SUM(資本コスト!G656,労働コスト!G656)</f>
        <v>0.21727623118709211</v>
      </c>
      <c r="H656" s="6">
        <f>資本コスト!H656/SUM(資本コスト!H656,労働コスト!H656)</f>
        <v>0.25840578778579265</v>
      </c>
      <c r="I656" s="6">
        <f>資本コスト!I656/SUM(資本コスト!I656,労働コスト!I656)</f>
        <v>0.33199072273155195</v>
      </c>
      <c r="K656" s="3">
        <f>0.5*(E656+E$1093)</f>
        <v>0.2851915966532737</v>
      </c>
      <c r="L656" s="3">
        <f t="shared" ref="L656" si="2539">0.5*(F656+F$1093)</f>
        <v>0.2846720753558985</v>
      </c>
      <c r="M656" s="3">
        <f t="shared" ref="M656" si="2540">0.5*(G656+G$1093)</f>
        <v>0.31810213345560845</v>
      </c>
      <c r="N656" s="3">
        <f t="shared" ref="N656" si="2541">0.5*(H656+H$1093)</f>
        <v>0.33249016683824539</v>
      </c>
      <c r="O656" s="3">
        <f t="shared" ref="O656" si="2542">0.5*(I656+I$1093)</f>
        <v>0.38858756081220619</v>
      </c>
    </row>
    <row r="657" spans="1:15" x14ac:dyDescent="0.15">
      <c r="A657" s="1">
        <v>29</v>
      </c>
      <c r="B657" s="1" t="s">
        <v>296</v>
      </c>
      <c r="C657" s="1">
        <v>10</v>
      </c>
      <c r="D657" s="1" t="s">
        <v>23</v>
      </c>
      <c r="E657" s="6">
        <f>資本コスト!E657/SUM(資本コスト!E657,労働コスト!E657)</f>
        <v>0.39997896488468182</v>
      </c>
      <c r="F657" s="6">
        <f>資本コスト!F657/SUM(資本コスト!F657,労働コスト!F657)</f>
        <v>0.23121082462985734</v>
      </c>
      <c r="G657" s="6">
        <f>資本コスト!G657/SUM(資本コスト!G657,労働コスト!G657)</f>
        <v>0.16645055556775437</v>
      </c>
      <c r="H657" s="6">
        <f>資本コスト!H657/SUM(資本コスト!H657,労働コスト!H657)</f>
        <v>0.16148731130563532</v>
      </c>
      <c r="I657" s="6">
        <f>資本コスト!I657/SUM(資本コスト!I657,労働コスト!I657)</f>
        <v>0.21353318472188626</v>
      </c>
      <c r="K657" s="3">
        <f>0.5*(E657+E$1094)</f>
        <v>0.31887636886310644</v>
      </c>
      <c r="L657" s="3">
        <f t="shared" ref="L657" si="2543">0.5*(F657+F$1094)</f>
        <v>0.21461361092455045</v>
      </c>
      <c r="M657" s="3">
        <f t="shared" ref="M657" si="2544">0.5*(G657+G$1094)</f>
        <v>0.17829849267551695</v>
      </c>
      <c r="N657" s="3">
        <f t="shared" ref="N657" si="2545">0.5*(H657+H$1094)</f>
        <v>0.17509238689720447</v>
      </c>
      <c r="O657" s="3">
        <f t="shared" ref="O657" si="2546">0.5*(I657+I$1094)</f>
        <v>0.21064078245854936</v>
      </c>
    </row>
    <row r="658" spans="1:15" x14ac:dyDescent="0.15">
      <c r="A658" s="1">
        <v>29</v>
      </c>
      <c r="B658" s="1" t="s">
        <v>297</v>
      </c>
      <c r="C658" s="1">
        <v>11</v>
      </c>
      <c r="D658" s="1" t="s">
        <v>24</v>
      </c>
      <c r="E658" s="6">
        <f>資本コスト!E658/SUM(資本コスト!E658,労働コスト!E658)</f>
        <v>0.32687574666053276</v>
      </c>
      <c r="F658" s="6">
        <f>資本コスト!F658/SUM(資本コスト!F658,労働コスト!F658)</f>
        <v>0.25206848386697089</v>
      </c>
      <c r="G658" s="6">
        <f>資本コスト!G658/SUM(資本コスト!G658,労働コスト!G658)</f>
        <v>0.34752999343933871</v>
      </c>
      <c r="H658" s="6">
        <f>資本コスト!H658/SUM(資本コスト!H658,労働コスト!H658)</f>
        <v>0.40956377632608665</v>
      </c>
      <c r="I658" s="6">
        <f>資本コスト!I658/SUM(資本コスト!I658,労働コスト!I658)</f>
        <v>0.33879867111686918</v>
      </c>
      <c r="K658" s="3">
        <f>0.5*(E658+E$1095)</f>
        <v>0.29866989429644092</v>
      </c>
      <c r="L658" s="3">
        <f t="shared" ref="L658" si="2547">0.5*(F658+F$1095)</f>
        <v>0.23487711592834587</v>
      </c>
      <c r="M658" s="3">
        <f t="shared" ref="M658" si="2548">0.5*(G658+G$1095)</f>
        <v>0.31109112819115808</v>
      </c>
      <c r="N658" s="3">
        <f t="shared" ref="N658" si="2549">0.5*(H658+H$1095)</f>
        <v>0.34041944519332823</v>
      </c>
      <c r="O658" s="3">
        <f t="shared" ref="O658" si="2550">0.5*(I658+I$1095)</f>
        <v>0.32448998906129484</v>
      </c>
    </row>
    <row r="659" spans="1:15" x14ac:dyDescent="0.15">
      <c r="A659" s="1">
        <v>29</v>
      </c>
      <c r="B659" s="1" t="s">
        <v>296</v>
      </c>
      <c r="C659" s="1">
        <v>12</v>
      </c>
      <c r="D659" s="1" t="s">
        <v>25</v>
      </c>
      <c r="E659" s="6">
        <f>資本コスト!E659/SUM(資本コスト!E659,労働コスト!E659)</f>
        <v>0.23059817621316919</v>
      </c>
      <c r="F659" s="6">
        <f>資本コスト!F659/SUM(資本コスト!F659,労働コスト!F659)</f>
        <v>0.21478198293643527</v>
      </c>
      <c r="G659" s="6">
        <f>資本コスト!G659/SUM(資本コスト!G659,労働コスト!G659)</f>
        <v>0.35733821570121005</v>
      </c>
      <c r="H659" s="6">
        <f>資本コスト!H659/SUM(資本コスト!H659,労働コスト!H659)</f>
        <v>0.31376164267791834</v>
      </c>
      <c r="I659" s="6">
        <f>資本コスト!I659/SUM(資本コスト!I659,労働コスト!I659)</f>
        <v>0.50496975730698745</v>
      </c>
      <c r="K659" s="3">
        <f>0.5*(E659+E$1096)</f>
        <v>0.22496790856598131</v>
      </c>
      <c r="L659" s="3">
        <f t="shared" ref="L659" si="2551">0.5*(F659+F$1096)</f>
        <v>0.19839102176004789</v>
      </c>
      <c r="M659" s="3">
        <f t="shared" ref="M659" si="2552">0.5*(G659+G$1096)</f>
        <v>0.33666314645112938</v>
      </c>
      <c r="N659" s="3">
        <f t="shared" ref="N659" si="2553">0.5*(H659+H$1096)</f>
        <v>0.32795734348687144</v>
      </c>
      <c r="O659" s="3">
        <f t="shared" ref="O659" si="2554">0.5*(I659+I$1096)</f>
        <v>0.46909914045233575</v>
      </c>
    </row>
    <row r="660" spans="1:15" x14ac:dyDescent="0.15">
      <c r="A660" s="1">
        <v>29</v>
      </c>
      <c r="B660" s="1" t="s">
        <v>296</v>
      </c>
      <c r="C660" s="1">
        <v>13</v>
      </c>
      <c r="D660" s="1" t="s">
        <v>26</v>
      </c>
      <c r="E660" s="6">
        <f>資本コスト!E660/SUM(資本コスト!E660,労働コスト!E660)</f>
        <v>0.14101353749862913</v>
      </c>
      <c r="F660" s="6">
        <f>資本コスト!F660/SUM(資本コスト!F660,労働コスト!F660)</f>
        <v>0.25859960856560393</v>
      </c>
      <c r="G660" s="6">
        <f>資本コスト!G660/SUM(資本コスト!G660,労働コスト!G660)</f>
        <v>0.35900245292027066</v>
      </c>
      <c r="H660" s="6">
        <f>資本コスト!H660/SUM(資本コスト!H660,労働コスト!H660)</f>
        <v>0.3634719160606219</v>
      </c>
      <c r="I660" s="6">
        <f>資本コスト!I660/SUM(資本コスト!I660,労働コスト!I660)</f>
        <v>0.25309834469363401</v>
      </c>
      <c r="K660" s="3">
        <f>0.5*(E660+E$1097)</f>
        <v>0.16525425195017068</v>
      </c>
      <c r="L660" s="3">
        <f t="shared" ref="L660" si="2555">0.5*(F660+F$1097)</f>
        <v>0.26863567245819664</v>
      </c>
      <c r="M660" s="3">
        <f t="shared" ref="M660" si="2556">0.5*(G660+G$1097)</f>
        <v>0.34319575105838906</v>
      </c>
      <c r="N660" s="3">
        <f t="shared" ref="N660" si="2557">0.5*(H660+H$1097)</f>
        <v>0.34294692432380153</v>
      </c>
      <c r="O660" s="3">
        <f t="shared" ref="O660" si="2558">0.5*(I660+I$1097)</f>
        <v>0.27537108093023088</v>
      </c>
    </row>
    <row r="661" spans="1:15" x14ac:dyDescent="0.15">
      <c r="A661" s="1">
        <v>29</v>
      </c>
      <c r="B661" s="1" t="s">
        <v>296</v>
      </c>
      <c r="C661" s="1">
        <v>14</v>
      </c>
      <c r="D661" s="1" t="s">
        <v>27</v>
      </c>
      <c r="E661" s="6">
        <f>資本コスト!E661/SUM(資本コスト!E661,労働コスト!E661)</f>
        <v>0.13283481952247397</v>
      </c>
      <c r="F661" s="6">
        <f>資本コスト!F661/SUM(資本コスト!F661,労働コスト!F661)</f>
        <v>0.15329810555905971</v>
      </c>
      <c r="G661" s="6">
        <f>資本コスト!G661/SUM(資本コスト!G661,労働コスト!G661)</f>
        <v>0.18216126088050599</v>
      </c>
      <c r="H661" s="6">
        <f>資本コスト!H661/SUM(資本コスト!H661,労働コスト!H661)</f>
        <v>0.28972371911653688</v>
      </c>
      <c r="I661" s="6">
        <f>資本コスト!I661/SUM(資本コスト!I661,労働コスト!I661)</f>
        <v>0.25164094819107369</v>
      </c>
      <c r="K661" s="3">
        <f>0.5*(E661+E$1098)</f>
        <v>0.10907997690909096</v>
      </c>
      <c r="L661" s="3">
        <f t="shared" ref="L661" si="2559">0.5*(F661+F$1098)</f>
        <v>0.14816990147547782</v>
      </c>
      <c r="M661" s="3">
        <f t="shared" ref="M661" si="2560">0.5*(G661+G$1098)</f>
        <v>0.21070273620295416</v>
      </c>
      <c r="N661" s="3">
        <f t="shared" ref="N661" si="2561">0.5*(H661+H$1098)</f>
        <v>0.29667158385929626</v>
      </c>
      <c r="O661" s="3">
        <f t="shared" ref="O661" si="2562">0.5*(I661+I$1098)</f>
        <v>0.312134158749376</v>
      </c>
    </row>
    <row r="662" spans="1:15" x14ac:dyDescent="0.15">
      <c r="A662" s="1">
        <v>29</v>
      </c>
      <c r="B662" s="1" t="s">
        <v>296</v>
      </c>
      <c r="C662" s="1">
        <v>15</v>
      </c>
      <c r="D662" s="1" t="s">
        <v>28</v>
      </c>
      <c r="E662" s="6">
        <f>資本コスト!E662/SUM(資本コスト!E662,労働コスト!E662)</f>
        <v>0.24450512609389027</v>
      </c>
      <c r="F662" s="6">
        <f>資本コスト!F662/SUM(資本コスト!F662,労働コスト!F662)</f>
        <v>0.17204010927669652</v>
      </c>
      <c r="G662" s="6">
        <f>資本コスト!G662/SUM(資本コスト!G662,労働コスト!G662)</f>
        <v>0.24042968793232736</v>
      </c>
      <c r="H662" s="6">
        <f>資本コスト!H662/SUM(資本コスト!H662,労働コスト!H662)</f>
        <v>0.26924789111048453</v>
      </c>
      <c r="I662" s="6">
        <f>資本コスト!I662/SUM(資本コスト!I662,労働コスト!I662)</f>
        <v>0.27604415361770229</v>
      </c>
      <c r="K662" s="3">
        <f>0.5*(E662+E$1099)</f>
        <v>0.21909542943174287</v>
      </c>
      <c r="L662" s="3">
        <f t="shared" ref="L662" si="2563">0.5*(F662+F$1099)</f>
        <v>0.17524291014899762</v>
      </c>
      <c r="M662" s="3">
        <f t="shared" ref="M662" si="2564">0.5*(G662+G$1099)</f>
        <v>0.24255614431899639</v>
      </c>
      <c r="N662" s="3">
        <f t="shared" ref="N662" si="2565">0.5*(H662+H$1099)</f>
        <v>0.26939153939035559</v>
      </c>
      <c r="O662" s="3">
        <f t="shared" ref="O662" si="2566">0.5*(I662+I$1099)</f>
        <v>0.3014068455632421</v>
      </c>
    </row>
    <row r="663" spans="1:15" x14ac:dyDescent="0.15">
      <c r="A663" s="1">
        <v>29</v>
      </c>
      <c r="B663" s="1" t="s">
        <v>295</v>
      </c>
      <c r="C663" s="1">
        <v>16</v>
      </c>
      <c r="D663" s="1" t="s">
        <v>11</v>
      </c>
      <c r="E663" s="6">
        <f>資本コスト!E663/SUM(資本コスト!E663,労働コスト!E663)</f>
        <v>0.3012635185092658</v>
      </c>
      <c r="F663" s="6">
        <f>資本コスト!F663/SUM(資本コスト!F663,労働コスト!F663)</f>
        <v>0.13541411021282534</v>
      </c>
      <c r="G663" s="6">
        <f>資本コスト!G663/SUM(資本コスト!G663,労働コスト!G663)</f>
        <v>0.11679989397015529</v>
      </c>
      <c r="H663" s="6">
        <f>資本コスト!H663/SUM(資本コスト!H663,労働コスト!H663)</f>
        <v>9.8980575191512529E-2</v>
      </c>
      <c r="I663" s="6">
        <f>資本コスト!I663/SUM(資本コスト!I663,労働コスト!I663)</f>
        <v>0.11143405245600388</v>
      </c>
      <c r="K663" s="3">
        <f>0.5*(E663+E$1100)</f>
        <v>0.27735615771321842</v>
      </c>
      <c r="L663" s="3">
        <f t="shared" ref="L663" si="2567">0.5*(F663+F$1100)</f>
        <v>0.12190756568954797</v>
      </c>
      <c r="M663" s="3">
        <f t="shared" ref="M663" si="2568">0.5*(G663+G$1100)</f>
        <v>0.11513820019229357</v>
      </c>
      <c r="N663" s="3">
        <f t="shared" ref="N663" si="2569">0.5*(H663+H$1100)</f>
        <v>9.2677496502017537E-2</v>
      </c>
      <c r="O663" s="3">
        <f t="shared" ref="O663" si="2570">0.5*(I663+I$1100)</f>
        <v>0.103974976808548</v>
      </c>
    </row>
    <row r="664" spans="1:15" x14ac:dyDescent="0.15">
      <c r="A664" s="1">
        <v>29</v>
      </c>
      <c r="B664" s="1" t="s">
        <v>295</v>
      </c>
      <c r="C664" s="1">
        <v>17</v>
      </c>
      <c r="D664" s="1" t="s">
        <v>12</v>
      </c>
      <c r="E664" s="6">
        <f>資本コスト!E664/SUM(資本コスト!E664,労働コスト!E664)</f>
        <v>0.60868668869899434</v>
      </c>
      <c r="F664" s="6">
        <f>資本コスト!F664/SUM(資本コスト!F664,労働コスト!F664)</f>
        <v>0.72748508988899085</v>
      </c>
      <c r="G664" s="6">
        <f>資本コスト!G664/SUM(資本コスト!G664,労働コスト!G664)</f>
        <v>0.73571573721563932</v>
      </c>
      <c r="H664" s="6">
        <f>資本コスト!H664/SUM(資本コスト!H664,労働コスト!H664)</f>
        <v>0.71138570295320924</v>
      </c>
      <c r="I664" s="6">
        <f>資本コスト!I664/SUM(資本コスト!I664,労働コスト!I664)</f>
        <v>0.81342596916582688</v>
      </c>
      <c r="K664" s="3">
        <f>0.5*(E664+E$1101)</f>
        <v>0.68388305343636779</v>
      </c>
      <c r="L664" s="3">
        <f t="shared" ref="L664" si="2571">0.5*(F664+F$1101)</f>
        <v>0.74667142120600682</v>
      </c>
      <c r="M664" s="3">
        <f t="shared" ref="M664" si="2572">0.5*(G664+G$1101)</f>
        <v>0.73238090036468684</v>
      </c>
      <c r="N664" s="3">
        <f t="shared" ref="N664" si="2573">0.5*(H664+H$1101)</f>
        <v>0.71199506170237092</v>
      </c>
      <c r="O664" s="3">
        <f t="shared" ref="O664" si="2574">0.5*(I664+I$1101)</f>
        <v>0.80922774596427605</v>
      </c>
    </row>
    <row r="665" spans="1:15" x14ac:dyDescent="0.15">
      <c r="A665" s="1">
        <v>29</v>
      </c>
      <c r="B665" s="1" t="s">
        <v>295</v>
      </c>
      <c r="C665" s="1">
        <v>18</v>
      </c>
      <c r="D665" s="1" t="s">
        <v>13</v>
      </c>
      <c r="E665" s="6">
        <f>資本コスト!E665/SUM(資本コスト!E665,労働コスト!E665)</f>
        <v>0.10218790223359674</v>
      </c>
      <c r="F665" s="6">
        <f>資本コスト!F665/SUM(資本コスト!F665,労働コスト!F665)</f>
        <v>0.1382922731612839</v>
      </c>
      <c r="G665" s="6">
        <f>資本コスト!G665/SUM(資本コスト!G665,労働コスト!G665)</f>
        <v>0.1658822452172487</v>
      </c>
      <c r="H665" s="6">
        <f>資本コスト!H665/SUM(資本コスト!H665,労働コスト!H665)</f>
        <v>0.11602561837062342</v>
      </c>
      <c r="I665" s="6">
        <f>資本コスト!I665/SUM(資本コスト!I665,労働コスト!I665)</f>
        <v>0.21498585756695882</v>
      </c>
      <c r="K665" s="3">
        <f>0.5*(E665+E$1102)</f>
        <v>0.12133348841913388</v>
      </c>
      <c r="L665" s="3">
        <f t="shared" ref="L665" si="2575">0.5*(F665+F$1102)</f>
        <v>0.16604256950630328</v>
      </c>
      <c r="M665" s="3">
        <f t="shared" ref="M665" si="2576">0.5*(G665+G$1102)</f>
        <v>0.1760772340371406</v>
      </c>
      <c r="N665" s="3">
        <f t="shared" ref="N665" si="2577">0.5*(H665+H$1102)</f>
        <v>0.14604466106624142</v>
      </c>
      <c r="O665" s="3">
        <f t="shared" ref="O665" si="2578">0.5*(I665+I$1102)</f>
        <v>0.20784502710331179</v>
      </c>
    </row>
    <row r="666" spans="1:15" x14ac:dyDescent="0.15">
      <c r="A666" s="1">
        <v>29</v>
      </c>
      <c r="B666" s="1" t="s">
        <v>295</v>
      </c>
      <c r="C666" s="1">
        <v>19</v>
      </c>
      <c r="D666" s="1" t="s">
        <v>14</v>
      </c>
      <c r="E666" s="6">
        <f>資本コスト!E666/SUM(資本コスト!E666,労働コスト!E666)</f>
        <v>0.51579471711593072</v>
      </c>
      <c r="F666" s="6">
        <f>資本コスト!F666/SUM(資本コスト!F666,労働コスト!F666)</f>
        <v>0.25031222442436135</v>
      </c>
      <c r="G666" s="6">
        <f>資本コスト!G666/SUM(資本コスト!G666,労働コスト!G666)</f>
        <v>0.24984704585285786</v>
      </c>
      <c r="H666" s="6">
        <f>資本コスト!H666/SUM(資本コスト!H666,労働コスト!H666)</f>
        <v>0.35228173137225482</v>
      </c>
      <c r="I666" s="6">
        <f>資本コスト!I666/SUM(資本コスト!I666,労働コスト!I666)</f>
        <v>0.38261838618860167</v>
      </c>
      <c r="K666" s="3">
        <f>0.5*(E666+E$1103)</f>
        <v>0.4264714723906039</v>
      </c>
      <c r="L666" s="3">
        <f t="shared" ref="L666" si="2579">0.5*(F666+F$1103)</f>
        <v>0.20423205110661555</v>
      </c>
      <c r="M666" s="3">
        <f t="shared" ref="M666" si="2580">0.5*(G666+G$1103)</f>
        <v>0.19779734764097029</v>
      </c>
      <c r="N666" s="3">
        <f t="shared" ref="N666" si="2581">0.5*(H666+H$1103)</f>
        <v>0.27044785024196744</v>
      </c>
      <c r="O666" s="3">
        <f t="shared" ref="O666" si="2582">0.5*(I666+I$1103)</f>
        <v>0.28842266150247281</v>
      </c>
    </row>
    <row r="667" spans="1:15" x14ac:dyDescent="0.15">
      <c r="A667" s="1">
        <v>29</v>
      </c>
      <c r="B667" s="1" t="s">
        <v>298</v>
      </c>
      <c r="C667" s="1">
        <v>20</v>
      </c>
      <c r="D667" s="1" t="s">
        <v>15</v>
      </c>
      <c r="E667" s="6">
        <f>資本コスト!E667/SUM(資本コスト!E667,労働コスト!E667)</f>
        <v>0.50391276098770976</v>
      </c>
      <c r="F667" s="6">
        <f>資本コスト!F667/SUM(資本コスト!F667,労働コスト!F667)</f>
        <v>0.81124201430528042</v>
      </c>
      <c r="G667" s="6">
        <f>資本コスト!G667/SUM(資本コスト!G667,労働コスト!G667)</f>
        <v>0.71845761931940988</v>
      </c>
      <c r="H667" s="6">
        <f>資本コスト!H667/SUM(資本コスト!H667,労働コスト!H667)</f>
        <v>0.69618169878384573</v>
      </c>
      <c r="I667" s="6">
        <f>資本コスト!I667/SUM(資本コスト!I667,労働コスト!I667)</f>
        <v>0.74517512047178835</v>
      </c>
      <c r="K667" s="3">
        <f>0.5*(E667+E$1104)</f>
        <v>0.49911084756750079</v>
      </c>
      <c r="L667" s="3">
        <f t="shared" ref="L667" si="2583">0.5*(F667+F$1104)</f>
        <v>0.80493460835248709</v>
      </c>
      <c r="M667" s="3">
        <f t="shared" ref="M667" si="2584">0.5*(G667+G$1104)</f>
        <v>0.73588162321347206</v>
      </c>
      <c r="N667" s="3">
        <f t="shared" ref="N667" si="2585">0.5*(H667+H$1104)</f>
        <v>0.71976982427187453</v>
      </c>
      <c r="O667" s="3">
        <f t="shared" ref="O667" si="2586">0.5*(I667+I$1104)</f>
        <v>0.77156761415102948</v>
      </c>
    </row>
    <row r="668" spans="1:15" x14ac:dyDescent="0.15">
      <c r="A668" s="1">
        <v>29</v>
      </c>
      <c r="B668" s="1" t="s">
        <v>295</v>
      </c>
      <c r="C668" s="1">
        <v>21</v>
      </c>
      <c r="D668" s="1" t="s">
        <v>16</v>
      </c>
      <c r="E668" s="6">
        <f>資本コスト!E668/SUM(資本コスト!E668,労働コスト!E668)</f>
        <v>0.58251988758532658</v>
      </c>
      <c r="F668" s="6">
        <f>資本コスト!F668/SUM(資本コスト!F668,労働コスト!F668)</f>
        <v>0.57427823290444213</v>
      </c>
      <c r="G668" s="6">
        <f>資本コスト!G668/SUM(資本コスト!G668,労働コスト!G668)</f>
        <v>0.44460458247634349</v>
      </c>
      <c r="H668" s="6">
        <f>資本コスト!H668/SUM(資本コスト!H668,労働コスト!H668)</f>
        <v>0.42011424712914985</v>
      </c>
      <c r="I668" s="6">
        <f>資本コスト!I668/SUM(資本コスト!I668,労働コスト!I668)</f>
        <v>0.56783963253013048</v>
      </c>
      <c r="K668" s="3">
        <f>0.5*(E668+E$1105)</f>
        <v>0.45348384630775418</v>
      </c>
      <c r="L668" s="3">
        <f t="shared" ref="L668" si="2587">0.5*(F668+F$1105)</f>
        <v>0.49439880456332769</v>
      </c>
      <c r="M668" s="3">
        <f t="shared" ref="M668" si="2588">0.5*(G668+G$1105)</f>
        <v>0.43050086939165644</v>
      </c>
      <c r="N668" s="3">
        <f t="shared" ref="N668" si="2589">0.5*(H668+H$1105)</f>
        <v>0.43305697097561952</v>
      </c>
      <c r="O668" s="3">
        <f t="shared" ref="O668" si="2590">0.5*(I668+I$1105)</f>
        <v>0.56627234698571316</v>
      </c>
    </row>
    <row r="669" spans="1:15" x14ac:dyDescent="0.15">
      <c r="A669" s="1">
        <v>29</v>
      </c>
      <c r="B669" s="1" t="s">
        <v>149</v>
      </c>
      <c r="C669" s="1">
        <v>22</v>
      </c>
      <c r="D669" s="1" t="s">
        <v>8</v>
      </c>
      <c r="E669" s="6">
        <f>資本コスト!E669/SUM(資本コスト!E669,労働コスト!E669)</f>
        <v>0.33557774298945825</v>
      </c>
      <c r="F669" s="6">
        <f>資本コスト!F669/SUM(資本コスト!F669,労働コスト!F669)</f>
        <v>0.26722216160134921</v>
      </c>
      <c r="G669" s="6">
        <f>資本コスト!G669/SUM(資本コスト!G669,労働コスト!G669)</f>
        <v>0.33020798631349524</v>
      </c>
      <c r="H669" s="6">
        <f>資本コスト!H669/SUM(資本コスト!H669,労働コスト!H669)</f>
        <v>0.27498685729030753</v>
      </c>
      <c r="I669" s="6">
        <f>資本コスト!I669/SUM(資本コスト!I669,労働コスト!I669)</f>
        <v>0.23808091617815522</v>
      </c>
      <c r="K669" s="3">
        <f>0.5*(E669+E$1106)</f>
        <v>0.26748597129911456</v>
      </c>
      <c r="L669" s="3">
        <f t="shared" ref="L669" si="2591">0.5*(F669+F$1106)</f>
        <v>0.26638684461595274</v>
      </c>
      <c r="M669" s="3">
        <f t="shared" ref="M669" si="2592">0.5*(G669+G$1106)</f>
        <v>0.3302527687542145</v>
      </c>
      <c r="N669" s="3">
        <f t="shared" ref="N669" si="2593">0.5*(H669+H$1106)</f>
        <v>0.29146792689159295</v>
      </c>
      <c r="O669" s="3">
        <f t="shared" ref="O669" si="2594">0.5*(I669+I$1106)</f>
        <v>0.25498396466117451</v>
      </c>
    </row>
    <row r="670" spans="1:15" x14ac:dyDescent="0.15">
      <c r="A670" s="1">
        <v>29</v>
      </c>
      <c r="B670" s="1" t="s">
        <v>149</v>
      </c>
      <c r="C670" s="1">
        <v>23</v>
      </c>
      <c r="D670" s="1" t="s">
        <v>29</v>
      </c>
      <c r="E670" s="6">
        <f>資本コスト!E670/SUM(資本コスト!E670,労働コスト!E670)</f>
        <v>0.36719918661017387</v>
      </c>
      <c r="F670" s="6">
        <f>資本コスト!F670/SUM(資本コスト!F670,労働コスト!F670)</f>
        <v>0.2669162986241842</v>
      </c>
      <c r="G670" s="6">
        <f>資本コスト!G670/SUM(資本コスト!G670,労働コスト!G670)</f>
        <v>0.27293117228356134</v>
      </c>
      <c r="H670" s="6">
        <f>資本コスト!H670/SUM(資本コスト!H670,労働コスト!H670)</f>
        <v>0.25116640665151019</v>
      </c>
      <c r="I670" s="6">
        <f>資本コスト!I670/SUM(資本コスト!I670,労働コスト!I670)</f>
        <v>0.29425651688930282</v>
      </c>
      <c r="K670" s="3">
        <f>0.5*(E670+E$1107)</f>
        <v>0.37577440211770885</v>
      </c>
      <c r="L670" s="3">
        <f t="shared" ref="L670" si="2595">0.5*(F670+F$1107)</f>
        <v>0.26254191474402244</v>
      </c>
      <c r="M670" s="3">
        <f t="shared" ref="M670" si="2596">0.5*(G670+G$1107)</f>
        <v>0.27223011202811853</v>
      </c>
      <c r="N670" s="3">
        <f t="shared" ref="N670" si="2597">0.5*(H670+H$1107)</f>
        <v>0.25341653180346513</v>
      </c>
      <c r="O670" s="3">
        <f t="shared" ref="O670" si="2598">0.5*(I670+I$1107)</f>
        <v>0.29969949363451587</v>
      </c>
    </row>
    <row r="671" spans="1:15" x14ac:dyDescent="0.15">
      <c r="A671" s="1">
        <v>30</v>
      </c>
      <c r="B671" s="1" t="s">
        <v>299</v>
      </c>
      <c r="C671" s="1">
        <v>1</v>
      </c>
      <c r="D671" s="1" t="s">
        <v>9</v>
      </c>
      <c r="E671" s="6">
        <f>資本コスト!E671/SUM(資本コスト!E671,労働コスト!E671)</f>
        <v>0.70769776096590786</v>
      </c>
      <c r="F671" s="6">
        <f>資本コスト!F671/SUM(資本コスト!F671,労働コスト!F671)</f>
        <v>0.59357986120212314</v>
      </c>
      <c r="G671" s="6">
        <f>資本コスト!G671/SUM(資本コスト!G671,労働コスト!G671)</f>
        <v>0.6004439112174601</v>
      </c>
      <c r="H671" s="6">
        <f>資本コスト!H671/SUM(資本コスト!H671,労働コスト!H671)</f>
        <v>0.63961715294717436</v>
      </c>
      <c r="I671" s="6">
        <f>資本コスト!I671/SUM(資本コスト!I671,労働コスト!I671)</f>
        <v>0.68687676646702756</v>
      </c>
      <c r="K671" s="3">
        <f>0.5*(E671+E$1085)</f>
        <v>0.64216413571188424</v>
      </c>
      <c r="L671" s="3">
        <f t="shared" ref="L671" si="2599">0.5*(F671+F$1085)</f>
        <v>0.54575541688297613</v>
      </c>
      <c r="M671" s="3">
        <f t="shared" ref="M671" si="2600">0.5*(G671+G$1085)</f>
        <v>0.57318064624224774</v>
      </c>
      <c r="N671" s="3">
        <f t="shared" ref="N671" si="2601">0.5*(H671+H$1085)</f>
        <v>0.64301985998065869</v>
      </c>
      <c r="O671" s="3">
        <f t="shared" ref="O671" si="2602">0.5*(I671+I$1085)</f>
        <v>0.69848826595592195</v>
      </c>
    </row>
    <row r="672" spans="1:15" x14ac:dyDescent="0.15">
      <c r="A672" s="1">
        <v>30</v>
      </c>
      <c r="B672" s="1" t="s">
        <v>299</v>
      </c>
      <c r="C672" s="1">
        <v>2</v>
      </c>
      <c r="D672" s="1" t="s">
        <v>10</v>
      </c>
      <c r="E672" s="6">
        <f>資本コスト!E672/SUM(資本コスト!E672,労働コスト!E672)</f>
        <v>0.40970566997657459</v>
      </c>
      <c r="F672" s="6">
        <f>資本コスト!F672/SUM(資本コスト!F672,労働コスト!F672)</f>
        <v>0.35405012502655919</v>
      </c>
      <c r="G672" s="6">
        <f>資本コスト!G672/SUM(資本コスト!G672,労働コスト!G672)</f>
        <v>0.53032004430369251</v>
      </c>
      <c r="H672" s="6">
        <f>資本コスト!H672/SUM(資本コスト!H672,労働コスト!H672)</f>
        <v>0.60172644873348669</v>
      </c>
      <c r="I672" s="6">
        <f>資本コスト!I672/SUM(資本コスト!I672,労働コスト!I672)</f>
        <v>0.78553461985212103</v>
      </c>
      <c r="K672" s="3">
        <f>0.5*(E672+E$1086)</f>
        <v>0.39365698124714021</v>
      </c>
      <c r="L672" s="3">
        <f t="shared" ref="L672" si="2603">0.5*(F672+F$1086)</f>
        <v>0.34351508637287997</v>
      </c>
      <c r="M672" s="3">
        <f t="shared" ref="M672" si="2604">0.5*(G672+G$1086)</f>
        <v>0.43845181597188432</v>
      </c>
      <c r="N672" s="3">
        <f t="shared" ref="N672" si="2605">0.5*(H672+H$1086)</f>
        <v>0.47286095359859681</v>
      </c>
      <c r="O672" s="3">
        <f t="shared" ref="O672" si="2606">0.5*(I672+I$1086)</f>
        <v>0.64346622250252483</v>
      </c>
    </row>
    <row r="673" spans="1:15" x14ac:dyDescent="0.15">
      <c r="A673" s="1">
        <v>30</v>
      </c>
      <c r="B673" s="1" t="s">
        <v>300</v>
      </c>
      <c r="C673" s="1">
        <v>3</v>
      </c>
      <c r="D673" s="1" t="s">
        <v>17</v>
      </c>
      <c r="E673" s="6">
        <f>資本コスト!E673/SUM(資本コスト!E673,労働コスト!E673)</f>
        <v>0.25048772599816405</v>
      </c>
      <c r="F673" s="6">
        <f>資本コスト!F673/SUM(資本コスト!F673,労働コスト!F673)</f>
        <v>0.16096391639592758</v>
      </c>
      <c r="G673" s="6">
        <f>資本コスト!G673/SUM(資本コスト!G673,労働コスト!G673)</f>
        <v>0.18209699277797481</v>
      </c>
      <c r="H673" s="6">
        <f>資本コスト!H673/SUM(資本コスト!H673,労働コスト!H673)</f>
        <v>0.24101271950295797</v>
      </c>
      <c r="I673" s="6">
        <f>資本コスト!I673/SUM(資本コスト!I673,労働コスト!I673)</f>
        <v>0.31689139880433903</v>
      </c>
      <c r="K673" s="3">
        <f>0.5*(E673+E$1087)</f>
        <v>0.28713136166281567</v>
      </c>
      <c r="L673" s="3">
        <f t="shared" ref="L673" si="2607">0.5*(F673+F$1087)</f>
        <v>0.2073014396624554</v>
      </c>
      <c r="M673" s="3">
        <f t="shared" ref="M673" si="2608">0.5*(G673+G$1087)</f>
        <v>0.24373310995141798</v>
      </c>
      <c r="N673" s="3">
        <f t="shared" ref="N673" si="2609">0.5*(H673+H$1087)</f>
        <v>0.27546566952327456</v>
      </c>
      <c r="O673" s="3">
        <f t="shared" ref="O673" si="2610">0.5*(I673+I$1087)</f>
        <v>0.34162105984758706</v>
      </c>
    </row>
    <row r="674" spans="1:15" x14ac:dyDescent="0.15">
      <c r="A674" s="1">
        <v>30</v>
      </c>
      <c r="B674" s="1" t="s">
        <v>300</v>
      </c>
      <c r="C674" s="1">
        <v>4</v>
      </c>
      <c r="D674" s="1" t="s">
        <v>18</v>
      </c>
      <c r="E674" s="6">
        <f>資本コスト!E674/SUM(資本コスト!E674,労働コスト!E674)</f>
        <v>0.26087593424053457</v>
      </c>
      <c r="F674" s="6">
        <f>資本コスト!F674/SUM(資本コスト!F674,労働コスト!F674)</f>
        <v>0.21970041832452478</v>
      </c>
      <c r="G674" s="6">
        <f>資本コスト!G674/SUM(資本コスト!G674,労働コスト!G674)</f>
        <v>0.2232700691015074</v>
      </c>
      <c r="H674" s="6">
        <f>資本コスト!H674/SUM(資本コスト!H674,労働コスト!H674)</f>
        <v>0.31486907022919758</v>
      </c>
      <c r="I674" s="6">
        <f>資本コスト!I674/SUM(資本コスト!I674,労働コスト!I674)</f>
        <v>0.37043687283125115</v>
      </c>
      <c r="K674" s="3">
        <f>0.5*(E674+E$1088)</f>
        <v>0.24233985803818398</v>
      </c>
      <c r="L674" s="3">
        <f t="shared" ref="L674" si="2611">0.5*(F674+F$1088)</f>
        <v>0.20212657240994339</v>
      </c>
      <c r="M674" s="3">
        <f t="shared" ref="M674" si="2612">0.5*(G674+G$1088)</f>
        <v>0.21234849263424979</v>
      </c>
      <c r="N674" s="3">
        <f t="shared" ref="N674" si="2613">0.5*(H674+H$1088)</f>
        <v>0.28738409916481933</v>
      </c>
      <c r="O674" s="3">
        <f t="shared" ref="O674" si="2614">0.5*(I674+I$1088)</f>
        <v>0.34990019163550601</v>
      </c>
    </row>
    <row r="675" spans="1:15" x14ac:dyDescent="0.15">
      <c r="A675" s="1">
        <v>30</v>
      </c>
      <c r="B675" s="1" t="s">
        <v>300</v>
      </c>
      <c r="C675" s="1">
        <v>5</v>
      </c>
      <c r="D675" s="1" t="s">
        <v>19</v>
      </c>
      <c r="E675" s="6">
        <f>資本コスト!E675/SUM(資本コスト!E675,労働コスト!E675)</f>
        <v>0.2649573460372836</v>
      </c>
      <c r="F675" s="6">
        <f>資本コスト!F675/SUM(資本コスト!F675,労働コスト!F675)</f>
        <v>0.16369737172177892</v>
      </c>
      <c r="G675" s="6">
        <f>資本コスト!G675/SUM(資本コスト!G675,労働コスト!G675)</f>
        <v>0.15752442223249707</v>
      </c>
      <c r="H675" s="6">
        <f>資本コスト!H675/SUM(資本コスト!H675,労働コスト!H675)</f>
        <v>0.25389570548143497</v>
      </c>
      <c r="I675" s="6">
        <f>資本コスト!I675/SUM(資本コスト!I675,労働コスト!I675)</f>
        <v>0.32725040292241725</v>
      </c>
      <c r="K675" s="3">
        <f>0.5*(E675+E$1089)</f>
        <v>0.32950782161019954</v>
      </c>
      <c r="L675" s="3">
        <f t="shared" ref="L675" si="2615">0.5*(F675+F$1089)</f>
        <v>0.22751683557864499</v>
      </c>
      <c r="M675" s="3">
        <f t="shared" ref="M675" si="2616">0.5*(G675+G$1089)</f>
        <v>0.23523594452630936</v>
      </c>
      <c r="N675" s="3">
        <f t="shared" ref="N675" si="2617">0.5*(H675+H$1089)</f>
        <v>0.28849834603706886</v>
      </c>
      <c r="O675" s="3">
        <f t="shared" ref="O675" si="2618">0.5*(I675+I$1089)</f>
        <v>0.36107382699443791</v>
      </c>
    </row>
    <row r="676" spans="1:15" x14ac:dyDescent="0.15">
      <c r="A676" s="1">
        <v>30</v>
      </c>
      <c r="B676" s="1" t="s">
        <v>300</v>
      </c>
      <c r="C676" s="1">
        <v>6</v>
      </c>
      <c r="D676" s="1" t="s">
        <v>3</v>
      </c>
      <c r="E676" s="6">
        <f>資本コスト!E676/SUM(資本コスト!E676,労働コスト!E676)</f>
        <v>0.42994033449323682</v>
      </c>
      <c r="F676" s="6">
        <f>資本コスト!F676/SUM(資本コスト!F676,労働コスト!F676)</f>
        <v>0.40216593338901474</v>
      </c>
      <c r="G676" s="6">
        <f>資本コスト!G676/SUM(資本コスト!G676,労働コスト!G676)</f>
        <v>0.53244935764071144</v>
      </c>
      <c r="H676" s="6">
        <f>資本コスト!H676/SUM(資本コスト!H676,労働コスト!H676)</f>
        <v>0.49727980088820534</v>
      </c>
      <c r="I676" s="6">
        <f>資本コスト!I676/SUM(資本コスト!I676,労働コスト!I676)</f>
        <v>0.59939531150845082</v>
      </c>
      <c r="K676" s="3">
        <f>0.5*(E676+E$1090)</f>
        <v>0.45668317913351486</v>
      </c>
      <c r="L676" s="3">
        <f t="shared" ref="L676" si="2619">0.5*(F676+F$1090)</f>
        <v>0.41091070554583631</v>
      </c>
      <c r="M676" s="3">
        <f t="shared" ref="M676" si="2620">0.5*(G676+G$1090)</f>
        <v>0.48961100141691805</v>
      </c>
      <c r="N676" s="3">
        <f t="shared" ref="N676" si="2621">0.5*(H676+H$1090)</f>
        <v>0.46370298160806844</v>
      </c>
      <c r="O676" s="3">
        <f t="shared" ref="O676" si="2622">0.5*(I676+I$1090)</f>
        <v>0.57734321221038265</v>
      </c>
    </row>
    <row r="677" spans="1:15" x14ac:dyDescent="0.15">
      <c r="A677" s="1">
        <v>30</v>
      </c>
      <c r="B677" s="1" t="s">
        <v>301</v>
      </c>
      <c r="C677" s="1">
        <v>7</v>
      </c>
      <c r="D677" s="1" t="s">
        <v>20</v>
      </c>
      <c r="E677" s="6">
        <f>資本コスト!E677/SUM(資本コスト!E677,労働コスト!E677)</f>
        <v>0.87841315215298998</v>
      </c>
      <c r="F677" s="6">
        <f>資本コスト!F677/SUM(資本コスト!F677,労働コスト!F677)</f>
        <v>0.70621513232033561</v>
      </c>
      <c r="G677" s="6">
        <f>資本コスト!G677/SUM(資本コスト!G677,労働コスト!G677)</f>
        <v>0.76976151379302538</v>
      </c>
      <c r="H677" s="6">
        <f>資本コスト!H677/SUM(資本コスト!H677,労働コスト!H677)</f>
        <v>0.72484452269482746</v>
      </c>
      <c r="I677" s="6">
        <f>資本コスト!I677/SUM(資本コスト!I677,労働コスト!I677)</f>
        <v>0.78591865111690395</v>
      </c>
      <c r="K677" s="3">
        <f>0.5*(E677+E$1091)</f>
        <v>0.78699256971671838</v>
      </c>
      <c r="L677" s="3">
        <f t="shared" ref="L677" si="2623">0.5*(F677+F$1091)</f>
        <v>0.67901329107098474</v>
      </c>
      <c r="M677" s="3">
        <f t="shared" ref="M677" si="2624">0.5*(G677+G$1091)</f>
        <v>0.66602585396644542</v>
      </c>
      <c r="N677" s="3">
        <f t="shared" ref="N677" si="2625">0.5*(H677+H$1091)</f>
        <v>0.64679433391805152</v>
      </c>
      <c r="O677" s="3">
        <f t="shared" ref="O677" si="2626">0.5*(I677+I$1091)</f>
        <v>0.70052322493753183</v>
      </c>
    </row>
    <row r="678" spans="1:15" x14ac:dyDescent="0.15">
      <c r="A678" s="1">
        <v>30</v>
      </c>
      <c r="B678" s="1" t="s">
        <v>300</v>
      </c>
      <c r="C678" s="1">
        <v>8</v>
      </c>
      <c r="D678" s="1" t="s">
        <v>21</v>
      </c>
      <c r="E678" s="6">
        <f>資本コスト!E678/SUM(資本コスト!E678,労働コスト!E678)</f>
        <v>0.32550656536106842</v>
      </c>
      <c r="F678" s="6">
        <f>資本コスト!F678/SUM(資本コスト!F678,労働コスト!F678)</f>
        <v>0.16202485776249176</v>
      </c>
      <c r="G678" s="6">
        <f>資本コスト!G678/SUM(資本コスト!G678,労働コスト!G678)</f>
        <v>0.164191038241288</v>
      </c>
      <c r="H678" s="6">
        <f>資本コスト!H678/SUM(資本コスト!H678,労働コスト!H678)</f>
        <v>0.23195491762136478</v>
      </c>
      <c r="I678" s="6">
        <f>資本コスト!I678/SUM(資本コスト!I678,労働コスト!I678)</f>
        <v>0.23659130800217967</v>
      </c>
      <c r="K678" s="3">
        <f>0.5*(E678+E$1092)</f>
        <v>0.35041069059412938</v>
      </c>
      <c r="L678" s="3">
        <f t="shared" ref="L678" si="2627">0.5*(F678+F$1092)</f>
        <v>0.20257060966303231</v>
      </c>
      <c r="M678" s="3">
        <f t="shared" ref="M678" si="2628">0.5*(G678+G$1092)</f>
        <v>0.20651814092835774</v>
      </c>
      <c r="N678" s="3">
        <f t="shared" ref="N678" si="2629">0.5*(H678+H$1092)</f>
        <v>0.23502645637192709</v>
      </c>
      <c r="O678" s="3">
        <f t="shared" ref="O678" si="2630">0.5*(I678+I$1092)</f>
        <v>0.27984122412030554</v>
      </c>
    </row>
    <row r="679" spans="1:15" x14ac:dyDescent="0.15">
      <c r="A679" s="1">
        <v>30</v>
      </c>
      <c r="B679" s="1" t="s">
        <v>300</v>
      </c>
      <c r="C679" s="1">
        <v>9</v>
      </c>
      <c r="D679" s="1" t="s">
        <v>22</v>
      </c>
      <c r="E679" s="6">
        <f>資本コスト!E679/SUM(資本コスト!E679,労働コスト!E679)</f>
        <v>0.62379288295969237</v>
      </c>
      <c r="F679" s="6">
        <f>資本コスト!F679/SUM(資本コスト!F679,労働コスト!F679)</f>
        <v>0.53551277530844255</v>
      </c>
      <c r="G679" s="6">
        <f>資本コスト!G679/SUM(資本コスト!G679,労働コスト!G679)</f>
        <v>0.58621285263809608</v>
      </c>
      <c r="H679" s="6">
        <f>資本コスト!H679/SUM(資本コスト!H679,労働コスト!H679)</f>
        <v>0.63191652699839984</v>
      </c>
      <c r="I679" s="6">
        <f>資本コスト!I679/SUM(資本コスト!I679,労働コスト!I679)</f>
        <v>0.67851619547101516</v>
      </c>
      <c r="K679" s="3">
        <f>0.5*(E679+E$1093)</f>
        <v>0.49886948985004642</v>
      </c>
      <c r="L679" s="3">
        <f t="shared" ref="L679" si="2631">0.5*(F679+F$1093)</f>
        <v>0.46101015971646075</v>
      </c>
      <c r="M679" s="3">
        <f t="shared" ref="M679" si="2632">0.5*(G679+G$1093)</f>
        <v>0.50257044418111041</v>
      </c>
      <c r="N679" s="3">
        <f t="shared" ref="N679" si="2633">0.5*(H679+H$1093)</f>
        <v>0.51924553644454896</v>
      </c>
      <c r="O679" s="3">
        <f t="shared" ref="O679" si="2634">0.5*(I679+I$1093)</f>
        <v>0.5618502971819378</v>
      </c>
    </row>
    <row r="680" spans="1:15" x14ac:dyDescent="0.15">
      <c r="A680" s="1">
        <v>30</v>
      </c>
      <c r="B680" s="1" t="s">
        <v>300</v>
      </c>
      <c r="C680" s="1">
        <v>10</v>
      </c>
      <c r="D680" s="1" t="s">
        <v>23</v>
      </c>
      <c r="E680" s="6">
        <f>資本コスト!E680/SUM(資本コスト!E680,労働コスト!E680)</f>
        <v>8.6790593050592141E-2</v>
      </c>
      <c r="F680" s="6">
        <f>資本コスト!F680/SUM(資本コスト!F680,労働コスト!F680)</f>
        <v>0.112754909346993</v>
      </c>
      <c r="G680" s="6">
        <f>資本コスト!G680/SUM(資本コスト!G680,労働コスト!G680)</f>
        <v>0.10120789013029012</v>
      </c>
      <c r="H680" s="6">
        <f>資本コスト!H680/SUM(資本コスト!H680,労働コスト!H680)</f>
        <v>0.10660204973640128</v>
      </c>
      <c r="I680" s="6">
        <f>資本コスト!I680/SUM(資本コスト!I680,労働コスト!I680)</f>
        <v>0.13884910098778946</v>
      </c>
      <c r="K680" s="3">
        <f>0.5*(E680+E$1094)</f>
        <v>0.16228218294606161</v>
      </c>
      <c r="L680" s="3">
        <f t="shared" ref="L680" si="2635">0.5*(F680+F$1094)</f>
        <v>0.15538565328311829</v>
      </c>
      <c r="M680" s="3">
        <f t="shared" ref="M680" si="2636">0.5*(G680+G$1094)</f>
        <v>0.14567715995678485</v>
      </c>
      <c r="N680" s="3">
        <f t="shared" ref="N680" si="2637">0.5*(H680+H$1094)</f>
        <v>0.14764975611258746</v>
      </c>
      <c r="O680" s="3">
        <f t="shared" ref="O680" si="2638">0.5*(I680+I$1094)</f>
        <v>0.17329874059150097</v>
      </c>
    </row>
    <row r="681" spans="1:15" x14ac:dyDescent="0.15">
      <c r="A681" s="1">
        <v>30</v>
      </c>
      <c r="B681" s="1" t="s">
        <v>300</v>
      </c>
      <c r="C681" s="1">
        <v>11</v>
      </c>
      <c r="D681" s="1" t="s">
        <v>24</v>
      </c>
      <c r="E681" s="6">
        <f>資本コスト!E681/SUM(資本コスト!E681,労働コスト!E681)</f>
        <v>0.15198075550928547</v>
      </c>
      <c r="F681" s="6">
        <f>資本コスト!F681/SUM(資本コスト!F681,労働コスト!F681)</f>
        <v>0.11261103821155487</v>
      </c>
      <c r="G681" s="6">
        <f>資本コスト!G681/SUM(資本コスト!G681,労働コスト!G681)</f>
        <v>0.2178665226738016</v>
      </c>
      <c r="H681" s="6">
        <f>資本コスト!H681/SUM(資本コスト!H681,労働コスト!H681)</f>
        <v>0.26971968240411198</v>
      </c>
      <c r="I681" s="6">
        <f>資本コスト!I681/SUM(資本コスト!I681,労働コスト!I681)</f>
        <v>0.28599879668199885</v>
      </c>
      <c r="K681" s="3">
        <f>0.5*(E681+E$1095)</f>
        <v>0.21122239872081727</v>
      </c>
      <c r="L681" s="3">
        <f t="shared" ref="L681" si="2639">0.5*(F681+F$1095)</f>
        <v>0.16514839310063786</v>
      </c>
      <c r="M681" s="3">
        <f t="shared" ref="M681" si="2640">0.5*(G681+G$1095)</f>
        <v>0.24625939280838954</v>
      </c>
      <c r="N681" s="3">
        <f t="shared" ref="N681" si="2641">0.5*(H681+H$1095)</f>
        <v>0.27049739823234087</v>
      </c>
      <c r="O681" s="3">
        <f t="shared" ref="O681" si="2642">0.5*(I681+I$1095)</f>
        <v>0.29809005184385967</v>
      </c>
    </row>
    <row r="682" spans="1:15" x14ac:dyDescent="0.15">
      <c r="A682" s="1">
        <v>30</v>
      </c>
      <c r="B682" s="1" t="s">
        <v>300</v>
      </c>
      <c r="C682" s="1">
        <v>12</v>
      </c>
      <c r="D682" s="1" t="s">
        <v>25</v>
      </c>
      <c r="E682" s="6">
        <f>資本コスト!E682/SUM(資本コスト!E682,労働コスト!E682)</f>
        <v>7.92735098909782E-2</v>
      </c>
      <c r="F682" s="6">
        <f>資本コスト!F682/SUM(資本コスト!F682,労働コスト!F682)</f>
        <v>5.7578431664907927E-2</v>
      </c>
      <c r="G682" s="6">
        <f>資本コスト!G682/SUM(資本コスト!G682,労働コスト!G682)</f>
        <v>0.10467375707555139</v>
      </c>
      <c r="H682" s="6">
        <f>資本コスト!H682/SUM(資本コスト!H682,労働コスト!H682)</f>
        <v>0.21000471282680819</v>
      </c>
      <c r="I682" s="6">
        <f>資本コスト!I682/SUM(資本コスト!I682,労働コスト!I682)</f>
        <v>0.38735748243858042</v>
      </c>
      <c r="K682" s="3">
        <f>0.5*(E682+E$1096)</f>
        <v>0.14930557540488582</v>
      </c>
      <c r="L682" s="3">
        <f t="shared" ref="L682" si="2643">0.5*(F682+F$1096)</f>
        <v>0.11978924612428421</v>
      </c>
      <c r="M682" s="3">
        <f t="shared" ref="M682" si="2644">0.5*(G682+G$1096)</f>
        <v>0.21033091713830007</v>
      </c>
      <c r="N682" s="3">
        <f t="shared" ref="N682" si="2645">0.5*(H682+H$1096)</f>
        <v>0.27607887856131641</v>
      </c>
      <c r="O682" s="3">
        <f t="shared" ref="O682" si="2646">0.5*(I682+I$1096)</f>
        <v>0.41029300301813221</v>
      </c>
    </row>
    <row r="683" spans="1:15" x14ac:dyDescent="0.15">
      <c r="A683" s="1">
        <v>30</v>
      </c>
      <c r="B683" s="1" t="s">
        <v>300</v>
      </c>
      <c r="C683" s="1">
        <v>13</v>
      </c>
      <c r="D683" s="1" t="s">
        <v>26</v>
      </c>
      <c r="E683" s="6">
        <f>資本コスト!E683/SUM(資本コスト!E683,労働コスト!E683)</f>
        <v>5.1963193609713347E-2</v>
      </c>
      <c r="F683" s="6">
        <f>資本コスト!F683/SUM(資本コスト!F683,労働コスト!F683)</f>
        <v>0.25314175240773668</v>
      </c>
      <c r="G683" s="6">
        <f>資本コスト!G683/SUM(資本コスト!G683,労働コスト!G683)</f>
        <v>0.20146461386283371</v>
      </c>
      <c r="H683" s="6">
        <f>資本コスト!H683/SUM(資本コスト!H683,労働コスト!H683)</f>
        <v>0.16614370957527866</v>
      </c>
      <c r="I683" s="6">
        <f>資本コスト!I683/SUM(資本コスト!I683,労働コスト!I683)</f>
        <v>0.1735850316218327</v>
      </c>
      <c r="K683" s="3">
        <f>0.5*(E683+E$1097)</f>
        <v>0.12072908000571279</v>
      </c>
      <c r="L683" s="3">
        <f t="shared" ref="L683" si="2647">0.5*(F683+F$1097)</f>
        <v>0.26590674437926304</v>
      </c>
      <c r="M683" s="3">
        <f t="shared" ref="M683" si="2648">0.5*(G683+G$1097)</f>
        <v>0.26442683152967061</v>
      </c>
      <c r="N683" s="3">
        <f t="shared" ref="N683" si="2649">0.5*(H683+H$1097)</f>
        <v>0.24428282108112992</v>
      </c>
      <c r="O683" s="3">
        <f t="shared" ref="O683" si="2650">0.5*(I683+I$1097)</f>
        <v>0.23561442439433022</v>
      </c>
    </row>
    <row r="684" spans="1:15" x14ac:dyDescent="0.15">
      <c r="A684" s="1">
        <v>30</v>
      </c>
      <c r="B684" s="1" t="s">
        <v>300</v>
      </c>
      <c r="C684" s="1">
        <v>14</v>
      </c>
      <c r="D684" s="1" t="s">
        <v>27</v>
      </c>
      <c r="E684" s="6">
        <f>資本コスト!E684/SUM(資本コスト!E684,労働コスト!E684)</f>
        <v>0.1217342099187296</v>
      </c>
      <c r="F684" s="6">
        <f>資本コスト!F684/SUM(資本コスト!F684,労働コスト!F684)</f>
        <v>0.149344538024718</v>
      </c>
      <c r="G684" s="6">
        <f>資本コスト!G684/SUM(資本コスト!G684,労働コスト!G684)</f>
        <v>0.34313908753658423</v>
      </c>
      <c r="H684" s="6">
        <f>資本コスト!H684/SUM(資本コスト!H684,労働コスト!H684)</f>
        <v>0.62351855779463061</v>
      </c>
      <c r="I684" s="6">
        <f>資本コスト!I684/SUM(資本コスト!I684,労働コスト!I684)</f>
        <v>0.62233283526685901</v>
      </c>
      <c r="K684" s="3">
        <f>0.5*(E684+E$1098)</f>
        <v>0.10352967210721878</v>
      </c>
      <c r="L684" s="3">
        <f t="shared" ref="L684" si="2651">0.5*(F684+F$1098)</f>
        <v>0.14619311770830695</v>
      </c>
      <c r="M684" s="3">
        <f t="shared" ref="M684" si="2652">0.5*(G684+G$1098)</f>
        <v>0.2911916495309933</v>
      </c>
      <c r="N684" s="3">
        <f t="shared" ref="N684" si="2653">0.5*(H684+H$1098)</f>
        <v>0.46356900319834315</v>
      </c>
      <c r="O684" s="3">
        <f t="shared" ref="O684" si="2654">0.5*(I684+I$1098)</f>
        <v>0.49748010228726869</v>
      </c>
    </row>
    <row r="685" spans="1:15" x14ac:dyDescent="0.15">
      <c r="A685" s="1">
        <v>30</v>
      </c>
      <c r="B685" s="1" t="s">
        <v>300</v>
      </c>
      <c r="C685" s="1">
        <v>15</v>
      </c>
      <c r="D685" s="1" t="s">
        <v>28</v>
      </c>
      <c r="E685" s="6">
        <f>資本コスト!E685/SUM(資本コスト!E685,労働コスト!E685)</f>
        <v>0.19522698204707586</v>
      </c>
      <c r="F685" s="6">
        <f>資本コスト!F685/SUM(資本コスト!F685,労働コスト!F685)</f>
        <v>0.12380527213218806</v>
      </c>
      <c r="G685" s="6">
        <f>資本コスト!G685/SUM(資本コスト!G685,労働コスト!G685)</f>
        <v>0.19655167240505417</v>
      </c>
      <c r="H685" s="6">
        <f>資本コスト!H685/SUM(資本コスト!H685,労働コスト!H685)</f>
        <v>0.21984347245274166</v>
      </c>
      <c r="I685" s="6">
        <f>資本コスト!I685/SUM(資本コスト!I685,労働コスト!I685)</f>
        <v>0.29535380989664278</v>
      </c>
      <c r="K685" s="3">
        <f>0.5*(E685+E$1099)</f>
        <v>0.19445635740833567</v>
      </c>
      <c r="L685" s="3">
        <f t="shared" ref="L685" si="2655">0.5*(F685+F$1099)</f>
        <v>0.15112549157674338</v>
      </c>
      <c r="M685" s="3">
        <f t="shared" ref="M685" si="2656">0.5*(G685+G$1099)</f>
        <v>0.22061713655535981</v>
      </c>
      <c r="N685" s="3">
        <f t="shared" ref="N685" si="2657">0.5*(H685+H$1099)</f>
        <v>0.24468933006148416</v>
      </c>
      <c r="O685" s="3">
        <f t="shared" ref="O685" si="2658">0.5*(I685+I$1099)</f>
        <v>0.31106167370271232</v>
      </c>
    </row>
    <row r="686" spans="1:15" x14ac:dyDescent="0.15">
      <c r="A686" s="1">
        <v>30</v>
      </c>
      <c r="B686" s="1" t="s">
        <v>299</v>
      </c>
      <c r="C686" s="1">
        <v>16</v>
      </c>
      <c r="D686" s="1" t="s">
        <v>11</v>
      </c>
      <c r="E686" s="6">
        <f>資本コスト!E686/SUM(資本コスト!E686,労働コスト!E686)</f>
        <v>0.2409380287091096</v>
      </c>
      <c r="F686" s="6">
        <f>資本コスト!F686/SUM(資本コスト!F686,労働コスト!F686)</f>
        <v>0.11706110284871363</v>
      </c>
      <c r="G686" s="6">
        <f>資本コスト!G686/SUM(資本コスト!G686,労働コスト!G686)</f>
        <v>0.10398663461327788</v>
      </c>
      <c r="H686" s="6">
        <f>資本コスト!H686/SUM(資本コスト!H686,労働コスト!H686)</f>
        <v>0.10299619974790522</v>
      </c>
      <c r="I686" s="6">
        <f>資本コスト!I686/SUM(資本コスト!I686,労働コスト!I686)</f>
        <v>9.4863168195332803E-2</v>
      </c>
      <c r="K686" s="3">
        <f>0.5*(E686+E$1100)</f>
        <v>0.24719341281314028</v>
      </c>
      <c r="L686" s="3">
        <f t="shared" ref="L686" si="2659">0.5*(F686+F$1100)</f>
        <v>0.11273106200749211</v>
      </c>
      <c r="M686" s="3">
        <f t="shared" ref="M686" si="2660">0.5*(G686+G$1100)</f>
        <v>0.10873157051385487</v>
      </c>
      <c r="N686" s="3">
        <f t="shared" ref="N686" si="2661">0.5*(H686+H$1100)</f>
        <v>9.4685308780213875E-2</v>
      </c>
      <c r="O686" s="3">
        <f t="shared" ref="O686" si="2662">0.5*(I686+I$1100)</f>
        <v>9.5689534678212479E-2</v>
      </c>
    </row>
    <row r="687" spans="1:15" x14ac:dyDescent="0.15">
      <c r="A687" s="1">
        <v>30</v>
      </c>
      <c r="B687" s="1" t="s">
        <v>299</v>
      </c>
      <c r="C687" s="1">
        <v>17</v>
      </c>
      <c r="D687" s="1" t="s">
        <v>12</v>
      </c>
      <c r="E687" s="6">
        <f>資本コスト!E687/SUM(資本コスト!E687,労働コスト!E687)</f>
        <v>0.81725531474891644</v>
      </c>
      <c r="F687" s="6">
        <f>資本コスト!F687/SUM(資本コスト!F687,労働コスト!F687)</f>
        <v>0.75474404639876003</v>
      </c>
      <c r="G687" s="6">
        <f>資本コスト!G687/SUM(資本コスト!G687,労働コスト!G687)</f>
        <v>0.7199759278050345</v>
      </c>
      <c r="H687" s="6">
        <f>資本コスト!H687/SUM(資本コスト!H687,労働コスト!H687)</f>
        <v>0.67152533729203789</v>
      </c>
      <c r="I687" s="6">
        <f>資本コスト!I687/SUM(資本コスト!I687,労働コスト!I687)</f>
        <v>0.76064973033843386</v>
      </c>
      <c r="K687" s="3">
        <f>0.5*(E687+E$1101)</f>
        <v>0.78816736646132879</v>
      </c>
      <c r="L687" s="3">
        <f t="shared" ref="L687" si="2663">0.5*(F687+F$1101)</f>
        <v>0.76030089946089152</v>
      </c>
      <c r="M687" s="3">
        <f t="shared" ref="M687" si="2664">0.5*(G687+G$1101)</f>
        <v>0.72451099565938437</v>
      </c>
      <c r="N687" s="3">
        <f t="shared" ref="N687" si="2665">0.5*(H687+H$1101)</f>
        <v>0.69206487887178536</v>
      </c>
      <c r="O687" s="3">
        <f t="shared" ref="O687" si="2666">0.5*(I687+I$1101)</f>
        <v>0.78283962655057959</v>
      </c>
    </row>
    <row r="688" spans="1:15" x14ac:dyDescent="0.15">
      <c r="A688" s="1">
        <v>30</v>
      </c>
      <c r="B688" s="1" t="s">
        <v>299</v>
      </c>
      <c r="C688" s="1">
        <v>18</v>
      </c>
      <c r="D688" s="1" t="s">
        <v>13</v>
      </c>
      <c r="E688" s="6">
        <f>資本コスト!E688/SUM(資本コスト!E688,労働コスト!E688)</f>
        <v>0.11149327889145871</v>
      </c>
      <c r="F688" s="6">
        <f>資本コスト!F688/SUM(資本コスト!F688,労働コスト!F688)</f>
        <v>0.17664194578394915</v>
      </c>
      <c r="G688" s="6">
        <f>資本コスト!G688/SUM(資本コスト!G688,労働コスト!G688)</f>
        <v>0.17110125086644187</v>
      </c>
      <c r="H688" s="6">
        <f>資本コスト!H688/SUM(資本コスト!H688,労働コスト!H688)</f>
        <v>0.13168466021805689</v>
      </c>
      <c r="I688" s="6">
        <f>資本コスト!I688/SUM(資本コスト!I688,労働コスト!I688)</f>
        <v>0.18412873697929369</v>
      </c>
      <c r="K688" s="3">
        <f>0.5*(E688+E$1102)</f>
        <v>0.12598617674806489</v>
      </c>
      <c r="L688" s="3">
        <f t="shared" ref="L688" si="2667">0.5*(F688+F$1102)</f>
        <v>0.18521740581763591</v>
      </c>
      <c r="M688" s="3">
        <f t="shared" ref="M688" si="2668">0.5*(G688+G$1102)</f>
        <v>0.17868673686173719</v>
      </c>
      <c r="N688" s="3">
        <f t="shared" ref="N688" si="2669">0.5*(H688+H$1102)</f>
        <v>0.15387418198995817</v>
      </c>
      <c r="O688" s="3">
        <f t="shared" ref="O688" si="2670">0.5*(I688+I$1102)</f>
        <v>0.19241646680947921</v>
      </c>
    </row>
    <row r="689" spans="1:15" x14ac:dyDescent="0.15">
      <c r="A689" s="1">
        <v>30</v>
      </c>
      <c r="B689" s="1" t="s">
        <v>299</v>
      </c>
      <c r="C689" s="1">
        <v>19</v>
      </c>
      <c r="D689" s="1" t="s">
        <v>14</v>
      </c>
      <c r="E689" s="6">
        <f>資本コスト!E689/SUM(資本コスト!E689,労働コスト!E689)</f>
        <v>0.43372422819836154</v>
      </c>
      <c r="F689" s="6">
        <f>資本コスト!F689/SUM(資本コスト!F689,労働コスト!F689)</f>
        <v>0.22759887195709758</v>
      </c>
      <c r="G689" s="6">
        <f>資本コスト!G689/SUM(資本コスト!G689,労働コスト!G689)</f>
        <v>0.17946757231485219</v>
      </c>
      <c r="H689" s="6">
        <f>資本コスト!H689/SUM(資本コスト!H689,労働コスト!H689)</f>
        <v>0.26101373785912479</v>
      </c>
      <c r="I689" s="6">
        <f>資本コスト!I689/SUM(資本コスト!I689,労働コスト!I689)</f>
        <v>0.21004146580581207</v>
      </c>
      <c r="K689" s="3">
        <f>0.5*(E689+E$1103)</f>
        <v>0.38543622793181931</v>
      </c>
      <c r="L689" s="3">
        <f t="shared" ref="L689" si="2671">0.5*(F689+F$1103)</f>
        <v>0.19287537487298367</v>
      </c>
      <c r="M689" s="3">
        <f t="shared" ref="M689" si="2672">0.5*(G689+G$1103)</f>
        <v>0.16260761087196746</v>
      </c>
      <c r="N689" s="3">
        <f t="shared" ref="N689" si="2673">0.5*(H689+H$1103)</f>
        <v>0.22481385348540245</v>
      </c>
      <c r="O689" s="3">
        <f t="shared" ref="O689" si="2674">0.5*(I689+I$1103)</f>
        <v>0.20213420131107801</v>
      </c>
    </row>
    <row r="690" spans="1:15" x14ac:dyDescent="0.15">
      <c r="A690" s="1">
        <v>30</v>
      </c>
      <c r="B690" s="1" t="s">
        <v>299</v>
      </c>
      <c r="C690" s="1">
        <v>20</v>
      </c>
      <c r="D690" s="1" t="s">
        <v>15</v>
      </c>
      <c r="E690" s="6">
        <f>資本コスト!E690/SUM(資本コスト!E690,労働コスト!E690)</f>
        <v>0.56709154225276148</v>
      </c>
      <c r="F690" s="6">
        <f>資本コスト!F690/SUM(資本コスト!F690,労働コスト!F690)</f>
        <v>0.80035888484392159</v>
      </c>
      <c r="G690" s="6">
        <f>資本コスト!G690/SUM(資本コスト!G690,労働コスト!G690)</f>
        <v>0.71434221212124638</v>
      </c>
      <c r="H690" s="6">
        <f>資本コスト!H690/SUM(資本コスト!H690,労働コスト!H690)</f>
        <v>0.73394773016383841</v>
      </c>
      <c r="I690" s="6">
        <f>資本コスト!I690/SUM(資本コスト!I690,労働コスト!I690)</f>
        <v>0.78551735934107159</v>
      </c>
      <c r="K690" s="3">
        <f>0.5*(E690+E$1104)</f>
        <v>0.53070023820002665</v>
      </c>
      <c r="L690" s="3">
        <f t="shared" ref="L690" si="2675">0.5*(F690+F$1104)</f>
        <v>0.79949304362180762</v>
      </c>
      <c r="M690" s="3">
        <f t="shared" ref="M690" si="2676">0.5*(G690+G$1104)</f>
        <v>0.73382391961439031</v>
      </c>
      <c r="N690" s="3">
        <f t="shared" ref="N690" si="2677">0.5*(H690+H$1104)</f>
        <v>0.73865283996187081</v>
      </c>
      <c r="O690" s="3">
        <f t="shared" ref="O690" si="2678">0.5*(I690+I$1104)</f>
        <v>0.79173873358567115</v>
      </c>
    </row>
    <row r="691" spans="1:15" x14ac:dyDescent="0.15">
      <c r="A691" s="1">
        <v>30</v>
      </c>
      <c r="B691" s="1" t="s">
        <v>299</v>
      </c>
      <c r="C691" s="1">
        <v>21</v>
      </c>
      <c r="D691" s="1" t="s">
        <v>16</v>
      </c>
      <c r="E691" s="6">
        <f>資本コスト!E691/SUM(資本コスト!E691,労働コスト!E691)</f>
        <v>0.65189328220916476</v>
      </c>
      <c r="F691" s="6">
        <f>資本コスト!F691/SUM(資本コスト!F691,労働コスト!F691)</f>
        <v>0.52728016461908822</v>
      </c>
      <c r="G691" s="6">
        <f>資本コスト!G691/SUM(資本コスト!G691,労働コスト!G691)</f>
        <v>0.47796402425588835</v>
      </c>
      <c r="H691" s="6">
        <f>資本コスト!H691/SUM(資本コスト!H691,労働コスト!H691)</f>
        <v>0.4195803410618365</v>
      </c>
      <c r="I691" s="6">
        <f>資本コスト!I691/SUM(資本コスト!I691,労働コスト!I691)</f>
        <v>0.47140157715107273</v>
      </c>
      <c r="K691" s="3">
        <f>0.5*(E691+E$1105)</f>
        <v>0.48817054361967327</v>
      </c>
      <c r="L691" s="3">
        <f t="shared" ref="L691" si="2679">0.5*(F691+F$1105)</f>
        <v>0.47089977042065073</v>
      </c>
      <c r="M691" s="3">
        <f t="shared" ref="M691" si="2680">0.5*(G691+G$1105)</f>
        <v>0.44718059028142887</v>
      </c>
      <c r="N691" s="3">
        <f t="shared" ref="N691" si="2681">0.5*(H691+H$1105)</f>
        <v>0.43279001794196281</v>
      </c>
      <c r="O691" s="3">
        <f t="shared" ref="O691" si="2682">0.5*(I691+I$1105)</f>
        <v>0.51805331929618426</v>
      </c>
    </row>
    <row r="692" spans="1:15" x14ac:dyDescent="0.15">
      <c r="A692" s="1">
        <v>30</v>
      </c>
      <c r="B692" s="1" t="s">
        <v>155</v>
      </c>
      <c r="C692" s="1">
        <v>22</v>
      </c>
      <c r="D692" s="1" t="s">
        <v>8</v>
      </c>
      <c r="E692" s="6">
        <f>資本コスト!E692/SUM(資本コスト!E692,労働コスト!E692)</f>
        <v>0.36557109784587144</v>
      </c>
      <c r="F692" s="6">
        <f>資本コスト!F692/SUM(資本コスト!F692,労働コスト!F692)</f>
        <v>0.26935510478189051</v>
      </c>
      <c r="G692" s="6">
        <f>資本コスト!G692/SUM(資本コスト!G692,労働コスト!G692)</f>
        <v>0.33736878550237387</v>
      </c>
      <c r="H692" s="6">
        <f>資本コスト!H692/SUM(資本コスト!H692,労働コスト!H692)</f>
        <v>0.34851140587901952</v>
      </c>
      <c r="I692" s="6">
        <f>資本コスト!I692/SUM(資本コスト!I692,労働コスト!I692)</f>
        <v>0.29158359934211525</v>
      </c>
      <c r="K692" s="3">
        <f>0.5*(E692+E$1106)</f>
        <v>0.28248264872732115</v>
      </c>
      <c r="L692" s="3">
        <f t="shared" ref="L692" si="2683">0.5*(F692+F$1106)</f>
        <v>0.26745331620622337</v>
      </c>
      <c r="M692" s="3">
        <f t="shared" ref="M692" si="2684">0.5*(G692+G$1106)</f>
        <v>0.33383316834865384</v>
      </c>
      <c r="N692" s="3">
        <f t="shared" ref="N692" si="2685">0.5*(H692+H$1106)</f>
        <v>0.32823020118594898</v>
      </c>
      <c r="O692" s="3">
        <f t="shared" ref="O692" si="2686">0.5*(I692+I$1106)</f>
        <v>0.28173530624315452</v>
      </c>
    </row>
    <row r="693" spans="1:15" x14ac:dyDescent="0.15">
      <c r="A693" s="1">
        <v>30</v>
      </c>
      <c r="B693" s="1" t="s">
        <v>155</v>
      </c>
      <c r="C693" s="1">
        <v>23</v>
      </c>
      <c r="D693" s="1" t="s">
        <v>29</v>
      </c>
      <c r="E693" s="6">
        <f>資本コスト!E693/SUM(資本コスト!E693,労働コスト!E693)</f>
        <v>0.54879483537208751</v>
      </c>
      <c r="F693" s="6">
        <f>資本コスト!F693/SUM(資本コスト!F693,労働コスト!F693)</f>
        <v>0.28326140477140094</v>
      </c>
      <c r="G693" s="6">
        <f>資本コスト!G693/SUM(資本コスト!G693,労働コスト!G693)</f>
        <v>0.24936241909268808</v>
      </c>
      <c r="H693" s="6">
        <f>資本コスト!H693/SUM(資本コスト!H693,労働コスト!H693)</f>
        <v>0.23213477319754186</v>
      </c>
      <c r="I693" s="6">
        <f>資本コスト!I693/SUM(資本コスト!I693,労働コスト!I693)</f>
        <v>0.29540972264966175</v>
      </c>
      <c r="K693" s="3">
        <f>0.5*(E693+E$1107)</f>
        <v>0.4665722264986657</v>
      </c>
      <c r="L693" s="3">
        <f t="shared" ref="L693" si="2687">0.5*(F693+F$1107)</f>
        <v>0.27071446781763087</v>
      </c>
      <c r="M693" s="3">
        <f t="shared" ref="M693" si="2688">0.5*(G693+G$1107)</f>
        <v>0.2604457354326819</v>
      </c>
      <c r="N693" s="3">
        <f t="shared" ref="N693" si="2689">0.5*(H693+H$1107)</f>
        <v>0.24390071507648092</v>
      </c>
      <c r="O693" s="3">
        <f t="shared" ref="O693" si="2690">0.5*(I693+I$1107)</f>
        <v>0.30027609651469533</v>
      </c>
    </row>
    <row r="694" spans="1:15" x14ac:dyDescent="0.15">
      <c r="A694" s="1">
        <v>31</v>
      </c>
      <c r="B694" s="1" t="s">
        <v>302</v>
      </c>
      <c r="C694" s="1">
        <v>1</v>
      </c>
      <c r="D694" s="1" t="s">
        <v>9</v>
      </c>
      <c r="E694" s="6">
        <f>資本コスト!E694/SUM(資本コスト!E694,労働コスト!E694)</f>
        <v>0.59920549544489154</v>
      </c>
      <c r="F694" s="6">
        <f>資本コスト!F694/SUM(資本コスト!F694,労働コスト!F694)</f>
        <v>0.5512873306887941</v>
      </c>
      <c r="G694" s="6">
        <f>資本コスト!G694/SUM(資本コスト!G694,労働コスト!G694)</f>
        <v>0.57677666062218713</v>
      </c>
      <c r="H694" s="6">
        <f>資本コスト!H694/SUM(資本コスト!H694,労働コスト!H694)</f>
        <v>0.67773551930073339</v>
      </c>
      <c r="I694" s="6">
        <f>資本コスト!I694/SUM(資本コスト!I694,労働コスト!I694)</f>
        <v>0.7149726096090504</v>
      </c>
      <c r="K694" s="3">
        <f>0.5*(E694+E$1085)</f>
        <v>0.58791800295137608</v>
      </c>
      <c r="L694" s="3">
        <f t="shared" ref="L694" si="2691">0.5*(F694+F$1085)</f>
        <v>0.52460915162631161</v>
      </c>
      <c r="M694" s="3">
        <f t="shared" ref="M694" si="2692">0.5*(G694+G$1085)</f>
        <v>0.56134702094461131</v>
      </c>
      <c r="N694" s="3">
        <f t="shared" ref="N694" si="2693">0.5*(H694+H$1085)</f>
        <v>0.66207904315743815</v>
      </c>
      <c r="O694" s="3">
        <f t="shared" ref="O694" si="2694">0.5*(I694+I$1085)</f>
        <v>0.71253618752693337</v>
      </c>
    </row>
    <row r="695" spans="1:15" x14ac:dyDescent="0.15">
      <c r="A695" s="1">
        <v>31</v>
      </c>
      <c r="B695" s="1" t="s">
        <v>302</v>
      </c>
      <c r="C695" s="1">
        <v>2</v>
      </c>
      <c r="D695" s="1" t="s">
        <v>10</v>
      </c>
      <c r="E695" s="6">
        <f>資本コスト!E695/SUM(資本コスト!E695,労働コスト!E695)</f>
        <v>0.35891826959767736</v>
      </c>
      <c r="F695" s="6">
        <f>資本コスト!F695/SUM(資本コスト!F695,労働コスト!F695)</f>
        <v>0.31370829952805507</v>
      </c>
      <c r="G695" s="6">
        <f>資本コスト!G695/SUM(資本コスト!G695,労働コスト!G695)</f>
        <v>0.41314165028254796</v>
      </c>
      <c r="H695" s="6">
        <f>資本コスト!H695/SUM(資本コスト!H695,労働コスト!H695)</f>
        <v>0.37321778288751961</v>
      </c>
      <c r="I695" s="6">
        <f>資本コスト!I695/SUM(資本コスト!I695,労働コスト!I695)</f>
        <v>0.67279695304633558</v>
      </c>
      <c r="K695" s="3">
        <f>0.5*(E695+E$1086)</f>
        <v>0.36826328105769163</v>
      </c>
      <c r="L695" s="3">
        <f t="shared" ref="L695" si="2695">0.5*(F695+F$1086)</f>
        <v>0.32334417362362788</v>
      </c>
      <c r="M695" s="3">
        <f t="shared" ref="M695" si="2696">0.5*(G695+G$1086)</f>
        <v>0.37986261896131202</v>
      </c>
      <c r="N695" s="3">
        <f t="shared" ref="N695" si="2697">0.5*(H695+H$1086)</f>
        <v>0.35860662067561333</v>
      </c>
      <c r="O695" s="3">
        <f t="shared" ref="O695" si="2698">0.5*(I695+I$1086)</f>
        <v>0.58709738909963205</v>
      </c>
    </row>
    <row r="696" spans="1:15" x14ac:dyDescent="0.15">
      <c r="A696" s="1">
        <v>31</v>
      </c>
      <c r="B696" s="1" t="s">
        <v>303</v>
      </c>
      <c r="C696" s="1">
        <v>3</v>
      </c>
      <c r="D696" s="1" t="s">
        <v>17</v>
      </c>
      <c r="E696" s="6">
        <f>資本コスト!E696/SUM(資本コスト!E696,労働コスト!E696)</f>
        <v>0.39014577838360259</v>
      </c>
      <c r="F696" s="6">
        <f>資本コスト!F696/SUM(資本コスト!F696,労働コスト!F696)</f>
        <v>0.28082980356916631</v>
      </c>
      <c r="G696" s="6">
        <f>資本コスト!G696/SUM(資本コスト!G696,労働コスト!G696)</f>
        <v>0.36871835886489046</v>
      </c>
      <c r="H696" s="6">
        <f>資本コスト!H696/SUM(資本コスト!H696,労働コスト!H696)</f>
        <v>0.35970757582702295</v>
      </c>
      <c r="I696" s="6">
        <f>資本コスト!I696/SUM(資本コスト!I696,労働コスト!I696)</f>
        <v>0.45832164396752983</v>
      </c>
      <c r="K696" s="3">
        <f>0.5*(E696+E$1087)</f>
        <v>0.35696038785553497</v>
      </c>
      <c r="L696" s="3">
        <f t="shared" ref="L696" si="2699">0.5*(F696+F$1087)</f>
        <v>0.26723438324907478</v>
      </c>
      <c r="M696" s="3">
        <f t="shared" ref="M696" si="2700">0.5*(G696+G$1087)</f>
        <v>0.3370437929948758</v>
      </c>
      <c r="N696" s="3">
        <f t="shared" ref="N696" si="2701">0.5*(H696+H$1087)</f>
        <v>0.33481309768530709</v>
      </c>
      <c r="O696" s="3">
        <f t="shared" ref="O696" si="2702">0.5*(I696+I$1087)</f>
        <v>0.41233618242918246</v>
      </c>
    </row>
    <row r="697" spans="1:15" x14ac:dyDescent="0.15">
      <c r="A697" s="1">
        <v>31</v>
      </c>
      <c r="B697" s="1" t="s">
        <v>303</v>
      </c>
      <c r="C697" s="1">
        <v>4</v>
      </c>
      <c r="D697" s="1" t="s">
        <v>18</v>
      </c>
      <c r="E697" s="6">
        <f>資本コスト!E697/SUM(資本コスト!E697,労働コスト!E697)</f>
        <v>0.18339956945634922</v>
      </c>
      <c r="F697" s="6">
        <f>資本コスト!F697/SUM(資本コスト!F697,労働コスト!F697)</f>
        <v>0.16027830288697409</v>
      </c>
      <c r="G697" s="6">
        <f>資本コスト!G697/SUM(資本コスト!G697,労働コスト!G697)</f>
        <v>0.15810833101566629</v>
      </c>
      <c r="H697" s="6">
        <f>資本コスト!H697/SUM(資本コスト!H697,労働コスト!H697)</f>
        <v>0.23702848063903464</v>
      </c>
      <c r="I697" s="6">
        <f>資本コスト!I697/SUM(資本コスト!I697,労働コスト!I697)</f>
        <v>0.27412993422703635</v>
      </c>
      <c r="K697" s="3">
        <f>0.5*(E697+E$1088)</f>
        <v>0.2036016756460913</v>
      </c>
      <c r="L697" s="3">
        <f t="shared" ref="L697" si="2703">0.5*(F697+F$1088)</f>
        <v>0.17241551469116806</v>
      </c>
      <c r="M697" s="3">
        <f t="shared" ref="M697" si="2704">0.5*(G697+G$1088)</f>
        <v>0.17976762359132925</v>
      </c>
      <c r="N697" s="3">
        <f t="shared" ref="N697" si="2705">0.5*(H697+H$1088)</f>
        <v>0.24846380436973783</v>
      </c>
      <c r="O697" s="3">
        <f t="shared" ref="O697" si="2706">0.5*(I697+I$1088)</f>
        <v>0.30174672233339861</v>
      </c>
    </row>
    <row r="698" spans="1:15" x14ac:dyDescent="0.15">
      <c r="A698" s="1">
        <v>31</v>
      </c>
      <c r="B698" s="1" t="s">
        <v>303</v>
      </c>
      <c r="C698" s="1">
        <v>5</v>
      </c>
      <c r="D698" s="1" t="s">
        <v>19</v>
      </c>
      <c r="E698" s="6">
        <f>資本コスト!E698/SUM(資本コスト!E698,労働コスト!E698)</f>
        <v>0.5240951759674437</v>
      </c>
      <c r="F698" s="6">
        <f>資本コスト!F698/SUM(資本コスト!F698,労働コスト!F698)</f>
        <v>0.37192315867769082</v>
      </c>
      <c r="G698" s="6">
        <f>資本コスト!G698/SUM(資本コスト!G698,労働コスト!G698)</f>
        <v>0.41857211839974257</v>
      </c>
      <c r="H698" s="6">
        <f>資本コスト!H698/SUM(資本コスト!H698,労働コスト!H698)</f>
        <v>0.5861406990354997</v>
      </c>
      <c r="I698" s="6">
        <f>資本コスト!I698/SUM(資本コスト!I698,労働コスト!I698)</f>
        <v>0.60048895271310476</v>
      </c>
      <c r="K698" s="3">
        <f>0.5*(E698+E$1089)</f>
        <v>0.45907673657527959</v>
      </c>
      <c r="L698" s="3">
        <f t="shared" ref="L698" si="2707">0.5*(F698+F$1089)</f>
        <v>0.33162972905660093</v>
      </c>
      <c r="M698" s="3">
        <f t="shared" ref="M698" si="2708">0.5*(G698+G$1089)</f>
        <v>0.36575979260993208</v>
      </c>
      <c r="N698" s="3">
        <f t="shared" ref="N698" si="2709">0.5*(H698+H$1089)</f>
        <v>0.4546208428141012</v>
      </c>
      <c r="O698" s="3">
        <f t="shared" ref="O698" si="2710">0.5*(I698+I$1089)</f>
        <v>0.49769310188978166</v>
      </c>
    </row>
    <row r="699" spans="1:15" x14ac:dyDescent="0.15">
      <c r="A699" s="1">
        <v>31</v>
      </c>
      <c r="B699" s="1" t="s">
        <v>303</v>
      </c>
      <c r="C699" s="1">
        <v>6</v>
      </c>
      <c r="D699" s="1" t="s">
        <v>3</v>
      </c>
      <c r="E699" s="6">
        <f>資本コスト!E699/SUM(資本コスト!E699,労働コスト!E699)</f>
        <v>0.29070681623097611</v>
      </c>
      <c r="F699" s="6">
        <f>資本コスト!F699/SUM(資本コスト!F699,労働コスト!F699)</f>
        <v>0.16827894358419954</v>
      </c>
      <c r="G699" s="6">
        <f>資本コスト!G699/SUM(資本コスト!G699,労働コスト!G699)</f>
        <v>0.34453976824925214</v>
      </c>
      <c r="H699" s="6">
        <f>資本コスト!H699/SUM(資本コスト!H699,労働コスト!H699)</f>
        <v>0.16306576427888608</v>
      </c>
      <c r="I699" s="6">
        <f>資本コスト!I699/SUM(資本コスト!I699,労働コスト!I699)</f>
        <v>0.18792869210048277</v>
      </c>
      <c r="K699" s="3">
        <f>0.5*(E699+E$1090)</f>
        <v>0.38706642000238456</v>
      </c>
      <c r="L699" s="3">
        <f t="shared" ref="L699" si="2711">0.5*(F699+F$1090)</f>
        <v>0.29396721064342868</v>
      </c>
      <c r="M699" s="3">
        <f t="shared" ref="M699" si="2712">0.5*(G699+G$1090)</f>
        <v>0.3956562067211884</v>
      </c>
      <c r="N699" s="3">
        <f t="shared" ref="N699" si="2713">0.5*(H699+H$1090)</f>
        <v>0.29659596330340876</v>
      </c>
      <c r="O699" s="3">
        <f t="shared" ref="O699" si="2714">0.5*(I699+I$1090)</f>
        <v>0.37160990250639864</v>
      </c>
    </row>
    <row r="700" spans="1:15" x14ac:dyDescent="0.15">
      <c r="A700" s="1">
        <v>31</v>
      </c>
      <c r="B700" s="1" t="s">
        <v>303</v>
      </c>
      <c r="C700" s="1">
        <v>7</v>
      </c>
      <c r="D700" s="1" t="s">
        <v>20</v>
      </c>
      <c r="E700" s="6">
        <f>資本コスト!E700/SUM(資本コスト!E700,労働コスト!E700)</f>
        <v>0.78837736704324379</v>
      </c>
      <c r="F700" s="6">
        <f>資本コスト!F700/SUM(資本コスト!F700,労働コスト!F700)</f>
        <v>0.42414036392305465</v>
      </c>
      <c r="G700" s="6">
        <f>資本コスト!G700/SUM(資本コスト!G700,労働コスト!G700)</f>
        <v>0.31176550155971355</v>
      </c>
      <c r="H700" s="6">
        <f>資本コスト!H700/SUM(資本コスト!H700,労働コスト!H700)</f>
        <v>0.27467817897605207</v>
      </c>
      <c r="I700" s="6">
        <f>資本コスト!I700/SUM(資本コスト!I700,労働コスト!I700)</f>
        <v>0.1880175258082363</v>
      </c>
      <c r="K700" s="3">
        <f>0.5*(E700+E$1091)</f>
        <v>0.7419746771618454</v>
      </c>
      <c r="L700" s="3">
        <f t="shared" ref="L700" si="2715">0.5*(F700+F$1091)</f>
        <v>0.5379759068723442</v>
      </c>
      <c r="M700" s="3">
        <f t="shared" ref="M700" si="2716">0.5*(G700+G$1091)</f>
        <v>0.43702784784978954</v>
      </c>
      <c r="N700" s="3">
        <f t="shared" ref="N700" si="2717">0.5*(H700+H$1091)</f>
        <v>0.42171116205866382</v>
      </c>
      <c r="O700" s="3">
        <f t="shared" ref="O700" si="2718">0.5*(I700+I$1091)</f>
        <v>0.40157266228319799</v>
      </c>
    </row>
    <row r="701" spans="1:15" x14ac:dyDescent="0.15">
      <c r="A701" s="1">
        <v>31</v>
      </c>
      <c r="B701" s="1" t="s">
        <v>303</v>
      </c>
      <c r="C701" s="1">
        <v>8</v>
      </c>
      <c r="D701" s="1" t="s">
        <v>21</v>
      </c>
      <c r="E701" s="6">
        <f>資本コスト!E701/SUM(資本コスト!E701,労働コスト!E701)</f>
        <v>0.29292902008998545</v>
      </c>
      <c r="F701" s="6">
        <f>資本コスト!F701/SUM(資本コスト!F701,労働コスト!F701)</f>
        <v>0.21748559366051295</v>
      </c>
      <c r="G701" s="6">
        <f>資本コスト!G701/SUM(資本コスト!G701,労働コスト!G701)</f>
        <v>0.21211387280532348</v>
      </c>
      <c r="H701" s="6">
        <f>資本コスト!H701/SUM(資本コスト!H701,労働コスト!H701)</f>
        <v>0.19423467627879135</v>
      </c>
      <c r="I701" s="6">
        <f>資本コスト!I701/SUM(資本コスト!I701,労働コスト!I701)</f>
        <v>0.30052654264096318</v>
      </c>
      <c r="K701" s="3">
        <f>0.5*(E701+E$1092)</f>
        <v>0.33412191795858792</v>
      </c>
      <c r="L701" s="3">
        <f t="shared" ref="L701" si="2719">0.5*(F701+F$1092)</f>
        <v>0.23030097761204291</v>
      </c>
      <c r="M701" s="3">
        <f t="shared" ref="M701" si="2720">0.5*(G701+G$1092)</f>
        <v>0.2304795582103755</v>
      </c>
      <c r="N701" s="3">
        <f t="shared" ref="N701" si="2721">0.5*(H701+H$1092)</f>
        <v>0.21616633570064037</v>
      </c>
      <c r="O701" s="3">
        <f t="shared" ref="O701" si="2722">0.5*(I701+I$1092)</f>
        <v>0.31180884143969734</v>
      </c>
    </row>
    <row r="702" spans="1:15" x14ac:dyDescent="0.15">
      <c r="A702" s="1">
        <v>31</v>
      </c>
      <c r="B702" s="1" t="s">
        <v>303</v>
      </c>
      <c r="C702" s="1">
        <v>9</v>
      </c>
      <c r="D702" s="1" t="s">
        <v>22</v>
      </c>
      <c r="E702" s="6">
        <f>資本コスト!E702/SUM(資本コスト!E702,労働コスト!E702)</f>
        <v>0.26218441135486642</v>
      </c>
      <c r="F702" s="6">
        <f>資本コスト!F702/SUM(資本コスト!F702,労働コスト!F702)</f>
        <v>0.34201906943210381</v>
      </c>
      <c r="G702" s="6">
        <f>資本コスト!G702/SUM(資本コスト!G702,労働コスト!G702)</f>
        <v>0.33599504020802695</v>
      </c>
      <c r="H702" s="6">
        <f>資本コスト!H702/SUM(資本コスト!H702,労働コスト!H702)</f>
        <v>0.21777508191957751</v>
      </c>
      <c r="I702" s="6">
        <f>資本コスト!I702/SUM(資本コスト!I702,労働コスト!I702)</f>
        <v>0.25051884442202871</v>
      </c>
      <c r="K702" s="3">
        <f>0.5*(E702+E$1093)</f>
        <v>0.31806525404763342</v>
      </c>
      <c r="L702" s="3">
        <f t="shared" ref="L702" si="2723">0.5*(F702+F$1093)</f>
        <v>0.36426330677829144</v>
      </c>
      <c r="M702" s="3">
        <f t="shared" ref="M702" si="2724">0.5*(G702+G$1093)</f>
        <v>0.37746153796607584</v>
      </c>
      <c r="N702" s="3">
        <f t="shared" ref="N702" si="2725">0.5*(H702+H$1093)</f>
        <v>0.31217481390513785</v>
      </c>
      <c r="O702" s="3">
        <f t="shared" ref="O702" si="2726">0.5*(I702+I$1093)</f>
        <v>0.34785162165744454</v>
      </c>
    </row>
    <row r="703" spans="1:15" x14ac:dyDescent="0.15">
      <c r="A703" s="1">
        <v>31</v>
      </c>
      <c r="B703" s="1" t="s">
        <v>303</v>
      </c>
      <c r="C703" s="1">
        <v>10</v>
      </c>
      <c r="D703" s="1" t="s">
        <v>23</v>
      </c>
      <c r="E703" s="6">
        <f>資本コスト!E703/SUM(資本コスト!E703,労働コスト!E703)</f>
        <v>0.41008123189487677</v>
      </c>
      <c r="F703" s="6">
        <f>資本コスト!F703/SUM(資本コスト!F703,労働コスト!F703)</f>
        <v>0.38501727845259653</v>
      </c>
      <c r="G703" s="6">
        <f>資本コスト!G703/SUM(資本コスト!G703,労働コスト!G703)</f>
        <v>0.29627848669095225</v>
      </c>
      <c r="H703" s="6">
        <f>資本コスト!H703/SUM(資本コスト!H703,労働コスト!H703)</f>
        <v>0.19854972536633661</v>
      </c>
      <c r="I703" s="6">
        <f>資本コスト!I703/SUM(資本コスト!I703,労働コスト!I703)</f>
        <v>0.18183375259129886</v>
      </c>
      <c r="K703" s="3">
        <f>0.5*(E703+E$1094)</f>
        <v>0.32392750236820395</v>
      </c>
      <c r="L703" s="3">
        <f t="shared" ref="L703" si="2727">0.5*(F703+F$1094)</f>
        <v>0.29151683783592008</v>
      </c>
      <c r="M703" s="3">
        <f t="shared" ref="M703" si="2728">0.5*(G703+G$1094)</f>
        <v>0.2432124582371159</v>
      </c>
      <c r="N703" s="3">
        <f t="shared" ref="N703" si="2729">0.5*(H703+H$1094)</f>
        <v>0.19362359392755513</v>
      </c>
      <c r="O703" s="3">
        <f t="shared" ref="O703" si="2730">0.5*(I703+I$1094)</f>
        <v>0.19479106639325566</v>
      </c>
    </row>
    <row r="704" spans="1:15" x14ac:dyDescent="0.15">
      <c r="A704" s="1">
        <v>31</v>
      </c>
      <c r="B704" s="1" t="s">
        <v>303</v>
      </c>
      <c r="C704" s="1">
        <v>11</v>
      </c>
      <c r="D704" s="1" t="s">
        <v>24</v>
      </c>
      <c r="E704" s="6">
        <f>資本コスト!E704/SUM(資本コスト!E704,労働コスト!E704)</f>
        <v>0.57230342175436211</v>
      </c>
      <c r="F704" s="6">
        <f>資本コスト!F704/SUM(資本コスト!F704,労働コスト!F704)</f>
        <v>0.3424176137408616</v>
      </c>
      <c r="G704" s="6">
        <f>資本コスト!G704/SUM(資本コスト!G704,労働コスト!G704)</f>
        <v>0.27579284869244597</v>
      </c>
      <c r="H704" s="6">
        <f>資本コスト!H704/SUM(資本コスト!H704,労働コスト!H704)</f>
        <v>0.19372552634722459</v>
      </c>
      <c r="I704" s="6">
        <f>資本コスト!I704/SUM(資本コスト!I704,労働コスト!I704)</f>
        <v>0.24121807760803224</v>
      </c>
      <c r="K704" s="3">
        <f>0.5*(E704+E$1095)</f>
        <v>0.42138373184335559</v>
      </c>
      <c r="L704" s="3">
        <f t="shared" ref="L704" si="2731">0.5*(F704+F$1095)</f>
        <v>0.2800516808652912</v>
      </c>
      <c r="M704" s="3">
        <f t="shared" ref="M704" si="2732">0.5*(G704+G$1095)</f>
        <v>0.27522255581771171</v>
      </c>
      <c r="N704" s="3">
        <f t="shared" ref="N704" si="2733">0.5*(H704+H$1095)</f>
        <v>0.23250032020389721</v>
      </c>
      <c r="O704" s="3">
        <f t="shared" ref="O704" si="2734">0.5*(I704+I$1095)</f>
        <v>0.27569969230687635</v>
      </c>
    </row>
    <row r="705" spans="1:15" x14ac:dyDescent="0.15">
      <c r="A705" s="1">
        <v>31</v>
      </c>
      <c r="B705" s="1" t="s">
        <v>303</v>
      </c>
      <c r="C705" s="1">
        <v>12</v>
      </c>
      <c r="D705" s="1" t="s">
        <v>25</v>
      </c>
      <c r="E705" s="6">
        <f>資本コスト!E705/SUM(資本コスト!E705,労働コスト!E705)</f>
        <v>0.15023555460685642</v>
      </c>
      <c r="F705" s="6">
        <f>資本コスト!F705/SUM(資本コスト!F705,労働コスト!F705)</f>
        <v>0.1987930862471331</v>
      </c>
      <c r="G705" s="6">
        <f>資本コスト!G705/SUM(資本コスト!G705,労働コスト!G705)</f>
        <v>0.27799146409072578</v>
      </c>
      <c r="H705" s="6">
        <f>資本コスト!H705/SUM(資本コスト!H705,労働コスト!H705)</f>
        <v>0.30888639275493573</v>
      </c>
      <c r="I705" s="6">
        <f>資本コスト!I705/SUM(資本コスト!I705,労働コスト!I705)</f>
        <v>0.445481683885186</v>
      </c>
      <c r="K705" s="3">
        <f>0.5*(E705+E$1096)</f>
        <v>0.18478659776282491</v>
      </c>
      <c r="L705" s="3">
        <f t="shared" ref="L705" si="2735">0.5*(F705+F$1096)</f>
        <v>0.19039657341539679</v>
      </c>
      <c r="M705" s="3">
        <f t="shared" ref="M705" si="2736">0.5*(G705+G$1096)</f>
        <v>0.29698977064588727</v>
      </c>
      <c r="N705" s="3">
        <f t="shared" ref="N705" si="2737">0.5*(H705+H$1096)</f>
        <v>0.3255197185253802</v>
      </c>
      <c r="O705" s="3">
        <f t="shared" ref="O705" si="2738">0.5*(I705+I$1096)</f>
        <v>0.43935510374143505</v>
      </c>
    </row>
    <row r="706" spans="1:15" x14ac:dyDescent="0.15">
      <c r="A706" s="1">
        <v>31</v>
      </c>
      <c r="B706" s="1" t="s">
        <v>303</v>
      </c>
      <c r="C706" s="1">
        <v>13</v>
      </c>
      <c r="D706" s="1" t="s">
        <v>26</v>
      </c>
      <c r="E706" s="6">
        <f>資本コスト!E706/SUM(資本コスト!E706,労働コスト!E706)</f>
        <v>5.7313049698007677E-2</v>
      </c>
      <c r="F706" s="6">
        <f>資本コスト!F706/SUM(資本コスト!F706,労働コスト!F706)</f>
        <v>0.10247187108974838</v>
      </c>
      <c r="G706" s="6">
        <f>資本コスト!G706/SUM(資本コスト!G706,労働コスト!G706)</f>
        <v>0.31851048107493646</v>
      </c>
      <c r="H706" s="6">
        <f>資本コスト!H706/SUM(資本コスト!H706,労働コスト!H706)</f>
        <v>0.22504219808807593</v>
      </c>
      <c r="I706" s="6">
        <f>資本コスト!I706/SUM(資本コスト!I706,労働コスト!I706)</f>
        <v>0.14413220661121787</v>
      </c>
      <c r="K706" s="3">
        <f>0.5*(E706+E$1097)</f>
        <v>0.12340400804985996</v>
      </c>
      <c r="L706" s="3">
        <f t="shared" ref="L706" si="2739">0.5*(F706+F$1097)</f>
        <v>0.19057180372026888</v>
      </c>
      <c r="M706" s="3">
        <f t="shared" ref="M706" si="2740">0.5*(G706+G$1097)</f>
        <v>0.32294976513572193</v>
      </c>
      <c r="N706" s="3">
        <f t="shared" ref="N706" si="2741">0.5*(H706+H$1097)</f>
        <v>0.27373206533752853</v>
      </c>
      <c r="O706" s="3">
        <f t="shared" ref="O706" si="2742">0.5*(I706+I$1097)</f>
        <v>0.2208880118890228</v>
      </c>
    </row>
    <row r="707" spans="1:15" x14ac:dyDescent="0.15">
      <c r="A707" s="1">
        <v>31</v>
      </c>
      <c r="B707" s="1" t="s">
        <v>303</v>
      </c>
      <c r="C707" s="1">
        <v>14</v>
      </c>
      <c r="D707" s="1" t="s">
        <v>27</v>
      </c>
      <c r="E707" s="6">
        <f>資本コスト!E707/SUM(資本コスト!E707,労働コスト!E707)</f>
        <v>1.5338616778622072E-2</v>
      </c>
      <c r="F707" s="6">
        <f>資本コスト!F707/SUM(資本コスト!F707,労働コスト!F707)</f>
        <v>0.13102488788304598</v>
      </c>
      <c r="G707" s="6">
        <f>資本コスト!G707/SUM(資本コスト!G707,労働コスト!G707)</f>
        <v>0.18254821399840099</v>
      </c>
      <c r="H707" s="6">
        <f>資本コスト!H707/SUM(資本コスト!H707,労働コスト!H707)</f>
        <v>0.1130986766476676</v>
      </c>
      <c r="I707" s="6">
        <f>資本コスト!I707/SUM(資本コスト!I707,労働コスト!I707)</f>
        <v>0.2103655648794289</v>
      </c>
      <c r="K707" s="3">
        <f>0.5*(E707+E$1098)</f>
        <v>5.0331875537165019E-2</v>
      </c>
      <c r="L707" s="3">
        <f t="shared" ref="L707" si="2743">0.5*(F707+F$1098)</f>
        <v>0.13703329263747094</v>
      </c>
      <c r="M707" s="3">
        <f t="shared" ref="M707" si="2744">0.5*(G707+G$1098)</f>
        <v>0.21089621276190168</v>
      </c>
      <c r="N707" s="3">
        <f t="shared" ref="N707" si="2745">0.5*(H707+H$1098)</f>
        <v>0.20835906262486165</v>
      </c>
      <c r="O707" s="3">
        <f t="shared" ref="O707" si="2746">0.5*(I707+I$1098)</f>
        <v>0.29149646709355359</v>
      </c>
    </row>
    <row r="708" spans="1:15" x14ac:dyDescent="0.15">
      <c r="A708" s="1">
        <v>31</v>
      </c>
      <c r="B708" s="1" t="s">
        <v>303</v>
      </c>
      <c r="C708" s="1">
        <v>15</v>
      </c>
      <c r="D708" s="1" t="s">
        <v>28</v>
      </c>
      <c r="E708" s="6">
        <f>資本コスト!E708/SUM(資本コスト!E708,労働コスト!E708)</f>
        <v>0.13462742238683989</v>
      </c>
      <c r="F708" s="6">
        <f>資本コスト!F708/SUM(資本コスト!F708,労働コスト!F708)</f>
        <v>0.20519288360869889</v>
      </c>
      <c r="G708" s="6">
        <f>資本コスト!G708/SUM(資本コスト!G708,労働コスト!G708)</f>
        <v>0.24033292605303547</v>
      </c>
      <c r="H708" s="6">
        <f>資本コスト!H708/SUM(資本コスト!H708,労働コスト!H708)</f>
        <v>0.27245897224275978</v>
      </c>
      <c r="I708" s="6">
        <f>資本コスト!I708/SUM(資本コスト!I708,労働コスト!I708)</f>
        <v>0.34468865001396576</v>
      </c>
      <c r="K708" s="3">
        <f>0.5*(E708+E$1099)</f>
        <v>0.16415657757821767</v>
      </c>
      <c r="L708" s="3">
        <f t="shared" ref="L708" si="2747">0.5*(F708+F$1099)</f>
        <v>0.1918192973149988</v>
      </c>
      <c r="M708" s="3">
        <f t="shared" ref="M708" si="2748">0.5*(G708+G$1099)</f>
        <v>0.24250776337935043</v>
      </c>
      <c r="N708" s="3">
        <f t="shared" ref="N708" si="2749">0.5*(H708+H$1099)</f>
        <v>0.27099707995649325</v>
      </c>
      <c r="O708" s="3">
        <f t="shared" ref="O708" si="2750">0.5*(I708+I$1099)</f>
        <v>0.33572909376137383</v>
      </c>
    </row>
    <row r="709" spans="1:15" x14ac:dyDescent="0.15">
      <c r="A709" s="1">
        <v>31</v>
      </c>
      <c r="B709" s="1" t="s">
        <v>302</v>
      </c>
      <c r="C709" s="1">
        <v>16</v>
      </c>
      <c r="D709" s="1" t="s">
        <v>11</v>
      </c>
      <c r="E709" s="6">
        <f>資本コスト!E709/SUM(資本コスト!E709,労働コスト!E709)</f>
        <v>0.19068229404826989</v>
      </c>
      <c r="F709" s="6">
        <f>資本コスト!F709/SUM(資本コスト!F709,労働コスト!F709)</f>
        <v>9.8020984514763113E-2</v>
      </c>
      <c r="G709" s="6">
        <f>資本コスト!G709/SUM(資本コスト!G709,労働コスト!G709)</f>
        <v>0.13853457080986725</v>
      </c>
      <c r="H709" s="6">
        <f>資本コスト!H709/SUM(資本コスト!H709,労働コスト!H709)</f>
        <v>8.8125539160935296E-2</v>
      </c>
      <c r="I709" s="6">
        <f>資本コスト!I709/SUM(資本コスト!I709,労働コスト!I709)</f>
        <v>0.12623652501483903</v>
      </c>
      <c r="K709" s="3">
        <f>0.5*(E709+E$1100)</f>
        <v>0.22206554548272045</v>
      </c>
      <c r="L709" s="3">
        <f t="shared" ref="L709" si="2751">0.5*(F709+F$1100)</f>
        <v>0.10321100284051685</v>
      </c>
      <c r="M709" s="3">
        <f t="shared" ref="M709" si="2752">0.5*(G709+G$1100)</f>
        <v>0.12600553861214955</v>
      </c>
      <c r="N709" s="3">
        <f t="shared" ref="N709" si="2753">0.5*(H709+H$1100)</f>
        <v>8.7249978486728913E-2</v>
      </c>
      <c r="O709" s="3">
        <f t="shared" ref="O709" si="2754">0.5*(I709+I$1100)</f>
        <v>0.11137621308796558</v>
      </c>
    </row>
    <row r="710" spans="1:15" x14ac:dyDescent="0.15">
      <c r="A710" s="1">
        <v>31</v>
      </c>
      <c r="B710" s="1" t="s">
        <v>302</v>
      </c>
      <c r="C710" s="1">
        <v>17</v>
      </c>
      <c r="D710" s="1" t="s">
        <v>12</v>
      </c>
      <c r="E710" s="6">
        <f>資本コスト!E710/SUM(資本コスト!E710,労働コスト!E710)</f>
        <v>0.58929632896668094</v>
      </c>
      <c r="F710" s="6">
        <f>資本コスト!F710/SUM(資本コスト!F710,労働コスト!F710)</f>
        <v>0.68045278391630026</v>
      </c>
      <c r="G710" s="6">
        <f>資本コスト!G710/SUM(資本コスト!G710,労働コスト!G710)</f>
        <v>0.710855310507571</v>
      </c>
      <c r="H710" s="6">
        <f>資本コスト!H710/SUM(資本コスト!H710,労働コスト!H710)</f>
        <v>0.65169351882623494</v>
      </c>
      <c r="I710" s="6">
        <f>資本コスト!I710/SUM(資本コスト!I710,労働コスト!I710)</f>
        <v>0.75100337946476636</v>
      </c>
      <c r="K710" s="3">
        <f>0.5*(E710+E$1101)</f>
        <v>0.67418787357021104</v>
      </c>
      <c r="L710" s="3">
        <f t="shared" ref="L710" si="2755">0.5*(F710+F$1101)</f>
        <v>0.72315526821966158</v>
      </c>
      <c r="M710" s="3">
        <f t="shared" ref="M710" si="2756">0.5*(G710+G$1101)</f>
        <v>0.71995068701065268</v>
      </c>
      <c r="N710" s="3">
        <f t="shared" ref="N710" si="2757">0.5*(H710+H$1101)</f>
        <v>0.68214896963888383</v>
      </c>
      <c r="O710" s="3">
        <f t="shared" ref="O710" si="2758">0.5*(I710+I$1101)</f>
        <v>0.77801645111374584</v>
      </c>
    </row>
    <row r="711" spans="1:15" x14ac:dyDescent="0.15">
      <c r="A711" s="1">
        <v>31</v>
      </c>
      <c r="B711" s="1" t="s">
        <v>302</v>
      </c>
      <c r="C711" s="1">
        <v>18</v>
      </c>
      <c r="D711" s="1" t="s">
        <v>13</v>
      </c>
      <c r="E711" s="6">
        <f>資本コスト!E711/SUM(資本コスト!E711,労働コスト!E711)</f>
        <v>0.13216706005771636</v>
      </c>
      <c r="F711" s="6">
        <f>資本コスト!F711/SUM(資本コスト!F711,労働コスト!F711)</f>
        <v>0.23661103843661652</v>
      </c>
      <c r="G711" s="6">
        <f>資本コスト!G711/SUM(資本コスト!G711,労働コスト!G711)</f>
        <v>0.24732123622050187</v>
      </c>
      <c r="H711" s="6">
        <f>資本コスト!H711/SUM(資本コスト!H711,労働コスト!H711)</f>
        <v>0.19354152238787087</v>
      </c>
      <c r="I711" s="6">
        <f>資本コスト!I711/SUM(資本コスト!I711,労働コスト!I711)</f>
        <v>0.20294486736832559</v>
      </c>
      <c r="K711" s="3">
        <f>0.5*(E711+E$1102)</f>
        <v>0.1363230673311937</v>
      </c>
      <c r="L711" s="3">
        <f t="shared" ref="L711" si="2759">0.5*(F711+F$1102)</f>
        <v>0.21520195214396959</v>
      </c>
      <c r="M711" s="3">
        <f t="shared" ref="M711" si="2760">0.5*(G711+G$1102)</f>
        <v>0.21679672953876716</v>
      </c>
      <c r="N711" s="3">
        <f t="shared" ref="N711" si="2761">0.5*(H711+H$1102)</f>
        <v>0.18480261307486517</v>
      </c>
      <c r="O711" s="3">
        <f t="shared" ref="O711" si="2762">0.5*(I711+I$1102)</f>
        <v>0.20182453200399519</v>
      </c>
    </row>
    <row r="712" spans="1:15" x14ac:dyDescent="0.15">
      <c r="A712" s="1">
        <v>31</v>
      </c>
      <c r="B712" s="1" t="s">
        <v>302</v>
      </c>
      <c r="C712" s="1">
        <v>19</v>
      </c>
      <c r="D712" s="1" t="s">
        <v>14</v>
      </c>
      <c r="E712" s="6">
        <f>資本コスト!E712/SUM(資本コスト!E712,労働コスト!E712)</f>
        <v>0.260584620978496</v>
      </c>
      <c r="F712" s="6">
        <f>資本コスト!F712/SUM(資本コスト!F712,労働コスト!F712)</f>
        <v>0.13148489917446568</v>
      </c>
      <c r="G712" s="6">
        <f>資本コスト!G712/SUM(資本コスト!G712,労働コスト!G712)</f>
        <v>0.15410810317548435</v>
      </c>
      <c r="H712" s="6">
        <f>資本コスト!H712/SUM(資本コスト!H712,労働コスト!H712)</f>
        <v>0.1743257579839772</v>
      </c>
      <c r="I712" s="6">
        <f>資本コスト!I712/SUM(資本コスト!I712,労働コスト!I712)</f>
        <v>0.14121159675325912</v>
      </c>
      <c r="K712" s="3">
        <f>0.5*(E712+E$1103)</f>
        <v>0.29886642432188659</v>
      </c>
      <c r="L712" s="3">
        <f t="shared" ref="L712" si="2763">0.5*(F712+F$1103)</f>
        <v>0.14481838848166773</v>
      </c>
      <c r="M712" s="3">
        <f t="shared" ref="M712" si="2764">0.5*(G712+G$1103)</f>
        <v>0.14992787630228352</v>
      </c>
      <c r="N712" s="3">
        <f t="shared" ref="N712" si="2765">0.5*(H712+H$1103)</f>
        <v>0.18146986354782862</v>
      </c>
      <c r="O712" s="3">
        <f t="shared" ref="O712" si="2766">0.5*(I712+I$1103)</f>
        <v>0.16771926678480154</v>
      </c>
    </row>
    <row r="713" spans="1:15" x14ac:dyDescent="0.15">
      <c r="A713" s="1">
        <v>31</v>
      </c>
      <c r="B713" s="1" t="s">
        <v>302</v>
      </c>
      <c r="C713" s="1">
        <v>20</v>
      </c>
      <c r="D713" s="1" t="s">
        <v>15</v>
      </c>
      <c r="E713" s="6">
        <f>資本コスト!E713/SUM(資本コスト!E713,労働コスト!E713)</f>
        <v>0.44170859507565008</v>
      </c>
      <c r="F713" s="6">
        <f>資本コスト!F713/SUM(資本コスト!F713,労働コスト!F713)</f>
        <v>0.84337020937644991</v>
      </c>
      <c r="G713" s="6">
        <f>資本コスト!G713/SUM(資本コスト!G713,労働コスト!G713)</f>
        <v>0.76905626079498279</v>
      </c>
      <c r="H713" s="6">
        <f>資本コスト!H713/SUM(資本コスト!H713,労働コスト!H713)</f>
        <v>0.77523926318370295</v>
      </c>
      <c r="I713" s="6">
        <f>資本コスト!I713/SUM(資本コスト!I713,労働コスト!I713)</f>
        <v>0.8344345041640735</v>
      </c>
      <c r="K713" s="3">
        <f>0.5*(E713+E$1104)</f>
        <v>0.46800876461147101</v>
      </c>
      <c r="L713" s="3">
        <f t="shared" ref="L713" si="2767">0.5*(F713+F$1104)</f>
        <v>0.82099870588807178</v>
      </c>
      <c r="M713" s="3">
        <f t="shared" ref="M713" si="2768">0.5*(G713+G$1104)</f>
        <v>0.76118094395125846</v>
      </c>
      <c r="N713" s="3">
        <f t="shared" ref="N713" si="2769">0.5*(H713+H$1104)</f>
        <v>0.75929860647180314</v>
      </c>
      <c r="O713" s="3">
        <f t="shared" ref="O713" si="2770">0.5*(I713+I$1104)</f>
        <v>0.81619730599717211</v>
      </c>
    </row>
    <row r="714" spans="1:15" x14ac:dyDescent="0.15">
      <c r="A714" s="1">
        <v>31</v>
      </c>
      <c r="B714" s="1" t="s">
        <v>302</v>
      </c>
      <c r="C714" s="1">
        <v>21</v>
      </c>
      <c r="D714" s="1" t="s">
        <v>16</v>
      </c>
      <c r="E714" s="6">
        <f>資本コスト!E714/SUM(資本コスト!E714,労働コスト!E714)</f>
        <v>8.6032596583034623E-2</v>
      </c>
      <c r="F714" s="6">
        <f>資本コスト!F714/SUM(資本コスト!F714,労働コスト!F714)</f>
        <v>0.39326735999890466</v>
      </c>
      <c r="G714" s="6">
        <f>資本コスト!G714/SUM(資本コスト!G714,労働コスト!G714)</f>
        <v>0.39375100072518565</v>
      </c>
      <c r="H714" s="6">
        <f>資本コスト!H714/SUM(資本コスト!H714,労働コスト!H714)</f>
        <v>0.38220035741505543</v>
      </c>
      <c r="I714" s="6">
        <f>資本コスト!I714/SUM(資本コスト!I714,労働コスト!I714)</f>
        <v>0.50866885728030486</v>
      </c>
      <c r="K714" s="3">
        <f>0.5*(E714+E$1105)</f>
        <v>0.20524020080660818</v>
      </c>
      <c r="L714" s="3">
        <f t="shared" ref="L714" si="2771">0.5*(F714+F$1105)</f>
        <v>0.40389336811055898</v>
      </c>
      <c r="M714" s="3">
        <f t="shared" ref="M714" si="2772">0.5*(G714+G$1105)</f>
        <v>0.40507407851607757</v>
      </c>
      <c r="N714" s="3">
        <f t="shared" ref="N714" si="2773">0.5*(H714+H$1105)</f>
        <v>0.41410002611857233</v>
      </c>
      <c r="O714" s="3">
        <f t="shared" ref="O714" si="2774">0.5*(I714+I$1105)</f>
        <v>0.53668695936080035</v>
      </c>
    </row>
    <row r="715" spans="1:15" x14ac:dyDescent="0.15">
      <c r="A715" s="1">
        <v>31</v>
      </c>
      <c r="B715" s="1" t="s">
        <v>159</v>
      </c>
      <c r="C715" s="1">
        <v>22</v>
      </c>
      <c r="D715" s="1" t="s">
        <v>8</v>
      </c>
      <c r="E715" s="6">
        <f>資本コスト!E715/SUM(資本コスト!E715,労働コスト!E715)</f>
        <v>0.12653770312284898</v>
      </c>
      <c r="F715" s="6">
        <f>資本コスト!F715/SUM(資本コスト!F715,労働コスト!F715)</f>
        <v>0.31155515483311463</v>
      </c>
      <c r="G715" s="6">
        <f>資本コスト!G715/SUM(資本コスト!G715,労働コスト!G715)</f>
        <v>0.32514325329463567</v>
      </c>
      <c r="H715" s="6">
        <f>資本コスト!H715/SUM(資本コスト!H715,労働コスト!H715)</f>
        <v>0.34887339739548351</v>
      </c>
      <c r="I715" s="6">
        <f>資本コスト!I715/SUM(資本コスト!I715,労働コスト!I715)</f>
        <v>0.28149021020113363</v>
      </c>
      <c r="K715" s="3">
        <f>0.5*(E715+E$1106)</f>
        <v>0.16296595136580994</v>
      </c>
      <c r="L715" s="3">
        <f t="shared" ref="L715" si="2775">0.5*(F715+F$1106)</f>
        <v>0.2885533412318354</v>
      </c>
      <c r="M715" s="3">
        <f t="shared" ref="M715" si="2776">0.5*(G715+G$1106)</f>
        <v>0.32772040224478471</v>
      </c>
      <c r="N715" s="3">
        <f t="shared" ref="N715" si="2777">0.5*(H715+H$1106)</f>
        <v>0.32841119694418097</v>
      </c>
      <c r="O715" s="3">
        <f t="shared" ref="O715" si="2778">0.5*(I715+I$1106)</f>
        <v>0.27668861167266368</v>
      </c>
    </row>
    <row r="716" spans="1:15" x14ac:dyDescent="0.15">
      <c r="A716" s="1">
        <v>31</v>
      </c>
      <c r="B716" s="1" t="s">
        <v>159</v>
      </c>
      <c r="C716" s="1">
        <v>23</v>
      </c>
      <c r="D716" s="1" t="s">
        <v>29</v>
      </c>
      <c r="E716" s="6">
        <f>資本コスト!E716/SUM(資本コスト!E716,労働コスト!E716)</f>
        <v>0.36581530972982956</v>
      </c>
      <c r="F716" s="6">
        <f>資本コスト!F716/SUM(資本コスト!F716,労働コスト!F716)</f>
        <v>0.25567654511162924</v>
      </c>
      <c r="G716" s="6">
        <f>資本コスト!G716/SUM(資本コスト!G716,労働コスト!G716)</f>
        <v>0.26830712327313172</v>
      </c>
      <c r="H716" s="6">
        <f>資本コスト!H716/SUM(資本コスト!H716,労働コスト!H716)</f>
        <v>0.24040907871394629</v>
      </c>
      <c r="I716" s="6">
        <f>資本コスト!I716/SUM(資本コスト!I716,労働コスト!I716)</f>
        <v>0.28147477332060927</v>
      </c>
      <c r="K716" s="3">
        <f>0.5*(E716+E$1107)</f>
        <v>0.37508246367753673</v>
      </c>
      <c r="L716" s="3">
        <f t="shared" ref="L716" si="2779">0.5*(F716+F$1107)</f>
        <v>0.25692203798774499</v>
      </c>
      <c r="M716" s="3">
        <f t="shared" ref="M716" si="2780">0.5*(G716+G$1107)</f>
        <v>0.26991808752290375</v>
      </c>
      <c r="N716" s="3">
        <f t="shared" ref="N716" si="2781">0.5*(H716+H$1107)</f>
        <v>0.24803786783468315</v>
      </c>
      <c r="O716" s="3">
        <f t="shared" ref="O716" si="2782">0.5*(I716+I$1107)</f>
        <v>0.29330862185016909</v>
      </c>
    </row>
    <row r="717" spans="1:15" x14ac:dyDescent="0.15">
      <c r="A717" s="1">
        <v>32</v>
      </c>
      <c r="B717" s="1" t="s">
        <v>304</v>
      </c>
      <c r="C717" s="1">
        <v>1</v>
      </c>
      <c r="D717" s="1" t="s">
        <v>9</v>
      </c>
      <c r="E717" s="6">
        <f>資本コスト!E717/SUM(資本コスト!E717,労働コスト!E717)</f>
        <v>0.56023725755890463</v>
      </c>
      <c r="F717" s="6">
        <f>資本コスト!F717/SUM(資本コスト!F717,労働コスト!F717)</f>
        <v>0.41087520960743368</v>
      </c>
      <c r="G717" s="6">
        <f>資本コスト!G717/SUM(資本コスト!G717,労働コスト!G717)</f>
        <v>0.4482692869846579</v>
      </c>
      <c r="H717" s="6">
        <f>資本コスト!H717/SUM(資本コスト!H717,労働コスト!H717)</f>
        <v>0.64877980714240246</v>
      </c>
      <c r="I717" s="6">
        <f>資本コスト!I717/SUM(資本コスト!I717,労働コスト!I717)</f>
        <v>0.72319670431131022</v>
      </c>
      <c r="K717" s="3">
        <f>0.5*(E717+E$1085)</f>
        <v>0.56843388400838268</v>
      </c>
      <c r="L717" s="3">
        <f t="shared" ref="L717" si="2783">0.5*(F717+F$1085)</f>
        <v>0.45440309108563137</v>
      </c>
      <c r="M717" s="3">
        <f t="shared" ref="M717" si="2784">0.5*(G717+G$1085)</f>
        <v>0.49709333412584666</v>
      </c>
      <c r="N717" s="3">
        <f t="shared" ref="N717" si="2785">0.5*(H717+H$1085)</f>
        <v>0.64760118707827274</v>
      </c>
      <c r="O717" s="3">
        <f t="shared" ref="O717" si="2786">0.5*(I717+I$1085)</f>
        <v>0.71664823487806328</v>
      </c>
    </row>
    <row r="718" spans="1:15" x14ac:dyDescent="0.15">
      <c r="A718" s="1">
        <v>32</v>
      </c>
      <c r="B718" s="1" t="s">
        <v>304</v>
      </c>
      <c r="C718" s="1">
        <v>2</v>
      </c>
      <c r="D718" s="1" t="s">
        <v>10</v>
      </c>
      <c r="E718" s="6">
        <f>資本コスト!E718/SUM(資本コスト!E718,労働コスト!E718)</f>
        <v>0.33949073213710912</v>
      </c>
      <c r="F718" s="6">
        <f>資本コスト!F718/SUM(資本コスト!F718,労働コスト!F718)</f>
        <v>0.3022318916431293</v>
      </c>
      <c r="G718" s="6">
        <f>資本コスト!G718/SUM(資本コスト!G718,労働コスト!G718)</f>
        <v>0.27227055781927834</v>
      </c>
      <c r="H718" s="6">
        <f>資本コスト!H718/SUM(資本コスト!H718,労働コスト!H718)</f>
        <v>0.23397307944685719</v>
      </c>
      <c r="I718" s="6">
        <f>資本コスト!I718/SUM(資本コスト!I718,労働コスト!I718)</f>
        <v>0.43271992895426503</v>
      </c>
      <c r="K718" s="3">
        <f>0.5*(E718+E$1086)</f>
        <v>0.3585495123274075</v>
      </c>
      <c r="L718" s="3">
        <f t="shared" ref="L718" si="2787">0.5*(F718+F$1086)</f>
        <v>0.31760596968116506</v>
      </c>
      <c r="M718" s="3">
        <f t="shared" ref="M718" si="2788">0.5*(G718+G$1086)</f>
        <v>0.30942707272967718</v>
      </c>
      <c r="N718" s="3">
        <f t="shared" ref="N718" si="2789">0.5*(H718+H$1086)</f>
        <v>0.28898426895528206</v>
      </c>
      <c r="O718" s="3">
        <f t="shared" ref="O718" si="2790">0.5*(I718+I$1086)</f>
        <v>0.46705887705359683</v>
      </c>
    </row>
    <row r="719" spans="1:15" x14ac:dyDescent="0.15">
      <c r="A719" s="1">
        <v>32</v>
      </c>
      <c r="B719" s="1" t="s">
        <v>305</v>
      </c>
      <c r="C719" s="1">
        <v>3</v>
      </c>
      <c r="D719" s="1" t="s">
        <v>17</v>
      </c>
      <c r="E719" s="6">
        <f>資本コスト!E719/SUM(資本コスト!E719,労働コスト!E719)</f>
        <v>0.3350858257047728</v>
      </c>
      <c r="F719" s="6">
        <f>資本コスト!F719/SUM(資本コスト!F719,労働コスト!F719)</f>
        <v>0.22263500515263768</v>
      </c>
      <c r="G719" s="6">
        <f>資本コスト!G719/SUM(資本コスト!G719,労働コスト!G719)</f>
        <v>0.19982720535269133</v>
      </c>
      <c r="H719" s="6">
        <f>資本コスト!H719/SUM(資本コスト!H719,労働コスト!H719)</f>
        <v>0.23134290988857542</v>
      </c>
      <c r="I719" s="6">
        <f>資本コスト!I719/SUM(資本コスト!I719,労働コスト!I719)</f>
        <v>0.24896112857431207</v>
      </c>
      <c r="K719" s="3">
        <f>0.5*(E719+E$1087)</f>
        <v>0.32943041151612007</v>
      </c>
      <c r="L719" s="3">
        <f t="shared" ref="L719" si="2791">0.5*(F719+F$1087)</f>
        <v>0.23813698404081043</v>
      </c>
      <c r="M719" s="3">
        <f t="shared" ref="M719" si="2792">0.5*(G719+G$1087)</f>
        <v>0.25259821623877621</v>
      </c>
      <c r="N719" s="3">
        <f t="shared" ref="N719" si="2793">0.5*(H719+H$1087)</f>
        <v>0.27063076471608327</v>
      </c>
      <c r="O719" s="3">
        <f t="shared" ref="O719" si="2794">0.5*(I719+I$1087)</f>
        <v>0.30765592473257358</v>
      </c>
    </row>
    <row r="720" spans="1:15" x14ac:dyDescent="0.15">
      <c r="A720" s="1">
        <v>32</v>
      </c>
      <c r="B720" s="1" t="s">
        <v>305</v>
      </c>
      <c r="C720" s="1">
        <v>4</v>
      </c>
      <c r="D720" s="1" t="s">
        <v>18</v>
      </c>
      <c r="E720" s="6">
        <f>資本コスト!E720/SUM(資本コスト!E720,労働コスト!E720)</f>
        <v>0.42144153904913983</v>
      </c>
      <c r="F720" s="6">
        <f>資本コスト!F720/SUM(資本コスト!F720,労働コスト!F720)</f>
        <v>0.21488620224537028</v>
      </c>
      <c r="G720" s="6">
        <f>資本コスト!G720/SUM(資本コスト!G720,労働コスト!G720)</f>
        <v>0.26101273299746108</v>
      </c>
      <c r="H720" s="6">
        <f>資本コスト!H720/SUM(資本コスト!H720,労働コスト!H720)</f>
        <v>0.35315133133551652</v>
      </c>
      <c r="I720" s="6">
        <f>資本コスト!I720/SUM(資本コスト!I720,労働コスト!I720)</f>
        <v>0.37091654178479849</v>
      </c>
      <c r="K720" s="3">
        <f>0.5*(E720+E$1088)</f>
        <v>0.32262266044248661</v>
      </c>
      <c r="L720" s="3">
        <f t="shared" ref="L720" si="2795">0.5*(F720+F$1088)</f>
        <v>0.19971946437036614</v>
      </c>
      <c r="M720" s="3">
        <f t="shared" ref="M720" si="2796">0.5*(G720+G$1088)</f>
        <v>0.23121982458222662</v>
      </c>
      <c r="N720" s="3">
        <f t="shared" ref="N720" si="2797">0.5*(H720+H$1088)</f>
        <v>0.3065252297179788</v>
      </c>
      <c r="O720" s="3">
        <f t="shared" ref="O720" si="2798">0.5*(I720+I$1088)</f>
        <v>0.35014002611227968</v>
      </c>
    </row>
    <row r="721" spans="1:15" x14ac:dyDescent="0.15">
      <c r="A721" s="1">
        <v>32</v>
      </c>
      <c r="B721" s="1" t="s">
        <v>305</v>
      </c>
      <c r="C721" s="1">
        <v>5</v>
      </c>
      <c r="D721" s="1" t="s">
        <v>19</v>
      </c>
      <c r="E721" s="6">
        <f>資本コスト!E721/SUM(資本コスト!E721,労働コスト!E721)</f>
        <v>0.61108195341335214</v>
      </c>
      <c r="F721" s="6">
        <f>資本コスト!F721/SUM(資本コスト!F721,労働コスト!F721)</f>
        <v>0.33175034656476121</v>
      </c>
      <c r="G721" s="6">
        <f>資本コスト!G721/SUM(資本コスト!G721,労働コスト!G721)</f>
        <v>0.21574024738129577</v>
      </c>
      <c r="H721" s="6">
        <f>資本コスト!H721/SUM(資本コスト!H721,労働コスト!H721)</f>
        <v>0.20736058136199256</v>
      </c>
      <c r="I721" s="6">
        <f>資本コスト!I721/SUM(資本コスト!I721,労働コスト!I721)</f>
        <v>0.32318379627559374</v>
      </c>
      <c r="K721" s="3">
        <f>0.5*(E721+E$1089)</f>
        <v>0.50257012529823375</v>
      </c>
      <c r="L721" s="3">
        <f t="shared" ref="L721" si="2799">0.5*(F721+F$1089)</f>
        <v>0.31154332300013615</v>
      </c>
      <c r="M721" s="3">
        <f t="shared" ref="M721" si="2800">0.5*(G721+G$1089)</f>
        <v>0.26434385710070873</v>
      </c>
      <c r="N721" s="3">
        <f t="shared" ref="N721" si="2801">0.5*(H721+H$1089)</f>
        <v>0.26523078397734767</v>
      </c>
      <c r="O721" s="3">
        <f t="shared" ref="O721" si="2802">0.5*(I721+I$1089)</f>
        <v>0.35904052367102612</v>
      </c>
    </row>
    <row r="722" spans="1:15" x14ac:dyDescent="0.15">
      <c r="A722" s="1">
        <v>32</v>
      </c>
      <c r="B722" s="1" t="s">
        <v>305</v>
      </c>
      <c r="C722" s="1">
        <v>6</v>
      </c>
      <c r="D722" s="1" t="s">
        <v>3</v>
      </c>
      <c r="E722" s="6">
        <f>資本コスト!E722/SUM(資本コスト!E722,労働コスト!E722)</f>
        <v>0.47633696346357712</v>
      </c>
      <c r="F722" s="6">
        <f>資本コスト!F722/SUM(資本コスト!F722,労働コスト!F722)</f>
        <v>0.35165799834027017</v>
      </c>
      <c r="G722" s="6">
        <f>資本コスト!G722/SUM(資本コスト!G722,労働コスト!G722)</f>
        <v>0.55071756677249861</v>
      </c>
      <c r="H722" s="6">
        <f>資本コスト!H722/SUM(資本コスト!H722,労働コスト!H722)</f>
        <v>0.36361243655626674</v>
      </c>
      <c r="I722" s="6">
        <f>資本コスト!I722/SUM(資本コスト!I722,労働コスト!I722)</f>
        <v>0.39866364956254996</v>
      </c>
      <c r="K722" s="3">
        <f>0.5*(E722+E$1090)</f>
        <v>0.47988149361868504</v>
      </c>
      <c r="L722" s="3">
        <f t="shared" ref="L722" si="2803">0.5*(F722+F$1090)</f>
        <v>0.385656738021464</v>
      </c>
      <c r="M722" s="3">
        <f t="shared" ref="M722" si="2804">0.5*(G722+G$1090)</f>
        <v>0.49874510598281163</v>
      </c>
      <c r="N722" s="3">
        <f t="shared" ref="N722" si="2805">0.5*(H722+H$1090)</f>
        <v>0.39686929944209914</v>
      </c>
      <c r="O722" s="3">
        <f t="shared" ref="O722" si="2806">0.5*(I722+I$1090)</f>
        <v>0.47697738123743222</v>
      </c>
    </row>
    <row r="723" spans="1:15" x14ac:dyDescent="0.15">
      <c r="A723" s="1">
        <v>32</v>
      </c>
      <c r="B723" s="1" t="s">
        <v>305</v>
      </c>
      <c r="C723" s="1">
        <v>7</v>
      </c>
      <c r="D723" s="1" t="s">
        <v>20</v>
      </c>
      <c r="E723" s="6">
        <f>資本コスト!E723/SUM(資本コスト!E723,労働コスト!E723)</f>
        <v>0.84398321845510005</v>
      </c>
      <c r="F723" s="6">
        <f>資本コスト!F723/SUM(資本コスト!F723,労働コスト!F723)</f>
        <v>0.45888427890142275</v>
      </c>
      <c r="G723" s="6">
        <f>資本コスト!G723/SUM(資本コスト!G723,労働コスト!G723)</f>
        <v>0.22962950061262666</v>
      </c>
      <c r="H723" s="6">
        <f>資本コスト!H723/SUM(資本コスト!H723,労働コスト!H723)</f>
        <v>0.15277537924598419</v>
      </c>
      <c r="I723" s="6">
        <f>資本コスト!I723/SUM(資本コスト!I723,労働コスト!I723)</f>
        <v>9.1830257376065108E-2</v>
      </c>
      <c r="K723" s="3">
        <f>0.5*(E723+E$1091)</f>
        <v>0.76977760286777341</v>
      </c>
      <c r="L723" s="3">
        <f t="shared" ref="L723" si="2807">0.5*(F723+F$1091)</f>
        <v>0.55534786436152828</v>
      </c>
      <c r="M723" s="3">
        <f t="shared" ref="M723" si="2808">0.5*(G723+G$1091)</f>
        <v>0.39595984737624607</v>
      </c>
      <c r="N723" s="3">
        <f t="shared" ref="N723" si="2809">0.5*(H723+H$1091)</f>
        <v>0.36075976219362987</v>
      </c>
      <c r="O723" s="3">
        <f t="shared" ref="O723" si="2810">0.5*(I723+I$1091)</f>
        <v>0.3534790280671124</v>
      </c>
    </row>
    <row r="724" spans="1:15" x14ac:dyDescent="0.15">
      <c r="A724" s="1">
        <v>32</v>
      </c>
      <c r="B724" s="1" t="s">
        <v>305</v>
      </c>
      <c r="C724" s="1">
        <v>8</v>
      </c>
      <c r="D724" s="1" t="s">
        <v>21</v>
      </c>
      <c r="E724" s="6">
        <f>資本コスト!E724/SUM(資本コスト!E724,労働コスト!E724)</f>
        <v>0.27619530439719381</v>
      </c>
      <c r="F724" s="6">
        <f>資本コスト!F724/SUM(資本コスト!F724,労働コスト!F724)</f>
        <v>0.21407763027566534</v>
      </c>
      <c r="G724" s="6">
        <f>資本コスト!G724/SUM(資本コスト!G724,労働コスト!G724)</f>
        <v>0.25514471122208676</v>
      </c>
      <c r="H724" s="6">
        <f>資本コスト!H724/SUM(資本コスト!H724,労働コスト!H724)</f>
        <v>0.2214730531580601</v>
      </c>
      <c r="I724" s="6">
        <f>資本コスト!I724/SUM(資本コスト!I724,労働コスト!I724)</f>
        <v>0.23745899627455758</v>
      </c>
      <c r="K724" s="3">
        <f>0.5*(E724+E$1092)</f>
        <v>0.32575506011219207</v>
      </c>
      <c r="L724" s="3">
        <f t="shared" ref="L724" si="2811">0.5*(F724+F$1092)</f>
        <v>0.2285969959196191</v>
      </c>
      <c r="M724" s="3">
        <f t="shared" ref="M724" si="2812">0.5*(G724+G$1092)</f>
        <v>0.25199497741875715</v>
      </c>
      <c r="N724" s="3">
        <f t="shared" ref="N724" si="2813">0.5*(H724+H$1092)</f>
        <v>0.22978552414027476</v>
      </c>
      <c r="O724" s="3">
        <f t="shared" ref="O724" si="2814">0.5*(I724+I$1092)</f>
        <v>0.28027506825649451</v>
      </c>
    </row>
    <row r="725" spans="1:15" x14ac:dyDescent="0.15">
      <c r="A725" s="1">
        <v>32</v>
      </c>
      <c r="B725" s="1" t="s">
        <v>305</v>
      </c>
      <c r="C725" s="1">
        <v>9</v>
      </c>
      <c r="D725" s="1" t="s">
        <v>22</v>
      </c>
      <c r="E725" s="6">
        <f>資本コスト!E725/SUM(資本コスト!E725,労働コスト!E725)</f>
        <v>0.29392069279160121</v>
      </c>
      <c r="F725" s="6">
        <f>資本コスト!F725/SUM(資本コスト!F725,労働コスト!F725)</f>
        <v>0.22210687764326326</v>
      </c>
      <c r="G725" s="6">
        <f>資本コスト!G725/SUM(資本コスト!G725,労働コスト!G725)</f>
        <v>0.32089725626199456</v>
      </c>
      <c r="H725" s="6">
        <f>資本コスト!H725/SUM(資本コスト!H725,労働コスト!H725)</f>
        <v>0.31920995893615983</v>
      </c>
      <c r="I725" s="6">
        <f>資本コスト!I725/SUM(資本コスト!I725,労働コスト!I725)</f>
        <v>0.37478725878125607</v>
      </c>
      <c r="K725" s="3">
        <f>0.5*(E725+E$1093)</f>
        <v>0.33393339476600081</v>
      </c>
      <c r="L725" s="3">
        <f t="shared" ref="L725" si="2815">0.5*(F725+F$1093)</f>
        <v>0.30430721088387114</v>
      </c>
      <c r="M725" s="3">
        <f t="shared" ref="M725" si="2816">0.5*(G725+G$1093)</f>
        <v>0.36991264599305962</v>
      </c>
      <c r="N725" s="3">
        <f t="shared" ref="N725" si="2817">0.5*(H725+H$1093)</f>
        <v>0.36289225241342904</v>
      </c>
      <c r="O725" s="3">
        <f t="shared" ref="O725" si="2818">0.5*(I725+I$1093)</f>
        <v>0.40998582883705825</v>
      </c>
    </row>
    <row r="726" spans="1:15" x14ac:dyDescent="0.15">
      <c r="A726" s="1">
        <v>32</v>
      </c>
      <c r="B726" s="1" t="s">
        <v>305</v>
      </c>
      <c r="C726" s="1">
        <v>10</v>
      </c>
      <c r="D726" s="1" t="s">
        <v>23</v>
      </c>
      <c r="E726" s="6">
        <f>資本コスト!E726/SUM(資本コスト!E726,労働コスト!E726)</f>
        <v>0.20049396028488117</v>
      </c>
      <c r="F726" s="6">
        <f>資本コスト!F726/SUM(資本コスト!F726,労働コスト!F726)</f>
        <v>0.15469755423834111</v>
      </c>
      <c r="G726" s="6">
        <f>資本コスト!G726/SUM(資本コスト!G726,労働コスト!G726)</f>
        <v>0.14816891968229337</v>
      </c>
      <c r="H726" s="6">
        <f>資本コスト!H726/SUM(資本コスト!H726,労働コスト!H726)</f>
        <v>0.24673337441565385</v>
      </c>
      <c r="I726" s="6">
        <f>資本コスト!I726/SUM(資本コスト!I726,労働コスト!I726)</f>
        <v>0.21668326504410057</v>
      </c>
      <c r="K726" s="3">
        <f>0.5*(E726+E$1094)</f>
        <v>0.21913386656320616</v>
      </c>
      <c r="L726" s="3">
        <f t="shared" ref="L726" si="2819">0.5*(F726+F$1094)</f>
        <v>0.17635697572879233</v>
      </c>
      <c r="M726" s="3">
        <f t="shared" ref="M726" si="2820">0.5*(G726+G$1094)</f>
        <v>0.16915767473278648</v>
      </c>
      <c r="N726" s="3">
        <f t="shared" ref="N726" si="2821">0.5*(H726+H$1094)</f>
        <v>0.21771541845221373</v>
      </c>
      <c r="O726" s="3">
        <f t="shared" ref="O726" si="2822">0.5*(I726+I$1094)</f>
        <v>0.21221582261965652</v>
      </c>
    </row>
    <row r="727" spans="1:15" x14ac:dyDescent="0.15">
      <c r="A727" s="1">
        <v>32</v>
      </c>
      <c r="B727" s="1" t="s">
        <v>305</v>
      </c>
      <c r="C727" s="1">
        <v>11</v>
      </c>
      <c r="D727" s="1" t="s">
        <v>24</v>
      </c>
      <c r="E727" s="6">
        <f>資本コスト!E727/SUM(資本コスト!E727,労働コスト!E727)</f>
        <v>0.55431529542359537</v>
      </c>
      <c r="F727" s="6">
        <f>資本コスト!F727/SUM(資本コスト!F727,労働コスト!F727)</f>
        <v>0.33734725942453048</v>
      </c>
      <c r="G727" s="6">
        <f>資本コスト!G727/SUM(資本コスト!G727,労働コスト!G727)</f>
        <v>0.33881218500273796</v>
      </c>
      <c r="H727" s="6">
        <f>資本コスト!H727/SUM(資本コスト!H727,労働コスト!H727)</f>
        <v>0.28625852836983362</v>
      </c>
      <c r="I727" s="6">
        <f>資本コスト!I727/SUM(資本コスト!I727,労働コスト!I727)</f>
        <v>0.25829120137564604</v>
      </c>
      <c r="K727" s="3">
        <f>0.5*(E727+E$1095)</f>
        <v>0.41238966867797222</v>
      </c>
      <c r="L727" s="3">
        <f t="shared" ref="L727" si="2823">0.5*(F727+F$1095)</f>
        <v>0.27751650370712566</v>
      </c>
      <c r="M727" s="3">
        <f t="shared" ref="M727" si="2824">0.5*(G727+G$1095)</f>
        <v>0.30673222397285771</v>
      </c>
      <c r="N727" s="3">
        <f t="shared" ref="N727" si="2825">0.5*(H727+H$1095)</f>
        <v>0.27876682121520169</v>
      </c>
      <c r="O727" s="3">
        <f t="shared" ref="O727" si="2826">0.5*(I727+I$1095)</f>
        <v>0.28423625419068327</v>
      </c>
    </row>
    <row r="728" spans="1:15" x14ac:dyDescent="0.15">
      <c r="A728" s="1">
        <v>32</v>
      </c>
      <c r="B728" s="1" t="s">
        <v>305</v>
      </c>
      <c r="C728" s="1">
        <v>12</v>
      </c>
      <c r="D728" s="1" t="s">
        <v>25</v>
      </c>
      <c r="E728" s="6">
        <f>資本コスト!E728/SUM(資本コスト!E728,労働コスト!E728)</f>
        <v>7.8167537352475114E-2</v>
      </c>
      <c r="F728" s="6">
        <f>資本コスト!F728/SUM(資本コスト!F728,労働コスト!F728)</f>
        <v>0.13002910535603185</v>
      </c>
      <c r="G728" s="6">
        <f>資本コスト!G728/SUM(資本コスト!G728,労働コスト!G728)</f>
        <v>0.2972199302500374</v>
      </c>
      <c r="H728" s="6">
        <f>資本コスト!H728/SUM(資本コスト!H728,労働コスト!H728)</f>
        <v>0.31628835637762348</v>
      </c>
      <c r="I728" s="6">
        <f>資本コスト!I728/SUM(資本コスト!I728,労働コスト!I728)</f>
        <v>0.37715194682798231</v>
      </c>
      <c r="K728" s="3">
        <f>0.5*(E728+E$1096)</f>
        <v>0.14875258913563427</v>
      </c>
      <c r="L728" s="3">
        <f t="shared" ref="L728" si="2827">0.5*(F728+F$1096)</f>
        <v>0.15601458296984616</v>
      </c>
      <c r="M728" s="3">
        <f t="shared" ref="M728" si="2828">0.5*(G728+G$1096)</f>
        <v>0.30660400372554308</v>
      </c>
      <c r="N728" s="3">
        <f t="shared" ref="N728" si="2829">0.5*(H728+H$1096)</f>
        <v>0.32922070033672401</v>
      </c>
      <c r="O728" s="3">
        <f t="shared" ref="O728" si="2830">0.5*(I728+I$1096)</f>
        <v>0.40519023521283315</v>
      </c>
    </row>
    <row r="729" spans="1:15" x14ac:dyDescent="0.15">
      <c r="A729" s="1">
        <v>32</v>
      </c>
      <c r="B729" s="1" t="s">
        <v>305</v>
      </c>
      <c r="C729" s="1">
        <v>13</v>
      </c>
      <c r="D729" s="1" t="s">
        <v>26</v>
      </c>
      <c r="E729" s="6">
        <f>資本コスト!E729/SUM(資本コスト!E729,労働コスト!E729)</f>
        <v>9.1358564170324966E-2</v>
      </c>
      <c r="F729" s="6">
        <f>資本コスト!F729/SUM(資本コスト!F729,労働コスト!F729)</f>
        <v>0.28991836638046398</v>
      </c>
      <c r="G729" s="6">
        <f>資本コスト!G729/SUM(資本コスト!G729,労働コスト!G729)</f>
        <v>0.40199582340584422</v>
      </c>
      <c r="H729" s="6">
        <f>資本コスト!H729/SUM(資本コスト!H729,労働コスト!H729)</f>
        <v>0.38501416075015332</v>
      </c>
      <c r="I729" s="6">
        <f>資本コスト!I729/SUM(資本コスト!I729,労働コスト!I729)</f>
        <v>0.32687733203848296</v>
      </c>
      <c r="K729" s="3">
        <f>0.5*(E729+E$1097)</f>
        <v>0.14042676528601861</v>
      </c>
      <c r="L729" s="3">
        <f t="shared" ref="L729" si="2831">0.5*(F729+F$1097)</f>
        <v>0.28429505136562672</v>
      </c>
      <c r="M729" s="3">
        <f t="shared" ref="M729" si="2832">0.5*(G729+G$1097)</f>
        <v>0.36469243630117587</v>
      </c>
      <c r="N729" s="3">
        <f t="shared" ref="N729" si="2833">0.5*(H729+H$1097)</f>
        <v>0.35371804666856721</v>
      </c>
      <c r="O729" s="3">
        <f t="shared" ref="O729" si="2834">0.5*(I729+I$1097)</f>
        <v>0.31226057460265533</v>
      </c>
    </row>
    <row r="730" spans="1:15" x14ac:dyDescent="0.15">
      <c r="A730" s="1">
        <v>32</v>
      </c>
      <c r="B730" s="1" t="s">
        <v>305</v>
      </c>
      <c r="C730" s="1">
        <v>14</v>
      </c>
      <c r="D730" s="1" t="s">
        <v>27</v>
      </c>
      <c r="E730" s="6">
        <f>資本コスト!E730/SUM(資本コスト!E730,労働コスト!E730)</f>
        <v>5.870945199786373E-3</v>
      </c>
      <c r="F730" s="6">
        <f>資本コスト!F730/SUM(資本コスト!F730,労働コスト!F730)</f>
        <v>0.13725972342705076</v>
      </c>
      <c r="G730" s="6">
        <f>資本コスト!G730/SUM(資本コスト!G730,労働コスト!G730)</f>
        <v>0.29963924822810328</v>
      </c>
      <c r="H730" s="6">
        <f>資本コスト!H730/SUM(資本コスト!H730,労働コスト!H730)</f>
        <v>0.39598144424922349</v>
      </c>
      <c r="I730" s="6">
        <f>資本コスト!I730/SUM(資本コスト!I730,労働コスト!I730)</f>
        <v>0.57890191910380451</v>
      </c>
      <c r="K730" s="3">
        <f>0.5*(E730+E$1098)</f>
        <v>4.559803974774717E-2</v>
      </c>
      <c r="L730" s="3">
        <f t="shared" ref="L730" si="2835">0.5*(F730+F$1098)</f>
        <v>0.14015071040947333</v>
      </c>
      <c r="M730" s="3">
        <f t="shared" ref="M730" si="2836">0.5*(G730+G$1098)</f>
        <v>0.2694417298767528</v>
      </c>
      <c r="N730" s="3">
        <f t="shared" ref="N730" si="2837">0.5*(H730+H$1098)</f>
        <v>0.34980044642563957</v>
      </c>
      <c r="O730" s="3">
        <f t="shared" ref="O730" si="2838">0.5*(I730+I$1098)</f>
        <v>0.47576464420574138</v>
      </c>
    </row>
    <row r="731" spans="1:15" x14ac:dyDescent="0.15">
      <c r="A731" s="1">
        <v>32</v>
      </c>
      <c r="B731" s="1" t="s">
        <v>305</v>
      </c>
      <c r="C731" s="1">
        <v>15</v>
      </c>
      <c r="D731" s="1" t="s">
        <v>28</v>
      </c>
      <c r="E731" s="6">
        <f>資本コスト!E731/SUM(資本コスト!E731,労働コスト!E731)</f>
        <v>0.10533842465089258</v>
      </c>
      <c r="F731" s="6">
        <f>資本コスト!F731/SUM(資本コスト!F731,労働コスト!F731)</f>
        <v>0.19579430750026924</v>
      </c>
      <c r="G731" s="6">
        <f>資本コスト!G731/SUM(資本コスト!G731,労働コスト!G731)</f>
        <v>0.24254075226617033</v>
      </c>
      <c r="H731" s="6">
        <f>資本コスト!H731/SUM(資本コスト!H731,労働コスト!H731)</f>
        <v>0.28646813778794611</v>
      </c>
      <c r="I731" s="6">
        <f>資本コスト!I731/SUM(資本コスト!I731,労働コスト!I731)</f>
        <v>0.35189247203551599</v>
      </c>
      <c r="K731" s="3">
        <f>0.5*(E731+E$1099)</f>
        <v>0.14951207871024402</v>
      </c>
      <c r="L731" s="3">
        <f t="shared" ref="L731" si="2839">0.5*(F731+F$1099)</f>
        <v>0.18712000926078398</v>
      </c>
      <c r="M731" s="3">
        <f t="shared" ref="M731" si="2840">0.5*(G731+G$1099)</f>
        <v>0.24361167648591786</v>
      </c>
      <c r="N731" s="3">
        <f t="shared" ref="N731" si="2841">0.5*(H731+H$1099)</f>
        <v>0.27800166272908639</v>
      </c>
      <c r="O731" s="3">
        <f t="shared" ref="O731" si="2842">0.5*(I731+I$1099)</f>
        <v>0.33933100477214895</v>
      </c>
    </row>
    <row r="732" spans="1:15" x14ac:dyDescent="0.15">
      <c r="A732" s="1">
        <v>32</v>
      </c>
      <c r="B732" s="1" t="s">
        <v>304</v>
      </c>
      <c r="C732" s="1">
        <v>16</v>
      </c>
      <c r="D732" s="1" t="s">
        <v>11</v>
      </c>
      <c r="E732" s="6">
        <f>資本コスト!E732/SUM(資本コスト!E732,労働コスト!E732)</f>
        <v>0.19994414914372699</v>
      </c>
      <c r="F732" s="6">
        <f>資本コスト!F732/SUM(資本コスト!F732,労働コスト!F732)</f>
        <v>0.10093893667306687</v>
      </c>
      <c r="G732" s="6">
        <f>資本コスト!G732/SUM(資本コスト!G732,労働コスト!G732)</f>
        <v>0.11629327664738552</v>
      </c>
      <c r="H732" s="6">
        <f>資本コスト!H732/SUM(資本コスト!H732,労働コスト!H732)</f>
        <v>8.6442183956908045E-2</v>
      </c>
      <c r="I732" s="6">
        <f>資本コスト!I732/SUM(資本コスト!I732,労働コスト!I732)</f>
        <v>9.7671519051575159E-2</v>
      </c>
      <c r="K732" s="3">
        <f>0.5*(E732+E$1100)</f>
        <v>0.22669647303044899</v>
      </c>
      <c r="L732" s="3">
        <f t="shared" ref="L732" si="2843">0.5*(F732+F$1100)</f>
        <v>0.10466997891966873</v>
      </c>
      <c r="M732" s="3">
        <f t="shared" ref="M732" si="2844">0.5*(G732+G$1100)</f>
        <v>0.11488489153090869</v>
      </c>
      <c r="N732" s="3">
        <f t="shared" ref="N732" si="2845">0.5*(H732+H$1100)</f>
        <v>8.6408300884715294E-2</v>
      </c>
      <c r="O732" s="3">
        <f t="shared" ref="O732" si="2846">0.5*(I732+I$1100)</f>
        <v>9.709371010633365E-2</v>
      </c>
    </row>
    <row r="733" spans="1:15" x14ac:dyDescent="0.15">
      <c r="A733" s="1">
        <v>32</v>
      </c>
      <c r="B733" s="1" t="s">
        <v>304</v>
      </c>
      <c r="C733" s="1">
        <v>17</v>
      </c>
      <c r="D733" s="1" t="s">
        <v>12</v>
      </c>
      <c r="E733" s="6">
        <f>資本コスト!E733/SUM(資本コスト!E733,労働コスト!E733)</f>
        <v>0.77998175245920376</v>
      </c>
      <c r="F733" s="6">
        <f>資本コスト!F733/SUM(資本コスト!F733,労働コスト!F733)</f>
        <v>0.73232969627596578</v>
      </c>
      <c r="G733" s="6">
        <f>資本コスト!G733/SUM(資本コスト!G733,労働コスト!G733)</f>
        <v>0.74499727419631423</v>
      </c>
      <c r="H733" s="6">
        <f>資本コスト!H733/SUM(資本コスト!H733,労働コスト!H733)</f>
        <v>0.74221468935926149</v>
      </c>
      <c r="I733" s="6">
        <f>資本コスト!I733/SUM(資本コスト!I733,労働コスト!I733)</f>
        <v>0.80189412379829605</v>
      </c>
      <c r="K733" s="3">
        <f>0.5*(E733+E$1101)</f>
        <v>0.76953058531647245</v>
      </c>
      <c r="L733" s="3">
        <f t="shared" ref="L733" si="2847">0.5*(F733+F$1101)</f>
        <v>0.7490937243994944</v>
      </c>
      <c r="M733" s="3">
        <f t="shared" ref="M733" si="2848">0.5*(G733+G$1101)</f>
        <v>0.73702166885502418</v>
      </c>
      <c r="N733" s="3">
        <f t="shared" ref="N733" si="2849">0.5*(H733+H$1101)</f>
        <v>0.72740955490539716</v>
      </c>
      <c r="O733" s="3">
        <f t="shared" ref="O733" si="2850">0.5*(I733+I$1101)</f>
        <v>0.80346182328051063</v>
      </c>
    </row>
    <row r="734" spans="1:15" x14ac:dyDescent="0.15">
      <c r="A734" s="1">
        <v>32</v>
      </c>
      <c r="B734" s="1" t="s">
        <v>304</v>
      </c>
      <c r="C734" s="1">
        <v>18</v>
      </c>
      <c r="D734" s="1" t="s">
        <v>13</v>
      </c>
      <c r="E734" s="6">
        <f>資本コスト!E734/SUM(資本コスト!E734,労働コスト!E734)</f>
        <v>0.1388608120192262</v>
      </c>
      <c r="F734" s="6">
        <f>資本コスト!F734/SUM(資本コスト!F734,労働コスト!F734)</f>
        <v>0.2081051561501476</v>
      </c>
      <c r="G734" s="6">
        <f>資本コスト!G734/SUM(資本コスト!G734,労働コスト!G734)</f>
        <v>0.20044508301151898</v>
      </c>
      <c r="H734" s="6">
        <f>資本コスト!H734/SUM(資本コスト!H734,労働コスト!H734)</f>
        <v>0.18569653596897265</v>
      </c>
      <c r="I734" s="6">
        <f>資本コスト!I734/SUM(資本コスト!I734,労働コスト!I734)</f>
        <v>0.200106091933903</v>
      </c>
      <c r="K734" s="3">
        <f>0.5*(E734+E$1102)</f>
        <v>0.13966994331194862</v>
      </c>
      <c r="L734" s="3">
        <f t="shared" ref="L734" si="2851">0.5*(F734+F$1102)</f>
        <v>0.20094901100073514</v>
      </c>
      <c r="M734" s="3">
        <f t="shared" ref="M734" si="2852">0.5*(G734+G$1102)</f>
        <v>0.19335865293427573</v>
      </c>
      <c r="N734" s="3">
        <f t="shared" ref="N734" si="2853">0.5*(H734+H$1102)</f>
        <v>0.18088011986541605</v>
      </c>
      <c r="O734" s="3">
        <f t="shared" ref="O734" si="2854">0.5*(I734+I$1102)</f>
        <v>0.20040514428678388</v>
      </c>
    </row>
    <row r="735" spans="1:15" x14ac:dyDescent="0.15">
      <c r="A735" s="1">
        <v>32</v>
      </c>
      <c r="B735" s="1" t="s">
        <v>304</v>
      </c>
      <c r="C735" s="1">
        <v>19</v>
      </c>
      <c r="D735" s="1" t="s">
        <v>14</v>
      </c>
      <c r="E735" s="6">
        <f>資本コスト!E735/SUM(資本コスト!E735,労働コスト!E735)</f>
        <v>0.28172225098838038</v>
      </c>
      <c r="F735" s="6">
        <f>資本コスト!F735/SUM(資本コスト!F735,労働コスト!F735)</f>
        <v>0.13031786718676722</v>
      </c>
      <c r="G735" s="6">
        <f>資本コスト!G735/SUM(資本コスト!G735,労働コスト!G735)</f>
        <v>0.13083484388195835</v>
      </c>
      <c r="H735" s="6">
        <f>資本コスト!H735/SUM(資本コスト!H735,労働コスト!H735)</f>
        <v>0.16279832488169507</v>
      </c>
      <c r="I735" s="6">
        <f>資本コスト!I735/SUM(資本コスト!I735,労働コスト!I735)</f>
        <v>0.18062277000182816</v>
      </c>
      <c r="K735" s="3">
        <f>0.5*(E735+E$1103)</f>
        <v>0.30943523932682876</v>
      </c>
      <c r="L735" s="3">
        <f t="shared" ref="L735" si="2855">0.5*(F735+F$1103)</f>
        <v>0.14423487248781847</v>
      </c>
      <c r="M735" s="3">
        <f t="shared" ref="M735" si="2856">0.5*(G735+G$1103)</f>
        <v>0.13829124665552051</v>
      </c>
      <c r="N735" s="3">
        <f t="shared" ref="N735" si="2857">0.5*(H735+H$1103)</f>
        <v>0.17570614699668757</v>
      </c>
      <c r="O735" s="3">
        <f t="shared" ref="O735" si="2858">0.5*(I735+I$1103)</f>
        <v>0.18742485340908605</v>
      </c>
    </row>
    <row r="736" spans="1:15" x14ac:dyDescent="0.15">
      <c r="A736" s="1">
        <v>32</v>
      </c>
      <c r="B736" s="1" t="s">
        <v>304</v>
      </c>
      <c r="C736" s="1">
        <v>20</v>
      </c>
      <c r="D736" s="1" t="s">
        <v>15</v>
      </c>
      <c r="E736" s="6">
        <f>資本コスト!E736/SUM(資本コスト!E736,労働コスト!E736)</f>
        <v>0.41587648612280032</v>
      </c>
      <c r="F736" s="6">
        <f>資本コスト!F736/SUM(資本コスト!F736,労働コスト!F736)</f>
        <v>0.86446415867660731</v>
      </c>
      <c r="G736" s="6">
        <f>資本コスト!G736/SUM(資本コスト!G736,労働コスト!G736)</f>
        <v>0.83929365540397538</v>
      </c>
      <c r="H736" s="6">
        <f>資本コスト!H736/SUM(資本コスト!H736,労働コスト!H736)</f>
        <v>0.80546970628545411</v>
      </c>
      <c r="I736" s="6">
        <f>資本コスト!I736/SUM(資本コスト!I736,労働コスト!I736)</f>
        <v>0.83649878511138642</v>
      </c>
      <c r="K736" s="3">
        <f>0.5*(E736+E$1104)</f>
        <v>0.4550927101350461</v>
      </c>
      <c r="L736" s="3">
        <f t="shared" ref="L736" si="2859">0.5*(F736+F$1104)</f>
        <v>0.83154568053815048</v>
      </c>
      <c r="M736" s="3">
        <f t="shared" ref="M736" si="2860">0.5*(G736+G$1104)</f>
        <v>0.79629964125575481</v>
      </c>
      <c r="N736" s="3">
        <f t="shared" ref="N736" si="2861">0.5*(H736+H$1104)</f>
        <v>0.77441382802267866</v>
      </c>
      <c r="O736" s="3">
        <f t="shared" ref="O736" si="2862">0.5*(I736+I$1104)</f>
        <v>0.81722944647082851</v>
      </c>
    </row>
    <row r="737" spans="1:15" x14ac:dyDescent="0.15">
      <c r="A737" s="1">
        <v>32</v>
      </c>
      <c r="B737" s="1" t="s">
        <v>304</v>
      </c>
      <c r="C737" s="1">
        <v>21</v>
      </c>
      <c r="D737" s="1" t="s">
        <v>16</v>
      </c>
      <c r="E737" s="6">
        <f>資本コスト!E737/SUM(資本コスト!E737,労働コスト!E737)</f>
        <v>8.1779533220370945E-2</v>
      </c>
      <c r="F737" s="6">
        <f>資本コスト!F737/SUM(資本コスト!F737,労働コスト!F737)</f>
        <v>0.26775458190679247</v>
      </c>
      <c r="G737" s="6">
        <f>資本コスト!G737/SUM(資本コスト!G737,労働コスト!G737)</f>
        <v>0.3806555190238578</v>
      </c>
      <c r="H737" s="6">
        <f>資本コスト!H737/SUM(資本コスト!H737,労働コスト!H737)</f>
        <v>0.48566429715064791</v>
      </c>
      <c r="I737" s="6">
        <f>資本コスト!I737/SUM(資本コスト!I737,労働コスト!I737)</f>
        <v>0.73298082570141432</v>
      </c>
      <c r="K737" s="3">
        <f>0.5*(E737+E$1105)</f>
        <v>0.20311366912527634</v>
      </c>
      <c r="L737" s="3">
        <f t="shared" ref="L737" si="2863">0.5*(F737+F$1105)</f>
        <v>0.34113697906450285</v>
      </c>
      <c r="M737" s="3">
        <f t="shared" ref="M737" si="2864">0.5*(G737+G$1105)</f>
        <v>0.39852633766541362</v>
      </c>
      <c r="N737" s="3">
        <f t="shared" ref="N737" si="2865">0.5*(H737+H$1105)</f>
        <v>0.46583199598636854</v>
      </c>
      <c r="O737" s="3">
        <f t="shared" ref="O737" si="2866">0.5*(I737+I$1105)</f>
        <v>0.64884294357135508</v>
      </c>
    </row>
    <row r="738" spans="1:15" x14ac:dyDescent="0.15">
      <c r="A738" s="1">
        <v>32</v>
      </c>
      <c r="B738" s="1" t="s">
        <v>163</v>
      </c>
      <c r="C738" s="1">
        <v>22</v>
      </c>
      <c r="D738" s="1" t="s">
        <v>8</v>
      </c>
      <c r="E738" s="6">
        <f>資本コスト!E738/SUM(資本コスト!E738,労働コスト!E738)</f>
        <v>9.9957327635637819E-2</v>
      </c>
      <c r="F738" s="6">
        <f>資本コスト!F738/SUM(資本コスト!F738,労働コスト!F738)</f>
        <v>0.26216050952184083</v>
      </c>
      <c r="G738" s="6">
        <f>資本コスト!G738/SUM(資本コスト!G738,労働コスト!G738)</f>
        <v>0.27448331179512186</v>
      </c>
      <c r="H738" s="6">
        <f>資本コスト!H738/SUM(資本コスト!H738,労働コスト!H738)</f>
        <v>0.32337166592531819</v>
      </c>
      <c r="I738" s="6">
        <f>資本コスト!I738/SUM(資本コスト!I738,労働コスト!I738)</f>
        <v>0.3138051880557724</v>
      </c>
      <c r="K738" s="3">
        <f>0.5*(E738+E$1106)</f>
        <v>0.14967576362220433</v>
      </c>
      <c r="L738" s="3">
        <f t="shared" ref="L738" si="2867">0.5*(F738+F$1106)</f>
        <v>0.26385601857619856</v>
      </c>
      <c r="M738" s="3">
        <f t="shared" ref="M738" si="2868">0.5*(G738+G$1106)</f>
        <v>0.30239043149502787</v>
      </c>
      <c r="N738" s="3">
        <f t="shared" ref="N738" si="2869">0.5*(H738+H$1106)</f>
        <v>0.31566033120909831</v>
      </c>
      <c r="O738" s="3">
        <f t="shared" ref="O738" si="2870">0.5*(I738+I$1106)</f>
        <v>0.29284610059998306</v>
      </c>
    </row>
    <row r="739" spans="1:15" x14ac:dyDescent="0.15">
      <c r="A739" s="1">
        <v>32</v>
      </c>
      <c r="B739" s="1" t="s">
        <v>163</v>
      </c>
      <c r="C739" s="1">
        <v>23</v>
      </c>
      <c r="D739" s="1" t="s">
        <v>29</v>
      </c>
      <c r="E739" s="6">
        <f>資本コスト!E739/SUM(資本コスト!E739,労働コスト!E739)</f>
        <v>0.36787129844284261</v>
      </c>
      <c r="F739" s="6">
        <f>資本コスト!F739/SUM(資本コスト!F739,労働コスト!F739)</f>
        <v>0.24533940518644415</v>
      </c>
      <c r="G739" s="6">
        <f>資本コスト!G739/SUM(資本コスト!G739,労働コスト!G739)</f>
        <v>0.26325130925822132</v>
      </c>
      <c r="H739" s="6">
        <f>資本コスト!H739/SUM(資本コスト!H739,労働コスト!H739)</f>
        <v>0.24216797258730591</v>
      </c>
      <c r="I739" s="6">
        <f>資本コスト!I739/SUM(資本コスト!I739,労働コスト!I739)</f>
        <v>0.3341061209373537</v>
      </c>
      <c r="K739" s="3">
        <f>0.5*(E739+E$1107)</f>
        <v>0.37611045803404319</v>
      </c>
      <c r="L739" s="3">
        <f t="shared" ref="L739" si="2871">0.5*(F739+F$1107)</f>
        <v>0.25175346802515242</v>
      </c>
      <c r="M739" s="3">
        <f t="shared" ref="M739" si="2872">0.5*(G739+G$1107)</f>
        <v>0.26739018051544855</v>
      </c>
      <c r="N739" s="3">
        <f t="shared" ref="N739" si="2873">0.5*(H739+H$1107)</f>
        <v>0.24891731477136297</v>
      </c>
      <c r="O739" s="3">
        <f t="shared" ref="O739" si="2874">0.5*(I739+I$1107)</f>
        <v>0.31962429565854134</v>
      </c>
    </row>
    <row r="740" spans="1:15" x14ac:dyDescent="0.15">
      <c r="A740" s="1">
        <v>33</v>
      </c>
      <c r="B740" s="1" t="s">
        <v>306</v>
      </c>
      <c r="C740" s="1">
        <v>1</v>
      </c>
      <c r="D740" s="1" t="s">
        <v>9</v>
      </c>
      <c r="E740" s="6">
        <f>資本コスト!E740/SUM(資本コスト!E740,労働コスト!E740)</f>
        <v>0.58563878576529427</v>
      </c>
      <c r="F740" s="6">
        <f>資本コスト!F740/SUM(資本コスト!F740,労働コスト!F740)</f>
        <v>0.47371644371045263</v>
      </c>
      <c r="G740" s="6">
        <f>資本コスト!G740/SUM(資本コスト!G740,労働コスト!G740)</f>
        <v>0.5169739853185672</v>
      </c>
      <c r="H740" s="6">
        <f>資本コスト!H740/SUM(資本コスト!H740,労働コスト!H740)</f>
        <v>0.61276506005151798</v>
      </c>
      <c r="I740" s="6">
        <f>資本コスト!I740/SUM(資本コスト!I740,労働コスト!I740)</f>
        <v>0.69039017366291</v>
      </c>
      <c r="K740" s="3">
        <f>0.5*(E740+E$1085)</f>
        <v>0.58113464811157745</v>
      </c>
      <c r="L740" s="3">
        <f t="shared" ref="L740" si="2875">0.5*(F740+F$1085)</f>
        <v>0.48582370813714082</v>
      </c>
      <c r="M740" s="3">
        <f t="shared" ref="M740" si="2876">0.5*(G740+G$1085)</f>
        <v>0.5314456832928014</v>
      </c>
      <c r="N740" s="3">
        <f t="shared" ref="N740" si="2877">0.5*(H740+H$1085)</f>
        <v>0.6295938135328305</v>
      </c>
      <c r="O740" s="3">
        <f t="shared" ref="O740" si="2878">0.5*(I740+I$1085)</f>
        <v>0.70024496955386317</v>
      </c>
    </row>
    <row r="741" spans="1:15" x14ac:dyDescent="0.15">
      <c r="A741" s="1">
        <v>33</v>
      </c>
      <c r="B741" s="1" t="s">
        <v>306</v>
      </c>
      <c r="C741" s="1">
        <v>2</v>
      </c>
      <c r="D741" s="1" t="s">
        <v>10</v>
      </c>
      <c r="E741" s="6">
        <f>資本コスト!E741/SUM(資本コスト!E741,労働コスト!E741)</f>
        <v>0.31599670678591874</v>
      </c>
      <c r="F741" s="6">
        <f>資本コスト!F741/SUM(資本コスト!F741,労働コスト!F741)</f>
        <v>0.31200192220338258</v>
      </c>
      <c r="G741" s="6">
        <f>資本コスト!G741/SUM(資本コスト!G741,労働コスト!G741)</f>
        <v>0.34164290280042031</v>
      </c>
      <c r="H741" s="6">
        <f>資本コスト!H741/SUM(資本コスト!H741,労働コスト!H741)</f>
        <v>0.39783829873764376</v>
      </c>
      <c r="I741" s="6">
        <f>資本コスト!I741/SUM(資本コスト!I741,労働コスト!I741)</f>
        <v>0.54904500186323391</v>
      </c>
      <c r="K741" s="3">
        <f>0.5*(E741+E$1086)</f>
        <v>0.34680249965181231</v>
      </c>
      <c r="L741" s="3">
        <f t="shared" ref="L741" si="2879">0.5*(F741+F$1086)</f>
        <v>0.32249098496129169</v>
      </c>
      <c r="M741" s="3">
        <f t="shared" ref="M741" si="2880">0.5*(G741+G$1086)</f>
        <v>0.34411324522024822</v>
      </c>
      <c r="N741" s="3">
        <f t="shared" ref="N741" si="2881">0.5*(H741+H$1086)</f>
        <v>0.37091687860067535</v>
      </c>
      <c r="O741" s="3">
        <f t="shared" ref="O741" si="2882">0.5*(I741+I$1086)</f>
        <v>0.52522141350808127</v>
      </c>
    </row>
    <row r="742" spans="1:15" x14ac:dyDescent="0.15">
      <c r="A742" s="1">
        <v>33</v>
      </c>
      <c r="B742" s="1" t="s">
        <v>307</v>
      </c>
      <c r="C742" s="1">
        <v>3</v>
      </c>
      <c r="D742" s="1" t="s">
        <v>17</v>
      </c>
      <c r="E742" s="6">
        <f>資本コスト!E742/SUM(資本コスト!E742,労働コスト!E742)</f>
        <v>0.44153683562657997</v>
      </c>
      <c r="F742" s="6">
        <f>資本コスト!F742/SUM(資本コスト!F742,労働コスト!F742)</f>
        <v>0.31031449050489052</v>
      </c>
      <c r="G742" s="6">
        <f>資本コスト!G742/SUM(資本コスト!G742,労働コスト!G742)</f>
        <v>0.33114476494963757</v>
      </c>
      <c r="H742" s="6">
        <f>資本コスト!H742/SUM(資本コスト!H742,労働コスト!H742)</f>
        <v>0.34499166201240006</v>
      </c>
      <c r="I742" s="6">
        <f>資本コスト!I742/SUM(資本コスト!I742,労働コスト!I742)</f>
        <v>0.39663370561511024</v>
      </c>
      <c r="K742" s="3">
        <f>0.5*(E742+E$1087)</f>
        <v>0.38265591647702363</v>
      </c>
      <c r="L742" s="3">
        <f t="shared" ref="L742" si="2883">0.5*(F742+F$1087)</f>
        <v>0.28197672671693685</v>
      </c>
      <c r="M742" s="3">
        <f t="shared" ref="M742" si="2884">0.5*(G742+G$1087)</f>
        <v>0.31825699603724933</v>
      </c>
      <c r="N742" s="3">
        <f t="shared" ref="N742" si="2885">0.5*(H742+H$1087)</f>
        <v>0.32745514077799565</v>
      </c>
      <c r="O742" s="3">
        <f t="shared" ref="O742" si="2886">0.5*(I742+I$1087)</f>
        <v>0.38149221325297267</v>
      </c>
    </row>
    <row r="743" spans="1:15" x14ac:dyDescent="0.15">
      <c r="A743" s="1">
        <v>33</v>
      </c>
      <c r="B743" s="1" t="s">
        <v>307</v>
      </c>
      <c r="C743" s="1">
        <v>4</v>
      </c>
      <c r="D743" s="1" t="s">
        <v>18</v>
      </c>
      <c r="E743" s="6">
        <f>資本コスト!E743/SUM(資本コスト!E743,労働コスト!E743)</f>
        <v>0.24309499674798571</v>
      </c>
      <c r="F743" s="6">
        <f>資本コスト!F743/SUM(資本コスト!F743,労働コスト!F743)</f>
        <v>0.17536367006050427</v>
      </c>
      <c r="G743" s="6">
        <f>資本コスト!G743/SUM(資本コスト!G743,労働コスト!G743)</f>
        <v>0.18010861947460957</v>
      </c>
      <c r="H743" s="6">
        <f>資本コスト!H743/SUM(資本コスト!H743,労働コスト!H743)</f>
        <v>0.25804571084153377</v>
      </c>
      <c r="I743" s="6">
        <f>資本コスト!I743/SUM(資本コスト!I743,労働コスト!I743)</f>
        <v>0.3700359804626584</v>
      </c>
      <c r="K743" s="3">
        <f>0.5*(E743+E$1088)</f>
        <v>0.23344938929190956</v>
      </c>
      <c r="L743" s="3">
        <f t="shared" ref="L743" si="2887">0.5*(F743+F$1088)</f>
        <v>0.17995819827793313</v>
      </c>
      <c r="M743" s="3">
        <f t="shared" ref="M743" si="2888">0.5*(G743+G$1088)</f>
        <v>0.19076776782080088</v>
      </c>
      <c r="N743" s="3">
        <f t="shared" ref="N743" si="2889">0.5*(H743+H$1088)</f>
        <v>0.25897241947098737</v>
      </c>
      <c r="O743" s="3">
        <f t="shared" ref="O743" si="2890">0.5*(I743+I$1088)</f>
        <v>0.34969974545120963</v>
      </c>
    </row>
    <row r="744" spans="1:15" x14ac:dyDescent="0.15">
      <c r="A744" s="1">
        <v>33</v>
      </c>
      <c r="B744" s="1" t="s">
        <v>307</v>
      </c>
      <c r="C744" s="1">
        <v>5</v>
      </c>
      <c r="D744" s="1" t="s">
        <v>19</v>
      </c>
      <c r="E744" s="6">
        <f>資本コスト!E744/SUM(資本コスト!E744,労働コスト!E744)</f>
        <v>0.29405035533185198</v>
      </c>
      <c r="F744" s="6">
        <f>資本コスト!F744/SUM(資本コスト!F744,労働コスト!F744)</f>
        <v>0.18241266720114369</v>
      </c>
      <c r="G744" s="6">
        <f>資本コスト!G744/SUM(資本コスト!G744,労働コスト!G744)</f>
        <v>0.22602555854643874</v>
      </c>
      <c r="H744" s="6">
        <f>資本コスト!H744/SUM(資本コスト!H744,労働コスト!H744)</f>
        <v>0.24309524830021562</v>
      </c>
      <c r="I744" s="6">
        <f>資本コスト!I744/SUM(資本コスト!I744,労働コスト!I744)</f>
        <v>0.27327325384611767</v>
      </c>
      <c r="K744" s="3">
        <f>0.5*(E744+E$1089)</f>
        <v>0.34405432625748367</v>
      </c>
      <c r="L744" s="3">
        <f t="shared" ref="L744" si="2891">0.5*(F744+F$1089)</f>
        <v>0.23687448331832739</v>
      </c>
      <c r="M744" s="3">
        <f t="shared" ref="M744" si="2892">0.5*(G744+G$1089)</f>
        <v>0.26948651268328017</v>
      </c>
      <c r="N744" s="3">
        <f t="shared" ref="N744" si="2893">0.5*(H744+H$1089)</f>
        <v>0.28309811744645919</v>
      </c>
      <c r="O744" s="3">
        <f t="shared" ref="O744" si="2894">0.5*(I744+I$1089)</f>
        <v>0.33408525245628806</v>
      </c>
    </row>
    <row r="745" spans="1:15" x14ac:dyDescent="0.15">
      <c r="A745" s="1">
        <v>33</v>
      </c>
      <c r="B745" s="1" t="s">
        <v>307</v>
      </c>
      <c r="C745" s="1">
        <v>6</v>
      </c>
      <c r="D745" s="1" t="s">
        <v>3</v>
      </c>
      <c r="E745" s="6">
        <f>資本コスト!E745/SUM(資本コスト!E745,労働コスト!E745)</f>
        <v>0.67214054939665202</v>
      </c>
      <c r="F745" s="6">
        <f>資本コスト!F745/SUM(資本コスト!F745,労働コスト!F745)</f>
        <v>0.61203609659401825</v>
      </c>
      <c r="G745" s="6">
        <f>資本コスト!G745/SUM(資本コスト!G745,労働コスト!G745)</f>
        <v>0.59123377669910282</v>
      </c>
      <c r="H745" s="6">
        <f>資本コスト!H745/SUM(資本コスト!H745,労働コスト!H745)</f>
        <v>0.57627519460570831</v>
      </c>
      <c r="I745" s="6">
        <f>資本コスト!I745/SUM(資本コスト!I745,労働コスト!I745)</f>
        <v>0.72373970133051446</v>
      </c>
      <c r="K745" s="3">
        <f>0.5*(E745+E$1090)</f>
        <v>0.57778328658522249</v>
      </c>
      <c r="L745" s="3">
        <f t="shared" ref="L745" si="2895">0.5*(F745+F$1090)</f>
        <v>0.51584578714833806</v>
      </c>
      <c r="M745" s="3">
        <f t="shared" ref="M745" si="2896">0.5*(G745+G$1090)</f>
        <v>0.51900321094611379</v>
      </c>
      <c r="N745" s="3">
        <f t="shared" ref="N745" si="2897">0.5*(H745+H$1090)</f>
        <v>0.50320067846681993</v>
      </c>
      <c r="O745" s="3">
        <f t="shared" ref="O745" si="2898">0.5*(I745+I$1090)</f>
        <v>0.63951540712141441</v>
      </c>
    </row>
    <row r="746" spans="1:15" x14ac:dyDescent="0.15">
      <c r="A746" s="1">
        <v>33</v>
      </c>
      <c r="B746" s="1" t="s">
        <v>307</v>
      </c>
      <c r="C746" s="1">
        <v>7</v>
      </c>
      <c r="D746" s="1" t="s">
        <v>20</v>
      </c>
      <c r="E746" s="6">
        <f>資本コスト!E746/SUM(資本コスト!E746,労働コスト!E746)</f>
        <v>0.9274593959178058</v>
      </c>
      <c r="F746" s="6">
        <f>資本コスト!F746/SUM(資本コスト!F746,労働コスト!F746)</f>
        <v>0.80493280765716679</v>
      </c>
      <c r="G746" s="6">
        <f>資本コスト!G746/SUM(資本コスト!G746,労働コスト!G746)</f>
        <v>0.74509947990852499</v>
      </c>
      <c r="H746" s="6">
        <f>資本コスト!H746/SUM(資本コスト!H746,労働コスト!H746)</f>
        <v>0.76526547675302459</v>
      </c>
      <c r="I746" s="6">
        <f>資本コスト!I746/SUM(資本コスト!I746,労働コスト!I746)</f>
        <v>0.84013561239512202</v>
      </c>
      <c r="K746" s="3">
        <f>0.5*(E746+E$1091)</f>
        <v>0.8115156915991264</v>
      </c>
      <c r="L746" s="3">
        <f t="shared" ref="L746" si="2899">0.5*(F746+F$1091)</f>
        <v>0.72837212873940027</v>
      </c>
      <c r="M746" s="3">
        <f t="shared" ref="M746" si="2900">0.5*(G746+G$1091)</f>
        <v>0.65369483702419529</v>
      </c>
      <c r="N746" s="3">
        <f t="shared" ref="N746" si="2901">0.5*(H746+H$1091)</f>
        <v>0.66700481094715003</v>
      </c>
      <c r="O746" s="3">
        <f t="shared" ref="O746" si="2902">0.5*(I746+I$1091)</f>
        <v>0.72763170557664081</v>
      </c>
    </row>
    <row r="747" spans="1:15" x14ac:dyDescent="0.15">
      <c r="A747" s="1">
        <v>33</v>
      </c>
      <c r="B747" s="1" t="s">
        <v>307</v>
      </c>
      <c r="C747" s="1">
        <v>8</v>
      </c>
      <c r="D747" s="1" t="s">
        <v>21</v>
      </c>
      <c r="E747" s="6">
        <f>資本コスト!E747/SUM(資本コスト!E747,労働コスト!E747)</f>
        <v>0.3016872920808043</v>
      </c>
      <c r="F747" s="6">
        <f>資本コスト!F747/SUM(資本コスト!F747,労働コスト!F747)</f>
        <v>0.19874050828585468</v>
      </c>
      <c r="G747" s="6">
        <f>資本コスト!G747/SUM(資本コスト!G747,労働コスト!G747)</f>
        <v>0.22468489669983896</v>
      </c>
      <c r="H747" s="6">
        <f>資本コスト!H747/SUM(資本コスト!H747,労働コスト!H747)</f>
        <v>0.23892167506786111</v>
      </c>
      <c r="I747" s="6">
        <f>資本コスト!I747/SUM(資本コスト!I747,労働コスト!I747)</f>
        <v>0.25262158044551508</v>
      </c>
      <c r="K747" s="3">
        <f>0.5*(E747+E$1092)</f>
        <v>0.33850105395399732</v>
      </c>
      <c r="L747" s="3">
        <f t="shared" ref="L747" si="2903">0.5*(F747+F$1092)</f>
        <v>0.22092843492471376</v>
      </c>
      <c r="M747" s="3">
        <f t="shared" ref="M747" si="2904">0.5*(G747+G$1092)</f>
        <v>0.23676507015763323</v>
      </c>
      <c r="N747" s="3">
        <f t="shared" ref="N747" si="2905">0.5*(H747+H$1092)</f>
        <v>0.23850983509517526</v>
      </c>
      <c r="O747" s="3">
        <f t="shared" ref="O747" si="2906">0.5*(I747+I$1092)</f>
        <v>0.28785636034197326</v>
      </c>
    </row>
    <row r="748" spans="1:15" x14ac:dyDescent="0.15">
      <c r="A748" s="1">
        <v>33</v>
      </c>
      <c r="B748" s="1" t="s">
        <v>307</v>
      </c>
      <c r="C748" s="1">
        <v>9</v>
      </c>
      <c r="D748" s="1" t="s">
        <v>22</v>
      </c>
      <c r="E748" s="6">
        <f>資本コスト!E748/SUM(資本コスト!E748,労働コスト!E748)</f>
        <v>0.63328704700445204</v>
      </c>
      <c r="F748" s="6">
        <f>資本コスト!F748/SUM(資本コスト!F748,労働コスト!F748)</f>
        <v>0.5966493224488002</v>
      </c>
      <c r="G748" s="6">
        <f>資本コスト!G748/SUM(資本コスト!G748,労働コスト!G748)</f>
        <v>0.58685025684758574</v>
      </c>
      <c r="H748" s="6">
        <f>資本コスト!H748/SUM(資本コスト!H748,労働コスト!H748)</f>
        <v>0.58739280103240832</v>
      </c>
      <c r="I748" s="6">
        <f>資本コスト!I748/SUM(資本コスト!I748,労働コスト!I748)</f>
        <v>0.57878483907831602</v>
      </c>
      <c r="K748" s="3">
        <f>0.5*(E748+E$1093)</f>
        <v>0.50361657187242626</v>
      </c>
      <c r="L748" s="3">
        <f t="shared" ref="L748" si="2907">0.5*(F748+F$1093)</f>
        <v>0.49157843328663964</v>
      </c>
      <c r="M748" s="3">
        <f t="shared" ref="M748" si="2908">0.5*(G748+G$1093)</f>
        <v>0.50288914628585524</v>
      </c>
      <c r="N748" s="3">
        <f t="shared" ref="N748" si="2909">0.5*(H748+H$1093)</f>
        <v>0.49698367346155325</v>
      </c>
      <c r="O748" s="3">
        <f t="shared" ref="O748" si="2910">0.5*(I748+I$1093)</f>
        <v>0.51198461898558822</v>
      </c>
    </row>
    <row r="749" spans="1:15" x14ac:dyDescent="0.15">
      <c r="A749" s="1">
        <v>33</v>
      </c>
      <c r="B749" s="1" t="s">
        <v>307</v>
      </c>
      <c r="C749" s="1">
        <v>10</v>
      </c>
      <c r="D749" s="1" t="s">
        <v>23</v>
      </c>
      <c r="E749" s="6">
        <f>資本コスト!E749/SUM(資本コスト!E749,労働コスト!E749)</f>
        <v>0.1883533735944731</v>
      </c>
      <c r="F749" s="6">
        <f>資本コスト!F749/SUM(資本コスト!F749,労働コスト!F749)</f>
        <v>0.17118298426420181</v>
      </c>
      <c r="G749" s="6">
        <f>資本コスト!G749/SUM(資本コスト!G749,労働コスト!G749)</f>
        <v>0.16580414829244863</v>
      </c>
      <c r="H749" s="6">
        <f>資本コスト!H749/SUM(資本コスト!H749,労働コスト!H749)</f>
        <v>0.16791996479790511</v>
      </c>
      <c r="I749" s="6">
        <f>資本コスト!I749/SUM(資本コスト!I749,労働コスト!I749)</f>
        <v>0.2562886000377253</v>
      </c>
      <c r="K749" s="3">
        <f>0.5*(E749+E$1094)</f>
        <v>0.21306357321800212</v>
      </c>
      <c r="L749" s="3">
        <f t="shared" ref="L749" si="2911">0.5*(F749+F$1094)</f>
        <v>0.18459969074172269</v>
      </c>
      <c r="M749" s="3">
        <f t="shared" ref="M749" si="2912">0.5*(G749+G$1094)</f>
        <v>0.17797528903786408</v>
      </c>
      <c r="N749" s="3">
        <f t="shared" ref="N749" si="2913">0.5*(H749+H$1094)</f>
        <v>0.17830871364333936</v>
      </c>
      <c r="O749" s="3">
        <f t="shared" ref="O749" si="2914">0.5*(I749+I$1094)</f>
        <v>0.23201849011646888</v>
      </c>
    </row>
    <row r="750" spans="1:15" x14ac:dyDescent="0.15">
      <c r="A750" s="1">
        <v>33</v>
      </c>
      <c r="B750" s="1" t="s">
        <v>307</v>
      </c>
      <c r="C750" s="1">
        <v>11</v>
      </c>
      <c r="D750" s="1" t="s">
        <v>24</v>
      </c>
      <c r="E750" s="6">
        <f>資本コスト!E750/SUM(資本コスト!E750,労働コスト!E750)</f>
        <v>0.50788725871292895</v>
      </c>
      <c r="F750" s="6">
        <f>資本コスト!F750/SUM(資本コスト!F750,労働コスト!F750)</f>
        <v>0.3149513562394971</v>
      </c>
      <c r="G750" s="6">
        <f>資本コスト!G750/SUM(資本コスト!G750,労働コスト!G750)</f>
        <v>0.3197052591206464</v>
      </c>
      <c r="H750" s="6">
        <f>資本コスト!H750/SUM(資本コスト!H750,労働コスト!H750)</f>
        <v>0.29264439289833338</v>
      </c>
      <c r="I750" s="6">
        <f>資本コスト!I750/SUM(資本コスト!I750,労働コスト!I750)</f>
        <v>0.28822657859714923</v>
      </c>
      <c r="K750" s="3">
        <f>0.5*(E750+E$1095)</f>
        <v>0.38917565032263901</v>
      </c>
      <c r="L750" s="3">
        <f t="shared" ref="L750" si="2915">0.5*(F750+F$1095)</f>
        <v>0.26631855211460898</v>
      </c>
      <c r="M750" s="3">
        <f t="shared" ref="M750" si="2916">0.5*(G750+G$1095)</f>
        <v>0.29717876103181196</v>
      </c>
      <c r="N750" s="3">
        <f t="shared" ref="N750" si="2917">0.5*(H750+H$1095)</f>
        <v>0.28195975347945157</v>
      </c>
      <c r="O750" s="3">
        <f t="shared" ref="O750" si="2918">0.5*(I750+I$1095)</f>
        <v>0.29920394280143486</v>
      </c>
    </row>
    <row r="751" spans="1:15" x14ac:dyDescent="0.15">
      <c r="A751" s="1">
        <v>33</v>
      </c>
      <c r="B751" s="1" t="s">
        <v>307</v>
      </c>
      <c r="C751" s="1">
        <v>12</v>
      </c>
      <c r="D751" s="1" t="s">
        <v>25</v>
      </c>
      <c r="E751" s="6">
        <f>資本コスト!E751/SUM(資本コスト!E751,労働コスト!E751)</f>
        <v>6.1877074916276656E-2</v>
      </c>
      <c r="F751" s="6">
        <f>資本コスト!F751/SUM(資本コスト!F751,労働コスト!F751)</f>
        <v>0.14938839708670965</v>
      </c>
      <c r="G751" s="6">
        <f>資本コスト!G751/SUM(資本コスト!G751,労働コスト!G751)</f>
        <v>0.28718383718353951</v>
      </c>
      <c r="H751" s="6">
        <f>資本コスト!H751/SUM(資本コスト!H751,労働コスト!H751)</f>
        <v>0.28014988000359597</v>
      </c>
      <c r="I751" s="6">
        <f>資本コスト!I751/SUM(資本コスト!I751,労働コスト!I751)</f>
        <v>0.38538961539165417</v>
      </c>
      <c r="K751" s="3">
        <f>0.5*(E751+E$1096)</f>
        <v>0.14060735791753504</v>
      </c>
      <c r="L751" s="3">
        <f t="shared" ref="L751" si="2919">0.5*(F751+F$1096)</f>
        <v>0.16569422883518509</v>
      </c>
      <c r="M751" s="3">
        <f t="shared" ref="M751" si="2920">0.5*(G751+G$1096)</f>
        <v>0.30158595719229414</v>
      </c>
      <c r="N751" s="3">
        <f t="shared" ref="N751" si="2921">0.5*(H751+H$1096)</f>
        <v>0.31115146214971029</v>
      </c>
      <c r="O751" s="3">
        <f t="shared" ref="O751" si="2922">0.5*(I751+I$1096)</f>
        <v>0.40930906949466911</v>
      </c>
    </row>
    <row r="752" spans="1:15" x14ac:dyDescent="0.15">
      <c r="A752" s="1">
        <v>33</v>
      </c>
      <c r="B752" s="1" t="s">
        <v>307</v>
      </c>
      <c r="C752" s="1">
        <v>13</v>
      </c>
      <c r="D752" s="1" t="s">
        <v>26</v>
      </c>
      <c r="E752" s="6">
        <f>資本コスト!E752/SUM(資本コスト!E752,労働コスト!E752)</f>
        <v>0.18041396781720284</v>
      </c>
      <c r="F752" s="6">
        <f>資本コスト!F752/SUM(資本コスト!F752,労働コスト!F752)</f>
        <v>0.27918802012195454</v>
      </c>
      <c r="G752" s="6">
        <f>資本コスト!G752/SUM(資本コスト!G752,労働コスト!G752)</f>
        <v>0.36978636831380729</v>
      </c>
      <c r="H752" s="6">
        <f>資本コスト!H752/SUM(資本コスト!H752,労働コスト!H752)</f>
        <v>0.32656190970449039</v>
      </c>
      <c r="I752" s="6">
        <f>資本コスト!I752/SUM(資本コスト!I752,労働コスト!I752)</f>
        <v>0.25691310765461173</v>
      </c>
      <c r="K752" s="3">
        <f>0.5*(E752+E$1097)</f>
        <v>0.18495446710945754</v>
      </c>
      <c r="L752" s="3">
        <f t="shared" ref="L752" si="2923">0.5*(F752+F$1097)</f>
        <v>0.27892987823637194</v>
      </c>
      <c r="M752" s="3">
        <f t="shared" ref="M752" si="2924">0.5*(G752+G$1097)</f>
        <v>0.34858770875515738</v>
      </c>
      <c r="N752" s="3">
        <f t="shared" ref="N752" si="2925">0.5*(H752+H$1097)</f>
        <v>0.32449192114573577</v>
      </c>
      <c r="O752" s="3">
        <f t="shared" ref="O752" si="2926">0.5*(I752+I$1097)</f>
        <v>0.27727846241071974</v>
      </c>
    </row>
    <row r="753" spans="1:15" x14ac:dyDescent="0.15">
      <c r="A753" s="1">
        <v>33</v>
      </c>
      <c r="B753" s="1" t="s">
        <v>307</v>
      </c>
      <c r="C753" s="1">
        <v>14</v>
      </c>
      <c r="D753" s="1" t="s">
        <v>27</v>
      </c>
      <c r="E753" s="6">
        <f>資本コスト!E753/SUM(資本コスト!E753,労働コスト!E753)</f>
        <v>0.13856556965122743</v>
      </c>
      <c r="F753" s="6">
        <f>資本コスト!F753/SUM(資本コスト!F753,労働コスト!F753)</f>
        <v>0.16224402452536485</v>
      </c>
      <c r="G753" s="6">
        <f>資本コスト!G753/SUM(資本コスト!G753,労働コスト!G753)</f>
        <v>0.38686542806624641</v>
      </c>
      <c r="H753" s="6">
        <f>資本コスト!H753/SUM(資本コスト!H753,労働コスト!H753)</f>
        <v>0.45281686276743666</v>
      </c>
      <c r="I753" s="6">
        <f>資本コスト!I753/SUM(資本コスト!I753,労働コスト!I753)</f>
        <v>0.35988416159449155</v>
      </c>
      <c r="K753" s="3">
        <f>0.5*(E753+E$1098)</f>
        <v>0.11194535197346769</v>
      </c>
      <c r="L753" s="3">
        <f t="shared" ref="L753" si="2927">0.5*(F753+F$1098)</f>
        <v>0.15264286095863039</v>
      </c>
      <c r="M753" s="3">
        <f t="shared" ref="M753" si="2928">0.5*(G753+G$1098)</f>
        <v>0.31305481979582439</v>
      </c>
      <c r="N753" s="3">
        <f t="shared" ref="N753" si="2929">0.5*(H753+H$1098)</f>
        <v>0.37821815568474615</v>
      </c>
      <c r="O753" s="3">
        <f t="shared" ref="O753" si="2930">0.5*(I753+I$1098)</f>
        <v>0.36625576545108496</v>
      </c>
    </row>
    <row r="754" spans="1:15" x14ac:dyDescent="0.15">
      <c r="A754" s="1">
        <v>33</v>
      </c>
      <c r="B754" s="1" t="s">
        <v>307</v>
      </c>
      <c r="C754" s="1">
        <v>15</v>
      </c>
      <c r="D754" s="1" t="s">
        <v>28</v>
      </c>
      <c r="E754" s="6">
        <f>資本コスト!E754/SUM(資本コスト!E754,労働コスト!E754)</f>
        <v>0.1057029256873655</v>
      </c>
      <c r="F754" s="6">
        <f>資本コスト!F754/SUM(資本コスト!F754,労働コスト!F754)</f>
        <v>0.13117559212150728</v>
      </c>
      <c r="G754" s="6">
        <f>資本コスト!G754/SUM(資本コスト!G754,労働コスト!G754)</f>
        <v>0.22829707403240226</v>
      </c>
      <c r="H754" s="6">
        <f>資本コスト!H754/SUM(資本コスト!H754,労働コスト!H754)</f>
        <v>0.28856662595022547</v>
      </c>
      <c r="I754" s="6">
        <f>資本コスト!I754/SUM(資本コスト!I754,労働コスト!I754)</f>
        <v>0.31598702646608379</v>
      </c>
      <c r="K754" s="3">
        <f>0.5*(E754+E$1099)</f>
        <v>0.14969432922848047</v>
      </c>
      <c r="L754" s="3">
        <f t="shared" ref="L754" si="2931">0.5*(F754+F$1099)</f>
        <v>0.154810651571403</v>
      </c>
      <c r="M754" s="3">
        <f t="shared" ref="M754" si="2932">0.5*(G754+G$1099)</f>
        <v>0.23648983736903384</v>
      </c>
      <c r="N754" s="3">
        <f t="shared" ref="N754" si="2933">0.5*(H754+H$1099)</f>
        <v>0.27905090681022604</v>
      </c>
      <c r="O754" s="3">
        <f t="shared" ref="O754" si="2934">0.5*(I754+I$1099)</f>
        <v>0.32137828198743285</v>
      </c>
    </row>
    <row r="755" spans="1:15" x14ac:dyDescent="0.15">
      <c r="A755" s="1">
        <v>33</v>
      </c>
      <c r="B755" s="1" t="s">
        <v>306</v>
      </c>
      <c r="C755" s="1">
        <v>16</v>
      </c>
      <c r="D755" s="1" t="s">
        <v>11</v>
      </c>
      <c r="E755" s="6">
        <f>資本コスト!E755/SUM(資本コスト!E755,労働コスト!E755)</f>
        <v>0.10448232971455162</v>
      </c>
      <c r="F755" s="6">
        <f>資本コスト!F755/SUM(資本コスト!F755,労働コスト!F755)</f>
        <v>7.4651515970518875E-2</v>
      </c>
      <c r="G755" s="6">
        <f>資本コスト!G755/SUM(資本コスト!G755,労働コスト!G755)</f>
        <v>8.5258395226772379E-2</v>
      </c>
      <c r="H755" s="6">
        <f>資本コスト!H755/SUM(資本コスト!H755,労働コスト!H755)</f>
        <v>7.8326514600950817E-2</v>
      </c>
      <c r="I755" s="6">
        <f>資本コスト!I755/SUM(資本コスト!I755,労働コスト!I755)</f>
        <v>7.689181722548466E-2</v>
      </c>
      <c r="K755" s="3">
        <f>0.5*(E755+E$1100)</f>
        <v>0.1789655633158613</v>
      </c>
      <c r="L755" s="3">
        <f t="shared" ref="L755" si="2935">0.5*(F755+F$1100)</f>
        <v>9.1526268568394728E-2</v>
      </c>
      <c r="M755" s="3">
        <f t="shared" ref="M755" si="2936">0.5*(G755+G$1100)</f>
        <v>9.936745082060211E-2</v>
      </c>
      <c r="N755" s="3">
        <f t="shared" ref="N755" si="2937">0.5*(H755+H$1100)</f>
        <v>8.2350466206736667E-2</v>
      </c>
      <c r="O755" s="3">
        <f t="shared" ref="O755" si="2938">0.5*(I755+I$1100)</f>
        <v>8.6703859193288407E-2</v>
      </c>
    </row>
    <row r="756" spans="1:15" x14ac:dyDescent="0.15">
      <c r="A756" s="1">
        <v>33</v>
      </c>
      <c r="B756" s="1" t="s">
        <v>306</v>
      </c>
      <c r="C756" s="1">
        <v>17</v>
      </c>
      <c r="D756" s="1" t="s">
        <v>12</v>
      </c>
      <c r="E756" s="6">
        <f>資本コスト!E756/SUM(資本コスト!E756,労働コスト!E756)</f>
        <v>0.85787956213401484</v>
      </c>
      <c r="F756" s="6">
        <f>資本コスト!F756/SUM(資本コスト!F756,労働コスト!F756)</f>
        <v>0.77330177027368685</v>
      </c>
      <c r="G756" s="6">
        <f>資本コスト!G756/SUM(資本コスト!G756,労働コスト!G756)</f>
        <v>0.70408830325937222</v>
      </c>
      <c r="H756" s="6">
        <f>資本コスト!H756/SUM(資本コスト!H756,労働コスト!H756)</f>
        <v>0.69399227375528783</v>
      </c>
      <c r="I756" s="6">
        <f>資本コスト!I756/SUM(資本コスト!I756,労働コスト!I756)</f>
        <v>0.82649282108169198</v>
      </c>
      <c r="K756" s="3">
        <f>0.5*(E756+E$1101)</f>
        <v>0.80847949015387799</v>
      </c>
      <c r="L756" s="3">
        <f t="shared" ref="L756" si="2939">0.5*(F756+F$1101)</f>
        <v>0.76957976139835482</v>
      </c>
      <c r="M756" s="3">
        <f t="shared" ref="M756" si="2940">0.5*(G756+G$1101)</f>
        <v>0.71656718338655323</v>
      </c>
      <c r="N756" s="3">
        <f t="shared" ref="N756" si="2941">0.5*(H756+H$1101)</f>
        <v>0.70329834710341022</v>
      </c>
      <c r="O756" s="3">
        <f t="shared" ref="O756" si="2942">0.5*(I756+I$1101)</f>
        <v>0.81576117192220865</v>
      </c>
    </row>
    <row r="757" spans="1:15" x14ac:dyDescent="0.15">
      <c r="A757" s="1">
        <v>33</v>
      </c>
      <c r="B757" s="1" t="s">
        <v>306</v>
      </c>
      <c r="C757" s="1">
        <v>18</v>
      </c>
      <c r="D757" s="1" t="s">
        <v>13</v>
      </c>
      <c r="E757" s="6">
        <f>資本コスト!E757/SUM(資本コスト!E757,労働コスト!E757)</f>
        <v>0.13014515145121025</v>
      </c>
      <c r="F757" s="6">
        <f>資本コスト!F757/SUM(資本コスト!F757,労働コスト!F757)</f>
        <v>0.22674893713750058</v>
      </c>
      <c r="G757" s="6">
        <f>資本コスト!G757/SUM(資本コスト!G757,労働コスト!G757)</f>
        <v>0.20712547201832907</v>
      </c>
      <c r="H757" s="6">
        <f>資本コスト!H757/SUM(資本コスト!H757,労働コスト!H757)</f>
        <v>0.2031372471595288</v>
      </c>
      <c r="I757" s="6">
        <f>資本コスト!I757/SUM(資本コスト!I757,労働コスト!I757)</f>
        <v>0.17591849840554302</v>
      </c>
      <c r="K757" s="3">
        <f>0.5*(E757+E$1102)</f>
        <v>0.13531211302794066</v>
      </c>
      <c r="L757" s="3">
        <f t="shared" ref="L757" si="2943">0.5*(F757+F$1102)</f>
        <v>0.21027090149441163</v>
      </c>
      <c r="M757" s="3">
        <f t="shared" ref="M757" si="2944">0.5*(G757+G$1102)</f>
        <v>0.19669884743768079</v>
      </c>
      <c r="N757" s="3">
        <f t="shared" ref="N757" si="2945">0.5*(H757+H$1102)</f>
        <v>0.18960047546069414</v>
      </c>
      <c r="O757" s="3">
        <f t="shared" ref="O757" si="2946">0.5*(I757+I$1102)</f>
        <v>0.18831134752260389</v>
      </c>
    </row>
    <row r="758" spans="1:15" x14ac:dyDescent="0.15">
      <c r="A758" s="1">
        <v>33</v>
      </c>
      <c r="B758" s="1" t="s">
        <v>306</v>
      </c>
      <c r="C758" s="1">
        <v>19</v>
      </c>
      <c r="D758" s="1" t="s">
        <v>14</v>
      </c>
      <c r="E758" s="6">
        <f>資本コスト!E758/SUM(資本コスト!E758,労働コスト!E758)</f>
        <v>0.27016739186927835</v>
      </c>
      <c r="F758" s="6">
        <f>資本コスト!F758/SUM(資本コスト!F758,労働コスト!F758)</f>
        <v>0.16729494775062767</v>
      </c>
      <c r="G758" s="6">
        <f>資本コスト!G758/SUM(資本コスト!G758,労働コスト!G758)</f>
        <v>0.14929461631574256</v>
      </c>
      <c r="H758" s="6">
        <f>資本コスト!H758/SUM(資本コスト!H758,労働コスト!H758)</f>
        <v>0.15656594802164611</v>
      </c>
      <c r="I758" s="6">
        <f>資本コスト!I758/SUM(資本コスト!I758,労働コスト!I758)</f>
        <v>0.10107268129612706</v>
      </c>
      <c r="K758" s="3">
        <f>0.5*(E758+E$1103)</f>
        <v>0.30365780976727774</v>
      </c>
      <c r="L758" s="3">
        <f t="shared" ref="L758" si="2947">0.5*(F758+F$1103)</f>
        <v>0.16272341276974872</v>
      </c>
      <c r="M758" s="3">
        <f t="shared" ref="M758" si="2948">0.5*(G758+G$1103)</f>
        <v>0.14752113287241264</v>
      </c>
      <c r="N758" s="3">
        <f t="shared" ref="N758" si="2949">0.5*(H758+H$1103)</f>
        <v>0.17258995856666309</v>
      </c>
      <c r="O758" s="3">
        <f t="shared" ref="O758" si="2950">0.5*(I758+I$1103)</f>
        <v>0.14764980905623548</v>
      </c>
    </row>
    <row r="759" spans="1:15" x14ac:dyDescent="0.15">
      <c r="A759" s="1">
        <v>33</v>
      </c>
      <c r="B759" s="1" t="s">
        <v>306</v>
      </c>
      <c r="C759" s="1">
        <v>20</v>
      </c>
      <c r="D759" s="1" t="s">
        <v>15</v>
      </c>
      <c r="E759" s="6">
        <f>資本コスト!E759/SUM(資本コスト!E759,労働コスト!E759)</f>
        <v>0.42760480784259824</v>
      </c>
      <c r="F759" s="6">
        <f>資本コスト!F759/SUM(資本コスト!F759,労働コスト!F759)</f>
        <v>0.79101597575442018</v>
      </c>
      <c r="G759" s="6">
        <f>資本コスト!G759/SUM(資本コスト!G759,労働コスト!G759)</f>
        <v>0.7441220058830349</v>
      </c>
      <c r="H759" s="6">
        <f>資本コスト!H759/SUM(資本コスト!H759,労働コスト!H759)</f>
        <v>0.75156046476172134</v>
      </c>
      <c r="I759" s="6">
        <f>資本コスト!I759/SUM(資本コスト!I759,労働コスト!I759)</f>
        <v>0.80568055745687905</v>
      </c>
      <c r="K759" s="3">
        <f>0.5*(E759+E$1104)</f>
        <v>0.46095687099494509</v>
      </c>
      <c r="L759" s="3">
        <f t="shared" ref="L759" si="2951">0.5*(F759+F$1104)</f>
        <v>0.79482158907705691</v>
      </c>
      <c r="M759" s="3">
        <f t="shared" ref="M759" si="2952">0.5*(G759+G$1104)</f>
        <v>0.74871381649528457</v>
      </c>
      <c r="N759" s="3">
        <f t="shared" ref="N759" si="2953">0.5*(H759+H$1104)</f>
        <v>0.74745920726081239</v>
      </c>
      <c r="O759" s="3">
        <f t="shared" ref="O759" si="2954">0.5*(I759+I$1104)</f>
        <v>0.80182033264357488</v>
      </c>
    </row>
    <row r="760" spans="1:15" x14ac:dyDescent="0.15">
      <c r="A760" s="1">
        <v>33</v>
      </c>
      <c r="B760" s="1" t="s">
        <v>306</v>
      </c>
      <c r="C760" s="1">
        <v>21</v>
      </c>
      <c r="D760" s="1" t="s">
        <v>16</v>
      </c>
      <c r="E760" s="6">
        <f>資本コスト!E760/SUM(資本コスト!E760,労働コスト!E760)</f>
        <v>0.26984454308740952</v>
      </c>
      <c r="F760" s="6">
        <f>資本コスト!F760/SUM(資本コスト!F760,労働コスト!F760)</f>
        <v>0.34910697572547517</v>
      </c>
      <c r="G760" s="6">
        <f>資本コスト!G760/SUM(資本コスト!G760,労働コスト!G760)</f>
        <v>0.34881772436956704</v>
      </c>
      <c r="H760" s="6">
        <f>資本コスト!H760/SUM(資本コスト!H760,労働コスト!H760)</f>
        <v>0.42528272289689817</v>
      </c>
      <c r="I760" s="6">
        <f>資本コスト!I760/SUM(資本コスト!I760,労働コスト!I760)</f>
        <v>0.51728024515218329</v>
      </c>
      <c r="K760" s="3">
        <f>0.5*(E760+E$1105)</f>
        <v>0.29714617405879562</v>
      </c>
      <c r="L760" s="3">
        <f t="shared" ref="L760" si="2955">0.5*(F760+F$1105)</f>
        <v>0.38181317597384423</v>
      </c>
      <c r="M760" s="3">
        <f t="shared" ref="M760" si="2956">0.5*(G760+G$1105)</f>
        <v>0.38260744033826821</v>
      </c>
      <c r="N760" s="3">
        <f t="shared" ref="N760" si="2957">0.5*(H760+H$1105)</f>
        <v>0.43564120885949364</v>
      </c>
      <c r="O760" s="3">
        <f t="shared" ref="O760" si="2958">0.5*(I760+I$1105)</f>
        <v>0.54099265329673951</v>
      </c>
    </row>
    <row r="761" spans="1:15" x14ac:dyDescent="0.15">
      <c r="A761" s="1">
        <v>33</v>
      </c>
      <c r="B761" s="1" t="s">
        <v>168</v>
      </c>
      <c r="C761" s="1">
        <v>22</v>
      </c>
      <c r="D761" s="1" t="s">
        <v>8</v>
      </c>
      <c r="E761" s="6">
        <f>資本コスト!E761/SUM(資本コスト!E761,労働コスト!E761)</f>
        <v>0.15682645517122987</v>
      </c>
      <c r="F761" s="6">
        <f>資本コスト!F761/SUM(資本コスト!F761,労働コスト!F761)</f>
        <v>0.25093829328140804</v>
      </c>
      <c r="G761" s="6">
        <f>資本コスト!G761/SUM(資本コスト!G761,労働コスト!G761)</f>
        <v>0.2878632867243141</v>
      </c>
      <c r="H761" s="6">
        <f>資本コスト!H761/SUM(資本コスト!H761,労働コスト!H761)</f>
        <v>0.29593831657601272</v>
      </c>
      <c r="I761" s="6">
        <f>資本コスト!I761/SUM(資本コスト!I761,労働コスト!I761)</f>
        <v>0.23702972803147279</v>
      </c>
      <c r="K761" s="3">
        <f>0.5*(E761+E$1106)</f>
        <v>0.17811032739000038</v>
      </c>
      <c r="L761" s="3">
        <f t="shared" ref="L761" si="2959">0.5*(F761+F$1106)</f>
        <v>0.25824491045598214</v>
      </c>
      <c r="M761" s="3">
        <f t="shared" ref="M761" si="2960">0.5*(G761+G$1106)</f>
        <v>0.30908041895962396</v>
      </c>
      <c r="N761" s="3">
        <f t="shared" ref="N761" si="2961">0.5*(H761+H$1106)</f>
        <v>0.30194365653444555</v>
      </c>
      <c r="O761" s="3">
        <f t="shared" ref="O761" si="2962">0.5*(I761+I$1106)</f>
        <v>0.25445837058783327</v>
      </c>
    </row>
    <row r="762" spans="1:15" x14ac:dyDescent="0.15">
      <c r="A762" s="1">
        <v>33</v>
      </c>
      <c r="B762" s="1" t="s">
        <v>168</v>
      </c>
      <c r="C762" s="1">
        <v>23</v>
      </c>
      <c r="D762" s="1" t="s">
        <v>29</v>
      </c>
      <c r="E762" s="6">
        <f>資本コスト!E762/SUM(資本コスト!E762,労働コスト!E762)</f>
        <v>0.42904571135441782</v>
      </c>
      <c r="F762" s="6">
        <f>資本コスト!F762/SUM(資本コスト!F762,労働コスト!F762)</f>
        <v>0.25218988989888858</v>
      </c>
      <c r="G762" s="6">
        <f>資本コスト!G762/SUM(資本コスト!G762,労働コスト!G762)</f>
        <v>0.27076208990434603</v>
      </c>
      <c r="H762" s="6">
        <f>資本コスト!H762/SUM(資本コスト!H762,労働コスト!H762)</f>
        <v>0.27524427726787515</v>
      </c>
      <c r="I762" s="6">
        <f>資本コスト!I762/SUM(資本コスト!I762,労働コスト!I762)</f>
        <v>0.31391617310349823</v>
      </c>
      <c r="K762" s="3">
        <f>0.5*(E762+E$1107)</f>
        <v>0.4066976644898308</v>
      </c>
      <c r="L762" s="3">
        <f t="shared" ref="L762" si="2963">0.5*(F762+F$1107)</f>
        <v>0.25517871038137463</v>
      </c>
      <c r="M762" s="3">
        <f t="shared" ref="M762" si="2964">0.5*(G762+G$1107)</f>
        <v>0.27114557083851087</v>
      </c>
      <c r="N762" s="3">
        <f t="shared" ref="N762" si="2965">0.5*(H762+H$1107)</f>
        <v>0.26545546711164758</v>
      </c>
      <c r="O762" s="3">
        <f t="shared" ref="O762" si="2966">0.5*(I762+I$1107)</f>
        <v>0.30952932174161357</v>
      </c>
    </row>
    <row r="763" spans="1:15" x14ac:dyDescent="0.15">
      <c r="A763" s="1">
        <v>34</v>
      </c>
      <c r="B763" s="1" t="s">
        <v>308</v>
      </c>
      <c r="C763" s="1">
        <v>1</v>
      </c>
      <c r="D763" s="1" t="s">
        <v>9</v>
      </c>
      <c r="E763" s="6">
        <f>資本コスト!E763/SUM(資本コスト!E763,労働コスト!E763)</f>
        <v>0.61286265514974625</v>
      </c>
      <c r="F763" s="6">
        <f>資本コスト!F763/SUM(資本コスト!F763,労働コスト!F763)</f>
        <v>0.47977417989434978</v>
      </c>
      <c r="G763" s="6">
        <f>資本コスト!G763/SUM(資本コスト!G763,労働コスト!G763)</f>
        <v>0.50308643325081659</v>
      </c>
      <c r="H763" s="6">
        <f>資本コスト!H763/SUM(資本コスト!H763,労働コスト!H763)</f>
        <v>0.60640174628180643</v>
      </c>
      <c r="I763" s="6">
        <f>資本コスト!I763/SUM(資本コスト!I763,労働コスト!I763)</f>
        <v>0.68388075074908716</v>
      </c>
      <c r="K763" s="3">
        <f>0.5*(E763+E$1085)</f>
        <v>0.59474658280380344</v>
      </c>
      <c r="L763" s="3">
        <f t="shared" ref="L763" si="2967">0.5*(F763+F$1085)</f>
        <v>0.4888525762290894</v>
      </c>
      <c r="M763" s="3">
        <f t="shared" ref="M763" si="2968">0.5*(G763+G$1085)</f>
        <v>0.52450190725892609</v>
      </c>
      <c r="N763" s="3">
        <f t="shared" ref="N763" si="2969">0.5*(H763+H$1085)</f>
        <v>0.62641215664797478</v>
      </c>
      <c r="O763" s="3">
        <f t="shared" ref="O763" si="2970">0.5*(I763+I$1085)</f>
        <v>0.69699025809695181</v>
      </c>
    </row>
    <row r="764" spans="1:15" x14ac:dyDescent="0.15">
      <c r="A764" s="1">
        <v>34</v>
      </c>
      <c r="B764" s="1" t="s">
        <v>308</v>
      </c>
      <c r="C764" s="1">
        <v>2</v>
      </c>
      <c r="D764" s="1" t="s">
        <v>10</v>
      </c>
      <c r="E764" s="6">
        <f>資本コスト!E764/SUM(資本コスト!E764,労働コスト!E764)</f>
        <v>0.30603780452776641</v>
      </c>
      <c r="F764" s="6">
        <f>資本コスト!F764/SUM(資本コスト!F764,労働コスト!F764)</f>
        <v>0.443486830354683</v>
      </c>
      <c r="G764" s="6">
        <f>資本コスト!G764/SUM(資本コスト!G764,労働コスト!G764)</f>
        <v>0.4410406740880824</v>
      </c>
      <c r="H764" s="6">
        <f>資本コスト!H764/SUM(資本コスト!H764,労働コスト!H764)</f>
        <v>0.44614318546001797</v>
      </c>
      <c r="I764" s="6">
        <f>資本コスト!I764/SUM(資本コスト!I764,労働コスト!I764)</f>
        <v>0.66104026817482431</v>
      </c>
      <c r="K764" s="3">
        <f>0.5*(E764+E$1086)</f>
        <v>0.34182304852273615</v>
      </c>
      <c r="L764" s="3">
        <f t="shared" ref="L764" si="2971">0.5*(F764+F$1086)</f>
        <v>0.38823343903694185</v>
      </c>
      <c r="M764" s="3">
        <f t="shared" ref="M764" si="2972">0.5*(G764+G$1086)</f>
        <v>0.39381213086407924</v>
      </c>
      <c r="N764" s="3">
        <f t="shared" ref="N764" si="2973">0.5*(H764+H$1086)</f>
        <v>0.39506932196186251</v>
      </c>
      <c r="O764" s="3">
        <f t="shared" ref="O764" si="2974">0.5*(I764+I$1086)</f>
        <v>0.58121904666387647</v>
      </c>
    </row>
    <row r="765" spans="1:15" x14ac:dyDescent="0.15">
      <c r="A765" s="1">
        <v>34</v>
      </c>
      <c r="B765" s="1" t="s">
        <v>309</v>
      </c>
      <c r="C765" s="1">
        <v>3</v>
      </c>
      <c r="D765" s="1" t="s">
        <v>17</v>
      </c>
      <c r="E765" s="6">
        <f>資本コスト!E765/SUM(資本コスト!E765,労働コスト!E765)</f>
        <v>0.35834129899403355</v>
      </c>
      <c r="F765" s="6">
        <f>資本コスト!F765/SUM(資本コスト!F765,労働コスト!F765)</f>
        <v>0.21988447676351258</v>
      </c>
      <c r="G765" s="6">
        <f>資本コスト!G765/SUM(資本コスト!G765,労働コスト!G765)</f>
        <v>0.26655554723711522</v>
      </c>
      <c r="H765" s="6">
        <f>資本コスト!H765/SUM(資本コスト!H765,労働コスト!H765)</f>
        <v>0.25910161272637083</v>
      </c>
      <c r="I765" s="6">
        <f>資本コスト!I765/SUM(資本コスト!I765,労働コスト!I765)</f>
        <v>0.32710007240828681</v>
      </c>
      <c r="K765" s="3">
        <f>0.5*(E765+E$1087)</f>
        <v>0.34105814816075042</v>
      </c>
      <c r="L765" s="3">
        <f t="shared" ref="L765" si="2975">0.5*(F765+F$1087)</f>
        <v>0.23676171984624789</v>
      </c>
      <c r="M765" s="3">
        <f t="shared" ref="M765" si="2976">0.5*(G765+G$1087)</f>
        <v>0.28596238718098821</v>
      </c>
      <c r="N765" s="3">
        <f t="shared" ref="N765" si="2977">0.5*(H765+H$1087)</f>
        <v>0.28451011613498101</v>
      </c>
      <c r="O765" s="3">
        <f t="shared" ref="O765" si="2978">0.5*(I765+I$1087)</f>
        <v>0.34672539664956092</v>
      </c>
    </row>
    <row r="766" spans="1:15" x14ac:dyDescent="0.15">
      <c r="A766" s="1">
        <v>34</v>
      </c>
      <c r="B766" s="1" t="s">
        <v>309</v>
      </c>
      <c r="C766" s="1">
        <v>4</v>
      </c>
      <c r="D766" s="1" t="s">
        <v>18</v>
      </c>
      <c r="E766" s="6">
        <f>資本コスト!E766/SUM(資本コスト!E766,労働コスト!E766)</f>
        <v>0.18814439680572428</v>
      </c>
      <c r="F766" s="6">
        <f>資本コスト!F766/SUM(資本コスト!F766,労働コスト!F766)</f>
        <v>0.1323701112813665</v>
      </c>
      <c r="G766" s="6">
        <f>資本コスト!G766/SUM(資本コスト!G766,労働コスト!G766)</f>
        <v>0.14570553704574857</v>
      </c>
      <c r="H766" s="6">
        <f>資本コスト!H766/SUM(資本コスト!H766,労働コスト!H766)</f>
        <v>0.20624371769889185</v>
      </c>
      <c r="I766" s="6">
        <f>資本コスト!I766/SUM(資本コスト!I766,労働コスト!I766)</f>
        <v>0.39120155626940262</v>
      </c>
      <c r="K766" s="3">
        <f>0.5*(E766+E$1088)</f>
        <v>0.20597408932077882</v>
      </c>
      <c r="L766" s="3">
        <f t="shared" ref="L766" si="2979">0.5*(F766+F$1088)</f>
        <v>0.15846141888836424</v>
      </c>
      <c r="M766" s="3">
        <f t="shared" ref="M766" si="2980">0.5*(G766+G$1088)</f>
        <v>0.17356622660637039</v>
      </c>
      <c r="N766" s="3">
        <f t="shared" ref="N766" si="2981">0.5*(H766+H$1088)</f>
        <v>0.23307142289966643</v>
      </c>
      <c r="O766" s="3">
        <f t="shared" ref="O766" si="2982">0.5*(I766+I$1088)</f>
        <v>0.36028253335458171</v>
      </c>
    </row>
    <row r="767" spans="1:15" x14ac:dyDescent="0.15">
      <c r="A767" s="1">
        <v>34</v>
      </c>
      <c r="B767" s="1" t="s">
        <v>309</v>
      </c>
      <c r="C767" s="1">
        <v>5</v>
      </c>
      <c r="D767" s="1" t="s">
        <v>19</v>
      </c>
      <c r="E767" s="6">
        <f>資本コスト!E767/SUM(資本コスト!E767,労働コスト!E767)</f>
        <v>0.47228348458902886</v>
      </c>
      <c r="F767" s="6">
        <f>資本コスト!F767/SUM(資本コスト!F767,労働コスト!F767)</f>
        <v>0.3323423802427421</v>
      </c>
      <c r="G767" s="6">
        <f>資本コスト!G767/SUM(資本コスト!G767,労働コスト!G767)</f>
        <v>0.43415617889018809</v>
      </c>
      <c r="H767" s="6">
        <f>資本コスト!H767/SUM(資本コスト!H767,労働コスト!H767)</f>
        <v>0.40541265543112259</v>
      </c>
      <c r="I767" s="6">
        <f>資本コスト!I767/SUM(資本コスト!I767,労働コスト!I767)</f>
        <v>0.49450453259938676</v>
      </c>
      <c r="K767" s="3">
        <f>0.5*(E767+E$1089)</f>
        <v>0.43317089088607214</v>
      </c>
      <c r="L767" s="3">
        <f t="shared" ref="L767" si="2983">0.5*(F767+F$1089)</f>
        <v>0.31183933983912659</v>
      </c>
      <c r="M767" s="3">
        <f t="shared" ref="M767" si="2984">0.5*(G767+G$1089)</f>
        <v>0.37355182285515487</v>
      </c>
      <c r="N767" s="3">
        <f t="shared" ref="N767" si="2985">0.5*(H767+H$1089)</f>
        <v>0.3642568210119127</v>
      </c>
      <c r="O767" s="3">
        <f t="shared" ref="O767" si="2986">0.5*(I767+I$1089)</f>
        <v>0.44470089183292261</v>
      </c>
    </row>
    <row r="768" spans="1:15" x14ac:dyDescent="0.15">
      <c r="A768" s="1">
        <v>34</v>
      </c>
      <c r="B768" s="1" t="s">
        <v>309</v>
      </c>
      <c r="C768" s="1">
        <v>6</v>
      </c>
      <c r="D768" s="1" t="s">
        <v>3</v>
      </c>
      <c r="E768" s="6">
        <f>資本コスト!E768/SUM(資本コスト!E768,労働コスト!E768)</f>
        <v>0.52725674099218645</v>
      </c>
      <c r="F768" s="6">
        <f>資本コスト!F768/SUM(資本コスト!F768,労働コスト!F768)</f>
        <v>0.45434885803385672</v>
      </c>
      <c r="G768" s="6">
        <f>資本コスト!G768/SUM(資本コスト!G768,労働コスト!G768)</f>
        <v>0.45457261081089217</v>
      </c>
      <c r="H768" s="6">
        <f>資本コスト!H768/SUM(資本コスト!H768,労働コスト!H768)</f>
        <v>0.46735622870956345</v>
      </c>
      <c r="I768" s="6">
        <f>資本コスト!I768/SUM(資本コスト!I768,労働コスト!I768)</f>
        <v>0.66607777015828407</v>
      </c>
      <c r="K768" s="3">
        <f>0.5*(E768+E$1090)</f>
        <v>0.50534138238298976</v>
      </c>
      <c r="L768" s="3">
        <f t="shared" ref="L768" si="2987">0.5*(F768+F$1090)</f>
        <v>0.4370021678682573</v>
      </c>
      <c r="M768" s="3">
        <f t="shared" ref="M768" si="2988">0.5*(G768+G$1090)</f>
        <v>0.45067262800200841</v>
      </c>
      <c r="N768" s="3">
        <f t="shared" ref="N768" si="2989">0.5*(H768+H$1090)</f>
        <v>0.44874119551874747</v>
      </c>
      <c r="O768" s="3">
        <f t="shared" ref="O768" si="2990">0.5*(I768+I$1090)</f>
        <v>0.61068444153529922</v>
      </c>
    </row>
    <row r="769" spans="1:15" x14ac:dyDescent="0.15">
      <c r="A769" s="1">
        <v>34</v>
      </c>
      <c r="B769" s="1" t="s">
        <v>309</v>
      </c>
      <c r="C769" s="1">
        <v>7</v>
      </c>
      <c r="D769" s="1" t="s">
        <v>20</v>
      </c>
      <c r="E769" s="6">
        <f>資本コスト!E769/SUM(資本コスト!E769,労働コスト!E769)</f>
        <v>0.45717672175591756</v>
      </c>
      <c r="F769" s="6">
        <f>資本コスト!F769/SUM(資本コスト!F769,労働コスト!F769)</f>
        <v>0.30351585051474816</v>
      </c>
      <c r="G769" s="6">
        <f>資本コスト!G769/SUM(資本コスト!G769,労働コスト!G769)</f>
        <v>0.32686074643745072</v>
      </c>
      <c r="H769" s="6">
        <f>資本コスト!H769/SUM(資本コスト!H769,労働コスト!H769)</f>
        <v>0.56228435928816667</v>
      </c>
      <c r="I769" s="6">
        <f>資本コスト!I769/SUM(資本コスト!I769,労働コスト!I769)</f>
        <v>0.82242335424408175</v>
      </c>
      <c r="K769" s="3">
        <f>0.5*(E769+E$1091)</f>
        <v>0.5763743545181822</v>
      </c>
      <c r="L769" s="3">
        <f t="shared" ref="L769" si="2991">0.5*(F769+F$1091)</f>
        <v>0.47766365016819096</v>
      </c>
      <c r="M769" s="3">
        <f t="shared" ref="M769" si="2992">0.5*(G769+G$1091)</f>
        <v>0.44457547028865807</v>
      </c>
      <c r="N769" s="3">
        <f t="shared" ref="N769" si="2993">0.5*(H769+H$1091)</f>
        <v>0.56551425221472118</v>
      </c>
      <c r="O769" s="3">
        <f t="shared" ref="O769" si="2994">0.5*(I769+I$1091)</f>
        <v>0.71877557650112078</v>
      </c>
    </row>
    <row r="770" spans="1:15" x14ac:dyDescent="0.15">
      <c r="A770" s="1">
        <v>34</v>
      </c>
      <c r="B770" s="1" t="s">
        <v>309</v>
      </c>
      <c r="C770" s="1">
        <v>8</v>
      </c>
      <c r="D770" s="1" t="s">
        <v>21</v>
      </c>
      <c r="E770" s="6">
        <f>資本コスト!E770/SUM(資本コスト!E770,労働コスト!E770)</f>
        <v>0.27338548452692951</v>
      </c>
      <c r="F770" s="6">
        <f>資本コスト!F770/SUM(資本コスト!F770,労働コスト!F770)</f>
        <v>0.15835186514268654</v>
      </c>
      <c r="G770" s="6">
        <f>資本コスト!G770/SUM(資本コスト!G770,労働コスト!G770)</f>
        <v>0.17175421099559521</v>
      </c>
      <c r="H770" s="6">
        <f>資本コスト!H770/SUM(資本コスト!H770,労働コスト!H770)</f>
        <v>0.15251488318801143</v>
      </c>
      <c r="I770" s="6">
        <f>資本コスト!I770/SUM(資本コスト!I770,労働コスト!I770)</f>
        <v>0.19425459087208677</v>
      </c>
      <c r="K770" s="3">
        <f>0.5*(E770+E$1092)</f>
        <v>0.32435015017705993</v>
      </c>
      <c r="L770" s="3">
        <f t="shared" ref="L770" si="2995">0.5*(F770+F$1092)</f>
        <v>0.20073411335312968</v>
      </c>
      <c r="M770" s="3">
        <f t="shared" ref="M770" si="2996">0.5*(G770+G$1092)</f>
        <v>0.21029972730551136</v>
      </c>
      <c r="N770" s="3">
        <f t="shared" ref="N770" si="2997">0.5*(H770+H$1092)</f>
        <v>0.19530643915525042</v>
      </c>
      <c r="O770" s="3">
        <f t="shared" ref="O770" si="2998">0.5*(I770+I$1092)</f>
        <v>0.25867286555525909</v>
      </c>
    </row>
    <row r="771" spans="1:15" x14ac:dyDescent="0.15">
      <c r="A771" s="1">
        <v>34</v>
      </c>
      <c r="B771" s="1" t="s">
        <v>309</v>
      </c>
      <c r="C771" s="1">
        <v>9</v>
      </c>
      <c r="D771" s="1" t="s">
        <v>22</v>
      </c>
      <c r="E771" s="6">
        <f>資本コスト!E771/SUM(資本コスト!E771,労働コスト!E771)</f>
        <v>0.57000809976323241</v>
      </c>
      <c r="F771" s="6">
        <f>資本コスト!F771/SUM(資本コスト!F771,労働コスト!F771)</f>
        <v>0.53054591205270896</v>
      </c>
      <c r="G771" s="6">
        <f>資本コスト!G771/SUM(資本コスト!G771,労働コスト!G771)</f>
        <v>0.54807389025072772</v>
      </c>
      <c r="H771" s="6">
        <f>資本コスト!H771/SUM(資本コスト!H771,労働コスト!H771)</f>
        <v>0.52944340766165843</v>
      </c>
      <c r="I771" s="6">
        <f>資本コスト!I771/SUM(資本コスト!I771,労働コスト!I771)</f>
        <v>0.57068249399799542</v>
      </c>
      <c r="K771" s="3">
        <f>0.5*(E771+E$1093)</f>
        <v>0.47197709825181644</v>
      </c>
      <c r="L771" s="3">
        <f t="shared" ref="L771" si="2999">0.5*(F771+F$1093)</f>
        <v>0.45852672808859396</v>
      </c>
      <c r="M771" s="3">
        <f t="shared" ref="M771" si="3000">0.5*(G771+G$1093)</f>
        <v>0.48350096298742623</v>
      </c>
      <c r="N771" s="3">
        <f t="shared" ref="N771" si="3001">0.5*(H771+H$1093)</f>
        <v>0.46800897677617831</v>
      </c>
      <c r="O771" s="3">
        <f t="shared" ref="O771" si="3002">0.5*(I771+I$1093)</f>
        <v>0.50793344644542793</v>
      </c>
    </row>
    <row r="772" spans="1:15" x14ac:dyDescent="0.15">
      <c r="A772" s="1">
        <v>34</v>
      </c>
      <c r="B772" s="1" t="s">
        <v>309</v>
      </c>
      <c r="C772" s="1">
        <v>10</v>
      </c>
      <c r="D772" s="1" t="s">
        <v>23</v>
      </c>
      <c r="E772" s="6">
        <f>資本コスト!E772/SUM(資本コスト!E772,労働コスト!E772)</f>
        <v>0.25188702805434038</v>
      </c>
      <c r="F772" s="6">
        <f>資本コスト!F772/SUM(資本コスト!F772,労働コスト!F772)</f>
        <v>0.17670450208118024</v>
      </c>
      <c r="G772" s="6">
        <f>資本コスト!G772/SUM(資本コスト!G772,労働コスト!G772)</f>
        <v>0.15835643797805704</v>
      </c>
      <c r="H772" s="6">
        <f>資本コスト!H772/SUM(資本コスト!H772,労働コスト!H772)</f>
        <v>0.17015762071520321</v>
      </c>
      <c r="I772" s="6">
        <f>資本コスト!I772/SUM(資本コスト!I772,労働コスト!I772)</f>
        <v>0.17767422941160788</v>
      </c>
      <c r="K772" s="3">
        <f>0.5*(E772+E$1094)</f>
        <v>0.24483040044793575</v>
      </c>
      <c r="L772" s="3">
        <f t="shared" ref="L772" si="3003">0.5*(F772+F$1094)</f>
        <v>0.18736044965021192</v>
      </c>
      <c r="M772" s="3">
        <f t="shared" ref="M772" si="3004">0.5*(G772+G$1094)</f>
        <v>0.1742514338806683</v>
      </c>
      <c r="N772" s="3">
        <f t="shared" ref="N772" si="3005">0.5*(H772+H$1094)</f>
        <v>0.17942754160198843</v>
      </c>
      <c r="O772" s="3">
        <f t="shared" ref="O772" si="3006">0.5*(I772+I$1094)</f>
        <v>0.19271130480341017</v>
      </c>
    </row>
    <row r="773" spans="1:15" x14ac:dyDescent="0.15">
      <c r="A773" s="1">
        <v>34</v>
      </c>
      <c r="B773" s="1" t="s">
        <v>309</v>
      </c>
      <c r="C773" s="1">
        <v>11</v>
      </c>
      <c r="D773" s="1" t="s">
        <v>24</v>
      </c>
      <c r="E773" s="6">
        <f>資本コスト!E773/SUM(資本コスト!E773,労働コスト!E773)</f>
        <v>0.5605957972719805</v>
      </c>
      <c r="F773" s="6">
        <f>資本コスト!F773/SUM(資本コスト!F773,労働コスト!F773)</f>
        <v>0.31126974929370593</v>
      </c>
      <c r="G773" s="6">
        <f>資本コスト!G773/SUM(資本コスト!G773,労働コスト!G773)</f>
        <v>0.27514045414458593</v>
      </c>
      <c r="H773" s="6">
        <f>資本コスト!H773/SUM(資本コスト!H773,労働コスト!H773)</f>
        <v>0.25134880245447866</v>
      </c>
      <c r="I773" s="6">
        <f>資本コスト!I773/SUM(資本コスト!I773,労働コスト!I773)</f>
        <v>0.31632687358931399</v>
      </c>
      <c r="K773" s="3">
        <f>0.5*(E773+E$1095)</f>
        <v>0.41552991960216479</v>
      </c>
      <c r="L773" s="3">
        <f t="shared" ref="L773" si="3007">0.5*(F773+F$1095)</f>
        <v>0.26447774864171336</v>
      </c>
      <c r="M773" s="3">
        <f t="shared" ref="M773" si="3008">0.5*(G773+G$1095)</f>
        <v>0.27489635854378169</v>
      </c>
      <c r="N773" s="3">
        <f t="shared" ref="N773" si="3009">0.5*(H773+H$1095)</f>
        <v>0.26131195825752424</v>
      </c>
      <c r="O773" s="3">
        <f t="shared" ref="O773" si="3010">0.5*(I773+I$1095)</f>
        <v>0.31325409029751727</v>
      </c>
    </row>
    <row r="774" spans="1:15" x14ac:dyDescent="0.15">
      <c r="A774" s="1">
        <v>34</v>
      </c>
      <c r="B774" s="1" t="s">
        <v>309</v>
      </c>
      <c r="C774" s="1">
        <v>12</v>
      </c>
      <c r="D774" s="1" t="s">
        <v>25</v>
      </c>
      <c r="E774" s="6">
        <f>資本コスト!E774/SUM(資本コスト!E774,労働コスト!E774)</f>
        <v>0.12380174839825282</v>
      </c>
      <c r="F774" s="6">
        <f>資本コスト!F774/SUM(資本コスト!F774,労働コスト!F774)</f>
        <v>0.13126761074540186</v>
      </c>
      <c r="G774" s="6">
        <f>資本コスト!G774/SUM(資本コスト!G774,労働コスト!G774)</f>
        <v>0.37404571113261914</v>
      </c>
      <c r="H774" s="6">
        <f>資本コスト!H774/SUM(資本コスト!H774,労働コスト!H774)</f>
        <v>0.45413825902638433</v>
      </c>
      <c r="I774" s="6">
        <f>資本コスト!I774/SUM(資本コスト!I774,労働コスト!I774)</f>
        <v>0.66392296346151858</v>
      </c>
      <c r="K774" s="3">
        <f>0.5*(E774+E$1096)</f>
        <v>0.17156969465852312</v>
      </c>
      <c r="L774" s="3">
        <f t="shared" ref="L774" si="3011">0.5*(F774+F$1096)</f>
        <v>0.15663383566453118</v>
      </c>
      <c r="M774" s="3">
        <f t="shared" ref="M774" si="3012">0.5*(G774+G$1096)</f>
        <v>0.34501689416683395</v>
      </c>
      <c r="N774" s="3">
        <f t="shared" ref="N774" si="3013">0.5*(H774+H$1096)</f>
        <v>0.39814565166110449</v>
      </c>
      <c r="O774" s="3">
        <f t="shared" ref="O774" si="3014">0.5*(I774+I$1096)</f>
        <v>0.54857574352960126</v>
      </c>
    </row>
    <row r="775" spans="1:15" x14ac:dyDescent="0.15">
      <c r="A775" s="1">
        <v>34</v>
      </c>
      <c r="B775" s="1" t="s">
        <v>309</v>
      </c>
      <c r="C775" s="1">
        <v>13</v>
      </c>
      <c r="D775" s="1" t="s">
        <v>26</v>
      </c>
      <c r="E775" s="6">
        <f>資本コスト!E775/SUM(資本コスト!E775,労働コスト!E775)</f>
        <v>0.19151674450356176</v>
      </c>
      <c r="F775" s="6">
        <f>資本コスト!F775/SUM(資本コスト!F775,労働コスト!F775)</f>
        <v>0.31859494661622362</v>
      </c>
      <c r="G775" s="6">
        <f>資本コスト!G775/SUM(資本コスト!G775,労働コスト!G775)</f>
        <v>0.3887609194058827</v>
      </c>
      <c r="H775" s="6">
        <f>資本コスト!H775/SUM(資本コスト!H775,労働コスト!H775)</f>
        <v>0.35237388776864492</v>
      </c>
      <c r="I775" s="6">
        <f>資本コスト!I775/SUM(資本コスト!I775,労働コスト!I775)</f>
        <v>0.32145074127913587</v>
      </c>
      <c r="K775" s="3">
        <f>0.5*(E775+E$1097)</f>
        <v>0.19050585545263699</v>
      </c>
      <c r="L775" s="3">
        <f t="shared" ref="L775" si="3015">0.5*(F775+F$1097)</f>
        <v>0.29863334148350651</v>
      </c>
      <c r="M775" s="3">
        <f t="shared" ref="M775" si="3016">0.5*(G775+G$1097)</f>
        <v>0.35807498430119511</v>
      </c>
      <c r="N775" s="3">
        <f t="shared" ref="N775" si="3017">0.5*(H775+H$1097)</f>
        <v>0.33739791017781307</v>
      </c>
      <c r="O775" s="3">
        <f t="shared" ref="O775" si="3018">0.5*(I775+I$1097)</f>
        <v>0.30954727922298181</v>
      </c>
    </row>
    <row r="776" spans="1:15" x14ac:dyDescent="0.15">
      <c r="A776" s="1">
        <v>34</v>
      </c>
      <c r="B776" s="1" t="s">
        <v>309</v>
      </c>
      <c r="C776" s="1">
        <v>14</v>
      </c>
      <c r="D776" s="1" t="s">
        <v>27</v>
      </c>
      <c r="E776" s="6">
        <f>資本コスト!E776/SUM(資本コスト!E776,労働コスト!E776)</f>
        <v>2.4847921419788113E-2</v>
      </c>
      <c r="F776" s="6">
        <f>資本コスト!F776/SUM(資本コスト!F776,労働コスト!F776)</f>
        <v>0.10508392149850711</v>
      </c>
      <c r="G776" s="6">
        <f>資本コスト!G776/SUM(資本コスト!G776,労働コスト!G776)</f>
        <v>0.29439477959786853</v>
      </c>
      <c r="H776" s="6">
        <f>資本コスト!H776/SUM(資本コスト!H776,労働コスト!H776)</f>
        <v>0.40562484831102458</v>
      </c>
      <c r="I776" s="6">
        <f>資本コスト!I776/SUM(資本コスト!I776,労働コスト!I776)</f>
        <v>0.4090884329278035</v>
      </c>
      <c r="K776" s="3">
        <f>0.5*(E776+E$1098)</f>
        <v>5.5086527857748042E-2</v>
      </c>
      <c r="L776" s="3">
        <f t="shared" ref="L776" si="3019">0.5*(F776+F$1098)</f>
        <v>0.12406280944520151</v>
      </c>
      <c r="M776" s="3">
        <f t="shared" ref="M776" si="3020">0.5*(G776+G$1098)</f>
        <v>0.26681949556163542</v>
      </c>
      <c r="N776" s="3">
        <f t="shared" ref="N776" si="3021">0.5*(H776+H$1098)</f>
        <v>0.35462214845654016</v>
      </c>
      <c r="O776" s="3">
        <f t="shared" ref="O776" si="3022">0.5*(I776+I$1098)</f>
        <v>0.39085790111774088</v>
      </c>
    </row>
    <row r="777" spans="1:15" x14ac:dyDescent="0.15">
      <c r="A777" s="1">
        <v>34</v>
      </c>
      <c r="B777" s="1" t="s">
        <v>309</v>
      </c>
      <c r="C777" s="1">
        <v>15</v>
      </c>
      <c r="D777" s="1" t="s">
        <v>28</v>
      </c>
      <c r="E777" s="6">
        <f>資本コスト!E777/SUM(資本コスト!E777,労働コスト!E777)</f>
        <v>9.664933507495993E-2</v>
      </c>
      <c r="F777" s="6">
        <f>資本コスト!F777/SUM(資本コスト!F777,労働コスト!F777)</f>
        <v>0.14409608366669649</v>
      </c>
      <c r="G777" s="6">
        <f>資本コスト!G777/SUM(資本コスト!G777,労働コスト!G777)</f>
        <v>0.23397019956470277</v>
      </c>
      <c r="H777" s="6">
        <f>資本コスト!H777/SUM(資本コスト!H777,労働コスト!H777)</f>
        <v>0.25310714125979233</v>
      </c>
      <c r="I777" s="6">
        <f>資本コスト!I777/SUM(資本コスト!I777,労働コスト!I777)</f>
        <v>0.33956257396664202</v>
      </c>
      <c r="K777" s="3">
        <f>0.5*(E777+E$1099)</f>
        <v>0.14516753392227771</v>
      </c>
      <c r="L777" s="3">
        <f t="shared" ref="L777" si="3023">0.5*(F777+F$1099)</f>
        <v>0.1612708973439976</v>
      </c>
      <c r="M777" s="3">
        <f t="shared" ref="M777" si="3024">0.5*(G777+G$1099)</f>
        <v>0.23932640013518408</v>
      </c>
      <c r="N777" s="3">
        <f t="shared" ref="N777" si="3025">0.5*(H777+H$1099)</f>
        <v>0.26132116446500953</v>
      </c>
      <c r="O777" s="3">
        <f t="shared" ref="O777" si="3026">0.5*(I777+I$1099)</f>
        <v>0.33316605573771196</v>
      </c>
    </row>
    <row r="778" spans="1:15" x14ac:dyDescent="0.15">
      <c r="A778" s="1">
        <v>34</v>
      </c>
      <c r="B778" s="1" t="s">
        <v>308</v>
      </c>
      <c r="C778" s="1">
        <v>16</v>
      </c>
      <c r="D778" s="1" t="s">
        <v>11</v>
      </c>
      <c r="E778" s="6">
        <f>資本コスト!E778/SUM(資本コスト!E778,労働コスト!E778)</f>
        <v>0.12014277985753966</v>
      </c>
      <c r="F778" s="6">
        <f>資本コスト!F778/SUM(資本コスト!F778,労働コスト!F778)</f>
        <v>9.0850207867308908E-2</v>
      </c>
      <c r="G778" s="6">
        <f>資本コスト!G778/SUM(資本コスト!G778,労働コスト!G778)</f>
        <v>8.3439451788370297E-2</v>
      </c>
      <c r="H778" s="6">
        <f>資本コスト!H778/SUM(資本コスト!H778,労働コスト!H778)</f>
        <v>5.5264088020433755E-2</v>
      </c>
      <c r="I778" s="6">
        <f>資本コスト!I778/SUM(資本コスト!I778,労働コスト!I778)</f>
        <v>6.8611124324404221E-2</v>
      </c>
      <c r="K778" s="3">
        <f>0.5*(E778+E$1100)</f>
        <v>0.18679578838735533</v>
      </c>
      <c r="L778" s="3">
        <f t="shared" ref="L778" si="3027">0.5*(F778+F$1100)</f>
        <v>9.9625614516789751E-2</v>
      </c>
      <c r="M778" s="3">
        <f t="shared" ref="M778" si="3028">0.5*(G778+G$1100)</f>
        <v>9.8457979101401083E-2</v>
      </c>
      <c r="N778" s="3">
        <f t="shared" ref="N778" si="3029">0.5*(H778+H$1100)</f>
        <v>7.0819252916478143E-2</v>
      </c>
      <c r="O778" s="3">
        <f t="shared" ref="O778" si="3030">0.5*(I778+I$1100)</f>
        <v>8.2563512742748174E-2</v>
      </c>
    </row>
    <row r="779" spans="1:15" x14ac:dyDescent="0.15">
      <c r="A779" s="1">
        <v>34</v>
      </c>
      <c r="B779" s="1" t="s">
        <v>308</v>
      </c>
      <c r="C779" s="1">
        <v>17</v>
      </c>
      <c r="D779" s="1" t="s">
        <v>12</v>
      </c>
      <c r="E779" s="6">
        <f>資本コスト!E779/SUM(資本コスト!E779,労働コスト!E779)</f>
        <v>0.70414475777730556</v>
      </c>
      <c r="F779" s="6">
        <f>資本コスト!F779/SUM(資本コスト!F779,労働コスト!F779)</f>
        <v>0.72915810858084873</v>
      </c>
      <c r="G779" s="6">
        <f>資本コスト!G779/SUM(資本コスト!G779,労働コスト!G779)</f>
        <v>0.67551561185404774</v>
      </c>
      <c r="H779" s="6">
        <f>資本コスト!H779/SUM(資本コスト!H779,労働コスト!H779)</f>
        <v>0.65528593874670549</v>
      </c>
      <c r="I779" s="6">
        <f>資本コスト!I779/SUM(資本コスト!I779,労働コスト!I779)</f>
        <v>0.75209754513632443</v>
      </c>
      <c r="K779" s="3">
        <f>0.5*(E779+E$1101)</f>
        <v>0.73161208797552335</v>
      </c>
      <c r="L779" s="3">
        <f t="shared" ref="L779" si="3031">0.5*(F779+F$1101)</f>
        <v>0.74750793055193587</v>
      </c>
      <c r="M779" s="3">
        <f t="shared" ref="M779" si="3032">0.5*(G779+G$1101)</f>
        <v>0.70228083768389093</v>
      </c>
      <c r="N779" s="3">
        <f t="shared" ref="N779" si="3033">0.5*(H779+H$1101)</f>
        <v>0.68394517959911916</v>
      </c>
      <c r="O779" s="3">
        <f t="shared" ref="O779" si="3034">0.5*(I779+I$1101)</f>
        <v>0.77856353394952493</v>
      </c>
    </row>
    <row r="780" spans="1:15" x14ac:dyDescent="0.15">
      <c r="A780" s="1">
        <v>34</v>
      </c>
      <c r="B780" s="1" t="s">
        <v>308</v>
      </c>
      <c r="C780" s="1">
        <v>18</v>
      </c>
      <c r="D780" s="1" t="s">
        <v>13</v>
      </c>
      <c r="E780" s="6">
        <f>資本コスト!E780/SUM(資本コスト!E780,労働コスト!E780)</f>
        <v>0.13005821471093382</v>
      </c>
      <c r="F780" s="6">
        <f>資本コスト!F780/SUM(資本コスト!F780,労働コスト!F780)</f>
        <v>0.17716179702911233</v>
      </c>
      <c r="G780" s="6">
        <f>資本コスト!G780/SUM(資本コスト!G780,労働コスト!G780)</f>
        <v>0.20059270845036614</v>
      </c>
      <c r="H780" s="6">
        <f>資本コスト!H780/SUM(資本コスト!H780,労働コスト!H780)</f>
        <v>0.17387107243586331</v>
      </c>
      <c r="I780" s="6">
        <f>資本コスト!I780/SUM(資本コスト!I780,労働コスト!I780)</f>
        <v>0.18155194843489042</v>
      </c>
      <c r="K780" s="3">
        <f>0.5*(E780+E$1102)</f>
        <v>0.13526864465780242</v>
      </c>
      <c r="L780" s="3">
        <f t="shared" ref="L780" si="3035">0.5*(F780+F$1102)</f>
        <v>0.1854773314402175</v>
      </c>
      <c r="M780" s="3">
        <f t="shared" ref="M780" si="3036">0.5*(G780+G$1102)</f>
        <v>0.19343246565369931</v>
      </c>
      <c r="N780" s="3">
        <f t="shared" ref="N780" si="3037">0.5*(H780+H$1102)</f>
        <v>0.17496738809886137</v>
      </c>
      <c r="O780" s="3">
        <f t="shared" ref="O780" si="3038">0.5*(I780+I$1102)</f>
        <v>0.19112807253727759</v>
      </c>
    </row>
    <row r="781" spans="1:15" x14ac:dyDescent="0.15">
      <c r="A781" s="1">
        <v>34</v>
      </c>
      <c r="B781" s="1" t="s">
        <v>308</v>
      </c>
      <c r="C781" s="1">
        <v>19</v>
      </c>
      <c r="D781" s="1" t="s">
        <v>14</v>
      </c>
      <c r="E781" s="6">
        <f>資本コスト!E781/SUM(資本コスト!E781,労働コスト!E781)</f>
        <v>0.27069388784794046</v>
      </c>
      <c r="F781" s="6">
        <f>資本コスト!F781/SUM(資本コスト!F781,労働コスト!F781)</f>
        <v>0.12342012211217843</v>
      </c>
      <c r="G781" s="6">
        <f>資本コスト!G781/SUM(資本コスト!G781,労働コスト!G781)</f>
        <v>0.12648250138234976</v>
      </c>
      <c r="H781" s="6">
        <f>資本コスト!H781/SUM(資本コスト!H781,労働コスト!H781)</f>
        <v>0.13254267805335176</v>
      </c>
      <c r="I781" s="6">
        <f>資本コスト!I781/SUM(資本コスト!I781,労働コスト!I781)</f>
        <v>0.1155179245739362</v>
      </c>
      <c r="K781" s="3">
        <f>0.5*(E781+E$1103)</f>
        <v>0.30392105775660883</v>
      </c>
      <c r="L781" s="3">
        <f t="shared" ref="L781" si="3039">0.5*(F781+F$1103)</f>
        <v>0.1407859999505241</v>
      </c>
      <c r="M781" s="3">
        <f t="shared" ref="M781" si="3040">0.5*(G781+G$1103)</f>
        <v>0.13611507540571621</v>
      </c>
      <c r="N781" s="3">
        <f t="shared" ref="N781" si="3041">0.5*(H781+H$1103)</f>
        <v>0.16057832358251592</v>
      </c>
      <c r="O781" s="3">
        <f t="shared" ref="O781" si="3042">0.5*(I781+I$1103)</f>
        <v>0.15487243069514006</v>
      </c>
    </row>
    <row r="782" spans="1:15" x14ac:dyDescent="0.15">
      <c r="A782" s="1">
        <v>34</v>
      </c>
      <c r="B782" s="1" t="s">
        <v>308</v>
      </c>
      <c r="C782" s="1">
        <v>20</v>
      </c>
      <c r="D782" s="1" t="s">
        <v>15</v>
      </c>
      <c r="E782" s="6">
        <f>資本コスト!E782/SUM(資本コスト!E782,労働コスト!E782)</f>
        <v>0.37559153877895962</v>
      </c>
      <c r="F782" s="6">
        <f>資本コスト!F782/SUM(資本コスト!F782,労働コスト!F782)</f>
        <v>0.78239259365783065</v>
      </c>
      <c r="G782" s="6">
        <f>資本コスト!G782/SUM(資本コスト!G782,労働コスト!G782)</f>
        <v>0.72793342336776123</v>
      </c>
      <c r="H782" s="6">
        <f>資本コスト!H782/SUM(資本コスト!H782,労働コスト!H782)</f>
        <v>0.71462602288584176</v>
      </c>
      <c r="I782" s="6">
        <f>資本コスト!I782/SUM(資本コスト!I782,労働コスト!I782)</f>
        <v>0.76263949062299263</v>
      </c>
      <c r="K782" s="3">
        <f>0.5*(E782+E$1104)</f>
        <v>0.43495023646312575</v>
      </c>
      <c r="L782" s="3">
        <f t="shared" ref="L782" si="3043">0.5*(F782+F$1104)</f>
        <v>0.79050989802876215</v>
      </c>
      <c r="M782" s="3">
        <f t="shared" ref="M782" si="3044">0.5*(G782+G$1104)</f>
        <v>0.74061952523764774</v>
      </c>
      <c r="N782" s="3">
        <f t="shared" ref="N782" si="3045">0.5*(H782+H$1104)</f>
        <v>0.72899198632287254</v>
      </c>
      <c r="O782" s="3">
        <f t="shared" ref="O782" si="3046">0.5*(I782+I$1104)</f>
        <v>0.78029979922663162</v>
      </c>
    </row>
    <row r="783" spans="1:15" x14ac:dyDescent="0.15">
      <c r="A783" s="1">
        <v>34</v>
      </c>
      <c r="B783" s="1" t="s">
        <v>308</v>
      </c>
      <c r="C783" s="1">
        <v>21</v>
      </c>
      <c r="D783" s="1" t="s">
        <v>16</v>
      </c>
      <c r="E783" s="6">
        <f>資本コスト!E783/SUM(資本コスト!E783,労働コスト!E783)</f>
        <v>0.20221634204450151</v>
      </c>
      <c r="F783" s="6">
        <f>資本コスト!F783/SUM(資本コスト!F783,労働コスト!F783)</f>
        <v>0.36830111393260118</v>
      </c>
      <c r="G783" s="6">
        <f>資本コスト!G783/SUM(資本コスト!G783,労働コスト!G783)</f>
        <v>0.36688227027158099</v>
      </c>
      <c r="H783" s="6">
        <f>資本コスト!H783/SUM(資本コスト!H783,労働コスト!H783)</f>
        <v>0.38865514321395578</v>
      </c>
      <c r="I783" s="6">
        <f>資本コスト!I783/SUM(資本コスト!I783,労働コスト!I783)</f>
        <v>0.49446693769458344</v>
      </c>
      <c r="K783" s="3">
        <f>0.5*(E783+E$1105)</f>
        <v>0.26333207353734162</v>
      </c>
      <c r="L783" s="3">
        <f t="shared" ref="L783" si="3047">0.5*(F783+F$1105)</f>
        <v>0.39141024507740718</v>
      </c>
      <c r="M783" s="3">
        <f t="shared" ref="M783" si="3048">0.5*(G783+G$1105)</f>
        <v>0.39163971328927522</v>
      </c>
      <c r="N783" s="3">
        <f t="shared" ref="N783" si="3049">0.5*(H783+H$1105)</f>
        <v>0.41732741901802251</v>
      </c>
      <c r="O783" s="3">
        <f t="shared" ref="O783" si="3050">0.5*(I783+I$1105)</f>
        <v>0.52958599956793961</v>
      </c>
    </row>
    <row r="784" spans="1:15" x14ac:dyDescent="0.15">
      <c r="A784" s="1">
        <v>34</v>
      </c>
      <c r="B784" s="1" t="s">
        <v>172</v>
      </c>
      <c r="C784" s="1">
        <v>22</v>
      </c>
      <c r="D784" s="1" t="s">
        <v>8</v>
      </c>
      <c r="E784" s="6">
        <f>資本コスト!E784/SUM(資本コスト!E784,労働コスト!E784)</f>
        <v>0.14506377383070457</v>
      </c>
      <c r="F784" s="6">
        <f>資本コスト!F784/SUM(資本コスト!F784,労働コスト!F784)</f>
        <v>0.21213028982447052</v>
      </c>
      <c r="G784" s="6">
        <f>資本コスト!G784/SUM(資本コスト!G784,労働コスト!G784)</f>
        <v>0.28273261326758536</v>
      </c>
      <c r="H784" s="6">
        <f>資本コスト!H784/SUM(資本コスト!H784,労働コスト!H784)</f>
        <v>0.25473989928108837</v>
      </c>
      <c r="I784" s="6">
        <f>資本コスト!I784/SUM(資本コスト!I784,労働コスト!I784)</f>
        <v>0.21675011268123795</v>
      </c>
      <c r="K784" s="3">
        <f>0.5*(E784+E$1106)</f>
        <v>0.17222898671973771</v>
      </c>
      <c r="L784" s="3">
        <f t="shared" ref="L784" si="3051">0.5*(F784+F$1106)</f>
        <v>0.23884090872751337</v>
      </c>
      <c r="M784" s="3">
        <f t="shared" ref="M784" si="3052">0.5*(G784+G$1106)</f>
        <v>0.30651508223125956</v>
      </c>
      <c r="N784" s="3">
        <f t="shared" ref="N784" si="3053">0.5*(H784+H$1106)</f>
        <v>0.28134444788698343</v>
      </c>
      <c r="O784" s="3">
        <f t="shared" ref="O784" si="3054">0.5*(I784+I$1106)</f>
        <v>0.24431856291271586</v>
      </c>
    </row>
    <row r="785" spans="1:15" x14ac:dyDescent="0.15">
      <c r="A785" s="1">
        <v>34</v>
      </c>
      <c r="B785" s="1" t="s">
        <v>172</v>
      </c>
      <c r="C785" s="1">
        <v>23</v>
      </c>
      <c r="D785" s="1" t="s">
        <v>29</v>
      </c>
      <c r="E785" s="6">
        <f>資本コスト!E785/SUM(資本コスト!E785,労働コスト!E785)</f>
        <v>0.36860070746056256</v>
      </c>
      <c r="F785" s="6">
        <f>資本コスト!F785/SUM(資本コスト!F785,労働コスト!F785)</f>
        <v>0.23536191962079039</v>
      </c>
      <c r="G785" s="6">
        <f>資本コスト!G785/SUM(資本コスト!G785,労働コスト!G785)</f>
        <v>0.27573533357670343</v>
      </c>
      <c r="H785" s="6">
        <f>資本コスト!H785/SUM(資本コスト!H785,労働コスト!H785)</f>
        <v>0.24873210736621226</v>
      </c>
      <c r="I785" s="6">
        <f>資本コスト!I785/SUM(資本コスト!I785,労働コスト!I785)</f>
        <v>0.2992953326385685</v>
      </c>
      <c r="K785" s="3">
        <f>0.5*(E785+E$1107)</f>
        <v>0.3764751625429032</v>
      </c>
      <c r="L785" s="3">
        <f t="shared" ref="L785" si="3055">0.5*(F785+F$1107)</f>
        <v>0.24676472524232557</v>
      </c>
      <c r="M785" s="3">
        <f t="shared" ref="M785" si="3056">0.5*(G785+G$1107)</f>
        <v>0.27363219267468963</v>
      </c>
      <c r="N785" s="3">
        <f t="shared" ref="N785" si="3057">0.5*(H785+H$1107)</f>
        <v>0.25219938216081617</v>
      </c>
      <c r="O785" s="3">
        <f t="shared" ref="O785" si="3058">0.5*(I785+I$1107)</f>
        <v>0.30221890150914871</v>
      </c>
    </row>
    <row r="786" spans="1:15" x14ac:dyDescent="0.15">
      <c r="A786" s="1">
        <v>35</v>
      </c>
      <c r="B786" s="1" t="s">
        <v>310</v>
      </c>
      <c r="C786" s="1">
        <v>1</v>
      </c>
      <c r="D786" s="1" t="s">
        <v>9</v>
      </c>
      <c r="E786" s="6">
        <f>資本コスト!E786/SUM(資本コスト!E786,労働コスト!E786)</f>
        <v>0.58904557288785331</v>
      </c>
      <c r="F786" s="6">
        <f>資本コスト!F786/SUM(資本コスト!F786,労働コスト!F786)</f>
        <v>0.44721798619399106</v>
      </c>
      <c r="G786" s="6">
        <f>資本コスト!G786/SUM(資本コスト!G786,労働コスト!G786)</f>
        <v>0.46392709576428059</v>
      </c>
      <c r="H786" s="6">
        <f>資本コスト!H786/SUM(資本コスト!H786,労働コスト!H786)</f>
        <v>0.56872716422925007</v>
      </c>
      <c r="I786" s="6">
        <f>資本コスト!I786/SUM(資本コスト!I786,労働コスト!I786)</f>
        <v>0.63295462394612323</v>
      </c>
      <c r="K786" s="3">
        <f>0.5*(E786+E$1085)</f>
        <v>0.58283804167285691</v>
      </c>
      <c r="L786" s="3">
        <f t="shared" ref="L786" si="3059">0.5*(F786+F$1085)</f>
        <v>0.47257447937891006</v>
      </c>
      <c r="M786" s="3">
        <f t="shared" ref="M786" si="3060">0.5*(G786+G$1085)</f>
        <v>0.50492223851565798</v>
      </c>
      <c r="N786" s="3">
        <f t="shared" ref="N786" si="3061">0.5*(H786+H$1085)</f>
        <v>0.6075748656216966</v>
      </c>
      <c r="O786" s="3">
        <f t="shared" ref="O786" si="3062">0.5*(I786+I$1085)</f>
        <v>0.67152719469546973</v>
      </c>
    </row>
    <row r="787" spans="1:15" x14ac:dyDescent="0.15">
      <c r="A787" s="1">
        <v>35</v>
      </c>
      <c r="B787" s="1" t="s">
        <v>310</v>
      </c>
      <c r="C787" s="1">
        <v>2</v>
      </c>
      <c r="D787" s="1" t="s">
        <v>10</v>
      </c>
      <c r="E787" s="6">
        <f>資本コスト!E787/SUM(資本コスト!E787,労働コスト!E787)</f>
        <v>0.3718147246812622</v>
      </c>
      <c r="F787" s="6">
        <f>資本コスト!F787/SUM(資本コスト!F787,労働コスト!F787)</f>
        <v>0.39975320410926191</v>
      </c>
      <c r="G787" s="6">
        <f>資本コスト!G787/SUM(資本コスト!G787,労働コスト!G787)</f>
        <v>0.43947831299942641</v>
      </c>
      <c r="H787" s="6">
        <f>資本コスト!H787/SUM(資本コスト!H787,労働コスト!H787)</f>
        <v>0.39673687571519151</v>
      </c>
      <c r="I787" s="6">
        <f>資本コスト!I787/SUM(資本コスト!I787,労働コスト!I787)</f>
        <v>0.50554484440278358</v>
      </c>
      <c r="K787" s="3">
        <f>0.5*(E787+E$1086)</f>
        <v>0.37471150859948404</v>
      </c>
      <c r="L787" s="3">
        <f t="shared" ref="L787" si="3063">0.5*(F787+F$1086)</f>
        <v>0.3663666259142313</v>
      </c>
      <c r="M787" s="3">
        <f t="shared" ref="M787" si="3064">0.5*(G787+G$1086)</f>
        <v>0.39303095031975122</v>
      </c>
      <c r="N787" s="3">
        <f t="shared" ref="N787" si="3065">0.5*(H787+H$1086)</f>
        <v>0.37036616708944925</v>
      </c>
      <c r="O787" s="3">
        <f t="shared" ref="O787" si="3066">0.5*(I787+I$1086)</f>
        <v>0.50347133477785611</v>
      </c>
    </row>
    <row r="788" spans="1:15" x14ac:dyDescent="0.15">
      <c r="A788" s="1">
        <v>35</v>
      </c>
      <c r="B788" s="1" t="s">
        <v>311</v>
      </c>
      <c r="C788" s="1">
        <v>3</v>
      </c>
      <c r="D788" s="1" t="s">
        <v>17</v>
      </c>
      <c r="E788" s="6">
        <f>資本コスト!E788/SUM(資本コスト!E788,労働コスト!E788)</f>
        <v>0.36880724680023924</v>
      </c>
      <c r="F788" s="6">
        <f>資本コスト!F788/SUM(資本コスト!F788,労働コスト!F788)</f>
        <v>0.24244189861354112</v>
      </c>
      <c r="G788" s="6">
        <f>資本コスト!G788/SUM(資本コスト!G788,労働コスト!G788)</f>
        <v>0.25223385020310946</v>
      </c>
      <c r="H788" s="6">
        <f>資本コスト!H788/SUM(資本コスト!H788,労働コスト!H788)</f>
        <v>0.25206685577163118</v>
      </c>
      <c r="I788" s="6">
        <f>資本コスト!I788/SUM(資本コスト!I788,労働コスト!I788)</f>
        <v>0.25957357954923388</v>
      </c>
      <c r="K788" s="3">
        <f>0.5*(E788+E$1087)</f>
        <v>0.34629112206385326</v>
      </c>
      <c r="L788" s="3">
        <f t="shared" ref="L788" si="3067">0.5*(F788+F$1087)</f>
        <v>0.24804043077126214</v>
      </c>
      <c r="M788" s="3">
        <f t="shared" ref="M788" si="3068">0.5*(G788+G$1087)</f>
        <v>0.27880153866398527</v>
      </c>
      <c r="N788" s="3">
        <f t="shared" ref="N788" si="3069">0.5*(H788+H$1087)</f>
        <v>0.28099273765761118</v>
      </c>
      <c r="O788" s="3">
        <f t="shared" ref="O788" si="3070">0.5*(I788+I$1087)</f>
        <v>0.31296215022003449</v>
      </c>
    </row>
    <row r="789" spans="1:15" x14ac:dyDescent="0.15">
      <c r="A789" s="1">
        <v>35</v>
      </c>
      <c r="B789" s="1" t="s">
        <v>311</v>
      </c>
      <c r="C789" s="1">
        <v>4</v>
      </c>
      <c r="D789" s="1" t="s">
        <v>18</v>
      </c>
      <c r="E789" s="6">
        <f>資本コスト!E789/SUM(資本コスト!E789,労働コスト!E789)</f>
        <v>0.24041197725564548</v>
      </c>
      <c r="F789" s="6">
        <f>資本コスト!F789/SUM(資本コスト!F789,労働コスト!F789)</f>
        <v>0.1780375123967842</v>
      </c>
      <c r="G789" s="6">
        <f>資本コスト!G789/SUM(資本コスト!G789,労働コスト!G789)</f>
        <v>0.12825837587114192</v>
      </c>
      <c r="H789" s="6">
        <f>資本コスト!H789/SUM(資本コスト!H789,労働コスト!H789)</f>
        <v>0.15488968864865979</v>
      </c>
      <c r="I789" s="6">
        <f>資本コスト!I789/SUM(資本コスト!I789,労働コスト!I789)</f>
        <v>0.36189239711830373</v>
      </c>
      <c r="K789" s="3">
        <f>0.5*(E789+E$1088)</f>
        <v>0.23210787954573942</v>
      </c>
      <c r="L789" s="3">
        <f t="shared" ref="L789" si="3071">0.5*(F789+F$1088)</f>
        <v>0.1812951194460731</v>
      </c>
      <c r="M789" s="3">
        <f t="shared" ref="M789" si="3072">0.5*(G789+G$1088)</f>
        <v>0.16484264601906706</v>
      </c>
      <c r="N789" s="3">
        <f t="shared" ref="N789" si="3073">0.5*(H789+H$1088)</f>
        <v>0.20739440837455042</v>
      </c>
      <c r="O789" s="3">
        <f t="shared" ref="O789" si="3074">0.5*(I789+I$1088)</f>
        <v>0.34562795377903233</v>
      </c>
    </row>
    <row r="790" spans="1:15" x14ac:dyDescent="0.15">
      <c r="A790" s="1">
        <v>35</v>
      </c>
      <c r="B790" s="1" t="s">
        <v>311</v>
      </c>
      <c r="C790" s="1">
        <v>5</v>
      </c>
      <c r="D790" s="1" t="s">
        <v>19</v>
      </c>
      <c r="E790" s="6">
        <f>資本コスト!E790/SUM(資本コスト!E790,労働コスト!E790)</f>
        <v>0.54771612971171846</v>
      </c>
      <c r="F790" s="6">
        <f>資本コスト!F790/SUM(資本コスト!F790,労働コスト!F790)</f>
        <v>0.42465754941528355</v>
      </c>
      <c r="G790" s="6">
        <f>資本コスト!G790/SUM(資本コスト!G790,労働コスト!G790)</f>
        <v>0.4405676698313678</v>
      </c>
      <c r="H790" s="6">
        <f>資本コスト!H790/SUM(資本コスト!H790,労働コスト!H790)</f>
        <v>0.53995991017434131</v>
      </c>
      <c r="I790" s="6">
        <f>資本コスト!I790/SUM(資本コスト!I790,労働コスト!I790)</f>
        <v>0.50577617262164443</v>
      </c>
      <c r="K790" s="3">
        <f>0.5*(E790+E$1089)</f>
        <v>0.47088721344741691</v>
      </c>
      <c r="L790" s="3">
        <f t="shared" ref="L790" si="3075">0.5*(F790+F$1089)</f>
        <v>0.35799692442539732</v>
      </c>
      <c r="M790" s="3">
        <f t="shared" ref="M790" si="3076">0.5*(G790+G$1089)</f>
        <v>0.3767575683257447</v>
      </c>
      <c r="N790" s="3">
        <f t="shared" ref="N790" si="3077">0.5*(H790+H$1089)</f>
        <v>0.43153044838352206</v>
      </c>
      <c r="O790" s="3">
        <f t="shared" ref="O790" si="3078">0.5*(I790+I$1089)</f>
        <v>0.45033671184405144</v>
      </c>
    </row>
    <row r="791" spans="1:15" x14ac:dyDescent="0.15">
      <c r="A791" s="1">
        <v>35</v>
      </c>
      <c r="B791" s="1" t="s">
        <v>311</v>
      </c>
      <c r="C791" s="1">
        <v>6</v>
      </c>
      <c r="D791" s="1" t="s">
        <v>3</v>
      </c>
      <c r="E791" s="6">
        <f>資本コスト!E791/SUM(資本コスト!E791,労働コスト!E791)</f>
        <v>0.62204898727208435</v>
      </c>
      <c r="F791" s="6">
        <f>資本コスト!F791/SUM(資本コスト!F791,労働コスト!F791)</f>
        <v>0.57273653523084955</v>
      </c>
      <c r="G791" s="6">
        <f>資本コスト!G791/SUM(資本コスト!G791,労働コスト!G791)</f>
        <v>0.62555893146577635</v>
      </c>
      <c r="H791" s="6">
        <f>資本コスト!H791/SUM(資本コスト!H791,労働コスト!H791)</f>
        <v>0.63967941537547091</v>
      </c>
      <c r="I791" s="6">
        <f>資本コスト!I791/SUM(資本コスト!I791,労働コスト!I791)</f>
        <v>0.76056522600884791</v>
      </c>
      <c r="K791" s="3">
        <f>0.5*(E791+E$1090)</f>
        <v>0.55273750552293865</v>
      </c>
      <c r="L791" s="3">
        <f t="shared" ref="L791" si="3079">0.5*(F791+F$1090)</f>
        <v>0.49619600646675366</v>
      </c>
      <c r="M791" s="3">
        <f t="shared" ref="M791" si="3080">0.5*(G791+G$1090)</f>
        <v>0.5361657883294505</v>
      </c>
      <c r="N791" s="3">
        <f t="shared" ref="N791" si="3081">0.5*(H791+H$1090)</f>
        <v>0.53490278885170117</v>
      </c>
      <c r="O791" s="3">
        <f t="shared" ref="O791" si="3082">0.5*(I791+I$1090)</f>
        <v>0.65792816946058119</v>
      </c>
    </row>
    <row r="792" spans="1:15" x14ac:dyDescent="0.15">
      <c r="A792" s="1">
        <v>35</v>
      </c>
      <c r="B792" s="1" t="s">
        <v>311</v>
      </c>
      <c r="C792" s="1">
        <v>7</v>
      </c>
      <c r="D792" s="1" t="s">
        <v>20</v>
      </c>
      <c r="E792" s="6">
        <f>資本コスト!E792/SUM(資本コスト!E792,労働コスト!E792)</f>
        <v>0.80220894678477772</v>
      </c>
      <c r="F792" s="6">
        <f>資本コスト!F792/SUM(資本コスト!F792,労働コスト!F792)</f>
        <v>0.6805788922206184</v>
      </c>
      <c r="G792" s="6">
        <f>資本コスト!G792/SUM(資本コスト!G792,労働コスト!G792)</f>
        <v>0.68038438970182991</v>
      </c>
      <c r="H792" s="6">
        <f>資本コスト!H792/SUM(資本コスト!H792,労働コスト!H792)</f>
        <v>0.75488937968960945</v>
      </c>
      <c r="I792" s="6">
        <f>資本コスト!I792/SUM(資本コスト!I792,労働コスト!I792)</f>
        <v>0.79941139619817247</v>
      </c>
      <c r="K792" s="3">
        <f>0.5*(E792+E$1091)</f>
        <v>0.74889046703261231</v>
      </c>
      <c r="L792" s="3">
        <f t="shared" ref="L792" si="3083">0.5*(F792+F$1091)</f>
        <v>0.66619517102112602</v>
      </c>
      <c r="M792" s="3">
        <f t="shared" ref="M792" si="3084">0.5*(G792+G$1091)</f>
        <v>0.62133729192084775</v>
      </c>
      <c r="N792" s="3">
        <f t="shared" ref="N792" si="3085">0.5*(H792+H$1091)</f>
        <v>0.66181676241544252</v>
      </c>
      <c r="O792" s="3">
        <f t="shared" ref="O792" si="3086">0.5*(I792+I$1091)</f>
        <v>0.70726959747816609</v>
      </c>
    </row>
    <row r="793" spans="1:15" x14ac:dyDescent="0.15">
      <c r="A793" s="1">
        <v>35</v>
      </c>
      <c r="B793" s="1" t="s">
        <v>311</v>
      </c>
      <c r="C793" s="1">
        <v>8</v>
      </c>
      <c r="D793" s="1" t="s">
        <v>21</v>
      </c>
      <c r="E793" s="6">
        <f>資本コスト!E793/SUM(資本コスト!E793,労働コスト!E793)</f>
        <v>0.56704965951486097</v>
      </c>
      <c r="F793" s="6">
        <f>資本コスト!F793/SUM(資本コスト!F793,労働コスト!F793)</f>
        <v>0.367529930508674</v>
      </c>
      <c r="G793" s="6">
        <f>資本コスト!G793/SUM(資本コスト!G793,労働コスト!G793)</f>
        <v>0.36141220382627576</v>
      </c>
      <c r="H793" s="6">
        <f>資本コスト!H793/SUM(資本コスト!H793,労働コスト!H793)</f>
        <v>0.32181155396329425</v>
      </c>
      <c r="I793" s="6">
        <f>資本コスト!I793/SUM(資本コスト!I793,労働コスト!I793)</f>
        <v>0.37485135390164825</v>
      </c>
      <c r="K793" s="3">
        <f>0.5*(E793+E$1092)</f>
        <v>0.47118223767102563</v>
      </c>
      <c r="L793" s="3">
        <f t="shared" ref="L793" si="3087">0.5*(F793+F$1092)</f>
        <v>0.30532314603612343</v>
      </c>
      <c r="M793" s="3">
        <f t="shared" ref="M793" si="3088">0.5*(G793+G$1092)</f>
        <v>0.30512872372085165</v>
      </c>
      <c r="N793" s="3">
        <f t="shared" ref="N793" si="3089">0.5*(H793+H$1092)</f>
        <v>0.2799547745428918</v>
      </c>
      <c r="O793" s="3">
        <f t="shared" ref="O793" si="3090">0.5*(I793+I$1092)</f>
        <v>0.34897124707003985</v>
      </c>
    </row>
    <row r="794" spans="1:15" x14ac:dyDescent="0.15">
      <c r="A794" s="1">
        <v>35</v>
      </c>
      <c r="B794" s="1" t="s">
        <v>311</v>
      </c>
      <c r="C794" s="1">
        <v>9</v>
      </c>
      <c r="D794" s="1" t="s">
        <v>22</v>
      </c>
      <c r="E794" s="6">
        <f>資本コスト!E794/SUM(資本コスト!E794,労働コスト!E794)</f>
        <v>0.46695200473340426</v>
      </c>
      <c r="F794" s="6">
        <f>資本コスト!F794/SUM(資本コスト!F794,労働コスト!F794)</f>
        <v>0.39237606583068002</v>
      </c>
      <c r="G794" s="6">
        <f>資本コスト!G794/SUM(資本コスト!G794,労働コスト!G794)</f>
        <v>0.42982307310929929</v>
      </c>
      <c r="H794" s="6">
        <f>資本コスト!H794/SUM(資本コスト!H794,労働コスト!H794)</f>
        <v>0.47463882014373937</v>
      </c>
      <c r="I794" s="6">
        <f>資本コスト!I794/SUM(資本コスト!I794,労働コスト!I794)</f>
        <v>0.50826060800477812</v>
      </c>
      <c r="K794" s="3">
        <f>0.5*(E794+E$1093)</f>
        <v>0.42044905073690236</v>
      </c>
      <c r="L794" s="3">
        <f t="shared" ref="L794" si="3091">0.5*(F794+F$1093)</f>
        <v>0.38944180497757952</v>
      </c>
      <c r="M794" s="3">
        <f t="shared" ref="M794" si="3092">0.5*(G794+G$1093)</f>
        <v>0.42437555441671204</v>
      </c>
      <c r="N794" s="3">
        <f t="shared" ref="N794" si="3093">0.5*(H794+H$1093)</f>
        <v>0.44060668301721878</v>
      </c>
      <c r="O794" s="3">
        <f t="shared" ref="O794" si="3094">0.5*(I794+I$1093)</f>
        <v>0.47672250344881928</v>
      </c>
    </row>
    <row r="795" spans="1:15" x14ac:dyDescent="0.15">
      <c r="A795" s="1">
        <v>35</v>
      </c>
      <c r="B795" s="1" t="s">
        <v>311</v>
      </c>
      <c r="C795" s="1">
        <v>10</v>
      </c>
      <c r="D795" s="1" t="s">
        <v>23</v>
      </c>
      <c r="E795" s="6">
        <f>資本コスト!E795/SUM(資本コスト!E795,労働コスト!E795)</f>
        <v>0.20653020093970351</v>
      </c>
      <c r="F795" s="6">
        <f>資本コスト!F795/SUM(資本コスト!F795,労働コスト!F795)</f>
        <v>0.19523380676582944</v>
      </c>
      <c r="G795" s="6">
        <f>資本コスト!G795/SUM(資本コスト!G795,労働コスト!G795)</f>
        <v>0.15683030102665851</v>
      </c>
      <c r="H795" s="6">
        <f>資本コスト!H795/SUM(資本コスト!H795,労働コスト!H795)</f>
        <v>0.17445812851369141</v>
      </c>
      <c r="I795" s="6">
        <f>資本コスト!I795/SUM(資本コスト!I795,労働コスト!I795)</f>
        <v>0.14311632191825982</v>
      </c>
      <c r="K795" s="3">
        <f>0.5*(E795+E$1094)</f>
        <v>0.22215198689061733</v>
      </c>
      <c r="L795" s="3">
        <f t="shared" ref="L795" si="3095">0.5*(F795+F$1094)</f>
        <v>0.19662510199253652</v>
      </c>
      <c r="M795" s="3">
        <f t="shared" ref="M795" si="3096">0.5*(G795+G$1094)</f>
        <v>0.17348836540496904</v>
      </c>
      <c r="N795" s="3">
        <f t="shared" ref="N795" si="3097">0.5*(H795+H$1094)</f>
        <v>0.18157779550123251</v>
      </c>
      <c r="O795" s="3">
        <f t="shared" ref="O795" si="3098">0.5*(I795+I$1094)</f>
        <v>0.17543235105673616</v>
      </c>
    </row>
    <row r="796" spans="1:15" x14ac:dyDescent="0.15">
      <c r="A796" s="1">
        <v>35</v>
      </c>
      <c r="B796" s="1" t="s">
        <v>311</v>
      </c>
      <c r="C796" s="1">
        <v>11</v>
      </c>
      <c r="D796" s="1" t="s">
        <v>24</v>
      </c>
      <c r="E796" s="6">
        <f>資本コスト!E796/SUM(資本コスト!E796,労働コスト!E796)</f>
        <v>0.49000788995574279</v>
      </c>
      <c r="F796" s="6">
        <f>資本コスト!F796/SUM(資本コスト!F796,労働コスト!F796)</f>
        <v>0.27664293585666311</v>
      </c>
      <c r="G796" s="6">
        <f>資本コスト!G796/SUM(資本コスト!G796,労働コスト!G796)</f>
        <v>0.31015049676477474</v>
      </c>
      <c r="H796" s="6">
        <f>資本コスト!H796/SUM(資本コスト!H796,労働コスト!H796)</f>
        <v>0.33785213727043312</v>
      </c>
      <c r="I796" s="6">
        <f>資本コスト!I796/SUM(資本コスト!I796,労働コスト!I796)</f>
        <v>0.29128914764234115</v>
      </c>
      <c r="K796" s="3">
        <f>0.5*(E796+E$1095)</f>
        <v>0.38023596594404596</v>
      </c>
      <c r="L796" s="3">
        <f t="shared" ref="L796" si="3099">0.5*(F796+F$1095)</f>
        <v>0.24716434192319198</v>
      </c>
      <c r="M796" s="3">
        <f t="shared" ref="M796" si="3100">0.5*(G796+G$1095)</f>
        <v>0.2924013798538761</v>
      </c>
      <c r="N796" s="3">
        <f t="shared" ref="N796" si="3101">0.5*(H796+H$1095)</f>
        <v>0.30456362566550144</v>
      </c>
      <c r="O796" s="3">
        <f t="shared" ref="O796" si="3102">0.5*(I796+I$1095)</f>
        <v>0.3007352273240308</v>
      </c>
    </row>
    <row r="797" spans="1:15" x14ac:dyDescent="0.15">
      <c r="A797" s="1">
        <v>35</v>
      </c>
      <c r="B797" s="1" t="s">
        <v>311</v>
      </c>
      <c r="C797" s="1">
        <v>12</v>
      </c>
      <c r="D797" s="1" t="s">
        <v>25</v>
      </c>
      <c r="E797" s="6">
        <f>資本コスト!E797/SUM(資本コスト!E797,労働コスト!E797)</f>
        <v>6.5389663660874758E-2</v>
      </c>
      <c r="F797" s="6">
        <f>資本コスト!F797/SUM(資本コスト!F797,労働コスト!F797)</f>
        <v>0.13312643603379873</v>
      </c>
      <c r="G797" s="6">
        <f>資本コスト!G797/SUM(資本コスト!G797,労働コスト!G797)</f>
        <v>0.37088143376509924</v>
      </c>
      <c r="H797" s="6">
        <f>資本コスト!H797/SUM(資本コスト!H797,労働コスト!H797)</f>
        <v>0.48097756069595832</v>
      </c>
      <c r="I797" s="6">
        <f>資本コスト!I797/SUM(資本コスト!I797,労働コスト!I797)</f>
        <v>0.44358497307280603</v>
      </c>
      <c r="K797" s="3">
        <f>0.5*(E797+E$1096)</f>
        <v>0.14236365228983408</v>
      </c>
      <c r="L797" s="3">
        <f t="shared" ref="L797" si="3103">0.5*(F797+F$1096)</f>
        <v>0.15756324830872961</v>
      </c>
      <c r="M797" s="3">
        <f t="shared" ref="M797" si="3104">0.5*(G797+G$1096)</f>
        <v>0.34343475548307401</v>
      </c>
      <c r="N797" s="3">
        <f t="shared" ref="N797" si="3105">0.5*(H797+H$1096)</f>
        <v>0.41156530249589146</v>
      </c>
      <c r="O797" s="3">
        <f t="shared" ref="O797" si="3106">0.5*(I797+I$1096)</f>
        <v>0.43840674833524507</v>
      </c>
    </row>
    <row r="798" spans="1:15" x14ac:dyDescent="0.15">
      <c r="A798" s="1">
        <v>35</v>
      </c>
      <c r="B798" s="1" t="s">
        <v>311</v>
      </c>
      <c r="C798" s="1">
        <v>13</v>
      </c>
      <c r="D798" s="1" t="s">
        <v>26</v>
      </c>
      <c r="E798" s="6">
        <f>資本コスト!E798/SUM(資本コスト!E798,労働コスト!E798)</f>
        <v>9.7760133960436937E-2</v>
      </c>
      <c r="F798" s="6">
        <f>資本コスト!F798/SUM(資本コスト!F798,労働コスト!F798)</f>
        <v>0.18057474578070151</v>
      </c>
      <c r="G798" s="6">
        <f>資本コスト!G798/SUM(資本コスト!G798,労働コスト!G798)</f>
        <v>0.34413615234650036</v>
      </c>
      <c r="H798" s="6">
        <f>資本コスト!H798/SUM(資本コスト!H798,労働コスト!H798)</f>
        <v>0.41134580142408</v>
      </c>
      <c r="I798" s="6">
        <f>資本コスト!I798/SUM(資本コスト!I798,労働コスト!I798)</f>
        <v>0.33445300613444656</v>
      </c>
      <c r="K798" s="3">
        <f>0.5*(E798+E$1097)</f>
        <v>0.14362755018107459</v>
      </c>
      <c r="L798" s="3">
        <f t="shared" ref="L798" si="3107">0.5*(F798+F$1097)</f>
        <v>0.22962324106574544</v>
      </c>
      <c r="M798" s="3">
        <f t="shared" ref="M798" si="3108">0.5*(G798+G$1097)</f>
        <v>0.33576260077150388</v>
      </c>
      <c r="N798" s="3">
        <f t="shared" ref="N798" si="3109">0.5*(H798+H$1097)</f>
        <v>0.36688386700553055</v>
      </c>
      <c r="O798" s="3">
        <f t="shared" ref="O798" si="3110">0.5*(I798+I$1097)</f>
        <v>0.31604841165063713</v>
      </c>
    </row>
    <row r="799" spans="1:15" x14ac:dyDescent="0.15">
      <c r="A799" s="1">
        <v>35</v>
      </c>
      <c r="B799" s="1" t="s">
        <v>311</v>
      </c>
      <c r="C799" s="1">
        <v>14</v>
      </c>
      <c r="D799" s="1" t="s">
        <v>27</v>
      </c>
      <c r="E799" s="6">
        <f>資本コスト!E799/SUM(資本コスト!E799,労働コスト!E799)</f>
        <v>6.5513274023906382E-3</v>
      </c>
      <c r="F799" s="6">
        <f>資本コスト!F799/SUM(資本コスト!F799,労働コスト!F799)</f>
        <v>2.8992324447473766E-2</v>
      </c>
      <c r="G799" s="6">
        <f>資本コスト!G799/SUM(資本コスト!G799,労働コスト!G799)</f>
        <v>0.22832915622943092</v>
      </c>
      <c r="H799" s="6">
        <f>資本コスト!H799/SUM(資本コスト!H799,労働コスト!H799)</f>
        <v>0.14107066554267075</v>
      </c>
      <c r="I799" s="6">
        <f>資本コスト!I799/SUM(資本コスト!I799,労働コスト!I799)</f>
        <v>0.18844990688234348</v>
      </c>
      <c r="K799" s="3">
        <f>0.5*(E799+E$1098)</f>
        <v>4.5938230849049307E-2</v>
      </c>
      <c r="L799" s="3">
        <f t="shared" ref="L799" si="3111">0.5*(F799+F$1098)</f>
        <v>8.6017010919684833E-2</v>
      </c>
      <c r="M799" s="3">
        <f t="shared" ref="M799" si="3112">0.5*(G799+G$1098)</f>
        <v>0.23378668387741663</v>
      </c>
      <c r="N799" s="3">
        <f t="shared" ref="N799" si="3113">0.5*(H799+H$1098)</f>
        <v>0.22234505707236324</v>
      </c>
      <c r="O799" s="3">
        <f t="shared" ref="O799" si="3114">0.5*(I799+I$1098)</f>
        <v>0.28053863809501089</v>
      </c>
    </row>
    <row r="800" spans="1:15" x14ac:dyDescent="0.15">
      <c r="A800" s="1">
        <v>35</v>
      </c>
      <c r="B800" s="1" t="s">
        <v>311</v>
      </c>
      <c r="C800" s="1">
        <v>15</v>
      </c>
      <c r="D800" s="1" t="s">
        <v>28</v>
      </c>
      <c r="E800" s="6">
        <f>資本コスト!E800/SUM(資本コスト!E800,労働コスト!E800)</f>
        <v>0.1026513269073243</v>
      </c>
      <c r="F800" s="6">
        <f>資本コスト!F800/SUM(資本コスト!F800,労働コスト!F800)</f>
        <v>0.19411721845558477</v>
      </c>
      <c r="G800" s="6">
        <f>資本コスト!G800/SUM(資本コスト!G800,労働コスト!G800)</f>
        <v>0.27443565643113338</v>
      </c>
      <c r="H800" s="6">
        <f>資本コスト!H800/SUM(資本コスト!H800,労働コスト!H800)</f>
        <v>0.31185337375778666</v>
      </c>
      <c r="I800" s="6">
        <f>資本コスト!I800/SUM(資本コスト!I800,労働コスト!I800)</f>
        <v>0.32078413164279929</v>
      </c>
      <c r="K800" s="3">
        <f>0.5*(E800+E$1099)</f>
        <v>0.14816852983845988</v>
      </c>
      <c r="L800" s="3">
        <f t="shared" ref="L800" si="3115">0.5*(F800+F$1099)</f>
        <v>0.18628146473844176</v>
      </c>
      <c r="M800" s="3">
        <f t="shared" ref="M800" si="3116">0.5*(G800+G$1099)</f>
        <v>0.25955912856839941</v>
      </c>
      <c r="N800" s="3">
        <f t="shared" ref="N800" si="3117">0.5*(H800+H$1099)</f>
        <v>0.29069428071400666</v>
      </c>
      <c r="O800" s="3">
        <f t="shared" ref="O800" si="3118">0.5*(I800+I$1099)</f>
        <v>0.3237768345757906</v>
      </c>
    </row>
    <row r="801" spans="1:15" x14ac:dyDescent="0.15">
      <c r="A801" s="1">
        <v>35</v>
      </c>
      <c r="B801" s="1" t="s">
        <v>310</v>
      </c>
      <c r="C801" s="1">
        <v>16</v>
      </c>
      <c r="D801" s="1" t="s">
        <v>11</v>
      </c>
      <c r="E801" s="6">
        <f>資本コスト!E801/SUM(資本コスト!E801,労働コスト!E801)</f>
        <v>0.13816532072746279</v>
      </c>
      <c r="F801" s="6">
        <f>資本コスト!F801/SUM(資本コスト!F801,労働コスト!F801)</f>
        <v>9.4812036428738505E-2</v>
      </c>
      <c r="G801" s="6">
        <f>資本コスト!G801/SUM(資本コスト!G801,労働コスト!G801)</f>
        <v>0.10422639232254476</v>
      </c>
      <c r="H801" s="6">
        <f>資本コスト!H801/SUM(資本コスト!H801,労働コスト!H801)</f>
        <v>7.1673857118639661E-2</v>
      </c>
      <c r="I801" s="6">
        <f>資本コスト!I801/SUM(資本コスト!I801,労働コスト!I801)</f>
        <v>9.4476998871272533E-2</v>
      </c>
      <c r="K801" s="3">
        <f>0.5*(E801+E$1100)</f>
        <v>0.19580705882231689</v>
      </c>
      <c r="L801" s="3">
        <f t="shared" ref="L801" si="3119">0.5*(F801+F$1100)</f>
        <v>0.10160652879750454</v>
      </c>
      <c r="M801" s="3">
        <f t="shared" ref="M801" si="3120">0.5*(G801+G$1100)</f>
        <v>0.10885144936848831</v>
      </c>
      <c r="N801" s="3">
        <f t="shared" ref="N801" si="3121">0.5*(H801+H$1100)</f>
        <v>7.9024137465581096E-2</v>
      </c>
      <c r="O801" s="3">
        <f t="shared" ref="O801" si="3122">0.5*(I801+I$1100)</f>
        <v>9.5496450016182344E-2</v>
      </c>
    </row>
    <row r="802" spans="1:15" x14ac:dyDescent="0.15">
      <c r="A802" s="1">
        <v>35</v>
      </c>
      <c r="B802" s="1" t="s">
        <v>310</v>
      </c>
      <c r="C802" s="1">
        <v>17</v>
      </c>
      <c r="D802" s="1" t="s">
        <v>12</v>
      </c>
      <c r="E802" s="6">
        <f>資本コスト!E802/SUM(資本コスト!E802,労働コスト!E802)</f>
        <v>0.73238519875202446</v>
      </c>
      <c r="F802" s="6">
        <f>資本コスト!F802/SUM(資本コスト!F802,労働コスト!F802)</f>
        <v>0.79165235147145963</v>
      </c>
      <c r="G802" s="6">
        <f>資本コスト!G802/SUM(資本コスト!G802,労働コスト!G802)</f>
        <v>0.78633107455035556</v>
      </c>
      <c r="H802" s="6">
        <f>資本コスト!H802/SUM(資本コスト!H802,労働コスト!H802)</f>
        <v>0.75382957755989621</v>
      </c>
      <c r="I802" s="6">
        <f>資本コスト!I802/SUM(資本コスト!I802,労働コスト!I802)</f>
        <v>0.81615227612212915</v>
      </c>
      <c r="K802" s="3">
        <f>0.5*(E802+E$1101)</f>
        <v>0.74573230846288285</v>
      </c>
      <c r="L802" s="3">
        <f t="shared" ref="L802" si="3123">0.5*(F802+F$1101)</f>
        <v>0.77875505199724127</v>
      </c>
      <c r="M802" s="3">
        <f t="shared" ref="M802" si="3124">0.5*(G802+G$1101)</f>
        <v>0.75768856903204496</v>
      </c>
      <c r="N802" s="3">
        <f t="shared" ref="N802" si="3125">0.5*(H802+H$1101)</f>
        <v>0.73321699900571446</v>
      </c>
      <c r="O802" s="3">
        <f t="shared" ref="O802" si="3126">0.5*(I802+I$1101)</f>
        <v>0.81059089944242724</v>
      </c>
    </row>
    <row r="803" spans="1:15" x14ac:dyDescent="0.15">
      <c r="A803" s="1">
        <v>35</v>
      </c>
      <c r="B803" s="1" t="s">
        <v>310</v>
      </c>
      <c r="C803" s="1">
        <v>18</v>
      </c>
      <c r="D803" s="1" t="s">
        <v>13</v>
      </c>
      <c r="E803" s="6">
        <f>資本コスト!E803/SUM(資本コスト!E803,労働コスト!E803)</f>
        <v>0.1417048105186034</v>
      </c>
      <c r="F803" s="6">
        <f>資本コスト!F803/SUM(資本コスト!F803,労働コスト!F803)</f>
        <v>0.22598009231384922</v>
      </c>
      <c r="G803" s="6">
        <f>資本コスト!G803/SUM(資本コスト!G803,労働コスト!G803)</f>
        <v>0.19015353523122214</v>
      </c>
      <c r="H803" s="6">
        <f>資本コスト!H803/SUM(資本コスト!H803,労働コスト!H803)</f>
        <v>0.16193612258030896</v>
      </c>
      <c r="I803" s="6">
        <f>資本コスト!I803/SUM(資本コスト!I803,労働コスト!I803)</f>
        <v>0.21435907419557981</v>
      </c>
      <c r="K803" s="3">
        <f>0.5*(E803+E$1102)</f>
        <v>0.14109194256163721</v>
      </c>
      <c r="L803" s="3">
        <f t="shared" ref="L803" si="3127">0.5*(F803+F$1102)</f>
        <v>0.20988647908258595</v>
      </c>
      <c r="M803" s="3">
        <f t="shared" ref="M803" si="3128">0.5*(G803+G$1102)</f>
        <v>0.18821287904412731</v>
      </c>
      <c r="N803" s="3">
        <f t="shared" ref="N803" si="3129">0.5*(H803+H$1102)</f>
        <v>0.1689999131710842</v>
      </c>
      <c r="O803" s="3">
        <f t="shared" ref="O803" si="3130">0.5*(I803+I$1102)</f>
        <v>0.20753163541762229</v>
      </c>
    </row>
    <row r="804" spans="1:15" x14ac:dyDescent="0.15">
      <c r="A804" s="1">
        <v>35</v>
      </c>
      <c r="B804" s="1" t="s">
        <v>310</v>
      </c>
      <c r="C804" s="1">
        <v>19</v>
      </c>
      <c r="D804" s="1" t="s">
        <v>14</v>
      </c>
      <c r="E804" s="6">
        <f>資本コスト!E804/SUM(資本コスト!E804,労働コスト!E804)</f>
        <v>0.26382532760452931</v>
      </c>
      <c r="F804" s="6">
        <f>資本コスト!F804/SUM(資本コスト!F804,労働コスト!F804)</f>
        <v>0.14847090365843427</v>
      </c>
      <c r="G804" s="6">
        <f>資本コスト!G804/SUM(資本コスト!G804,労働コスト!G804)</f>
        <v>0.11575619650549353</v>
      </c>
      <c r="H804" s="6">
        <f>資本コスト!H804/SUM(資本コスト!H804,労働コスト!H804)</f>
        <v>0.13430831423294232</v>
      </c>
      <c r="I804" s="6">
        <f>資本コスト!I804/SUM(資本コスト!I804,労働コスト!I804)</f>
        <v>0.18697595132595782</v>
      </c>
      <c r="K804" s="3">
        <f>0.5*(E804+E$1103)</f>
        <v>0.30048677763490322</v>
      </c>
      <c r="L804" s="3">
        <f t="shared" ref="L804" si="3131">0.5*(F804+F$1103)</f>
        <v>0.15331139072365202</v>
      </c>
      <c r="M804" s="3">
        <f t="shared" ref="M804" si="3132">0.5*(G804+G$1103)</f>
        <v>0.1307519229672881</v>
      </c>
      <c r="N804" s="3">
        <f t="shared" ref="N804" si="3133">0.5*(H804+H$1103)</f>
        <v>0.16146114167231118</v>
      </c>
      <c r="O804" s="3">
        <f t="shared" ref="O804" si="3134">0.5*(I804+I$1103)</f>
        <v>0.19060144407115087</v>
      </c>
    </row>
    <row r="805" spans="1:15" x14ac:dyDescent="0.15">
      <c r="A805" s="1">
        <v>35</v>
      </c>
      <c r="B805" s="1" t="s">
        <v>310</v>
      </c>
      <c r="C805" s="1">
        <v>20</v>
      </c>
      <c r="D805" s="1" t="s">
        <v>15</v>
      </c>
      <c r="E805" s="6">
        <f>資本コスト!E805/SUM(資本コスト!E805,労働コスト!E805)</f>
        <v>0.45694679517716413</v>
      </c>
      <c r="F805" s="6">
        <f>資本コスト!F805/SUM(資本コスト!F805,労働コスト!F805)</f>
        <v>0.84860990136355563</v>
      </c>
      <c r="G805" s="6">
        <f>資本コスト!G805/SUM(資本コスト!G805,労働コスト!G805)</f>
        <v>0.81070043556097349</v>
      </c>
      <c r="H805" s="6">
        <f>資本コスト!H805/SUM(資本コスト!H805,労働コスト!H805)</f>
        <v>0.78389651244000957</v>
      </c>
      <c r="I805" s="6">
        <f>資本コスト!I805/SUM(資本コスト!I805,労働コスト!I805)</f>
        <v>0.82877041921485772</v>
      </c>
      <c r="K805" s="3">
        <f>0.5*(E805+E$1104)</f>
        <v>0.47562786466222801</v>
      </c>
      <c r="L805" s="3">
        <f t="shared" ref="L805" si="3135">0.5*(F805+F$1104)</f>
        <v>0.82361855188162458</v>
      </c>
      <c r="M805" s="3">
        <f t="shared" ref="M805" si="3136">0.5*(G805+G$1104)</f>
        <v>0.78200303133425386</v>
      </c>
      <c r="N805" s="3">
        <f t="shared" ref="N805" si="3137">0.5*(H805+H$1104)</f>
        <v>0.76362723109995645</v>
      </c>
      <c r="O805" s="3">
        <f t="shared" ref="O805" si="3138">0.5*(I805+I$1104)</f>
        <v>0.81336526352256411</v>
      </c>
    </row>
    <row r="806" spans="1:15" x14ac:dyDescent="0.15">
      <c r="A806" s="1">
        <v>35</v>
      </c>
      <c r="B806" s="1" t="s">
        <v>310</v>
      </c>
      <c r="C806" s="1">
        <v>21</v>
      </c>
      <c r="D806" s="1" t="s">
        <v>16</v>
      </c>
      <c r="E806" s="6">
        <f>資本コスト!E806/SUM(資本コスト!E806,労働コスト!E806)</f>
        <v>0.2282944617231443</v>
      </c>
      <c r="F806" s="6">
        <f>資本コスト!F806/SUM(資本コスト!F806,労働コスト!F806)</f>
        <v>0.34883617944910061</v>
      </c>
      <c r="G806" s="6">
        <f>資本コスト!G806/SUM(資本コスト!G806,労働コスト!G806)</f>
        <v>0.45163383949706137</v>
      </c>
      <c r="H806" s="6">
        <f>資本コスト!H806/SUM(資本コスト!H806,労働コスト!H806)</f>
        <v>0.40741209030100273</v>
      </c>
      <c r="I806" s="6">
        <f>資本コスト!I806/SUM(資本コスト!I806,労働コスト!I806)</f>
        <v>0.50006768068280294</v>
      </c>
      <c r="K806" s="3">
        <f>0.5*(E806+E$1105)</f>
        <v>0.27637113337666303</v>
      </c>
      <c r="L806" s="3">
        <f t="shared" ref="L806" si="3139">0.5*(F806+F$1105)</f>
        <v>0.38167777783565693</v>
      </c>
      <c r="M806" s="3">
        <f t="shared" ref="M806" si="3140">0.5*(G806+G$1105)</f>
        <v>0.43401549790201543</v>
      </c>
      <c r="N806" s="3">
        <f t="shared" ref="N806" si="3141">0.5*(H806+H$1105)</f>
        <v>0.42670589256154595</v>
      </c>
      <c r="O806" s="3">
        <f t="shared" ref="O806" si="3142">0.5*(I806+I$1105)</f>
        <v>0.53238637106204934</v>
      </c>
    </row>
    <row r="807" spans="1:15" x14ac:dyDescent="0.15">
      <c r="A807" s="1">
        <v>35</v>
      </c>
      <c r="B807" s="1" t="s">
        <v>177</v>
      </c>
      <c r="C807" s="1">
        <v>22</v>
      </c>
      <c r="D807" s="1" t="s">
        <v>8</v>
      </c>
      <c r="E807" s="6">
        <f>資本コスト!E807/SUM(資本コスト!E807,労働コスト!E807)</f>
        <v>0.13820451779510637</v>
      </c>
      <c r="F807" s="6">
        <f>資本コスト!F807/SUM(資本コスト!F807,労働コスト!F807)</f>
        <v>0.31047174840468217</v>
      </c>
      <c r="G807" s="6">
        <f>資本コスト!G807/SUM(資本コスト!G807,労働コスト!G807)</f>
        <v>0.29756038010024255</v>
      </c>
      <c r="H807" s="6">
        <f>資本コスト!H807/SUM(資本コスト!H807,労働コスト!H807)</f>
        <v>0.29700935399878392</v>
      </c>
      <c r="I807" s="6">
        <f>資本コスト!I807/SUM(資本コスト!I807,労働コスト!I807)</f>
        <v>0.25772242920321631</v>
      </c>
      <c r="K807" s="3">
        <f>0.5*(E807+E$1106)</f>
        <v>0.16879935870193863</v>
      </c>
      <c r="L807" s="3">
        <f t="shared" ref="L807" si="3143">0.5*(F807+F$1106)</f>
        <v>0.2880116380176192</v>
      </c>
      <c r="M807" s="3">
        <f t="shared" ref="M807" si="3144">0.5*(G807+G$1106)</f>
        <v>0.31392896564758821</v>
      </c>
      <c r="N807" s="3">
        <f t="shared" ref="N807" si="3145">0.5*(H807+H$1106)</f>
        <v>0.30247917524583118</v>
      </c>
      <c r="O807" s="3">
        <f t="shared" ref="O807" si="3146">0.5*(I807+I$1106)</f>
        <v>0.26480472117370502</v>
      </c>
    </row>
    <row r="808" spans="1:15" x14ac:dyDescent="0.15">
      <c r="A808" s="1">
        <v>35</v>
      </c>
      <c r="B808" s="1" t="s">
        <v>177</v>
      </c>
      <c r="C808" s="1">
        <v>23</v>
      </c>
      <c r="D808" s="1" t="s">
        <v>29</v>
      </c>
      <c r="E808" s="6">
        <f>資本コスト!E808/SUM(資本コスト!E808,労働コスト!E808)</f>
        <v>0.44866385261952602</v>
      </c>
      <c r="F808" s="6">
        <f>資本コスト!F808/SUM(資本コスト!F808,労働コスト!F808)</f>
        <v>0.25593779495367891</v>
      </c>
      <c r="G808" s="6">
        <f>資本コスト!G808/SUM(資本コスト!G808,労働コスト!G808)</f>
        <v>0.26498579689013696</v>
      </c>
      <c r="H808" s="6">
        <f>資本コスト!H808/SUM(資本コスト!H808,労働コスト!H808)</f>
        <v>0.22849513456513262</v>
      </c>
      <c r="I808" s="6">
        <f>資本コスト!I808/SUM(資本コスト!I808,労働コスト!I808)</f>
        <v>0.28871849617579254</v>
      </c>
      <c r="K808" s="3">
        <f>0.5*(E808+E$1107)</f>
        <v>0.4165067351223849</v>
      </c>
      <c r="L808" s="3">
        <f t="shared" ref="L808" si="3147">0.5*(F808+F$1107)</f>
        <v>0.25705266290876982</v>
      </c>
      <c r="M808" s="3">
        <f t="shared" ref="M808" si="3148">0.5*(G808+G$1107)</f>
        <v>0.26825742433140637</v>
      </c>
      <c r="N808" s="3">
        <f t="shared" ref="N808" si="3149">0.5*(H808+H$1107)</f>
        <v>0.2420808957602763</v>
      </c>
      <c r="O808" s="3">
        <f t="shared" ref="O808" si="3150">0.5*(I808+I$1107)</f>
        <v>0.29693048327776073</v>
      </c>
    </row>
    <row r="809" spans="1:15" x14ac:dyDescent="0.15">
      <c r="A809" s="1">
        <v>36</v>
      </c>
      <c r="B809" s="1" t="s">
        <v>312</v>
      </c>
      <c r="C809" s="1">
        <v>1</v>
      </c>
      <c r="D809" s="1" t="s">
        <v>9</v>
      </c>
      <c r="E809" s="6">
        <f>資本コスト!E809/SUM(資本コスト!E809,労働コスト!E809)</f>
        <v>0.60695850519465655</v>
      </c>
      <c r="F809" s="6">
        <f>資本コスト!F809/SUM(資本コスト!F809,労働コスト!F809)</f>
        <v>0.52857899939085973</v>
      </c>
      <c r="G809" s="6">
        <f>資本コスト!G809/SUM(資本コスト!G809,労働コスト!G809)</f>
        <v>0.56383815450524566</v>
      </c>
      <c r="H809" s="6">
        <f>資本コスト!H809/SUM(資本コスト!H809,労働コスト!H809)</f>
        <v>0.68001297009536621</v>
      </c>
      <c r="I809" s="6">
        <f>資本コスト!I809/SUM(資本コスト!I809,労働コスト!I809)</f>
        <v>0.72919592847940962</v>
      </c>
      <c r="K809" s="3">
        <f>0.5*(E809+E$1085)</f>
        <v>0.59179450782625853</v>
      </c>
      <c r="L809" s="3">
        <f t="shared" ref="L809" si="3151">0.5*(F809+F$1085)</f>
        <v>0.51325498597734431</v>
      </c>
      <c r="M809" s="3">
        <f t="shared" ref="M809" si="3152">0.5*(G809+G$1085)</f>
        <v>0.55487776788614052</v>
      </c>
      <c r="N809" s="3">
        <f t="shared" ref="N809" si="3153">0.5*(H809+H$1085)</f>
        <v>0.66321776855475467</v>
      </c>
      <c r="O809" s="3">
        <f t="shared" ref="O809" si="3154">0.5*(I809+I$1085)</f>
        <v>0.71964784696211304</v>
      </c>
    </row>
    <row r="810" spans="1:15" x14ac:dyDescent="0.15">
      <c r="A810" s="1">
        <v>36</v>
      </c>
      <c r="B810" s="1" t="s">
        <v>313</v>
      </c>
      <c r="C810" s="1">
        <v>2</v>
      </c>
      <c r="D810" s="1" t="s">
        <v>10</v>
      </c>
      <c r="E810" s="6">
        <f>資本コスト!E810/SUM(資本コスト!E810,労働コスト!E810)</f>
        <v>0.61169591246739985</v>
      </c>
      <c r="F810" s="6">
        <f>資本コスト!F810/SUM(資本コスト!F810,労働コスト!F810)</f>
        <v>0.4063296213779552</v>
      </c>
      <c r="G810" s="6">
        <f>資本コスト!G810/SUM(資本コスト!G810,労働コスト!G810)</f>
        <v>0.24824827872947156</v>
      </c>
      <c r="H810" s="6">
        <f>資本コスト!H810/SUM(資本コスト!H810,労働コスト!H810)</f>
        <v>0.15810528494840198</v>
      </c>
      <c r="I810" s="6">
        <f>資本コスト!I810/SUM(資本コスト!I810,労働コスト!I810)</f>
        <v>0.3257043458167459</v>
      </c>
      <c r="K810" s="3">
        <f>0.5*(E810+E$1086)</f>
        <v>0.49465210249255287</v>
      </c>
      <c r="L810" s="3">
        <f t="shared" ref="L810" si="3155">0.5*(F810+F$1086)</f>
        <v>0.36965483454857795</v>
      </c>
      <c r="M810" s="3">
        <f t="shared" ref="M810" si="3156">0.5*(G810+G$1086)</f>
        <v>0.29741593318477383</v>
      </c>
      <c r="N810" s="3">
        <f t="shared" ref="N810" si="3157">0.5*(H810+H$1086)</f>
        <v>0.25105037170605449</v>
      </c>
      <c r="O810" s="3">
        <f t="shared" ref="O810" si="3158">0.5*(I810+I$1086)</f>
        <v>0.41355108548483727</v>
      </c>
    </row>
    <row r="811" spans="1:15" x14ac:dyDescent="0.15">
      <c r="A811" s="1">
        <v>36</v>
      </c>
      <c r="B811" s="1" t="s">
        <v>314</v>
      </c>
      <c r="C811" s="1">
        <v>3</v>
      </c>
      <c r="D811" s="1" t="s">
        <v>17</v>
      </c>
      <c r="E811" s="6">
        <f>資本コスト!E811/SUM(資本コスト!E811,労働コスト!E811)</f>
        <v>0.1996820445445604</v>
      </c>
      <c r="F811" s="6">
        <f>資本コスト!F811/SUM(資本コスト!F811,労働コスト!F811)</f>
        <v>0.20537294223762295</v>
      </c>
      <c r="G811" s="6">
        <f>資本コスト!G811/SUM(資本コスト!G811,労働コスト!G811)</f>
        <v>0.37458951616748448</v>
      </c>
      <c r="H811" s="6">
        <f>資本コスト!H811/SUM(資本コスト!H811,労働コスト!H811)</f>
        <v>0.37583602177147224</v>
      </c>
      <c r="I811" s="6">
        <f>資本コスト!I811/SUM(資本コスト!I811,労働コスト!I811)</f>
        <v>0.37854568112083709</v>
      </c>
      <c r="K811" s="3">
        <f>0.5*(E811+E$1087)</f>
        <v>0.26172852093601384</v>
      </c>
      <c r="L811" s="3">
        <f t="shared" ref="L811" si="3159">0.5*(F811+F$1087)</f>
        <v>0.22950595258330309</v>
      </c>
      <c r="M811" s="3">
        <f t="shared" ref="M811" si="3160">0.5*(G811+G$1087)</f>
        <v>0.33997937164617281</v>
      </c>
      <c r="N811" s="3">
        <f t="shared" ref="N811" si="3161">0.5*(H811+H$1087)</f>
        <v>0.34287732065753174</v>
      </c>
      <c r="O811" s="3">
        <f t="shared" ref="O811" si="3162">0.5*(I811+I$1087)</f>
        <v>0.37244820100583609</v>
      </c>
    </row>
    <row r="812" spans="1:15" x14ac:dyDescent="0.15">
      <c r="A812" s="1">
        <v>36</v>
      </c>
      <c r="B812" s="1" t="s">
        <v>314</v>
      </c>
      <c r="C812" s="1">
        <v>4</v>
      </c>
      <c r="D812" s="1" t="s">
        <v>18</v>
      </c>
      <c r="E812" s="6">
        <f>資本コスト!E812/SUM(資本コスト!E812,労働コスト!E812)</f>
        <v>0.33454522760038335</v>
      </c>
      <c r="F812" s="6">
        <f>資本コスト!F812/SUM(資本コスト!F812,労働コスト!F812)</f>
        <v>0.15955379924073598</v>
      </c>
      <c r="G812" s="6">
        <f>資本コスト!G812/SUM(資本コスト!G812,労働コスト!G812)</f>
        <v>0.14323768558229807</v>
      </c>
      <c r="H812" s="6">
        <f>資本コスト!H812/SUM(資本コスト!H812,労働コスト!H812)</f>
        <v>0.28610959777284839</v>
      </c>
      <c r="I812" s="6">
        <f>資本コスト!I812/SUM(資本コスト!I812,労働コスト!I812)</f>
        <v>0.36133932240067329</v>
      </c>
      <c r="K812" s="3">
        <f>0.5*(E812+E$1088)</f>
        <v>0.27917450471810834</v>
      </c>
      <c r="L812" s="3">
        <f t="shared" ref="L812" si="3163">0.5*(F812+F$1088)</f>
        <v>0.17205326286804901</v>
      </c>
      <c r="M812" s="3">
        <f t="shared" ref="M812" si="3164">0.5*(G812+G$1088)</f>
        <v>0.17233230087464513</v>
      </c>
      <c r="N812" s="3">
        <f t="shared" ref="N812" si="3165">0.5*(H812+H$1088)</f>
        <v>0.27300436293664471</v>
      </c>
      <c r="O812" s="3">
        <f t="shared" ref="O812" si="3166">0.5*(I812+I$1088)</f>
        <v>0.34535141642021705</v>
      </c>
    </row>
    <row r="813" spans="1:15" x14ac:dyDescent="0.15">
      <c r="A813" s="1">
        <v>36</v>
      </c>
      <c r="B813" s="1" t="s">
        <v>314</v>
      </c>
      <c r="C813" s="1">
        <v>5</v>
      </c>
      <c r="D813" s="1" t="s">
        <v>19</v>
      </c>
      <c r="E813" s="6">
        <f>資本コスト!E813/SUM(資本コスト!E813,労働コスト!E813)</f>
        <v>0.68466033384904657</v>
      </c>
      <c r="F813" s="6">
        <f>資本コスト!F813/SUM(資本コスト!F813,労働コスト!F813)</f>
        <v>0.50719467689626252</v>
      </c>
      <c r="G813" s="6">
        <f>資本コスト!G813/SUM(資本コスト!G813,労働コスト!G813)</f>
        <v>0.56407341976960912</v>
      </c>
      <c r="H813" s="6">
        <f>資本コスト!H813/SUM(資本コスト!H813,労働コスト!H813)</f>
        <v>0.44030794152061009</v>
      </c>
      <c r="I813" s="6">
        <f>資本コスト!I813/SUM(資本コスト!I813,労働コスト!I813)</f>
        <v>0.65679319576951112</v>
      </c>
      <c r="K813" s="3">
        <f>0.5*(E813+E$1089)</f>
        <v>0.53935931551608096</v>
      </c>
      <c r="L813" s="3">
        <f t="shared" ref="L813" si="3167">0.5*(F813+F$1089)</f>
        <v>0.39926548816588681</v>
      </c>
      <c r="M813" s="3">
        <f t="shared" ref="M813" si="3168">0.5*(G813+G$1089)</f>
        <v>0.43851044329486538</v>
      </c>
      <c r="N813" s="3">
        <f t="shared" ref="N813" si="3169">0.5*(H813+H$1089)</f>
        <v>0.38170446405665642</v>
      </c>
      <c r="O813" s="3">
        <f t="shared" ref="O813" si="3170">0.5*(I813+I$1089)</f>
        <v>0.52584522341798479</v>
      </c>
    </row>
    <row r="814" spans="1:15" x14ac:dyDescent="0.15">
      <c r="A814" s="1">
        <v>36</v>
      </c>
      <c r="B814" s="1" t="s">
        <v>314</v>
      </c>
      <c r="C814" s="1">
        <v>6</v>
      </c>
      <c r="D814" s="1" t="s">
        <v>3</v>
      </c>
      <c r="E814" s="6">
        <f>資本コスト!E814/SUM(資本コスト!E814,労働コスト!E814)</f>
        <v>0.51850348873305185</v>
      </c>
      <c r="F814" s="6">
        <f>資本コスト!F814/SUM(資本コスト!F814,労働コスト!F814)</f>
        <v>0.49008461287572636</v>
      </c>
      <c r="G814" s="6">
        <f>資本コスト!G814/SUM(資本コスト!G814,労働コスト!G814)</f>
        <v>0.48956997502544103</v>
      </c>
      <c r="H814" s="6">
        <f>資本コスト!H814/SUM(資本コスト!H814,労働コスト!H814)</f>
        <v>0.44011868349250155</v>
      </c>
      <c r="I814" s="6">
        <f>資本コスト!I814/SUM(資本コスト!I814,労働コスト!I814)</f>
        <v>0.62013242451372452</v>
      </c>
      <c r="K814" s="3">
        <f>0.5*(E814+E$1090)</f>
        <v>0.50096475625342241</v>
      </c>
      <c r="L814" s="3">
        <f t="shared" ref="L814" si="3171">0.5*(F814+F$1090)</f>
        <v>0.45487004528919206</v>
      </c>
      <c r="M814" s="3">
        <f t="shared" ref="M814" si="3172">0.5*(G814+G$1090)</f>
        <v>0.46817131010928281</v>
      </c>
      <c r="N814" s="3">
        <f t="shared" ref="N814" si="3173">0.5*(H814+H$1090)</f>
        <v>0.43512242291021652</v>
      </c>
      <c r="O814" s="3">
        <f t="shared" ref="O814" si="3174">0.5*(I814+I$1090)</f>
        <v>0.58771176871301956</v>
      </c>
    </row>
    <row r="815" spans="1:15" x14ac:dyDescent="0.15">
      <c r="A815" s="1">
        <v>36</v>
      </c>
      <c r="B815" s="1" t="s">
        <v>314</v>
      </c>
      <c r="C815" s="1">
        <v>7</v>
      </c>
      <c r="D815" s="1" t="s">
        <v>20</v>
      </c>
      <c r="E815" s="6">
        <f>資本コスト!E815/SUM(資本コスト!E815,労働コスト!E815)</f>
        <v>0.88815452358845837</v>
      </c>
      <c r="F815" s="6">
        <f>資本コスト!F815/SUM(資本コスト!F815,労働コスト!F815)</f>
        <v>0.77208332762254106</v>
      </c>
      <c r="G815" s="6">
        <f>資本コスト!G815/SUM(資本コスト!G815,労働コスト!G815)</f>
        <v>0.57817818646033048</v>
      </c>
      <c r="H815" s="6">
        <f>資本コスト!H815/SUM(資本コスト!H815,労働コスト!H815)</f>
        <v>0.35616655998664892</v>
      </c>
      <c r="I815" s="6">
        <f>資本コスト!I815/SUM(資本コスト!I815,労働コスト!I815)</f>
        <v>0.60632911306425297</v>
      </c>
      <c r="K815" s="3">
        <f>0.5*(E815+E$1091)</f>
        <v>0.79186325543445268</v>
      </c>
      <c r="L815" s="3">
        <f t="shared" ref="L815" si="3175">0.5*(F815+F$1091)</f>
        <v>0.7119473887220874</v>
      </c>
      <c r="M815" s="3">
        <f t="shared" ref="M815" si="3176">0.5*(G815+G$1091)</f>
        <v>0.57023419030009803</v>
      </c>
      <c r="N815" s="3">
        <f t="shared" ref="N815" si="3177">0.5*(H815+H$1091)</f>
        <v>0.46245535256396225</v>
      </c>
      <c r="O815" s="3">
        <f t="shared" ref="O815" si="3178">0.5*(I815+I$1091)</f>
        <v>0.61072845591120628</v>
      </c>
    </row>
    <row r="816" spans="1:15" x14ac:dyDescent="0.15">
      <c r="A816" s="1">
        <v>36</v>
      </c>
      <c r="B816" s="1" t="s">
        <v>314</v>
      </c>
      <c r="C816" s="1">
        <v>8</v>
      </c>
      <c r="D816" s="1" t="s">
        <v>21</v>
      </c>
      <c r="E816" s="6">
        <f>資本コスト!E816/SUM(資本コスト!E816,労働コスト!E816)</f>
        <v>0.16943699073872953</v>
      </c>
      <c r="F816" s="6">
        <f>資本コスト!F816/SUM(資本コスト!F816,労働コスト!F816)</f>
        <v>0.11218484074910626</v>
      </c>
      <c r="G816" s="6">
        <f>資本コスト!G816/SUM(資本コスト!G816,労働コスト!G816)</f>
        <v>0.15699690855283804</v>
      </c>
      <c r="H816" s="6">
        <f>資本コスト!H816/SUM(資本コスト!H816,労働コスト!H816)</f>
        <v>0.13951733081851286</v>
      </c>
      <c r="I816" s="6">
        <f>資本コスト!I816/SUM(資本コスト!I816,労働コスト!I816)</f>
        <v>0.16084596762587641</v>
      </c>
      <c r="K816" s="3">
        <f>0.5*(E816+E$1092)</f>
        <v>0.27237590328295991</v>
      </c>
      <c r="L816" s="3">
        <f t="shared" ref="L816" si="3179">0.5*(F816+F$1092)</f>
        <v>0.17765060115633957</v>
      </c>
      <c r="M816" s="3">
        <f t="shared" ref="M816" si="3180">0.5*(G816+G$1092)</f>
        <v>0.20292107608413279</v>
      </c>
      <c r="N816" s="3">
        <f t="shared" ref="N816" si="3181">0.5*(H816+H$1092)</f>
        <v>0.18880766297050111</v>
      </c>
      <c r="O816" s="3">
        <f t="shared" ref="O816" si="3182">0.5*(I816+I$1092)</f>
        <v>0.24196855393215394</v>
      </c>
    </row>
    <row r="817" spans="1:15" x14ac:dyDescent="0.15">
      <c r="A817" s="1">
        <v>36</v>
      </c>
      <c r="B817" s="1" t="s">
        <v>314</v>
      </c>
      <c r="C817" s="1">
        <v>9</v>
      </c>
      <c r="D817" s="1" t="s">
        <v>22</v>
      </c>
      <c r="E817" s="6">
        <f>資本コスト!E817/SUM(資本コスト!E817,労働コスト!E817)</f>
        <v>0.40774434502161128</v>
      </c>
      <c r="F817" s="6">
        <f>資本コスト!F817/SUM(資本コスト!F817,労働コスト!F817)</f>
        <v>0.39613688089107213</v>
      </c>
      <c r="G817" s="6">
        <f>資本コスト!G817/SUM(資本コスト!G817,労働コスト!G817)</f>
        <v>0.35278899302203076</v>
      </c>
      <c r="H817" s="6">
        <f>資本コスト!H817/SUM(資本コスト!H817,労働コスト!H817)</f>
        <v>0.41683507126153418</v>
      </c>
      <c r="I817" s="6">
        <f>資本コスト!I817/SUM(資本コスト!I817,労働コスト!I817)</f>
        <v>0.48588714456351623</v>
      </c>
      <c r="K817" s="3">
        <f>0.5*(E817+E$1093)</f>
        <v>0.39084522088100587</v>
      </c>
      <c r="L817" s="3">
        <f t="shared" ref="L817" si="3183">0.5*(F817+F$1093)</f>
        <v>0.39132221250777555</v>
      </c>
      <c r="M817" s="3">
        <f t="shared" ref="M817" si="3184">0.5*(G817+G$1093)</f>
        <v>0.38585851437307772</v>
      </c>
      <c r="N817" s="3">
        <f t="shared" ref="N817" si="3185">0.5*(H817+H$1093)</f>
        <v>0.41170480857611619</v>
      </c>
      <c r="O817" s="3">
        <f t="shared" ref="O817" si="3186">0.5*(I817+I$1093)</f>
        <v>0.46553577172818833</v>
      </c>
    </row>
    <row r="818" spans="1:15" x14ac:dyDescent="0.15">
      <c r="A818" s="1">
        <v>36</v>
      </c>
      <c r="B818" s="1" t="s">
        <v>314</v>
      </c>
      <c r="C818" s="1">
        <v>10</v>
      </c>
      <c r="D818" s="1" t="s">
        <v>23</v>
      </c>
      <c r="E818" s="6">
        <f>資本コスト!E818/SUM(資本コスト!E818,労働コスト!E818)</f>
        <v>0.10600652621606853</v>
      </c>
      <c r="F818" s="6">
        <f>資本コスト!F818/SUM(資本コスト!F818,労働コスト!F818)</f>
        <v>0.15015991352086996</v>
      </c>
      <c r="G818" s="6">
        <f>資本コスト!G818/SUM(資本コスト!G818,労働コスト!G818)</f>
        <v>0.15930409388951294</v>
      </c>
      <c r="H818" s="6">
        <f>資本コスト!H818/SUM(資本コスト!H818,労働コスト!H818)</f>
        <v>0.15957119052126773</v>
      </c>
      <c r="I818" s="6">
        <f>資本コスト!I818/SUM(資本コスト!I818,労働コスト!I818)</f>
        <v>0.15000176227133735</v>
      </c>
      <c r="K818" s="3">
        <f>0.5*(E818+E$1094)</f>
        <v>0.17189014952879983</v>
      </c>
      <c r="L818" s="3">
        <f t="shared" ref="L818" si="3187">0.5*(F818+F$1094)</f>
        <v>0.17408815537005679</v>
      </c>
      <c r="M818" s="3">
        <f t="shared" ref="M818" si="3188">0.5*(G818+G$1094)</f>
        <v>0.17472526183639625</v>
      </c>
      <c r="N818" s="3">
        <f t="shared" ref="N818" si="3189">0.5*(H818+H$1094)</f>
        <v>0.17413432650502067</v>
      </c>
      <c r="O818" s="3">
        <f t="shared" ref="O818" si="3190">0.5*(I818+I$1094)</f>
        <v>0.1788750712332749</v>
      </c>
    </row>
    <row r="819" spans="1:15" x14ac:dyDescent="0.15">
      <c r="A819" s="1">
        <v>36</v>
      </c>
      <c r="B819" s="1" t="s">
        <v>314</v>
      </c>
      <c r="C819" s="1">
        <v>11</v>
      </c>
      <c r="D819" s="1" t="s">
        <v>24</v>
      </c>
      <c r="E819" s="6">
        <f>資本コスト!E819/SUM(資本コスト!E819,労働コスト!E819)</f>
        <v>0.36949509194015517</v>
      </c>
      <c r="F819" s="6">
        <f>資本コスト!F819/SUM(資本コスト!F819,労働コスト!F819)</f>
        <v>0.29440335800870771</v>
      </c>
      <c r="G819" s="6">
        <f>資本コスト!G819/SUM(資本コスト!G819,労働コスト!G819)</f>
        <v>0.32529100274743022</v>
      </c>
      <c r="H819" s="6">
        <f>資本コスト!H819/SUM(資本コスト!H819,労働コスト!H819)</f>
        <v>0.26400527275458574</v>
      </c>
      <c r="I819" s="6">
        <f>資本コスト!I819/SUM(資本コスト!I819,労働コスト!I819)</f>
        <v>0.30813716715633754</v>
      </c>
      <c r="K819" s="3">
        <f>0.5*(E819+E$1095)</f>
        <v>0.31997956693625212</v>
      </c>
      <c r="L819" s="3">
        <f t="shared" ref="L819" si="3191">0.5*(F819+F$1095)</f>
        <v>0.25604455299921425</v>
      </c>
      <c r="M819" s="3">
        <f t="shared" ref="M819" si="3192">0.5*(G819+G$1095)</f>
        <v>0.29997163284520384</v>
      </c>
      <c r="N819" s="3">
        <f t="shared" ref="N819" si="3193">0.5*(H819+H$1095)</f>
        <v>0.26764019340757778</v>
      </c>
      <c r="O819" s="3">
        <f t="shared" ref="O819" si="3194">0.5*(I819+I$1095)</f>
        <v>0.30915923708102899</v>
      </c>
    </row>
    <row r="820" spans="1:15" x14ac:dyDescent="0.15">
      <c r="A820" s="1">
        <v>36</v>
      </c>
      <c r="B820" s="1" t="s">
        <v>314</v>
      </c>
      <c r="C820" s="1">
        <v>12</v>
      </c>
      <c r="D820" s="1" t="s">
        <v>25</v>
      </c>
      <c r="E820" s="6">
        <f>資本コスト!E820/SUM(資本コスト!E820,労働コスト!E820)</f>
        <v>7.3267233730821973E-2</v>
      </c>
      <c r="F820" s="6">
        <f>資本コスト!F820/SUM(資本コスト!F820,労働コスト!F820)</f>
        <v>9.8699131843753632E-2</v>
      </c>
      <c r="G820" s="6">
        <f>資本コスト!G820/SUM(資本コスト!G820,労働コスト!G820)</f>
        <v>0.17897768867018574</v>
      </c>
      <c r="H820" s="6">
        <f>資本コスト!H820/SUM(資本コスト!H820,労働コスト!H820)</f>
        <v>0.36016403251943724</v>
      </c>
      <c r="I820" s="6">
        <f>資本コスト!I820/SUM(資本コスト!I820,労働コスト!I820)</f>
        <v>0.46147508588806274</v>
      </c>
      <c r="K820" s="3">
        <f>0.5*(E820+E$1096)</f>
        <v>0.14630243732480769</v>
      </c>
      <c r="L820" s="3">
        <f t="shared" ref="L820" si="3195">0.5*(F820+F$1096)</f>
        <v>0.14034959621370707</v>
      </c>
      <c r="M820" s="3">
        <f t="shared" ref="M820" si="3196">0.5*(G820+G$1096)</f>
        <v>0.24748288293561727</v>
      </c>
      <c r="N820" s="3">
        <f t="shared" ref="N820" si="3197">0.5*(H820+H$1096)</f>
        <v>0.35115853840763089</v>
      </c>
      <c r="O820" s="3">
        <f t="shared" ref="O820" si="3198">0.5*(I820+I$1096)</f>
        <v>0.44735180474287339</v>
      </c>
    </row>
    <row r="821" spans="1:15" x14ac:dyDescent="0.15">
      <c r="A821" s="1">
        <v>36</v>
      </c>
      <c r="B821" s="1" t="s">
        <v>314</v>
      </c>
      <c r="C821" s="1">
        <v>13</v>
      </c>
      <c r="D821" s="1" t="s">
        <v>26</v>
      </c>
      <c r="E821" s="6">
        <f>資本コスト!E821/SUM(資本コスト!E821,労働コスト!E821)</f>
        <v>0.13833383471954666</v>
      </c>
      <c r="F821" s="6">
        <f>資本コスト!F821/SUM(資本コスト!F821,労働コスト!F821)</f>
        <v>0.24719310784454726</v>
      </c>
      <c r="G821" s="6">
        <f>資本コスト!G821/SUM(資本コスト!G821,労働コスト!G821)</f>
        <v>0.14871771118284161</v>
      </c>
      <c r="H821" s="6">
        <f>資本コスト!H821/SUM(資本コスト!H821,労働コスト!H821)</f>
        <v>0.30683504481779639</v>
      </c>
      <c r="I821" s="6">
        <f>資本コスト!I821/SUM(資本コスト!I821,労働コスト!I821)</f>
        <v>0.16805255228074528</v>
      </c>
      <c r="K821" s="3">
        <f>0.5*(E821+E$1097)</f>
        <v>0.16391440056062945</v>
      </c>
      <c r="L821" s="3">
        <f t="shared" ref="L821" si="3199">0.5*(F821+F$1097)</f>
        <v>0.26293242209766832</v>
      </c>
      <c r="M821" s="3">
        <f t="shared" ref="M821" si="3200">0.5*(G821+G$1097)</f>
        <v>0.23805338018967453</v>
      </c>
      <c r="N821" s="3">
        <f t="shared" ref="N821" si="3201">0.5*(H821+H$1097)</f>
        <v>0.3146284887023888</v>
      </c>
      <c r="O821" s="3">
        <f t="shared" ref="O821" si="3202">0.5*(I821+I$1097)</f>
        <v>0.23284818472378652</v>
      </c>
    </row>
    <row r="822" spans="1:15" x14ac:dyDescent="0.15">
      <c r="A822" s="1">
        <v>36</v>
      </c>
      <c r="B822" s="1" t="s">
        <v>314</v>
      </c>
      <c r="C822" s="1">
        <v>14</v>
      </c>
      <c r="D822" s="1" t="s">
        <v>27</v>
      </c>
      <c r="E822" s="6">
        <f>資本コスト!E822/SUM(資本コスト!E822,労働コスト!E822)</f>
        <v>1.5370222790244872E-2</v>
      </c>
      <c r="F822" s="6">
        <f>資本コスト!F822/SUM(資本コスト!F822,労働コスト!F822)</f>
        <v>8.5251544003370011E-2</v>
      </c>
      <c r="G822" s="6">
        <f>資本コスト!G822/SUM(資本コスト!G822,労働コスト!G822)</f>
        <v>0.24542925173223196</v>
      </c>
      <c r="H822" s="6">
        <f>資本コスト!H822/SUM(資本コスト!H822,労働コスト!H822)</f>
        <v>0.39888009275686281</v>
      </c>
      <c r="I822" s="6">
        <f>資本コスト!I822/SUM(資本コスト!I822,労働コスト!I822)</f>
        <v>0.38280142202046208</v>
      </c>
      <c r="K822" s="3">
        <f>0.5*(E822+E$1098)</f>
        <v>5.0347678542976421E-2</v>
      </c>
      <c r="L822" s="3">
        <f t="shared" ref="L822" si="3203">0.5*(F822+F$1098)</f>
        <v>0.11414662069763296</v>
      </c>
      <c r="M822" s="3">
        <f t="shared" ref="M822" si="3204">0.5*(G822+G$1098)</f>
        <v>0.24233673162881714</v>
      </c>
      <c r="N822" s="3">
        <f t="shared" ref="N822" si="3205">0.5*(H822+H$1098)</f>
        <v>0.35124977067945928</v>
      </c>
      <c r="O822" s="3">
        <f t="shared" ref="O822" si="3206">0.5*(I822+I$1098)</f>
        <v>0.37771439566407017</v>
      </c>
    </row>
    <row r="823" spans="1:15" x14ac:dyDescent="0.15">
      <c r="A823" s="1">
        <v>36</v>
      </c>
      <c r="B823" s="1" t="s">
        <v>314</v>
      </c>
      <c r="C823" s="1">
        <v>15</v>
      </c>
      <c r="D823" s="1" t="s">
        <v>28</v>
      </c>
      <c r="E823" s="6">
        <f>資本コスト!E823/SUM(資本コスト!E823,労働コスト!E823)</f>
        <v>0.18493534539918957</v>
      </c>
      <c r="F823" s="6">
        <f>資本コスト!F823/SUM(資本コスト!F823,労働コスト!F823)</f>
        <v>0.12620036411012195</v>
      </c>
      <c r="G823" s="6">
        <f>資本コスト!G823/SUM(資本コスト!G823,労働コスト!G823)</f>
        <v>0.17630033369501835</v>
      </c>
      <c r="H823" s="6">
        <f>資本コスト!H823/SUM(資本コスト!H823,労働コスト!H823)</f>
        <v>0.25791561640731658</v>
      </c>
      <c r="I823" s="6">
        <f>資本コスト!I823/SUM(資本コスト!I823,労働コスト!I823)</f>
        <v>0.31155141738519571</v>
      </c>
      <c r="K823" s="3">
        <f>0.5*(E823+E$1099)</f>
        <v>0.18931053908439252</v>
      </c>
      <c r="L823" s="3">
        <f t="shared" ref="L823" si="3207">0.5*(F823+F$1099)</f>
        <v>0.15232303756571033</v>
      </c>
      <c r="M823" s="3">
        <f t="shared" ref="M823" si="3208">0.5*(G823+G$1099)</f>
        <v>0.2104914672003419</v>
      </c>
      <c r="N823" s="3">
        <f t="shared" ref="N823" si="3209">0.5*(H823+H$1099)</f>
        <v>0.26372540203877159</v>
      </c>
      <c r="O823" s="3">
        <f t="shared" ref="O823" si="3210">0.5*(I823+I$1099)</f>
        <v>0.31916047744698883</v>
      </c>
    </row>
    <row r="824" spans="1:15" x14ac:dyDescent="0.15">
      <c r="A824" s="1">
        <v>36</v>
      </c>
      <c r="B824" s="1" t="s">
        <v>313</v>
      </c>
      <c r="C824" s="1">
        <v>16</v>
      </c>
      <c r="D824" s="1" t="s">
        <v>11</v>
      </c>
      <c r="E824" s="6">
        <f>資本コスト!E824/SUM(資本コスト!E824,労働コスト!E824)</f>
        <v>0.27876147468823353</v>
      </c>
      <c r="F824" s="6">
        <f>資本コスト!F824/SUM(資本コスト!F824,労働コスト!F824)</f>
        <v>0.12645707780047455</v>
      </c>
      <c r="G824" s="6">
        <f>資本コスト!G824/SUM(資本コスト!G824,労働コスト!G824)</f>
        <v>0.1335305275204815</v>
      </c>
      <c r="H824" s="6">
        <f>資本コスト!H824/SUM(資本コスト!H824,労働コスト!H824)</f>
        <v>0.11247801173285442</v>
      </c>
      <c r="I824" s="6">
        <f>資本コスト!I824/SUM(資本コスト!I824,労働コスト!I824)</f>
        <v>8.9394267652847345E-2</v>
      </c>
      <c r="K824" s="3">
        <f>0.5*(E824+E$1100)</f>
        <v>0.26610513580270223</v>
      </c>
      <c r="L824" s="3">
        <f t="shared" ref="L824" si="3211">0.5*(F824+F$1100)</f>
        <v>0.11742904948337257</v>
      </c>
      <c r="M824" s="3">
        <f t="shared" ref="M824" si="3212">0.5*(G824+G$1100)</f>
        <v>0.12350351696745668</v>
      </c>
      <c r="N824" s="3">
        <f t="shared" ref="N824" si="3213">0.5*(H824+H$1100)</f>
        <v>9.9426214772688482E-2</v>
      </c>
      <c r="O824" s="3">
        <f t="shared" ref="O824" si="3214">0.5*(I824+I$1100)</f>
        <v>9.2955084406969743E-2</v>
      </c>
    </row>
    <row r="825" spans="1:15" x14ac:dyDescent="0.15">
      <c r="A825" s="1">
        <v>36</v>
      </c>
      <c r="B825" s="1" t="s">
        <v>313</v>
      </c>
      <c r="C825" s="1">
        <v>17</v>
      </c>
      <c r="D825" s="1" t="s">
        <v>12</v>
      </c>
      <c r="E825" s="6">
        <f>資本コスト!E825/SUM(資本コスト!E825,労働コスト!E825)</f>
        <v>0.81224430687884741</v>
      </c>
      <c r="F825" s="6">
        <f>資本コスト!F825/SUM(資本コスト!F825,労働コスト!F825)</f>
        <v>0.78165688634279284</v>
      </c>
      <c r="G825" s="6">
        <f>資本コスト!G825/SUM(資本コスト!G825,労働コスト!G825)</f>
        <v>0.70755032513990479</v>
      </c>
      <c r="H825" s="6">
        <f>資本コスト!H825/SUM(資本コスト!H825,労働コスト!H825)</f>
        <v>0.8295914272619036</v>
      </c>
      <c r="I825" s="6">
        <f>資本コスト!I825/SUM(資本コスト!I825,労働コスト!I825)</f>
        <v>0.87069322666803217</v>
      </c>
      <c r="K825" s="3">
        <f>0.5*(E825+E$1101)</f>
        <v>0.78566186252629433</v>
      </c>
      <c r="L825" s="3">
        <f t="shared" ref="L825" si="3215">0.5*(F825+F$1101)</f>
        <v>0.77375731943290793</v>
      </c>
      <c r="M825" s="3">
        <f t="shared" ref="M825" si="3216">0.5*(G825+G$1101)</f>
        <v>0.71829819432681952</v>
      </c>
      <c r="N825" s="3">
        <f t="shared" ref="N825" si="3217">0.5*(H825+H$1101)</f>
        <v>0.77109792385671816</v>
      </c>
      <c r="O825" s="3">
        <f t="shared" ref="O825" si="3218">0.5*(I825+I$1101)</f>
        <v>0.83786137471537869</v>
      </c>
    </row>
    <row r="826" spans="1:15" x14ac:dyDescent="0.15">
      <c r="A826" s="1">
        <v>36</v>
      </c>
      <c r="B826" s="1" t="s">
        <v>313</v>
      </c>
      <c r="C826" s="1">
        <v>18</v>
      </c>
      <c r="D826" s="1" t="s">
        <v>13</v>
      </c>
      <c r="E826" s="6">
        <f>資本コスト!E826/SUM(資本コスト!E826,労働コスト!E826)</f>
        <v>8.7094023943425525E-2</v>
      </c>
      <c r="F826" s="6">
        <f>資本コスト!F826/SUM(資本コスト!F826,労働コスト!F826)</f>
        <v>0.2095235216134437</v>
      </c>
      <c r="G826" s="6">
        <f>資本コスト!G826/SUM(資本コスト!G826,労働コスト!G826)</f>
        <v>0.14895776030938856</v>
      </c>
      <c r="H826" s="6">
        <f>資本コスト!H826/SUM(資本コスト!H826,労働コスト!H826)</f>
        <v>0.16455255665203908</v>
      </c>
      <c r="I826" s="6">
        <f>資本コスト!I826/SUM(資本コスト!I826,労働コスト!I826)</f>
        <v>0.20724628664761571</v>
      </c>
      <c r="K826" s="3">
        <f>0.5*(E826+E$1102)</f>
        <v>0.11378654927404828</v>
      </c>
      <c r="L826" s="3">
        <f t="shared" ref="L826" si="3219">0.5*(F826+F$1102)</f>
        <v>0.2016581937323832</v>
      </c>
      <c r="M826" s="3">
        <f t="shared" ref="M826" si="3220">0.5*(G826+G$1102)</f>
        <v>0.16761499158321053</v>
      </c>
      <c r="N826" s="3">
        <f t="shared" ref="N826" si="3221">0.5*(H826+H$1102)</f>
        <v>0.17030813020694927</v>
      </c>
      <c r="O826" s="3">
        <f t="shared" ref="O826" si="3222">0.5*(I826+I$1102)</f>
        <v>0.20397524164364023</v>
      </c>
    </row>
    <row r="827" spans="1:15" x14ac:dyDescent="0.15">
      <c r="A827" s="1">
        <v>36</v>
      </c>
      <c r="B827" s="1" t="s">
        <v>313</v>
      </c>
      <c r="C827" s="1">
        <v>19</v>
      </c>
      <c r="D827" s="1" t="s">
        <v>14</v>
      </c>
      <c r="E827" s="6">
        <f>資本コスト!E827/SUM(資本コスト!E827,労働コスト!E827)</f>
        <v>0.2464013080504768</v>
      </c>
      <c r="F827" s="6">
        <f>資本コスト!F827/SUM(資本コスト!F827,労働コスト!F827)</f>
        <v>0.12187973900393581</v>
      </c>
      <c r="G827" s="6">
        <f>資本コスト!G827/SUM(資本コスト!G827,労働コスト!G827)</f>
        <v>0.1034372211433259</v>
      </c>
      <c r="H827" s="6">
        <f>資本コスト!H827/SUM(資本コスト!H827,労働コスト!H827)</f>
        <v>0.13778829839950887</v>
      </c>
      <c r="I827" s="6">
        <f>資本コスト!I827/SUM(資本コスト!I827,労働コスト!I827)</f>
        <v>0.16404730693130171</v>
      </c>
      <c r="K827" s="3">
        <f>0.5*(E827+E$1103)</f>
        <v>0.29177476785787698</v>
      </c>
      <c r="L827" s="3">
        <f t="shared" ref="L827" si="3223">0.5*(F827+F$1103)</f>
        <v>0.14001580839640276</v>
      </c>
      <c r="M827" s="3">
        <f t="shared" ref="M827" si="3224">0.5*(G827+G$1103)</f>
        <v>0.1245924352862043</v>
      </c>
      <c r="N827" s="3">
        <f t="shared" ref="N827" si="3225">0.5*(H827+H$1103)</f>
        <v>0.16320113375559447</v>
      </c>
      <c r="O827" s="3">
        <f t="shared" ref="O827" si="3226">0.5*(I827+I$1103)</f>
        <v>0.1791371218738228</v>
      </c>
    </row>
    <row r="828" spans="1:15" x14ac:dyDescent="0.15">
      <c r="A828" s="1">
        <v>36</v>
      </c>
      <c r="B828" s="1" t="s">
        <v>313</v>
      </c>
      <c r="C828" s="1">
        <v>20</v>
      </c>
      <c r="D828" s="1" t="s">
        <v>15</v>
      </c>
      <c r="E828" s="6">
        <f>資本コスト!E828/SUM(資本コスト!E828,労働コスト!E828)</f>
        <v>0.42444834405499737</v>
      </c>
      <c r="F828" s="6">
        <f>資本コスト!F828/SUM(資本コスト!F828,労働コスト!F828)</f>
        <v>0.81211129283813743</v>
      </c>
      <c r="G828" s="6">
        <f>資本コスト!G828/SUM(資本コスト!G828,労働コスト!G828)</f>
        <v>0.75639824513922804</v>
      </c>
      <c r="H828" s="6">
        <f>資本コスト!H828/SUM(資本コスト!H828,労働コスト!H828)</f>
        <v>0.74449107399402459</v>
      </c>
      <c r="I828" s="6">
        <f>資本コスト!I828/SUM(資本コスト!I828,労働コスト!I828)</f>
        <v>0.78849798632258472</v>
      </c>
      <c r="K828" s="3">
        <f>0.5*(E828+E$1104)</f>
        <v>0.45937863910114463</v>
      </c>
      <c r="L828" s="3">
        <f t="shared" ref="L828" si="3227">0.5*(F828+F$1104)</f>
        <v>0.8053692476189156</v>
      </c>
      <c r="M828" s="3">
        <f t="shared" ref="M828" si="3228">0.5*(G828+G$1104)</f>
        <v>0.7548519361233812</v>
      </c>
      <c r="N828" s="3">
        <f t="shared" ref="N828" si="3229">0.5*(H828+H$1104)</f>
        <v>0.74392451187696396</v>
      </c>
      <c r="O828" s="3">
        <f t="shared" ref="O828" si="3230">0.5*(I828+I$1104)</f>
        <v>0.79322904707642761</v>
      </c>
    </row>
    <row r="829" spans="1:15" x14ac:dyDescent="0.15">
      <c r="A829" s="1">
        <v>36</v>
      </c>
      <c r="B829" s="1" t="s">
        <v>313</v>
      </c>
      <c r="C829" s="1">
        <v>21</v>
      </c>
      <c r="D829" s="1" t="s">
        <v>16</v>
      </c>
      <c r="E829" s="6">
        <f>資本コスト!E829/SUM(資本コスト!E829,労働コスト!E829)</f>
        <v>0.14724868983845055</v>
      </c>
      <c r="F829" s="6">
        <f>資本コスト!F829/SUM(資本コスト!F829,労働コスト!F829)</f>
        <v>0.2867182023018407</v>
      </c>
      <c r="G829" s="6">
        <f>資本コスト!G829/SUM(資本コスト!G829,労働コスト!G829)</f>
        <v>0.31336269727635752</v>
      </c>
      <c r="H829" s="6">
        <f>資本コスト!H829/SUM(資本コスト!H829,労働コスト!H829)</f>
        <v>0.55510743174330512</v>
      </c>
      <c r="I829" s="6">
        <f>資本コスト!I829/SUM(資本コスト!I829,労働コスト!I829)</f>
        <v>0.5984421674467677</v>
      </c>
      <c r="K829" s="3">
        <f>0.5*(E829+E$1105)</f>
        <v>0.23584824743431615</v>
      </c>
      <c r="L829" s="3">
        <f t="shared" ref="L829" si="3231">0.5*(F829+F$1105)</f>
        <v>0.35061878926202694</v>
      </c>
      <c r="M829" s="3">
        <f t="shared" ref="M829" si="3232">0.5*(G829+G$1105)</f>
        <v>0.36487992679166348</v>
      </c>
      <c r="N829" s="3">
        <f t="shared" ref="N829" si="3233">0.5*(H829+H$1105)</f>
        <v>0.50055356328269718</v>
      </c>
      <c r="O829" s="3">
        <f t="shared" ref="O829" si="3234">0.5*(I829+I$1105)</f>
        <v>0.58157361444403177</v>
      </c>
    </row>
    <row r="830" spans="1:15" x14ac:dyDescent="0.15">
      <c r="A830" s="1">
        <v>36</v>
      </c>
      <c r="B830" s="1" t="s">
        <v>180</v>
      </c>
      <c r="C830" s="1">
        <v>22</v>
      </c>
      <c r="D830" s="1" t="s">
        <v>8</v>
      </c>
      <c r="E830" s="6">
        <f>資本コスト!E830/SUM(資本コスト!E830,労働コスト!E830)</f>
        <v>3.5014161766690102E-2</v>
      </c>
      <c r="F830" s="6">
        <f>資本コスト!F830/SUM(資本コスト!F830,労働コスト!F830)</f>
        <v>0.22534112601395404</v>
      </c>
      <c r="G830" s="6">
        <f>資本コスト!G830/SUM(資本コスト!G830,労働コスト!G830)</f>
        <v>0.28537723870166604</v>
      </c>
      <c r="H830" s="6">
        <f>資本コスト!H830/SUM(資本コスト!H830,労働コスト!H830)</f>
        <v>0.32496374886826207</v>
      </c>
      <c r="I830" s="6">
        <f>資本コスト!I830/SUM(資本コスト!I830,労働コスト!I830)</f>
        <v>0.31528842961121661</v>
      </c>
      <c r="K830" s="3">
        <f>0.5*(E830+E$1106)</f>
        <v>0.11720418068773047</v>
      </c>
      <c r="L830" s="3">
        <f t="shared" ref="L830" si="3235">0.5*(F830+F$1106)</f>
        <v>0.24544632682225515</v>
      </c>
      <c r="M830" s="3">
        <f t="shared" ref="M830" si="3236">0.5*(G830+G$1106)</f>
        <v>0.30783739494829993</v>
      </c>
      <c r="N830" s="3">
        <f t="shared" ref="N830" si="3237">0.5*(H830+H$1106)</f>
        <v>0.31645637268057025</v>
      </c>
      <c r="O830" s="3">
        <f t="shared" ref="O830" si="3238">0.5*(I830+I$1106)</f>
        <v>0.29358772137770517</v>
      </c>
    </row>
    <row r="831" spans="1:15" x14ac:dyDescent="0.15">
      <c r="A831" s="1">
        <v>36</v>
      </c>
      <c r="B831" s="1" t="s">
        <v>180</v>
      </c>
      <c r="C831" s="1">
        <v>23</v>
      </c>
      <c r="D831" s="1" t="s">
        <v>29</v>
      </c>
      <c r="E831" s="6">
        <f>資本コスト!E831/SUM(資本コスト!E831,労働コスト!E831)</f>
        <v>0.39846264830835487</v>
      </c>
      <c r="F831" s="6">
        <f>資本コスト!F831/SUM(資本コスト!F831,労働コスト!F831)</f>
        <v>0.22559687351319782</v>
      </c>
      <c r="G831" s="6">
        <f>資本コスト!G831/SUM(資本コスト!G831,労働コスト!G831)</f>
        <v>0.22928381009274171</v>
      </c>
      <c r="H831" s="6">
        <f>資本コスト!H831/SUM(資本コスト!H831,労働コスト!H831)</f>
        <v>0.19483529146341039</v>
      </c>
      <c r="I831" s="6">
        <f>資本コスト!I831/SUM(資本コスト!I831,労働コスト!I831)</f>
        <v>0.25925854857827951</v>
      </c>
      <c r="K831" s="3">
        <f>0.5*(E831+E$1107)</f>
        <v>0.39140613296679938</v>
      </c>
      <c r="L831" s="3">
        <f t="shared" ref="L831" si="3239">0.5*(F831+F$1107)</f>
        <v>0.24188220218852929</v>
      </c>
      <c r="M831" s="3">
        <f t="shared" ref="M831" si="3240">0.5*(G831+G$1107)</f>
        <v>0.25040643093270876</v>
      </c>
      <c r="N831" s="3">
        <f t="shared" ref="N831" si="3241">0.5*(H831+H$1107)</f>
        <v>0.2252509742094152</v>
      </c>
      <c r="O831" s="3">
        <f t="shared" ref="O831" si="3242">0.5*(I831+I$1107)</f>
        <v>0.28220050947900421</v>
      </c>
    </row>
    <row r="832" spans="1:15" x14ac:dyDescent="0.15">
      <c r="A832" s="1">
        <v>37</v>
      </c>
      <c r="B832" s="1" t="s">
        <v>315</v>
      </c>
      <c r="C832" s="1">
        <v>1</v>
      </c>
      <c r="D832" s="1" t="s">
        <v>9</v>
      </c>
      <c r="E832" s="6">
        <f>資本コスト!E832/SUM(資本コスト!E832,労働コスト!E832)</f>
        <v>0.67665291806882077</v>
      </c>
      <c r="F832" s="6">
        <f>資本コスト!F832/SUM(資本コスト!F832,労働コスト!F832)</f>
        <v>0.53876469227613399</v>
      </c>
      <c r="G832" s="6">
        <f>資本コスト!G832/SUM(資本コスト!G832,労働コスト!G832)</f>
        <v>0.56258301494096197</v>
      </c>
      <c r="H832" s="6">
        <f>資本コスト!H832/SUM(資本コスト!H832,労働コスト!H832)</f>
        <v>0.62661181890306716</v>
      </c>
      <c r="I832" s="6">
        <f>資本コスト!I832/SUM(資本コスト!I832,労働コスト!I832)</f>
        <v>0.68720010717399627</v>
      </c>
      <c r="K832" s="3">
        <f>0.5*(E832+E$1085)</f>
        <v>0.6266417142633407</v>
      </c>
      <c r="L832" s="3">
        <f t="shared" ref="L832" si="3243">0.5*(F832+F$1085)</f>
        <v>0.5183478324199815</v>
      </c>
      <c r="M832" s="3">
        <f t="shared" ref="M832" si="3244">0.5*(G832+G$1085)</f>
        <v>0.55425019810399867</v>
      </c>
      <c r="N832" s="3">
        <f t="shared" ref="N832" si="3245">0.5*(H832+H$1085)</f>
        <v>0.63651719295860509</v>
      </c>
      <c r="O832" s="3">
        <f t="shared" ref="O832" si="3246">0.5*(I832+I$1085)</f>
        <v>0.69864993630940631</v>
      </c>
    </row>
    <row r="833" spans="1:15" x14ac:dyDescent="0.15">
      <c r="A833" s="1">
        <v>37</v>
      </c>
      <c r="B833" s="1" t="s">
        <v>315</v>
      </c>
      <c r="C833" s="1">
        <v>2</v>
      </c>
      <c r="D833" s="1" t="s">
        <v>10</v>
      </c>
      <c r="E833" s="6">
        <f>資本コスト!E833/SUM(資本コスト!E833,労働コスト!E833)</f>
        <v>0.62366127891898826</v>
      </c>
      <c r="F833" s="6">
        <f>資本コスト!F833/SUM(資本コスト!F833,労働コスト!F833)</f>
        <v>0.3253621202594944</v>
      </c>
      <c r="G833" s="6">
        <f>資本コスト!G833/SUM(資本コスト!G833,労働コスト!G833)</f>
        <v>0.31766610120372746</v>
      </c>
      <c r="H833" s="6">
        <f>資本コスト!H833/SUM(資本コスト!H833,労働コスト!H833)</f>
        <v>0.33125989350463358</v>
      </c>
      <c r="I833" s="6">
        <f>資本コスト!I833/SUM(資本コスト!I833,労働コスト!I833)</f>
        <v>0.52326243284169349</v>
      </c>
      <c r="K833" s="3">
        <f>0.5*(E833+E$1086)</f>
        <v>0.50063478571834708</v>
      </c>
      <c r="L833" s="3">
        <f t="shared" ref="L833" si="3247">0.5*(F833+F$1086)</f>
        <v>0.32917108398934758</v>
      </c>
      <c r="M833" s="3">
        <f t="shared" ref="M833" si="3248">0.5*(G833+G$1086)</f>
        <v>0.33212484442190177</v>
      </c>
      <c r="N833" s="3">
        <f t="shared" ref="N833" si="3249">0.5*(H833+H$1086)</f>
        <v>0.33762767598417032</v>
      </c>
      <c r="O833" s="3">
        <f t="shared" ref="O833" si="3250">0.5*(I833+I$1086)</f>
        <v>0.51233012899731101</v>
      </c>
    </row>
    <row r="834" spans="1:15" x14ac:dyDescent="0.15">
      <c r="A834" s="1">
        <v>37</v>
      </c>
      <c r="B834" s="1" t="s">
        <v>316</v>
      </c>
      <c r="C834" s="1">
        <v>3</v>
      </c>
      <c r="D834" s="1" t="s">
        <v>17</v>
      </c>
      <c r="E834" s="6">
        <f>資本コスト!E834/SUM(資本コスト!E834,労働コスト!E834)</f>
        <v>0.25266044661549492</v>
      </c>
      <c r="F834" s="6">
        <f>資本コスト!F834/SUM(資本コスト!F834,労働コスト!F834)</f>
        <v>0.23713587450661291</v>
      </c>
      <c r="G834" s="6">
        <f>資本コスト!G834/SUM(資本コスト!G834,労働コスト!G834)</f>
        <v>0.27686249049756606</v>
      </c>
      <c r="H834" s="6">
        <f>資本コスト!H834/SUM(資本コスト!H834,労働コスト!H834)</f>
        <v>0.28108384033685141</v>
      </c>
      <c r="I834" s="6">
        <f>資本コスト!I834/SUM(資本コスト!I834,労働コスト!I834)</f>
        <v>0.36057525401733109</v>
      </c>
      <c r="K834" s="3">
        <f>0.5*(E834+E$1087)</f>
        <v>0.2882177219714811</v>
      </c>
      <c r="L834" s="3">
        <f t="shared" ref="L834" si="3251">0.5*(F834+F$1087)</f>
        <v>0.24538741871779807</v>
      </c>
      <c r="M834" s="3">
        <f t="shared" ref="M834" si="3252">0.5*(G834+G$1087)</f>
        <v>0.2911158588112136</v>
      </c>
      <c r="N834" s="3">
        <f t="shared" ref="N834" si="3253">0.5*(H834+H$1087)</f>
        <v>0.29550122994022132</v>
      </c>
      <c r="O834" s="3">
        <f t="shared" ref="O834" si="3254">0.5*(I834+I$1087)</f>
        <v>0.36346298745408312</v>
      </c>
    </row>
    <row r="835" spans="1:15" x14ac:dyDescent="0.15">
      <c r="A835" s="1">
        <v>37</v>
      </c>
      <c r="B835" s="1" t="s">
        <v>316</v>
      </c>
      <c r="C835" s="1">
        <v>4</v>
      </c>
      <c r="D835" s="1" t="s">
        <v>18</v>
      </c>
      <c r="E835" s="6">
        <f>資本コスト!E835/SUM(資本コスト!E835,労働コスト!E835)</f>
        <v>0.25382637234080785</v>
      </c>
      <c r="F835" s="6">
        <f>資本コスト!F835/SUM(資本コスト!F835,労働コスト!F835)</f>
        <v>0.19404217009273245</v>
      </c>
      <c r="G835" s="6">
        <f>資本コスト!G835/SUM(資本コスト!G835,労働コスト!G835)</f>
        <v>0.19183730890848127</v>
      </c>
      <c r="H835" s="6">
        <f>資本コスト!H835/SUM(資本コスト!H835,労働コスト!H835)</f>
        <v>0.25719017316923048</v>
      </c>
      <c r="I835" s="6">
        <f>資本コスト!I835/SUM(資本コスト!I835,労働コスト!I835)</f>
        <v>0.34648887877997275</v>
      </c>
      <c r="K835" s="3">
        <f>0.5*(E835+E$1088)</f>
        <v>0.23881507708832062</v>
      </c>
      <c r="L835" s="3">
        <f t="shared" ref="L835" si="3255">0.5*(F835+F$1088)</f>
        <v>0.18929744829404721</v>
      </c>
      <c r="M835" s="3">
        <f t="shared" ref="M835" si="3256">0.5*(G835+G$1088)</f>
        <v>0.19663211253773671</v>
      </c>
      <c r="N835" s="3">
        <f t="shared" ref="N835" si="3257">0.5*(H835+H$1088)</f>
        <v>0.25854465063483578</v>
      </c>
      <c r="O835" s="3">
        <f t="shared" ref="O835" si="3258">0.5*(I835+I$1088)</f>
        <v>0.33792619460986684</v>
      </c>
    </row>
    <row r="836" spans="1:15" x14ac:dyDescent="0.15">
      <c r="A836" s="1">
        <v>37</v>
      </c>
      <c r="B836" s="1" t="s">
        <v>316</v>
      </c>
      <c r="C836" s="1">
        <v>5</v>
      </c>
      <c r="D836" s="1" t="s">
        <v>19</v>
      </c>
      <c r="E836" s="6">
        <f>資本コスト!E836/SUM(資本コスト!E836,労働コスト!E836)</f>
        <v>0.2706736478629429</v>
      </c>
      <c r="F836" s="6">
        <f>資本コスト!F836/SUM(資本コスト!F836,労働コスト!F836)</f>
        <v>0.2195747034315379</v>
      </c>
      <c r="G836" s="6">
        <f>資本コスト!G836/SUM(資本コスト!G836,労働コスト!G836)</f>
        <v>0.2581753112230582</v>
      </c>
      <c r="H836" s="6">
        <f>資本コスト!H836/SUM(資本コスト!H836,労働コスト!H836)</f>
        <v>0.31296280092418932</v>
      </c>
      <c r="I836" s="6">
        <f>資本コスト!I836/SUM(資本コスト!I836,労働コスト!I836)</f>
        <v>0.39960575295491918</v>
      </c>
      <c r="K836" s="3">
        <f>0.5*(E836+E$1089)</f>
        <v>0.33236597252302913</v>
      </c>
      <c r="L836" s="3">
        <f t="shared" ref="L836" si="3259">0.5*(F836+F$1089)</f>
        <v>0.25545550143352447</v>
      </c>
      <c r="M836" s="3">
        <f t="shared" ref="M836" si="3260">0.5*(G836+G$1089)</f>
        <v>0.2855613890215899</v>
      </c>
      <c r="N836" s="3">
        <f t="shared" ref="N836" si="3261">0.5*(H836+H$1089)</f>
        <v>0.31803189375844604</v>
      </c>
      <c r="O836" s="3">
        <f t="shared" ref="O836" si="3262">0.5*(I836+I$1089)</f>
        <v>0.39725150201068882</v>
      </c>
    </row>
    <row r="837" spans="1:15" x14ac:dyDescent="0.15">
      <c r="A837" s="1">
        <v>37</v>
      </c>
      <c r="B837" s="1" t="s">
        <v>316</v>
      </c>
      <c r="C837" s="1">
        <v>6</v>
      </c>
      <c r="D837" s="1" t="s">
        <v>3</v>
      </c>
      <c r="E837" s="6">
        <f>資本コスト!E837/SUM(資本コスト!E837,労働コスト!E837)</f>
        <v>0.45348730824540207</v>
      </c>
      <c r="F837" s="6">
        <f>資本コスト!F837/SUM(資本コスト!F837,労働コスト!F837)</f>
        <v>0.39933258765394408</v>
      </c>
      <c r="G837" s="6">
        <f>資本コスト!G837/SUM(資本コスト!G837,労働コスト!G837)</f>
        <v>0.385072943072089</v>
      </c>
      <c r="H837" s="6">
        <f>資本コスト!H837/SUM(資本コスト!H837,労働コスト!H837)</f>
        <v>0.44468760486848868</v>
      </c>
      <c r="I837" s="6">
        <f>資本コスト!I837/SUM(資本コスト!I837,労働コスト!I837)</f>
        <v>0.60487509522505445</v>
      </c>
      <c r="K837" s="3">
        <f>0.5*(E837+E$1090)</f>
        <v>0.46845666600959751</v>
      </c>
      <c r="L837" s="3">
        <f t="shared" ref="L837" si="3263">0.5*(F837+F$1090)</f>
        <v>0.40949403267830098</v>
      </c>
      <c r="M837" s="3">
        <f t="shared" ref="M837" si="3264">0.5*(G837+G$1090)</f>
        <v>0.4159227941326068</v>
      </c>
      <c r="N837" s="3">
        <f t="shared" ref="N837" si="3265">0.5*(H837+H$1090)</f>
        <v>0.43740688359821012</v>
      </c>
      <c r="O837" s="3">
        <f t="shared" ref="O837" si="3266">0.5*(I837+I$1090)</f>
        <v>0.58008310406868446</v>
      </c>
    </row>
    <row r="838" spans="1:15" x14ac:dyDescent="0.15">
      <c r="A838" s="1">
        <v>37</v>
      </c>
      <c r="B838" s="1" t="s">
        <v>316</v>
      </c>
      <c r="C838" s="1">
        <v>7</v>
      </c>
      <c r="D838" s="1" t="s">
        <v>20</v>
      </c>
      <c r="E838" s="6">
        <f>資本コスト!E838/SUM(資本コスト!E838,労働コスト!E838)</f>
        <v>0.53757932057063385</v>
      </c>
      <c r="F838" s="6">
        <f>資本コスト!F838/SUM(資本コスト!F838,労働コスト!F838)</f>
        <v>0.74909570418360027</v>
      </c>
      <c r="G838" s="6">
        <f>資本コスト!G838/SUM(資本コスト!G838,労働コスト!G838)</f>
        <v>0.63687023132384646</v>
      </c>
      <c r="H838" s="6">
        <f>資本コスト!H838/SUM(資本コスト!H838,労働コスト!H838)</f>
        <v>0.71246204235291755</v>
      </c>
      <c r="I838" s="6">
        <f>資本コスト!I838/SUM(資本コスト!I838,労働コスト!I838)</f>
        <v>0.78284851473417194</v>
      </c>
      <c r="K838" s="3">
        <f>0.5*(E838+E$1091)</f>
        <v>0.61657565392554037</v>
      </c>
      <c r="L838" s="3">
        <f t="shared" ref="L838" si="3267">0.5*(F838+F$1091)</f>
        <v>0.70045357700261701</v>
      </c>
      <c r="M838" s="3">
        <f t="shared" ref="M838" si="3268">0.5*(G838+G$1091)</f>
        <v>0.59958021273185591</v>
      </c>
      <c r="N838" s="3">
        <f t="shared" ref="N838" si="3269">0.5*(H838+H$1091)</f>
        <v>0.64060309374709656</v>
      </c>
      <c r="O838" s="3">
        <f t="shared" ref="O838" si="3270">0.5*(I838+I$1091)</f>
        <v>0.69898815674616577</v>
      </c>
    </row>
    <row r="839" spans="1:15" x14ac:dyDescent="0.15">
      <c r="A839" s="1">
        <v>37</v>
      </c>
      <c r="B839" s="1" t="s">
        <v>316</v>
      </c>
      <c r="C839" s="1">
        <v>8</v>
      </c>
      <c r="D839" s="1" t="s">
        <v>21</v>
      </c>
      <c r="E839" s="6">
        <f>資本コスト!E839/SUM(資本コスト!E839,労働コスト!E839)</f>
        <v>0.22413342808476186</v>
      </c>
      <c r="F839" s="6">
        <f>資本コスト!F839/SUM(資本コスト!F839,労働コスト!F839)</f>
        <v>0.20743536948572136</v>
      </c>
      <c r="G839" s="6">
        <f>資本コスト!G839/SUM(資本コスト!G839,労働コスト!G839)</f>
        <v>0.21950364728891114</v>
      </c>
      <c r="H839" s="6">
        <f>資本コスト!H839/SUM(資本コスト!H839,労働コスト!H839)</f>
        <v>0.27006031745755266</v>
      </c>
      <c r="I839" s="6">
        <f>資本コスト!I839/SUM(資本コスト!I839,労働コスト!I839)</f>
        <v>0.42040861991189371</v>
      </c>
      <c r="K839" s="3">
        <f>0.5*(E839+E$1092)</f>
        <v>0.29972412195597609</v>
      </c>
      <c r="L839" s="3">
        <f t="shared" ref="L839" si="3271">0.5*(F839+F$1092)</f>
        <v>0.22527586552464712</v>
      </c>
      <c r="M839" s="3">
        <f t="shared" ref="M839" si="3272">0.5*(G839+G$1092)</f>
        <v>0.23417444545216931</v>
      </c>
      <c r="N839" s="3">
        <f t="shared" ref="N839" si="3273">0.5*(H839+H$1092)</f>
        <v>0.25407915629002104</v>
      </c>
      <c r="O839" s="3">
        <f t="shared" ref="O839" si="3274">0.5*(I839+I$1092)</f>
        <v>0.37174988007516258</v>
      </c>
    </row>
    <row r="840" spans="1:15" x14ac:dyDescent="0.15">
      <c r="A840" s="1">
        <v>37</v>
      </c>
      <c r="B840" s="1" t="s">
        <v>316</v>
      </c>
      <c r="C840" s="1">
        <v>9</v>
      </c>
      <c r="D840" s="1" t="s">
        <v>22</v>
      </c>
      <c r="E840" s="6">
        <f>資本コスト!E840/SUM(資本コスト!E840,労働コスト!E840)</f>
        <v>0.29916630210950423</v>
      </c>
      <c r="F840" s="6">
        <f>資本コスト!F840/SUM(資本コスト!F840,労働コスト!F840)</f>
        <v>0.46477802161210724</v>
      </c>
      <c r="G840" s="6">
        <f>資本コスト!G840/SUM(資本コスト!G840,労働コスト!G840)</f>
        <v>0.45988432406267937</v>
      </c>
      <c r="H840" s="6">
        <f>資本コスト!H840/SUM(資本コスト!H840,労働コスト!H840)</f>
        <v>0.47368299737447861</v>
      </c>
      <c r="I840" s="6">
        <f>資本コスト!I840/SUM(資本コスト!I840,労働コスト!I840)</f>
        <v>0.55185786237493184</v>
      </c>
      <c r="K840" s="3">
        <f>0.5*(E840+E$1093)</f>
        <v>0.33655619942495235</v>
      </c>
      <c r="L840" s="3">
        <f t="shared" ref="L840" si="3275">0.5*(F840+F$1093)</f>
        <v>0.42564278286829316</v>
      </c>
      <c r="M840" s="3">
        <f t="shared" ref="M840" si="3276">0.5*(G840+G$1093)</f>
        <v>0.43940617989340203</v>
      </c>
      <c r="N840" s="3">
        <f t="shared" ref="N840" si="3277">0.5*(H840+H$1093)</f>
        <v>0.4401287716325884</v>
      </c>
      <c r="O840" s="3">
        <f t="shared" ref="O840" si="3278">0.5*(I840+I$1093)</f>
        <v>0.49852113063389614</v>
      </c>
    </row>
    <row r="841" spans="1:15" x14ac:dyDescent="0.15">
      <c r="A841" s="1">
        <v>37</v>
      </c>
      <c r="B841" s="1" t="s">
        <v>316</v>
      </c>
      <c r="C841" s="1">
        <v>10</v>
      </c>
      <c r="D841" s="1" t="s">
        <v>23</v>
      </c>
      <c r="E841" s="6">
        <f>資本コスト!E841/SUM(資本コスト!E841,労働コスト!E841)</f>
        <v>0.13596325198550335</v>
      </c>
      <c r="F841" s="6">
        <f>資本コスト!F841/SUM(資本コスト!F841,労働コスト!F841)</f>
        <v>0.19058182703470272</v>
      </c>
      <c r="G841" s="6">
        <f>資本コスト!G841/SUM(資本コスト!G841,労働コスト!G841)</f>
        <v>0.16790890687458507</v>
      </c>
      <c r="H841" s="6">
        <f>資本コスト!H841/SUM(資本コスト!H841,労働コスト!H841)</f>
        <v>0.17199138034277642</v>
      </c>
      <c r="I841" s="6">
        <f>資本コスト!I841/SUM(資本コスト!I841,労働コスト!I841)</f>
        <v>0.19132279000016142</v>
      </c>
      <c r="K841" s="3">
        <f>0.5*(E841+E$1094)</f>
        <v>0.18686851241351723</v>
      </c>
      <c r="L841" s="3">
        <f t="shared" ref="L841" si="3279">0.5*(F841+F$1094)</f>
        <v>0.19429911212697315</v>
      </c>
      <c r="M841" s="3">
        <f t="shared" ref="M841" si="3280">0.5*(G841+G$1094)</f>
        <v>0.1790276683289323</v>
      </c>
      <c r="N841" s="3">
        <f t="shared" ref="N841" si="3281">0.5*(H841+H$1094)</f>
        <v>0.180344421415775</v>
      </c>
      <c r="O841" s="3">
        <f t="shared" ref="O841" si="3282">0.5*(I841+I$1094)</f>
        <v>0.19953558509768693</v>
      </c>
    </row>
    <row r="842" spans="1:15" x14ac:dyDescent="0.15">
      <c r="A842" s="1">
        <v>37</v>
      </c>
      <c r="B842" s="1" t="s">
        <v>316</v>
      </c>
      <c r="C842" s="1">
        <v>11</v>
      </c>
      <c r="D842" s="1" t="s">
        <v>24</v>
      </c>
      <c r="E842" s="6">
        <f>資本コスト!E842/SUM(資本コスト!E842,労働コスト!E842)</f>
        <v>0.40895680714212884</v>
      </c>
      <c r="F842" s="6">
        <f>資本コスト!F842/SUM(資本コスト!F842,労働コスト!F842)</f>
        <v>0.29223106863298332</v>
      </c>
      <c r="G842" s="6">
        <f>資本コスト!G842/SUM(資本コスト!G842,労働コスト!G842)</f>
        <v>0.31184022541487588</v>
      </c>
      <c r="H842" s="6">
        <f>資本コスト!H842/SUM(資本コスト!H842,労働コスト!H842)</f>
        <v>0.36512468592518971</v>
      </c>
      <c r="I842" s="6">
        <f>資本コスト!I842/SUM(資本コスト!I842,労働コスト!I842)</f>
        <v>0.44615103090716102</v>
      </c>
      <c r="K842" s="3">
        <f>0.5*(E842+E$1095)</f>
        <v>0.33971042453723899</v>
      </c>
      <c r="L842" s="3">
        <f t="shared" ref="L842" si="3283">0.5*(F842+F$1095)</f>
        <v>0.25495840831135208</v>
      </c>
      <c r="M842" s="3">
        <f t="shared" ref="M842" si="3284">0.5*(G842+G$1095)</f>
        <v>0.29324624417892664</v>
      </c>
      <c r="N842" s="3">
        <f t="shared" ref="N842" si="3285">0.5*(H842+H$1095)</f>
        <v>0.31819989999287979</v>
      </c>
      <c r="O842" s="3">
        <f t="shared" ref="O842" si="3286">0.5*(I842+I$1095)</f>
        <v>0.37816616895644073</v>
      </c>
    </row>
    <row r="843" spans="1:15" x14ac:dyDescent="0.15">
      <c r="A843" s="1">
        <v>37</v>
      </c>
      <c r="B843" s="1" t="s">
        <v>316</v>
      </c>
      <c r="C843" s="1">
        <v>12</v>
      </c>
      <c r="D843" s="1" t="s">
        <v>25</v>
      </c>
      <c r="E843" s="6">
        <f>資本コスト!E843/SUM(資本コスト!E843,労働コスト!E843)</f>
        <v>0.14505170231599424</v>
      </c>
      <c r="F843" s="6">
        <f>資本コスト!F843/SUM(資本コスト!F843,労働コスト!F843)</f>
        <v>0.22990669269709549</v>
      </c>
      <c r="G843" s="6">
        <f>資本コスト!G843/SUM(資本コスト!G843,労働コスト!G843)</f>
        <v>0.18272329496261611</v>
      </c>
      <c r="H843" s="6">
        <f>資本コスト!H843/SUM(資本コスト!H843,労働コスト!H843)</f>
        <v>0.19263531083356328</v>
      </c>
      <c r="I843" s="6">
        <f>資本コスト!I843/SUM(資本コスト!I843,労働コスト!I843)</f>
        <v>0.29450427667061696</v>
      </c>
      <c r="K843" s="3">
        <f>0.5*(E843+E$1096)</f>
        <v>0.18219467161739383</v>
      </c>
      <c r="L843" s="3">
        <f t="shared" ref="L843" si="3287">0.5*(F843+F$1096)</f>
        <v>0.20595337664037799</v>
      </c>
      <c r="M843" s="3">
        <f t="shared" ref="M843" si="3288">0.5*(G843+G$1096)</f>
        <v>0.24935568608183245</v>
      </c>
      <c r="N843" s="3">
        <f t="shared" ref="N843" si="3289">0.5*(H843+H$1096)</f>
        <v>0.26739417756469397</v>
      </c>
      <c r="O843" s="3">
        <f t="shared" ref="O843" si="3290">0.5*(I843+I$1096)</f>
        <v>0.3638664001341505</v>
      </c>
    </row>
    <row r="844" spans="1:15" x14ac:dyDescent="0.15">
      <c r="A844" s="1">
        <v>37</v>
      </c>
      <c r="B844" s="1" t="s">
        <v>316</v>
      </c>
      <c r="C844" s="1">
        <v>13</v>
      </c>
      <c r="D844" s="1" t="s">
        <v>26</v>
      </c>
      <c r="E844" s="6">
        <f>資本コスト!E844/SUM(資本コスト!E844,労働コスト!E844)</f>
        <v>0.39235202123549823</v>
      </c>
      <c r="F844" s="6">
        <f>資本コスト!F844/SUM(資本コスト!F844,労働コスト!F844)</f>
        <v>0.45934155684831363</v>
      </c>
      <c r="G844" s="6">
        <f>資本コスト!G844/SUM(資本コスト!G844,労働コスト!G844)</f>
        <v>0.35951917497229813</v>
      </c>
      <c r="H844" s="6">
        <f>資本コスト!H844/SUM(資本コスト!H844,労働コスト!H844)</f>
        <v>0.29650562600892405</v>
      </c>
      <c r="I844" s="6">
        <f>資本コスト!I844/SUM(資本コスト!I844,労働コスト!I844)</f>
        <v>0.30314723066329624</v>
      </c>
      <c r="K844" s="3">
        <f>0.5*(E844+E$1097)</f>
        <v>0.29092349381860522</v>
      </c>
      <c r="L844" s="3">
        <f t="shared" ref="L844" si="3291">0.5*(F844+F$1097)</f>
        <v>0.36900664659955151</v>
      </c>
      <c r="M844" s="3">
        <f t="shared" ref="M844" si="3292">0.5*(G844+G$1097)</f>
        <v>0.3434541120844028</v>
      </c>
      <c r="N844" s="3">
        <f t="shared" ref="N844" si="3293">0.5*(H844+H$1097)</f>
        <v>0.3094637792979526</v>
      </c>
      <c r="O844" s="3">
        <f t="shared" ref="O844" si="3294">0.5*(I844+I$1097)</f>
        <v>0.30039552391506197</v>
      </c>
    </row>
    <row r="845" spans="1:15" x14ac:dyDescent="0.15">
      <c r="A845" s="1">
        <v>37</v>
      </c>
      <c r="B845" s="1" t="s">
        <v>316</v>
      </c>
      <c r="C845" s="1">
        <v>14</v>
      </c>
      <c r="D845" s="1" t="s">
        <v>27</v>
      </c>
      <c r="E845" s="6">
        <f>資本コスト!E845/SUM(資本コスト!E845,労働コスト!E845)</f>
        <v>4.1780215356075442E-2</v>
      </c>
      <c r="F845" s="6">
        <f>資本コスト!F845/SUM(資本コスト!F845,労働コスト!F845)</f>
        <v>0.10529603335075906</v>
      </c>
      <c r="G845" s="6">
        <f>資本コスト!G845/SUM(資本コスト!G845,労働コスト!G845)</f>
        <v>0.10797852880033994</v>
      </c>
      <c r="H845" s="6">
        <f>資本コスト!H845/SUM(資本コスト!H845,労働コスト!H845)</f>
        <v>0.14901068311526511</v>
      </c>
      <c r="I845" s="6">
        <f>資本コスト!I845/SUM(資本コスト!I845,労働コスト!I845)</f>
        <v>0.11060674675527536</v>
      </c>
      <c r="K845" s="3">
        <f>0.5*(E845+E$1098)</f>
        <v>6.3552674825891706E-2</v>
      </c>
      <c r="L845" s="3">
        <f t="shared" ref="L845" si="3295">0.5*(F845+F$1098)</f>
        <v>0.12416886537132749</v>
      </c>
      <c r="M845" s="3">
        <f t="shared" ref="M845" si="3296">0.5*(G845+G$1098)</f>
        <v>0.17361137016287115</v>
      </c>
      <c r="N845" s="3">
        <f t="shared" ref="N845" si="3297">0.5*(H845+H$1098)</f>
        <v>0.2263150658586604</v>
      </c>
      <c r="O845" s="3">
        <f t="shared" ref="O845" si="3298">0.5*(I845+I$1098)</f>
        <v>0.24161705803147684</v>
      </c>
    </row>
    <row r="846" spans="1:15" x14ac:dyDescent="0.15">
      <c r="A846" s="1">
        <v>37</v>
      </c>
      <c r="B846" s="1" t="s">
        <v>316</v>
      </c>
      <c r="C846" s="1">
        <v>15</v>
      </c>
      <c r="D846" s="1" t="s">
        <v>28</v>
      </c>
      <c r="E846" s="6">
        <f>資本コスト!E846/SUM(資本コスト!E846,労働コスト!E846)</f>
        <v>0.32166414339151322</v>
      </c>
      <c r="F846" s="6">
        <f>資本コスト!F846/SUM(資本コスト!F846,労働コスト!F846)</f>
        <v>0.25174192884679847</v>
      </c>
      <c r="G846" s="6">
        <f>資本コスト!G846/SUM(資本コスト!G846,労働コスト!G846)</f>
        <v>0.26310227710330264</v>
      </c>
      <c r="H846" s="6">
        <f>資本コスト!H846/SUM(資本コスト!H846,労働コスト!H846)</f>
        <v>0.29302630069532404</v>
      </c>
      <c r="I846" s="6">
        <f>資本コスト!I846/SUM(資本コスト!I846,労働コスト!I846)</f>
        <v>0.39528325805875431</v>
      </c>
      <c r="K846" s="3">
        <f>0.5*(E846+E$1099)</f>
        <v>0.25767493808055436</v>
      </c>
      <c r="L846" s="3">
        <f t="shared" ref="L846" si="3299">0.5*(F846+F$1099)</f>
        <v>0.21509381993404858</v>
      </c>
      <c r="M846" s="3">
        <f t="shared" ref="M846" si="3300">0.5*(G846+G$1099)</f>
        <v>0.25389243890448404</v>
      </c>
      <c r="N846" s="3">
        <f t="shared" ref="N846" si="3301">0.5*(H846+H$1099)</f>
        <v>0.28128074418277538</v>
      </c>
      <c r="O846" s="3">
        <f t="shared" ref="O846" si="3302">0.5*(I846+I$1099)</f>
        <v>0.3610263977837681</v>
      </c>
    </row>
    <row r="847" spans="1:15" x14ac:dyDescent="0.15">
      <c r="A847" s="1">
        <v>37</v>
      </c>
      <c r="B847" s="1" t="s">
        <v>315</v>
      </c>
      <c r="C847" s="1">
        <v>16</v>
      </c>
      <c r="D847" s="1" t="s">
        <v>11</v>
      </c>
      <c r="E847" s="6">
        <f>資本コスト!E847/SUM(資本コスト!E847,労働コスト!E847)</f>
        <v>0.19929924646873928</v>
      </c>
      <c r="F847" s="6">
        <f>資本コスト!F847/SUM(資本コスト!F847,労働コスト!F847)</f>
        <v>8.7289071402504442E-2</v>
      </c>
      <c r="G847" s="6">
        <f>資本コスト!G847/SUM(資本コスト!G847,労働コスト!G847)</f>
        <v>8.1860353407795849E-2</v>
      </c>
      <c r="H847" s="6">
        <f>資本コスト!H847/SUM(資本コスト!H847,労働コスト!H847)</f>
        <v>5.7029225006622317E-2</v>
      </c>
      <c r="I847" s="6">
        <f>資本コスト!I847/SUM(資本コスト!I847,労働コスト!I847)</f>
        <v>7.4117980422084978E-2</v>
      </c>
      <c r="K847" s="3">
        <f>0.5*(E847+E$1100)</f>
        <v>0.22637402169295512</v>
      </c>
      <c r="L847" s="3">
        <f t="shared" ref="L847" si="3303">0.5*(F847+F$1100)</f>
        <v>9.7845046284387505E-2</v>
      </c>
      <c r="M847" s="3">
        <f t="shared" ref="M847" si="3304">0.5*(G847+G$1100)</f>
        <v>9.7668429911113852E-2</v>
      </c>
      <c r="N847" s="3">
        <f t="shared" ref="N847" si="3305">0.5*(H847+H$1100)</f>
        <v>7.170182140957243E-2</v>
      </c>
      <c r="O847" s="3">
        <f t="shared" ref="O847" si="3306">0.5*(I847+I$1100)</f>
        <v>8.5316940791588552E-2</v>
      </c>
    </row>
    <row r="848" spans="1:15" x14ac:dyDescent="0.15">
      <c r="A848" s="1">
        <v>37</v>
      </c>
      <c r="B848" s="1" t="s">
        <v>315</v>
      </c>
      <c r="C848" s="1">
        <v>17</v>
      </c>
      <c r="D848" s="1" t="s">
        <v>12</v>
      </c>
      <c r="E848" s="6">
        <f>資本コスト!E848/SUM(資本コスト!E848,労働コスト!E848)</f>
        <v>0.72121268403467265</v>
      </c>
      <c r="F848" s="6">
        <f>資本コスト!F848/SUM(資本コスト!F848,労働コスト!F848)</f>
        <v>0.75138904978195953</v>
      </c>
      <c r="G848" s="6">
        <f>資本コスト!G848/SUM(資本コスト!G848,労働コスト!G848)</f>
        <v>0.69181909763749205</v>
      </c>
      <c r="H848" s="6">
        <f>資本コスト!H848/SUM(資本コスト!H848,労働コスト!H848)</f>
        <v>0.63369945386561544</v>
      </c>
      <c r="I848" s="6">
        <f>資本コスト!I848/SUM(資本コスト!I848,労働コスト!I848)</f>
        <v>0.77351845853341883</v>
      </c>
      <c r="K848" s="3">
        <f>0.5*(E848+E$1101)</f>
        <v>0.74014605110420684</v>
      </c>
      <c r="L848" s="3">
        <f t="shared" ref="L848" si="3307">0.5*(F848+F$1101)</f>
        <v>0.75862340115249127</v>
      </c>
      <c r="M848" s="3">
        <f t="shared" ref="M848" si="3308">0.5*(G848+G$1101)</f>
        <v>0.71043258057561309</v>
      </c>
      <c r="N848" s="3">
        <f t="shared" ref="N848" si="3309">0.5*(H848+H$1101)</f>
        <v>0.67315193715857413</v>
      </c>
      <c r="O848" s="3">
        <f t="shared" ref="O848" si="3310">0.5*(I848+I$1101)</f>
        <v>0.78927399064807213</v>
      </c>
    </row>
    <row r="849" spans="1:15" x14ac:dyDescent="0.15">
      <c r="A849" s="1">
        <v>37</v>
      </c>
      <c r="B849" s="1" t="s">
        <v>315</v>
      </c>
      <c r="C849" s="1">
        <v>18</v>
      </c>
      <c r="D849" s="1" t="s">
        <v>13</v>
      </c>
      <c r="E849" s="6">
        <f>資本コスト!E849/SUM(資本コスト!E849,労働コスト!E849)</f>
        <v>0.10543795616466441</v>
      </c>
      <c r="F849" s="6">
        <f>資本コスト!F849/SUM(資本コスト!F849,労働コスト!F849)</f>
        <v>0.20287810617340338</v>
      </c>
      <c r="G849" s="6">
        <f>資本コスト!G849/SUM(資本コスト!G849,労働コスト!G849)</f>
        <v>0.16841879109711558</v>
      </c>
      <c r="H849" s="6">
        <f>資本コスト!H849/SUM(資本コスト!H849,労働コスト!H849)</f>
        <v>0.22171743563988761</v>
      </c>
      <c r="I849" s="6">
        <f>資本コスト!I849/SUM(資本コスト!I849,労働コスト!I849)</f>
        <v>0.22008275758961143</v>
      </c>
      <c r="K849" s="3">
        <f>0.5*(E849+E$1102)</f>
        <v>0.12295851538466773</v>
      </c>
      <c r="L849" s="3">
        <f t="shared" ref="L849" si="3311">0.5*(F849+F$1102)</f>
        <v>0.198335486012363</v>
      </c>
      <c r="M849" s="3">
        <f t="shared" ref="M849" si="3312">0.5*(G849+G$1102)</f>
        <v>0.17734550697707402</v>
      </c>
      <c r="N849" s="3">
        <f t="shared" ref="N849" si="3313">0.5*(H849+H$1102)</f>
        <v>0.19889056970087354</v>
      </c>
      <c r="O849" s="3">
        <f t="shared" ref="O849" si="3314">0.5*(I849+I$1102)</f>
        <v>0.2103934771146381</v>
      </c>
    </row>
    <row r="850" spans="1:15" x14ac:dyDescent="0.15">
      <c r="A850" s="1">
        <v>37</v>
      </c>
      <c r="B850" s="1" t="s">
        <v>315</v>
      </c>
      <c r="C850" s="1">
        <v>19</v>
      </c>
      <c r="D850" s="1" t="s">
        <v>14</v>
      </c>
      <c r="E850" s="6">
        <f>資本コスト!E850/SUM(資本コスト!E850,労働コスト!E850)</f>
        <v>0.23992261181515004</v>
      </c>
      <c r="F850" s="6">
        <f>資本コスト!F850/SUM(資本コスト!F850,労働コスト!F850)</f>
        <v>0.12520407992444857</v>
      </c>
      <c r="G850" s="6">
        <f>資本コスト!G850/SUM(資本コスト!G850,労働コスト!G850)</f>
        <v>0.10803956474898567</v>
      </c>
      <c r="H850" s="6">
        <f>資本コスト!H850/SUM(資本コスト!H850,労働コスト!H850)</f>
        <v>0.20708538899096821</v>
      </c>
      <c r="I850" s="6">
        <f>資本コスト!I850/SUM(資本コスト!I850,労働コスト!I850)</f>
        <v>0.18277166539085685</v>
      </c>
      <c r="K850" s="3">
        <f>0.5*(E850+E$1103)</f>
        <v>0.28853541974021357</v>
      </c>
      <c r="L850" s="3">
        <f t="shared" ref="L850" si="3315">0.5*(F850+F$1103)</f>
        <v>0.14167797885665917</v>
      </c>
      <c r="M850" s="3">
        <f t="shared" ref="M850" si="3316">0.5*(G850+G$1103)</f>
        <v>0.12689360708903419</v>
      </c>
      <c r="N850" s="3">
        <f t="shared" ref="N850" si="3317">0.5*(H850+H$1103)</f>
        <v>0.19784967905132414</v>
      </c>
      <c r="O850" s="3">
        <f t="shared" ref="O850" si="3318">0.5*(I850+I$1103)</f>
        <v>0.18849930110360039</v>
      </c>
    </row>
    <row r="851" spans="1:15" x14ac:dyDescent="0.15">
      <c r="A851" s="1">
        <v>37</v>
      </c>
      <c r="B851" s="1" t="s">
        <v>315</v>
      </c>
      <c r="C851" s="1">
        <v>20</v>
      </c>
      <c r="D851" s="1" t="s">
        <v>15</v>
      </c>
      <c r="E851" s="6">
        <f>資本コスト!E851/SUM(資本コスト!E851,労働コスト!E851)</f>
        <v>0.43781874387587305</v>
      </c>
      <c r="F851" s="6">
        <f>資本コスト!F851/SUM(資本コスト!F851,労働コスト!F851)</f>
        <v>0.78453197044835721</v>
      </c>
      <c r="G851" s="6">
        <f>資本コスト!G851/SUM(資本コスト!G851,労働コスト!G851)</f>
        <v>0.76037530516236906</v>
      </c>
      <c r="H851" s="6">
        <f>資本コスト!H851/SUM(資本コスト!H851,労働コスト!H851)</f>
        <v>0.72275822272113943</v>
      </c>
      <c r="I851" s="6">
        <f>資本コスト!I851/SUM(資本コスト!I851,労働コスト!I851)</f>
        <v>0.7674069323399535</v>
      </c>
      <c r="K851" s="3">
        <f>0.5*(E851+E$1104)</f>
        <v>0.46606383901158244</v>
      </c>
      <c r="L851" s="3">
        <f t="shared" ref="L851" si="3319">0.5*(F851+F$1104)</f>
        <v>0.79157958642402537</v>
      </c>
      <c r="M851" s="3">
        <f t="shared" ref="M851" si="3320">0.5*(G851+G$1104)</f>
        <v>0.75684046613495171</v>
      </c>
      <c r="N851" s="3">
        <f t="shared" ref="N851" si="3321">0.5*(H851+H$1104)</f>
        <v>0.73305808624052138</v>
      </c>
      <c r="O851" s="3">
        <f t="shared" ref="O851" si="3322">0.5*(I851+I$1104)</f>
        <v>0.78268352008511211</v>
      </c>
    </row>
    <row r="852" spans="1:15" x14ac:dyDescent="0.15">
      <c r="A852" s="1">
        <v>37</v>
      </c>
      <c r="B852" s="1" t="s">
        <v>315</v>
      </c>
      <c r="C852" s="1">
        <v>21</v>
      </c>
      <c r="D852" s="1" t="s">
        <v>16</v>
      </c>
      <c r="E852" s="6">
        <f>資本コスト!E852/SUM(資本コスト!E852,労働コスト!E852)</f>
        <v>0.30158346482468629</v>
      </c>
      <c r="F852" s="6">
        <f>資本コスト!F852/SUM(資本コスト!F852,労働コスト!F852)</f>
        <v>0.38979195162902297</v>
      </c>
      <c r="G852" s="6">
        <f>資本コスト!G852/SUM(資本コスト!G852,労働コスト!G852)</f>
        <v>0.37040574770900203</v>
      </c>
      <c r="H852" s="6">
        <f>資本コスト!H852/SUM(資本コスト!H852,労働コスト!H852)</f>
        <v>0.38969085141602805</v>
      </c>
      <c r="I852" s="6">
        <f>資本コスト!I852/SUM(資本コスト!I852,労働コスト!I852)</f>
        <v>0.52415187577191458</v>
      </c>
      <c r="K852" s="3">
        <f>0.5*(E852+E$1105)</f>
        <v>0.31301563492743401</v>
      </c>
      <c r="L852" s="3">
        <f t="shared" ref="L852" si="3323">0.5*(F852+F$1105)</f>
        <v>0.40215566392561808</v>
      </c>
      <c r="M852" s="3">
        <f t="shared" ref="M852" si="3324">0.5*(G852+G$1105)</f>
        <v>0.39340145200798571</v>
      </c>
      <c r="N852" s="3">
        <f t="shared" ref="N852" si="3325">0.5*(H852+H$1105)</f>
        <v>0.41784527311905861</v>
      </c>
      <c r="O852" s="3">
        <f t="shared" ref="O852" si="3326">0.5*(I852+I$1105)</f>
        <v>0.54442846860660521</v>
      </c>
    </row>
    <row r="853" spans="1:15" x14ac:dyDescent="0.15">
      <c r="A853" s="1">
        <v>37</v>
      </c>
      <c r="B853" s="1" t="s">
        <v>184</v>
      </c>
      <c r="C853" s="1">
        <v>22</v>
      </c>
      <c r="D853" s="1" t="s">
        <v>8</v>
      </c>
      <c r="E853" s="6">
        <f>資本コスト!E853/SUM(資本コスト!E853,労働コスト!E853)</f>
        <v>6.8473891779788049E-2</v>
      </c>
      <c r="F853" s="6">
        <f>資本コスト!F853/SUM(資本コスト!F853,労働コスト!F853)</f>
        <v>0.28181560585948745</v>
      </c>
      <c r="G853" s="6">
        <f>資本コスト!G853/SUM(資本コスト!G853,労働コスト!G853)</f>
        <v>0.3681832219787195</v>
      </c>
      <c r="H853" s="6">
        <f>資本コスト!H853/SUM(資本コスト!H853,労働コスト!H853)</f>
        <v>0.3016886533602875</v>
      </c>
      <c r="I853" s="6">
        <f>資本コスト!I853/SUM(資本コスト!I853,労働コスト!I853)</f>
        <v>0.33101003317812988</v>
      </c>
      <c r="K853" s="3">
        <f>0.5*(E853+E$1106)</f>
        <v>0.13393404569427947</v>
      </c>
      <c r="L853" s="3">
        <f t="shared" ref="L853" si="3327">0.5*(F853+F$1106)</f>
        <v>0.27368356674502181</v>
      </c>
      <c r="M853" s="3">
        <f t="shared" ref="M853" si="3328">0.5*(G853+G$1106)</f>
        <v>0.34924038658682666</v>
      </c>
      <c r="N853" s="3">
        <f t="shared" ref="N853" si="3329">0.5*(H853+H$1106)</f>
        <v>0.30481882492658297</v>
      </c>
      <c r="O853" s="3">
        <f t="shared" ref="O853" si="3330">0.5*(I853+I$1106)</f>
        <v>0.30144852316116183</v>
      </c>
    </row>
    <row r="854" spans="1:15" x14ac:dyDescent="0.15">
      <c r="A854" s="1">
        <v>37</v>
      </c>
      <c r="B854" s="1" t="s">
        <v>184</v>
      </c>
      <c r="C854" s="1">
        <v>23</v>
      </c>
      <c r="D854" s="1" t="s">
        <v>29</v>
      </c>
      <c r="E854" s="6">
        <f>資本コスト!E854/SUM(資本コスト!E854,労働コスト!E854)</f>
        <v>0.46579391345267079</v>
      </c>
      <c r="F854" s="6">
        <f>資本コスト!F854/SUM(資本コスト!F854,労働コスト!F854)</f>
        <v>0.26577469956381444</v>
      </c>
      <c r="G854" s="6">
        <f>資本コスト!G854/SUM(資本コスト!G854,労働コスト!G854)</f>
        <v>0.26218850219348144</v>
      </c>
      <c r="H854" s="6">
        <f>資本コスト!H854/SUM(資本コスト!H854,労働コスト!H854)</f>
        <v>0.25981663377641045</v>
      </c>
      <c r="I854" s="6">
        <f>資本コスト!I854/SUM(資本コスト!I854,労働コスト!I854)</f>
        <v>0.32270959219162249</v>
      </c>
      <c r="K854" s="3">
        <f>0.5*(E854+E$1107)</f>
        <v>0.42507176553895731</v>
      </c>
      <c r="L854" s="3">
        <f t="shared" ref="L854" si="3331">0.5*(F854+F$1107)</f>
        <v>0.26197111521383759</v>
      </c>
      <c r="M854" s="3">
        <f t="shared" ref="M854" si="3332">0.5*(G854+G$1107)</f>
        <v>0.26685877698307858</v>
      </c>
      <c r="N854" s="3">
        <f t="shared" ref="N854" si="3333">0.5*(H854+H$1107)</f>
        <v>0.25774164536591526</v>
      </c>
      <c r="O854" s="3">
        <f t="shared" ref="O854" si="3334">0.5*(I854+I$1107)</f>
        <v>0.3139260312856757</v>
      </c>
    </row>
    <row r="855" spans="1:15" x14ac:dyDescent="0.15">
      <c r="A855" s="1">
        <v>38</v>
      </c>
      <c r="B855" s="1" t="s">
        <v>317</v>
      </c>
      <c r="C855" s="1">
        <v>1</v>
      </c>
      <c r="D855" s="1" t="s">
        <v>9</v>
      </c>
      <c r="E855" s="6">
        <f>資本コスト!E855/SUM(資本コスト!E855,労働コスト!E855)</f>
        <v>0.66058898067351179</v>
      </c>
      <c r="F855" s="6">
        <f>資本コスト!F855/SUM(資本コスト!F855,労働コスト!F855)</f>
        <v>0.48121321599314154</v>
      </c>
      <c r="G855" s="6">
        <f>資本コスト!G855/SUM(資本コスト!G855,労働コスト!G855)</f>
        <v>0.45424519419006448</v>
      </c>
      <c r="H855" s="6">
        <f>資本コスト!H855/SUM(資本コスト!H855,労働コスト!H855)</f>
        <v>0.54833728367389456</v>
      </c>
      <c r="I855" s="6">
        <f>資本コスト!I855/SUM(資本コスト!I855,労働コスト!I855)</f>
        <v>0.63203619533163613</v>
      </c>
      <c r="K855" s="3">
        <f>0.5*(E855+E$1085)</f>
        <v>0.61860974556568626</v>
      </c>
      <c r="L855" s="3">
        <f t="shared" ref="L855" si="3335">0.5*(F855+F$1085)</f>
        <v>0.48957209427848525</v>
      </c>
      <c r="M855" s="3">
        <f t="shared" ref="M855" si="3336">0.5*(G855+G$1085)</f>
        <v>0.50008128772854998</v>
      </c>
      <c r="N855" s="3">
        <f t="shared" ref="N855" si="3337">0.5*(H855+H$1085)</f>
        <v>0.59737992534401885</v>
      </c>
      <c r="O855" s="3">
        <f t="shared" ref="O855" si="3338">0.5*(I855+I$1085)</f>
        <v>0.67106798038822624</v>
      </c>
    </row>
    <row r="856" spans="1:15" x14ac:dyDescent="0.15">
      <c r="A856" s="1">
        <v>38</v>
      </c>
      <c r="B856" s="1" t="s">
        <v>317</v>
      </c>
      <c r="C856" s="1">
        <v>2</v>
      </c>
      <c r="D856" s="1" t="s">
        <v>10</v>
      </c>
      <c r="E856" s="6">
        <f>資本コスト!E856/SUM(資本コスト!E856,労働コスト!E856)</f>
        <v>0.66547502506653811</v>
      </c>
      <c r="F856" s="6">
        <f>資本コスト!F856/SUM(資本コスト!F856,労働コスト!F856)</f>
        <v>0.61959926932016141</v>
      </c>
      <c r="G856" s="6">
        <f>資本コスト!G856/SUM(資本コスト!G856,労働コスト!G856)</f>
        <v>0.42570506479853421</v>
      </c>
      <c r="H856" s="6">
        <f>資本コスト!H856/SUM(資本コスト!H856,労働コスト!H856)</f>
        <v>0.41468976383987494</v>
      </c>
      <c r="I856" s="6">
        <f>資本コスト!I856/SUM(資本コスト!I856,労働コスト!I856)</f>
        <v>0.57430395983178839</v>
      </c>
      <c r="K856" s="3">
        <f>0.5*(E856+E$1086)</f>
        <v>0.521541658792122</v>
      </c>
      <c r="L856" s="3">
        <f t="shared" ref="L856" si="3339">0.5*(F856+F$1086)</f>
        <v>0.47628965851968108</v>
      </c>
      <c r="M856" s="3">
        <f t="shared" ref="M856" si="3340">0.5*(G856+G$1086)</f>
        <v>0.38614432621930517</v>
      </c>
      <c r="N856" s="3">
        <f t="shared" ref="N856" si="3341">0.5*(H856+H$1086)</f>
        <v>0.37934261115179096</v>
      </c>
      <c r="O856" s="3">
        <f t="shared" ref="O856" si="3342">0.5*(I856+I$1086)</f>
        <v>0.53785089249235851</v>
      </c>
    </row>
    <row r="857" spans="1:15" x14ac:dyDescent="0.15">
      <c r="A857" s="1">
        <v>38</v>
      </c>
      <c r="B857" s="1" t="s">
        <v>318</v>
      </c>
      <c r="C857" s="1">
        <v>3</v>
      </c>
      <c r="D857" s="1" t="s">
        <v>17</v>
      </c>
      <c r="E857" s="6">
        <f>資本コスト!E857/SUM(資本コスト!E857,労働コスト!E857)</f>
        <v>0.19622985362100775</v>
      </c>
      <c r="F857" s="6">
        <f>資本コスト!F857/SUM(資本コスト!F857,労働コスト!F857)</f>
        <v>0.19424391113231237</v>
      </c>
      <c r="G857" s="6">
        <f>資本コスト!G857/SUM(資本コスト!G857,労働コスト!G857)</f>
        <v>0.24086779631450575</v>
      </c>
      <c r="H857" s="6">
        <f>資本コスト!H857/SUM(資本コスト!H857,労働コスト!H857)</f>
        <v>0.32300583433012175</v>
      </c>
      <c r="I857" s="6">
        <f>資本コスト!I857/SUM(資本コスト!I857,労働コスト!I857)</f>
        <v>0.29032532662044602</v>
      </c>
      <c r="K857" s="3">
        <f>0.5*(E857+E$1087)</f>
        <v>0.26000242547423752</v>
      </c>
      <c r="L857" s="3">
        <f t="shared" ref="L857" si="3343">0.5*(F857+F$1087)</f>
        <v>0.22394143703064778</v>
      </c>
      <c r="M857" s="3">
        <f t="shared" ref="M857" si="3344">0.5*(G857+G$1087)</f>
        <v>0.27311851171968343</v>
      </c>
      <c r="N857" s="3">
        <f t="shared" ref="N857" si="3345">0.5*(H857+H$1087)</f>
        <v>0.31646222693685644</v>
      </c>
      <c r="O857" s="3">
        <f t="shared" ref="O857" si="3346">0.5*(I857+I$1087)</f>
        <v>0.32833802375564058</v>
      </c>
    </row>
    <row r="858" spans="1:15" x14ac:dyDescent="0.15">
      <c r="A858" s="1">
        <v>38</v>
      </c>
      <c r="B858" s="1" t="s">
        <v>318</v>
      </c>
      <c r="C858" s="1">
        <v>4</v>
      </c>
      <c r="D858" s="1" t="s">
        <v>18</v>
      </c>
      <c r="E858" s="6">
        <f>資本コスト!E858/SUM(資本コスト!E858,労働コスト!E858)</f>
        <v>0.32256474898695386</v>
      </c>
      <c r="F858" s="6">
        <f>資本コスト!F858/SUM(資本コスト!F858,労働コスト!F858)</f>
        <v>0.20270442465698293</v>
      </c>
      <c r="G858" s="6">
        <f>資本コスト!G858/SUM(資本コスト!G858,労働コスト!G858)</f>
        <v>0.23029591724136159</v>
      </c>
      <c r="H858" s="6">
        <f>資本コスト!H858/SUM(資本コスト!H858,労働コスト!H858)</f>
        <v>0.31718066001411604</v>
      </c>
      <c r="I858" s="6">
        <f>資本コスト!I858/SUM(資本コスト!I858,労働コスト!I858)</f>
        <v>0.55988510620024334</v>
      </c>
      <c r="K858" s="3">
        <f>0.5*(E858+E$1088)</f>
        <v>0.27318426541139362</v>
      </c>
      <c r="L858" s="3">
        <f t="shared" ref="L858" si="3347">0.5*(F858+F$1088)</f>
        <v>0.19362857557617247</v>
      </c>
      <c r="M858" s="3">
        <f t="shared" ref="M858" si="3348">0.5*(G858+G$1088)</f>
        <v>0.21586141670417688</v>
      </c>
      <c r="N858" s="3">
        <f t="shared" ref="N858" si="3349">0.5*(H858+H$1088)</f>
        <v>0.28853989405727853</v>
      </c>
      <c r="O858" s="3">
        <f t="shared" ref="O858" si="3350">0.5*(I858+I$1088)</f>
        <v>0.4446243083200021</v>
      </c>
    </row>
    <row r="859" spans="1:15" x14ac:dyDescent="0.15">
      <c r="A859" s="1">
        <v>38</v>
      </c>
      <c r="B859" s="1" t="s">
        <v>318</v>
      </c>
      <c r="C859" s="1">
        <v>5</v>
      </c>
      <c r="D859" s="1" t="s">
        <v>19</v>
      </c>
      <c r="E859" s="6">
        <f>資本コスト!E859/SUM(資本コスト!E859,労働コスト!E859)</f>
        <v>0.45629216202314105</v>
      </c>
      <c r="F859" s="6">
        <f>資本コスト!F859/SUM(資本コスト!F859,労働コスト!F859)</f>
        <v>0.44534269409039834</v>
      </c>
      <c r="G859" s="6">
        <f>資本コスト!G859/SUM(資本コスト!G859,労働コスト!G859)</f>
        <v>0.48830902918863039</v>
      </c>
      <c r="H859" s="6">
        <f>資本コスト!H859/SUM(資本コスト!H859,労働コスト!H859)</f>
        <v>0.43240625741599376</v>
      </c>
      <c r="I859" s="6">
        <f>資本コスト!I859/SUM(資本コスト!I859,労働コスト!I859)</f>
        <v>0.48348202546478092</v>
      </c>
      <c r="K859" s="3">
        <f>0.5*(E859+E$1089)</f>
        <v>0.42517522960312826</v>
      </c>
      <c r="L859" s="3">
        <f t="shared" ref="L859" si="3351">0.5*(F859+F$1089)</f>
        <v>0.36833949676295474</v>
      </c>
      <c r="M859" s="3">
        <f t="shared" ref="M859" si="3352">0.5*(G859+G$1089)</f>
        <v>0.40062824800437602</v>
      </c>
      <c r="N859" s="3">
        <f t="shared" ref="N859" si="3353">0.5*(H859+H$1089)</f>
        <v>0.37775362200434826</v>
      </c>
      <c r="O859" s="3">
        <f t="shared" ref="O859" si="3354">0.5*(I859+I$1089)</f>
        <v>0.43918963826561974</v>
      </c>
    </row>
    <row r="860" spans="1:15" x14ac:dyDescent="0.15">
      <c r="A860" s="1">
        <v>38</v>
      </c>
      <c r="B860" s="1" t="s">
        <v>318</v>
      </c>
      <c r="C860" s="1">
        <v>6</v>
      </c>
      <c r="D860" s="1" t="s">
        <v>3</v>
      </c>
      <c r="E860" s="6">
        <f>資本コスト!E860/SUM(資本コスト!E860,労働コスト!E860)</f>
        <v>0.69324239797020415</v>
      </c>
      <c r="F860" s="6">
        <f>資本コスト!F860/SUM(資本コスト!F860,労働コスト!F860)</f>
        <v>0.63689471612815829</v>
      </c>
      <c r="G860" s="6">
        <f>資本コスト!G860/SUM(資本コスト!G860,労働コスト!G860)</f>
        <v>0.65917327698086636</v>
      </c>
      <c r="H860" s="6">
        <f>資本コスト!H860/SUM(資本コスト!H860,労働コスト!H860)</f>
        <v>0.65138949646916366</v>
      </c>
      <c r="I860" s="6">
        <f>資本コスト!I860/SUM(資本コスト!I860,労働コスト!I860)</f>
        <v>0.82810638859284558</v>
      </c>
      <c r="K860" s="3">
        <f>0.5*(E860+E$1090)</f>
        <v>0.58833421087199855</v>
      </c>
      <c r="L860" s="3">
        <f t="shared" ref="L860" si="3355">0.5*(F860+F$1090)</f>
        <v>0.52827509691540808</v>
      </c>
      <c r="M860" s="3">
        <f t="shared" ref="M860" si="3356">0.5*(G860+G$1090)</f>
        <v>0.55297296108699556</v>
      </c>
      <c r="N860" s="3">
        <f t="shared" ref="N860" si="3357">0.5*(H860+H$1090)</f>
        <v>0.54075782939854755</v>
      </c>
      <c r="O860" s="3">
        <f t="shared" ref="O860" si="3358">0.5*(I860+I$1090)</f>
        <v>0.69169875075258003</v>
      </c>
    </row>
    <row r="861" spans="1:15" x14ac:dyDescent="0.15">
      <c r="A861" s="1">
        <v>38</v>
      </c>
      <c r="B861" s="1" t="s">
        <v>318</v>
      </c>
      <c r="C861" s="1">
        <v>7</v>
      </c>
      <c r="D861" s="1" t="s">
        <v>20</v>
      </c>
      <c r="E861" s="6">
        <f>資本コスト!E861/SUM(資本コスト!E861,労働コスト!E861)</f>
        <v>0.7889540609931377</v>
      </c>
      <c r="F861" s="6">
        <f>資本コスト!F861/SUM(資本コスト!F861,労働コスト!F861)</f>
        <v>0.67594329923179786</v>
      </c>
      <c r="G861" s="6">
        <f>資本コスト!G861/SUM(資本コスト!G861,労働コスト!G861)</f>
        <v>0.68173019181918137</v>
      </c>
      <c r="H861" s="6">
        <f>資本コスト!H861/SUM(資本コスト!H861,労働コスト!H861)</f>
        <v>0.72883181092138827</v>
      </c>
      <c r="I861" s="6">
        <f>資本コスト!I861/SUM(資本コスト!I861,労働コスト!I861)</f>
        <v>0.78624478113822005</v>
      </c>
      <c r="K861" s="3">
        <f>0.5*(E861+E$1091)</f>
        <v>0.74226302413679224</v>
      </c>
      <c r="L861" s="3">
        <f t="shared" ref="L861" si="3359">0.5*(F861+F$1091)</f>
        <v>0.6638773745267158</v>
      </c>
      <c r="M861" s="3">
        <f t="shared" ref="M861" si="3360">0.5*(G861+G$1091)</f>
        <v>0.62201019297952342</v>
      </c>
      <c r="N861" s="3">
        <f t="shared" ref="N861" si="3361">0.5*(H861+H$1091)</f>
        <v>0.64878797803133192</v>
      </c>
      <c r="O861" s="3">
        <f t="shared" ref="O861" si="3362">0.5*(I861+I$1091)</f>
        <v>0.70068628994818982</v>
      </c>
    </row>
    <row r="862" spans="1:15" x14ac:dyDescent="0.15">
      <c r="A862" s="1">
        <v>38</v>
      </c>
      <c r="B862" s="1" t="s">
        <v>318</v>
      </c>
      <c r="C862" s="1">
        <v>8</v>
      </c>
      <c r="D862" s="1" t="s">
        <v>21</v>
      </c>
      <c r="E862" s="6">
        <f>資本コスト!E862/SUM(資本コスト!E862,労働コスト!E862)</f>
        <v>0.19573722204082691</v>
      </c>
      <c r="F862" s="6">
        <f>資本コスト!F862/SUM(資本コスト!F862,労働コスト!F862)</f>
        <v>0.17950818419297196</v>
      </c>
      <c r="G862" s="6">
        <f>資本コスト!G862/SUM(資本コスト!G862,労働コスト!G862)</f>
        <v>0.2020618734418542</v>
      </c>
      <c r="H862" s="6">
        <f>資本コスト!H862/SUM(資本コスト!H862,労働コスト!H862)</f>
        <v>0.25647236867913398</v>
      </c>
      <c r="I862" s="6">
        <f>資本コスト!I862/SUM(資本コスト!I862,労働コスト!I862)</f>
        <v>0.52897359140516653</v>
      </c>
      <c r="K862" s="3">
        <f>0.5*(E862+E$1092)</f>
        <v>0.28552601893400864</v>
      </c>
      <c r="L862" s="3">
        <f t="shared" ref="L862" si="3363">0.5*(F862+F$1092)</f>
        <v>0.21131227287827242</v>
      </c>
      <c r="M862" s="3">
        <f t="shared" ref="M862" si="3364">0.5*(G862+G$1092)</f>
        <v>0.22545355852864085</v>
      </c>
      <c r="N862" s="3">
        <f t="shared" ref="N862" si="3365">0.5*(H862+H$1092)</f>
        <v>0.24728518190081167</v>
      </c>
      <c r="O862" s="3">
        <f t="shared" ref="O862" si="3366">0.5*(I862+I$1092)</f>
        <v>0.42603236582179899</v>
      </c>
    </row>
    <row r="863" spans="1:15" x14ac:dyDescent="0.15">
      <c r="A863" s="1">
        <v>38</v>
      </c>
      <c r="B863" s="1" t="s">
        <v>318</v>
      </c>
      <c r="C863" s="1">
        <v>9</v>
      </c>
      <c r="D863" s="1" t="s">
        <v>22</v>
      </c>
      <c r="E863" s="6">
        <f>資本コスト!E863/SUM(資本コスト!E863,労働コスト!E863)</f>
        <v>0.41223414936672614</v>
      </c>
      <c r="F863" s="6">
        <f>資本コスト!F863/SUM(資本コスト!F863,労働コスト!F863)</f>
        <v>0.55993418192958322</v>
      </c>
      <c r="G863" s="6">
        <f>資本コスト!G863/SUM(資本コスト!G863,労働コスト!G863)</f>
        <v>0.58171905482571395</v>
      </c>
      <c r="H863" s="6">
        <f>資本コスト!H863/SUM(資本コスト!H863,労働コスト!H863)</f>
        <v>0.59727575978874581</v>
      </c>
      <c r="I863" s="6">
        <f>資本コスト!I863/SUM(資本コスト!I863,労働コスト!I863)</f>
        <v>0.61100992637333962</v>
      </c>
      <c r="K863" s="3">
        <f>0.5*(E863+E$1093)</f>
        <v>0.39309012305356328</v>
      </c>
      <c r="L863" s="3">
        <f t="shared" ref="L863" si="3367">0.5*(F863+F$1093)</f>
        <v>0.47322086302703115</v>
      </c>
      <c r="M863" s="3">
        <f t="shared" ref="M863" si="3368">0.5*(G863+G$1093)</f>
        <v>0.50032354527491929</v>
      </c>
      <c r="N863" s="3">
        <f t="shared" ref="N863" si="3369">0.5*(H863+H$1093)</f>
        <v>0.50192515283972194</v>
      </c>
      <c r="O863" s="3">
        <f t="shared" ref="O863" si="3370">0.5*(I863+I$1093)</f>
        <v>0.52809716263310003</v>
      </c>
    </row>
    <row r="864" spans="1:15" x14ac:dyDescent="0.15">
      <c r="A864" s="1">
        <v>38</v>
      </c>
      <c r="B864" s="1" t="s">
        <v>318</v>
      </c>
      <c r="C864" s="1">
        <v>10</v>
      </c>
      <c r="D864" s="1" t="s">
        <v>23</v>
      </c>
      <c r="E864" s="6">
        <f>資本コスト!E864/SUM(資本コスト!E864,労働コスト!E864)</f>
        <v>7.2702936556162556E-2</v>
      </c>
      <c r="F864" s="6">
        <f>資本コスト!F864/SUM(資本コスト!F864,労働コスト!F864)</f>
        <v>0.10590951083589153</v>
      </c>
      <c r="G864" s="6">
        <f>資本コスト!G864/SUM(資本コスト!G864,労働コスト!G864)</f>
        <v>0.12010825411282207</v>
      </c>
      <c r="H864" s="6">
        <f>資本コスト!H864/SUM(資本コスト!H864,労働コスト!H864)</f>
        <v>0.13225163134317466</v>
      </c>
      <c r="I864" s="6">
        <f>資本コスト!I864/SUM(資本コスト!I864,労働コスト!I864)</f>
        <v>9.913963816507633E-2</v>
      </c>
      <c r="K864" s="3">
        <f>0.5*(E864+E$1094)</f>
        <v>0.15523835469884684</v>
      </c>
      <c r="L864" s="3">
        <f t="shared" ref="L864" si="3371">0.5*(F864+F$1094)</f>
        <v>0.15196295402756754</v>
      </c>
      <c r="M864" s="3">
        <f t="shared" ref="M864" si="3372">0.5*(G864+G$1094)</f>
        <v>0.15512734194805081</v>
      </c>
      <c r="N864" s="3">
        <f t="shared" ref="N864" si="3373">0.5*(H864+H$1094)</f>
        <v>0.16047454691597413</v>
      </c>
      <c r="O864" s="3">
        <f t="shared" ref="O864" si="3374">0.5*(I864+I$1094)</f>
        <v>0.15344400918014439</v>
      </c>
    </row>
    <row r="865" spans="1:15" x14ac:dyDescent="0.15">
      <c r="A865" s="1">
        <v>38</v>
      </c>
      <c r="B865" s="1" t="s">
        <v>318</v>
      </c>
      <c r="C865" s="1">
        <v>11</v>
      </c>
      <c r="D865" s="1" t="s">
        <v>24</v>
      </c>
      <c r="E865" s="6">
        <f>資本コスト!E865/SUM(資本コスト!E865,労働コスト!E865)</f>
        <v>0.32560239438938915</v>
      </c>
      <c r="F865" s="6">
        <f>資本コスト!F865/SUM(資本コスト!F865,労働コスト!F865)</f>
        <v>0.29577640369780944</v>
      </c>
      <c r="G865" s="6">
        <f>資本コスト!G865/SUM(資本コスト!G865,労働コスト!G865)</f>
        <v>0.32716865771645481</v>
      </c>
      <c r="H865" s="6">
        <f>資本コスト!H865/SUM(資本コスト!H865,労働コスト!H865)</f>
        <v>0.29742828028427609</v>
      </c>
      <c r="I865" s="6">
        <f>資本コスト!I865/SUM(資本コスト!I865,労働コスト!I865)</f>
        <v>0.28873475393509801</v>
      </c>
      <c r="K865" s="3">
        <f>0.5*(E865+E$1095)</f>
        <v>0.29803321816086914</v>
      </c>
      <c r="L865" s="3">
        <f t="shared" ref="L865" si="3375">0.5*(F865+F$1095)</f>
        <v>0.25673107584376514</v>
      </c>
      <c r="M865" s="3">
        <f t="shared" ref="M865" si="3376">0.5*(G865+G$1095)</f>
        <v>0.30091046032971613</v>
      </c>
      <c r="N865" s="3">
        <f t="shared" ref="N865" si="3377">0.5*(H865+H$1095)</f>
        <v>0.28435169717242292</v>
      </c>
      <c r="O865" s="3">
        <f t="shared" ref="O865" si="3378">0.5*(I865+I$1095)</f>
        <v>0.29945803047040925</v>
      </c>
    </row>
    <row r="866" spans="1:15" x14ac:dyDescent="0.15">
      <c r="A866" s="1">
        <v>38</v>
      </c>
      <c r="B866" s="1" t="s">
        <v>318</v>
      </c>
      <c r="C866" s="1">
        <v>12</v>
      </c>
      <c r="D866" s="1" t="s">
        <v>25</v>
      </c>
      <c r="E866" s="6">
        <f>資本コスト!E866/SUM(資本コスト!E866,労働コスト!E866)</f>
        <v>0.11477294068332222</v>
      </c>
      <c r="F866" s="6">
        <f>資本コスト!F866/SUM(資本コスト!F866,労働コスト!F866)</f>
        <v>0.14183916879052413</v>
      </c>
      <c r="G866" s="6">
        <f>資本コスト!G866/SUM(資本コスト!G866,労働コスト!G866)</f>
        <v>0.39082137751870111</v>
      </c>
      <c r="H866" s="6">
        <f>資本コスト!H866/SUM(資本コスト!H866,労働コスト!H866)</f>
        <v>0.50025253015538351</v>
      </c>
      <c r="I866" s="6">
        <f>資本コスト!I866/SUM(資本コスト!I866,労働コスト!I866)</f>
        <v>0.5737782225846767</v>
      </c>
      <c r="K866" s="3">
        <f>0.5*(E866+E$1096)</f>
        <v>0.1670552908010578</v>
      </c>
      <c r="L866" s="3">
        <f t="shared" ref="L866" si="3379">0.5*(F866+F$1096)</f>
        <v>0.16191961468709232</v>
      </c>
      <c r="M866" s="3">
        <f t="shared" ref="M866" si="3380">0.5*(G866+G$1096)</f>
        <v>0.35340472735987494</v>
      </c>
      <c r="N866" s="3">
        <f t="shared" ref="N866" si="3381">0.5*(H866+H$1096)</f>
        <v>0.42120278722560406</v>
      </c>
      <c r="O866" s="3">
        <f t="shared" ref="O866" si="3382">0.5*(I866+I$1096)</f>
        <v>0.50350337309118043</v>
      </c>
    </row>
    <row r="867" spans="1:15" x14ac:dyDescent="0.15">
      <c r="A867" s="1">
        <v>38</v>
      </c>
      <c r="B867" s="1" t="s">
        <v>318</v>
      </c>
      <c r="C867" s="1">
        <v>13</v>
      </c>
      <c r="D867" s="1" t="s">
        <v>26</v>
      </c>
      <c r="E867" s="6">
        <f>資本コスト!E867/SUM(資本コスト!E867,労働コスト!E867)</f>
        <v>0.21996724658645117</v>
      </c>
      <c r="F867" s="6">
        <f>資本コスト!F867/SUM(資本コスト!F867,労働コスト!F867)</f>
        <v>0.40634198694362728</v>
      </c>
      <c r="G867" s="6">
        <f>資本コスト!G867/SUM(資本コスト!G867,労働コスト!G867)</f>
        <v>0.38752349197429975</v>
      </c>
      <c r="H867" s="6">
        <f>資本コスト!H867/SUM(資本コスト!H867,労働コスト!H867)</f>
        <v>0.35133513168792213</v>
      </c>
      <c r="I867" s="6">
        <f>資本コスト!I867/SUM(資本コスト!I867,労働コスト!I867)</f>
        <v>0.31845083373184957</v>
      </c>
      <c r="K867" s="3">
        <f>0.5*(E867+E$1097)</f>
        <v>0.20473110649408172</v>
      </c>
      <c r="L867" s="3">
        <f t="shared" ref="L867" si="3383">0.5*(F867+F$1097)</f>
        <v>0.34250686164720834</v>
      </c>
      <c r="M867" s="3">
        <f t="shared" ref="M867" si="3384">0.5*(G867+G$1097)</f>
        <v>0.35745627058540363</v>
      </c>
      <c r="N867" s="3">
        <f t="shared" ref="N867" si="3385">0.5*(H867+H$1097)</f>
        <v>0.33687853213745167</v>
      </c>
      <c r="O867" s="3">
        <f t="shared" ref="O867" si="3386">0.5*(I867+I$1097)</f>
        <v>0.30804732544933866</v>
      </c>
    </row>
    <row r="868" spans="1:15" x14ac:dyDescent="0.15">
      <c r="A868" s="1">
        <v>38</v>
      </c>
      <c r="B868" s="1" t="s">
        <v>318</v>
      </c>
      <c r="C868" s="1">
        <v>14</v>
      </c>
      <c r="D868" s="1" t="s">
        <v>27</v>
      </c>
      <c r="E868" s="6">
        <f>資本コスト!E868/SUM(資本コスト!E868,労働コスト!E868)</f>
        <v>2.6959161572101965E-2</v>
      </c>
      <c r="F868" s="6">
        <f>資本コスト!F868/SUM(資本コスト!F868,労働コスト!F868)</f>
        <v>2.4364956018141461E-2</v>
      </c>
      <c r="G868" s="6">
        <f>資本コスト!G868/SUM(資本コスト!G868,労働コスト!G868)</f>
        <v>0.19654618912078967</v>
      </c>
      <c r="H868" s="6">
        <f>資本コスト!H868/SUM(資本コスト!H868,労働コスト!H868)</f>
        <v>0.24732495941223681</v>
      </c>
      <c r="I868" s="6">
        <f>資本コスト!I868/SUM(資本コスト!I868,労働コスト!I868)</f>
        <v>9.3162892797795674E-2</v>
      </c>
      <c r="K868" s="3">
        <f>0.5*(E868+E$1098)</f>
        <v>5.6142147933904971E-2</v>
      </c>
      <c r="L868" s="3">
        <f t="shared" ref="L868" si="3387">0.5*(F868+F$1098)</f>
        <v>8.3703326705018677E-2</v>
      </c>
      <c r="M868" s="3">
        <f t="shared" ref="M868" si="3388">0.5*(G868+G$1098)</f>
        <v>0.21789520032309601</v>
      </c>
      <c r="N868" s="3">
        <f t="shared" ref="N868" si="3389">0.5*(H868+H$1098)</f>
        <v>0.27547220400714623</v>
      </c>
      <c r="O868" s="3">
        <f t="shared" ref="O868" si="3390">0.5*(I868+I$1098)</f>
        <v>0.23289513105273699</v>
      </c>
    </row>
    <row r="869" spans="1:15" x14ac:dyDescent="0.15">
      <c r="A869" s="1">
        <v>38</v>
      </c>
      <c r="B869" s="1" t="s">
        <v>318</v>
      </c>
      <c r="C869" s="1">
        <v>15</v>
      </c>
      <c r="D869" s="1" t="s">
        <v>28</v>
      </c>
      <c r="E869" s="6">
        <f>資本コスト!E869/SUM(資本コスト!E869,労働コスト!E869)</f>
        <v>0.2294899649923165</v>
      </c>
      <c r="F869" s="6">
        <f>資本コスト!F869/SUM(資本コスト!F869,労働コスト!F869)</f>
        <v>0.17358693612123463</v>
      </c>
      <c r="G869" s="6">
        <f>資本コスト!G869/SUM(資本コスト!G869,労働コスト!G869)</f>
        <v>0.20455976831346992</v>
      </c>
      <c r="H869" s="6">
        <f>資本コスト!H869/SUM(資本コスト!H869,労働コスト!H869)</f>
        <v>0.22930663860260736</v>
      </c>
      <c r="I869" s="6">
        <f>資本コスト!I869/SUM(資本コスト!I869,労働コスト!I869)</f>
        <v>0.31721489084247434</v>
      </c>
      <c r="K869" s="3">
        <f>0.5*(E869+E$1099)</f>
        <v>0.211587848880956</v>
      </c>
      <c r="L869" s="3">
        <f t="shared" ref="L869" si="3391">0.5*(F869+F$1099)</f>
        <v>0.17601632357126668</v>
      </c>
      <c r="M869" s="3">
        <f t="shared" ref="M869" si="3392">0.5*(G869+G$1099)</f>
        <v>0.22462118450956767</v>
      </c>
      <c r="N869" s="3">
        <f t="shared" ref="N869" si="3393">0.5*(H869+H$1099)</f>
        <v>0.24942091313641701</v>
      </c>
      <c r="O869" s="3">
        <f t="shared" ref="O869" si="3394">0.5*(I869+I$1099)</f>
        <v>0.32199221417562812</v>
      </c>
    </row>
    <row r="870" spans="1:15" x14ac:dyDescent="0.15">
      <c r="A870" s="1">
        <v>38</v>
      </c>
      <c r="B870" s="1" t="s">
        <v>317</v>
      </c>
      <c r="C870" s="1">
        <v>16</v>
      </c>
      <c r="D870" s="1" t="s">
        <v>11</v>
      </c>
      <c r="E870" s="6">
        <f>資本コスト!E870/SUM(資本コスト!E870,労働コスト!E870)</f>
        <v>0.22988558645701507</v>
      </c>
      <c r="F870" s="6">
        <f>資本コスト!F870/SUM(資本コスト!F870,労働コスト!F870)</f>
        <v>9.5473036862478058E-2</v>
      </c>
      <c r="G870" s="6">
        <f>資本コスト!G870/SUM(資本コスト!G870,労働コスト!G870)</f>
        <v>0.10820360372030241</v>
      </c>
      <c r="H870" s="6">
        <f>資本コスト!H870/SUM(資本コスト!H870,労働コスト!H870)</f>
        <v>9.5097809287699994E-2</v>
      </c>
      <c r="I870" s="6">
        <f>資本コスト!I870/SUM(資本コスト!I870,労働コスト!I870)</f>
        <v>9.8595250445443497E-2</v>
      </c>
      <c r="K870" s="3">
        <f>0.5*(E870+E$1100)</f>
        <v>0.24166719168709302</v>
      </c>
      <c r="L870" s="3">
        <f t="shared" ref="L870" si="3395">0.5*(F870+F$1100)</f>
        <v>0.10193702901437432</v>
      </c>
      <c r="M870" s="3">
        <f t="shared" ref="M870" si="3396">0.5*(G870+G$1100)</f>
        <v>0.11084005506736713</v>
      </c>
      <c r="N870" s="3">
        <f t="shared" ref="N870" si="3397">0.5*(H870+H$1100)</f>
        <v>9.0736113550111269E-2</v>
      </c>
      <c r="O870" s="3">
        <f t="shared" ref="O870" si="3398">0.5*(I870+I$1100)</f>
        <v>9.7555575803267819E-2</v>
      </c>
    </row>
    <row r="871" spans="1:15" x14ac:dyDescent="0.15">
      <c r="A871" s="1">
        <v>38</v>
      </c>
      <c r="B871" s="1" t="s">
        <v>317</v>
      </c>
      <c r="C871" s="1">
        <v>17</v>
      </c>
      <c r="D871" s="1" t="s">
        <v>12</v>
      </c>
      <c r="E871" s="6">
        <f>資本コスト!E871/SUM(資本コスト!E871,労働コスト!E871)</f>
        <v>0.75233908018852946</v>
      </c>
      <c r="F871" s="6">
        <f>資本コスト!F871/SUM(資本コスト!F871,労働コスト!F871)</f>
        <v>0.77621291603939491</v>
      </c>
      <c r="G871" s="6">
        <f>資本コスト!G871/SUM(資本コスト!G871,労働コスト!G871)</f>
        <v>0.73224776037860095</v>
      </c>
      <c r="H871" s="6">
        <f>資本コスト!H871/SUM(資本コスト!H871,労働コスト!H871)</f>
        <v>0.69201466994768013</v>
      </c>
      <c r="I871" s="6">
        <f>資本コスト!I871/SUM(資本コスト!I871,労働コスト!I871)</f>
        <v>0.7774046919434523</v>
      </c>
      <c r="K871" s="3">
        <f>0.5*(E871+E$1101)</f>
        <v>0.75570924918113525</v>
      </c>
      <c r="L871" s="3">
        <f t="shared" ref="L871" si="3399">0.5*(F871+F$1101)</f>
        <v>0.77103533428120885</v>
      </c>
      <c r="M871" s="3">
        <f t="shared" ref="M871" si="3400">0.5*(G871+G$1101)</f>
        <v>0.7306469119461676</v>
      </c>
      <c r="N871" s="3">
        <f t="shared" ref="N871" si="3401">0.5*(H871+H$1101)</f>
        <v>0.70230954519960642</v>
      </c>
      <c r="O871" s="3">
        <f t="shared" ref="O871" si="3402">0.5*(I871+I$1101)</f>
        <v>0.79121710735308881</v>
      </c>
    </row>
    <row r="872" spans="1:15" x14ac:dyDescent="0.15">
      <c r="A872" s="1">
        <v>38</v>
      </c>
      <c r="B872" s="1" t="s">
        <v>317</v>
      </c>
      <c r="C872" s="1">
        <v>18</v>
      </c>
      <c r="D872" s="1" t="s">
        <v>13</v>
      </c>
      <c r="E872" s="6">
        <f>資本コスト!E872/SUM(資本コスト!E872,労働コスト!E872)</f>
        <v>0.11524762856160141</v>
      </c>
      <c r="F872" s="6">
        <f>資本コスト!F872/SUM(資本コスト!F872,労働コスト!F872)</f>
        <v>0.18455024130687092</v>
      </c>
      <c r="G872" s="6">
        <f>資本コスト!G872/SUM(資本コスト!G872,労働コスト!G872)</f>
        <v>0.18854627341447913</v>
      </c>
      <c r="H872" s="6">
        <f>資本コスト!H872/SUM(資本コスト!H872,労働コスト!H872)</f>
        <v>0.20576224306259883</v>
      </c>
      <c r="I872" s="6">
        <f>資本コスト!I872/SUM(資本コスト!I872,労働コスト!I872)</f>
        <v>0.1763033584290937</v>
      </c>
      <c r="K872" s="3">
        <f>0.5*(E872+E$1102)</f>
        <v>0.12786335158313622</v>
      </c>
      <c r="L872" s="3">
        <f t="shared" ref="L872" si="3403">0.5*(F872+F$1102)</f>
        <v>0.18917155357909679</v>
      </c>
      <c r="M872" s="3">
        <f t="shared" ref="M872" si="3404">0.5*(G872+G$1102)</f>
        <v>0.18740924813575582</v>
      </c>
      <c r="N872" s="3">
        <f t="shared" ref="N872" si="3405">0.5*(H872+H$1102)</f>
        <v>0.19091297341222913</v>
      </c>
      <c r="O872" s="3">
        <f t="shared" ref="O872" si="3406">0.5*(I872+I$1102)</f>
        <v>0.18850377753437925</v>
      </c>
    </row>
    <row r="873" spans="1:15" x14ac:dyDescent="0.15">
      <c r="A873" s="1">
        <v>38</v>
      </c>
      <c r="B873" s="1" t="s">
        <v>317</v>
      </c>
      <c r="C873" s="1">
        <v>19</v>
      </c>
      <c r="D873" s="1" t="s">
        <v>14</v>
      </c>
      <c r="E873" s="6">
        <f>資本コスト!E873/SUM(資本コスト!E873,労働コスト!E873)</f>
        <v>0.30736216129126925</v>
      </c>
      <c r="F873" s="6">
        <f>資本コスト!F873/SUM(資本コスト!F873,労働コスト!F873)</f>
        <v>0.12514571922888845</v>
      </c>
      <c r="G873" s="6">
        <f>資本コスト!G873/SUM(資本コスト!G873,労働コスト!G873)</f>
        <v>0.12878758506005228</v>
      </c>
      <c r="H873" s="6">
        <f>資本コスト!H873/SUM(資本コスト!H873,労働コスト!H873)</f>
        <v>0.16091580511929987</v>
      </c>
      <c r="I873" s="6">
        <f>資本コスト!I873/SUM(資本コスト!I873,労働コスト!I873)</f>
        <v>0.14551510371579796</v>
      </c>
      <c r="K873" s="3">
        <f>0.5*(E873+E$1103)</f>
        <v>0.32225519447827322</v>
      </c>
      <c r="L873" s="3">
        <f t="shared" ref="L873" si="3407">0.5*(F873+F$1103)</f>
        <v>0.1416487985088791</v>
      </c>
      <c r="M873" s="3">
        <f t="shared" ref="M873" si="3408">0.5*(G873+G$1103)</f>
        <v>0.13726761724456749</v>
      </c>
      <c r="N873" s="3">
        <f t="shared" ref="N873" si="3409">0.5*(H873+H$1103)</f>
        <v>0.17476488711548999</v>
      </c>
      <c r="O873" s="3">
        <f t="shared" ref="O873" si="3410">0.5*(I873+I$1103)</f>
        <v>0.16987102026607093</v>
      </c>
    </row>
    <row r="874" spans="1:15" x14ac:dyDescent="0.15">
      <c r="A874" s="1">
        <v>38</v>
      </c>
      <c r="B874" s="1" t="s">
        <v>317</v>
      </c>
      <c r="C874" s="1">
        <v>20</v>
      </c>
      <c r="D874" s="1" t="s">
        <v>15</v>
      </c>
      <c r="E874" s="6">
        <f>資本コスト!E874/SUM(資本コスト!E874,労働コスト!E874)</f>
        <v>0.36266269887341845</v>
      </c>
      <c r="F874" s="6">
        <f>資本コスト!F874/SUM(資本コスト!F874,労働コスト!F874)</f>
        <v>0.86972464924836257</v>
      </c>
      <c r="G874" s="6">
        <f>資本コスト!G874/SUM(資本コスト!G874,労働コスト!G874)</f>
        <v>0.78862191715272612</v>
      </c>
      <c r="H874" s="6">
        <f>資本コスト!H874/SUM(資本コスト!H874,労働コスト!H874)</f>
        <v>0.7741888211675414</v>
      </c>
      <c r="I874" s="6">
        <f>資本コスト!I874/SUM(資本コスト!I874,労働コスト!I874)</f>
        <v>0.80103701093490509</v>
      </c>
      <c r="K874" s="3">
        <f>0.5*(E874+E$1104)</f>
        <v>0.42848581651035517</v>
      </c>
      <c r="L874" s="3">
        <f t="shared" ref="L874" si="3411">0.5*(F874+F$1104)</f>
        <v>0.83417592582402811</v>
      </c>
      <c r="M874" s="3">
        <f t="shared" ref="M874" si="3412">0.5*(G874+G$1104)</f>
        <v>0.77096377213013012</v>
      </c>
      <c r="N874" s="3">
        <f t="shared" ref="N874" si="3413">0.5*(H874+H$1104)</f>
        <v>0.75877338546372242</v>
      </c>
      <c r="O874" s="3">
        <f t="shared" ref="O874" si="3414">0.5*(I874+I$1104)</f>
        <v>0.79949855938258785</v>
      </c>
    </row>
    <row r="875" spans="1:15" x14ac:dyDescent="0.15">
      <c r="A875" s="1">
        <v>38</v>
      </c>
      <c r="B875" s="1" t="s">
        <v>317</v>
      </c>
      <c r="C875" s="1">
        <v>21</v>
      </c>
      <c r="D875" s="1" t="s">
        <v>16</v>
      </c>
      <c r="E875" s="6">
        <f>資本コスト!E875/SUM(資本コスト!E875,労働コスト!E875)</f>
        <v>0.18951824502586961</v>
      </c>
      <c r="F875" s="6">
        <f>資本コスト!F875/SUM(資本コスト!F875,労働コスト!F875)</f>
        <v>0.37378198297035292</v>
      </c>
      <c r="G875" s="6">
        <f>資本コスト!G875/SUM(資本コスト!G875,労働コスト!G875)</f>
        <v>0.34847310927407654</v>
      </c>
      <c r="H875" s="6">
        <f>資本コスト!H875/SUM(資本コスト!H875,労働コスト!H875)</f>
        <v>0.35124845415815925</v>
      </c>
      <c r="I875" s="6">
        <f>資本コスト!I875/SUM(資本コスト!I875,労働コスト!I875)</f>
        <v>0.46257590974123908</v>
      </c>
      <c r="K875" s="3">
        <f>0.5*(E875+E$1105)</f>
        <v>0.25698302502802567</v>
      </c>
      <c r="L875" s="3">
        <f t="shared" ref="L875" si="3415">0.5*(F875+F$1105)</f>
        <v>0.39415067959628308</v>
      </c>
      <c r="M875" s="3">
        <f t="shared" ref="M875" si="3416">0.5*(G875+G$1105)</f>
        <v>0.38243513279052299</v>
      </c>
      <c r="N875" s="3">
        <f t="shared" ref="N875" si="3417">0.5*(H875+H$1105)</f>
        <v>0.39862407449012421</v>
      </c>
      <c r="O875" s="3">
        <f t="shared" ref="O875" si="3418">0.5*(I875+I$1105)</f>
        <v>0.51364048559126751</v>
      </c>
    </row>
    <row r="876" spans="1:15" x14ac:dyDescent="0.15">
      <c r="A876" s="1">
        <v>38</v>
      </c>
      <c r="B876" s="1" t="s">
        <v>188</v>
      </c>
      <c r="C876" s="1">
        <v>22</v>
      </c>
      <c r="D876" s="1" t="s">
        <v>8</v>
      </c>
      <c r="E876" s="6">
        <f>資本コスト!E876/SUM(資本コスト!E876,労働コスト!E876)</f>
        <v>4.200740856311775E-2</v>
      </c>
      <c r="F876" s="6">
        <f>資本コスト!F876/SUM(資本コスト!F876,労働コスト!F876)</f>
        <v>0.27150217355665923</v>
      </c>
      <c r="G876" s="6">
        <f>資本コスト!G876/SUM(資本コスト!G876,労働コスト!G876)</f>
        <v>0.2878912181994514</v>
      </c>
      <c r="H876" s="6">
        <f>資本コスト!H876/SUM(資本コスト!H876,労働コスト!H876)</f>
        <v>0.25963511465516159</v>
      </c>
      <c r="I876" s="6">
        <f>資本コスト!I876/SUM(資本コスト!I876,労働コスト!I876)</f>
        <v>0.30188312564700315</v>
      </c>
      <c r="K876" s="3">
        <f>0.5*(E876+E$1106)</f>
        <v>0.1207008040859443</v>
      </c>
      <c r="L876" s="3">
        <f t="shared" ref="L876" si="3419">0.5*(F876+F$1106)</f>
        <v>0.2685268505936077</v>
      </c>
      <c r="M876" s="3">
        <f t="shared" ref="M876" si="3420">0.5*(G876+G$1106)</f>
        <v>0.30909438469719264</v>
      </c>
      <c r="N876" s="3">
        <f t="shared" ref="N876" si="3421">0.5*(H876+H$1106)</f>
        <v>0.28379205557401999</v>
      </c>
      <c r="O876" s="3">
        <f t="shared" ref="O876" si="3422">0.5*(I876+I$1106)</f>
        <v>0.28688506939559844</v>
      </c>
    </row>
    <row r="877" spans="1:15" x14ac:dyDescent="0.15">
      <c r="A877" s="1">
        <v>38</v>
      </c>
      <c r="B877" s="1" t="s">
        <v>188</v>
      </c>
      <c r="C877" s="1">
        <v>23</v>
      </c>
      <c r="D877" s="1" t="s">
        <v>29</v>
      </c>
      <c r="E877" s="6">
        <f>資本コスト!E877/SUM(資本コスト!E877,労働コスト!E877)</f>
        <v>0.41570301778488045</v>
      </c>
      <c r="F877" s="6">
        <f>資本コスト!F877/SUM(資本コスト!F877,労働コスト!F877)</f>
        <v>0.27192393558151623</v>
      </c>
      <c r="G877" s="6">
        <f>資本コスト!G877/SUM(資本コスト!G877,労働コスト!G877)</f>
        <v>0.28981475198702922</v>
      </c>
      <c r="H877" s="6">
        <f>資本コスト!H877/SUM(資本コスト!H877,労働コスト!H877)</f>
        <v>0.24133464630303211</v>
      </c>
      <c r="I877" s="6">
        <f>資本コスト!I877/SUM(資本コスト!I877,労働コスト!I877)</f>
        <v>0.27939859749708251</v>
      </c>
      <c r="K877" s="3">
        <f>0.5*(E877+E$1107)</f>
        <v>0.40002631770506214</v>
      </c>
      <c r="L877" s="3">
        <f t="shared" ref="L877" si="3423">0.5*(F877+F$1107)</f>
        <v>0.26504573322268848</v>
      </c>
      <c r="M877" s="3">
        <f t="shared" ref="M877" si="3424">0.5*(G877+G$1107)</f>
        <v>0.28067190187985247</v>
      </c>
      <c r="N877" s="3">
        <f t="shared" ref="N877" si="3425">0.5*(H877+H$1107)</f>
        <v>0.24850065162922608</v>
      </c>
      <c r="O877" s="3">
        <f t="shared" ref="O877" si="3426">0.5*(I877+I$1107)</f>
        <v>0.29227053393840574</v>
      </c>
    </row>
    <row r="878" spans="1:15" x14ac:dyDescent="0.15">
      <c r="A878" s="1">
        <v>39</v>
      </c>
      <c r="B878" s="1" t="s">
        <v>319</v>
      </c>
      <c r="C878" s="1">
        <v>1</v>
      </c>
      <c r="D878" s="1" t="s">
        <v>9</v>
      </c>
      <c r="E878" s="6">
        <f>資本コスト!E878/SUM(資本コスト!E878,労働コスト!E878)</f>
        <v>0.63522975107984414</v>
      </c>
      <c r="F878" s="6">
        <f>資本コスト!F878/SUM(資本コスト!F878,労働コスト!F878)</f>
        <v>0.44381317371438878</v>
      </c>
      <c r="G878" s="6">
        <f>資本コスト!G878/SUM(資本コスト!G878,労働コスト!G878)</f>
        <v>0.423922844264778</v>
      </c>
      <c r="H878" s="6">
        <f>資本コスト!H878/SUM(資本コスト!H878,労働コスト!H878)</f>
        <v>0.5174365247154401</v>
      </c>
      <c r="I878" s="6">
        <f>資本コスト!I878/SUM(資本コスト!I878,労働コスト!I878)</f>
        <v>0.56570776321525573</v>
      </c>
      <c r="K878" s="3">
        <f>0.5*(E878+E$1085)</f>
        <v>0.60593013076885238</v>
      </c>
      <c r="L878" s="3">
        <f t="shared" ref="L878" si="3427">0.5*(F878+F$1085)</f>
        <v>0.47087207313910889</v>
      </c>
      <c r="M878" s="3">
        <f t="shared" ref="M878" si="3428">0.5*(G878+G$1085)</f>
        <v>0.48492011276590674</v>
      </c>
      <c r="N878" s="3">
        <f t="shared" ref="N878" si="3429">0.5*(H878+H$1085)</f>
        <v>0.58192954586479151</v>
      </c>
      <c r="O878" s="3">
        <f t="shared" ref="O878" si="3430">0.5*(I878+I$1085)</f>
        <v>0.63790376433003604</v>
      </c>
    </row>
    <row r="879" spans="1:15" x14ac:dyDescent="0.15">
      <c r="A879" s="1">
        <v>39</v>
      </c>
      <c r="B879" s="1" t="s">
        <v>319</v>
      </c>
      <c r="C879" s="1">
        <v>2</v>
      </c>
      <c r="D879" s="1" t="s">
        <v>10</v>
      </c>
      <c r="E879" s="6">
        <f>資本コスト!E879/SUM(資本コスト!E879,労働コスト!E879)</f>
        <v>0.60704628452512299</v>
      </c>
      <c r="F879" s="6">
        <f>資本コスト!F879/SUM(資本コスト!F879,労働コスト!F879)</f>
        <v>0.34894813624182486</v>
      </c>
      <c r="G879" s="6">
        <f>資本コスト!G879/SUM(資本コスト!G879,労働コスト!G879)</f>
        <v>0.29788092087968754</v>
      </c>
      <c r="H879" s="6">
        <f>資本コスト!H879/SUM(資本コスト!H879,労働コスト!H879)</f>
        <v>0.22591313118540068</v>
      </c>
      <c r="I879" s="6">
        <f>資本コスト!I879/SUM(資本コスト!I879,労働コスト!I879)</f>
        <v>0.39826792666365107</v>
      </c>
      <c r="K879" s="3">
        <f>0.5*(E879+E$1086)</f>
        <v>0.49232728852141444</v>
      </c>
      <c r="L879" s="3">
        <f t="shared" ref="L879" si="3431">0.5*(F879+F$1086)</f>
        <v>0.34096409198051281</v>
      </c>
      <c r="M879" s="3">
        <f t="shared" ref="M879" si="3432">0.5*(G879+G$1086)</f>
        <v>0.32223225425988178</v>
      </c>
      <c r="N879" s="3">
        <f t="shared" ref="N879" si="3433">0.5*(H879+H$1086)</f>
        <v>0.28495429482455381</v>
      </c>
      <c r="O879" s="3">
        <f t="shared" ref="O879" si="3434">0.5*(I879+I$1086)</f>
        <v>0.44983287590828985</v>
      </c>
    </row>
    <row r="880" spans="1:15" x14ac:dyDescent="0.15">
      <c r="A880" s="1">
        <v>39</v>
      </c>
      <c r="B880" s="1" t="s">
        <v>320</v>
      </c>
      <c r="C880" s="1">
        <v>3</v>
      </c>
      <c r="D880" s="1" t="s">
        <v>17</v>
      </c>
      <c r="E880" s="6">
        <f>資本コスト!E880/SUM(資本コスト!E880,労働コスト!E880)</f>
        <v>0.17322298796501734</v>
      </c>
      <c r="F880" s="6">
        <f>資本コスト!F880/SUM(資本コスト!F880,労働コスト!F880)</f>
        <v>0.15420086914195974</v>
      </c>
      <c r="G880" s="6">
        <f>資本コスト!G880/SUM(資本コスト!G880,労働コスト!G880)</f>
        <v>0.18332379685538924</v>
      </c>
      <c r="H880" s="6">
        <f>資本コスト!H880/SUM(資本コスト!H880,労働コスト!H880)</f>
        <v>0.2521813259750072</v>
      </c>
      <c r="I880" s="6">
        <f>資本コスト!I880/SUM(資本コスト!I880,労働コスト!I880)</f>
        <v>0.32309166290855368</v>
      </c>
      <c r="K880" s="3">
        <f>0.5*(E880+E$1087)</f>
        <v>0.24849899264624231</v>
      </c>
      <c r="L880" s="3">
        <f t="shared" ref="L880" si="3435">0.5*(F880+F$1087)</f>
        <v>0.20391991603547147</v>
      </c>
      <c r="M880" s="3">
        <f t="shared" ref="M880" si="3436">0.5*(G880+G$1087)</f>
        <v>0.24434651199012519</v>
      </c>
      <c r="N880" s="3">
        <f t="shared" ref="N880" si="3437">0.5*(H880+H$1087)</f>
        <v>0.28104997275929922</v>
      </c>
      <c r="O880" s="3">
        <f t="shared" ref="O880" si="3438">0.5*(I880+I$1087)</f>
        <v>0.34472119189969441</v>
      </c>
    </row>
    <row r="881" spans="1:15" x14ac:dyDescent="0.15">
      <c r="A881" s="1">
        <v>39</v>
      </c>
      <c r="B881" s="1" t="s">
        <v>320</v>
      </c>
      <c r="C881" s="1">
        <v>4</v>
      </c>
      <c r="D881" s="1" t="s">
        <v>18</v>
      </c>
      <c r="E881" s="6">
        <f>資本コスト!E881/SUM(資本コスト!E881,労働コスト!E881)</f>
        <v>0.28734049113440024</v>
      </c>
      <c r="F881" s="6">
        <f>資本コスト!F881/SUM(資本コスト!F881,労働コスト!F881)</f>
        <v>0.15356737387471064</v>
      </c>
      <c r="G881" s="6">
        <f>資本コスト!G881/SUM(資本コスト!G881,労働コスト!G881)</f>
        <v>0.16452559409407189</v>
      </c>
      <c r="H881" s="6">
        <f>資本コスト!H881/SUM(資本コスト!H881,労働コスト!H881)</f>
        <v>0.26117963289322954</v>
      </c>
      <c r="I881" s="6">
        <f>資本コスト!I881/SUM(資本コスト!I881,労働コスト!I881)</f>
        <v>0.40062075587973134</v>
      </c>
      <c r="K881" s="3">
        <f>0.5*(E881+E$1088)</f>
        <v>0.25557213648511679</v>
      </c>
      <c r="L881" s="3">
        <f t="shared" ref="L881" si="3439">0.5*(F881+F$1088)</f>
        <v>0.16906005018503634</v>
      </c>
      <c r="M881" s="3">
        <f t="shared" ref="M881" si="3440">0.5*(G881+G$1088)</f>
        <v>0.18297625513053203</v>
      </c>
      <c r="N881" s="3">
        <f t="shared" ref="N881" si="3441">0.5*(H881+H$1088)</f>
        <v>0.26053938049683528</v>
      </c>
      <c r="O881" s="3">
        <f t="shared" ref="O881" si="3442">0.5*(I881+I$1088)</f>
        <v>0.3649921331597461</v>
      </c>
    </row>
    <row r="882" spans="1:15" x14ac:dyDescent="0.15">
      <c r="A882" s="1">
        <v>39</v>
      </c>
      <c r="B882" s="1" t="s">
        <v>320</v>
      </c>
      <c r="C882" s="1">
        <v>5</v>
      </c>
      <c r="D882" s="1" t="s">
        <v>19</v>
      </c>
      <c r="E882" s="6">
        <f>資本コスト!E882/SUM(資本コスト!E882,労働コスト!E882)</f>
        <v>0.22518436492188537</v>
      </c>
      <c r="F882" s="6">
        <f>資本コスト!F882/SUM(資本コスト!F882,労働コスト!F882)</f>
        <v>0.17938514699802718</v>
      </c>
      <c r="G882" s="6">
        <f>資本コスト!G882/SUM(資本コスト!G882,労働コスト!G882)</f>
        <v>0.27374574639309063</v>
      </c>
      <c r="H882" s="6">
        <f>資本コスト!H882/SUM(資本コスト!H882,労働コスト!H882)</f>
        <v>0.26387265165801665</v>
      </c>
      <c r="I882" s="6">
        <f>資本コスト!I882/SUM(資本コスト!I882,労働コスト!I882)</f>
        <v>0.37221538442866092</v>
      </c>
      <c r="K882" s="3">
        <f>0.5*(E882+E$1089)</f>
        <v>0.30962133105250039</v>
      </c>
      <c r="L882" s="3">
        <f t="shared" ref="L882" si="3443">0.5*(F882+F$1089)</f>
        <v>0.23536072321676915</v>
      </c>
      <c r="M882" s="3">
        <f t="shared" ref="M882" si="3444">0.5*(G882+G$1089)</f>
        <v>0.29334660660660616</v>
      </c>
      <c r="N882" s="3">
        <f t="shared" ref="N882" si="3445">0.5*(H882+H$1089)</f>
        <v>0.29348681912535968</v>
      </c>
      <c r="O882" s="3">
        <f t="shared" ref="O882" si="3446">0.5*(I882+I$1089)</f>
        <v>0.38355631774755972</v>
      </c>
    </row>
    <row r="883" spans="1:15" x14ac:dyDescent="0.15">
      <c r="A883" s="1">
        <v>39</v>
      </c>
      <c r="B883" s="1" t="s">
        <v>320</v>
      </c>
      <c r="C883" s="1">
        <v>6</v>
      </c>
      <c r="D883" s="1" t="s">
        <v>3</v>
      </c>
      <c r="E883" s="6">
        <f>資本コスト!E883/SUM(資本コスト!E883,労働コスト!E883)</f>
        <v>0.33035360857679186</v>
      </c>
      <c r="F883" s="6">
        <f>資本コスト!F883/SUM(資本コスト!F883,労働コスト!F883)</f>
        <v>0.57008062731657794</v>
      </c>
      <c r="G883" s="6">
        <f>資本コスト!G883/SUM(資本コスト!G883,労働コスト!G883)</f>
        <v>0.42199528048528395</v>
      </c>
      <c r="H883" s="6">
        <f>資本コスト!H883/SUM(資本コスト!H883,労働コスト!H883)</f>
        <v>0.28110665482694536</v>
      </c>
      <c r="I883" s="6">
        <f>資本コスト!I883/SUM(資本コスト!I883,労働コスト!I883)</f>
        <v>0.36721654776884732</v>
      </c>
      <c r="K883" s="3">
        <f>0.5*(E883+E$1090)</f>
        <v>0.40688981617529241</v>
      </c>
      <c r="L883" s="3">
        <f t="shared" ref="L883" si="3447">0.5*(F883+F$1090)</f>
        <v>0.49486805250961785</v>
      </c>
      <c r="M883" s="3">
        <f t="shared" ref="M883" si="3448">0.5*(G883+G$1090)</f>
        <v>0.43438396283920433</v>
      </c>
      <c r="N883" s="3">
        <f t="shared" ref="N883" si="3449">0.5*(H883+H$1090)</f>
        <v>0.35561640857743843</v>
      </c>
      <c r="O883" s="3">
        <f t="shared" ref="O883" si="3450">0.5*(I883+I$1090)</f>
        <v>0.46125383034058087</v>
      </c>
    </row>
    <row r="884" spans="1:15" x14ac:dyDescent="0.15">
      <c r="A884" s="1">
        <v>39</v>
      </c>
      <c r="B884" s="1" t="s">
        <v>320</v>
      </c>
      <c r="C884" s="1">
        <v>7</v>
      </c>
      <c r="D884" s="1" t="s">
        <v>20</v>
      </c>
      <c r="E884" s="6">
        <f>資本コスト!E884/SUM(資本コスト!E884,労働コスト!E884)</f>
        <v>0.18946658464607388</v>
      </c>
      <c r="F884" s="6">
        <f>資本コスト!F884/SUM(資本コスト!F884,労働コスト!F884)</f>
        <v>0.18195654333276115</v>
      </c>
      <c r="G884" s="6">
        <f>資本コスト!G884/SUM(資本コスト!G884,労働コスト!G884)</f>
        <v>4.9405147606620917E-2</v>
      </c>
      <c r="H884" s="6">
        <f>資本コスト!H884/SUM(資本コスト!H884,労働コスト!H884)</f>
        <v>0.42097137465802575</v>
      </c>
      <c r="I884" s="6">
        <f>資本コスト!I884/SUM(資本コスト!I884,労働コスト!I884)</f>
        <v>0.10169114337291181</v>
      </c>
      <c r="K884" s="3">
        <f>0.5*(E884+E$1091)</f>
        <v>0.4425192859632604</v>
      </c>
      <c r="L884" s="3">
        <f t="shared" ref="L884" si="3451">0.5*(F884+F$1091)</f>
        <v>0.41688399657719744</v>
      </c>
      <c r="M884" s="3">
        <f t="shared" ref="M884" si="3452">0.5*(G884+G$1091)</f>
        <v>0.30584767087324322</v>
      </c>
      <c r="N884" s="3">
        <f t="shared" ref="N884" si="3453">0.5*(H884+H$1091)</f>
        <v>0.49485775989965064</v>
      </c>
      <c r="O884" s="3">
        <f t="shared" ref="O884" si="3454">0.5*(I884+I$1091)</f>
        <v>0.35840947106553578</v>
      </c>
    </row>
    <row r="885" spans="1:15" x14ac:dyDescent="0.15">
      <c r="A885" s="1">
        <v>39</v>
      </c>
      <c r="B885" s="1" t="s">
        <v>320</v>
      </c>
      <c r="C885" s="1">
        <v>8</v>
      </c>
      <c r="D885" s="1" t="s">
        <v>21</v>
      </c>
      <c r="E885" s="6">
        <f>資本コスト!E885/SUM(資本コスト!E885,労働コスト!E885)</f>
        <v>0.60342994455087806</v>
      </c>
      <c r="F885" s="6">
        <f>資本コスト!F885/SUM(資本コスト!F885,労働コスト!F885)</f>
        <v>0.37862009749089537</v>
      </c>
      <c r="G885" s="6">
        <f>資本コスト!G885/SUM(資本コスト!G885,労働コスト!G885)</f>
        <v>0.37077709312283064</v>
      </c>
      <c r="H885" s="6">
        <f>資本コスト!H885/SUM(資本コスト!H885,労働コスト!H885)</f>
        <v>0.40092822398362399</v>
      </c>
      <c r="I885" s="6">
        <f>資本コスト!I885/SUM(資本コスト!I885,労働コスト!I885)</f>
        <v>0.64028715121355328</v>
      </c>
      <c r="K885" s="3">
        <f>0.5*(E885+E$1092)</f>
        <v>0.48937238018903417</v>
      </c>
      <c r="L885" s="3">
        <f t="shared" ref="L885" si="3455">0.5*(F885+F$1092)</f>
        <v>0.31086822952723414</v>
      </c>
      <c r="M885" s="3">
        <f t="shared" ref="M885" si="3456">0.5*(G885+G$1092)</f>
        <v>0.30981116836912909</v>
      </c>
      <c r="N885" s="3">
        <f t="shared" ref="N885" si="3457">0.5*(H885+H$1092)</f>
        <v>0.31951310955305667</v>
      </c>
      <c r="O885" s="3">
        <f t="shared" ref="O885" si="3458">0.5*(I885+I$1092)</f>
        <v>0.48168914572599236</v>
      </c>
    </row>
    <row r="886" spans="1:15" x14ac:dyDescent="0.15">
      <c r="A886" s="1">
        <v>39</v>
      </c>
      <c r="B886" s="1" t="s">
        <v>320</v>
      </c>
      <c r="C886" s="1">
        <v>9</v>
      </c>
      <c r="D886" s="1" t="s">
        <v>22</v>
      </c>
      <c r="E886" s="6">
        <f>資本コスト!E886/SUM(資本コスト!E886,労働コスト!E886)</f>
        <v>0.2459814931022192</v>
      </c>
      <c r="F886" s="6">
        <f>資本コスト!F886/SUM(資本コスト!F886,労働コスト!F886)</f>
        <v>0.23025173898054319</v>
      </c>
      <c r="G886" s="6">
        <f>資本コスト!G886/SUM(資本コスト!G886,労働コスト!G886)</f>
        <v>0.3113886689055097</v>
      </c>
      <c r="H886" s="6">
        <f>資本コスト!H886/SUM(資本コスト!H886,労働コスト!H886)</f>
        <v>0.25934936201481396</v>
      </c>
      <c r="I886" s="6">
        <f>資本コスト!I886/SUM(資本コスト!I886,労働コスト!I886)</f>
        <v>0.37896106931693246</v>
      </c>
      <c r="K886" s="3">
        <f>0.5*(E886+E$1093)</f>
        <v>0.30996379492130982</v>
      </c>
      <c r="L886" s="3">
        <f t="shared" ref="L886" si="3459">0.5*(F886+F$1093)</f>
        <v>0.30837964155251107</v>
      </c>
      <c r="M886" s="3">
        <f t="shared" ref="M886" si="3460">0.5*(G886+G$1093)</f>
        <v>0.36515835231481719</v>
      </c>
      <c r="N886" s="3">
        <f t="shared" ref="N886" si="3461">0.5*(H886+H$1093)</f>
        <v>0.33296195395275607</v>
      </c>
      <c r="O886" s="3">
        <f t="shared" ref="O886" si="3462">0.5*(I886+I$1093)</f>
        <v>0.41207273410489642</v>
      </c>
    </row>
    <row r="887" spans="1:15" x14ac:dyDescent="0.15">
      <c r="A887" s="1">
        <v>39</v>
      </c>
      <c r="B887" s="1" t="s">
        <v>320</v>
      </c>
      <c r="C887" s="1">
        <v>10</v>
      </c>
      <c r="D887" s="1" t="s">
        <v>23</v>
      </c>
      <c r="E887" s="6">
        <f>資本コスト!E887/SUM(資本コスト!E887,労働コスト!E887)</f>
        <v>6.168451689891407E-2</v>
      </c>
      <c r="F887" s="6">
        <f>資本コスト!F887/SUM(資本コスト!F887,労働コスト!F887)</f>
        <v>9.7423608864943848E-2</v>
      </c>
      <c r="G887" s="6">
        <f>資本コスト!G887/SUM(資本コスト!G887,労働コスト!G887)</f>
        <v>0.10108736598155994</v>
      </c>
      <c r="H887" s="6">
        <f>資本コスト!H887/SUM(資本コスト!H887,労働コスト!H887)</f>
        <v>0.10017543547242676</v>
      </c>
      <c r="I887" s="6">
        <f>資本コスト!I887/SUM(資本コスト!I887,労働コスト!I887)</f>
        <v>0.15713027856284634</v>
      </c>
      <c r="K887" s="3">
        <f>0.5*(E887+E$1094)</f>
        <v>0.1497291448702226</v>
      </c>
      <c r="L887" s="3">
        <f t="shared" ref="L887" si="3463">0.5*(F887+F$1094)</f>
        <v>0.14772000304209371</v>
      </c>
      <c r="M887" s="3">
        <f t="shared" ref="M887" si="3464">0.5*(G887+G$1094)</f>
        <v>0.14561689788241974</v>
      </c>
      <c r="N887" s="3">
        <f t="shared" ref="N887" si="3465">0.5*(H887+H$1094)</f>
        <v>0.14443644898060018</v>
      </c>
      <c r="O887" s="3">
        <f t="shared" ref="O887" si="3466">0.5*(I887+I$1094)</f>
        <v>0.1824393293790294</v>
      </c>
    </row>
    <row r="888" spans="1:15" x14ac:dyDescent="0.15">
      <c r="A888" s="1">
        <v>39</v>
      </c>
      <c r="B888" s="1" t="s">
        <v>320</v>
      </c>
      <c r="C888" s="1">
        <v>11</v>
      </c>
      <c r="D888" s="1" t="s">
        <v>24</v>
      </c>
      <c r="E888" s="6">
        <f>資本コスト!E888/SUM(資本コスト!E888,労働コスト!E888)</f>
        <v>0.322077954373924</v>
      </c>
      <c r="F888" s="6">
        <f>資本コスト!F888/SUM(資本コスト!F888,労働コスト!F888)</f>
        <v>0.27681717737057443</v>
      </c>
      <c r="G888" s="6">
        <f>資本コスト!G888/SUM(資本コスト!G888,労働コスト!G888)</f>
        <v>0.35210559958317461</v>
      </c>
      <c r="H888" s="6">
        <f>資本コスト!H888/SUM(資本コスト!H888,労働コスト!H888)</f>
        <v>0.29540832553874624</v>
      </c>
      <c r="I888" s="6">
        <f>資本コスト!I888/SUM(資本コスト!I888,労働コスト!I888)</f>
        <v>0.48375501145116195</v>
      </c>
      <c r="K888" s="3">
        <f>0.5*(E888+E$1095)</f>
        <v>0.29627099815313651</v>
      </c>
      <c r="L888" s="3">
        <f t="shared" ref="L888" si="3467">0.5*(F888+F$1095)</f>
        <v>0.24725146268014764</v>
      </c>
      <c r="M888" s="3">
        <f t="shared" ref="M888" si="3468">0.5*(G888+G$1095)</f>
        <v>0.31337893126307603</v>
      </c>
      <c r="N888" s="3">
        <f t="shared" ref="N888" si="3469">0.5*(H888+H$1095)</f>
        <v>0.28334171979965805</v>
      </c>
      <c r="O888" s="3">
        <f t="shared" ref="O888" si="3470">0.5*(I888+I$1095)</f>
        <v>0.3969681592284412</v>
      </c>
    </row>
    <row r="889" spans="1:15" x14ac:dyDescent="0.15">
      <c r="A889" s="1">
        <v>39</v>
      </c>
      <c r="B889" s="1" t="s">
        <v>320</v>
      </c>
      <c r="C889" s="1">
        <v>12</v>
      </c>
      <c r="D889" s="1" t="s">
        <v>25</v>
      </c>
      <c r="E889" s="6">
        <f>資本コスト!E889/SUM(資本コスト!E889,労働コスト!E889)</f>
        <v>0.15649570208593805</v>
      </c>
      <c r="F889" s="6">
        <f>資本コスト!F889/SUM(資本コスト!F889,労働コスト!F889)</f>
        <v>9.5971401597329892E-2</v>
      </c>
      <c r="G889" s="6">
        <f>資本コスト!G889/SUM(資本コスト!G889,労働コスト!G889)</f>
        <v>0.68476515980684005</v>
      </c>
      <c r="H889" s="6">
        <f>資本コスト!H889/SUM(資本コスト!H889,労働コスト!H889)</f>
        <v>0.45809799441445037</v>
      </c>
      <c r="I889" s="6">
        <f>資本コスト!I889/SUM(資本コスト!I889,労働コスト!I889)</f>
        <v>0.44486673931589149</v>
      </c>
      <c r="K889" s="3">
        <f>0.5*(E889+E$1096)</f>
        <v>0.18791667150236574</v>
      </c>
      <c r="L889" s="3">
        <f t="shared" ref="L889" si="3471">0.5*(F889+F$1096)</f>
        <v>0.1389857310904952</v>
      </c>
      <c r="M889" s="3">
        <f t="shared" ref="M889" si="3472">0.5*(G889+G$1096)</f>
        <v>0.50037661850394444</v>
      </c>
      <c r="N889" s="3">
        <f t="shared" ref="N889" si="3473">0.5*(H889+H$1096)</f>
        <v>0.40012551935513752</v>
      </c>
      <c r="O889" s="3">
        <f t="shared" ref="O889" si="3474">0.5*(I889+I$1096)</f>
        <v>0.43904763145678777</v>
      </c>
    </row>
    <row r="890" spans="1:15" x14ac:dyDescent="0.15">
      <c r="A890" s="1">
        <v>39</v>
      </c>
      <c r="B890" s="1" t="s">
        <v>320</v>
      </c>
      <c r="C890" s="1">
        <v>13</v>
      </c>
      <c r="D890" s="1" t="s">
        <v>26</v>
      </c>
      <c r="E890" s="6">
        <f>資本コスト!E890/SUM(資本コスト!E890,労働コスト!E890)</f>
        <v>0.15110606128804113</v>
      </c>
      <c r="F890" s="6">
        <f>資本コスト!F890/SUM(資本コスト!F890,労働コスト!F890)</f>
        <v>0.27528417353877122</v>
      </c>
      <c r="G890" s="6">
        <f>資本コスト!G890/SUM(資本コスト!G890,労働コスト!G890)</f>
        <v>0.39374508597677749</v>
      </c>
      <c r="H890" s="6">
        <f>資本コスト!H890/SUM(資本コスト!H890,労働コスト!H890)</f>
        <v>0.22599027841688518</v>
      </c>
      <c r="I890" s="6">
        <f>資本コスト!I890/SUM(資本コスト!I890,労働コスト!I890)</f>
        <v>0.2694413513461576</v>
      </c>
      <c r="K890" s="3">
        <f>0.5*(E890+E$1097)</f>
        <v>0.17030051384487668</v>
      </c>
      <c r="L890" s="3">
        <f t="shared" ref="L890" si="3475">0.5*(F890+F$1097)</f>
        <v>0.27697795494478028</v>
      </c>
      <c r="M890" s="3">
        <f t="shared" ref="M890" si="3476">0.5*(G890+G$1097)</f>
        <v>0.36056706758664248</v>
      </c>
      <c r="N890" s="3">
        <f t="shared" ref="N890" si="3477">0.5*(H890+H$1097)</f>
        <v>0.27420610550193314</v>
      </c>
      <c r="O890" s="3">
        <f t="shared" ref="O890" si="3478">0.5*(I890+I$1097)</f>
        <v>0.2835425842564927</v>
      </c>
    </row>
    <row r="891" spans="1:15" x14ac:dyDescent="0.15">
      <c r="A891" s="1">
        <v>39</v>
      </c>
      <c r="B891" s="1" t="s">
        <v>320</v>
      </c>
      <c r="C891" s="1">
        <v>14</v>
      </c>
      <c r="D891" s="1" t="s">
        <v>27</v>
      </c>
      <c r="E891" s="6">
        <f>資本コスト!E891/SUM(資本コスト!E891,労働コスト!E891)</f>
        <v>1.8201405168833836E-2</v>
      </c>
      <c r="F891" s="6">
        <f>資本コスト!F891/SUM(資本コスト!F891,労働コスト!F891)</f>
        <v>0.1115192332292522</v>
      </c>
      <c r="G891" s="6">
        <f>資本コスト!G891/SUM(資本コスト!G891,労働コスト!G891)</f>
        <v>0.34709011243904392</v>
      </c>
      <c r="H891" s="6">
        <f>資本コスト!H891/SUM(資本コスト!H891,労働コスト!H891)</f>
        <v>0.36067193246813234</v>
      </c>
      <c r="I891" s="6">
        <f>資本コスト!I891/SUM(資本コスト!I891,労働コスト!I891)</f>
        <v>0.42543996498586972</v>
      </c>
      <c r="K891" s="3">
        <f>0.5*(E891+E$1098)</f>
        <v>5.1763269732270904E-2</v>
      </c>
      <c r="L891" s="3">
        <f t="shared" ref="L891" si="3479">0.5*(F891+F$1098)</f>
        <v>0.12728046531057405</v>
      </c>
      <c r="M891" s="3">
        <f t="shared" ref="M891" si="3480">0.5*(G891+G$1098)</f>
        <v>0.29316716198222315</v>
      </c>
      <c r="N891" s="3">
        <f t="shared" ref="N891" si="3481">0.5*(H891+H$1098)</f>
        <v>0.33214569053509402</v>
      </c>
      <c r="O891" s="3">
        <f t="shared" ref="O891" si="3482">0.5*(I891+I$1098)</f>
        <v>0.39903366714677402</v>
      </c>
    </row>
    <row r="892" spans="1:15" x14ac:dyDescent="0.15">
      <c r="A892" s="1">
        <v>39</v>
      </c>
      <c r="B892" s="1" t="s">
        <v>320</v>
      </c>
      <c r="C892" s="1">
        <v>15</v>
      </c>
      <c r="D892" s="1" t="s">
        <v>28</v>
      </c>
      <c r="E892" s="6">
        <f>資本コスト!E892/SUM(資本コスト!E892,労働コスト!E892)</f>
        <v>0.24539013777676513</v>
      </c>
      <c r="F892" s="6">
        <f>資本コスト!F892/SUM(資本コスト!F892,労働コスト!F892)</f>
        <v>0.19065693898229638</v>
      </c>
      <c r="G892" s="6">
        <f>資本コスト!G892/SUM(資本コスト!G892,労働コスト!G892)</f>
        <v>0.23687464732882826</v>
      </c>
      <c r="H892" s="6">
        <f>資本コスト!H892/SUM(資本コスト!H892,労働コスト!H892)</f>
        <v>0.22537947307478035</v>
      </c>
      <c r="I892" s="6">
        <f>資本コスト!I892/SUM(資本コスト!I892,労働コスト!I892)</f>
        <v>0.28030365043618927</v>
      </c>
      <c r="K892" s="3">
        <f>0.5*(E892+E$1099)</f>
        <v>0.2195379352731803</v>
      </c>
      <c r="L892" s="3">
        <f t="shared" ref="L892" si="3483">0.5*(F892+F$1099)</f>
        <v>0.18455132500179755</v>
      </c>
      <c r="M892" s="3">
        <f t="shared" ref="M892" si="3484">0.5*(G892+G$1099)</f>
        <v>0.24077862401724684</v>
      </c>
      <c r="N892" s="3">
        <f t="shared" ref="N892" si="3485">0.5*(H892+H$1099)</f>
        <v>0.2474573303725035</v>
      </c>
      <c r="O892" s="3">
        <f t="shared" ref="O892" si="3486">0.5*(I892+I$1099)</f>
        <v>0.30353659397248556</v>
      </c>
    </row>
    <row r="893" spans="1:15" x14ac:dyDescent="0.15">
      <c r="A893" s="1">
        <v>39</v>
      </c>
      <c r="B893" s="1" t="s">
        <v>319</v>
      </c>
      <c r="C893" s="1">
        <v>16</v>
      </c>
      <c r="D893" s="1" t="s">
        <v>11</v>
      </c>
      <c r="E893" s="6">
        <f>資本コスト!E893/SUM(資本コスト!E893,労働コスト!E893)</f>
        <v>0.25426459701290938</v>
      </c>
      <c r="F893" s="6">
        <f>資本コスト!F893/SUM(資本コスト!F893,労働コスト!F893)</f>
        <v>0.10684455550601189</v>
      </c>
      <c r="G893" s="6">
        <f>資本コスト!G893/SUM(資本コスト!G893,労働コスト!G893)</f>
        <v>0.10675205921153777</v>
      </c>
      <c r="H893" s="6">
        <f>資本コスト!H893/SUM(資本コスト!H893,労働コスト!H893)</f>
        <v>9.0211440119144379E-2</v>
      </c>
      <c r="I893" s="6">
        <f>資本コスト!I893/SUM(資本コスト!I893,労働コスト!I893)</f>
        <v>9.8790083909619464E-2</v>
      </c>
      <c r="K893" s="3">
        <f>0.5*(E893+E$1100)</f>
        <v>0.25385669696504021</v>
      </c>
      <c r="L893" s="3">
        <f t="shared" ref="L893" si="3487">0.5*(F893+F$1100)</f>
        <v>0.10762278833614124</v>
      </c>
      <c r="M893" s="3">
        <f t="shared" ref="M893" si="3488">0.5*(G893+G$1100)</f>
        <v>0.11011428281298481</v>
      </c>
      <c r="N893" s="3">
        <f t="shared" ref="N893" si="3489">0.5*(H893+H$1100)</f>
        <v>8.8292928965833462E-2</v>
      </c>
      <c r="O893" s="3">
        <f t="shared" ref="O893" si="3490">0.5*(I893+I$1100)</f>
        <v>9.7652992535355809E-2</v>
      </c>
    </row>
    <row r="894" spans="1:15" x14ac:dyDescent="0.15">
      <c r="A894" s="1">
        <v>39</v>
      </c>
      <c r="B894" s="1" t="s">
        <v>319</v>
      </c>
      <c r="C894" s="1">
        <v>17</v>
      </c>
      <c r="D894" s="1" t="s">
        <v>12</v>
      </c>
      <c r="E894" s="6">
        <f>資本コスト!E894/SUM(資本コスト!E894,労働コスト!E894)</f>
        <v>0.78813622606138645</v>
      </c>
      <c r="F894" s="6">
        <f>資本コスト!F894/SUM(資本コスト!F894,労働コスト!F894)</f>
        <v>0.81461064625639812</v>
      </c>
      <c r="G894" s="6">
        <f>資本コスト!G894/SUM(資本コスト!G894,労働コスト!G894)</f>
        <v>0.74815906122662579</v>
      </c>
      <c r="H894" s="6">
        <f>資本コスト!H894/SUM(資本コスト!H894,労働コスト!H894)</f>
        <v>0.70043340079697869</v>
      </c>
      <c r="I894" s="6">
        <f>資本コスト!I894/SUM(資本コスト!I894,労働コスト!I894)</f>
        <v>0.79437921089336516</v>
      </c>
      <c r="K894" s="3">
        <f>0.5*(E894+E$1101)</f>
        <v>0.77360782211756374</v>
      </c>
      <c r="L894" s="3">
        <f t="shared" ref="L894" si="3491">0.5*(F894+F$1101)</f>
        <v>0.79023419938971051</v>
      </c>
      <c r="M894" s="3">
        <f t="shared" ref="M894" si="3492">0.5*(G894+G$1101)</f>
        <v>0.73860256237017996</v>
      </c>
      <c r="N894" s="3">
        <f t="shared" ref="N894" si="3493">0.5*(H894+H$1101)</f>
        <v>0.70651891062425576</v>
      </c>
      <c r="O894" s="3">
        <f t="shared" ref="O894" si="3494">0.5*(I894+I$1101)</f>
        <v>0.79970436682804524</v>
      </c>
    </row>
    <row r="895" spans="1:15" x14ac:dyDescent="0.15">
      <c r="A895" s="1">
        <v>39</v>
      </c>
      <c r="B895" s="1" t="s">
        <v>319</v>
      </c>
      <c r="C895" s="1">
        <v>18</v>
      </c>
      <c r="D895" s="1" t="s">
        <v>13</v>
      </c>
      <c r="E895" s="6">
        <f>資本コスト!E895/SUM(資本コスト!E895,労働コスト!E895)</f>
        <v>0.11719438479763819</v>
      </c>
      <c r="F895" s="6">
        <f>資本コスト!F895/SUM(資本コスト!F895,労働コスト!F895)</f>
        <v>0.21041783780306056</v>
      </c>
      <c r="G895" s="6">
        <f>資本コスト!G895/SUM(資本コスト!G895,労働コスト!G895)</f>
        <v>0.15836576021764392</v>
      </c>
      <c r="H895" s="6">
        <f>資本コスト!H895/SUM(資本コスト!H895,労働コスト!H895)</f>
        <v>0.17696409792870768</v>
      </c>
      <c r="I895" s="6">
        <f>資本コスト!I895/SUM(資本コスト!I895,労働コスト!I895)</f>
        <v>0.22441703274385125</v>
      </c>
      <c r="K895" s="3">
        <f>0.5*(E895+E$1102)</f>
        <v>0.12883672970115462</v>
      </c>
      <c r="L895" s="3">
        <f t="shared" ref="L895" si="3495">0.5*(F895+F$1102)</f>
        <v>0.20210535182719161</v>
      </c>
      <c r="M895" s="3">
        <f t="shared" ref="M895" si="3496">0.5*(G895+G$1102)</f>
        <v>0.17231899153733821</v>
      </c>
      <c r="N895" s="3">
        <f t="shared" ref="N895" si="3497">0.5*(H895+H$1102)</f>
        <v>0.17651390084528357</v>
      </c>
      <c r="O895" s="3">
        <f t="shared" ref="O895" si="3498">0.5*(I895+I$1102)</f>
        <v>0.21256061469175802</v>
      </c>
    </row>
    <row r="896" spans="1:15" x14ac:dyDescent="0.15">
      <c r="A896" s="1">
        <v>39</v>
      </c>
      <c r="B896" s="1" t="s">
        <v>319</v>
      </c>
      <c r="C896" s="1">
        <v>19</v>
      </c>
      <c r="D896" s="1" t="s">
        <v>14</v>
      </c>
      <c r="E896" s="6">
        <f>資本コスト!E896/SUM(資本コスト!E896,労働コスト!E896)</f>
        <v>0.28480242190869348</v>
      </c>
      <c r="F896" s="6">
        <f>資本コスト!F896/SUM(資本コスト!F896,労働コスト!F896)</f>
        <v>0.12684758036229127</v>
      </c>
      <c r="G896" s="6">
        <f>資本コスト!G896/SUM(資本コスト!G896,労働コスト!G896)</f>
        <v>0.12838912842118128</v>
      </c>
      <c r="H896" s="6">
        <f>資本コスト!H896/SUM(資本コスト!H896,労働コスト!H896)</f>
        <v>0.16253291867212036</v>
      </c>
      <c r="I896" s="6">
        <f>資本コスト!I896/SUM(資本コスト!I896,労働コスト!I896)</f>
        <v>0.19424335503019008</v>
      </c>
      <c r="K896" s="3">
        <f>0.5*(E896+E$1103)</f>
        <v>0.31097532478698531</v>
      </c>
      <c r="L896" s="3">
        <f t="shared" ref="L896" si="3499">0.5*(F896+F$1103)</f>
        <v>0.14249972907558051</v>
      </c>
      <c r="M896" s="3">
        <f t="shared" ref="M896" si="3500">0.5*(G896+G$1103)</f>
        <v>0.13706838892513198</v>
      </c>
      <c r="N896" s="3">
        <f t="shared" ref="N896" si="3501">0.5*(H896+H$1103)</f>
        <v>0.17557344389190022</v>
      </c>
      <c r="O896" s="3">
        <f t="shared" ref="O896" si="3502">0.5*(I896+I$1103)</f>
        <v>0.19423514592326702</v>
      </c>
    </row>
    <row r="897" spans="1:15" x14ac:dyDescent="0.15">
      <c r="A897" s="1">
        <v>39</v>
      </c>
      <c r="B897" s="1" t="s">
        <v>319</v>
      </c>
      <c r="C897" s="1">
        <v>20</v>
      </c>
      <c r="D897" s="1" t="s">
        <v>15</v>
      </c>
      <c r="E897" s="6">
        <f>資本コスト!E897/SUM(資本コスト!E897,労働コスト!E897)</f>
        <v>0.35264680882629551</v>
      </c>
      <c r="F897" s="6">
        <f>資本コスト!F897/SUM(資本コスト!F897,労働コスト!F897)</f>
        <v>0.79804758335889592</v>
      </c>
      <c r="G897" s="6">
        <f>資本コスト!G897/SUM(資本コスト!G897,労働コスト!G897)</f>
        <v>0.8070325573112781</v>
      </c>
      <c r="H897" s="6">
        <f>資本コスト!H897/SUM(資本コスト!H897,労働コスト!H897)</f>
        <v>0.78945483348192513</v>
      </c>
      <c r="I897" s="6">
        <f>資本コスト!I897/SUM(資本コスト!I897,労働コスト!I897)</f>
        <v>0.83617468697251573</v>
      </c>
      <c r="K897" s="3">
        <f>0.5*(E897+E$1104)</f>
        <v>0.42347787148679372</v>
      </c>
      <c r="L897" s="3">
        <f t="shared" ref="L897" si="3503">0.5*(F897+F$1104)</f>
        <v>0.79833739287929473</v>
      </c>
      <c r="M897" s="3">
        <f t="shared" ref="M897" si="3504">0.5*(G897+G$1104)</f>
        <v>0.78016909220940622</v>
      </c>
      <c r="N897" s="3">
        <f t="shared" ref="N897" si="3505">0.5*(H897+H$1104)</f>
        <v>0.76640639162091428</v>
      </c>
      <c r="O897" s="3">
        <f t="shared" ref="O897" si="3506">0.5*(I897+I$1104)</f>
        <v>0.81706739740139311</v>
      </c>
    </row>
    <row r="898" spans="1:15" x14ac:dyDescent="0.15">
      <c r="A898" s="1">
        <v>39</v>
      </c>
      <c r="B898" s="1" t="s">
        <v>319</v>
      </c>
      <c r="C898" s="1">
        <v>21</v>
      </c>
      <c r="D898" s="1" t="s">
        <v>16</v>
      </c>
      <c r="E898" s="6">
        <f>資本コスト!E898/SUM(資本コスト!E898,労働コスト!E898)</f>
        <v>0.1493827196705497</v>
      </c>
      <c r="F898" s="6">
        <f>資本コスト!F898/SUM(資本コスト!F898,労働コスト!F898)</f>
        <v>0.37883491305747174</v>
      </c>
      <c r="G898" s="6">
        <f>資本コスト!G898/SUM(資本コスト!G898,労働コスト!G898)</f>
        <v>0.36166825237413636</v>
      </c>
      <c r="H898" s="6">
        <f>資本コスト!H898/SUM(資本コスト!H898,労働コスト!H898)</f>
        <v>0.37291557309172246</v>
      </c>
      <c r="I898" s="6">
        <f>資本コスト!I898/SUM(資本コスト!I898,労働コスト!I898)</f>
        <v>0.56699820633717568</v>
      </c>
      <c r="K898" s="3">
        <f>0.5*(E898+E$1105)</f>
        <v>0.2369152623503657</v>
      </c>
      <c r="L898" s="3">
        <f t="shared" ref="L898" si="3507">0.5*(F898+F$1105)</f>
        <v>0.39667714463984249</v>
      </c>
      <c r="M898" s="3">
        <f t="shared" ref="M898" si="3508">0.5*(G898+G$1105)</f>
        <v>0.38903270434055293</v>
      </c>
      <c r="N898" s="3">
        <f t="shared" ref="N898" si="3509">0.5*(H898+H$1105)</f>
        <v>0.40945763395690582</v>
      </c>
      <c r="O898" s="3">
        <f t="shared" ref="O898" si="3510">0.5*(I898+I$1105)</f>
        <v>0.56585163388923576</v>
      </c>
    </row>
    <row r="899" spans="1:15" x14ac:dyDescent="0.15">
      <c r="A899" s="1">
        <v>39</v>
      </c>
      <c r="B899" s="1" t="s">
        <v>191</v>
      </c>
      <c r="C899" s="1">
        <v>22</v>
      </c>
      <c r="D899" s="1" t="s">
        <v>8</v>
      </c>
      <c r="E899" s="6">
        <f>資本コスト!E899/SUM(資本コスト!E899,労働コスト!E899)</f>
        <v>4.1481662601800702E-2</v>
      </c>
      <c r="F899" s="6">
        <f>資本コスト!F899/SUM(資本コスト!F899,労働コスト!F899)</f>
        <v>0.2406956684903219</v>
      </c>
      <c r="G899" s="6">
        <f>資本コスト!G899/SUM(資本コスト!G899,労働コスト!G899)</f>
        <v>0.2832024318654135</v>
      </c>
      <c r="H899" s="6">
        <f>資本コスト!H899/SUM(資本コスト!H899,労働コスト!H899)</f>
        <v>0.34484769575459906</v>
      </c>
      <c r="I899" s="6">
        <f>資本コスト!I899/SUM(資本コスト!I899,労働コスト!I899)</f>
        <v>0.29943162054090894</v>
      </c>
      <c r="K899" s="3">
        <f>0.5*(E899+E$1106)</f>
        <v>0.12043793110528578</v>
      </c>
      <c r="L899" s="3">
        <f t="shared" ref="L899" si="3511">0.5*(F899+F$1106)</f>
        <v>0.25312359806043905</v>
      </c>
      <c r="M899" s="3">
        <f t="shared" ref="M899" si="3512">0.5*(G899+G$1106)</f>
        <v>0.30674999153017368</v>
      </c>
      <c r="N899" s="3">
        <f t="shared" ref="N899" si="3513">0.5*(H899+H$1106)</f>
        <v>0.32639834612373875</v>
      </c>
      <c r="O899" s="3">
        <f t="shared" ref="O899" si="3514">0.5*(I899+I$1106)</f>
        <v>0.28565931684255136</v>
      </c>
    </row>
    <row r="900" spans="1:15" x14ac:dyDescent="0.15">
      <c r="A900" s="1">
        <v>39</v>
      </c>
      <c r="B900" s="1" t="s">
        <v>191</v>
      </c>
      <c r="C900" s="1">
        <v>23</v>
      </c>
      <c r="D900" s="1" t="s">
        <v>29</v>
      </c>
      <c r="E900" s="6">
        <f>資本コスト!E900/SUM(資本コスト!E900,労働コスト!E900)</f>
        <v>0.42761336444559062</v>
      </c>
      <c r="F900" s="6">
        <f>資本コスト!F900/SUM(資本コスト!F900,労働コスト!F900)</f>
        <v>0.25233106655091248</v>
      </c>
      <c r="G900" s="6">
        <f>資本コスト!G900/SUM(資本コスト!G900,労働コスト!G900)</f>
        <v>0.25189495625064745</v>
      </c>
      <c r="H900" s="6">
        <f>資本コスト!H900/SUM(資本コスト!H900,労働コスト!H900)</f>
        <v>0.23388509147142908</v>
      </c>
      <c r="I900" s="6">
        <f>資本コスト!I900/SUM(資本コスト!I900,労働コスト!I900)</f>
        <v>0.28534362952017739</v>
      </c>
      <c r="K900" s="3">
        <f>0.5*(E900+E$1107)</f>
        <v>0.40598149103541725</v>
      </c>
      <c r="L900" s="3">
        <f t="shared" ref="L900" si="3515">0.5*(F900+F$1107)</f>
        <v>0.25524929870738661</v>
      </c>
      <c r="M900" s="3">
        <f t="shared" ref="M900" si="3516">0.5*(G900+G$1107)</f>
        <v>0.26171200401166161</v>
      </c>
      <c r="N900" s="3">
        <f t="shared" ref="N900" si="3517">0.5*(H900+H$1107)</f>
        <v>0.24477587421342456</v>
      </c>
      <c r="O900" s="3">
        <f t="shared" ref="O900" si="3518">0.5*(I900+I$1107)</f>
        <v>0.29524304994995315</v>
      </c>
    </row>
    <row r="901" spans="1:15" x14ac:dyDescent="0.15">
      <c r="A901" s="1">
        <v>40</v>
      </c>
      <c r="B901" s="1" t="s">
        <v>321</v>
      </c>
      <c r="C901" s="1">
        <v>1</v>
      </c>
      <c r="D901" s="1" t="s">
        <v>9</v>
      </c>
      <c r="E901" s="6">
        <f>資本コスト!E901/SUM(資本コスト!E901,労働コスト!E901)</f>
        <v>0.52820015547204702</v>
      </c>
      <c r="F901" s="6">
        <f>資本コスト!F901/SUM(資本コスト!F901,労働コスト!F901)</f>
        <v>0.50700711973246659</v>
      </c>
      <c r="G901" s="6">
        <f>資本コスト!G901/SUM(資本コスト!G901,労働コスト!G901)</f>
        <v>0.58055241595328855</v>
      </c>
      <c r="H901" s="6">
        <f>資本コスト!H901/SUM(資本コスト!H901,労働コスト!H901)</f>
        <v>0.68659841587859982</v>
      </c>
      <c r="I901" s="6">
        <f>資本コスト!I901/SUM(資本コスト!I901,労働コスト!I901)</f>
        <v>0.73883886092717121</v>
      </c>
      <c r="K901" s="3">
        <f>0.5*(E901+E$1085)</f>
        <v>0.55241533296495382</v>
      </c>
      <c r="L901" s="3">
        <f t="shared" ref="L901" si="3519">0.5*(F901+F$1085)</f>
        <v>0.5024690461481478</v>
      </c>
      <c r="M901" s="3">
        <f t="shared" ref="M901" si="3520">0.5*(G901+G$1085)</f>
        <v>0.56323489861016207</v>
      </c>
      <c r="N901" s="3">
        <f t="shared" ref="N901" si="3521">0.5*(H901+H$1085)</f>
        <v>0.66651049144637142</v>
      </c>
      <c r="O901" s="3">
        <f t="shared" ref="O901" si="3522">0.5*(I901+I$1085)</f>
        <v>0.72446931318599384</v>
      </c>
    </row>
    <row r="902" spans="1:15" x14ac:dyDescent="0.15">
      <c r="A902" s="1">
        <v>40</v>
      </c>
      <c r="B902" s="1" t="s">
        <v>322</v>
      </c>
      <c r="C902" s="1">
        <v>2</v>
      </c>
      <c r="D902" s="1" t="s">
        <v>10</v>
      </c>
      <c r="E902" s="6">
        <f>資本コスト!E902/SUM(資本コスト!E902,労働コスト!E902)</f>
        <v>0.36568522225603867</v>
      </c>
      <c r="F902" s="6">
        <f>資本コスト!F902/SUM(資本コスト!F902,労働コスト!F902)</f>
        <v>0.36781109894657282</v>
      </c>
      <c r="G902" s="6">
        <f>資本コスト!G902/SUM(資本コスト!G902,労働コスト!G902)</f>
        <v>0.46818497989320096</v>
      </c>
      <c r="H902" s="6">
        <f>資本コスト!H902/SUM(資本コスト!H902,労働コスト!H902)</f>
        <v>0.63568062646899581</v>
      </c>
      <c r="I902" s="6">
        <f>資本コスト!I902/SUM(資本コスト!I902,労働コスト!I902)</f>
        <v>0.69258485451593266</v>
      </c>
      <c r="K902" s="3">
        <f>0.5*(E902+E$1086)</f>
        <v>0.37164675738687225</v>
      </c>
      <c r="L902" s="3">
        <f t="shared" ref="L902" si="3523">0.5*(F902+F$1086)</f>
        <v>0.35039557333288679</v>
      </c>
      <c r="M902" s="3">
        <f t="shared" ref="M902" si="3524">0.5*(G902+G$1086)</f>
        <v>0.40738428376663849</v>
      </c>
      <c r="N902" s="3">
        <f t="shared" ref="N902" si="3525">0.5*(H902+H$1086)</f>
        <v>0.48983804246635143</v>
      </c>
      <c r="O902" s="3">
        <f t="shared" ref="O902" si="3526">0.5*(I902+I$1086)</f>
        <v>0.59699133983443065</v>
      </c>
    </row>
    <row r="903" spans="1:15" x14ac:dyDescent="0.15">
      <c r="A903" s="1">
        <v>40</v>
      </c>
      <c r="B903" s="1" t="s">
        <v>323</v>
      </c>
      <c r="C903" s="1">
        <v>3</v>
      </c>
      <c r="D903" s="1" t="s">
        <v>17</v>
      </c>
      <c r="E903" s="6">
        <f>資本コスト!E903/SUM(資本コスト!E903,労働コスト!E903)</f>
        <v>0.28185782393222469</v>
      </c>
      <c r="F903" s="6">
        <f>資本コスト!F903/SUM(資本コスト!F903,労働コスト!F903)</f>
        <v>0.23039265226086025</v>
      </c>
      <c r="G903" s="6">
        <f>資本コスト!G903/SUM(資本コスト!G903,労働コスト!G903)</f>
        <v>0.31906435243190279</v>
      </c>
      <c r="H903" s="6">
        <f>資本コスト!H903/SUM(資本コスト!H903,労働コスト!H903)</f>
        <v>0.30838143672931567</v>
      </c>
      <c r="I903" s="6">
        <f>資本コスト!I903/SUM(資本コスト!I903,労働コスト!I903)</f>
        <v>0.34442665579750692</v>
      </c>
      <c r="K903" s="3">
        <f>0.5*(E903+E$1087)</f>
        <v>0.30281641062984599</v>
      </c>
      <c r="L903" s="3">
        <f t="shared" ref="L903" si="3527">0.5*(F903+F$1087)</f>
        <v>0.24201580759492172</v>
      </c>
      <c r="M903" s="3">
        <f t="shared" ref="M903" si="3528">0.5*(G903+G$1087)</f>
        <v>0.31221678977838196</v>
      </c>
      <c r="N903" s="3">
        <f t="shared" ref="N903" si="3529">0.5*(H903+H$1087)</f>
        <v>0.30915002813645343</v>
      </c>
      <c r="O903" s="3">
        <f t="shared" ref="O903" si="3530">0.5*(I903+I$1087)</f>
        <v>0.35538868834417103</v>
      </c>
    </row>
    <row r="904" spans="1:15" x14ac:dyDescent="0.15">
      <c r="A904" s="1">
        <v>40</v>
      </c>
      <c r="B904" s="1" t="s">
        <v>323</v>
      </c>
      <c r="C904" s="1">
        <v>4</v>
      </c>
      <c r="D904" s="1" t="s">
        <v>18</v>
      </c>
      <c r="E904" s="6">
        <f>資本コスト!E904/SUM(資本コスト!E904,労働コスト!E904)</f>
        <v>8.8881517694781045E-2</v>
      </c>
      <c r="F904" s="6">
        <f>資本コスト!F904/SUM(資本コスト!F904,労働コスト!F904)</f>
        <v>0.10833080661412819</v>
      </c>
      <c r="G904" s="6">
        <f>資本コスト!G904/SUM(資本コスト!G904,労働コスト!G904)</f>
        <v>0.1288240558651606</v>
      </c>
      <c r="H904" s="6">
        <f>資本コスト!H904/SUM(資本コスト!H904,労働コスト!H904)</f>
        <v>0.18448008716586947</v>
      </c>
      <c r="I904" s="6">
        <f>資本コスト!I904/SUM(資本コスト!I904,労働コスト!I904)</f>
        <v>0.25401671081726801</v>
      </c>
      <c r="K904" s="3">
        <f>0.5*(E904+E$1088)</f>
        <v>0.15634264976530721</v>
      </c>
      <c r="L904" s="3">
        <f t="shared" ref="L904" si="3531">0.5*(F904+F$1088)</f>
        <v>0.14644176655474511</v>
      </c>
      <c r="M904" s="3">
        <f t="shared" ref="M904" si="3532">0.5*(G904+G$1088)</f>
        <v>0.16512548601607641</v>
      </c>
      <c r="N904" s="3">
        <f t="shared" ref="N904" si="3533">0.5*(H904+H$1088)</f>
        <v>0.22218960763315526</v>
      </c>
      <c r="O904" s="3">
        <f t="shared" ref="O904" si="3534">0.5*(I904+I$1088)</f>
        <v>0.29169011062851447</v>
      </c>
    </row>
    <row r="905" spans="1:15" x14ac:dyDescent="0.15">
      <c r="A905" s="1">
        <v>40</v>
      </c>
      <c r="B905" s="1" t="s">
        <v>323</v>
      </c>
      <c r="C905" s="1">
        <v>5</v>
      </c>
      <c r="D905" s="1" t="s">
        <v>19</v>
      </c>
      <c r="E905" s="6">
        <f>資本コスト!E905/SUM(資本コスト!E905,労働コスト!E905)</f>
        <v>0.27063589726934029</v>
      </c>
      <c r="F905" s="6">
        <f>資本コスト!F905/SUM(資本コスト!F905,労働コスト!F905)</f>
        <v>0.16894461350044734</v>
      </c>
      <c r="G905" s="6">
        <f>資本コスト!G905/SUM(資本コスト!G905,労働コスト!G905)</f>
        <v>0.15079778578125241</v>
      </c>
      <c r="H905" s="6">
        <f>資本コスト!H905/SUM(資本コスト!H905,労働コスト!H905)</f>
        <v>0.15567249014915294</v>
      </c>
      <c r="I905" s="6">
        <f>資本コスト!I905/SUM(資本コスト!I905,労働コスト!I905)</f>
        <v>0.20355284050910882</v>
      </c>
      <c r="K905" s="3">
        <f>0.5*(E905+E$1089)</f>
        <v>0.33234709722622785</v>
      </c>
      <c r="L905" s="3">
        <f t="shared" ref="L905" si="3535">0.5*(F905+F$1089)</f>
        <v>0.2301404564679792</v>
      </c>
      <c r="M905" s="3">
        <f t="shared" ref="M905" si="3536">0.5*(G905+G$1089)</f>
        <v>0.23187262630068703</v>
      </c>
      <c r="N905" s="3">
        <f t="shared" ref="N905" si="3537">0.5*(H905+H$1089)</f>
        <v>0.23938673837092783</v>
      </c>
      <c r="O905" s="3">
        <f t="shared" ref="O905" si="3538">0.5*(I905+I$1089)</f>
        <v>0.29922504578778364</v>
      </c>
    </row>
    <row r="906" spans="1:15" x14ac:dyDescent="0.15">
      <c r="A906" s="1">
        <v>40</v>
      </c>
      <c r="B906" s="1" t="s">
        <v>323</v>
      </c>
      <c r="C906" s="1">
        <v>6</v>
      </c>
      <c r="D906" s="1" t="s">
        <v>3</v>
      </c>
      <c r="E906" s="6">
        <f>資本コスト!E906/SUM(資本コスト!E906,労働コスト!E906)</f>
        <v>0.65979362781703876</v>
      </c>
      <c r="F906" s="6">
        <f>資本コスト!F906/SUM(資本コスト!F906,労働コスト!F906)</f>
        <v>0.57268188961421307</v>
      </c>
      <c r="G906" s="6">
        <f>資本コスト!G906/SUM(資本コスト!G906,労働コスト!G906)</f>
        <v>0.536909634370349</v>
      </c>
      <c r="H906" s="6">
        <f>資本コスト!H906/SUM(資本コスト!H906,労働コスト!H906)</f>
        <v>0.52220161825544631</v>
      </c>
      <c r="I906" s="6">
        <f>資本コスト!I906/SUM(資本コスト!I906,労働コスト!I906)</f>
        <v>0.64231512636163957</v>
      </c>
      <c r="K906" s="3">
        <f>0.5*(E906+E$1090)</f>
        <v>0.57160982579541586</v>
      </c>
      <c r="L906" s="3">
        <f t="shared" ref="L906" si="3539">0.5*(F906+F$1090)</f>
        <v>0.49616868365843547</v>
      </c>
      <c r="M906" s="3">
        <f t="shared" ref="M906" si="3540">0.5*(G906+G$1090)</f>
        <v>0.49184113978173682</v>
      </c>
      <c r="N906" s="3">
        <f t="shared" ref="N906" si="3541">0.5*(H906+H$1090)</f>
        <v>0.47616389029168893</v>
      </c>
      <c r="O906" s="3">
        <f t="shared" ref="O906" si="3542">0.5*(I906+I$1090)</f>
        <v>0.59880311963697697</v>
      </c>
    </row>
    <row r="907" spans="1:15" x14ac:dyDescent="0.15">
      <c r="A907" s="1">
        <v>40</v>
      </c>
      <c r="B907" s="1" t="s">
        <v>323</v>
      </c>
      <c r="C907" s="1">
        <v>7</v>
      </c>
      <c r="D907" s="1" t="s">
        <v>20</v>
      </c>
      <c r="E907" s="6">
        <f>資本コスト!E907/SUM(資本コスト!E907,労働コスト!E907)</f>
        <v>0.28965602334525375</v>
      </c>
      <c r="F907" s="6">
        <f>資本コスト!F907/SUM(資本コスト!F907,労働コスト!F907)</f>
        <v>0.43862669586262332</v>
      </c>
      <c r="G907" s="6">
        <f>資本コスト!G907/SUM(資本コスト!G907,労働コスト!G907)</f>
        <v>0.37023466297193258</v>
      </c>
      <c r="H907" s="6">
        <f>資本コスト!H907/SUM(資本コスト!H907,労働コスト!H907)</f>
        <v>0.62967393048237008</v>
      </c>
      <c r="I907" s="6">
        <f>資本コスト!I907/SUM(資本コスト!I907,労働コスト!I907)</f>
        <v>0.82481040040458831</v>
      </c>
      <c r="K907" s="3">
        <f>0.5*(E907+E$1091)</f>
        <v>0.49261400531285032</v>
      </c>
      <c r="L907" s="3">
        <f t="shared" ref="L907" si="3543">0.5*(F907+F$1091)</f>
        <v>0.54521907284212856</v>
      </c>
      <c r="M907" s="3">
        <f t="shared" ref="M907" si="3544">0.5*(G907+G$1091)</f>
        <v>0.46626242855589906</v>
      </c>
      <c r="N907" s="3">
        <f t="shared" ref="N907" si="3545">0.5*(H907+H$1091)</f>
        <v>0.59920903781182289</v>
      </c>
      <c r="O907" s="3">
        <f t="shared" ref="O907" si="3546">0.5*(I907+I$1091)</f>
        <v>0.71996909958137401</v>
      </c>
    </row>
    <row r="908" spans="1:15" x14ac:dyDescent="0.15">
      <c r="A908" s="1">
        <v>40</v>
      </c>
      <c r="B908" s="1" t="s">
        <v>323</v>
      </c>
      <c r="C908" s="1">
        <v>8</v>
      </c>
      <c r="D908" s="1" t="s">
        <v>21</v>
      </c>
      <c r="E908" s="6">
        <f>資本コスト!E908/SUM(資本コスト!E908,労働コスト!E908)</f>
        <v>0.51193535987687788</v>
      </c>
      <c r="F908" s="6">
        <f>資本コスト!F908/SUM(資本コスト!F908,労働コスト!F908)</f>
        <v>0.35843533638644048</v>
      </c>
      <c r="G908" s="6">
        <f>資本コスト!G908/SUM(資本コスト!G908,労働コスト!G908)</f>
        <v>0.31603712854533395</v>
      </c>
      <c r="H908" s="6">
        <f>資本コスト!H908/SUM(資本コスト!H908,労働コスト!H908)</f>
        <v>0.24719603746537921</v>
      </c>
      <c r="I908" s="6">
        <f>資本コスト!I908/SUM(資本コスト!I908,労働コスト!I908)</f>
        <v>0.34690152857092732</v>
      </c>
      <c r="K908" s="3">
        <f>0.5*(E908+E$1092)</f>
        <v>0.44362508785203414</v>
      </c>
      <c r="L908" s="3">
        <f t="shared" ref="L908" si="3547">0.5*(F908+F$1092)</f>
        <v>0.30077584897500664</v>
      </c>
      <c r="M908" s="3">
        <f t="shared" ref="M908" si="3548">0.5*(G908+G$1092)</f>
        <v>0.28244118608038071</v>
      </c>
      <c r="N908" s="3">
        <f t="shared" ref="N908" si="3549">0.5*(H908+H$1092)</f>
        <v>0.24264701629393431</v>
      </c>
      <c r="O908" s="3">
        <f t="shared" ref="O908" si="3550">0.5*(I908+I$1092)</f>
        <v>0.33499633440467935</v>
      </c>
    </row>
    <row r="909" spans="1:15" x14ac:dyDescent="0.15">
      <c r="A909" s="1">
        <v>40</v>
      </c>
      <c r="B909" s="1" t="s">
        <v>323</v>
      </c>
      <c r="C909" s="1">
        <v>9</v>
      </c>
      <c r="D909" s="1" t="s">
        <v>22</v>
      </c>
      <c r="E909" s="6">
        <f>資本コスト!E909/SUM(資本コスト!E909,労働コスト!E909)</f>
        <v>0.53601255659386216</v>
      </c>
      <c r="F909" s="6">
        <f>資本コスト!F909/SUM(資本コスト!F909,労働コスト!F909)</f>
        <v>0.50392978494678609</v>
      </c>
      <c r="G909" s="6">
        <f>資本コスト!G909/SUM(資本コスト!G909,労働コスト!G909)</f>
        <v>0.51941183121766266</v>
      </c>
      <c r="H909" s="6">
        <f>資本コスト!H909/SUM(資本コスト!H909,労働コスト!H909)</f>
        <v>0.5230022472521122</v>
      </c>
      <c r="I909" s="6">
        <f>資本コスト!I909/SUM(資本コスト!I909,労働コスト!I909)</f>
        <v>0.56045944610620668</v>
      </c>
      <c r="K909" s="3">
        <f>0.5*(E909+E$1093)</f>
        <v>0.45497932666713131</v>
      </c>
      <c r="L909" s="3">
        <f t="shared" ref="L909" si="3551">0.5*(F909+F$1093)</f>
        <v>0.44521866453563252</v>
      </c>
      <c r="M909" s="3">
        <f t="shared" ref="M909" si="3552">0.5*(G909+G$1093)</f>
        <v>0.4691699334708937</v>
      </c>
      <c r="N909" s="3">
        <f t="shared" ref="N909" si="3553">0.5*(H909+H$1093)</f>
        <v>0.46478839657140519</v>
      </c>
      <c r="O909" s="3">
        <f t="shared" ref="O909" si="3554">0.5*(I909+I$1093)</f>
        <v>0.50282192249953361</v>
      </c>
    </row>
    <row r="910" spans="1:15" x14ac:dyDescent="0.15">
      <c r="A910" s="1">
        <v>40</v>
      </c>
      <c r="B910" s="1" t="s">
        <v>323</v>
      </c>
      <c r="C910" s="1">
        <v>10</v>
      </c>
      <c r="D910" s="1" t="s">
        <v>23</v>
      </c>
      <c r="E910" s="6">
        <f>資本コスト!E910/SUM(資本コスト!E910,労働コスト!E910)</f>
        <v>0.30829071202302666</v>
      </c>
      <c r="F910" s="6">
        <f>資本コスト!F910/SUM(資本コスト!F910,労働コスト!F910)</f>
        <v>0.19529035992912952</v>
      </c>
      <c r="G910" s="6">
        <f>資本コスト!G910/SUM(資本コスト!G910,労働コスト!G910)</f>
        <v>0.1423045287424009</v>
      </c>
      <c r="H910" s="6">
        <f>資本コスト!H910/SUM(資本コスト!H910,労働コスト!H910)</f>
        <v>0.18140014720827041</v>
      </c>
      <c r="I910" s="6">
        <f>資本コスト!I910/SUM(資本コスト!I910,労働コスト!I910)</f>
        <v>0.21469835609440918</v>
      </c>
      <c r="K910" s="3">
        <f>0.5*(E910+E$1094)</f>
        <v>0.27303224243227886</v>
      </c>
      <c r="L910" s="3">
        <f t="shared" ref="L910" si="3555">0.5*(F910+F$1094)</f>
        <v>0.19665337857418655</v>
      </c>
      <c r="M910" s="3">
        <f t="shared" ref="M910" si="3556">0.5*(G910+G$1094)</f>
        <v>0.16622547926284023</v>
      </c>
      <c r="N910" s="3">
        <f t="shared" ref="N910" si="3557">0.5*(H910+H$1094)</f>
        <v>0.18504880484852201</v>
      </c>
      <c r="O910" s="3">
        <f t="shared" ref="O910" si="3558">0.5*(I910+I$1094)</f>
        <v>0.21122336814481082</v>
      </c>
    </row>
    <row r="911" spans="1:15" x14ac:dyDescent="0.15">
      <c r="A911" s="1">
        <v>40</v>
      </c>
      <c r="B911" s="1" t="s">
        <v>323</v>
      </c>
      <c r="C911" s="1">
        <v>11</v>
      </c>
      <c r="D911" s="1" t="s">
        <v>24</v>
      </c>
      <c r="E911" s="6">
        <f>資本コスト!E911/SUM(資本コスト!E911,労働コスト!E911)</f>
        <v>0.15475271830579382</v>
      </c>
      <c r="F911" s="6">
        <f>資本コスト!F911/SUM(資本コスト!F911,労働コスト!F911)</f>
        <v>0.16250501921348662</v>
      </c>
      <c r="G911" s="6">
        <f>資本コスト!G911/SUM(資本コスト!G911,労働コスト!G911)</f>
        <v>0.24268532871283752</v>
      </c>
      <c r="H911" s="6">
        <f>資本コスト!H911/SUM(資本コスト!H911,労働コスト!H911)</f>
        <v>0.22771584875118309</v>
      </c>
      <c r="I911" s="6">
        <f>資本コスト!I911/SUM(資本コスト!I911,労働コスト!I911)</f>
        <v>0.24207092555693835</v>
      </c>
      <c r="K911" s="3">
        <f>0.5*(E911+E$1095)</f>
        <v>0.21260838011907146</v>
      </c>
      <c r="L911" s="3">
        <f t="shared" ref="L911" si="3559">0.5*(F911+F$1095)</f>
        <v>0.19009538360160372</v>
      </c>
      <c r="M911" s="3">
        <f t="shared" ref="M911" si="3560">0.5*(G911+G$1095)</f>
        <v>0.25866879582790747</v>
      </c>
      <c r="N911" s="3">
        <f t="shared" ref="N911" si="3561">0.5*(H911+H$1095)</f>
        <v>0.24949548140587646</v>
      </c>
      <c r="O911" s="3">
        <f t="shared" ref="O911" si="3562">0.5*(I911+I$1095)</f>
        <v>0.27612611628132944</v>
      </c>
    </row>
    <row r="912" spans="1:15" x14ac:dyDescent="0.15">
      <c r="A912" s="1">
        <v>40</v>
      </c>
      <c r="B912" s="1" t="s">
        <v>323</v>
      </c>
      <c r="C912" s="1">
        <v>12</v>
      </c>
      <c r="D912" s="1" t="s">
        <v>25</v>
      </c>
      <c r="E912" s="6">
        <f>資本コスト!E912/SUM(資本コスト!E912,労働コスト!E912)</f>
        <v>0.25569354541765554</v>
      </c>
      <c r="F912" s="6">
        <f>資本コスト!F912/SUM(資本コスト!F912,労働コスト!F912)</f>
        <v>0.16901249456736928</v>
      </c>
      <c r="G912" s="6">
        <f>資本コスト!G912/SUM(資本コスト!G912,労働コスト!G912)</f>
        <v>0.27728892480568584</v>
      </c>
      <c r="H912" s="6">
        <f>資本コスト!H912/SUM(資本コスト!H912,労働コスト!H912)</f>
        <v>0.30407333418884691</v>
      </c>
      <c r="I912" s="6">
        <f>資本コスト!I912/SUM(資本コスト!I912,労働コスト!I912)</f>
        <v>0.37112345647143546</v>
      </c>
      <c r="K912" s="3">
        <f>0.5*(E912+E$1096)</f>
        <v>0.23751559316822446</v>
      </c>
      <c r="L912" s="3">
        <f t="shared" ref="L912" si="3563">0.5*(F912+F$1096)</f>
        <v>0.1755062775755149</v>
      </c>
      <c r="M912" s="3">
        <f t="shared" ref="M912" si="3564">0.5*(G912+G$1096)</f>
        <v>0.29663850100336731</v>
      </c>
      <c r="N912" s="3">
        <f t="shared" ref="N912" si="3565">0.5*(H912+H$1096)</f>
        <v>0.32311318924233579</v>
      </c>
      <c r="O912" s="3">
        <f t="shared" ref="O912" si="3566">0.5*(I912+I$1096)</f>
        <v>0.40217599003455973</v>
      </c>
    </row>
    <row r="913" spans="1:15" x14ac:dyDescent="0.15">
      <c r="A913" s="1">
        <v>40</v>
      </c>
      <c r="B913" s="1" t="s">
        <v>323</v>
      </c>
      <c r="C913" s="1">
        <v>13</v>
      </c>
      <c r="D913" s="1" t="s">
        <v>26</v>
      </c>
      <c r="E913" s="6">
        <f>資本コスト!E913/SUM(資本コスト!E913,労働コスト!E913)</f>
        <v>6.3965319969117432E-2</v>
      </c>
      <c r="F913" s="6">
        <f>資本コスト!F913/SUM(資本コスト!F913,労働コスト!F913)</f>
        <v>0.36443485984038715</v>
      </c>
      <c r="G913" s="6">
        <f>資本コスト!G913/SUM(資本コスト!G913,労働コスト!G913)</f>
        <v>0.38696555306714453</v>
      </c>
      <c r="H913" s="6">
        <f>資本コスト!H913/SUM(資本コスト!H913,労働コスト!H913)</f>
        <v>0.49271800491215856</v>
      </c>
      <c r="I913" s="6">
        <f>資本コスト!I913/SUM(資本コスト!I913,労働コスト!I913)</f>
        <v>0.45702420418196282</v>
      </c>
      <c r="K913" s="3">
        <f>0.5*(E913+E$1097)</f>
        <v>0.12673014318541484</v>
      </c>
      <c r="L913" s="3">
        <f t="shared" ref="L913" si="3567">0.5*(F913+F$1097)</f>
        <v>0.3215532980955883</v>
      </c>
      <c r="M913" s="3">
        <f t="shared" ref="M913" si="3568">0.5*(G913+G$1097)</f>
        <v>0.357177301131826</v>
      </c>
      <c r="N913" s="3">
        <f t="shared" ref="N913" si="3569">0.5*(H913+H$1097)</f>
        <v>0.40756996874956986</v>
      </c>
      <c r="O913" s="3">
        <f t="shared" ref="O913" si="3570">0.5*(I913+I$1097)</f>
        <v>0.37733401067439531</v>
      </c>
    </row>
    <row r="914" spans="1:15" x14ac:dyDescent="0.15">
      <c r="A914" s="1">
        <v>40</v>
      </c>
      <c r="B914" s="1" t="s">
        <v>323</v>
      </c>
      <c r="C914" s="1">
        <v>14</v>
      </c>
      <c r="D914" s="1" t="s">
        <v>27</v>
      </c>
      <c r="E914" s="6">
        <f>資本コスト!E914/SUM(資本コスト!E914,労働コスト!E914)</f>
        <v>6.2725645054226018E-3</v>
      </c>
      <c r="F914" s="6">
        <f>資本コスト!F914/SUM(資本コスト!F914,労働コスト!F914)</f>
        <v>4.8789023661024243E-2</v>
      </c>
      <c r="G914" s="6">
        <f>資本コスト!G914/SUM(資本コスト!G914,労働コスト!G914)</f>
        <v>5.9035640332527672E-2</v>
      </c>
      <c r="H914" s="6">
        <f>資本コスト!H914/SUM(資本コスト!H914,労働コスト!H914)</f>
        <v>0.26369858647196098</v>
      </c>
      <c r="I914" s="6">
        <f>資本コスト!I914/SUM(資本コスト!I914,労働コスト!I914)</f>
        <v>0.25893141941696901</v>
      </c>
      <c r="K914" s="3">
        <f>0.5*(E914+E$1098)</f>
        <v>4.5798849400565285E-2</v>
      </c>
      <c r="L914" s="3">
        <f t="shared" ref="L914" si="3571">0.5*(F914+F$1098)</f>
        <v>9.5915360526460075E-2</v>
      </c>
      <c r="M914" s="3">
        <f t="shared" ref="M914" si="3572">0.5*(G914+G$1098)</f>
        <v>0.14913992592896502</v>
      </c>
      <c r="N914" s="3">
        <f t="shared" ref="N914" si="3573">0.5*(H914+H$1098)</f>
        <v>0.28365901753700834</v>
      </c>
      <c r="O914" s="3">
        <f t="shared" ref="O914" si="3574">0.5*(I914+I$1098)</f>
        <v>0.31577939436232366</v>
      </c>
    </row>
    <row r="915" spans="1:15" x14ac:dyDescent="0.15">
      <c r="A915" s="1">
        <v>40</v>
      </c>
      <c r="B915" s="1" t="s">
        <v>323</v>
      </c>
      <c r="C915" s="1">
        <v>15</v>
      </c>
      <c r="D915" s="1" t="s">
        <v>28</v>
      </c>
      <c r="E915" s="6">
        <f>資本コスト!E915/SUM(資本コスト!E915,労働コスト!E915)</f>
        <v>0.10816499760026185</v>
      </c>
      <c r="F915" s="6">
        <f>資本コスト!F915/SUM(資本コスト!F915,労働コスト!F915)</f>
        <v>0.14685278063026824</v>
      </c>
      <c r="G915" s="6">
        <f>資本コスト!G915/SUM(資本コスト!G915,労働コスト!G915)</f>
        <v>0.20449299457710543</v>
      </c>
      <c r="H915" s="6">
        <f>資本コスト!H915/SUM(資本コスト!H915,労働コスト!H915)</f>
        <v>0.23488199665003678</v>
      </c>
      <c r="I915" s="6">
        <f>資本コスト!I915/SUM(資本コスト!I915,労働コスト!I915)</f>
        <v>0.30866764306721145</v>
      </c>
      <c r="K915" s="3">
        <f>0.5*(E915+E$1099)</f>
        <v>0.15092536518492866</v>
      </c>
      <c r="L915" s="3">
        <f t="shared" ref="L915" si="3575">0.5*(F915+F$1099)</f>
        <v>0.16264924582578349</v>
      </c>
      <c r="M915" s="3">
        <f t="shared" ref="M915" si="3576">0.5*(G915+G$1099)</f>
        <v>0.22458779764138542</v>
      </c>
      <c r="N915" s="3">
        <f t="shared" ref="N915" si="3577">0.5*(H915+H$1099)</f>
        <v>0.25220859216013169</v>
      </c>
      <c r="O915" s="3">
        <f t="shared" ref="O915" si="3578">0.5*(I915+I$1099)</f>
        <v>0.31771859028799665</v>
      </c>
    </row>
    <row r="916" spans="1:15" x14ac:dyDescent="0.15">
      <c r="A916" s="1">
        <v>40</v>
      </c>
      <c r="B916" s="1" t="s">
        <v>322</v>
      </c>
      <c r="C916" s="1">
        <v>16</v>
      </c>
      <c r="D916" s="1" t="s">
        <v>11</v>
      </c>
      <c r="E916" s="6">
        <f>資本コスト!E916/SUM(資本コスト!E916,労働コスト!E916)</f>
        <v>0.20508934125535316</v>
      </c>
      <c r="F916" s="6">
        <f>資本コスト!F916/SUM(資本コスト!F916,労働コスト!F916)</f>
        <v>8.2975009687327281E-2</v>
      </c>
      <c r="G916" s="6">
        <f>資本コスト!G916/SUM(資本コスト!G916,労働コスト!G916)</f>
        <v>7.8064400587416052E-2</v>
      </c>
      <c r="H916" s="6">
        <f>資本コスト!H916/SUM(資本コスト!H916,労働コスト!H916)</f>
        <v>5.8945576995846544E-2</v>
      </c>
      <c r="I916" s="6">
        <f>資本コスト!I916/SUM(資本コスト!I916,労働コスト!I916)</f>
        <v>5.6644462735849554E-2</v>
      </c>
      <c r="K916" s="3">
        <f>0.5*(E916+E$1100)</f>
        <v>0.22926906908626207</v>
      </c>
      <c r="L916" s="3">
        <f t="shared" ref="L916" si="3579">0.5*(F916+F$1100)</f>
        <v>9.5688015426798931E-2</v>
      </c>
      <c r="M916" s="3">
        <f t="shared" ref="M916" si="3580">0.5*(G916+G$1100)</f>
        <v>9.5770453500923947E-2</v>
      </c>
      <c r="N916" s="3">
        <f t="shared" ref="N916" si="3581">0.5*(H916+H$1100)</f>
        <v>7.2659997404184537E-2</v>
      </c>
      <c r="O916" s="3">
        <f t="shared" ref="O916" si="3582">0.5*(I916+I$1100)</f>
        <v>7.6580181948470855E-2</v>
      </c>
    </row>
    <row r="917" spans="1:15" x14ac:dyDescent="0.15">
      <c r="A917" s="1">
        <v>40</v>
      </c>
      <c r="B917" s="1" t="s">
        <v>322</v>
      </c>
      <c r="C917" s="1">
        <v>17</v>
      </c>
      <c r="D917" s="1" t="s">
        <v>12</v>
      </c>
      <c r="E917" s="6">
        <f>資本コスト!E917/SUM(資本コスト!E917,労働コスト!E917)</f>
        <v>0.74490107318985388</v>
      </c>
      <c r="F917" s="6">
        <f>資本コスト!F917/SUM(資本コスト!F917,労働コスト!F917)</f>
        <v>0.75468894292271338</v>
      </c>
      <c r="G917" s="6">
        <f>資本コスト!G917/SUM(資本コスト!G917,労働コスト!G917)</f>
        <v>0.70010423562881197</v>
      </c>
      <c r="H917" s="6">
        <f>資本コスト!H917/SUM(資本コスト!H917,労働コスト!H917)</f>
        <v>0.65848298645846326</v>
      </c>
      <c r="I917" s="6">
        <f>資本コスト!I917/SUM(資本コスト!I917,労働コスト!I917)</f>
        <v>0.75952671759912838</v>
      </c>
      <c r="K917" s="3">
        <f>0.5*(E917+E$1101)</f>
        <v>0.75199024568179751</v>
      </c>
      <c r="L917" s="3">
        <f t="shared" ref="L917" si="3583">0.5*(F917+F$1101)</f>
        <v>0.76027334772286814</v>
      </c>
      <c r="M917" s="3">
        <f t="shared" ref="M917" si="3584">0.5*(G917+G$1101)</f>
        <v>0.7145751495712731</v>
      </c>
      <c r="N917" s="3">
        <f t="shared" ref="N917" si="3585">0.5*(H917+H$1101)</f>
        <v>0.68554370345499804</v>
      </c>
      <c r="O917" s="3">
        <f t="shared" ref="O917" si="3586">0.5*(I917+I$1101)</f>
        <v>0.78227812018092679</v>
      </c>
    </row>
    <row r="918" spans="1:15" x14ac:dyDescent="0.15">
      <c r="A918" s="1">
        <v>40</v>
      </c>
      <c r="B918" s="1" t="s">
        <v>322</v>
      </c>
      <c r="C918" s="1">
        <v>18</v>
      </c>
      <c r="D918" s="1" t="s">
        <v>13</v>
      </c>
      <c r="E918" s="6">
        <f>資本コスト!E918/SUM(資本コスト!E918,労働コスト!E918)</f>
        <v>0.11732830802233919</v>
      </c>
      <c r="F918" s="6">
        <f>資本コスト!F918/SUM(資本コスト!F918,労働コスト!F918)</f>
        <v>0.1397549509339929</v>
      </c>
      <c r="G918" s="6">
        <f>資本コスト!G918/SUM(資本コスト!G918,労働コスト!G918)</f>
        <v>0.13124515862840549</v>
      </c>
      <c r="H918" s="6">
        <f>資本コスト!H918/SUM(資本コスト!H918,労働コスト!H918)</f>
        <v>0.13246772678996743</v>
      </c>
      <c r="I918" s="6">
        <f>資本コスト!I918/SUM(資本コスト!I918,労働コスト!I918)</f>
        <v>0.14753650934185794</v>
      </c>
      <c r="K918" s="3">
        <f>0.5*(E918+E$1102)</f>
        <v>0.12890369131350513</v>
      </c>
      <c r="L918" s="3">
        <f t="shared" ref="L918" si="3587">0.5*(F918+F$1102)</f>
        <v>0.16677390839265777</v>
      </c>
      <c r="M918" s="3">
        <f t="shared" ref="M918" si="3588">0.5*(G918+G$1102)</f>
        <v>0.15875869074271898</v>
      </c>
      <c r="N918" s="3">
        <f t="shared" ref="N918" si="3589">0.5*(H918+H$1102)</f>
        <v>0.15426571527591343</v>
      </c>
      <c r="O918" s="3">
        <f t="shared" ref="O918" si="3590">0.5*(I918+I$1102)</f>
        <v>0.17412035299076134</v>
      </c>
    </row>
    <row r="919" spans="1:15" x14ac:dyDescent="0.15">
      <c r="A919" s="1">
        <v>40</v>
      </c>
      <c r="B919" s="1" t="s">
        <v>322</v>
      </c>
      <c r="C919" s="1">
        <v>19</v>
      </c>
      <c r="D919" s="1" t="s">
        <v>14</v>
      </c>
      <c r="E919" s="6">
        <f>資本コスト!E919/SUM(資本コスト!E919,労働コスト!E919)</f>
        <v>0.32329628381557951</v>
      </c>
      <c r="F919" s="6">
        <f>資本コスト!F919/SUM(資本コスト!F919,労働コスト!F919)</f>
        <v>0.15093112620688334</v>
      </c>
      <c r="G919" s="6">
        <f>資本コスト!G919/SUM(資本コスト!G919,労働コスト!G919)</f>
        <v>0.12296460484969096</v>
      </c>
      <c r="H919" s="6">
        <f>資本コスト!H919/SUM(資本コスト!H919,労働コスト!H919)</f>
        <v>0.15768303111775084</v>
      </c>
      <c r="I919" s="6">
        <f>資本コスト!I919/SUM(資本コスト!I919,労働コスト!I919)</f>
        <v>0.19813188321174333</v>
      </c>
      <c r="K919" s="3">
        <f>0.5*(E919+E$1103)</f>
        <v>0.33022225574042829</v>
      </c>
      <c r="L919" s="3">
        <f t="shared" ref="L919" si="3591">0.5*(F919+F$1103)</f>
        <v>0.15454150199787653</v>
      </c>
      <c r="M919" s="3">
        <f t="shared" ref="M919" si="3592">0.5*(G919+G$1103)</f>
        <v>0.13435612713938683</v>
      </c>
      <c r="N919" s="3">
        <f t="shared" ref="N919" si="3593">0.5*(H919+H$1103)</f>
        <v>0.17314850011471544</v>
      </c>
      <c r="O919" s="3">
        <f t="shared" ref="O919" si="3594">0.5*(I919+I$1103)</f>
        <v>0.19617941001404363</v>
      </c>
    </row>
    <row r="920" spans="1:15" x14ac:dyDescent="0.15">
      <c r="A920" s="1">
        <v>40</v>
      </c>
      <c r="B920" s="1" t="s">
        <v>322</v>
      </c>
      <c r="C920" s="1">
        <v>20</v>
      </c>
      <c r="D920" s="1" t="s">
        <v>15</v>
      </c>
      <c r="E920" s="6">
        <f>資本コスト!E920/SUM(資本コスト!E920,労働コスト!E920)</f>
        <v>0.53520436073792899</v>
      </c>
      <c r="F920" s="6">
        <f>資本コスト!F920/SUM(資本コスト!F920,労働コスト!F920)</f>
        <v>0.80942699193615542</v>
      </c>
      <c r="G920" s="6">
        <f>資本コスト!G920/SUM(資本コスト!G920,労働コスト!G920)</f>
        <v>0.72029565831066555</v>
      </c>
      <c r="H920" s="6">
        <f>資本コスト!H920/SUM(資本コスト!H920,労働コスト!H920)</f>
        <v>0.69944558985313698</v>
      </c>
      <c r="I920" s="6">
        <f>資本コスト!I920/SUM(資本コスト!I920,労働コスト!I920)</f>
        <v>0.77604529372498188</v>
      </c>
      <c r="K920" s="3">
        <f>0.5*(E920+E$1104)</f>
        <v>0.5147566474426104</v>
      </c>
      <c r="L920" s="3">
        <f t="shared" ref="L920" si="3595">0.5*(F920+F$1104)</f>
        <v>0.80402709716792453</v>
      </c>
      <c r="M920" s="3">
        <f t="shared" ref="M920" si="3596">0.5*(G920+G$1104)</f>
        <v>0.73680064270909984</v>
      </c>
      <c r="N920" s="3">
        <f t="shared" ref="N920" si="3597">0.5*(H920+H$1104)</f>
        <v>0.72140176980652015</v>
      </c>
      <c r="O920" s="3">
        <f t="shared" ref="O920" si="3598">0.5*(I920+I$1104)</f>
        <v>0.78700270077762624</v>
      </c>
    </row>
    <row r="921" spans="1:15" x14ac:dyDescent="0.15">
      <c r="A921" s="1">
        <v>40</v>
      </c>
      <c r="B921" s="1" t="s">
        <v>322</v>
      </c>
      <c r="C921" s="1">
        <v>21</v>
      </c>
      <c r="D921" s="1" t="s">
        <v>16</v>
      </c>
      <c r="E921" s="6">
        <f>資本コスト!E921/SUM(資本コスト!E921,労働コスト!E921)</f>
        <v>0.33535150446574241</v>
      </c>
      <c r="F921" s="6">
        <f>資本コスト!F921/SUM(資本コスト!F921,労働コスト!F921)</f>
        <v>0.39561671351094618</v>
      </c>
      <c r="G921" s="6">
        <f>資本コスト!G921/SUM(資本コスト!G921,労働コスト!G921)</f>
        <v>0.33414152393306434</v>
      </c>
      <c r="H921" s="6">
        <f>資本コスト!H921/SUM(資本コスト!H921,労働コスト!H921)</f>
        <v>0.38746328083443649</v>
      </c>
      <c r="I921" s="6">
        <f>資本コスト!I921/SUM(資本コスト!I921,労働コスト!I921)</f>
        <v>0.47947941370116631</v>
      </c>
      <c r="K921" s="3">
        <f>0.5*(E921+E$1105)</f>
        <v>0.32989965474796207</v>
      </c>
      <c r="L921" s="3">
        <f t="shared" ref="L921" si="3599">0.5*(F921+F$1105)</f>
        <v>0.40506804486657971</v>
      </c>
      <c r="M921" s="3">
        <f t="shared" ref="M921" si="3600">0.5*(G921+G$1105)</f>
        <v>0.37526934012001689</v>
      </c>
      <c r="N921" s="3">
        <f t="shared" ref="N921" si="3601">0.5*(H921+H$1105)</f>
        <v>0.41673148782826286</v>
      </c>
      <c r="O921" s="3">
        <f t="shared" ref="O921" si="3602">0.5*(I921+I$1105)</f>
        <v>0.52209223757123113</v>
      </c>
    </row>
    <row r="922" spans="1:15" x14ac:dyDescent="0.15">
      <c r="A922" s="1">
        <v>40</v>
      </c>
      <c r="B922" s="1" t="s">
        <v>194</v>
      </c>
      <c r="C922" s="1">
        <v>22</v>
      </c>
      <c r="D922" s="1" t="s">
        <v>8</v>
      </c>
      <c r="E922" s="6">
        <f>資本コスト!E922/SUM(資本コスト!E922,労働コスト!E922)</f>
        <v>0.2023630834477326</v>
      </c>
      <c r="F922" s="6">
        <f>資本コスト!F922/SUM(資本コスト!F922,労働コスト!F922)</f>
        <v>0.21895605164346846</v>
      </c>
      <c r="G922" s="6">
        <f>資本コスト!G922/SUM(資本コスト!G922,労働コスト!G922)</f>
        <v>0.25492154579871534</v>
      </c>
      <c r="H922" s="6">
        <f>資本コスト!H922/SUM(資本コスト!H922,労働コスト!H922)</f>
        <v>0.28251390852007335</v>
      </c>
      <c r="I922" s="6">
        <f>資本コスト!I922/SUM(資本コスト!I922,労働コスト!I922)</f>
        <v>0.24431518549968342</v>
      </c>
      <c r="K922" s="3">
        <f>0.5*(E922+E$1106)</f>
        <v>0.20087864152825174</v>
      </c>
      <c r="L922" s="3">
        <f t="shared" ref="L922" si="3603">0.5*(F922+F$1106)</f>
        <v>0.24225378963701233</v>
      </c>
      <c r="M922" s="3">
        <f t="shared" ref="M922" si="3604">0.5*(G922+G$1106)</f>
        <v>0.29260954849682458</v>
      </c>
      <c r="N922" s="3">
        <f t="shared" ref="N922" si="3605">0.5*(H922+H$1106)</f>
        <v>0.29523145250647587</v>
      </c>
      <c r="O922" s="3">
        <f t="shared" ref="O922" si="3606">0.5*(I922+I$1106)</f>
        <v>0.25810109932193859</v>
      </c>
    </row>
    <row r="923" spans="1:15" x14ac:dyDescent="0.15">
      <c r="A923" s="1">
        <v>40</v>
      </c>
      <c r="B923" s="1" t="s">
        <v>194</v>
      </c>
      <c r="C923" s="1">
        <v>23</v>
      </c>
      <c r="D923" s="1" t="s">
        <v>29</v>
      </c>
      <c r="E923" s="6">
        <f>資本コスト!E923/SUM(資本コスト!E923,労働コスト!E923)</f>
        <v>0.37222610276316509</v>
      </c>
      <c r="F923" s="6">
        <f>資本コスト!F923/SUM(資本コスト!F923,労働コスト!F923)</f>
        <v>0.26808716119257248</v>
      </c>
      <c r="G923" s="6">
        <f>資本コスト!G923/SUM(資本コスト!G923,労働コスト!G923)</f>
        <v>0.27521467728596716</v>
      </c>
      <c r="H923" s="6">
        <f>資本コスト!H923/SUM(資本コスト!H923,労働コスト!H923)</f>
        <v>0.25717974995389248</v>
      </c>
      <c r="I923" s="6">
        <f>資本コスト!I923/SUM(資本コスト!I923,労働コスト!I923)</f>
        <v>0.31256002527449117</v>
      </c>
      <c r="K923" s="3">
        <f>0.5*(E923+E$1107)</f>
        <v>0.37828786019420446</v>
      </c>
      <c r="L923" s="3">
        <f t="shared" ref="L923" si="3607">0.5*(F923+F$1107)</f>
        <v>0.26312734602821664</v>
      </c>
      <c r="M923" s="3">
        <f t="shared" ref="M923" si="3608">0.5*(G923+G$1107)</f>
        <v>0.2733718645293215</v>
      </c>
      <c r="N923" s="3">
        <f t="shared" ref="N923" si="3609">0.5*(H923+H$1107)</f>
        <v>0.25642320345465625</v>
      </c>
      <c r="O923" s="3">
        <f t="shared" ref="O923" si="3610">0.5*(I923+I$1107)</f>
        <v>0.30885124782711004</v>
      </c>
    </row>
    <row r="924" spans="1:15" x14ac:dyDescent="0.15">
      <c r="A924" s="1">
        <v>41</v>
      </c>
      <c r="B924" s="1" t="s">
        <v>324</v>
      </c>
      <c r="C924" s="1">
        <v>1</v>
      </c>
      <c r="D924" s="1" t="s">
        <v>9</v>
      </c>
      <c r="E924" s="6">
        <f>資本コスト!E924/SUM(資本コスト!E924,労働コスト!E924)</f>
        <v>0.53908817621894467</v>
      </c>
      <c r="F924" s="6">
        <f>資本コスト!F924/SUM(資本コスト!F924,労働コスト!F924)</f>
        <v>0.38678716008213498</v>
      </c>
      <c r="G924" s="6">
        <f>資本コスト!G924/SUM(資本コスト!G924,労働コスト!G924)</f>
        <v>0.42508190356571351</v>
      </c>
      <c r="H924" s="6">
        <f>資本コスト!H924/SUM(資本コスト!H924,労働コスト!H924)</f>
        <v>0.51901687113887884</v>
      </c>
      <c r="I924" s="6">
        <f>資本コスト!I924/SUM(資本コスト!I924,労働コスト!I924)</f>
        <v>0.63959096389740855</v>
      </c>
      <c r="K924" s="3">
        <f>0.5*(E924+E$1085)</f>
        <v>0.5578593433384027</v>
      </c>
      <c r="L924" s="3">
        <f t="shared" ref="L924" si="3611">0.5*(F924+F$1085)</f>
        <v>0.442359066322982</v>
      </c>
      <c r="M924" s="3">
        <f t="shared" ref="M924" si="3612">0.5*(G924+G$1085)</f>
        <v>0.4854996424163745</v>
      </c>
      <c r="N924" s="3">
        <f t="shared" ref="N924" si="3613">0.5*(H924+H$1085)</f>
        <v>0.58271971907651099</v>
      </c>
      <c r="O924" s="3">
        <f t="shared" ref="O924" si="3614">0.5*(I924+I$1085)</f>
        <v>0.67484536467111245</v>
      </c>
    </row>
    <row r="925" spans="1:15" x14ac:dyDescent="0.15">
      <c r="A925" s="1">
        <v>41</v>
      </c>
      <c r="B925" s="1" t="s">
        <v>324</v>
      </c>
      <c r="C925" s="1">
        <v>2</v>
      </c>
      <c r="D925" s="1" t="s">
        <v>10</v>
      </c>
      <c r="E925" s="6">
        <f>資本コスト!E925/SUM(資本コスト!E925,労働コスト!E925)</f>
        <v>0.23344142781410757</v>
      </c>
      <c r="F925" s="6">
        <f>資本コスト!F925/SUM(資本コスト!F925,労働コスト!F925)</f>
        <v>0.26972627827124379</v>
      </c>
      <c r="G925" s="6">
        <f>資本コスト!G925/SUM(資本コスト!G925,労働コスト!G925)</f>
        <v>0.3283994812435968</v>
      </c>
      <c r="H925" s="6">
        <f>資本コスト!H925/SUM(資本コスト!H925,労働コスト!H925)</f>
        <v>0.32158827795355527</v>
      </c>
      <c r="I925" s="6">
        <f>資本コスト!I925/SUM(資本コスト!I925,労働コスト!I925)</f>
        <v>0.44052470653897546</v>
      </c>
      <c r="K925" s="3">
        <f>0.5*(E925+E$1086)</f>
        <v>0.30552486016590674</v>
      </c>
      <c r="L925" s="3">
        <f t="shared" ref="L925" si="3615">0.5*(F925+F$1086)</f>
        <v>0.3013531629952223</v>
      </c>
      <c r="M925" s="3">
        <f t="shared" ref="M925" si="3616">0.5*(G925+G$1086)</f>
        <v>0.33749153444183644</v>
      </c>
      <c r="N925" s="3">
        <f t="shared" ref="N925" si="3617">0.5*(H925+H$1086)</f>
        <v>0.33279186820863116</v>
      </c>
      <c r="O925" s="3">
        <f t="shared" ref="O925" si="3618">0.5*(I925+I$1086)</f>
        <v>0.47096126584595205</v>
      </c>
    </row>
    <row r="926" spans="1:15" x14ac:dyDescent="0.15">
      <c r="A926" s="1">
        <v>41</v>
      </c>
      <c r="B926" s="1" t="s">
        <v>325</v>
      </c>
      <c r="C926" s="1">
        <v>3</v>
      </c>
      <c r="D926" s="1" t="s">
        <v>17</v>
      </c>
      <c r="E926" s="6">
        <f>資本コスト!E926/SUM(資本コスト!E926,労働コスト!E926)</f>
        <v>0.45851307407106312</v>
      </c>
      <c r="F926" s="6">
        <f>資本コスト!F926/SUM(資本コスト!F926,労働コスト!F926)</f>
        <v>0.329322708487433</v>
      </c>
      <c r="G926" s="6">
        <f>資本コスト!G926/SUM(資本コスト!G926,労働コスト!G926)</f>
        <v>0.4342443656132744</v>
      </c>
      <c r="H926" s="6">
        <f>資本コスト!H926/SUM(資本コスト!H926,労働コスト!H926)</f>
        <v>0.41008512520127649</v>
      </c>
      <c r="I926" s="6">
        <f>資本コスト!I926/SUM(資本コスト!I926,労働コスト!I926)</f>
        <v>0.42243990703152351</v>
      </c>
      <c r="K926" s="3">
        <f>0.5*(E926+E$1087)</f>
        <v>0.3911440356992652</v>
      </c>
      <c r="L926" s="3">
        <f t="shared" ref="L926" si="3619">0.5*(F926+F$1087)</f>
        <v>0.2914808357082081</v>
      </c>
      <c r="M926" s="3">
        <f t="shared" ref="M926" si="3620">0.5*(G926+G$1087)</f>
        <v>0.36980679636906777</v>
      </c>
      <c r="N926" s="3">
        <f t="shared" ref="N926" si="3621">0.5*(H926+H$1087)</f>
        <v>0.36000187237243386</v>
      </c>
      <c r="O926" s="3">
        <f t="shared" ref="O926" si="3622">0.5*(I926+I$1087)</f>
        <v>0.39439531396117933</v>
      </c>
    </row>
    <row r="927" spans="1:15" x14ac:dyDescent="0.15">
      <c r="A927" s="1">
        <v>41</v>
      </c>
      <c r="B927" s="1" t="s">
        <v>325</v>
      </c>
      <c r="C927" s="1">
        <v>4</v>
      </c>
      <c r="D927" s="1" t="s">
        <v>18</v>
      </c>
      <c r="E927" s="6">
        <f>資本コスト!E927/SUM(資本コスト!E927,労働コスト!E927)</f>
        <v>0.18396439808314488</v>
      </c>
      <c r="F927" s="6">
        <f>資本コスト!F927/SUM(資本コスト!F927,労働コスト!F927)</f>
        <v>0.16753335053143606</v>
      </c>
      <c r="G927" s="6">
        <f>資本コスト!G927/SUM(資本コスト!G927,労働コスト!G927)</f>
        <v>0.17610499277480884</v>
      </c>
      <c r="H927" s="6">
        <f>資本コスト!H927/SUM(資本コスト!H927,労働コスト!H927)</f>
        <v>0.25138558832687502</v>
      </c>
      <c r="I927" s="6">
        <f>資本コスト!I927/SUM(資本コスト!I927,労働コスト!I927)</f>
        <v>0.26451486595823803</v>
      </c>
      <c r="K927" s="3">
        <f>0.5*(E927+E$1088)</f>
        <v>0.20388408995948915</v>
      </c>
      <c r="L927" s="3">
        <f t="shared" ref="L927" si="3623">0.5*(F927+F$1088)</f>
        <v>0.17604303851339903</v>
      </c>
      <c r="M927" s="3">
        <f t="shared" ref="M927" si="3624">0.5*(G927+G$1088)</f>
        <v>0.1887659544709005</v>
      </c>
      <c r="N927" s="3">
        <f t="shared" ref="N927" si="3625">0.5*(H927+H$1088)</f>
        <v>0.25564235821365799</v>
      </c>
      <c r="O927" s="3">
        <f t="shared" ref="O927" si="3626">0.5*(I927+I$1088)</f>
        <v>0.29693918819899945</v>
      </c>
    </row>
    <row r="928" spans="1:15" x14ac:dyDescent="0.15">
      <c r="A928" s="1">
        <v>41</v>
      </c>
      <c r="B928" s="1" t="s">
        <v>325</v>
      </c>
      <c r="C928" s="1">
        <v>5</v>
      </c>
      <c r="D928" s="1" t="s">
        <v>19</v>
      </c>
      <c r="E928" s="6">
        <f>資本コスト!E928/SUM(資本コスト!E928,労働コスト!E928)</f>
        <v>0.48406211486677825</v>
      </c>
      <c r="F928" s="6">
        <f>資本コスト!F928/SUM(資本コスト!F928,労働コスト!F928)</f>
        <v>0.30406484979150755</v>
      </c>
      <c r="G928" s="6">
        <f>資本コスト!G928/SUM(資本コスト!G928,労働コスト!G928)</f>
        <v>0.27846730482467108</v>
      </c>
      <c r="H928" s="6">
        <f>資本コスト!H928/SUM(資本コスト!H928,労働コスト!H928)</f>
        <v>0.33720139984905423</v>
      </c>
      <c r="I928" s="6">
        <f>資本コスト!I928/SUM(資本コスト!I928,労働コスト!I928)</f>
        <v>0.4230580392708122</v>
      </c>
      <c r="K928" s="3">
        <f>0.5*(E928+E$1089)</f>
        <v>0.43906020602494683</v>
      </c>
      <c r="L928" s="3">
        <f t="shared" ref="L928" si="3627">0.5*(F928+F$1089)</f>
        <v>0.29770057461350929</v>
      </c>
      <c r="M928" s="3">
        <f t="shared" ref="M928" si="3628">0.5*(G928+G$1089)</f>
        <v>0.29570738582239636</v>
      </c>
      <c r="N928" s="3">
        <f t="shared" ref="N928" si="3629">0.5*(H928+H$1089)</f>
        <v>0.33015119322087849</v>
      </c>
      <c r="O928" s="3">
        <f t="shared" ref="O928" si="3630">0.5*(I928+I$1089)</f>
        <v>0.40897764516863533</v>
      </c>
    </row>
    <row r="929" spans="1:15" x14ac:dyDescent="0.15">
      <c r="A929" s="1">
        <v>41</v>
      </c>
      <c r="B929" s="1" t="s">
        <v>325</v>
      </c>
      <c r="C929" s="1">
        <v>6</v>
      </c>
      <c r="D929" s="1" t="s">
        <v>3</v>
      </c>
      <c r="E929" s="6">
        <f>資本コスト!E929/SUM(資本コスト!E929,労働コスト!E929)</f>
        <v>0.31205874614170265</v>
      </c>
      <c r="F929" s="6">
        <f>資本コスト!F929/SUM(資本コスト!F929,労働コスト!F929)</f>
        <v>0.27299259755677763</v>
      </c>
      <c r="G929" s="6">
        <f>資本コスト!G929/SUM(資本コスト!G929,労働コスト!G929)</f>
        <v>0.354252563621407</v>
      </c>
      <c r="H929" s="6">
        <f>資本コスト!H929/SUM(資本コスト!H929,労働コスト!H929)</f>
        <v>0.37229280380950414</v>
      </c>
      <c r="I929" s="6">
        <f>資本コスト!I929/SUM(資本コスト!I929,労働コスト!I929)</f>
        <v>0.5357760741490919</v>
      </c>
      <c r="K929" s="3">
        <f>0.5*(E929+E$1090)</f>
        <v>0.39774238495774783</v>
      </c>
      <c r="L929" s="3">
        <f t="shared" ref="L929" si="3631">0.5*(F929+F$1090)</f>
        <v>0.34632403762971775</v>
      </c>
      <c r="M929" s="3">
        <f t="shared" ref="M929" si="3632">0.5*(G929+G$1090)</f>
        <v>0.40051260440726583</v>
      </c>
      <c r="N929" s="3">
        <f t="shared" ref="N929" si="3633">0.5*(H929+H$1090)</f>
        <v>0.40120948306871784</v>
      </c>
      <c r="O929" s="3">
        <f t="shared" ref="O929" si="3634">0.5*(I929+I$1090)</f>
        <v>0.54553359353070319</v>
      </c>
    </row>
    <row r="930" spans="1:15" x14ac:dyDescent="0.15">
      <c r="A930" s="1">
        <v>41</v>
      </c>
      <c r="B930" s="1" t="s">
        <v>325</v>
      </c>
      <c r="C930" s="1">
        <v>7</v>
      </c>
      <c r="D930" s="1" t="s">
        <v>20</v>
      </c>
      <c r="E930" s="6">
        <f>資本コスト!E930/SUM(資本コスト!E930,労働コスト!E930)</f>
        <v>0.95322945201132014</v>
      </c>
      <c r="F930" s="6">
        <f>資本コスト!F930/SUM(資本コスト!F930,労働コスト!F930)</f>
        <v>0.94306820804344238</v>
      </c>
      <c r="G930" s="6">
        <f>資本コスト!G930/SUM(資本コスト!G930,労働コスト!G930)</f>
        <v>0.68143998964376595</v>
      </c>
      <c r="H930" s="6">
        <f>資本コスト!H930/SUM(資本コスト!H930,労働コスト!H930)</f>
        <v>0.44439179495109865</v>
      </c>
      <c r="I930" s="6">
        <f>資本コスト!I930/SUM(資本コスト!I930,労働コスト!I930)</f>
        <v>0.23908704826691651</v>
      </c>
      <c r="K930" s="3">
        <f>0.5*(E930+E$1091)</f>
        <v>0.82440071964588357</v>
      </c>
      <c r="L930" s="3">
        <f t="shared" ref="L930" si="3635">0.5*(F930+F$1091)</f>
        <v>0.79743982893253806</v>
      </c>
      <c r="M930" s="3">
        <f t="shared" ref="M930" si="3636">0.5*(G930+G$1091)</f>
        <v>0.62186509189181571</v>
      </c>
      <c r="N930" s="3">
        <f t="shared" ref="N930" si="3637">0.5*(H930+H$1091)</f>
        <v>0.50656797004618714</v>
      </c>
      <c r="O930" s="3">
        <f t="shared" ref="O930" si="3638">0.5*(I930+I$1091)</f>
        <v>0.42710742351253811</v>
      </c>
    </row>
    <row r="931" spans="1:15" x14ac:dyDescent="0.15">
      <c r="A931" s="1">
        <v>41</v>
      </c>
      <c r="B931" s="1" t="s">
        <v>325</v>
      </c>
      <c r="C931" s="1">
        <v>8</v>
      </c>
      <c r="D931" s="1" t="s">
        <v>21</v>
      </c>
      <c r="E931" s="6">
        <f>資本コスト!E931/SUM(資本コスト!E931,労働コスト!E931)</f>
        <v>0.24907715135766911</v>
      </c>
      <c r="F931" s="6">
        <f>資本コスト!F931/SUM(資本コスト!F931,労働コスト!F931)</f>
        <v>0.11897618419408415</v>
      </c>
      <c r="G931" s="6">
        <f>資本コスト!G931/SUM(資本コスト!G931,労働コスト!G931)</f>
        <v>0.11856739192784323</v>
      </c>
      <c r="H931" s="6">
        <f>資本コスト!H931/SUM(資本コスト!H931,労働コスト!H931)</f>
        <v>0.10564642653031142</v>
      </c>
      <c r="I931" s="6">
        <f>資本コスト!I931/SUM(資本コスト!I931,労働コスト!I931)</f>
        <v>0.1245404856560032</v>
      </c>
      <c r="K931" s="3">
        <f>0.5*(E931+E$1092)</f>
        <v>0.31219598359242973</v>
      </c>
      <c r="L931" s="3">
        <f t="shared" ref="L931" si="3639">0.5*(F931+F$1092)</f>
        <v>0.18104627287882852</v>
      </c>
      <c r="M931" s="3">
        <f t="shared" ref="M931" si="3640">0.5*(G931+G$1092)</f>
        <v>0.18370631777163537</v>
      </c>
      <c r="N931" s="3">
        <f t="shared" ref="N931" si="3641">0.5*(H931+H$1092)</f>
        <v>0.17187221082640042</v>
      </c>
      <c r="O931" s="3">
        <f t="shared" ref="O931" si="3642">0.5*(I931+I$1092)</f>
        <v>0.22381581294721731</v>
      </c>
    </row>
    <row r="932" spans="1:15" x14ac:dyDescent="0.15">
      <c r="A932" s="1">
        <v>41</v>
      </c>
      <c r="B932" s="1" t="s">
        <v>325</v>
      </c>
      <c r="C932" s="1">
        <v>9</v>
      </c>
      <c r="D932" s="1" t="s">
        <v>22</v>
      </c>
      <c r="E932" s="6">
        <f>資本コスト!E932/SUM(資本コスト!E932,労働コスト!E932)</f>
        <v>0.26462765283391465</v>
      </c>
      <c r="F932" s="6">
        <f>資本コスト!F932/SUM(資本コスト!F932,労働コスト!F932)</f>
        <v>0.25081654904887218</v>
      </c>
      <c r="G932" s="6">
        <f>資本コスト!G932/SUM(資本コスト!G932,労働コスト!G932)</f>
        <v>0.54806108428492506</v>
      </c>
      <c r="H932" s="6">
        <f>資本コスト!H932/SUM(資本コスト!H932,労働コスト!H932)</f>
        <v>0.37204827063530105</v>
      </c>
      <c r="I932" s="6">
        <f>資本コスト!I932/SUM(資本コスト!I932,労働コスト!I932)</f>
        <v>0.52992194258045966</v>
      </c>
      <c r="K932" s="3">
        <f>0.5*(E932+E$1093)</f>
        <v>0.31928687478715756</v>
      </c>
      <c r="L932" s="3">
        <f t="shared" ref="L932" si="3643">0.5*(F932+F$1093)</f>
        <v>0.31866204658667563</v>
      </c>
      <c r="M932" s="3">
        <f t="shared" ref="M932" si="3644">0.5*(G932+G$1093)</f>
        <v>0.4834945600045249</v>
      </c>
      <c r="N932" s="3">
        <f t="shared" ref="N932" si="3645">0.5*(H932+H$1093)</f>
        <v>0.38931140826299959</v>
      </c>
      <c r="O932" s="3">
        <f t="shared" ref="O932" si="3646">0.5*(I932+I$1093)</f>
        <v>0.48755317073666005</v>
      </c>
    </row>
    <row r="933" spans="1:15" x14ac:dyDescent="0.15">
      <c r="A933" s="1">
        <v>41</v>
      </c>
      <c r="B933" s="1" t="s">
        <v>325</v>
      </c>
      <c r="C933" s="1">
        <v>10</v>
      </c>
      <c r="D933" s="1" t="s">
        <v>23</v>
      </c>
      <c r="E933" s="6">
        <f>資本コスト!E933/SUM(資本コスト!E933,労働コスト!E933)</f>
        <v>0.30499554630343595</v>
      </c>
      <c r="F933" s="6">
        <f>資本コスト!F933/SUM(資本コスト!F933,労働コスト!F933)</f>
        <v>0.36256314255934674</v>
      </c>
      <c r="G933" s="6">
        <f>資本コスト!G933/SUM(資本コスト!G933,労働コスト!G933)</f>
        <v>0.40127646167073155</v>
      </c>
      <c r="H933" s="6">
        <f>資本コスト!H933/SUM(資本コスト!H933,労働コスト!H933)</f>
        <v>0.3644057264696976</v>
      </c>
      <c r="I933" s="6">
        <f>資本コスト!I933/SUM(資本コスト!I933,労働コスト!I933)</f>
        <v>0.42325570750689973</v>
      </c>
      <c r="K933" s="3">
        <f>0.5*(E933+E$1094)</f>
        <v>0.27138465957248353</v>
      </c>
      <c r="L933" s="3">
        <f t="shared" ref="L933" si="3647">0.5*(F933+F$1094)</f>
        <v>0.28028976988929516</v>
      </c>
      <c r="M933" s="3">
        <f t="shared" ref="M933" si="3648">0.5*(G933+G$1094)</f>
        <v>0.29571144572700558</v>
      </c>
      <c r="N933" s="3">
        <f t="shared" ref="N933" si="3649">0.5*(H933+H$1094)</f>
        <v>0.27655159447923561</v>
      </c>
      <c r="O933" s="3">
        <f t="shared" ref="O933" si="3650">0.5*(I933+I$1094)</f>
        <v>0.31550204385105607</v>
      </c>
    </row>
    <row r="934" spans="1:15" x14ac:dyDescent="0.15">
      <c r="A934" s="1">
        <v>41</v>
      </c>
      <c r="B934" s="1" t="s">
        <v>325</v>
      </c>
      <c r="C934" s="1">
        <v>11</v>
      </c>
      <c r="D934" s="1" t="s">
        <v>24</v>
      </c>
      <c r="E934" s="6">
        <f>資本コスト!E934/SUM(資本コスト!E934,労働コスト!E934)</f>
        <v>0.2539618912531979</v>
      </c>
      <c r="F934" s="6">
        <f>資本コスト!F934/SUM(資本コスト!F934,労働コスト!F934)</f>
        <v>0.1796299233622787</v>
      </c>
      <c r="G934" s="6">
        <f>資本コスト!G934/SUM(資本コスト!G934,労働コスト!G934)</f>
        <v>0.26478937006547365</v>
      </c>
      <c r="H934" s="6">
        <f>資本コスト!H934/SUM(資本コスト!H934,労働コスト!H934)</f>
        <v>0.3001431903108463</v>
      </c>
      <c r="I934" s="6">
        <f>資本コスト!I934/SUM(資本コスト!I934,労働コスト!I934)</f>
        <v>0.36037966384699749</v>
      </c>
      <c r="K934" s="3">
        <f>0.5*(E934+E$1095)</f>
        <v>0.26221296659277349</v>
      </c>
      <c r="L934" s="3">
        <f t="shared" ref="L934" si="3651">0.5*(F934+F$1095)</f>
        <v>0.19865783567599976</v>
      </c>
      <c r="M934" s="3">
        <f t="shared" ref="M934" si="3652">0.5*(G934+G$1095)</f>
        <v>0.26972081650422552</v>
      </c>
      <c r="N934" s="3">
        <f t="shared" ref="N934" si="3653">0.5*(H934+H$1095)</f>
        <v>0.28570915218570803</v>
      </c>
      <c r="O934" s="3">
        <f t="shared" ref="O934" si="3654">0.5*(I934+I$1095)</f>
        <v>0.33528048542635902</v>
      </c>
    </row>
    <row r="935" spans="1:15" x14ac:dyDescent="0.15">
      <c r="A935" s="1">
        <v>41</v>
      </c>
      <c r="B935" s="1" t="s">
        <v>325</v>
      </c>
      <c r="C935" s="1">
        <v>12</v>
      </c>
      <c r="D935" s="1" t="s">
        <v>25</v>
      </c>
      <c r="E935" s="6">
        <f>資本コスト!E935/SUM(資本コスト!E935,労働コスト!E935)</f>
        <v>0.40378509241662763</v>
      </c>
      <c r="F935" s="6">
        <f>資本コスト!F935/SUM(資本コスト!F935,労働コスト!F935)</f>
        <v>0.2774006363968346</v>
      </c>
      <c r="G935" s="6">
        <f>資本コスト!G935/SUM(資本コスト!G935,労働コスト!G935)</f>
        <v>0.35889848474913927</v>
      </c>
      <c r="H935" s="6">
        <f>資本コスト!H935/SUM(資本コスト!H935,労働コスト!H935)</f>
        <v>0.37978692960629501</v>
      </c>
      <c r="I935" s="6">
        <f>資本コスト!I935/SUM(資本コスト!I935,労働コスト!I935)</f>
        <v>0.6100384986739561</v>
      </c>
      <c r="K935" s="3">
        <f>0.5*(E935+E$1096)</f>
        <v>0.3115613666677105</v>
      </c>
      <c r="L935" s="3">
        <f t="shared" ref="L935" si="3655">0.5*(F935+F$1096)</f>
        <v>0.22970034849024756</v>
      </c>
      <c r="M935" s="3">
        <f t="shared" ref="M935" si="3656">0.5*(G935+G$1096)</f>
        <v>0.33744328097509402</v>
      </c>
      <c r="N935" s="3">
        <f t="shared" ref="N935" si="3657">0.5*(H935+H$1096)</f>
        <v>0.36096998695105981</v>
      </c>
      <c r="O935" s="3">
        <f t="shared" ref="O935" si="3658">0.5*(I935+I$1096)</f>
        <v>0.52163351113582013</v>
      </c>
    </row>
    <row r="936" spans="1:15" x14ac:dyDescent="0.15">
      <c r="A936" s="1">
        <v>41</v>
      </c>
      <c r="B936" s="1" t="s">
        <v>325</v>
      </c>
      <c r="C936" s="1">
        <v>13</v>
      </c>
      <c r="D936" s="1" t="s">
        <v>26</v>
      </c>
      <c r="E936" s="6">
        <f>資本コスト!E936/SUM(資本コスト!E936,労働コスト!E936)</f>
        <v>0.10450020175705697</v>
      </c>
      <c r="F936" s="6">
        <f>資本コスト!F936/SUM(資本コスト!F936,労働コスト!F936)</f>
        <v>0.25248381302046846</v>
      </c>
      <c r="G936" s="6">
        <f>資本コスト!G936/SUM(資本コスト!G936,労働コスト!G936)</f>
        <v>0.24481638912834655</v>
      </c>
      <c r="H936" s="6">
        <f>資本コスト!H936/SUM(資本コスト!H936,労働コスト!H936)</f>
        <v>0.27561407295221718</v>
      </c>
      <c r="I936" s="6">
        <f>資本コスト!I936/SUM(資本コスト!I936,労働コスト!I936)</f>
        <v>0.3260808416972158</v>
      </c>
      <c r="K936" s="3">
        <f>0.5*(E936+E$1097)</f>
        <v>0.1469975840793846</v>
      </c>
      <c r="L936" s="3">
        <f t="shared" ref="L936" si="3659">0.5*(F936+F$1097)</f>
        <v>0.26557777468562893</v>
      </c>
      <c r="M936" s="3">
        <f t="shared" ref="M936" si="3660">0.5*(G936+G$1097)</f>
        <v>0.28610271916242702</v>
      </c>
      <c r="N936" s="3">
        <f t="shared" ref="N936" si="3661">0.5*(H936+H$1097)</f>
        <v>0.29901800276959917</v>
      </c>
      <c r="O936" s="3">
        <f t="shared" ref="O936" si="3662">0.5*(I936+I$1097)</f>
        <v>0.31186232943202175</v>
      </c>
    </row>
    <row r="937" spans="1:15" x14ac:dyDescent="0.15">
      <c r="A937" s="1">
        <v>41</v>
      </c>
      <c r="B937" s="1" t="s">
        <v>325</v>
      </c>
      <c r="C937" s="1">
        <v>14</v>
      </c>
      <c r="D937" s="1" t="s">
        <v>27</v>
      </c>
      <c r="E937" s="6">
        <f>資本コスト!E937/SUM(資本コスト!E937,労働コスト!E937)</f>
        <v>1.3128256678424117E-2</v>
      </c>
      <c r="F937" s="6">
        <f>資本コスト!F937/SUM(資本コスト!F937,労働コスト!F937)</f>
        <v>9.5031410126664093E-2</v>
      </c>
      <c r="G937" s="6">
        <f>資本コスト!G937/SUM(資本コスト!G937,労働コスト!G937)</f>
        <v>4.1476194109674451E-2</v>
      </c>
      <c r="H937" s="6">
        <f>資本コスト!H937/SUM(資本コスト!H937,労働コスト!H937)</f>
        <v>0.205441127402644</v>
      </c>
      <c r="I937" s="6">
        <f>資本コスト!I937/SUM(資本コスト!I937,労働コスト!I937)</f>
        <v>0.18678205881276072</v>
      </c>
      <c r="K937" s="3">
        <f>0.5*(E937+E$1098)</f>
        <v>4.9226695487066041E-2</v>
      </c>
      <c r="L937" s="3">
        <f t="shared" ref="L937" si="3663">0.5*(F937+F$1098)</f>
        <v>0.11903655375927999</v>
      </c>
      <c r="M937" s="3">
        <f t="shared" ref="M937" si="3664">0.5*(G937+G$1098)</f>
        <v>0.14036020281753839</v>
      </c>
      <c r="N937" s="3">
        <f t="shared" ref="N937" si="3665">0.5*(H937+H$1098)</f>
        <v>0.25453028800234984</v>
      </c>
      <c r="O937" s="3">
        <f t="shared" ref="O937" si="3666">0.5*(I937+I$1098)</f>
        <v>0.27970471406021952</v>
      </c>
    </row>
    <row r="938" spans="1:15" x14ac:dyDescent="0.15">
      <c r="A938" s="1">
        <v>41</v>
      </c>
      <c r="B938" s="1" t="s">
        <v>325</v>
      </c>
      <c r="C938" s="1">
        <v>15</v>
      </c>
      <c r="D938" s="1" t="s">
        <v>28</v>
      </c>
      <c r="E938" s="6">
        <f>資本コスト!E938/SUM(資本コスト!E938,労働コスト!E938)</f>
        <v>0.18003624044642966</v>
      </c>
      <c r="F938" s="6">
        <f>資本コスト!F938/SUM(資本コスト!F938,労働コスト!F938)</f>
        <v>0.21417036513930723</v>
      </c>
      <c r="G938" s="6">
        <f>資本コスト!G938/SUM(資本コスト!G938,労働コスト!G938)</f>
        <v>0.29009007933163844</v>
      </c>
      <c r="H938" s="6">
        <f>資本コスト!H938/SUM(資本コスト!H938,労働コスト!H938)</f>
        <v>0.32338191386368026</v>
      </c>
      <c r="I938" s="6">
        <f>資本コスト!I938/SUM(資本コスト!I938,労働コスト!I938)</f>
        <v>0.40551702779447324</v>
      </c>
      <c r="K938" s="3">
        <f>0.5*(E938+E$1099)</f>
        <v>0.18686098660801256</v>
      </c>
      <c r="L938" s="3">
        <f t="shared" ref="L938" si="3667">0.5*(F938+F$1099)</f>
        <v>0.19630803808030298</v>
      </c>
      <c r="M938" s="3">
        <f t="shared" ref="M938" si="3668">0.5*(G938+G$1099)</f>
        <v>0.26738634001865191</v>
      </c>
      <c r="N938" s="3">
        <f t="shared" ref="N938" si="3669">0.5*(H938+H$1099)</f>
        <v>0.29645855076695349</v>
      </c>
      <c r="O938" s="3">
        <f t="shared" ref="O938" si="3670">0.5*(I938+I$1099)</f>
        <v>0.36614328265162754</v>
      </c>
    </row>
    <row r="939" spans="1:15" x14ac:dyDescent="0.15">
      <c r="A939" s="1">
        <v>41</v>
      </c>
      <c r="B939" s="1" t="s">
        <v>324</v>
      </c>
      <c r="C939" s="1">
        <v>16</v>
      </c>
      <c r="D939" s="1" t="s">
        <v>11</v>
      </c>
      <c r="E939" s="6">
        <f>資本コスト!E939/SUM(資本コスト!E939,労働コスト!E939)</f>
        <v>0.3764910693258422</v>
      </c>
      <c r="F939" s="6">
        <f>資本コスト!F939/SUM(資本コスト!F939,労働コスト!F939)</f>
        <v>0.13674044920901335</v>
      </c>
      <c r="G939" s="6">
        <f>資本コスト!G939/SUM(資本コスト!G939,労働コスト!G939)</f>
        <v>0.15279160138054224</v>
      </c>
      <c r="H939" s="6">
        <f>資本コスト!H939/SUM(資本コスト!H939,労働コスト!H939)</f>
        <v>0.10033210769917529</v>
      </c>
      <c r="I939" s="6">
        <f>資本コスト!I939/SUM(資本コスト!I939,労働コスト!I939)</f>
        <v>0.12513491865072326</v>
      </c>
      <c r="K939" s="3">
        <f>0.5*(E939+E$1100)</f>
        <v>0.31496993312150656</v>
      </c>
      <c r="L939" s="3">
        <f t="shared" ref="L939" si="3671">0.5*(F939+F$1100)</f>
        <v>0.12257073518764197</v>
      </c>
      <c r="M939" s="3">
        <f t="shared" ref="M939" si="3672">0.5*(G939+G$1100)</f>
        <v>0.13313405389748706</v>
      </c>
      <c r="N939" s="3">
        <f t="shared" ref="N939" si="3673">0.5*(H939+H$1100)</f>
        <v>9.3353262755848904E-2</v>
      </c>
      <c r="O939" s="3">
        <f t="shared" ref="O939" si="3674">0.5*(I939+I$1100)</f>
        <v>0.1108254099059077</v>
      </c>
    </row>
    <row r="940" spans="1:15" x14ac:dyDescent="0.15">
      <c r="A940" s="1">
        <v>41</v>
      </c>
      <c r="B940" s="1" t="s">
        <v>324</v>
      </c>
      <c r="C940" s="1">
        <v>17</v>
      </c>
      <c r="D940" s="1" t="s">
        <v>12</v>
      </c>
      <c r="E940" s="6">
        <f>資本コスト!E940/SUM(資本コスト!E940,労働コスト!E940)</f>
        <v>0.81292755175339815</v>
      </c>
      <c r="F940" s="6">
        <f>資本コスト!F940/SUM(資本コスト!F940,労働コスト!F940)</f>
        <v>0.82253762508937533</v>
      </c>
      <c r="G940" s="6">
        <f>資本コスト!G940/SUM(資本コスト!G940,労働コスト!G940)</f>
        <v>0.7866350451257248</v>
      </c>
      <c r="H940" s="6">
        <f>資本コスト!H940/SUM(資本コスト!H940,労働コスト!H940)</f>
        <v>0.77065295513435184</v>
      </c>
      <c r="I940" s="6">
        <f>資本コスト!I940/SUM(資本コスト!I940,労働コスト!I940)</f>
        <v>0.81954059915993605</v>
      </c>
      <c r="K940" s="3">
        <f>0.5*(E940+E$1101)</f>
        <v>0.78600348496356964</v>
      </c>
      <c r="L940" s="3">
        <f t="shared" ref="L940" si="3675">0.5*(F940+F$1101)</f>
        <v>0.79419768880619912</v>
      </c>
      <c r="M940" s="3">
        <f t="shared" ref="M940" si="3676">0.5*(G940+G$1101)</f>
        <v>0.75784055431972952</v>
      </c>
      <c r="N940" s="3">
        <f t="shared" ref="N940" si="3677">0.5*(H940+H$1101)</f>
        <v>0.74162868779294233</v>
      </c>
      <c r="O940" s="3">
        <f t="shared" ref="O940" si="3678">0.5*(I940+I$1101)</f>
        <v>0.81228506096133068</v>
      </c>
    </row>
    <row r="941" spans="1:15" x14ac:dyDescent="0.15">
      <c r="A941" s="1">
        <v>41</v>
      </c>
      <c r="B941" s="1" t="s">
        <v>324</v>
      </c>
      <c r="C941" s="1">
        <v>18</v>
      </c>
      <c r="D941" s="1" t="s">
        <v>13</v>
      </c>
      <c r="E941" s="6">
        <f>資本コスト!E941/SUM(資本コスト!E941,労働コスト!E941)</f>
        <v>0.12733110509448184</v>
      </c>
      <c r="F941" s="6">
        <f>資本コスト!F941/SUM(資本コスト!F941,労働コスト!F941)</f>
        <v>0.18991802394137153</v>
      </c>
      <c r="G941" s="6">
        <f>資本コスト!G941/SUM(資本コスト!G941,労働コスト!G941)</f>
        <v>0.1689402700166118</v>
      </c>
      <c r="H941" s="6">
        <f>資本コスト!H941/SUM(資本コスト!H941,労働コスト!H941)</f>
        <v>0.19881813613610125</v>
      </c>
      <c r="I941" s="6">
        <f>資本コスト!I941/SUM(資本コスト!I941,労働コスト!I941)</f>
        <v>0.21592508167597443</v>
      </c>
      <c r="K941" s="3">
        <f>0.5*(E941+E$1102)</f>
        <v>0.13390508984957644</v>
      </c>
      <c r="L941" s="3">
        <f t="shared" ref="L941" si="3679">0.5*(F941+F$1102)</f>
        <v>0.19185544489634709</v>
      </c>
      <c r="M941" s="3">
        <f t="shared" ref="M941" si="3680">0.5*(G941+G$1102)</f>
        <v>0.17760624643682216</v>
      </c>
      <c r="N941" s="3">
        <f t="shared" ref="N941" si="3681">0.5*(H941+H$1102)</f>
        <v>0.18744091994898035</v>
      </c>
      <c r="O941" s="3">
        <f t="shared" ref="O941" si="3682">0.5*(I941+I$1102)</f>
        <v>0.20831463915781961</v>
      </c>
    </row>
    <row r="942" spans="1:15" x14ac:dyDescent="0.15">
      <c r="A942" s="1">
        <v>41</v>
      </c>
      <c r="B942" s="1" t="s">
        <v>324</v>
      </c>
      <c r="C942" s="1">
        <v>19</v>
      </c>
      <c r="D942" s="1" t="s">
        <v>14</v>
      </c>
      <c r="E942" s="6">
        <f>資本コスト!E942/SUM(資本コスト!E942,労働コスト!E942)</f>
        <v>0.40705788793625586</v>
      </c>
      <c r="F942" s="6">
        <f>資本コスト!F942/SUM(資本コスト!F942,労働コスト!F942)</f>
        <v>0.23666899062875477</v>
      </c>
      <c r="G942" s="6">
        <f>資本コスト!G942/SUM(資本コスト!G942,労働コスト!G942)</f>
        <v>0.22568740497705556</v>
      </c>
      <c r="H942" s="6">
        <f>資本コスト!H942/SUM(資本コスト!H942,労働コスト!H942)</f>
        <v>0.28980117156710239</v>
      </c>
      <c r="I942" s="6">
        <f>資本コスト!I942/SUM(資本コスト!I942,労働コスト!I942)</f>
        <v>0.31562212806616308</v>
      </c>
      <c r="K942" s="3">
        <f>0.5*(E942+E$1103)</f>
        <v>0.37210305780076647</v>
      </c>
      <c r="L942" s="3">
        <f t="shared" ref="L942" si="3683">0.5*(F942+F$1103)</f>
        <v>0.19741043420881227</v>
      </c>
      <c r="M942" s="3">
        <f t="shared" ref="M942" si="3684">0.5*(G942+G$1103)</f>
        <v>0.18571752720306911</v>
      </c>
      <c r="N942" s="3">
        <f t="shared" ref="N942" si="3685">0.5*(H942+H$1103)</f>
        <v>0.23920757033939122</v>
      </c>
      <c r="O942" s="3">
        <f t="shared" ref="O942" si="3686">0.5*(I942+I$1103)</f>
        <v>0.25492453244125352</v>
      </c>
    </row>
    <row r="943" spans="1:15" x14ac:dyDescent="0.15">
      <c r="A943" s="1">
        <v>41</v>
      </c>
      <c r="B943" s="1" t="s">
        <v>324</v>
      </c>
      <c r="C943" s="1">
        <v>20</v>
      </c>
      <c r="D943" s="1" t="s">
        <v>15</v>
      </c>
      <c r="E943" s="6">
        <f>資本コスト!E943/SUM(資本コスト!E943,労働コスト!E943)</f>
        <v>0.37947977909948555</v>
      </c>
      <c r="F943" s="6">
        <f>資本コスト!F943/SUM(資本コスト!F943,労働コスト!F943)</f>
        <v>0.85934763388625335</v>
      </c>
      <c r="G943" s="6">
        <f>資本コスト!G943/SUM(資本コスト!G943,労働コスト!G943)</f>
        <v>0.81670364440246901</v>
      </c>
      <c r="H943" s="6">
        <f>資本コスト!H943/SUM(資本コスト!H943,労働コスト!H943)</f>
        <v>0.81363450093282108</v>
      </c>
      <c r="I943" s="6">
        <f>資本コスト!I943/SUM(資本コスト!I943,労働コスト!I943)</f>
        <v>0.84111697625367488</v>
      </c>
      <c r="K943" s="3">
        <f>0.5*(E943+E$1104)</f>
        <v>0.43689435662338871</v>
      </c>
      <c r="L943" s="3">
        <f t="shared" ref="L943" si="3687">0.5*(F943+F$1104)</f>
        <v>0.8289874181429735</v>
      </c>
      <c r="M943" s="3">
        <f t="shared" ref="M943" si="3688">0.5*(G943+G$1104)</f>
        <v>0.78500463575500157</v>
      </c>
      <c r="N943" s="3">
        <f t="shared" ref="N943" si="3689">0.5*(H943+H$1104)</f>
        <v>0.7784962253463622</v>
      </c>
      <c r="O943" s="3">
        <f t="shared" ref="O943" si="3690">0.5*(I943+I$1104)</f>
        <v>0.81953854204197274</v>
      </c>
    </row>
    <row r="944" spans="1:15" x14ac:dyDescent="0.15">
      <c r="A944" s="1">
        <v>41</v>
      </c>
      <c r="B944" s="1" t="s">
        <v>324</v>
      </c>
      <c r="C944" s="1">
        <v>21</v>
      </c>
      <c r="D944" s="1" t="s">
        <v>16</v>
      </c>
      <c r="E944" s="6">
        <f>資本コスト!E944/SUM(資本コスト!E944,労働コスト!E944)</f>
        <v>0.15355940376799582</v>
      </c>
      <c r="F944" s="6">
        <f>資本コスト!F944/SUM(資本コスト!F944,労働コスト!F944)</f>
        <v>0.40989443838264494</v>
      </c>
      <c r="G944" s="6">
        <f>資本コスト!G944/SUM(資本コスト!G944,労働コスト!G944)</f>
        <v>0.47941743996292374</v>
      </c>
      <c r="H944" s="6">
        <f>資本コスト!H944/SUM(資本コスト!H944,労働コスト!H944)</f>
        <v>0.63873345608179311</v>
      </c>
      <c r="I944" s="6">
        <f>資本コスト!I944/SUM(資本コスト!I944,労働コスト!I944)</f>
        <v>0.70379956524972964</v>
      </c>
      <c r="K944" s="3">
        <f>0.5*(E944+E$1105)</f>
        <v>0.23900360439908877</v>
      </c>
      <c r="L944" s="3">
        <f t="shared" ref="L944" si="3691">0.5*(F944+F$1105)</f>
        <v>0.41220690730242909</v>
      </c>
      <c r="M944" s="3">
        <f t="shared" ref="M944" si="3692">0.5*(G944+G$1105)</f>
        <v>0.44790729813494656</v>
      </c>
      <c r="N944" s="3">
        <f t="shared" ref="N944" si="3693">0.5*(H944+H$1105)</f>
        <v>0.54236657545194111</v>
      </c>
      <c r="O944" s="3">
        <f t="shared" ref="O944" si="3694">0.5*(I944+I$1105)</f>
        <v>0.63425231334551269</v>
      </c>
    </row>
    <row r="945" spans="1:15" x14ac:dyDescent="0.15">
      <c r="A945" s="1">
        <v>41</v>
      </c>
      <c r="B945" s="1" t="s">
        <v>197</v>
      </c>
      <c r="C945" s="1">
        <v>22</v>
      </c>
      <c r="D945" s="1" t="s">
        <v>8</v>
      </c>
      <c r="E945" s="6">
        <f>資本コスト!E945/SUM(資本コスト!E945,労働コスト!E945)</f>
        <v>0.16076140473208125</v>
      </c>
      <c r="F945" s="6">
        <f>資本コスト!F945/SUM(資本コスト!F945,労働コスト!F945)</f>
        <v>0.31779521027497054</v>
      </c>
      <c r="G945" s="6">
        <f>資本コスト!G945/SUM(資本コスト!G945,労働コスト!G945)</f>
        <v>0.34163760625761225</v>
      </c>
      <c r="H945" s="6">
        <f>資本コスト!H945/SUM(資本コスト!H945,労働コスト!H945)</f>
        <v>0.31584214590500898</v>
      </c>
      <c r="I945" s="6">
        <f>資本コスト!I945/SUM(資本コスト!I945,労働コスト!I945)</f>
        <v>0.31266778586446753</v>
      </c>
      <c r="K945" s="3">
        <f>0.5*(E945+E$1106)</f>
        <v>0.18007780217042607</v>
      </c>
      <c r="L945" s="3">
        <f t="shared" ref="L945" si="3695">0.5*(F945+F$1106)</f>
        <v>0.29167336895276341</v>
      </c>
      <c r="M945" s="3">
        <f t="shared" ref="M945" si="3696">0.5*(G945+G$1106)</f>
        <v>0.33596757872627303</v>
      </c>
      <c r="N945" s="3">
        <f t="shared" ref="N945" si="3697">0.5*(H945+H$1106)</f>
        <v>0.31189557119894373</v>
      </c>
      <c r="O945" s="3">
        <f t="shared" ref="O945" si="3698">0.5*(I945+I$1106)</f>
        <v>0.29227739950433063</v>
      </c>
    </row>
    <row r="946" spans="1:15" x14ac:dyDescent="0.15">
      <c r="A946" s="1">
        <v>41</v>
      </c>
      <c r="B946" s="1" t="s">
        <v>197</v>
      </c>
      <c r="C946" s="1">
        <v>23</v>
      </c>
      <c r="D946" s="1" t="s">
        <v>29</v>
      </c>
      <c r="E946" s="6">
        <f>資本コスト!E946/SUM(資本コスト!E946,労働コスト!E946)</f>
        <v>0.3422515458916382</v>
      </c>
      <c r="F946" s="6">
        <f>資本コスト!F946/SUM(資本コスト!F946,労働コスト!F946)</f>
        <v>0.21257041786830877</v>
      </c>
      <c r="G946" s="6">
        <f>資本コスト!G946/SUM(資本コスト!G946,労働コスト!G946)</f>
        <v>0.23249959094688474</v>
      </c>
      <c r="H946" s="6">
        <f>資本コスト!H946/SUM(資本コスト!H946,労働コスト!H946)</f>
        <v>0.22898979023510166</v>
      </c>
      <c r="I946" s="6">
        <f>資本コスト!I946/SUM(資本コスト!I946,労働コスト!I946)</f>
        <v>0.27086588408612772</v>
      </c>
      <c r="K946" s="3">
        <f>0.5*(E946+E$1107)</f>
        <v>0.36330058175844104</v>
      </c>
      <c r="L946" s="3">
        <f t="shared" ref="L946" si="3699">0.5*(F946+F$1107)</f>
        <v>0.23536897436608475</v>
      </c>
      <c r="M946" s="3">
        <f t="shared" ref="M946" si="3700">0.5*(G946+G$1107)</f>
        <v>0.25201432135978025</v>
      </c>
      <c r="N946" s="3">
        <f t="shared" ref="N946" si="3701">0.5*(H946+H$1107)</f>
        <v>0.24232822359526085</v>
      </c>
      <c r="O946" s="3">
        <f t="shared" ref="O946" si="3702">0.5*(I946+I$1107)</f>
        <v>0.28800417723292832</v>
      </c>
    </row>
    <row r="947" spans="1:15" x14ac:dyDescent="0.15">
      <c r="A947" s="1">
        <v>42</v>
      </c>
      <c r="B947" s="1" t="s">
        <v>326</v>
      </c>
      <c r="C947" s="1">
        <v>1</v>
      </c>
      <c r="D947" s="1" t="s">
        <v>9</v>
      </c>
      <c r="E947" s="6">
        <f>資本コスト!E947/SUM(資本コスト!E947,労働コスト!E947)</f>
        <v>0.59275167356694647</v>
      </c>
      <c r="F947" s="6">
        <f>資本コスト!F947/SUM(資本コスト!F947,労働コスト!F947)</f>
        <v>0.44983718833321867</v>
      </c>
      <c r="G947" s="6">
        <f>資本コスト!G947/SUM(資本コスト!G947,労働コスト!G947)</f>
        <v>0.4910436606541268</v>
      </c>
      <c r="H947" s="6">
        <f>資本コスト!H947/SUM(資本コスト!H947,労働コスト!H947)</f>
        <v>0.61053199391267043</v>
      </c>
      <c r="I947" s="6">
        <f>資本コスト!I947/SUM(資本コスト!I947,労働コスト!I947)</f>
        <v>0.6725759068958298</v>
      </c>
      <c r="K947" s="3">
        <f>0.5*(E947+E$1085)</f>
        <v>0.58469109201240355</v>
      </c>
      <c r="L947" s="3">
        <f t="shared" ref="L947" si="3703">0.5*(F947+F$1085)</f>
        <v>0.47388408044852381</v>
      </c>
      <c r="M947" s="3">
        <f t="shared" ref="M947" si="3704">0.5*(G947+G$1085)</f>
        <v>0.51848052096058117</v>
      </c>
      <c r="N947" s="3">
        <f t="shared" ref="N947" si="3705">0.5*(H947+H$1085)</f>
        <v>0.62847728046340667</v>
      </c>
      <c r="O947" s="3">
        <f t="shared" ref="O947" si="3706">0.5*(I947+I$1085)</f>
        <v>0.69133783617032307</v>
      </c>
    </row>
    <row r="948" spans="1:15" x14ac:dyDescent="0.15">
      <c r="A948" s="1">
        <v>42</v>
      </c>
      <c r="B948" s="1" t="s">
        <v>326</v>
      </c>
      <c r="C948" s="1">
        <v>2</v>
      </c>
      <c r="D948" s="1" t="s">
        <v>10</v>
      </c>
      <c r="E948" s="6">
        <f>資本コスト!E948/SUM(資本コスト!E948,労働コスト!E948)</f>
        <v>0.32519167641038788</v>
      </c>
      <c r="F948" s="6">
        <f>資本コスト!F948/SUM(資本コスト!F948,労働コスト!F948)</f>
        <v>0.25656418098945521</v>
      </c>
      <c r="G948" s="6">
        <f>資本コスト!G948/SUM(資本コスト!G948,労働コスト!G948)</f>
        <v>0.30847893021967504</v>
      </c>
      <c r="H948" s="6">
        <f>資本コスト!H948/SUM(資本コスト!H948,労働コスト!H948)</f>
        <v>0.25481712482103802</v>
      </c>
      <c r="I948" s="6">
        <f>資本コスト!I948/SUM(資本コスト!I948,労働コスト!I948)</f>
        <v>0.60974835441597386</v>
      </c>
      <c r="K948" s="3">
        <f>0.5*(E948+E$1086)</f>
        <v>0.35139998446404686</v>
      </c>
      <c r="L948" s="3">
        <f t="shared" ref="L948" si="3707">0.5*(F948+F$1086)</f>
        <v>0.29477211435432799</v>
      </c>
      <c r="M948" s="3">
        <f t="shared" ref="M948" si="3708">0.5*(G948+G$1086)</f>
        <v>0.32753125892987556</v>
      </c>
      <c r="N948" s="3">
        <f t="shared" ref="N948" si="3709">0.5*(H948+H$1086)</f>
        <v>0.29940629164237254</v>
      </c>
      <c r="O948" s="3">
        <f t="shared" ref="O948" si="3710">0.5*(I948+I$1086)</f>
        <v>0.5555730897844513</v>
      </c>
    </row>
    <row r="949" spans="1:15" x14ac:dyDescent="0.15">
      <c r="A949" s="1">
        <v>42</v>
      </c>
      <c r="B949" s="1" t="s">
        <v>327</v>
      </c>
      <c r="C949" s="1">
        <v>3</v>
      </c>
      <c r="D949" s="1" t="s">
        <v>17</v>
      </c>
      <c r="E949" s="6">
        <f>資本コスト!E949/SUM(資本コスト!E949,労働コスト!E949)</f>
        <v>0.18482568731464336</v>
      </c>
      <c r="F949" s="6">
        <f>資本コスト!F949/SUM(資本コスト!F949,労働コスト!F949)</f>
        <v>0.18329879150421494</v>
      </c>
      <c r="G949" s="6">
        <f>資本コスト!G949/SUM(資本コスト!G949,労働コスト!G949)</f>
        <v>0.21127532035200472</v>
      </c>
      <c r="H949" s="6">
        <f>資本コスト!H949/SUM(資本コスト!H949,労働コスト!H949)</f>
        <v>0.28047146731561745</v>
      </c>
      <c r="I949" s="6">
        <f>資本コスト!I949/SUM(資本コスト!I949,労働コスト!I949)</f>
        <v>0.28704736042865936</v>
      </c>
      <c r="K949" s="3">
        <f>0.5*(E949+E$1087)</f>
        <v>0.25430034232105531</v>
      </c>
      <c r="L949" s="3">
        <f t="shared" ref="L949" si="3711">0.5*(F949+F$1087)</f>
        <v>0.21846887721659908</v>
      </c>
      <c r="M949" s="3">
        <f t="shared" ref="M949" si="3712">0.5*(G949+G$1087)</f>
        <v>0.25832227373843292</v>
      </c>
      <c r="N949" s="3">
        <f t="shared" ref="N949" si="3713">0.5*(H949+H$1087)</f>
        <v>0.29519504342960434</v>
      </c>
      <c r="O949" s="3">
        <f t="shared" ref="O949" si="3714">0.5*(I949+I$1087)</f>
        <v>0.3266990406597472</v>
      </c>
    </row>
    <row r="950" spans="1:15" x14ac:dyDescent="0.15">
      <c r="A950" s="1">
        <v>42</v>
      </c>
      <c r="B950" s="1" t="s">
        <v>327</v>
      </c>
      <c r="C950" s="1">
        <v>4</v>
      </c>
      <c r="D950" s="1" t="s">
        <v>18</v>
      </c>
      <c r="E950" s="6">
        <f>資本コスト!E950/SUM(資本コスト!E950,労働コスト!E950)</f>
        <v>9.4033864564507907E-2</v>
      </c>
      <c r="F950" s="6">
        <f>資本コスト!F950/SUM(資本コスト!F950,労働コスト!F950)</f>
        <v>0.1739669919533407</v>
      </c>
      <c r="G950" s="6">
        <f>資本コスト!G950/SUM(資本コスト!G950,労働コスト!G950)</f>
        <v>0.16923496818223877</v>
      </c>
      <c r="H950" s="6">
        <f>資本コスト!H950/SUM(資本コスト!H950,労働コスト!H950)</f>
        <v>0.20245918973337232</v>
      </c>
      <c r="I950" s="6">
        <f>資本コスト!I950/SUM(資本コスト!I950,労働コスト!I950)</f>
        <v>0.20574913502752756</v>
      </c>
      <c r="K950" s="3">
        <f>0.5*(E950+E$1088)</f>
        <v>0.15891882320017064</v>
      </c>
      <c r="L950" s="3">
        <f t="shared" ref="L950" si="3715">0.5*(F950+F$1088)</f>
        <v>0.17925985922435134</v>
      </c>
      <c r="M950" s="3">
        <f t="shared" ref="M950" si="3716">0.5*(G950+G$1088)</f>
        <v>0.18533094217461549</v>
      </c>
      <c r="N950" s="3">
        <f t="shared" ref="N950" si="3717">0.5*(H950+H$1088)</f>
        <v>0.23117915891690666</v>
      </c>
      <c r="O950" s="3">
        <f t="shared" ref="O950" si="3718">0.5*(I950+I$1088)</f>
        <v>0.26755632273364421</v>
      </c>
    </row>
    <row r="951" spans="1:15" x14ac:dyDescent="0.15">
      <c r="A951" s="1">
        <v>42</v>
      </c>
      <c r="B951" s="1" t="s">
        <v>327</v>
      </c>
      <c r="C951" s="1">
        <v>5</v>
      </c>
      <c r="D951" s="1" t="s">
        <v>19</v>
      </c>
      <c r="E951" s="6">
        <f>資本コスト!E951/SUM(資本コスト!E951,労働コスト!E951)</f>
        <v>0.10348715466914474</v>
      </c>
      <c r="F951" s="6">
        <f>資本コスト!F951/SUM(資本コスト!F951,労働コスト!F951)</f>
        <v>0.13025562989177408</v>
      </c>
      <c r="G951" s="6">
        <f>資本コスト!G951/SUM(資本コスト!G951,労働コスト!G951)</f>
        <v>0.1373611306603823</v>
      </c>
      <c r="H951" s="6">
        <f>資本コスト!H951/SUM(資本コスト!H951,労働コスト!H951)</f>
        <v>9.9926537914796457E-2</v>
      </c>
      <c r="I951" s="6">
        <f>資本コスト!I951/SUM(資本コスト!I951,労働コスト!I951)</f>
        <v>0.11345652066689318</v>
      </c>
      <c r="K951" s="3">
        <f>0.5*(E951+E$1089)</f>
        <v>0.24877272592613009</v>
      </c>
      <c r="L951" s="3">
        <f t="shared" ref="L951" si="3719">0.5*(F951+F$1089)</f>
        <v>0.21079596466364259</v>
      </c>
      <c r="M951" s="3">
        <f t="shared" ref="M951" si="3720">0.5*(G951+G$1089)</f>
        <v>0.22515429874025197</v>
      </c>
      <c r="N951" s="3">
        <f t="shared" ref="N951" si="3721">0.5*(H951+H$1089)</f>
        <v>0.2115137622537496</v>
      </c>
      <c r="O951" s="3">
        <f t="shared" ref="O951" si="3722">0.5*(I951+I$1089)</f>
        <v>0.25417688586667586</v>
      </c>
    </row>
    <row r="952" spans="1:15" x14ac:dyDescent="0.15">
      <c r="A952" s="1">
        <v>42</v>
      </c>
      <c r="B952" s="1" t="s">
        <v>327</v>
      </c>
      <c r="C952" s="1">
        <v>6</v>
      </c>
      <c r="D952" s="1" t="s">
        <v>3</v>
      </c>
      <c r="E952" s="6">
        <f>資本コスト!E952/SUM(資本コスト!E952,労働コスト!E952)</f>
        <v>0.37228268446936402</v>
      </c>
      <c r="F952" s="6">
        <f>資本コスト!F952/SUM(資本コスト!F952,労働コスト!F952)</f>
        <v>0.38355033558721557</v>
      </c>
      <c r="G952" s="6">
        <f>資本コスト!G952/SUM(資本コスト!G952,労働コスト!G952)</f>
        <v>0.3482140864427698</v>
      </c>
      <c r="H952" s="6">
        <f>資本コスト!H952/SUM(資本コスト!H952,労働コスト!H952)</f>
        <v>0.39379960459717073</v>
      </c>
      <c r="I952" s="6">
        <f>資本コスト!I952/SUM(資本コスト!I952,労働コスト!I952)</f>
        <v>0.41229883145584617</v>
      </c>
      <c r="K952" s="3">
        <f>0.5*(E952+E$1090)</f>
        <v>0.42785435412157846</v>
      </c>
      <c r="L952" s="3">
        <f t="shared" ref="L952" si="3723">0.5*(F952+F$1090)</f>
        <v>0.4016029066449367</v>
      </c>
      <c r="M952" s="3">
        <f t="shared" ref="M952" si="3724">0.5*(G952+G$1090)</f>
        <v>0.39749336581794725</v>
      </c>
      <c r="N952" s="3">
        <f t="shared" ref="N952" si="3725">0.5*(H952+H$1090)</f>
        <v>0.41196288346255111</v>
      </c>
      <c r="O952" s="3">
        <f t="shared" ref="O952" si="3726">0.5*(I952+I$1090)</f>
        <v>0.4837949721840803</v>
      </c>
    </row>
    <row r="953" spans="1:15" x14ac:dyDescent="0.15">
      <c r="A953" s="1">
        <v>42</v>
      </c>
      <c r="B953" s="1" t="s">
        <v>327</v>
      </c>
      <c r="C953" s="1">
        <v>7</v>
      </c>
      <c r="D953" s="1" t="s">
        <v>20</v>
      </c>
      <c r="E953" s="6">
        <f>資本コスト!E953/SUM(資本コスト!E953,労働コスト!E953)</f>
        <v>0.86868256848513936</v>
      </c>
      <c r="F953" s="6">
        <f>資本コスト!F953/SUM(資本コスト!F953,労働コスト!F953)</f>
        <v>0.8908155182361186</v>
      </c>
      <c r="G953" s="6">
        <f>資本コスト!G953/SUM(資本コスト!G953,労働コスト!G953)</f>
        <v>0.63594533763428929</v>
      </c>
      <c r="H953" s="6">
        <f>資本コスト!H953/SUM(資本コスト!H953,労働コスト!H953)</f>
        <v>0.82144660004605663</v>
      </c>
      <c r="I953" s="6">
        <f>資本コスト!I953/SUM(資本コスト!I953,労働コスト!I953)</f>
        <v>0.27594980683286324</v>
      </c>
      <c r="K953" s="3">
        <f>0.5*(E953+E$1091)</f>
        <v>0.78212727788279313</v>
      </c>
      <c r="L953" s="3">
        <f t="shared" ref="L953" si="3727">0.5*(F953+F$1091)</f>
        <v>0.77131348402887623</v>
      </c>
      <c r="M953" s="3">
        <f t="shared" ref="M953" si="3728">0.5*(G953+G$1091)</f>
        <v>0.59911776588707744</v>
      </c>
      <c r="N953" s="3">
        <f t="shared" ref="N953" si="3729">0.5*(H953+H$1091)</f>
        <v>0.69509537259366616</v>
      </c>
      <c r="O953" s="3">
        <f t="shared" ref="O953" si="3730">0.5*(I953+I$1091)</f>
        <v>0.4455388027955115</v>
      </c>
    </row>
    <row r="954" spans="1:15" x14ac:dyDescent="0.15">
      <c r="A954" s="1">
        <v>42</v>
      </c>
      <c r="B954" s="1" t="s">
        <v>327</v>
      </c>
      <c r="C954" s="1">
        <v>8</v>
      </c>
      <c r="D954" s="1" t="s">
        <v>21</v>
      </c>
      <c r="E954" s="6">
        <f>資本コスト!E954/SUM(資本コスト!E954,労働コスト!E954)</f>
        <v>0.16045900417330972</v>
      </c>
      <c r="F954" s="6">
        <f>資本コスト!F954/SUM(資本コスト!F954,労働コスト!F954)</f>
        <v>0.11053808524497034</v>
      </c>
      <c r="G954" s="6">
        <f>資本コスト!G954/SUM(資本コスト!G954,労働コスト!G954)</f>
        <v>0.1290193714050917</v>
      </c>
      <c r="H954" s="6">
        <f>資本コスト!H954/SUM(資本コスト!H954,労働コスト!H954)</f>
        <v>0.12828184011784186</v>
      </c>
      <c r="I954" s="6">
        <f>資本コスト!I954/SUM(資本コスト!I954,労働コスト!I954)</f>
        <v>0.24287276414133593</v>
      </c>
      <c r="K954" s="3">
        <f>0.5*(E954+E$1092)</f>
        <v>0.26788691000025</v>
      </c>
      <c r="L954" s="3">
        <f t="shared" ref="L954" si="3731">0.5*(F954+F$1092)</f>
        <v>0.17682722340427159</v>
      </c>
      <c r="M954" s="3">
        <f t="shared" ref="M954" si="3732">0.5*(G954+G$1092)</f>
        <v>0.18893230751025961</v>
      </c>
      <c r="N954" s="3">
        <f t="shared" ref="N954" si="3733">0.5*(H954+H$1092)</f>
        <v>0.18318991762016562</v>
      </c>
      <c r="O954" s="3">
        <f t="shared" ref="O954" si="3734">0.5*(I954+I$1092)</f>
        <v>0.2829819521898837</v>
      </c>
    </row>
    <row r="955" spans="1:15" x14ac:dyDescent="0.15">
      <c r="A955" s="1">
        <v>42</v>
      </c>
      <c r="B955" s="1" t="s">
        <v>327</v>
      </c>
      <c r="C955" s="1">
        <v>9</v>
      </c>
      <c r="D955" s="1" t="s">
        <v>22</v>
      </c>
      <c r="E955" s="6">
        <f>資本コスト!E955/SUM(資本コスト!E955,労働コスト!E955)</f>
        <v>0.29547394844045211</v>
      </c>
      <c r="F955" s="6">
        <f>資本コスト!F955/SUM(資本コスト!F955,労働コスト!F955)</f>
        <v>0.44536625477570918</v>
      </c>
      <c r="G955" s="6">
        <f>資本コスト!G955/SUM(資本コスト!G955,労働コスト!G955)</f>
        <v>0.29988421555179562</v>
      </c>
      <c r="H955" s="6">
        <f>資本コスト!H955/SUM(資本コスト!H955,労働コスト!H955)</f>
        <v>0.21316096338751708</v>
      </c>
      <c r="I955" s="6">
        <f>資本コスト!I955/SUM(資本コスト!I955,労働コスト!I955)</f>
        <v>0.11645373922487924</v>
      </c>
      <c r="K955" s="3">
        <f>0.5*(E955+E$1093)</f>
        <v>0.33471002259042626</v>
      </c>
      <c r="L955" s="3">
        <f t="shared" ref="L955" si="3735">0.5*(F955+F$1093)</f>
        <v>0.4159368994500941</v>
      </c>
      <c r="M955" s="3">
        <f t="shared" ref="M955" si="3736">0.5*(G955+G$1093)</f>
        <v>0.35940612563796015</v>
      </c>
      <c r="N955" s="3">
        <f t="shared" ref="N955" si="3737">0.5*(H955+H$1093)</f>
        <v>0.30986775463910765</v>
      </c>
      <c r="O955" s="3">
        <f t="shared" ref="O955" si="3738">0.5*(I955+I$1093)</f>
        <v>0.28081906905886983</v>
      </c>
    </row>
    <row r="956" spans="1:15" x14ac:dyDescent="0.15">
      <c r="A956" s="1">
        <v>42</v>
      </c>
      <c r="B956" s="1" t="s">
        <v>327</v>
      </c>
      <c r="C956" s="1">
        <v>10</v>
      </c>
      <c r="D956" s="1" t="s">
        <v>23</v>
      </c>
      <c r="E956" s="6">
        <f>資本コスト!E956/SUM(資本コスト!E956,労働コスト!E956)</f>
        <v>0.16146055826648467</v>
      </c>
      <c r="F956" s="6">
        <f>資本コスト!F956/SUM(資本コスト!F956,労働コスト!F956)</f>
        <v>0.18628677877959018</v>
      </c>
      <c r="G956" s="6">
        <f>資本コスト!G956/SUM(資本コスト!G956,労働コスト!G956)</f>
        <v>0.10701482293980845</v>
      </c>
      <c r="H956" s="6">
        <f>資本コスト!H956/SUM(資本コスト!H956,労働コスト!H956)</f>
        <v>0.10900955227421971</v>
      </c>
      <c r="I956" s="6">
        <f>資本コスト!I956/SUM(資本コスト!I956,労働コスト!I956)</f>
        <v>0.10842572066880513</v>
      </c>
      <c r="K956" s="3">
        <f>0.5*(E956+E$1094)</f>
        <v>0.19961716555400788</v>
      </c>
      <c r="L956" s="3">
        <f t="shared" ref="L956" si="3739">0.5*(F956+F$1094)</f>
        <v>0.1921515879994169</v>
      </c>
      <c r="M956" s="3">
        <f t="shared" ref="M956" si="3740">0.5*(G956+G$1094)</f>
        <v>0.14858062636154401</v>
      </c>
      <c r="N956" s="3">
        <f t="shared" ref="N956" si="3741">0.5*(H956+H$1094)</f>
        <v>0.14885350738149666</v>
      </c>
      <c r="O956" s="3">
        <f t="shared" ref="O956" si="3742">0.5*(I956+I$1094)</f>
        <v>0.1580870504320088</v>
      </c>
    </row>
    <row r="957" spans="1:15" x14ac:dyDescent="0.15">
      <c r="A957" s="1">
        <v>42</v>
      </c>
      <c r="B957" s="1" t="s">
        <v>327</v>
      </c>
      <c r="C957" s="1">
        <v>11</v>
      </c>
      <c r="D957" s="1" t="s">
        <v>24</v>
      </c>
      <c r="E957" s="6">
        <f>資本コスト!E957/SUM(資本コスト!E957,労働コスト!E957)</f>
        <v>0.26014679963202059</v>
      </c>
      <c r="F957" s="6">
        <f>資本コスト!F957/SUM(資本コスト!F957,労働コスト!F957)</f>
        <v>0.33362569980099588</v>
      </c>
      <c r="G957" s="6">
        <f>資本コスト!G957/SUM(資本コスト!G957,労働コスト!G957)</f>
        <v>0.2995836236186698</v>
      </c>
      <c r="H957" s="6">
        <f>資本コスト!H957/SUM(資本コスト!H957,労働コスト!H957)</f>
        <v>0.33457421833328177</v>
      </c>
      <c r="I957" s="6">
        <f>資本コスト!I957/SUM(資本コスト!I957,労働コスト!I957)</f>
        <v>0.55049771485642196</v>
      </c>
      <c r="K957" s="3">
        <f>0.5*(E957+E$1095)</f>
        <v>0.26530542078218483</v>
      </c>
      <c r="L957" s="3">
        <f t="shared" ref="L957" si="3743">0.5*(F957+F$1095)</f>
        <v>0.27565572389535836</v>
      </c>
      <c r="M957" s="3">
        <f t="shared" ref="M957" si="3744">0.5*(G957+G$1095)</f>
        <v>0.28711794328082363</v>
      </c>
      <c r="N957" s="3">
        <f t="shared" ref="N957" si="3745">0.5*(H957+H$1095)</f>
        <v>0.30292466619692582</v>
      </c>
      <c r="O957" s="3">
        <f t="shared" ref="O957" si="3746">0.5*(I957+I$1095)</f>
        <v>0.43033951093107126</v>
      </c>
    </row>
    <row r="958" spans="1:15" x14ac:dyDescent="0.15">
      <c r="A958" s="1">
        <v>42</v>
      </c>
      <c r="B958" s="1" t="s">
        <v>327</v>
      </c>
      <c r="C958" s="1">
        <v>12</v>
      </c>
      <c r="D958" s="1" t="s">
        <v>25</v>
      </c>
      <c r="E958" s="6">
        <f>資本コスト!E958/SUM(資本コスト!E958,労働コスト!E958)</f>
        <v>0.31494526748878682</v>
      </c>
      <c r="F958" s="6">
        <f>資本コスト!F958/SUM(資本コスト!F958,労働コスト!F958)</f>
        <v>0.19164513009546802</v>
      </c>
      <c r="G958" s="6">
        <f>資本コスト!G958/SUM(資本コスト!G958,労働コスト!G958)</f>
        <v>0.30005194484438941</v>
      </c>
      <c r="H958" s="6">
        <f>資本コスト!H958/SUM(資本コスト!H958,労働コスト!H958)</f>
        <v>0.45156098487120361</v>
      </c>
      <c r="I958" s="6">
        <f>資本コスト!I958/SUM(資本コスト!I958,労働コスト!I958)</f>
        <v>0.69163295180283335</v>
      </c>
      <c r="K958" s="3">
        <f>0.5*(E958+E$1096)</f>
        <v>0.2671414542037901</v>
      </c>
      <c r="L958" s="3">
        <f t="shared" ref="L958" si="3747">0.5*(F958+F$1096)</f>
        <v>0.18682259533956425</v>
      </c>
      <c r="M958" s="3">
        <f t="shared" ref="M958" si="3748">0.5*(G958+G$1096)</f>
        <v>0.30802001102271909</v>
      </c>
      <c r="N958" s="3">
        <f t="shared" ref="N958" si="3749">0.5*(H958+H$1096)</f>
        <v>0.39685701458351408</v>
      </c>
      <c r="O958" s="3">
        <f t="shared" ref="O958" si="3750">0.5*(I958+I$1096)</f>
        <v>0.56243073770025864</v>
      </c>
    </row>
    <row r="959" spans="1:15" x14ac:dyDescent="0.15">
      <c r="A959" s="1">
        <v>42</v>
      </c>
      <c r="B959" s="1" t="s">
        <v>327</v>
      </c>
      <c r="C959" s="1">
        <v>13</v>
      </c>
      <c r="D959" s="1" t="s">
        <v>26</v>
      </c>
      <c r="E959" s="6">
        <f>資本コスト!E959/SUM(資本コスト!E959,労働コスト!E959)</f>
        <v>0.10757379593794834</v>
      </c>
      <c r="F959" s="6">
        <f>資本コスト!F959/SUM(資本コスト!F959,労働コスト!F959)</f>
        <v>0.29895604882659571</v>
      </c>
      <c r="G959" s="6">
        <f>資本コスト!G959/SUM(資本コスト!G959,労働コスト!G959)</f>
        <v>0.26241414370825122</v>
      </c>
      <c r="H959" s="6">
        <f>資本コスト!H959/SUM(資本コスト!H959,労働コスト!H959)</f>
        <v>0.24700559460662644</v>
      </c>
      <c r="I959" s="6">
        <f>資本コスト!I959/SUM(資本コスト!I959,労働コスト!I959)</f>
        <v>0.1754420091208789</v>
      </c>
      <c r="K959" s="3">
        <f>0.5*(E959+E$1097)</f>
        <v>0.14853438116983028</v>
      </c>
      <c r="L959" s="3">
        <f t="shared" ref="L959" si="3751">0.5*(F959+F$1097)</f>
        <v>0.28881389258869256</v>
      </c>
      <c r="M959" s="3">
        <f t="shared" ref="M959" si="3752">0.5*(G959+G$1097)</f>
        <v>0.29490159645237934</v>
      </c>
      <c r="N959" s="3">
        <f t="shared" ref="N959" si="3753">0.5*(H959+H$1097)</f>
        <v>0.28471376359680378</v>
      </c>
      <c r="O959" s="3">
        <f t="shared" ref="O959" si="3754">0.5*(I959+I$1097)</f>
        <v>0.23654291314385334</v>
      </c>
    </row>
    <row r="960" spans="1:15" x14ac:dyDescent="0.15">
      <c r="A960" s="1">
        <v>42</v>
      </c>
      <c r="B960" s="1" t="s">
        <v>327</v>
      </c>
      <c r="C960" s="1">
        <v>14</v>
      </c>
      <c r="D960" s="1" t="s">
        <v>27</v>
      </c>
      <c r="E960" s="6">
        <f>資本コスト!E960/SUM(資本コスト!E960,労働コスト!E960)</f>
        <v>2.2042191973644477E-2</v>
      </c>
      <c r="F960" s="6">
        <f>資本コスト!F960/SUM(資本コスト!F960,労働コスト!F960)</f>
        <v>0.17246010463060268</v>
      </c>
      <c r="G960" s="6">
        <f>資本コスト!G960/SUM(資本コスト!G960,労働コスト!G960)</f>
        <v>0.21521070971009079</v>
      </c>
      <c r="H960" s="6">
        <f>資本コスト!H960/SUM(資本コスト!H960,労働コスト!H960)</f>
        <v>0.25621858842200163</v>
      </c>
      <c r="I960" s="6">
        <f>資本コスト!I960/SUM(資本コスト!I960,労働コスト!I960)</f>
        <v>0.77009309397317871</v>
      </c>
      <c r="K960" s="3">
        <f>0.5*(E960+E$1098)</f>
        <v>5.3683663134676221E-2</v>
      </c>
      <c r="L960" s="3">
        <f t="shared" ref="L960" si="3755">0.5*(F960+F$1098)</f>
        <v>0.15775090101124928</v>
      </c>
      <c r="M960" s="3">
        <f t="shared" ref="M960" si="3756">0.5*(G960+G$1098)</f>
        <v>0.22722746061774657</v>
      </c>
      <c r="N960" s="3">
        <f t="shared" ref="N960" si="3757">0.5*(H960+H$1098)</f>
        <v>0.27991901851202866</v>
      </c>
      <c r="O960" s="3">
        <f t="shared" ref="O960" si="3758">0.5*(I960+I$1098)</f>
        <v>0.57136023164042848</v>
      </c>
    </row>
    <row r="961" spans="1:15" x14ac:dyDescent="0.15">
      <c r="A961" s="1">
        <v>42</v>
      </c>
      <c r="B961" s="1" t="s">
        <v>327</v>
      </c>
      <c r="C961" s="1">
        <v>15</v>
      </c>
      <c r="D961" s="1" t="s">
        <v>28</v>
      </c>
      <c r="E961" s="6">
        <f>資本コスト!E961/SUM(資本コスト!E961,労働コスト!E961)</f>
        <v>8.2011753147124611E-2</v>
      </c>
      <c r="F961" s="6">
        <f>資本コスト!F961/SUM(資本コスト!F961,労働コスト!F961)</f>
        <v>0.13603225110097633</v>
      </c>
      <c r="G961" s="6">
        <f>資本コスト!G961/SUM(資本コスト!G961,労働コスト!G961)</f>
        <v>0.20942279062242034</v>
      </c>
      <c r="H961" s="6">
        <f>資本コスト!H961/SUM(資本コスト!H961,労働コスト!H961)</f>
        <v>0.27117750266537033</v>
      </c>
      <c r="I961" s="6">
        <f>資本コスト!I961/SUM(資本コスト!I961,労働コスト!I961)</f>
        <v>0.36288706923542891</v>
      </c>
      <c r="K961" s="3">
        <f>0.5*(E961+E$1099)</f>
        <v>0.13784874295836003</v>
      </c>
      <c r="L961" s="3">
        <f t="shared" ref="L961" si="3759">0.5*(F961+F$1099)</f>
        <v>0.15723898106113754</v>
      </c>
      <c r="M961" s="3">
        <f t="shared" ref="M961" si="3760">0.5*(G961+G$1099)</f>
        <v>0.22705269566404288</v>
      </c>
      <c r="N961" s="3">
        <f t="shared" ref="N961" si="3761">0.5*(H961+H$1099)</f>
        <v>0.2703563451677985</v>
      </c>
      <c r="O961" s="3">
        <f t="shared" ref="O961" si="3762">0.5*(I961+I$1099)</f>
        <v>0.3448283033721054</v>
      </c>
    </row>
    <row r="962" spans="1:15" x14ac:dyDescent="0.15">
      <c r="A962" s="1">
        <v>42</v>
      </c>
      <c r="B962" s="1" t="s">
        <v>326</v>
      </c>
      <c r="C962" s="1">
        <v>16</v>
      </c>
      <c r="D962" s="1" t="s">
        <v>11</v>
      </c>
      <c r="E962" s="6">
        <f>資本コスト!E962/SUM(資本コスト!E962,労働コスト!E962)</f>
        <v>0.29883328939789833</v>
      </c>
      <c r="F962" s="6">
        <f>資本コスト!F962/SUM(資本コスト!F962,労働コスト!F962)</f>
        <v>0.12312129160443383</v>
      </c>
      <c r="G962" s="6">
        <f>資本コスト!G962/SUM(資本コスト!G962,労働コスト!G962)</f>
        <v>0.12088482650294202</v>
      </c>
      <c r="H962" s="6">
        <f>資本コスト!H962/SUM(資本コスト!H962,労働コスト!H962)</f>
        <v>9.1129053517936168E-2</v>
      </c>
      <c r="I962" s="6">
        <f>資本コスト!I962/SUM(資本コスト!I962,労働コスト!I962)</f>
        <v>8.2776048010130276E-2</v>
      </c>
      <c r="K962" s="3">
        <f>0.5*(E962+E$1100)</f>
        <v>0.27614104315753463</v>
      </c>
      <c r="L962" s="3">
        <f t="shared" ref="L962" si="3763">0.5*(F962+F$1100)</f>
        <v>0.1157611563853522</v>
      </c>
      <c r="M962" s="3">
        <f t="shared" ref="M962" si="3764">0.5*(G962+G$1100)</f>
        <v>0.11718066645868694</v>
      </c>
      <c r="N962" s="3">
        <f t="shared" ref="N962" si="3765">0.5*(H962+H$1100)</f>
        <v>8.8751735665229342E-2</v>
      </c>
      <c r="O962" s="3">
        <f t="shared" ref="O962" si="3766">0.5*(I962+I$1100)</f>
        <v>8.9645974585611216E-2</v>
      </c>
    </row>
    <row r="963" spans="1:15" x14ac:dyDescent="0.15">
      <c r="A963" s="1">
        <v>42</v>
      </c>
      <c r="B963" s="1" t="s">
        <v>326</v>
      </c>
      <c r="C963" s="1">
        <v>17</v>
      </c>
      <c r="D963" s="1" t="s">
        <v>12</v>
      </c>
      <c r="E963" s="6">
        <f>資本コスト!E963/SUM(資本コスト!E963,労働コスト!E963)</f>
        <v>0.63311246812928246</v>
      </c>
      <c r="F963" s="6">
        <f>資本コスト!F963/SUM(資本コスト!F963,労働コスト!F963)</f>
        <v>0.7693620903358066</v>
      </c>
      <c r="G963" s="6">
        <f>資本コスト!G963/SUM(資本コスト!G963,労働コスト!G963)</f>
        <v>0.77274861843916876</v>
      </c>
      <c r="H963" s="6">
        <f>資本コスト!H963/SUM(資本コスト!H963,労働コスト!H963)</f>
        <v>0.77991840620161923</v>
      </c>
      <c r="I963" s="6">
        <f>資本コスト!I963/SUM(資本コスト!I963,労働コスト!I963)</f>
        <v>0.82675667524069063</v>
      </c>
      <c r="K963" s="3">
        <f>0.5*(E963+E$1101)</f>
        <v>0.6960959431515118</v>
      </c>
      <c r="L963" s="3">
        <f t="shared" ref="L963" si="3767">0.5*(F963+F$1101)</f>
        <v>0.76760992142941475</v>
      </c>
      <c r="M963" s="3">
        <f t="shared" ref="M963" si="3768">0.5*(G963+G$1101)</f>
        <v>0.75089734097645144</v>
      </c>
      <c r="N963" s="3">
        <f t="shared" ref="N963" si="3769">0.5*(H963+H$1101)</f>
        <v>0.74626141332657592</v>
      </c>
      <c r="O963" s="3">
        <f t="shared" ref="O963" si="3770">0.5*(I963+I$1101)</f>
        <v>0.81589309900170792</v>
      </c>
    </row>
    <row r="964" spans="1:15" x14ac:dyDescent="0.15">
      <c r="A964" s="1">
        <v>42</v>
      </c>
      <c r="B964" s="1" t="s">
        <v>326</v>
      </c>
      <c r="C964" s="1">
        <v>18</v>
      </c>
      <c r="D964" s="1" t="s">
        <v>13</v>
      </c>
      <c r="E964" s="6">
        <f>資本コスト!E964/SUM(資本コスト!E964,労働コスト!E964)</f>
        <v>6.8060978829055763E-2</v>
      </c>
      <c r="F964" s="6">
        <f>資本コスト!F964/SUM(資本コスト!F964,労働コスト!F964)</f>
        <v>0.13836280247840368</v>
      </c>
      <c r="G964" s="6">
        <f>資本コスト!G964/SUM(資本コスト!G964,労働コスト!G964)</f>
        <v>0.13882686371701708</v>
      </c>
      <c r="H964" s="6">
        <f>資本コスト!H964/SUM(資本コスト!H964,労働コスト!H964)</f>
        <v>0.11089623520613018</v>
      </c>
      <c r="I964" s="6">
        <f>資本コスト!I964/SUM(資本コスト!I964,労働コスト!I964)</f>
        <v>0.15011409400891143</v>
      </c>
      <c r="K964" s="3">
        <f>0.5*(E964+E$1102)</f>
        <v>0.1042700267168634</v>
      </c>
      <c r="L964" s="3">
        <f t="shared" ref="L964" si="3771">0.5*(F964+F$1102)</f>
        <v>0.16607783416486316</v>
      </c>
      <c r="M964" s="3">
        <f t="shared" ref="M964" si="3772">0.5*(G964+G$1102)</f>
        <v>0.16254954328702478</v>
      </c>
      <c r="N964" s="3">
        <f t="shared" ref="N964" si="3773">0.5*(H964+H$1102)</f>
        <v>0.14347996948399483</v>
      </c>
      <c r="O964" s="3">
        <f t="shared" ref="O964" si="3774">0.5*(I964+I$1102)</f>
        <v>0.17540914532428808</v>
      </c>
    </row>
    <row r="965" spans="1:15" x14ac:dyDescent="0.15">
      <c r="A965" s="1">
        <v>42</v>
      </c>
      <c r="B965" s="1" t="s">
        <v>326</v>
      </c>
      <c r="C965" s="1">
        <v>19</v>
      </c>
      <c r="D965" s="1" t="s">
        <v>14</v>
      </c>
      <c r="E965" s="6">
        <f>資本コスト!E965/SUM(資本コスト!E965,労働コスト!E965)</f>
        <v>0.40235460860006761</v>
      </c>
      <c r="F965" s="6">
        <f>資本コスト!F965/SUM(資本コスト!F965,労働コスト!F965)</f>
        <v>0.13261017436153674</v>
      </c>
      <c r="G965" s="6">
        <f>資本コスト!G965/SUM(資本コスト!G965,労働コスト!G965)</f>
        <v>0.12448245107777479</v>
      </c>
      <c r="H965" s="6">
        <f>資本コスト!H965/SUM(資本コスト!H965,労働コスト!H965)</f>
        <v>0.17908736694151983</v>
      </c>
      <c r="I965" s="6">
        <f>資本コスト!I965/SUM(資本コスト!I965,労働コスト!I965)</f>
        <v>0.2124374344759993</v>
      </c>
      <c r="K965" s="3">
        <f>0.5*(E965+E$1103)</f>
        <v>0.36975141813267237</v>
      </c>
      <c r="L965" s="3">
        <f t="shared" ref="L965" si="3775">0.5*(F965+F$1103)</f>
        <v>0.14538102607520326</v>
      </c>
      <c r="M965" s="3">
        <f t="shared" ref="M965" si="3776">0.5*(G965+G$1103)</f>
        <v>0.13511505025342874</v>
      </c>
      <c r="N965" s="3">
        <f t="shared" ref="N965" si="3777">0.5*(H965+H$1103)</f>
        <v>0.18385066802659994</v>
      </c>
      <c r="O965" s="3">
        <f t="shared" ref="O965" si="3778">0.5*(I965+I$1103)</f>
        <v>0.20333218564617161</v>
      </c>
    </row>
    <row r="966" spans="1:15" x14ac:dyDescent="0.15">
      <c r="A966" s="1">
        <v>42</v>
      </c>
      <c r="B966" s="1" t="s">
        <v>326</v>
      </c>
      <c r="C966" s="1">
        <v>20</v>
      </c>
      <c r="D966" s="1" t="s">
        <v>15</v>
      </c>
      <c r="E966" s="6">
        <f>資本コスト!E966/SUM(資本コスト!E966,労働コスト!E966)</f>
        <v>0.48280258462510733</v>
      </c>
      <c r="F966" s="6">
        <f>資本コスト!F966/SUM(資本コスト!F966,労働コスト!F966)</f>
        <v>0.85461322939587081</v>
      </c>
      <c r="G966" s="6">
        <f>資本コスト!G966/SUM(資本コスト!G966,労働コスト!G966)</f>
        <v>0.78955521438661413</v>
      </c>
      <c r="H966" s="6">
        <f>資本コスト!H966/SUM(資本コスト!H966,労働コスト!H966)</f>
        <v>0.76902463634765572</v>
      </c>
      <c r="I966" s="6">
        <f>資本コスト!I966/SUM(資本コスト!I966,労働コスト!I966)</f>
        <v>0.81985778366872353</v>
      </c>
      <c r="K966" s="3">
        <f>0.5*(E966+E$1104)</f>
        <v>0.48855575938619961</v>
      </c>
      <c r="L966" s="3">
        <f t="shared" ref="L966" si="3779">0.5*(F966+F$1104)</f>
        <v>0.82662021589778223</v>
      </c>
      <c r="M966" s="3">
        <f t="shared" ref="M966" si="3780">0.5*(G966+G$1104)</f>
        <v>0.77143042074707413</v>
      </c>
      <c r="N966" s="3">
        <f t="shared" ref="N966" si="3781">0.5*(H966+H$1104)</f>
        <v>0.75619129305377952</v>
      </c>
      <c r="O966" s="3">
        <f t="shared" ref="O966" si="3782">0.5*(I966+I$1104)</f>
        <v>0.80890894574949712</v>
      </c>
    </row>
    <row r="967" spans="1:15" x14ac:dyDescent="0.15">
      <c r="A967" s="1">
        <v>42</v>
      </c>
      <c r="B967" s="1" t="s">
        <v>326</v>
      </c>
      <c r="C967" s="1">
        <v>21</v>
      </c>
      <c r="D967" s="1" t="s">
        <v>16</v>
      </c>
      <c r="E967" s="6">
        <f>資本コスト!E967/SUM(資本コスト!E967,労働コスト!E967)</f>
        <v>0.3806876142652369</v>
      </c>
      <c r="F967" s="6">
        <f>資本コスト!F967/SUM(資本コスト!F967,労働コスト!F967)</f>
        <v>0.41413527266714134</v>
      </c>
      <c r="G967" s="6">
        <f>資本コスト!G967/SUM(資本コスト!G967,労働コスト!G967)</f>
        <v>0.42875019268271936</v>
      </c>
      <c r="H967" s="6">
        <f>資本コスト!H967/SUM(資本コスト!H967,労働コスト!H967)</f>
        <v>0.41225596981897622</v>
      </c>
      <c r="I967" s="6">
        <f>資本コスト!I967/SUM(資本コスト!I967,労働コスト!I967)</f>
        <v>0.56178298813032868</v>
      </c>
      <c r="K967" s="3">
        <f>0.5*(E967+E$1105)</f>
        <v>0.35256770964770934</v>
      </c>
      <c r="L967" s="3">
        <f t="shared" ref="L967" si="3783">0.5*(F967+F$1105)</f>
        <v>0.41432732444467729</v>
      </c>
      <c r="M967" s="3">
        <f t="shared" ref="M967" si="3784">0.5*(G967+G$1105)</f>
        <v>0.4225736744948444</v>
      </c>
      <c r="N967" s="3">
        <f t="shared" ref="N967" si="3785">0.5*(H967+H$1105)</f>
        <v>0.4291278323205327</v>
      </c>
      <c r="O967" s="3">
        <f t="shared" ref="O967" si="3786">0.5*(I967+I$1105)</f>
        <v>0.56324402478581226</v>
      </c>
    </row>
    <row r="968" spans="1:15" x14ac:dyDescent="0.15">
      <c r="A968" s="1">
        <v>42</v>
      </c>
      <c r="B968" s="1" t="s">
        <v>200</v>
      </c>
      <c r="C968" s="1">
        <v>22</v>
      </c>
      <c r="D968" s="1" t="s">
        <v>8</v>
      </c>
      <c r="E968" s="6">
        <f>資本コスト!E968/SUM(資本コスト!E968,労働コスト!E968)</f>
        <v>0.16697075920381821</v>
      </c>
      <c r="F968" s="6">
        <f>資本コスト!F968/SUM(資本コスト!F968,労働コスト!F968)</f>
        <v>0.23931784211501292</v>
      </c>
      <c r="G968" s="6">
        <f>資本コスト!G968/SUM(資本コスト!G968,労働コスト!G968)</f>
        <v>0.33957538599432679</v>
      </c>
      <c r="H968" s="6">
        <f>資本コスト!H968/SUM(資本コスト!H968,労働コスト!H968)</f>
        <v>0.31744772927692499</v>
      </c>
      <c r="I968" s="6">
        <f>資本コスト!I968/SUM(資本コスト!I968,労働コスト!I968)</f>
        <v>0.21870538210709495</v>
      </c>
      <c r="K968" s="3">
        <f>0.5*(E968+E$1106)</f>
        <v>0.18318247940629453</v>
      </c>
      <c r="L968" s="3">
        <f t="shared" ref="L968" si="3787">0.5*(F968+F$1106)</f>
        <v>0.25243468487278459</v>
      </c>
      <c r="M968" s="3">
        <f t="shared" ref="M968" si="3788">0.5*(G968+G$1106)</f>
        <v>0.33493646859463033</v>
      </c>
      <c r="N968" s="3">
        <f t="shared" ref="N968" si="3789">0.5*(H968+H$1106)</f>
        <v>0.31269836288490171</v>
      </c>
      <c r="O968" s="3">
        <f t="shared" ref="O968" si="3790">0.5*(I968+I$1106)</f>
        <v>0.24529619762564436</v>
      </c>
    </row>
    <row r="969" spans="1:15" x14ac:dyDescent="0.15">
      <c r="A969" s="1">
        <v>42</v>
      </c>
      <c r="B969" s="1" t="s">
        <v>200</v>
      </c>
      <c r="C969" s="1">
        <v>23</v>
      </c>
      <c r="D969" s="1" t="s">
        <v>29</v>
      </c>
      <c r="E969" s="6">
        <f>資本コスト!E969/SUM(資本コスト!E969,労働コスト!E969)</f>
        <v>0.34743892812805238</v>
      </c>
      <c r="F969" s="6">
        <f>資本コスト!F969/SUM(資本コスト!F969,労働コスト!F969)</f>
        <v>0.2314388572504561</v>
      </c>
      <c r="G969" s="6">
        <f>資本コスト!G969/SUM(資本コスト!G969,労働コスト!G969)</f>
        <v>0.23028228185575939</v>
      </c>
      <c r="H969" s="6">
        <f>資本コスト!H969/SUM(資本コスト!H969,労働コスト!H969)</f>
        <v>0.21673771441693757</v>
      </c>
      <c r="I969" s="6">
        <f>資本コスト!I969/SUM(資本コスト!I969,労働コスト!I969)</f>
        <v>0.25996856472350116</v>
      </c>
      <c r="K969" s="3">
        <f>0.5*(E969+E$1107)</f>
        <v>0.36589427287664811</v>
      </c>
      <c r="L969" s="3">
        <f t="shared" ref="L969" si="3791">0.5*(F969+F$1107)</f>
        <v>0.24480319405715842</v>
      </c>
      <c r="M969" s="3">
        <f t="shared" ref="M969" si="3792">0.5*(G969+G$1107)</f>
        <v>0.25090566681421755</v>
      </c>
      <c r="N969" s="3">
        <f t="shared" ref="N969" si="3793">0.5*(H969+H$1107)</f>
        <v>0.23620218568617879</v>
      </c>
      <c r="O969" s="3">
        <f t="shared" ref="O969" si="3794">0.5*(I969+I$1107)</f>
        <v>0.28255551755161501</v>
      </c>
    </row>
    <row r="970" spans="1:15" x14ac:dyDescent="0.15">
      <c r="A970" s="1">
        <v>43</v>
      </c>
      <c r="B970" s="1" t="s">
        <v>328</v>
      </c>
      <c r="C970" s="1">
        <v>1</v>
      </c>
      <c r="D970" s="1" t="s">
        <v>9</v>
      </c>
      <c r="E970" s="6">
        <f>資本コスト!E970/SUM(資本コスト!E970,労働コスト!E970)</f>
        <v>0.50666981024160174</v>
      </c>
      <c r="F970" s="6">
        <f>資本コスト!F970/SUM(資本コスト!F970,労働コスト!F970)</f>
        <v>0.43624884806998182</v>
      </c>
      <c r="G970" s="6">
        <f>資本コスト!G970/SUM(資本コスト!G970,労働コスト!G970)</f>
        <v>0.46234689864703526</v>
      </c>
      <c r="H970" s="6">
        <f>資本コスト!H970/SUM(資本コスト!H970,労働コスト!H970)</f>
        <v>0.5340272490888236</v>
      </c>
      <c r="I970" s="6">
        <f>資本コスト!I970/SUM(資本コスト!I970,労働コスト!I970)</f>
        <v>0.61891349389091843</v>
      </c>
      <c r="K970" s="3">
        <f>0.5*(E970+E$1085)</f>
        <v>0.54165016034973124</v>
      </c>
      <c r="L970" s="3">
        <f t="shared" ref="L970" si="3795">0.5*(F970+F$1085)</f>
        <v>0.46708991031690539</v>
      </c>
      <c r="M970" s="3">
        <f t="shared" ref="M970" si="3796">0.5*(G970+G$1085)</f>
        <v>0.50413213995703532</v>
      </c>
      <c r="N970" s="3">
        <f t="shared" ref="N970" si="3797">0.5*(H970+H$1085)</f>
        <v>0.59022490805148331</v>
      </c>
      <c r="O970" s="3">
        <f t="shared" ref="O970" si="3798">0.5*(I970+I$1085)</f>
        <v>0.66450662966786744</v>
      </c>
    </row>
    <row r="971" spans="1:15" x14ac:dyDescent="0.15">
      <c r="A971" s="1">
        <v>43</v>
      </c>
      <c r="B971" s="1" t="s">
        <v>328</v>
      </c>
      <c r="C971" s="1">
        <v>2</v>
      </c>
      <c r="D971" s="1" t="s">
        <v>10</v>
      </c>
      <c r="E971" s="6">
        <f>資本コスト!E971/SUM(資本コスト!E971,労働コスト!E971)</f>
        <v>0.34446072594031679</v>
      </c>
      <c r="F971" s="6">
        <f>資本コスト!F971/SUM(資本コスト!F971,労働コスト!F971)</f>
        <v>0.30958494584587004</v>
      </c>
      <c r="G971" s="6">
        <f>資本コスト!G971/SUM(資本コスト!G971,労働コスト!G971)</f>
        <v>0.37734796729027514</v>
      </c>
      <c r="H971" s="6">
        <f>資本コスト!H971/SUM(資本コスト!H971,労働コスト!H971)</f>
        <v>0.32949753486940736</v>
      </c>
      <c r="I971" s="6">
        <f>資本コスト!I971/SUM(資本コスト!I971,労働コスト!I971)</f>
        <v>0.53338645599120382</v>
      </c>
      <c r="K971" s="3">
        <f>0.5*(E971+E$1086)</f>
        <v>0.36103450922901137</v>
      </c>
      <c r="L971" s="3">
        <f t="shared" ref="L971" si="3799">0.5*(F971+F$1086)</f>
        <v>0.3212824967825354</v>
      </c>
      <c r="M971" s="3">
        <f t="shared" ref="M971" si="3800">0.5*(G971+G$1086)</f>
        <v>0.36196577746517561</v>
      </c>
      <c r="N971" s="3">
        <f t="shared" ref="N971" si="3801">0.5*(H971+H$1086)</f>
        <v>0.3367464966665572</v>
      </c>
      <c r="O971" s="3">
        <f t="shared" ref="O971" si="3802">0.5*(I971+I$1086)</f>
        <v>0.51739214057206628</v>
      </c>
    </row>
    <row r="972" spans="1:15" x14ac:dyDescent="0.15">
      <c r="A972" s="1">
        <v>43</v>
      </c>
      <c r="B972" s="1" t="s">
        <v>329</v>
      </c>
      <c r="C972" s="1">
        <v>3</v>
      </c>
      <c r="D972" s="1" t="s">
        <v>17</v>
      </c>
      <c r="E972" s="6">
        <f>資本コスト!E972/SUM(資本コスト!E972,労働コスト!E972)</f>
        <v>0.27337024987730235</v>
      </c>
      <c r="F972" s="6">
        <f>資本コスト!F972/SUM(資本コスト!F972,労働コスト!F972)</f>
        <v>0.24333245948129148</v>
      </c>
      <c r="G972" s="6">
        <f>資本コスト!G972/SUM(資本コスト!G972,労働コスト!G972)</f>
        <v>0.32122346667675383</v>
      </c>
      <c r="H972" s="6">
        <f>資本コスト!H972/SUM(資本コスト!H972,労働コスト!H972)</f>
        <v>0.29603113929352382</v>
      </c>
      <c r="I972" s="6">
        <f>資本コスト!I972/SUM(資本コスト!I972,労働コスト!I972)</f>
        <v>0.34596579269160804</v>
      </c>
      <c r="K972" s="3">
        <f>0.5*(E972+E$1087)</f>
        <v>0.29857262360238479</v>
      </c>
      <c r="L972" s="3">
        <f t="shared" ref="L972" si="3803">0.5*(F972+F$1087)</f>
        <v>0.24848571120513735</v>
      </c>
      <c r="M972" s="3">
        <f t="shared" ref="M972" si="3804">0.5*(G972+G$1087)</f>
        <v>0.31329634690080749</v>
      </c>
      <c r="N972" s="3">
        <f t="shared" ref="N972" si="3805">0.5*(H972+H$1087)</f>
        <v>0.3029748794185575</v>
      </c>
      <c r="O972" s="3">
        <f t="shared" ref="O972" si="3806">0.5*(I972+I$1087)</f>
        <v>0.35615825679122159</v>
      </c>
    </row>
    <row r="973" spans="1:15" x14ac:dyDescent="0.15">
      <c r="A973" s="1">
        <v>43</v>
      </c>
      <c r="B973" s="1" t="s">
        <v>329</v>
      </c>
      <c r="C973" s="1">
        <v>4</v>
      </c>
      <c r="D973" s="1" t="s">
        <v>18</v>
      </c>
      <c r="E973" s="6">
        <f>資本コスト!E973/SUM(資本コスト!E973,労働コスト!E973)</f>
        <v>0.17144300081103431</v>
      </c>
      <c r="F973" s="6">
        <f>資本コスト!F973/SUM(資本コスト!F973,労働コスト!F973)</f>
        <v>0.23993294405522064</v>
      </c>
      <c r="G973" s="6">
        <f>資本コスト!G973/SUM(資本コスト!G973,労働コスト!G973)</f>
        <v>0.23687835604271185</v>
      </c>
      <c r="H973" s="6">
        <f>資本コスト!H973/SUM(資本コスト!H973,労働コスト!H973)</f>
        <v>0.2497639989650709</v>
      </c>
      <c r="I973" s="6">
        <f>資本コスト!I973/SUM(資本コスト!I973,労働コスト!I973)</f>
        <v>0.26684699774453685</v>
      </c>
      <c r="K973" s="3">
        <f>0.5*(E973+E$1088)</f>
        <v>0.19762339132343384</v>
      </c>
      <c r="L973" s="3">
        <f t="shared" ref="L973" si="3807">0.5*(F973+F$1088)</f>
        <v>0.21224283527529131</v>
      </c>
      <c r="M973" s="3">
        <f t="shared" ref="M973" si="3808">0.5*(G973+G$1088)</f>
        <v>0.21915263610485203</v>
      </c>
      <c r="N973" s="3">
        <f t="shared" ref="N973" si="3809">0.5*(H973+H$1088)</f>
        <v>0.25483156353275593</v>
      </c>
      <c r="O973" s="3">
        <f t="shared" ref="O973" si="3810">0.5*(I973+I$1088)</f>
        <v>0.29810525409214883</v>
      </c>
    </row>
    <row r="974" spans="1:15" x14ac:dyDescent="0.15">
      <c r="A974" s="1">
        <v>43</v>
      </c>
      <c r="B974" s="1" t="s">
        <v>329</v>
      </c>
      <c r="C974" s="1">
        <v>5</v>
      </c>
      <c r="D974" s="1" t="s">
        <v>19</v>
      </c>
      <c r="E974" s="6">
        <f>資本コスト!E974/SUM(資本コスト!E974,労働コスト!E974)</f>
        <v>0.64550393842455123</v>
      </c>
      <c r="F974" s="6">
        <f>資本コスト!F974/SUM(資本コスト!F974,労働コスト!F974)</f>
        <v>0.44634665774045607</v>
      </c>
      <c r="G974" s="6">
        <f>資本コスト!G974/SUM(資本コスト!G974,労働コスト!G974)</f>
        <v>0.51261206532797077</v>
      </c>
      <c r="H974" s="6">
        <f>資本コスト!H974/SUM(資本コスト!H974,労働コスト!H974)</f>
        <v>0.53103403006666472</v>
      </c>
      <c r="I974" s="6">
        <f>資本コスト!I974/SUM(資本コスト!I974,労働コスト!I974)</f>
        <v>0.55744443677964806</v>
      </c>
      <c r="K974" s="3">
        <f>0.5*(E974+E$1089)</f>
        <v>0.51978111780383329</v>
      </c>
      <c r="L974" s="3">
        <f t="shared" ref="L974" si="3811">0.5*(F974+F$1089)</f>
        <v>0.36884147858798355</v>
      </c>
      <c r="M974" s="3">
        <f t="shared" ref="M974" si="3812">0.5*(G974+G$1089)</f>
        <v>0.41277976607404621</v>
      </c>
      <c r="N974" s="3">
        <f t="shared" ref="N974" si="3813">0.5*(H974+H$1089)</f>
        <v>0.42706750832968376</v>
      </c>
      <c r="O974" s="3">
        <f t="shared" ref="O974" si="3814">0.5*(I974+I$1089)</f>
        <v>0.47617084392305331</v>
      </c>
    </row>
    <row r="975" spans="1:15" x14ac:dyDescent="0.15">
      <c r="A975" s="1">
        <v>43</v>
      </c>
      <c r="B975" s="1" t="s">
        <v>329</v>
      </c>
      <c r="C975" s="1">
        <v>6</v>
      </c>
      <c r="D975" s="1" t="s">
        <v>3</v>
      </c>
      <c r="E975" s="6">
        <f>資本コスト!E975/SUM(資本コスト!E975,労働コスト!E975)</f>
        <v>0.53158306682777312</v>
      </c>
      <c r="F975" s="6">
        <f>資本コスト!F975/SUM(資本コスト!F975,労働コスト!F975)</f>
        <v>0.41293841131292824</v>
      </c>
      <c r="G975" s="6">
        <f>資本コスト!G975/SUM(資本コスト!G975,労働コスト!G975)</f>
        <v>0.40601257555423581</v>
      </c>
      <c r="H975" s="6">
        <f>資本コスト!H975/SUM(資本コスト!H975,労働コスト!H975)</f>
        <v>0.44038259709100563</v>
      </c>
      <c r="I975" s="6">
        <f>資本コスト!I975/SUM(資本コスト!I975,労働コスト!I975)</f>
        <v>0.54259404326148297</v>
      </c>
      <c r="K975" s="3">
        <f>0.5*(E975+E$1090)</f>
        <v>0.50750454530078304</v>
      </c>
      <c r="L975" s="3">
        <f t="shared" ref="L975" si="3815">0.5*(F975+F$1090)</f>
        <v>0.41629694450779303</v>
      </c>
      <c r="M975" s="3">
        <f t="shared" ref="M975" si="3816">0.5*(G975+G$1090)</f>
        <v>0.42639261037368026</v>
      </c>
      <c r="N975" s="3">
        <f t="shared" ref="N975" si="3817">0.5*(H975+H$1090)</f>
        <v>0.43525437970946856</v>
      </c>
      <c r="O975" s="3">
        <f t="shared" ref="O975" si="3818">0.5*(I975+I$1090)</f>
        <v>0.54894257808689872</v>
      </c>
    </row>
    <row r="976" spans="1:15" x14ac:dyDescent="0.15">
      <c r="A976" s="1">
        <v>43</v>
      </c>
      <c r="B976" s="1" t="s">
        <v>329</v>
      </c>
      <c r="C976" s="1">
        <v>7</v>
      </c>
      <c r="D976" s="1" t="s">
        <v>20</v>
      </c>
      <c r="E976" s="6">
        <f>資本コスト!E976/SUM(資本コスト!E976,労働コスト!E976)</f>
        <v>0.39518846827047227</v>
      </c>
      <c r="F976" s="6">
        <f>資本コスト!F976/SUM(資本コスト!F976,労働コスト!F976)</f>
        <v>0.89368937340035659</v>
      </c>
      <c r="G976" s="6">
        <f>資本コスト!G976/SUM(資本コスト!G976,労働コスト!G976)</f>
        <v>0.72231231014762076</v>
      </c>
      <c r="H976" s="6">
        <f>資本コスト!H976/SUM(資本コスト!H976,労働コスト!H976)</f>
        <v>0.42801257968750184</v>
      </c>
      <c r="I976" s="6">
        <f>資本コスト!I976/SUM(資本コスト!I976,労働コスト!I976)</f>
        <v>0.39532103501676091</v>
      </c>
      <c r="K976" s="3">
        <f>0.5*(E976+E$1091)</f>
        <v>0.54538022777545958</v>
      </c>
      <c r="L976" s="3">
        <f t="shared" ref="L976" si="3819">0.5*(F976+F$1091)</f>
        <v>0.77275041161099511</v>
      </c>
      <c r="M976" s="3">
        <f t="shared" ref="M976" si="3820">0.5*(G976+G$1091)</f>
        <v>0.64230125214374312</v>
      </c>
      <c r="N976" s="3">
        <f t="shared" ref="N976" si="3821">0.5*(H976+H$1091)</f>
        <v>0.49837836241438871</v>
      </c>
      <c r="O976" s="3">
        <f t="shared" ref="O976" si="3822">0.5*(I976+I$1091)</f>
        <v>0.50522441688746034</v>
      </c>
    </row>
    <row r="977" spans="1:15" x14ac:dyDescent="0.15">
      <c r="A977" s="1">
        <v>43</v>
      </c>
      <c r="B977" s="1" t="s">
        <v>329</v>
      </c>
      <c r="C977" s="1">
        <v>8</v>
      </c>
      <c r="D977" s="1" t="s">
        <v>21</v>
      </c>
      <c r="E977" s="6">
        <f>資本コスト!E977/SUM(資本コスト!E977,労働コスト!E977)</f>
        <v>0.46794761950635122</v>
      </c>
      <c r="F977" s="6">
        <f>資本コスト!F977/SUM(資本コスト!F977,労働コスト!F977)</f>
        <v>0.25540216440962343</v>
      </c>
      <c r="G977" s="6">
        <f>資本コスト!G977/SUM(資本コスト!G977,労働コスト!G977)</f>
        <v>0.26152404675050911</v>
      </c>
      <c r="H977" s="6">
        <f>資本コスト!H977/SUM(資本コスト!H977,労働コスト!H977)</f>
        <v>0.2110277767680743</v>
      </c>
      <c r="I977" s="6">
        <f>資本コスト!I977/SUM(資本コスト!I977,労働コスト!I977)</f>
        <v>0.26869470794009204</v>
      </c>
      <c r="K977" s="3">
        <f>0.5*(E977+E$1092)</f>
        <v>0.42163121766677081</v>
      </c>
      <c r="L977" s="3">
        <f t="shared" ref="L977" si="3823">0.5*(F977+F$1092)</f>
        <v>0.24925926298659815</v>
      </c>
      <c r="M977" s="3">
        <f t="shared" ref="M977" si="3824">0.5*(G977+G$1092)</f>
        <v>0.25518464518296829</v>
      </c>
      <c r="N977" s="3">
        <f t="shared" ref="N977" si="3825">0.5*(H977+H$1092)</f>
        <v>0.22456288594528184</v>
      </c>
      <c r="O977" s="3">
        <f t="shared" ref="O977" si="3826">0.5*(I977+I$1092)</f>
        <v>0.29589292408926171</v>
      </c>
    </row>
    <row r="978" spans="1:15" x14ac:dyDescent="0.15">
      <c r="A978" s="1">
        <v>43</v>
      </c>
      <c r="B978" s="1" t="s">
        <v>329</v>
      </c>
      <c r="C978" s="1">
        <v>9</v>
      </c>
      <c r="D978" s="1" t="s">
        <v>22</v>
      </c>
      <c r="E978" s="6">
        <f>資本コスト!E978/SUM(資本コスト!E978,労働コスト!E978)</f>
        <v>0.42108191484466034</v>
      </c>
      <c r="F978" s="6">
        <f>資本コスト!F978/SUM(資本コスト!F978,労働コスト!F978)</f>
        <v>0.53108212404682198</v>
      </c>
      <c r="G978" s="6">
        <f>資本コスト!G978/SUM(資本コスト!G978,労働コスト!G978)</f>
        <v>0.42074531714926439</v>
      </c>
      <c r="H978" s="6">
        <f>資本コスト!H978/SUM(資本コスト!H978,労働コスト!H978)</f>
        <v>0.35326775444274194</v>
      </c>
      <c r="I978" s="6">
        <f>資本コスト!I978/SUM(資本コスト!I978,労働コスト!I978)</f>
        <v>0.33185914424702717</v>
      </c>
      <c r="K978" s="3">
        <f>0.5*(E978+E$1093)</f>
        <v>0.39751400579253038</v>
      </c>
      <c r="L978" s="3">
        <f t="shared" ref="L978" si="3827">0.5*(F978+F$1093)</f>
        <v>0.45879483408565047</v>
      </c>
      <c r="M978" s="3">
        <f t="shared" ref="M978" si="3828">0.5*(G978+G$1093)</f>
        <v>0.41983667643669453</v>
      </c>
      <c r="N978" s="3">
        <f t="shared" ref="N978" si="3829">0.5*(H978+H$1093)</f>
        <v>0.37992115016672007</v>
      </c>
      <c r="O978" s="3">
        <f t="shared" ref="O978" si="3830">0.5*(I978+I$1093)</f>
        <v>0.38852177156994383</v>
      </c>
    </row>
    <row r="979" spans="1:15" x14ac:dyDescent="0.15">
      <c r="A979" s="1">
        <v>43</v>
      </c>
      <c r="B979" s="1" t="s">
        <v>329</v>
      </c>
      <c r="C979" s="1">
        <v>10</v>
      </c>
      <c r="D979" s="1" t="s">
        <v>23</v>
      </c>
      <c r="E979" s="6">
        <f>資本コスト!E979/SUM(資本コスト!E979,労働コスト!E979)</f>
        <v>0.25277657939922277</v>
      </c>
      <c r="F979" s="6">
        <f>資本コスト!F979/SUM(資本コスト!F979,労働コスト!F979)</f>
        <v>0.33580642691053453</v>
      </c>
      <c r="G979" s="6">
        <f>資本コスト!G979/SUM(資本コスト!G979,労働コスト!G979)</f>
        <v>0.25473644856168332</v>
      </c>
      <c r="H979" s="6">
        <f>資本コスト!H979/SUM(資本コスト!H979,労働コスト!H979)</f>
        <v>0.22104281208865872</v>
      </c>
      <c r="I979" s="6">
        <f>資本コスト!I979/SUM(資本コスト!I979,労働コスト!I979)</f>
        <v>0.23686836475377998</v>
      </c>
      <c r="K979" s="3">
        <f>0.5*(E979+E$1094)</f>
        <v>0.24527517612037694</v>
      </c>
      <c r="L979" s="3">
        <f t="shared" ref="L979" si="3831">0.5*(F979+F$1094)</f>
        <v>0.26691141206488905</v>
      </c>
      <c r="M979" s="3">
        <f t="shared" ref="M979" si="3832">0.5*(G979+G$1094)</f>
        <v>0.22244143917248144</v>
      </c>
      <c r="N979" s="3">
        <f t="shared" ref="N979" si="3833">0.5*(H979+H$1094)</f>
        <v>0.20487013728871617</v>
      </c>
      <c r="O979" s="3">
        <f t="shared" ref="O979" si="3834">0.5*(I979+I$1094)</f>
        <v>0.22230837247449622</v>
      </c>
    </row>
    <row r="980" spans="1:15" x14ac:dyDescent="0.15">
      <c r="A980" s="1">
        <v>43</v>
      </c>
      <c r="B980" s="1" t="s">
        <v>329</v>
      </c>
      <c r="C980" s="1">
        <v>11</v>
      </c>
      <c r="D980" s="1" t="s">
        <v>24</v>
      </c>
      <c r="E980" s="6">
        <f>資本コスト!E980/SUM(資本コスト!E980,労働コスト!E980)</f>
        <v>0.15775066747081501</v>
      </c>
      <c r="F980" s="6">
        <f>資本コスト!F980/SUM(資本コスト!F980,労働コスト!F980)</f>
        <v>0.32294949445243193</v>
      </c>
      <c r="G980" s="6">
        <f>資本コスト!G980/SUM(資本コスト!G980,労働コスト!G980)</f>
        <v>0.34310853430766375</v>
      </c>
      <c r="H980" s="6">
        <f>資本コスト!H980/SUM(資本コスト!H980,労働コスト!H980)</f>
        <v>0.27626985022759321</v>
      </c>
      <c r="I980" s="6">
        <f>資本コスト!I980/SUM(資本コスト!I980,労働コスト!I980)</f>
        <v>0.27840817528421669</v>
      </c>
      <c r="K980" s="3">
        <f>0.5*(E980+E$1095)</f>
        <v>0.21410735470158204</v>
      </c>
      <c r="L980" s="3">
        <f t="shared" ref="L980" si="3835">0.5*(F980+F$1095)</f>
        <v>0.27031762122107639</v>
      </c>
      <c r="M980" s="3">
        <f t="shared" ref="M980" si="3836">0.5*(G980+G$1095)</f>
        <v>0.30888039862532057</v>
      </c>
      <c r="N980" s="3">
        <f t="shared" ref="N980" si="3837">0.5*(H980+H$1095)</f>
        <v>0.27377248214408151</v>
      </c>
      <c r="O980" s="3">
        <f t="shared" ref="O980" si="3838">0.5*(I980+I$1095)</f>
        <v>0.29429474114496856</v>
      </c>
    </row>
    <row r="981" spans="1:15" x14ac:dyDescent="0.15">
      <c r="A981" s="1">
        <v>43</v>
      </c>
      <c r="B981" s="1" t="s">
        <v>329</v>
      </c>
      <c r="C981" s="1">
        <v>12</v>
      </c>
      <c r="D981" s="1" t="s">
        <v>25</v>
      </c>
      <c r="E981" s="6">
        <f>資本コスト!E981/SUM(資本コスト!E981,労働コスト!E981)</f>
        <v>0.28644290922551169</v>
      </c>
      <c r="F981" s="6">
        <f>資本コスト!F981/SUM(資本コスト!F981,労働コスト!F981)</f>
        <v>0.27931387310790651</v>
      </c>
      <c r="G981" s="6">
        <f>資本コスト!G981/SUM(資本コスト!G981,労働コスト!G981)</f>
        <v>0.41612692057595851</v>
      </c>
      <c r="H981" s="6">
        <f>資本コスト!H981/SUM(資本コスト!H981,労働コスト!H981)</f>
        <v>0.49652429301655282</v>
      </c>
      <c r="I981" s="6">
        <f>資本コスト!I981/SUM(資本コスト!I981,労働コスト!I981)</f>
        <v>0.57093158224609963</v>
      </c>
      <c r="K981" s="3">
        <f>0.5*(E981+E$1096)</f>
        <v>0.25289027507215256</v>
      </c>
      <c r="L981" s="3">
        <f t="shared" ref="L981" si="3839">0.5*(F981+F$1096)</f>
        <v>0.23065696684578352</v>
      </c>
      <c r="M981" s="3">
        <f t="shared" ref="M981" si="3840">0.5*(G981+G$1096)</f>
        <v>0.36605749888850364</v>
      </c>
      <c r="N981" s="3">
        <f t="shared" ref="N981" si="3841">0.5*(H981+H$1096)</f>
        <v>0.41933866865618874</v>
      </c>
      <c r="O981" s="3">
        <f t="shared" ref="O981" si="3842">0.5*(I981+I$1096)</f>
        <v>0.50208005292189184</v>
      </c>
    </row>
    <row r="982" spans="1:15" x14ac:dyDescent="0.15">
      <c r="A982" s="1">
        <v>43</v>
      </c>
      <c r="B982" s="1" t="s">
        <v>329</v>
      </c>
      <c r="C982" s="1">
        <v>13</v>
      </c>
      <c r="D982" s="1" t="s">
        <v>26</v>
      </c>
      <c r="E982" s="6">
        <f>資本コスト!E982/SUM(資本コスト!E982,労働コスト!E982)</f>
        <v>6.8792134214700595E-2</v>
      </c>
      <c r="F982" s="6">
        <f>資本コスト!F982/SUM(資本コスト!F982,労働コスト!F982)</f>
        <v>0.44299979076257961</v>
      </c>
      <c r="G982" s="6">
        <f>資本コスト!G982/SUM(資本コスト!G982,労働コスト!G982)</f>
        <v>0.45641279825306574</v>
      </c>
      <c r="H982" s="6">
        <f>資本コスト!H982/SUM(資本コスト!H982,労働コスト!H982)</f>
        <v>0.30452859642596403</v>
      </c>
      <c r="I982" s="6">
        <f>資本コスト!I982/SUM(資本コスト!I982,労働コスト!I982)</f>
        <v>0.35434476038567786</v>
      </c>
      <c r="K982" s="3">
        <f>0.5*(E982+E$1097)</f>
        <v>0.1291435503082064</v>
      </c>
      <c r="L982" s="3">
        <f t="shared" ref="L982" si="3843">0.5*(F982+F$1097)</f>
        <v>0.36083576355668451</v>
      </c>
      <c r="M982" s="3">
        <f t="shared" ref="M982" si="3844">0.5*(G982+G$1097)</f>
        <v>0.39190092372478658</v>
      </c>
      <c r="N982" s="3">
        <f t="shared" ref="N982" si="3845">0.5*(H982+H$1097)</f>
        <v>0.31347526450647256</v>
      </c>
      <c r="O982" s="3">
        <f t="shared" ref="O982" si="3846">0.5*(I982+I$1097)</f>
        <v>0.32599428877625281</v>
      </c>
    </row>
    <row r="983" spans="1:15" x14ac:dyDescent="0.15">
      <c r="A983" s="1">
        <v>43</v>
      </c>
      <c r="B983" s="1" t="s">
        <v>329</v>
      </c>
      <c r="C983" s="1">
        <v>14</v>
      </c>
      <c r="D983" s="1" t="s">
        <v>27</v>
      </c>
      <c r="E983" s="6">
        <f>資本コスト!E983/SUM(資本コスト!E983,労働コスト!E983)</f>
        <v>3.3183807156802705E-2</v>
      </c>
      <c r="F983" s="6">
        <f>資本コスト!F983/SUM(資本コスト!F983,労働コスト!F983)</f>
        <v>0.17245700705824818</v>
      </c>
      <c r="G983" s="6">
        <f>資本コスト!G983/SUM(資本コスト!G983,労働コスト!G983)</f>
        <v>0.12898022648681157</v>
      </c>
      <c r="H983" s="6">
        <f>資本コスト!H983/SUM(資本コスト!H983,労働コスト!H983)</f>
        <v>0.17327133623864599</v>
      </c>
      <c r="I983" s="6">
        <f>資本コスト!I983/SUM(資本コスト!I983,労働コスト!I983)</f>
        <v>0.25690692974952783</v>
      </c>
      <c r="K983" s="3">
        <f>0.5*(E983+E$1098)</f>
        <v>5.9254470726255337E-2</v>
      </c>
      <c r="L983" s="3">
        <f t="shared" ref="L983" si="3847">0.5*(F983+F$1098)</f>
        <v>0.15774935222507203</v>
      </c>
      <c r="M983" s="3">
        <f t="shared" ref="M983" si="3848">0.5*(G983+G$1098)</f>
        <v>0.18411221900610697</v>
      </c>
      <c r="N983" s="3">
        <f t="shared" ref="N983" si="3849">0.5*(H983+H$1098)</f>
        <v>0.23844539242035084</v>
      </c>
      <c r="O983" s="3">
        <f t="shared" ref="O983" si="3850">0.5*(I983+I$1098)</f>
        <v>0.31476714952860307</v>
      </c>
    </row>
    <row r="984" spans="1:15" x14ac:dyDescent="0.15">
      <c r="A984" s="1">
        <v>43</v>
      </c>
      <c r="B984" s="1" t="s">
        <v>329</v>
      </c>
      <c r="C984" s="1">
        <v>15</v>
      </c>
      <c r="D984" s="1" t="s">
        <v>28</v>
      </c>
      <c r="E984" s="6">
        <f>資本コスト!E984/SUM(資本コスト!E984,労働コスト!E984)</f>
        <v>0.13770322936982271</v>
      </c>
      <c r="F984" s="6">
        <f>資本コスト!F984/SUM(資本コスト!F984,労働コスト!F984)</f>
        <v>0.16870703936143636</v>
      </c>
      <c r="G984" s="6">
        <f>資本コスト!G984/SUM(資本コスト!G984,労働コスト!G984)</f>
        <v>0.25980374547064361</v>
      </c>
      <c r="H984" s="6">
        <f>資本コスト!H984/SUM(資本コスト!H984,労働コスト!H984)</f>
        <v>0.30222532017550369</v>
      </c>
      <c r="I984" s="6">
        <f>資本コスト!I984/SUM(資本コスト!I984,労働コスト!I984)</f>
        <v>0.3942061444730845</v>
      </c>
      <c r="K984" s="3">
        <f>0.5*(E984+E$1099)</f>
        <v>0.16569448106970908</v>
      </c>
      <c r="L984" s="3">
        <f t="shared" ref="L984" si="3851">0.5*(F984+F$1099)</f>
        <v>0.17357637519136754</v>
      </c>
      <c r="M984" s="3">
        <f t="shared" ref="M984" si="3852">0.5*(G984+G$1099)</f>
        <v>0.25224317308815453</v>
      </c>
      <c r="N984" s="3">
        <f t="shared" ref="N984" si="3853">0.5*(H984+H$1099)</f>
        <v>0.2858802539228652</v>
      </c>
      <c r="O984" s="3">
        <f t="shared" ref="O984" si="3854">0.5*(I984+I$1099)</f>
        <v>0.36048784099093323</v>
      </c>
    </row>
    <row r="985" spans="1:15" x14ac:dyDescent="0.15">
      <c r="A985" s="1">
        <v>43</v>
      </c>
      <c r="B985" s="1" t="s">
        <v>328</v>
      </c>
      <c r="C985" s="1">
        <v>16</v>
      </c>
      <c r="D985" s="1" t="s">
        <v>11</v>
      </c>
      <c r="E985" s="6">
        <f>資本コスト!E985/SUM(資本コスト!E985,労働コスト!E985)</f>
        <v>0.3288608708861635</v>
      </c>
      <c r="F985" s="6">
        <f>資本コスト!F985/SUM(資本コスト!F985,労働コスト!F985)</f>
        <v>9.695347823719852E-2</v>
      </c>
      <c r="G985" s="6">
        <f>資本コスト!G985/SUM(資本コスト!G985,労働コスト!G985)</f>
        <v>0.10654061636398045</v>
      </c>
      <c r="H985" s="6">
        <f>資本コスト!H985/SUM(資本コスト!H985,労働コスト!H985)</f>
        <v>8.0995034250367151E-2</v>
      </c>
      <c r="I985" s="6">
        <f>資本コスト!I985/SUM(資本コスト!I985,労働コスト!I985)</f>
        <v>8.8868050743724891E-2</v>
      </c>
      <c r="K985" s="3">
        <f>0.5*(E985+E$1100)</f>
        <v>0.29115483390166724</v>
      </c>
      <c r="L985" s="3">
        <f t="shared" ref="L985" si="3855">0.5*(F985+F$1100)</f>
        <v>0.10267724970173456</v>
      </c>
      <c r="M985" s="3">
        <f t="shared" ref="M985" si="3856">0.5*(G985+G$1100)</f>
        <v>0.11000856138920614</v>
      </c>
      <c r="N985" s="3">
        <f t="shared" ref="N985" si="3857">0.5*(H985+H$1100)</f>
        <v>8.3684726031444834E-2</v>
      </c>
      <c r="O985" s="3">
        <f t="shared" ref="O985" si="3858">0.5*(I985+I$1100)</f>
        <v>9.2691975952408523E-2</v>
      </c>
    </row>
    <row r="986" spans="1:15" x14ac:dyDescent="0.15">
      <c r="A986" s="1">
        <v>43</v>
      </c>
      <c r="B986" s="1" t="s">
        <v>328</v>
      </c>
      <c r="C986" s="1">
        <v>17</v>
      </c>
      <c r="D986" s="1" t="s">
        <v>12</v>
      </c>
      <c r="E986" s="6">
        <f>資本コスト!E986/SUM(資本コスト!E986,労働コスト!E986)</f>
        <v>0.55843138028251771</v>
      </c>
      <c r="F986" s="6">
        <f>資本コスト!F986/SUM(資本コスト!F986,労働コスト!F986)</f>
        <v>0.66877968912089591</v>
      </c>
      <c r="G986" s="6">
        <f>資本コスト!G986/SUM(資本コスト!G986,労働コスト!G986)</f>
        <v>0.64757933296078218</v>
      </c>
      <c r="H986" s="6">
        <f>資本コスト!H986/SUM(資本コスト!H986,労働コスト!H986)</f>
        <v>0.67036135431138</v>
      </c>
      <c r="I986" s="6">
        <f>資本コスト!I986/SUM(資本コスト!I986,労働コスト!I986)</f>
        <v>0.78663954645845569</v>
      </c>
      <c r="K986" s="3">
        <f>0.5*(E986+E$1101)</f>
        <v>0.65875539922812942</v>
      </c>
      <c r="L986" s="3">
        <f t="shared" ref="L986" si="3859">0.5*(F986+F$1101)</f>
        <v>0.71731872082195935</v>
      </c>
      <c r="M986" s="3">
        <f t="shared" ref="M986" si="3860">0.5*(G986+G$1101)</f>
        <v>0.68831269823725827</v>
      </c>
      <c r="N986" s="3">
        <f t="shared" ref="N986" si="3861">0.5*(H986+H$1101)</f>
        <v>0.69148288738145636</v>
      </c>
      <c r="O986" s="3">
        <f t="shared" ref="O986" si="3862">0.5*(I986+I$1101)</f>
        <v>0.7958345346105905</v>
      </c>
    </row>
    <row r="987" spans="1:15" x14ac:dyDescent="0.15">
      <c r="A987" s="1">
        <v>43</v>
      </c>
      <c r="B987" s="1" t="s">
        <v>328</v>
      </c>
      <c r="C987" s="1">
        <v>18</v>
      </c>
      <c r="D987" s="1" t="s">
        <v>13</v>
      </c>
      <c r="E987" s="6">
        <f>資本コスト!E987/SUM(資本コスト!E987,労働コスト!E987)</f>
        <v>0.11320689360712163</v>
      </c>
      <c r="F987" s="6">
        <f>資本コスト!F987/SUM(資本コスト!F987,労働コスト!F987)</f>
        <v>0.16777257509917828</v>
      </c>
      <c r="G987" s="6">
        <f>資本コスト!G987/SUM(資本コスト!G987,労働コスト!G987)</f>
        <v>0.12469630023287613</v>
      </c>
      <c r="H987" s="6">
        <f>資本コスト!H987/SUM(資本コスト!H987,労働コスト!H987)</f>
        <v>0.16607098284107816</v>
      </c>
      <c r="I987" s="6">
        <f>資本コスト!I987/SUM(資本コスト!I987,労働コスト!I987)</f>
        <v>0.17340597489075521</v>
      </c>
      <c r="K987" s="3">
        <f>0.5*(E987+E$1102)</f>
        <v>0.12684298410589634</v>
      </c>
      <c r="L987" s="3">
        <f t="shared" ref="L987" si="3863">0.5*(F987+F$1102)</f>
        <v>0.18078272047525046</v>
      </c>
      <c r="M987" s="3">
        <f t="shared" ref="M987" si="3864">0.5*(G987+G$1102)</f>
        <v>0.15548426154495432</v>
      </c>
      <c r="N987" s="3">
        <f t="shared" ref="N987" si="3865">0.5*(H987+H$1102)</f>
        <v>0.1710673433014688</v>
      </c>
      <c r="O987" s="3">
        <f t="shared" ref="O987" si="3866">0.5*(I987+I$1102)</f>
        <v>0.18705508576520999</v>
      </c>
    </row>
    <row r="988" spans="1:15" x14ac:dyDescent="0.15">
      <c r="A988" s="1">
        <v>43</v>
      </c>
      <c r="B988" s="1" t="s">
        <v>328</v>
      </c>
      <c r="C988" s="1">
        <v>19</v>
      </c>
      <c r="D988" s="1" t="s">
        <v>14</v>
      </c>
      <c r="E988" s="6">
        <f>資本コスト!E988/SUM(資本コスト!E988,労働コスト!E988)</f>
        <v>0.32253303672707084</v>
      </c>
      <c r="F988" s="6">
        <f>資本コスト!F988/SUM(資本コスト!F988,労働コスト!F988)</f>
        <v>0.17177250579627418</v>
      </c>
      <c r="G988" s="6">
        <f>資本コスト!G988/SUM(資本コスト!G988,労働コスト!G988)</f>
        <v>0.15138903685630978</v>
      </c>
      <c r="H988" s="6">
        <f>資本コスト!H988/SUM(資本コスト!H988,労働コスト!H988)</f>
        <v>0.16043988392913869</v>
      </c>
      <c r="I988" s="6">
        <f>資本コスト!I988/SUM(資本コスト!I988,労働コスト!I988)</f>
        <v>0.19459906304248906</v>
      </c>
      <c r="K988" s="3">
        <f>0.5*(E988+E$1103)</f>
        <v>0.32984063219617399</v>
      </c>
      <c r="L988" s="3">
        <f t="shared" ref="L988" si="3867">0.5*(F988+F$1103)</f>
        <v>0.16496219179257196</v>
      </c>
      <c r="M988" s="3">
        <f t="shared" ref="M988" si="3868">0.5*(G988+G$1103)</f>
        <v>0.14856834314269624</v>
      </c>
      <c r="N988" s="3">
        <f t="shared" ref="N988" si="3869">0.5*(H988+H$1103)</f>
        <v>0.17452692652040938</v>
      </c>
      <c r="O988" s="3">
        <f t="shared" ref="O988" si="3870">0.5*(I988+I$1103)</f>
        <v>0.19441299992941649</v>
      </c>
    </row>
    <row r="989" spans="1:15" x14ac:dyDescent="0.15">
      <c r="A989" s="1">
        <v>43</v>
      </c>
      <c r="B989" s="1" t="s">
        <v>328</v>
      </c>
      <c r="C989" s="1">
        <v>20</v>
      </c>
      <c r="D989" s="1" t="s">
        <v>15</v>
      </c>
      <c r="E989" s="6">
        <f>資本コスト!E989/SUM(資本コスト!E989,労働コスト!E989)</f>
        <v>0.48653237299563062</v>
      </c>
      <c r="F989" s="6">
        <f>資本コスト!F989/SUM(資本コスト!F989,労働コスト!F989)</f>
        <v>0.81484734008368631</v>
      </c>
      <c r="G989" s="6">
        <f>資本コスト!G989/SUM(資本コスト!G989,労働コスト!G989)</f>
        <v>0.76565855679751804</v>
      </c>
      <c r="H989" s="6">
        <f>資本コスト!H989/SUM(資本コスト!H989,労働コスト!H989)</f>
        <v>0.72598548682162156</v>
      </c>
      <c r="I989" s="6">
        <f>資本コスト!I989/SUM(資本コスト!I989,労働コスト!I989)</f>
        <v>0.79654431969156103</v>
      </c>
      <c r="K989" s="3">
        <f>0.5*(E989+E$1104)</f>
        <v>0.49042065357146125</v>
      </c>
      <c r="L989" s="3">
        <f t="shared" ref="L989" si="3871">0.5*(F989+F$1104)</f>
        <v>0.80673727124169003</v>
      </c>
      <c r="M989" s="3">
        <f t="shared" ref="M989" si="3872">0.5*(G989+G$1104)</f>
        <v>0.75948209195252614</v>
      </c>
      <c r="N989" s="3">
        <f t="shared" ref="N989" si="3873">0.5*(H989+H$1104)</f>
        <v>0.7346717182907625</v>
      </c>
      <c r="O989" s="3">
        <f t="shared" ref="O989" si="3874">0.5*(I989+I$1104)</f>
        <v>0.79725221376091582</v>
      </c>
    </row>
    <row r="990" spans="1:15" x14ac:dyDescent="0.15">
      <c r="A990" s="1">
        <v>43</v>
      </c>
      <c r="B990" s="1" t="s">
        <v>328</v>
      </c>
      <c r="C990" s="1">
        <v>21</v>
      </c>
      <c r="D990" s="1" t="s">
        <v>16</v>
      </c>
      <c r="E990" s="6">
        <f>資本コスト!E990/SUM(資本コスト!E990,労働コスト!E990)</f>
        <v>0.18743970817853514</v>
      </c>
      <c r="F990" s="6">
        <f>資本コスト!F990/SUM(資本コスト!F990,労働コスト!F990)</f>
        <v>0.33208921814991432</v>
      </c>
      <c r="G990" s="6">
        <f>資本コスト!G990/SUM(資本コスト!G990,労働コスト!G990)</f>
        <v>0.36769954987686537</v>
      </c>
      <c r="H990" s="6">
        <f>資本コスト!H990/SUM(資本コスト!H990,労働コスト!H990)</f>
        <v>0.35285532543707449</v>
      </c>
      <c r="I990" s="6">
        <f>資本コスト!I990/SUM(資本コスト!I990,労働コスト!I990)</f>
        <v>0.54468831142261209</v>
      </c>
      <c r="K990" s="3">
        <f>0.5*(E990+E$1105)</f>
        <v>0.25594375660435842</v>
      </c>
      <c r="L990" s="3">
        <f t="shared" ref="L990" si="3875">0.5*(F990+F$1105)</f>
        <v>0.37330429718606378</v>
      </c>
      <c r="M990" s="3">
        <f t="shared" ref="M990" si="3876">0.5*(G990+G$1105)</f>
        <v>0.39204835309191743</v>
      </c>
      <c r="N990" s="3">
        <f t="shared" ref="N990" si="3877">0.5*(H990+H$1105)</f>
        <v>0.39942751012958183</v>
      </c>
      <c r="O990" s="3">
        <f t="shared" ref="O990" si="3878">0.5*(I990+I$1105)</f>
        <v>0.55469668643195402</v>
      </c>
    </row>
    <row r="991" spans="1:15" x14ac:dyDescent="0.15">
      <c r="A991" s="1">
        <v>43</v>
      </c>
      <c r="B991" s="1" t="s">
        <v>203</v>
      </c>
      <c r="C991" s="1">
        <v>22</v>
      </c>
      <c r="D991" s="1" t="s">
        <v>8</v>
      </c>
      <c r="E991" s="6">
        <f>資本コスト!E991/SUM(資本コスト!E991,労働コスト!E991)</f>
        <v>0.19029516003353783</v>
      </c>
      <c r="F991" s="6">
        <f>資本コスト!F991/SUM(資本コスト!F991,労働コスト!F991)</f>
        <v>0.28756110103792559</v>
      </c>
      <c r="G991" s="6">
        <f>資本コスト!G991/SUM(資本コスト!G991,労働コスト!G991)</f>
        <v>0.3060241140213919</v>
      </c>
      <c r="H991" s="6">
        <f>資本コスト!H991/SUM(資本コスト!H991,労働コスト!H991)</f>
        <v>0.31381811688960881</v>
      </c>
      <c r="I991" s="6">
        <f>資本コスト!I991/SUM(資本コスト!I991,労働コスト!I991)</f>
        <v>0.27111272372793288</v>
      </c>
      <c r="K991" s="3">
        <f>0.5*(E991+E$1106)</f>
        <v>0.19484467982115433</v>
      </c>
      <c r="L991" s="3">
        <f t="shared" ref="L991" si="3879">0.5*(F991+F$1106)</f>
        <v>0.27655631433424088</v>
      </c>
      <c r="M991" s="3">
        <f t="shared" ref="M991" si="3880">0.5*(G991+G$1106)</f>
        <v>0.31816083260816286</v>
      </c>
      <c r="N991" s="3">
        <f t="shared" ref="N991" si="3881">0.5*(H991+H$1106)</f>
        <v>0.31088355669124362</v>
      </c>
      <c r="O991" s="3">
        <f t="shared" ref="O991" si="3882">0.5*(I991+I$1106)</f>
        <v>0.27149986843606333</v>
      </c>
    </row>
    <row r="992" spans="1:15" x14ac:dyDescent="0.15">
      <c r="A992" s="1">
        <v>43</v>
      </c>
      <c r="B992" s="1" t="s">
        <v>203</v>
      </c>
      <c r="C992" s="1">
        <v>23</v>
      </c>
      <c r="D992" s="1" t="s">
        <v>29</v>
      </c>
      <c r="E992" s="6">
        <f>資本コスト!E992/SUM(資本コスト!E992,労働コスト!E992)</f>
        <v>0.33560608420280957</v>
      </c>
      <c r="F992" s="6">
        <f>資本コスト!F992/SUM(資本コスト!F992,労働コスト!F992)</f>
        <v>0.2210070432159191</v>
      </c>
      <c r="G992" s="6">
        <f>資本コスト!G992/SUM(資本コスト!G992,労働コスト!G992)</f>
        <v>0.23806760238161895</v>
      </c>
      <c r="H992" s="6">
        <f>資本コスト!H992/SUM(資本コスト!H992,労働コスト!H992)</f>
        <v>0.21557689904469943</v>
      </c>
      <c r="I992" s="6">
        <f>資本コスト!I992/SUM(資本コスト!I992,労働コスト!I992)</f>
        <v>0.26140960668967189</v>
      </c>
      <c r="K992" s="3">
        <f>0.5*(E992+E$1107)</f>
        <v>0.35997785091402668</v>
      </c>
      <c r="L992" s="3">
        <f t="shared" ref="L992" si="3883">0.5*(F992+F$1107)</f>
        <v>0.23958728703988991</v>
      </c>
      <c r="M992" s="3">
        <f t="shared" ref="M992" si="3884">0.5*(G992+G$1107)</f>
        <v>0.25479832707714734</v>
      </c>
      <c r="N992" s="3">
        <f t="shared" ref="N992" si="3885">0.5*(H992+H$1107)</f>
        <v>0.23562177800005973</v>
      </c>
      <c r="O992" s="3">
        <f t="shared" ref="O992" si="3886">0.5*(I992+I$1107)</f>
        <v>0.2832760385347004</v>
      </c>
    </row>
    <row r="993" spans="1:15" x14ac:dyDescent="0.15">
      <c r="A993" s="1">
        <v>44</v>
      </c>
      <c r="B993" s="1" t="s">
        <v>330</v>
      </c>
      <c r="C993" s="1">
        <v>1</v>
      </c>
      <c r="D993" s="1" t="s">
        <v>9</v>
      </c>
      <c r="E993" s="6">
        <f>資本コスト!E993/SUM(資本コスト!E993,労働コスト!E993)</f>
        <v>0.50563672829112638</v>
      </c>
      <c r="F993" s="6">
        <f>資本コスト!F993/SUM(資本コスト!F993,労働コスト!F993)</f>
        <v>0.49157783586042725</v>
      </c>
      <c r="G993" s="6">
        <f>資本コスト!G993/SUM(資本コスト!G993,労働コスト!G993)</f>
        <v>0.52127905363017002</v>
      </c>
      <c r="H993" s="6">
        <f>資本コスト!H993/SUM(資本コスト!H993,労働コスト!H993)</f>
        <v>0.62038172037091066</v>
      </c>
      <c r="I993" s="6">
        <f>資本コスト!I993/SUM(資本コスト!I993,労働コスト!I993)</f>
        <v>0.7019832242685955</v>
      </c>
      <c r="K993" s="3">
        <f>0.5*(E993+E$1085)</f>
        <v>0.54113361937449356</v>
      </c>
      <c r="L993" s="3">
        <f t="shared" ref="L993" si="3887">0.5*(F993+F$1085)</f>
        <v>0.49475440421212813</v>
      </c>
      <c r="M993" s="3">
        <f t="shared" ref="M993" si="3888">0.5*(G993+G$1085)</f>
        <v>0.5335982174486027</v>
      </c>
      <c r="N993" s="3">
        <f t="shared" ref="N993" si="3889">0.5*(H993+H$1085)</f>
        <v>0.63340214369252679</v>
      </c>
      <c r="O993" s="3">
        <f t="shared" ref="O993" si="3890">0.5*(I993+I$1085)</f>
        <v>0.70604149485670598</v>
      </c>
    </row>
    <row r="994" spans="1:15" x14ac:dyDescent="0.15">
      <c r="A994" s="1">
        <v>44</v>
      </c>
      <c r="B994" s="1" t="s">
        <v>330</v>
      </c>
      <c r="C994" s="1">
        <v>2</v>
      </c>
      <c r="D994" s="1" t="s">
        <v>10</v>
      </c>
      <c r="E994" s="6">
        <f>資本コスト!E994/SUM(資本コスト!E994,労働コスト!E994)</f>
        <v>0.26922912425599183</v>
      </c>
      <c r="F994" s="6">
        <f>資本コスト!F994/SUM(資本コスト!F994,労働コスト!F994)</f>
        <v>0.30716780418817752</v>
      </c>
      <c r="G994" s="6">
        <f>資本コスト!G994/SUM(資本コスト!G994,労働コスト!G994)</f>
        <v>0.30918631806826907</v>
      </c>
      <c r="H994" s="6">
        <f>資本コスト!H994/SUM(資本コスト!H994,労働コスト!H994)</f>
        <v>0.3158092666406494</v>
      </c>
      <c r="I994" s="6">
        <f>資本コスト!I994/SUM(資本コスト!I994,労働コスト!I994)</f>
        <v>0.48151984490804889</v>
      </c>
      <c r="K994" s="3">
        <f>0.5*(E994+E$1086)</f>
        <v>0.32341870838684883</v>
      </c>
      <c r="L994" s="3">
        <f t="shared" ref="L994" si="3891">0.5*(F994+F$1086)</f>
        <v>0.32007392595368911</v>
      </c>
      <c r="M994" s="3">
        <f t="shared" ref="M994" si="3892">0.5*(G994+G$1086)</f>
        <v>0.32788495285417257</v>
      </c>
      <c r="N994" s="3">
        <f t="shared" ref="N994" si="3893">0.5*(H994+H$1086)</f>
        <v>0.3299023625521782</v>
      </c>
      <c r="O994" s="3">
        <f t="shared" ref="O994" si="3894">0.5*(I994+I$1086)</f>
        <v>0.49145883503048876</v>
      </c>
    </row>
    <row r="995" spans="1:15" x14ac:dyDescent="0.15">
      <c r="A995" s="1">
        <v>44</v>
      </c>
      <c r="B995" s="1" t="s">
        <v>331</v>
      </c>
      <c r="C995" s="1">
        <v>3</v>
      </c>
      <c r="D995" s="1" t="s">
        <v>17</v>
      </c>
      <c r="E995" s="6">
        <f>資本コスト!E995/SUM(資本コスト!E995,労働コスト!E995)</f>
        <v>0.23155404046506872</v>
      </c>
      <c r="F995" s="6">
        <f>資本コスト!F995/SUM(資本コスト!F995,労働コスト!F995)</f>
        <v>0.20384015727685725</v>
      </c>
      <c r="G995" s="6">
        <f>資本コスト!G995/SUM(資本コスト!G995,労働コスト!G995)</f>
        <v>0.32061697418760221</v>
      </c>
      <c r="H995" s="6">
        <f>資本コスト!H995/SUM(資本コスト!H995,労働コスト!H995)</f>
        <v>0.36155126011764921</v>
      </c>
      <c r="I995" s="6">
        <f>資本コスト!I995/SUM(資本コスト!I995,労働コスト!I995)</f>
        <v>0.41901290330027535</v>
      </c>
      <c r="K995" s="3">
        <f>0.5*(E995+E$1087)</f>
        <v>0.27766451889626798</v>
      </c>
      <c r="L995" s="3">
        <f t="shared" ref="L995" si="3895">0.5*(F995+F$1087)</f>
        <v>0.22873956010292024</v>
      </c>
      <c r="M995" s="3">
        <f t="shared" ref="M995" si="3896">0.5*(G995+G$1087)</f>
        <v>0.31299310065623165</v>
      </c>
      <c r="N995" s="3">
        <f t="shared" ref="N995" si="3897">0.5*(H995+H$1087)</f>
        <v>0.33573493983062019</v>
      </c>
      <c r="O995" s="3">
        <f t="shared" ref="O995" si="3898">0.5*(I995+I$1087)</f>
        <v>0.39268181209555519</v>
      </c>
    </row>
    <row r="996" spans="1:15" x14ac:dyDescent="0.15">
      <c r="A996" s="1">
        <v>44</v>
      </c>
      <c r="B996" s="1" t="s">
        <v>331</v>
      </c>
      <c r="C996" s="1">
        <v>4</v>
      </c>
      <c r="D996" s="1" t="s">
        <v>18</v>
      </c>
      <c r="E996" s="6">
        <f>資本コスト!E996/SUM(資本コスト!E996,労働コスト!E996)</f>
        <v>0.16347711113510038</v>
      </c>
      <c r="F996" s="6">
        <f>資本コスト!F996/SUM(資本コスト!F996,労働コスト!F996)</f>
        <v>0.13739150761666982</v>
      </c>
      <c r="G996" s="6">
        <f>資本コスト!G996/SUM(資本コスト!G996,労働コスト!G996)</f>
        <v>0.11964880369097682</v>
      </c>
      <c r="H996" s="6">
        <f>資本コスト!H996/SUM(資本コスト!H996,労働コスト!H996)</f>
        <v>0.24036212582943053</v>
      </c>
      <c r="I996" s="6">
        <f>資本コスト!I996/SUM(資本コスト!I996,労働コスト!I996)</f>
        <v>0.41727293183023878</v>
      </c>
      <c r="K996" s="3">
        <f>0.5*(E996+E$1088)</f>
        <v>0.19364044648546688</v>
      </c>
      <c r="L996" s="3">
        <f t="shared" ref="L996" si="3899">0.5*(F996+F$1088)</f>
        <v>0.16097211705601591</v>
      </c>
      <c r="M996" s="3">
        <f t="shared" ref="M996" si="3900">0.5*(G996+G$1088)</f>
        <v>0.16053785992898451</v>
      </c>
      <c r="N996" s="3">
        <f t="shared" ref="N996" si="3901">0.5*(H996+H$1088)</f>
        <v>0.25013062696493576</v>
      </c>
      <c r="O996" s="3">
        <f t="shared" ref="O996" si="3902">0.5*(I996+I$1088)</f>
        <v>0.37331822113499979</v>
      </c>
    </row>
    <row r="997" spans="1:15" x14ac:dyDescent="0.15">
      <c r="A997" s="1">
        <v>44</v>
      </c>
      <c r="B997" s="1" t="s">
        <v>331</v>
      </c>
      <c r="C997" s="1">
        <v>5</v>
      </c>
      <c r="D997" s="1" t="s">
        <v>19</v>
      </c>
      <c r="E997" s="6">
        <f>資本コスト!E997/SUM(資本コスト!E997,労働コスト!E997)</f>
        <v>0.63138984210252547</v>
      </c>
      <c r="F997" s="6">
        <f>資本コスト!F997/SUM(資本コスト!F997,労働コスト!F997)</f>
        <v>0.41804875253933943</v>
      </c>
      <c r="G997" s="6">
        <f>資本コスト!G997/SUM(資本コスト!G997,労働コスト!G997)</f>
        <v>0.50058859898167629</v>
      </c>
      <c r="H997" s="6">
        <f>資本コスト!H997/SUM(資本コスト!H997,労働コスト!H997)</f>
        <v>0.43952878736394424</v>
      </c>
      <c r="I997" s="6">
        <f>資本コスト!I997/SUM(資本コスト!I997,労働コスト!I997)</f>
        <v>0.51738723648743334</v>
      </c>
      <c r="K997" s="3">
        <f>0.5*(E997+E$1089)</f>
        <v>0.51272406964282047</v>
      </c>
      <c r="L997" s="3">
        <f t="shared" ref="L997" si="3903">0.5*(F997+F$1089)</f>
        <v>0.35469252598742529</v>
      </c>
      <c r="M997" s="3">
        <f t="shared" ref="M997" si="3904">0.5*(G997+G$1089)</f>
        <v>0.40676803290089897</v>
      </c>
      <c r="N997" s="3">
        <f t="shared" ref="N997" si="3905">0.5*(H997+H$1089)</f>
        <v>0.3813148869783235</v>
      </c>
      <c r="O997" s="3">
        <f t="shared" ref="O997" si="3906">0.5*(I997+I$1089)</f>
        <v>0.4561422437769459</v>
      </c>
    </row>
    <row r="998" spans="1:15" x14ac:dyDescent="0.15">
      <c r="A998" s="1">
        <v>44</v>
      </c>
      <c r="B998" s="1" t="s">
        <v>331</v>
      </c>
      <c r="C998" s="1">
        <v>6</v>
      </c>
      <c r="D998" s="1" t="s">
        <v>3</v>
      </c>
      <c r="E998" s="6">
        <f>資本コスト!E998/SUM(資本コスト!E998,労働コスト!E998)</f>
        <v>0.72503044902695646</v>
      </c>
      <c r="F998" s="6">
        <f>資本コスト!F998/SUM(資本コスト!F998,労働コスト!F998)</f>
        <v>0.69643094946119655</v>
      </c>
      <c r="G998" s="6">
        <f>資本コスト!G998/SUM(資本コスト!G998,労働コスト!G998)</f>
        <v>0.64741944859011968</v>
      </c>
      <c r="H998" s="6">
        <f>資本コスト!H998/SUM(資本コスト!H998,労働コスト!H998)</f>
        <v>0.68528789845481686</v>
      </c>
      <c r="I998" s="6">
        <f>資本コスト!I998/SUM(資本コスト!I998,労働コスト!I998)</f>
        <v>0.81039926514070926</v>
      </c>
      <c r="K998" s="3">
        <f>0.5*(E998+E$1090)</f>
        <v>0.60422823640037471</v>
      </c>
      <c r="L998" s="3">
        <f t="shared" ref="L998" si="3907">0.5*(F998+F$1090)</f>
        <v>0.55804321358192721</v>
      </c>
      <c r="M998" s="3">
        <f t="shared" ref="M998" si="3908">0.5*(G998+G$1090)</f>
        <v>0.54709604689162217</v>
      </c>
      <c r="N998" s="3">
        <f t="shared" ref="N998" si="3909">0.5*(H998+H$1090)</f>
        <v>0.55770703039137415</v>
      </c>
      <c r="O998" s="3">
        <f t="shared" ref="O998" si="3910">0.5*(I998+I$1090)</f>
        <v>0.68284518902651192</v>
      </c>
    </row>
    <row r="999" spans="1:15" x14ac:dyDescent="0.15">
      <c r="A999" s="1">
        <v>44</v>
      </c>
      <c r="B999" s="1" t="s">
        <v>331</v>
      </c>
      <c r="C999" s="1">
        <v>7</v>
      </c>
      <c r="D999" s="1" t="s">
        <v>20</v>
      </c>
      <c r="E999" s="6">
        <f>資本コスト!E999/SUM(資本コスト!E999,労働コスト!E999)</f>
        <v>0.7618173744463097</v>
      </c>
      <c r="F999" s="6">
        <f>資本コスト!F999/SUM(資本コスト!F999,労働コスト!F999)</f>
        <v>0.72399533207676281</v>
      </c>
      <c r="G999" s="6">
        <f>資本コスト!G999/SUM(資本コスト!G999,労働コスト!G999)</f>
        <v>0.75488564603775632</v>
      </c>
      <c r="H999" s="6">
        <f>資本コスト!H999/SUM(資本コスト!H999,労働コスト!H999)</f>
        <v>0.78118829500715004</v>
      </c>
      <c r="I999" s="6">
        <f>資本コスト!I999/SUM(資本コスト!I999,労働コスト!I999)</f>
        <v>0.85885490181104507</v>
      </c>
      <c r="K999" s="3">
        <f>0.5*(E999+E$1091)</f>
        <v>0.7286946808633783</v>
      </c>
      <c r="L999" s="3">
        <f t="shared" ref="L999" si="3911">0.5*(F999+F$1091)</f>
        <v>0.68790339094919828</v>
      </c>
      <c r="M999" s="3">
        <f t="shared" ref="M999" si="3912">0.5*(G999+G$1091)</f>
        <v>0.65858792008881095</v>
      </c>
      <c r="N999" s="3">
        <f t="shared" ref="N999" si="3913">0.5*(H999+H$1091)</f>
        <v>0.67496622007421281</v>
      </c>
      <c r="O999" s="3">
        <f t="shared" ref="O999" si="3914">0.5*(I999+I$1091)</f>
        <v>0.73699135028460239</v>
      </c>
    </row>
    <row r="1000" spans="1:15" x14ac:dyDescent="0.15">
      <c r="A1000" s="1">
        <v>44</v>
      </c>
      <c r="B1000" s="1" t="s">
        <v>331</v>
      </c>
      <c r="C1000" s="1">
        <v>8</v>
      </c>
      <c r="D1000" s="1" t="s">
        <v>21</v>
      </c>
      <c r="E1000" s="6">
        <f>資本コスト!E1000/SUM(資本コスト!E1000,労働コスト!E1000)</f>
        <v>0.6169134123978991</v>
      </c>
      <c r="F1000" s="6">
        <f>資本コスト!F1000/SUM(資本コスト!F1000,労働コスト!F1000)</f>
        <v>0.38178486943388656</v>
      </c>
      <c r="G1000" s="6">
        <f>資本コスト!G1000/SUM(資本コスト!G1000,労働コスト!G1000)</f>
        <v>0.3759151555785461</v>
      </c>
      <c r="H1000" s="6">
        <f>資本コスト!H1000/SUM(資本コスト!H1000,労働コスト!H1000)</f>
        <v>0.30421124137829947</v>
      </c>
      <c r="I1000" s="6">
        <f>資本コスト!I1000/SUM(資本コスト!I1000,労働コスト!I1000)</f>
        <v>0.32158092296017565</v>
      </c>
      <c r="K1000" s="3">
        <f>0.5*(E1000+E$1092)</f>
        <v>0.49611411411254469</v>
      </c>
      <c r="L1000" s="3">
        <f t="shared" ref="L1000" si="3915">0.5*(F1000+F$1092)</f>
        <v>0.31245061549872971</v>
      </c>
      <c r="M1000" s="3">
        <f t="shared" ref="M1000" si="3916">0.5*(G1000+G$1092)</f>
        <v>0.31238019959698682</v>
      </c>
      <c r="N1000" s="3">
        <f t="shared" ref="N1000" si="3917">0.5*(H1000+H$1092)</f>
        <v>0.27115461825039444</v>
      </c>
      <c r="O1000" s="3">
        <f t="shared" ref="O1000" si="3918">0.5*(I1000+I$1092)</f>
        <v>0.32233603159930357</v>
      </c>
    </row>
    <row r="1001" spans="1:15" x14ac:dyDescent="0.15">
      <c r="A1001" s="1">
        <v>44</v>
      </c>
      <c r="B1001" s="1" t="s">
        <v>331</v>
      </c>
      <c r="C1001" s="1">
        <v>9</v>
      </c>
      <c r="D1001" s="1" t="s">
        <v>22</v>
      </c>
      <c r="E1001" s="6">
        <f>資本コスト!E1001/SUM(資本コスト!E1001,労働コスト!E1001)</f>
        <v>0.43290020975007509</v>
      </c>
      <c r="F1001" s="6">
        <f>資本コスト!F1001/SUM(資本コスト!F1001,労働コスト!F1001)</f>
        <v>0.68667103059578349</v>
      </c>
      <c r="G1001" s="6">
        <f>資本コスト!G1001/SUM(資本コスト!G1001,労働コスト!G1001)</f>
        <v>0.63543442878306189</v>
      </c>
      <c r="H1001" s="6">
        <f>資本コスト!H1001/SUM(資本コスト!H1001,労働コスト!H1001)</f>
        <v>0.6504629204061807</v>
      </c>
      <c r="I1001" s="6">
        <f>資本コスト!I1001/SUM(資本コスト!I1001,労働コスト!I1001)</f>
        <v>0.7530018274796888</v>
      </c>
      <c r="K1001" s="3">
        <f>0.5*(E1001+E$1093)</f>
        <v>0.40342315324523781</v>
      </c>
      <c r="L1001" s="3">
        <f t="shared" ref="L1001" si="3919">0.5*(F1001+F$1093)</f>
        <v>0.53658928736013123</v>
      </c>
      <c r="M1001" s="3">
        <f t="shared" ref="M1001" si="3920">0.5*(G1001+G$1093)</f>
        <v>0.52718123225359337</v>
      </c>
      <c r="N1001" s="3">
        <f t="shared" ref="N1001" si="3921">0.5*(H1001+H$1093)</f>
        <v>0.52851873314843945</v>
      </c>
      <c r="O1001" s="3">
        <f t="shared" ref="O1001" si="3922">0.5*(I1001+I$1093)</f>
        <v>0.59909311318627467</v>
      </c>
    </row>
    <row r="1002" spans="1:15" x14ac:dyDescent="0.15">
      <c r="A1002" s="1">
        <v>44</v>
      </c>
      <c r="B1002" s="1" t="s">
        <v>331</v>
      </c>
      <c r="C1002" s="1">
        <v>10</v>
      </c>
      <c r="D1002" s="1" t="s">
        <v>23</v>
      </c>
      <c r="E1002" s="6">
        <f>資本コスト!E1002/SUM(資本コスト!E1002,労働コスト!E1002)</f>
        <v>0.18253422626900712</v>
      </c>
      <c r="F1002" s="6">
        <f>資本コスト!F1002/SUM(資本コスト!F1002,労働コスト!F1002)</f>
        <v>0.16276347667761204</v>
      </c>
      <c r="G1002" s="6">
        <f>資本コスト!G1002/SUM(資本コスト!G1002,労働コスト!G1002)</f>
        <v>0.15563031358536558</v>
      </c>
      <c r="H1002" s="6">
        <f>資本コスト!H1002/SUM(資本コスト!H1002,労働コスト!H1002)</f>
        <v>0.18392304494122982</v>
      </c>
      <c r="I1002" s="6">
        <f>資本コスト!I1002/SUM(資本コスト!I1002,労働コスト!I1002)</f>
        <v>0.1585097583984971</v>
      </c>
      <c r="K1002" s="3">
        <f>0.5*(E1002+E$1094)</f>
        <v>0.21015399955526912</v>
      </c>
      <c r="L1002" s="3">
        <f t="shared" ref="L1002" si="3923">0.5*(F1002+F$1094)</f>
        <v>0.18038993694842781</v>
      </c>
      <c r="M1002" s="3">
        <f t="shared" ref="M1002" si="3924">0.5*(G1002+G$1094)</f>
        <v>0.17288837168432258</v>
      </c>
      <c r="N1002" s="3">
        <f t="shared" ref="N1002" si="3925">0.5*(H1002+H$1094)</f>
        <v>0.18631025371500171</v>
      </c>
      <c r="O1002" s="3">
        <f t="shared" ref="O1002" si="3926">0.5*(I1002+I$1094)</f>
        <v>0.1831290692968548</v>
      </c>
    </row>
    <row r="1003" spans="1:15" x14ac:dyDescent="0.15">
      <c r="A1003" s="1">
        <v>44</v>
      </c>
      <c r="B1003" s="1" t="s">
        <v>331</v>
      </c>
      <c r="C1003" s="1">
        <v>11</v>
      </c>
      <c r="D1003" s="1" t="s">
        <v>24</v>
      </c>
      <c r="E1003" s="6">
        <f>資本コスト!E1003/SUM(資本コスト!E1003,労働コスト!E1003)</f>
        <v>0.2510280096262878</v>
      </c>
      <c r="F1003" s="6">
        <f>資本コスト!F1003/SUM(資本コスト!F1003,労働コスト!F1003)</f>
        <v>0.18457164501815815</v>
      </c>
      <c r="G1003" s="6">
        <f>資本コスト!G1003/SUM(資本コスト!G1003,労働コスト!G1003)</f>
        <v>0.3134021986247853</v>
      </c>
      <c r="H1003" s="6">
        <f>資本コスト!H1003/SUM(資本コスト!H1003,労働コスト!H1003)</f>
        <v>0.30500414805775539</v>
      </c>
      <c r="I1003" s="6">
        <f>資本コスト!I1003/SUM(資本コスト!I1003,労働コスト!I1003)</f>
        <v>0.28543229970161288</v>
      </c>
      <c r="K1003" s="3">
        <f>0.5*(E1003+E$1095)</f>
        <v>0.26074602577931844</v>
      </c>
      <c r="L1003" s="3">
        <f t="shared" ref="L1003" si="3927">0.5*(F1003+F$1095)</f>
        <v>0.2011286965039395</v>
      </c>
      <c r="M1003" s="3">
        <f t="shared" ref="M1003" si="3928">0.5*(G1003+G$1095)</f>
        <v>0.29402723078388138</v>
      </c>
      <c r="N1003" s="3">
        <f t="shared" ref="N1003" si="3929">0.5*(H1003+H$1095)</f>
        <v>0.28813963105916263</v>
      </c>
      <c r="O1003" s="3">
        <f t="shared" ref="O1003" si="3930">0.5*(I1003+I$1095)</f>
        <v>0.29780680335366672</v>
      </c>
    </row>
    <row r="1004" spans="1:15" x14ac:dyDescent="0.15">
      <c r="A1004" s="1">
        <v>44</v>
      </c>
      <c r="B1004" s="1" t="s">
        <v>331</v>
      </c>
      <c r="C1004" s="1">
        <v>12</v>
      </c>
      <c r="D1004" s="1" t="s">
        <v>25</v>
      </c>
      <c r="E1004" s="6">
        <f>資本コスト!E1004/SUM(資本コスト!E1004,労働コスト!E1004)</f>
        <v>0.29381744038769819</v>
      </c>
      <c r="F1004" s="6">
        <f>資本コスト!F1004/SUM(資本コスト!F1004,労働コスト!F1004)</f>
        <v>0.24474232480012492</v>
      </c>
      <c r="G1004" s="6">
        <f>資本コスト!G1004/SUM(資本コスト!G1004,労働コスト!G1004)</f>
        <v>0.52854731793587251</v>
      </c>
      <c r="H1004" s="6">
        <f>資本コスト!H1004/SUM(資本コスト!H1004,労働コスト!H1004)</f>
        <v>0.51054720561643774</v>
      </c>
      <c r="I1004" s="6">
        <f>資本コスト!I1004/SUM(資本コスト!I1004,労働コスト!I1004)</f>
        <v>0.60799154595606553</v>
      </c>
      <c r="K1004" s="3">
        <f>0.5*(E1004+E$1096)</f>
        <v>0.25657754065324578</v>
      </c>
      <c r="L1004" s="3">
        <f t="shared" ref="L1004" si="3931">0.5*(F1004+F$1096)</f>
        <v>0.2133711926918927</v>
      </c>
      <c r="M1004" s="3">
        <f t="shared" ref="M1004" si="3932">0.5*(G1004+G$1096)</f>
        <v>0.42226769756846061</v>
      </c>
      <c r="N1004" s="3">
        <f t="shared" ref="N1004" si="3933">0.5*(H1004+H$1096)</f>
        <v>0.42635012495613117</v>
      </c>
      <c r="O1004" s="3">
        <f t="shared" ref="O1004" si="3934">0.5*(I1004+I$1096)</f>
        <v>0.52061003477687473</v>
      </c>
    </row>
    <row r="1005" spans="1:15" x14ac:dyDescent="0.15">
      <c r="A1005" s="1">
        <v>44</v>
      </c>
      <c r="B1005" s="1" t="s">
        <v>331</v>
      </c>
      <c r="C1005" s="1">
        <v>13</v>
      </c>
      <c r="D1005" s="1" t="s">
        <v>26</v>
      </c>
      <c r="E1005" s="6">
        <f>資本コスト!E1005/SUM(資本コスト!E1005,労働コスト!E1005)</f>
        <v>4.0058325645212084E-2</v>
      </c>
      <c r="F1005" s="6">
        <f>資本コスト!F1005/SUM(資本コスト!F1005,労働コスト!F1005)</f>
        <v>0.17842788857835787</v>
      </c>
      <c r="G1005" s="6">
        <f>資本コスト!G1005/SUM(資本コスト!G1005,労働コスト!G1005)</f>
        <v>0.26102619807272837</v>
      </c>
      <c r="H1005" s="6">
        <f>資本コスト!H1005/SUM(資本コスト!H1005,労働コスト!H1005)</f>
        <v>0.29226171999465211</v>
      </c>
      <c r="I1005" s="6">
        <f>資本コスト!I1005/SUM(資本コスト!I1005,労働コスト!I1005)</f>
        <v>0.27053899943764764</v>
      </c>
      <c r="K1005" s="3">
        <f>0.5*(E1005+E$1097)</f>
        <v>0.11477664602346216</v>
      </c>
      <c r="L1005" s="3">
        <f t="shared" ref="L1005" si="3935">0.5*(F1005+F$1097)</f>
        <v>0.22854981246457362</v>
      </c>
      <c r="M1005" s="3">
        <f t="shared" ref="M1005" si="3936">0.5*(G1005+G$1097)</f>
        <v>0.29420762363461794</v>
      </c>
      <c r="N1005" s="3">
        <f t="shared" ref="N1005" si="3937">0.5*(H1005+H$1097)</f>
        <v>0.30734182629081663</v>
      </c>
      <c r="O1005" s="3">
        <f t="shared" ref="O1005" si="3938">0.5*(I1005+I$1097)</f>
        <v>0.28409140830223767</v>
      </c>
    </row>
    <row r="1006" spans="1:15" x14ac:dyDescent="0.15">
      <c r="A1006" s="1">
        <v>44</v>
      </c>
      <c r="B1006" s="1" t="s">
        <v>331</v>
      </c>
      <c r="C1006" s="1">
        <v>14</v>
      </c>
      <c r="D1006" s="1" t="s">
        <v>27</v>
      </c>
      <c r="E1006" s="6">
        <f>資本コスト!E1006/SUM(資本コスト!E1006,労働コスト!E1006)</f>
        <v>0.123490198626401</v>
      </c>
      <c r="F1006" s="6">
        <f>資本コスト!F1006/SUM(資本コスト!F1006,労働コスト!F1006)</f>
        <v>0.21111381564902315</v>
      </c>
      <c r="G1006" s="6">
        <f>資本コスト!G1006/SUM(資本コスト!G1006,労働コスト!G1006)</f>
        <v>0.36262671890480258</v>
      </c>
      <c r="H1006" s="6">
        <f>資本コスト!H1006/SUM(資本コスト!H1006,労働コスト!H1006)</f>
        <v>0.43007984416066097</v>
      </c>
      <c r="I1006" s="6">
        <f>資本コスト!I1006/SUM(資本コスト!I1006,労働コスト!I1006)</f>
        <v>0.62896836960955083</v>
      </c>
      <c r="K1006" s="3">
        <f>0.5*(E1006+E$1098)</f>
        <v>0.10440766646105448</v>
      </c>
      <c r="L1006" s="3">
        <f t="shared" ref="L1006" si="3939">0.5*(F1006+F$1098)</f>
        <v>0.17707775652045954</v>
      </c>
      <c r="M1006" s="3">
        <f t="shared" ref="M1006" si="3940">0.5*(G1006+G$1098)</f>
        <v>0.30093546521510245</v>
      </c>
      <c r="N1006" s="3">
        <f t="shared" ref="N1006" si="3941">0.5*(H1006+H$1098)</f>
        <v>0.36684964638135831</v>
      </c>
      <c r="O1006" s="3">
        <f t="shared" ref="O1006" si="3942">0.5*(I1006+I$1098)</f>
        <v>0.5007978694586146</v>
      </c>
    </row>
    <row r="1007" spans="1:15" x14ac:dyDescent="0.15">
      <c r="A1007" s="1">
        <v>44</v>
      </c>
      <c r="B1007" s="1" t="s">
        <v>331</v>
      </c>
      <c r="C1007" s="1">
        <v>15</v>
      </c>
      <c r="D1007" s="1" t="s">
        <v>28</v>
      </c>
      <c r="E1007" s="6">
        <f>資本コスト!E1007/SUM(資本コスト!E1007,労働コスト!E1007)</f>
        <v>9.4541927205571349E-2</v>
      </c>
      <c r="F1007" s="6">
        <f>資本コスト!F1007/SUM(資本コスト!F1007,労働コスト!F1007)</f>
        <v>0.13204401619249051</v>
      </c>
      <c r="G1007" s="6">
        <f>資本コスト!G1007/SUM(資本コスト!G1007,労働コスト!G1007)</f>
        <v>0.1810077529422133</v>
      </c>
      <c r="H1007" s="6">
        <f>資本コスト!H1007/SUM(資本コスト!H1007,労働コスト!H1007)</f>
        <v>0.22793165599112644</v>
      </c>
      <c r="I1007" s="6">
        <f>資本コスト!I1007/SUM(資本コスト!I1007,労働コスト!I1007)</f>
        <v>0.28023736056223136</v>
      </c>
      <c r="K1007" s="3">
        <f>0.5*(E1007+E$1099)</f>
        <v>0.1441138299875834</v>
      </c>
      <c r="L1007" s="3">
        <f t="shared" ref="L1007" si="3943">0.5*(F1007+F$1099)</f>
        <v>0.1552448636068946</v>
      </c>
      <c r="M1007" s="3">
        <f t="shared" ref="M1007" si="3944">0.5*(G1007+G$1099)</f>
        <v>0.21284517682393936</v>
      </c>
      <c r="N1007" s="3">
        <f t="shared" ref="N1007" si="3945">0.5*(H1007+H$1099)</f>
        <v>0.24873342183067654</v>
      </c>
      <c r="O1007" s="3">
        <f t="shared" ref="O1007" si="3946">0.5*(I1007+I$1099)</f>
        <v>0.30350344903550663</v>
      </c>
    </row>
    <row r="1008" spans="1:15" x14ac:dyDescent="0.15">
      <c r="A1008" s="1">
        <v>44</v>
      </c>
      <c r="B1008" s="1" t="s">
        <v>330</v>
      </c>
      <c r="C1008" s="1">
        <v>16</v>
      </c>
      <c r="D1008" s="1" t="s">
        <v>11</v>
      </c>
      <c r="E1008" s="6">
        <f>資本コスト!E1008/SUM(資本コスト!E1008,労働コスト!E1008)</f>
        <v>0.40979017018869474</v>
      </c>
      <c r="F1008" s="6">
        <f>資本コスト!F1008/SUM(資本コスト!F1008,労働コスト!F1008)</f>
        <v>0.13753238097758608</v>
      </c>
      <c r="G1008" s="6">
        <f>資本コスト!G1008/SUM(資本コスト!G1008,労働コスト!G1008)</f>
        <v>0.13878341288414925</v>
      </c>
      <c r="H1008" s="6">
        <f>資本コスト!H1008/SUM(資本コスト!H1008,労働コスト!H1008)</f>
        <v>9.4775134138401523E-2</v>
      </c>
      <c r="I1008" s="6">
        <f>資本コスト!I1008/SUM(資本コスト!I1008,労働コスト!I1008)</f>
        <v>9.3605923401180208E-2</v>
      </c>
      <c r="K1008" s="3">
        <f>0.5*(E1008+E$1100)</f>
        <v>0.33161948355293286</v>
      </c>
      <c r="L1008" s="3">
        <f t="shared" ref="L1008" si="3947">0.5*(F1008+F$1100)</f>
        <v>0.12296670107192834</v>
      </c>
      <c r="M1008" s="3">
        <f t="shared" ref="M1008" si="3948">0.5*(G1008+G$1100)</f>
        <v>0.12612995964929055</v>
      </c>
      <c r="N1008" s="3">
        <f t="shared" ref="N1008" si="3949">0.5*(H1008+H$1100)</f>
        <v>9.0574775975462027E-2</v>
      </c>
      <c r="O1008" s="3">
        <f t="shared" ref="O1008" si="3950">0.5*(I1008+I$1100)</f>
        <v>9.5060912281136167E-2</v>
      </c>
    </row>
    <row r="1009" spans="1:15" x14ac:dyDescent="0.15">
      <c r="A1009" s="1">
        <v>44</v>
      </c>
      <c r="B1009" s="1" t="s">
        <v>330</v>
      </c>
      <c r="C1009" s="1">
        <v>17</v>
      </c>
      <c r="D1009" s="1" t="s">
        <v>12</v>
      </c>
      <c r="E1009" s="6">
        <f>資本コスト!E1009/SUM(資本コスト!E1009,労働コスト!E1009)</f>
        <v>0.8362361891634037</v>
      </c>
      <c r="F1009" s="6">
        <f>資本コスト!F1009/SUM(資本コスト!F1009,労働コスト!F1009)</f>
        <v>0.75620197400890199</v>
      </c>
      <c r="G1009" s="6">
        <f>資本コスト!G1009/SUM(資本コスト!G1009,労働コスト!G1009)</f>
        <v>0.71735576268006118</v>
      </c>
      <c r="H1009" s="6">
        <f>資本コスト!H1009/SUM(資本コスト!H1009,労働コスト!H1009)</f>
        <v>0.75022443755775525</v>
      </c>
      <c r="I1009" s="6">
        <f>資本コスト!I1009/SUM(資本コスト!I1009,労働コスト!I1009)</f>
        <v>0.82988169944076007</v>
      </c>
      <c r="K1009" s="3">
        <f>0.5*(E1009+E$1101)</f>
        <v>0.79765780366857242</v>
      </c>
      <c r="L1009" s="3">
        <f t="shared" ref="L1009" si="3951">0.5*(F1009+F$1101)</f>
        <v>0.76102986326596245</v>
      </c>
      <c r="M1009" s="3">
        <f t="shared" ref="M1009" si="3952">0.5*(G1009+G$1101)</f>
        <v>0.72320091309689771</v>
      </c>
      <c r="N1009" s="3">
        <f t="shared" ref="N1009" si="3953">0.5*(H1009+H$1101)</f>
        <v>0.73141442900464404</v>
      </c>
      <c r="O1009" s="3">
        <f t="shared" ref="O1009" si="3954">0.5*(I1009+I$1101)</f>
        <v>0.8174556111017427</v>
      </c>
    </row>
    <row r="1010" spans="1:15" x14ac:dyDescent="0.15">
      <c r="A1010" s="1">
        <v>44</v>
      </c>
      <c r="B1010" s="1" t="s">
        <v>330</v>
      </c>
      <c r="C1010" s="1">
        <v>18</v>
      </c>
      <c r="D1010" s="1" t="s">
        <v>13</v>
      </c>
      <c r="E1010" s="6">
        <f>資本コスト!E1010/SUM(資本コスト!E1010,労働コスト!E1010)</f>
        <v>0.10475076193938554</v>
      </c>
      <c r="F1010" s="6">
        <f>資本コスト!F1010/SUM(資本コスト!F1010,労働コスト!F1010)</f>
        <v>0.16961211869074544</v>
      </c>
      <c r="G1010" s="6">
        <f>資本コスト!G1010/SUM(資本コスト!G1010,労働コスト!G1010)</f>
        <v>0.13445680963488543</v>
      </c>
      <c r="H1010" s="6">
        <f>資本コスト!H1010/SUM(資本コスト!H1010,労働コスト!H1010)</f>
        <v>0.14367954401131916</v>
      </c>
      <c r="I1010" s="6">
        <f>資本コスト!I1010/SUM(資本コスト!I1010,労働コスト!I1010)</f>
        <v>0.15602469840694594</v>
      </c>
      <c r="K1010" s="3">
        <f>0.5*(E1010+E$1102)</f>
        <v>0.12261491827202829</v>
      </c>
      <c r="L1010" s="3">
        <f t="shared" ref="L1010" si="3955">0.5*(F1010+F$1102)</f>
        <v>0.18170249227103405</v>
      </c>
      <c r="M1010" s="3">
        <f t="shared" ref="M1010" si="3956">0.5*(G1010+G$1102)</f>
        <v>0.16036451624595896</v>
      </c>
      <c r="N1010" s="3">
        <f t="shared" ref="N1010" si="3957">0.5*(H1010+H$1102)</f>
        <v>0.15987162388658932</v>
      </c>
      <c r="O1010" s="3">
        <f t="shared" ref="O1010" si="3958">0.5*(I1010+I$1102)</f>
        <v>0.17836444752330535</v>
      </c>
    </row>
    <row r="1011" spans="1:15" x14ac:dyDescent="0.15">
      <c r="A1011" s="1">
        <v>44</v>
      </c>
      <c r="B1011" s="1" t="s">
        <v>330</v>
      </c>
      <c r="C1011" s="1">
        <v>19</v>
      </c>
      <c r="D1011" s="1" t="s">
        <v>14</v>
      </c>
      <c r="E1011" s="6">
        <f>資本コスト!E1011/SUM(資本コスト!E1011,労働コスト!E1011)</f>
        <v>0.31800459902792216</v>
      </c>
      <c r="F1011" s="6">
        <f>資本コスト!F1011/SUM(資本コスト!F1011,労働コスト!F1011)</f>
        <v>0.20872839091218537</v>
      </c>
      <c r="G1011" s="6">
        <f>資本コスト!G1011/SUM(資本コスト!G1011,労働コスト!G1011)</f>
        <v>0.18184229939670718</v>
      </c>
      <c r="H1011" s="6">
        <f>資本コスト!H1011/SUM(資本コスト!H1011,労働コスト!H1011)</f>
        <v>0.22350862741172883</v>
      </c>
      <c r="I1011" s="6">
        <f>資本コスト!I1011/SUM(資本コスト!I1011,労働コスト!I1011)</f>
        <v>0.18424981489285283</v>
      </c>
      <c r="K1011" s="3">
        <f>0.5*(E1011+E$1103)</f>
        <v>0.32757641334659965</v>
      </c>
      <c r="L1011" s="3">
        <f t="shared" ref="L1011" si="3959">0.5*(F1011+F$1103)</f>
        <v>0.18344013435052756</v>
      </c>
      <c r="M1011" s="3">
        <f t="shared" ref="M1011" si="3960">0.5*(G1011+G$1103)</f>
        <v>0.16379497441289492</v>
      </c>
      <c r="N1011" s="3">
        <f t="shared" ref="N1011" si="3961">0.5*(H1011+H$1103)</f>
        <v>0.20606129826170444</v>
      </c>
      <c r="O1011" s="3">
        <f t="shared" ref="O1011" si="3962">0.5*(I1011+I$1103)</f>
        <v>0.18923837585459838</v>
      </c>
    </row>
    <row r="1012" spans="1:15" x14ac:dyDescent="0.15">
      <c r="A1012" s="1">
        <v>44</v>
      </c>
      <c r="B1012" s="1" t="s">
        <v>330</v>
      </c>
      <c r="C1012" s="1">
        <v>20</v>
      </c>
      <c r="D1012" s="1" t="s">
        <v>15</v>
      </c>
      <c r="E1012" s="6">
        <f>資本コスト!E1012/SUM(資本コスト!E1012,労働コスト!E1012)</f>
        <v>0.47555344959191059</v>
      </c>
      <c r="F1012" s="6">
        <f>資本コスト!F1012/SUM(資本コスト!F1012,労働コスト!F1012)</f>
        <v>0.83785468753759906</v>
      </c>
      <c r="G1012" s="6">
        <f>資本コスト!G1012/SUM(資本コスト!G1012,労働コスト!G1012)</f>
        <v>0.79353530200055211</v>
      </c>
      <c r="H1012" s="6">
        <f>資本コスト!H1012/SUM(資本コスト!H1012,労働コスト!H1012)</f>
        <v>0.76305280195958558</v>
      </c>
      <c r="I1012" s="6">
        <f>資本コスト!I1012/SUM(資本コスト!I1012,労働コスト!I1012)</f>
        <v>0.82327608020050935</v>
      </c>
      <c r="K1012" s="3">
        <f>0.5*(E1012+E$1104)</f>
        <v>0.48493119186960121</v>
      </c>
      <c r="L1012" s="3">
        <f t="shared" ref="L1012" si="3963">0.5*(F1012+F$1104)</f>
        <v>0.8182409449686463</v>
      </c>
      <c r="M1012" s="3">
        <f t="shared" ref="M1012" si="3964">0.5*(G1012+G$1104)</f>
        <v>0.77342046455404323</v>
      </c>
      <c r="N1012" s="3">
        <f t="shared" ref="N1012" si="3965">0.5*(H1012+H$1104)</f>
        <v>0.75320537585974445</v>
      </c>
      <c r="O1012" s="3">
        <f t="shared" ref="O1012" si="3966">0.5*(I1012+I$1104)</f>
        <v>0.81061809401538998</v>
      </c>
    </row>
    <row r="1013" spans="1:15" x14ac:dyDescent="0.15">
      <c r="A1013" s="1">
        <v>44</v>
      </c>
      <c r="B1013" s="1" t="s">
        <v>330</v>
      </c>
      <c r="C1013" s="1">
        <v>21</v>
      </c>
      <c r="D1013" s="1" t="s">
        <v>16</v>
      </c>
      <c r="E1013" s="6">
        <f>資本コスト!E1013/SUM(資本コスト!E1013,労働コスト!E1013)</f>
        <v>0.34044573572334796</v>
      </c>
      <c r="F1013" s="6">
        <f>資本コスト!F1013/SUM(資本コスト!F1013,労働コスト!F1013)</f>
        <v>0.35568206275530756</v>
      </c>
      <c r="G1013" s="6">
        <f>資本コスト!G1013/SUM(資本コスト!G1013,労働コスト!G1013)</f>
        <v>0.40414153045611412</v>
      </c>
      <c r="H1013" s="6">
        <f>資本コスト!H1013/SUM(資本コスト!H1013,労働コスト!H1013)</f>
        <v>0.47569627879847326</v>
      </c>
      <c r="I1013" s="6">
        <f>資本コスト!I1013/SUM(資本コスト!I1013,労働コスト!I1013)</f>
        <v>0.60681538307354421</v>
      </c>
      <c r="K1013" s="3">
        <f>0.5*(E1013+E$1105)</f>
        <v>0.33244677037676484</v>
      </c>
      <c r="L1013" s="3">
        <f t="shared" ref="L1013" si="3967">0.5*(F1013+F$1105)</f>
        <v>0.3851007194887604</v>
      </c>
      <c r="M1013" s="3">
        <f t="shared" ref="M1013" si="3968">0.5*(G1013+G$1105)</f>
        <v>0.41026934338154175</v>
      </c>
      <c r="N1013" s="3">
        <f t="shared" ref="N1013" si="3969">0.5*(H1013+H$1105)</f>
        <v>0.46084798681028122</v>
      </c>
      <c r="O1013" s="3">
        <f t="shared" ref="O1013" si="3970">0.5*(I1013+I$1105)</f>
        <v>0.58576022225742008</v>
      </c>
    </row>
    <row r="1014" spans="1:15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6">
        <f>資本コスト!E1014/SUM(資本コスト!E1014,労働コスト!E1014)</f>
        <v>0.22590752374737194</v>
      </c>
      <c r="F1014" s="6">
        <f>資本コスト!F1014/SUM(資本コスト!F1014,労働コスト!F1014)</f>
        <v>0.24905109313550405</v>
      </c>
      <c r="G1014" s="6">
        <f>資本コスト!G1014/SUM(資本コスト!G1014,労働コスト!G1014)</f>
        <v>0.34788684755646698</v>
      </c>
      <c r="H1014" s="6">
        <f>資本コスト!H1014/SUM(資本コスト!H1014,労働コスト!H1014)</f>
        <v>0.36772088972876865</v>
      </c>
      <c r="I1014" s="6">
        <f>資本コスト!I1014/SUM(資本コスト!I1014,労働コスト!I1014)</f>
        <v>0.32892283145182788</v>
      </c>
      <c r="K1014" s="3">
        <f>0.5*(E1014+E$1106)</f>
        <v>0.2126508616780714</v>
      </c>
      <c r="L1014" s="3">
        <f t="shared" ref="L1014" si="3971">0.5*(F1014+F$1106)</f>
        <v>0.25730131038303017</v>
      </c>
      <c r="M1014" s="3">
        <f t="shared" ref="M1014" si="3972">0.5*(G1014+G$1106)</f>
        <v>0.3390921993757004</v>
      </c>
      <c r="N1014" s="3">
        <f t="shared" ref="N1014" si="3973">0.5*(H1014+H$1106)</f>
        <v>0.33783494311082352</v>
      </c>
      <c r="O1014" s="3">
        <f t="shared" ref="O1014" si="3974">0.5*(I1014+I$1106)</f>
        <v>0.30040492229801086</v>
      </c>
    </row>
    <row r="1015" spans="1:15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6">
        <f>資本コスト!E1015/SUM(資本コスト!E1015,労働コスト!E1015)</f>
        <v>0.38448910234444783</v>
      </c>
      <c r="F1015" s="6">
        <f>資本コスト!F1015/SUM(資本コスト!F1015,労働コスト!F1015)</f>
        <v>0.21825138434206409</v>
      </c>
      <c r="G1015" s="6">
        <f>資本コスト!G1015/SUM(資本コスト!G1015,労働コスト!G1015)</f>
        <v>0.22814415073016583</v>
      </c>
      <c r="H1015" s="6">
        <f>資本コスト!H1015/SUM(資本コスト!H1015,労働コスト!H1015)</f>
        <v>0.22028194767430651</v>
      </c>
      <c r="I1015" s="6">
        <f>資本コスト!I1015/SUM(資本コスト!I1015,労働コスト!I1015)</f>
        <v>0.28020806192110725</v>
      </c>
      <c r="K1015" s="3">
        <f>0.5*(E1015+E$1107)</f>
        <v>0.38441935998484583</v>
      </c>
      <c r="L1015" s="3">
        <f t="shared" ref="L1015" si="3975">0.5*(F1015+F$1107)</f>
        <v>0.23820945760296242</v>
      </c>
      <c r="M1015" s="3">
        <f t="shared" ref="M1015" si="3976">0.5*(G1015+G$1107)</f>
        <v>0.24983660125142082</v>
      </c>
      <c r="N1015" s="3">
        <f t="shared" ref="N1015" si="3977">0.5*(H1015+H$1107)</f>
        <v>0.23797430231486327</v>
      </c>
      <c r="O1015" s="3">
        <f t="shared" ref="O1015" si="3978">0.5*(I1015+I$1107)</f>
        <v>0.29267526615041806</v>
      </c>
    </row>
    <row r="1016" spans="1:15" x14ac:dyDescent="0.15">
      <c r="A1016" s="1">
        <v>45</v>
      </c>
      <c r="B1016" s="1" t="s">
        <v>332</v>
      </c>
      <c r="C1016" s="1">
        <v>1</v>
      </c>
      <c r="D1016" s="1" t="s">
        <v>9</v>
      </c>
      <c r="E1016" s="6">
        <f>資本コスト!E1016/SUM(資本コスト!E1016,労働コスト!E1016)</f>
        <v>0.56718703390558434</v>
      </c>
      <c r="F1016" s="6">
        <f>資本コスト!F1016/SUM(資本コスト!F1016,労働コスト!F1016)</f>
        <v>0.439342053965532</v>
      </c>
      <c r="G1016" s="6">
        <f>資本コスト!G1016/SUM(資本コスト!G1016,労働コスト!G1016)</f>
        <v>0.46075518915149405</v>
      </c>
      <c r="H1016" s="6">
        <f>資本コスト!H1016/SUM(資本コスト!H1016,労働コスト!H1016)</f>
        <v>0.5853041721110458</v>
      </c>
      <c r="I1016" s="6">
        <f>資本コスト!I1016/SUM(資本コスト!I1016,労働コスト!I1016)</f>
        <v>0.67360364174147791</v>
      </c>
      <c r="K1016" s="3">
        <f>0.5*(E1016+E$1085)</f>
        <v>0.57190877218172242</v>
      </c>
      <c r="L1016" s="3">
        <f t="shared" ref="L1016" si="3979">0.5*(F1016+F$1085)</f>
        <v>0.46863651326468048</v>
      </c>
      <c r="M1016" s="3">
        <f t="shared" ref="M1016" si="3980">0.5*(G1016+G$1085)</f>
        <v>0.50333628520926477</v>
      </c>
      <c r="N1016" s="3">
        <f t="shared" ref="N1016" si="3981">0.5*(H1016+H$1085)</f>
        <v>0.61586336956259435</v>
      </c>
      <c r="O1016" s="3">
        <f t="shared" ref="O1016" si="3982">0.5*(I1016+I$1085)</f>
        <v>0.69185170359314707</v>
      </c>
    </row>
    <row r="1017" spans="1:15" x14ac:dyDescent="0.15">
      <c r="A1017" s="1">
        <v>45</v>
      </c>
      <c r="B1017" s="1" t="s">
        <v>332</v>
      </c>
      <c r="C1017" s="1">
        <v>2</v>
      </c>
      <c r="D1017" s="1" t="s">
        <v>10</v>
      </c>
      <c r="E1017" s="6">
        <f>資本コスト!E1017/SUM(資本コスト!E1017,労働コスト!E1017)</f>
        <v>0.27305247130092247</v>
      </c>
      <c r="F1017" s="6">
        <f>資本コスト!F1017/SUM(資本コスト!F1017,労働コスト!F1017)</f>
        <v>0.17888705634795241</v>
      </c>
      <c r="G1017" s="6">
        <f>資本コスト!G1017/SUM(資本コスト!G1017,労働コスト!G1017)</f>
        <v>0.25868785396043686</v>
      </c>
      <c r="H1017" s="6">
        <f>資本コスト!H1017/SUM(資本コスト!H1017,労働コスト!H1017)</f>
        <v>0.30102735306279654</v>
      </c>
      <c r="I1017" s="6">
        <f>資本コスト!I1017/SUM(資本コスト!I1017,労働コスト!I1017)</f>
        <v>0.48766769021568757</v>
      </c>
      <c r="K1017" s="3">
        <f>0.5*(E1017+E$1086)</f>
        <v>0.32533038190931418</v>
      </c>
      <c r="L1017" s="3">
        <f t="shared" ref="L1017" si="3983">0.5*(F1017+F$1086)</f>
        <v>0.25593355203357659</v>
      </c>
      <c r="M1017" s="3">
        <f t="shared" ref="M1017" si="3984">0.5*(G1017+G$1086)</f>
        <v>0.30263572080025647</v>
      </c>
      <c r="N1017" s="3">
        <f t="shared" ref="N1017" si="3985">0.5*(H1017+H$1086)</f>
        <v>0.32251140576325177</v>
      </c>
      <c r="O1017" s="3">
        <f t="shared" ref="O1017" si="3986">0.5*(I1017+I$1086)</f>
        <v>0.4945327576843081</v>
      </c>
    </row>
    <row r="1018" spans="1:15" x14ac:dyDescent="0.15">
      <c r="A1018" s="1">
        <v>45</v>
      </c>
      <c r="B1018" s="1" t="s">
        <v>333</v>
      </c>
      <c r="C1018" s="1">
        <v>3</v>
      </c>
      <c r="D1018" s="1" t="s">
        <v>17</v>
      </c>
      <c r="E1018" s="6">
        <f>資本コスト!E1018/SUM(資本コスト!E1018,労働コスト!E1018)</f>
        <v>0.34953350437172376</v>
      </c>
      <c r="F1018" s="6">
        <f>資本コスト!F1018/SUM(資本コスト!F1018,労働コスト!F1018)</f>
        <v>0.25401920918937615</v>
      </c>
      <c r="G1018" s="6">
        <f>資本コスト!G1018/SUM(資本コスト!G1018,労働コスト!G1018)</f>
        <v>0.32870311566187144</v>
      </c>
      <c r="H1018" s="6">
        <f>資本コスト!H1018/SUM(資本コスト!H1018,労働コスト!H1018)</f>
        <v>0.26885414542346653</v>
      </c>
      <c r="I1018" s="6">
        <f>資本コスト!I1018/SUM(資本コスト!I1018,労働コスト!I1018)</f>
        <v>0.40943700267566596</v>
      </c>
      <c r="K1018" s="3">
        <f>0.5*(E1018+E$1087)</f>
        <v>0.33665425084959555</v>
      </c>
      <c r="L1018" s="3">
        <f t="shared" ref="L1018" si="3987">0.5*(F1018+F$1087)</f>
        <v>0.25382908605917964</v>
      </c>
      <c r="M1018" s="3">
        <f t="shared" ref="M1018" si="3988">0.5*(G1018+G$1087)</f>
        <v>0.31703617139336626</v>
      </c>
      <c r="N1018" s="3">
        <f t="shared" ref="N1018" si="3989">0.5*(H1018+H$1087)</f>
        <v>0.28938638248352888</v>
      </c>
      <c r="O1018" s="3">
        <f t="shared" ref="O1018" si="3990">0.5*(I1018+I$1087)</f>
        <v>0.38789386178325053</v>
      </c>
    </row>
    <row r="1019" spans="1:15" x14ac:dyDescent="0.15">
      <c r="A1019" s="1">
        <v>45</v>
      </c>
      <c r="B1019" s="1" t="s">
        <v>333</v>
      </c>
      <c r="C1019" s="1">
        <v>4</v>
      </c>
      <c r="D1019" s="1" t="s">
        <v>18</v>
      </c>
      <c r="E1019" s="6">
        <f>資本コスト!E1019/SUM(資本コスト!E1019,労働コスト!E1019)</f>
        <v>0.21063249235956835</v>
      </c>
      <c r="F1019" s="6">
        <f>資本コスト!F1019/SUM(資本コスト!F1019,労働コスト!F1019)</f>
        <v>0.21345705036970228</v>
      </c>
      <c r="G1019" s="6">
        <f>資本コスト!G1019/SUM(資本コスト!G1019,労働コスト!G1019)</f>
        <v>0.18403277733148332</v>
      </c>
      <c r="H1019" s="6">
        <f>資本コスト!H1019/SUM(資本コスト!H1019,労働コスト!H1019)</f>
        <v>0.22551250806469708</v>
      </c>
      <c r="I1019" s="6">
        <f>資本コスト!I1019/SUM(資本コスト!I1019,労働コスト!I1019)</f>
        <v>0.35134575018817993</v>
      </c>
      <c r="K1019" s="3">
        <f>0.5*(E1019+E$1088)</f>
        <v>0.21721813709770088</v>
      </c>
      <c r="L1019" s="3">
        <f t="shared" ref="L1019" si="3991">0.5*(F1019+F$1088)</f>
        <v>0.19900488843253214</v>
      </c>
      <c r="M1019" s="3">
        <f t="shared" ref="M1019" si="3992">0.5*(G1019+G$1088)</f>
        <v>0.19272984674923777</v>
      </c>
      <c r="N1019" s="3">
        <f t="shared" ref="N1019" si="3993">0.5*(H1019+H$1088)</f>
        <v>0.24270581808256905</v>
      </c>
      <c r="O1019" s="3">
        <f t="shared" ref="O1019" si="3994">0.5*(I1019+I$1088)</f>
        <v>0.3403546303139704</v>
      </c>
    </row>
    <row r="1020" spans="1:15" x14ac:dyDescent="0.15">
      <c r="A1020" s="1">
        <v>45</v>
      </c>
      <c r="B1020" s="1" t="s">
        <v>333</v>
      </c>
      <c r="C1020" s="1">
        <v>5</v>
      </c>
      <c r="D1020" s="1" t="s">
        <v>19</v>
      </c>
      <c r="E1020" s="6">
        <f>資本コスト!E1020/SUM(資本コスト!E1020,労働コスト!E1020)</f>
        <v>0.57850741349642965</v>
      </c>
      <c r="F1020" s="6">
        <f>資本コスト!F1020/SUM(資本コスト!F1020,労働コスト!F1020)</f>
        <v>0.47884819568704823</v>
      </c>
      <c r="G1020" s="6">
        <f>資本コスト!G1020/SUM(資本コスト!G1020,労働コスト!G1020)</f>
        <v>0.47812317268721821</v>
      </c>
      <c r="H1020" s="6">
        <f>資本コスト!H1020/SUM(資本コスト!H1020,労働コスト!H1020)</f>
        <v>0.52193393132283028</v>
      </c>
      <c r="I1020" s="6">
        <f>資本コスト!I1020/SUM(資本コスト!I1020,労働コスト!I1020)</f>
        <v>0.6304807701433045</v>
      </c>
      <c r="K1020" s="3">
        <f>0.5*(E1020+E$1089)</f>
        <v>0.48628285533977256</v>
      </c>
      <c r="L1020" s="3">
        <f t="shared" ref="L1020" si="3995">0.5*(F1020+F$1089)</f>
        <v>0.38509224756127969</v>
      </c>
      <c r="M1020" s="3">
        <f t="shared" ref="M1020" si="3996">0.5*(G1020+G$1089)</f>
        <v>0.39553531975366996</v>
      </c>
      <c r="N1020" s="3">
        <f t="shared" ref="N1020" si="3997">0.5*(H1020+H$1089)</f>
        <v>0.42251745895776649</v>
      </c>
      <c r="O1020" s="3">
        <f t="shared" ref="O1020" si="3998">0.5*(I1020+I$1089)</f>
        <v>0.51268901060488148</v>
      </c>
    </row>
    <row r="1021" spans="1:15" x14ac:dyDescent="0.15">
      <c r="A1021" s="1">
        <v>45</v>
      </c>
      <c r="B1021" s="1" t="s">
        <v>333</v>
      </c>
      <c r="C1021" s="1">
        <v>6</v>
      </c>
      <c r="D1021" s="1" t="s">
        <v>3</v>
      </c>
      <c r="E1021" s="6">
        <f>資本コスト!E1021/SUM(資本コスト!E1021,労働コスト!E1021)</f>
        <v>0.4509528898627338</v>
      </c>
      <c r="F1021" s="6">
        <f>資本コスト!F1021/SUM(資本コスト!F1021,労働コスト!F1021)</f>
        <v>0.55828074124001337</v>
      </c>
      <c r="G1021" s="6">
        <f>資本コスト!G1021/SUM(資本コスト!G1021,労働コスト!G1021)</f>
        <v>0.60245793894054944</v>
      </c>
      <c r="H1021" s="6">
        <f>資本コスト!H1021/SUM(資本コスト!H1021,労働コスト!H1021)</f>
        <v>0.61608578668773673</v>
      </c>
      <c r="I1021" s="6">
        <f>資本コスト!I1021/SUM(資本コスト!I1021,労働コスト!I1021)</f>
        <v>0.8119757672425516</v>
      </c>
      <c r="K1021" s="3">
        <f>0.5*(E1021+E$1090)</f>
        <v>0.4671894568182634</v>
      </c>
      <c r="L1021" s="3">
        <f t="shared" ref="L1021" si="3999">0.5*(F1021+F$1090)</f>
        <v>0.48896810947133562</v>
      </c>
      <c r="M1021" s="3">
        <f t="shared" ref="M1021" si="4000">0.5*(G1021+G$1090)</f>
        <v>0.52461529206683699</v>
      </c>
      <c r="N1021" s="3">
        <f t="shared" ref="N1021" si="4001">0.5*(H1021+H$1090)</f>
        <v>0.52310597450783414</v>
      </c>
      <c r="O1021" s="3">
        <f t="shared" ref="O1021" si="4002">0.5*(I1021+I$1090)</f>
        <v>0.6836334400774331</v>
      </c>
    </row>
    <row r="1022" spans="1:15" x14ac:dyDescent="0.15">
      <c r="A1022" s="1">
        <v>45</v>
      </c>
      <c r="B1022" s="1" t="s">
        <v>333</v>
      </c>
      <c r="C1022" s="1">
        <v>7</v>
      </c>
      <c r="D1022" s="1" t="s">
        <v>20</v>
      </c>
      <c r="E1022" s="6">
        <f>資本コスト!E1022/SUM(資本コスト!E1022,労働コスト!E1022)</f>
        <v>0.9663769119088027</v>
      </c>
      <c r="F1022" s="6">
        <f>資本コスト!F1022/SUM(資本コスト!F1022,労働コスト!F1022)</f>
        <v>0.58591158749281069</v>
      </c>
      <c r="G1022" s="6">
        <f>資本コスト!G1022/SUM(資本コスト!G1022,労働コスト!G1022)</f>
        <v>0.67897685880762737</v>
      </c>
      <c r="H1022" s="6">
        <f>資本コスト!H1022/SUM(資本コスト!H1022,労働コスト!H1022)</f>
        <v>0.3913556309978507</v>
      </c>
      <c r="I1022" s="6">
        <f>資本コスト!I1022/SUM(資本コスト!I1022,労働コスト!I1022)</f>
        <v>0.74067149942305033</v>
      </c>
      <c r="K1022" s="3">
        <f>0.5*(E1022+E$1091)</f>
        <v>0.83097444959462474</v>
      </c>
      <c r="L1022" s="3">
        <f t="shared" ref="L1022" si="4003">0.5*(F1022+F$1091)</f>
        <v>0.61886151865722216</v>
      </c>
      <c r="M1022" s="3">
        <f t="shared" ref="M1022" si="4004">0.5*(G1022+G$1091)</f>
        <v>0.62063352647374637</v>
      </c>
      <c r="N1022" s="3">
        <f t="shared" ref="N1022" si="4005">0.5*(H1022+H$1091)</f>
        <v>0.48004988806956317</v>
      </c>
      <c r="O1022" s="3">
        <f t="shared" ref="O1022" si="4006">0.5*(I1022+I$1091)</f>
        <v>0.67789964909060507</v>
      </c>
    </row>
    <row r="1023" spans="1:15" x14ac:dyDescent="0.15">
      <c r="A1023" s="1">
        <v>45</v>
      </c>
      <c r="B1023" s="1" t="s">
        <v>333</v>
      </c>
      <c r="C1023" s="1">
        <v>8</v>
      </c>
      <c r="D1023" s="1" t="s">
        <v>21</v>
      </c>
      <c r="E1023" s="6">
        <f>資本コスト!E1023/SUM(資本コスト!E1023,労働コスト!E1023)</f>
        <v>0.31103757922839081</v>
      </c>
      <c r="F1023" s="6">
        <f>資本コスト!F1023/SUM(資本コスト!F1023,労働コスト!F1023)</f>
        <v>0.21023493618513031</v>
      </c>
      <c r="G1023" s="6">
        <f>資本コスト!G1023/SUM(資本コスト!G1023,労働コスト!G1023)</f>
        <v>0.22085330991300264</v>
      </c>
      <c r="H1023" s="6">
        <f>資本コスト!H1023/SUM(資本コスト!H1023,労働コスト!H1023)</f>
        <v>0.18111173555869556</v>
      </c>
      <c r="I1023" s="6">
        <f>資本コスト!I1023/SUM(資本コスト!I1023,労働コスト!I1023)</f>
        <v>0.23012395028442456</v>
      </c>
      <c r="K1023" s="3">
        <f>0.5*(E1023+E$1092)</f>
        <v>0.34317619752779061</v>
      </c>
      <c r="L1023" s="3">
        <f t="shared" ref="L1023" si="4007">0.5*(F1023+F$1092)</f>
        <v>0.2266756488743516</v>
      </c>
      <c r="M1023" s="3">
        <f t="shared" ref="M1023" si="4008">0.5*(G1023+G$1092)</f>
        <v>0.23484927676421508</v>
      </c>
      <c r="N1023" s="3">
        <f t="shared" ref="N1023" si="4009">0.5*(H1023+H$1092)</f>
        <v>0.20960486534059247</v>
      </c>
      <c r="O1023" s="3">
        <f t="shared" ref="O1023" si="4010">0.5*(I1023+I$1092)</f>
        <v>0.276607545261428</v>
      </c>
    </row>
    <row r="1024" spans="1:15" x14ac:dyDescent="0.15">
      <c r="A1024" s="1">
        <v>45</v>
      </c>
      <c r="B1024" s="1" t="s">
        <v>333</v>
      </c>
      <c r="C1024" s="1">
        <v>9</v>
      </c>
      <c r="D1024" s="1" t="s">
        <v>22</v>
      </c>
      <c r="E1024" s="6">
        <f>資本コスト!E1024/SUM(資本コスト!E1024,労働コスト!E1024)</f>
        <v>0.56885839825082696</v>
      </c>
      <c r="F1024" s="6">
        <f>資本コスト!F1024/SUM(資本コスト!F1024,労働コスト!F1024)</f>
        <v>0.58554348128421418</v>
      </c>
      <c r="G1024" s="6">
        <f>資本コスト!G1024/SUM(資本コスト!G1024,労働コスト!G1024)</f>
        <v>0.51353021151667566</v>
      </c>
      <c r="H1024" s="6">
        <f>資本コスト!H1024/SUM(資本コスト!H1024,労働コスト!H1024)</f>
        <v>0.36799563703928523</v>
      </c>
      <c r="I1024" s="6">
        <f>資本コスト!I1024/SUM(資本コスト!I1024,労働コスト!I1024)</f>
        <v>0.41558375919241514</v>
      </c>
      <c r="K1024" s="3">
        <f>0.5*(E1024+E$1093)</f>
        <v>0.47140224749561371</v>
      </c>
      <c r="L1024" s="3">
        <f t="shared" ref="L1024" si="4011">0.5*(F1024+F$1093)</f>
        <v>0.48602551270434657</v>
      </c>
      <c r="M1024" s="3">
        <f t="shared" ref="M1024" si="4012">0.5*(G1024+G$1093)</f>
        <v>0.4662291236204002</v>
      </c>
      <c r="N1024" s="3">
        <f t="shared" ref="N1024" si="4013">0.5*(H1024+H$1093)</f>
        <v>0.38728509146499168</v>
      </c>
      <c r="O1024" s="3">
        <f t="shared" ref="O1024" si="4014">0.5*(I1024+I$1093)</f>
        <v>0.43038407904263776</v>
      </c>
    </row>
    <row r="1025" spans="1:15" x14ac:dyDescent="0.15">
      <c r="A1025" s="1">
        <v>45</v>
      </c>
      <c r="B1025" s="1" t="s">
        <v>333</v>
      </c>
      <c r="C1025" s="1">
        <v>10</v>
      </c>
      <c r="D1025" s="1" t="s">
        <v>23</v>
      </c>
      <c r="E1025" s="6">
        <f>資本コスト!E1025/SUM(資本コスト!E1025,労働コスト!E1025)</f>
        <v>0.20722982094939127</v>
      </c>
      <c r="F1025" s="6">
        <f>資本コスト!F1025/SUM(資本コスト!F1025,労働コスト!F1025)</f>
        <v>0.18333418187709899</v>
      </c>
      <c r="G1025" s="6">
        <f>資本コスト!G1025/SUM(資本コスト!G1025,労働コスト!G1025)</f>
        <v>0.14341228779598758</v>
      </c>
      <c r="H1025" s="6">
        <f>資本コスト!H1025/SUM(資本コスト!H1025,労働コスト!H1025)</f>
        <v>0.16034413941969608</v>
      </c>
      <c r="I1025" s="6">
        <f>資本コスト!I1025/SUM(資本コスト!I1025,労働コスト!I1025)</f>
        <v>0.20261817504752011</v>
      </c>
      <c r="K1025" s="3">
        <f>0.5*(E1025+E$1094)</f>
        <v>0.22250179689546118</v>
      </c>
      <c r="L1025" s="3">
        <f t="shared" ref="L1025" si="4015">0.5*(F1025+F$1094)</f>
        <v>0.19067528954817128</v>
      </c>
      <c r="M1025" s="3">
        <f t="shared" ref="M1025" si="4016">0.5*(G1025+G$1094)</f>
        <v>0.16677935878963357</v>
      </c>
      <c r="N1025" s="3">
        <f t="shared" ref="N1025" si="4017">0.5*(H1025+H$1094)</f>
        <v>0.17452080095423483</v>
      </c>
      <c r="O1025" s="3">
        <f t="shared" ref="O1025" si="4018">0.5*(I1025+I$1094)</f>
        <v>0.20518327762136629</v>
      </c>
    </row>
    <row r="1026" spans="1:15" x14ac:dyDescent="0.15">
      <c r="A1026" s="1">
        <v>45</v>
      </c>
      <c r="B1026" s="1" t="s">
        <v>333</v>
      </c>
      <c r="C1026" s="1">
        <v>11</v>
      </c>
      <c r="D1026" s="1" t="s">
        <v>24</v>
      </c>
      <c r="E1026" s="6">
        <f>資本コスト!E1026/SUM(資本コスト!E1026,労働コスト!E1026)</f>
        <v>0.11700661943816872</v>
      </c>
      <c r="F1026" s="6">
        <f>資本コスト!F1026/SUM(資本コスト!F1026,労働コスト!F1026)</f>
        <v>0.1144678351676916</v>
      </c>
      <c r="G1026" s="6">
        <f>資本コスト!G1026/SUM(資本コスト!G1026,労働コスト!G1026)</f>
        <v>0.16153851100675387</v>
      </c>
      <c r="H1026" s="6">
        <f>資本コスト!H1026/SUM(資本コスト!H1026,労働コスト!H1026)</f>
        <v>0.19865907101442942</v>
      </c>
      <c r="I1026" s="6">
        <f>資本コスト!I1026/SUM(資本コスト!I1026,労働コスト!I1026)</f>
        <v>0.30429440045605527</v>
      </c>
      <c r="K1026" s="3">
        <f>0.5*(E1026+E$1095)</f>
        <v>0.19373533068525889</v>
      </c>
      <c r="L1026" s="3">
        <f t="shared" ref="L1026" si="4019">0.5*(F1026+F$1095)</f>
        <v>0.16607679157870622</v>
      </c>
      <c r="M1026" s="3">
        <f t="shared" ref="M1026" si="4020">0.5*(G1026+G$1095)</f>
        <v>0.21809538697486566</v>
      </c>
      <c r="N1026" s="3">
        <f t="shared" ref="N1026" si="4021">0.5*(H1026+H$1095)</f>
        <v>0.23496709253749962</v>
      </c>
      <c r="O1026" s="3">
        <f t="shared" ref="O1026" si="4022">0.5*(I1026+I$1095)</f>
        <v>0.30723785373088786</v>
      </c>
    </row>
    <row r="1027" spans="1:15" x14ac:dyDescent="0.15">
      <c r="A1027" s="1">
        <v>45</v>
      </c>
      <c r="B1027" s="1" t="s">
        <v>333</v>
      </c>
      <c r="C1027" s="1">
        <v>12</v>
      </c>
      <c r="D1027" s="1" t="s">
        <v>25</v>
      </c>
      <c r="E1027" s="6">
        <f>資本コスト!E1027/SUM(資本コスト!E1027,労働コスト!E1027)</f>
        <v>0.14966530670374975</v>
      </c>
      <c r="F1027" s="6">
        <f>資本コスト!F1027/SUM(資本コスト!F1027,労働コスト!F1027)</f>
        <v>0.14050315460448676</v>
      </c>
      <c r="G1027" s="6">
        <f>資本コスト!G1027/SUM(資本コスト!G1027,労働コスト!G1027)</f>
        <v>0.27208965149685638</v>
      </c>
      <c r="H1027" s="6">
        <f>資本コスト!H1027/SUM(資本コスト!H1027,労働コスト!H1027)</f>
        <v>0.29516220778453212</v>
      </c>
      <c r="I1027" s="6">
        <f>資本コスト!I1027/SUM(資本コスト!I1027,労働コスト!I1027)</f>
        <v>0.52464852874470747</v>
      </c>
      <c r="K1027" s="3">
        <f>0.5*(E1027+E$1096)</f>
        <v>0.18450147381127158</v>
      </c>
      <c r="L1027" s="3">
        <f t="shared" ref="L1027" si="4023">0.5*(F1027+F$1096)</f>
        <v>0.16125160759407364</v>
      </c>
      <c r="M1027" s="3">
        <f t="shared" ref="M1027" si="4024">0.5*(G1027+G$1096)</f>
        <v>0.29403886434895254</v>
      </c>
      <c r="N1027" s="3">
        <f t="shared" ref="N1027" si="4025">0.5*(H1027+H$1096)</f>
        <v>0.31865762604017833</v>
      </c>
      <c r="O1027" s="3">
        <f t="shared" ref="O1027" si="4026">0.5*(I1027+I$1096)</f>
        <v>0.47893852617119576</v>
      </c>
    </row>
    <row r="1028" spans="1:15" x14ac:dyDescent="0.15">
      <c r="A1028" s="1">
        <v>45</v>
      </c>
      <c r="B1028" s="1" t="s">
        <v>333</v>
      </c>
      <c r="C1028" s="1">
        <v>13</v>
      </c>
      <c r="D1028" s="1" t="s">
        <v>26</v>
      </c>
      <c r="E1028" s="6">
        <f>資本コスト!E1028/SUM(資本コスト!E1028,労働コスト!E1028)</f>
        <v>7.3201218191536202E-2</v>
      </c>
      <c r="F1028" s="6">
        <f>資本コスト!F1028/SUM(資本コスト!F1028,労働コスト!F1028)</f>
        <v>0.23306291960170858</v>
      </c>
      <c r="G1028" s="6">
        <f>資本コスト!G1028/SUM(資本コスト!G1028,労働コスト!G1028)</f>
        <v>0.4048272012048858</v>
      </c>
      <c r="H1028" s="6">
        <f>資本コスト!H1028/SUM(資本コスト!H1028,労働コスト!H1028)</f>
        <v>0.24413171537520623</v>
      </c>
      <c r="I1028" s="6">
        <f>資本コスト!I1028/SUM(資本コスト!I1028,労働コスト!I1028)</f>
        <v>0.2916707031836272</v>
      </c>
      <c r="K1028" s="3">
        <f>0.5*(E1028+E$1097)</f>
        <v>0.13134809229662422</v>
      </c>
      <c r="L1028" s="3">
        <f t="shared" ref="L1028" si="4027">0.5*(F1028+F$1097)</f>
        <v>0.255867327976249</v>
      </c>
      <c r="M1028" s="3">
        <f t="shared" ref="M1028" si="4028">0.5*(G1028+G$1097)</f>
        <v>0.36610812520069663</v>
      </c>
      <c r="N1028" s="3">
        <f t="shared" ref="N1028" si="4029">0.5*(H1028+H$1097)</f>
        <v>0.28327682398109366</v>
      </c>
      <c r="O1028" s="3">
        <f t="shared" ref="O1028" si="4030">0.5*(I1028+I$1097)</f>
        <v>0.29465726017522748</v>
      </c>
    </row>
    <row r="1029" spans="1:15" x14ac:dyDescent="0.15">
      <c r="A1029" s="1">
        <v>45</v>
      </c>
      <c r="B1029" s="1" t="s">
        <v>333</v>
      </c>
      <c r="C1029" s="1">
        <v>14</v>
      </c>
      <c r="D1029" s="1" t="s">
        <v>27</v>
      </c>
      <c r="E1029" s="6">
        <f>資本コスト!E1029/SUM(資本コスト!E1029,労働コスト!E1029)</f>
        <v>0.14358484902919708</v>
      </c>
      <c r="F1029" s="6">
        <f>資本コスト!F1029/SUM(資本コスト!F1029,労働コスト!F1029)</f>
        <v>5.4519654330216265E-2</v>
      </c>
      <c r="G1029" s="6">
        <f>資本コスト!G1029/SUM(資本コスト!G1029,労働コスト!G1029)</f>
        <v>0.33515588683847475</v>
      </c>
      <c r="H1029" s="6">
        <f>資本コスト!H1029/SUM(資本コスト!H1029,労働コスト!H1029)</f>
        <v>0.53264986661695202</v>
      </c>
      <c r="I1029" s="6">
        <f>資本コスト!I1029/SUM(資本コスト!I1029,労働コスト!I1029)</f>
        <v>0.73037216697456442</v>
      </c>
      <c r="K1029" s="3">
        <f>0.5*(E1029+E$1098)</f>
        <v>0.11445499166245252</v>
      </c>
      <c r="L1029" s="3">
        <f t="shared" ref="L1029" si="4031">0.5*(F1029+F$1098)</f>
        <v>9.8780675861056086E-2</v>
      </c>
      <c r="M1029" s="3">
        <f t="shared" ref="M1029" si="4032">0.5*(G1029+G$1098)</f>
        <v>0.28720004918193853</v>
      </c>
      <c r="N1029" s="3">
        <f t="shared" ref="N1029" si="4033">0.5*(H1029+H$1098)</f>
        <v>0.41813465760950386</v>
      </c>
      <c r="O1029" s="3">
        <f t="shared" ref="O1029" si="4034">0.5*(I1029+I$1098)</f>
        <v>0.55149976814112134</v>
      </c>
    </row>
    <row r="1030" spans="1:15" x14ac:dyDescent="0.15">
      <c r="A1030" s="1">
        <v>45</v>
      </c>
      <c r="B1030" s="1" t="s">
        <v>333</v>
      </c>
      <c r="C1030" s="1">
        <v>15</v>
      </c>
      <c r="D1030" s="1" t="s">
        <v>28</v>
      </c>
      <c r="E1030" s="6">
        <f>資本コスト!E1030/SUM(資本コスト!E1030,労働コスト!E1030)</f>
        <v>0.11782904801533677</v>
      </c>
      <c r="F1030" s="6">
        <f>資本コスト!F1030/SUM(資本コスト!F1030,労働コスト!F1030)</f>
        <v>0.1614340613963694</v>
      </c>
      <c r="G1030" s="6">
        <f>資本コスト!G1030/SUM(資本コスト!G1030,労働コスト!G1030)</f>
        <v>0.24577092887299587</v>
      </c>
      <c r="H1030" s="6">
        <f>資本コスト!H1030/SUM(資本コスト!H1030,労働コスト!H1030)</f>
        <v>0.25445427376289292</v>
      </c>
      <c r="I1030" s="6">
        <f>資本コスト!I1030/SUM(資本コスト!I1030,労働コスト!I1030)</f>
        <v>0.38593790776601611</v>
      </c>
      <c r="K1030" s="3">
        <f>0.5*(E1030+E$1099)</f>
        <v>0.15575739039246611</v>
      </c>
      <c r="L1030" s="3">
        <f t="shared" ref="L1030" si="4035">0.5*(F1030+F$1099)</f>
        <v>0.16993988620883405</v>
      </c>
      <c r="M1030" s="3">
        <f t="shared" ref="M1030" si="4036">0.5*(G1030+G$1099)</f>
        <v>0.24522676478933064</v>
      </c>
      <c r="N1030" s="3">
        <f t="shared" ref="N1030" si="4037">0.5*(H1030+H$1099)</f>
        <v>0.26199473071655976</v>
      </c>
      <c r="O1030" s="3">
        <f t="shared" ref="O1030" si="4038">0.5*(I1030+I$1099)</f>
        <v>0.35635372263739901</v>
      </c>
    </row>
    <row r="1031" spans="1:15" x14ac:dyDescent="0.15">
      <c r="A1031" s="1">
        <v>45</v>
      </c>
      <c r="B1031" s="1" t="s">
        <v>332</v>
      </c>
      <c r="C1031" s="1">
        <v>16</v>
      </c>
      <c r="D1031" s="1" t="s">
        <v>11</v>
      </c>
      <c r="E1031" s="6">
        <f>資本コスト!E1031/SUM(資本コスト!E1031,労働コスト!E1031)</f>
        <v>0.37274391766947951</v>
      </c>
      <c r="F1031" s="6">
        <f>資本コスト!F1031/SUM(資本コスト!F1031,労働コスト!F1031)</f>
        <v>0.11598862556721207</v>
      </c>
      <c r="G1031" s="6">
        <f>資本コスト!G1031/SUM(資本コスト!G1031,労働コスト!G1031)</f>
        <v>0.1177308176049955</v>
      </c>
      <c r="H1031" s="6">
        <f>資本コスト!H1031/SUM(資本コスト!H1031,労働コスト!H1031)</f>
        <v>0.11077193609221112</v>
      </c>
      <c r="I1031" s="6">
        <f>資本コスト!I1031/SUM(資本コスト!I1031,労働コスト!I1031)</f>
        <v>0.13545552030117361</v>
      </c>
      <c r="K1031" s="3">
        <f>0.5*(E1031+E$1100)</f>
        <v>0.31309635729332524</v>
      </c>
      <c r="L1031" s="3">
        <f t="shared" ref="L1031" si="4039">0.5*(F1031+F$1100)</f>
        <v>0.11219482336674133</v>
      </c>
      <c r="M1031" s="3">
        <f t="shared" ref="M1031" si="4040">0.5*(G1031+G$1100)</f>
        <v>0.11560366200971367</v>
      </c>
      <c r="N1031" s="3">
        <f t="shared" ref="N1031" si="4041">0.5*(H1031+H$1100)</f>
        <v>9.8573176952366823E-2</v>
      </c>
      <c r="O1031" s="3">
        <f t="shared" ref="O1031" si="4042">0.5*(I1031+I$1100)</f>
        <v>0.11598571073113287</v>
      </c>
    </row>
    <row r="1032" spans="1:15" x14ac:dyDescent="0.15">
      <c r="A1032" s="1">
        <v>45</v>
      </c>
      <c r="B1032" s="1" t="s">
        <v>332</v>
      </c>
      <c r="C1032" s="1">
        <v>17</v>
      </c>
      <c r="D1032" s="1" t="s">
        <v>12</v>
      </c>
      <c r="E1032" s="6">
        <f>資本コスト!E1032/SUM(資本コスト!E1032,労働コスト!E1032)</f>
        <v>0.8220872947428467</v>
      </c>
      <c r="F1032" s="6">
        <f>資本コスト!F1032/SUM(資本コスト!F1032,労働コスト!F1032)</f>
        <v>0.71008248522463857</v>
      </c>
      <c r="G1032" s="6">
        <f>資本コスト!G1032/SUM(資本コスト!G1032,労働コスト!G1032)</f>
        <v>0.67350945529798967</v>
      </c>
      <c r="H1032" s="6">
        <f>資本コスト!H1032/SUM(資本コスト!H1032,労働コスト!H1032)</f>
        <v>0.62772151990745295</v>
      </c>
      <c r="I1032" s="6">
        <f>資本コスト!I1032/SUM(資本コスト!I1032,労働コスト!I1032)</f>
        <v>0.82753188613493944</v>
      </c>
      <c r="K1032" s="3">
        <f>0.5*(E1032+E$1101)</f>
        <v>0.79058335645829392</v>
      </c>
      <c r="L1032" s="3">
        <f t="shared" ref="L1032" si="4043">0.5*(F1032+F$1101)</f>
        <v>0.73797011887383079</v>
      </c>
      <c r="M1032" s="3">
        <f t="shared" ref="M1032" si="4044">0.5*(G1032+G$1101)</f>
        <v>0.7012777594058619</v>
      </c>
      <c r="N1032" s="3">
        <f t="shared" ref="N1032" si="4045">0.5*(H1032+H$1101)</f>
        <v>0.67016297017949289</v>
      </c>
      <c r="O1032" s="3">
        <f t="shared" ref="O1032" si="4046">0.5*(I1032+I$1101)</f>
        <v>0.81628070444883238</v>
      </c>
    </row>
    <row r="1033" spans="1:15" x14ac:dyDescent="0.15">
      <c r="A1033" s="1">
        <v>45</v>
      </c>
      <c r="B1033" s="1" t="s">
        <v>332</v>
      </c>
      <c r="C1033" s="1">
        <v>18</v>
      </c>
      <c r="D1033" s="1" t="s">
        <v>13</v>
      </c>
      <c r="E1033" s="6">
        <f>資本コスト!E1033/SUM(資本コスト!E1033,労働コスト!E1033)</f>
        <v>0.11601918698148483</v>
      </c>
      <c r="F1033" s="6">
        <f>資本コスト!F1033/SUM(資本コスト!F1033,労働コスト!F1033)</f>
        <v>0.15004225086050424</v>
      </c>
      <c r="G1033" s="6">
        <f>資本コスト!G1033/SUM(資本コスト!G1033,労働コスト!G1033)</f>
        <v>0.1382622942905033</v>
      </c>
      <c r="H1033" s="6">
        <f>資本コスト!H1033/SUM(資本コスト!H1033,労働コスト!H1033)</f>
        <v>0.1482972150863679</v>
      </c>
      <c r="I1033" s="6">
        <f>資本コスト!I1033/SUM(資本コスト!I1033,労働コスト!I1033)</f>
        <v>0.1957672816504803</v>
      </c>
      <c r="K1033" s="3">
        <f>0.5*(E1033+E$1102)</f>
        <v>0.12824913079307793</v>
      </c>
      <c r="L1033" s="3">
        <f t="shared" ref="L1033" si="4047">0.5*(F1033+F$1102)</f>
        <v>0.17191755835591344</v>
      </c>
      <c r="M1033" s="3">
        <f t="shared" ref="M1033" si="4048">0.5*(G1033+G$1102)</f>
        <v>0.16226725857376789</v>
      </c>
      <c r="N1033" s="3">
        <f t="shared" ref="N1033" si="4049">0.5*(H1033+H$1102)</f>
        <v>0.16218045942411369</v>
      </c>
      <c r="O1033" s="3">
        <f t="shared" ref="O1033" si="4050">0.5*(I1033+I$1102)</f>
        <v>0.19823573914507253</v>
      </c>
    </row>
    <row r="1034" spans="1:15" x14ac:dyDescent="0.15">
      <c r="A1034" s="1">
        <v>45</v>
      </c>
      <c r="B1034" s="1" t="s">
        <v>332</v>
      </c>
      <c r="C1034" s="1">
        <v>19</v>
      </c>
      <c r="D1034" s="1" t="s">
        <v>14</v>
      </c>
      <c r="E1034" s="6">
        <f>資本コスト!E1034/SUM(資本コスト!E1034,労働コスト!E1034)</f>
        <v>0.35621373610320589</v>
      </c>
      <c r="F1034" s="6">
        <f>資本コスト!F1034/SUM(資本コスト!F1034,労働コスト!F1034)</f>
        <v>0.16075637740234994</v>
      </c>
      <c r="G1034" s="6">
        <f>資本コスト!G1034/SUM(資本コスト!G1034,労働コスト!G1034)</f>
        <v>0.1200102284272594</v>
      </c>
      <c r="H1034" s="6">
        <f>資本コスト!H1034/SUM(資本コスト!H1034,労働コスト!H1034)</f>
        <v>0.22254487534683845</v>
      </c>
      <c r="I1034" s="6">
        <f>資本コスト!I1034/SUM(資本コスト!I1034,労働コスト!I1034)</f>
        <v>0.18331912896588476</v>
      </c>
      <c r="K1034" s="3">
        <f>0.5*(E1034+E$1103)</f>
        <v>0.34668098188424151</v>
      </c>
      <c r="L1034" s="3">
        <f t="shared" ref="L1034" si="4051">0.5*(F1034+F$1103)</f>
        <v>0.15945412759560984</v>
      </c>
      <c r="M1034" s="3">
        <f t="shared" ref="M1034" si="4052">0.5*(G1034+G$1103)</f>
        <v>0.13287893892817104</v>
      </c>
      <c r="N1034" s="3">
        <f t="shared" ref="N1034" si="4053">0.5*(H1034+H$1103)</f>
        <v>0.20557942222925926</v>
      </c>
      <c r="O1034" s="3">
        <f t="shared" ref="O1034" si="4054">0.5*(I1034+I$1103)</f>
        <v>0.18877303289111436</v>
      </c>
    </row>
    <row r="1035" spans="1:15" x14ac:dyDescent="0.15">
      <c r="A1035" s="1">
        <v>45</v>
      </c>
      <c r="B1035" s="1" t="s">
        <v>332</v>
      </c>
      <c r="C1035" s="1">
        <v>20</v>
      </c>
      <c r="D1035" s="1" t="s">
        <v>15</v>
      </c>
      <c r="E1035" s="6">
        <f>資本コスト!E1035/SUM(資本コスト!E1035,労働コスト!E1035)</f>
        <v>0.489745146537099</v>
      </c>
      <c r="F1035" s="6">
        <f>資本コスト!F1035/SUM(資本コスト!F1035,労働コスト!F1035)</f>
        <v>0.80831942208885532</v>
      </c>
      <c r="G1035" s="6">
        <f>資本コスト!G1035/SUM(資本コスト!G1035,労働コスト!G1035)</f>
        <v>0.80647840605480892</v>
      </c>
      <c r="H1035" s="6">
        <f>資本コスト!H1035/SUM(資本コスト!H1035,労働コスト!H1035)</f>
        <v>0.79100145015572576</v>
      </c>
      <c r="I1035" s="6">
        <f>資本コスト!I1035/SUM(資本コスト!I1035,労働コスト!I1035)</f>
        <v>0.83344808777162194</v>
      </c>
      <c r="K1035" s="3">
        <f>0.5*(E1035+E$1104)</f>
        <v>0.49202704034219547</v>
      </c>
      <c r="L1035" s="3">
        <f t="shared" ref="L1035" si="4055">0.5*(F1035+F$1104)</f>
        <v>0.80347331224427454</v>
      </c>
      <c r="M1035" s="3">
        <f t="shared" ref="M1035" si="4056">0.5*(G1035+G$1104)</f>
        <v>0.77989201658117158</v>
      </c>
      <c r="N1035" s="3">
        <f t="shared" ref="N1035" si="4057">0.5*(H1035+H$1104)</f>
        <v>0.76717969995781454</v>
      </c>
      <c r="O1035" s="3">
        <f t="shared" ref="O1035" si="4058">0.5*(I1035+I$1104)</f>
        <v>0.81570409780094622</v>
      </c>
    </row>
    <row r="1036" spans="1:15" x14ac:dyDescent="0.15">
      <c r="A1036" s="1">
        <v>45</v>
      </c>
      <c r="B1036" s="1" t="s">
        <v>332</v>
      </c>
      <c r="C1036" s="1">
        <v>21</v>
      </c>
      <c r="D1036" s="1" t="s">
        <v>16</v>
      </c>
      <c r="E1036" s="6">
        <f>資本コスト!E1036/SUM(資本コスト!E1036,労働コスト!E1036)</f>
        <v>0.2656726731129791</v>
      </c>
      <c r="F1036" s="6">
        <f>資本コスト!F1036/SUM(資本コスト!F1036,労働コスト!F1036)</f>
        <v>0.2769680235844505</v>
      </c>
      <c r="G1036" s="6">
        <f>資本コスト!G1036/SUM(資本コスト!G1036,労働コスト!G1036)</f>
        <v>0.35426439784157748</v>
      </c>
      <c r="H1036" s="6">
        <f>資本コスト!H1036/SUM(資本コスト!H1036,労働コスト!H1036)</f>
        <v>0.4033765110911795</v>
      </c>
      <c r="I1036" s="6">
        <f>資本コスト!I1036/SUM(資本コスト!I1036,労働コスト!I1036)</f>
        <v>0.5049107464150151</v>
      </c>
      <c r="K1036" s="3">
        <f>0.5*(E1036+E$1105)</f>
        <v>0.29506023907158041</v>
      </c>
      <c r="L1036" s="3">
        <f t="shared" ref="L1036" si="4059">0.5*(F1036+F$1105)</f>
        <v>0.34574369990333187</v>
      </c>
      <c r="M1036" s="3">
        <f t="shared" ref="M1036" si="4060">0.5*(G1036+G$1105)</f>
        <v>0.38533077707427343</v>
      </c>
      <c r="N1036" s="3">
        <f t="shared" ref="N1036" si="4061">0.5*(H1036+H$1105)</f>
        <v>0.42468810295663434</v>
      </c>
      <c r="O1036" s="3">
        <f t="shared" ref="O1036" si="4062">0.5*(I1036+I$1105)</f>
        <v>0.53480790392815547</v>
      </c>
    </row>
    <row r="1037" spans="1:15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6">
        <f>資本コスト!E1037/SUM(資本コスト!E1037,労働コスト!E1037)</f>
        <v>0.16430153922073551</v>
      </c>
      <c r="F1037" s="6">
        <f>資本コスト!F1037/SUM(資本コスト!F1037,労働コスト!F1037)</f>
        <v>0.24449437561306192</v>
      </c>
      <c r="G1037" s="6">
        <f>資本コスト!G1037/SUM(資本コスト!G1037,労働コスト!G1037)</f>
        <v>0.29638417705072334</v>
      </c>
      <c r="H1037" s="6">
        <f>資本コスト!H1037/SUM(資本コスト!H1037,労働コスト!H1037)</f>
        <v>0.29766079477277391</v>
      </c>
      <c r="I1037" s="6">
        <f>資本コスト!I1037/SUM(資本コスト!I1037,労働コスト!I1037)</f>
        <v>0.29391748982346433</v>
      </c>
      <c r="K1037" s="3">
        <f>0.5*(E1037+E$1106)</f>
        <v>0.18184786941475317</v>
      </c>
      <c r="L1037" s="3">
        <f t="shared" ref="L1037" si="4063">0.5*(F1037+F$1106)</f>
        <v>0.2550229516218091</v>
      </c>
      <c r="M1037" s="3">
        <f t="shared" ref="M1037" si="4064">0.5*(G1037+G$1106)</f>
        <v>0.31334086412282858</v>
      </c>
      <c r="N1037" s="3">
        <f t="shared" ref="N1037" si="4065">0.5*(H1037+H$1106)</f>
        <v>0.3028048956328262</v>
      </c>
      <c r="O1037" s="3">
        <f t="shared" ref="O1037" si="4066">0.5*(I1037+I$1106)</f>
        <v>0.28290225148382908</v>
      </c>
    </row>
    <row r="1038" spans="1:15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6">
        <f>資本コスト!E1038/SUM(資本コスト!E1038,労働コスト!E1038)</f>
        <v>0.33161248411843691</v>
      </c>
      <c r="F1038" s="6">
        <f>資本コスト!F1038/SUM(資本コスト!F1038,労働コスト!F1038)</f>
        <v>0.21094730769014808</v>
      </c>
      <c r="G1038" s="6">
        <f>資本コスト!G1038/SUM(資本コスト!G1038,労働コスト!G1038)</f>
        <v>0.23611157048258968</v>
      </c>
      <c r="H1038" s="6">
        <f>資本コスト!H1038/SUM(資本コスト!H1038,労働コスト!H1038)</f>
        <v>0.21858463530172736</v>
      </c>
      <c r="I1038" s="6">
        <f>資本コスト!I1038/SUM(資本コスト!I1038,労働コスト!I1038)</f>
        <v>0.27044158504489202</v>
      </c>
      <c r="K1038" s="3">
        <f>0.5*(E1038+E$1107)</f>
        <v>0.3579810508718404</v>
      </c>
      <c r="L1038" s="3">
        <f t="shared" ref="L1038" si="4067">0.5*(F1038+F$1107)</f>
        <v>0.23455741927700441</v>
      </c>
      <c r="M1038" s="3">
        <f t="shared" ref="M1038" si="4068">0.5*(G1038+G$1107)</f>
        <v>0.2538203111276327</v>
      </c>
      <c r="N1038" s="3">
        <f t="shared" ref="N1038" si="4069">0.5*(H1038+H$1107)</f>
        <v>0.23712564612857367</v>
      </c>
      <c r="O1038" s="3">
        <f t="shared" ref="O1038" si="4070">0.5*(I1038+I$1107)</f>
        <v>0.28779202771231049</v>
      </c>
    </row>
    <row r="1039" spans="1:15" x14ac:dyDescent="0.15">
      <c r="A1039" s="1">
        <v>46</v>
      </c>
      <c r="B1039" s="1" t="s">
        <v>334</v>
      </c>
      <c r="C1039" s="1">
        <v>1</v>
      </c>
      <c r="D1039" s="1" t="s">
        <v>9</v>
      </c>
      <c r="E1039" s="6">
        <f>資本コスト!E1039/SUM(資本コスト!E1039,労働コスト!E1039)</f>
        <v>0.52963205111792666</v>
      </c>
      <c r="F1039" s="6">
        <f>資本コスト!F1039/SUM(資本コスト!F1039,労働コスト!F1039)</f>
        <v>0.42684775253735646</v>
      </c>
      <c r="G1039" s="6">
        <f>資本コスト!G1039/SUM(資本コスト!G1039,労働コスト!G1039)</f>
        <v>0.49256583408267596</v>
      </c>
      <c r="H1039" s="6">
        <f>資本コスト!H1039/SUM(資本コスト!H1039,労働コスト!H1039)</f>
        <v>0.60447579171021193</v>
      </c>
      <c r="I1039" s="6">
        <f>資本コスト!I1039/SUM(資本コスト!I1039,労働コスト!I1039)</f>
        <v>0.70186373264547774</v>
      </c>
      <c r="K1039" s="3">
        <f>0.5*(E1039+E$1085)</f>
        <v>0.55313128078789364</v>
      </c>
      <c r="L1039" s="3">
        <f t="shared" ref="L1039" si="4071">0.5*(F1039+F$1085)</f>
        <v>0.46238936255059271</v>
      </c>
      <c r="M1039" s="3">
        <f t="shared" ref="M1039" si="4072">0.5*(G1039+G$1085)</f>
        <v>0.51924160767485572</v>
      </c>
      <c r="N1039" s="3">
        <f t="shared" ref="N1039" si="4073">0.5*(H1039+H$1085)</f>
        <v>0.62544917936217748</v>
      </c>
      <c r="O1039" s="3">
        <f t="shared" ref="O1039" si="4074">0.5*(I1039+I$1085)</f>
        <v>0.70598174904514699</v>
      </c>
    </row>
    <row r="1040" spans="1:15" x14ac:dyDescent="0.15">
      <c r="A1040" s="1">
        <v>46</v>
      </c>
      <c r="B1040" s="1" t="s">
        <v>334</v>
      </c>
      <c r="C1040" s="1">
        <v>2</v>
      </c>
      <c r="D1040" s="1" t="s">
        <v>10</v>
      </c>
      <c r="E1040" s="6">
        <f>資本コスト!E1040/SUM(資本コスト!E1040,労働コスト!E1040)</f>
        <v>0.28259811981234545</v>
      </c>
      <c r="F1040" s="6">
        <f>資本コスト!F1040/SUM(資本コスト!F1040,労働コスト!F1040)</f>
        <v>0.2394759846923262</v>
      </c>
      <c r="G1040" s="6">
        <f>資本コスト!G1040/SUM(資本コスト!G1040,労働コスト!G1040)</f>
        <v>0.26873115447561219</v>
      </c>
      <c r="H1040" s="6">
        <f>資本コスト!H1040/SUM(資本コスト!H1040,労働コスト!H1040)</f>
        <v>0.32700209533713098</v>
      </c>
      <c r="I1040" s="6">
        <f>資本コスト!I1040/SUM(資本コスト!I1040,労働コスト!I1040)</f>
        <v>0.48253508392119443</v>
      </c>
      <c r="K1040" s="3">
        <f>0.5*(E1040+E$1086)</f>
        <v>0.33010320616502564</v>
      </c>
      <c r="L1040" s="3">
        <f t="shared" ref="L1040" si="4075">0.5*(F1040+F$1086)</f>
        <v>0.28622801620576349</v>
      </c>
      <c r="M1040" s="3">
        <f t="shared" ref="M1040" si="4076">0.5*(G1040+G$1086)</f>
        <v>0.30765737105784413</v>
      </c>
      <c r="N1040" s="3">
        <f t="shared" ref="N1040" si="4077">0.5*(H1040+H$1086)</f>
        <v>0.33549877690041896</v>
      </c>
      <c r="O1040" s="3">
        <f t="shared" ref="O1040" si="4078">0.5*(I1040+I$1086)</f>
        <v>0.49196645453706156</v>
      </c>
    </row>
    <row r="1041" spans="1:15" x14ac:dyDescent="0.15">
      <c r="A1041" s="1">
        <v>46</v>
      </c>
      <c r="B1041" s="1" t="s">
        <v>335</v>
      </c>
      <c r="C1041" s="1">
        <v>3</v>
      </c>
      <c r="D1041" s="1" t="s">
        <v>17</v>
      </c>
      <c r="E1041" s="6">
        <f>資本コスト!E1041/SUM(資本コスト!E1041,労働コスト!E1041)</f>
        <v>0.35848824952937008</v>
      </c>
      <c r="F1041" s="6">
        <f>資本コスト!F1041/SUM(資本コスト!F1041,労働コスト!F1041)</f>
        <v>0.28718658693978738</v>
      </c>
      <c r="G1041" s="6">
        <f>資本コスト!G1041/SUM(資本コスト!G1041,労働コスト!G1041)</f>
        <v>0.30535333336438719</v>
      </c>
      <c r="H1041" s="6">
        <f>資本コスト!H1041/SUM(資本コスト!H1041,労働コスト!H1041)</f>
        <v>0.27933095369317401</v>
      </c>
      <c r="I1041" s="6">
        <f>資本コスト!I1041/SUM(資本コスト!I1041,労働コスト!I1041)</f>
        <v>0.37357940756214958</v>
      </c>
      <c r="K1041" s="3">
        <f>0.5*(E1041+E$1087)</f>
        <v>0.34113162342841868</v>
      </c>
      <c r="L1041" s="3">
        <f t="shared" ref="L1041" si="4079">0.5*(F1041+F$1087)</f>
        <v>0.27041277493438531</v>
      </c>
      <c r="M1041" s="3">
        <f t="shared" ref="M1041" si="4080">0.5*(G1041+G$1087)</f>
        <v>0.30536128024462417</v>
      </c>
      <c r="N1041" s="3">
        <f t="shared" ref="N1041" si="4081">0.5*(H1041+H$1087)</f>
        <v>0.29462478661838259</v>
      </c>
      <c r="O1041" s="3">
        <f t="shared" ref="O1041" si="4082">0.5*(I1041+I$1087)</f>
        <v>0.36996506422649234</v>
      </c>
    </row>
    <row r="1042" spans="1:15" x14ac:dyDescent="0.15">
      <c r="A1042" s="1">
        <v>46</v>
      </c>
      <c r="B1042" s="1" t="s">
        <v>335</v>
      </c>
      <c r="C1042" s="1">
        <v>4</v>
      </c>
      <c r="D1042" s="1" t="s">
        <v>18</v>
      </c>
      <c r="E1042" s="6">
        <f>資本コスト!E1042/SUM(資本コスト!E1042,労働コスト!E1042)</f>
        <v>4.4019140697303616E-2</v>
      </c>
      <c r="F1042" s="6">
        <f>資本コスト!F1042/SUM(資本コスト!F1042,労働コスト!F1042)</f>
        <v>8.6706620392968448E-2</v>
      </c>
      <c r="G1042" s="6">
        <f>資本コスト!G1042/SUM(資本コスト!G1042,労働コスト!G1042)</f>
        <v>0.15698671553839616</v>
      </c>
      <c r="H1042" s="6">
        <f>資本コスト!H1042/SUM(資本コスト!H1042,労働コスト!H1042)</f>
        <v>0.2395383749189342</v>
      </c>
      <c r="I1042" s="6">
        <f>資本コスト!I1042/SUM(資本コスト!I1042,労働コスト!I1042)</f>
        <v>0.36443731834893733</v>
      </c>
      <c r="K1042" s="3">
        <f>0.5*(E1042+E$1088)</f>
        <v>0.1339114612665685</v>
      </c>
      <c r="L1042" s="3">
        <f t="shared" ref="L1042" si="4083">0.5*(F1042+F$1088)</f>
        <v>0.13562967344416521</v>
      </c>
      <c r="M1042" s="3">
        <f t="shared" ref="M1042" si="4084">0.5*(G1042+G$1088)</f>
        <v>0.17920681585269416</v>
      </c>
      <c r="N1042" s="3">
        <f t="shared" ref="N1042" si="4085">0.5*(H1042+H$1088)</f>
        <v>0.24971875150968761</v>
      </c>
      <c r="O1042" s="3">
        <f t="shared" ref="O1042" si="4086">0.5*(I1042+I$1088)</f>
        <v>0.3469004143943491</v>
      </c>
    </row>
    <row r="1043" spans="1:15" x14ac:dyDescent="0.15">
      <c r="A1043" s="1">
        <v>46</v>
      </c>
      <c r="B1043" s="1" t="s">
        <v>335</v>
      </c>
      <c r="C1043" s="1">
        <v>5</v>
      </c>
      <c r="D1043" s="1" t="s">
        <v>19</v>
      </c>
      <c r="E1043" s="6">
        <f>資本コスト!E1043/SUM(資本コスト!E1043,労働コスト!E1043)</f>
        <v>0.56242963743932139</v>
      </c>
      <c r="F1043" s="6">
        <f>資本コスト!F1043/SUM(資本コスト!F1043,労働コスト!F1043)</f>
        <v>0.42100642536747862</v>
      </c>
      <c r="G1043" s="6">
        <f>資本コスト!G1043/SUM(資本コスト!G1043,労働コスト!G1043)</f>
        <v>0.46676765697861178</v>
      </c>
      <c r="H1043" s="6">
        <f>資本コスト!H1043/SUM(資本コスト!H1043,労働コスト!H1043)</f>
        <v>0.51177621008372554</v>
      </c>
      <c r="I1043" s="6">
        <f>資本コスト!I1043/SUM(資本コスト!I1043,労働コスト!I1043)</f>
        <v>0.61099844728075914</v>
      </c>
      <c r="K1043" s="3">
        <f>0.5*(E1043+E$1089)</f>
        <v>0.47824396731121843</v>
      </c>
      <c r="L1043" s="3">
        <f t="shared" ref="L1043" si="4087">0.5*(F1043+F$1089)</f>
        <v>0.35617136240149483</v>
      </c>
      <c r="M1043" s="3">
        <f t="shared" ref="M1043" si="4088">0.5*(G1043+G$1089)</f>
        <v>0.38985756189936671</v>
      </c>
      <c r="N1043" s="3">
        <f t="shared" ref="N1043" si="4089">0.5*(H1043+H$1089)</f>
        <v>0.41743859833821417</v>
      </c>
      <c r="O1043" s="3">
        <f t="shared" ref="O1043" si="4090">0.5*(I1043+I$1089)</f>
        <v>0.5029478491736088</v>
      </c>
    </row>
    <row r="1044" spans="1:15" x14ac:dyDescent="0.15">
      <c r="A1044" s="1">
        <v>46</v>
      </c>
      <c r="B1044" s="1" t="s">
        <v>335</v>
      </c>
      <c r="C1044" s="1">
        <v>6</v>
      </c>
      <c r="D1044" s="1" t="s">
        <v>3</v>
      </c>
      <c r="E1044" s="6">
        <f>資本コスト!E1044/SUM(資本コスト!E1044,労働コスト!E1044)</f>
        <v>0.50317615256790249</v>
      </c>
      <c r="F1044" s="6">
        <f>資本コスト!F1044/SUM(資本コスト!F1044,労働コスト!F1044)</f>
        <v>0.25612383428912089</v>
      </c>
      <c r="G1044" s="6">
        <f>資本コスト!G1044/SUM(資本コスト!G1044,労働コスト!G1044)</f>
        <v>0.20967128805661783</v>
      </c>
      <c r="H1044" s="6">
        <f>資本コスト!H1044/SUM(資本コスト!H1044,労働コスト!H1044)</f>
        <v>0.33975606163155686</v>
      </c>
      <c r="I1044" s="6">
        <f>資本コスト!I1044/SUM(資本コスト!I1044,労働コスト!I1044)</f>
        <v>0.37933215905498602</v>
      </c>
      <c r="K1044" s="3">
        <f>0.5*(E1044+E$1090)</f>
        <v>0.49330108817084772</v>
      </c>
      <c r="L1044" s="3">
        <f t="shared" ref="L1044" si="4091">0.5*(F1044+F$1090)</f>
        <v>0.33788965599588938</v>
      </c>
      <c r="M1044" s="3">
        <f t="shared" ref="M1044" si="4092">0.5*(G1044+G$1090)</f>
        <v>0.32822196662487124</v>
      </c>
      <c r="N1044" s="3">
        <f t="shared" ref="N1044" si="4093">0.5*(H1044+H$1090)</f>
        <v>0.38494111197974418</v>
      </c>
      <c r="O1044" s="3">
        <f t="shared" ref="O1044" si="4094">0.5*(I1044+I$1090)</f>
        <v>0.46731163598365022</v>
      </c>
    </row>
    <row r="1045" spans="1:15" x14ac:dyDescent="0.15">
      <c r="A1045" s="1">
        <v>46</v>
      </c>
      <c r="B1045" s="1" t="s">
        <v>335</v>
      </c>
      <c r="C1045" s="1">
        <v>7</v>
      </c>
      <c r="D1045" s="1" t="s">
        <v>20</v>
      </c>
      <c r="E1045" s="6">
        <f>資本コスト!E1045/SUM(資本コスト!E1045,労働コスト!E1045)</f>
        <v>0.79290203683293914</v>
      </c>
      <c r="F1045" s="6">
        <f>資本コスト!F1045/SUM(資本コスト!F1045,労働コスト!F1045)</f>
        <v>0.34188414855091787</v>
      </c>
      <c r="G1045" s="6">
        <f>資本コスト!G1045/SUM(資本コスト!G1045,労働コスト!G1045)</f>
        <v>0.17104600488574331</v>
      </c>
      <c r="H1045" s="6">
        <f>資本コスト!H1045/SUM(資本コスト!H1045,労働コスト!H1045)</f>
        <v>0.30473861772421496</v>
      </c>
      <c r="I1045" s="6">
        <f>資本コスト!I1045/SUM(資本コスト!I1045,労働コスト!I1045)</f>
        <v>0.45509519227987366</v>
      </c>
      <c r="K1045" s="3">
        <f>0.5*(E1045+E$1091)</f>
        <v>0.74423701205669301</v>
      </c>
      <c r="L1045" s="3">
        <f t="shared" ref="L1045" si="4095">0.5*(F1045+F$1091)</f>
        <v>0.49684779918627581</v>
      </c>
      <c r="M1045" s="3">
        <f t="shared" ref="M1045" si="4096">0.5*(G1045+G$1091)</f>
        <v>0.36666809951280438</v>
      </c>
      <c r="N1045" s="3">
        <f t="shared" ref="N1045" si="4097">0.5*(H1045+H$1091)</f>
        <v>0.43674138143274527</v>
      </c>
      <c r="O1045" s="3">
        <f t="shared" ref="O1045" si="4098">0.5*(I1045+I$1091)</f>
        <v>0.53511149551901671</v>
      </c>
    </row>
    <row r="1046" spans="1:15" x14ac:dyDescent="0.15">
      <c r="A1046" s="1">
        <v>46</v>
      </c>
      <c r="B1046" s="1" t="s">
        <v>335</v>
      </c>
      <c r="C1046" s="1">
        <v>8</v>
      </c>
      <c r="D1046" s="1" t="s">
        <v>21</v>
      </c>
      <c r="E1046" s="6">
        <f>資本コスト!E1046/SUM(資本コスト!E1046,労働コスト!E1046)</f>
        <v>0.32454162899209793</v>
      </c>
      <c r="F1046" s="6">
        <f>資本コスト!F1046/SUM(資本コスト!F1046,労働コスト!F1046)</f>
        <v>0.2158413767287676</v>
      </c>
      <c r="G1046" s="6">
        <f>資本コスト!G1046/SUM(資本コスト!G1046,労働コスト!G1046)</f>
        <v>0.20685451024346466</v>
      </c>
      <c r="H1046" s="6">
        <f>資本コスト!H1046/SUM(資本コスト!H1046,労働コスト!H1046)</f>
        <v>0.36305753361956555</v>
      </c>
      <c r="I1046" s="6">
        <f>資本コスト!I1046/SUM(資本コスト!I1046,労働コスト!I1046)</f>
        <v>0.38163945910266389</v>
      </c>
      <c r="K1046" s="3">
        <f>0.5*(E1046+E$1092)</f>
        <v>0.34992822240964416</v>
      </c>
      <c r="L1046" s="3">
        <f t="shared" ref="L1046" si="4099">0.5*(F1046+F$1092)</f>
        <v>0.22947886914617022</v>
      </c>
      <c r="M1046" s="3">
        <f t="shared" ref="M1046" si="4100">0.5*(G1046+G$1092)</f>
        <v>0.22784987692944608</v>
      </c>
      <c r="N1046" s="3">
        <f t="shared" ref="N1046" si="4101">0.5*(H1046+H$1092)</f>
        <v>0.30057776437102746</v>
      </c>
      <c r="O1046" s="3">
        <f t="shared" ref="O1046" si="4102">0.5*(I1046+I$1092)</f>
        <v>0.35236529967054764</v>
      </c>
    </row>
    <row r="1047" spans="1:15" x14ac:dyDescent="0.15">
      <c r="A1047" s="1">
        <v>46</v>
      </c>
      <c r="B1047" s="1" t="s">
        <v>335</v>
      </c>
      <c r="C1047" s="1">
        <v>9</v>
      </c>
      <c r="D1047" s="1" t="s">
        <v>22</v>
      </c>
      <c r="E1047" s="6">
        <f>資本コスト!E1047/SUM(資本コスト!E1047,労働コスト!E1047)</f>
        <v>0.39481933144305204</v>
      </c>
      <c r="F1047" s="6">
        <f>資本コスト!F1047/SUM(資本コスト!F1047,労働コスト!F1047)</f>
        <v>0.7550333481852517</v>
      </c>
      <c r="G1047" s="6">
        <f>資本コスト!G1047/SUM(資本コスト!G1047,労働コスト!G1047)</f>
        <v>0.55078744315181216</v>
      </c>
      <c r="H1047" s="6">
        <f>資本コスト!H1047/SUM(資本コスト!H1047,労働コスト!H1047)</f>
        <v>0.56143769085854545</v>
      </c>
      <c r="I1047" s="6">
        <f>資本コスト!I1047/SUM(資本コスト!I1047,労働コスト!I1047)</f>
        <v>0.51752392158986416</v>
      </c>
      <c r="K1047" s="3">
        <f>0.5*(E1047+E$1093)</f>
        <v>0.38438271409172625</v>
      </c>
      <c r="L1047" s="3">
        <f t="shared" ref="L1047" si="4103">0.5*(F1047+F$1093)</f>
        <v>0.57077044615486539</v>
      </c>
      <c r="M1047" s="3">
        <f t="shared" ref="M1047" si="4104">0.5*(G1047+G$1093)</f>
        <v>0.48485773943796845</v>
      </c>
      <c r="N1047" s="3">
        <f t="shared" ref="N1047" si="4105">0.5*(H1047+H$1093)</f>
        <v>0.48400611837462182</v>
      </c>
      <c r="O1047" s="3">
        <f t="shared" ref="O1047" si="4106">0.5*(I1047+I$1093)</f>
        <v>0.48135416024136229</v>
      </c>
    </row>
    <row r="1048" spans="1:15" x14ac:dyDescent="0.15">
      <c r="A1048" s="1">
        <v>46</v>
      </c>
      <c r="B1048" s="1" t="s">
        <v>336</v>
      </c>
      <c r="C1048" s="1">
        <v>10</v>
      </c>
      <c r="D1048" s="1" t="s">
        <v>23</v>
      </c>
      <c r="E1048" s="6">
        <f>資本コスト!E1048/SUM(資本コスト!E1048,労働コスト!E1048)</f>
        <v>0.24383345315438817</v>
      </c>
      <c r="F1048" s="6">
        <f>資本コスト!F1048/SUM(資本コスト!F1048,労働コスト!F1048)</f>
        <v>0.14969222851852759</v>
      </c>
      <c r="G1048" s="6">
        <f>資本コスト!G1048/SUM(資本コスト!G1048,労働コスト!G1048)</f>
        <v>0.25429715685387583</v>
      </c>
      <c r="H1048" s="6">
        <f>資本コスト!H1048/SUM(資本コスト!H1048,労働コスト!H1048)</f>
        <v>0.26994918494015879</v>
      </c>
      <c r="I1048" s="6">
        <f>資本コスト!I1048/SUM(資本コスト!I1048,労働コスト!I1048)</f>
        <v>0.22172890937826853</v>
      </c>
      <c r="K1048" s="3">
        <f>0.5*(E1048+E$1094)</f>
        <v>0.24080361299795966</v>
      </c>
      <c r="L1048" s="3">
        <f t="shared" ref="L1048" si="4107">0.5*(F1048+F$1094)</f>
        <v>0.17385431286888559</v>
      </c>
      <c r="M1048" s="3">
        <f t="shared" ref="M1048" si="4108">0.5*(G1048+G$1094)</f>
        <v>0.22222179331857769</v>
      </c>
      <c r="N1048" s="3">
        <f t="shared" ref="N1048" si="4109">0.5*(H1048+H$1094)</f>
        <v>0.2293233237144662</v>
      </c>
      <c r="O1048" s="3">
        <f t="shared" ref="O1048" si="4110">0.5*(I1048+I$1094)</f>
        <v>0.21473864478674048</v>
      </c>
    </row>
    <row r="1049" spans="1:15" x14ac:dyDescent="0.15">
      <c r="A1049" s="1">
        <v>46</v>
      </c>
      <c r="B1049" s="1" t="s">
        <v>335</v>
      </c>
      <c r="C1049" s="1">
        <v>11</v>
      </c>
      <c r="D1049" s="1" t="s">
        <v>24</v>
      </c>
      <c r="E1049" s="6">
        <f>資本コスト!E1049/SUM(資本コスト!E1049,労働コスト!E1049)</f>
        <v>0.14931483909753229</v>
      </c>
      <c r="F1049" s="6">
        <f>資本コスト!F1049/SUM(資本コスト!F1049,労働コスト!F1049)</f>
        <v>0.15966914081458514</v>
      </c>
      <c r="G1049" s="6">
        <f>資本コスト!G1049/SUM(資本コスト!G1049,労働コスト!G1049)</f>
        <v>0.22350577350383546</v>
      </c>
      <c r="H1049" s="6">
        <f>資本コスト!H1049/SUM(資本コスト!H1049,労働コスト!H1049)</f>
        <v>0.22371364149076076</v>
      </c>
      <c r="I1049" s="6">
        <f>資本コスト!I1049/SUM(資本コスト!I1049,労働コスト!I1049)</f>
        <v>0.33971273677074348</v>
      </c>
      <c r="K1049" s="3">
        <f>0.5*(E1049+E$1095)</f>
        <v>0.20988944051494068</v>
      </c>
      <c r="L1049" s="3">
        <f t="shared" ref="L1049" si="4111">0.5*(F1049+F$1095)</f>
        <v>0.18867744440215301</v>
      </c>
      <c r="M1049" s="3">
        <f t="shared" ref="M1049" si="4112">0.5*(G1049+G$1095)</f>
        <v>0.24907901822340645</v>
      </c>
      <c r="N1049" s="3">
        <f t="shared" ref="N1049" si="4113">0.5*(H1049+H$1095)</f>
        <v>0.2474943777756653</v>
      </c>
      <c r="O1049" s="3">
        <f t="shared" ref="O1049" si="4114">0.5*(I1049+I$1095)</f>
        <v>0.32494702188823199</v>
      </c>
    </row>
    <row r="1050" spans="1:15" x14ac:dyDescent="0.15">
      <c r="A1050" s="1">
        <v>46</v>
      </c>
      <c r="B1050" s="1" t="s">
        <v>335</v>
      </c>
      <c r="C1050" s="1">
        <v>12</v>
      </c>
      <c r="D1050" s="1" t="s">
        <v>25</v>
      </c>
      <c r="E1050" s="6">
        <f>資本コスト!E1050/SUM(資本コスト!E1050,労働コスト!E1050)</f>
        <v>0.14424451407062105</v>
      </c>
      <c r="F1050" s="6">
        <f>資本コスト!F1050/SUM(資本コスト!F1050,労働コスト!F1050)</f>
        <v>0.21316306151267947</v>
      </c>
      <c r="G1050" s="6">
        <f>資本コスト!G1050/SUM(資本コスト!G1050,労働コスト!G1050)</f>
        <v>0.35016173601856132</v>
      </c>
      <c r="H1050" s="6">
        <f>資本コスト!H1050/SUM(資本コスト!H1050,労働コスト!H1050)</f>
        <v>0.37037049838011943</v>
      </c>
      <c r="I1050" s="6">
        <f>資本コスト!I1050/SUM(資本コスト!I1050,労働コスト!I1050)</f>
        <v>0.45744045984390541</v>
      </c>
      <c r="K1050" s="3">
        <f>0.5*(E1050+E$1096)</f>
        <v>0.18179107749470724</v>
      </c>
      <c r="L1050" s="3">
        <f t="shared" ref="L1050" si="4115">0.5*(F1050+F$1096)</f>
        <v>0.19758156104816998</v>
      </c>
      <c r="M1050" s="3">
        <f t="shared" ref="M1050" si="4116">0.5*(G1050+G$1096)</f>
        <v>0.33307490660980504</v>
      </c>
      <c r="N1050" s="3">
        <f t="shared" ref="N1050" si="4117">0.5*(H1050+H$1096)</f>
        <v>0.35626177133797199</v>
      </c>
      <c r="O1050" s="3">
        <f t="shared" ref="O1050" si="4118">0.5*(I1050+I$1096)</f>
        <v>0.44533449172079476</v>
      </c>
    </row>
    <row r="1051" spans="1:15" x14ac:dyDescent="0.15">
      <c r="A1051" s="1">
        <v>46</v>
      </c>
      <c r="B1051" s="1" t="s">
        <v>336</v>
      </c>
      <c r="C1051" s="1">
        <v>13</v>
      </c>
      <c r="D1051" s="1" t="s">
        <v>26</v>
      </c>
      <c r="E1051" s="6">
        <f>資本コスト!E1051/SUM(資本コスト!E1051,労働コスト!E1051)</f>
        <v>5.6798022257778816E-2</v>
      </c>
      <c r="F1051" s="6">
        <f>資本コスト!F1051/SUM(資本コスト!F1051,労働コスト!F1051)</f>
        <v>0.24071074997349459</v>
      </c>
      <c r="G1051" s="6">
        <f>資本コスト!G1051/SUM(資本コスト!G1051,労働コスト!G1051)</f>
        <v>0.16295990887565476</v>
      </c>
      <c r="H1051" s="6">
        <f>資本コスト!H1051/SUM(資本コスト!H1051,労働コスト!H1051)</f>
        <v>0.23508466147282775</v>
      </c>
      <c r="I1051" s="6">
        <f>資本コスト!I1051/SUM(資本コスト!I1051,労働コスト!I1051)</f>
        <v>0.13621656502210058</v>
      </c>
      <c r="K1051" s="3">
        <f>0.5*(E1051+E$1097)</f>
        <v>0.12314649432974553</v>
      </c>
      <c r="L1051" s="3">
        <f t="shared" ref="L1051" si="4119">0.5*(F1051+F$1097)</f>
        <v>0.25969124316214198</v>
      </c>
      <c r="M1051" s="3">
        <f t="shared" ref="M1051" si="4120">0.5*(G1051+G$1097)</f>
        <v>0.24517447903608111</v>
      </c>
      <c r="N1051" s="3">
        <f t="shared" ref="N1051" si="4121">0.5*(H1051+H$1097)</f>
        <v>0.27875329702990448</v>
      </c>
      <c r="O1051" s="3">
        <f t="shared" ref="O1051" si="4122">0.5*(I1051+I$1097)</f>
        <v>0.21693019109446415</v>
      </c>
    </row>
    <row r="1052" spans="1:15" x14ac:dyDescent="0.15">
      <c r="A1052" s="1">
        <v>46</v>
      </c>
      <c r="B1052" s="1" t="s">
        <v>336</v>
      </c>
      <c r="C1052" s="1">
        <v>14</v>
      </c>
      <c r="D1052" s="1" t="s">
        <v>27</v>
      </c>
      <c r="E1052" s="6">
        <f>資本コスト!E1052/SUM(資本コスト!E1052,労働コスト!E1052)</f>
        <v>1.4329539785460548E-2</v>
      </c>
      <c r="F1052" s="6">
        <f>資本コスト!F1052/SUM(資本コスト!F1052,労働コスト!F1052)</f>
        <v>8.6387458034437675E-2</v>
      </c>
      <c r="G1052" s="6">
        <f>資本コスト!G1052/SUM(資本コスト!G1052,労働コスト!G1052)</f>
        <v>0.33278606453694543</v>
      </c>
      <c r="H1052" s="6">
        <f>資本コスト!H1052/SUM(資本コスト!H1052,労働コスト!H1052)</f>
        <v>0.26279829296431972</v>
      </c>
      <c r="I1052" s="6">
        <f>資本コスト!I1052/SUM(資本コスト!I1052,労働コスト!I1052)</f>
        <v>0.23621921263430143</v>
      </c>
      <c r="K1052" s="3">
        <f>0.5*(E1052+E$1098)</f>
        <v>4.9827337040584257E-2</v>
      </c>
      <c r="L1052" s="3">
        <f t="shared" ref="L1052" si="4123">0.5*(F1052+F$1098)</f>
        <v>0.11471457771316679</v>
      </c>
      <c r="M1052" s="3">
        <f t="shared" ref="M1052" si="4124">0.5*(G1052+G$1098)</f>
        <v>0.2860151380311739</v>
      </c>
      <c r="N1052" s="3">
        <f t="shared" ref="N1052" si="4125">0.5*(H1052+H$1098)</f>
        <v>0.28320887078318768</v>
      </c>
      <c r="O1052" s="3">
        <f t="shared" ref="O1052" si="4126">0.5*(I1052+I$1098)</f>
        <v>0.30442329097098986</v>
      </c>
    </row>
    <row r="1053" spans="1:15" x14ac:dyDescent="0.15">
      <c r="A1053" s="1">
        <v>46</v>
      </c>
      <c r="B1053" s="1" t="s">
        <v>336</v>
      </c>
      <c r="C1053" s="1">
        <v>15</v>
      </c>
      <c r="D1053" s="1" t="s">
        <v>28</v>
      </c>
      <c r="E1053" s="6">
        <f>資本コスト!E1053/SUM(資本コスト!E1053,労働コスト!E1053)</f>
        <v>0.12836655192792226</v>
      </c>
      <c r="F1053" s="6">
        <f>資本コスト!F1053/SUM(資本コスト!F1053,労働コスト!F1053)</f>
        <v>0.15648681096425562</v>
      </c>
      <c r="G1053" s="6">
        <f>資本コスト!G1053/SUM(資本コスト!G1053,労働コスト!G1053)</f>
        <v>0.19551702216878977</v>
      </c>
      <c r="H1053" s="6">
        <f>資本コスト!H1053/SUM(資本コスト!H1053,労働コスト!H1053)</f>
        <v>0.22281349720132168</v>
      </c>
      <c r="I1053" s="6">
        <f>資本コスト!I1053/SUM(資本コスト!I1053,労働コスト!I1053)</f>
        <v>0.25823069899288942</v>
      </c>
      <c r="K1053" s="3">
        <f>0.5*(E1053+E$1099)</f>
        <v>0.16102614234875887</v>
      </c>
      <c r="L1053" s="3">
        <f t="shared" ref="L1053" si="4127">0.5*(F1053+F$1099)</f>
        <v>0.16746626099277717</v>
      </c>
      <c r="M1053" s="3">
        <f t="shared" ref="M1053" si="4128">0.5*(G1053+G$1099)</f>
        <v>0.22009981143722759</v>
      </c>
      <c r="N1053" s="3">
        <f t="shared" ref="N1053" si="4129">0.5*(H1053+H$1099)</f>
        <v>0.24617434243577418</v>
      </c>
      <c r="O1053" s="3">
        <f t="shared" ref="O1053" si="4130">0.5*(I1053+I$1099)</f>
        <v>0.29250011825083566</v>
      </c>
    </row>
    <row r="1054" spans="1:15" x14ac:dyDescent="0.15">
      <c r="A1054" s="1">
        <v>46</v>
      </c>
      <c r="B1054" s="1" t="s">
        <v>334</v>
      </c>
      <c r="C1054" s="1">
        <v>16</v>
      </c>
      <c r="D1054" s="1" t="s">
        <v>11</v>
      </c>
      <c r="E1054" s="6">
        <f>資本コスト!E1054/SUM(資本コスト!E1054,労働コスト!E1054)</f>
        <v>0.37172258006972675</v>
      </c>
      <c r="F1054" s="6">
        <f>資本コスト!F1054/SUM(資本コスト!F1054,労働コスト!F1054)</f>
        <v>0.12184411958384973</v>
      </c>
      <c r="G1054" s="6">
        <f>資本コスト!G1054/SUM(資本コスト!G1054,労働コスト!G1054)</f>
        <v>0.10961926083765197</v>
      </c>
      <c r="H1054" s="6">
        <f>資本コスト!H1054/SUM(資本コスト!H1054,労働コスト!H1054)</f>
        <v>8.3817504271019569E-2</v>
      </c>
      <c r="I1054" s="6">
        <f>資本コスト!I1054/SUM(資本コスト!I1054,労働コスト!I1054)</f>
        <v>8.7627116480713294E-2</v>
      </c>
      <c r="K1054" s="3">
        <f>0.5*(E1054+E$1100)</f>
        <v>0.31258568849344887</v>
      </c>
      <c r="L1054" s="3">
        <f t="shared" ref="L1054" si="4131">0.5*(F1054+F$1100)</f>
        <v>0.11512257037506016</v>
      </c>
      <c r="M1054" s="3">
        <f t="shared" ref="M1054" si="4132">0.5*(G1054+G$1100)</f>
        <v>0.11154788362604191</v>
      </c>
      <c r="N1054" s="3">
        <f t="shared" ref="N1054" si="4133">0.5*(H1054+H$1100)</f>
        <v>8.5095961041771057E-2</v>
      </c>
      <c r="O1054" s="3">
        <f t="shared" ref="O1054" si="4134">0.5*(I1054+I$1100)</f>
        <v>9.2071508820902717E-2</v>
      </c>
    </row>
    <row r="1055" spans="1:15" x14ac:dyDescent="0.15">
      <c r="A1055" s="1">
        <v>46</v>
      </c>
      <c r="B1055" s="1" t="s">
        <v>334</v>
      </c>
      <c r="C1055" s="1">
        <v>17</v>
      </c>
      <c r="D1055" s="1" t="s">
        <v>12</v>
      </c>
      <c r="E1055" s="6">
        <f>資本コスト!E1055/SUM(資本コスト!E1055,労働コスト!E1055)</f>
        <v>0.52347810349059087</v>
      </c>
      <c r="F1055" s="6">
        <f>資本コスト!F1055/SUM(資本コスト!F1055,労働コスト!F1055)</f>
        <v>0.70011622488597181</v>
      </c>
      <c r="G1055" s="6">
        <f>資本コスト!G1055/SUM(資本コスト!G1055,労働コスト!G1055)</f>
        <v>0.73520360313927202</v>
      </c>
      <c r="H1055" s="6">
        <f>資本コスト!H1055/SUM(資本コスト!H1055,労働コスト!H1055)</f>
        <v>0.68812468113982961</v>
      </c>
      <c r="I1055" s="6">
        <f>資本コスト!I1055/SUM(資本コスト!I1055,労働コスト!I1055)</f>
        <v>0.7646696081852935</v>
      </c>
      <c r="K1055" s="3">
        <f>0.5*(E1055+E$1101)</f>
        <v>0.64127876083216595</v>
      </c>
      <c r="L1055" s="3">
        <f t="shared" ref="L1055" si="4135">0.5*(F1055+F$1101)</f>
        <v>0.7329869887044973</v>
      </c>
      <c r="M1055" s="3">
        <f t="shared" ref="M1055" si="4136">0.5*(G1055+G$1101)</f>
        <v>0.73212483332650313</v>
      </c>
      <c r="N1055" s="3">
        <f t="shared" ref="N1055" si="4137">0.5*(H1055+H$1101)</f>
        <v>0.70036455079568116</v>
      </c>
      <c r="O1055" s="3">
        <f t="shared" ref="O1055" si="4138">0.5*(I1055+I$1101)</f>
        <v>0.78484956547400941</v>
      </c>
    </row>
    <row r="1056" spans="1:15" x14ac:dyDescent="0.15">
      <c r="A1056" s="1">
        <v>46</v>
      </c>
      <c r="B1056" s="1" t="s">
        <v>334</v>
      </c>
      <c r="C1056" s="1">
        <v>18</v>
      </c>
      <c r="D1056" s="1" t="s">
        <v>13</v>
      </c>
      <c r="E1056" s="6">
        <f>資本コスト!E1056/SUM(資本コスト!E1056,労働コスト!E1056)</f>
        <v>0.11051589748618471</v>
      </c>
      <c r="F1056" s="6">
        <f>資本コスト!F1056/SUM(資本コスト!F1056,労働コスト!F1056)</f>
        <v>0.14721895335482105</v>
      </c>
      <c r="G1056" s="6">
        <f>資本コスト!G1056/SUM(資本コスト!G1056,労働コスト!G1056)</f>
        <v>0.13798677878028259</v>
      </c>
      <c r="H1056" s="6">
        <f>資本コスト!H1056/SUM(資本コスト!H1056,労働コスト!H1056)</f>
        <v>0.12869272170539334</v>
      </c>
      <c r="I1056" s="6">
        <f>資本コスト!I1056/SUM(資本コスト!I1056,労働コスト!I1056)</f>
        <v>0.17720368668490868</v>
      </c>
      <c r="K1056" s="3">
        <f>0.5*(E1056+E$1102)</f>
        <v>0.12549748604542788</v>
      </c>
      <c r="L1056" s="3">
        <f t="shared" ref="L1056" si="4139">0.5*(F1056+F$1102)</f>
        <v>0.17050590960307185</v>
      </c>
      <c r="M1056" s="3">
        <f t="shared" ref="M1056" si="4140">0.5*(G1056+G$1102)</f>
        <v>0.16212950081865754</v>
      </c>
      <c r="N1056" s="3">
        <f t="shared" ref="N1056" si="4141">0.5*(H1056+H$1102)</f>
        <v>0.15237821273362639</v>
      </c>
      <c r="O1056" s="3">
        <f t="shared" ref="O1056" si="4142">0.5*(I1056+I$1102)</f>
        <v>0.18895394166228674</v>
      </c>
    </row>
    <row r="1057" spans="1:15" x14ac:dyDescent="0.15">
      <c r="A1057" s="1">
        <v>46</v>
      </c>
      <c r="B1057" s="1" t="s">
        <v>337</v>
      </c>
      <c r="C1057" s="1">
        <v>19</v>
      </c>
      <c r="D1057" s="1" t="s">
        <v>14</v>
      </c>
      <c r="E1057" s="6">
        <f>資本コスト!E1057/SUM(資本コスト!E1057,労働コスト!E1057)</f>
        <v>0.38457665985994516</v>
      </c>
      <c r="F1057" s="6">
        <f>資本コスト!F1057/SUM(資本コスト!F1057,労働コスト!F1057)</f>
        <v>0.17199656003603603</v>
      </c>
      <c r="G1057" s="6">
        <f>資本コスト!G1057/SUM(資本コスト!G1057,労働コスト!G1057)</f>
        <v>0.14136949694610781</v>
      </c>
      <c r="H1057" s="6">
        <f>資本コスト!H1057/SUM(資本コスト!H1057,労働コスト!H1057)</f>
        <v>0.22776252680594372</v>
      </c>
      <c r="I1057" s="6">
        <f>資本コスト!I1057/SUM(資本コスト!I1057,労働コスト!I1057)</f>
        <v>0.26196447181815968</v>
      </c>
      <c r="K1057" s="3">
        <f>0.5*(E1057+E$1103)</f>
        <v>0.36086244376261112</v>
      </c>
      <c r="L1057" s="3">
        <f t="shared" ref="L1057" si="4143">0.5*(F1057+F$1103)</f>
        <v>0.16507421891245289</v>
      </c>
      <c r="M1057" s="3">
        <f t="shared" ref="M1057" si="4144">0.5*(G1057+G$1103)</f>
        <v>0.14355857318759524</v>
      </c>
      <c r="N1057" s="3">
        <f t="shared" ref="N1057" si="4145">0.5*(H1057+H$1103)</f>
        <v>0.20818824795881191</v>
      </c>
      <c r="O1057" s="3">
        <f t="shared" ref="O1057" si="4146">0.5*(I1057+I$1103)</f>
        <v>0.22809570431725179</v>
      </c>
    </row>
    <row r="1058" spans="1:15" x14ac:dyDescent="0.15">
      <c r="A1058" s="1">
        <v>46</v>
      </c>
      <c r="B1058" s="1" t="s">
        <v>337</v>
      </c>
      <c r="C1058" s="1">
        <v>20</v>
      </c>
      <c r="D1058" s="1" t="s">
        <v>15</v>
      </c>
      <c r="E1058" s="6">
        <f>資本コスト!E1058/SUM(資本コスト!E1058,労働コスト!E1058)</f>
        <v>0.41504726679636811</v>
      </c>
      <c r="F1058" s="6">
        <f>資本コスト!F1058/SUM(資本コスト!F1058,労働コスト!F1058)</f>
        <v>0.79584854555581697</v>
      </c>
      <c r="G1058" s="6">
        <f>資本コスト!G1058/SUM(資本コスト!G1058,労働コスト!G1058)</f>
        <v>0.77930579754522722</v>
      </c>
      <c r="H1058" s="6">
        <f>資本コスト!H1058/SUM(資本コスト!H1058,労働コスト!H1058)</f>
        <v>0.77627041812550501</v>
      </c>
      <c r="I1058" s="6">
        <f>資本コスト!I1058/SUM(資本コスト!I1058,労働コスト!I1058)</f>
        <v>0.83083765778840268</v>
      </c>
      <c r="K1058" s="3">
        <f>0.5*(E1058+E$1104)</f>
        <v>0.45467810047182999</v>
      </c>
      <c r="L1058" s="3">
        <f t="shared" ref="L1058" si="4147">0.5*(F1058+F$1104)</f>
        <v>0.79723787397775525</v>
      </c>
      <c r="M1058" s="3">
        <f t="shared" ref="M1058" si="4148">0.5*(G1058+G$1104)</f>
        <v>0.76630571232638078</v>
      </c>
      <c r="N1058" s="3">
        <f t="shared" ref="N1058" si="4149">0.5*(H1058+H$1104)</f>
        <v>0.75981418394270417</v>
      </c>
      <c r="O1058" s="3">
        <f t="shared" ref="O1058" si="4150">0.5*(I1058+I$1104)</f>
        <v>0.8143988828093367</v>
      </c>
    </row>
    <row r="1059" spans="1:15" x14ac:dyDescent="0.15">
      <c r="A1059" s="1">
        <v>46</v>
      </c>
      <c r="B1059" s="1" t="s">
        <v>337</v>
      </c>
      <c r="C1059" s="1">
        <v>21</v>
      </c>
      <c r="D1059" s="1" t="s">
        <v>16</v>
      </c>
      <c r="E1059" s="6">
        <f>資本コスト!E1059/SUM(資本コスト!E1059,労働コスト!E1059)</f>
        <v>0.29651443237773806</v>
      </c>
      <c r="F1059" s="6">
        <f>資本コスト!F1059/SUM(資本コスト!F1059,労働コスト!F1059)</f>
        <v>0.45261745516825863</v>
      </c>
      <c r="G1059" s="6">
        <f>資本コスト!G1059/SUM(資本コスト!G1059,労働コスト!G1059)</f>
        <v>0.43297707670785018</v>
      </c>
      <c r="H1059" s="6">
        <f>資本コスト!H1059/SUM(資本コスト!H1059,労働コスト!H1059)</f>
        <v>0.43966632537132805</v>
      </c>
      <c r="I1059" s="6">
        <f>資本コスト!I1059/SUM(資本コスト!I1059,労働コスト!I1059)</f>
        <v>0.525154352875146</v>
      </c>
      <c r="K1059" s="3">
        <f>0.5*(E1059+E$1105)</f>
        <v>0.31048111870395989</v>
      </c>
      <c r="L1059" s="3">
        <f t="shared" ref="L1059" si="4151">0.5*(F1059+F$1105)</f>
        <v>0.43356841569523596</v>
      </c>
      <c r="M1059" s="3">
        <f t="shared" ref="M1059" si="4152">0.5*(G1059+G$1105)</f>
        <v>0.42468711650740981</v>
      </c>
      <c r="N1059" s="3">
        <f t="shared" ref="N1059" si="4153">0.5*(H1059+H$1105)</f>
        <v>0.44283301009670861</v>
      </c>
      <c r="O1059" s="3">
        <f t="shared" ref="O1059" si="4154">0.5*(I1059+I$1105)</f>
        <v>0.54492970715822087</v>
      </c>
    </row>
    <row r="1060" spans="1:15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6">
        <f>資本コスト!E1060/SUM(資本コスト!E1060,労働コスト!E1060)</f>
        <v>0.18115833310482618</v>
      </c>
      <c r="F1060" s="6">
        <f>資本コスト!F1060/SUM(資本コスト!F1060,労働コスト!F1060)</f>
        <v>0.30395475691920881</v>
      </c>
      <c r="G1060" s="6">
        <f>資本コスト!G1060/SUM(資本コスト!G1060,労働コスト!G1060)</f>
        <v>0.35120935190668767</v>
      </c>
      <c r="H1060" s="6">
        <f>資本コスト!H1060/SUM(資本コスト!H1060,労働コスト!H1060)</f>
        <v>0.29425196421328409</v>
      </c>
      <c r="I1060" s="6">
        <f>資本コスト!I1060/SUM(資本コスト!I1060,労働コスト!I1060)</f>
        <v>0.26454254187410547</v>
      </c>
      <c r="K1060" s="3">
        <f>0.5*(E1060+E$1106)</f>
        <v>0.19027626635679851</v>
      </c>
      <c r="L1060" s="3">
        <f t="shared" ref="L1060" si="4155">0.5*(F1060+F$1106)</f>
        <v>0.28475314227488252</v>
      </c>
      <c r="M1060" s="3">
        <f t="shared" ref="M1060" si="4156">0.5*(G1060+G$1106)</f>
        <v>0.34075345155081072</v>
      </c>
      <c r="N1060" s="3">
        <f t="shared" ref="N1060" si="4157">0.5*(H1060+H$1106)</f>
        <v>0.30110048035308123</v>
      </c>
      <c r="O1060" s="3">
        <f t="shared" ref="O1060" si="4158">0.5*(I1060+I$1106)</f>
        <v>0.26821477750914963</v>
      </c>
    </row>
    <row r="1061" spans="1:15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6">
        <f>資本コスト!E1061/SUM(資本コスト!E1061,労働コスト!E1061)</f>
        <v>0.32716018840225508</v>
      </c>
      <c r="F1061" s="6">
        <f>資本コスト!F1061/SUM(資本コスト!F1061,労働コスト!F1061)</f>
        <v>0.21748537605031562</v>
      </c>
      <c r="G1061" s="6">
        <f>資本コスト!G1061/SUM(資本コスト!G1061,労働コスト!G1061)</f>
        <v>0.23642027523199269</v>
      </c>
      <c r="H1061" s="6">
        <f>資本コスト!H1061/SUM(資本コスト!H1061,労働コスト!H1061)</f>
        <v>0.23002550687971993</v>
      </c>
      <c r="I1061" s="6">
        <f>資本コスト!I1061/SUM(資本コスト!I1061,労働コスト!I1061)</f>
        <v>0.27528853077524479</v>
      </c>
      <c r="K1061" s="3">
        <f>0.5*(E1061+E$1107)</f>
        <v>0.35575490301374946</v>
      </c>
      <c r="L1061" s="3">
        <f t="shared" ref="L1061" si="4159">0.5*(F1061+F$1107)</f>
        <v>0.23782645345708819</v>
      </c>
      <c r="M1061" s="3">
        <f t="shared" ref="M1061" si="4160">0.5*(G1061+G$1107)</f>
        <v>0.25397466350233422</v>
      </c>
      <c r="N1061" s="3">
        <f t="shared" ref="N1061" si="4161">0.5*(H1061+H$1107)</f>
        <v>0.24284608191756996</v>
      </c>
      <c r="O1061" s="3">
        <f t="shared" ref="O1061" si="4162">0.5*(I1061+I$1107)</f>
        <v>0.29021550057748685</v>
      </c>
    </row>
    <row r="1062" spans="1:15" x14ac:dyDescent="0.15">
      <c r="A1062" s="1">
        <v>47</v>
      </c>
      <c r="B1062" s="1" t="s">
        <v>338</v>
      </c>
      <c r="C1062" s="1">
        <v>1</v>
      </c>
      <c r="D1062" s="1" t="s">
        <v>9</v>
      </c>
      <c r="E1062" s="6"/>
      <c r="F1062" s="6">
        <f>資本コスト!F1062/SUM(資本コスト!F1062,労働コスト!F1062)</f>
        <v>0.50619814154300047</v>
      </c>
      <c r="G1062" s="6">
        <f>資本コスト!G1062/SUM(資本コスト!G1062,労働コスト!G1062)</f>
        <v>0.55720691202169237</v>
      </c>
      <c r="H1062" s="6">
        <f>資本コスト!H1062/SUM(資本コスト!H1062,労働コスト!H1062)</f>
        <v>0.68194309600038705</v>
      </c>
      <c r="I1062" s="6">
        <f>資本コスト!I1062/SUM(資本コスト!I1062,労働コスト!I1062)</f>
        <v>0.768283264762884</v>
      </c>
      <c r="K1062" s="3"/>
      <c r="L1062" s="3">
        <f t="shared" ref="L1062" si="4163">0.5*(F1062+F$1085)</f>
        <v>0.5020645570534148</v>
      </c>
      <c r="M1062" s="3">
        <f t="shared" ref="M1062" si="4164">0.5*(G1062+G$1085)</f>
        <v>0.55156214664436387</v>
      </c>
      <c r="N1062" s="3">
        <f t="shared" ref="N1062" si="4165">0.5*(H1062+H$1085)</f>
        <v>0.66418283150726509</v>
      </c>
      <c r="O1062" s="3">
        <f t="shared" ref="O1062" si="4166">0.5*(I1062+I$1085)</f>
        <v>0.73919151510385017</v>
      </c>
    </row>
    <row r="1063" spans="1:15" x14ac:dyDescent="0.15">
      <c r="A1063" s="1">
        <v>47</v>
      </c>
      <c r="B1063" s="1" t="s">
        <v>339</v>
      </c>
      <c r="C1063" s="1">
        <v>2</v>
      </c>
      <c r="D1063" s="1" t="s">
        <v>10</v>
      </c>
      <c r="E1063" s="6"/>
      <c r="F1063" s="6">
        <f>資本コスト!F1063/SUM(資本コスト!F1063,労働コスト!F1063)</f>
        <v>0.21619668052097654</v>
      </c>
      <c r="G1063" s="6">
        <f>資本コスト!G1063/SUM(資本コスト!G1063,労働コスト!G1063)</f>
        <v>0.39810869352896738</v>
      </c>
      <c r="H1063" s="6">
        <f>資本コスト!H1063/SUM(資本コスト!H1063,労働コスト!H1063)</f>
        <v>0.36940027258420233</v>
      </c>
      <c r="I1063" s="6">
        <f>資本コスト!I1063/SUM(資本コスト!I1063,労働コスト!I1063)</f>
        <v>0.54508752833659802</v>
      </c>
      <c r="K1063" s="3"/>
      <c r="L1063" s="3">
        <f t="shared" ref="L1063" si="4167">0.5*(F1063+F$1086)</f>
        <v>0.27458836412008863</v>
      </c>
      <c r="M1063" s="3">
        <f t="shared" ref="M1063" si="4168">0.5*(G1063+G$1086)</f>
        <v>0.37234614058452176</v>
      </c>
      <c r="N1063" s="3">
        <f t="shared" ref="N1063" si="4169">0.5*(H1063+H$1086)</f>
        <v>0.35669786552395466</v>
      </c>
      <c r="O1063" s="3">
        <f t="shared" ref="O1063" si="4170">0.5*(I1063+I$1086)</f>
        <v>0.52324267674476332</v>
      </c>
    </row>
    <row r="1064" spans="1:15" x14ac:dyDescent="0.15">
      <c r="A1064" s="1">
        <v>47</v>
      </c>
      <c r="B1064" s="1" t="s">
        <v>340</v>
      </c>
      <c r="C1064" s="1">
        <v>3</v>
      </c>
      <c r="D1064" s="1" t="s">
        <v>17</v>
      </c>
      <c r="E1064" s="6"/>
      <c r="F1064" s="6">
        <f>資本コスト!F1064/SUM(資本コスト!F1064,労働コスト!F1064)</f>
        <v>0.26135105183516122</v>
      </c>
      <c r="G1064" s="6">
        <f>資本コスト!G1064/SUM(資本コスト!G1064,労働コスト!G1064)</f>
        <v>0.34792429076327047</v>
      </c>
      <c r="H1064" s="6">
        <f>資本コスト!H1064/SUM(資本コスト!H1064,労働コスト!H1064)</f>
        <v>0.36555151216121412</v>
      </c>
      <c r="I1064" s="6">
        <f>資本コスト!I1064/SUM(資本コスト!I1064,労働コスト!I1064)</f>
        <v>0.46755195641325531</v>
      </c>
      <c r="K1064" s="3"/>
      <c r="L1064" s="3">
        <f t="shared" ref="L1064" si="4171">0.5*(F1064+F$1087)</f>
        <v>0.25749500738207221</v>
      </c>
      <c r="M1064" s="3">
        <f t="shared" ref="M1064" si="4172">0.5*(G1064+G$1087)</f>
        <v>0.32664675894406581</v>
      </c>
      <c r="N1064" s="3">
        <f t="shared" ref="N1064" si="4173">0.5*(H1064+H$1087)</f>
        <v>0.33773506585240265</v>
      </c>
      <c r="O1064" s="3">
        <f t="shared" ref="O1064" si="4174">0.5*(I1064+I$1087)</f>
        <v>0.4169513386520452</v>
      </c>
    </row>
    <row r="1065" spans="1:15" x14ac:dyDescent="0.15">
      <c r="A1065" s="1">
        <v>47</v>
      </c>
      <c r="B1065" s="1" t="s">
        <v>341</v>
      </c>
      <c r="C1065" s="1">
        <v>4</v>
      </c>
      <c r="D1065" s="1" t="s">
        <v>18</v>
      </c>
      <c r="E1065" s="6"/>
      <c r="F1065" s="6">
        <f>資本コスト!F1065/SUM(資本コスト!F1065,労働コスト!F1065)</f>
        <v>0.10887785359721575</v>
      </c>
      <c r="G1065" s="6">
        <f>資本コスト!G1065/SUM(資本コスト!G1065,労働コスト!G1065)</f>
        <v>0.12401866453025155</v>
      </c>
      <c r="H1065" s="6">
        <f>資本コスト!H1065/SUM(資本コスト!H1065,労働コスト!H1065)</f>
        <v>0.16394810038239513</v>
      </c>
      <c r="I1065" s="6">
        <f>資本コスト!I1065/SUM(資本コスト!I1065,労働コスト!I1065)</f>
        <v>0.14897596408605829</v>
      </c>
      <c r="K1065" s="3"/>
      <c r="L1065" s="3">
        <f t="shared" ref="L1065" si="4175">0.5*(F1065+F$1088)</f>
        <v>0.14671529004628886</v>
      </c>
      <c r="M1065" s="3">
        <f t="shared" ref="M1065" si="4176">0.5*(G1065+G$1088)</f>
        <v>0.16272279034862186</v>
      </c>
      <c r="N1065" s="3">
        <f t="shared" ref="N1065" si="4177">0.5*(H1065+H$1088)</f>
        <v>0.21192361424141809</v>
      </c>
      <c r="O1065" s="3">
        <f t="shared" ref="O1065" si="4178">0.5*(I1065+I$1088)</f>
        <v>0.23916973726290958</v>
      </c>
    </row>
    <row r="1066" spans="1:15" x14ac:dyDescent="0.15">
      <c r="A1066" s="1">
        <v>47</v>
      </c>
      <c r="B1066" s="1" t="s">
        <v>340</v>
      </c>
      <c r="C1066" s="1">
        <v>5</v>
      </c>
      <c r="D1066" s="1" t="s">
        <v>19</v>
      </c>
      <c r="E1066" s="6"/>
      <c r="F1066" s="6">
        <f>資本コスト!F1066/SUM(資本コスト!F1066,労働コスト!F1066)</f>
        <v>0.17621220346519004</v>
      </c>
      <c r="G1066" s="6">
        <f>資本コスト!G1066/SUM(資本コスト!G1066,労働コスト!G1066)</f>
        <v>0.27130209125039201</v>
      </c>
      <c r="H1066" s="6">
        <f>資本コスト!H1066/SUM(資本コスト!H1066,労働コスト!H1066)</f>
        <v>0.31845373444618386</v>
      </c>
      <c r="I1066" s="6">
        <f>資本コスト!I1066/SUM(資本コスト!I1066,労働コスト!I1066)</f>
        <v>0.24094453198131011</v>
      </c>
      <c r="K1066" s="3"/>
      <c r="L1066" s="3">
        <f t="shared" ref="L1066" si="4179">0.5*(F1066+F$1089)</f>
        <v>0.23377425145035058</v>
      </c>
      <c r="M1066" s="3">
        <f t="shared" ref="M1066" si="4180">0.5*(G1066+G$1089)</f>
        <v>0.2921247790352568</v>
      </c>
      <c r="N1066" s="3">
        <f t="shared" ref="N1066" si="4181">0.5*(H1066+H$1089)</f>
        <v>0.32077736051944328</v>
      </c>
      <c r="O1066" s="3">
        <f t="shared" ref="O1066" si="4182">0.5*(I1066+I$1089)</f>
        <v>0.31792089152388431</v>
      </c>
    </row>
    <row r="1067" spans="1:15" x14ac:dyDescent="0.15">
      <c r="A1067" s="1">
        <v>47</v>
      </c>
      <c r="B1067" s="1" t="s">
        <v>340</v>
      </c>
      <c r="C1067" s="1">
        <v>6</v>
      </c>
      <c r="D1067" s="1" t="s">
        <v>3</v>
      </c>
      <c r="E1067" s="6"/>
      <c r="F1067" s="6">
        <f>資本コスト!F1067/SUM(資本コスト!F1067,労働コスト!F1067)</f>
        <v>0.187148981883212</v>
      </c>
      <c r="G1067" s="6">
        <f>資本コスト!G1067/SUM(資本コスト!G1067,労働コスト!G1067)</f>
        <v>0.18168044692242982</v>
      </c>
      <c r="H1067" s="6">
        <f>資本コスト!H1067/SUM(資本コスト!H1067,労働コスト!H1067)</f>
        <v>0.17598731275114424</v>
      </c>
      <c r="I1067" s="6">
        <f>資本コスト!I1067/SUM(資本コスト!I1067,労働コスト!I1067)</f>
        <v>0.40541081116379318</v>
      </c>
      <c r="K1067" s="3"/>
      <c r="L1067" s="3">
        <f t="shared" ref="L1067" si="4183">0.5*(F1067+F$1090)</f>
        <v>0.30340222979293491</v>
      </c>
      <c r="M1067" s="3">
        <f t="shared" ref="M1067" si="4184">0.5*(G1067+G$1090)</f>
        <v>0.31422654605777722</v>
      </c>
      <c r="N1067" s="3">
        <f t="shared" ref="N1067" si="4185">0.5*(H1067+H$1090)</f>
        <v>0.30305673753953788</v>
      </c>
      <c r="O1067" s="3">
        <f t="shared" ref="O1067" si="4186">0.5*(I1067+I$1090)</f>
        <v>0.48035096203805383</v>
      </c>
    </row>
    <row r="1068" spans="1:15" x14ac:dyDescent="0.15">
      <c r="A1068" s="1">
        <v>47</v>
      </c>
      <c r="B1068" s="1" t="s">
        <v>342</v>
      </c>
      <c r="C1068" s="1">
        <v>7</v>
      </c>
      <c r="D1068" s="1" t="s">
        <v>20</v>
      </c>
      <c r="E1068" s="6"/>
      <c r="F1068" s="6">
        <f>資本コスト!F1068/SUM(資本コスト!F1068,労働コスト!F1068)</f>
        <v>0.60496437732233688</v>
      </c>
      <c r="G1068" s="6">
        <f>資本コスト!G1068/SUM(資本コスト!G1068,労働コスト!G1068)</f>
        <v>0.53853524029387934</v>
      </c>
      <c r="H1068" s="6">
        <f>資本コスト!H1068/SUM(資本コスト!H1068,労働コスト!H1068)</f>
        <v>0.72366461894892964</v>
      </c>
      <c r="I1068" s="6">
        <f>資本コスト!I1068/SUM(資本コスト!I1068,労働コスト!I1068)</f>
        <v>0.91555515227509743</v>
      </c>
      <c r="K1068" s="3"/>
      <c r="L1068" s="3">
        <f t="shared" ref="L1068" si="4187">0.5*(F1068+F$1091)</f>
        <v>0.62838791357198531</v>
      </c>
      <c r="M1068" s="3">
        <f t="shared" ref="M1068" si="4188">0.5*(G1068+G$1091)</f>
        <v>0.55041271721687246</v>
      </c>
      <c r="N1068" s="3">
        <f t="shared" ref="N1068" si="4189">0.5*(H1068+H$1091)</f>
        <v>0.64620438204510267</v>
      </c>
      <c r="O1068" s="3">
        <f t="shared" ref="O1068" si="4190">0.5*(I1068+I$1091)</f>
        <v>0.76534147551662857</v>
      </c>
    </row>
    <row r="1069" spans="1:15" x14ac:dyDescent="0.15">
      <c r="A1069" s="1">
        <v>47</v>
      </c>
      <c r="B1069" s="1" t="s">
        <v>340</v>
      </c>
      <c r="C1069" s="1">
        <v>8</v>
      </c>
      <c r="D1069" s="1" t="s">
        <v>21</v>
      </c>
      <c r="E1069" s="6"/>
      <c r="F1069" s="6">
        <f>資本コスト!F1069/SUM(資本コスト!F1069,労働コスト!F1069)</f>
        <v>0.17482040144684347</v>
      </c>
      <c r="G1069" s="6">
        <f>資本コスト!G1069/SUM(資本コスト!G1069,労働コスト!G1069)</f>
        <v>0.20386714920818441</v>
      </c>
      <c r="H1069" s="6">
        <f>資本コスト!H1069/SUM(資本コスト!H1069,労働コスト!H1069)</f>
        <v>0.20999740680123813</v>
      </c>
      <c r="I1069" s="6">
        <f>資本コスト!I1069/SUM(資本コスト!I1069,労働コスト!I1069)</f>
        <v>0.26042359739517495</v>
      </c>
      <c r="K1069" s="3"/>
      <c r="L1069" s="3">
        <f t="shared" ref="L1069" si="4191">0.5*(F1069+F$1092)</f>
        <v>0.20896838150520816</v>
      </c>
      <c r="M1069" s="3">
        <f t="shared" ref="M1069" si="4192">0.5*(G1069+G$1092)</f>
        <v>0.22635619641180596</v>
      </c>
      <c r="N1069" s="3">
        <f t="shared" ref="N1069" si="4193">0.5*(H1069+H$1092)</f>
        <v>0.22404770096186377</v>
      </c>
      <c r="O1069" s="3">
        <f t="shared" ref="O1069" si="4194">0.5*(I1069+I$1092)</f>
        <v>0.2917573688168032</v>
      </c>
    </row>
    <row r="1070" spans="1:15" x14ac:dyDescent="0.15">
      <c r="A1070" s="1">
        <v>47</v>
      </c>
      <c r="B1070" s="1" t="s">
        <v>340</v>
      </c>
      <c r="C1070" s="1">
        <v>9</v>
      </c>
      <c r="D1070" s="1" t="s">
        <v>22</v>
      </c>
      <c r="E1070" s="6"/>
      <c r="F1070" s="6">
        <f>資本コスト!F1070/SUM(資本コスト!F1070,労働コスト!F1070)</f>
        <v>0.23537196420644663</v>
      </c>
      <c r="G1070" s="6">
        <f>資本コスト!G1070/SUM(資本コスト!G1070,労働コスト!G1070)</f>
        <v>0.26839999960017885</v>
      </c>
      <c r="H1070" s="6">
        <f>資本コスト!H1070/SUM(資本コスト!H1070,労働コスト!H1070)</f>
        <v>0.32151564895756413</v>
      </c>
      <c r="I1070" s="6">
        <f>資本コスト!I1070/SUM(資本コスト!I1070,労働コスト!I1070)</f>
        <v>0.41037561110350795</v>
      </c>
      <c r="K1070" s="3"/>
      <c r="L1070" s="3">
        <f t="shared" ref="L1070" si="4195">0.5*(F1070+F$1093)</f>
        <v>0.31093975416546282</v>
      </c>
      <c r="M1070" s="3">
        <f t="shared" ref="M1070" si="4196">0.5*(G1070+G$1093)</f>
        <v>0.34366401766215182</v>
      </c>
      <c r="N1070" s="3">
        <f t="shared" ref="N1070" si="4197">0.5*(H1070+H$1093)</f>
        <v>0.36404509742413116</v>
      </c>
      <c r="O1070" s="3">
        <f t="shared" ref="O1070" si="4198">0.5*(I1070+I$1093)</f>
        <v>0.42778000499818419</v>
      </c>
    </row>
    <row r="1071" spans="1:15" x14ac:dyDescent="0.15">
      <c r="A1071" s="1">
        <v>47</v>
      </c>
      <c r="B1071" s="1" t="s">
        <v>340</v>
      </c>
      <c r="C1071" s="1">
        <v>10</v>
      </c>
      <c r="D1071" s="1" t="s">
        <v>23</v>
      </c>
      <c r="E1071" s="6"/>
      <c r="F1071" s="6">
        <f>資本コスト!F1071/SUM(資本コスト!F1071,労働コスト!F1071)</f>
        <v>0.1274731027636305</v>
      </c>
      <c r="G1071" s="6">
        <f>資本コスト!G1071/SUM(資本コスト!G1071,労働コスト!G1071)</f>
        <v>0.21177951488812566</v>
      </c>
      <c r="H1071" s="6">
        <f>資本コスト!H1071/SUM(資本コスト!H1071,労働コスト!H1071)</f>
        <v>0.23315101916791833</v>
      </c>
      <c r="I1071" s="6">
        <f>資本コスト!I1071/SUM(資本コスト!I1071,労働コスト!I1071)</f>
        <v>0.20221353885936141</v>
      </c>
      <c r="K1071" s="3"/>
      <c r="L1071" s="3">
        <f t="shared" ref="L1071" si="4199">0.5*(F1071+F$1094)</f>
        <v>0.16274474999143704</v>
      </c>
      <c r="M1071" s="3">
        <f t="shared" ref="M1071" si="4200">0.5*(G1071+G$1094)</f>
        <v>0.20096297233570259</v>
      </c>
      <c r="N1071" s="3">
        <f t="shared" ref="N1071" si="4201">0.5*(H1071+H$1094)</f>
        <v>0.21092424082834599</v>
      </c>
      <c r="O1071" s="3">
        <f t="shared" ref="O1071" si="4202">0.5*(I1071+I$1094)</f>
        <v>0.20498095952728695</v>
      </c>
    </row>
    <row r="1072" spans="1:15" x14ac:dyDescent="0.15">
      <c r="A1072" s="1">
        <v>47</v>
      </c>
      <c r="B1072" s="1" t="s">
        <v>340</v>
      </c>
      <c r="C1072" s="1">
        <v>11</v>
      </c>
      <c r="D1072" s="1" t="s">
        <v>24</v>
      </c>
      <c r="E1072" s="6"/>
      <c r="F1072" s="6">
        <f>資本コスト!F1072/SUM(資本コスト!F1072,労働コスト!F1072)</f>
        <v>0.13213574237248249</v>
      </c>
      <c r="G1072" s="6">
        <f>資本コスト!G1072/SUM(資本コスト!G1072,労働コスト!G1072)</f>
        <v>8.1839412383621593E-2</v>
      </c>
      <c r="H1072" s="6">
        <f>資本コスト!H1072/SUM(資本コスト!H1072,労働コスト!H1072)</f>
        <v>0.19617272849838405</v>
      </c>
      <c r="I1072" s="6">
        <f>資本コスト!I1072/SUM(資本コスト!I1072,労働コスト!I1072)</f>
        <v>0.2456138016150827</v>
      </c>
      <c r="K1072" s="3"/>
      <c r="L1072" s="3">
        <f t="shared" ref="L1072" si="4203">0.5*(F1072+F$1095)</f>
        <v>0.17491074518110167</v>
      </c>
      <c r="M1072" s="3">
        <f t="shared" ref="M1072" si="4204">0.5*(G1072+G$1095)</f>
        <v>0.17824583766329952</v>
      </c>
      <c r="N1072" s="3">
        <f t="shared" ref="N1072" si="4205">0.5*(H1072+H$1095)</f>
        <v>0.23372392127947694</v>
      </c>
      <c r="O1072" s="3">
        <f t="shared" ref="O1072" si="4206">0.5*(I1072+I$1095)</f>
        <v>0.27789755431040158</v>
      </c>
    </row>
    <row r="1073" spans="1:15" x14ac:dyDescent="0.15">
      <c r="A1073" s="1">
        <v>47</v>
      </c>
      <c r="B1073" s="1" t="s">
        <v>342</v>
      </c>
      <c r="C1073" s="1">
        <v>12</v>
      </c>
      <c r="D1073" s="1" t="s">
        <v>25</v>
      </c>
      <c r="E1073" s="6"/>
      <c r="F1073" s="6">
        <f>資本コスト!F1073/SUM(資本コスト!F1073,労働コスト!F1073)</f>
        <v>0.15511880341808407</v>
      </c>
      <c r="G1073" s="6">
        <f>資本コスト!G1073/SUM(資本コスト!G1073,労働コスト!G1073)</f>
        <v>0.26576540618436123</v>
      </c>
      <c r="H1073" s="6">
        <f>資本コスト!H1073/SUM(資本コスト!H1073,労働コスト!H1073)</f>
        <v>0.20989117973964685</v>
      </c>
      <c r="I1073" s="6">
        <f>資本コスト!I1073/SUM(資本コスト!I1073,労働コスト!I1073)</f>
        <v>0.21331068545972676</v>
      </c>
      <c r="K1073" s="3"/>
      <c r="L1073" s="3">
        <f t="shared" ref="L1073" si="4207">0.5*(F1073+F$1096)</f>
        <v>0.16855943200087228</v>
      </c>
      <c r="M1073" s="3">
        <f t="shared" ref="M1073" si="4208">0.5*(G1073+G$1096)</f>
        <v>0.290876741692705</v>
      </c>
      <c r="N1073" s="3">
        <f t="shared" ref="N1073" si="4209">0.5*(H1073+H$1096)</f>
        <v>0.27602211201773574</v>
      </c>
      <c r="O1073" s="3">
        <f t="shared" ref="O1073" si="4210">0.5*(I1073+I$1096)</f>
        <v>0.3232696045287054</v>
      </c>
    </row>
    <row r="1074" spans="1:15" x14ac:dyDescent="0.15">
      <c r="A1074" s="1">
        <v>47</v>
      </c>
      <c r="B1074" s="1" t="s">
        <v>340</v>
      </c>
      <c r="C1074" s="1">
        <v>13</v>
      </c>
      <c r="D1074" s="1" t="s">
        <v>26</v>
      </c>
      <c r="E1074" s="6"/>
      <c r="F1074" s="6">
        <f>資本コスト!F1074/SUM(資本コスト!F1074,労働コスト!F1074)</f>
        <v>0.14479109481625785</v>
      </c>
      <c r="G1074" s="6">
        <f>資本コスト!G1074/SUM(資本コスト!G1074,労働コスト!G1074)</f>
        <v>0.14322480783640285</v>
      </c>
      <c r="H1074" s="6">
        <f>資本コスト!H1074/SUM(資本コスト!H1074,労働コスト!H1074)</f>
        <v>0.18033585262831126</v>
      </c>
      <c r="I1074" s="6">
        <f>資本コスト!I1074/SUM(資本コスト!I1074,労働コスト!I1074)</f>
        <v>0.19318977703107579</v>
      </c>
      <c r="K1074" s="3"/>
      <c r="L1074" s="3">
        <f t="shared" ref="L1074" si="4211">0.5*(F1074+F$1097)</f>
        <v>0.21173141558352362</v>
      </c>
      <c r="M1074" s="3">
        <f t="shared" ref="M1074" si="4212">0.5*(G1074+G$1097)</f>
        <v>0.23530692851645515</v>
      </c>
      <c r="N1074" s="3">
        <f t="shared" ref="N1074" si="4213">0.5*(H1074+H$1097)</f>
        <v>0.25137889260764623</v>
      </c>
      <c r="O1074" s="3">
        <f t="shared" ref="O1074" si="4214">0.5*(I1074+I$1097)</f>
        <v>0.24541679709895176</v>
      </c>
    </row>
    <row r="1075" spans="1:15" x14ac:dyDescent="0.15">
      <c r="A1075" s="1">
        <v>47</v>
      </c>
      <c r="B1075" s="1" t="s">
        <v>340</v>
      </c>
      <c r="C1075" s="1">
        <v>14</v>
      </c>
      <c r="D1075" s="1" t="s">
        <v>27</v>
      </c>
      <c r="E1075" s="6"/>
      <c r="F1075" s="6">
        <f>資本コスト!F1075/SUM(資本コスト!F1075,労働コスト!F1075)</f>
        <v>0.12407106448046518</v>
      </c>
      <c r="G1075" s="6">
        <f>資本コスト!G1075/SUM(資本コスト!G1075,労働コスト!G1075)</f>
        <v>5.9304958029330522E-2</v>
      </c>
      <c r="H1075" s="6">
        <f>資本コスト!H1075/SUM(資本コスト!H1075,労働コスト!H1075)</f>
        <v>2.7589444541675875E-2</v>
      </c>
      <c r="I1075" s="6">
        <f>資本コスト!I1075/SUM(資本コスト!I1075,労働コスト!I1075)</f>
        <v>1.6433844792438041E-3</v>
      </c>
      <c r="K1075" s="3"/>
      <c r="L1075" s="3">
        <f t="shared" ref="L1075" si="4215">0.5*(F1075+F$1098)</f>
        <v>0.13355638093618055</v>
      </c>
      <c r="M1075" s="3">
        <f t="shared" ref="M1075" si="4216">0.5*(G1075+G$1098)</f>
        <v>0.14927458477736644</v>
      </c>
      <c r="N1075" s="3">
        <f t="shared" ref="N1075" si="4217">0.5*(H1075+H$1098)</f>
        <v>0.16560444657186579</v>
      </c>
      <c r="O1075" s="3">
        <f t="shared" ref="O1075" si="4218">0.5*(I1075+I$1098)</f>
        <v>0.18713537689346105</v>
      </c>
    </row>
    <row r="1076" spans="1:15" x14ac:dyDescent="0.15">
      <c r="A1076" s="1">
        <v>47</v>
      </c>
      <c r="B1076" s="1" t="s">
        <v>340</v>
      </c>
      <c r="C1076" s="1">
        <v>15</v>
      </c>
      <c r="D1076" s="1" t="s">
        <v>28</v>
      </c>
      <c r="E1076" s="6"/>
      <c r="F1076" s="6">
        <f>資本コスト!F1076/SUM(資本コスト!F1076,労働コスト!F1076)</f>
        <v>0.11409578418303007</v>
      </c>
      <c r="G1076" s="6">
        <f>資本コスト!G1076/SUM(資本コスト!G1076,労働コスト!G1076)</f>
        <v>0.20010838458279193</v>
      </c>
      <c r="H1076" s="6">
        <f>資本コスト!H1076/SUM(資本コスト!H1076,労働コスト!H1076)</f>
        <v>0.25820704398551009</v>
      </c>
      <c r="I1076" s="6">
        <f>資本コスト!I1076/SUM(資本コスト!I1076,労働コスト!I1076)</f>
        <v>0.26213400761725247</v>
      </c>
      <c r="K1076" s="3"/>
      <c r="L1076" s="3">
        <f t="shared" ref="L1076" si="4219">0.5*(F1076+F$1099)</f>
        <v>0.14627074760216441</v>
      </c>
      <c r="M1076" s="3">
        <f t="shared" ref="M1076" si="4220">0.5*(G1076+G$1099)</f>
        <v>0.22239549264422867</v>
      </c>
      <c r="N1076" s="3">
        <f t="shared" ref="N1076" si="4221">0.5*(H1076+H$1099)</f>
        <v>0.26387111582786837</v>
      </c>
      <c r="O1076" s="3">
        <f t="shared" ref="O1076" si="4222">0.5*(I1076+I$1099)</f>
        <v>0.29445177256301719</v>
      </c>
    </row>
    <row r="1077" spans="1:15" x14ac:dyDescent="0.15">
      <c r="A1077" s="1">
        <v>47</v>
      </c>
      <c r="B1077" s="1" t="s">
        <v>338</v>
      </c>
      <c r="C1077" s="1">
        <v>16</v>
      </c>
      <c r="D1077" s="1" t="s">
        <v>11</v>
      </c>
      <c r="E1077" s="6"/>
      <c r="F1077" s="6">
        <f>資本コスト!F1077/SUM(資本コスト!F1077,労働コスト!F1077)</f>
        <v>7.9647421070854998E-2</v>
      </c>
      <c r="G1077" s="6">
        <f>資本コスト!G1077/SUM(資本コスト!G1077,労働コスト!G1077)</f>
        <v>0.10443656327212808</v>
      </c>
      <c r="H1077" s="6">
        <f>資本コスト!H1077/SUM(資本コスト!H1077,労働コスト!H1077)</f>
        <v>7.9889407385008326E-2</v>
      </c>
      <c r="I1077" s="6">
        <f>資本コスト!I1077/SUM(資本コスト!I1077,労働コスト!I1077)</f>
        <v>7.0976002675871744E-2</v>
      </c>
      <c r="K1077" s="3"/>
      <c r="L1077" s="3">
        <f t="shared" ref="L1077" si="4223">0.5*(F1077+F$1100)</f>
        <v>9.402422111856279E-2</v>
      </c>
      <c r="M1077" s="3">
        <f t="shared" ref="M1077" si="4224">0.5*(G1077+G$1100)</f>
        <v>0.10895653484327997</v>
      </c>
      <c r="N1077" s="3">
        <f t="shared" ref="N1077" si="4225">0.5*(H1077+H$1100)</f>
        <v>8.3131912598765428E-2</v>
      </c>
      <c r="O1077" s="3">
        <f t="shared" ref="O1077" si="4226">0.5*(I1077+I$1100)</f>
        <v>8.3745951918481942E-2</v>
      </c>
    </row>
    <row r="1078" spans="1:15" x14ac:dyDescent="0.15">
      <c r="A1078" s="1">
        <v>47</v>
      </c>
      <c r="B1078" s="1" t="s">
        <v>338</v>
      </c>
      <c r="C1078" s="1">
        <v>17</v>
      </c>
      <c r="D1078" s="1" t="s">
        <v>12</v>
      </c>
      <c r="E1078" s="6"/>
      <c r="F1078" s="6">
        <f>資本コスト!F1078/SUM(資本コスト!F1078,労働コスト!F1078)</f>
        <v>0.82709504393775002</v>
      </c>
      <c r="G1078" s="6">
        <f>資本コスト!G1078/SUM(資本コスト!G1078,労働コスト!G1078)</f>
        <v>0.76931023929013997</v>
      </c>
      <c r="H1078" s="6">
        <f>資本コスト!H1078/SUM(資本コスト!H1078,労働コスト!H1078)</f>
        <v>0.74977497258182646</v>
      </c>
      <c r="I1078" s="6">
        <f>資本コスト!I1078/SUM(資本コスト!I1078,労働コスト!I1078)</f>
        <v>0.83958100727603469</v>
      </c>
      <c r="K1078" s="3"/>
      <c r="L1078" s="3">
        <f t="shared" ref="L1078" si="4227">0.5*(F1078+F$1101)</f>
        <v>0.79647639823038641</v>
      </c>
      <c r="M1078" s="3">
        <f t="shared" ref="M1078" si="4228">0.5*(G1078+G$1101)</f>
        <v>0.74917815140193711</v>
      </c>
      <c r="N1078" s="3">
        <f t="shared" ref="N1078" si="4229">0.5*(H1078+H$1101)</f>
        <v>0.73118969651667953</v>
      </c>
      <c r="O1078" s="3">
        <f t="shared" ref="O1078" si="4230">0.5*(I1078+I$1101)</f>
        <v>0.82230526501938006</v>
      </c>
    </row>
    <row r="1079" spans="1:15" x14ac:dyDescent="0.15">
      <c r="A1079" s="1">
        <v>47</v>
      </c>
      <c r="B1079" s="1" t="s">
        <v>339</v>
      </c>
      <c r="C1079" s="1">
        <v>18</v>
      </c>
      <c r="D1079" s="1" t="s">
        <v>13</v>
      </c>
      <c r="E1079" s="6"/>
      <c r="F1079" s="6">
        <f>資本コスト!F1079/SUM(資本コスト!F1079,労働コスト!F1079)</f>
        <v>0.19012810302292707</v>
      </c>
      <c r="G1079" s="6">
        <f>資本コスト!G1079/SUM(資本コスト!G1079,労働コスト!G1079)</f>
        <v>0.18119077050136412</v>
      </c>
      <c r="H1079" s="6">
        <f>資本コスト!H1079/SUM(資本コスト!H1079,労働コスト!H1079)</f>
        <v>0.16289410070910471</v>
      </c>
      <c r="I1079" s="6">
        <f>資本コスト!I1079/SUM(資本コスト!I1079,労働コスト!I1079)</f>
        <v>0.21534735174109482</v>
      </c>
      <c r="K1079" s="3"/>
      <c r="L1079" s="3">
        <f t="shared" ref="L1079" si="4231">0.5*(F1079+F$1102)</f>
        <v>0.19196048443712488</v>
      </c>
      <c r="M1079" s="3">
        <f t="shared" ref="M1079" si="4232">0.5*(G1079+G$1102)</f>
        <v>0.1837314966791983</v>
      </c>
      <c r="N1079" s="3">
        <f t="shared" ref="N1079" si="4233">0.5*(H1079+H$1102)</f>
        <v>0.16947890223548207</v>
      </c>
      <c r="O1079" s="3">
        <f t="shared" ref="O1079" si="4234">0.5*(I1079+I$1102)</f>
        <v>0.20802577419037979</v>
      </c>
    </row>
    <row r="1080" spans="1:15" x14ac:dyDescent="0.15">
      <c r="A1080" s="1">
        <v>47</v>
      </c>
      <c r="B1080" s="1" t="s">
        <v>339</v>
      </c>
      <c r="C1080" s="1">
        <v>19</v>
      </c>
      <c r="D1080" s="1" t="s">
        <v>14</v>
      </c>
      <c r="E1080" s="6"/>
      <c r="F1080" s="6">
        <f>資本コスト!F1080/SUM(資本コスト!F1080,労働コスト!F1080)</f>
        <v>0.21043004547015304</v>
      </c>
      <c r="G1080" s="6">
        <f>資本コスト!G1080/SUM(資本コスト!G1080,労働コスト!G1080)</f>
        <v>0.21281319137185353</v>
      </c>
      <c r="H1080" s="6">
        <f>資本コスト!H1080/SUM(資本コスト!H1080,労働コスト!H1080)</f>
        <v>0.2373161067465783</v>
      </c>
      <c r="I1080" s="6">
        <f>資本コスト!I1080/SUM(資本コスト!I1080,労働コスト!I1080)</f>
        <v>0.34827479230973307</v>
      </c>
      <c r="K1080" s="3"/>
      <c r="L1080" s="3">
        <f t="shared" ref="L1080" si="4235">0.5*(F1080+F$1103)</f>
        <v>0.18429096162951139</v>
      </c>
      <c r="M1080" s="3">
        <f t="shared" ref="M1080" si="4236">0.5*(G1080+G$1103)</f>
        <v>0.1792804204004681</v>
      </c>
      <c r="N1080" s="3">
        <f t="shared" ref="N1080" si="4237">0.5*(H1080+H$1103)</f>
        <v>0.21296503792912919</v>
      </c>
      <c r="O1080" s="3">
        <f t="shared" ref="O1080" si="4238">0.5*(I1080+I$1103)</f>
        <v>0.27125086456303849</v>
      </c>
    </row>
    <row r="1081" spans="1:15" x14ac:dyDescent="0.15">
      <c r="A1081" s="1">
        <v>47</v>
      </c>
      <c r="B1081" s="1" t="s">
        <v>343</v>
      </c>
      <c r="C1081" s="1">
        <v>20</v>
      </c>
      <c r="D1081" s="1" t="s">
        <v>15</v>
      </c>
      <c r="E1081" s="6"/>
      <c r="F1081" s="6">
        <f>資本コスト!F1081/SUM(資本コスト!F1081,労働コスト!F1081)</f>
        <v>0.85711653473788052</v>
      </c>
      <c r="G1081" s="6">
        <f>資本コスト!G1081/SUM(資本コスト!G1081,労働コスト!G1081)</f>
        <v>0.78699631378742707</v>
      </c>
      <c r="H1081" s="6">
        <f>資本コスト!H1081/SUM(資本コスト!H1081,労働コスト!H1081)</f>
        <v>0.77279734769013508</v>
      </c>
      <c r="I1081" s="6">
        <f>資本コスト!I1081/SUM(資本コスト!I1081,労働コスト!I1081)</f>
        <v>0.86302661063883046</v>
      </c>
      <c r="K1081" s="3"/>
      <c r="L1081" s="3">
        <f t="shared" ref="L1081" si="4239">0.5*(F1081+F$1104)</f>
        <v>0.82787186856878714</v>
      </c>
      <c r="M1081" s="3">
        <f t="shared" ref="M1081" si="4240">0.5*(G1081+G$1104)</f>
        <v>0.77015097044748071</v>
      </c>
      <c r="N1081" s="3">
        <f t="shared" ref="N1081" si="4241">0.5*(H1081+H$1104)</f>
        <v>0.75807764872501915</v>
      </c>
      <c r="O1081" s="3">
        <f t="shared" ref="O1081" si="4242">0.5*(I1081+I$1104)</f>
        <v>0.83049335923455048</v>
      </c>
    </row>
    <row r="1082" spans="1:15" x14ac:dyDescent="0.15">
      <c r="A1082" s="1">
        <v>47</v>
      </c>
      <c r="B1082" s="1" t="s">
        <v>339</v>
      </c>
      <c r="C1082" s="1">
        <v>21</v>
      </c>
      <c r="D1082" s="1" t="s">
        <v>16</v>
      </c>
      <c r="E1082" s="6"/>
      <c r="F1082" s="6">
        <f>資本コスト!F1082/SUM(資本コスト!F1082,労働コスト!F1082)</f>
        <v>0.45874737015576184</v>
      </c>
      <c r="G1082" s="6">
        <f>資本コスト!G1082/SUM(資本コスト!G1082,労働コスト!G1082)</f>
        <v>0.39997586638198451</v>
      </c>
      <c r="H1082" s="6">
        <f>資本コスト!H1082/SUM(資本コスト!H1082,労働コスト!H1082)</f>
        <v>0.5784072096503925</v>
      </c>
      <c r="I1082" s="6">
        <f>資本コスト!I1082/SUM(資本コスト!I1082,労働コスト!I1082)</f>
        <v>0.72740912690227399</v>
      </c>
      <c r="K1082" s="3"/>
      <c r="L1082" s="3">
        <f t="shared" ref="L1082" si="4243">0.5*(F1082+F$1105)</f>
        <v>0.43663337318898754</v>
      </c>
      <c r="M1082" s="3">
        <f t="shared" ref="M1082" si="4244">0.5*(G1082+G$1105)</f>
        <v>0.40818651134447698</v>
      </c>
      <c r="N1082" s="3">
        <f t="shared" ref="N1082" si="4245">0.5*(H1082+H$1105)</f>
        <v>0.51220345223624086</v>
      </c>
      <c r="O1082" s="3">
        <f t="shared" ref="O1082" si="4246">0.5*(I1082+I$1105)</f>
        <v>0.64605709417178492</v>
      </c>
    </row>
    <row r="1083" spans="1:15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6"/>
      <c r="F1083" s="6">
        <f>資本コスト!F1083/SUM(資本コスト!F1083,労働コスト!F1083)</f>
        <v>0.31609616645800775</v>
      </c>
      <c r="G1083" s="6">
        <f>資本コスト!G1083/SUM(資本コスト!G1083,労働コスト!G1083)</f>
        <v>0.37323481677931813</v>
      </c>
      <c r="H1083" s="6">
        <f>資本コスト!H1083/SUM(資本コスト!H1083,労働コスト!H1083)</f>
        <v>0.29438800155240991</v>
      </c>
      <c r="I1083" s="6">
        <f>資本コスト!I1083/SUM(資本コスト!I1083,労働コスト!I1083)</f>
        <v>0.3446795592601683</v>
      </c>
      <c r="K1083" s="3"/>
      <c r="L1083" s="3">
        <f t="shared" ref="L1083" si="4247">0.5*(F1083+F$1106)</f>
        <v>0.29082384704428199</v>
      </c>
      <c r="M1083" s="3">
        <f t="shared" ref="M1083" si="4248">0.5*(G1083+G$1106)</f>
        <v>0.351766183987126</v>
      </c>
      <c r="N1083" s="3">
        <f t="shared" ref="N1083" si="4249">0.5*(H1083+H$1106)</f>
        <v>0.3011684990226442</v>
      </c>
      <c r="O1083" s="3">
        <f t="shared" ref="O1083" si="4250">0.5*(I1083+I$1106)</f>
        <v>0.30828328620218104</v>
      </c>
    </row>
    <row r="1084" spans="1:15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6"/>
      <c r="F1084" s="6">
        <f>資本コスト!F1084/SUM(資本コスト!F1084,労働コスト!F1084)</f>
        <v>0.23616974399167293</v>
      </c>
      <c r="G1084" s="6">
        <f>資本コスト!G1084/SUM(資本コスト!G1084,労働コスト!G1084)</f>
        <v>0.27270846893632467</v>
      </c>
      <c r="H1084" s="6">
        <f>資本コスト!H1084/SUM(資本コスト!H1084,労働コスト!H1084)</f>
        <v>0.24522083597840114</v>
      </c>
      <c r="I1084" s="6">
        <f>資本コスト!I1084/SUM(資本コスト!I1084,労働コスト!I1084)</f>
        <v>0.32470563362788096</v>
      </c>
      <c r="K1084" s="3"/>
      <c r="L1084" s="3">
        <f t="shared" ref="L1084" si="4251">0.5*(F1084+F$1107)</f>
        <v>0.24716863742776685</v>
      </c>
      <c r="M1084" s="3">
        <f t="shared" ref="M1084" si="4252">0.5*(G1084+G$1107)</f>
        <v>0.27211876035450022</v>
      </c>
      <c r="N1084" s="3">
        <f t="shared" ref="N1084" si="4253">0.5*(H1084+H$1107)</f>
        <v>0.25044374646691059</v>
      </c>
      <c r="O1084" s="3">
        <f t="shared" ref="O1084" si="4254">0.5*(I1084+I$1107)</f>
        <v>0.31492405200380491</v>
      </c>
    </row>
    <row r="1085" spans="1:15" x14ac:dyDescent="0.15">
      <c r="A1085" s="1">
        <v>0</v>
      </c>
      <c r="B1085" s="1" t="s">
        <v>33</v>
      </c>
      <c r="C1085" s="1">
        <v>1</v>
      </c>
      <c r="D1085" s="1" t="s">
        <v>9</v>
      </c>
      <c r="E1085" s="6">
        <f>AVERAGEIFS(E$4:E$1084,$C$4:$C$1084,"=1",E$4:E$1084,"&lt;&gt;0")</f>
        <v>0.57663051045786062</v>
      </c>
      <c r="F1085" s="6">
        <f t="shared" ref="F1085:I1085" si="4255">AVERAGEIFS(F$4:F$1084,$C$4:$C$1084,"=1",F$4:F$1084,"&lt;&gt;0")</f>
        <v>0.49793097256382901</v>
      </c>
      <c r="G1085" s="6">
        <f t="shared" si="4255"/>
        <v>0.54591738126703548</v>
      </c>
      <c r="H1085" s="6">
        <f t="shared" si="4255"/>
        <v>0.64642256701414302</v>
      </c>
      <c r="I1085" s="6">
        <f t="shared" si="4255"/>
        <v>0.71009976544481634</v>
      </c>
      <c r="K1085" s="3"/>
      <c r="L1085" s="3"/>
      <c r="M1085" s="3"/>
      <c r="N1085" s="3"/>
      <c r="O1085" s="3"/>
    </row>
    <row r="1086" spans="1:15" x14ac:dyDescent="0.15">
      <c r="A1086" s="1">
        <v>0</v>
      </c>
      <c r="B1086" s="1" t="s">
        <v>33</v>
      </c>
      <c r="C1086" s="1">
        <v>2</v>
      </c>
      <c r="D1086" s="1" t="s">
        <v>10</v>
      </c>
      <c r="E1086" s="6">
        <f>AVERAGEIFS(E$4:E$1084,$C$4:$C$1084,"=2",E$4:E$1084,"&lt;&gt;0")</f>
        <v>0.37760829251770589</v>
      </c>
      <c r="F1086" s="6">
        <f t="shared" ref="F1086:I1086" si="4256">AVERAGEIFS(F$4:F$1084,$C$4:$C$1084,"=2",F$4:F$1084,"&lt;&gt;0")</f>
        <v>0.33298004771920076</v>
      </c>
      <c r="G1086" s="6">
        <f t="shared" si="4256"/>
        <v>0.34658358764007607</v>
      </c>
      <c r="H1086" s="6">
        <f t="shared" si="4256"/>
        <v>0.34399545846370699</v>
      </c>
      <c r="I1086" s="6">
        <f t="shared" si="4256"/>
        <v>0.50139782515292863</v>
      </c>
      <c r="K1086" s="3"/>
      <c r="L1086" s="3"/>
      <c r="M1086" s="3"/>
      <c r="N1086" s="3"/>
      <c r="O1086" s="3"/>
    </row>
    <row r="1087" spans="1:15" x14ac:dyDescent="0.15">
      <c r="A1087" s="1">
        <v>0</v>
      </c>
      <c r="B1087" s="1" t="s">
        <v>33</v>
      </c>
      <c r="C1087" s="1">
        <v>3</v>
      </c>
      <c r="D1087" s="1" t="s">
        <v>17</v>
      </c>
      <c r="E1087" s="6">
        <f>AVERAGEIFS(E$4:E$1084,$C$4:$C$1084,"=3",E$4:E$1084,"&lt;&gt;0")</f>
        <v>0.32377499732746728</v>
      </c>
      <c r="F1087" s="6">
        <f t="shared" ref="F1087:I1087" si="4257">AVERAGEIFS(F$4:F$1084,$C$4:$C$1084,"=3",F$4:F$1084,"&lt;&gt;0")</f>
        <v>0.25363896292898319</v>
      </c>
      <c r="G1087" s="6">
        <f t="shared" si="4257"/>
        <v>0.30536922712486114</v>
      </c>
      <c r="H1087" s="6">
        <f t="shared" si="4257"/>
        <v>0.30991861954359118</v>
      </c>
      <c r="I1087" s="6">
        <f t="shared" si="4257"/>
        <v>0.36635072089083509</v>
      </c>
      <c r="K1087" s="3"/>
      <c r="L1087" s="3"/>
      <c r="M1087" s="3"/>
      <c r="N1087" s="3"/>
      <c r="O1087" s="3"/>
    </row>
    <row r="1088" spans="1:15" x14ac:dyDescent="0.15">
      <c r="A1088" s="1">
        <v>0</v>
      </c>
      <c r="B1088" s="1" t="s">
        <v>33</v>
      </c>
      <c r="C1088" s="1">
        <v>4</v>
      </c>
      <c r="D1088" s="1" t="s">
        <v>18</v>
      </c>
      <c r="E1088" s="6">
        <f>AVERAGEIFS(E$4:E$1084,$C$4:$C$1084,"=4",E$4:E$1084,"&lt;&gt;0")</f>
        <v>0.22380378183583338</v>
      </c>
      <c r="F1088" s="6">
        <f t="shared" ref="F1088:I1088" si="4258">AVERAGEIFS(F$4:F$1084,$C$4:$C$1084,"=4",F$4:F$1084,"&lt;&gt;0")</f>
        <v>0.184552726495362</v>
      </c>
      <c r="G1088" s="6">
        <f t="shared" si="4258"/>
        <v>0.20142691616699218</v>
      </c>
      <c r="H1088" s="6">
        <f t="shared" si="4258"/>
        <v>0.25989912810044102</v>
      </c>
      <c r="I1088" s="6">
        <f t="shared" si="4258"/>
        <v>0.32936351043976086</v>
      </c>
      <c r="K1088" s="3"/>
      <c r="L1088" s="3"/>
      <c r="M1088" s="3"/>
      <c r="N1088" s="3"/>
      <c r="O1088" s="3"/>
    </row>
    <row r="1089" spans="1:15" x14ac:dyDescent="0.15">
      <c r="A1089" s="1">
        <v>0</v>
      </c>
      <c r="B1089" s="1" t="s">
        <v>33</v>
      </c>
      <c r="C1089" s="1">
        <v>5</v>
      </c>
      <c r="D1089" s="1" t="s">
        <v>19</v>
      </c>
      <c r="E1089" s="6">
        <f>AVERAGEIFS(E$4:E$1084,$C$4:$C$1084,"=5",E$4:E$1084,"&lt;&gt;0")</f>
        <v>0.39405829718311541</v>
      </c>
      <c r="F1089" s="6">
        <f t="shared" ref="F1089:I1089" si="4259">AVERAGEIFS(F$4:F$1084,$C$4:$C$1084,"=5",F$4:F$1084,"&lt;&gt;0")</f>
        <v>0.29133629943551109</v>
      </c>
      <c r="G1089" s="6">
        <f t="shared" si="4259"/>
        <v>0.31294746682012164</v>
      </c>
      <c r="H1089" s="6">
        <f t="shared" si="4259"/>
        <v>0.32310098659270275</v>
      </c>
      <c r="I1089" s="6">
        <f t="shared" si="4259"/>
        <v>0.39489725106645851</v>
      </c>
      <c r="K1089" s="3"/>
      <c r="L1089" s="3"/>
      <c r="M1089" s="3"/>
      <c r="N1089" s="3"/>
      <c r="O1089" s="3"/>
    </row>
    <row r="1090" spans="1:15" x14ac:dyDescent="0.15">
      <c r="A1090" s="1">
        <v>0</v>
      </c>
      <c r="B1090" s="1" t="s">
        <v>33</v>
      </c>
      <c r="C1090" s="1">
        <v>6</v>
      </c>
      <c r="D1090" s="1" t="s">
        <v>3</v>
      </c>
      <c r="E1090" s="6">
        <f>AVERAGEIFS(E$4:E$1084,$C$4:$C$1084,"=6",E$4:E$1084,"&lt;&gt;0")</f>
        <v>0.48342602377379296</v>
      </c>
      <c r="F1090" s="6">
        <f t="shared" ref="F1090:I1090" si="4260">AVERAGEIFS(F$4:F$1084,$C$4:$C$1084,"=6",F$4:F$1084,"&lt;&gt;0")</f>
        <v>0.41965547770265782</v>
      </c>
      <c r="G1090" s="6">
        <f t="shared" si="4260"/>
        <v>0.44677264519312465</v>
      </c>
      <c r="H1090" s="6">
        <f t="shared" si="4260"/>
        <v>0.43012616232793149</v>
      </c>
      <c r="I1090" s="6">
        <f t="shared" si="4260"/>
        <v>0.55529111291231448</v>
      </c>
      <c r="K1090" s="3"/>
      <c r="L1090" s="3"/>
      <c r="M1090" s="3"/>
      <c r="N1090" s="3"/>
      <c r="O1090" s="3"/>
    </row>
    <row r="1091" spans="1:15" x14ac:dyDescent="0.15">
      <c r="A1091" s="1">
        <v>0</v>
      </c>
      <c r="B1091" s="1" t="s">
        <v>33</v>
      </c>
      <c r="C1091" s="1">
        <v>7</v>
      </c>
      <c r="D1091" s="1" t="s">
        <v>20</v>
      </c>
      <c r="E1091" s="6">
        <f>AVERAGEIFS(E$4:E$1084,$C$4:$C$1084,"=7",E$4:E$1084,"&lt;&gt;0")</f>
        <v>0.69557198728044689</v>
      </c>
      <c r="F1091" s="6">
        <f t="shared" ref="F1091:I1091" si="4261">AVERAGEIFS(F$4:F$1084,$C$4:$C$1084,"=7",F$4:F$1084,"&lt;&gt;0")</f>
        <v>0.65181144982163375</v>
      </c>
      <c r="G1091" s="6">
        <f t="shared" si="4261"/>
        <v>0.56229019413986547</v>
      </c>
      <c r="H1091" s="6">
        <f t="shared" si="4261"/>
        <v>0.56874414514127558</v>
      </c>
      <c r="I1091" s="6">
        <f t="shared" si="4261"/>
        <v>0.61512779875815971</v>
      </c>
      <c r="K1091" s="3"/>
      <c r="L1091" s="3"/>
      <c r="M1091" s="3"/>
      <c r="N1091" s="3"/>
      <c r="O1091" s="3"/>
    </row>
    <row r="1092" spans="1:15" x14ac:dyDescent="0.15">
      <c r="A1092" s="1">
        <v>0</v>
      </c>
      <c r="B1092" s="1" t="s">
        <v>33</v>
      </c>
      <c r="C1092" s="1">
        <v>8</v>
      </c>
      <c r="D1092" s="1" t="s">
        <v>21</v>
      </c>
      <c r="E1092" s="6">
        <f>AVERAGEIFS(E$4:E$1084,$C$4:$C$1084,"=8",E$4:E$1084,"&lt;&gt;0")</f>
        <v>0.37531481582719034</v>
      </c>
      <c r="F1092" s="6">
        <f t="shared" ref="F1092:I1092" si="4262">AVERAGEIFS(F$4:F$1084,$C$4:$C$1084,"=8",F$4:F$1084,"&lt;&gt;0")</f>
        <v>0.24311636156357286</v>
      </c>
      <c r="G1092" s="6">
        <f t="shared" si="4262"/>
        <v>0.24884524361542751</v>
      </c>
      <c r="H1092" s="6">
        <f t="shared" si="4262"/>
        <v>0.23809799512248939</v>
      </c>
      <c r="I1092" s="6">
        <f t="shared" si="4262"/>
        <v>0.32309114023843144</v>
      </c>
      <c r="K1092" s="3"/>
      <c r="L1092" s="3"/>
      <c r="M1092" s="3"/>
      <c r="N1092" s="3"/>
      <c r="O1092" s="3"/>
    </row>
    <row r="1093" spans="1:15" x14ac:dyDescent="0.15">
      <c r="A1093" s="1">
        <v>0</v>
      </c>
      <c r="B1093" s="1" t="s">
        <v>33</v>
      </c>
      <c r="C1093" s="1">
        <v>9</v>
      </c>
      <c r="D1093" s="1" t="s">
        <v>22</v>
      </c>
      <c r="E1093" s="6">
        <f>AVERAGEIFS(E$4:E$1084,$C$4:$C$1084,"=9",E$4:E$1084,"&lt;&gt;0")</f>
        <v>0.37394609674040047</v>
      </c>
      <c r="F1093" s="6">
        <f t="shared" ref="F1093:I1093" si="4263">AVERAGEIFS(F$4:F$1084,$C$4:$C$1084,"=9",F$4:F$1084,"&lt;&gt;0")</f>
        <v>0.38650754412447902</v>
      </c>
      <c r="G1093" s="6">
        <f t="shared" si="4263"/>
        <v>0.41892803572412474</v>
      </c>
      <c r="H1093" s="6">
        <f t="shared" si="4263"/>
        <v>0.40657454589069819</v>
      </c>
      <c r="I1093" s="6">
        <f t="shared" si="4263"/>
        <v>0.44518439889286043</v>
      </c>
      <c r="K1093" s="3"/>
      <c r="L1093" s="3"/>
      <c r="M1093" s="3"/>
      <c r="N1093" s="3"/>
      <c r="O1093" s="3"/>
    </row>
    <row r="1094" spans="1:15" x14ac:dyDescent="0.15">
      <c r="A1094" s="1">
        <v>0</v>
      </c>
      <c r="B1094" s="1" t="s">
        <v>33</v>
      </c>
      <c r="C1094" s="1">
        <v>10</v>
      </c>
      <c r="D1094" s="1" t="s">
        <v>23</v>
      </c>
      <c r="E1094" s="6">
        <f>AVERAGEIFS(E$4:E$1084,$C$4:$C$1084,"=10",E$4:E$1084,"&lt;&gt;0")</f>
        <v>0.23777377284153112</v>
      </c>
      <c r="F1094" s="6">
        <f t="shared" ref="F1094:I1094" si="4264">AVERAGEIFS(F$4:F$1084,$C$4:$C$1084,"=10",F$4:F$1084,"&lt;&gt;0")</f>
        <v>0.19801639721924358</v>
      </c>
      <c r="G1094" s="6">
        <f t="shared" si="4264"/>
        <v>0.19014642978327956</v>
      </c>
      <c r="H1094" s="6">
        <f t="shared" si="4264"/>
        <v>0.18869746248877362</v>
      </c>
      <c r="I1094" s="6">
        <f t="shared" si="4264"/>
        <v>0.20774838019521247</v>
      </c>
      <c r="K1094" s="3"/>
      <c r="L1094" s="3"/>
      <c r="M1094" s="3"/>
      <c r="N1094" s="3"/>
      <c r="O1094" s="3"/>
    </row>
    <row r="1095" spans="1:15" x14ac:dyDescent="0.15">
      <c r="A1095" s="1">
        <v>0</v>
      </c>
      <c r="B1095" s="1" t="s">
        <v>33</v>
      </c>
      <c r="C1095" s="1">
        <v>11</v>
      </c>
      <c r="D1095" s="1" t="s">
        <v>24</v>
      </c>
      <c r="E1095" s="6">
        <f>AVERAGEIFS(E$4:E$1084,$C$4:$C$1084,"=11",E$4:E$1084,"&lt;&gt;0")</f>
        <v>0.27046404193234908</v>
      </c>
      <c r="F1095" s="6">
        <f t="shared" ref="F1095:I1095" si="4265">AVERAGEIFS(F$4:F$1084,$C$4:$C$1084,"=11",F$4:F$1084,"&lt;&gt;0")</f>
        <v>0.21768574798972085</v>
      </c>
      <c r="G1095" s="6">
        <f t="shared" si="4265"/>
        <v>0.27465226294297745</v>
      </c>
      <c r="H1095" s="6">
        <f t="shared" si="4265"/>
        <v>0.27127511406056981</v>
      </c>
      <c r="I1095" s="6">
        <f t="shared" si="4265"/>
        <v>0.3101813070057205</v>
      </c>
      <c r="K1095" s="3"/>
      <c r="L1095" s="3"/>
      <c r="M1095" s="3"/>
      <c r="N1095" s="3"/>
      <c r="O1095" s="3"/>
    </row>
    <row r="1096" spans="1:15" x14ac:dyDescent="0.15">
      <c r="A1096" s="1">
        <v>0</v>
      </c>
      <c r="B1096" s="1" t="s">
        <v>33</v>
      </c>
      <c r="C1096" s="1">
        <v>12</v>
      </c>
      <c r="D1096" s="1" t="s">
        <v>25</v>
      </c>
      <c r="E1096" s="6">
        <f>AVERAGEIFS(E$4:E$1084,$C$4:$C$1084,"=12",E$4:E$1084,"&lt;&gt;0")</f>
        <v>0.2193376409187934</v>
      </c>
      <c r="F1096" s="6">
        <f t="shared" ref="F1096:I1096" si="4266">AVERAGEIFS(F$4:F$1084,$C$4:$C$1084,"=12",F$4:F$1084,"&lt;&gt;0")</f>
        <v>0.1820000605836605</v>
      </c>
      <c r="G1096" s="6">
        <f t="shared" si="4266"/>
        <v>0.31598807720104877</v>
      </c>
      <c r="H1096" s="6">
        <f t="shared" si="4266"/>
        <v>0.3421530442958246</v>
      </c>
      <c r="I1096" s="6">
        <f t="shared" si="4266"/>
        <v>0.43322852359768405</v>
      </c>
      <c r="K1096" s="3"/>
      <c r="L1096" s="3"/>
      <c r="M1096" s="3"/>
      <c r="N1096" s="3"/>
      <c r="O1096" s="3"/>
    </row>
    <row r="1097" spans="1:15" x14ac:dyDescent="0.15">
      <c r="A1097" s="1">
        <v>0</v>
      </c>
      <c r="B1097" s="1" t="s">
        <v>33</v>
      </c>
      <c r="C1097" s="1">
        <v>13</v>
      </c>
      <c r="D1097" s="1" t="s">
        <v>26</v>
      </c>
      <c r="E1097" s="6">
        <f>AVERAGEIFS(E$4:E$1084,$C$4:$C$1084,"=13",E$4:E$1084,"&lt;&gt;0")</f>
        <v>0.18949496640171223</v>
      </c>
      <c r="F1097" s="6">
        <f t="shared" ref="F1097:I1097" si="4267">AVERAGEIFS(F$4:F$1084,$C$4:$C$1084,"=13",F$4:F$1084,"&lt;&gt;0")</f>
        <v>0.2786717363507894</v>
      </c>
      <c r="G1097" s="6">
        <f t="shared" si="4267"/>
        <v>0.32738904919650746</v>
      </c>
      <c r="H1097" s="6">
        <f t="shared" si="4267"/>
        <v>0.32242193258698115</v>
      </c>
      <c r="I1097" s="6">
        <f t="shared" si="4267"/>
        <v>0.29764381716682775</v>
      </c>
      <c r="K1097" s="3"/>
      <c r="L1097" s="3"/>
      <c r="M1097" s="3"/>
      <c r="N1097" s="3"/>
      <c r="O1097" s="3"/>
    </row>
    <row r="1098" spans="1:15" x14ac:dyDescent="0.15">
      <c r="A1098" s="1">
        <v>0</v>
      </c>
      <c r="B1098" s="1" t="s">
        <v>33</v>
      </c>
      <c r="C1098" s="1">
        <v>14</v>
      </c>
      <c r="D1098" s="1" t="s">
        <v>27</v>
      </c>
      <c r="E1098" s="6">
        <f>AVERAGEIFS(E$4:E$1084,$C$4:$C$1084,"=14",E$4:E$1084,"&lt;&gt;0")</f>
        <v>8.5325134295707969E-2</v>
      </c>
      <c r="F1098" s="6">
        <f t="shared" ref="F1098:I1098" si="4268">AVERAGEIFS(F$4:F$1084,$C$4:$C$1084,"=14",F$4:F$1084,"&lt;&gt;0")</f>
        <v>0.1430416973918959</v>
      </c>
      <c r="G1098" s="6">
        <f t="shared" si="4268"/>
        <v>0.23924421152540234</v>
      </c>
      <c r="H1098" s="6">
        <f t="shared" si="4268"/>
        <v>0.3036194486020557</v>
      </c>
      <c r="I1098" s="6">
        <f t="shared" si="4268"/>
        <v>0.37262736930767831</v>
      </c>
      <c r="K1098" s="3"/>
      <c r="L1098" s="3"/>
      <c r="M1098" s="3"/>
      <c r="N1098" s="3"/>
      <c r="O1098" s="3"/>
    </row>
    <row r="1099" spans="1:15" x14ac:dyDescent="0.15">
      <c r="A1099" s="1">
        <v>0</v>
      </c>
      <c r="B1099" s="1" t="s">
        <v>33</v>
      </c>
      <c r="C1099" s="1">
        <v>15</v>
      </c>
      <c r="D1099" s="1" t="s">
        <v>28</v>
      </c>
      <c r="E1099" s="6">
        <f>AVERAGEIFS(E$4:E$1084,$C$4:$C$1084,"=15",E$4:E$1084,"&lt;&gt;0")</f>
        <v>0.19368573276959547</v>
      </c>
      <c r="F1099" s="6">
        <f t="shared" ref="F1099:I1099" si="4269">AVERAGEIFS(F$4:F$1084,$C$4:$C$1084,"=15",F$4:F$1084,"&lt;&gt;0")</f>
        <v>0.17844571102129872</v>
      </c>
      <c r="G1099" s="6">
        <f t="shared" si="4269"/>
        <v>0.24468260070566542</v>
      </c>
      <c r="H1099" s="6">
        <f t="shared" si="4269"/>
        <v>0.26953518767022666</v>
      </c>
      <c r="I1099" s="6">
        <f t="shared" si="4269"/>
        <v>0.3267695375087819</v>
      </c>
      <c r="K1099" s="3"/>
      <c r="L1099" s="3"/>
      <c r="M1099" s="3"/>
      <c r="N1099" s="3"/>
      <c r="O1099" s="3"/>
    </row>
    <row r="1100" spans="1:15" x14ac:dyDescent="0.15">
      <c r="A1100" s="1">
        <v>0</v>
      </c>
      <c r="B1100" s="1" t="s">
        <v>33</v>
      </c>
      <c r="C1100" s="1">
        <v>16</v>
      </c>
      <c r="D1100" s="1" t="s">
        <v>11</v>
      </c>
      <c r="E1100" s="6">
        <f>AVERAGEIFS(E$4:E$1084,$C$4:$C$1084,"=16",E$4:E$1084,"&lt;&gt;0")</f>
        <v>0.25344879691717098</v>
      </c>
      <c r="F1100" s="6">
        <f t="shared" ref="F1100:I1100" si="4270">AVERAGEIFS(F$4:F$1084,$C$4:$C$1084,"=16",F$4:F$1084,"&lt;&gt;0")</f>
        <v>0.10840102116627058</v>
      </c>
      <c r="G1100" s="6">
        <f t="shared" si="4270"/>
        <v>0.11347650641443185</v>
      </c>
      <c r="H1100" s="6">
        <f t="shared" si="4270"/>
        <v>8.637441781252253E-2</v>
      </c>
      <c r="I1100" s="6">
        <f t="shared" si="4270"/>
        <v>9.6515901161092141E-2</v>
      </c>
      <c r="K1100" s="3"/>
      <c r="L1100" s="3"/>
      <c r="M1100" s="3"/>
      <c r="N1100" s="3"/>
      <c r="O1100" s="3"/>
    </row>
    <row r="1101" spans="1:15" x14ac:dyDescent="0.15">
      <c r="A1101" s="1">
        <v>0</v>
      </c>
      <c r="B1101" s="1" t="s">
        <v>33</v>
      </c>
      <c r="C1101" s="1">
        <v>17</v>
      </c>
      <c r="D1101" s="1" t="s">
        <v>12</v>
      </c>
      <c r="E1101" s="6">
        <f>AVERAGEIFS(E$4:E$1084,$C$4:$C$1084,"=17",E$4:E$1084,"&lt;&gt;0")</f>
        <v>0.75907941817374114</v>
      </c>
      <c r="F1101" s="6">
        <f t="shared" ref="F1101:I1101" si="4271">AVERAGEIFS(F$4:F$1084,$C$4:$C$1084,"=17",F$4:F$1084,"&lt;&gt;0")</f>
        <v>0.76585775252302291</v>
      </c>
      <c r="G1101" s="6">
        <f t="shared" si="4271"/>
        <v>0.72904606351373424</v>
      </c>
      <c r="H1101" s="6">
        <f t="shared" si="4271"/>
        <v>0.71260442045153272</v>
      </c>
      <c r="I1101" s="6">
        <f t="shared" si="4271"/>
        <v>0.80502952276272532</v>
      </c>
      <c r="K1101" s="3"/>
      <c r="L1101" s="3"/>
      <c r="M1101" s="3"/>
      <c r="N1101" s="3"/>
      <c r="O1101" s="3"/>
    </row>
    <row r="1102" spans="1:15" x14ac:dyDescent="0.15">
      <c r="A1102" s="1">
        <v>0</v>
      </c>
      <c r="B1102" s="1" t="s">
        <v>33</v>
      </c>
      <c r="C1102" s="1">
        <v>18</v>
      </c>
      <c r="D1102" s="1" t="s">
        <v>13</v>
      </c>
      <c r="E1102" s="6">
        <f>AVERAGEIFS(E$4:E$1084,$C$4:$C$1084,"=18",E$4:E$1084,"&lt;&gt;0")</f>
        <v>0.14047907460467104</v>
      </c>
      <c r="F1102" s="6">
        <f t="shared" ref="F1102:I1102" si="4272">AVERAGEIFS(F$4:F$1084,$C$4:$C$1084,"=18",F$4:F$1084,"&lt;&gt;0")</f>
        <v>0.19379286585132266</v>
      </c>
      <c r="G1102" s="6">
        <f t="shared" si="4272"/>
        <v>0.18627222285703249</v>
      </c>
      <c r="H1102" s="6">
        <f t="shared" si="4272"/>
        <v>0.17606370376185945</v>
      </c>
      <c r="I1102" s="6">
        <f t="shared" si="4272"/>
        <v>0.20070419663966477</v>
      </c>
      <c r="K1102" s="3"/>
      <c r="L1102" s="3"/>
      <c r="M1102" s="3"/>
      <c r="N1102" s="3"/>
      <c r="O1102" s="3"/>
    </row>
    <row r="1103" spans="1:15" x14ac:dyDescent="0.15">
      <c r="A1103" s="1">
        <v>0</v>
      </c>
      <c r="B1103" s="1" t="s">
        <v>33</v>
      </c>
      <c r="C1103" s="1">
        <v>19</v>
      </c>
      <c r="D1103" s="1" t="s">
        <v>14</v>
      </c>
      <c r="E1103" s="6">
        <f>AVERAGEIFS(E$4:E$1084,$C$4:$C$1084,"=19",E$4:E$1084,"&lt;&gt;0")</f>
        <v>0.33714822766527713</v>
      </c>
      <c r="F1103" s="6">
        <f t="shared" ref="F1103:I1103" si="4273">AVERAGEIFS(F$4:F$1084,$C$4:$C$1084,"=19",F$4:F$1084,"&lt;&gt;0")</f>
        <v>0.15815187778886974</v>
      </c>
      <c r="G1103" s="6">
        <f t="shared" si="4273"/>
        <v>0.14574764942908269</v>
      </c>
      <c r="H1103" s="6">
        <f t="shared" si="4273"/>
        <v>0.18861396911168007</v>
      </c>
      <c r="I1103" s="6">
        <f t="shared" si="4273"/>
        <v>0.19422693681634393</v>
      </c>
      <c r="K1103" s="3"/>
      <c r="L1103" s="3"/>
      <c r="M1103" s="3"/>
      <c r="N1103" s="3"/>
      <c r="O1103" s="3"/>
    </row>
    <row r="1104" spans="1:15" x14ac:dyDescent="0.15">
      <c r="A1104" s="1">
        <v>0</v>
      </c>
      <c r="B1104" s="1" t="s">
        <v>33</v>
      </c>
      <c r="C1104" s="1">
        <v>20</v>
      </c>
      <c r="D1104" s="1" t="s">
        <v>15</v>
      </c>
      <c r="E1104" s="6">
        <f>AVERAGEIFS(E$4:E$1084,$C$4:$C$1084,"=20",E$4:E$1084,"&lt;&gt;0")</f>
        <v>0.49430893414729188</v>
      </c>
      <c r="F1104" s="6">
        <f t="shared" ref="F1104:I1104" si="4274">AVERAGEIFS(F$4:F$1084,$C$4:$C$1084,"=20",F$4:F$1084,"&lt;&gt;0")</f>
        <v>0.79862720239969365</v>
      </c>
      <c r="G1104" s="6">
        <f t="shared" si="4274"/>
        <v>0.75330562710753424</v>
      </c>
      <c r="H1104" s="6">
        <f t="shared" si="4274"/>
        <v>0.74335794975990332</v>
      </c>
      <c r="I1104" s="6">
        <f t="shared" si="4274"/>
        <v>0.7979601078302706</v>
      </c>
      <c r="K1104" s="3"/>
      <c r="L1104" s="3"/>
      <c r="M1104" s="3"/>
      <c r="N1104" s="3"/>
      <c r="O1104" s="3"/>
    </row>
    <row r="1105" spans="1:15" x14ac:dyDescent="0.15">
      <c r="A1105" s="1">
        <v>0</v>
      </c>
      <c r="B1105" s="1" t="s">
        <v>33</v>
      </c>
      <c r="C1105" s="1">
        <v>21</v>
      </c>
      <c r="D1105" s="1" t="s">
        <v>16</v>
      </c>
      <c r="E1105" s="6">
        <f>AVERAGEIFS(E$4:E$1084,$C$4:$C$1084,"=21",E$4:E$1084,"&lt;&gt;0")</f>
        <v>0.32444780503018172</v>
      </c>
      <c r="F1105" s="6">
        <f t="shared" ref="F1105:I1105" si="4275">AVERAGEIFS(F$4:F$1084,$C$4:$C$1084,"=21",F$4:F$1084,"&lt;&gt;0")</f>
        <v>0.41451937622221324</v>
      </c>
      <c r="G1105" s="6">
        <f t="shared" si="4275"/>
        <v>0.41639715630696944</v>
      </c>
      <c r="H1105" s="6">
        <f t="shared" si="4275"/>
        <v>0.44599969482208918</v>
      </c>
      <c r="I1105" s="6">
        <f t="shared" si="4275"/>
        <v>0.56470506144129584</v>
      </c>
      <c r="K1105" s="3"/>
      <c r="L1105" s="3"/>
      <c r="M1105" s="3"/>
      <c r="N1105" s="3"/>
      <c r="O1105" s="3"/>
    </row>
    <row r="1106" spans="1:15" x14ac:dyDescent="0.15">
      <c r="A1106" s="1">
        <v>0</v>
      </c>
      <c r="B1106" s="1" t="s">
        <v>33</v>
      </c>
      <c r="C1106" s="1">
        <v>22</v>
      </c>
      <c r="D1106" s="1" t="s">
        <v>8</v>
      </c>
      <c r="E1106" s="6">
        <f>AVERAGEIFS(E$4:E$1084,$C$4:$C$1084,"=22",E$4:E$1084,"&lt;&gt;0")</f>
        <v>0.19939419960877086</v>
      </c>
      <c r="F1106" s="6">
        <f t="shared" ref="F1106:I1106" si="4276">AVERAGEIFS(F$4:F$1084,$C$4:$C$1084,"=22",F$4:F$1084,"&lt;&gt;0")</f>
        <v>0.26555152763055623</v>
      </c>
      <c r="G1106" s="6">
        <f t="shared" si="4276"/>
        <v>0.33029755119493381</v>
      </c>
      <c r="H1106" s="6">
        <f t="shared" si="4276"/>
        <v>0.30794899649287844</v>
      </c>
      <c r="I1106" s="6">
        <f t="shared" si="4276"/>
        <v>0.27188701314419378</v>
      </c>
      <c r="K1106" s="3"/>
      <c r="L1106" s="3"/>
      <c r="M1106" s="3"/>
      <c r="N1106" s="3"/>
      <c r="O1106" s="3"/>
    </row>
    <row r="1107" spans="1:15" x14ac:dyDescent="0.15">
      <c r="A1107" s="1">
        <v>0</v>
      </c>
      <c r="B1107" s="1" t="s">
        <v>33</v>
      </c>
      <c r="C1107" s="1">
        <v>23</v>
      </c>
      <c r="D1107" s="1" t="s">
        <v>29</v>
      </c>
      <c r="E1107" s="6">
        <f>AVERAGEIFS(E$4:E$1084,$C$4:$C$1084,"=23",E$4:E$1084,"&lt;&gt;0")</f>
        <v>0.38434961762524383</v>
      </c>
      <c r="F1107" s="6">
        <f t="shared" ref="F1107:I1107" si="4277">AVERAGEIFS(F$4:F$1084,$C$4:$C$1084,"=23",F$4:F$1084,"&lt;&gt;0")</f>
        <v>0.25816753086386074</v>
      </c>
      <c r="G1107" s="6">
        <f t="shared" si="4277"/>
        <v>0.27152905177267578</v>
      </c>
      <c r="H1107" s="6">
        <f t="shared" si="4277"/>
        <v>0.25566665695542001</v>
      </c>
      <c r="I1107" s="6">
        <f t="shared" si="4277"/>
        <v>0.30514247037972891</v>
      </c>
      <c r="K1107" s="3"/>
      <c r="L1107" s="3"/>
      <c r="M1107" s="3"/>
      <c r="N1107" s="3"/>
      <c r="O1107" s="3"/>
    </row>
    <row r="1108" spans="1:15" x14ac:dyDescent="0.15">
      <c r="K1108" s="3"/>
      <c r="L1108" s="3"/>
      <c r="M1108" s="3"/>
      <c r="N1108" s="3"/>
      <c r="O1108" s="3"/>
    </row>
    <row r="1109" spans="1:15" x14ac:dyDescent="0.15">
      <c r="K1109" s="3"/>
      <c r="L1109" s="3"/>
      <c r="M1109" s="3"/>
      <c r="N1109" s="3"/>
      <c r="O1109" s="3"/>
    </row>
    <row r="1110" spans="1:15" x14ac:dyDescent="0.15">
      <c r="K1110" s="3"/>
      <c r="L1110" s="3"/>
      <c r="M1110" s="3"/>
      <c r="N1110" s="3"/>
      <c r="O1110" s="3"/>
    </row>
    <row r="1111" spans="1:15" x14ac:dyDescent="0.15">
      <c r="K1111" s="3"/>
      <c r="L1111" s="3"/>
      <c r="M1111" s="3"/>
      <c r="N1111" s="3"/>
      <c r="O1111" s="3"/>
    </row>
    <row r="1112" spans="1:15" x14ac:dyDescent="0.15">
      <c r="K1112" s="3"/>
      <c r="L1112" s="3"/>
      <c r="M1112" s="3"/>
      <c r="N1112" s="3"/>
      <c r="O1112" s="3"/>
    </row>
    <row r="1113" spans="1:15" x14ac:dyDescent="0.15">
      <c r="K1113" s="3"/>
      <c r="L1113" s="3"/>
      <c r="M1113" s="3"/>
      <c r="N1113" s="3"/>
      <c r="O1113" s="3"/>
    </row>
    <row r="1114" spans="1:15" x14ac:dyDescent="0.15">
      <c r="K1114" s="3"/>
      <c r="L1114" s="3"/>
      <c r="M1114" s="3"/>
      <c r="N1114" s="3"/>
      <c r="O1114" s="3"/>
    </row>
    <row r="1115" spans="1:15" x14ac:dyDescent="0.15">
      <c r="K1115" s="3"/>
      <c r="L1115" s="3"/>
      <c r="M1115" s="3"/>
      <c r="N1115" s="3"/>
      <c r="O1115" s="3"/>
    </row>
    <row r="1116" spans="1:15" x14ac:dyDescent="0.15">
      <c r="K1116" s="3"/>
      <c r="L1116" s="3"/>
      <c r="M1116" s="3"/>
      <c r="N1116" s="3"/>
      <c r="O1116" s="3"/>
    </row>
    <row r="1117" spans="1:15" x14ac:dyDescent="0.15">
      <c r="K1117" s="3"/>
      <c r="L1117" s="3"/>
      <c r="M1117" s="3"/>
      <c r="N1117" s="3"/>
      <c r="O1117" s="3"/>
    </row>
    <row r="1118" spans="1:15" x14ac:dyDescent="0.15">
      <c r="K1118" s="3"/>
      <c r="L1118" s="3"/>
      <c r="M1118" s="3"/>
      <c r="N1118" s="3"/>
      <c r="O1118" s="3"/>
    </row>
    <row r="1119" spans="1:15" x14ac:dyDescent="0.15">
      <c r="K1119" s="3"/>
      <c r="L1119" s="3"/>
      <c r="M1119" s="3"/>
      <c r="N1119" s="3"/>
      <c r="O1119" s="3"/>
    </row>
    <row r="1120" spans="1:15" x14ac:dyDescent="0.15">
      <c r="K1120" s="3"/>
      <c r="L1120" s="3"/>
      <c r="M1120" s="3"/>
      <c r="N1120" s="3"/>
      <c r="O1120" s="3"/>
    </row>
    <row r="1121" spans="11:15" x14ac:dyDescent="0.15">
      <c r="K1121" s="3"/>
      <c r="L1121" s="3"/>
      <c r="M1121" s="3"/>
      <c r="N1121" s="3"/>
      <c r="O1121" s="3"/>
    </row>
    <row r="1122" spans="11:15" x14ac:dyDescent="0.15">
      <c r="K1122" s="3"/>
      <c r="L1122" s="3"/>
      <c r="M1122" s="3"/>
      <c r="N1122" s="3"/>
      <c r="O1122" s="3"/>
    </row>
    <row r="1123" spans="11:15" x14ac:dyDescent="0.15">
      <c r="K1123" s="3"/>
      <c r="L1123" s="3"/>
      <c r="M1123" s="3"/>
      <c r="N1123" s="3"/>
      <c r="O1123" s="3"/>
    </row>
    <row r="1124" spans="11:15" x14ac:dyDescent="0.15">
      <c r="K1124" s="3"/>
      <c r="L1124" s="3"/>
      <c r="M1124" s="3"/>
      <c r="N1124" s="3"/>
      <c r="O1124" s="3"/>
    </row>
    <row r="1125" spans="11:15" x14ac:dyDescent="0.15">
      <c r="K1125" s="3"/>
      <c r="L1125" s="3"/>
      <c r="M1125" s="3"/>
      <c r="N1125" s="3"/>
      <c r="O1125" s="3"/>
    </row>
    <row r="1126" spans="11:15" x14ac:dyDescent="0.15">
      <c r="K1126" s="3"/>
      <c r="L1126" s="3"/>
      <c r="M1126" s="3"/>
      <c r="N1126" s="3"/>
      <c r="O1126" s="3"/>
    </row>
    <row r="1127" spans="11:15" x14ac:dyDescent="0.15">
      <c r="K1127" s="3"/>
      <c r="L1127" s="3"/>
      <c r="M1127" s="3"/>
      <c r="N1127" s="3"/>
      <c r="O1127" s="3"/>
    </row>
    <row r="1128" spans="11:15" x14ac:dyDescent="0.15">
      <c r="K1128" s="3"/>
      <c r="L1128" s="3"/>
      <c r="M1128" s="3"/>
      <c r="N1128" s="3"/>
      <c r="O1128" s="3"/>
    </row>
    <row r="1129" spans="11:15" x14ac:dyDescent="0.15">
      <c r="K1129" s="3"/>
      <c r="L1129" s="3"/>
      <c r="M1129" s="3"/>
      <c r="N1129" s="3"/>
      <c r="O1129" s="3"/>
    </row>
    <row r="1130" spans="11:15" x14ac:dyDescent="0.15">
      <c r="K1130" s="3"/>
      <c r="L1130" s="3"/>
      <c r="M1130" s="3"/>
      <c r="N1130" s="3"/>
      <c r="O1130" s="3"/>
    </row>
    <row r="1131" spans="11:15" x14ac:dyDescent="0.15">
      <c r="K1131" s="3"/>
      <c r="L1131" s="3"/>
      <c r="M1131" s="3"/>
      <c r="N1131" s="3"/>
      <c r="O1131" s="3"/>
    </row>
    <row r="1132" spans="11:15" x14ac:dyDescent="0.15">
      <c r="K1132" s="3"/>
      <c r="L1132" s="3"/>
      <c r="M1132" s="3"/>
      <c r="N1132" s="3"/>
      <c r="O1132" s="3"/>
    </row>
    <row r="1133" spans="11:15" x14ac:dyDescent="0.15">
      <c r="K1133" s="3"/>
      <c r="L1133" s="3"/>
      <c r="M1133" s="3"/>
      <c r="N1133" s="3"/>
      <c r="O1133" s="3"/>
    </row>
    <row r="1134" spans="11:15" x14ac:dyDescent="0.15">
      <c r="K1134" s="3"/>
      <c r="L1134" s="3"/>
      <c r="M1134" s="3"/>
      <c r="N1134" s="3"/>
      <c r="O1134" s="3"/>
    </row>
    <row r="1135" spans="11:15" x14ac:dyDescent="0.15">
      <c r="K1135" s="3"/>
      <c r="L1135" s="3"/>
      <c r="M1135" s="3"/>
      <c r="N1135" s="3"/>
      <c r="O1135" s="3"/>
    </row>
    <row r="1136" spans="11:15" x14ac:dyDescent="0.15">
      <c r="K1136" s="3"/>
      <c r="L1136" s="3"/>
      <c r="M1136" s="3"/>
      <c r="N1136" s="3"/>
      <c r="O1136" s="3"/>
    </row>
    <row r="1137" spans="11:15" x14ac:dyDescent="0.15">
      <c r="K1137" s="3"/>
      <c r="L1137" s="3"/>
      <c r="M1137" s="3"/>
      <c r="N1137" s="3"/>
      <c r="O1137" s="3"/>
    </row>
    <row r="1138" spans="11:15" x14ac:dyDescent="0.15">
      <c r="K1138" s="3"/>
      <c r="L1138" s="3"/>
      <c r="M1138" s="3"/>
      <c r="N1138" s="3"/>
      <c r="O1138" s="3"/>
    </row>
    <row r="1139" spans="11:15" x14ac:dyDescent="0.15">
      <c r="K1139" s="3"/>
      <c r="L1139" s="3"/>
      <c r="M1139" s="3"/>
      <c r="N1139" s="3"/>
      <c r="O1139" s="3"/>
    </row>
    <row r="1140" spans="11:15" x14ac:dyDescent="0.15">
      <c r="K1140" s="3"/>
      <c r="L1140" s="3"/>
      <c r="M1140" s="3"/>
      <c r="N1140" s="3"/>
      <c r="O1140" s="3"/>
    </row>
    <row r="1141" spans="11:15" x14ac:dyDescent="0.15">
      <c r="K1141" s="3"/>
      <c r="L1141" s="3"/>
      <c r="M1141" s="3"/>
      <c r="N1141" s="3"/>
      <c r="O1141" s="3"/>
    </row>
    <row r="1142" spans="11:15" x14ac:dyDescent="0.15">
      <c r="K1142" s="3"/>
      <c r="L1142" s="3"/>
      <c r="M1142" s="3"/>
      <c r="N1142" s="3"/>
      <c r="O1142" s="3"/>
    </row>
    <row r="1143" spans="11:15" x14ac:dyDescent="0.15">
      <c r="K1143" s="3"/>
      <c r="L1143" s="3"/>
      <c r="M1143" s="3"/>
      <c r="N1143" s="3"/>
      <c r="O1143" s="3"/>
    </row>
    <row r="1144" spans="11:15" x14ac:dyDescent="0.15">
      <c r="K1144" s="3"/>
      <c r="L1144" s="3"/>
      <c r="M1144" s="3"/>
      <c r="N1144" s="3"/>
      <c r="O1144" s="3"/>
    </row>
    <row r="1145" spans="11:15" x14ac:dyDescent="0.15">
      <c r="K1145" s="3"/>
      <c r="L1145" s="3"/>
      <c r="M1145" s="3"/>
      <c r="N1145" s="3"/>
      <c r="O1145" s="3"/>
    </row>
    <row r="1146" spans="11:15" x14ac:dyDescent="0.15">
      <c r="K1146" s="3"/>
      <c r="L1146" s="3"/>
      <c r="M1146" s="3"/>
      <c r="N1146" s="3"/>
      <c r="O1146" s="3"/>
    </row>
    <row r="1147" spans="11:15" x14ac:dyDescent="0.15">
      <c r="K1147" s="3"/>
      <c r="L1147" s="3"/>
      <c r="M1147" s="3"/>
      <c r="N1147" s="3"/>
      <c r="O1147" s="3"/>
    </row>
    <row r="1148" spans="11:15" x14ac:dyDescent="0.15">
      <c r="K1148" s="3"/>
      <c r="L1148" s="3"/>
      <c r="M1148" s="3"/>
      <c r="N1148" s="3"/>
      <c r="O1148" s="3"/>
    </row>
    <row r="1149" spans="11:15" x14ac:dyDescent="0.15">
      <c r="K1149" s="3"/>
      <c r="L1149" s="3"/>
      <c r="M1149" s="3"/>
      <c r="N1149" s="3"/>
      <c r="O1149" s="3"/>
    </row>
    <row r="1150" spans="11:15" x14ac:dyDescent="0.15">
      <c r="K1150" s="3"/>
      <c r="L1150" s="3"/>
      <c r="M1150" s="3"/>
      <c r="N1150" s="3"/>
      <c r="O1150" s="3"/>
    </row>
    <row r="1151" spans="11:15" x14ac:dyDescent="0.15">
      <c r="K1151" s="3"/>
      <c r="L1151" s="3"/>
      <c r="M1151" s="3"/>
      <c r="N1151" s="3"/>
      <c r="O1151" s="3"/>
    </row>
    <row r="1152" spans="11:15" x14ac:dyDescent="0.15">
      <c r="K1152" s="3"/>
      <c r="L1152" s="3"/>
      <c r="M1152" s="3"/>
      <c r="N1152" s="3"/>
      <c r="O1152" s="3"/>
    </row>
    <row r="1153" spans="11:15" x14ac:dyDescent="0.15">
      <c r="K1153" s="3"/>
      <c r="L1153" s="3"/>
      <c r="M1153" s="3"/>
      <c r="N1153" s="3"/>
      <c r="O1153" s="3"/>
    </row>
  </sheetData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/>
  <dimension ref="A1:O1153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 x14ac:dyDescent="0.15">
      <c r="A1" s="1" t="s">
        <v>38</v>
      </c>
      <c r="K1" s="1" t="s">
        <v>460</v>
      </c>
    </row>
    <row r="3" spans="1:15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 x14ac:dyDescent="0.15">
      <c r="A4" s="1">
        <v>1</v>
      </c>
      <c r="B4" s="1" t="s">
        <v>2</v>
      </c>
      <c r="C4" s="1">
        <v>1</v>
      </c>
      <c r="D4" s="1" t="s">
        <v>9</v>
      </c>
      <c r="E4" s="6">
        <f>労働コスト!E4/SUM(資本コスト!E4,労働コスト!E4)</f>
        <v>0.31439564611116894</v>
      </c>
      <c r="F4" s="6">
        <f>労働コスト!F4/SUM(資本コスト!F4,労働コスト!F4)</f>
        <v>0.42478756200030582</v>
      </c>
      <c r="G4" s="6">
        <f>労働コスト!G4/SUM(資本コスト!G4,労働コスト!G4)</f>
        <v>0.40610299219711449</v>
      </c>
      <c r="H4" s="6">
        <f>労働コスト!H4/SUM(資本コスト!H4,労働コスト!H4)</f>
        <v>0.2937000977117134</v>
      </c>
      <c r="I4" s="6">
        <f>労働コスト!I4/SUM(資本コスト!I4,労働コスト!I4)</f>
        <v>0.20283352865336415</v>
      </c>
      <c r="K4" s="3">
        <f>0.5*(E4+E$1085)</f>
        <v>0.36888256782665418</v>
      </c>
      <c r="L4" s="3">
        <f t="shared" ref="L4:O4" si="0">0.5*(F4+F$1085)</f>
        <v>0.46342829471823843</v>
      </c>
      <c r="M4" s="3">
        <f t="shared" si="0"/>
        <v>0.43009280546503953</v>
      </c>
      <c r="N4" s="3">
        <f t="shared" si="0"/>
        <v>0.32363876534878511</v>
      </c>
      <c r="O4" s="3">
        <f t="shared" si="0"/>
        <v>0.24636688160427395</v>
      </c>
    </row>
    <row r="5" spans="1:15" x14ac:dyDescent="0.15">
      <c r="A5" s="1">
        <v>1</v>
      </c>
      <c r="B5" s="1" t="s">
        <v>2</v>
      </c>
      <c r="C5" s="1">
        <v>2</v>
      </c>
      <c r="D5" s="1" t="s">
        <v>10</v>
      </c>
      <c r="E5" s="6">
        <f>労働コスト!E5/SUM(資本コスト!E5,労働コスト!E5)</f>
        <v>0.65066825452326105</v>
      </c>
      <c r="F5" s="6">
        <f>労働コスト!F5/SUM(資本コスト!F5,労働コスト!F5)</f>
        <v>0.76758236290716142</v>
      </c>
      <c r="G5" s="6">
        <f>労働コスト!G5/SUM(資本コスト!G5,労働コスト!G5)</f>
        <v>0.68242496708961697</v>
      </c>
      <c r="H5" s="6">
        <f>労働コスト!H5/SUM(資本コスト!H5,労働コスト!H5)</f>
        <v>0.69755253636964742</v>
      </c>
      <c r="I5" s="6">
        <f>労働コスト!I5/SUM(資本コスト!I5,労働コスト!I5)</f>
        <v>0.54520915636739087</v>
      </c>
      <c r="K5" s="3">
        <f>0.5*(E5+E$1086)</f>
        <v>0.63652998100277758</v>
      </c>
      <c r="L5" s="3">
        <f t="shared" ref="L5:O5" si="1">0.5*(F5+F$1086)</f>
        <v>0.71730115759398028</v>
      </c>
      <c r="M5" s="3">
        <f t="shared" si="1"/>
        <v>0.66792068972477037</v>
      </c>
      <c r="N5" s="3">
        <f t="shared" si="1"/>
        <v>0.67677853895297013</v>
      </c>
      <c r="O5" s="3">
        <f t="shared" si="1"/>
        <v>0.52190566560723106</v>
      </c>
    </row>
    <row r="6" spans="1:15" x14ac:dyDescent="0.15">
      <c r="A6" s="1">
        <v>1</v>
      </c>
      <c r="B6" s="1" t="s">
        <v>7</v>
      </c>
      <c r="C6" s="1">
        <v>3</v>
      </c>
      <c r="D6" s="1" t="s">
        <v>17</v>
      </c>
      <c r="E6" s="6">
        <f>労働コスト!E6/SUM(資本コスト!E6,労働コスト!E6)</f>
        <v>0.63704203929005243</v>
      </c>
      <c r="F6" s="6">
        <f>労働コスト!F6/SUM(資本コスト!F6,労働コスト!F6)</f>
        <v>0.70787466809868382</v>
      </c>
      <c r="G6" s="6">
        <f>労働コスト!G6/SUM(資本コスト!G6,労働コスト!G6)</f>
        <v>0.68095974794032477</v>
      </c>
      <c r="H6" s="6">
        <f>労働コスト!H6/SUM(資本コスト!H6,労働コスト!H6)</f>
        <v>0.63123378585175327</v>
      </c>
      <c r="I6" s="6">
        <f>労働コスト!I6/SUM(資本コスト!I6,労働コスト!I6)</f>
        <v>0.57267916577651989</v>
      </c>
      <c r="K6" s="3">
        <f>0.5*(E6+E$1087)</f>
        <v>0.6566335209812928</v>
      </c>
      <c r="L6" s="3">
        <f t="shared" ref="L6:O6" si="2">0.5*(F6+F$1087)</f>
        <v>0.72711785258485029</v>
      </c>
      <c r="M6" s="3">
        <f t="shared" si="2"/>
        <v>0.68779526040773187</v>
      </c>
      <c r="N6" s="3">
        <f t="shared" si="2"/>
        <v>0.66065758315408096</v>
      </c>
      <c r="O6" s="3">
        <f t="shared" si="2"/>
        <v>0.6031642224428424</v>
      </c>
    </row>
    <row r="7" spans="1:15" x14ac:dyDescent="0.15">
      <c r="A7" s="1">
        <v>1</v>
      </c>
      <c r="B7" s="1" t="s">
        <v>7</v>
      </c>
      <c r="C7" s="1">
        <v>4</v>
      </c>
      <c r="D7" s="1" t="s">
        <v>18</v>
      </c>
      <c r="E7" s="6">
        <f>労働コスト!E7/SUM(資本コスト!E7,労働コスト!E7)</f>
        <v>0.96475685228624419</v>
      </c>
      <c r="F7" s="6">
        <f>労働コスト!F7/SUM(資本コスト!F7,労働コスト!F7)</f>
        <v>0.87671770531777493</v>
      </c>
      <c r="G7" s="6">
        <f>労働コスト!G7/SUM(資本コスト!G7,労働コスト!G7)</f>
        <v>0.86371931274941571</v>
      </c>
      <c r="H7" s="6">
        <f>労働コスト!H7/SUM(資本コスト!H7,労働コスト!H7)</f>
        <v>0.78256609116167541</v>
      </c>
      <c r="I7" s="6">
        <f>労働コスト!I7/SUM(資本コスト!I7,労働コスト!I7)</f>
        <v>0.78485695443051262</v>
      </c>
      <c r="K7" s="3">
        <f>0.5*(E7+E$1088)</f>
        <v>0.87047653522520563</v>
      </c>
      <c r="L7" s="3">
        <f t="shared" ref="L7:O7" si="3">0.5*(F7+F$1088)</f>
        <v>0.84608248941120645</v>
      </c>
      <c r="M7" s="3">
        <f t="shared" si="3"/>
        <v>0.83114619829121184</v>
      </c>
      <c r="N7" s="3">
        <f t="shared" si="3"/>
        <v>0.7613334815306172</v>
      </c>
      <c r="O7" s="3">
        <f t="shared" si="3"/>
        <v>0.72774672199537582</v>
      </c>
    </row>
    <row r="8" spans="1:15" x14ac:dyDescent="0.15">
      <c r="A8" s="1">
        <v>1</v>
      </c>
      <c r="B8" s="1" t="s">
        <v>7</v>
      </c>
      <c r="C8" s="1">
        <v>5</v>
      </c>
      <c r="D8" s="1" t="s">
        <v>19</v>
      </c>
      <c r="E8" s="6">
        <f>労働コスト!E8/SUM(資本コスト!E8,労働コスト!E8)</f>
        <v>0.18759718898991617</v>
      </c>
      <c r="F8" s="6">
        <f>労働コスト!F8/SUM(資本コスト!F8,労働コスト!F8)</f>
        <v>0.35088584675070539</v>
      </c>
      <c r="G8" s="6">
        <f>労働コスト!G8/SUM(資本コスト!G8,労働コスト!G8)</f>
        <v>0.39600137800812052</v>
      </c>
      <c r="H8" s="6">
        <f>労働コスト!H8/SUM(資本コスト!H8,労働コスト!H8)</f>
        <v>0.39628999407198112</v>
      </c>
      <c r="I8" s="6">
        <f>労働コスト!I8/SUM(資本コスト!I8,労働コスト!I8)</f>
        <v>0.33575761462561782</v>
      </c>
      <c r="K8" s="3">
        <f>0.5*(E8+E$1089)</f>
        <v>0.39676944590340052</v>
      </c>
      <c r="L8" s="3">
        <f t="shared" ref="L8:O8" si="4">0.5*(F8+F$1089)</f>
        <v>0.52977477365759718</v>
      </c>
      <c r="M8" s="3">
        <f t="shared" si="4"/>
        <v>0.54152695559399944</v>
      </c>
      <c r="N8" s="3">
        <f t="shared" si="4"/>
        <v>0.53659450373963913</v>
      </c>
      <c r="O8" s="3">
        <f t="shared" si="4"/>
        <v>0.47043018177957963</v>
      </c>
    </row>
    <row r="9" spans="1:15" x14ac:dyDescent="0.15">
      <c r="A9" s="1">
        <v>1</v>
      </c>
      <c r="B9" s="1" t="s">
        <v>7</v>
      </c>
      <c r="C9" s="1">
        <v>6</v>
      </c>
      <c r="D9" s="1" t="s">
        <v>3</v>
      </c>
      <c r="E9" s="6">
        <f>労働コスト!E9/SUM(資本コスト!E9,労働コスト!E9)</f>
        <v>0.41044254882326564</v>
      </c>
      <c r="F9" s="6">
        <f>労働コスト!F9/SUM(資本コスト!F9,労働コスト!F9)</f>
        <v>0.56557101418042222</v>
      </c>
      <c r="G9" s="6">
        <f>労働コスト!G9/SUM(資本コスト!G9,労働コスト!G9)</f>
        <v>0.58694479170411096</v>
      </c>
      <c r="H9" s="6">
        <f>労働コスト!H9/SUM(資本コスト!H9,労働コスト!H9)</f>
        <v>0.54704989203370802</v>
      </c>
      <c r="I9" s="6">
        <f>労働コスト!I9/SUM(資本コスト!I9,労働コスト!I9)</f>
        <v>0.42499047995654332</v>
      </c>
      <c r="K9" s="3">
        <f>0.5*(E9+E$1090)</f>
        <v>0.46350826252473631</v>
      </c>
      <c r="L9" s="3">
        <f t="shared" ref="L9:O9" si="5">0.5*(F9+F$1090)</f>
        <v>0.57295776823888223</v>
      </c>
      <c r="M9" s="3">
        <f t="shared" si="5"/>
        <v>0.57008607325549321</v>
      </c>
      <c r="N9" s="3">
        <f t="shared" si="5"/>
        <v>0.55846186485288829</v>
      </c>
      <c r="O9" s="3">
        <f t="shared" si="5"/>
        <v>0.43484968352211439</v>
      </c>
    </row>
    <row r="10" spans="1:15" x14ac:dyDescent="0.15">
      <c r="A10" s="1">
        <v>1</v>
      </c>
      <c r="B10" s="1" t="s">
        <v>7</v>
      </c>
      <c r="C10" s="1">
        <v>7</v>
      </c>
      <c r="D10" s="1" t="s">
        <v>20</v>
      </c>
      <c r="E10" s="6">
        <f>労働コスト!E10/SUM(資本コスト!E10,労働コスト!E10)</f>
        <v>0.32333308117743681</v>
      </c>
      <c r="F10" s="6">
        <f>労働コスト!F10/SUM(資本コスト!F10,労働コスト!F10)</f>
        <v>0.27491865662025483</v>
      </c>
      <c r="G10" s="6">
        <f>労働コスト!G10/SUM(資本コスト!G10,労働コスト!G10)</f>
        <v>0.24968159215335525</v>
      </c>
      <c r="H10" s="6">
        <f>労働コスト!H10/SUM(資本コスト!H10,労働コスト!H10)</f>
        <v>0.11676589902653808</v>
      </c>
      <c r="I10" s="6">
        <f>労働コスト!I10/SUM(資本コスト!I10,労働コスト!I10)</f>
        <v>7.1834641678772154E-2</v>
      </c>
      <c r="K10" s="3">
        <f>0.5*(E10+E$1091)</f>
        <v>0.31388054694849488</v>
      </c>
      <c r="L10" s="3">
        <f t="shared" ref="L10:O10" si="6">0.5*(F10+F$1091)</f>
        <v>0.31155360339931043</v>
      </c>
      <c r="M10" s="3">
        <f t="shared" si="6"/>
        <v>0.34369569900674479</v>
      </c>
      <c r="N10" s="3">
        <f t="shared" si="6"/>
        <v>0.27401087694263121</v>
      </c>
      <c r="O10" s="3">
        <f t="shared" si="6"/>
        <v>0.22835342146030624</v>
      </c>
    </row>
    <row r="11" spans="1:15" x14ac:dyDescent="0.15">
      <c r="A11" s="1">
        <v>1</v>
      </c>
      <c r="B11" s="1" t="s">
        <v>7</v>
      </c>
      <c r="C11" s="1">
        <v>8</v>
      </c>
      <c r="D11" s="1" t="s">
        <v>21</v>
      </c>
      <c r="E11" s="6">
        <f>労働コスト!E11/SUM(資本コスト!E11,労働コスト!E11)</f>
        <v>0.48237905630736483</v>
      </c>
      <c r="F11" s="6">
        <f>労働コスト!F11/SUM(資本コスト!F11,労働コスト!F11)</f>
        <v>0.72386830931827761</v>
      </c>
      <c r="G11" s="6">
        <f>労働コスト!G11/SUM(資本コスト!G11,労働コスト!G11)</f>
        <v>0.76104771304287044</v>
      </c>
      <c r="H11" s="6">
        <f>労働コスト!H11/SUM(資本コスト!H11,労働コスト!H11)</f>
        <v>0.69871224588988046</v>
      </c>
      <c r="I11" s="6">
        <f>労働コスト!I11/SUM(資本コスト!I11,労働コスト!I11)</f>
        <v>0.62801762782366322</v>
      </c>
      <c r="K11" s="3">
        <f>0.5*(E11+E$1092)</f>
        <v>0.55353212024008736</v>
      </c>
      <c r="L11" s="3">
        <f t="shared" ref="L11:O11" si="7">0.5*(F11+F$1092)</f>
        <v>0.74037597387735232</v>
      </c>
      <c r="M11" s="3">
        <f t="shared" si="7"/>
        <v>0.75610123471372159</v>
      </c>
      <c r="N11" s="3">
        <f t="shared" si="7"/>
        <v>0.73030712538369547</v>
      </c>
      <c r="O11" s="3">
        <f t="shared" si="7"/>
        <v>0.65246324379261589</v>
      </c>
    </row>
    <row r="12" spans="1:15" x14ac:dyDescent="0.15">
      <c r="A12" s="1">
        <v>1</v>
      </c>
      <c r="B12" s="1" t="s">
        <v>7</v>
      </c>
      <c r="C12" s="1">
        <v>9</v>
      </c>
      <c r="D12" s="1" t="s">
        <v>22</v>
      </c>
      <c r="E12" s="6">
        <f>労働コスト!E12/SUM(資本コスト!E12,労働コスト!E12)</f>
        <v>0.42644449172824406</v>
      </c>
      <c r="F12" s="6">
        <f>労働コスト!F12/SUM(資本コスト!F12,労働コスト!F12)</f>
        <v>0.53337669113575747</v>
      </c>
      <c r="G12" s="6">
        <f>労働コスト!G12/SUM(資本コスト!G12,労働コスト!G12)</f>
        <v>0.44490555850707253</v>
      </c>
      <c r="H12" s="6">
        <f>労働コスト!H12/SUM(資本コスト!H12,労働コスト!H12)</f>
        <v>0.42210865259701846</v>
      </c>
      <c r="I12" s="6">
        <f>労働コスト!I12/SUM(資本コスト!I12,労働コスト!I12)</f>
        <v>0.37463931681780449</v>
      </c>
      <c r="K12" s="3">
        <f>0.5*(E12+E$1093)</f>
        <v>0.52624919749392174</v>
      </c>
      <c r="L12" s="3">
        <f t="shared" ref="L12:O12" si="8">0.5*(F12+F$1093)</f>
        <v>0.5734345735056392</v>
      </c>
      <c r="M12" s="3">
        <f t="shared" si="8"/>
        <v>0.51298876139147387</v>
      </c>
      <c r="N12" s="3">
        <f t="shared" si="8"/>
        <v>0.50776705335316008</v>
      </c>
      <c r="O12" s="3">
        <f t="shared" si="8"/>
        <v>0.46472745896247203</v>
      </c>
    </row>
    <row r="13" spans="1:15" x14ac:dyDescent="0.15">
      <c r="A13" s="1">
        <v>1</v>
      </c>
      <c r="B13" s="1" t="s">
        <v>7</v>
      </c>
      <c r="C13" s="1">
        <v>10</v>
      </c>
      <c r="D13" s="1" t="s">
        <v>23</v>
      </c>
      <c r="E13" s="6">
        <f>労働コスト!E13/SUM(資本コスト!E13,労働コスト!E13)</f>
        <v>0.7990085383283615</v>
      </c>
      <c r="F13" s="6">
        <f>労働コスト!F13/SUM(資本コスト!F13,労働コスト!F13)</f>
        <v>0.83761731629792702</v>
      </c>
      <c r="G13" s="6">
        <f>労働コスト!G13/SUM(資本コスト!G13,労働コスト!G13)</f>
        <v>0.82967250129215975</v>
      </c>
      <c r="H13" s="6">
        <f>労働コスト!H13/SUM(資本コスト!H13,労働コスト!H13)</f>
        <v>0.78783902611013479</v>
      </c>
      <c r="I13" s="6">
        <f>労働コスト!I13/SUM(資本コスト!I13,労働コスト!I13)</f>
        <v>0.75589308375519604</v>
      </c>
      <c r="K13" s="3">
        <f>0.5*(E13+E$1094)</f>
        <v>0.78061738274341519</v>
      </c>
      <c r="L13" s="3">
        <f t="shared" ref="L13:O13" si="9">0.5*(F13+F$1094)</f>
        <v>0.81980045953934166</v>
      </c>
      <c r="M13" s="3">
        <f t="shared" si="9"/>
        <v>0.81976303575444009</v>
      </c>
      <c r="N13" s="3">
        <f t="shared" si="9"/>
        <v>0.79957078181068031</v>
      </c>
      <c r="O13" s="3">
        <f t="shared" si="9"/>
        <v>0.77407235177999167</v>
      </c>
    </row>
    <row r="14" spans="1:15" x14ac:dyDescent="0.15">
      <c r="A14" s="1">
        <v>1</v>
      </c>
      <c r="B14" s="1" t="s">
        <v>7</v>
      </c>
      <c r="C14" s="1">
        <v>11</v>
      </c>
      <c r="D14" s="1" t="s">
        <v>24</v>
      </c>
      <c r="E14" s="6">
        <f>労働コスト!E14/SUM(資本コスト!E14,労働コスト!E14)</f>
        <v>0.61737452221312183</v>
      </c>
      <c r="F14" s="6">
        <f>労働コスト!F14/SUM(資本コスト!F14,労働コスト!F14)</f>
        <v>0.70937759439497794</v>
      </c>
      <c r="G14" s="6">
        <f>労働コスト!G14/SUM(資本コスト!G14,労働コスト!G14)</f>
        <v>0.71554476230934838</v>
      </c>
      <c r="H14" s="6">
        <f>労働コスト!H14/SUM(資本コスト!H14,労働コスト!H14)</f>
        <v>0.69428923130497988</v>
      </c>
      <c r="I14" s="6">
        <f>労働コスト!I14/SUM(資本コスト!I14,労働コスト!I14)</f>
        <v>0.69643247278469078</v>
      </c>
      <c r="K14" s="3">
        <f>0.5*(E14+E$1095)</f>
        <v>0.67345524014038627</v>
      </c>
      <c r="L14" s="3">
        <f t="shared" ref="L14:O14" si="10">0.5*(F14+F$1095)</f>
        <v>0.74584592320262844</v>
      </c>
      <c r="M14" s="3">
        <f t="shared" si="10"/>
        <v>0.72044624968318538</v>
      </c>
      <c r="N14" s="3">
        <f t="shared" si="10"/>
        <v>0.71150705862220498</v>
      </c>
      <c r="O14" s="3">
        <f t="shared" si="10"/>
        <v>0.69312558288948511</v>
      </c>
    </row>
    <row r="15" spans="1:15" x14ac:dyDescent="0.15">
      <c r="A15" s="1">
        <v>1</v>
      </c>
      <c r="B15" s="1" t="s">
        <v>7</v>
      </c>
      <c r="C15" s="1">
        <v>12</v>
      </c>
      <c r="D15" s="1" t="s">
        <v>25</v>
      </c>
      <c r="E15" s="6">
        <f>労働コスト!E15/SUM(資本コスト!E15,労働コスト!E15)</f>
        <v>0.95506326353732218</v>
      </c>
      <c r="F15" s="6">
        <f>労働コスト!F15/SUM(資本コスト!F15,労働コスト!F15)</f>
        <v>0.8172378501679175</v>
      </c>
      <c r="G15" s="6">
        <f>労働コスト!G15/SUM(資本コスト!G15,労働コスト!G15)</f>
        <v>0.65065058570464984</v>
      </c>
      <c r="H15" s="6">
        <f>労働コスト!H15/SUM(資本コスト!H15,労働コスト!H15)</f>
        <v>0.55753763802764122</v>
      </c>
      <c r="I15" s="6">
        <f>労働コスト!I15/SUM(資本コスト!I15,労働コスト!I15)</f>
        <v>0.48866641931011384</v>
      </c>
      <c r="K15" s="3">
        <f>0.5*(E15+E$1096)</f>
        <v>0.86786281130926435</v>
      </c>
      <c r="L15" s="3">
        <f t="shared" ref="L15:O15" si="11">0.5*(F15+F$1096)</f>
        <v>0.81761889479212835</v>
      </c>
      <c r="M15" s="3">
        <f t="shared" si="11"/>
        <v>0.6673312542518004</v>
      </c>
      <c r="N15" s="3">
        <f t="shared" si="11"/>
        <v>0.60769229686590831</v>
      </c>
      <c r="O15" s="3">
        <f t="shared" si="11"/>
        <v>0.52771894785621487</v>
      </c>
    </row>
    <row r="16" spans="1:15" x14ac:dyDescent="0.15">
      <c r="A16" s="1">
        <v>1</v>
      </c>
      <c r="B16" s="1" t="s">
        <v>7</v>
      </c>
      <c r="C16" s="1">
        <v>13</v>
      </c>
      <c r="D16" s="1" t="s">
        <v>26</v>
      </c>
      <c r="E16" s="6">
        <f>労働コスト!E16/SUM(資本コスト!E16,労働コスト!E16)</f>
        <v>0.86870602725184765</v>
      </c>
      <c r="F16" s="6">
        <f>労働コスト!F16/SUM(資本コスト!F16,労働コスト!F16)</f>
        <v>0.69237211320952763</v>
      </c>
      <c r="G16" s="6">
        <f>労働コスト!G16/SUM(資本コスト!G16,労働コスト!G16)</f>
        <v>0.64497796215960246</v>
      </c>
      <c r="H16" s="6">
        <f>労働コスト!H16/SUM(資本コスト!H16,労働コスト!H16)</f>
        <v>0.42782403310156869</v>
      </c>
      <c r="I16" s="6">
        <f>労働コスト!I16/SUM(資本コスト!I16,労働コスト!I16)</f>
        <v>0.4579875281287315</v>
      </c>
      <c r="K16" s="3">
        <f>0.5*(E16+E$1097)</f>
        <v>0.8396055304250678</v>
      </c>
      <c r="L16" s="3">
        <f t="shared" ref="L16:O16" si="12">0.5*(F16+F$1097)</f>
        <v>0.7068501884293692</v>
      </c>
      <c r="M16" s="3">
        <f t="shared" si="12"/>
        <v>0.65879445648154744</v>
      </c>
      <c r="N16" s="3">
        <f t="shared" si="12"/>
        <v>0.55270105025729377</v>
      </c>
      <c r="O16" s="3">
        <f t="shared" si="12"/>
        <v>0.58017185548095196</v>
      </c>
    </row>
    <row r="17" spans="1:15" x14ac:dyDescent="0.15">
      <c r="A17" s="1">
        <v>1</v>
      </c>
      <c r="B17" s="1" t="s">
        <v>7</v>
      </c>
      <c r="C17" s="1">
        <v>14</v>
      </c>
      <c r="D17" s="1" t="s">
        <v>27</v>
      </c>
      <c r="E17" s="6">
        <f>労働コスト!E17/SUM(資本コスト!E17,労働コスト!E17)</f>
        <v>0.96291512830390291</v>
      </c>
      <c r="F17" s="6">
        <f>労働コスト!F17/SUM(資本コスト!F17,労働コスト!F17)</f>
        <v>0.90738382838133791</v>
      </c>
      <c r="G17" s="6">
        <f>労働コスト!G17/SUM(資本コスト!G17,労働コスト!G17)</f>
        <v>0.90731789010657704</v>
      </c>
      <c r="H17" s="6">
        <f>労働コスト!H17/SUM(資本コスト!H17,労働コスト!H17)</f>
        <v>0.80722365652594208</v>
      </c>
      <c r="I17" s="6">
        <f>労働コスト!I17/SUM(資本コスト!I17,労働コスト!I17)</f>
        <v>0.85520178517101486</v>
      </c>
      <c r="K17" s="3">
        <f>0.5*(E17+E$1098)</f>
        <v>0.93879499700409763</v>
      </c>
      <c r="L17" s="3">
        <f t="shared" ref="L17:O17" si="13">0.5*(F17+F$1098)</f>
        <v>0.88217106549472102</v>
      </c>
      <c r="M17" s="3">
        <f t="shared" si="13"/>
        <v>0.83403683929058725</v>
      </c>
      <c r="N17" s="3">
        <f t="shared" si="13"/>
        <v>0.75180210396194314</v>
      </c>
      <c r="O17" s="3">
        <f t="shared" si="13"/>
        <v>0.74128720793166836</v>
      </c>
    </row>
    <row r="18" spans="1:15" x14ac:dyDescent="0.15">
      <c r="A18" s="1">
        <v>1</v>
      </c>
      <c r="B18" s="1" t="s">
        <v>7</v>
      </c>
      <c r="C18" s="1">
        <v>15</v>
      </c>
      <c r="D18" s="1" t="s">
        <v>28</v>
      </c>
      <c r="E18" s="6">
        <f>労働コスト!E18/SUM(資本コスト!E18,労働コスト!E18)</f>
        <v>0.8863378302838536</v>
      </c>
      <c r="F18" s="6">
        <f>労働コスト!F18/SUM(資本コスト!F18,労働コスト!F18)</f>
        <v>0.82643889118906733</v>
      </c>
      <c r="G18" s="6">
        <f>労働コスト!G18/SUM(資本コスト!G18,労働コスト!G18)</f>
        <v>0.80185175695475552</v>
      </c>
      <c r="H18" s="6">
        <f>労働コスト!H18/SUM(資本コスト!H18,労働コスト!H18)</f>
        <v>0.71529654089837769</v>
      </c>
      <c r="I18" s="6">
        <f>労働コスト!I18/SUM(資本コスト!I18,労働コスト!I18)</f>
        <v>0.68656255675114841</v>
      </c>
      <c r="K18" s="3">
        <f>0.5*(E18+E$1099)</f>
        <v>0.84632604875712925</v>
      </c>
      <c r="L18" s="3">
        <f t="shared" ref="L18:O18" si="14">0.5*(F18+F$1099)</f>
        <v>0.82399659008388415</v>
      </c>
      <c r="M18" s="3">
        <f t="shared" si="14"/>
        <v>0.77858457812454529</v>
      </c>
      <c r="N18" s="3">
        <f t="shared" si="14"/>
        <v>0.72288067661407562</v>
      </c>
      <c r="O18" s="3">
        <f t="shared" si="14"/>
        <v>0.67989650962118331</v>
      </c>
    </row>
    <row r="19" spans="1:15" x14ac:dyDescent="0.15">
      <c r="A19" s="1">
        <v>1</v>
      </c>
      <c r="B19" s="1" t="s">
        <v>2</v>
      </c>
      <c r="C19" s="1">
        <v>16</v>
      </c>
      <c r="D19" s="1" t="s">
        <v>11</v>
      </c>
      <c r="E19" s="6">
        <f>労働コスト!E19/SUM(資本コスト!E19,労働コスト!E19)</f>
        <v>0.88176773283514143</v>
      </c>
      <c r="F19" s="6">
        <f>労働コスト!F19/SUM(資本コスト!F19,労働コスト!F19)</f>
        <v>0.91713734485004472</v>
      </c>
      <c r="G19" s="6">
        <f>労働コスト!G19/SUM(資本コスト!G19,労働コスト!G19)</f>
        <v>0.89086534277474272</v>
      </c>
      <c r="H19" s="6">
        <f>労働コスト!H19/SUM(資本コスト!H19,労働コスト!H19)</f>
        <v>0.91040323304720439</v>
      </c>
      <c r="I19" s="6">
        <f>労働コスト!I19/SUM(資本コスト!I19,労働コスト!I19)</f>
        <v>0.88785014203939105</v>
      </c>
      <c r="K19" s="3">
        <f>0.5*(E19+E$1100)</f>
        <v>0.81415946795898531</v>
      </c>
      <c r="L19" s="3">
        <f t="shared" ref="L19:O19" si="15">0.5*(F19+F$1100)</f>
        <v>0.90436816184188706</v>
      </c>
      <c r="M19" s="3">
        <f t="shared" si="15"/>
        <v>0.88869441818015527</v>
      </c>
      <c r="N19" s="3">
        <f t="shared" si="15"/>
        <v>0.91201440761734087</v>
      </c>
      <c r="O19" s="3">
        <f t="shared" si="15"/>
        <v>0.89566712043914953</v>
      </c>
    </row>
    <row r="20" spans="1:15" x14ac:dyDescent="0.15">
      <c r="A20" s="1">
        <v>1</v>
      </c>
      <c r="B20" s="1" t="s">
        <v>2</v>
      </c>
      <c r="C20" s="1">
        <v>17</v>
      </c>
      <c r="D20" s="1" t="s">
        <v>12</v>
      </c>
      <c r="E20" s="6">
        <f>労働コスト!E20/SUM(資本コスト!E20,労働コスト!E20)</f>
        <v>0.22814925988686516</v>
      </c>
      <c r="F20" s="6">
        <f>労働コスト!F20/SUM(資本コスト!F20,労働コスト!F20)</f>
        <v>0.25531744533957074</v>
      </c>
      <c r="G20" s="6">
        <f>労働コスト!G20/SUM(資本コスト!G20,労働コスト!G20)</f>
        <v>0.29346087256765535</v>
      </c>
      <c r="H20" s="6">
        <f>労働コスト!H20/SUM(資本コスト!H20,労働コスト!H20)</f>
        <v>0.34185534890423075</v>
      </c>
      <c r="I20" s="6">
        <f>労働コスト!I20/SUM(資本コスト!I20,労働コスト!I20)</f>
        <v>0.21354200312841112</v>
      </c>
      <c r="K20" s="3">
        <f>0.5*(E20+E$1101)</f>
        <v>0.23453492085656202</v>
      </c>
      <c r="L20" s="3">
        <f t="shared" ref="L20:O20" si="16">0.5*(F20+F$1101)</f>
        <v>0.24472984640827394</v>
      </c>
      <c r="M20" s="3">
        <f t="shared" si="16"/>
        <v>0.28220740452696047</v>
      </c>
      <c r="N20" s="3">
        <f t="shared" si="16"/>
        <v>0.31462546422634902</v>
      </c>
      <c r="O20" s="3">
        <f t="shared" si="16"/>
        <v>0.20425624018284277</v>
      </c>
    </row>
    <row r="21" spans="1:15" x14ac:dyDescent="0.15">
      <c r="A21" s="1">
        <v>1</v>
      </c>
      <c r="B21" s="1" t="s">
        <v>2</v>
      </c>
      <c r="C21" s="1">
        <v>18</v>
      </c>
      <c r="D21" s="1" t="s">
        <v>13</v>
      </c>
      <c r="E21" s="6">
        <f>労働コスト!E21/SUM(資本コスト!E21,労働コスト!E21)</f>
        <v>0.81356515396780116</v>
      </c>
      <c r="F21" s="6">
        <f>労働コスト!F21/SUM(資本コスト!F21,労働コスト!F21)</f>
        <v>0.75659605146058695</v>
      </c>
      <c r="G21" s="6">
        <f>労働コスト!G21/SUM(資本コスト!G21,労働コスト!G21)</f>
        <v>0.77506299682989954</v>
      </c>
      <c r="H21" s="6">
        <f>労働コスト!H21/SUM(資本コスト!H21,労働コスト!H21)</f>
        <v>0.78817703520141036</v>
      </c>
      <c r="I21" s="6">
        <f>労働コスト!I21/SUM(資本コスト!I21,労働コスト!I21)</f>
        <v>0.77237159030157732</v>
      </c>
      <c r="K21" s="3">
        <f>0.5*(E21+E$1102)</f>
        <v>0.83654303968156518</v>
      </c>
      <c r="L21" s="3">
        <f t="shared" ref="L21:O21" si="17">0.5*(F21+F$1102)</f>
        <v>0.78140159280463206</v>
      </c>
      <c r="M21" s="3">
        <f t="shared" si="17"/>
        <v>0.79439538698643353</v>
      </c>
      <c r="N21" s="3">
        <f t="shared" si="17"/>
        <v>0.80605666571977563</v>
      </c>
      <c r="O21" s="3">
        <f t="shared" si="17"/>
        <v>0.78583369683095616</v>
      </c>
    </row>
    <row r="22" spans="1:15" x14ac:dyDescent="0.15">
      <c r="A22" s="1">
        <v>1</v>
      </c>
      <c r="B22" s="1" t="s">
        <v>2</v>
      </c>
      <c r="C22" s="1">
        <v>19</v>
      </c>
      <c r="D22" s="1" t="s">
        <v>14</v>
      </c>
      <c r="E22" s="6">
        <f>労働コスト!E22/SUM(資本コスト!E22,労働コスト!E22)</f>
        <v>0.75694000667097128</v>
      </c>
      <c r="F22" s="6">
        <f>労働コスト!F22/SUM(資本コスト!F22,労働コスト!F22)</f>
        <v>0.88196127655220824</v>
      </c>
      <c r="G22" s="6">
        <f>労働コスト!G22/SUM(資本コスト!G22,労働コスト!G22)</f>
        <v>0.91645999382762511</v>
      </c>
      <c r="H22" s="6">
        <f>労働コスト!H22/SUM(資本コスト!H22,労働コスト!H22)</f>
        <v>0.87968146795950863</v>
      </c>
      <c r="I22" s="6">
        <f>労働コスト!I22/SUM(資本コスト!I22,労働コスト!I22)</f>
        <v>0.90633018336538873</v>
      </c>
      <c r="K22" s="3">
        <f>0.5*(E22+E$1103)</f>
        <v>0.7098958895028471</v>
      </c>
      <c r="L22" s="3">
        <f t="shared" ref="L22:O22" si="18">0.5*(F22+F$1103)</f>
        <v>0.86190469938166903</v>
      </c>
      <c r="M22" s="3">
        <f t="shared" si="18"/>
        <v>0.88535617219927132</v>
      </c>
      <c r="N22" s="3">
        <f t="shared" si="18"/>
        <v>0.84553374942391435</v>
      </c>
      <c r="O22" s="3">
        <f t="shared" si="18"/>
        <v>0.85605162327452256</v>
      </c>
    </row>
    <row r="23" spans="1:15" x14ac:dyDescent="0.15">
      <c r="A23" s="1">
        <v>1</v>
      </c>
      <c r="B23" s="1" t="s">
        <v>2</v>
      </c>
      <c r="C23" s="1">
        <v>20</v>
      </c>
      <c r="D23" s="1" t="s">
        <v>15</v>
      </c>
      <c r="E23" s="6">
        <f>労働コスト!E23/SUM(資本コスト!E23,労働コスト!E23)</f>
        <v>0.59161070176459518</v>
      </c>
      <c r="F23" s="6">
        <f>労働コスト!F23/SUM(資本コスト!F23,労働コスト!F23)</f>
        <v>0.19149819118042208</v>
      </c>
      <c r="G23" s="6">
        <f>労働コスト!G23/SUM(資本コスト!G23,労働コスト!G23)</f>
        <v>0.21241384915315747</v>
      </c>
      <c r="H23" s="6">
        <f>労働コスト!H23/SUM(資本コスト!H23,労働コスト!H23)</f>
        <v>0.23317916089330082</v>
      </c>
      <c r="I23" s="6">
        <f>労働コスト!I23/SUM(資本コスト!I23,労働コスト!I23)</f>
        <v>0.18494233452843908</v>
      </c>
      <c r="K23" s="3">
        <f>0.5*(E23+E$1104)</f>
        <v>0.54865088380865168</v>
      </c>
      <c r="L23" s="3">
        <f t="shared" ref="L23:O23" si="19">0.5*(F23+F$1104)</f>
        <v>0.19643549439036434</v>
      </c>
      <c r="M23" s="3">
        <f t="shared" si="19"/>
        <v>0.22955411102281145</v>
      </c>
      <c r="N23" s="3">
        <f t="shared" si="19"/>
        <v>0.24491060556669875</v>
      </c>
      <c r="O23" s="3">
        <f t="shared" si="19"/>
        <v>0.19349111334908414</v>
      </c>
    </row>
    <row r="24" spans="1:15" x14ac:dyDescent="0.15">
      <c r="A24" s="1">
        <v>1</v>
      </c>
      <c r="B24" s="1" t="s">
        <v>2</v>
      </c>
      <c r="C24" s="1">
        <v>21</v>
      </c>
      <c r="D24" s="1" t="s">
        <v>16</v>
      </c>
      <c r="E24" s="6">
        <f>労働コスト!E24/SUM(資本コスト!E24,労働コスト!E24)</f>
        <v>0.74213958227347632</v>
      </c>
      <c r="F24" s="6">
        <f>労働コスト!F24/SUM(資本コスト!F24,労働コスト!F24)</f>
        <v>0.60170610581372674</v>
      </c>
      <c r="G24" s="6">
        <f>労働コスト!G24/SUM(資本コスト!G24,労働コスト!G24)</f>
        <v>0.601489538835278</v>
      </c>
      <c r="H24" s="6">
        <f>労働コスト!H24/SUM(資本コスト!H24,労働コスト!H24)</f>
        <v>0.54382063336240771</v>
      </c>
      <c r="I24" s="6">
        <f>労働コスト!I24/SUM(資本コスト!I24,労働コスト!I24)</f>
        <v>0.38506721457054377</v>
      </c>
      <c r="K24" s="3">
        <f>0.5*(E24+E$1105)</f>
        <v>0.70884588862164732</v>
      </c>
      <c r="L24" s="3">
        <f t="shared" ref="L24:O24" si="20">0.5*(F24+F$1105)</f>
        <v>0.59359336479575675</v>
      </c>
      <c r="M24" s="3">
        <f t="shared" si="20"/>
        <v>0.59254619126415431</v>
      </c>
      <c r="N24" s="3">
        <f t="shared" si="20"/>
        <v>0.54891046927015918</v>
      </c>
      <c r="O24" s="3">
        <f t="shared" si="20"/>
        <v>0.41018107656462388</v>
      </c>
    </row>
    <row r="25" spans="1:15" x14ac:dyDescent="0.15">
      <c r="A25" s="1">
        <v>1</v>
      </c>
      <c r="B25" s="1" t="s">
        <v>0</v>
      </c>
      <c r="C25" s="1">
        <v>22</v>
      </c>
      <c r="D25" s="1" t="s">
        <v>8</v>
      </c>
      <c r="E25" s="6">
        <f>労働コスト!E25/SUM(資本コスト!E25,労働コスト!E25)</f>
        <v>0.82399245037436308</v>
      </c>
      <c r="F25" s="6">
        <f>労働コスト!F25/SUM(資本コスト!F25,労働コスト!F25)</f>
        <v>0.72009252704756621</v>
      </c>
      <c r="G25" s="6">
        <f>労働コスト!G25/SUM(資本コスト!G25,労働コスト!G25)</f>
        <v>0.64592892709443595</v>
      </c>
      <c r="H25" s="6">
        <f>労働コスト!H25/SUM(資本コスト!H25,労働コスト!H25)</f>
        <v>0.6441543520762244</v>
      </c>
      <c r="I25" s="6">
        <f>労働コスト!I25/SUM(資本コスト!I25,労働コスト!I25)</f>
        <v>0.73491322938712444</v>
      </c>
      <c r="K25" s="3">
        <f>0.5*(E25+E$1106)</f>
        <v>0.81229912538279603</v>
      </c>
      <c r="L25" s="3">
        <f t="shared" ref="L25:O25" si="21">0.5*(F25+F$1106)</f>
        <v>0.72727049970850488</v>
      </c>
      <c r="M25" s="3">
        <f t="shared" si="21"/>
        <v>0.65781568794975098</v>
      </c>
      <c r="N25" s="3">
        <f t="shared" si="21"/>
        <v>0.66810267779167287</v>
      </c>
      <c r="O25" s="3">
        <f t="shared" si="21"/>
        <v>0.73151310812146519</v>
      </c>
    </row>
    <row r="26" spans="1:15" x14ac:dyDescent="0.15">
      <c r="A26" s="1">
        <v>1</v>
      </c>
      <c r="B26" s="1" t="s">
        <v>0</v>
      </c>
      <c r="C26" s="1">
        <v>23</v>
      </c>
      <c r="D26" s="1" t="s">
        <v>29</v>
      </c>
      <c r="E26" s="6">
        <f>労働コスト!E26/SUM(資本コスト!E26,労働コスト!E26)</f>
        <v>0.64758047345527259</v>
      </c>
      <c r="F26" s="6">
        <f>労働コスト!F26/SUM(資本コスト!F26,労働コスト!F26)</f>
        <v>0.74924420093344135</v>
      </c>
      <c r="G26" s="6">
        <f>労働コスト!G26/SUM(資本コスト!G26,労働コスト!G26)</f>
        <v>0.72535142646599837</v>
      </c>
      <c r="H26" s="6">
        <f>労働コスト!H26/SUM(資本コスト!H26,労働コスト!H26)</f>
        <v>0.75351425788809878</v>
      </c>
      <c r="I26" s="6">
        <f>労働コスト!I26/SUM(資本コスト!I26,労働コスト!I26)</f>
        <v>0.70558485814214666</v>
      </c>
      <c r="K26" s="3">
        <f>0.5*(E26+E$1107)</f>
        <v>0.63161542791501413</v>
      </c>
      <c r="L26" s="3">
        <f t="shared" ref="L26:O26" si="22">0.5*(F26+F$1107)</f>
        <v>0.74553833503479028</v>
      </c>
      <c r="M26" s="3">
        <f t="shared" si="22"/>
        <v>0.72691118734666116</v>
      </c>
      <c r="N26" s="3">
        <f t="shared" si="22"/>
        <v>0.74892380046633944</v>
      </c>
      <c r="O26" s="3">
        <f t="shared" si="22"/>
        <v>0.70022119388120885</v>
      </c>
    </row>
    <row r="27" spans="1:15" x14ac:dyDescent="0.15">
      <c r="A27" s="1">
        <v>2</v>
      </c>
      <c r="B27" s="1" t="s">
        <v>50</v>
      </c>
      <c r="C27" s="1">
        <v>1</v>
      </c>
      <c r="D27" s="1" t="s">
        <v>9</v>
      </c>
      <c r="E27" s="6">
        <f>労働コスト!E27/SUM(資本コスト!E27,労働コスト!E27)</f>
        <v>0.44913428623085011</v>
      </c>
      <c r="F27" s="6">
        <f>労働コスト!F27/SUM(資本コスト!F27,労働コスト!F27)</f>
        <v>0.51056401315772326</v>
      </c>
      <c r="G27" s="6">
        <f>労働コスト!G27/SUM(資本コスト!G27,労働コスト!G27)</f>
        <v>0.49794324375148796</v>
      </c>
      <c r="H27" s="6">
        <f>労働コスト!H27/SUM(資本コスト!H27,労働コスト!H27)</f>
        <v>0.40155672870481018</v>
      </c>
      <c r="I27" s="6">
        <f>労働コスト!I27/SUM(資本コスト!I27,労働コスト!I27)</f>
        <v>0.34134656403829366</v>
      </c>
      <c r="K27" s="3">
        <f>0.5*(E27+E$1085)</f>
        <v>0.43625188788649477</v>
      </c>
      <c r="L27" s="3">
        <f t="shared" ref="L27:O27" si="23">0.5*(F27+F$1085)</f>
        <v>0.50631652029694707</v>
      </c>
      <c r="M27" s="3">
        <f t="shared" si="23"/>
        <v>0.47601293124222627</v>
      </c>
      <c r="N27" s="3">
        <f t="shared" si="23"/>
        <v>0.37756708084533352</v>
      </c>
      <c r="O27" s="3">
        <f t="shared" si="23"/>
        <v>0.31562339929673866</v>
      </c>
    </row>
    <row r="28" spans="1:15" x14ac:dyDescent="0.15">
      <c r="A28" s="1">
        <v>2</v>
      </c>
      <c r="B28" s="1" t="s">
        <v>50</v>
      </c>
      <c r="C28" s="1">
        <v>2</v>
      </c>
      <c r="D28" s="1" t="s">
        <v>10</v>
      </c>
      <c r="E28" s="6">
        <f>労働コスト!E28/SUM(資本コスト!E28,労働コスト!E28)</f>
        <v>0.60359467008520729</v>
      </c>
      <c r="F28" s="6">
        <f>労働コスト!F28/SUM(資本コスト!F28,労働コスト!F28)</f>
        <v>0.62514920705848753</v>
      </c>
      <c r="G28" s="6">
        <f>労働コスト!G28/SUM(資本コスト!G28,労働コスト!G28)</f>
        <v>0.6053845702981786</v>
      </c>
      <c r="H28" s="6">
        <f>労働コスト!H28/SUM(資本コスト!H28,労働コスト!H28)</f>
        <v>0.6106001482168808</v>
      </c>
      <c r="I28" s="6">
        <f>労働コスト!I28/SUM(資本コスト!I28,労働コスト!I28)</f>
        <v>0.46926572616093354</v>
      </c>
      <c r="K28" s="3">
        <f>0.5*(E28+E$1086)</f>
        <v>0.61299318878375075</v>
      </c>
      <c r="L28" s="3">
        <f t="shared" ref="L28:O28" si="24">0.5*(F28+F$1086)</f>
        <v>0.64608457966964328</v>
      </c>
      <c r="M28" s="3">
        <f t="shared" si="24"/>
        <v>0.62940049132905118</v>
      </c>
      <c r="N28" s="3">
        <f t="shared" si="24"/>
        <v>0.63330234487658688</v>
      </c>
      <c r="O28" s="3">
        <f t="shared" si="24"/>
        <v>0.48393395050400245</v>
      </c>
    </row>
    <row r="29" spans="1:15" x14ac:dyDescent="0.15">
      <c r="A29" s="1">
        <v>2</v>
      </c>
      <c r="B29" s="1" t="s">
        <v>51</v>
      </c>
      <c r="C29" s="1">
        <v>3</v>
      </c>
      <c r="D29" s="1" t="s">
        <v>17</v>
      </c>
      <c r="E29" s="6">
        <f>労働コスト!E29/SUM(資本コスト!E29,労働コスト!E29)</f>
        <v>0.73143013808859614</v>
      </c>
      <c r="F29" s="6">
        <f>労働コスト!F29/SUM(資本コスト!F29,労働コスト!F29)</f>
        <v>0.71759539739586564</v>
      </c>
      <c r="G29" s="6">
        <f>労働コスト!G29/SUM(資本コスト!G29,労働コスト!G29)</f>
        <v>0.65425200388841598</v>
      </c>
      <c r="H29" s="6">
        <f>労働コスト!H29/SUM(資本コスト!H29,労働コスト!H29)</f>
        <v>0.66245588115864029</v>
      </c>
      <c r="I29" s="6">
        <f>労働コスト!I29/SUM(資本コスト!I29,労働コスト!I29)</f>
        <v>0.64728281657449804</v>
      </c>
      <c r="K29" s="3">
        <f>0.5*(E29+E$1087)</f>
        <v>0.70382757038056454</v>
      </c>
      <c r="L29" s="3">
        <f t="shared" ref="L29:O29" si="25">0.5*(F29+F$1087)</f>
        <v>0.73197821723344125</v>
      </c>
      <c r="M29" s="3">
        <f t="shared" si="25"/>
        <v>0.67444138838177747</v>
      </c>
      <c r="N29" s="3">
        <f t="shared" si="25"/>
        <v>0.67626863080752453</v>
      </c>
      <c r="O29" s="3">
        <f t="shared" si="25"/>
        <v>0.64046604784183148</v>
      </c>
    </row>
    <row r="30" spans="1:15" x14ac:dyDescent="0.15">
      <c r="A30" s="1">
        <v>2</v>
      </c>
      <c r="B30" s="1" t="s">
        <v>51</v>
      </c>
      <c r="C30" s="1">
        <v>4</v>
      </c>
      <c r="D30" s="1" t="s">
        <v>18</v>
      </c>
      <c r="E30" s="6">
        <f>労働コスト!E30/SUM(資本コスト!E30,労働コスト!E30)</f>
        <v>0.7178607034309612</v>
      </c>
      <c r="F30" s="6">
        <f>労働コスト!F30/SUM(資本コスト!F30,労働コスト!F30)</f>
        <v>0.77403319972219076</v>
      </c>
      <c r="G30" s="6">
        <f>労働コスト!G30/SUM(資本コスト!G30,労働コスト!G30)</f>
        <v>0.73209445097519832</v>
      </c>
      <c r="H30" s="6">
        <f>労働コスト!H30/SUM(資本コスト!H30,労働コスト!H30)</f>
        <v>0.75272593809460608</v>
      </c>
      <c r="I30" s="6">
        <f>労働コスト!I30/SUM(資本コスト!I30,労働コスト!I30)</f>
        <v>0.74011961181921448</v>
      </c>
      <c r="K30" s="3">
        <f>0.5*(E30+E$1088)</f>
        <v>0.74702846079756413</v>
      </c>
      <c r="L30" s="3">
        <f t="shared" ref="L30:O30" si="26">0.5*(F30+F$1088)</f>
        <v>0.79474023661341442</v>
      </c>
      <c r="M30" s="3">
        <f t="shared" si="26"/>
        <v>0.76533376740410308</v>
      </c>
      <c r="N30" s="3">
        <f t="shared" si="26"/>
        <v>0.74641340499708253</v>
      </c>
      <c r="O30" s="3">
        <f t="shared" si="26"/>
        <v>0.7053780506897267</v>
      </c>
    </row>
    <row r="31" spans="1:15" x14ac:dyDescent="0.15">
      <c r="A31" s="1">
        <v>2</v>
      </c>
      <c r="B31" s="1" t="s">
        <v>51</v>
      </c>
      <c r="C31" s="1">
        <v>5</v>
      </c>
      <c r="D31" s="1" t="s">
        <v>19</v>
      </c>
      <c r="E31" s="6">
        <f>労働コスト!E31/SUM(資本コスト!E31,労働コスト!E31)</f>
        <v>0.30025135652596924</v>
      </c>
      <c r="F31" s="6">
        <f>労働コスト!F31/SUM(資本コスト!F31,労働コスト!F31)</f>
        <v>0.45538491697971767</v>
      </c>
      <c r="G31" s="6">
        <f>労働コスト!G31/SUM(資本コスト!G31,労働コスト!G31)</f>
        <v>0.31482187333070838</v>
      </c>
      <c r="H31" s="6">
        <f>労働コスト!H31/SUM(資本コスト!H31,労働コスト!H31)</f>
        <v>0.33695086941358721</v>
      </c>
      <c r="I31" s="6">
        <f>労働コスト!I31/SUM(資本コスト!I31,労働コスト!I31)</f>
        <v>0.34029288223747739</v>
      </c>
      <c r="K31" s="3">
        <f>0.5*(E31+E$1089)</f>
        <v>0.45309652967142705</v>
      </c>
      <c r="L31" s="3">
        <f t="shared" ref="L31:O31" si="27">0.5*(F31+F$1089)</f>
        <v>0.58202430877210332</v>
      </c>
      <c r="M31" s="3">
        <f t="shared" si="27"/>
        <v>0.50093720325529334</v>
      </c>
      <c r="N31" s="3">
        <f t="shared" si="27"/>
        <v>0.5069249414104422</v>
      </c>
      <c r="O31" s="3">
        <f t="shared" si="27"/>
        <v>0.47269781558550938</v>
      </c>
    </row>
    <row r="32" spans="1:15" x14ac:dyDescent="0.15">
      <c r="A32" s="1">
        <v>2</v>
      </c>
      <c r="B32" s="1" t="s">
        <v>51</v>
      </c>
      <c r="C32" s="1">
        <v>6</v>
      </c>
      <c r="D32" s="1" t="s">
        <v>3</v>
      </c>
      <c r="E32" s="6">
        <f>労働コスト!E32/SUM(資本コスト!E32,労働コスト!E32)</f>
        <v>0.36957131169143914</v>
      </c>
      <c r="F32" s="6">
        <f>労働コスト!F32/SUM(資本コスト!F32,労働コスト!F32)</f>
        <v>0.45955832441944877</v>
      </c>
      <c r="G32" s="6">
        <f>労働コスト!G32/SUM(資本コスト!G32,労働コスト!G32)</f>
        <v>0.38483628818736115</v>
      </c>
      <c r="H32" s="6">
        <f>労働コスト!H32/SUM(資本コスト!H32,労働コスト!H32)</f>
        <v>0.45822644268677171</v>
      </c>
      <c r="I32" s="6">
        <f>労働コスト!I32/SUM(資本コスト!I32,労働コスト!I32)</f>
        <v>0.40773637272532509</v>
      </c>
      <c r="K32" s="3">
        <f>0.5*(E32+E$1090)</f>
        <v>0.44307264395882306</v>
      </c>
      <c r="L32" s="3">
        <f t="shared" ref="L32:O32" si="28">0.5*(F32+F$1090)</f>
        <v>0.5199514233583955</v>
      </c>
      <c r="M32" s="3">
        <f t="shared" si="28"/>
        <v>0.46903182149711831</v>
      </c>
      <c r="N32" s="3">
        <f t="shared" si="28"/>
        <v>0.51405014017942008</v>
      </c>
      <c r="O32" s="3">
        <f t="shared" si="28"/>
        <v>0.42622262990650528</v>
      </c>
    </row>
    <row r="33" spans="1:15" x14ac:dyDescent="0.15">
      <c r="A33" s="1">
        <v>2</v>
      </c>
      <c r="B33" s="1" t="s">
        <v>51</v>
      </c>
      <c r="C33" s="1">
        <v>7</v>
      </c>
      <c r="D33" s="1" t="s">
        <v>20</v>
      </c>
      <c r="E33" s="6">
        <f>労働コスト!E33/SUM(資本コスト!E33,労働コスト!E33)</f>
        <v>0.11391037153361869</v>
      </c>
      <c r="F33" s="6">
        <f>労働コスト!F33/SUM(資本コスト!F33,労働コスト!F33)</f>
        <v>0.19429999943472009</v>
      </c>
      <c r="G33" s="6">
        <f>労働コスト!G33/SUM(資本コスト!G33,労働コスト!G33)</f>
        <v>0.22882118543580454</v>
      </c>
      <c r="H33" s="6">
        <f>労働コスト!H33/SUM(資本コスト!H33,労働コスト!H33)</f>
        <v>0.56698771136254422</v>
      </c>
      <c r="I33" s="6">
        <f>労働コスト!I33/SUM(資本コスト!I33,労働コスト!I33)</f>
        <v>0.75225980766838507</v>
      </c>
      <c r="K33" s="3">
        <f>0.5*(E33+E$1091)</f>
        <v>0.20916919212658586</v>
      </c>
      <c r="L33" s="3">
        <f t="shared" ref="L33:O33" si="29">0.5*(F33+F$1091)</f>
        <v>0.27124427480654306</v>
      </c>
      <c r="M33" s="3">
        <f t="shared" si="29"/>
        <v>0.33326549564796948</v>
      </c>
      <c r="N33" s="3">
        <f t="shared" si="29"/>
        <v>0.49912178311063427</v>
      </c>
      <c r="O33" s="3">
        <f t="shared" si="29"/>
        <v>0.56856600445511274</v>
      </c>
    </row>
    <row r="34" spans="1:15" x14ac:dyDescent="0.15">
      <c r="A34" s="1">
        <v>2</v>
      </c>
      <c r="B34" s="1" t="s">
        <v>51</v>
      </c>
      <c r="C34" s="1">
        <v>8</v>
      </c>
      <c r="D34" s="1" t="s">
        <v>21</v>
      </c>
      <c r="E34" s="6">
        <f>労働コスト!E34/SUM(資本コスト!E34,労働コスト!E34)</f>
        <v>0.50042874028739703</v>
      </c>
      <c r="F34" s="6">
        <f>労働コスト!F34/SUM(資本コスト!F34,労働コスト!F34)</f>
        <v>0.5740398981488688</v>
      </c>
      <c r="G34" s="6">
        <f>労働コスト!G34/SUM(資本コスト!G34,労働コスト!G34)</f>
        <v>0.58463052128186443</v>
      </c>
      <c r="H34" s="6">
        <f>労働コスト!H34/SUM(資本コスト!H34,労働コスト!H34)</f>
        <v>0.67718418180809647</v>
      </c>
      <c r="I34" s="6">
        <f>労働コスト!I34/SUM(資本コスト!I34,労働コスト!I34)</f>
        <v>0.49900423783539205</v>
      </c>
      <c r="K34" s="3">
        <f>0.5*(E34+E$1092)</f>
        <v>0.56255696223010343</v>
      </c>
      <c r="L34" s="3">
        <f t="shared" ref="L34:O34" si="30">0.5*(F34+F$1092)</f>
        <v>0.66546176829264803</v>
      </c>
      <c r="M34" s="3">
        <f t="shared" si="30"/>
        <v>0.66789263883321859</v>
      </c>
      <c r="N34" s="3">
        <f t="shared" si="30"/>
        <v>0.71954309334280353</v>
      </c>
      <c r="O34" s="3">
        <f t="shared" si="30"/>
        <v>0.58795654879848036</v>
      </c>
    </row>
    <row r="35" spans="1:15" x14ac:dyDescent="0.15">
      <c r="A35" s="1">
        <v>2</v>
      </c>
      <c r="B35" s="1" t="s">
        <v>51</v>
      </c>
      <c r="C35" s="1">
        <v>9</v>
      </c>
      <c r="D35" s="1" t="s">
        <v>22</v>
      </c>
      <c r="E35" s="6">
        <f>労働コスト!E35/SUM(資本コスト!E35,労働コスト!E35)</f>
        <v>0.51976713846203959</v>
      </c>
      <c r="F35" s="6">
        <f>労働コスト!F35/SUM(資本コスト!F35,労働コスト!F35)</f>
        <v>0.52479391150076249</v>
      </c>
      <c r="G35" s="6">
        <f>労働コスト!G35/SUM(資本コスト!G35,労働コスト!G35)</f>
        <v>0.46833501243795506</v>
      </c>
      <c r="H35" s="6">
        <f>労働コスト!H35/SUM(資本コスト!H35,労働コスト!H35)</f>
        <v>0.19908888069663216</v>
      </c>
      <c r="I35" s="6">
        <f>労働コスト!I35/SUM(資本コスト!I35,労働コスト!I35)</f>
        <v>0.2742422141404619</v>
      </c>
      <c r="K35" s="3">
        <f>0.5*(E35+E$1093)</f>
        <v>0.57291052086081951</v>
      </c>
      <c r="L35" s="3">
        <f t="shared" ref="L35:O35" si="31">0.5*(F35+F$1093)</f>
        <v>0.56914318368814176</v>
      </c>
      <c r="M35" s="3">
        <f t="shared" si="31"/>
        <v>0.52470348835691516</v>
      </c>
      <c r="N35" s="3">
        <f t="shared" si="31"/>
        <v>0.3962571674029669</v>
      </c>
      <c r="O35" s="3">
        <f t="shared" si="31"/>
        <v>0.41452890762380074</v>
      </c>
    </row>
    <row r="36" spans="1:15" x14ac:dyDescent="0.15">
      <c r="A36" s="1">
        <v>2</v>
      </c>
      <c r="B36" s="1" t="s">
        <v>51</v>
      </c>
      <c r="C36" s="1">
        <v>10</v>
      </c>
      <c r="D36" s="1" t="s">
        <v>23</v>
      </c>
      <c r="E36" s="6">
        <f>労働コスト!E36/SUM(資本コスト!E36,労働コスト!E36)</f>
        <v>0.85997337279010344</v>
      </c>
      <c r="F36" s="6">
        <f>労働コスト!F36/SUM(資本コスト!F36,労働コスト!F36)</f>
        <v>0.84875634221696761</v>
      </c>
      <c r="G36" s="6">
        <f>労働コスト!G36/SUM(資本コスト!G36,労働コスト!G36)</f>
        <v>0.80159257169166986</v>
      </c>
      <c r="H36" s="6">
        <f>労働コスト!H36/SUM(資本コスト!H36,労働コスト!H36)</f>
        <v>0.76792549090241247</v>
      </c>
      <c r="I36" s="6">
        <f>労働コスト!I36/SUM(資本コスト!I36,労働コスト!I36)</f>
        <v>0.76211352960537149</v>
      </c>
      <c r="K36" s="3">
        <f>0.5*(E36+E$1094)</f>
        <v>0.81109979997428616</v>
      </c>
      <c r="L36" s="3">
        <f t="shared" ref="L36:O36" si="32">0.5*(F36+F$1094)</f>
        <v>0.8253699724988619</v>
      </c>
      <c r="M36" s="3">
        <f t="shared" si="32"/>
        <v>0.80572307095419515</v>
      </c>
      <c r="N36" s="3">
        <f t="shared" si="32"/>
        <v>0.7896140142068192</v>
      </c>
      <c r="O36" s="3">
        <f t="shared" si="32"/>
        <v>0.77718257470507945</v>
      </c>
    </row>
    <row r="37" spans="1:15" x14ac:dyDescent="0.15">
      <c r="A37" s="1">
        <v>2</v>
      </c>
      <c r="B37" s="1" t="s">
        <v>51</v>
      </c>
      <c r="C37" s="1">
        <v>11</v>
      </c>
      <c r="D37" s="1" t="s">
        <v>24</v>
      </c>
      <c r="E37" s="6">
        <f>労働コスト!E37/SUM(資本コスト!E37,労働コスト!E37)</f>
        <v>0.81628476915603732</v>
      </c>
      <c r="F37" s="6">
        <f>労働コスト!F37/SUM(資本コスト!F37,労働コスト!F37)</f>
        <v>0.82947566190891187</v>
      </c>
      <c r="G37" s="6">
        <f>労働コスト!G37/SUM(資本コスト!G37,労働コスト!G37)</f>
        <v>0.79293363685309581</v>
      </c>
      <c r="H37" s="6">
        <f>労働コスト!H37/SUM(資本コスト!H37,労働コスト!H37)</f>
        <v>0.72137527617050634</v>
      </c>
      <c r="I37" s="6">
        <f>労働コスト!I37/SUM(資本コスト!I37,労働コスト!I37)</f>
        <v>0.63772407939740783</v>
      </c>
      <c r="K37" s="3">
        <f>0.5*(E37+E$1095)</f>
        <v>0.77291036361184395</v>
      </c>
      <c r="L37" s="3">
        <f t="shared" ref="L37:O37" si="33">0.5*(F37+F$1095)</f>
        <v>0.80589495695959545</v>
      </c>
      <c r="M37" s="3">
        <f t="shared" si="33"/>
        <v>0.75914068695505921</v>
      </c>
      <c r="N37" s="3">
        <f t="shared" si="33"/>
        <v>0.72505008105496827</v>
      </c>
      <c r="O37" s="3">
        <f t="shared" si="33"/>
        <v>0.66377138619584364</v>
      </c>
    </row>
    <row r="38" spans="1:15" x14ac:dyDescent="0.15">
      <c r="A38" s="1">
        <v>2</v>
      </c>
      <c r="B38" s="1" t="s">
        <v>51</v>
      </c>
      <c r="C38" s="1">
        <v>12</v>
      </c>
      <c r="D38" s="1" t="s">
        <v>25</v>
      </c>
      <c r="E38" s="6">
        <f>労働コスト!E38/SUM(資本コスト!E38,労働コスト!E38)</f>
        <v>0.8547528536100939</v>
      </c>
      <c r="F38" s="6">
        <f>労働コスト!F38/SUM(資本コスト!F38,労働コスト!F38)</f>
        <v>0.9119754904698435</v>
      </c>
      <c r="G38" s="6">
        <f>労働コスト!G38/SUM(資本コスト!G38,労働コスト!G38)</f>
        <v>0.78301461853828846</v>
      </c>
      <c r="H38" s="6">
        <f>労働コスト!H38/SUM(資本コスト!H38,労働コスト!H38)</f>
        <v>0.71887382847444858</v>
      </c>
      <c r="I38" s="6">
        <f>労働コスト!I38/SUM(資本コスト!I38,労働コスト!I38)</f>
        <v>0.66638955160281266</v>
      </c>
      <c r="K38" s="3">
        <f>0.5*(E38+E$1096)</f>
        <v>0.81770760634565032</v>
      </c>
      <c r="L38" s="3">
        <f t="shared" ref="L38:O38" si="34">0.5*(F38+F$1096)</f>
        <v>0.86498771494309135</v>
      </c>
      <c r="M38" s="3">
        <f t="shared" si="34"/>
        <v>0.73351327066861971</v>
      </c>
      <c r="N38" s="3">
        <f t="shared" si="34"/>
        <v>0.68836039208931199</v>
      </c>
      <c r="O38" s="3">
        <f t="shared" si="34"/>
        <v>0.61658051400256431</v>
      </c>
    </row>
    <row r="39" spans="1:15" x14ac:dyDescent="0.15">
      <c r="A39" s="1">
        <v>2</v>
      </c>
      <c r="B39" s="1" t="s">
        <v>51</v>
      </c>
      <c r="C39" s="1">
        <v>13</v>
      </c>
      <c r="D39" s="1" t="s">
        <v>26</v>
      </c>
      <c r="E39" s="6">
        <f>労働コスト!E39/SUM(資本コスト!E39,労働コスト!E39)</f>
        <v>0.83833903697359013</v>
      </c>
      <c r="F39" s="6">
        <f>労働コスト!F39/SUM(資本コスト!F39,労働コスト!F39)</f>
        <v>0.86516645551500326</v>
      </c>
      <c r="G39" s="6">
        <f>労働コスト!G39/SUM(資本コスト!G39,労働コスト!G39)</f>
        <v>0.65232007785664625</v>
      </c>
      <c r="H39" s="6">
        <f>労働コスト!H39/SUM(資本コスト!H39,労働コスト!H39)</f>
        <v>0.68955437076051229</v>
      </c>
      <c r="I39" s="6">
        <f>労働コスト!I39/SUM(資本コスト!I39,労働コスト!I39)</f>
        <v>0.75726040699995167</v>
      </c>
      <c r="K39" s="3">
        <f>0.5*(E39+E$1097)</f>
        <v>0.82442203528593905</v>
      </c>
      <c r="L39" s="3">
        <f t="shared" ref="L39:O39" si="35">0.5*(F39+F$1097)</f>
        <v>0.79324735958210701</v>
      </c>
      <c r="M39" s="3">
        <f t="shared" si="35"/>
        <v>0.66246551433006928</v>
      </c>
      <c r="N39" s="3">
        <f t="shared" si="35"/>
        <v>0.68356621908676563</v>
      </c>
      <c r="O39" s="3">
        <f t="shared" si="35"/>
        <v>0.72980829491656207</v>
      </c>
    </row>
    <row r="40" spans="1:15" x14ac:dyDescent="0.15">
      <c r="A40" s="1">
        <v>2</v>
      </c>
      <c r="B40" s="1" t="s">
        <v>51</v>
      </c>
      <c r="C40" s="1">
        <v>14</v>
      </c>
      <c r="D40" s="1" t="s">
        <v>27</v>
      </c>
      <c r="E40" s="6">
        <f>労働コスト!E40/SUM(資本コスト!E40,労働コスト!E40)</f>
        <v>0.99389725209022373</v>
      </c>
      <c r="F40" s="6">
        <f>労働コスト!F40/SUM(資本コスト!F40,労働コスト!F40)</f>
        <v>0.93416540594241437</v>
      </c>
      <c r="G40" s="6">
        <f>労働コスト!G40/SUM(資本コスト!G40,労働コスト!G40)</f>
        <v>0.87317909155618356</v>
      </c>
      <c r="H40" s="6">
        <f>労働コスト!H40/SUM(資本コスト!H40,労働コスト!H40)</f>
        <v>0.77392043416382161</v>
      </c>
      <c r="I40" s="6">
        <f>労働コスト!I40/SUM(資本コスト!I40,労働コスト!I40)</f>
        <v>0.61913247775789948</v>
      </c>
      <c r="K40" s="3">
        <f>0.5*(E40+E$1098)</f>
        <v>0.95428605889725804</v>
      </c>
      <c r="L40" s="3">
        <f t="shared" ref="L40:O40" si="36">0.5*(F40+F$1098)</f>
        <v>0.89556185427525925</v>
      </c>
      <c r="M40" s="3">
        <f t="shared" si="36"/>
        <v>0.81696744001539057</v>
      </c>
      <c r="N40" s="3">
        <f t="shared" si="36"/>
        <v>0.73515049278088296</v>
      </c>
      <c r="O40" s="3">
        <f t="shared" si="36"/>
        <v>0.62325255422511061</v>
      </c>
    </row>
    <row r="41" spans="1:15" x14ac:dyDescent="0.15">
      <c r="A41" s="1">
        <v>2</v>
      </c>
      <c r="B41" s="1" t="s">
        <v>51</v>
      </c>
      <c r="C41" s="1">
        <v>15</v>
      </c>
      <c r="D41" s="1" t="s">
        <v>28</v>
      </c>
      <c r="E41" s="6">
        <f>労働コスト!E41/SUM(資本コスト!E41,労働コスト!E41)</f>
        <v>0.88074872617404865</v>
      </c>
      <c r="F41" s="6">
        <f>労働コスト!F41/SUM(資本コスト!F41,労働コスト!F41)</f>
        <v>0.78437228414411453</v>
      </c>
      <c r="G41" s="6">
        <f>労働コスト!G41/SUM(資本コスト!G41,労働コスト!G41)</f>
        <v>0.69958975802276857</v>
      </c>
      <c r="H41" s="6">
        <f>労働コスト!H41/SUM(資本コスト!H41,労働コスト!H41)</f>
        <v>0.68096985130845178</v>
      </c>
      <c r="I41" s="6">
        <f>労働コスト!I41/SUM(資本コスト!I41,労働コスト!I41)</f>
        <v>0.65392582579132752</v>
      </c>
      <c r="K41" s="3">
        <f>0.5*(E41+E$1099)</f>
        <v>0.84353149670222671</v>
      </c>
      <c r="L41" s="3">
        <f t="shared" ref="L41:O41" si="37">0.5*(F41+F$1099)</f>
        <v>0.80296328656140781</v>
      </c>
      <c r="M41" s="3">
        <f t="shared" si="37"/>
        <v>0.72745357865855187</v>
      </c>
      <c r="N41" s="3">
        <f t="shared" si="37"/>
        <v>0.70571733181911256</v>
      </c>
      <c r="O41" s="3">
        <f t="shared" si="37"/>
        <v>0.66357814414127281</v>
      </c>
    </row>
    <row r="42" spans="1:15" x14ac:dyDescent="0.15">
      <c r="A42" s="1">
        <v>2</v>
      </c>
      <c r="B42" s="1" t="s">
        <v>50</v>
      </c>
      <c r="C42" s="1">
        <v>16</v>
      </c>
      <c r="D42" s="1" t="s">
        <v>11</v>
      </c>
      <c r="E42" s="6">
        <f>労働コスト!E42/SUM(資本コスト!E42,労働コスト!E42)</f>
        <v>0.74207857010311662</v>
      </c>
      <c r="F42" s="6">
        <f>労働コスト!F42/SUM(資本コスト!F42,労働コスト!F42)</f>
        <v>0.89434322262970922</v>
      </c>
      <c r="G42" s="6">
        <f>労働コスト!G42/SUM(資本コスト!G42,労働コスト!G42)</f>
        <v>0.84655036531140304</v>
      </c>
      <c r="H42" s="6">
        <f>労働コスト!H42/SUM(資本コスト!H42,労働コスト!H42)</f>
        <v>0.90516849786506237</v>
      </c>
      <c r="I42" s="6">
        <f>労働コスト!I42/SUM(資本コスト!I42,労働コスト!I42)</f>
        <v>0.88157380213508874</v>
      </c>
      <c r="K42" s="3">
        <f>0.5*(E42+E$1100)</f>
        <v>0.74431488659297296</v>
      </c>
      <c r="L42" s="3">
        <f t="shared" ref="L42:O42" si="38">0.5*(F42+F$1100)</f>
        <v>0.89297110073171937</v>
      </c>
      <c r="M42" s="3">
        <f t="shared" si="38"/>
        <v>0.86653692944848548</v>
      </c>
      <c r="N42" s="3">
        <f t="shared" si="38"/>
        <v>0.90939704002626987</v>
      </c>
      <c r="O42" s="3">
        <f t="shared" si="38"/>
        <v>0.89252895048699843</v>
      </c>
    </row>
    <row r="43" spans="1:15" x14ac:dyDescent="0.15">
      <c r="A43" s="1">
        <v>2</v>
      </c>
      <c r="B43" s="1" t="s">
        <v>50</v>
      </c>
      <c r="C43" s="1">
        <v>17</v>
      </c>
      <c r="D43" s="1" t="s">
        <v>12</v>
      </c>
      <c r="E43" s="6">
        <f>労働コスト!E43/SUM(資本コスト!E43,労働コスト!E43)</f>
        <v>0.28461951272783131</v>
      </c>
      <c r="F43" s="6">
        <f>労働コスト!F43/SUM(資本コスト!F43,労働コスト!F43)</f>
        <v>0.28797590294286091</v>
      </c>
      <c r="G43" s="6">
        <f>労働コスト!G43/SUM(資本コスト!G43,労働コスト!G43)</f>
        <v>0.35294254117038648</v>
      </c>
      <c r="H43" s="6">
        <f>労働コスト!H43/SUM(資本コスト!H43,労働コスト!H43)</f>
        <v>0.32548570243719949</v>
      </c>
      <c r="I43" s="6">
        <f>労働コスト!I43/SUM(資本コスト!I43,労働コスト!I43)</f>
        <v>0.18104607733183414</v>
      </c>
      <c r="K43" s="3">
        <f>0.5*(E43+E$1101)</f>
        <v>0.26277004727704512</v>
      </c>
      <c r="L43" s="3">
        <f t="shared" ref="L43:O43" si="39">0.5*(F43+F$1101)</f>
        <v>0.261059075209919</v>
      </c>
      <c r="M43" s="3">
        <f t="shared" si="39"/>
        <v>0.31194823882832606</v>
      </c>
      <c r="N43" s="3">
        <f t="shared" si="39"/>
        <v>0.30644064099283341</v>
      </c>
      <c r="O43" s="3">
        <f t="shared" si="39"/>
        <v>0.18800827728455427</v>
      </c>
    </row>
    <row r="44" spans="1:15" x14ac:dyDescent="0.15">
      <c r="A44" s="1">
        <v>2</v>
      </c>
      <c r="B44" s="1" t="s">
        <v>50</v>
      </c>
      <c r="C44" s="1">
        <v>18</v>
      </c>
      <c r="D44" s="1" t="s">
        <v>13</v>
      </c>
      <c r="E44" s="6">
        <f>労働コスト!E44/SUM(資本コスト!E44,労働コスト!E44)</f>
        <v>0.83435347089498091</v>
      </c>
      <c r="F44" s="6">
        <f>労働コスト!F44/SUM(資本コスト!F44,労働コスト!F44)</f>
        <v>0.74184468828735051</v>
      </c>
      <c r="G44" s="6">
        <f>労働コスト!G44/SUM(資本コスト!G44,労働コスト!G44)</f>
        <v>0.75161141253649533</v>
      </c>
      <c r="H44" s="6">
        <f>労働コスト!H44/SUM(資本コスト!H44,労働コスト!H44)</f>
        <v>0.77594941908545911</v>
      </c>
      <c r="I44" s="6">
        <f>労働コスト!I44/SUM(資本コスト!I44,労働コスト!I44)</f>
        <v>0.772101558278394</v>
      </c>
      <c r="K44" s="3">
        <f>0.5*(E44+E$1102)</f>
        <v>0.846937198145155</v>
      </c>
      <c r="L44" s="3">
        <f t="shared" ref="L44:O44" si="40">0.5*(F44+F$1102)</f>
        <v>0.7740259112180139</v>
      </c>
      <c r="M44" s="3">
        <f t="shared" si="40"/>
        <v>0.78266959483973153</v>
      </c>
      <c r="N44" s="3">
        <f t="shared" si="40"/>
        <v>0.79994285766179996</v>
      </c>
      <c r="O44" s="3">
        <f t="shared" si="40"/>
        <v>0.78569868081936445</v>
      </c>
    </row>
    <row r="45" spans="1:15" x14ac:dyDescent="0.15">
      <c r="A45" s="1">
        <v>2</v>
      </c>
      <c r="B45" s="1" t="s">
        <v>50</v>
      </c>
      <c r="C45" s="1">
        <v>19</v>
      </c>
      <c r="D45" s="1" t="s">
        <v>14</v>
      </c>
      <c r="E45" s="6">
        <f>労働コスト!E45/SUM(資本コスト!E45,労働コスト!E45)</f>
        <v>0.730995136180696</v>
      </c>
      <c r="F45" s="6">
        <f>労働コスト!F45/SUM(資本コスト!F45,労働コスト!F45)</f>
        <v>0.87540943278551531</v>
      </c>
      <c r="G45" s="6">
        <f>労働コスト!G45/SUM(資本コスト!G45,労働コスト!G45)</f>
        <v>0.89006881162858098</v>
      </c>
      <c r="H45" s="6">
        <f>労働コスト!H45/SUM(資本コスト!H45,労働コスト!H45)</f>
        <v>0.85527214578549127</v>
      </c>
      <c r="I45" s="6">
        <f>労働コスト!I45/SUM(資本コスト!I45,労働コスト!I45)</f>
        <v>0.86665142755192337</v>
      </c>
      <c r="K45" s="3">
        <f>0.5*(E45+E$1103)</f>
        <v>0.69692345425770952</v>
      </c>
      <c r="L45" s="3">
        <f t="shared" ref="L45:O45" si="41">0.5*(F45+F$1103)</f>
        <v>0.85862877749832256</v>
      </c>
      <c r="M45" s="3">
        <f t="shared" si="41"/>
        <v>0.87216058109974925</v>
      </c>
      <c r="N45" s="3">
        <f t="shared" si="41"/>
        <v>0.83332908833690567</v>
      </c>
      <c r="O45" s="3">
        <f t="shared" si="41"/>
        <v>0.83621224536778982</v>
      </c>
    </row>
    <row r="46" spans="1:15" x14ac:dyDescent="0.15">
      <c r="A46" s="1">
        <v>2</v>
      </c>
      <c r="B46" s="1" t="s">
        <v>50</v>
      </c>
      <c r="C46" s="1">
        <v>20</v>
      </c>
      <c r="D46" s="1" t="s">
        <v>15</v>
      </c>
      <c r="E46" s="6">
        <f>労働コスト!E46/SUM(資本コスト!E46,労働コスト!E46)</f>
        <v>0.66737899972985226</v>
      </c>
      <c r="F46" s="6">
        <f>労働コスト!F46/SUM(資本コスト!F46,労働コスト!F46)</f>
        <v>0.21808817302399572</v>
      </c>
      <c r="G46" s="6">
        <f>労働コスト!G46/SUM(資本コスト!G46,労働コスト!G46)</f>
        <v>0.2047614156047296</v>
      </c>
      <c r="H46" s="6">
        <f>労働コスト!H46/SUM(資本コスト!H46,労働コスト!H46)</f>
        <v>0.22828574034318636</v>
      </c>
      <c r="I46" s="6">
        <f>労働コスト!I46/SUM(資本コスト!I46,労働コスト!I46)</f>
        <v>0.17026307568082413</v>
      </c>
      <c r="K46" s="3">
        <f>0.5*(E46+E$1104)</f>
        <v>0.58653503279128016</v>
      </c>
      <c r="L46" s="3">
        <f t="shared" ref="L46:O46" si="42">0.5*(F46+F$1104)</f>
        <v>0.20973048531215116</v>
      </c>
      <c r="M46" s="3">
        <f t="shared" si="42"/>
        <v>0.22572789424859752</v>
      </c>
      <c r="N46" s="3">
        <f t="shared" si="42"/>
        <v>0.24246389529164153</v>
      </c>
      <c r="O46" s="3">
        <f t="shared" si="42"/>
        <v>0.18615148392527664</v>
      </c>
    </row>
    <row r="47" spans="1:15" x14ac:dyDescent="0.15">
      <c r="A47" s="1">
        <v>2</v>
      </c>
      <c r="B47" s="1" t="s">
        <v>50</v>
      </c>
      <c r="C47" s="1">
        <v>21</v>
      </c>
      <c r="D47" s="1" t="s">
        <v>16</v>
      </c>
      <c r="E47" s="6">
        <f>労働コスト!E47/SUM(資本コスト!E47,労働コスト!E47)</f>
        <v>0.8148665982067077</v>
      </c>
      <c r="F47" s="6">
        <f>労働コスト!F47/SUM(資本コスト!F47,労働コスト!F47)</f>
        <v>0.66428262701786145</v>
      </c>
      <c r="G47" s="6">
        <f>労働コスト!G47/SUM(資本コスト!G47,労働コスト!G47)</f>
        <v>0.61791850743360355</v>
      </c>
      <c r="H47" s="6">
        <f>労働コスト!H47/SUM(資本コスト!H47,労働コスト!H47)</f>
        <v>0.37433861016255582</v>
      </c>
      <c r="I47" s="6">
        <f>労働コスト!I47/SUM(資本コスト!I47,労働コスト!I47)</f>
        <v>0.27938606174366487</v>
      </c>
      <c r="K47" s="3">
        <f>0.5*(E47+E$1105)</f>
        <v>0.74520939658826302</v>
      </c>
      <c r="L47" s="3">
        <f t="shared" ref="L47:O47" si="43">0.5*(F47+F$1105)</f>
        <v>0.62488162539782399</v>
      </c>
      <c r="M47" s="3">
        <f t="shared" si="43"/>
        <v>0.60076067556331703</v>
      </c>
      <c r="N47" s="3">
        <f t="shared" si="43"/>
        <v>0.46416945767023321</v>
      </c>
      <c r="O47" s="3">
        <f t="shared" si="43"/>
        <v>0.35734050015118446</v>
      </c>
    </row>
    <row r="48" spans="1:15" x14ac:dyDescent="0.15">
      <c r="A48" s="1">
        <v>2</v>
      </c>
      <c r="B48" s="1" t="s">
        <v>49</v>
      </c>
      <c r="C48" s="1">
        <v>22</v>
      </c>
      <c r="D48" s="1" t="s">
        <v>8</v>
      </c>
      <c r="E48" s="6">
        <f>労働コスト!E48/SUM(資本コスト!E48,労働コスト!E48)</f>
        <v>0.86785191134999629</v>
      </c>
      <c r="F48" s="6">
        <f>労働コスト!F48/SUM(資本コスト!F48,労働コスト!F48)</f>
        <v>0.72791281115202322</v>
      </c>
      <c r="G48" s="6">
        <f>労働コスト!G48/SUM(資本コスト!G48,労働コスト!G48)</f>
        <v>0.61255736032289565</v>
      </c>
      <c r="H48" s="6">
        <f>労働コスト!H48/SUM(資本コスト!H48,労働コスト!H48)</f>
        <v>0.62980117277040903</v>
      </c>
      <c r="I48" s="6">
        <f>労働コスト!I48/SUM(資本コスト!I48,労働コスト!I48)</f>
        <v>0.7131734926938732</v>
      </c>
      <c r="K48" s="3">
        <f>0.5*(E48+E$1106)</f>
        <v>0.83422885587061268</v>
      </c>
      <c r="L48" s="3">
        <f t="shared" ref="L48:O48" si="44">0.5*(F48+F$1106)</f>
        <v>0.73118064176073339</v>
      </c>
      <c r="M48" s="3">
        <f t="shared" si="44"/>
        <v>0.64112990456398089</v>
      </c>
      <c r="N48" s="3">
        <f t="shared" si="44"/>
        <v>0.66092608813876519</v>
      </c>
      <c r="O48" s="3">
        <f t="shared" si="44"/>
        <v>0.72064323977483957</v>
      </c>
    </row>
    <row r="49" spans="1:15" x14ac:dyDescent="0.15">
      <c r="A49" s="1">
        <v>2</v>
      </c>
      <c r="B49" s="1" t="s">
        <v>49</v>
      </c>
      <c r="C49" s="1">
        <v>23</v>
      </c>
      <c r="D49" s="1" t="s">
        <v>29</v>
      </c>
      <c r="E49" s="6">
        <f>労働コスト!E49/SUM(資本コスト!E49,労働コスト!E49)</f>
        <v>0.66201615653045398</v>
      </c>
      <c r="F49" s="6">
        <f>労働コスト!F49/SUM(資本コスト!F49,労働コスト!F49)</f>
        <v>0.77587837851478225</v>
      </c>
      <c r="G49" s="6">
        <f>労働コスト!G49/SUM(資本コスト!G49,労働コスト!G49)</f>
        <v>0.7619399130670621</v>
      </c>
      <c r="H49" s="6">
        <f>労働コスト!H49/SUM(資本コスト!H49,労働コスト!H49)</f>
        <v>0.769517643708304</v>
      </c>
      <c r="I49" s="6">
        <f>労働コスト!I49/SUM(資本コスト!I49,労働コスト!I49)</f>
        <v>0.7136808206191062</v>
      </c>
      <c r="K49" s="3">
        <f>0.5*(E49+E$1107)</f>
        <v>0.63883326945260488</v>
      </c>
      <c r="L49" s="3">
        <f t="shared" ref="L49:O49" si="45">0.5*(F49+F$1107)</f>
        <v>0.75885542382546078</v>
      </c>
      <c r="M49" s="3">
        <f t="shared" si="45"/>
        <v>0.74520543064719313</v>
      </c>
      <c r="N49" s="3">
        <f t="shared" si="45"/>
        <v>0.75692549337644199</v>
      </c>
      <c r="O49" s="3">
        <f t="shared" si="45"/>
        <v>0.70426917511968867</v>
      </c>
    </row>
    <row r="50" spans="1:15" x14ac:dyDescent="0.15">
      <c r="A50" s="1">
        <v>3</v>
      </c>
      <c r="B50" s="1" t="s">
        <v>53</v>
      </c>
      <c r="C50" s="1">
        <v>1</v>
      </c>
      <c r="D50" s="1" t="s">
        <v>9</v>
      </c>
      <c r="E50" s="6">
        <f>労働コスト!E50/SUM(資本コスト!E50,労働コスト!E50)</f>
        <v>0.46831740748210599</v>
      </c>
      <c r="F50" s="6">
        <f>労働コスト!F50/SUM(資本コスト!F50,労働コスト!F50)</f>
        <v>0.57520428754834274</v>
      </c>
      <c r="G50" s="6">
        <f>労働コスト!G50/SUM(資本コスト!G50,労働コスト!G50)</f>
        <v>0.54440414636880874</v>
      </c>
      <c r="H50" s="6">
        <f>労働コスト!H50/SUM(資本コスト!H50,労働コスト!H50)</f>
        <v>0.37750886243604492</v>
      </c>
      <c r="I50" s="6">
        <f>労働コスト!I50/SUM(資本コスト!I50,労働コスト!I50)</f>
        <v>0.28739082681860512</v>
      </c>
      <c r="K50" s="3">
        <f>0.5*(E50+E$1085)</f>
        <v>0.44584344851212271</v>
      </c>
      <c r="L50" s="3">
        <f t="shared" ref="L50:O50" si="46">0.5*(F50+F$1085)</f>
        <v>0.53863665749225687</v>
      </c>
      <c r="M50" s="3">
        <f t="shared" si="46"/>
        <v>0.49924338255088663</v>
      </c>
      <c r="N50" s="3">
        <f t="shared" si="46"/>
        <v>0.36554314771095087</v>
      </c>
      <c r="O50" s="3">
        <f t="shared" si="46"/>
        <v>0.28864553068689441</v>
      </c>
    </row>
    <row r="51" spans="1:15" x14ac:dyDescent="0.15">
      <c r="A51" s="1">
        <v>3</v>
      </c>
      <c r="B51" s="1" t="s">
        <v>53</v>
      </c>
      <c r="C51" s="1">
        <v>2</v>
      </c>
      <c r="D51" s="1" t="s">
        <v>10</v>
      </c>
      <c r="E51" s="6">
        <f>労働コスト!E51/SUM(資本コスト!E51,労働コスト!E51)</f>
        <v>0.52095456791840722</v>
      </c>
      <c r="F51" s="6">
        <f>労働コスト!F51/SUM(資本コスト!F51,労働コスト!F51)</f>
        <v>0.6662237391329302</v>
      </c>
      <c r="G51" s="6">
        <f>労働コスト!G51/SUM(資本コスト!G51,労働コスト!G51)</f>
        <v>0.68345706476994095</v>
      </c>
      <c r="H51" s="6">
        <f>労働コスト!H51/SUM(資本コスト!H51,労働コスト!H51)</f>
        <v>0.74444988044026394</v>
      </c>
      <c r="I51" s="6">
        <f>労働コスト!I51/SUM(資本コスト!I51,労働コスト!I51)</f>
        <v>0.64982052113263034</v>
      </c>
      <c r="K51" s="3">
        <f>0.5*(E51+E$1086)</f>
        <v>0.57167313770035078</v>
      </c>
      <c r="L51" s="3">
        <f t="shared" ref="L51:O51" si="47">0.5*(F51+F$1086)</f>
        <v>0.66662184570686467</v>
      </c>
      <c r="M51" s="3">
        <f t="shared" si="47"/>
        <v>0.66843673856493235</v>
      </c>
      <c r="N51" s="3">
        <f t="shared" si="47"/>
        <v>0.70022721098827845</v>
      </c>
      <c r="O51" s="3">
        <f t="shared" si="47"/>
        <v>0.57421134798985085</v>
      </c>
    </row>
    <row r="52" spans="1:15" x14ac:dyDescent="0.15">
      <c r="A52" s="1">
        <v>3</v>
      </c>
      <c r="B52" s="1" t="s">
        <v>54</v>
      </c>
      <c r="C52" s="1">
        <v>3</v>
      </c>
      <c r="D52" s="1" t="s">
        <v>17</v>
      </c>
      <c r="E52" s="6">
        <f>労働コスト!E52/SUM(資本コスト!E52,労働コスト!E52)</f>
        <v>0.76115238745456915</v>
      </c>
      <c r="F52" s="6">
        <f>労働コスト!F52/SUM(資本コスト!F52,労働コスト!F52)</f>
        <v>0.75974168767966987</v>
      </c>
      <c r="G52" s="6">
        <f>労働コスト!G52/SUM(資本コスト!G52,労働コスト!G52)</f>
        <v>0.74142496922432222</v>
      </c>
      <c r="H52" s="6">
        <f>労働コスト!H52/SUM(資本コスト!H52,労働コスト!H52)</f>
        <v>0.73493561860196699</v>
      </c>
      <c r="I52" s="6">
        <f>労働コスト!I52/SUM(資本コスト!I52,労働コスト!I52)</f>
        <v>0.66428772071101316</v>
      </c>
      <c r="K52" s="3">
        <f>0.5*(E52+E$1087)</f>
        <v>0.71868869506355115</v>
      </c>
      <c r="L52" s="3">
        <f t="shared" ref="L52:O52" si="48">0.5*(F52+F$1087)</f>
        <v>0.75305136237534342</v>
      </c>
      <c r="M52" s="3">
        <f t="shared" si="48"/>
        <v>0.71802787104973054</v>
      </c>
      <c r="N52" s="3">
        <f t="shared" si="48"/>
        <v>0.71250849952918782</v>
      </c>
      <c r="O52" s="3">
        <f t="shared" si="48"/>
        <v>0.64896849991008909</v>
      </c>
    </row>
    <row r="53" spans="1:15" x14ac:dyDescent="0.15">
      <c r="A53" s="1">
        <v>3</v>
      </c>
      <c r="B53" s="1" t="s">
        <v>54</v>
      </c>
      <c r="C53" s="1">
        <v>4</v>
      </c>
      <c r="D53" s="1" t="s">
        <v>18</v>
      </c>
      <c r="E53" s="6">
        <f>労働コスト!E53/SUM(資本コスト!E53,労働コスト!E53)</f>
        <v>0.89960266944373346</v>
      </c>
      <c r="F53" s="6">
        <f>労働コスト!F53/SUM(資本コスト!F53,労働コスト!F53)</f>
        <v>0.87133763240645812</v>
      </c>
      <c r="G53" s="6">
        <f>労働コスト!G53/SUM(資本コスト!G53,労働コスト!G53)</f>
        <v>0.87346814818251772</v>
      </c>
      <c r="H53" s="6">
        <f>労働コスト!H53/SUM(資本コスト!H53,労働コスト!H53)</f>
        <v>0.86208917104093075</v>
      </c>
      <c r="I53" s="6">
        <f>労働コスト!I53/SUM(資本コスト!I53,労働コスト!I53)</f>
        <v>0.82587486656103459</v>
      </c>
      <c r="K53" s="3">
        <f>0.5*(E53+E$1088)</f>
        <v>0.83789944380395021</v>
      </c>
      <c r="L53" s="3">
        <f t="shared" ref="L53:O53" si="49">0.5*(F53+F$1088)</f>
        <v>0.8433924529555481</v>
      </c>
      <c r="M53" s="3">
        <f t="shared" si="49"/>
        <v>0.83602061600776278</v>
      </c>
      <c r="N53" s="3">
        <f t="shared" si="49"/>
        <v>0.80109502147024481</v>
      </c>
      <c r="O53" s="3">
        <f t="shared" si="49"/>
        <v>0.74825567806063686</v>
      </c>
    </row>
    <row r="54" spans="1:15" x14ac:dyDescent="0.15">
      <c r="A54" s="1">
        <v>3</v>
      </c>
      <c r="B54" s="1" t="s">
        <v>54</v>
      </c>
      <c r="C54" s="1">
        <v>5</v>
      </c>
      <c r="D54" s="1" t="s">
        <v>19</v>
      </c>
      <c r="E54" s="6">
        <f>労働コスト!E54/SUM(資本コスト!E54,労働コスト!E54)</f>
        <v>0.45682672752104142</v>
      </c>
      <c r="F54" s="6">
        <f>労働コスト!F54/SUM(資本コスト!F54,労働コスト!F54)</f>
        <v>0.64562703474772298</v>
      </c>
      <c r="G54" s="6">
        <f>労働コスト!G54/SUM(資本コスト!G54,労働コスト!G54)</f>
        <v>0.67529425275167199</v>
      </c>
      <c r="H54" s="6">
        <f>労働コスト!H54/SUM(資本コスト!H54,労働コスト!H54)</f>
        <v>0.67850528980773617</v>
      </c>
      <c r="I54" s="6">
        <f>労働コスト!I54/SUM(資本コスト!I54,労働コスト!I54)</f>
        <v>0.45380446385994755</v>
      </c>
      <c r="K54" s="3">
        <f>0.5*(E54+E$1089)</f>
        <v>0.53138421516896317</v>
      </c>
      <c r="L54" s="3">
        <f t="shared" ref="L54:O54" si="50">0.5*(F54+F$1089)</f>
        <v>0.67714536765610589</v>
      </c>
      <c r="M54" s="3">
        <f t="shared" si="50"/>
        <v>0.68117339296577506</v>
      </c>
      <c r="N54" s="3">
        <f t="shared" si="50"/>
        <v>0.67770215160751668</v>
      </c>
      <c r="O54" s="3">
        <f t="shared" si="50"/>
        <v>0.52945360639674455</v>
      </c>
    </row>
    <row r="55" spans="1:15" x14ac:dyDescent="0.15">
      <c r="A55" s="1">
        <v>3</v>
      </c>
      <c r="B55" s="1" t="s">
        <v>54</v>
      </c>
      <c r="C55" s="1">
        <v>6</v>
      </c>
      <c r="D55" s="1" t="s">
        <v>3</v>
      </c>
      <c r="E55" s="6">
        <f>労働コスト!E55/SUM(資本コスト!E55,労働コスト!E55)</f>
        <v>0.43661864847178727</v>
      </c>
      <c r="F55" s="6">
        <f>労働コスト!F55/SUM(資本コスト!F55,労働コスト!F55)</f>
        <v>0.49082648157156822</v>
      </c>
      <c r="G55" s="6">
        <f>労働コスト!G55/SUM(資本コスト!G55,労働コスト!G55)</f>
        <v>0.29551416487527954</v>
      </c>
      <c r="H55" s="6">
        <f>労働コスト!H55/SUM(資本コスト!H55,労働コスト!H55)</f>
        <v>0.32782768827286929</v>
      </c>
      <c r="I55" s="6">
        <f>労働コスト!I55/SUM(資本コスト!I55,労働コスト!I55)</f>
        <v>0.32169563989277106</v>
      </c>
      <c r="K55" s="3">
        <f>0.5*(E55+E$1090)</f>
        <v>0.47659631234899713</v>
      </c>
      <c r="L55" s="3">
        <f t="shared" ref="L55:O55" si="51">0.5*(F55+F$1090)</f>
        <v>0.5355855019344552</v>
      </c>
      <c r="M55" s="3">
        <f t="shared" si="51"/>
        <v>0.42437075984107753</v>
      </c>
      <c r="N55" s="3">
        <f t="shared" si="51"/>
        <v>0.44885076297246884</v>
      </c>
      <c r="O55" s="3">
        <f t="shared" si="51"/>
        <v>0.38320226349022823</v>
      </c>
    </row>
    <row r="56" spans="1:15" x14ac:dyDescent="0.15">
      <c r="A56" s="1">
        <v>3</v>
      </c>
      <c r="B56" s="1" t="s">
        <v>54</v>
      </c>
      <c r="C56" s="1">
        <v>7</v>
      </c>
      <c r="D56" s="1" t="s">
        <v>20</v>
      </c>
      <c r="E56" s="6">
        <f>労働コスト!E56/SUM(資本コスト!E56,労働コスト!E56)</f>
        <v>0.12906712561338413</v>
      </c>
      <c r="F56" s="6">
        <f>労働コスト!F56/SUM(資本コスト!F56,労働コスト!F56)</f>
        <v>0.23963163309960009</v>
      </c>
      <c r="G56" s="6">
        <f>労働コスト!G56/SUM(資本コスト!G56,労働コスト!G56)</f>
        <v>0.50449506586605031</v>
      </c>
      <c r="H56" s="6">
        <f>労働コスト!H56/SUM(資本コスト!H56,労働コスト!H56)</f>
        <v>0.74755418033744125</v>
      </c>
      <c r="I56" s="6">
        <f>労働コスト!I56/SUM(資本コスト!I56,労働コスト!I56)</f>
        <v>0.87630905227409317</v>
      </c>
      <c r="K56" s="3">
        <f>0.5*(E56+E$1091)</f>
        <v>0.21674756916646856</v>
      </c>
      <c r="L56" s="3">
        <f t="shared" ref="L56:O56" si="52">0.5*(F56+F$1091)</f>
        <v>0.29391009163898307</v>
      </c>
      <c r="M56" s="3">
        <f t="shared" si="52"/>
        <v>0.47110243586309231</v>
      </c>
      <c r="N56" s="3">
        <f t="shared" si="52"/>
        <v>0.58940501759808284</v>
      </c>
      <c r="O56" s="3">
        <f t="shared" si="52"/>
        <v>0.63059062675796673</v>
      </c>
    </row>
    <row r="57" spans="1:15" x14ac:dyDescent="0.15">
      <c r="A57" s="1">
        <v>3</v>
      </c>
      <c r="B57" s="1" t="s">
        <v>54</v>
      </c>
      <c r="C57" s="1">
        <v>8</v>
      </c>
      <c r="D57" s="1" t="s">
        <v>21</v>
      </c>
      <c r="E57" s="6">
        <f>労働コスト!E57/SUM(資本コスト!E57,労働コスト!E57)</f>
        <v>0.34736967417359582</v>
      </c>
      <c r="F57" s="6">
        <f>労働コスト!F57/SUM(資本コスト!F57,労働コスト!F57)</f>
        <v>0.56979526701985106</v>
      </c>
      <c r="G57" s="6">
        <f>労働コスト!G57/SUM(資本コスト!G57,労働コスト!G57)</f>
        <v>0.61364150807149875</v>
      </c>
      <c r="H57" s="6">
        <f>労働コスト!H57/SUM(資本コスト!H57,労働コスト!H57)</f>
        <v>0.69985552263874962</v>
      </c>
      <c r="I57" s="6">
        <f>労働コスト!I57/SUM(資本コスト!I57,労働コスト!I57)</f>
        <v>0.59517616542725138</v>
      </c>
      <c r="K57" s="3">
        <f>0.5*(E57+E$1092)</f>
        <v>0.48602742917320285</v>
      </c>
      <c r="L57" s="3">
        <f t="shared" ref="L57:O57" si="53">0.5*(F57+F$1092)</f>
        <v>0.6633394527281391</v>
      </c>
      <c r="M57" s="3">
        <f t="shared" si="53"/>
        <v>0.68239813222803569</v>
      </c>
      <c r="N57" s="3">
        <f t="shared" si="53"/>
        <v>0.7308787637581301</v>
      </c>
      <c r="O57" s="3">
        <f t="shared" si="53"/>
        <v>0.63604251259441003</v>
      </c>
    </row>
    <row r="58" spans="1:15" x14ac:dyDescent="0.15">
      <c r="A58" s="1">
        <v>3</v>
      </c>
      <c r="B58" s="1" t="s">
        <v>54</v>
      </c>
      <c r="C58" s="1">
        <v>9</v>
      </c>
      <c r="D58" s="1" t="s">
        <v>22</v>
      </c>
      <c r="E58" s="6">
        <f>労働コスト!E58/SUM(資本コスト!E58,労働コスト!E58)</f>
        <v>0.52572579220324878</v>
      </c>
      <c r="F58" s="6">
        <f>労働コスト!F58/SUM(資本コスト!F58,労働コスト!F58)</f>
        <v>0.49577757436661651</v>
      </c>
      <c r="G58" s="6">
        <f>労働コスト!G58/SUM(資本コスト!G58,労働コスト!G58)</f>
        <v>0.44382532670589869</v>
      </c>
      <c r="H58" s="6">
        <f>労働コスト!H58/SUM(資本コスト!H58,労働コスト!H58)</f>
        <v>0.45594422154707465</v>
      </c>
      <c r="I58" s="6">
        <f>労働コスト!I58/SUM(資本コスト!I58,労働コスト!I58)</f>
        <v>0.50908781738786002</v>
      </c>
      <c r="K58" s="3">
        <f>0.5*(E58+E$1093)</f>
        <v>0.57588984773142404</v>
      </c>
      <c r="L58" s="3">
        <f t="shared" ref="L58:O58" si="54">0.5*(F58+F$1093)</f>
        <v>0.55463501512106872</v>
      </c>
      <c r="M58" s="3">
        <f t="shared" si="54"/>
        <v>0.51244864549088698</v>
      </c>
      <c r="N58" s="3">
        <f t="shared" si="54"/>
        <v>0.5246848378281882</v>
      </c>
      <c r="O58" s="3">
        <f t="shared" si="54"/>
        <v>0.53195170924749979</v>
      </c>
    </row>
    <row r="59" spans="1:15" x14ac:dyDescent="0.15">
      <c r="A59" s="1">
        <v>3</v>
      </c>
      <c r="B59" s="1" t="s">
        <v>54</v>
      </c>
      <c r="C59" s="1">
        <v>10</v>
      </c>
      <c r="D59" s="1" t="s">
        <v>23</v>
      </c>
      <c r="E59" s="6">
        <f>労働コスト!E59/SUM(資本コスト!E59,労働コスト!E59)</f>
        <v>0.83056313275724603</v>
      </c>
      <c r="F59" s="6">
        <f>労働コスト!F59/SUM(資本コスト!F59,労働コスト!F59)</f>
        <v>0.81685163287675455</v>
      </c>
      <c r="G59" s="6">
        <f>労働コスト!G59/SUM(資本コスト!G59,労働コスト!G59)</f>
        <v>0.80227185930474121</v>
      </c>
      <c r="H59" s="6">
        <f>労働コスト!H59/SUM(資本コスト!H59,労働コスト!H59)</f>
        <v>0.82439159802027284</v>
      </c>
      <c r="I59" s="6">
        <f>労働コスト!I59/SUM(資本コスト!I59,労働コスト!I59)</f>
        <v>0.78987949330825047</v>
      </c>
      <c r="K59" s="3">
        <f>0.5*(E59+E$1094)</f>
        <v>0.7963946799578574</v>
      </c>
      <c r="L59" s="3">
        <f t="shared" ref="L59:O59" si="55">0.5*(F59+F$1094)</f>
        <v>0.80941761782875543</v>
      </c>
      <c r="M59" s="3">
        <f t="shared" si="55"/>
        <v>0.80606271476073077</v>
      </c>
      <c r="N59" s="3">
        <f t="shared" si="55"/>
        <v>0.81784706776574945</v>
      </c>
      <c r="O59" s="3">
        <f t="shared" si="55"/>
        <v>0.791065556556519</v>
      </c>
    </row>
    <row r="60" spans="1:15" x14ac:dyDescent="0.15">
      <c r="A60" s="1">
        <v>3</v>
      </c>
      <c r="B60" s="1" t="s">
        <v>54</v>
      </c>
      <c r="C60" s="1">
        <v>11</v>
      </c>
      <c r="D60" s="1" t="s">
        <v>24</v>
      </c>
      <c r="E60" s="6">
        <f>労働コスト!E60/SUM(資本コスト!E60,労働コスト!E60)</f>
        <v>0.81044718754569645</v>
      </c>
      <c r="F60" s="6">
        <f>労働コスト!F60/SUM(資本コスト!F60,労働コスト!F60)</f>
        <v>0.80236180667492474</v>
      </c>
      <c r="G60" s="6">
        <f>労働コスト!G60/SUM(資本コスト!G60,労働コスト!G60)</f>
        <v>0.71774241313879494</v>
      </c>
      <c r="H60" s="6">
        <f>労働コスト!H60/SUM(資本コスト!H60,労働コスト!H60)</f>
        <v>0.75233238229803168</v>
      </c>
      <c r="I60" s="6">
        <f>労働コスト!I60/SUM(資本コスト!I60,労働コスト!I60)</f>
        <v>0.73167898629583739</v>
      </c>
      <c r="K60" s="3">
        <f>0.5*(E60+E$1095)</f>
        <v>0.76999157280667352</v>
      </c>
      <c r="L60" s="3">
        <f t="shared" ref="L60:O60" si="56">0.5*(F60+F$1095)</f>
        <v>0.79233802934260189</v>
      </c>
      <c r="M60" s="3">
        <f t="shared" si="56"/>
        <v>0.72154507509790866</v>
      </c>
      <c r="N60" s="3">
        <f t="shared" si="56"/>
        <v>0.74052863411873093</v>
      </c>
      <c r="O60" s="3">
        <f t="shared" si="56"/>
        <v>0.71074883964505842</v>
      </c>
    </row>
    <row r="61" spans="1:15" x14ac:dyDescent="0.15">
      <c r="A61" s="1">
        <v>3</v>
      </c>
      <c r="B61" s="1" t="s">
        <v>54</v>
      </c>
      <c r="C61" s="1">
        <v>12</v>
      </c>
      <c r="D61" s="1" t="s">
        <v>25</v>
      </c>
      <c r="E61" s="6">
        <f>労働コスト!E61/SUM(資本コスト!E61,労働コスト!E61)</f>
        <v>0.80408388841334644</v>
      </c>
      <c r="F61" s="6">
        <f>労働コスト!F61/SUM(資本コスト!F61,労働コスト!F61)</f>
        <v>0.83156262496484668</v>
      </c>
      <c r="G61" s="6">
        <f>労働コスト!G61/SUM(資本コスト!G61,労働コスト!G61)</f>
        <v>0.55657123708677059</v>
      </c>
      <c r="H61" s="6">
        <f>労働コスト!H61/SUM(資本コスト!H61,労働コスト!H61)</f>
        <v>0.57205046666599368</v>
      </c>
      <c r="I61" s="6">
        <f>労働コスト!I61/SUM(資本コスト!I61,労働コスト!I61)</f>
        <v>0.50109073654327208</v>
      </c>
      <c r="K61" s="3">
        <f>0.5*(E61+E$1096)</f>
        <v>0.79237312374727653</v>
      </c>
      <c r="L61" s="3">
        <f t="shared" ref="L61:O61" si="57">0.5*(F61+F$1096)</f>
        <v>0.82478128219059299</v>
      </c>
      <c r="M61" s="3">
        <f t="shared" si="57"/>
        <v>0.62029157994286077</v>
      </c>
      <c r="N61" s="3">
        <f t="shared" si="57"/>
        <v>0.61494871118508454</v>
      </c>
      <c r="O61" s="3">
        <f t="shared" si="57"/>
        <v>0.53393110647279407</v>
      </c>
    </row>
    <row r="62" spans="1:15" x14ac:dyDescent="0.15">
      <c r="A62" s="1">
        <v>3</v>
      </c>
      <c r="B62" s="1" t="s">
        <v>54</v>
      </c>
      <c r="C62" s="1">
        <v>13</v>
      </c>
      <c r="D62" s="1" t="s">
        <v>26</v>
      </c>
      <c r="E62" s="6">
        <f>労働コスト!E62/SUM(資本コスト!E62,労働コスト!E62)</f>
        <v>0.84806552066946472</v>
      </c>
      <c r="F62" s="6">
        <f>労働コスト!F62/SUM(資本コスト!F62,労働コスト!F62)</f>
        <v>0.8106758939728016</v>
      </c>
      <c r="G62" s="6">
        <f>労働コスト!G62/SUM(資本コスト!G62,労働コスト!G62)</f>
        <v>0.7247869834973053</v>
      </c>
      <c r="H62" s="6">
        <f>労働コスト!H62/SUM(資本コスト!H62,労働コスト!H62)</f>
        <v>0.52538741199247374</v>
      </c>
      <c r="I62" s="6">
        <f>労働コスト!I62/SUM(資本コスト!I62,労働コスト!I62)</f>
        <v>0.56488952153548777</v>
      </c>
      <c r="K62" s="3">
        <f>0.5*(E62+E$1097)</f>
        <v>0.82928527713387634</v>
      </c>
      <c r="L62" s="3">
        <f t="shared" ref="L62:O62" si="58">0.5*(F62+F$1097)</f>
        <v>0.76600207881100613</v>
      </c>
      <c r="M62" s="3">
        <f t="shared" si="58"/>
        <v>0.69869896715039892</v>
      </c>
      <c r="N62" s="3">
        <f t="shared" si="58"/>
        <v>0.60148273970274635</v>
      </c>
      <c r="O62" s="3">
        <f t="shared" si="58"/>
        <v>0.63362285218433012</v>
      </c>
    </row>
    <row r="63" spans="1:15" x14ac:dyDescent="0.15">
      <c r="A63" s="1">
        <v>3</v>
      </c>
      <c r="B63" s="1" t="s">
        <v>54</v>
      </c>
      <c r="C63" s="1">
        <v>14</v>
      </c>
      <c r="D63" s="1" t="s">
        <v>27</v>
      </c>
      <c r="E63" s="6">
        <f>労働コスト!E63/SUM(資本コスト!E63,労働コスト!E63)</f>
        <v>0.9895312996368697</v>
      </c>
      <c r="F63" s="6">
        <f>労働コスト!F63/SUM(資本コスト!F63,労働コスト!F63)</f>
        <v>0.79802951841478798</v>
      </c>
      <c r="G63" s="6">
        <f>労働コスト!G63/SUM(資本コスト!G63,労働コスト!G63)</f>
        <v>0.72926501369401708</v>
      </c>
      <c r="H63" s="6">
        <f>労働コスト!H63/SUM(資本コスト!H63,労働コスト!H63)</f>
        <v>0.62228744159753679</v>
      </c>
      <c r="I63" s="6">
        <f>労働コスト!I63/SUM(資本コスト!I63,労働コスト!I63)</f>
        <v>0.51171225688082789</v>
      </c>
      <c r="K63" s="3">
        <f>0.5*(E63+E$1098)</f>
        <v>0.95210308267058097</v>
      </c>
      <c r="L63" s="3">
        <f t="shared" ref="L63:O63" si="59">0.5*(F63+F$1098)</f>
        <v>0.82749391051144605</v>
      </c>
      <c r="M63" s="3">
        <f t="shared" si="59"/>
        <v>0.74501040108430727</v>
      </c>
      <c r="N63" s="3">
        <f t="shared" si="59"/>
        <v>0.65933399649774049</v>
      </c>
      <c r="O63" s="3">
        <f t="shared" si="59"/>
        <v>0.56954244378657481</v>
      </c>
    </row>
    <row r="64" spans="1:15" x14ac:dyDescent="0.15">
      <c r="A64" s="1">
        <v>3</v>
      </c>
      <c r="B64" s="1" t="s">
        <v>54</v>
      </c>
      <c r="C64" s="1">
        <v>15</v>
      </c>
      <c r="D64" s="1" t="s">
        <v>28</v>
      </c>
      <c r="E64" s="6">
        <f>労働コスト!E64/SUM(資本コスト!E64,労働コスト!E64)</f>
        <v>0.85931255274813056</v>
      </c>
      <c r="F64" s="6">
        <f>労働コスト!F64/SUM(資本コスト!F64,労働コスト!F64)</f>
        <v>0.82174687846982375</v>
      </c>
      <c r="G64" s="6">
        <f>労働コスト!G64/SUM(資本コスト!G64,労働コスト!G64)</f>
        <v>0.73127799836716845</v>
      </c>
      <c r="H64" s="6">
        <f>労働コスト!H64/SUM(資本コスト!H64,労働コスト!H64)</f>
        <v>0.6980136065171294</v>
      </c>
      <c r="I64" s="6">
        <f>労働コスト!I64/SUM(資本コスト!I64,労働コスト!I64)</f>
        <v>0.70792442913482567</v>
      </c>
      <c r="K64" s="3">
        <f>0.5*(E64+E$1099)</f>
        <v>0.83281340998926767</v>
      </c>
      <c r="L64" s="3">
        <f t="shared" ref="L64:O64" si="60">0.5*(F64+F$1099)</f>
        <v>0.82165058372426247</v>
      </c>
      <c r="M64" s="3">
        <f t="shared" si="60"/>
        <v>0.74329769883075181</v>
      </c>
      <c r="N64" s="3">
        <f t="shared" si="60"/>
        <v>0.71423920942345143</v>
      </c>
      <c r="O64" s="3">
        <f t="shared" si="60"/>
        <v>0.69057744581302183</v>
      </c>
    </row>
    <row r="65" spans="1:15" x14ac:dyDescent="0.15">
      <c r="A65" s="1">
        <v>3</v>
      </c>
      <c r="B65" s="1" t="s">
        <v>53</v>
      </c>
      <c r="C65" s="1">
        <v>16</v>
      </c>
      <c r="D65" s="1" t="s">
        <v>11</v>
      </c>
      <c r="E65" s="6">
        <f>労働コスト!E65/SUM(資本コスト!E65,労働コスト!E65)</f>
        <v>0.75757793107258475</v>
      </c>
      <c r="F65" s="6">
        <f>労働コスト!F65/SUM(資本コスト!F65,労働コスト!F65)</f>
        <v>0.89418314174320956</v>
      </c>
      <c r="G65" s="6">
        <f>労働コスト!G65/SUM(資本コスト!G65,労働コスト!G65)</f>
        <v>0.85355218104455122</v>
      </c>
      <c r="H65" s="6">
        <f>労働コスト!H65/SUM(資本コスト!H65,労働コスト!H65)</f>
        <v>0.90408871927083678</v>
      </c>
      <c r="I65" s="6">
        <f>労働コスト!I65/SUM(資本コスト!I65,労働コスト!I65)</f>
        <v>0.89524159491041999</v>
      </c>
      <c r="K65" s="3">
        <f>0.5*(E65+E$1100)</f>
        <v>0.75206456707770697</v>
      </c>
      <c r="L65" s="3">
        <f t="shared" ref="L65:O65" si="61">0.5*(F65+F$1100)</f>
        <v>0.89289106028846954</v>
      </c>
      <c r="M65" s="3">
        <f t="shared" si="61"/>
        <v>0.87003783731505946</v>
      </c>
      <c r="N65" s="3">
        <f t="shared" si="61"/>
        <v>0.90885715072915718</v>
      </c>
      <c r="O65" s="3">
        <f t="shared" si="61"/>
        <v>0.89936284687466406</v>
      </c>
    </row>
    <row r="66" spans="1:15" x14ac:dyDescent="0.15">
      <c r="A66" s="1">
        <v>3</v>
      </c>
      <c r="B66" s="1" t="s">
        <v>53</v>
      </c>
      <c r="C66" s="1">
        <v>17</v>
      </c>
      <c r="D66" s="1" t="s">
        <v>12</v>
      </c>
      <c r="E66" s="6">
        <f>労働コスト!E66/SUM(資本コスト!E66,労働コスト!E66)</f>
        <v>0.42437658081530705</v>
      </c>
      <c r="F66" s="6">
        <f>労働コスト!F66/SUM(資本コスト!F66,労働コスト!F66)</f>
        <v>0.31674577234757267</v>
      </c>
      <c r="G66" s="6">
        <f>労働コスト!G66/SUM(資本コスト!G66,労働コスト!G66)</f>
        <v>0.39657148188266694</v>
      </c>
      <c r="H66" s="6">
        <f>労働コスト!H66/SUM(資本コスト!H66,労働コスト!H66)</f>
        <v>0.38359370173941276</v>
      </c>
      <c r="I66" s="6">
        <f>労働コスト!I66/SUM(資本コスト!I66,労働コスト!I66)</f>
        <v>0.23044777676068706</v>
      </c>
      <c r="K66" s="3">
        <f>0.5*(E66+E$1101)</f>
        <v>0.33264858132078295</v>
      </c>
      <c r="L66" s="3">
        <f t="shared" ref="L66:O66" si="62">0.5*(F66+F$1101)</f>
        <v>0.27544400991227491</v>
      </c>
      <c r="M66" s="3">
        <f t="shared" si="62"/>
        <v>0.33376270918446627</v>
      </c>
      <c r="N66" s="3">
        <f t="shared" si="62"/>
        <v>0.33549464064394002</v>
      </c>
      <c r="O66" s="3">
        <f t="shared" si="62"/>
        <v>0.21270912699898076</v>
      </c>
    </row>
    <row r="67" spans="1:15" x14ac:dyDescent="0.15">
      <c r="A67" s="1">
        <v>3</v>
      </c>
      <c r="B67" s="1" t="s">
        <v>53</v>
      </c>
      <c r="C67" s="1">
        <v>18</v>
      </c>
      <c r="D67" s="1" t="s">
        <v>13</v>
      </c>
      <c r="E67" s="6">
        <f>労働コスト!E67/SUM(資本コスト!E67,労働コスト!E67)</f>
        <v>0.82401331315955373</v>
      </c>
      <c r="F67" s="6">
        <f>労働コスト!F67/SUM(資本コスト!F67,労働コスト!F67)</f>
        <v>0.74284168309282839</v>
      </c>
      <c r="G67" s="6">
        <f>労働コスト!G67/SUM(資本コスト!G67,労働コスト!G67)</f>
        <v>0.78182815258073279</v>
      </c>
      <c r="H67" s="6">
        <f>労働コスト!H67/SUM(資本コスト!H67,労働コスト!H67)</f>
        <v>0.82570710462558095</v>
      </c>
      <c r="I67" s="6">
        <f>労働コスト!I67/SUM(資本コスト!I67,労働コスト!I67)</f>
        <v>0.77874325463408989</v>
      </c>
      <c r="K67" s="3">
        <f>0.5*(E67+E$1102)</f>
        <v>0.84176711927744141</v>
      </c>
      <c r="L67" s="3">
        <f t="shared" ref="L67:O67" si="63">0.5*(F67+F$1102)</f>
        <v>0.77452440862075278</v>
      </c>
      <c r="M67" s="3">
        <f t="shared" si="63"/>
        <v>0.79777796486185015</v>
      </c>
      <c r="N67" s="3">
        <f t="shared" si="63"/>
        <v>0.82482170043186087</v>
      </c>
      <c r="O67" s="3">
        <f t="shared" si="63"/>
        <v>0.78901952899721239</v>
      </c>
    </row>
    <row r="68" spans="1:15" x14ac:dyDescent="0.15">
      <c r="A68" s="1">
        <v>3</v>
      </c>
      <c r="B68" s="1" t="s">
        <v>53</v>
      </c>
      <c r="C68" s="1">
        <v>19</v>
      </c>
      <c r="D68" s="1" t="s">
        <v>14</v>
      </c>
      <c r="E68" s="6">
        <f>労働コスト!E68/SUM(資本コスト!E68,労働コスト!E68)</f>
        <v>0.70769929652053365</v>
      </c>
      <c r="F68" s="6">
        <f>労働コスト!F68/SUM(資本コスト!F68,労働コスト!F68)</f>
        <v>0.87604047772171889</v>
      </c>
      <c r="G68" s="6">
        <f>労働コスト!G68/SUM(資本コスト!G68,労働コスト!G68)</f>
        <v>0.91105868903803744</v>
      </c>
      <c r="H68" s="6">
        <f>労働コスト!H68/SUM(資本コスト!H68,労働コスト!H68)</f>
        <v>0.90905034959565156</v>
      </c>
      <c r="I68" s="6">
        <f>労働コスト!I68/SUM(資本コスト!I68,労働コスト!I68)</f>
        <v>0.84293573211250694</v>
      </c>
      <c r="K68" s="3">
        <f>0.5*(E68+E$1103)</f>
        <v>0.68527553442762834</v>
      </c>
      <c r="L68" s="3">
        <f t="shared" ref="L68:O68" si="64">0.5*(F68+F$1103)</f>
        <v>0.8589442999664243</v>
      </c>
      <c r="M68" s="3">
        <f t="shared" si="64"/>
        <v>0.88265551980447743</v>
      </c>
      <c r="N68" s="3">
        <f t="shared" si="64"/>
        <v>0.86021819024198587</v>
      </c>
      <c r="O68" s="3">
        <f t="shared" si="64"/>
        <v>0.8243543976480816</v>
      </c>
    </row>
    <row r="69" spans="1:15" x14ac:dyDescent="0.15">
      <c r="A69" s="1">
        <v>3</v>
      </c>
      <c r="B69" s="1" t="s">
        <v>53</v>
      </c>
      <c r="C69" s="1">
        <v>20</v>
      </c>
      <c r="D69" s="1" t="s">
        <v>15</v>
      </c>
      <c r="E69" s="6">
        <f>労働コスト!E69/SUM(資本コスト!E69,労働コスト!E69)</f>
        <v>0.53387168059565004</v>
      </c>
      <c r="F69" s="6">
        <f>労働コスト!F69/SUM(資本コスト!F69,労働コスト!F69)</f>
        <v>0.18717740408656194</v>
      </c>
      <c r="G69" s="6">
        <f>労働コスト!G69/SUM(資本コスト!G69,労働コスト!G69)</f>
        <v>0.2148090893193203</v>
      </c>
      <c r="H69" s="6">
        <f>労働コスト!H69/SUM(資本コスト!H69,労働コスト!H69)</f>
        <v>0.23406763615807777</v>
      </c>
      <c r="I69" s="6">
        <f>労働コスト!I69/SUM(資本コスト!I69,労働コスト!I69)</f>
        <v>0.18280639965694617</v>
      </c>
      <c r="K69" s="3">
        <f>0.5*(E69+E$1104)</f>
        <v>0.51978137322417906</v>
      </c>
      <c r="L69" s="3">
        <f t="shared" ref="L69:O69" si="65">0.5*(F69+F$1104)</f>
        <v>0.19427510084343425</v>
      </c>
      <c r="M69" s="3">
        <f t="shared" si="65"/>
        <v>0.23075173110589287</v>
      </c>
      <c r="N69" s="3">
        <f t="shared" si="65"/>
        <v>0.24535484319908724</v>
      </c>
      <c r="O69" s="3">
        <f t="shared" si="65"/>
        <v>0.19242314591333767</v>
      </c>
    </row>
    <row r="70" spans="1:15" x14ac:dyDescent="0.15">
      <c r="A70" s="1">
        <v>3</v>
      </c>
      <c r="B70" s="1" t="s">
        <v>53</v>
      </c>
      <c r="C70" s="1">
        <v>21</v>
      </c>
      <c r="D70" s="1" t="s">
        <v>16</v>
      </c>
      <c r="E70" s="6">
        <f>労働コスト!E70/SUM(資本コスト!E70,労働コスト!E70)</f>
        <v>0.83901723884898205</v>
      </c>
      <c r="F70" s="6">
        <f>労働コスト!F70/SUM(資本コスト!F70,労働コスト!F70)</f>
        <v>0.65136396448719136</v>
      </c>
      <c r="G70" s="6">
        <f>労働コスト!G70/SUM(資本コスト!G70,労働コスト!G70)</f>
        <v>0.67921628786717647</v>
      </c>
      <c r="H70" s="6">
        <f>労働コスト!H70/SUM(資本コスト!H70,労働コスト!H70)</f>
        <v>0.58046501423006325</v>
      </c>
      <c r="I70" s="6">
        <f>労働コスト!I70/SUM(資本コスト!I70,労働コスト!I70)</f>
        <v>0.53602252130456751</v>
      </c>
      <c r="K70" s="3">
        <f>0.5*(E70+E$1105)</f>
        <v>0.75728471690940014</v>
      </c>
      <c r="L70" s="3">
        <f t="shared" ref="L70:O70" si="66">0.5*(F70+F$1105)</f>
        <v>0.61842229413248906</v>
      </c>
      <c r="M70" s="3">
        <f t="shared" si="66"/>
        <v>0.63140956578010354</v>
      </c>
      <c r="N70" s="3">
        <f t="shared" si="66"/>
        <v>0.56723265970398695</v>
      </c>
      <c r="O70" s="3">
        <f t="shared" si="66"/>
        <v>0.48565872993163578</v>
      </c>
    </row>
    <row r="71" spans="1:15" x14ac:dyDescent="0.15">
      <c r="A71" s="1">
        <v>3</v>
      </c>
      <c r="B71" s="1" t="s">
        <v>52</v>
      </c>
      <c r="C71" s="1">
        <v>22</v>
      </c>
      <c r="D71" s="1" t="s">
        <v>8</v>
      </c>
      <c r="E71" s="6">
        <f>労働コスト!E71/SUM(資本コスト!E71,労働コスト!E71)</f>
        <v>0.84988236642793857</v>
      </c>
      <c r="F71" s="6">
        <f>労働コスト!F71/SUM(資本コスト!F71,労働コスト!F71)</f>
        <v>0.71587601028591141</v>
      </c>
      <c r="G71" s="6">
        <f>労働コスト!G71/SUM(資本コスト!G71,労働コスト!G71)</f>
        <v>0.65583444240888922</v>
      </c>
      <c r="H71" s="6">
        <f>労働コスト!H71/SUM(資本コスト!H71,労働コスト!H71)</f>
        <v>0.71560029587034535</v>
      </c>
      <c r="I71" s="6">
        <f>労働コスト!I71/SUM(資本コスト!I71,労働コスト!I71)</f>
        <v>0.7388968585876079</v>
      </c>
      <c r="K71" s="3">
        <f>0.5*(E71+E$1106)</f>
        <v>0.82524408340958377</v>
      </c>
      <c r="L71" s="3">
        <f t="shared" ref="L71:O71" si="67">0.5*(F71+F$1106)</f>
        <v>0.72516224132767748</v>
      </c>
      <c r="M71" s="3">
        <f t="shared" si="67"/>
        <v>0.66276844560697756</v>
      </c>
      <c r="N71" s="3">
        <f t="shared" si="67"/>
        <v>0.7038256496887334</v>
      </c>
      <c r="O71" s="3">
        <f t="shared" si="67"/>
        <v>0.73350492272170698</v>
      </c>
    </row>
    <row r="72" spans="1:15" x14ac:dyDescent="0.15">
      <c r="A72" s="1">
        <v>3</v>
      </c>
      <c r="B72" s="1" t="s">
        <v>52</v>
      </c>
      <c r="C72" s="1">
        <v>23</v>
      </c>
      <c r="D72" s="1" t="s">
        <v>29</v>
      </c>
      <c r="E72" s="6">
        <f>労働コスト!E72/SUM(資本コスト!E72,労働コスト!E72)</f>
        <v>0.64609544474489322</v>
      </c>
      <c r="F72" s="6">
        <f>労働コスト!F72/SUM(資本コスト!F72,労働コスト!F72)</f>
        <v>0.74788341516055046</v>
      </c>
      <c r="G72" s="6">
        <f>労働コスト!G72/SUM(資本コスト!G72,労働コスト!G72)</f>
        <v>0.76254044709169033</v>
      </c>
      <c r="H72" s="6">
        <f>労働コスト!H72/SUM(資本コスト!H72,労働コスト!H72)</f>
        <v>0.76957099275669372</v>
      </c>
      <c r="I72" s="6">
        <f>労働コスト!I72/SUM(資本コスト!I72,労働コスト!I72)</f>
        <v>0.71463149098191614</v>
      </c>
      <c r="K72" s="3">
        <f>0.5*(E72+E$1107)</f>
        <v>0.63087291355982456</v>
      </c>
      <c r="L72" s="3">
        <f t="shared" ref="L72:O72" si="68">0.5*(F72+F$1107)</f>
        <v>0.74485794214834478</v>
      </c>
      <c r="M72" s="3">
        <f t="shared" si="68"/>
        <v>0.74550569765950714</v>
      </c>
      <c r="N72" s="3">
        <f t="shared" si="68"/>
        <v>0.7569521679006368</v>
      </c>
      <c r="O72" s="3">
        <f t="shared" si="68"/>
        <v>0.70474451030109364</v>
      </c>
    </row>
    <row r="73" spans="1:15" x14ac:dyDescent="0.15">
      <c r="A73" s="1">
        <v>4</v>
      </c>
      <c r="B73" s="1" t="s">
        <v>260</v>
      </c>
      <c r="C73" s="1">
        <v>1</v>
      </c>
      <c r="D73" s="1" t="s">
        <v>9</v>
      </c>
      <c r="E73" s="6">
        <f>労働コスト!E73/SUM(資本コスト!E73,労働コスト!E73)</f>
        <v>0.43549749931471543</v>
      </c>
      <c r="F73" s="6">
        <f>労働コスト!F73/SUM(資本コスト!F73,労働コスト!F73)</f>
        <v>0.45326547999743866</v>
      </c>
      <c r="G73" s="6">
        <f>労働コスト!G73/SUM(資本コスト!G73,労働コスト!G73)</f>
        <v>0.42521419125300342</v>
      </c>
      <c r="H73" s="6">
        <f>労働コスト!H73/SUM(資本コスト!H73,労働コスト!H73)</f>
        <v>0.28177615634605918</v>
      </c>
      <c r="I73" s="6">
        <f>労働コスト!I73/SUM(資本コスト!I73,労働コスト!I73)</f>
        <v>0.21763222889001635</v>
      </c>
      <c r="K73" s="3">
        <f>0.5*(E73+E$1085)</f>
        <v>0.42943349442842743</v>
      </c>
      <c r="L73" s="3">
        <f t="shared" ref="L73:O73" si="69">0.5*(F73+F$1085)</f>
        <v>0.47766725371680485</v>
      </c>
      <c r="M73" s="3">
        <f t="shared" si="69"/>
        <v>0.43964840499298397</v>
      </c>
      <c r="N73" s="3">
        <f t="shared" si="69"/>
        <v>0.317676794665958</v>
      </c>
      <c r="O73" s="3">
        <f t="shared" si="69"/>
        <v>0.25376623172260004</v>
      </c>
    </row>
    <row r="74" spans="1:15" x14ac:dyDescent="0.15">
      <c r="A74" s="1">
        <v>4</v>
      </c>
      <c r="B74" s="1" t="s">
        <v>261</v>
      </c>
      <c r="C74" s="1">
        <v>2</v>
      </c>
      <c r="D74" s="1" t="s">
        <v>10</v>
      </c>
      <c r="E74" s="6">
        <f>労働コスト!E74/SUM(資本コスト!E74,労働コスト!E74)</f>
        <v>0.57983616191200937</v>
      </c>
      <c r="F74" s="6">
        <f>労働コスト!F74/SUM(資本コスト!F74,労働コスト!F74)</f>
        <v>0.74905408817902253</v>
      </c>
      <c r="G74" s="6">
        <f>労働コスト!G74/SUM(資本コスト!G74,労働コスト!G74)</f>
        <v>0.71154937342246638</v>
      </c>
      <c r="H74" s="6">
        <f>労働コスト!H74/SUM(資本コスト!H74,労働コスト!H74)</f>
        <v>0.77860666933101297</v>
      </c>
      <c r="I74" s="6">
        <f>労働コスト!I74/SUM(資本コスト!I74,労働コスト!I74)</f>
        <v>0.67787001155871673</v>
      </c>
      <c r="K74" s="3">
        <f>0.5*(E74+E$1086)</f>
        <v>0.6011139346971518</v>
      </c>
      <c r="L74" s="3">
        <f t="shared" ref="L74:O74" si="70">0.5*(F74+F$1086)</f>
        <v>0.70803702022991089</v>
      </c>
      <c r="M74" s="3">
        <f t="shared" si="70"/>
        <v>0.68248289289119501</v>
      </c>
      <c r="N74" s="3">
        <f t="shared" si="70"/>
        <v>0.71730560543365296</v>
      </c>
      <c r="O74" s="3">
        <f t="shared" si="70"/>
        <v>0.58823609320289405</v>
      </c>
    </row>
    <row r="75" spans="1:15" x14ac:dyDescent="0.15">
      <c r="A75" s="1">
        <v>4</v>
      </c>
      <c r="B75" s="1" t="s">
        <v>262</v>
      </c>
      <c r="C75" s="1">
        <v>3</v>
      </c>
      <c r="D75" s="1" t="s">
        <v>17</v>
      </c>
      <c r="E75" s="6">
        <f>労働コスト!E75/SUM(資本コスト!E75,労働コスト!E75)</f>
        <v>0.72202109716012997</v>
      </c>
      <c r="F75" s="6">
        <f>労働コスト!F75/SUM(資本コスト!F75,労働コスト!F75)</f>
        <v>0.74037008683414396</v>
      </c>
      <c r="G75" s="6">
        <f>労働コスト!G75/SUM(資本コスト!G75,労働コスト!G75)</f>
        <v>0.64787407077882186</v>
      </c>
      <c r="H75" s="6">
        <f>労働コスト!H75/SUM(資本コスト!H75,労働コスト!H75)</f>
        <v>0.66048287121566496</v>
      </c>
      <c r="I75" s="6">
        <f>労働コスト!I75/SUM(資本コスト!I75,労働コスト!I75)</f>
        <v>0.64455031917880368</v>
      </c>
      <c r="K75" s="3">
        <f>0.5*(E75+E$1087)</f>
        <v>0.69912304991633145</v>
      </c>
      <c r="L75" s="3">
        <f t="shared" ref="L75:O75" si="71">0.5*(F75+F$1087)</f>
        <v>0.74336556195258041</v>
      </c>
      <c r="M75" s="3">
        <f t="shared" si="71"/>
        <v>0.67125242182698042</v>
      </c>
      <c r="N75" s="3">
        <f t="shared" si="71"/>
        <v>0.67528212583603686</v>
      </c>
      <c r="O75" s="3">
        <f t="shared" si="71"/>
        <v>0.63909979914398429</v>
      </c>
    </row>
    <row r="76" spans="1:15" x14ac:dyDescent="0.15">
      <c r="A76" s="1">
        <v>4</v>
      </c>
      <c r="B76" s="1" t="s">
        <v>60</v>
      </c>
      <c r="C76" s="1">
        <v>4</v>
      </c>
      <c r="D76" s="1" t="s">
        <v>18</v>
      </c>
      <c r="E76" s="6">
        <f>労働コスト!E76/SUM(資本コスト!E76,労働コスト!E76)</f>
        <v>0.90394185976799657</v>
      </c>
      <c r="F76" s="6">
        <f>労働コスト!F76/SUM(資本コスト!F76,労働コスト!F76)</f>
        <v>0.85122332409756818</v>
      </c>
      <c r="G76" s="6">
        <f>労働コスト!G76/SUM(資本コスト!G76,労働コスト!G76)</f>
        <v>0.81942377262999699</v>
      </c>
      <c r="H76" s="6">
        <f>労働コスト!H76/SUM(資本コスト!H76,労働コスト!H76)</f>
        <v>0.81255992605846228</v>
      </c>
      <c r="I76" s="6">
        <f>労働コスト!I76/SUM(資本コスト!I76,労働コスト!I76)</f>
        <v>0.80320092438608925</v>
      </c>
      <c r="K76" s="3">
        <f>0.5*(E76+E$1088)</f>
        <v>0.84006903896608187</v>
      </c>
      <c r="L76" s="3">
        <f t="shared" ref="L76:O76" si="72">0.5*(F76+F$1088)</f>
        <v>0.83333529880110313</v>
      </c>
      <c r="M76" s="3">
        <f t="shared" si="72"/>
        <v>0.80899842823150236</v>
      </c>
      <c r="N76" s="3">
        <f t="shared" si="72"/>
        <v>0.77633039897901068</v>
      </c>
      <c r="O76" s="3">
        <f t="shared" si="72"/>
        <v>0.73691870697316419</v>
      </c>
    </row>
    <row r="77" spans="1:15" x14ac:dyDescent="0.15">
      <c r="A77" s="1">
        <v>4</v>
      </c>
      <c r="B77" s="1" t="s">
        <v>60</v>
      </c>
      <c r="C77" s="1">
        <v>5</v>
      </c>
      <c r="D77" s="1" t="s">
        <v>19</v>
      </c>
      <c r="E77" s="6">
        <f>労働コスト!E77/SUM(資本コスト!E77,労働コスト!E77)</f>
        <v>0.27032395554959127</v>
      </c>
      <c r="F77" s="6">
        <f>労働コスト!F77/SUM(資本コスト!F77,労働コスト!F77)</f>
        <v>0.49736375888253453</v>
      </c>
      <c r="G77" s="6">
        <f>労働コスト!G77/SUM(資本コスト!G77,労働コスト!G77)</f>
        <v>0.44283676275681599</v>
      </c>
      <c r="H77" s="6">
        <f>労働コスト!H77/SUM(資本コスト!H77,労働コスト!H77)</f>
        <v>0.49924346100457828</v>
      </c>
      <c r="I77" s="6">
        <f>労働コスト!I77/SUM(資本コスト!I77,労働コスト!I77)</f>
        <v>0.35893441661205416</v>
      </c>
      <c r="K77" s="3">
        <f>0.5*(E77+E$1089)</f>
        <v>0.43813282918323804</v>
      </c>
      <c r="L77" s="3">
        <f t="shared" ref="L77:O77" si="73">0.5*(F77+F$1089)</f>
        <v>0.60301372972351175</v>
      </c>
      <c r="M77" s="3">
        <f t="shared" si="73"/>
        <v>0.56494464796834709</v>
      </c>
      <c r="N77" s="3">
        <f t="shared" si="73"/>
        <v>0.58807123720593779</v>
      </c>
      <c r="O77" s="3">
        <f t="shared" si="73"/>
        <v>0.4820185827727978</v>
      </c>
    </row>
    <row r="78" spans="1:15" x14ac:dyDescent="0.15">
      <c r="A78" s="1">
        <v>4</v>
      </c>
      <c r="B78" s="1" t="s">
        <v>262</v>
      </c>
      <c r="C78" s="1">
        <v>6</v>
      </c>
      <c r="D78" s="1" t="s">
        <v>3</v>
      </c>
      <c r="E78" s="6">
        <f>労働コスト!E78/SUM(資本コスト!E78,労働コスト!E78)</f>
        <v>0.60310608277405842</v>
      </c>
      <c r="F78" s="6">
        <f>労働コスト!F78/SUM(資本コスト!F78,労働コスト!F78)</f>
        <v>0.74376217847983583</v>
      </c>
      <c r="G78" s="6">
        <f>労働コスト!G78/SUM(資本コスト!G78,労働コスト!G78)</f>
        <v>0.7261492761391164</v>
      </c>
      <c r="H78" s="6">
        <f>労働コスト!H78/SUM(資本コスト!H78,労働コスト!H78)</f>
        <v>0.77643811821984865</v>
      </c>
      <c r="I78" s="6">
        <f>労働コスト!I78/SUM(資本コスト!I78,労働コスト!I78)</f>
        <v>0.58739093266709574</v>
      </c>
      <c r="K78" s="3">
        <f>0.5*(E78+E$1090)</f>
        <v>0.55984002950013267</v>
      </c>
      <c r="L78" s="3">
        <f t="shared" ref="L78:O78" si="74">0.5*(F78+F$1090)</f>
        <v>0.66205335038858903</v>
      </c>
      <c r="M78" s="3">
        <f t="shared" si="74"/>
        <v>0.63968831547299598</v>
      </c>
      <c r="N78" s="3">
        <f t="shared" si="74"/>
        <v>0.67315597794595861</v>
      </c>
      <c r="O78" s="3">
        <f t="shared" si="74"/>
        <v>0.51604990987739063</v>
      </c>
    </row>
    <row r="79" spans="1:15" x14ac:dyDescent="0.15">
      <c r="A79" s="1">
        <v>4</v>
      </c>
      <c r="B79" s="1" t="s">
        <v>60</v>
      </c>
      <c r="C79" s="1">
        <v>7</v>
      </c>
      <c r="D79" s="1" t="s">
        <v>20</v>
      </c>
      <c r="E79" s="6">
        <f>労働コスト!E79/SUM(資本コスト!E79,労働コスト!E79)</f>
        <v>0.62912209008830111</v>
      </c>
      <c r="F79" s="6">
        <f>労働コスト!F79/SUM(資本コスト!F79,労働コスト!F79)</f>
        <v>0.24427225601330269</v>
      </c>
      <c r="G79" s="6">
        <f>労働コスト!G79/SUM(資本コスト!G79,労働コスト!G79)</f>
        <v>0.34089232908226191</v>
      </c>
      <c r="H79" s="6">
        <f>労働コスト!H79/SUM(資本コスト!H79,労働コスト!H79)</f>
        <v>0.12438476097364423</v>
      </c>
      <c r="I79" s="6">
        <f>労働コスト!I79/SUM(資本コスト!I79,労働コスト!I79)</f>
        <v>0.11039885702280741</v>
      </c>
      <c r="K79" s="3">
        <f>0.5*(E79+E$1091)</f>
        <v>0.46677505140392705</v>
      </c>
      <c r="L79" s="3">
        <f t="shared" ref="L79:O79" si="75">0.5*(F79+F$1091)</f>
        <v>0.29623040309583437</v>
      </c>
      <c r="M79" s="3">
        <f t="shared" si="75"/>
        <v>0.38930106747119814</v>
      </c>
      <c r="N79" s="3">
        <f t="shared" si="75"/>
        <v>0.27782030791618428</v>
      </c>
      <c r="O79" s="3">
        <f t="shared" si="75"/>
        <v>0.24763552913232389</v>
      </c>
    </row>
    <row r="80" spans="1:15" x14ac:dyDescent="0.15">
      <c r="A80" s="1">
        <v>4</v>
      </c>
      <c r="B80" s="1" t="s">
        <v>262</v>
      </c>
      <c r="C80" s="1">
        <v>8</v>
      </c>
      <c r="D80" s="1" t="s">
        <v>21</v>
      </c>
      <c r="E80" s="6">
        <f>労働コスト!E80/SUM(資本コスト!E80,労働コスト!E80)</f>
        <v>0.68706718616700146</v>
      </c>
      <c r="F80" s="6">
        <f>労働コスト!F80/SUM(資本コスト!F80,労働コスト!F80)</f>
        <v>0.78928128896900807</v>
      </c>
      <c r="G80" s="6">
        <f>労働コスト!G80/SUM(資本コスト!G80,労働コスト!G80)</f>
        <v>0.71948860686982108</v>
      </c>
      <c r="H80" s="6">
        <f>労働コスト!H80/SUM(資本コスト!H80,労働コスト!H80)</f>
        <v>0.7340268319978932</v>
      </c>
      <c r="I80" s="6">
        <f>労働コスト!I80/SUM(資本コスト!I80,労働コスト!I80)</f>
        <v>0.68859818435103082</v>
      </c>
      <c r="K80" s="3">
        <f>0.5*(E80+E$1092)</f>
        <v>0.65587618516990565</v>
      </c>
      <c r="L80" s="3">
        <f t="shared" ref="L80:O80" si="76">0.5*(F80+F$1092)</f>
        <v>0.7730824637027176</v>
      </c>
      <c r="M80" s="3">
        <f t="shared" si="76"/>
        <v>0.73532168162719691</v>
      </c>
      <c r="N80" s="3">
        <f t="shared" si="76"/>
        <v>0.74796441843770189</v>
      </c>
      <c r="O80" s="3">
        <f t="shared" si="76"/>
        <v>0.68275352205629969</v>
      </c>
    </row>
    <row r="81" spans="1:15" x14ac:dyDescent="0.15">
      <c r="A81" s="1">
        <v>4</v>
      </c>
      <c r="B81" s="1" t="s">
        <v>60</v>
      </c>
      <c r="C81" s="1">
        <v>9</v>
      </c>
      <c r="D81" s="1" t="s">
        <v>22</v>
      </c>
      <c r="E81" s="6">
        <f>労働コスト!E81/SUM(資本コスト!E81,労働コスト!E81)</f>
        <v>0.7248650263048545</v>
      </c>
      <c r="F81" s="6">
        <f>労働コスト!F81/SUM(資本コスト!F81,労働コスト!F81)</f>
        <v>0.57136966105121023</v>
      </c>
      <c r="G81" s="6">
        <f>労働コスト!G81/SUM(資本コスト!G81,労働コスト!G81)</f>
        <v>0.53539734159479213</v>
      </c>
      <c r="H81" s="6">
        <f>労働コスト!H81/SUM(資本コスト!H81,労働コスト!H81)</f>
        <v>0.50488552173211731</v>
      </c>
      <c r="I81" s="6">
        <f>労働コスト!I81/SUM(資本コスト!I81,労働コスト!I81)</f>
        <v>0.50995608770566203</v>
      </c>
      <c r="K81" s="3">
        <f>0.5*(E81+E$1093)</f>
        <v>0.67545946478222696</v>
      </c>
      <c r="L81" s="3">
        <f t="shared" ref="L81:O81" si="77">0.5*(F81+F$1093)</f>
        <v>0.59243105846336563</v>
      </c>
      <c r="M81" s="3">
        <f t="shared" si="77"/>
        <v>0.5582346529353337</v>
      </c>
      <c r="N81" s="3">
        <f t="shared" si="77"/>
        <v>0.54915548792070945</v>
      </c>
      <c r="O81" s="3">
        <f t="shared" si="77"/>
        <v>0.5323858444064008</v>
      </c>
    </row>
    <row r="82" spans="1:15" x14ac:dyDescent="0.15">
      <c r="A82" s="1">
        <v>4</v>
      </c>
      <c r="B82" s="1" t="s">
        <v>60</v>
      </c>
      <c r="C82" s="1">
        <v>10</v>
      </c>
      <c r="D82" s="1" t="s">
        <v>23</v>
      </c>
      <c r="E82" s="6">
        <f>労働コスト!E82/SUM(資本コスト!E82,労働コスト!E82)</f>
        <v>0.72592322762775163</v>
      </c>
      <c r="F82" s="6">
        <f>労働コスト!F82/SUM(資本コスト!F82,労働コスト!F82)</f>
        <v>0.71505330331901873</v>
      </c>
      <c r="G82" s="6">
        <f>労働コスト!G82/SUM(資本コスト!G82,労働コスト!G82)</f>
        <v>0.6943192492808582</v>
      </c>
      <c r="H82" s="6">
        <f>労働コスト!H82/SUM(資本コスト!H82,労働コスト!H82)</f>
        <v>0.68857527952559816</v>
      </c>
      <c r="I82" s="6">
        <f>労働コスト!I82/SUM(資本コスト!I82,労働コスト!I82)</f>
        <v>0.69469381067444558</v>
      </c>
      <c r="K82" s="3">
        <f>0.5*(E82+E$1094)</f>
        <v>0.74407472739311031</v>
      </c>
      <c r="L82" s="3">
        <f t="shared" ref="L82:O82" si="78">0.5*(F82+F$1094)</f>
        <v>0.75851845304988752</v>
      </c>
      <c r="M82" s="3">
        <f t="shared" si="78"/>
        <v>0.75208640974878926</v>
      </c>
      <c r="N82" s="3">
        <f t="shared" si="78"/>
        <v>0.74993890851841205</v>
      </c>
      <c r="O82" s="3">
        <f t="shared" si="78"/>
        <v>0.74347271523961656</v>
      </c>
    </row>
    <row r="83" spans="1:15" x14ac:dyDescent="0.15">
      <c r="A83" s="1">
        <v>4</v>
      </c>
      <c r="B83" s="1" t="s">
        <v>60</v>
      </c>
      <c r="C83" s="1">
        <v>11</v>
      </c>
      <c r="D83" s="1" t="s">
        <v>24</v>
      </c>
      <c r="E83" s="6">
        <f>労働コスト!E83/SUM(資本コスト!E83,労働コスト!E83)</f>
        <v>0.83250183088105056</v>
      </c>
      <c r="F83" s="6">
        <f>労働コスト!F83/SUM(資本コスト!F83,労働コスト!F83)</f>
        <v>0.85551259310905836</v>
      </c>
      <c r="G83" s="6">
        <f>労働コスト!G83/SUM(資本コスト!G83,労働コスト!G83)</f>
        <v>0.78159401194408917</v>
      </c>
      <c r="H83" s="6">
        <f>労働コスト!H83/SUM(資本コスト!H83,労働コスト!H83)</f>
        <v>0.7540757288684532</v>
      </c>
      <c r="I83" s="6">
        <f>労働コスト!I83/SUM(資本コスト!I83,労働コスト!I83)</f>
        <v>0.7717776097117286</v>
      </c>
      <c r="K83" s="3">
        <f>0.5*(E83+E$1095)</f>
        <v>0.78101889447435058</v>
      </c>
      <c r="L83" s="3">
        <f t="shared" ref="L83:O83" si="79">0.5*(F83+F$1095)</f>
        <v>0.8189134225596687</v>
      </c>
      <c r="M83" s="3">
        <f t="shared" si="79"/>
        <v>0.75347087450055583</v>
      </c>
      <c r="N83" s="3">
        <f t="shared" si="79"/>
        <v>0.74140030740394169</v>
      </c>
      <c r="O83" s="3">
        <f t="shared" si="79"/>
        <v>0.73079815135300397</v>
      </c>
    </row>
    <row r="84" spans="1:15" x14ac:dyDescent="0.15">
      <c r="A84" s="1">
        <v>4</v>
      </c>
      <c r="B84" s="1" t="s">
        <v>60</v>
      </c>
      <c r="C84" s="1">
        <v>12</v>
      </c>
      <c r="D84" s="1" t="s">
        <v>25</v>
      </c>
      <c r="E84" s="6">
        <f>労働コスト!E84/SUM(資本コスト!E84,労働コスト!E84)</f>
        <v>0.69735867697313914</v>
      </c>
      <c r="F84" s="6">
        <f>労働コスト!F84/SUM(資本コスト!F84,労働コスト!F84)</f>
        <v>0.81914726421894524</v>
      </c>
      <c r="G84" s="6">
        <f>労働コスト!G84/SUM(資本コスト!G84,労働コスト!G84)</f>
        <v>0.66646118777738106</v>
      </c>
      <c r="H84" s="6">
        <f>労働コスト!H84/SUM(資本コスト!H84,労働コスト!H84)</f>
        <v>0.63593160434551788</v>
      </c>
      <c r="I84" s="6">
        <f>労働コスト!I84/SUM(資本コスト!I84,労働コスト!I84)</f>
        <v>0.60370310297438567</v>
      </c>
      <c r="K84" s="3">
        <f>0.5*(E84+E$1096)</f>
        <v>0.73901051802717288</v>
      </c>
      <c r="L84" s="3">
        <f t="shared" ref="L84:O84" si="80">0.5*(F84+F$1096)</f>
        <v>0.81857360181764227</v>
      </c>
      <c r="M84" s="3">
        <f t="shared" si="80"/>
        <v>0.67523655528816606</v>
      </c>
      <c r="N84" s="3">
        <f t="shared" si="80"/>
        <v>0.64688928002484669</v>
      </c>
      <c r="O84" s="3">
        <f t="shared" si="80"/>
        <v>0.58523728968835087</v>
      </c>
    </row>
    <row r="85" spans="1:15" x14ac:dyDescent="0.15">
      <c r="A85" s="1">
        <v>4</v>
      </c>
      <c r="B85" s="1" t="s">
        <v>262</v>
      </c>
      <c r="C85" s="1">
        <v>13</v>
      </c>
      <c r="D85" s="1" t="s">
        <v>26</v>
      </c>
      <c r="E85" s="6">
        <f>労働コスト!E85/SUM(資本コスト!E85,労働コスト!E85)</f>
        <v>0.78841575293816668</v>
      </c>
      <c r="F85" s="6">
        <f>労働コスト!F85/SUM(資本コスト!F85,労働コスト!F85)</f>
        <v>0.75704959748538769</v>
      </c>
      <c r="G85" s="6">
        <f>労働コスト!G85/SUM(資本コスト!G85,労働コスト!G85)</f>
        <v>0.69772737320562339</v>
      </c>
      <c r="H85" s="6">
        <f>労働コスト!H85/SUM(資本コスト!H85,労働コスト!H85)</f>
        <v>0.74089134391872025</v>
      </c>
      <c r="I85" s="6">
        <f>労働コスト!I85/SUM(資本コスト!I85,労働コスト!I85)</f>
        <v>0.77838219239656137</v>
      </c>
      <c r="K85" s="3">
        <f>0.5*(E85+E$1097)</f>
        <v>0.79946039326822738</v>
      </c>
      <c r="L85" s="3">
        <f t="shared" ref="L85:O85" si="81">0.5*(F85+F$1097)</f>
        <v>0.73918893056729917</v>
      </c>
      <c r="M85" s="3">
        <f t="shared" si="81"/>
        <v>0.68516916200455791</v>
      </c>
      <c r="N85" s="3">
        <f t="shared" si="81"/>
        <v>0.70923470566586966</v>
      </c>
      <c r="O85" s="3">
        <f t="shared" si="81"/>
        <v>0.74036918761486692</v>
      </c>
    </row>
    <row r="86" spans="1:15" x14ac:dyDescent="0.15">
      <c r="A86" s="1">
        <v>4</v>
      </c>
      <c r="B86" s="1" t="s">
        <v>60</v>
      </c>
      <c r="C86" s="1">
        <v>14</v>
      </c>
      <c r="D86" s="1" t="s">
        <v>27</v>
      </c>
      <c r="E86" s="6">
        <f>労働コスト!E86/SUM(資本コスト!E86,労働コスト!E86)</f>
        <v>0.96849850240848567</v>
      </c>
      <c r="F86" s="6">
        <f>労働コスト!F86/SUM(資本コスト!F86,労働コスト!F86)</f>
        <v>0.8196701555001249</v>
      </c>
      <c r="G86" s="6">
        <f>労働コスト!G86/SUM(資本コスト!G86,労働コスト!G86)</f>
        <v>0.7276302931529437</v>
      </c>
      <c r="H86" s="6">
        <f>労働コスト!H86/SUM(資本コスト!H86,労働コスト!H86)</f>
        <v>0.7468699940599467</v>
      </c>
      <c r="I86" s="6">
        <f>労働コスト!I86/SUM(資本コスト!I86,労働コスト!I86)</f>
        <v>0.72805524983861003</v>
      </c>
      <c r="K86" s="3">
        <f>0.5*(E86+E$1098)</f>
        <v>0.94158668405638901</v>
      </c>
      <c r="L86" s="3">
        <f t="shared" ref="L86:O86" si="82">0.5*(F86+F$1098)</f>
        <v>0.83831422905411457</v>
      </c>
      <c r="M86" s="3">
        <f t="shared" si="82"/>
        <v>0.74419304081377069</v>
      </c>
      <c r="N86" s="3">
        <f t="shared" si="82"/>
        <v>0.72162527272894539</v>
      </c>
      <c r="O86" s="3">
        <f t="shared" si="82"/>
        <v>0.67771394026546594</v>
      </c>
    </row>
    <row r="87" spans="1:15" x14ac:dyDescent="0.15">
      <c r="A87" s="1">
        <v>4</v>
      </c>
      <c r="B87" s="1" t="s">
        <v>262</v>
      </c>
      <c r="C87" s="1">
        <v>15</v>
      </c>
      <c r="D87" s="1" t="s">
        <v>28</v>
      </c>
      <c r="E87" s="6">
        <f>労働コスト!E87/SUM(資本コスト!E87,労働コスト!E87)</f>
        <v>0.82535305999490349</v>
      </c>
      <c r="F87" s="6">
        <f>労働コスト!F87/SUM(資本コスト!F87,労働コスト!F87)</f>
        <v>0.79592527038773464</v>
      </c>
      <c r="G87" s="6">
        <f>労働コスト!G87/SUM(資本コスト!G87,労働コスト!G87)</f>
        <v>0.6675927513207589</v>
      </c>
      <c r="H87" s="6">
        <f>労働コスト!H87/SUM(資本コスト!H87,労働コスト!H87)</f>
        <v>0.64099851443039024</v>
      </c>
      <c r="I87" s="6">
        <f>労働コスト!I87/SUM(資本コスト!I87,労働コスト!I87)</f>
        <v>0.64617696001798131</v>
      </c>
      <c r="K87" s="3">
        <f>0.5*(E87+E$1099)</f>
        <v>0.81583366361265419</v>
      </c>
      <c r="L87" s="3">
        <f t="shared" ref="L87:O87" si="83">0.5*(F87+F$1099)</f>
        <v>0.80873977968321786</v>
      </c>
      <c r="M87" s="3">
        <f t="shared" si="83"/>
        <v>0.71145507530754704</v>
      </c>
      <c r="N87" s="3">
        <f t="shared" si="83"/>
        <v>0.68573166338008185</v>
      </c>
      <c r="O87" s="3">
        <f t="shared" si="83"/>
        <v>0.6597037112545997</v>
      </c>
    </row>
    <row r="88" spans="1:15" x14ac:dyDescent="0.15">
      <c r="A88" s="1">
        <v>4</v>
      </c>
      <c r="B88" s="1" t="s">
        <v>261</v>
      </c>
      <c r="C88" s="1">
        <v>16</v>
      </c>
      <c r="D88" s="1" t="s">
        <v>11</v>
      </c>
      <c r="E88" s="6">
        <f>労働コスト!E88/SUM(資本コスト!E88,労働コスト!E88)</f>
        <v>0.82156443965821846</v>
      </c>
      <c r="F88" s="6">
        <f>労働コスト!F88/SUM(資本コスト!F88,労働コスト!F88)</f>
        <v>0.92980593024588465</v>
      </c>
      <c r="G88" s="6">
        <f>労働コスト!G88/SUM(資本コスト!G88,労働コスト!G88)</f>
        <v>0.89760114641455058</v>
      </c>
      <c r="H88" s="6">
        <f>労働コスト!H88/SUM(資本コスト!H88,労働コスト!H88)</f>
        <v>0.9294706102747462</v>
      </c>
      <c r="I88" s="6">
        <f>労働コスト!I88/SUM(資本コスト!I88,労働コスト!I88)</f>
        <v>0.92899604139982928</v>
      </c>
      <c r="K88" s="3">
        <f>0.5*(E88+E$1100)</f>
        <v>0.78405782137052382</v>
      </c>
      <c r="L88" s="3">
        <f t="shared" ref="L88:O88" si="84">0.5*(F88+F$1100)</f>
        <v>0.91070245453980703</v>
      </c>
      <c r="M88" s="3">
        <f t="shared" si="84"/>
        <v>0.89206232000005925</v>
      </c>
      <c r="N88" s="3">
        <f t="shared" si="84"/>
        <v>0.92154809623111178</v>
      </c>
      <c r="O88" s="3">
        <f t="shared" si="84"/>
        <v>0.9162400701193687</v>
      </c>
    </row>
    <row r="89" spans="1:15" x14ac:dyDescent="0.15">
      <c r="A89" s="1">
        <v>4</v>
      </c>
      <c r="B89" s="1" t="s">
        <v>261</v>
      </c>
      <c r="C89" s="1">
        <v>17</v>
      </c>
      <c r="D89" s="1" t="s">
        <v>12</v>
      </c>
      <c r="E89" s="6">
        <f>労働コスト!E89/SUM(資本コスト!E89,労働コスト!E89)</f>
        <v>0.27254152777011886</v>
      </c>
      <c r="F89" s="6">
        <f>労働コスト!F89/SUM(資本コスト!F89,労働コスト!F89)</f>
        <v>0.25544401629317731</v>
      </c>
      <c r="G89" s="6">
        <f>労働コスト!G89/SUM(資本コスト!G89,労働コスト!G89)</f>
        <v>0.28984476935041686</v>
      </c>
      <c r="H89" s="6">
        <f>労働コスト!H89/SUM(資本コスト!H89,労働コスト!H89)</f>
        <v>0.30583599080076207</v>
      </c>
      <c r="I89" s="6">
        <f>労働コスト!I89/SUM(資本コスト!I89,労働コスト!I89)</f>
        <v>0.22785144270676438</v>
      </c>
      <c r="K89" s="3">
        <f>0.5*(E89+E$1101)</f>
        <v>0.25673105479818886</v>
      </c>
      <c r="L89" s="3">
        <f t="shared" ref="L89:O89" si="85">0.5*(F89+F$1101)</f>
        <v>0.24479313188507723</v>
      </c>
      <c r="M89" s="3">
        <f t="shared" si="85"/>
        <v>0.28039935291834128</v>
      </c>
      <c r="N89" s="3">
        <f t="shared" si="85"/>
        <v>0.29661578517461468</v>
      </c>
      <c r="O89" s="3">
        <f t="shared" si="85"/>
        <v>0.21141095997201942</v>
      </c>
    </row>
    <row r="90" spans="1:15" x14ac:dyDescent="0.15">
      <c r="A90" s="1">
        <v>4</v>
      </c>
      <c r="B90" s="1" t="s">
        <v>261</v>
      </c>
      <c r="C90" s="1">
        <v>18</v>
      </c>
      <c r="D90" s="1" t="s">
        <v>13</v>
      </c>
      <c r="E90" s="6">
        <f>労働コスト!E90/SUM(資本コスト!E90,労働コスト!E90)</f>
        <v>0.86651527019698982</v>
      </c>
      <c r="F90" s="6">
        <f>労働コスト!F90/SUM(資本コスト!F90,労働コスト!F90)</f>
        <v>0.82528920765603542</v>
      </c>
      <c r="G90" s="6">
        <f>労働コスト!G90/SUM(資本コスト!G90,労働コスト!G90)</f>
        <v>0.82267607586356439</v>
      </c>
      <c r="H90" s="6">
        <f>労働コスト!H90/SUM(資本コスト!H90,労働コスト!H90)</f>
        <v>0.80998974509869759</v>
      </c>
      <c r="I90" s="6">
        <f>労働コスト!I90/SUM(資本コスト!I90,労働コスト!I90)</f>
        <v>0.76211628985012525</v>
      </c>
      <c r="K90" s="3">
        <f>0.5*(E90+E$1102)</f>
        <v>0.86301809779615946</v>
      </c>
      <c r="L90" s="3">
        <f t="shared" ref="L90:O90" si="86">0.5*(F90+F$1102)</f>
        <v>0.8157481709023563</v>
      </c>
      <c r="M90" s="3">
        <f t="shared" si="86"/>
        <v>0.81820192650326606</v>
      </c>
      <c r="N90" s="3">
        <f t="shared" si="86"/>
        <v>0.81696302066841919</v>
      </c>
      <c r="O90" s="3">
        <f t="shared" si="86"/>
        <v>0.78070604660523013</v>
      </c>
    </row>
    <row r="91" spans="1:15" x14ac:dyDescent="0.15">
      <c r="A91" s="1">
        <v>4</v>
      </c>
      <c r="B91" s="1" t="s">
        <v>261</v>
      </c>
      <c r="C91" s="1">
        <v>19</v>
      </c>
      <c r="D91" s="1" t="s">
        <v>14</v>
      </c>
      <c r="E91" s="6">
        <f>労働コスト!E91/SUM(資本コスト!E91,労働コスト!E91)</f>
        <v>0.76932408266823127</v>
      </c>
      <c r="F91" s="6">
        <f>労働コスト!F91/SUM(資本コスト!F91,労働コスト!F91)</f>
        <v>0.90649386096061191</v>
      </c>
      <c r="G91" s="6">
        <f>労働コスト!G91/SUM(資本コスト!G91,労働コスト!G91)</f>
        <v>0.89931945656703127</v>
      </c>
      <c r="H91" s="6">
        <f>労働コスト!H91/SUM(資本コスト!H91,労働コスト!H91)</f>
        <v>0.8340468315184365</v>
      </c>
      <c r="I91" s="6">
        <f>労働コスト!I91/SUM(資本コスト!I91,労働コスト!I91)</f>
        <v>0.85434856920206059</v>
      </c>
      <c r="K91" s="3">
        <f>0.5*(E91+E$1103)</f>
        <v>0.7160879275014771</v>
      </c>
      <c r="L91" s="3">
        <f t="shared" ref="L91:O91" si="87">0.5*(F91+F$1103)</f>
        <v>0.87417099158587086</v>
      </c>
      <c r="M91" s="3">
        <f t="shared" si="87"/>
        <v>0.87678590356897435</v>
      </c>
      <c r="N91" s="3">
        <f t="shared" si="87"/>
        <v>0.82271643120337834</v>
      </c>
      <c r="O91" s="3">
        <f t="shared" si="87"/>
        <v>0.83006081619285843</v>
      </c>
    </row>
    <row r="92" spans="1:15" x14ac:dyDescent="0.15">
      <c r="A92" s="1">
        <v>4</v>
      </c>
      <c r="B92" s="1" t="s">
        <v>263</v>
      </c>
      <c r="C92" s="1">
        <v>20</v>
      </c>
      <c r="D92" s="1" t="s">
        <v>15</v>
      </c>
      <c r="E92" s="6">
        <f>労働コスト!E92/SUM(資本コスト!E92,労働コスト!E92)</f>
        <v>0.59183673797417657</v>
      </c>
      <c r="F92" s="6">
        <f>労働コスト!F92/SUM(資本コスト!F92,労働コスト!F92)</f>
        <v>0.20230095802099865</v>
      </c>
      <c r="G92" s="6">
        <f>労働コスト!G92/SUM(資本コスト!G92,労働コスト!G92)</f>
        <v>0.25723197924779001</v>
      </c>
      <c r="H92" s="6">
        <f>労働コスト!H92/SUM(資本コスト!H92,労働コスト!H92)</f>
        <v>0.27311243844039151</v>
      </c>
      <c r="I92" s="6">
        <f>労働コスト!I92/SUM(資本コスト!I92,労働コスト!I92)</f>
        <v>0.23413461033217398</v>
      </c>
      <c r="K92" s="3">
        <f>0.5*(E92+E$1104)</f>
        <v>0.54876390191344226</v>
      </c>
      <c r="L92" s="3">
        <f t="shared" ref="L92:O92" si="88">0.5*(F92+F$1104)</f>
        <v>0.20183687781065263</v>
      </c>
      <c r="M92" s="3">
        <f t="shared" si="88"/>
        <v>0.25196317607012775</v>
      </c>
      <c r="N92" s="3">
        <f t="shared" si="88"/>
        <v>0.26487724434024407</v>
      </c>
      <c r="O92" s="3">
        <f t="shared" si="88"/>
        <v>0.21808725125095157</v>
      </c>
    </row>
    <row r="93" spans="1:15" x14ac:dyDescent="0.15">
      <c r="A93" s="1">
        <v>4</v>
      </c>
      <c r="B93" s="1" t="s">
        <v>260</v>
      </c>
      <c r="C93" s="1">
        <v>21</v>
      </c>
      <c r="D93" s="1" t="s">
        <v>16</v>
      </c>
      <c r="E93" s="6">
        <f>労働コスト!E93/SUM(資本コスト!E93,労働コスト!E93)</f>
        <v>0.83594305813452108</v>
      </c>
      <c r="F93" s="6">
        <f>労働コスト!F93/SUM(資本コスト!F93,労働コスト!F93)</f>
        <v>0.57528512862920489</v>
      </c>
      <c r="G93" s="6">
        <f>労働コスト!G93/SUM(資本コスト!G93,労働コスト!G93)</f>
        <v>0.53325931049787778</v>
      </c>
      <c r="H93" s="6">
        <f>労働コスト!H93/SUM(資本コスト!H93,労働コスト!H93)</f>
        <v>0.54914075574720456</v>
      </c>
      <c r="I93" s="6">
        <f>労働コスト!I93/SUM(資本コスト!I93,労働コスト!I93)</f>
        <v>0.47729965905418342</v>
      </c>
      <c r="K93" s="3">
        <f>0.5*(E93+E$1105)</f>
        <v>0.75574762655216965</v>
      </c>
      <c r="L93" s="3">
        <f t="shared" ref="L93:O93" si="89">0.5*(F93+F$1105)</f>
        <v>0.58038287620349571</v>
      </c>
      <c r="M93" s="3">
        <f t="shared" si="89"/>
        <v>0.55843107709545414</v>
      </c>
      <c r="N93" s="3">
        <f t="shared" si="89"/>
        <v>0.55157053046255755</v>
      </c>
      <c r="O93" s="3">
        <f t="shared" si="89"/>
        <v>0.45629729880644376</v>
      </c>
    </row>
    <row r="94" spans="1:15" x14ac:dyDescent="0.15">
      <c r="A94" s="1">
        <v>4</v>
      </c>
      <c r="B94" s="1" t="s">
        <v>55</v>
      </c>
      <c r="C94" s="1">
        <v>22</v>
      </c>
      <c r="D94" s="1" t="s">
        <v>8</v>
      </c>
      <c r="E94" s="6">
        <f>労働コスト!E94/SUM(資本コスト!E94,労働コスト!E94)</f>
        <v>0.79702225605328381</v>
      </c>
      <c r="F94" s="6">
        <f>労働コスト!F94/SUM(資本コスト!F94,労働コスト!F94)</f>
        <v>0.72406832584231751</v>
      </c>
      <c r="G94" s="6">
        <f>労働コスト!G94/SUM(資本コスト!G94,労働コスト!G94)</f>
        <v>0.65273890766545151</v>
      </c>
      <c r="H94" s="6">
        <f>労働コスト!H94/SUM(資本コスト!H94,労働コスト!H94)</f>
        <v>0.68697732085587038</v>
      </c>
      <c r="I94" s="6">
        <f>労働コスト!I94/SUM(資本コスト!I94,労働コスト!I94)</f>
        <v>0.74606336808043927</v>
      </c>
      <c r="K94" s="3">
        <f>0.5*(E94+E$1106)</f>
        <v>0.79881402822225644</v>
      </c>
      <c r="L94" s="3">
        <f t="shared" ref="L94:O94" si="90">0.5*(F94+F$1106)</f>
        <v>0.72925839910588053</v>
      </c>
      <c r="M94" s="3">
        <f t="shared" si="90"/>
        <v>0.66122067823525876</v>
      </c>
      <c r="N94" s="3">
        <f t="shared" si="90"/>
        <v>0.68951416218149586</v>
      </c>
      <c r="O94" s="3">
        <f t="shared" si="90"/>
        <v>0.73708817746812261</v>
      </c>
    </row>
    <row r="95" spans="1:15" x14ac:dyDescent="0.15">
      <c r="A95" s="1">
        <v>4</v>
      </c>
      <c r="B95" s="1" t="s">
        <v>55</v>
      </c>
      <c r="C95" s="1">
        <v>23</v>
      </c>
      <c r="D95" s="1" t="s">
        <v>29</v>
      </c>
      <c r="E95" s="6">
        <f>労働コスト!E95/SUM(資本コスト!E95,労働コスト!E95)</f>
        <v>0.65446745614058921</v>
      </c>
      <c r="F95" s="6">
        <f>労働コスト!F95/SUM(資本コスト!F95,労働コスト!F95)</f>
        <v>0.77346862999947374</v>
      </c>
      <c r="G95" s="6">
        <f>労働コスト!G95/SUM(資本コスト!G95,労働コスト!G95)</f>
        <v>0.73212785979164097</v>
      </c>
      <c r="H95" s="6">
        <f>労働コスト!H95/SUM(資本コスト!H95,労働コスト!H95)</f>
        <v>0.73899948622560518</v>
      </c>
      <c r="I95" s="6">
        <f>労働コスト!I95/SUM(資本コスト!I95,労働コスト!I95)</f>
        <v>0.69472009052421968</v>
      </c>
      <c r="K95" s="3">
        <f>0.5*(E95+E$1107)</f>
        <v>0.63505891925767255</v>
      </c>
      <c r="L95" s="3">
        <f t="shared" ref="L95:O95" si="91">0.5*(F95+F$1107)</f>
        <v>0.75765054956780653</v>
      </c>
      <c r="M95" s="3">
        <f t="shared" si="91"/>
        <v>0.73029940400948257</v>
      </c>
      <c r="N95" s="3">
        <f t="shared" si="91"/>
        <v>0.74166641463509264</v>
      </c>
      <c r="O95" s="3">
        <f t="shared" si="91"/>
        <v>0.69478881007224547</v>
      </c>
    </row>
    <row r="96" spans="1:15" x14ac:dyDescent="0.15">
      <c r="A96" s="1">
        <v>5</v>
      </c>
      <c r="B96" s="1" t="s">
        <v>264</v>
      </c>
      <c r="C96" s="1">
        <v>1</v>
      </c>
      <c r="D96" s="1" t="s">
        <v>9</v>
      </c>
      <c r="E96" s="6">
        <f>労働コスト!E96/SUM(資本コスト!E96,労働コスト!E96)</f>
        <v>0.51709366611694541</v>
      </c>
      <c r="F96" s="6">
        <f>労働コスト!F96/SUM(資本コスト!F96,労働コスト!F96)</f>
        <v>0.52281055451656089</v>
      </c>
      <c r="G96" s="6">
        <f>労働コスト!G96/SUM(資本コスト!G96,労働コスト!G96)</f>
        <v>0.49091819514439</v>
      </c>
      <c r="H96" s="6">
        <f>労働コスト!H96/SUM(資本コスト!H96,労働コスト!H96)</f>
        <v>0.32133945677296655</v>
      </c>
      <c r="I96" s="6">
        <f>労働コスト!I96/SUM(資本コスト!I96,労働コスト!I96)</f>
        <v>0.26991767880270323</v>
      </c>
      <c r="K96" s="3">
        <f>0.5*(E96+E$1085)</f>
        <v>0.47023157782954239</v>
      </c>
      <c r="L96" s="3">
        <f t="shared" ref="L96:O96" si="92">0.5*(F96+F$1085)</f>
        <v>0.51243979097636594</v>
      </c>
      <c r="M96" s="3">
        <f t="shared" si="92"/>
        <v>0.47250040693867729</v>
      </c>
      <c r="N96" s="3">
        <f t="shared" si="92"/>
        <v>0.33745844487941168</v>
      </c>
      <c r="O96" s="3">
        <f t="shared" si="92"/>
        <v>0.27990895667894344</v>
      </c>
    </row>
    <row r="97" spans="1:15" x14ac:dyDescent="0.15">
      <c r="A97" s="1">
        <v>5</v>
      </c>
      <c r="B97" s="1" t="s">
        <v>65</v>
      </c>
      <c r="C97" s="1">
        <v>2</v>
      </c>
      <c r="D97" s="1" t="s">
        <v>10</v>
      </c>
      <c r="E97" s="6">
        <f>労働コスト!E97/SUM(資本コスト!E97,労働コスト!E97)</f>
        <v>0.57963561546569931</v>
      </c>
      <c r="F97" s="6">
        <f>労働コスト!F97/SUM(資本コスト!F97,労働コスト!F97)</f>
        <v>0.64422786090852646</v>
      </c>
      <c r="G97" s="6">
        <f>労働コスト!G97/SUM(資本コスト!G97,労働コスト!G97)</f>
        <v>0.56825891029380127</v>
      </c>
      <c r="H97" s="6">
        <f>労働コスト!H97/SUM(資本コスト!H97,労働コスト!H97)</f>
        <v>0.59840948579394138</v>
      </c>
      <c r="I97" s="6">
        <f>労働コスト!I97/SUM(資本コスト!I97,労働コスト!I97)</f>
        <v>0.48171945945234707</v>
      </c>
      <c r="K97" s="3">
        <f>0.5*(E97+E$1086)</f>
        <v>0.60101366147399671</v>
      </c>
      <c r="L97" s="3">
        <f t="shared" ref="L97:O97" si="93">0.5*(F97+F$1086)</f>
        <v>0.65562390659466274</v>
      </c>
      <c r="M97" s="3">
        <f t="shared" si="93"/>
        <v>0.61083766132686246</v>
      </c>
      <c r="N97" s="3">
        <f t="shared" si="93"/>
        <v>0.62720701366511711</v>
      </c>
      <c r="O97" s="3">
        <f t="shared" si="93"/>
        <v>0.49016081714970916</v>
      </c>
    </row>
    <row r="98" spans="1:15" x14ac:dyDescent="0.15">
      <c r="A98" s="1">
        <v>5</v>
      </c>
      <c r="B98" s="1" t="s">
        <v>67</v>
      </c>
      <c r="C98" s="1">
        <v>3</v>
      </c>
      <c r="D98" s="1" t="s">
        <v>17</v>
      </c>
      <c r="E98" s="6">
        <f>労働コスト!E98/SUM(資本コスト!E98,労働コスト!E98)</f>
        <v>0.74075703016123973</v>
      </c>
      <c r="F98" s="6">
        <f>労働コスト!F98/SUM(資本コスト!F98,労働コスト!F98)</f>
        <v>0.73700375017457886</v>
      </c>
      <c r="G98" s="6">
        <f>労働コスト!G98/SUM(資本コスト!G98,労働コスト!G98)</f>
        <v>0.72725985428840634</v>
      </c>
      <c r="H98" s="6">
        <f>労働コスト!H98/SUM(資本コスト!H98,労働コスト!H98)</f>
        <v>0.7352295964969745</v>
      </c>
      <c r="I98" s="6">
        <f>労働コスト!I98/SUM(資本コスト!I98,労働コスト!I98)</f>
        <v>0.72209938880247559</v>
      </c>
      <c r="K98" s="3">
        <f>0.5*(E98+E$1087)</f>
        <v>0.70849101641688639</v>
      </c>
      <c r="L98" s="3">
        <f t="shared" ref="L98:O98" si="94">0.5*(F98+F$1087)</f>
        <v>0.74168239362279786</v>
      </c>
      <c r="M98" s="3">
        <f t="shared" si="94"/>
        <v>0.71094531358177271</v>
      </c>
      <c r="N98" s="3">
        <f t="shared" si="94"/>
        <v>0.71265548847669158</v>
      </c>
      <c r="O98" s="3">
        <f t="shared" si="94"/>
        <v>0.6778743339558202</v>
      </c>
    </row>
    <row r="99" spans="1:15" x14ac:dyDescent="0.15">
      <c r="A99" s="1">
        <v>5</v>
      </c>
      <c r="B99" s="1" t="s">
        <v>265</v>
      </c>
      <c r="C99" s="1">
        <v>4</v>
      </c>
      <c r="D99" s="1" t="s">
        <v>18</v>
      </c>
      <c r="E99" s="6">
        <f>労働コスト!E99/SUM(資本コスト!E99,労働コスト!E99)</f>
        <v>0.95061276349430268</v>
      </c>
      <c r="F99" s="6">
        <f>労働コスト!F99/SUM(資本コスト!F99,労働コスト!F99)</f>
        <v>0.91405620127375531</v>
      </c>
      <c r="G99" s="6">
        <f>労働コスト!G99/SUM(資本コスト!G99,労働コスト!G99)</f>
        <v>0.88690704258905362</v>
      </c>
      <c r="H99" s="6">
        <f>労働コスト!H99/SUM(資本コスト!H99,労働コスト!H99)</f>
        <v>0.86566567549755291</v>
      </c>
      <c r="I99" s="6">
        <f>労働コスト!I99/SUM(資本コスト!I99,労働コスト!I99)</f>
        <v>0.83926529271298289</v>
      </c>
      <c r="K99" s="3">
        <f>0.5*(E99+E$1088)</f>
        <v>0.86340449082923487</v>
      </c>
      <c r="L99" s="3">
        <f t="shared" ref="L99:O99" si="95">0.5*(F99+F$1088)</f>
        <v>0.86475173738919664</v>
      </c>
      <c r="M99" s="3">
        <f t="shared" si="95"/>
        <v>0.84274006321103068</v>
      </c>
      <c r="N99" s="3">
        <f t="shared" si="95"/>
        <v>0.80288327369855594</v>
      </c>
      <c r="O99" s="3">
        <f t="shared" si="95"/>
        <v>0.75495089113661096</v>
      </c>
    </row>
    <row r="100" spans="1:15" x14ac:dyDescent="0.15">
      <c r="A100" s="1">
        <v>5</v>
      </c>
      <c r="B100" s="1" t="s">
        <v>67</v>
      </c>
      <c r="C100" s="1">
        <v>5</v>
      </c>
      <c r="D100" s="1" t="s">
        <v>19</v>
      </c>
      <c r="E100" s="6">
        <f>労働コスト!E100/SUM(資本コスト!E100,労働コスト!E100)</f>
        <v>0.39837429213894077</v>
      </c>
      <c r="F100" s="6">
        <f>労働コスト!F100/SUM(資本コスト!F100,労働コスト!F100)</f>
        <v>0.39352525309343678</v>
      </c>
      <c r="G100" s="6">
        <f>労働コスト!G100/SUM(資本コスト!G100,労働コスト!G100)</f>
        <v>0.50848157192047228</v>
      </c>
      <c r="H100" s="6">
        <f>労働コスト!H100/SUM(資本コスト!H100,労働コスト!H100)</f>
        <v>0.35943913539289218</v>
      </c>
      <c r="I100" s="6">
        <f>労働コスト!I100/SUM(資本コスト!I100,労働コスト!I100)</f>
        <v>0.35147791086325059</v>
      </c>
      <c r="K100" s="3">
        <f>0.5*(E100+E$1089)</f>
        <v>0.50215799747791279</v>
      </c>
      <c r="L100" s="3">
        <f t="shared" ref="L100:O100" si="96">0.5*(F100+F$1089)</f>
        <v>0.55109447682896284</v>
      </c>
      <c r="M100" s="3">
        <f t="shared" si="96"/>
        <v>0.59776705255017526</v>
      </c>
      <c r="N100" s="3">
        <f t="shared" si="96"/>
        <v>0.51816907440009463</v>
      </c>
      <c r="O100" s="3">
        <f t="shared" si="96"/>
        <v>0.47829032989839604</v>
      </c>
    </row>
    <row r="101" spans="1:15" x14ac:dyDescent="0.15">
      <c r="A101" s="1">
        <v>5</v>
      </c>
      <c r="B101" s="1" t="s">
        <v>265</v>
      </c>
      <c r="C101" s="1">
        <v>6</v>
      </c>
      <c r="D101" s="1" t="s">
        <v>3</v>
      </c>
      <c r="E101" s="6">
        <f>労働コスト!E101/SUM(資本コスト!E101,労働コスト!E101)</f>
        <v>0.30516133138664825</v>
      </c>
      <c r="F101" s="6">
        <f>労働コスト!F101/SUM(資本コスト!F101,労働コスト!F101)</f>
        <v>0.44106979695955867</v>
      </c>
      <c r="G101" s="6">
        <f>労働コスト!G101/SUM(資本コスト!G101,労働コスト!G101)</f>
        <v>0.3629798673999482</v>
      </c>
      <c r="H101" s="6">
        <f>労働コスト!H101/SUM(資本コスト!H101,労働コスト!H101)</f>
        <v>0.46176812390428568</v>
      </c>
      <c r="I101" s="6">
        <f>労働コスト!I101/SUM(資本コスト!I101,労働コスト!I101)</f>
        <v>0.27684791838946898</v>
      </c>
      <c r="K101" s="3">
        <f>0.5*(E101+E$1090)</f>
        <v>0.41086765380642765</v>
      </c>
      <c r="L101" s="3">
        <f t="shared" ref="L101:O101" si="97">0.5*(F101+F$1090)</f>
        <v>0.51070715962845048</v>
      </c>
      <c r="M101" s="3">
        <f t="shared" si="97"/>
        <v>0.4581036111034118</v>
      </c>
      <c r="N101" s="3">
        <f t="shared" si="97"/>
        <v>0.51582098078817706</v>
      </c>
      <c r="O101" s="3">
        <f t="shared" si="97"/>
        <v>0.3607784027385772</v>
      </c>
    </row>
    <row r="102" spans="1:15" x14ac:dyDescent="0.15">
      <c r="A102" s="1">
        <v>5</v>
      </c>
      <c r="B102" s="1" t="s">
        <v>67</v>
      </c>
      <c r="C102" s="1">
        <v>7</v>
      </c>
      <c r="D102" s="1" t="s">
        <v>20</v>
      </c>
      <c r="E102" s="6">
        <f>労働コスト!E102/SUM(資本コスト!E102,労働コスト!E102)</f>
        <v>0.31762235011196893</v>
      </c>
      <c r="F102" s="6">
        <f>労働コスト!F102/SUM(資本コスト!F102,労働コスト!F102)</f>
        <v>0.16416214108984276</v>
      </c>
      <c r="G102" s="6">
        <f>労働コスト!G102/SUM(資本コスト!G102,労働コスト!G102)</f>
        <v>0.21432924529719619</v>
      </c>
      <c r="H102" s="6">
        <f>労働コスト!H102/SUM(資本コスト!H102,労働コスト!H102)</f>
        <v>0.2132673481291967</v>
      </c>
      <c r="I102" s="6">
        <f>労働コスト!I102/SUM(資本コスト!I102,労働コスト!I102)</f>
        <v>0.18040407257333418</v>
      </c>
      <c r="K102" s="3">
        <f>0.5*(E102+E$1091)</f>
        <v>0.31102518141576097</v>
      </c>
      <c r="L102" s="3">
        <f t="shared" ref="L102:O102" si="98">0.5*(F102+F$1091)</f>
        <v>0.25617534563410438</v>
      </c>
      <c r="M102" s="3">
        <f t="shared" si="98"/>
        <v>0.32601952557866526</v>
      </c>
      <c r="N102" s="3">
        <f t="shared" si="98"/>
        <v>0.32226160149396055</v>
      </c>
      <c r="O102" s="3">
        <f t="shared" si="98"/>
        <v>0.28263813690758727</v>
      </c>
    </row>
    <row r="103" spans="1:15" x14ac:dyDescent="0.15">
      <c r="A103" s="1">
        <v>5</v>
      </c>
      <c r="B103" s="1" t="s">
        <v>67</v>
      </c>
      <c r="C103" s="1">
        <v>8</v>
      </c>
      <c r="D103" s="1" t="s">
        <v>21</v>
      </c>
      <c r="E103" s="6">
        <f>労働コスト!E103/SUM(資本コスト!E103,労働コスト!E103)</f>
        <v>0.69195582077197748</v>
      </c>
      <c r="F103" s="6">
        <f>労働コスト!F103/SUM(資本コスト!F103,労働コスト!F103)</f>
        <v>0.74672568524803151</v>
      </c>
      <c r="G103" s="6">
        <f>労働コスト!G103/SUM(資本コスト!G103,労働コスト!G103)</f>
        <v>0.72794036898975967</v>
      </c>
      <c r="H103" s="6">
        <f>労働コスト!H103/SUM(資本コスト!H103,労働コスト!H103)</f>
        <v>0.76315647160917444</v>
      </c>
      <c r="I103" s="6">
        <f>労働コスト!I103/SUM(資本コスト!I103,労働コスト!I103)</f>
        <v>0.66896410923240979</v>
      </c>
      <c r="K103" s="3">
        <f>0.5*(E103+E$1092)</f>
        <v>0.65832050247239371</v>
      </c>
      <c r="L103" s="3">
        <f t="shared" ref="L103:O103" si="99">0.5*(F103+F$1092)</f>
        <v>0.75180466184222938</v>
      </c>
      <c r="M103" s="3">
        <f t="shared" si="99"/>
        <v>0.73954756268716615</v>
      </c>
      <c r="N103" s="3">
        <f t="shared" si="99"/>
        <v>0.76252923824334251</v>
      </c>
      <c r="O103" s="3">
        <f t="shared" si="99"/>
        <v>0.67293648449698917</v>
      </c>
    </row>
    <row r="104" spans="1:15" x14ac:dyDescent="0.15">
      <c r="A104" s="1">
        <v>5</v>
      </c>
      <c r="B104" s="1" t="s">
        <v>266</v>
      </c>
      <c r="C104" s="1">
        <v>9</v>
      </c>
      <c r="D104" s="1" t="s">
        <v>22</v>
      </c>
      <c r="E104" s="6">
        <f>労働コスト!E104/SUM(資本コスト!E104,労働コスト!E104)</f>
        <v>0.42679826391822456</v>
      </c>
      <c r="F104" s="6">
        <f>労働コスト!F104/SUM(資本コスト!F104,労働コスト!F104)</f>
        <v>0.47769510918944263</v>
      </c>
      <c r="G104" s="6">
        <f>労働コスト!G104/SUM(資本コスト!G104,労働コスト!G104)</f>
        <v>0.47493387815470828</v>
      </c>
      <c r="H104" s="6">
        <f>労働コスト!H104/SUM(資本コスト!H104,労働コスト!H104)</f>
        <v>0.56362128050411875</v>
      </c>
      <c r="I104" s="6">
        <f>労働コスト!I104/SUM(資本コスト!I104,労働コスト!I104)</f>
        <v>0.51436419870004968</v>
      </c>
      <c r="K104" s="3">
        <f>0.5*(E104+E$1093)</f>
        <v>0.52642608358891196</v>
      </c>
      <c r="L104" s="3">
        <f t="shared" ref="L104:O104" si="100">0.5*(F104+F$1093)</f>
        <v>0.54559378253248181</v>
      </c>
      <c r="M104" s="3">
        <f t="shared" si="100"/>
        <v>0.5280029212152918</v>
      </c>
      <c r="N104" s="3">
        <f t="shared" si="100"/>
        <v>0.57852336730671028</v>
      </c>
      <c r="O104" s="3">
        <f t="shared" si="100"/>
        <v>0.53458989990359462</v>
      </c>
    </row>
    <row r="105" spans="1:15" x14ac:dyDescent="0.15">
      <c r="A105" s="1">
        <v>5</v>
      </c>
      <c r="B105" s="1" t="s">
        <v>67</v>
      </c>
      <c r="C105" s="1">
        <v>10</v>
      </c>
      <c r="D105" s="1" t="s">
        <v>23</v>
      </c>
      <c r="E105" s="6">
        <f>労働コスト!E105/SUM(資本コスト!E105,労働コスト!E105)</f>
        <v>0.7951069851014898</v>
      </c>
      <c r="F105" s="6">
        <f>労働コスト!F105/SUM(資本コスト!F105,労働コスト!F105)</f>
        <v>0.81408736093524481</v>
      </c>
      <c r="G105" s="6">
        <f>労働コスト!G105/SUM(資本コスト!G105,労働コスト!G105)</f>
        <v>0.76355331310803543</v>
      </c>
      <c r="H105" s="6">
        <f>労働コスト!H105/SUM(資本コスト!H105,労働コスト!H105)</f>
        <v>0.7916516718598966</v>
      </c>
      <c r="I105" s="6">
        <f>労働コスト!I105/SUM(資本コスト!I105,労働コスト!I105)</f>
        <v>0.80123718363040508</v>
      </c>
      <c r="K105" s="3">
        <f>0.5*(E105+E$1094)</f>
        <v>0.7786666061299794</v>
      </c>
      <c r="L105" s="3">
        <f t="shared" ref="L105:O105" si="101">0.5*(F105+F$1094)</f>
        <v>0.80803548185800056</v>
      </c>
      <c r="M105" s="3">
        <f t="shared" si="101"/>
        <v>0.78670344166237793</v>
      </c>
      <c r="N105" s="3">
        <f t="shared" si="101"/>
        <v>0.80147710468556133</v>
      </c>
      <c r="O105" s="3">
        <f t="shared" si="101"/>
        <v>0.7967444017175962</v>
      </c>
    </row>
    <row r="106" spans="1:15" x14ac:dyDescent="0.15">
      <c r="A106" s="1">
        <v>5</v>
      </c>
      <c r="B106" s="1" t="s">
        <v>67</v>
      </c>
      <c r="C106" s="1">
        <v>11</v>
      </c>
      <c r="D106" s="1" t="s">
        <v>24</v>
      </c>
      <c r="E106" s="6">
        <f>労働コスト!E106/SUM(資本コスト!E106,労働コスト!E106)</f>
        <v>0.84686291657041168</v>
      </c>
      <c r="F106" s="6">
        <f>労働コスト!F106/SUM(資本コスト!F106,労働コスト!F106)</f>
        <v>0.81764888219087151</v>
      </c>
      <c r="G106" s="6">
        <f>労働コスト!G106/SUM(資本コスト!G106,労働コスト!G106)</f>
        <v>0.70721754593496455</v>
      </c>
      <c r="H106" s="6">
        <f>労働コスト!H106/SUM(資本コスト!H106,労働コスト!H106)</f>
        <v>0.77669485281662998</v>
      </c>
      <c r="I106" s="6">
        <f>労働コスト!I106/SUM(資本コスト!I106,労働コスト!I106)</f>
        <v>0.73121468243572141</v>
      </c>
      <c r="K106" s="3">
        <f>0.5*(E106+E$1095)</f>
        <v>0.78819943731903119</v>
      </c>
      <c r="L106" s="3">
        <f t="shared" ref="L106:O106" si="102">0.5*(F106+F$1095)</f>
        <v>0.79998156710057522</v>
      </c>
      <c r="M106" s="3">
        <f t="shared" si="102"/>
        <v>0.71628264149599352</v>
      </c>
      <c r="N106" s="3">
        <f t="shared" si="102"/>
        <v>0.75270986937803008</v>
      </c>
      <c r="O106" s="3">
        <f t="shared" si="102"/>
        <v>0.71051668771500043</v>
      </c>
    </row>
    <row r="107" spans="1:15" x14ac:dyDescent="0.15">
      <c r="A107" s="1">
        <v>5</v>
      </c>
      <c r="B107" s="1" t="s">
        <v>67</v>
      </c>
      <c r="C107" s="1">
        <v>12</v>
      </c>
      <c r="D107" s="1" t="s">
        <v>25</v>
      </c>
      <c r="E107" s="6">
        <f>労働コスト!E107/SUM(資本コスト!E107,労働コスト!E107)</f>
        <v>0.68407094178258709</v>
      </c>
      <c r="F107" s="6">
        <f>労働コスト!F107/SUM(資本コスト!F107,労働コスト!F107)</f>
        <v>0.79521436307732374</v>
      </c>
      <c r="G107" s="6">
        <f>労働コスト!G107/SUM(資本コスト!G107,労働コスト!G107)</f>
        <v>0.71119228280036217</v>
      </c>
      <c r="H107" s="6">
        <f>労働コスト!H107/SUM(資本コスト!H107,労働コスト!H107)</f>
        <v>0.66998682282875122</v>
      </c>
      <c r="I107" s="6">
        <f>労働コスト!I107/SUM(資本コスト!I107,労働コスト!I107)</f>
        <v>0.54411916801483884</v>
      </c>
      <c r="K107" s="3">
        <f>0.5*(E107+E$1096)</f>
        <v>0.73236665043189686</v>
      </c>
      <c r="L107" s="3">
        <f t="shared" ref="L107:O107" si="103">0.5*(F107+F$1096)</f>
        <v>0.80660715124683158</v>
      </c>
      <c r="M107" s="3">
        <f t="shared" si="103"/>
        <v>0.69760210279965662</v>
      </c>
      <c r="N107" s="3">
        <f t="shared" si="103"/>
        <v>0.66391688926646331</v>
      </c>
      <c r="O107" s="3">
        <f t="shared" si="103"/>
        <v>0.55544532220857734</v>
      </c>
    </row>
    <row r="108" spans="1:15" x14ac:dyDescent="0.15">
      <c r="A108" s="1">
        <v>5</v>
      </c>
      <c r="B108" s="1" t="s">
        <v>67</v>
      </c>
      <c r="C108" s="1">
        <v>13</v>
      </c>
      <c r="D108" s="1" t="s">
        <v>26</v>
      </c>
      <c r="E108" s="6">
        <f>労働コスト!E108/SUM(資本コスト!E108,労働コスト!E108)</f>
        <v>0.85047781947694023</v>
      </c>
      <c r="F108" s="6">
        <f>労働コスト!F108/SUM(資本コスト!F108,労働コスト!F108)</f>
        <v>0.60708194450603092</v>
      </c>
      <c r="G108" s="6">
        <f>労働コスト!G108/SUM(資本コスト!G108,労働コスト!G108)</f>
        <v>0.57577567879606906</v>
      </c>
      <c r="H108" s="6">
        <f>労働コスト!H108/SUM(資本コスト!H108,労働コスト!H108)</f>
        <v>0.62791953594884042</v>
      </c>
      <c r="I108" s="6">
        <f>労働コスト!I108/SUM(資本コスト!I108,労働コスト!I108)</f>
        <v>0.64448339003552202</v>
      </c>
      <c r="K108" s="3">
        <f>0.5*(E108+E$1097)</f>
        <v>0.8304914265376141</v>
      </c>
      <c r="L108" s="3">
        <f t="shared" ref="L108:O108" si="104">0.5*(F108+F$1097)</f>
        <v>0.66420510407762079</v>
      </c>
      <c r="M108" s="3">
        <f t="shared" si="104"/>
        <v>0.62419331479978069</v>
      </c>
      <c r="N108" s="3">
        <f t="shared" si="104"/>
        <v>0.65274880168092975</v>
      </c>
      <c r="O108" s="3">
        <f t="shared" si="104"/>
        <v>0.67341978643434719</v>
      </c>
    </row>
    <row r="109" spans="1:15" x14ac:dyDescent="0.15">
      <c r="A109" s="1">
        <v>5</v>
      </c>
      <c r="B109" s="1" t="s">
        <v>67</v>
      </c>
      <c r="C109" s="1">
        <v>14</v>
      </c>
      <c r="D109" s="1" t="s">
        <v>27</v>
      </c>
      <c r="E109" s="6">
        <f>労働コスト!E109/SUM(資本コスト!E109,労働コスト!E109)</f>
        <v>0.97534413177193535</v>
      </c>
      <c r="F109" s="6">
        <f>労働コスト!F109/SUM(資本コスト!F109,労働コスト!F109)</f>
        <v>0.77987146669014484</v>
      </c>
      <c r="G109" s="6">
        <f>労働コスト!G109/SUM(資本コスト!G109,労働コスト!G109)</f>
        <v>0.5728824478919925</v>
      </c>
      <c r="H109" s="6">
        <f>労働コスト!H109/SUM(資本コスト!H109,労働コスト!H109)</f>
        <v>0.4966804344195398</v>
      </c>
      <c r="I109" s="6">
        <f>労働コスト!I109/SUM(資本コスト!I109,労働コスト!I109)</f>
        <v>0.35357765887458653</v>
      </c>
      <c r="K109" s="3">
        <f>0.5*(E109+E$1098)</f>
        <v>0.94500949873811391</v>
      </c>
      <c r="L109" s="3">
        <f t="shared" ref="L109:O109" si="105">0.5*(F109+F$1098)</f>
        <v>0.8184148846491246</v>
      </c>
      <c r="M109" s="3">
        <f t="shared" si="105"/>
        <v>0.66681911818329498</v>
      </c>
      <c r="N109" s="3">
        <f t="shared" si="105"/>
        <v>0.59653049290874205</v>
      </c>
      <c r="O109" s="3">
        <f t="shared" si="105"/>
        <v>0.49047514478345411</v>
      </c>
    </row>
    <row r="110" spans="1:15" x14ac:dyDescent="0.15">
      <c r="A110" s="1">
        <v>5</v>
      </c>
      <c r="B110" s="1" t="s">
        <v>67</v>
      </c>
      <c r="C110" s="1">
        <v>15</v>
      </c>
      <c r="D110" s="1" t="s">
        <v>28</v>
      </c>
      <c r="E110" s="6">
        <f>労働コスト!E110/SUM(資本コスト!E110,労働コスト!E110)</f>
        <v>0.86644450029599451</v>
      </c>
      <c r="F110" s="6">
        <f>労働コスト!F110/SUM(資本コスト!F110,労働コスト!F110)</f>
        <v>0.81086733169005687</v>
      </c>
      <c r="G110" s="6">
        <f>労働コスト!G110/SUM(資本コスト!G110,労働コスト!G110)</f>
        <v>0.74655948541951622</v>
      </c>
      <c r="H110" s="6">
        <f>労働コスト!H110/SUM(資本コスト!H110,労働コスト!H110)</f>
        <v>0.73749309718578882</v>
      </c>
      <c r="I110" s="6">
        <f>労働コスト!I110/SUM(資本コスト!I110,労働コスト!I110)</f>
        <v>0.6800258750547763</v>
      </c>
      <c r="K110" s="3">
        <f>0.5*(E110+E$1099)</f>
        <v>0.83637938376319965</v>
      </c>
      <c r="L110" s="3">
        <f t="shared" ref="L110:O110" si="106">0.5*(F110+F$1099)</f>
        <v>0.81621081033437903</v>
      </c>
      <c r="M110" s="3">
        <f t="shared" si="106"/>
        <v>0.75093844235692564</v>
      </c>
      <c r="N110" s="3">
        <f t="shared" si="106"/>
        <v>0.73397895475778108</v>
      </c>
      <c r="O110" s="3">
        <f t="shared" si="106"/>
        <v>0.67662816877299714</v>
      </c>
    </row>
    <row r="111" spans="1:15" x14ac:dyDescent="0.15">
      <c r="A111" s="1">
        <v>5</v>
      </c>
      <c r="B111" s="1" t="s">
        <v>267</v>
      </c>
      <c r="C111" s="1">
        <v>16</v>
      </c>
      <c r="D111" s="1" t="s">
        <v>11</v>
      </c>
      <c r="E111" s="6">
        <f>労働コスト!E111/SUM(資本コスト!E111,労働コスト!E111)</f>
        <v>0.76729316736072051</v>
      </c>
      <c r="F111" s="6">
        <f>労働コスト!F111/SUM(資本コスト!F111,労働コスト!F111)</f>
        <v>0.89525291425771025</v>
      </c>
      <c r="G111" s="6">
        <f>労働コスト!G111/SUM(資本コスト!G111,労働コスト!G111)</f>
        <v>0.86470208402966242</v>
      </c>
      <c r="H111" s="6">
        <f>労働コスト!H111/SUM(資本コスト!H111,労働コスト!H111)</f>
        <v>0.90925725054093287</v>
      </c>
      <c r="I111" s="6">
        <f>労働コスト!I111/SUM(資本コスト!I111,労働コスト!I111)</f>
        <v>0.88489557830585241</v>
      </c>
      <c r="K111" s="3">
        <f>0.5*(E111+E$1100)</f>
        <v>0.7569221852217749</v>
      </c>
      <c r="L111" s="3">
        <f t="shared" ref="L111:O111" si="107">0.5*(F111+F$1100)</f>
        <v>0.89342594654571994</v>
      </c>
      <c r="M111" s="3">
        <f t="shared" si="107"/>
        <v>0.87561278880761506</v>
      </c>
      <c r="N111" s="3">
        <f t="shared" si="107"/>
        <v>0.91144141636420517</v>
      </c>
      <c r="O111" s="3">
        <f t="shared" si="107"/>
        <v>0.89418983857238032</v>
      </c>
    </row>
    <row r="112" spans="1:15" x14ac:dyDescent="0.15">
      <c r="A112" s="1">
        <v>5</v>
      </c>
      <c r="B112" s="1" t="s">
        <v>65</v>
      </c>
      <c r="C112" s="1">
        <v>17</v>
      </c>
      <c r="D112" s="1" t="s">
        <v>12</v>
      </c>
      <c r="E112" s="6">
        <f>労働コスト!E112/SUM(資本コスト!E112,労働コスト!E112)</f>
        <v>0.25911217243680362</v>
      </c>
      <c r="F112" s="6">
        <f>労働コスト!F112/SUM(資本コスト!F112,労働コスト!F112)</f>
        <v>0.24641890349874143</v>
      </c>
      <c r="G112" s="6">
        <f>労働コスト!G112/SUM(資本コスト!G112,労働コスト!G112)</f>
        <v>0.31187463799408655</v>
      </c>
      <c r="H112" s="6">
        <f>労働コスト!H112/SUM(資本コスト!H112,労働コスト!H112)</f>
        <v>0.31045122573681566</v>
      </c>
      <c r="I112" s="6">
        <f>労働コスト!I112/SUM(資本コスト!I112,労働コスト!I112)</f>
        <v>0.2049354310936416</v>
      </c>
      <c r="K112" s="3">
        <f>0.5*(E112+E$1101)</f>
        <v>0.25001637713153124</v>
      </c>
      <c r="L112" s="3">
        <f t="shared" ref="L112:O112" si="108">0.5*(F112+F$1101)</f>
        <v>0.24028057548785928</v>
      </c>
      <c r="M112" s="3">
        <f t="shared" si="108"/>
        <v>0.2914142872401761</v>
      </c>
      <c r="N112" s="3">
        <f t="shared" si="108"/>
        <v>0.2989234026426415</v>
      </c>
      <c r="O112" s="3">
        <f t="shared" si="108"/>
        <v>0.199952954165458</v>
      </c>
    </row>
    <row r="113" spans="1:15" x14ac:dyDescent="0.15">
      <c r="A113" s="1">
        <v>5</v>
      </c>
      <c r="B113" s="1" t="s">
        <v>65</v>
      </c>
      <c r="C113" s="1">
        <v>18</v>
      </c>
      <c r="D113" s="1" t="s">
        <v>13</v>
      </c>
      <c r="E113" s="6">
        <f>労働コスト!E113/SUM(資本コスト!E113,労働コスト!E113)</f>
        <v>0.83855131778836012</v>
      </c>
      <c r="F113" s="6">
        <f>労働コスト!F113/SUM(資本コスト!F113,労働コスト!F113)</f>
        <v>0.74115694227947204</v>
      </c>
      <c r="G113" s="6">
        <f>労働コスト!G113/SUM(資本コスト!G113,労働コスト!G113)</f>
        <v>0.77184484088288774</v>
      </c>
      <c r="H113" s="6">
        <f>労働コスト!H113/SUM(資本コスト!H113,労働コスト!H113)</f>
        <v>0.79003067604414279</v>
      </c>
      <c r="I113" s="6">
        <f>労働コスト!I113/SUM(資本コスト!I113,労働コスト!I113)</f>
        <v>0.76333282818645198</v>
      </c>
      <c r="K113" s="3">
        <f>0.5*(E113+E$1102)</f>
        <v>0.84903612159184461</v>
      </c>
      <c r="L113" s="3">
        <f t="shared" ref="L113:O113" si="109">0.5*(F113+F$1102)</f>
        <v>0.77368203821407455</v>
      </c>
      <c r="M113" s="3">
        <f t="shared" si="109"/>
        <v>0.79278630901292768</v>
      </c>
      <c r="N113" s="3">
        <f t="shared" si="109"/>
        <v>0.80698348614114179</v>
      </c>
      <c r="O113" s="3">
        <f t="shared" si="109"/>
        <v>0.7813143157733935</v>
      </c>
    </row>
    <row r="114" spans="1:15" x14ac:dyDescent="0.15">
      <c r="A114" s="1">
        <v>5</v>
      </c>
      <c r="B114" s="1" t="s">
        <v>65</v>
      </c>
      <c r="C114" s="1">
        <v>19</v>
      </c>
      <c r="D114" s="1" t="s">
        <v>14</v>
      </c>
      <c r="E114" s="6">
        <f>労働コスト!E114/SUM(資本コスト!E114,労働コスト!E114)</f>
        <v>0.77064059584588152</v>
      </c>
      <c r="F114" s="6">
        <f>労働コスト!F114/SUM(資本コスト!F114,労働コスト!F114)</f>
        <v>0.87511197385894679</v>
      </c>
      <c r="G114" s="6">
        <f>労働コスト!G114/SUM(資本コスト!G114,労働コスト!G114)</f>
        <v>0.89988227999842996</v>
      </c>
      <c r="H114" s="6">
        <f>労働コスト!H114/SUM(資本コスト!H114,労働コスト!H114)</f>
        <v>0.84753243928270861</v>
      </c>
      <c r="I114" s="6">
        <f>労働コスト!I114/SUM(資本コスト!I114,労働コスト!I114)</f>
        <v>0.85700925409862361</v>
      </c>
      <c r="K114" s="3">
        <f>0.5*(E114+E$1103)</f>
        <v>0.71674618409030222</v>
      </c>
      <c r="L114" s="3">
        <f t="shared" ref="L114:O114" si="110">0.5*(F114+F$1103)</f>
        <v>0.8584800480350383</v>
      </c>
      <c r="M114" s="3">
        <f t="shared" si="110"/>
        <v>0.87706731528467374</v>
      </c>
      <c r="N114" s="3">
        <f t="shared" si="110"/>
        <v>0.82945923508551433</v>
      </c>
      <c r="O114" s="3">
        <f t="shared" si="110"/>
        <v>0.83139115864113999</v>
      </c>
    </row>
    <row r="115" spans="1:15" x14ac:dyDescent="0.15">
      <c r="A115" s="1">
        <v>5</v>
      </c>
      <c r="B115" s="1" t="s">
        <v>65</v>
      </c>
      <c r="C115" s="1">
        <v>20</v>
      </c>
      <c r="D115" s="1" t="s">
        <v>15</v>
      </c>
      <c r="E115" s="6">
        <f>労働コスト!E115/SUM(資本コスト!E115,労働コスト!E115)</f>
        <v>0.45036335984078341</v>
      </c>
      <c r="F115" s="6">
        <f>労働コスト!F115/SUM(資本コスト!F115,労働コスト!F115)</f>
        <v>0.19765008809625045</v>
      </c>
      <c r="G115" s="6">
        <f>労働コスト!G115/SUM(資本コスト!G115,労働コスト!G115)</f>
        <v>0.21791038665378626</v>
      </c>
      <c r="H115" s="6">
        <f>労働コスト!H115/SUM(資本コスト!H115,労働コスト!H115)</f>
        <v>0.23751450223177448</v>
      </c>
      <c r="I115" s="6">
        <f>労働コスト!I115/SUM(資本コスト!I115,労働コスト!I115)</f>
        <v>0.1860519440773479</v>
      </c>
      <c r="K115" s="3">
        <f>0.5*(E115+E$1104)</f>
        <v>0.47802721284674576</v>
      </c>
      <c r="L115" s="3">
        <f t="shared" ref="L115:O115" si="111">0.5*(F115+F$1104)</f>
        <v>0.19951144284827851</v>
      </c>
      <c r="M115" s="3">
        <f t="shared" si="111"/>
        <v>0.23230237977312584</v>
      </c>
      <c r="N115" s="3">
        <f t="shared" si="111"/>
        <v>0.24707827623593559</v>
      </c>
      <c r="O115" s="3">
        <f t="shared" si="111"/>
        <v>0.19404591812353855</v>
      </c>
    </row>
    <row r="116" spans="1:15" x14ac:dyDescent="0.15">
      <c r="A116" s="1">
        <v>5</v>
      </c>
      <c r="B116" s="1" t="s">
        <v>65</v>
      </c>
      <c r="C116" s="1">
        <v>21</v>
      </c>
      <c r="D116" s="1" t="s">
        <v>16</v>
      </c>
      <c r="E116" s="6">
        <f>労働コスト!E116/SUM(資本コスト!E116,労働コスト!E116)</f>
        <v>0.85567809862122457</v>
      </c>
      <c r="F116" s="6">
        <f>労働コスト!F116/SUM(資本コスト!F116,労働コスト!F116)</f>
        <v>0.61366869383688383</v>
      </c>
      <c r="G116" s="6">
        <f>労働コスト!G116/SUM(資本コスト!G116,労働コスト!G116)</f>
        <v>0.58723512086321472</v>
      </c>
      <c r="H116" s="6">
        <f>労働コスト!H116/SUM(資本コスト!H116,労働コスト!H116)</f>
        <v>0.54441249641625433</v>
      </c>
      <c r="I116" s="6">
        <f>労働コスト!I116/SUM(資本コスト!I116,労働コスト!I116)</f>
        <v>0.42397430273798614</v>
      </c>
      <c r="K116" s="3">
        <f>0.5*(E116+E$1105)</f>
        <v>0.76561514679552145</v>
      </c>
      <c r="L116" s="3">
        <f t="shared" ref="L116:O116" si="112">0.5*(F116+F$1105)</f>
        <v>0.59957465880733518</v>
      </c>
      <c r="M116" s="3">
        <f t="shared" si="112"/>
        <v>0.58541898227812261</v>
      </c>
      <c r="N116" s="3">
        <f t="shared" si="112"/>
        <v>0.54920640079708249</v>
      </c>
      <c r="O116" s="3">
        <f t="shared" si="112"/>
        <v>0.42963462064834512</v>
      </c>
    </row>
    <row r="117" spans="1:15" x14ac:dyDescent="0.15">
      <c r="A117" s="1">
        <v>5</v>
      </c>
      <c r="B117" s="1" t="s">
        <v>63</v>
      </c>
      <c r="C117" s="1">
        <v>22</v>
      </c>
      <c r="D117" s="1" t="s">
        <v>8</v>
      </c>
      <c r="E117" s="6">
        <f>労働コスト!E117/SUM(資本コスト!E117,労働コスト!E117)</f>
        <v>0.8483977383474417</v>
      </c>
      <c r="F117" s="6">
        <f>労働コスト!F117/SUM(資本コスト!F117,労働コスト!F117)</f>
        <v>0.73493623858014323</v>
      </c>
      <c r="G117" s="6">
        <f>労働コスト!G117/SUM(資本コスト!G117,労働コスト!G117)</f>
        <v>0.69403851807202277</v>
      </c>
      <c r="H117" s="6">
        <f>労働コスト!H117/SUM(資本コスト!H117,労働コスト!H117)</f>
        <v>0.69171176655486111</v>
      </c>
      <c r="I117" s="6">
        <f>労働コスト!I117/SUM(資本コスト!I117,労働コスト!I117)</f>
        <v>0.67943131418024361</v>
      </c>
      <c r="K117" s="3">
        <f>0.5*(E117+E$1106)</f>
        <v>0.82450176936933539</v>
      </c>
      <c r="L117" s="3">
        <f t="shared" ref="L117:O117" si="113">0.5*(F117+F$1106)</f>
        <v>0.73469235547479339</v>
      </c>
      <c r="M117" s="3">
        <f t="shared" si="113"/>
        <v>0.68187048343854439</v>
      </c>
      <c r="N117" s="3">
        <f t="shared" si="113"/>
        <v>0.69188138503099128</v>
      </c>
      <c r="O117" s="3">
        <f t="shared" si="113"/>
        <v>0.70377215051802477</v>
      </c>
    </row>
    <row r="118" spans="1:15" x14ac:dyDescent="0.15">
      <c r="A118" s="1">
        <v>5</v>
      </c>
      <c r="B118" s="1" t="s">
        <v>63</v>
      </c>
      <c r="C118" s="1">
        <v>23</v>
      </c>
      <c r="D118" s="1" t="s">
        <v>29</v>
      </c>
      <c r="E118" s="6">
        <f>労働コスト!E118/SUM(資本コスト!E118,労働コスト!E118)</f>
        <v>0.61852917125069007</v>
      </c>
      <c r="F118" s="6">
        <f>労働コスト!F118/SUM(資本コスト!F118,労働コスト!F118)</f>
        <v>0.75507760103796284</v>
      </c>
      <c r="G118" s="6">
        <f>労働コスト!G118/SUM(資本コスト!G118,労働コスト!G118)</f>
        <v>0.7486729813337748</v>
      </c>
      <c r="H118" s="6">
        <f>労働コスト!H118/SUM(資本コスト!H118,労働コスト!H118)</f>
        <v>0.74209619205612598</v>
      </c>
      <c r="I118" s="6">
        <f>労働コスト!I118/SUM(資本コスト!I118,労働コスト!I118)</f>
        <v>0.69449197792136652</v>
      </c>
      <c r="K118" s="3">
        <f>0.5*(E118+E$1107)</f>
        <v>0.61708977681272292</v>
      </c>
      <c r="L118" s="3">
        <f t="shared" ref="L118:O118" si="114">0.5*(F118+F$1107)</f>
        <v>0.74845503508705102</v>
      </c>
      <c r="M118" s="3">
        <f t="shared" si="114"/>
        <v>0.73857196478054943</v>
      </c>
      <c r="N118" s="3">
        <f t="shared" si="114"/>
        <v>0.74321476755035298</v>
      </c>
      <c r="O118" s="3">
        <f t="shared" si="114"/>
        <v>0.69467475377081889</v>
      </c>
    </row>
    <row r="119" spans="1:15" x14ac:dyDescent="0.15">
      <c r="A119" s="1">
        <v>6</v>
      </c>
      <c r="B119" s="1" t="s">
        <v>268</v>
      </c>
      <c r="C119" s="1">
        <v>1</v>
      </c>
      <c r="D119" s="1" t="s">
        <v>9</v>
      </c>
      <c r="E119" s="6">
        <f>労働コスト!E119/SUM(資本コスト!E119,労働コスト!E119)</f>
        <v>0.45475751291639366</v>
      </c>
      <c r="F119" s="6">
        <f>労働コスト!F119/SUM(資本コスト!F119,労働コスト!F119)</f>
        <v>0.5340145736557802</v>
      </c>
      <c r="G119" s="6">
        <f>労働コスト!G119/SUM(資本コスト!G119,労働コスト!G119)</f>
        <v>0.50946780135863812</v>
      </c>
      <c r="H119" s="6">
        <f>労働コスト!H119/SUM(資本コスト!H119,労働コスト!H119)</f>
        <v>0.40063730998385516</v>
      </c>
      <c r="I119" s="6">
        <f>労働コスト!I119/SUM(資本コスト!I119,労働コスト!I119)</f>
        <v>0.3205114536769319</v>
      </c>
      <c r="K119" s="3">
        <f>0.5*(E119+E$1085)</f>
        <v>0.43906350122926652</v>
      </c>
      <c r="L119" s="3">
        <f t="shared" ref="L119:O119" si="115">0.5*(F119+F$1085)</f>
        <v>0.51804180054597559</v>
      </c>
      <c r="M119" s="3">
        <f t="shared" si="115"/>
        <v>0.48177521004580137</v>
      </c>
      <c r="N119" s="3">
        <f t="shared" si="115"/>
        <v>0.37710737148485601</v>
      </c>
      <c r="O119" s="3">
        <f t="shared" si="115"/>
        <v>0.30520584411605778</v>
      </c>
    </row>
    <row r="120" spans="1:15" x14ac:dyDescent="0.15">
      <c r="A120" s="1">
        <v>6</v>
      </c>
      <c r="B120" s="1" t="s">
        <v>73</v>
      </c>
      <c r="C120" s="1">
        <v>2</v>
      </c>
      <c r="D120" s="1" t="s">
        <v>10</v>
      </c>
      <c r="E120" s="6">
        <f>労働コスト!E120/SUM(資本コスト!E120,労働コスト!E120)</f>
        <v>0.60430751529429605</v>
      </c>
      <c r="F120" s="6">
        <f>労働コスト!F120/SUM(資本コスト!F120,労働コスト!F120)</f>
        <v>0.70951241444000812</v>
      </c>
      <c r="G120" s="6">
        <f>労働コスト!G120/SUM(資本コスト!G120,労働コスト!G120)</f>
        <v>0.68740792750197888</v>
      </c>
      <c r="H120" s="6">
        <f>労働コスト!H120/SUM(資本コスト!H120,労働コスト!H120)</f>
        <v>0.6321895147358555</v>
      </c>
      <c r="I120" s="6">
        <f>労働コスト!I120/SUM(資本コスト!I120,労働コスト!I120)</f>
        <v>0.50526231072084926</v>
      </c>
      <c r="K120" s="3">
        <f>0.5*(E120+E$1086)</f>
        <v>0.61334961138829514</v>
      </c>
      <c r="L120" s="3">
        <f t="shared" ref="L120:O120" si="116">0.5*(F120+F$1086)</f>
        <v>0.68826618336040357</v>
      </c>
      <c r="M120" s="3">
        <f t="shared" si="116"/>
        <v>0.67041216993095132</v>
      </c>
      <c r="N120" s="3">
        <f t="shared" si="116"/>
        <v>0.64409702813607428</v>
      </c>
      <c r="O120" s="3">
        <f t="shared" si="116"/>
        <v>0.50193224278396031</v>
      </c>
    </row>
    <row r="121" spans="1:15" x14ac:dyDescent="0.15">
      <c r="A121" s="1">
        <v>6</v>
      </c>
      <c r="B121" s="1" t="s">
        <v>269</v>
      </c>
      <c r="C121" s="1">
        <v>3</v>
      </c>
      <c r="D121" s="1" t="s">
        <v>17</v>
      </c>
      <c r="E121" s="6">
        <f>労働コスト!E121/SUM(資本コスト!E121,労働コスト!E121)</f>
        <v>0.75797971612753856</v>
      </c>
      <c r="F121" s="6">
        <f>労働コスト!F121/SUM(資本コスト!F121,労働コスト!F121)</f>
        <v>0.77164904838525572</v>
      </c>
      <c r="G121" s="6">
        <f>労働コスト!G121/SUM(資本コスト!G121,労働コスト!G121)</f>
        <v>0.72947001119942589</v>
      </c>
      <c r="H121" s="6">
        <f>労働コスト!H121/SUM(資本コスト!H121,労働コスト!H121)</f>
        <v>0.69205379889181629</v>
      </c>
      <c r="I121" s="6">
        <f>労働コスト!I121/SUM(資本コスト!I121,労働コスト!I121)</f>
        <v>0.66026517652837835</v>
      </c>
      <c r="K121" s="3">
        <f>0.5*(E121+E$1087)</f>
        <v>0.71710235940003586</v>
      </c>
      <c r="L121" s="3">
        <f t="shared" ref="L121:O121" si="117">0.5*(F121+F$1087)</f>
        <v>0.75900504272813629</v>
      </c>
      <c r="M121" s="3">
        <f t="shared" si="117"/>
        <v>0.71205039203728249</v>
      </c>
      <c r="N121" s="3">
        <f t="shared" si="117"/>
        <v>0.69106758967411253</v>
      </c>
      <c r="O121" s="3">
        <f t="shared" si="117"/>
        <v>0.64695722781877163</v>
      </c>
    </row>
    <row r="122" spans="1:15" x14ac:dyDescent="0.15">
      <c r="A122" s="1">
        <v>6</v>
      </c>
      <c r="B122" s="1" t="s">
        <v>270</v>
      </c>
      <c r="C122" s="1">
        <v>4</v>
      </c>
      <c r="D122" s="1" t="s">
        <v>18</v>
      </c>
      <c r="E122" s="6">
        <f>労働コスト!E122/SUM(資本コスト!E122,労働コスト!E122)</f>
        <v>0.80674108816793078</v>
      </c>
      <c r="F122" s="6">
        <f>労働コスト!F122/SUM(資本コスト!F122,労働コスト!F122)</f>
        <v>0.79301586699569637</v>
      </c>
      <c r="G122" s="6">
        <f>労働コスト!G122/SUM(資本コスト!G122,労働コスト!G122)</f>
        <v>0.80801390939660389</v>
      </c>
      <c r="H122" s="6">
        <f>労働コスト!H122/SUM(資本コスト!H122,労働コスト!H122)</f>
        <v>0.76231625715882556</v>
      </c>
      <c r="I122" s="6">
        <f>労働コスト!I122/SUM(資本コスト!I122,労働コスト!I122)</f>
        <v>0.74386607188944287</v>
      </c>
      <c r="K122" s="3">
        <f>0.5*(E122+E$1088)</f>
        <v>0.79146865316604886</v>
      </c>
      <c r="L122" s="3">
        <f t="shared" ref="L122:O122" si="118">0.5*(F122+F$1088)</f>
        <v>0.80423157025016723</v>
      </c>
      <c r="M122" s="3">
        <f t="shared" si="118"/>
        <v>0.80329349661480587</v>
      </c>
      <c r="N122" s="3">
        <f t="shared" si="118"/>
        <v>0.75120856452919227</v>
      </c>
      <c r="O122" s="3">
        <f t="shared" si="118"/>
        <v>0.707251280724841</v>
      </c>
    </row>
    <row r="123" spans="1:15" x14ac:dyDescent="0.15">
      <c r="A123" s="1">
        <v>6</v>
      </c>
      <c r="B123" s="1" t="s">
        <v>271</v>
      </c>
      <c r="C123" s="1">
        <v>5</v>
      </c>
      <c r="D123" s="1" t="s">
        <v>19</v>
      </c>
      <c r="E123" s="6">
        <f>労働コスト!E123/SUM(資本コスト!E123,労働コスト!E123)</f>
        <v>0.71849718231546733</v>
      </c>
      <c r="F123" s="6">
        <f>労働コスト!F123/SUM(資本コスト!F123,労働コスト!F123)</f>
        <v>0.82183431173662824</v>
      </c>
      <c r="G123" s="6">
        <f>労働コスト!G123/SUM(資本コスト!G123,労働コスト!G123)</f>
        <v>0.82482160244986535</v>
      </c>
      <c r="H123" s="6">
        <f>労働コスト!H123/SUM(資本コスト!H123,労働コスト!H123)</f>
        <v>0.82959277389794972</v>
      </c>
      <c r="I123" s="6">
        <f>労働コスト!I123/SUM(資本コスト!I123,労働コスト!I123)</f>
        <v>0.75957514434105333</v>
      </c>
      <c r="K123" s="3">
        <f>0.5*(E123+E$1089)</f>
        <v>0.66221944256617604</v>
      </c>
      <c r="L123" s="3">
        <f t="shared" ref="L123:O123" si="119">0.5*(F123+F$1089)</f>
        <v>0.76524900615055858</v>
      </c>
      <c r="M123" s="3">
        <f t="shared" si="119"/>
        <v>0.7559370678148718</v>
      </c>
      <c r="N123" s="3">
        <f t="shared" si="119"/>
        <v>0.7532458936526234</v>
      </c>
      <c r="O123" s="3">
        <f t="shared" si="119"/>
        <v>0.68233894663729733</v>
      </c>
    </row>
    <row r="124" spans="1:15" x14ac:dyDescent="0.15">
      <c r="A124" s="1">
        <v>6</v>
      </c>
      <c r="B124" s="1" t="s">
        <v>74</v>
      </c>
      <c r="C124" s="1">
        <v>6</v>
      </c>
      <c r="D124" s="1" t="s">
        <v>3</v>
      </c>
      <c r="E124" s="6">
        <f>労働コスト!E124/SUM(資本コスト!E124,労働コスト!E124)</f>
        <v>0.53952437799793929</v>
      </c>
      <c r="F124" s="6">
        <f>労働コスト!F124/SUM(資本コスト!F124,労働コスト!F124)</f>
        <v>0.57983474165721938</v>
      </c>
      <c r="G124" s="6">
        <f>労働コスト!G124/SUM(資本コスト!G124,労働コスト!G124)</f>
        <v>0.53207809450152521</v>
      </c>
      <c r="H124" s="6">
        <f>労働コスト!H124/SUM(資本コスト!H124,労働コスト!H124)</f>
        <v>0.52848094932259282</v>
      </c>
      <c r="I124" s="6">
        <f>労働コスト!I124/SUM(資本コスト!I124,労働コスト!I124)</f>
        <v>0.46245701834565206</v>
      </c>
      <c r="K124" s="3">
        <f>0.5*(E124+E$1090)</f>
        <v>0.52804917711207322</v>
      </c>
      <c r="L124" s="3">
        <f t="shared" ref="L124:O124" si="120">0.5*(F124+F$1090)</f>
        <v>0.58008963197728081</v>
      </c>
      <c r="M124" s="3">
        <f t="shared" si="120"/>
        <v>0.54265272465420034</v>
      </c>
      <c r="N124" s="3">
        <f t="shared" si="120"/>
        <v>0.54917739349733063</v>
      </c>
      <c r="O124" s="3">
        <f t="shared" si="120"/>
        <v>0.45358295271666876</v>
      </c>
    </row>
    <row r="125" spans="1:15" x14ac:dyDescent="0.15">
      <c r="A125" s="1">
        <v>6</v>
      </c>
      <c r="B125" s="1" t="s">
        <v>74</v>
      </c>
      <c r="C125" s="1">
        <v>7</v>
      </c>
      <c r="D125" s="1" t="s">
        <v>20</v>
      </c>
      <c r="E125" s="6">
        <f>労働コスト!E125/SUM(資本コスト!E125,労働コスト!E125)</f>
        <v>0.25077133358939019</v>
      </c>
      <c r="F125" s="6">
        <f>労働コスト!F125/SUM(資本コスト!F125,労働コスト!F125)</f>
        <v>0.15006952356543185</v>
      </c>
      <c r="G125" s="6">
        <f>労働コスト!G125/SUM(資本コスト!G125,労働コスト!G125)</f>
        <v>0.44434356601652464</v>
      </c>
      <c r="H125" s="6">
        <f>労働コスト!H125/SUM(資本コスト!H125,労働コスト!H125)</f>
        <v>0.68514013613172053</v>
      </c>
      <c r="I125" s="6">
        <f>労働コスト!I125/SUM(資本コスト!I125,労働コスト!I125)</f>
        <v>0.79299551434980997</v>
      </c>
      <c r="K125" s="3">
        <f>0.5*(E125+E$1091)</f>
        <v>0.27759967315447159</v>
      </c>
      <c r="L125" s="3">
        <f t="shared" ref="L125:O125" si="121">0.5*(F125+F$1091)</f>
        <v>0.24912903687189894</v>
      </c>
      <c r="M125" s="3">
        <f t="shared" si="121"/>
        <v>0.4410266859383295</v>
      </c>
      <c r="N125" s="3">
        <f t="shared" si="121"/>
        <v>0.55819799549522242</v>
      </c>
      <c r="O125" s="3">
        <f t="shared" si="121"/>
        <v>0.58893385779582519</v>
      </c>
    </row>
    <row r="126" spans="1:15" x14ac:dyDescent="0.15">
      <c r="A126" s="1">
        <v>6</v>
      </c>
      <c r="B126" s="1" t="s">
        <v>272</v>
      </c>
      <c r="C126" s="1">
        <v>8</v>
      </c>
      <c r="D126" s="1" t="s">
        <v>21</v>
      </c>
      <c r="E126" s="6">
        <f>労働コスト!E126/SUM(資本コスト!E126,労働コスト!E126)</f>
        <v>0.63244223241789443</v>
      </c>
      <c r="F126" s="6">
        <f>労働コスト!F126/SUM(資本コスト!F126,労働コスト!F126)</f>
        <v>0.746871517221117</v>
      </c>
      <c r="G126" s="6">
        <f>労働コスト!G126/SUM(資本コスト!G126,労働コスト!G126)</f>
        <v>0.68516203669809805</v>
      </c>
      <c r="H126" s="6">
        <f>労働コスト!H126/SUM(資本コスト!H126,労働コスト!H126)</f>
        <v>0.61764396974036251</v>
      </c>
      <c r="I126" s="6">
        <f>労働コスト!I126/SUM(資本コスト!I126,労働コスト!I126)</f>
        <v>0.56005933029323529</v>
      </c>
      <c r="K126" s="3">
        <f>0.5*(E126+E$1092)</f>
        <v>0.62856370829535213</v>
      </c>
      <c r="L126" s="3">
        <f t="shared" ref="L126:O126" si="122">0.5*(F126+F$1092)</f>
        <v>0.75187757782877207</v>
      </c>
      <c r="M126" s="3">
        <f t="shared" si="122"/>
        <v>0.7181583965413354</v>
      </c>
      <c r="N126" s="3">
        <f t="shared" si="122"/>
        <v>0.68977298730893655</v>
      </c>
      <c r="O126" s="3">
        <f t="shared" si="122"/>
        <v>0.61848409502740198</v>
      </c>
    </row>
    <row r="127" spans="1:15" x14ac:dyDescent="0.15">
      <c r="A127" s="1">
        <v>6</v>
      </c>
      <c r="B127" s="1" t="s">
        <v>74</v>
      </c>
      <c r="C127" s="1">
        <v>9</v>
      </c>
      <c r="D127" s="1" t="s">
        <v>22</v>
      </c>
      <c r="E127" s="6">
        <f>労働コスト!E127/SUM(資本コスト!E127,労働コスト!E127)</f>
        <v>0.70601412332015501</v>
      </c>
      <c r="F127" s="6">
        <f>労働コスト!F127/SUM(資本コスト!F127,労働コスト!F127)</f>
        <v>0.52196451249489528</v>
      </c>
      <c r="G127" s="6">
        <f>労働コスト!G127/SUM(資本コスト!G127,労働コスト!G127)</f>
        <v>0.57633951696855612</v>
      </c>
      <c r="H127" s="6">
        <f>労働コスト!H127/SUM(資本コスト!H127,労働コスト!H127)</f>
        <v>0.61317282979992882</v>
      </c>
      <c r="I127" s="6">
        <f>労働コスト!I127/SUM(資本コスト!I127,労働コスト!I127)</f>
        <v>0.5081798000227713</v>
      </c>
      <c r="K127" s="3">
        <f>0.5*(E127+E$1093)</f>
        <v>0.66603401328987721</v>
      </c>
      <c r="L127" s="3">
        <f t="shared" ref="L127:O127" si="123">0.5*(F127+F$1093)</f>
        <v>0.56772848418520816</v>
      </c>
      <c r="M127" s="3">
        <f t="shared" si="123"/>
        <v>0.57870574062221569</v>
      </c>
      <c r="N127" s="3">
        <f t="shared" si="123"/>
        <v>0.6032991419546152</v>
      </c>
      <c r="O127" s="3">
        <f t="shared" si="123"/>
        <v>0.53149770056495549</v>
      </c>
    </row>
    <row r="128" spans="1:15" x14ac:dyDescent="0.15">
      <c r="A128" s="1">
        <v>6</v>
      </c>
      <c r="B128" s="1" t="s">
        <v>74</v>
      </c>
      <c r="C128" s="1">
        <v>10</v>
      </c>
      <c r="D128" s="1" t="s">
        <v>23</v>
      </c>
      <c r="E128" s="6">
        <f>労働コスト!E128/SUM(資本コスト!E128,労働コスト!E128)</f>
        <v>0.71971764178656905</v>
      </c>
      <c r="F128" s="6">
        <f>労働コスト!F128/SUM(資本コスト!F128,労働コスト!F128)</f>
        <v>0.73753339040827581</v>
      </c>
      <c r="G128" s="6">
        <f>労働コスト!G128/SUM(資本コスト!G128,労働コスト!G128)</f>
        <v>0.75513417043432041</v>
      </c>
      <c r="H128" s="6">
        <f>労働コスト!H128/SUM(資本コスト!H128,労働コスト!H128)</f>
        <v>0.75268481934708009</v>
      </c>
      <c r="I128" s="6">
        <f>労働コスト!I128/SUM(資本コスト!I128,労働コスト!I128)</f>
        <v>0.77267764774247683</v>
      </c>
      <c r="K128" s="3">
        <f>0.5*(E128+E$1094)</f>
        <v>0.74097193447251897</v>
      </c>
      <c r="L128" s="3">
        <f t="shared" ref="L128:O128" si="124">0.5*(F128+F$1094)</f>
        <v>0.76975849659451612</v>
      </c>
      <c r="M128" s="3">
        <f t="shared" si="124"/>
        <v>0.78249387032552042</v>
      </c>
      <c r="N128" s="3">
        <f t="shared" si="124"/>
        <v>0.78199367842915302</v>
      </c>
      <c r="O128" s="3">
        <f t="shared" si="124"/>
        <v>0.78246463377363207</v>
      </c>
    </row>
    <row r="129" spans="1:15" x14ac:dyDescent="0.15">
      <c r="A129" s="1">
        <v>6</v>
      </c>
      <c r="B129" s="1" t="s">
        <v>74</v>
      </c>
      <c r="C129" s="1">
        <v>11</v>
      </c>
      <c r="D129" s="1" t="s">
        <v>24</v>
      </c>
      <c r="E129" s="6">
        <f>労働コスト!E129/SUM(資本コスト!E129,労働コスト!E129)</f>
        <v>0.81301196511181217</v>
      </c>
      <c r="F129" s="6">
        <f>労働コスト!F129/SUM(資本コスト!F129,労働コスト!F129)</f>
        <v>0.81511541348762828</v>
      </c>
      <c r="G129" s="6">
        <f>労働コスト!G129/SUM(資本コスト!G129,労働コスト!G129)</f>
        <v>0.70371257844996971</v>
      </c>
      <c r="H129" s="6">
        <f>労働コスト!H129/SUM(資本コスト!H129,労働コスト!H129)</f>
        <v>0.71843824855763894</v>
      </c>
      <c r="I129" s="6">
        <f>労働コスト!I129/SUM(資本コスト!I129,労働コスト!I129)</f>
        <v>0.7247985956548888</v>
      </c>
      <c r="K129" s="3">
        <f>0.5*(E129+E$1095)</f>
        <v>0.77127396158973149</v>
      </c>
      <c r="L129" s="3">
        <f t="shared" ref="L129:O129" si="125">0.5*(F129+F$1095)</f>
        <v>0.79871483274895372</v>
      </c>
      <c r="M129" s="3">
        <f t="shared" si="125"/>
        <v>0.71453015775349615</v>
      </c>
      <c r="N129" s="3">
        <f t="shared" si="125"/>
        <v>0.72358156724853462</v>
      </c>
      <c r="O129" s="3">
        <f t="shared" si="125"/>
        <v>0.70730864432458418</v>
      </c>
    </row>
    <row r="130" spans="1:15" x14ac:dyDescent="0.15">
      <c r="A130" s="1">
        <v>6</v>
      </c>
      <c r="B130" s="1" t="s">
        <v>74</v>
      </c>
      <c r="C130" s="1">
        <v>12</v>
      </c>
      <c r="D130" s="1" t="s">
        <v>25</v>
      </c>
      <c r="E130" s="6">
        <f>労働コスト!E130/SUM(資本コスト!E130,労働コスト!E130)</f>
        <v>0.72193229530726544</v>
      </c>
      <c r="F130" s="6">
        <f>労働コスト!F130/SUM(資本コスト!F130,労働コスト!F130)</f>
        <v>0.81752932869135975</v>
      </c>
      <c r="G130" s="6">
        <f>労働コスト!G130/SUM(資本コスト!G130,労働コスト!G130)</f>
        <v>0.69257537309576889</v>
      </c>
      <c r="H130" s="6">
        <f>労働コスト!H130/SUM(資本コスト!H130,労働コスト!H130)</f>
        <v>0.63505342139263332</v>
      </c>
      <c r="I130" s="6">
        <f>労働コスト!I130/SUM(資本コスト!I130,労働コスト!I130)</f>
        <v>0.57284771680581126</v>
      </c>
      <c r="K130" s="3">
        <f>0.5*(E130+E$1096)</f>
        <v>0.75129732719423603</v>
      </c>
      <c r="L130" s="3">
        <f t="shared" ref="L130:O130" si="126">0.5*(F130+F$1096)</f>
        <v>0.81776463405384958</v>
      </c>
      <c r="M130" s="3">
        <f t="shared" si="126"/>
        <v>0.68829364794735992</v>
      </c>
      <c r="N130" s="3">
        <f t="shared" si="126"/>
        <v>0.64645018854840441</v>
      </c>
      <c r="O130" s="3">
        <f t="shared" si="126"/>
        <v>0.56980959660406361</v>
      </c>
    </row>
    <row r="131" spans="1:15" x14ac:dyDescent="0.15">
      <c r="A131" s="1">
        <v>6</v>
      </c>
      <c r="B131" s="1" t="s">
        <v>74</v>
      </c>
      <c r="C131" s="1">
        <v>13</v>
      </c>
      <c r="D131" s="1" t="s">
        <v>26</v>
      </c>
      <c r="E131" s="6">
        <f>労働コスト!E131/SUM(資本コスト!E131,労働コスト!E131)</f>
        <v>0.66212611857445192</v>
      </c>
      <c r="F131" s="6">
        <f>労働コスト!F131/SUM(資本コスト!F131,労働コスト!F131)</f>
        <v>0.71820700919050173</v>
      </c>
      <c r="G131" s="6">
        <f>労働コスト!G131/SUM(資本コスト!G131,労働コスト!G131)</f>
        <v>0.68177657286366555</v>
      </c>
      <c r="H131" s="6">
        <f>労働コスト!H131/SUM(資本コスト!H131,労働コスト!H131)</f>
        <v>0.63498787725224815</v>
      </c>
      <c r="I131" s="6">
        <f>労働コスト!I131/SUM(資本コスト!I131,労働コスト!I131)</f>
        <v>0.6999969559577518</v>
      </c>
      <c r="K131" s="3">
        <f>0.5*(E131+E$1097)</f>
        <v>0.73631557608636999</v>
      </c>
      <c r="L131" s="3">
        <f t="shared" ref="L131:O131" si="127">0.5*(F131+F$1097)</f>
        <v>0.71976763641985619</v>
      </c>
      <c r="M131" s="3">
        <f t="shared" si="127"/>
        <v>0.67719376183357904</v>
      </c>
      <c r="N131" s="3">
        <f t="shared" si="127"/>
        <v>0.65628297233263355</v>
      </c>
      <c r="O131" s="3">
        <f t="shared" si="127"/>
        <v>0.70117656939546213</v>
      </c>
    </row>
    <row r="132" spans="1:15" x14ac:dyDescent="0.15">
      <c r="A132" s="1">
        <v>6</v>
      </c>
      <c r="B132" s="1" t="s">
        <v>74</v>
      </c>
      <c r="C132" s="1">
        <v>14</v>
      </c>
      <c r="D132" s="1" t="s">
        <v>27</v>
      </c>
      <c r="E132" s="6">
        <f>労働コスト!E132/SUM(資本コスト!E132,労働コスト!E132)</f>
        <v>0.98837355327061927</v>
      </c>
      <c r="F132" s="6">
        <f>労働コスト!F132/SUM(資本コスト!F132,労働コスト!F132)</f>
        <v>0.82344014353128003</v>
      </c>
      <c r="G132" s="6">
        <f>労働コスト!G132/SUM(資本コスト!G132,労働コスト!G132)</f>
        <v>0.75278045203371957</v>
      </c>
      <c r="H132" s="6">
        <f>労働コスト!H132/SUM(資本コスト!H132,労働コスト!H132)</f>
        <v>0.76186889459540963</v>
      </c>
      <c r="I132" s="6">
        <f>労働コスト!I132/SUM(資本コスト!I132,労働コスト!I132)</f>
        <v>0.63900222677318697</v>
      </c>
      <c r="K132" s="3">
        <f>0.5*(E132+E$1098)</f>
        <v>0.95152420948745586</v>
      </c>
      <c r="L132" s="3">
        <f t="shared" ref="L132:O132" si="128">0.5*(F132+F$1098)</f>
        <v>0.84019922306969219</v>
      </c>
      <c r="M132" s="3">
        <f t="shared" si="128"/>
        <v>0.75676812025415852</v>
      </c>
      <c r="N132" s="3">
        <f t="shared" si="128"/>
        <v>0.72912472299667686</v>
      </c>
      <c r="O132" s="3">
        <f t="shared" si="128"/>
        <v>0.63318742873275435</v>
      </c>
    </row>
    <row r="133" spans="1:15" x14ac:dyDescent="0.15">
      <c r="A133" s="1">
        <v>6</v>
      </c>
      <c r="B133" s="1" t="s">
        <v>74</v>
      </c>
      <c r="C133" s="1">
        <v>15</v>
      </c>
      <c r="D133" s="1" t="s">
        <v>28</v>
      </c>
      <c r="E133" s="6">
        <f>労働コスト!E133/SUM(資本コスト!E133,労働コスト!E133)</f>
        <v>0.82230055396975466</v>
      </c>
      <c r="F133" s="6">
        <f>労働コスト!F133/SUM(資本コスト!F133,労働コスト!F133)</f>
        <v>0.79292758011559128</v>
      </c>
      <c r="G133" s="6">
        <f>労働コスト!G133/SUM(資本コスト!G133,労働コスト!G133)</f>
        <v>0.76189034770155339</v>
      </c>
      <c r="H133" s="6">
        <f>労働コスト!H133/SUM(資本コスト!H133,労働コスト!H133)</f>
        <v>0.73687560441151922</v>
      </c>
      <c r="I133" s="6">
        <f>労働コスト!I133/SUM(資本コスト!I133,労働コスト!I133)</f>
        <v>0.69011188255732581</v>
      </c>
      <c r="K133" s="3">
        <f>0.5*(E133+E$1099)</f>
        <v>0.81430741060007983</v>
      </c>
      <c r="L133" s="3">
        <f t="shared" ref="L133:O133" si="129">0.5*(F133+F$1099)</f>
        <v>0.80724093454714618</v>
      </c>
      <c r="M133" s="3">
        <f t="shared" si="129"/>
        <v>0.75860387349794423</v>
      </c>
      <c r="N133" s="3">
        <f t="shared" si="129"/>
        <v>0.73367020837064634</v>
      </c>
      <c r="O133" s="3">
        <f t="shared" si="129"/>
        <v>0.6816711725242719</v>
      </c>
    </row>
    <row r="134" spans="1:15" x14ac:dyDescent="0.15">
      <c r="A134" s="1">
        <v>6</v>
      </c>
      <c r="B134" s="1" t="s">
        <v>73</v>
      </c>
      <c r="C134" s="1">
        <v>16</v>
      </c>
      <c r="D134" s="1" t="s">
        <v>11</v>
      </c>
      <c r="E134" s="6">
        <f>労働コスト!E134/SUM(資本コスト!E134,労働コスト!E134)</f>
        <v>0.76160615930893927</v>
      </c>
      <c r="F134" s="6">
        <f>労働コスト!F134/SUM(資本コスト!F134,労働コスト!F134)</f>
        <v>0.86369266277954237</v>
      </c>
      <c r="G134" s="6">
        <f>労働コスト!G134/SUM(資本コスト!G134,労働コスト!G134)</f>
        <v>0.85464554213265764</v>
      </c>
      <c r="H134" s="6">
        <f>労働コスト!H134/SUM(資本コスト!H134,労働コスト!H134)</f>
        <v>0.89723322429465702</v>
      </c>
      <c r="I134" s="6">
        <f>労働コスト!I134/SUM(資本コスト!I134,労働コスト!I134)</f>
        <v>0.89449856728976285</v>
      </c>
      <c r="K134" s="3">
        <f>0.5*(E134+E$1100)</f>
        <v>0.75407868119588417</v>
      </c>
      <c r="L134" s="3">
        <f t="shared" ref="L134:O134" si="130">0.5*(F134+F$1100)</f>
        <v>0.877645820806636</v>
      </c>
      <c r="M134" s="3">
        <f t="shared" si="130"/>
        <v>0.87058451785911273</v>
      </c>
      <c r="N134" s="3">
        <f t="shared" si="130"/>
        <v>0.90542940324106724</v>
      </c>
      <c r="O134" s="3">
        <f t="shared" si="130"/>
        <v>0.89899133306433554</v>
      </c>
    </row>
    <row r="135" spans="1:15" x14ac:dyDescent="0.15">
      <c r="A135" s="1">
        <v>6</v>
      </c>
      <c r="B135" s="1" t="s">
        <v>73</v>
      </c>
      <c r="C135" s="1">
        <v>17</v>
      </c>
      <c r="D135" s="1" t="s">
        <v>12</v>
      </c>
      <c r="E135" s="6">
        <f>労働コスト!E135/SUM(資本コスト!E135,労働コスト!E135)</f>
        <v>0.36259077512224169</v>
      </c>
      <c r="F135" s="6">
        <f>労働コスト!F135/SUM(資本コスト!F135,労働コスト!F135)</f>
        <v>0.31565287617730187</v>
      </c>
      <c r="G135" s="6">
        <f>労働コスト!G135/SUM(資本コスト!G135,労働コスト!G135)</f>
        <v>0.33295593432986259</v>
      </c>
      <c r="H135" s="6">
        <f>労働コスト!H135/SUM(資本コスト!H135,労働コスト!H135)</f>
        <v>0.34927957078122263</v>
      </c>
      <c r="I135" s="6">
        <f>労働コスト!I135/SUM(資本コスト!I135,労働コスト!I135)</f>
        <v>0.2405427236864903</v>
      </c>
      <c r="K135" s="3">
        <f>0.5*(E135+E$1101)</f>
        <v>0.30175567847425028</v>
      </c>
      <c r="L135" s="3">
        <f t="shared" ref="L135:O135" si="131">0.5*(F135+F$1101)</f>
        <v>0.27489756182713948</v>
      </c>
      <c r="M135" s="3">
        <f t="shared" si="131"/>
        <v>0.30195493540806412</v>
      </c>
      <c r="N135" s="3">
        <f t="shared" si="131"/>
        <v>0.31833757516484495</v>
      </c>
      <c r="O135" s="3">
        <f t="shared" si="131"/>
        <v>0.21775660046188236</v>
      </c>
    </row>
    <row r="136" spans="1:15" x14ac:dyDescent="0.15">
      <c r="A136" s="1">
        <v>6</v>
      </c>
      <c r="B136" s="1" t="s">
        <v>73</v>
      </c>
      <c r="C136" s="1">
        <v>18</v>
      </c>
      <c r="D136" s="1" t="s">
        <v>13</v>
      </c>
      <c r="E136" s="6">
        <f>労働コスト!E136/SUM(資本コスト!E136,労働コスト!E136)</f>
        <v>0.842979344762121</v>
      </c>
      <c r="F136" s="6">
        <f>労働コスト!F136/SUM(資本コスト!F136,労働コスト!F136)</f>
        <v>0.75157624474482299</v>
      </c>
      <c r="G136" s="6">
        <f>労働コスト!G136/SUM(資本コスト!G136,労働コスト!G136)</f>
        <v>0.79783077431501159</v>
      </c>
      <c r="H136" s="6">
        <f>労働コスト!H136/SUM(資本コスト!H136,労働コスト!H136)</f>
        <v>0.81220031948111304</v>
      </c>
      <c r="I136" s="6">
        <f>労働コスト!I136/SUM(資本コスト!I136,労働コスト!I136)</f>
        <v>0.82606334256139013</v>
      </c>
      <c r="K136" s="3">
        <f>0.5*(E136+E$1102)</f>
        <v>0.85125013507872505</v>
      </c>
      <c r="L136" s="3">
        <f t="shared" ref="L136:O136" si="132">0.5*(F136+F$1102)</f>
        <v>0.77889168944675014</v>
      </c>
      <c r="M136" s="3">
        <f t="shared" si="132"/>
        <v>0.80577927572898966</v>
      </c>
      <c r="N136" s="3">
        <f t="shared" si="132"/>
        <v>0.81806830785962692</v>
      </c>
      <c r="O136" s="3">
        <f t="shared" si="132"/>
        <v>0.81267957296086257</v>
      </c>
    </row>
    <row r="137" spans="1:15" x14ac:dyDescent="0.15">
      <c r="A137" s="1">
        <v>6</v>
      </c>
      <c r="B137" s="1" t="s">
        <v>273</v>
      </c>
      <c r="C137" s="1">
        <v>19</v>
      </c>
      <c r="D137" s="1" t="s">
        <v>14</v>
      </c>
      <c r="E137" s="6">
        <f>労働コスト!E137/SUM(資本コスト!E137,労働コスト!E137)</f>
        <v>0.75196161528918615</v>
      </c>
      <c r="F137" s="6">
        <f>労働コスト!F137/SUM(資本コスト!F137,労働コスト!F137)</f>
        <v>0.8829744119815055</v>
      </c>
      <c r="G137" s="6">
        <f>労働コスト!G137/SUM(資本コスト!G137,労働コスト!G137)</f>
        <v>0.90886136262243433</v>
      </c>
      <c r="H137" s="6">
        <f>労働コスト!H137/SUM(資本コスト!H137,労働コスト!H137)</f>
        <v>0.86095002167452783</v>
      </c>
      <c r="I137" s="6">
        <f>労働コスト!I137/SUM(資本コスト!I137,労働コスト!I137)</f>
        <v>0.88215755694468223</v>
      </c>
      <c r="K137" s="3">
        <f>0.5*(E137+E$1103)</f>
        <v>0.70740669381195453</v>
      </c>
      <c r="L137" s="3">
        <f t="shared" ref="L137:O137" si="133">0.5*(F137+F$1103)</f>
        <v>0.86241126709631755</v>
      </c>
      <c r="M137" s="3">
        <f t="shared" si="133"/>
        <v>0.88155685659667582</v>
      </c>
      <c r="N137" s="3">
        <f t="shared" si="133"/>
        <v>0.83616802628142395</v>
      </c>
      <c r="O137" s="3">
        <f t="shared" si="133"/>
        <v>0.84396531006416931</v>
      </c>
    </row>
    <row r="138" spans="1:15" x14ac:dyDescent="0.15">
      <c r="A138" s="1">
        <v>6</v>
      </c>
      <c r="B138" s="1" t="s">
        <v>73</v>
      </c>
      <c r="C138" s="1">
        <v>20</v>
      </c>
      <c r="D138" s="1" t="s">
        <v>15</v>
      </c>
      <c r="E138" s="6">
        <f>労働コスト!E138/SUM(資本コスト!E138,労働コスト!E138)</f>
        <v>0.49731132676094492</v>
      </c>
      <c r="F138" s="6">
        <f>労働コスト!F138/SUM(資本コスト!F138,労働コスト!F138)</f>
        <v>0.22423527212429128</v>
      </c>
      <c r="G138" s="6">
        <f>労働コスト!G138/SUM(資本コスト!G138,労働コスト!G138)</f>
        <v>0.23170766634386411</v>
      </c>
      <c r="H138" s="6">
        <f>労働コスト!H138/SUM(資本コスト!H138,労働コスト!H138)</f>
        <v>0.23837454036055508</v>
      </c>
      <c r="I138" s="6">
        <f>労働コスト!I138/SUM(資本コスト!I138,労働コスト!I138)</f>
        <v>0.20333569373676993</v>
      </c>
      <c r="K138" s="3">
        <f>0.5*(E138+E$1104)</f>
        <v>0.50150119630682655</v>
      </c>
      <c r="L138" s="3">
        <f t="shared" ref="L138:O138" si="134">0.5*(F138+F$1104)</f>
        <v>0.21280403486229893</v>
      </c>
      <c r="M138" s="3">
        <f t="shared" si="134"/>
        <v>0.23920101961816476</v>
      </c>
      <c r="N138" s="3">
        <f t="shared" si="134"/>
        <v>0.24750829530032586</v>
      </c>
      <c r="O138" s="3">
        <f t="shared" si="134"/>
        <v>0.20268779295324957</v>
      </c>
    </row>
    <row r="139" spans="1:15" x14ac:dyDescent="0.15">
      <c r="A139" s="1">
        <v>6</v>
      </c>
      <c r="B139" s="1" t="s">
        <v>73</v>
      </c>
      <c r="C139" s="1">
        <v>21</v>
      </c>
      <c r="D139" s="1" t="s">
        <v>16</v>
      </c>
      <c r="E139" s="6">
        <f>労働コスト!E139/SUM(資本コスト!E139,労働コスト!E139)</f>
        <v>0.85550385442389276</v>
      </c>
      <c r="F139" s="6">
        <f>労働コスト!F139/SUM(資本コスト!F139,労働コスト!F139)</f>
        <v>0.60517833594013837</v>
      </c>
      <c r="G139" s="6">
        <f>労働コスト!G139/SUM(資本コスト!G139,労働コスト!G139)</f>
        <v>0.59878400843726109</v>
      </c>
      <c r="H139" s="6">
        <f>労働コスト!H139/SUM(資本コスト!H139,労働コスト!H139)</f>
        <v>0.58046272424862011</v>
      </c>
      <c r="I139" s="6">
        <f>労働コスト!I139/SUM(資本コスト!I139,労働コスト!I139)</f>
        <v>0.43953590324826236</v>
      </c>
      <c r="K139" s="3">
        <f>0.5*(E139+E$1105)</f>
        <v>0.76552802469685555</v>
      </c>
      <c r="L139" s="3">
        <f t="shared" ref="L139:O139" si="135">0.5*(F139+F$1105)</f>
        <v>0.59532947985896256</v>
      </c>
      <c r="M139" s="3">
        <f t="shared" si="135"/>
        <v>0.5911934260651458</v>
      </c>
      <c r="N139" s="3">
        <f t="shared" si="135"/>
        <v>0.56723151471326538</v>
      </c>
      <c r="O139" s="3">
        <f t="shared" si="135"/>
        <v>0.43741542090348318</v>
      </c>
    </row>
    <row r="140" spans="1:15" x14ac:dyDescent="0.15">
      <c r="A140" s="1">
        <v>6</v>
      </c>
      <c r="B140" s="1" t="s">
        <v>71</v>
      </c>
      <c r="C140" s="1">
        <v>22</v>
      </c>
      <c r="D140" s="1" t="s">
        <v>8</v>
      </c>
      <c r="E140" s="6">
        <f>労働コスト!E140/SUM(資本コスト!E140,労働コスト!E140)</f>
        <v>0.83593132474648502</v>
      </c>
      <c r="F140" s="6">
        <f>労働コスト!F140/SUM(資本コスト!F140,労働コスト!F140)</f>
        <v>0.7390950017231992</v>
      </c>
      <c r="G140" s="6">
        <f>労働コスト!G140/SUM(資本コスト!G140,労働コスト!G140)</f>
        <v>0.66428005015463476</v>
      </c>
      <c r="H140" s="6">
        <f>労働コスト!H140/SUM(資本コスト!H140,労働コスト!H140)</f>
        <v>0.64314987049328687</v>
      </c>
      <c r="I140" s="6">
        <f>労働コスト!I140/SUM(資本コスト!I140,労働コスト!I140)</f>
        <v>0.70086651823096646</v>
      </c>
      <c r="K140" s="3">
        <f>0.5*(E140+E$1106)</f>
        <v>0.81826856256885705</v>
      </c>
      <c r="L140" s="3">
        <f t="shared" ref="L140:O140" si="136">0.5*(F140+F$1106)</f>
        <v>0.73677173704632137</v>
      </c>
      <c r="M140" s="3">
        <f t="shared" si="136"/>
        <v>0.66699124947985045</v>
      </c>
      <c r="N140" s="3">
        <f t="shared" si="136"/>
        <v>0.66760043700020411</v>
      </c>
      <c r="O140" s="3">
        <f t="shared" si="136"/>
        <v>0.7144897525433862</v>
      </c>
    </row>
    <row r="141" spans="1:15" x14ac:dyDescent="0.15">
      <c r="A141" s="1">
        <v>6</v>
      </c>
      <c r="B141" s="1" t="s">
        <v>71</v>
      </c>
      <c r="C141" s="1">
        <v>23</v>
      </c>
      <c r="D141" s="1" t="s">
        <v>29</v>
      </c>
      <c r="E141" s="6">
        <f>労働コスト!E141/SUM(資本コスト!E141,労働コスト!E141)</f>
        <v>0.65191954849972966</v>
      </c>
      <c r="F141" s="6">
        <f>労働コスト!F141/SUM(資本コスト!F141,労働コスト!F141)</f>
        <v>0.75502277284012953</v>
      </c>
      <c r="G141" s="6">
        <f>労働コスト!G141/SUM(資本コスト!G141,労働コスト!G141)</f>
        <v>0.72486248533276942</v>
      </c>
      <c r="H141" s="6">
        <f>労働コスト!H141/SUM(資本コスト!H141,労働コスト!H141)</f>
        <v>0.75635443221922705</v>
      </c>
      <c r="I141" s="6">
        <f>労働コスト!I141/SUM(資本コスト!I141,労働コスト!I141)</f>
        <v>0.70864838735506364</v>
      </c>
      <c r="K141" s="3">
        <f>0.5*(E141+E$1107)</f>
        <v>0.63378496543724272</v>
      </c>
      <c r="L141" s="3">
        <f t="shared" ref="L141:O141" si="137">0.5*(F141+F$1107)</f>
        <v>0.74842762098813442</v>
      </c>
      <c r="M141" s="3">
        <f t="shared" si="137"/>
        <v>0.72666671678004668</v>
      </c>
      <c r="N141" s="3">
        <f t="shared" si="137"/>
        <v>0.75034388763190352</v>
      </c>
      <c r="O141" s="3">
        <f t="shared" si="137"/>
        <v>0.70175295848766739</v>
      </c>
    </row>
    <row r="142" spans="1:15" x14ac:dyDescent="0.15">
      <c r="A142" s="1">
        <v>7</v>
      </c>
      <c r="B142" s="1" t="s">
        <v>78</v>
      </c>
      <c r="C142" s="1">
        <v>1</v>
      </c>
      <c r="D142" s="1" t="s">
        <v>9</v>
      </c>
      <c r="E142" s="6">
        <f>労働コスト!E142/SUM(資本コスト!E142,労働コスト!E142)</f>
        <v>0.44808168467568854</v>
      </c>
      <c r="F142" s="6">
        <f>労働コスト!F142/SUM(資本コスト!F142,労働コスト!F142)</f>
        <v>0.58368405192576067</v>
      </c>
      <c r="G142" s="6">
        <f>労働コスト!G142/SUM(資本コスト!G142,労働コスト!G142)</f>
        <v>0.51571499401839493</v>
      </c>
      <c r="H142" s="6">
        <f>労働コスト!H142/SUM(資本コスト!H142,労働コスト!H142)</f>
        <v>0.40150202178492816</v>
      </c>
      <c r="I142" s="6">
        <f>労働コスト!I142/SUM(資本コスト!I142,労働コスト!I142)</f>
        <v>0.34242263898935998</v>
      </c>
      <c r="K142" s="3">
        <f>0.5*(E142+E$1085)</f>
        <v>0.43572558710891396</v>
      </c>
      <c r="L142" s="3">
        <f t="shared" ref="L142:O142" si="138">0.5*(F142+F$1085)</f>
        <v>0.54287653968096583</v>
      </c>
      <c r="M142" s="3">
        <f t="shared" si="138"/>
        <v>0.48489880637567973</v>
      </c>
      <c r="N142" s="3">
        <f t="shared" si="138"/>
        <v>0.37753972738539254</v>
      </c>
      <c r="O142" s="3">
        <f t="shared" si="138"/>
        <v>0.31616143677227182</v>
      </c>
    </row>
    <row r="143" spans="1:15" x14ac:dyDescent="0.15">
      <c r="A143" s="1">
        <v>7</v>
      </c>
      <c r="B143" s="1" t="s">
        <v>78</v>
      </c>
      <c r="C143" s="1">
        <v>2</v>
      </c>
      <c r="D143" s="1" t="s">
        <v>10</v>
      </c>
      <c r="E143" s="6">
        <f>労働コスト!E143/SUM(資本コスト!E143,労働コスト!E143)</f>
        <v>0.61199692016411511</v>
      </c>
      <c r="F143" s="6">
        <f>労働コスト!F143/SUM(資本コスト!F143,労働コスト!F143)</f>
        <v>0.63434555271772397</v>
      </c>
      <c r="G143" s="6">
        <f>労働コスト!G143/SUM(資本コスト!G143,労働コスト!G143)</f>
        <v>0.72107414463163266</v>
      </c>
      <c r="H143" s="6">
        <f>労働コスト!H143/SUM(資本コスト!H143,労働コスト!H143)</f>
        <v>0.69532196872907803</v>
      </c>
      <c r="I143" s="6">
        <f>労働コスト!I143/SUM(資本コスト!I143,労働コスト!I143)</f>
        <v>0.58016137569897586</v>
      </c>
      <c r="K143" s="3">
        <f>0.5*(E143+E$1086)</f>
        <v>0.61719431382320467</v>
      </c>
      <c r="L143" s="3">
        <f t="shared" ref="L143:O143" si="139">0.5*(F143+F$1086)</f>
        <v>0.65068275249926155</v>
      </c>
      <c r="M143" s="3">
        <f t="shared" si="139"/>
        <v>0.68724527849577821</v>
      </c>
      <c r="N143" s="3">
        <f t="shared" si="139"/>
        <v>0.67566325513268555</v>
      </c>
      <c r="O143" s="3">
        <f t="shared" si="139"/>
        <v>0.53938177527302356</v>
      </c>
    </row>
    <row r="144" spans="1:15" x14ac:dyDescent="0.15">
      <c r="A144" s="1">
        <v>7</v>
      </c>
      <c r="B144" s="1" t="s">
        <v>80</v>
      </c>
      <c r="C144" s="1">
        <v>3</v>
      </c>
      <c r="D144" s="1" t="s">
        <v>17</v>
      </c>
      <c r="E144" s="6">
        <f>労働コスト!E144/SUM(資本コスト!E144,労働コスト!E144)</f>
        <v>0.76094061790723677</v>
      </c>
      <c r="F144" s="6">
        <f>労働コスト!F144/SUM(資本コスト!F144,労働コスト!F144)</f>
        <v>0.73715235322503803</v>
      </c>
      <c r="G144" s="6">
        <f>労働コスト!G144/SUM(資本コスト!G144,労働コスト!G144)</f>
        <v>0.57393052561272206</v>
      </c>
      <c r="H144" s="6">
        <f>労働コスト!H144/SUM(資本コスト!H144,労働コスト!H144)</f>
        <v>0.64484236210811208</v>
      </c>
      <c r="I144" s="6">
        <f>労働コスト!I144/SUM(資本コスト!I144,労働コスト!I144)</f>
        <v>0.56731998975651743</v>
      </c>
      <c r="K144" s="3">
        <f>0.5*(E144+E$1087)</f>
        <v>0.71858281028988491</v>
      </c>
      <c r="L144" s="3">
        <f t="shared" ref="L144:O144" si="140">0.5*(F144+F$1087)</f>
        <v>0.74175669514802745</v>
      </c>
      <c r="M144" s="3">
        <f t="shared" si="140"/>
        <v>0.63428064924393057</v>
      </c>
      <c r="N144" s="3">
        <f t="shared" si="140"/>
        <v>0.66746187128226042</v>
      </c>
      <c r="O144" s="3">
        <f t="shared" si="140"/>
        <v>0.60048463443284117</v>
      </c>
    </row>
    <row r="145" spans="1:15" x14ac:dyDescent="0.15">
      <c r="A145" s="1">
        <v>7</v>
      </c>
      <c r="B145" s="1" t="s">
        <v>80</v>
      </c>
      <c r="C145" s="1">
        <v>4</v>
      </c>
      <c r="D145" s="1" t="s">
        <v>18</v>
      </c>
      <c r="E145" s="6">
        <f>労働コスト!E145/SUM(資本コスト!E145,労働コスト!E145)</f>
        <v>0.82003565140357038</v>
      </c>
      <c r="F145" s="6">
        <f>労働コスト!F145/SUM(資本コスト!F145,労働コスト!F145)</f>
        <v>0.8543542481420725</v>
      </c>
      <c r="G145" s="6">
        <f>労働コスト!G145/SUM(資本コスト!G145,労働コスト!G145)</f>
        <v>0.84640983987947827</v>
      </c>
      <c r="H145" s="6">
        <f>労働コスト!H145/SUM(資本コスト!H145,労働コスト!H145)</f>
        <v>0.84206058261964245</v>
      </c>
      <c r="I145" s="6">
        <f>労働コスト!I145/SUM(資本コスト!I145,労働コスト!I145)</f>
        <v>0.80697893563121925</v>
      </c>
      <c r="K145" s="3">
        <f>0.5*(E145+E$1088)</f>
        <v>0.79811593478386866</v>
      </c>
      <c r="L145" s="3">
        <f t="shared" ref="L145:O145" si="141">0.5*(F145+F$1088)</f>
        <v>0.83490076082335518</v>
      </c>
      <c r="M145" s="3">
        <f t="shared" si="141"/>
        <v>0.82249146185624311</v>
      </c>
      <c r="N145" s="3">
        <f t="shared" si="141"/>
        <v>0.79108072725960077</v>
      </c>
      <c r="O145" s="3">
        <f t="shared" si="141"/>
        <v>0.73880771259572908</v>
      </c>
    </row>
    <row r="146" spans="1:15" x14ac:dyDescent="0.15">
      <c r="A146" s="1">
        <v>7</v>
      </c>
      <c r="B146" s="1" t="s">
        <v>80</v>
      </c>
      <c r="C146" s="1">
        <v>5</v>
      </c>
      <c r="D146" s="1" t="s">
        <v>19</v>
      </c>
      <c r="E146" s="6">
        <f>労働コスト!E146/SUM(資本コスト!E146,労働コスト!E146)</f>
        <v>0.49593564368613374</v>
      </c>
      <c r="F146" s="6">
        <f>労働コスト!F146/SUM(資本コスト!F146,労働コスト!F146)</f>
        <v>0.69151338439754373</v>
      </c>
      <c r="G146" s="6">
        <f>労働コスト!G146/SUM(資本コスト!G146,労働コスト!G146)</f>
        <v>0.69538642036022991</v>
      </c>
      <c r="H146" s="6">
        <f>労働コスト!H146/SUM(資本コスト!H146,労働コスト!H146)</f>
        <v>0.68704740081856808</v>
      </c>
      <c r="I146" s="6">
        <f>労働コスト!I146/SUM(資本コスト!I146,労働コスト!I146)</f>
        <v>0.51066257079490862</v>
      </c>
      <c r="K146" s="3">
        <f>0.5*(E146+E$1089)</f>
        <v>0.55093867325150936</v>
      </c>
      <c r="L146" s="3">
        <f t="shared" ref="L146:O146" si="142">0.5*(F146+F$1089)</f>
        <v>0.70008854248101637</v>
      </c>
      <c r="M146" s="3">
        <f t="shared" si="142"/>
        <v>0.69121947677005413</v>
      </c>
      <c r="N146" s="3">
        <f t="shared" si="142"/>
        <v>0.68197320711293263</v>
      </c>
      <c r="O146" s="3">
        <f t="shared" si="142"/>
        <v>0.55788265986422503</v>
      </c>
    </row>
    <row r="147" spans="1:15" x14ac:dyDescent="0.15">
      <c r="A147" s="1">
        <v>7</v>
      </c>
      <c r="B147" s="1" t="s">
        <v>80</v>
      </c>
      <c r="C147" s="1">
        <v>6</v>
      </c>
      <c r="D147" s="1" t="s">
        <v>3</v>
      </c>
      <c r="E147" s="6">
        <f>労働コスト!E147/SUM(資本コスト!E147,労働コスト!E147)</f>
        <v>0.34705931468173001</v>
      </c>
      <c r="F147" s="6">
        <f>労働コスト!F147/SUM(資本コスト!F147,労働コスト!F147)</f>
        <v>0.4288296106012407</v>
      </c>
      <c r="G147" s="6">
        <f>労働コスト!G147/SUM(資本コスト!G147,労働コスト!G147)</f>
        <v>0.41918354724348489</v>
      </c>
      <c r="H147" s="6">
        <f>労働コスト!H147/SUM(資本コスト!H147,労働コスト!H147)</f>
        <v>0.427053308905125</v>
      </c>
      <c r="I147" s="6">
        <f>労働コスト!I147/SUM(資本コスト!I147,労働コスト!I147)</f>
        <v>0.31040796068585202</v>
      </c>
      <c r="K147" s="3">
        <f>0.5*(E147+E$1090)</f>
        <v>0.43181664545396853</v>
      </c>
      <c r="L147" s="3">
        <f t="shared" ref="L147:O147" si="143">0.5*(F147+F$1090)</f>
        <v>0.50458706644929152</v>
      </c>
      <c r="M147" s="3">
        <f t="shared" si="143"/>
        <v>0.4862054510251802</v>
      </c>
      <c r="N147" s="3">
        <f t="shared" si="143"/>
        <v>0.4984635732885967</v>
      </c>
      <c r="O147" s="3">
        <f t="shared" si="143"/>
        <v>0.37755842388676875</v>
      </c>
    </row>
    <row r="148" spans="1:15" x14ac:dyDescent="0.15">
      <c r="A148" s="1">
        <v>7</v>
      </c>
      <c r="B148" s="1" t="s">
        <v>80</v>
      </c>
      <c r="C148" s="1">
        <v>7</v>
      </c>
      <c r="D148" s="1" t="s">
        <v>20</v>
      </c>
      <c r="E148" s="6">
        <f>労働コスト!E148/SUM(資本コスト!E148,労働コスト!E148)</f>
        <v>0.48589220253053533</v>
      </c>
      <c r="F148" s="6">
        <f>労働コスト!F148/SUM(資本コスト!F148,労働コスト!F148)</f>
        <v>0.20514875005226291</v>
      </c>
      <c r="G148" s="6">
        <f>労働コスト!G148/SUM(資本コスト!G148,労働コスト!G148)</f>
        <v>0.41867627432612625</v>
      </c>
      <c r="H148" s="6">
        <f>労働コスト!H148/SUM(資本コスト!H148,労働コスト!H148)</f>
        <v>0.28001590938277837</v>
      </c>
      <c r="I148" s="6">
        <f>労働コスト!I148/SUM(資本コスト!I148,労働コスト!I148)</f>
        <v>0.24152641966038166</v>
      </c>
      <c r="K148" s="3">
        <f>0.5*(E148+E$1091)</f>
        <v>0.39516010762504417</v>
      </c>
      <c r="L148" s="3">
        <f t="shared" ref="L148:O148" si="144">0.5*(F148+F$1091)</f>
        <v>0.2766686501153145</v>
      </c>
      <c r="M148" s="3">
        <f t="shared" si="144"/>
        <v>0.42819304009313031</v>
      </c>
      <c r="N148" s="3">
        <f t="shared" si="144"/>
        <v>0.35563588212075137</v>
      </c>
      <c r="O148" s="3">
        <f t="shared" si="144"/>
        <v>0.31319931045111099</v>
      </c>
    </row>
    <row r="149" spans="1:15" x14ac:dyDescent="0.15">
      <c r="A149" s="1">
        <v>7</v>
      </c>
      <c r="B149" s="1" t="s">
        <v>80</v>
      </c>
      <c r="C149" s="1">
        <v>8</v>
      </c>
      <c r="D149" s="1" t="s">
        <v>21</v>
      </c>
      <c r="E149" s="6">
        <f>労働コスト!E149/SUM(資本コスト!E149,労働コスト!E149)</f>
        <v>0.52963105702825897</v>
      </c>
      <c r="F149" s="6">
        <f>労働コスト!F149/SUM(資本コスト!F149,労働コスト!F149)</f>
        <v>0.71923484825821138</v>
      </c>
      <c r="G149" s="6">
        <f>労働コスト!G149/SUM(資本コスト!G149,労働コスト!G149)</f>
        <v>0.69829544883985639</v>
      </c>
      <c r="H149" s="6">
        <f>労働コスト!H149/SUM(資本コスト!H149,労働コスト!H149)</f>
        <v>0.75967586098781825</v>
      </c>
      <c r="I149" s="6">
        <f>労働コスト!I149/SUM(資本コスト!I149,労働コスト!I149)</f>
        <v>0.69286486241586709</v>
      </c>
      <c r="K149" s="3">
        <f>0.5*(E149+E$1092)</f>
        <v>0.5771581206005344</v>
      </c>
      <c r="L149" s="3">
        <f t="shared" ref="L149:O149" si="145">0.5*(F149+F$1092)</f>
        <v>0.7380592433473192</v>
      </c>
      <c r="M149" s="3">
        <f t="shared" si="145"/>
        <v>0.72472510261221457</v>
      </c>
      <c r="N149" s="3">
        <f t="shared" si="145"/>
        <v>0.76078893293266447</v>
      </c>
      <c r="O149" s="3">
        <f t="shared" si="145"/>
        <v>0.68488686108871777</v>
      </c>
    </row>
    <row r="150" spans="1:15" x14ac:dyDescent="0.15">
      <c r="A150" s="1">
        <v>7</v>
      </c>
      <c r="B150" s="1" t="s">
        <v>80</v>
      </c>
      <c r="C150" s="1">
        <v>9</v>
      </c>
      <c r="D150" s="1" t="s">
        <v>22</v>
      </c>
      <c r="E150" s="6">
        <f>労働コスト!E150/SUM(資本コスト!E150,労働コスト!E150)</f>
        <v>0.5715029162457852</v>
      </c>
      <c r="F150" s="6">
        <f>労働コスト!F150/SUM(資本コスト!F150,労働コスト!F150)</f>
        <v>0.65863055741778032</v>
      </c>
      <c r="G150" s="6">
        <f>労働コスト!G150/SUM(資本コスト!G150,労働コスト!G150)</f>
        <v>0.62586757131076798</v>
      </c>
      <c r="H150" s="6">
        <f>労働コスト!H150/SUM(資本コスト!H150,労働コスト!H150)</f>
        <v>0.65778782062094276</v>
      </c>
      <c r="I150" s="6">
        <f>労働コスト!I150/SUM(資本コスト!I150,労働コスト!I150)</f>
        <v>0.57699556956283038</v>
      </c>
      <c r="K150" s="3">
        <f>0.5*(E150+E$1093)</f>
        <v>0.59877840975269225</v>
      </c>
      <c r="L150" s="3">
        <f t="shared" ref="L150:O150" si="146">0.5*(F150+F$1093)</f>
        <v>0.63606150664665062</v>
      </c>
      <c r="M150" s="3">
        <f t="shared" si="146"/>
        <v>0.60346976779332162</v>
      </c>
      <c r="N150" s="3">
        <f t="shared" si="146"/>
        <v>0.62560663736512223</v>
      </c>
      <c r="O150" s="3">
        <f t="shared" si="146"/>
        <v>0.56590558533498503</v>
      </c>
    </row>
    <row r="151" spans="1:15" x14ac:dyDescent="0.15">
      <c r="A151" s="1">
        <v>7</v>
      </c>
      <c r="B151" s="1" t="s">
        <v>80</v>
      </c>
      <c r="C151" s="1">
        <v>10</v>
      </c>
      <c r="D151" s="1" t="s">
        <v>23</v>
      </c>
      <c r="E151" s="6">
        <f>労働コスト!E151/SUM(資本コスト!E151,労働コスト!E151)</f>
        <v>0.79223767354772634</v>
      </c>
      <c r="F151" s="6">
        <f>労働コスト!F151/SUM(資本コスト!F151,労働コスト!F151)</f>
        <v>0.80377504162164681</v>
      </c>
      <c r="G151" s="6">
        <f>労働コスト!G151/SUM(資本コスト!G151,労働コスト!G151)</f>
        <v>0.78222140986560362</v>
      </c>
      <c r="H151" s="6">
        <f>労働コスト!H151/SUM(資本コスト!H151,労働コスト!H151)</f>
        <v>0.78193651380199636</v>
      </c>
      <c r="I151" s="6">
        <f>労働コスト!I151/SUM(資本コスト!I151,労働コスト!I151)</f>
        <v>0.70735093586065856</v>
      </c>
      <c r="K151" s="3">
        <f>0.5*(E151+E$1094)</f>
        <v>0.77723195035309756</v>
      </c>
      <c r="L151" s="3">
        <f t="shared" ref="L151:O151" si="147">0.5*(F151+F$1094)</f>
        <v>0.80287932220120162</v>
      </c>
      <c r="M151" s="3">
        <f t="shared" si="147"/>
        <v>0.79603749004116198</v>
      </c>
      <c r="N151" s="3">
        <f t="shared" si="147"/>
        <v>0.79661952565661109</v>
      </c>
      <c r="O151" s="3">
        <f t="shared" si="147"/>
        <v>0.74980127783272299</v>
      </c>
    </row>
    <row r="152" spans="1:15" x14ac:dyDescent="0.15">
      <c r="A152" s="1">
        <v>7</v>
      </c>
      <c r="B152" s="1" t="s">
        <v>80</v>
      </c>
      <c r="C152" s="1">
        <v>11</v>
      </c>
      <c r="D152" s="1" t="s">
        <v>24</v>
      </c>
      <c r="E152" s="6">
        <f>労働コスト!E152/SUM(資本コスト!E152,労働コスト!E152)</f>
        <v>0.82014199755360939</v>
      </c>
      <c r="F152" s="6">
        <f>労働コスト!F152/SUM(資本コスト!F152,労働コスト!F152)</f>
        <v>0.81540885466959812</v>
      </c>
      <c r="G152" s="6">
        <f>労働コスト!G152/SUM(資本コスト!G152,労働コスト!G152)</f>
        <v>0.67747425762811364</v>
      </c>
      <c r="H152" s="6">
        <f>労働コスト!H152/SUM(資本コスト!H152,労働コスト!H152)</f>
        <v>0.7209545582251573</v>
      </c>
      <c r="I152" s="6">
        <f>労働コスト!I152/SUM(資本コスト!I152,労働コスト!I152)</f>
        <v>0.73637668699298853</v>
      </c>
      <c r="K152" s="3">
        <f>0.5*(E152+E$1095)</f>
        <v>0.77483897781063005</v>
      </c>
      <c r="L152" s="3">
        <f t="shared" ref="L152:O152" si="148">0.5*(F152+F$1095)</f>
        <v>0.79886155333993858</v>
      </c>
      <c r="M152" s="3">
        <f t="shared" si="148"/>
        <v>0.70141099734256807</v>
      </c>
      <c r="N152" s="3">
        <f t="shared" si="148"/>
        <v>0.72483972208229375</v>
      </c>
      <c r="O152" s="3">
        <f t="shared" si="148"/>
        <v>0.71309768999363399</v>
      </c>
    </row>
    <row r="153" spans="1:15" x14ac:dyDescent="0.15">
      <c r="A153" s="1">
        <v>7</v>
      </c>
      <c r="B153" s="1" t="s">
        <v>274</v>
      </c>
      <c r="C153" s="1">
        <v>12</v>
      </c>
      <c r="D153" s="1" t="s">
        <v>25</v>
      </c>
      <c r="E153" s="6">
        <f>労働コスト!E153/SUM(資本コスト!E153,労働コスト!E153)</f>
        <v>0.79093804090957931</v>
      </c>
      <c r="F153" s="6">
        <f>労働コスト!F153/SUM(資本コスト!F153,労働コスト!F153)</f>
        <v>0.80688438273629792</v>
      </c>
      <c r="G153" s="6">
        <f>労働コスト!G153/SUM(資本コスト!G153,労働コスト!G153)</f>
        <v>0.69021905641314885</v>
      </c>
      <c r="H153" s="6">
        <f>労働コスト!H153/SUM(資本コスト!H153,労働コスト!H153)</f>
        <v>0.68287007033223501</v>
      </c>
      <c r="I153" s="6">
        <f>労働コスト!I153/SUM(資本コスト!I153,労働コスト!I153)</f>
        <v>0.48530983445449272</v>
      </c>
      <c r="K153" s="3">
        <f>0.5*(E153+E$1096)</f>
        <v>0.78580019999539297</v>
      </c>
      <c r="L153" s="3">
        <f t="shared" ref="L153:O153" si="149">0.5*(F153+F$1096)</f>
        <v>0.81244216107631861</v>
      </c>
      <c r="M153" s="3">
        <f t="shared" si="149"/>
        <v>0.68711548960604985</v>
      </c>
      <c r="N153" s="3">
        <f t="shared" si="149"/>
        <v>0.67035851301820526</v>
      </c>
      <c r="O153" s="3">
        <f t="shared" si="149"/>
        <v>0.52604065542840428</v>
      </c>
    </row>
    <row r="154" spans="1:15" x14ac:dyDescent="0.15">
      <c r="A154" s="1">
        <v>7</v>
      </c>
      <c r="B154" s="1" t="s">
        <v>80</v>
      </c>
      <c r="C154" s="1">
        <v>13</v>
      </c>
      <c r="D154" s="1" t="s">
        <v>26</v>
      </c>
      <c r="E154" s="6">
        <f>労働コスト!E154/SUM(資本コスト!E154,労働コスト!E154)</f>
        <v>0.77348354986001655</v>
      </c>
      <c r="F154" s="6">
        <f>労働コスト!F154/SUM(資本コスト!F154,労働コスト!F154)</f>
        <v>0.66355811349617477</v>
      </c>
      <c r="G154" s="6">
        <f>労働コスト!G154/SUM(資本コスト!G154,労働コスト!G154)</f>
        <v>0.64471521064415882</v>
      </c>
      <c r="H154" s="6">
        <f>労働コスト!H154/SUM(資本コスト!H154,労働コスト!H154)</f>
        <v>0.64069612602212023</v>
      </c>
      <c r="I154" s="6">
        <f>労働コスト!I154/SUM(資本コスト!I154,労働コスト!I154)</f>
        <v>0.62089690839933331</v>
      </c>
      <c r="K154" s="3">
        <f>0.5*(E154+E$1097)</f>
        <v>0.79199429172915226</v>
      </c>
      <c r="L154" s="3">
        <f t="shared" ref="L154:O154" si="150">0.5*(F154+F$1097)</f>
        <v>0.69244318857269271</v>
      </c>
      <c r="M154" s="3">
        <f t="shared" si="150"/>
        <v>0.65866308072382562</v>
      </c>
      <c r="N154" s="3">
        <f t="shared" si="150"/>
        <v>0.65913709671756959</v>
      </c>
      <c r="O154" s="3">
        <f t="shared" si="150"/>
        <v>0.66162654561625289</v>
      </c>
    </row>
    <row r="155" spans="1:15" x14ac:dyDescent="0.15">
      <c r="A155" s="1">
        <v>7</v>
      </c>
      <c r="B155" s="1" t="s">
        <v>80</v>
      </c>
      <c r="C155" s="1">
        <v>14</v>
      </c>
      <c r="D155" s="1" t="s">
        <v>27</v>
      </c>
      <c r="E155" s="6">
        <f>労働コスト!E155/SUM(資本コスト!E155,労働コスト!E155)</f>
        <v>0.97517407361596564</v>
      </c>
      <c r="F155" s="6">
        <f>労働コスト!F155/SUM(資本コスト!F155,労働コスト!F155)</f>
        <v>0.81069614178132932</v>
      </c>
      <c r="G155" s="6">
        <f>労働コスト!G155/SUM(資本コスト!G155,労働コスト!G155)</f>
        <v>0.67309365064816895</v>
      </c>
      <c r="H155" s="6">
        <f>労働コスト!H155/SUM(資本コスト!H155,労働コスト!H155)</f>
        <v>0.68989377810646946</v>
      </c>
      <c r="I155" s="6">
        <f>労働コスト!I155/SUM(資本コスト!I155,労働コスト!I155)</f>
        <v>0.64205420808285796</v>
      </c>
      <c r="K155" s="3">
        <f>0.5*(E155+E$1098)</f>
        <v>0.944924469660129</v>
      </c>
      <c r="L155" s="3">
        <f t="shared" ref="L155:O155" si="151">0.5*(F155+F$1098)</f>
        <v>0.83382722219471672</v>
      </c>
      <c r="M155" s="3">
        <f t="shared" si="151"/>
        <v>0.71692471956138326</v>
      </c>
      <c r="N155" s="3">
        <f t="shared" si="151"/>
        <v>0.69313716475220688</v>
      </c>
      <c r="O155" s="3">
        <f t="shared" si="151"/>
        <v>0.63471341938758985</v>
      </c>
    </row>
    <row r="156" spans="1:15" x14ac:dyDescent="0.15">
      <c r="A156" s="1">
        <v>7</v>
      </c>
      <c r="B156" s="1" t="s">
        <v>80</v>
      </c>
      <c r="C156" s="1">
        <v>15</v>
      </c>
      <c r="D156" s="1" t="s">
        <v>28</v>
      </c>
      <c r="E156" s="6">
        <f>労働コスト!E156/SUM(資本コスト!E156,労働コスト!E156)</f>
        <v>0.8778052044169925</v>
      </c>
      <c r="F156" s="6">
        <f>労働コスト!F156/SUM(資本コスト!F156,労働コスト!F156)</f>
        <v>0.80690429851925638</v>
      </c>
      <c r="G156" s="6">
        <f>労働コスト!G156/SUM(資本コスト!G156,労働コスト!G156)</f>
        <v>0.72263556412949614</v>
      </c>
      <c r="H156" s="6">
        <f>労働コスト!H156/SUM(資本コスト!H156,労働コスト!H156)</f>
        <v>0.71228573925647398</v>
      </c>
      <c r="I156" s="6">
        <f>労働コスト!I156/SUM(資本コスト!I156,労働コスト!I156)</f>
        <v>0.63319668885387093</v>
      </c>
      <c r="K156" s="3">
        <f>0.5*(E156+E$1099)</f>
        <v>0.84205973582369875</v>
      </c>
      <c r="L156" s="3">
        <f t="shared" ref="L156:O156" si="152">0.5*(F156+F$1099)</f>
        <v>0.81422929374897879</v>
      </c>
      <c r="M156" s="3">
        <f t="shared" si="152"/>
        <v>0.73897648171191554</v>
      </c>
      <c r="N156" s="3">
        <f t="shared" si="152"/>
        <v>0.72137527579312377</v>
      </c>
      <c r="O156" s="3">
        <f t="shared" si="152"/>
        <v>0.65321357567254457</v>
      </c>
    </row>
    <row r="157" spans="1:15" x14ac:dyDescent="0.15">
      <c r="A157" s="1">
        <v>7</v>
      </c>
      <c r="B157" s="1" t="s">
        <v>78</v>
      </c>
      <c r="C157" s="1">
        <v>16</v>
      </c>
      <c r="D157" s="1" t="s">
        <v>11</v>
      </c>
      <c r="E157" s="6">
        <f>労働コスト!E157/SUM(資本コスト!E157,労働コスト!E157)</f>
        <v>0.73417665474792404</v>
      </c>
      <c r="F157" s="6">
        <f>労働コスト!F157/SUM(資本コスト!F157,労働コスト!F157)</f>
        <v>0.86686273117298074</v>
      </c>
      <c r="G157" s="6">
        <f>労働コスト!G157/SUM(資本コスト!G157,労働コスト!G157)</f>
        <v>0.83885233971011186</v>
      </c>
      <c r="H157" s="6">
        <f>労働コスト!H157/SUM(資本コスト!H157,労働コスト!H157)</f>
        <v>0.88873021204230696</v>
      </c>
      <c r="I157" s="6">
        <f>労働コスト!I157/SUM(資本コスト!I157,労働コスト!I157)</f>
        <v>0.9015450012325088</v>
      </c>
      <c r="K157" s="3">
        <f>0.5*(E157+E$1100)</f>
        <v>0.74036392891537661</v>
      </c>
      <c r="L157" s="3">
        <f t="shared" ref="L157:O157" si="153">0.5*(F157+F$1100)</f>
        <v>0.87923085500335518</v>
      </c>
      <c r="M157" s="3">
        <f t="shared" si="153"/>
        <v>0.86268791664783984</v>
      </c>
      <c r="N157" s="3">
        <f t="shared" si="153"/>
        <v>0.90117789711489227</v>
      </c>
      <c r="O157" s="3">
        <f t="shared" si="153"/>
        <v>0.90251455003570846</v>
      </c>
    </row>
    <row r="158" spans="1:15" x14ac:dyDescent="0.15">
      <c r="A158" s="1">
        <v>7</v>
      </c>
      <c r="B158" s="1" t="s">
        <v>78</v>
      </c>
      <c r="C158" s="1">
        <v>17</v>
      </c>
      <c r="D158" s="1" t="s">
        <v>12</v>
      </c>
      <c r="E158" s="6">
        <f>労働コスト!E158/SUM(資本コスト!E158,労働コスト!E158)</f>
        <v>0.11243676775660257</v>
      </c>
      <c r="F158" s="6">
        <f>労働コスト!F158/SUM(資本コスト!F158,労働コスト!F158)</f>
        <v>0.11459436846181124</v>
      </c>
      <c r="G158" s="6">
        <f>労働コスト!G158/SUM(資本コスト!G158,労働コスト!G158)</f>
        <v>0.16033451210563837</v>
      </c>
      <c r="H158" s="6">
        <f>労働コスト!H158/SUM(資本コスト!H158,労働コスト!H158)</f>
        <v>0.24017369018159176</v>
      </c>
      <c r="I158" s="6">
        <f>労働コスト!I158/SUM(資本コスト!I158,労働コスト!I158)</f>
        <v>0.17017974313158082</v>
      </c>
      <c r="K158" s="3">
        <f>0.5*(E158+E$1101)</f>
        <v>0.17667867479143073</v>
      </c>
      <c r="L158" s="3">
        <f t="shared" ref="L158:O158" si="154">0.5*(F158+F$1101)</f>
        <v>0.17436830796939418</v>
      </c>
      <c r="M158" s="3">
        <f t="shared" si="154"/>
        <v>0.21564422429595201</v>
      </c>
      <c r="N158" s="3">
        <f t="shared" si="154"/>
        <v>0.26378463486502951</v>
      </c>
      <c r="O158" s="3">
        <f t="shared" si="154"/>
        <v>0.18257511018442762</v>
      </c>
    </row>
    <row r="159" spans="1:15" x14ac:dyDescent="0.15">
      <c r="A159" s="1">
        <v>7</v>
      </c>
      <c r="B159" s="1" t="s">
        <v>78</v>
      </c>
      <c r="C159" s="1">
        <v>18</v>
      </c>
      <c r="D159" s="1" t="s">
        <v>13</v>
      </c>
      <c r="E159" s="6">
        <f>労働コスト!E159/SUM(資本コスト!E159,労働コスト!E159)</f>
        <v>0.83487511987428653</v>
      </c>
      <c r="F159" s="6">
        <f>労働コスト!F159/SUM(資本コスト!F159,労働コスト!F159)</f>
        <v>0.76565080671902008</v>
      </c>
      <c r="G159" s="6">
        <f>労働コスト!G159/SUM(資本コスト!G159,労働コスト!G159)</f>
        <v>0.78980835874742372</v>
      </c>
      <c r="H159" s="6">
        <f>労働コスト!H159/SUM(資本コスト!H159,労働コスト!H159)</f>
        <v>0.78846584780605056</v>
      </c>
      <c r="I159" s="6">
        <f>労働コスト!I159/SUM(資本コスト!I159,労働コスト!I159)</f>
        <v>0.77006097441503563</v>
      </c>
      <c r="K159" s="3">
        <f>0.5*(E159+E$1102)</f>
        <v>0.84719802263480781</v>
      </c>
      <c r="L159" s="3">
        <f t="shared" ref="L159:O159" si="155">0.5*(F159+F$1102)</f>
        <v>0.78592897043384857</v>
      </c>
      <c r="M159" s="3">
        <f t="shared" si="155"/>
        <v>0.80176806794519573</v>
      </c>
      <c r="N159" s="3">
        <f t="shared" si="155"/>
        <v>0.80620107202209568</v>
      </c>
      <c r="O159" s="3">
        <f t="shared" si="155"/>
        <v>0.78467838888768537</v>
      </c>
    </row>
    <row r="160" spans="1:15" x14ac:dyDescent="0.15">
      <c r="A160" s="1">
        <v>7</v>
      </c>
      <c r="B160" s="1" t="s">
        <v>78</v>
      </c>
      <c r="C160" s="1">
        <v>19</v>
      </c>
      <c r="D160" s="1" t="s">
        <v>14</v>
      </c>
      <c r="E160" s="6">
        <f>労働コスト!E160/SUM(資本コスト!E160,労働コスト!E160)</f>
        <v>0.71566613967772819</v>
      </c>
      <c r="F160" s="6">
        <f>労働コスト!F160/SUM(資本コスト!F160,労働コスト!F160)</f>
        <v>0.87965930245713875</v>
      </c>
      <c r="G160" s="6">
        <f>労働コスト!G160/SUM(資本コスト!G160,労働コスト!G160)</f>
        <v>0.90751609996375582</v>
      </c>
      <c r="H160" s="6">
        <f>労働コスト!H160/SUM(資本コスト!H160,労働コスト!H160)</f>
        <v>0.84434865402437109</v>
      </c>
      <c r="I160" s="6">
        <f>労働コスト!I160/SUM(資本コスト!I160,労働コスト!I160)</f>
        <v>0.88454561734384918</v>
      </c>
      <c r="K160" s="3">
        <f>0.5*(E160+E$1103)</f>
        <v>0.68925895600622566</v>
      </c>
      <c r="L160" s="3">
        <f t="shared" ref="L160:O160" si="156">0.5*(F160+F$1103)</f>
        <v>0.86075371233413422</v>
      </c>
      <c r="M160" s="3">
        <f t="shared" si="156"/>
        <v>0.88088422526733656</v>
      </c>
      <c r="N160" s="3">
        <f t="shared" si="156"/>
        <v>0.82786734245634563</v>
      </c>
      <c r="O160" s="3">
        <f t="shared" si="156"/>
        <v>0.84515934026375272</v>
      </c>
    </row>
    <row r="161" spans="1:15" x14ac:dyDescent="0.15">
      <c r="A161" s="1">
        <v>7</v>
      </c>
      <c r="B161" s="1" t="s">
        <v>78</v>
      </c>
      <c r="C161" s="1">
        <v>20</v>
      </c>
      <c r="D161" s="1" t="s">
        <v>15</v>
      </c>
      <c r="E161" s="6">
        <f>労働コスト!E161/SUM(資本コスト!E161,労働コスト!E161)</f>
        <v>0.61738251694555113</v>
      </c>
      <c r="F161" s="6">
        <f>労働コスト!F161/SUM(資本コスト!F161,労働コスト!F161)</f>
        <v>0.16379495497115942</v>
      </c>
      <c r="G161" s="6">
        <f>労働コスト!G161/SUM(資本コスト!G161,労働コスト!G161)</f>
        <v>0.24640177445587874</v>
      </c>
      <c r="H161" s="6">
        <f>労働コスト!H161/SUM(資本コスト!H161,労働コスト!H161)</f>
        <v>0.25400319253104037</v>
      </c>
      <c r="I161" s="6">
        <f>労働コスト!I161/SUM(資本コスト!I161,労働コスト!I161)</f>
        <v>0.19228941872803121</v>
      </c>
      <c r="K161" s="3">
        <f>0.5*(E161+E$1104)</f>
        <v>0.5615367913991296</v>
      </c>
      <c r="L161" s="3">
        <f t="shared" ref="L161:O161" si="157">0.5*(F161+F$1104)</f>
        <v>0.182583876285733</v>
      </c>
      <c r="M161" s="3">
        <f t="shared" si="157"/>
        <v>0.24654807367417209</v>
      </c>
      <c r="N161" s="3">
        <f t="shared" si="157"/>
        <v>0.25532262138556849</v>
      </c>
      <c r="O161" s="3">
        <f t="shared" si="157"/>
        <v>0.19716465544888018</v>
      </c>
    </row>
    <row r="162" spans="1:15" x14ac:dyDescent="0.15">
      <c r="A162" s="1">
        <v>7</v>
      </c>
      <c r="B162" s="1" t="s">
        <v>78</v>
      </c>
      <c r="C162" s="1">
        <v>21</v>
      </c>
      <c r="D162" s="1" t="s">
        <v>16</v>
      </c>
      <c r="E162" s="6">
        <f>労働コスト!E162/SUM(資本コスト!E162,労働コスト!E162)</f>
        <v>0.84450412020426646</v>
      </c>
      <c r="F162" s="6">
        <f>労働コスト!F162/SUM(資本コスト!F162,労働コスト!F162)</f>
        <v>0.45476077058428144</v>
      </c>
      <c r="G162" s="6">
        <f>労働コスト!G162/SUM(資本コスト!G162,労働コスト!G162)</f>
        <v>0.4645894367888857</v>
      </c>
      <c r="H162" s="6">
        <f>労働コスト!H162/SUM(資本コスト!H162,労働コスト!H162)</f>
        <v>0.4698637031633075</v>
      </c>
      <c r="I162" s="6">
        <f>労働コスト!I162/SUM(資本コスト!I162,労働コスト!I162)</f>
        <v>0.40225944432952154</v>
      </c>
      <c r="K162" s="3">
        <f>0.5*(E162+E$1105)</f>
        <v>0.76002815758704245</v>
      </c>
      <c r="L162" s="3">
        <f t="shared" ref="L162:O162" si="158">0.5*(F162+F$1105)</f>
        <v>0.52012069718103404</v>
      </c>
      <c r="M162" s="3">
        <f t="shared" si="158"/>
        <v>0.52409614024095807</v>
      </c>
      <c r="N162" s="3">
        <f t="shared" si="158"/>
        <v>0.51193200417060902</v>
      </c>
      <c r="O162" s="3">
        <f t="shared" si="158"/>
        <v>0.4187771914441128</v>
      </c>
    </row>
    <row r="163" spans="1:15" x14ac:dyDescent="0.15">
      <c r="A163" s="1">
        <v>7</v>
      </c>
      <c r="B163" s="1" t="s">
        <v>77</v>
      </c>
      <c r="C163" s="1">
        <v>22</v>
      </c>
      <c r="D163" s="1" t="s">
        <v>8</v>
      </c>
      <c r="E163" s="6">
        <f>労働コスト!E163/SUM(資本コスト!E163,労働コスト!E163)</f>
        <v>0.78665403135479606</v>
      </c>
      <c r="F163" s="6">
        <f>労働コスト!F163/SUM(資本コスト!F163,労働コスト!F163)</f>
        <v>0.71725447009864662</v>
      </c>
      <c r="G163" s="6">
        <f>労働コスト!G163/SUM(資本コスト!G163,労働コスト!G163)</f>
        <v>0.59389878007801167</v>
      </c>
      <c r="H163" s="6">
        <f>労働コスト!H163/SUM(資本コスト!H163,労働コスト!H163)</f>
        <v>0.66446819516084099</v>
      </c>
      <c r="I163" s="6">
        <f>労働コスト!I163/SUM(資本コスト!I163,労働コスト!I163)</f>
        <v>0.715034128684506</v>
      </c>
      <c r="K163" s="3">
        <f>0.5*(E163+E$1106)</f>
        <v>0.79362991587301257</v>
      </c>
      <c r="L163" s="3">
        <f t="shared" ref="L163:O163" si="159">0.5*(F163+F$1106)</f>
        <v>0.72585147123404514</v>
      </c>
      <c r="M163" s="3">
        <f t="shared" si="159"/>
        <v>0.6318006144415389</v>
      </c>
      <c r="N163" s="3">
        <f t="shared" si="159"/>
        <v>0.67825959933398117</v>
      </c>
      <c r="O163" s="3">
        <f t="shared" si="159"/>
        <v>0.72157355777015597</v>
      </c>
    </row>
    <row r="164" spans="1:15" x14ac:dyDescent="0.15">
      <c r="A164" s="1">
        <v>7</v>
      </c>
      <c r="B164" s="1" t="s">
        <v>77</v>
      </c>
      <c r="C164" s="1">
        <v>23</v>
      </c>
      <c r="D164" s="1" t="s">
        <v>29</v>
      </c>
      <c r="E164" s="6">
        <f>労働コスト!E164/SUM(資本コスト!E164,労働コスト!E164)</f>
        <v>0.63625682735590694</v>
      </c>
      <c r="F164" s="6">
        <f>労働コスト!F164/SUM(資本コスト!F164,労働コスト!F164)</f>
        <v>0.77578453322272412</v>
      </c>
      <c r="G164" s="6">
        <f>労働コスト!G164/SUM(資本コスト!G164,労働コスト!G164)</f>
        <v>0.7522233461977853</v>
      </c>
      <c r="H164" s="6">
        <f>労働コスト!H164/SUM(資本コスト!H164,労働コスト!H164)</f>
        <v>0.75529699739071199</v>
      </c>
      <c r="I164" s="6">
        <f>労働コスト!I164/SUM(資本コスト!I164,労働コスト!I164)</f>
        <v>0.69739916473172425</v>
      </c>
      <c r="K164" s="3">
        <f>0.5*(E164+E$1107)</f>
        <v>0.62595360486533136</v>
      </c>
      <c r="L164" s="3">
        <f t="shared" ref="L164:O164" si="160">0.5*(F164+F$1107)</f>
        <v>0.75880850117943166</v>
      </c>
      <c r="M164" s="3">
        <f t="shared" si="160"/>
        <v>0.74034714721255468</v>
      </c>
      <c r="N164" s="3">
        <f t="shared" si="160"/>
        <v>0.74981517021764599</v>
      </c>
      <c r="O164" s="3">
        <f t="shared" si="160"/>
        <v>0.6961283471759977</v>
      </c>
    </row>
    <row r="165" spans="1:15" x14ac:dyDescent="0.15">
      <c r="A165" s="1">
        <v>8</v>
      </c>
      <c r="B165" s="1" t="s">
        <v>84</v>
      </c>
      <c r="C165" s="1">
        <v>1</v>
      </c>
      <c r="D165" s="1" t="s">
        <v>9</v>
      </c>
      <c r="E165" s="6">
        <f>労働コスト!E165/SUM(資本コスト!E165,労働コスト!E165)</f>
        <v>0.43565014656268064</v>
      </c>
      <c r="F165" s="6">
        <f>労働コスト!F165/SUM(資本コスト!F165,労働コスト!F165)</f>
        <v>0.58608327343281574</v>
      </c>
      <c r="G165" s="6">
        <f>労働コスト!G165/SUM(資本コスト!G165,労働コスト!G165)</f>
        <v>0.48318669156135735</v>
      </c>
      <c r="H165" s="6">
        <f>労働コスト!H165/SUM(資本コスト!H165,労働コスト!H165)</f>
        <v>0.33295856243659627</v>
      </c>
      <c r="I165" s="6">
        <f>労働コスト!I165/SUM(資本コスト!I165,労働コスト!I165)</f>
        <v>0.22739036443495395</v>
      </c>
      <c r="K165" s="3">
        <f>0.5*(E165+E$1085)</f>
        <v>0.42950981805241006</v>
      </c>
      <c r="L165" s="3">
        <f t="shared" ref="L165:O165" si="161">0.5*(F165+F$1085)</f>
        <v>0.54407615043449331</v>
      </c>
      <c r="M165" s="3">
        <f t="shared" si="161"/>
        <v>0.46863465514716096</v>
      </c>
      <c r="N165" s="3">
        <f t="shared" si="161"/>
        <v>0.34326799771122657</v>
      </c>
      <c r="O165" s="3">
        <f t="shared" si="161"/>
        <v>0.25864529949506881</v>
      </c>
    </row>
    <row r="166" spans="1:15" x14ac:dyDescent="0.15">
      <c r="A166" s="1">
        <v>8</v>
      </c>
      <c r="B166" s="1" t="s">
        <v>84</v>
      </c>
      <c r="C166" s="1">
        <v>2</v>
      </c>
      <c r="D166" s="1" t="s">
        <v>10</v>
      </c>
      <c r="E166" s="6">
        <f>労働コスト!E166/SUM(資本コスト!E166,労働コスト!E166)</f>
        <v>0.56728932187819536</v>
      </c>
      <c r="F166" s="6">
        <f>労働コスト!F166/SUM(資本コスト!F166,労働コスト!F166)</f>
        <v>0.61758661961029204</v>
      </c>
      <c r="G166" s="6">
        <f>労働コスト!G166/SUM(資本コスト!G166,労働コスト!G166)</f>
        <v>0.71827370187378226</v>
      </c>
      <c r="H166" s="6">
        <f>労働コスト!H166/SUM(資本コスト!H166,労働コスト!H166)</f>
        <v>0.63558845662936581</v>
      </c>
      <c r="I166" s="6">
        <f>労働コスト!I166/SUM(資本コスト!I166,労働コスト!I166)</f>
        <v>0.48692113506752571</v>
      </c>
      <c r="K166" s="3">
        <f>0.5*(E166+E$1086)</f>
        <v>0.59484051468024479</v>
      </c>
      <c r="L166" s="3">
        <f t="shared" ref="L166:O166" si="162">0.5*(F166+F$1086)</f>
        <v>0.64230328594554553</v>
      </c>
      <c r="M166" s="3">
        <f t="shared" si="162"/>
        <v>0.68584505711685306</v>
      </c>
      <c r="N166" s="3">
        <f t="shared" si="162"/>
        <v>0.64579649908282932</v>
      </c>
      <c r="O166" s="3">
        <f t="shared" si="162"/>
        <v>0.49276165495729851</v>
      </c>
    </row>
    <row r="167" spans="1:15" x14ac:dyDescent="0.15">
      <c r="A167" s="1">
        <v>8</v>
      </c>
      <c r="B167" s="1" t="s">
        <v>86</v>
      </c>
      <c r="C167" s="1">
        <v>3</v>
      </c>
      <c r="D167" s="1" t="s">
        <v>17</v>
      </c>
      <c r="E167" s="6">
        <f>労働コスト!E167/SUM(資本コスト!E167,労働コスト!E167)</f>
        <v>0.64260942783726682</v>
      </c>
      <c r="F167" s="6">
        <f>労働コスト!F167/SUM(資本コスト!F167,労働コスト!F167)</f>
        <v>0.65536637562595723</v>
      </c>
      <c r="G167" s="6">
        <f>労働コスト!G167/SUM(資本コスト!G167,労働コスト!G167)</f>
        <v>0.63089134043681927</v>
      </c>
      <c r="H167" s="6">
        <f>労働コスト!H167/SUM(資本コスト!H167,労働コスト!H167)</f>
        <v>0.57329107878886443</v>
      </c>
      <c r="I167" s="6">
        <f>労働コスト!I167/SUM(資本コスト!I167,労働コスト!I167)</f>
        <v>0.50048751828704963</v>
      </c>
      <c r="K167" s="3">
        <f>0.5*(E167+E$1087)</f>
        <v>0.65941721525489994</v>
      </c>
      <c r="L167" s="3">
        <f t="shared" ref="L167:O167" si="163">0.5*(F167+F$1087)</f>
        <v>0.70086370634848705</v>
      </c>
      <c r="M167" s="3">
        <f t="shared" si="163"/>
        <v>0.66276105665597917</v>
      </c>
      <c r="N167" s="3">
        <f t="shared" si="163"/>
        <v>0.63168622962263654</v>
      </c>
      <c r="O167" s="3">
        <f t="shared" si="163"/>
        <v>0.56706839869810732</v>
      </c>
    </row>
    <row r="168" spans="1:15" x14ac:dyDescent="0.15">
      <c r="A168" s="1">
        <v>8</v>
      </c>
      <c r="B168" s="1" t="s">
        <v>86</v>
      </c>
      <c r="C168" s="1">
        <v>4</v>
      </c>
      <c r="D168" s="1" t="s">
        <v>18</v>
      </c>
      <c r="E168" s="6">
        <f>労働コスト!E168/SUM(資本コスト!E168,労働コスト!E168)</f>
        <v>0.92860222745819343</v>
      </c>
      <c r="F168" s="6">
        <f>労働コスト!F168/SUM(資本コスト!F168,労働コスト!F168)</f>
        <v>0.89570974702616946</v>
      </c>
      <c r="G168" s="6">
        <f>労働コスト!G168/SUM(資本コスト!G168,労働コスト!G168)</f>
        <v>0.80583177467701006</v>
      </c>
      <c r="H168" s="6">
        <f>労働コスト!H168/SUM(資本コスト!H168,労働コスト!H168)</f>
        <v>0.70286026475005448</v>
      </c>
      <c r="I168" s="6">
        <f>労働コスト!I168/SUM(資本コスト!I168,労働コスト!I168)</f>
        <v>0.51285438992106169</v>
      </c>
      <c r="K168" s="3">
        <f>0.5*(E168+E$1088)</f>
        <v>0.8523992228111803</v>
      </c>
      <c r="L168" s="3">
        <f t="shared" ref="L168:O168" si="164">0.5*(F168+F$1088)</f>
        <v>0.85557851026540366</v>
      </c>
      <c r="M168" s="3">
        <f t="shared" si="164"/>
        <v>0.80220242925500895</v>
      </c>
      <c r="N168" s="3">
        <f t="shared" si="164"/>
        <v>0.72148056832480667</v>
      </c>
      <c r="O168" s="3">
        <f t="shared" si="164"/>
        <v>0.5917454397406503</v>
      </c>
    </row>
    <row r="169" spans="1:15" x14ac:dyDescent="0.15">
      <c r="A169" s="1">
        <v>8</v>
      </c>
      <c r="B169" s="1" t="s">
        <v>86</v>
      </c>
      <c r="C169" s="1">
        <v>5</v>
      </c>
      <c r="D169" s="1" t="s">
        <v>19</v>
      </c>
      <c r="E169" s="6">
        <f>労働コスト!E169/SUM(資本コスト!E169,労働コスト!E169)</f>
        <v>0.54411932925494666</v>
      </c>
      <c r="F169" s="6">
        <f>労働コスト!F169/SUM(資本コスト!F169,労働コスト!F169)</f>
        <v>0.68300250543624863</v>
      </c>
      <c r="G169" s="6">
        <f>労働コスト!G169/SUM(資本コスト!G169,労働コスト!G169)</f>
        <v>0.72285660742382174</v>
      </c>
      <c r="H169" s="6">
        <f>労働コスト!H169/SUM(資本コスト!H169,労働コスト!H169)</f>
        <v>0.71937326434130389</v>
      </c>
      <c r="I169" s="6">
        <f>労働コスト!I169/SUM(資本コスト!I169,労働コスト!I169)</f>
        <v>0.60693882172320146</v>
      </c>
      <c r="K169" s="3">
        <f>0.5*(E169+E$1089)</f>
        <v>0.57503051603591571</v>
      </c>
      <c r="L169" s="3">
        <f t="shared" ref="L169:O169" si="165">0.5*(F169+F$1089)</f>
        <v>0.69583310300036882</v>
      </c>
      <c r="M169" s="3">
        <f t="shared" si="165"/>
        <v>0.70495457030185005</v>
      </c>
      <c r="N169" s="3">
        <f t="shared" si="165"/>
        <v>0.69813613887430059</v>
      </c>
      <c r="O169" s="3">
        <f t="shared" si="165"/>
        <v>0.60602078532837145</v>
      </c>
    </row>
    <row r="170" spans="1:15" x14ac:dyDescent="0.15">
      <c r="A170" s="1">
        <v>8</v>
      </c>
      <c r="B170" s="1" t="s">
        <v>86</v>
      </c>
      <c r="C170" s="1">
        <v>6</v>
      </c>
      <c r="D170" s="1" t="s">
        <v>3</v>
      </c>
      <c r="E170" s="6">
        <f>労働コスト!E170/SUM(資本コスト!E170,労働コスト!E170)</f>
        <v>0.4000453444743583</v>
      </c>
      <c r="F170" s="6">
        <f>労働コスト!F170/SUM(資本コスト!F170,労働コスト!F170)</f>
        <v>0.44057710398632077</v>
      </c>
      <c r="G170" s="6">
        <f>労働コスト!G170/SUM(資本コスト!G170,労働コスト!G170)</f>
        <v>0.44847879755288039</v>
      </c>
      <c r="H170" s="6">
        <f>労働コスト!H170/SUM(資本コスト!H170,労働コスト!H170)</f>
        <v>0.45518288133976481</v>
      </c>
      <c r="I170" s="6">
        <f>労働コスト!I170/SUM(資本コスト!I170,労働コスト!I170)</f>
        <v>0.35556947523056409</v>
      </c>
      <c r="K170" s="3">
        <f>0.5*(E170+E$1090)</f>
        <v>0.45830966035028264</v>
      </c>
      <c r="L170" s="3">
        <f t="shared" ref="L170:O170" si="166">0.5*(F170+F$1090)</f>
        <v>0.51046081314183156</v>
      </c>
      <c r="M170" s="3">
        <f t="shared" si="166"/>
        <v>0.50085307617987795</v>
      </c>
      <c r="N170" s="3">
        <f t="shared" si="166"/>
        <v>0.51252835950591669</v>
      </c>
      <c r="O170" s="3">
        <f t="shared" si="166"/>
        <v>0.40013918115912478</v>
      </c>
    </row>
    <row r="171" spans="1:15" x14ac:dyDescent="0.15">
      <c r="A171" s="1">
        <v>8</v>
      </c>
      <c r="B171" s="1" t="s">
        <v>86</v>
      </c>
      <c r="C171" s="1">
        <v>7</v>
      </c>
      <c r="D171" s="1" t="s">
        <v>20</v>
      </c>
      <c r="E171" s="6">
        <f>労働コスト!E171/SUM(資本コスト!E171,労働コスト!E171)</f>
        <v>0.15572463307619891</v>
      </c>
      <c r="F171" s="6">
        <f>労働コスト!F171/SUM(資本コスト!F171,労働コスト!F171)</f>
        <v>0.2889958699706624</v>
      </c>
      <c r="G171" s="6">
        <f>労働コスト!G171/SUM(資本コスト!G171,労働コスト!G171)</f>
        <v>0.28021739246774513</v>
      </c>
      <c r="H171" s="6">
        <f>労働コスト!H171/SUM(資本コスト!H171,労働コスト!H171)</f>
        <v>0.25771069494156479</v>
      </c>
      <c r="I171" s="6">
        <f>労働コスト!I171/SUM(資本コスト!I171,労働コスト!I171)</f>
        <v>0.19775485731671008</v>
      </c>
      <c r="K171" s="3">
        <f>0.5*(E171+E$1091)</f>
        <v>0.23007632289787594</v>
      </c>
      <c r="L171" s="3">
        <f t="shared" ref="L171:O171" si="167">0.5*(F171+F$1091)</f>
        <v>0.31859221007451421</v>
      </c>
      <c r="M171" s="3">
        <f t="shared" si="167"/>
        <v>0.35896359916393972</v>
      </c>
      <c r="N171" s="3">
        <f t="shared" si="167"/>
        <v>0.34448327490014458</v>
      </c>
      <c r="O171" s="3">
        <f t="shared" si="167"/>
        <v>0.29131352927927523</v>
      </c>
    </row>
    <row r="172" spans="1:15" x14ac:dyDescent="0.15">
      <c r="A172" s="1">
        <v>8</v>
      </c>
      <c r="B172" s="1" t="s">
        <v>86</v>
      </c>
      <c r="C172" s="1">
        <v>8</v>
      </c>
      <c r="D172" s="1" t="s">
        <v>21</v>
      </c>
      <c r="E172" s="6">
        <f>労働コスト!E172/SUM(資本コスト!E172,労働コスト!E172)</f>
        <v>0.58814557546748969</v>
      </c>
      <c r="F172" s="6">
        <f>労働コスト!F172/SUM(資本コスト!F172,労働コスト!F172)</f>
        <v>0.73623183150760829</v>
      </c>
      <c r="G172" s="6">
        <f>労働コスト!G172/SUM(資本コスト!G172,労働コスト!G172)</f>
        <v>0.73367934068196017</v>
      </c>
      <c r="H172" s="6">
        <f>労働コスト!H172/SUM(資本コスト!H172,労働コスト!H172)</f>
        <v>0.78514813592906807</v>
      </c>
      <c r="I172" s="6">
        <f>労働コスト!I172/SUM(資本コスト!I172,労働コスト!I172)</f>
        <v>0.70749945764333122</v>
      </c>
      <c r="K172" s="3">
        <f>0.5*(E172+E$1092)</f>
        <v>0.6064153798201497</v>
      </c>
      <c r="L172" s="3">
        <f t="shared" ref="L172:O172" si="168">0.5*(F172+F$1092)</f>
        <v>0.74655773497201772</v>
      </c>
      <c r="M172" s="3">
        <f t="shared" si="168"/>
        <v>0.7424170485332664</v>
      </c>
      <c r="N172" s="3">
        <f t="shared" si="168"/>
        <v>0.77352507040328933</v>
      </c>
      <c r="O172" s="3">
        <f t="shared" si="168"/>
        <v>0.69220415870244989</v>
      </c>
    </row>
    <row r="173" spans="1:15" x14ac:dyDescent="0.15">
      <c r="A173" s="1">
        <v>8</v>
      </c>
      <c r="B173" s="1" t="s">
        <v>86</v>
      </c>
      <c r="C173" s="1">
        <v>9</v>
      </c>
      <c r="D173" s="1" t="s">
        <v>22</v>
      </c>
      <c r="E173" s="6">
        <f>労働コスト!E173/SUM(資本コスト!E173,労働コスト!E173)</f>
        <v>0.57934972448895461</v>
      </c>
      <c r="F173" s="6">
        <f>労働コスト!F173/SUM(資本コスト!F173,労働コスト!F173)</f>
        <v>0.50031446865602336</v>
      </c>
      <c r="G173" s="6">
        <f>労働コスト!G173/SUM(資本コスト!G173,労働コスト!G173)</f>
        <v>0.49111835589789909</v>
      </c>
      <c r="H173" s="6">
        <f>労働コスト!H173/SUM(資本コスト!H173,労働コスト!H173)</f>
        <v>0.48001831243080439</v>
      </c>
      <c r="I173" s="6">
        <f>労働コスト!I173/SUM(資本コスト!I173,労働コスト!I173)</f>
        <v>0.44213466630181575</v>
      </c>
      <c r="K173" s="3">
        <f>0.5*(E173+E$1093)</f>
        <v>0.60270181387427701</v>
      </c>
      <c r="L173" s="3">
        <f t="shared" ref="L173:O173" si="169">0.5*(F173+F$1093)</f>
        <v>0.55690346226577214</v>
      </c>
      <c r="M173" s="3">
        <f t="shared" si="169"/>
        <v>0.53609516008688718</v>
      </c>
      <c r="N173" s="3">
        <f t="shared" si="169"/>
        <v>0.5367218832700531</v>
      </c>
      <c r="O173" s="3">
        <f t="shared" si="169"/>
        <v>0.49847513370447766</v>
      </c>
    </row>
    <row r="174" spans="1:15" x14ac:dyDescent="0.15">
      <c r="A174" s="1">
        <v>8</v>
      </c>
      <c r="B174" s="1" t="s">
        <v>86</v>
      </c>
      <c r="C174" s="1">
        <v>10</v>
      </c>
      <c r="D174" s="1" t="s">
        <v>23</v>
      </c>
      <c r="E174" s="6">
        <f>労働コスト!E174/SUM(資本コスト!E174,労働コスト!E174)</f>
        <v>0.75946901576483961</v>
      </c>
      <c r="F174" s="6">
        <f>労働コスト!F174/SUM(資本コスト!F174,労働コスト!F174)</f>
        <v>0.79995118080062677</v>
      </c>
      <c r="G174" s="6">
        <f>労働コスト!G174/SUM(資本コスト!G174,労働コスト!G174)</f>
        <v>0.77269261547200285</v>
      </c>
      <c r="H174" s="6">
        <f>労働コスト!H174/SUM(資本コスト!H174,労働コスト!H174)</f>
        <v>0.79580100087796712</v>
      </c>
      <c r="I174" s="6">
        <f>労働コスト!I174/SUM(資本コスト!I174,労働コスト!I174)</f>
        <v>0.76439721602902599</v>
      </c>
      <c r="K174" s="3">
        <f>0.5*(E174+E$1094)</f>
        <v>0.76084762146165419</v>
      </c>
      <c r="L174" s="3">
        <f t="shared" ref="L174:O174" si="170">0.5*(F174+F$1094)</f>
        <v>0.80096739179069154</v>
      </c>
      <c r="M174" s="3">
        <f t="shared" si="170"/>
        <v>0.79127309284436165</v>
      </c>
      <c r="N174" s="3">
        <f t="shared" si="170"/>
        <v>0.80355176919459659</v>
      </c>
      <c r="O174" s="3">
        <f t="shared" si="170"/>
        <v>0.77832441791690665</v>
      </c>
    </row>
    <row r="175" spans="1:15" x14ac:dyDescent="0.15">
      <c r="A175" s="1">
        <v>8</v>
      </c>
      <c r="B175" s="1" t="s">
        <v>86</v>
      </c>
      <c r="C175" s="1">
        <v>11</v>
      </c>
      <c r="D175" s="1" t="s">
        <v>24</v>
      </c>
      <c r="E175" s="6">
        <f>労働コスト!E175/SUM(資本コスト!E175,労働コスト!E175)</f>
        <v>0.74413726592452312</v>
      </c>
      <c r="F175" s="6">
        <f>労働コスト!F175/SUM(資本コスト!F175,労働コスト!F175)</f>
        <v>0.74584181927894688</v>
      </c>
      <c r="G175" s="6">
        <f>労働コスト!G175/SUM(資本コスト!G175,労働コスト!G175)</f>
        <v>0.68333913515718003</v>
      </c>
      <c r="H175" s="6">
        <f>労働コスト!H175/SUM(資本コスト!H175,労働コスト!H175)</f>
        <v>0.6369521232667934</v>
      </c>
      <c r="I175" s="6">
        <f>労働コスト!I175/SUM(資本コスト!I175,労働コスト!I175)</f>
        <v>0.53404262463333163</v>
      </c>
      <c r="K175" s="3">
        <f>0.5*(E175+E$1095)</f>
        <v>0.73683661199608697</v>
      </c>
      <c r="L175" s="3">
        <f t="shared" ref="L175:O175" si="171">0.5*(F175+F$1095)</f>
        <v>0.76407803564461296</v>
      </c>
      <c r="M175" s="3">
        <f t="shared" si="171"/>
        <v>0.70434343610710126</v>
      </c>
      <c r="N175" s="3">
        <f t="shared" si="171"/>
        <v>0.6828385046031118</v>
      </c>
      <c r="O175" s="3">
        <f t="shared" si="171"/>
        <v>0.61193065881380559</v>
      </c>
    </row>
    <row r="176" spans="1:15" x14ac:dyDescent="0.15">
      <c r="A176" s="1">
        <v>8</v>
      </c>
      <c r="B176" s="1" t="s">
        <v>86</v>
      </c>
      <c r="C176" s="1">
        <v>12</v>
      </c>
      <c r="D176" s="1" t="s">
        <v>25</v>
      </c>
      <c r="E176" s="6">
        <f>労働コスト!E176/SUM(資本コスト!E176,労働コスト!E176)</f>
        <v>0.73443097769519705</v>
      </c>
      <c r="F176" s="6">
        <f>労働コスト!F176/SUM(資本コスト!F176,労働コスト!F176)</f>
        <v>0.82354723464046609</v>
      </c>
      <c r="G176" s="6">
        <f>労働コスト!G176/SUM(資本コスト!G176,労働コスト!G176)</f>
        <v>0.71022884204907377</v>
      </c>
      <c r="H176" s="6">
        <f>労働コスト!H176/SUM(資本コスト!H176,労働コスト!H176)</f>
        <v>0.67434713632279097</v>
      </c>
      <c r="I176" s="6">
        <f>労働コスト!I176/SUM(資本コスト!I176,労働コスト!I176)</f>
        <v>0.61473110281495946</v>
      </c>
      <c r="K176" s="3">
        <f>0.5*(E176+E$1096)</f>
        <v>0.75754666838820184</v>
      </c>
      <c r="L176" s="3">
        <f t="shared" ref="L176:O176" si="172">0.5*(F176+F$1096)</f>
        <v>0.82077358702840275</v>
      </c>
      <c r="M176" s="3">
        <f t="shared" si="172"/>
        <v>0.69712038242401242</v>
      </c>
      <c r="N176" s="3">
        <f t="shared" si="172"/>
        <v>0.66609704601348318</v>
      </c>
      <c r="O176" s="3">
        <f t="shared" si="172"/>
        <v>0.59075128960863776</v>
      </c>
    </row>
    <row r="177" spans="1:15" x14ac:dyDescent="0.15">
      <c r="A177" s="1">
        <v>8</v>
      </c>
      <c r="B177" s="1" t="s">
        <v>86</v>
      </c>
      <c r="C177" s="1">
        <v>13</v>
      </c>
      <c r="D177" s="1" t="s">
        <v>26</v>
      </c>
      <c r="E177" s="6">
        <f>労働コスト!E177/SUM(資本コスト!E177,労働コスト!E177)</f>
        <v>0.88420364627184644</v>
      </c>
      <c r="F177" s="6">
        <f>労働コスト!F177/SUM(資本コスト!F177,労働コスト!F177)</f>
        <v>0.88643454186484338</v>
      </c>
      <c r="G177" s="6">
        <f>労働コスト!G177/SUM(資本コスト!G177,労働コスト!G177)</f>
        <v>0.80064151031812092</v>
      </c>
      <c r="H177" s="6">
        <f>労働コスト!H177/SUM(資本コスト!H177,労働コスト!H177)</f>
        <v>0.8045564553565816</v>
      </c>
      <c r="I177" s="6">
        <f>労働コスト!I177/SUM(資本コスト!I177,労働コスト!I177)</f>
        <v>0.74239913434885363</v>
      </c>
      <c r="K177" s="3">
        <f>0.5*(E177+E$1097)</f>
        <v>0.84735433993506715</v>
      </c>
      <c r="L177" s="3">
        <f t="shared" ref="L177:O177" si="173">0.5*(F177+F$1097)</f>
        <v>0.80388140275702702</v>
      </c>
      <c r="M177" s="3">
        <f t="shared" si="173"/>
        <v>0.73662623056080667</v>
      </c>
      <c r="N177" s="3">
        <f t="shared" si="173"/>
        <v>0.74106726138480028</v>
      </c>
      <c r="O177" s="3">
        <f t="shared" si="173"/>
        <v>0.72237765859101311</v>
      </c>
    </row>
    <row r="178" spans="1:15" x14ac:dyDescent="0.15">
      <c r="A178" s="1">
        <v>8</v>
      </c>
      <c r="B178" s="1" t="s">
        <v>86</v>
      </c>
      <c r="C178" s="1">
        <v>14</v>
      </c>
      <c r="D178" s="1" t="s">
        <v>27</v>
      </c>
      <c r="E178" s="6">
        <f>労働コスト!E178/SUM(資本コスト!E178,労働コスト!E178)</f>
        <v>0.90360821799026392</v>
      </c>
      <c r="F178" s="6">
        <f>労働コスト!F178/SUM(資本コスト!F178,労働コスト!F178)</f>
        <v>0.86544304319065246</v>
      </c>
      <c r="G178" s="6">
        <f>労働コスト!G178/SUM(資本コスト!G178,労働コスト!G178)</f>
        <v>0.74528950794156457</v>
      </c>
      <c r="H178" s="6">
        <f>労働コスト!H178/SUM(資本コスト!H178,労働コスト!H178)</f>
        <v>0.614604566923455</v>
      </c>
      <c r="I178" s="6">
        <f>労働コスト!I178/SUM(資本コスト!I178,労働コスト!I178)</f>
        <v>0.30213370568997949</v>
      </c>
      <c r="K178" s="3">
        <f>0.5*(E178+E$1098)</f>
        <v>0.90914154184727813</v>
      </c>
      <c r="L178" s="3">
        <f t="shared" ref="L178:O178" si="174">0.5*(F178+F$1098)</f>
        <v>0.86120067289937841</v>
      </c>
      <c r="M178" s="3">
        <f t="shared" si="174"/>
        <v>0.75302264820808107</v>
      </c>
      <c r="N178" s="3">
        <f t="shared" si="174"/>
        <v>0.65549255916069959</v>
      </c>
      <c r="O178" s="3">
        <f t="shared" si="174"/>
        <v>0.46475316819115065</v>
      </c>
    </row>
    <row r="179" spans="1:15" x14ac:dyDescent="0.15">
      <c r="A179" s="1">
        <v>8</v>
      </c>
      <c r="B179" s="1" t="s">
        <v>86</v>
      </c>
      <c r="C179" s="1">
        <v>15</v>
      </c>
      <c r="D179" s="1" t="s">
        <v>28</v>
      </c>
      <c r="E179" s="6">
        <f>労働コスト!E179/SUM(資本コスト!E179,労働コスト!E179)</f>
        <v>0.73572328016921484</v>
      </c>
      <c r="F179" s="6">
        <f>労働コスト!F179/SUM(資本コスト!F179,労働コスト!F179)</f>
        <v>0.78500457931775869</v>
      </c>
      <c r="G179" s="6">
        <f>労働コスト!G179/SUM(資本コスト!G179,労働コスト!G179)</f>
        <v>0.70362489441346199</v>
      </c>
      <c r="H179" s="6">
        <f>労働コスト!H179/SUM(資本コスト!H179,労働コスト!H179)</f>
        <v>0.64387693628050768</v>
      </c>
      <c r="I179" s="6">
        <f>労働コスト!I179/SUM(資本コスト!I179,労働コスト!I179)</f>
        <v>0.55093881011852264</v>
      </c>
      <c r="K179" s="3">
        <f>0.5*(E179+E$1099)</f>
        <v>0.77101877369980987</v>
      </c>
      <c r="L179" s="3">
        <f t="shared" ref="L179:O179" si="175">0.5*(F179+F$1099)</f>
        <v>0.80327943414822989</v>
      </c>
      <c r="M179" s="3">
        <f t="shared" si="175"/>
        <v>0.72947114685389858</v>
      </c>
      <c r="N179" s="3">
        <f t="shared" si="175"/>
        <v>0.68717087430514057</v>
      </c>
      <c r="O179" s="3">
        <f t="shared" si="175"/>
        <v>0.61208463630487042</v>
      </c>
    </row>
    <row r="180" spans="1:15" x14ac:dyDescent="0.15">
      <c r="A180" s="1">
        <v>8</v>
      </c>
      <c r="B180" s="1" t="s">
        <v>84</v>
      </c>
      <c r="C180" s="1">
        <v>16</v>
      </c>
      <c r="D180" s="1" t="s">
        <v>11</v>
      </c>
      <c r="E180" s="6">
        <f>労働コスト!E180/SUM(資本コスト!E180,労働コスト!E180)</f>
        <v>0.66582023844377536</v>
      </c>
      <c r="F180" s="6">
        <f>労働コスト!F180/SUM(資本コスト!F180,労働コスト!F180)</f>
        <v>0.86807812631098913</v>
      </c>
      <c r="G180" s="6">
        <f>労働コスト!G180/SUM(資本コスト!G180,労働コスト!G180)</f>
        <v>0.87956307440752657</v>
      </c>
      <c r="H180" s="6">
        <f>労働コスト!H180/SUM(資本コスト!H180,労働コスト!H180)</f>
        <v>0.90196321767524634</v>
      </c>
      <c r="I180" s="6">
        <f>労働コスト!I180/SUM(資本コスト!I180,労働コスト!I180)</f>
        <v>0.90417778371698942</v>
      </c>
      <c r="K180" s="3">
        <f>0.5*(E180+E$1100)</f>
        <v>0.70618572076330222</v>
      </c>
      <c r="L180" s="3">
        <f t="shared" ref="L180:O180" si="176">0.5*(F180+F$1100)</f>
        <v>0.87983855257235932</v>
      </c>
      <c r="M180" s="3">
        <f t="shared" si="176"/>
        <v>0.88304328399654719</v>
      </c>
      <c r="N180" s="3">
        <f t="shared" si="176"/>
        <v>0.90779439993136191</v>
      </c>
      <c r="O180" s="3">
        <f t="shared" si="176"/>
        <v>0.90383094127794883</v>
      </c>
    </row>
    <row r="181" spans="1:15" x14ac:dyDescent="0.15">
      <c r="A181" s="1">
        <v>8</v>
      </c>
      <c r="B181" s="1" t="s">
        <v>84</v>
      </c>
      <c r="C181" s="1">
        <v>17</v>
      </c>
      <c r="D181" s="1" t="s">
        <v>12</v>
      </c>
      <c r="E181" s="6">
        <f>労働コスト!E181/SUM(資本コスト!E181,労働コスト!E181)</f>
        <v>0.16270395880537025</v>
      </c>
      <c r="F181" s="6">
        <f>労働コスト!F181/SUM(資本コスト!F181,労働コスト!F181)</f>
        <v>0.20283932832759283</v>
      </c>
      <c r="G181" s="6">
        <f>労働コスト!G181/SUM(資本コスト!G181,労働コスト!G181)</f>
        <v>0.26782359631256863</v>
      </c>
      <c r="H181" s="6">
        <f>労働コスト!H181/SUM(資本コスト!H181,労働コスト!H181)</f>
        <v>0.28169932170266171</v>
      </c>
      <c r="I181" s="6">
        <f>労働コスト!I181/SUM(資本コスト!I181,労働コスト!I181)</f>
        <v>0.17882900048668141</v>
      </c>
      <c r="K181" s="3">
        <f>0.5*(E181+E$1101)</f>
        <v>0.20181227031581456</v>
      </c>
      <c r="L181" s="3">
        <f t="shared" ref="L181:O181" si="177">0.5*(F181+F$1101)</f>
        <v>0.21849078790228499</v>
      </c>
      <c r="M181" s="3">
        <f t="shared" si="177"/>
        <v>0.26938876639941711</v>
      </c>
      <c r="N181" s="3">
        <f t="shared" si="177"/>
        <v>0.28454745062556452</v>
      </c>
      <c r="O181" s="3">
        <f t="shared" si="177"/>
        <v>0.18689973886197792</v>
      </c>
    </row>
    <row r="182" spans="1:15" x14ac:dyDescent="0.15">
      <c r="A182" s="1">
        <v>8</v>
      </c>
      <c r="B182" s="1" t="s">
        <v>84</v>
      </c>
      <c r="C182" s="1">
        <v>18</v>
      </c>
      <c r="D182" s="1" t="s">
        <v>13</v>
      </c>
      <c r="E182" s="6">
        <f>労働コスト!E182/SUM(資本コスト!E182,労働コスト!E182)</f>
        <v>0.82205967364746069</v>
      </c>
      <c r="F182" s="6">
        <f>労働コスト!F182/SUM(資本コスト!F182,労働コスト!F182)</f>
        <v>0.81732419968589121</v>
      </c>
      <c r="G182" s="6">
        <f>労働コスト!G182/SUM(資本コスト!G182,労働コスト!G182)</f>
        <v>0.77409845143537725</v>
      </c>
      <c r="H182" s="6">
        <f>労働コスト!H182/SUM(資本コスト!H182,労働コスト!H182)</f>
        <v>0.75759099913577954</v>
      </c>
      <c r="I182" s="6">
        <f>労働コスト!I182/SUM(資本コスト!I182,労働コスト!I182)</f>
        <v>0.73587235926406935</v>
      </c>
      <c r="K182" s="3">
        <f>0.5*(E182+E$1102)</f>
        <v>0.84079029952139495</v>
      </c>
      <c r="L182" s="3">
        <f t="shared" ref="L182:O182" si="178">0.5*(F182+F$1102)</f>
        <v>0.81176566691728413</v>
      </c>
      <c r="M182" s="3">
        <f t="shared" si="178"/>
        <v>0.79391311428917244</v>
      </c>
      <c r="N182" s="3">
        <f t="shared" si="178"/>
        <v>0.79076364768696017</v>
      </c>
      <c r="O182" s="3">
        <f t="shared" si="178"/>
        <v>0.76758408131220213</v>
      </c>
    </row>
    <row r="183" spans="1:15" x14ac:dyDescent="0.15">
      <c r="A183" s="1">
        <v>8</v>
      </c>
      <c r="B183" s="1" t="s">
        <v>84</v>
      </c>
      <c r="C183" s="1">
        <v>19</v>
      </c>
      <c r="D183" s="1" t="s">
        <v>14</v>
      </c>
      <c r="E183" s="6">
        <f>労働コスト!E183/SUM(資本コスト!E183,労働コスト!E183)</f>
        <v>0.56868289149739371</v>
      </c>
      <c r="F183" s="6">
        <f>労働コスト!F183/SUM(資本コスト!F183,労働コスト!F183)</f>
        <v>0.80759024663001555</v>
      </c>
      <c r="G183" s="6">
        <f>労働コスト!G183/SUM(資本コスト!G183,労働コスト!G183)</f>
        <v>0.79259548860648077</v>
      </c>
      <c r="H183" s="6">
        <f>労働コスト!H183/SUM(資本コスト!H183,労働コスト!H183)</f>
        <v>0.74475305411477977</v>
      </c>
      <c r="I183" s="6">
        <f>労働コスト!I183/SUM(資本コスト!I183,労働コスト!I183)</f>
        <v>0.7394047990244168</v>
      </c>
      <c r="K183" s="3">
        <f>0.5*(E183+E$1103)</f>
        <v>0.61576733191605837</v>
      </c>
      <c r="L183" s="3">
        <f t="shared" ref="L183:O183" si="179">0.5*(F183+F$1103)</f>
        <v>0.82471918442057257</v>
      </c>
      <c r="M183" s="3">
        <f t="shared" si="179"/>
        <v>0.82342391958869909</v>
      </c>
      <c r="N183" s="3">
        <f t="shared" si="179"/>
        <v>0.77806954250154992</v>
      </c>
      <c r="O183" s="3">
        <f t="shared" si="179"/>
        <v>0.77258893110403659</v>
      </c>
    </row>
    <row r="184" spans="1:15" x14ac:dyDescent="0.15">
      <c r="A184" s="1">
        <v>8</v>
      </c>
      <c r="B184" s="1" t="s">
        <v>84</v>
      </c>
      <c r="C184" s="1">
        <v>20</v>
      </c>
      <c r="D184" s="1" t="s">
        <v>15</v>
      </c>
      <c r="E184" s="6">
        <f>労働コスト!E184/SUM(資本コスト!E184,労働コスト!E184)</f>
        <v>0.48061815613128095</v>
      </c>
      <c r="F184" s="6">
        <f>労働コスト!F184/SUM(資本コスト!F184,労働コスト!F184)</f>
        <v>0.21019955941951746</v>
      </c>
      <c r="G184" s="6">
        <f>労働コスト!G184/SUM(資本コスト!G184,労働コスト!G184)</f>
        <v>0.27112056236167253</v>
      </c>
      <c r="H184" s="6">
        <f>労働コスト!H184/SUM(資本コスト!H184,労働コスト!H184)</f>
        <v>0.24932064143427304</v>
      </c>
      <c r="I184" s="6">
        <f>労働コスト!I184/SUM(資本コスト!I184,労働コスト!I184)</f>
        <v>0.18532762759392915</v>
      </c>
      <c r="K184" s="3">
        <f>0.5*(E184+E$1104)</f>
        <v>0.49315461099199454</v>
      </c>
      <c r="L184" s="3">
        <f t="shared" ref="L184:O184" si="180">0.5*(F184+F$1104)</f>
        <v>0.20578617850991202</v>
      </c>
      <c r="M184" s="3">
        <f t="shared" si="180"/>
        <v>0.25890746762706895</v>
      </c>
      <c r="N184" s="3">
        <f t="shared" si="180"/>
        <v>0.25298134583718485</v>
      </c>
      <c r="O184" s="3">
        <f t="shared" si="180"/>
        <v>0.19368375988182918</v>
      </c>
    </row>
    <row r="185" spans="1:15" x14ac:dyDescent="0.15">
      <c r="A185" s="1">
        <v>8</v>
      </c>
      <c r="B185" s="1" t="s">
        <v>84</v>
      </c>
      <c r="C185" s="1">
        <v>21</v>
      </c>
      <c r="D185" s="1" t="s">
        <v>16</v>
      </c>
      <c r="E185" s="6">
        <f>労働コスト!E185/SUM(資本コスト!E185,労働コスト!E185)</f>
        <v>0.52685870917339739</v>
      </c>
      <c r="F185" s="6">
        <f>労働コスト!F185/SUM(資本コスト!F185,労働コスト!F185)</f>
        <v>0.45924191492756994</v>
      </c>
      <c r="G185" s="6">
        <f>労働コスト!G185/SUM(資本コスト!G185,労働コスト!G185)</f>
        <v>0.55779290336002485</v>
      </c>
      <c r="H185" s="6">
        <f>労働コスト!H185/SUM(資本コスト!H185,労働コスト!H185)</f>
        <v>0.57693113264088158</v>
      </c>
      <c r="I185" s="6">
        <f>労働コスト!I185/SUM(資本コスト!I185,労働コスト!I185)</f>
        <v>0.46289294521067137</v>
      </c>
      <c r="K185" s="3">
        <f>0.5*(E185+E$1105)</f>
        <v>0.60120545207160792</v>
      </c>
      <c r="L185" s="3">
        <f t="shared" ref="L185:O185" si="181">0.5*(F185+F$1105)</f>
        <v>0.52236126935267824</v>
      </c>
      <c r="M185" s="3">
        <f t="shared" si="181"/>
        <v>0.57069787352652768</v>
      </c>
      <c r="N185" s="3">
        <f t="shared" si="181"/>
        <v>0.56546571890939612</v>
      </c>
      <c r="O185" s="3">
        <f t="shared" si="181"/>
        <v>0.44909394188468771</v>
      </c>
    </row>
    <row r="186" spans="1:15" x14ac:dyDescent="0.15">
      <c r="A186" s="1">
        <v>8</v>
      </c>
      <c r="B186" s="1" t="s">
        <v>83</v>
      </c>
      <c r="C186" s="1">
        <v>22</v>
      </c>
      <c r="D186" s="1" t="s">
        <v>8</v>
      </c>
      <c r="E186" s="6">
        <f>労働コスト!E186/SUM(資本コスト!E186,労働コスト!E186)</f>
        <v>0.75616673789367672</v>
      </c>
      <c r="F186" s="6">
        <f>労働コスト!F186/SUM(資本コスト!F186,労働コスト!F186)</f>
        <v>0.71295390755090571</v>
      </c>
      <c r="G186" s="6">
        <f>労働コスト!G186/SUM(資本コスト!G186,労働コスト!G186)</f>
        <v>0.64794725932325525</v>
      </c>
      <c r="H186" s="6">
        <f>労働コスト!H186/SUM(資本コスト!H186,労働コスト!H186)</f>
        <v>0.71768050424427332</v>
      </c>
      <c r="I186" s="6">
        <f>労働コスト!I186/SUM(資本コスト!I186,労働コスト!I186)</f>
        <v>0.72389705233362067</v>
      </c>
      <c r="K186" s="3">
        <f>0.5*(E186+E$1106)</f>
        <v>0.7783862691424529</v>
      </c>
      <c r="L186" s="3">
        <f t="shared" ref="L186:O186" si="182">0.5*(F186+F$1106)</f>
        <v>0.72370118996017463</v>
      </c>
      <c r="M186" s="3">
        <f t="shared" si="182"/>
        <v>0.65882485406416058</v>
      </c>
      <c r="N186" s="3">
        <f t="shared" si="182"/>
        <v>0.70486575387569728</v>
      </c>
      <c r="O186" s="3">
        <f t="shared" si="182"/>
        <v>0.72600501959471331</v>
      </c>
    </row>
    <row r="187" spans="1:15" x14ac:dyDescent="0.15">
      <c r="A187" s="1">
        <v>8</v>
      </c>
      <c r="B187" s="1" t="s">
        <v>83</v>
      </c>
      <c r="C187" s="1">
        <v>23</v>
      </c>
      <c r="D187" s="1" t="s">
        <v>29</v>
      </c>
      <c r="E187" s="6">
        <f>労働コスト!E187/SUM(資本コスト!E187,労働コスト!E187)</f>
        <v>0.65592972230516533</v>
      </c>
      <c r="F187" s="6">
        <f>労働コスト!F187/SUM(資本コスト!F187,労働コスト!F187)</f>
        <v>0.51102577161158524</v>
      </c>
      <c r="G187" s="6">
        <f>労働コスト!G187/SUM(資本コスト!G187,労働コスト!G187)</f>
        <v>0.60918622057880401</v>
      </c>
      <c r="H187" s="6">
        <f>労働コスト!H187/SUM(資本コスト!H187,労働コスト!H187)</f>
        <v>0.67839368989008608</v>
      </c>
      <c r="I187" s="6">
        <f>労働コスト!I187/SUM(資本コスト!I187,労働コスト!I187)</f>
        <v>0.67367375602897095</v>
      </c>
      <c r="K187" s="3">
        <f>0.5*(E187+E$1107)</f>
        <v>0.63579005233996055</v>
      </c>
      <c r="L187" s="3">
        <f t="shared" ref="L187:O187" si="183">0.5*(F187+F$1107)</f>
        <v>0.62642912037386222</v>
      </c>
      <c r="M187" s="3">
        <f t="shared" si="183"/>
        <v>0.66882858440306403</v>
      </c>
      <c r="N187" s="3">
        <f t="shared" si="183"/>
        <v>0.71136351646733309</v>
      </c>
      <c r="O187" s="3">
        <f t="shared" si="183"/>
        <v>0.68426564282462099</v>
      </c>
    </row>
    <row r="188" spans="1:15" x14ac:dyDescent="0.15">
      <c r="A188" s="1">
        <v>9</v>
      </c>
      <c r="B188" s="1" t="s">
        <v>275</v>
      </c>
      <c r="C188" s="1">
        <v>1</v>
      </c>
      <c r="D188" s="1" t="s">
        <v>9</v>
      </c>
      <c r="E188" s="6">
        <f>労働コスト!E188/SUM(資本コスト!E188,労働コスト!E188)</f>
        <v>0.49680119209797963</v>
      </c>
      <c r="F188" s="6">
        <f>労働コスト!F188/SUM(資本コスト!F188,労働コスト!F188)</f>
        <v>0.61604788564110879</v>
      </c>
      <c r="G188" s="6">
        <f>労働コスト!G188/SUM(資本コスト!G188,労働コスト!G188)</f>
        <v>0.52116444606496137</v>
      </c>
      <c r="H188" s="6">
        <f>労働コスト!H188/SUM(資本コスト!H188,労働コスト!H188)</f>
        <v>0.39528738258117879</v>
      </c>
      <c r="I188" s="6">
        <f>労働コスト!I188/SUM(資本コスト!I188,労働コスト!I188)</f>
        <v>0.29975067744982636</v>
      </c>
      <c r="K188" s="3">
        <f>0.5*(E188+E$1085)</f>
        <v>0.46008534082005953</v>
      </c>
      <c r="L188" s="3">
        <f t="shared" ref="L188:O188" si="184">0.5*(F188+F$1085)</f>
        <v>0.55905845653863984</v>
      </c>
      <c r="M188" s="3">
        <f t="shared" si="184"/>
        <v>0.48762353239896294</v>
      </c>
      <c r="N188" s="3">
        <f t="shared" si="184"/>
        <v>0.37443240778351783</v>
      </c>
      <c r="O188" s="3">
        <f t="shared" si="184"/>
        <v>0.29482545600250504</v>
      </c>
    </row>
    <row r="189" spans="1:15" x14ac:dyDescent="0.15">
      <c r="A189" s="1">
        <v>9</v>
      </c>
      <c r="B189" s="1" t="s">
        <v>275</v>
      </c>
      <c r="C189" s="1">
        <v>2</v>
      </c>
      <c r="D189" s="1" t="s">
        <v>10</v>
      </c>
      <c r="E189" s="6">
        <f>労働コスト!E189/SUM(資本コスト!E189,労働コスト!E189)</f>
        <v>0.61574622934217171</v>
      </c>
      <c r="F189" s="6">
        <f>労働コスト!F189/SUM(資本コスト!F189,労働コスト!F189)</f>
        <v>0.72577636257613232</v>
      </c>
      <c r="G189" s="6">
        <f>労働コスト!G189/SUM(資本コスト!G189,労働コスト!G189)</f>
        <v>0.66785630300767163</v>
      </c>
      <c r="H189" s="6">
        <f>労働コスト!H189/SUM(資本コスト!H189,労働コスト!H189)</f>
        <v>0.65075645413199934</v>
      </c>
      <c r="I189" s="6">
        <f>労働コスト!I189/SUM(資本コスト!I189,労働コスト!I189)</f>
        <v>0.47145638703099779</v>
      </c>
      <c r="K189" s="3">
        <f>0.5*(E189+E$1086)</f>
        <v>0.61906896841223302</v>
      </c>
      <c r="L189" s="3">
        <f t="shared" ref="L189:O189" si="185">0.5*(F189+F$1086)</f>
        <v>0.69639815742846567</v>
      </c>
      <c r="M189" s="3">
        <f t="shared" si="185"/>
        <v>0.66063635768379769</v>
      </c>
      <c r="N189" s="3">
        <f t="shared" si="185"/>
        <v>0.6533804978341462</v>
      </c>
      <c r="O189" s="3">
        <f t="shared" si="185"/>
        <v>0.48502928093903452</v>
      </c>
    </row>
    <row r="190" spans="1:15" x14ac:dyDescent="0.15">
      <c r="A190" s="1">
        <v>9</v>
      </c>
      <c r="B190" s="1" t="s">
        <v>276</v>
      </c>
      <c r="C190" s="1">
        <v>3</v>
      </c>
      <c r="D190" s="1" t="s">
        <v>17</v>
      </c>
      <c r="E190" s="6">
        <f>労働コスト!E190/SUM(資本コスト!E190,労働コスト!E190)</f>
        <v>0.65983948465287623</v>
      </c>
      <c r="F190" s="6">
        <f>労働コスト!F190/SUM(資本コスト!F190,労働コスト!F190)</f>
        <v>0.71715101846638685</v>
      </c>
      <c r="G190" s="6">
        <f>労働コスト!G190/SUM(資本コスト!G190,労働コスト!G190)</f>
        <v>0.63001287237443226</v>
      </c>
      <c r="H190" s="6">
        <f>労働コスト!H190/SUM(資本コスト!H190,労働コスト!H190)</f>
        <v>0.65967805155910875</v>
      </c>
      <c r="I190" s="6">
        <f>労働コスト!I190/SUM(資本コスト!I190,労働コスト!I190)</f>
        <v>0.56973121494439527</v>
      </c>
      <c r="K190" s="3">
        <f>0.5*(E190+E$1087)</f>
        <v>0.66803224366270464</v>
      </c>
      <c r="L190" s="3">
        <f t="shared" ref="L190:O190" si="186">0.5*(F190+F$1087)</f>
        <v>0.73175602776870186</v>
      </c>
      <c r="M190" s="3">
        <f t="shared" si="186"/>
        <v>0.66232182262478556</v>
      </c>
      <c r="N190" s="3">
        <f t="shared" si="186"/>
        <v>0.67487971600775865</v>
      </c>
      <c r="O190" s="3">
        <f t="shared" si="186"/>
        <v>0.60169024702678009</v>
      </c>
    </row>
    <row r="191" spans="1:15" x14ac:dyDescent="0.15">
      <c r="A191" s="1">
        <v>9</v>
      </c>
      <c r="B191" s="1" t="s">
        <v>90</v>
      </c>
      <c r="C191" s="1">
        <v>4</v>
      </c>
      <c r="D191" s="1" t="s">
        <v>18</v>
      </c>
      <c r="E191" s="6">
        <f>労働コスト!E191/SUM(資本コスト!E191,労働コスト!E191)</f>
        <v>0.78246524317365351</v>
      </c>
      <c r="F191" s="6">
        <f>労働コスト!F191/SUM(資本コスト!F191,労働コスト!F191)</f>
        <v>0.83770344061419932</v>
      </c>
      <c r="G191" s="6">
        <f>労働コスト!G191/SUM(資本コスト!G191,労働コスト!G191)</f>
        <v>0.82922709230551495</v>
      </c>
      <c r="H191" s="6">
        <f>労働コスト!H191/SUM(資本コスト!H191,労働コスト!H191)</f>
        <v>0.78438095052555035</v>
      </c>
      <c r="I191" s="6">
        <f>労働コスト!I191/SUM(資本コスト!I191,労働コスト!I191)</f>
        <v>0.69177208673438784</v>
      </c>
      <c r="K191" s="3">
        <f>0.5*(E191+E$1088)</f>
        <v>0.77933073066891034</v>
      </c>
      <c r="L191" s="3">
        <f t="shared" ref="L191:O191" si="187">0.5*(F191+F$1088)</f>
        <v>0.82657535705941865</v>
      </c>
      <c r="M191" s="3">
        <f t="shared" si="187"/>
        <v>0.8139000880692614</v>
      </c>
      <c r="N191" s="3">
        <f t="shared" si="187"/>
        <v>0.76224091121255466</v>
      </c>
      <c r="O191" s="3">
        <f t="shared" si="187"/>
        <v>0.68120428814731349</v>
      </c>
    </row>
    <row r="192" spans="1:15" x14ac:dyDescent="0.15">
      <c r="A192" s="1">
        <v>9</v>
      </c>
      <c r="B192" s="1" t="s">
        <v>90</v>
      </c>
      <c r="C192" s="1">
        <v>5</v>
      </c>
      <c r="D192" s="1" t="s">
        <v>19</v>
      </c>
      <c r="E192" s="6">
        <f>労働コスト!E192/SUM(資本コスト!E192,労働コスト!E192)</f>
        <v>0.71780127105874214</v>
      </c>
      <c r="F192" s="6">
        <f>労働コスト!F192/SUM(資本コスト!F192,労働コスト!F192)</f>
        <v>0.7596415010093982</v>
      </c>
      <c r="G192" s="6">
        <f>労働コスト!G192/SUM(資本コスト!G192,労働コスト!G192)</f>
        <v>0.69323217617623356</v>
      </c>
      <c r="H192" s="6">
        <f>労働コスト!H192/SUM(資本コスト!H192,労働コスト!H192)</f>
        <v>0.64445974442914</v>
      </c>
      <c r="I192" s="6">
        <f>労働コスト!I192/SUM(資本コスト!I192,労働コスト!I192)</f>
        <v>0.61171866645184181</v>
      </c>
      <c r="K192" s="3">
        <f>0.5*(E192+E$1089)</f>
        <v>0.6618714869378135</v>
      </c>
      <c r="L192" s="3">
        <f t="shared" ref="L192:O192" si="188">0.5*(F192+F$1089)</f>
        <v>0.73415260078694355</v>
      </c>
      <c r="M192" s="3">
        <f t="shared" si="188"/>
        <v>0.69014235467805585</v>
      </c>
      <c r="N192" s="3">
        <f t="shared" si="188"/>
        <v>0.6606793789182186</v>
      </c>
      <c r="O192" s="3">
        <f t="shared" si="188"/>
        <v>0.60841070769269168</v>
      </c>
    </row>
    <row r="193" spans="1:15" x14ac:dyDescent="0.15">
      <c r="A193" s="1">
        <v>9</v>
      </c>
      <c r="B193" s="1" t="s">
        <v>90</v>
      </c>
      <c r="C193" s="1">
        <v>6</v>
      </c>
      <c r="D193" s="1" t="s">
        <v>3</v>
      </c>
      <c r="E193" s="6">
        <f>労働コスト!E193/SUM(資本コスト!E193,労働コスト!E193)</f>
        <v>0.76925489721024987</v>
      </c>
      <c r="F193" s="6">
        <f>労働コスト!F193/SUM(資本コスト!F193,労働コスト!F193)</f>
        <v>0.72007577930762157</v>
      </c>
      <c r="G193" s="6">
        <f>労働コスト!G193/SUM(資本コスト!G193,労働コスト!G193)</f>
        <v>0.59420742635072143</v>
      </c>
      <c r="H193" s="6">
        <f>労働コスト!H193/SUM(資本コスト!H193,労働コスト!H193)</f>
        <v>0.59798642173368288</v>
      </c>
      <c r="I193" s="6">
        <f>労働コスト!I193/SUM(資本コスト!I193,労働コスト!I193)</f>
        <v>0.43609074403474063</v>
      </c>
      <c r="K193" s="3">
        <f>0.5*(E193+E$1090)</f>
        <v>0.64291443671822845</v>
      </c>
      <c r="L193" s="3">
        <f t="shared" ref="L193:O193" si="189">0.5*(F193+F$1090)</f>
        <v>0.6502101508024819</v>
      </c>
      <c r="M193" s="3">
        <f t="shared" si="189"/>
        <v>0.57371739057879845</v>
      </c>
      <c r="N193" s="3">
        <f t="shared" si="189"/>
        <v>0.58393012970287561</v>
      </c>
      <c r="O193" s="3">
        <f t="shared" si="189"/>
        <v>0.44039981556121305</v>
      </c>
    </row>
    <row r="194" spans="1:15" x14ac:dyDescent="0.15">
      <c r="A194" s="1">
        <v>9</v>
      </c>
      <c r="B194" s="1" t="s">
        <v>90</v>
      </c>
      <c r="C194" s="1">
        <v>7</v>
      </c>
      <c r="D194" s="1" t="s">
        <v>20</v>
      </c>
      <c r="E194" s="6">
        <f>労働コスト!E194/SUM(資本コスト!E194,労働コスト!E194)</f>
        <v>0.60725763961374568</v>
      </c>
      <c r="F194" s="6">
        <f>労働コスト!F194/SUM(資本コスト!F194,労働コスト!F194)</f>
        <v>0.44548106530087428</v>
      </c>
      <c r="G194" s="6">
        <f>労働コスト!G194/SUM(資本コスト!G194,労働コスト!G194)</f>
        <v>0.3498808143972999</v>
      </c>
      <c r="H194" s="6">
        <f>労働コスト!H194/SUM(資本コスト!H194,労働コスト!H194)</f>
        <v>0.42080495260511758</v>
      </c>
      <c r="I194" s="6">
        <f>労働コスト!I194/SUM(資本コスト!I194,労働コスト!I194)</f>
        <v>0.29598783574676729</v>
      </c>
      <c r="K194" s="3">
        <f>0.5*(E194+E$1091)</f>
        <v>0.45584282616664934</v>
      </c>
      <c r="L194" s="3">
        <f t="shared" ref="L194:O194" si="190">0.5*(F194+F$1091)</f>
        <v>0.39683480773962015</v>
      </c>
      <c r="M194" s="3">
        <f t="shared" si="190"/>
        <v>0.39379531012871716</v>
      </c>
      <c r="N194" s="3">
        <f t="shared" si="190"/>
        <v>0.42603040373192097</v>
      </c>
      <c r="O194" s="3">
        <f t="shared" si="190"/>
        <v>0.34043001849430382</v>
      </c>
    </row>
    <row r="195" spans="1:15" x14ac:dyDescent="0.15">
      <c r="A195" s="1">
        <v>9</v>
      </c>
      <c r="B195" s="1" t="s">
        <v>90</v>
      </c>
      <c r="C195" s="1">
        <v>8</v>
      </c>
      <c r="D195" s="1" t="s">
        <v>21</v>
      </c>
      <c r="E195" s="6">
        <f>労働コスト!E195/SUM(資本コスト!E195,労働コスト!E195)</f>
        <v>0.56750349257836319</v>
      </c>
      <c r="F195" s="6">
        <f>労働コスト!F195/SUM(資本コスト!F195,労働コスト!F195)</f>
        <v>0.72726648859773568</v>
      </c>
      <c r="G195" s="6">
        <f>労働コスト!G195/SUM(資本コスト!G195,労働コスト!G195)</f>
        <v>0.74286188193973368</v>
      </c>
      <c r="H195" s="6">
        <f>労働コスト!H195/SUM(資本コスト!H195,労働コスト!H195)</f>
        <v>0.72793196617385747</v>
      </c>
      <c r="I195" s="6">
        <f>労働コスト!I195/SUM(資本コスト!I195,労働コスト!I195)</f>
        <v>0.66151036887927239</v>
      </c>
      <c r="K195" s="3">
        <f>0.5*(E195+E$1092)</f>
        <v>0.59609433837558656</v>
      </c>
      <c r="L195" s="3">
        <f t="shared" ref="L195:O195" si="191">0.5*(F195+F$1092)</f>
        <v>0.74207506351708141</v>
      </c>
      <c r="M195" s="3">
        <f t="shared" si="191"/>
        <v>0.74700831916215327</v>
      </c>
      <c r="N195" s="3">
        <f t="shared" si="191"/>
        <v>0.74491698552568408</v>
      </c>
      <c r="O195" s="3">
        <f t="shared" si="191"/>
        <v>0.66920961432042048</v>
      </c>
    </row>
    <row r="196" spans="1:15" x14ac:dyDescent="0.15">
      <c r="A196" s="1">
        <v>9</v>
      </c>
      <c r="B196" s="1" t="s">
        <v>90</v>
      </c>
      <c r="C196" s="1">
        <v>9</v>
      </c>
      <c r="D196" s="1" t="s">
        <v>22</v>
      </c>
      <c r="E196" s="6">
        <f>労働コスト!E196/SUM(資本コスト!E196,労働コスト!E196)</f>
        <v>0.64328847934515065</v>
      </c>
      <c r="F196" s="6">
        <f>労働コスト!F196/SUM(資本コスト!F196,労働コスト!F196)</f>
        <v>0.674687317133569</v>
      </c>
      <c r="G196" s="6">
        <f>労働コスト!G196/SUM(資本コスト!G196,労働コスト!G196)</f>
        <v>0.63114414555851384</v>
      </c>
      <c r="H196" s="6">
        <f>労働コスト!H196/SUM(資本コスト!H196,労働コスト!H196)</f>
        <v>0.62537465319858321</v>
      </c>
      <c r="I196" s="6">
        <f>労働コスト!I196/SUM(資本コスト!I196,労働コスト!I196)</f>
        <v>0.5546323185750841</v>
      </c>
      <c r="K196" s="3">
        <f>0.5*(E196+E$1093)</f>
        <v>0.63467119130237504</v>
      </c>
      <c r="L196" s="3">
        <f t="shared" ref="L196:O196" si="192">0.5*(F196+F$1093)</f>
        <v>0.64408988650454502</v>
      </c>
      <c r="M196" s="3">
        <f t="shared" si="192"/>
        <v>0.60610805491719455</v>
      </c>
      <c r="N196" s="3">
        <f t="shared" si="192"/>
        <v>0.60940005365394245</v>
      </c>
      <c r="O196" s="3">
        <f t="shared" si="192"/>
        <v>0.55472395984111178</v>
      </c>
    </row>
    <row r="197" spans="1:15" x14ac:dyDescent="0.15">
      <c r="A197" s="1">
        <v>9</v>
      </c>
      <c r="B197" s="1" t="s">
        <v>90</v>
      </c>
      <c r="C197" s="1">
        <v>10</v>
      </c>
      <c r="D197" s="1" t="s">
        <v>23</v>
      </c>
      <c r="E197" s="6">
        <f>労働コスト!E197/SUM(資本コスト!E197,労働コスト!E197)</f>
        <v>0.63897873667563165</v>
      </c>
      <c r="F197" s="6">
        <f>労働コスト!F197/SUM(資本コスト!F197,労働コスト!F197)</f>
        <v>0.76105908832843183</v>
      </c>
      <c r="G197" s="6">
        <f>労働コスト!G197/SUM(資本コスト!G197,労働コスト!G197)</f>
        <v>0.70946502004248735</v>
      </c>
      <c r="H197" s="6">
        <f>労働コスト!H197/SUM(資本コスト!H197,労働コスト!H197)</f>
        <v>0.72113388616854435</v>
      </c>
      <c r="I197" s="6">
        <f>労働コスト!I197/SUM(資本コスト!I197,労働コスト!I197)</f>
        <v>0.72346894442758924</v>
      </c>
      <c r="K197" s="3">
        <f>0.5*(E197+E$1094)</f>
        <v>0.70060248191705021</v>
      </c>
      <c r="L197" s="3">
        <f t="shared" ref="L197:O197" si="193">0.5*(F197+F$1094)</f>
        <v>0.78152134555459407</v>
      </c>
      <c r="M197" s="3">
        <f t="shared" si="193"/>
        <v>0.75965929512960384</v>
      </c>
      <c r="N197" s="3">
        <f t="shared" si="193"/>
        <v>0.76621821183988514</v>
      </c>
      <c r="O197" s="3">
        <f t="shared" si="193"/>
        <v>0.75786028211618839</v>
      </c>
    </row>
    <row r="198" spans="1:15" x14ac:dyDescent="0.15">
      <c r="A198" s="1">
        <v>9</v>
      </c>
      <c r="B198" s="1" t="s">
        <v>90</v>
      </c>
      <c r="C198" s="1">
        <v>11</v>
      </c>
      <c r="D198" s="1" t="s">
        <v>24</v>
      </c>
      <c r="E198" s="6">
        <f>労働コスト!E198/SUM(資本コスト!E198,労働コスト!E198)</f>
        <v>0.74415478162704685</v>
      </c>
      <c r="F198" s="6">
        <f>労働コスト!F198/SUM(資本コスト!F198,労働コスト!F198)</f>
        <v>0.79625668842325281</v>
      </c>
      <c r="G198" s="6">
        <f>労働コスト!G198/SUM(資本コスト!G198,労働コスト!G198)</f>
        <v>0.72234933416228231</v>
      </c>
      <c r="H198" s="6">
        <f>労働コスト!H198/SUM(資本コスト!H198,労働コスト!H198)</f>
        <v>0.6860883727816024</v>
      </c>
      <c r="I198" s="6">
        <f>労働コスト!I198/SUM(資本コスト!I198,労働コスト!I198)</f>
        <v>0.56382594358760407</v>
      </c>
      <c r="K198" s="3">
        <f>0.5*(E198+E$1095)</f>
        <v>0.73684536984734872</v>
      </c>
      <c r="L198" s="3">
        <f t="shared" ref="L198:O198" si="194">0.5*(F198+F$1095)</f>
        <v>0.78928547021676598</v>
      </c>
      <c r="M198" s="3">
        <f t="shared" si="194"/>
        <v>0.72384853560965245</v>
      </c>
      <c r="N198" s="3">
        <f t="shared" si="194"/>
        <v>0.70740662936051635</v>
      </c>
      <c r="O198" s="3">
        <f t="shared" si="194"/>
        <v>0.62682231829094182</v>
      </c>
    </row>
    <row r="199" spans="1:15" x14ac:dyDescent="0.15">
      <c r="A199" s="1">
        <v>9</v>
      </c>
      <c r="B199" s="1" t="s">
        <v>90</v>
      </c>
      <c r="C199" s="1">
        <v>12</v>
      </c>
      <c r="D199" s="1" t="s">
        <v>25</v>
      </c>
      <c r="E199" s="6">
        <f>労働コスト!E199/SUM(資本コスト!E199,労働コスト!E199)</f>
        <v>0.70039124807064468</v>
      </c>
      <c r="F199" s="6">
        <f>労働コスト!F199/SUM(資本コスト!F199,労働コスト!F199)</f>
        <v>0.7915221212898893</v>
      </c>
      <c r="G199" s="6">
        <f>労働コスト!G199/SUM(資本コスト!G199,労働コスト!G199)</f>
        <v>0.69195120503940288</v>
      </c>
      <c r="H199" s="6">
        <f>労働コスト!H199/SUM(資本コスト!H199,労働コスト!H199)</f>
        <v>0.69429569319083728</v>
      </c>
      <c r="I199" s="6">
        <f>労働コスト!I199/SUM(資本コスト!I199,労働コスト!I199)</f>
        <v>0.63079959510337069</v>
      </c>
      <c r="K199" s="3">
        <f>0.5*(E199+E$1096)</f>
        <v>0.7405268035759256</v>
      </c>
      <c r="L199" s="3">
        <f t="shared" ref="L199:O199" si="195">0.5*(F199+F$1096)</f>
        <v>0.8047610303531143</v>
      </c>
      <c r="M199" s="3">
        <f t="shared" si="195"/>
        <v>0.68798156391917686</v>
      </c>
      <c r="N199" s="3">
        <f t="shared" si="195"/>
        <v>0.67607132444750628</v>
      </c>
      <c r="O199" s="3">
        <f t="shared" si="195"/>
        <v>0.59878553575284332</v>
      </c>
    </row>
    <row r="200" spans="1:15" x14ac:dyDescent="0.15">
      <c r="A200" s="1">
        <v>9</v>
      </c>
      <c r="B200" s="1" t="s">
        <v>90</v>
      </c>
      <c r="C200" s="1">
        <v>13</v>
      </c>
      <c r="D200" s="1" t="s">
        <v>26</v>
      </c>
      <c r="E200" s="6">
        <f>労働コスト!E200/SUM(資本コスト!E200,労働コスト!E200)</f>
        <v>0.74041114550027898</v>
      </c>
      <c r="F200" s="6">
        <f>労働コスト!F200/SUM(資本コスト!F200,労働コスト!F200)</f>
        <v>0.61810204880443664</v>
      </c>
      <c r="G200" s="6">
        <f>労働コスト!G200/SUM(資本コスト!G200,労働コスト!G200)</f>
        <v>0.60992565509791496</v>
      </c>
      <c r="H200" s="6">
        <f>労働コスト!H200/SUM(資本コスト!H200,労働コスト!H200)</f>
        <v>0.63822999870229635</v>
      </c>
      <c r="I200" s="6">
        <f>労働コスト!I200/SUM(資本コスト!I200,労働コスト!I200)</f>
        <v>0.65965698913444082</v>
      </c>
      <c r="K200" s="3">
        <f>0.5*(E200+E$1097)</f>
        <v>0.77545808954928352</v>
      </c>
      <c r="L200" s="3">
        <f t="shared" ref="L200:O200" si="196">0.5*(F200+F$1097)</f>
        <v>0.66971515622682365</v>
      </c>
      <c r="M200" s="3">
        <f t="shared" si="196"/>
        <v>0.64126830295070369</v>
      </c>
      <c r="N200" s="3">
        <f t="shared" si="196"/>
        <v>0.65790403305765766</v>
      </c>
      <c r="O200" s="3">
        <f t="shared" si="196"/>
        <v>0.68100658598380659</v>
      </c>
    </row>
    <row r="201" spans="1:15" x14ac:dyDescent="0.15">
      <c r="A201" s="1">
        <v>9</v>
      </c>
      <c r="B201" s="1" t="s">
        <v>90</v>
      </c>
      <c r="C201" s="1">
        <v>14</v>
      </c>
      <c r="D201" s="1" t="s">
        <v>27</v>
      </c>
      <c r="E201" s="6">
        <f>労働コスト!E201/SUM(資本コスト!E201,労働コスト!E201)</f>
        <v>0.79771198189457915</v>
      </c>
      <c r="F201" s="6">
        <f>労働コスト!F201/SUM(資本コスト!F201,労働コスト!F201)</f>
        <v>0.78746280388293444</v>
      </c>
      <c r="G201" s="6">
        <f>労働コスト!G201/SUM(資本コスト!G201,労働コスト!G201)</f>
        <v>0.66427643794194613</v>
      </c>
      <c r="H201" s="6">
        <f>労働コスト!H201/SUM(資本コスト!H201,労働コスト!H201)</f>
        <v>0.65764568889373953</v>
      </c>
      <c r="I201" s="6">
        <f>労働コスト!I201/SUM(資本コスト!I201,労働コスト!I201)</f>
        <v>0.51623994560751063</v>
      </c>
      <c r="K201" s="3">
        <f>0.5*(E201+E$1098)</f>
        <v>0.85619342379943575</v>
      </c>
      <c r="L201" s="3">
        <f t="shared" ref="L201:O201" si="197">0.5*(F201+F$1098)</f>
        <v>0.82221055324551928</v>
      </c>
      <c r="M201" s="3">
        <f t="shared" si="197"/>
        <v>0.7125161132082718</v>
      </c>
      <c r="N201" s="3">
        <f t="shared" si="197"/>
        <v>0.67701312014584181</v>
      </c>
      <c r="O201" s="3">
        <f t="shared" si="197"/>
        <v>0.57180628814991619</v>
      </c>
    </row>
    <row r="202" spans="1:15" x14ac:dyDescent="0.15">
      <c r="A202" s="1">
        <v>9</v>
      </c>
      <c r="B202" s="1" t="s">
        <v>90</v>
      </c>
      <c r="C202" s="1">
        <v>15</v>
      </c>
      <c r="D202" s="1" t="s">
        <v>28</v>
      </c>
      <c r="E202" s="6">
        <f>労働コスト!E202/SUM(資本コスト!E202,労働コスト!E202)</f>
        <v>0.71242162805900522</v>
      </c>
      <c r="F202" s="6">
        <f>労働コスト!F202/SUM(資本コスト!F202,労働コスト!F202)</f>
        <v>0.77647363640493261</v>
      </c>
      <c r="G202" s="6">
        <f>労働コスト!G202/SUM(資本コスト!G202,労働コスト!G202)</f>
        <v>0.70402293818583672</v>
      </c>
      <c r="H202" s="6">
        <f>労働コスト!H202/SUM(資本コスト!H202,労働コスト!H202)</f>
        <v>0.70360425185705844</v>
      </c>
      <c r="I202" s="6">
        <f>労働コスト!I202/SUM(資本コスト!I202,労働コスト!I202)</f>
        <v>0.62327999446903692</v>
      </c>
      <c r="K202" s="3">
        <f>0.5*(E202+E$1099)</f>
        <v>0.75936794764470505</v>
      </c>
      <c r="L202" s="3">
        <f t="shared" ref="L202:O202" si="198">0.5*(F202+F$1099)</f>
        <v>0.7990139626918169</v>
      </c>
      <c r="M202" s="3">
        <f t="shared" si="198"/>
        <v>0.72967016874008594</v>
      </c>
      <c r="N202" s="3">
        <f t="shared" si="198"/>
        <v>0.71703453209341594</v>
      </c>
      <c r="O202" s="3">
        <f t="shared" si="198"/>
        <v>0.64825522848012751</v>
      </c>
    </row>
    <row r="203" spans="1:15" x14ac:dyDescent="0.15">
      <c r="A203" s="1">
        <v>9</v>
      </c>
      <c r="B203" s="1" t="s">
        <v>275</v>
      </c>
      <c r="C203" s="1">
        <v>16</v>
      </c>
      <c r="D203" s="1" t="s">
        <v>11</v>
      </c>
      <c r="E203" s="6">
        <f>労働コスト!E203/SUM(資本コスト!E203,労働コスト!E203)</f>
        <v>0.52768723521036187</v>
      </c>
      <c r="F203" s="6">
        <f>労働コスト!F203/SUM(資本コスト!F203,労働コスト!F203)</f>
        <v>0.85079986336821378</v>
      </c>
      <c r="G203" s="6">
        <f>労働コスト!G203/SUM(資本コスト!G203,労働コスト!G203)</f>
        <v>0.86216146157852258</v>
      </c>
      <c r="H203" s="6">
        <f>労働コスト!H203/SUM(資本コスト!H203,労働コスト!H203)</f>
        <v>0.90469849317078244</v>
      </c>
      <c r="I203" s="6">
        <f>労働コスト!I203/SUM(資本コスト!I203,労働コスト!I203)</f>
        <v>0.91519400988839406</v>
      </c>
      <c r="K203" s="3">
        <f>0.5*(E203+E$1100)</f>
        <v>0.63711921914659553</v>
      </c>
      <c r="L203" s="3">
        <f t="shared" ref="L203:O203" si="199">0.5*(F203+F$1100)</f>
        <v>0.8711994211009717</v>
      </c>
      <c r="M203" s="3">
        <f t="shared" si="199"/>
        <v>0.8743424775820452</v>
      </c>
      <c r="N203" s="3">
        <f t="shared" si="199"/>
        <v>0.90916203767912995</v>
      </c>
      <c r="O203" s="3">
        <f t="shared" si="199"/>
        <v>0.90933905436365103</v>
      </c>
    </row>
    <row r="204" spans="1:15" x14ac:dyDescent="0.15">
      <c r="A204" s="1">
        <v>9</v>
      </c>
      <c r="B204" s="1" t="s">
        <v>275</v>
      </c>
      <c r="C204" s="1">
        <v>17</v>
      </c>
      <c r="D204" s="1" t="s">
        <v>12</v>
      </c>
      <c r="E204" s="6">
        <f>労働コスト!E204/SUM(資本コスト!E204,労働コスト!E204)</f>
        <v>0.2522966792537843</v>
      </c>
      <c r="F204" s="6">
        <f>労働コスト!F204/SUM(資本コスト!F204,労働コスト!F204)</f>
        <v>0.22832094676113943</v>
      </c>
      <c r="G204" s="6">
        <f>労働コスト!G204/SUM(資本コスト!G204,労働コスト!G204)</f>
        <v>0.23954385804761927</v>
      </c>
      <c r="H204" s="6">
        <f>労働コスト!H204/SUM(資本コスト!H204,労働コスト!H204)</f>
        <v>0.24579867669101121</v>
      </c>
      <c r="I204" s="6">
        <f>労働コスト!I204/SUM(資本コスト!I204,労働コスト!I204)</f>
        <v>0.18622754564807104</v>
      </c>
      <c r="K204" s="3">
        <f>0.5*(E204+E$1101)</f>
        <v>0.24660863054002158</v>
      </c>
      <c r="L204" s="3">
        <f t="shared" ref="L204:O204" si="200">0.5*(F204+F$1101)</f>
        <v>0.23123159711905827</v>
      </c>
      <c r="M204" s="3">
        <f t="shared" si="200"/>
        <v>0.25524889726694244</v>
      </c>
      <c r="N204" s="3">
        <f t="shared" si="200"/>
        <v>0.26659712811973924</v>
      </c>
      <c r="O204" s="3">
        <f t="shared" si="200"/>
        <v>0.19059901144267272</v>
      </c>
    </row>
    <row r="205" spans="1:15" x14ac:dyDescent="0.15">
      <c r="A205" s="1">
        <v>9</v>
      </c>
      <c r="B205" s="1" t="s">
        <v>275</v>
      </c>
      <c r="C205" s="1">
        <v>18</v>
      </c>
      <c r="D205" s="1" t="s">
        <v>13</v>
      </c>
      <c r="E205" s="6">
        <f>労働コスト!E205/SUM(資本コスト!E205,労働コスト!E205)</f>
        <v>0.78527900241202697</v>
      </c>
      <c r="F205" s="6">
        <f>労働コスト!F205/SUM(資本コスト!F205,労働コスト!F205)</f>
        <v>0.80946206241178975</v>
      </c>
      <c r="G205" s="6">
        <f>労働コスト!G205/SUM(資本コスト!G205,労働コスト!G205)</f>
        <v>0.81058340142801955</v>
      </c>
      <c r="H205" s="6">
        <f>労働コスト!H205/SUM(資本コスト!H205,労働コスト!H205)</f>
        <v>0.82151592732041978</v>
      </c>
      <c r="I205" s="6">
        <f>労働コスト!I205/SUM(資本コスト!I205,労働コスト!I205)</f>
        <v>0.77893874706142319</v>
      </c>
      <c r="K205" s="3">
        <f>0.5*(E205+E$1102)</f>
        <v>0.82239996390367809</v>
      </c>
      <c r="L205" s="3">
        <f t="shared" ref="L205:O205" si="201">0.5*(F205+F$1102)</f>
        <v>0.80783459828023352</v>
      </c>
      <c r="M205" s="3">
        <f t="shared" si="201"/>
        <v>0.81215558928549358</v>
      </c>
      <c r="N205" s="3">
        <f t="shared" si="201"/>
        <v>0.82272611177928034</v>
      </c>
      <c r="O205" s="3">
        <f t="shared" si="201"/>
        <v>0.78911727521087904</v>
      </c>
    </row>
    <row r="206" spans="1:15" x14ac:dyDescent="0.15">
      <c r="A206" s="1">
        <v>9</v>
      </c>
      <c r="B206" s="1" t="s">
        <v>275</v>
      </c>
      <c r="C206" s="1">
        <v>19</v>
      </c>
      <c r="D206" s="1" t="s">
        <v>14</v>
      </c>
      <c r="E206" s="6">
        <f>労働コスト!E206/SUM(資本コスト!E206,労働コスト!E206)</f>
        <v>0.56794968317009453</v>
      </c>
      <c r="F206" s="6">
        <f>労働コスト!F206/SUM(資本コスト!F206,労働コスト!F206)</f>
        <v>0.83098379313324389</v>
      </c>
      <c r="G206" s="6">
        <f>労働コスト!G206/SUM(資本コスト!G206,労働コスト!G206)</f>
        <v>0.8597423534326889</v>
      </c>
      <c r="H206" s="6">
        <f>労働コスト!H206/SUM(資本コスト!H206,労働コスト!H206)</f>
        <v>0.82646334523842935</v>
      </c>
      <c r="I206" s="6">
        <f>労働コスト!I206/SUM(資本コスト!I206,労働コスト!I206)</f>
        <v>0.81979417577656999</v>
      </c>
      <c r="K206" s="3">
        <f>0.5*(E206+E$1103)</f>
        <v>0.61540072775240873</v>
      </c>
      <c r="L206" s="3">
        <f t="shared" ref="L206:O206" si="202">0.5*(F206+F$1103)</f>
        <v>0.83641595767218679</v>
      </c>
      <c r="M206" s="3">
        <f t="shared" si="202"/>
        <v>0.85699735200180316</v>
      </c>
      <c r="N206" s="3">
        <f t="shared" si="202"/>
        <v>0.81892468806337471</v>
      </c>
      <c r="O206" s="3">
        <f t="shared" si="202"/>
        <v>0.81278361948011324</v>
      </c>
    </row>
    <row r="207" spans="1:15" x14ac:dyDescent="0.15">
      <c r="A207" s="1">
        <v>9</v>
      </c>
      <c r="B207" s="1" t="s">
        <v>275</v>
      </c>
      <c r="C207" s="1">
        <v>20</v>
      </c>
      <c r="D207" s="1" t="s">
        <v>15</v>
      </c>
      <c r="E207" s="6">
        <f>労働コスト!E207/SUM(資本コスト!E207,労働コスト!E207)</f>
        <v>0.36204012758225457</v>
      </c>
      <c r="F207" s="6">
        <f>労働コスト!F207/SUM(資本コスト!F207,労働コスト!F207)</f>
        <v>0.20932874872135018</v>
      </c>
      <c r="G207" s="6">
        <f>労働コスト!G207/SUM(資本コスト!G207,労働コスト!G207)</f>
        <v>0.2568556146058697</v>
      </c>
      <c r="H207" s="6">
        <f>労働コスト!H207/SUM(資本コスト!H207,労働コスト!H207)</f>
        <v>0.23893413736758778</v>
      </c>
      <c r="I207" s="6">
        <f>労働コスト!I207/SUM(資本コスト!I207,労働コスト!I207)</f>
        <v>0.17644744208656266</v>
      </c>
      <c r="K207" s="3">
        <f>0.5*(E207+E$1104)</f>
        <v>0.43386559671748132</v>
      </c>
      <c r="L207" s="3">
        <f t="shared" ref="L207:O207" si="203">0.5*(F207+F$1104)</f>
        <v>0.20535077316082839</v>
      </c>
      <c r="M207" s="3">
        <f t="shared" si="203"/>
        <v>0.25177499374916756</v>
      </c>
      <c r="N207" s="3">
        <f t="shared" si="203"/>
        <v>0.24778809380384223</v>
      </c>
      <c r="O207" s="3">
        <f t="shared" si="203"/>
        <v>0.18924366712814591</v>
      </c>
    </row>
    <row r="208" spans="1:15" x14ac:dyDescent="0.15">
      <c r="A208" s="1">
        <v>9</v>
      </c>
      <c r="B208" s="1" t="s">
        <v>275</v>
      </c>
      <c r="C208" s="1">
        <v>21</v>
      </c>
      <c r="D208" s="1" t="s">
        <v>16</v>
      </c>
      <c r="E208" s="6">
        <f>労働コスト!E208/SUM(資本コスト!E208,労働コスト!E208)</f>
        <v>0.57287231187534271</v>
      </c>
      <c r="F208" s="6">
        <f>労働コスト!F208/SUM(資本コスト!F208,労働コスト!F208)</f>
        <v>0.54748926880597792</v>
      </c>
      <c r="G208" s="6">
        <f>労働コスト!G208/SUM(資本コスト!G208,労働コスト!G208)</f>
        <v>0.55825358188915375</v>
      </c>
      <c r="H208" s="6">
        <f>労働コスト!H208/SUM(資本コスト!H208,労働コスト!H208)</f>
        <v>0.61943437635891119</v>
      </c>
      <c r="I208" s="6">
        <f>労働コスト!I208/SUM(資本コスト!I208,労働コスト!I208)</f>
        <v>0.476831713037694</v>
      </c>
      <c r="K208" s="3">
        <f>0.5*(E208+E$1105)</f>
        <v>0.62421225342258047</v>
      </c>
      <c r="L208" s="3">
        <f t="shared" ref="L208:O208" si="204">0.5*(F208+F$1105)</f>
        <v>0.56648494629188229</v>
      </c>
      <c r="M208" s="3">
        <f t="shared" si="204"/>
        <v>0.57092821279109218</v>
      </c>
      <c r="N208" s="3">
        <f t="shared" si="204"/>
        <v>0.58671734076841098</v>
      </c>
      <c r="O208" s="3">
        <f t="shared" si="204"/>
        <v>0.45606332579819903</v>
      </c>
    </row>
    <row r="209" spans="1:15" x14ac:dyDescent="0.15">
      <c r="A209" s="1">
        <v>9</v>
      </c>
      <c r="B209" s="1" t="s">
        <v>88</v>
      </c>
      <c r="C209" s="1">
        <v>22</v>
      </c>
      <c r="D209" s="1" t="s">
        <v>8</v>
      </c>
      <c r="E209" s="6">
        <f>労働コスト!E209/SUM(資本コスト!E209,労働コスト!E209)</f>
        <v>0.70917148754914927</v>
      </c>
      <c r="F209" s="6">
        <f>労働コスト!F209/SUM(資本コスト!F209,労働コスト!F209)</f>
        <v>0.66722838842082643</v>
      </c>
      <c r="G209" s="6">
        <f>労働コスト!G209/SUM(資本コスト!G209,労働コスト!G209)</f>
        <v>0.57758212604031289</v>
      </c>
      <c r="H209" s="6">
        <f>労働コスト!H209/SUM(資本コスト!H209,労働コスト!H209)</f>
        <v>0.67735277360265722</v>
      </c>
      <c r="I209" s="6">
        <f>労働コスト!I209/SUM(資本コスト!I209,労働コスト!I209)</f>
        <v>0.74814181735247998</v>
      </c>
      <c r="K209" s="3">
        <f>0.5*(E209+E$1106)</f>
        <v>0.75488864397018918</v>
      </c>
      <c r="L209" s="3">
        <f t="shared" ref="L209:O209" si="205">0.5*(F209+F$1106)</f>
        <v>0.70083843039513494</v>
      </c>
      <c r="M209" s="3">
        <f t="shared" si="205"/>
        <v>0.62364228742268946</v>
      </c>
      <c r="N209" s="3">
        <f t="shared" si="205"/>
        <v>0.68470188855488923</v>
      </c>
      <c r="O209" s="3">
        <f t="shared" si="205"/>
        <v>0.73812740210414296</v>
      </c>
    </row>
    <row r="210" spans="1:15" x14ac:dyDescent="0.15">
      <c r="A210" s="1">
        <v>9</v>
      </c>
      <c r="B210" s="1" t="s">
        <v>88</v>
      </c>
      <c r="C210" s="1">
        <v>23</v>
      </c>
      <c r="D210" s="1" t="s">
        <v>29</v>
      </c>
      <c r="E210" s="6">
        <f>労働コスト!E210/SUM(資本コスト!E210,労働コスト!E210)</f>
        <v>0.67122397739463013</v>
      </c>
      <c r="F210" s="6">
        <f>労働コスト!F210/SUM(資本コスト!F210,労働コスト!F210)</f>
        <v>0.74874660810888849</v>
      </c>
      <c r="G210" s="6">
        <f>労働コスト!G210/SUM(資本コスト!G210,労働コスト!G210)</f>
        <v>0.73745395256628565</v>
      </c>
      <c r="H210" s="6">
        <f>労働コスト!H210/SUM(資本コスト!H210,労働コスト!H210)</f>
        <v>0.75434714930529301</v>
      </c>
      <c r="I210" s="6">
        <f>労働コスト!I210/SUM(資本コスト!I210,労働コスト!I210)</f>
        <v>0.67342853974502803</v>
      </c>
      <c r="K210" s="3">
        <f>0.5*(E210+E$1107)</f>
        <v>0.64343717988469296</v>
      </c>
      <c r="L210" s="3">
        <f t="shared" ref="L210:O210" si="206">0.5*(F210+F$1107)</f>
        <v>0.74528953862251379</v>
      </c>
      <c r="M210" s="3">
        <f t="shared" si="206"/>
        <v>0.73296245039680485</v>
      </c>
      <c r="N210" s="3">
        <f t="shared" si="206"/>
        <v>0.74934024617493655</v>
      </c>
      <c r="O210" s="3">
        <f t="shared" si="206"/>
        <v>0.68414303468264959</v>
      </c>
    </row>
    <row r="211" spans="1:15" x14ac:dyDescent="0.15">
      <c r="A211" s="1">
        <v>10</v>
      </c>
      <c r="B211" s="1" t="s">
        <v>92</v>
      </c>
      <c r="C211" s="1">
        <v>1</v>
      </c>
      <c r="D211" s="1" t="s">
        <v>9</v>
      </c>
      <c r="E211" s="6">
        <f>労働コスト!E211/SUM(資本コスト!E211,労働コスト!E211)</f>
        <v>0.35960129390853196</v>
      </c>
      <c r="F211" s="6">
        <f>労働コスト!F211/SUM(資本コスト!F211,労働コスト!F211)</f>
        <v>0.45344507359983494</v>
      </c>
      <c r="G211" s="6">
        <f>労働コスト!G211/SUM(資本コスト!G211,労働コスト!G211)</f>
        <v>0.43158329160278441</v>
      </c>
      <c r="H211" s="6">
        <f>労働コスト!H211/SUM(資本コスト!H211,労働コスト!H211)</f>
        <v>0.34616244831982712</v>
      </c>
      <c r="I211" s="6">
        <f>労働コスト!I211/SUM(資本コスト!I211,労働コスト!I211)</f>
        <v>0.26558798864799049</v>
      </c>
      <c r="K211" s="3">
        <f>0.5*(E211+E$1085)</f>
        <v>0.3914853917253357</v>
      </c>
      <c r="L211" s="3">
        <f t="shared" ref="L211:O211" si="207">0.5*(F211+F$1085)</f>
        <v>0.47775705051800299</v>
      </c>
      <c r="M211" s="3">
        <f t="shared" si="207"/>
        <v>0.44283295516787446</v>
      </c>
      <c r="N211" s="3">
        <f t="shared" si="207"/>
        <v>0.34986994065284199</v>
      </c>
      <c r="O211" s="3">
        <f t="shared" si="207"/>
        <v>0.27774411160158707</v>
      </c>
    </row>
    <row r="212" spans="1:15" x14ac:dyDescent="0.15">
      <c r="A212" s="1">
        <v>10</v>
      </c>
      <c r="B212" s="1" t="s">
        <v>92</v>
      </c>
      <c r="C212" s="1">
        <v>2</v>
      </c>
      <c r="D212" s="1" t="s">
        <v>10</v>
      </c>
      <c r="E212" s="6">
        <f>労働コスト!E212/SUM(資本コスト!E212,労働コスト!E212)</f>
        <v>0.55889633827154706</v>
      </c>
      <c r="F212" s="6">
        <f>労働コスト!F212/SUM(資本コスト!F212,労働コスト!F212)</f>
        <v>0.5672327800009962</v>
      </c>
      <c r="G212" s="6">
        <f>労働コスト!G212/SUM(資本コスト!G212,労働コスト!G212)</f>
        <v>0.62953220864595538</v>
      </c>
      <c r="H212" s="6">
        <f>労働コスト!H212/SUM(資本コスト!H212,労働コスト!H212)</f>
        <v>0.67500106016865202</v>
      </c>
      <c r="I212" s="6">
        <f>労働コスト!I212/SUM(資本コスト!I212,労働コスト!I212)</f>
        <v>0.51438463983118765</v>
      </c>
      <c r="K212" s="3">
        <f>0.5*(E212+E$1086)</f>
        <v>0.59064402287692064</v>
      </c>
      <c r="L212" s="3">
        <f t="shared" ref="L212:O212" si="208">0.5*(F212+F$1086)</f>
        <v>0.61712636614089766</v>
      </c>
      <c r="M212" s="3">
        <f t="shared" si="208"/>
        <v>0.64147431050293957</v>
      </c>
      <c r="N212" s="3">
        <f t="shared" si="208"/>
        <v>0.66550280085247249</v>
      </c>
      <c r="O212" s="3">
        <f t="shared" si="208"/>
        <v>0.50649340733912951</v>
      </c>
    </row>
    <row r="213" spans="1:15" x14ac:dyDescent="0.15">
      <c r="A213" s="1">
        <v>10</v>
      </c>
      <c r="B213" s="1" t="s">
        <v>93</v>
      </c>
      <c r="C213" s="1">
        <v>3</v>
      </c>
      <c r="D213" s="1" t="s">
        <v>17</v>
      </c>
      <c r="E213" s="6">
        <f>労働コスト!E213/SUM(資本コスト!E213,労働コスト!E213)</f>
        <v>0.52167690230384201</v>
      </c>
      <c r="F213" s="6">
        <f>労働コスト!F213/SUM(資本コスト!F213,労働コスト!F213)</f>
        <v>0.67783930998560427</v>
      </c>
      <c r="G213" s="6">
        <f>労働コスト!G213/SUM(資本コスト!G213,労働コスト!G213)</f>
        <v>0.54132457640915255</v>
      </c>
      <c r="H213" s="6">
        <f>労働コスト!H213/SUM(資本コスト!H213,労働コスト!H213)</f>
        <v>0.58437194919083657</v>
      </c>
      <c r="I213" s="6">
        <f>労働コスト!I213/SUM(資本コスト!I213,労働コスト!I213)</f>
        <v>0.52524078472052982</v>
      </c>
      <c r="K213" s="3">
        <f>0.5*(E213+E$1087)</f>
        <v>0.59895095248818753</v>
      </c>
      <c r="L213" s="3">
        <f t="shared" ref="L213:O213" si="209">0.5*(F213+F$1087)</f>
        <v>0.71210017352831056</v>
      </c>
      <c r="M213" s="3">
        <f t="shared" si="209"/>
        <v>0.6179776746421457</v>
      </c>
      <c r="N213" s="3">
        <f t="shared" si="209"/>
        <v>0.63722666482362267</v>
      </c>
      <c r="O213" s="3">
        <f t="shared" si="209"/>
        <v>0.57944503191484742</v>
      </c>
    </row>
    <row r="214" spans="1:15" x14ac:dyDescent="0.15">
      <c r="A214" s="1">
        <v>10</v>
      </c>
      <c r="B214" s="1" t="s">
        <v>93</v>
      </c>
      <c r="C214" s="1">
        <v>4</v>
      </c>
      <c r="D214" s="1" t="s">
        <v>18</v>
      </c>
      <c r="E214" s="6">
        <f>労働コスト!E214/SUM(資本コスト!E214,労働コスト!E214)</f>
        <v>0.83331947444747445</v>
      </c>
      <c r="F214" s="6">
        <f>労働コスト!F214/SUM(資本コスト!F214,労働コスト!F214)</f>
        <v>0.83679975734140866</v>
      </c>
      <c r="G214" s="6">
        <f>労働コスト!G214/SUM(資本コスト!G214,労働コスト!G214)</f>
        <v>0.82377334021919113</v>
      </c>
      <c r="H214" s="6">
        <f>労働コスト!H214/SUM(資本コスト!H214,労働コスト!H214)</f>
        <v>0.77208750023043593</v>
      </c>
      <c r="I214" s="6">
        <f>労働コスト!I214/SUM(資本コスト!I214,労働コスト!I214)</f>
        <v>0.70772023773800019</v>
      </c>
      <c r="K214" s="3">
        <f>0.5*(E214+E$1088)</f>
        <v>0.8047578463058207</v>
      </c>
      <c r="L214" s="3">
        <f t="shared" ref="L214:O214" si="210">0.5*(F214+F$1088)</f>
        <v>0.82612351542302331</v>
      </c>
      <c r="M214" s="3">
        <f t="shared" si="210"/>
        <v>0.81117321202609949</v>
      </c>
      <c r="N214" s="3">
        <f t="shared" si="210"/>
        <v>0.75609418606499745</v>
      </c>
      <c r="O214" s="3">
        <f t="shared" si="210"/>
        <v>0.68917836364911955</v>
      </c>
    </row>
    <row r="215" spans="1:15" x14ac:dyDescent="0.15">
      <c r="A215" s="1">
        <v>10</v>
      </c>
      <c r="B215" s="1" t="s">
        <v>93</v>
      </c>
      <c r="C215" s="1">
        <v>5</v>
      </c>
      <c r="D215" s="1" t="s">
        <v>19</v>
      </c>
      <c r="E215" s="6">
        <f>労働コスト!E215/SUM(資本コスト!E215,労働コスト!E215)</f>
        <v>0.8358029480328415</v>
      </c>
      <c r="F215" s="6">
        <f>労働コスト!F215/SUM(資本コスト!F215,労働コスト!F215)</f>
        <v>0.80559030871475013</v>
      </c>
      <c r="G215" s="6">
        <f>労働コスト!G215/SUM(資本コスト!G215,労働コスト!G215)</f>
        <v>0.834706822865805</v>
      </c>
      <c r="H215" s="6">
        <f>労働コスト!H215/SUM(資本コスト!H215,労働コスト!H215)</f>
        <v>0.8015110190093222</v>
      </c>
      <c r="I215" s="6">
        <f>労働コスト!I215/SUM(資本コスト!I215,労働コスト!I215)</f>
        <v>0.73339459580609212</v>
      </c>
      <c r="K215" s="3">
        <f>0.5*(E215+E$1089)</f>
        <v>0.72087232542486324</v>
      </c>
      <c r="L215" s="3">
        <f t="shared" ref="L215:O215" si="211">0.5*(F215+F$1089)</f>
        <v>0.75712700463961946</v>
      </c>
      <c r="M215" s="3">
        <f t="shared" si="211"/>
        <v>0.76087967802284162</v>
      </c>
      <c r="N215" s="3">
        <f t="shared" si="211"/>
        <v>0.7392050162083097</v>
      </c>
      <c r="O215" s="3">
        <f t="shared" si="211"/>
        <v>0.66924867236981678</v>
      </c>
    </row>
    <row r="216" spans="1:15" x14ac:dyDescent="0.15">
      <c r="A216" s="1">
        <v>10</v>
      </c>
      <c r="B216" s="1" t="s">
        <v>93</v>
      </c>
      <c r="C216" s="1">
        <v>6</v>
      </c>
      <c r="D216" s="1" t="s">
        <v>3</v>
      </c>
      <c r="E216" s="6">
        <f>労働コスト!E216/SUM(資本コスト!E216,労働コスト!E216)</f>
        <v>0.54248207634068057</v>
      </c>
      <c r="F216" s="6">
        <f>労働コスト!F216/SUM(資本コスト!F216,労働コスト!F216)</f>
        <v>0.63822446883264616</v>
      </c>
      <c r="G216" s="6">
        <f>労働コスト!G216/SUM(資本コスト!G216,労働コスト!G216)</f>
        <v>0.56087819431920216</v>
      </c>
      <c r="H216" s="6">
        <f>労働コスト!H216/SUM(資本コスト!H216,労働コスト!H216)</f>
        <v>0.55160603561265298</v>
      </c>
      <c r="I216" s="6">
        <f>労働コスト!I216/SUM(資本コスト!I216,労働コスト!I216)</f>
        <v>0.40894797709844055</v>
      </c>
      <c r="K216" s="3">
        <f>0.5*(E216+E$1090)</f>
        <v>0.52952802628344386</v>
      </c>
      <c r="L216" s="3">
        <f t="shared" ref="L216:O216" si="212">0.5*(F216+F$1090)</f>
        <v>0.6092844955649942</v>
      </c>
      <c r="M216" s="3">
        <f t="shared" si="212"/>
        <v>0.55705277456303881</v>
      </c>
      <c r="N216" s="3">
        <f t="shared" si="212"/>
        <v>0.56073993664236066</v>
      </c>
      <c r="O216" s="3">
        <f t="shared" si="212"/>
        <v>0.42682843209306298</v>
      </c>
    </row>
    <row r="217" spans="1:15" x14ac:dyDescent="0.15">
      <c r="A217" s="1">
        <v>10</v>
      </c>
      <c r="B217" s="1" t="s">
        <v>93</v>
      </c>
      <c r="C217" s="1">
        <v>7</v>
      </c>
      <c r="D217" s="1" t="s">
        <v>20</v>
      </c>
      <c r="E217" s="6">
        <f>労働コスト!E217/SUM(資本コスト!E217,労働コスト!E217)</f>
        <v>0.29910846820079334</v>
      </c>
      <c r="F217" s="6">
        <f>労働コスト!F217/SUM(資本コスト!F217,労働コスト!F217)</f>
        <v>0.188627142506815</v>
      </c>
      <c r="G217" s="6">
        <f>労働コスト!G217/SUM(資本コスト!G217,労働コスト!G217)</f>
        <v>0.34591694912657095</v>
      </c>
      <c r="H217" s="6">
        <f>労働コスト!H217/SUM(資本コスト!H217,労働コスト!H217)</f>
        <v>0.38589100938273779</v>
      </c>
      <c r="I217" s="6">
        <f>労働コスト!I217/SUM(資本コスト!I217,労働コスト!I217)</f>
        <v>0.19568318480763006</v>
      </c>
      <c r="K217" s="3">
        <f>0.5*(E217+E$1091)</f>
        <v>0.30176824046017314</v>
      </c>
      <c r="L217" s="3">
        <f t="shared" ref="L217:O217" si="213">0.5*(F217+F$1091)</f>
        <v>0.26840784634259052</v>
      </c>
      <c r="M217" s="3">
        <f t="shared" si="213"/>
        <v>0.39181337749335265</v>
      </c>
      <c r="N217" s="3">
        <f t="shared" si="213"/>
        <v>0.40857343212073105</v>
      </c>
      <c r="O217" s="3">
        <f t="shared" si="213"/>
        <v>0.29027769302473522</v>
      </c>
    </row>
    <row r="218" spans="1:15" x14ac:dyDescent="0.15">
      <c r="A218" s="1">
        <v>10</v>
      </c>
      <c r="B218" s="1" t="s">
        <v>93</v>
      </c>
      <c r="C218" s="1">
        <v>8</v>
      </c>
      <c r="D218" s="1" t="s">
        <v>21</v>
      </c>
      <c r="E218" s="6">
        <f>労働コスト!E218/SUM(資本コスト!E218,労働コスト!E218)</f>
        <v>0.6629223478852132</v>
      </c>
      <c r="F218" s="6">
        <f>労働コスト!F218/SUM(資本コスト!F218,労働コスト!F218)</f>
        <v>0.77947824538519339</v>
      </c>
      <c r="G218" s="6">
        <f>労働コスト!G218/SUM(資本コスト!G218,労働コスト!G218)</f>
        <v>0.73113578463556139</v>
      </c>
      <c r="H218" s="6">
        <f>労働コスト!H218/SUM(資本コスト!H218,労働コスト!H218)</f>
        <v>0.76974905778154645</v>
      </c>
      <c r="I218" s="6">
        <f>労働コスト!I218/SUM(資本コスト!I218,労働コスト!I218)</f>
        <v>0.73080850834637823</v>
      </c>
      <c r="K218" s="3">
        <f>0.5*(E218+E$1092)</f>
        <v>0.64380376602901146</v>
      </c>
      <c r="L218" s="3">
        <f t="shared" ref="L218:O218" si="214">0.5*(F218+F$1092)</f>
        <v>0.76818094191081032</v>
      </c>
      <c r="M218" s="3">
        <f t="shared" si="214"/>
        <v>0.74114527051006707</v>
      </c>
      <c r="N218" s="3">
        <f t="shared" si="214"/>
        <v>0.76582553132952857</v>
      </c>
      <c r="O218" s="3">
        <f t="shared" si="214"/>
        <v>0.70385868405397334</v>
      </c>
    </row>
    <row r="219" spans="1:15" x14ac:dyDescent="0.15">
      <c r="A219" s="1">
        <v>10</v>
      </c>
      <c r="B219" s="1" t="s">
        <v>93</v>
      </c>
      <c r="C219" s="1">
        <v>9</v>
      </c>
      <c r="D219" s="1" t="s">
        <v>22</v>
      </c>
      <c r="E219" s="6">
        <f>労働コスト!E219/SUM(資本コスト!E219,労働コスト!E219)</f>
        <v>0.63070972547212778</v>
      </c>
      <c r="F219" s="6">
        <f>労働コスト!F219/SUM(資本コスト!F219,労働コスト!F219)</f>
        <v>0.68651921310429886</v>
      </c>
      <c r="G219" s="6">
        <f>労働コスト!G219/SUM(資本コスト!G219,労働コスト!G219)</f>
        <v>0.66317409128617333</v>
      </c>
      <c r="H219" s="6">
        <f>労働コスト!H219/SUM(資本コスト!H219,労働コスト!H219)</f>
        <v>0.6732205527829308</v>
      </c>
      <c r="I219" s="6">
        <f>労働コスト!I219/SUM(資本コスト!I219,労働コスト!I219)</f>
        <v>0.65503613387583914</v>
      </c>
      <c r="K219" s="3">
        <f>0.5*(E219+E$1093)</f>
        <v>0.6283818143658636</v>
      </c>
      <c r="L219" s="3">
        <f t="shared" ref="L219:O219" si="215">0.5*(F219+F$1093)</f>
        <v>0.65000583448990989</v>
      </c>
      <c r="M219" s="3">
        <f t="shared" si="215"/>
        <v>0.62212302778102435</v>
      </c>
      <c r="N219" s="3">
        <f t="shared" si="215"/>
        <v>0.63332300344611625</v>
      </c>
      <c r="O219" s="3">
        <f t="shared" si="215"/>
        <v>0.60492586749148936</v>
      </c>
    </row>
    <row r="220" spans="1:15" x14ac:dyDescent="0.15">
      <c r="A220" s="1">
        <v>10</v>
      </c>
      <c r="B220" s="1" t="s">
        <v>93</v>
      </c>
      <c r="C220" s="1">
        <v>10</v>
      </c>
      <c r="D220" s="1" t="s">
        <v>23</v>
      </c>
      <c r="E220" s="6">
        <f>労働コスト!E220/SUM(資本コスト!E220,労働コスト!E220)</f>
        <v>0.71659093520842232</v>
      </c>
      <c r="F220" s="6">
        <f>労働コスト!F220/SUM(資本コスト!F220,労働コスト!F220)</f>
        <v>0.78023047471900475</v>
      </c>
      <c r="G220" s="6">
        <f>労働コスト!G220/SUM(資本コスト!G220,労働コスト!G220)</f>
        <v>0.82999968507997268</v>
      </c>
      <c r="H220" s="6">
        <f>労働コスト!H220/SUM(資本コスト!H220,労働コスト!H220)</f>
        <v>0.81513496403179253</v>
      </c>
      <c r="I220" s="6">
        <f>労働コスト!I220/SUM(資本コスト!I220,労働コスト!I220)</f>
        <v>0.69939287364477376</v>
      </c>
      <c r="K220" s="3">
        <f>0.5*(E220+E$1094)</f>
        <v>0.73940858118344566</v>
      </c>
      <c r="L220" s="3">
        <f t="shared" ref="L220:O220" si="216">0.5*(F220+F$1094)</f>
        <v>0.79110703874988053</v>
      </c>
      <c r="M220" s="3">
        <f t="shared" si="216"/>
        <v>0.81992662764834656</v>
      </c>
      <c r="N220" s="3">
        <f t="shared" si="216"/>
        <v>0.81321875077150918</v>
      </c>
      <c r="O220" s="3">
        <f t="shared" si="216"/>
        <v>0.74582224672478059</v>
      </c>
    </row>
    <row r="221" spans="1:15" x14ac:dyDescent="0.15">
      <c r="A221" s="1">
        <v>10</v>
      </c>
      <c r="B221" s="1" t="s">
        <v>93</v>
      </c>
      <c r="C221" s="1">
        <v>11</v>
      </c>
      <c r="D221" s="1" t="s">
        <v>24</v>
      </c>
      <c r="E221" s="6">
        <f>労働コスト!E221/SUM(資本コスト!E221,労働コスト!E221)</f>
        <v>0.76964899600763137</v>
      </c>
      <c r="F221" s="6">
        <f>労働コスト!F221/SUM(資本コスト!F221,労働コスト!F221)</f>
        <v>0.80390805742651106</v>
      </c>
      <c r="G221" s="6">
        <f>労働コスト!G221/SUM(資本コスト!G221,労働コスト!G221)</f>
        <v>0.76174958770407086</v>
      </c>
      <c r="H221" s="6">
        <f>労働コスト!H221/SUM(資本コスト!H221,労働コスト!H221)</f>
        <v>0.75176505852125819</v>
      </c>
      <c r="I221" s="6">
        <f>労働コスト!I221/SUM(資本コスト!I221,労働コスト!I221)</f>
        <v>0.69984884273133319</v>
      </c>
      <c r="K221" s="3">
        <f>0.5*(E221+E$1095)</f>
        <v>0.74959247703764098</v>
      </c>
      <c r="L221" s="3">
        <f t="shared" ref="L221:O221" si="217">0.5*(F221+F$1095)</f>
        <v>0.79311115471839511</v>
      </c>
      <c r="M221" s="3">
        <f t="shared" si="217"/>
        <v>0.74354866238054673</v>
      </c>
      <c r="N221" s="3">
        <f t="shared" si="217"/>
        <v>0.74024497223034413</v>
      </c>
      <c r="O221" s="3">
        <f t="shared" si="217"/>
        <v>0.69483376786280626</v>
      </c>
    </row>
    <row r="222" spans="1:15" x14ac:dyDescent="0.15">
      <c r="A222" s="1">
        <v>10</v>
      </c>
      <c r="B222" s="1" t="s">
        <v>93</v>
      </c>
      <c r="C222" s="1">
        <v>12</v>
      </c>
      <c r="D222" s="1" t="s">
        <v>25</v>
      </c>
      <c r="E222" s="6">
        <f>労働コスト!E222/SUM(資本コスト!E222,労働コスト!E222)</f>
        <v>0.76609557800326822</v>
      </c>
      <c r="F222" s="6">
        <f>労働コスト!F222/SUM(資本コスト!F222,労働コスト!F222)</f>
        <v>0.76187136236685504</v>
      </c>
      <c r="G222" s="6">
        <f>労働コスト!G222/SUM(資本コスト!G222,労働コスト!G222)</f>
        <v>0.67832380324153763</v>
      </c>
      <c r="H222" s="6">
        <f>労働コスト!H222/SUM(資本コスト!H222,労働コスト!H222)</f>
        <v>0.7005278447672052</v>
      </c>
      <c r="I222" s="6">
        <f>労働コスト!I222/SUM(資本コスト!I222,労働コスト!I222)</f>
        <v>0.67057689603181836</v>
      </c>
      <c r="K222" s="3">
        <f>0.5*(E222+E$1096)</f>
        <v>0.77337896854223742</v>
      </c>
      <c r="L222" s="3">
        <f t="shared" ref="L222:O222" si="218">0.5*(F222+F$1096)</f>
        <v>0.78993565089159712</v>
      </c>
      <c r="M222" s="3">
        <f t="shared" si="218"/>
        <v>0.68116786302024424</v>
      </c>
      <c r="N222" s="3">
        <f t="shared" si="218"/>
        <v>0.67918740023569035</v>
      </c>
      <c r="O222" s="3">
        <f t="shared" si="218"/>
        <v>0.61867418621706716</v>
      </c>
    </row>
    <row r="223" spans="1:15" x14ac:dyDescent="0.15">
      <c r="A223" s="1">
        <v>10</v>
      </c>
      <c r="B223" s="1" t="s">
        <v>93</v>
      </c>
      <c r="C223" s="1">
        <v>13</v>
      </c>
      <c r="D223" s="1" t="s">
        <v>26</v>
      </c>
      <c r="E223" s="6">
        <f>労働コスト!E223/SUM(資本コスト!E223,労働コスト!E223)</f>
        <v>0.71467390401497977</v>
      </c>
      <c r="F223" s="6">
        <f>労働コスト!F223/SUM(資本コスト!F223,労働コスト!F223)</f>
        <v>0.68386915275911286</v>
      </c>
      <c r="G223" s="6">
        <f>労働コスト!G223/SUM(資本コスト!G223,労働コスト!G223)</f>
        <v>0.59310064683368879</v>
      </c>
      <c r="H223" s="6">
        <f>労働コスト!H223/SUM(資本コスト!H223,労働コスト!H223)</f>
        <v>0.65476741033462016</v>
      </c>
      <c r="I223" s="6">
        <f>労働コスト!I223/SUM(資本コスト!I223,労働コスト!I223)</f>
        <v>0.65056345143001959</v>
      </c>
      <c r="K223" s="3">
        <f>0.5*(E223+E$1097)</f>
        <v>0.76258946880663392</v>
      </c>
      <c r="L223" s="3">
        <f t="shared" ref="L223:O223" si="219">0.5*(F223+F$1097)</f>
        <v>0.70259870820416181</v>
      </c>
      <c r="M223" s="3">
        <f t="shared" si="219"/>
        <v>0.63285579881859055</v>
      </c>
      <c r="N223" s="3">
        <f t="shared" si="219"/>
        <v>0.66617273887381956</v>
      </c>
      <c r="O223" s="3">
        <f t="shared" si="219"/>
        <v>0.67645981713159609</v>
      </c>
    </row>
    <row r="224" spans="1:15" x14ac:dyDescent="0.15">
      <c r="A224" s="1">
        <v>10</v>
      </c>
      <c r="B224" s="1" t="s">
        <v>93</v>
      </c>
      <c r="C224" s="1">
        <v>14</v>
      </c>
      <c r="D224" s="1" t="s">
        <v>27</v>
      </c>
      <c r="E224" s="6">
        <f>労働コスト!E224/SUM(資本コスト!E224,労働コスト!E224)</f>
        <v>0.8730750857263383</v>
      </c>
      <c r="F224" s="6">
        <f>労働コスト!F224/SUM(資本コスト!F224,労働コスト!F224)</f>
        <v>0.85241434129507154</v>
      </c>
      <c r="G224" s="6">
        <f>労働コスト!G224/SUM(資本コスト!G224,労働コスト!G224)</f>
        <v>0.77395253645387652</v>
      </c>
      <c r="H224" s="6">
        <f>労働コスト!H224/SUM(資本コスト!H224,労働コスト!H224)</f>
        <v>0.75427811075669848</v>
      </c>
      <c r="I224" s="6">
        <f>労働コスト!I224/SUM(資本コスト!I224,労働コスト!I224)</f>
        <v>0.55450757794544991</v>
      </c>
      <c r="K224" s="3">
        <f>0.5*(E224+E$1098)</f>
        <v>0.89387497571531527</v>
      </c>
      <c r="L224" s="3">
        <f t="shared" ref="L224:O224" si="220">0.5*(F224+F$1098)</f>
        <v>0.85468632195158789</v>
      </c>
      <c r="M224" s="3">
        <f t="shared" si="220"/>
        <v>0.76735416246423704</v>
      </c>
      <c r="N224" s="3">
        <f t="shared" si="220"/>
        <v>0.72532933107732134</v>
      </c>
      <c r="O224" s="3">
        <f t="shared" si="220"/>
        <v>0.59094010431888577</v>
      </c>
    </row>
    <row r="225" spans="1:15" x14ac:dyDescent="0.15">
      <c r="A225" s="1">
        <v>10</v>
      </c>
      <c r="B225" s="1" t="s">
        <v>93</v>
      </c>
      <c r="C225" s="1">
        <v>15</v>
      </c>
      <c r="D225" s="1" t="s">
        <v>28</v>
      </c>
      <c r="E225" s="6">
        <f>労働コスト!E225/SUM(資本コスト!E225,労働コスト!E225)</f>
        <v>0.72915740855906708</v>
      </c>
      <c r="F225" s="6">
        <f>労働コスト!F225/SUM(資本コスト!F225,労働コスト!F225)</f>
        <v>0.7904989695975887</v>
      </c>
      <c r="G225" s="6">
        <f>労働コスト!G225/SUM(資本コスト!G225,労働コスト!G225)</f>
        <v>0.73015103164875639</v>
      </c>
      <c r="H225" s="6">
        <f>労働コスト!H225/SUM(資本コスト!H225,労働コスト!H225)</f>
        <v>0.71030183673855107</v>
      </c>
      <c r="I225" s="6">
        <f>労働コスト!I225/SUM(資本コスト!I225,労働コスト!I225)</f>
        <v>0.64632887127887428</v>
      </c>
      <c r="K225" s="3">
        <f>0.5*(E225+E$1099)</f>
        <v>0.76773583789473598</v>
      </c>
      <c r="L225" s="3">
        <f t="shared" ref="L225:O225" si="221">0.5*(F225+F$1099)</f>
        <v>0.80602662928814484</v>
      </c>
      <c r="M225" s="3">
        <f t="shared" si="221"/>
        <v>0.74273421547154572</v>
      </c>
      <c r="N225" s="3">
        <f t="shared" si="221"/>
        <v>0.72038332453416221</v>
      </c>
      <c r="O225" s="3">
        <f t="shared" si="221"/>
        <v>0.65977966688504619</v>
      </c>
    </row>
    <row r="226" spans="1:15" x14ac:dyDescent="0.15">
      <c r="A226" s="1">
        <v>10</v>
      </c>
      <c r="B226" s="1" t="s">
        <v>92</v>
      </c>
      <c r="C226" s="1">
        <v>16</v>
      </c>
      <c r="D226" s="1" t="s">
        <v>11</v>
      </c>
      <c r="E226" s="6">
        <f>労働コスト!E226/SUM(資本コスト!E226,労働コスト!E226)</f>
        <v>0.6441983248414952</v>
      </c>
      <c r="F226" s="6">
        <f>労働コスト!F226/SUM(資本コスト!F226,労働コスト!F226)</f>
        <v>0.87122794193288833</v>
      </c>
      <c r="G226" s="6">
        <f>労働コスト!G226/SUM(資本コスト!G226,労働コスト!G226)</f>
        <v>0.88147564040157822</v>
      </c>
      <c r="H226" s="6">
        <f>労働コスト!H226/SUM(資本コスト!H226,労働コスト!H226)</f>
        <v>0.90486824246313646</v>
      </c>
      <c r="I226" s="6">
        <f>労働コスト!I226/SUM(資本コスト!I226,労働コスト!I226)</f>
        <v>0.90575633873406503</v>
      </c>
      <c r="K226" s="3">
        <f>0.5*(E226+E$1100)</f>
        <v>0.69537476396216213</v>
      </c>
      <c r="L226" s="3">
        <f t="shared" ref="L226:O226" si="222">0.5*(F226+F$1100)</f>
        <v>0.88141346038330892</v>
      </c>
      <c r="M226" s="3">
        <f t="shared" si="222"/>
        <v>0.88399956699357296</v>
      </c>
      <c r="N226" s="3">
        <f t="shared" si="222"/>
        <v>0.90924691232530697</v>
      </c>
      <c r="O226" s="3">
        <f t="shared" si="222"/>
        <v>0.90462021878648657</v>
      </c>
    </row>
    <row r="227" spans="1:15" x14ac:dyDescent="0.15">
      <c r="A227" s="1">
        <v>10</v>
      </c>
      <c r="B227" s="1" t="s">
        <v>92</v>
      </c>
      <c r="C227" s="1">
        <v>17</v>
      </c>
      <c r="D227" s="1" t="s">
        <v>12</v>
      </c>
      <c r="E227" s="6">
        <f>労働コスト!E227/SUM(資本コスト!E227,労働コスト!E227)</f>
        <v>0.19702507385206697</v>
      </c>
      <c r="F227" s="6">
        <f>労働コスト!F227/SUM(資本コスト!F227,労働コスト!F227)</f>
        <v>0.23272756130519306</v>
      </c>
      <c r="G227" s="6">
        <f>労働コスト!G227/SUM(資本コスト!G227,労働コスト!G227)</f>
        <v>0.26912090044509185</v>
      </c>
      <c r="H227" s="6">
        <f>労働コスト!H227/SUM(資本コスト!H227,労働コスト!H227)</f>
        <v>0.3077340753111471</v>
      </c>
      <c r="I227" s="6">
        <f>労働コスト!I227/SUM(資本コスト!I227,労働コスト!I227)</f>
        <v>0.20839147004846159</v>
      </c>
      <c r="K227" s="3">
        <f>0.5*(E227+E$1101)</f>
        <v>0.21897282783916294</v>
      </c>
      <c r="L227" s="3">
        <f t="shared" ref="L227:O227" si="223">0.5*(F227+F$1101)</f>
        <v>0.23343490439108511</v>
      </c>
      <c r="M227" s="3">
        <f t="shared" si="223"/>
        <v>0.27003741846567875</v>
      </c>
      <c r="N227" s="3">
        <f t="shared" si="223"/>
        <v>0.29756482742980717</v>
      </c>
      <c r="O227" s="3">
        <f t="shared" si="223"/>
        <v>0.20168097364286802</v>
      </c>
    </row>
    <row r="228" spans="1:15" x14ac:dyDescent="0.15">
      <c r="A228" s="1">
        <v>10</v>
      </c>
      <c r="B228" s="1" t="s">
        <v>92</v>
      </c>
      <c r="C228" s="1">
        <v>18</v>
      </c>
      <c r="D228" s="1" t="s">
        <v>13</v>
      </c>
      <c r="E228" s="6">
        <f>労働コスト!E228/SUM(資本コスト!E228,労働コスト!E228)</f>
        <v>0.81497223008278996</v>
      </c>
      <c r="F228" s="6">
        <f>労働コスト!F228/SUM(資本コスト!F228,労働コスト!F228)</f>
        <v>0.76288730256391923</v>
      </c>
      <c r="G228" s="6">
        <f>労働コスト!G228/SUM(資本コスト!G228,労働コスト!G228)</f>
        <v>0.8090907704955731</v>
      </c>
      <c r="H228" s="6">
        <f>労働コスト!H228/SUM(資本コスト!H228,労働コスト!H228)</f>
        <v>0.84708489546406585</v>
      </c>
      <c r="I228" s="6">
        <f>労働コスト!I228/SUM(資本コスト!I228,労働コスト!I228)</f>
        <v>0.7754378630286618</v>
      </c>
      <c r="K228" s="3">
        <f>0.5*(E228+E$1102)</f>
        <v>0.83724657773905953</v>
      </c>
      <c r="L228" s="3">
        <f t="shared" ref="L228:O228" si="224">0.5*(F228+F$1102)</f>
        <v>0.78454721835629826</v>
      </c>
      <c r="M228" s="3">
        <f t="shared" si="224"/>
        <v>0.81140927381927042</v>
      </c>
      <c r="N228" s="3">
        <f t="shared" si="224"/>
        <v>0.83551059585110332</v>
      </c>
      <c r="O228" s="3">
        <f t="shared" si="224"/>
        <v>0.78736683319449841</v>
      </c>
    </row>
    <row r="229" spans="1:15" x14ac:dyDescent="0.15">
      <c r="A229" s="1">
        <v>10</v>
      </c>
      <c r="B229" s="1" t="s">
        <v>92</v>
      </c>
      <c r="C229" s="1">
        <v>19</v>
      </c>
      <c r="D229" s="1" t="s">
        <v>14</v>
      </c>
      <c r="E229" s="6">
        <f>労働コスト!E229/SUM(資本コスト!E229,労働コスト!E229)</f>
        <v>0.56749497184685604</v>
      </c>
      <c r="F229" s="6">
        <f>労働コスト!F229/SUM(資本コスト!F229,労働コスト!F229)</f>
        <v>0.81794550189586424</v>
      </c>
      <c r="G229" s="6">
        <f>労働コスト!G229/SUM(資本コスト!G229,労働コスト!G229)</f>
        <v>0.83051488189871003</v>
      </c>
      <c r="H229" s="6">
        <f>労働コスト!H229/SUM(資本コスト!H229,労働コスト!H229)</f>
        <v>0.81363938543843684</v>
      </c>
      <c r="I229" s="6">
        <f>労働コスト!I229/SUM(資本コスト!I229,労働コスト!I229)</f>
        <v>0.81212473453281242</v>
      </c>
      <c r="K229" s="3">
        <f>0.5*(E229+E$1103)</f>
        <v>0.61517337209078948</v>
      </c>
      <c r="L229" s="3">
        <f t="shared" ref="L229:O229" si="225">0.5*(F229+F$1103)</f>
        <v>0.82989681205349697</v>
      </c>
      <c r="M229" s="3">
        <f t="shared" si="225"/>
        <v>0.84238361623481373</v>
      </c>
      <c r="N229" s="3">
        <f t="shared" si="225"/>
        <v>0.81251270816337851</v>
      </c>
      <c r="O229" s="3">
        <f t="shared" si="225"/>
        <v>0.8089488988582344</v>
      </c>
    </row>
    <row r="230" spans="1:15" x14ac:dyDescent="0.15">
      <c r="A230" s="1">
        <v>10</v>
      </c>
      <c r="B230" s="1" t="s">
        <v>92</v>
      </c>
      <c r="C230" s="1">
        <v>20</v>
      </c>
      <c r="D230" s="1" t="s">
        <v>15</v>
      </c>
      <c r="E230" s="6">
        <f>労働コスト!E230/SUM(資本コスト!E230,労働コスト!E230)</f>
        <v>0.37800631932057233</v>
      </c>
      <c r="F230" s="6">
        <f>労働コスト!F230/SUM(資本コスト!F230,労働コスト!F230)</f>
        <v>0.20362873411011581</v>
      </c>
      <c r="G230" s="6">
        <f>労働コスト!G230/SUM(資本コスト!G230,労働コスト!G230)</f>
        <v>0.24493515499879084</v>
      </c>
      <c r="H230" s="6">
        <f>労働コスト!H230/SUM(資本コスト!H230,労働コスト!H230)</f>
        <v>0.26775068486445291</v>
      </c>
      <c r="I230" s="6">
        <f>労働コスト!I230/SUM(資本コスト!I230,労働コスト!I230)</f>
        <v>0.20065425424956013</v>
      </c>
      <c r="K230" s="3">
        <f>0.5*(E230+E$1104)</f>
        <v>0.44184869258664017</v>
      </c>
      <c r="L230" s="3">
        <f t="shared" ref="L230:O230" si="226">0.5*(F230+F$1104)</f>
        <v>0.20250076585521121</v>
      </c>
      <c r="M230" s="3">
        <f t="shared" si="226"/>
        <v>0.24581476394562812</v>
      </c>
      <c r="N230" s="3">
        <f t="shared" si="226"/>
        <v>0.26219636755227482</v>
      </c>
      <c r="O230" s="3">
        <f t="shared" si="226"/>
        <v>0.20134707320964465</v>
      </c>
    </row>
    <row r="231" spans="1:15" x14ac:dyDescent="0.15">
      <c r="A231" s="1">
        <v>10</v>
      </c>
      <c r="B231" s="1" t="s">
        <v>92</v>
      </c>
      <c r="C231" s="1">
        <v>21</v>
      </c>
      <c r="D231" s="1" t="s">
        <v>16</v>
      </c>
      <c r="E231" s="6">
        <f>労働コスト!E231/SUM(資本コスト!E231,労働コスト!E231)</f>
        <v>0.59244040051492364</v>
      </c>
      <c r="F231" s="6">
        <f>労働コスト!F231/SUM(資本コスト!F231,労働コスト!F231)</f>
        <v>0.62703163788480643</v>
      </c>
      <c r="G231" s="6">
        <f>労働コスト!G231/SUM(資本コスト!G231,労働コスト!G231)</f>
        <v>0.6590919224797388</v>
      </c>
      <c r="H231" s="6">
        <f>労働コスト!H231/SUM(資本コスト!H231,労働コスト!H231)</f>
        <v>0.58510134354968735</v>
      </c>
      <c r="I231" s="6">
        <f>労働コスト!I231/SUM(資本コスト!I231,労働コスト!I231)</f>
        <v>0.50954140943990189</v>
      </c>
      <c r="K231" s="3">
        <f>0.5*(E231+E$1105)</f>
        <v>0.63399629774237098</v>
      </c>
      <c r="L231" s="3">
        <f t="shared" ref="L231:O231" si="227">0.5*(F231+F$1105)</f>
        <v>0.60625613083129659</v>
      </c>
      <c r="M231" s="3">
        <f t="shared" si="227"/>
        <v>0.62134738308638471</v>
      </c>
      <c r="N231" s="3">
        <f t="shared" si="227"/>
        <v>0.569550824363799</v>
      </c>
      <c r="O231" s="3">
        <f t="shared" si="227"/>
        <v>0.47241817399930297</v>
      </c>
    </row>
    <row r="232" spans="1:15" x14ac:dyDescent="0.15">
      <c r="A232" s="1">
        <v>10</v>
      </c>
      <c r="B232" s="1" t="s">
        <v>91</v>
      </c>
      <c r="C232" s="1">
        <v>22</v>
      </c>
      <c r="D232" s="1" t="s">
        <v>8</v>
      </c>
      <c r="E232" s="6">
        <f>労働コスト!E232/SUM(資本コスト!E232,労働コスト!E232)</f>
        <v>0.71860973511871362</v>
      </c>
      <c r="F232" s="6">
        <f>労働コスト!F232/SUM(資本コスト!F232,労働コスト!F232)</f>
        <v>0.69711306833353148</v>
      </c>
      <c r="G232" s="6">
        <f>労働コスト!G232/SUM(資本コスト!G232,労働コスト!G232)</f>
        <v>0.64466233702591991</v>
      </c>
      <c r="H232" s="6">
        <f>労働コスト!H232/SUM(資本コスト!H232,労働コスト!H232)</f>
        <v>0.6896819453715114</v>
      </c>
      <c r="I232" s="6">
        <f>労働コスト!I232/SUM(資本コスト!I232,労働コスト!I232)</f>
        <v>0.71597625957664779</v>
      </c>
      <c r="K232" s="3">
        <f>0.5*(E232+E$1106)</f>
        <v>0.7596077677549713</v>
      </c>
      <c r="L232" s="3">
        <f t="shared" ref="L232:O232" si="228">0.5*(F232+F$1106)</f>
        <v>0.71578077035148757</v>
      </c>
      <c r="M232" s="3">
        <f t="shared" si="228"/>
        <v>0.65718239291549296</v>
      </c>
      <c r="N232" s="3">
        <f t="shared" si="228"/>
        <v>0.69086647443931637</v>
      </c>
      <c r="O232" s="3">
        <f t="shared" si="228"/>
        <v>0.72204462321622687</v>
      </c>
    </row>
    <row r="233" spans="1:15" x14ac:dyDescent="0.15">
      <c r="A233" s="1">
        <v>10</v>
      </c>
      <c r="B233" s="1" t="s">
        <v>91</v>
      </c>
      <c r="C233" s="1">
        <v>23</v>
      </c>
      <c r="D233" s="1" t="s">
        <v>29</v>
      </c>
      <c r="E233" s="6">
        <f>労働コスト!E233/SUM(資本コスト!E233,労働コスト!E233)</f>
        <v>0.64358503707175596</v>
      </c>
      <c r="F233" s="6">
        <f>労働コスト!F233/SUM(資本コスト!F233,労働コスト!F233)</f>
        <v>0.7486888272068456</v>
      </c>
      <c r="G233" s="6">
        <f>労働コスト!G233/SUM(資本コスト!G233,労働コスト!G233)</f>
        <v>0.74252994755650426</v>
      </c>
      <c r="H233" s="6">
        <f>労働コスト!H233/SUM(資本コスト!H233,労働コスト!H233)</f>
        <v>0.7288296738307557</v>
      </c>
      <c r="I233" s="6">
        <f>労働コスト!I233/SUM(資本コスト!I233,労働コスト!I233)</f>
        <v>0.7093687306120301</v>
      </c>
      <c r="K233" s="3">
        <f>0.5*(E233+E$1107)</f>
        <v>0.62961770972325581</v>
      </c>
      <c r="L233" s="3">
        <f t="shared" ref="L233:O233" si="229">0.5*(F233+F$1107)</f>
        <v>0.7452606481714924</v>
      </c>
      <c r="M233" s="3">
        <f t="shared" si="229"/>
        <v>0.73550044789191416</v>
      </c>
      <c r="N233" s="3">
        <f t="shared" si="229"/>
        <v>0.7365815084376679</v>
      </c>
      <c r="O233" s="3">
        <f t="shared" si="229"/>
        <v>0.70211313011615062</v>
      </c>
    </row>
    <row r="234" spans="1:15" x14ac:dyDescent="0.15">
      <c r="A234" s="1">
        <v>11</v>
      </c>
      <c r="B234" s="1" t="s">
        <v>277</v>
      </c>
      <c r="C234" s="1">
        <v>1</v>
      </c>
      <c r="D234" s="1" t="s">
        <v>9</v>
      </c>
      <c r="E234" s="6">
        <f>労働コスト!E234/SUM(資本コスト!E234,労働コスト!E234)</f>
        <v>0.43997425537688173</v>
      </c>
      <c r="F234" s="6">
        <f>労働コスト!F234/SUM(資本コスト!F234,労働コスト!F234)</f>
        <v>0.52559039975203514</v>
      </c>
      <c r="G234" s="6">
        <f>労働コスト!G234/SUM(資本コスト!G234,労働コスト!G234)</f>
        <v>0.40645852665108184</v>
      </c>
      <c r="H234" s="6">
        <f>労働コスト!H234/SUM(資本コスト!H234,労働コスト!H234)</f>
        <v>0.33769384137855951</v>
      </c>
      <c r="I234" s="6">
        <f>労働コスト!I234/SUM(資本コスト!I234,労働コスト!I234)</f>
        <v>0.29139867740294806</v>
      </c>
      <c r="K234" s="3">
        <f>0.5*(E234+E$1085)</f>
        <v>0.43167187245951055</v>
      </c>
      <c r="L234" s="3">
        <f t="shared" ref="L234:O234" si="230">0.5*(F234+F$1085)</f>
        <v>0.51382971359410301</v>
      </c>
      <c r="M234" s="3">
        <f t="shared" si="230"/>
        <v>0.43027057269202318</v>
      </c>
      <c r="N234" s="3">
        <f t="shared" si="230"/>
        <v>0.34563563718220819</v>
      </c>
      <c r="O234" s="3">
        <f t="shared" si="230"/>
        <v>0.29064945597906588</v>
      </c>
    </row>
    <row r="235" spans="1:15" x14ac:dyDescent="0.15">
      <c r="A235" s="1">
        <v>11</v>
      </c>
      <c r="B235" s="1" t="s">
        <v>277</v>
      </c>
      <c r="C235" s="1">
        <v>2</v>
      </c>
      <c r="D235" s="1" t="s">
        <v>10</v>
      </c>
      <c r="E235" s="6">
        <f>労働コスト!E235/SUM(資本コスト!E235,労働コスト!E235)</f>
        <v>0.63130418887005768</v>
      </c>
      <c r="F235" s="6">
        <f>労働コスト!F235/SUM(資本コスト!F235,労働コスト!F235)</f>
        <v>0.71138413626622476</v>
      </c>
      <c r="G235" s="6">
        <f>労働コスト!G235/SUM(資本コスト!G235,労働コスト!G235)</f>
        <v>0.69991320859544781</v>
      </c>
      <c r="H235" s="6">
        <f>労働コスト!H235/SUM(資本コスト!H235,労働コスト!H235)</f>
        <v>0.74299782945670911</v>
      </c>
      <c r="I235" s="6">
        <f>労働コスト!I235/SUM(資本コスト!I235,労働コスト!I235)</f>
        <v>0.62032412642240087</v>
      </c>
      <c r="K235" s="3">
        <f>0.5*(E235+E$1086)</f>
        <v>0.62684794817617595</v>
      </c>
      <c r="L235" s="3">
        <f t="shared" ref="L235:O235" si="231">0.5*(F235+F$1086)</f>
        <v>0.68920204427351195</v>
      </c>
      <c r="M235" s="3">
        <f t="shared" si="231"/>
        <v>0.67666481047768579</v>
      </c>
      <c r="N235" s="3">
        <f t="shared" si="231"/>
        <v>0.69950118549650098</v>
      </c>
      <c r="O235" s="3">
        <f t="shared" si="231"/>
        <v>0.55946315063473606</v>
      </c>
    </row>
    <row r="236" spans="1:15" x14ac:dyDescent="0.15">
      <c r="A236" s="1">
        <v>11</v>
      </c>
      <c r="B236" s="1" t="s">
        <v>97</v>
      </c>
      <c r="C236" s="1">
        <v>3</v>
      </c>
      <c r="D236" s="1" t="s">
        <v>17</v>
      </c>
      <c r="E236" s="6">
        <f>労働コスト!E236/SUM(資本コスト!E236,労働コスト!E236)</f>
        <v>0.59676912425532669</v>
      </c>
      <c r="F236" s="6">
        <f>労働コスト!F236/SUM(資本コスト!F236,労働コスト!F236)</f>
        <v>0.73103393292980956</v>
      </c>
      <c r="G236" s="6">
        <f>労働コスト!G236/SUM(資本コスト!G236,労働コスト!G236)</f>
        <v>0.7172619157034178</v>
      </c>
      <c r="H236" s="6">
        <f>労働コスト!H236/SUM(資本コスト!H236,労働コスト!H236)</f>
        <v>0.72374003569940548</v>
      </c>
      <c r="I236" s="6">
        <f>労働コスト!I236/SUM(資本コスト!I236,労働コスト!I236)</f>
        <v>0.64636638776544098</v>
      </c>
      <c r="K236" s="3">
        <f>0.5*(E236+E$1087)</f>
        <v>0.63649706346392987</v>
      </c>
      <c r="L236" s="3">
        <f t="shared" ref="L236:O236" si="232">0.5*(F236+F$1087)</f>
        <v>0.73869748500041321</v>
      </c>
      <c r="M236" s="3">
        <f t="shared" si="232"/>
        <v>0.70594634428927838</v>
      </c>
      <c r="N236" s="3">
        <f t="shared" si="232"/>
        <v>0.70691070807790712</v>
      </c>
      <c r="O236" s="3">
        <f t="shared" si="232"/>
        <v>0.64000783343730294</v>
      </c>
    </row>
    <row r="237" spans="1:15" x14ac:dyDescent="0.15">
      <c r="A237" s="1">
        <v>11</v>
      </c>
      <c r="B237" s="1" t="s">
        <v>97</v>
      </c>
      <c r="C237" s="1">
        <v>4</v>
      </c>
      <c r="D237" s="1" t="s">
        <v>18</v>
      </c>
      <c r="E237" s="6">
        <f>労働コスト!E237/SUM(資本コスト!E237,労働コスト!E237)</f>
        <v>0.8036126147496202</v>
      </c>
      <c r="F237" s="6">
        <f>労働コスト!F237/SUM(資本コスト!F237,労働コスト!F237)</f>
        <v>0.85205672968822632</v>
      </c>
      <c r="G237" s="6">
        <f>労働コスト!G237/SUM(資本コスト!G237,労働コスト!G237)</f>
        <v>0.83746645877491488</v>
      </c>
      <c r="H237" s="6">
        <f>労働コスト!H237/SUM(資本コスト!H237,労働コスト!H237)</f>
        <v>0.76946336769088941</v>
      </c>
      <c r="I237" s="6">
        <f>労働コスト!I237/SUM(資本コスト!I237,労働コスト!I237)</f>
        <v>0.70550538725813772</v>
      </c>
      <c r="K237" s="3">
        <f>0.5*(E237+E$1088)</f>
        <v>0.78990441645689358</v>
      </c>
      <c r="L237" s="3">
        <f t="shared" ref="L237:O237" si="233">0.5*(F237+F$1088)</f>
        <v>0.83375200159643215</v>
      </c>
      <c r="M237" s="3">
        <f t="shared" si="233"/>
        <v>0.81801977130396142</v>
      </c>
      <c r="N237" s="3">
        <f t="shared" si="233"/>
        <v>0.75478211979522425</v>
      </c>
      <c r="O237" s="3">
        <f t="shared" si="233"/>
        <v>0.68807093840918832</v>
      </c>
    </row>
    <row r="238" spans="1:15" x14ac:dyDescent="0.15">
      <c r="A238" s="1">
        <v>11</v>
      </c>
      <c r="B238" s="1" t="s">
        <v>97</v>
      </c>
      <c r="C238" s="1">
        <v>5</v>
      </c>
      <c r="D238" s="1" t="s">
        <v>19</v>
      </c>
      <c r="E238" s="6">
        <f>労働コスト!E238/SUM(資本コスト!E238,労働コスト!E238)</f>
        <v>0.72950659441654853</v>
      </c>
      <c r="F238" s="6">
        <f>労働コスト!F238/SUM(資本コスト!F238,労働コスト!F238)</f>
        <v>0.7979623129088349</v>
      </c>
      <c r="G238" s="6">
        <f>労働コスト!G238/SUM(資本コスト!G238,労働コスト!G238)</f>
        <v>0.79324519318833453</v>
      </c>
      <c r="H238" s="6">
        <f>労働コスト!H238/SUM(資本コスト!H238,労働コスト!H238)</f>
        <v>0.7758608363766244</v>
      </c>
      <c r="I238" s="6">
        <f>労働コスト!I238/SUM(資本コスト!I238,労働コスト!I238)</f>
        <v>0.69468299911395659</v>
      </c>
      <c r="K238" s="3">
        <f>0.5*(E238+E$1089)</f>
        <v>0.6677241486167167</v>
      </c>
      <c r="L238" s="3">
        <f t="shared" ref="L238:O238" si="234">0.5*(F238+F$1089)</f>
        <v>0.75331300673666191</v>
      </c>
      <c r="M238" s="3">
        <f t="shared" si="234"/>
        <v>0.74014886318410644</v>
      </c>
      <c r="N238" s="3">
        <f t="shared" si="234"/>
        <v>0.72637992489196079</v>
      </c>
      <c r="O238" s="3">
        <f t="shared" si="234"/>
        <v>0.64989287402374907</v>
      </c>
    </row>
    <row r="239" spans="1:15" x14ac:dyDescent="0.15">
      <c r="A239" s="1">
        <v>11</v>
      </c>
      <c r="B239" s="1" t="s">
        <v>97</v>
      </c>
      <c r="C239" s="1">
        <v>6</v>
      </c>
      <c r="D239" s="1" t="s">
        <v>3</v>
      </c>
      <c r="E239" s="6">
        <f>労働コスト!E239/SUM(資本コスト!E239,労働コスト!E239)</f>
        <v>0.70238445724095055</v>
      </c>
      <c r="F239" s="6">
        <f>労働コスト!F239/SUM(資本コスト!F239,労働コスト!F239)</f>
        <v>0.76880031656878189</v>
      </c>
      <c r="G239" s="6">
        <f>労働コスト!G239/SUM(資本コスト!G239,労働コスト!G239)</f>
        <v>0.69583272511399918</v>
      </c>
      <c r="H239" s="6">
        <f>労働コスト!H239/SUM(資本コスト!H239,労働コスト!H239)</f>
        <v>0.67318447203794129</v>
      </c>
      <c r="I239" s="6">
        <f>労働コスト!I239/SUM(資本コスト!I239,労働コスト!I239)</f>
        <v>0.56631126877041882</v>
      </c>
      <c r="K239" s="3">
        <f>0.5*(E239+E$1090)</f>
        <v>0.60947921673357874</v>
      </c>
      <c r="L239" s="3">
        <f t="shared" ref="L239:O239" si="235">0.5*(F239+F$1090)</f>
        <v>0.67457241943306201</v>
      </c>
      <c r="M239" s="3">
        <f t="shared" si="235"/>
        <v>0.62453003996043732</v>
      </c>
      <c r="N239" s="3">
        <f t="shared" si="235"/>
        <v>0.62152915485500482</v>
      </c>
      <c r="O239" s="3">
        <f t="shared" si="235"/>
        <v>0.50551007792905212</v>
      </c>
    </row>
    <row r="240" spans="1:15" x14ac:dyDescent="0.15">
      <c r="A240" s="1">
        <v>11</v>
      </c>
      <c r="B240" s="1" t="s">
        <v>97</v>
      </c>
      <c r="C240" s="1">
        <v>7</v>
      </c>
      <c r="D240" s="1" t="s">
        <v>20</v>
      </c>
      <c r="E240" s="6">
        <f>労働コスト!E240/SUM(資本コスト!E240,労働コスト!E240)</f>
        <v>0.58825083510908993</v>
      </c>
      <c r="F240" s="6">
        <f>労働コスト!F240/SUM(資本コスト!F240,労働コスト!F240)</f>
        <v>0.70551436202123285</v>
      </c>
      <c r="G240" s="6">
        <f>労働コスト!G240/SUM(資本コスト!G240,労働コスト!G240)</f>
        <v>0.6212363391140735</v>
      </c>
      <c r="H240" s="6">
        <f>労働コスト!H240/SUM(資本コスト!H240,労働コスト!H240)</f>
        <v>0.42595876950350436</v>
      </c>
      <c r="I240" s="6">
        <f>労働コスト!I240/SUM(資本コスト!I240,労働コスト!I240)</f>
        <v>0.5824080380808766</v>
      </c>
      <c r="K240" s="3">
        <f>0.5*(E240+E$1091)</f>
        <v>0.44633942391432146</v>
      </c>
      <c r="L240" s="3">
        <f t="shared" ref="L240:O240" si="236">0.5*(F240+F$1091)</f>
        <v>0.52685145609979944</v>
      </c>
      <c r="M240" s="3">
        <f t="shared" si="236"/>
        <v>0.52947307248710396</v>
      </c>
      <c r="N240" s="3">
        <f t="shared" si="236"/>
        <v>0.42860731218111436</v>
      </c>
      <c r="O240" s="3">
        <f t="shared" si="236"/>
        <v>0.48364011966135845</v>
      </c>
    </row>
    <row r="241" spans="1:15" x14ac:dyDescent="0.15">
      <c r="A241" s="1">
        <v>11</v>
      </c>
      <c r="B241" s="1" t="s">
        <v>97</v>
      </c>
      <c r="C241" s="1">
        <v>8</v>
      </c>
      <c r="D241" s="1" t="s">
        <v>21</v>
      </c>
      <c r="E241" s="6">
        <f>労働コスト!E241/SUM(資本コスト!E241,労働コスト!E241)</f>
        <v>0.45830493550248735</v>
      </c>
      <c r="F241" s="6">
        <f>労働コスト!F241/SUM(資本コスト!F241,労働コスト!F241)</f>
        <v>0.68026988700059821</v>
      </c>
      <c r="G241" s="6">
        <f>労働コスト!G241/SUM(資本コスト!G241,労働コスト!G241)</f>
        <v>0.74453751780200916</v>
      </c>
      <c r="H241" s="6">
        <f>労働コスト!H241/SUM(資本コスト!H241,労働コスト!H241)</f>
        <v>0.74755800449716392</v>
      </c>
      <c r="I241" s="6">
        <f>労働コスト!I241/SUM(資本コスト!I241,労働コスト!I241)</f>
        <v>0.68823628361720812</v>
      </c>
      <c r="K241" s="3">
        <f>0.5*(E241+E$1092)</f>
        <v>0.54149505983764856</v>
      </c>
      <c r="L241" s="3">
        <f t="shared" ref="L241:O241" si="237">0.5*(F241+F$1092)</f>
        <v>0.71857676271851267</v>
      </c>
      <c r="M241" s="3">
        <f t="shared" si="237"/>
        <v>0.74784613709329095</v>
      </c>
      <c r="N241" s="3">
        <f t="shared" si="237"/>
        <v>0.75473000468733731</v>
      </c>
      <c r="O241" s="3">
        <f t="shared" si="237"/>
        <v>0.68257257168938834</v>
      </c>
    </row>
    <row r="242" spans="1:15" x14ac:dyDescent="0.15">
      <c r="A242" s="1">
        <v>11</v>
      </c>
      <c r="B242" s="1" t="s">
        <v>97</v>
      </c>
      <c r="C242" s="1">
        <v>9</v>
      </c>
      <c r="D242" s="1" t="s">
        <v>22</v>
      </c>
      <c r="E242" s="6">
        <f>労働コスト!E242/SUM(資本コスト!E242,労働コスト!E242)</f>
        <v>0.75953394763714299</v>
      </c>
      <c r="F242" s="6">
        <f>労働コスト!F242/SUM(資本コスト!F242,労働コスト!F242)</f>
        <v>0.7639687531605307</v>
      </c>
      <c r="G242" s="6">
        <f>労働コスト!G242/SUM(資本コスト!G242,労働コスト!G242)</f>
        <v>0.70678053855259526</v>
      </c>
      <c r="H242" s="6">
        <f>労働コスト!H242/SUM(資本コスト!H242,労働コスト!H242)</f>
        <v>0.67997450829980977</v>
      </c>
      <c r="I242" s="6">
        <f>労働コスト!I242/SUM(資本コスト!I242,労働コスト!I242)</f>
        <v>0.62554661490505847</v>
      </c>
      <c r="K242" s="3">
        <f>0.5*(E242+E$1093)</f>
        <v>0.69279392544837126</v>
      </c>
      <c r="L242" s="3">
        <f t="shared" ref="L242:O242" si="238">0.5*(F242+F$1093)</f>
        <v>0.68873060451802581</v>
      </c>
      <c r="M242" s="3">
        <f t="shared" si="238"/>
        <v>0.64392625141423521</v>
      </c>
      <c r="N242" s="3">
        <f t="shared" si="238"/>
        <v>0.63669998120455573</v>
      </c>
      <c r="O242" s="3">
        <f t="shared" si="238"/>
        <v>0.59018110800609902</v>
      </c>
    </row>
    <row r="243" spans="1:15" x14ac:dyDescent="0.15">
      <c r="A243" s="1">
        <v>11</v>
      </c>
      <c r="B243" s="1" t="s">
        <v>97</v>
      </c>
      <c r="C243" s="1">
        <v>10</v>
      </c>
      <c r="D243" s="1" t="s">
        <v>23</v>
      </c>
      <c r="E243" s="6">
        <f>労働コスト!E243/SUM(資本コスト!E243,労働コスト!E243)</f>
        <v>0.74988412602965027</v>
      </c>
      <c r="F243" s="6">
        <f>労働コスト!F243/SUM(資本コスト!F243,労働コスト!F243)</f>
        <v>0.80678180375189001</v>
      </c>
      <c r="G243" s="6">
        <f>労働コスト!G243/SUM(資本コスト!G243,労働コスト!G243)</f>
        <v>0.82922897930241857</v>
      </c>
      <c r="H243" s="6">
        <f>労働コスト!H243/SUM(資本コスト!H243,労働コスト!H243)</f>
        <v>0.81666265785858128</v>
      </c>
      <c r="I243" s="6">
        <f>労働コスト!I243/SUM(資本コスト!I243,労働コスト!I243)</f>
        <v>0.80110018207490297</v>
      </c>
      <c r="K243" s="3">
        <f>0.5*(E243+E$1094)</f>
        <v>0.75605517659405952</v>
      </c>
      <c r="L243" s="3">
        <f t="shared" ref="L243:O243" si="239">0.5*(F243+F$1094)</f>
        <v>0.80438270326632311</v>
      </c>
      <c r="M243" s="3">
        <f t="shared" si="239"/>
        <v>0.81954127475956939</v>
      </c>
      <c r="N243" s="3">
        <f t="shared" si="239"/>
        <v>0.81398259768490355</v>
      </c>
      <c r="O243" s="3">
        <f t="shared" si="239"/>
        <v>0.79667590093984519</v>
      </c>
    </row>
    <row r="244" spans="1:15" x14ac:dyDescent="0.15">
      <c r="A244" s="1">
        <v>11</v>
      </c>
      <c r="B244" s="1" t="s">
        <v>97</v>
      </c>
      <c r="C244" s="1">
        <v>11</v>
      </c>
      <c r="D244" s="1" t="s">
        <v>24</v>
      </c>
      <c r="E244" s="6">
        <f>労働コスト!E244/SUM(資本コスト!E244,労働コスト!E244)</f>
        <v>0.77530149332235299</v>
      </c>
      <c r="F244" s="6">
        <f>労働コスト!F244/SUM(資本コスト!F244,労働コスト!F244)</f>
        <v>0.82360779645451532</v>
      </c>
      <c r="G244" s="6">
        <f>労働コスト!G244/SUM(資本コスト!G244,労働コスト!G244)</f>
        <v>0.77943482405422848</v>
      </c>
      <c r="H244" s="6">
        <f>労働コスト!H244/SUM(資本コスト!H244,労働コスト!H244)</f>
        <v>0.75184410227925802</v>
      </c>
      <c r="I244" s="6">
        <f>労働コスト!I244/SUM(資本コスト!I244,労働コスト!I244)</f>
        <v>0.72043235134977013</v>
      </c>
      <c r="K244" s="3">
        <f>0.5*(E244+E$1095)</f>
        <v>0.7524187256950019</v>
      </c>
      <c r="L244" s="3">
        <f t="shared" ref="L244:O244" si="240">0.5*(F244+F$1095)</f>
        <v>0.80296102423239724</v>
      </c>
      <c r="M244" s="3">
        <f t="shared" si="240"/>
        <v>0.75239128055562543</v>
      </c>
      <c r="N244" s="3">
        <f t="shared" si="240"/>
        <v>0.74028449410934405</v>
      </c>
      <c r="O244" s="3">
        <f t="shared" si="240"/>
        <v>0.70512552217202473</v>
      </c>
    </row>
    <row r="245" spans="1:15" x14ac:dyDescent="0.15">
      <c r="A245" s="1">
        <v>11</v>
      </c>
      <c r="B245" s="1" t="s">
        <v>97</v>
      </c>
      <c r="C245" s="1">
        <v>12</v>
      </c>
      <c r="D245" s="1" t="s">
        <v>25</v>
      </c>
      <c r="E245" s="6">
        <f>労働コスト!E245/SUM(資本コスト!E245,労働コスト!E245)</f>
        <v>0.7828588946277214</v>
      </c>
      <c r="F245" s="6">
        <f>労働コスト!F245/SUM(資本コスト!F245,労働コスト!F245)</f>
        <v>0.81124873103617101</v>
      </c>
      <c r="G245" s="6">
        <f>労働コスト!G245/SUM(資本コスト!G245,労働コスト!G245)</f>
        <v>0.70549081709708883</v>
      </c>
      <c r="H245" s="6">
        <f>労働コスト!H245/SUM(資本コスト!H245,労働コスト!H245)</f>
        <v>0.7015365239229322</v>
      </c>
      <c r="I245" s="6">
        <f>労働コスト!I245/SUM(資本コスト!I245,労働コスト!I245)</f>
        <v>0.68865647996772927</v>
      </c>
      <c r="K245" s="3">
        <f>0.5*(E245+E$1096)</f>
        <v>0.78176062685446401</v>
      </c>
      <c r="L245" s="3">
        <f t="shared" ref="L245:O245" si="241">0.5*(F245+F$1096)</f>
        <v>0.81462433522625521</v>
      </c>
      <c r="M245" s="3">
        <f t="shared" si="241"/>
        <v>0.69475136994801989</v>
      </c>
      <c r="N245" s="3">
        <f t="shared" si="241"/>
        <v>0.6796917398135538</v>
      </c>
      <c r="O245" s="3">
        <f t="shared" si="241"/>
        <v>0.62771397818502261</v>
      </c>
    </row>
    <row r="246" spans="1:15" x14ac:dyDescent="0.15">
      <c r="A246" s="1">
        <v>11</v>
      </c>
      <c r="B246" s="1" t="s">
        <v>97</v>
      </c>
      <c r="C246" s="1">
        <v>13</v>
      </c>
      <c r="D246" s="1" t="s">
        <v>26</v>
      </c>
      <c r="E246" s="6">
        <f>労働コスト!E246/SUM(資本コスト!E246,労働コスト!E246)</f>
        <v>0.70133044764599406</v>
      </c>
      <c r="F246" s="6">
        <f>労働コスト!F246/SUM(資本コスト!F246,労働コスト!F246)</f>
        <v>0.66985687295695173</v>
      </c>
      <c r="G246" s="6">
        <f>労働コスト!G246/SUM(資本コスト!G246,労働コスト!G246)</f>
        <v>0.64957925391372517</v>
      </c>
      <c r="H246" s="6">
        <f>労働コスト!H246/SUM(資本コスト!H246,労働コスト!H246)</f>
        <v>0.64557523872149858</v>
      </c>
      <c r="I246" s="6">
        <f>労働コスト!I246/SUM(資本コスト!I246,労働コスト!I246)</f>
        <v>0.67330606107873692</v>
      </c>
      <c r="K246" s="3">
        <f>0.5*(E246+E$1097)</f>
        <v>0.75591774062214101</v>
      </c>
      <c r="L246" s="3">
        <f t="shared" ref="L246:O246" si="242">0.5*(F246+F$1097)</f>
        <v>0.69559256830308125</v>
      </c>
      <c r="M246" s="3">
        <f t="shared" si="242"/>
        <v>0.6610951023586088</v>
      </c>
      <c r="N246" s="3">
        <f t="shared" si="242"/>
        <v>0.66157665306725877</v>
      </c>
      <c r="O246" s="3">
        <f t="shared" si="242"/>
        <v>0.68783112195595475</v>
      </c>
    </row>
    <row r="247" spans="1:15" x14ac:dyDescent="0.15">
      <c r="A247" s="1">
        <v>11</v>
      </c>
      <c r="B247" s="1" t="s">
        <v>97</v>
      </c>
      <c r="C247" s="1">
        <v>14</v>
      </c>
      <c r="D247" s="1" t="s">
        <v>27</v>
      </c>
      <c r="E247" s="6">
        <f>労働コスト!E247/SUM(資本コスト!E247,労働コスト!E247)</f>
        <v>0.83004125364750092</v>
      </c>
      <c r="F247" s="6">
        <f>労働コスト!F247/SUM(資本コスト!F247,労働コスト!F247)</f>
        <v>0.82121058080519949</v>
      </c>
      <c r="G247" s="6">
        <f>労働コスト!G247/SUM(資本コスト!G247,労働コスト!G247)</f>
        <v>0.74373437087793848</v>
      </c>
      <c r="H247" s="6">
        <f>労働コスト!H247/SUM(資本コスト!H247,労働コスト!H247)</f>
        <v>0.64725124835479719</v>
      </c>
      <c r="I247" s="6">
        <f>労働コスト!I247/SUM(資本コスト!I247,労働コスト!I247)</f>
        <v>0.57153317110650659</v>
      </c>
      <c r="K247" s="3">
        <f>0.5*(E247+E$1098)</f>
        <v>0.87235805967589664</v>
      </c>
      <c r="L247" s="3">
        <f t="shared" ref="L247:O247" si="243">0.5*(F247+F$1098)</f>
        <v>0.83908444170665186</v>
      </c>
      <c r="M247" s="3">
        <f t="shared" si="243"/>
        <v>0.75224507967626808</v>
      </c>
      <c r="N247" s="3">
        <f t="shared" si="243"/>
        <v>0.67181589987637069</v>
      </c>
      <c r="O247" s="3">
        <f t="shared" si="243"/>
        <v>0.59945290089941417</v>
      </c>
    </row>
    <row r="248" spans="1:15" x14ac:dyDescent="0.15">
      <c r="A248" s="1">
        <v>11</v>
      </c>
      <c r="B248" s="1" t="s">
        <v>97</v>
      </c>
      <c r="C248" s="1">
        <v>15</v>
      </c>
      <c r="D248" s="1" t="s">
        <v>28</v>
      </c>
      <c r="E248" s="6">
        <f>労働コスト!E248/SUM(資本コスト!E248,労働コスト!E248)</f>
        <v>0.7123723611674817</v>
      </c>
      <c r="F248" s="6">
        <f>労働コスト!F248/SUM(資本コスト!F248,労働コスト!F248)</f>
        <v>0.81030628270312044</v>
      </c>
      <c r="G248" s="6">
        <f>労働コスト!G248/SUM(資本コスト!G248,労働コスト!G248)</f>
        <v>0.74470046627728326</v>
      </c>
      <c r="H248" s="6">
        <f>労働コスト!H248/SUM(資本コスト!H248,労働コスト!H248)</f>
        <v>0.70340746226664252</v>
      </c>
      <c r="I248" s="6">
        <f>労働コスト!I248/SUM(資本コスト!I248,労働コスト!I248)</f>
        <v>0.66693040741111786</v>
      </c>
      <c r="K248" s="3">
        <f>0.5*(E248+E$1099)</f>
        <v>0.7593433141989433</v>
      </c>
      <c r="L248" s="3">
        <f t="shared" ref="L248:O248" si="244">0.5*(F248+F$1099)</f>
        <v>0.81593028584091076</v>
      </c>
      <c r="M248" s="3">
        <f t="shared" si="244"/>
        <v>0.75000893278580916</v>
      </c>
      <c r="N248" s="3">
        <f t="shared" si="244"/>
        <v>0.71693613729820793</v>
      </c>
      <c r="O248" s="3">
        <f t="shared" si="244"/>
        <v>0.67008043495116798</v>
      </c>
    </row>
    <row r="249" spans="1:15" x14ac:dyDescent="0.15">
      <c r="A249" s="1">
        <v>11</v>
      </c>
      <c r="B249" s="1" t="s">
        <v>277</v>
      </c>
      <c r="C249" s="1">
        <v>16</v>
      </c>
      <c r="D249" s="1" t="s">
        <v>11</v>
      </c>
      <c r="E249" s="6">
        <f>労働コスト!E249/SUM(資本コスト!E249,労働コスト!E249)</f>
        <v>0.69470303501722352</v>
      </c>
      <c r="F249" s="6">
        <f>労働コスト!F249/SUM(資本コスト!F249,労働コスト!F249)</f>
        <v>0.90854605930704879</v>
      </c>
      <c r="G249" s="6">
        <f>労働コスト!G249/SUM(資本コスト!G249,労働コスト!G249)</f>
        <v>0.90061484881367837</v>
      </c>
      <c r="H249" s="6">
        <f>労働コスト!H249/SUM(資本コスト!H249,労働コスト!H249)</f>
        <v>0.93371500082866987</v>
      </c>
      <c r="I249" s="6">
        <f>労働コスト!I249/SUM(資本コスト!I249,労働コスト!I249)</f>
        <v>0.91888319834463339</v>
      </c>
      <c r="K249" s="3">
        <f>0.5*(E249+E$1100)</f>
        <v>0.72062711905002641</v>
      </c>
      <c r="L249" s="3">
        <f t="shared" ref="L249:O249" si="245">0.5*(F249+F$1100)</f>
        <v>0.9000725190703891</v>
      </c>
      <c r="M249" s="3">
        <f t="shared" si="245"/>
        <v>0.89356917119962309</v>
      </c>
      <c r="N249" s="3">
        <f t="shared" si="245"/>
        <v>0.92367029150807367</v>
      </c>
      <c r="O249" s="3">
        <f t="shared" si="245"/>
        <v>0.91118364859177081</v>
      </c>
    </row>
    <row r="250" spans="1:15" x14ac:dyDescent="0.15">
      <c r="A250" s="1">
        <v>11</v>
      </c>
      <c r="B250" s="1" t="s">
        <v>277</v>
      </c>
      <c r="C250" s="1">
        <v>17</v>
      </c>
      <c r="D250" s="1" t="s">
        <v>12</v>
      </c>
      <c r="E250" s="6">
        <f>労働コスト!E250/SUM(資本コスト!E250,労働コスト!E250)</f>
        <v>0.27232429911829015</v>
      </c>
      <c r="F250" s="6">
        <f>労働コスト!F250/SUM(資本コスト!F250,労働コスト!F250)</f>
        <v>0.24571523110900143</v>
      </c>
      <c r="G250" s="6">
        <f>労働コスト!G250/SUM(資本コスト!G250,労働コスト!G250)</f>
        <v>0.28510011965823806</v>
      </c>
      <c r="H250" s="6">
        <f>労働コスト!H250/SUM(資本コスト!H250,労働コスト!H250)</f>
        <v>0.30069477510550974</v>
      </c>
      <c r="I250" s="6">
        <f>労働コスト!I250/SUM(資本コスト!I250,労働コスト!I250)</f>
        <v>0.2067540201896603</v>
      </c>
      <c r="K250" s="3">
        <f>0.5*(E250+E$1101)</f>
        <v>0.2566224404722745</v>
      </c>
      <c r="L250" s="3">
        <f t="shared" ref="L250:O250" si="246">0.5*(F250+F$1101)</f>
        <v>0.23992873929298927</v>
      </c>
      <c r="M250" s="3">
        <f t="shared" si="246"/>
        <v>0.27802702807225188</v>
      </c>
      <c r="N250" s="3">
        <f t="shared" si="246"/>
        <v>0.29404517732698854</v>
      </c>
      <c r="O250" s="3">
        <f t="shared" si="246"/>
        <v>0.20086224871346736</v>
      </c>
    </row>
    <row r="251" spans="1:15" x14ac:dyDescent="0.15">
      <c r="A251" s="1">
        <v>11</v>
      </c>
      <c r="B251" s="1" t="s">
        <v>277</v>
      </c>
      <c r="C251" s="1">
        <v>18</v>
      </c>
      <c r="D251" s="1" t="s">
        <v>13</v>
      </c>
      <c r="E251" s="6">
        <f>労働コスト!E251/SUM(資本コスト!E251,労働コスト!E251)</f>
        <v>0.81411960040953169</v>
      </c>
      <c r="F251" s="6">
        <f>労働コスト!F251/SUM(資本コスト!F251,労働コスト!F251)</f>
        <v>0.83139615174647774</v>
      </c>
      <c r="G251" s="6">
        <f>労働コスト!G251/SUM(資本コスト!G251,労働コスト!G251)</f>
        <v>0.77206735141544736</v>
      </c>
      <c r="H251" s="6">
        <f>労働コスト!H251/SUM(資本コスト!H251,労働コスト!H251)</f>
        <v>0.80789847581152308</v>
      </c>
      <c r="I251" s="6">
        <f>労働コスト!I251/SUM(資本コスト!I251,労働コスト!I251)</f>
        <v>0.77856631323344716</v>
      </c>
      <c r="K251" s="3">
        <f>0.5*(E251+E$1102)</f>
        <v>0.83682026290243039</v>
      </c>
      <c r="L251" s="3">
        <f t="shared" ref="L251:O251" si="247">0.5*(F251+F$1102)</f>
        <v>0.81880164294757751</v>
      </c>
      <c r="M251" s="3">
        <f t="shared" si="247"/>
        <v>0.79289756427920755</v>
      </c>
      <c r="N251" s="3">
        <f t="shared" si="247"/>
        <v>0.81591738602483188</v>
      </c>
      <c r="O251" s="3">
        <f t="shared" si="247"/>
        <v>0.78893105829689114</v>
      </c>
    </row>
    <row r="252" spans="1:15" x14ac:dyDescent="0.15">
      <c r="A252" s="1">
        <v>11</v>
      </c>
      <c r="B252" s="1" t="s">
        <v>277</v>
      </c>
      <c r="C252" s="1">
        <v>19</v>
      </c>
      <c r="D252" s="1" t="s">
        <v>14</v>
      </c>
      <c r="E252" s="6">
        <f>労働コスト!E252/SUM(資本コスト!E252,労働コスト!E252)</f>
        <v>0.53308323842444616</v>
      </c>
      <c r="F252" s="6">
        <f>労働コスト!F252/SUM(資本コスト!F252,労働コスト!F252)</f>
        <v>0.71896430835986569</v>
      </c>
      <c r="G252" s="6">
        <f>労働コスト!G252/SUM(資本コスト!G252,労働コスト!G252)</f>
        <v>0.76509742103871281</v>
      </c>
      <c r="H252" s="6">
        <f>労働コスト!H252/SUM(資本コスト!H252,労働コスト!H252)</f>
        <v>0.76338259161418109</v>
      </c>
      <c r="I252" s="6">
        <f>労働コスト!I252/SUM(資本コスト!I252,労働コスト!I252)</f>
        <v>0.67055304743891309</v>
      </c>
      <c r="K252" s="3">
        <f>0.5*(E252+E$1103)</f>
        <v>0.59796750537958454</v>
      </c>
      <c r="L252" s="3">
        <f t="shared" ref="L252:O252" si="248">0.5*(F252+F$1103)</f>
        <v>0.7804062152854977</v>
      </c>
      <c r="M252" s="3">
        <f t="shared" si="248"/>
        <v>0.80967488580481506</v>
      </c>
      <c r="N252" s="3">
        <f t="shared" si="248"/>
        <v>0.78738431125125063</v>
      </c>
      <c r="O252" s="3">
        <f t="shared" si="248"/>
        <v>0.73816305531128479</v>
      </c>
    </row>
    <row r="253" spans="1:15" x14ac:dyDescent="0.15">
      <c r="A253" s="1">
        <v>11</v>
      </c>
      <c r="B253" s="1" t="s">
        <v>277</v>
      </c>
      <c r="C253" s="1">
        <v>20</v>
      </c>
      <c r="D253" s="1" t="s">
        <v>15</v>
      </c>
      <c r="E253" s="6">
        <f>労働コスト!E253/SUM(資本コスト!E253,労働コスト!E253)</f>
        <v>0.47876828677585487</v>
      </c>
      <c r="F253" s="6">
        <f>労働コスト!F253/SUM(資本コスト!F253,労働コスト!F253)</f>
        <v>0.24550257217326213</v>
      </c>
      <c r="G253" s="6">
        <f>労働コスト!G253/SUM(資本コスト!G253,労働コスト!G253)</f>
        <v>0.26992793129017245</v>
      </c>
      <c r="H253" s="6">
        <f>労働コスト!H253/SUM(資本コスト!H253,労働コスト!H253)</f>
        <v>0.28177644161722437</v>
      </c>
      <c r="I253" s="6">
        <f>労働コスト!I253/SUM(資本コスト!I253,労働コスト!I253)</f>
        <v>0.23802236572400673</v>
      </c>
      <c r="K253" s="3">
        <f>0.5*(E253+E$1104)</f>
        <v>0.49222967631428149</v>
      </c>
      <c r="L253" s="3">
        <f t="shared" ref="L253:O253" si="249">0.5*(F253+F$1104)</f>
        <v>0.22343768488678434</v>
      </c>
      <c r="M253" s="3">
        <f t="shared" si="249"/>
        <v>0.25831115209131894</v>
      </c>
      <c r="N253" s="3">
        <f t="shared" si="249"/>
        <v>0.26920924592866052</v>
      </c>
      <c r="O253" s="3">
        <f t="shared" si="249"/>
        <v>0.22003112894686794</v>
      </c>
    </row>
    <row r="254" spans="1:15" x14ac:dyDescent="0.15">
      <c r="A254" s="1">
        <v>11</v>
      </c>
      <c r="B254" s="1" t="s">
        <v>277</v>
      </c>
      <c r="C254" s="1">
        <v>21</v>
      </c>
      <c r="D254" s="1" t="s">
        <v>16</v>
      </c>
      <c r="E254" s="6">
        <f>労働コスト!E254/SUM(資本コスト!E254,労働コスト!E254)</f>
        <v>0.47258410866277967</v>
      </c>
      <c r="F254" s="6">
        <f>労働コスト!F254/SUM(資本コスト!F254,労働コスト!F254)</f>
        <v>0.55381306850928569</v>
      </c>
      <c r="G254" s="6">
        <f>労働コスト!G254/SUM(資本コスト!G254,労働コスト!G254)</f>
        <v>0.53591722190323521</v>
      </c>
      <c r="H254" s="6">
        <f>労働コスト!H254/SUM(資本コスト!H254,労働コスト!H254)</f>
        <v>0.61231877838946358</v>
      </c>
      <c r="I254" s="6">
        <f>労働コスト!I254/SUM(資本コスト!I254,労働コスト!I254)</f>
        <v>0.43768613886728147</v>
      </c>
      <c r="K254" s="3">
        <f>0.5*(E254+E$1105)</f>
        <v>0.574068151816299</v>
      </c>
      <c r="L254" s="3">
        <f t="shared" ref="L254:O254" si="250">0.5*(F254+F$1105)</f>
        <v>0.56964684614353622</v>
      </c>
      <c r="M254" s="3">
        <f t="shared" si="250"/>
        <v>0.55976003279813291</v>
      </c>
      <c r="N254" s="3">
        <f t="shared" si="250"/>
        <v>0.58315954178368712</v>
      </c>
      <c r="O254" s="3">
        <f t="shared" si="250"/>
        <v>0.43649053871299276</v>
      </c>
    </row>
    <row r="255" spans="1:15" x14ac:dyDescent="0.15">
      <c r="A255" s="1">
        <v>11</v>
      </c>
      <c r="B255" s="1" t="s">
        <v>94</v>
      </c>
      <c r="C255" s="1">
        <v>22</v>
      </c>
      <c r="D255" s="1" t="s">
        <v>8</v>
      </c>
      <c r="E255" s="6">
        <f>労働コスト!E255/SUM(資本コスト!E255,労働コスト!E255)</f>
        <v>0.76494010457712991</v>
      </c>
      <c r="F255" s="6">
        <f>労働コスト!F255/SUM(資本コスト!F255,労働コスト!F255)</f>
        <v>0.79910829282175888</v>
      </c>
      <c r="G255" s="6">
        <f>労働コスト!G255/SUM(資本コスト!G255,労働コスト!G255)</f>
        <v>0.75856050472891001</v>
      </c>
      <c r="H255" s="6">
        <f>労働コスト!H255/SUM(資本コスト!H255,労働コスト!H255)</f>
        <v>0.79100611450557545</v>
      </c>
      <c r="I255" s="6">
        <f>労働コスト!I255/SUM(資本コスト!I255,労働コスト!I255)</f>
        <v>0.79570378767570482</v>
      </c>
      <c r="K255" s="3">
        <f>0.5*(E255+E$1106)</f>
        <v>0.78277295248417955</v>
      </c>
      <c r="L255" s="3">
        <f t="shared" ref="L255:O255" si="251">0.5*(F255+F$1106)</f>
        <v>0.76677838259560116</v>
      </c>
      <c r="M255" s="3">
        <f t="shared" si="251"/>
        <v>0.71413147676698796</v>
      </c>
      <c r="N255" s="3">
        <f t="shared" si="251"/>
        <v>0.7415285590063484</v>
      </c>
      <c r="O255" s="3">
        <f t="shared" si="251"/>
        <v>0.76190838726575538</v>
      </c>
    </row>
    <row r="256" spans="1:15" x14ac:dyDescent="0.15">
      <c r="A256" s="1">
        <v>11</v>
      </c>
      <c r="B256" s="1" t="s">
        <v>94</v>
      </c>
      <c r="C256" s="1">
        <v>23</v>
      </c>
      <c r="D256" s="1" t="s">
        <v>29</v>
      </c>
      <c r="E256" s="6">
        <f>労働コスト!E256/SUM(資本コスト!E256,労働コスト!E256)</f>
        <v>0.66209640792300894</v>
      </c>
      <c r="F256" s="6">
        <f>労働コスト!F256/SUM(資本コスト!F256,労働コスト!F256)</f>
        <v>0.72487256073237993</v>
      </c>
      <c r="G256" s="6">
        <f>労働コスト!G256/SUM(資本コスト!G256,労働コスト!G256)</f>
        <v>0.70255763723633946</v>
      </c>
      <c r="H256" s="6">
        <f>労働コスト!H256/SUM(資本コスト!H256,労働コスト!H256)</f>
        <v>0.72294022262857704</v>
      </c>
      <c r="I256" s="6">
        <f>労働コスト!I256/SUM(資本コスト!I256,労働コスト!I256)</f>
        <v>0.71462930964192994</v>
      </c>
      <c r="K256" s="3">
        <f>0.5*(E256+E$1107)</f>
        <v>0.63887339514888231</v>
      </c>
      <c r="L256" s="3">
        <f t="shared" ref="L256:O256" si="252">0.5*(F256+F$1107)</f>
        <v>0.73335251493425957</v>
      </c>
      <c r="M256" s="3">
        <f t="shared" si="252"/>
        <v>0.71551429273183176</v>
      </c>
      <c r="N256" s="3">
        <f t="shared" si="252"/>
        <v>0.73363678283657852</v>
      </c>
      <c r="O256" s="3">
        <f t="shared" si="252"/>
        <v>0.70474341963110054</v>
      </c>
    </row>
    <row r="257" spans="1:15" x14ac:dyDescent="0.15">
      <c r="A257" s="1">
        <v>12</v>
      </c>
      <c r="B257" s="1" t="s">
        <v>100</v>
      </c>
      <c r="C257" s="1">
        <v>1</v>
      </c>
      <c r="D257" s="1" t="s">
        <v>9</v>
      </c>
      <c r="E257" s="6">
        <f>労働コスト!E257/SUM(資本コスト!E257,労働コスト!E257)</f>
        <v>0.46157209567968632</v>
      </c>
      <c r="F257" s="6">
        <f>労働コスト!F257/SUM(資本コスト!F257,労働コスト!F257)</f>
        <v>0.62271213277452708</v>
      </c>
      <c r="G257" s="6">
        <f>労働コスト!G257/SUM(資本コスト!G257,労働コスト!G257)</f>
        <v>0.54284723632251419</v>
      </c>
      <c r="H257" s="6">
        <f>労働コスト!H257/SUM(資本コスト!H257,労働コスト!H257)</f>
        <v>0.43176645328227009</v>
      </c>
      <c r="I257" s="6">
        <f>労働コスト!I257/SUM(資本コスト!I257,労働コスト!I257)</f>
        <v>0.33820492828013082</v>
      </c>
      <c r="K257" s="3">
        <f>0.5*(E257+E$1085)</f>
        <v>0.44247079261091288</v>
      </c>
      <c r="L257" s="3">
        <f t="shared" ref="L257:O257" si="253">0.5*(F257+F$1085)</f>
        <v>0.56239058010534904</v>
      </c>
      <c r="M257" s="3">
        <f t="shared" si="253"/>
        <v>0.49846492752773941</v>
      </c>
      <c r="N257" s="3">
        <f t="shared" si="253"/>
        <v>0.39267194313406351</v>
      </c>
      <c r="O257" s="3">
        <f t="shared" si="253"/>
        <v>0.31405258141765724</v>
      </c>
    </row>
    <row r="258" spans="1:15" x14ac:dyDescent="0.15">
      <c r="A258" s="1">
        <v>12</v>
      </c>
      <c r="B258" s="1" t="s">
        <v>100</v>
      </c>
      <c r="C258" s="1">
        <v>2</v>
      </c>
      <c r="D258" s="1" t="s">
        <v>10</v>
      </c>
      <c r="E258" s="6">
        <f>労働コスト!E258/SUM(資本コスト!E258,労働コスト!E258)</f>
        <v>0.6005954003912134</v>
      </c>
      <c r="F258" s="6">
        <f>労働コスト!F258/SUM(資本コスト!F258,労働コスト!F258)</f>
        <v>0.54605869213215064</v>
      </c>
      <c r="G258" s="6">
        <f>労働コスト!G258/SUM(資本コスト!G258,労働コスト!G258)</f>
        <v>0.54779939181438542</v>
      </c>
      <c r="H258" s="6">
        <f>労働コスト!H258/SUM(資本コスト!H258,労働コスト!H258)</f>
        <v>0.55731495150248078</v>
      </c>
      <c r="I258" s="6">
        <f>労働コスト!I258/SUM(資本コスト!I258,労働コスト!I258)</f>
        <v>0.45021680802369229</v>
      </c>
      <c r="K258" s="3">
        <f>0.5*(E258+E$1086)</f>
        <v>0.61149355393675386</v>
      </c>
      <c r="L258" s="3">
        <f t="shared" ref="L258:O258" si="254">0.5*(F258+F$1086)</f>
        <v>0.60653932220647488</v>
      </c>
      <c r="M258" s="3">
        <f t="shared" si="254"/>
        <v>0.60060790208715464</v>
      </c>
      <c r="N258" s="3">
        <f t="shared" si="254"/>
        <v>0.60665974651938681</v>
      </c>
      <c r="O258" s="3">
        <f t="shared" si="254"/>
        <v>0.4744094914353818</v>
      </c>
    </row>
    <row r="259" spans="1:15" x14ac:dyDescent="0.15">
      <c r="A259" s="1">
        <v>12</v>
      </c>
      <c r="B259" s="1" t="s">
        <v>101</v>
      </c>
      <c r="C259" s="1">
        <v>3</v>
      </c>
      <c r="D259" s="1" t="s">
        <v>17</v>
      </c>
      <c r="E259" s="6">
        <f>労働コスト!E259/SUM(資本コスト!E259,労働コスト!E259)</f>
        <v>0.54408045153216777</v>
      </c>
      <c r="F259" s="6">
        <f>労働コスト!F259/SUM(資本コスト!F259,労働コスト!F259)</f>
        <v>0.68688170691001782</v>
      </c>
      <c r="G259" s="6">
        <f>労働コスト!G259/SUM(資本コスト!G259,労働コスト!G259)</f>
        <v>0.66921413395629215</v>
      </c>
      <c r="H259" s="6">
        <f>労働コスト!H259/SUM(資本コスト!H259,労働コスト!H259)</f>
        <v>0.67770311363788638</v>
      </c>
      <c r="I259" s="6">
        <f>労働コスト!I259/SUM(資本コスト!I259,労働コスト!I259)</f>
        <v>0.62744848730897451</v>
      </c>
      <c r="K259" s="3">
        <f>0.5*(E259+E$1087)</f>
        <v>0.61015272710235036</v>
      </c>
      <c r="L259" s="3">
        <f t="shared" ref="L259:O259" si="255">0.5*(F259+F$1087)</f>
        <v>0.71662137199051734</v>
      </c>
      <c r="M259" s="3">
        <f t="shared" si="255"/>
        <v>0.68192245341571556</v>
      </c>
      <c r="N259" s="3">
        <f t="shared" si="255"/>
        <v>0.68389224704714757</v>
      </c>
      <c r="O259" s="3">
        <f t="shared" si="255"/>
        <v>0.63054888320906977</v>
      </c>
    </row>
    <row r="260" spans="1:15" x14ac:dyDescent="0.15">
      <c r="A260" s="1">
        <v>12</v>
      </c>
      <c r="B260" s="1" t="s">
        <v>101</v>
      </c>
      <c r="C260" s="1">
        <v>4</v>
      </c>
      <c r="D260" s="1" t="s">
        <v>18</v>
      </c>
      <c r="E260" s="6">
        <f>労働コスト!E260/SUM(資本コスト!E260,労働コスト!E260)</f>
        <v>0.86686131760894691</v>
      </c>
      <c r="F260" s="6">
        <f>労働コスト!F260/SUM(資本コスト!F260,労働コスト!F260)</f>
        <v>0.90015705786343969</v>
      </c>
      <c r="G260" s="6">
        <f>労働コスト!G260/SUM(資本コスト!G260,労働コスト!G260)</f>
        <v>0.8619093752667224</v>
      </c>
      <c r="H260" s="6">
        <f>労働コスト!H260/SUM(資本コスト!H260,労働コスト!H260)</f>
        <v>0.83870490743223003</v>
      </c>
      <c r="I260" s="6">
        <f>労働コスト!I260/SUM(資本コスト!I260,労働コスト!I260)</f>
        <v>0.75039473051744887</v>
      </c>
      <c r="K260" s="3">
        <f>0.5*(E260+E$1088)</f>
        <v>0.82152876788655704</v>
      </c>
      <c r="L260" s="3">
        <f t="shared" ref="L260:O260" si="256">0.5*(F260+F$1088)</f>
        <v>0.85780216568403889</v>
      </c>
      <c r="M260" s="3">
        <f t="shared" si="256"/>
        <v>0.83024122954986512</v>
      </c>
      <c r="N260" s="3">
        <f t="shared" si="256"/>
        <v>0.78940288966589445</v>
      </c>
      <c r="O260" s="3">
        <f t="shared" si="256"/>
        <v>0.71051561003884389</v>
      </c>
    </row>
    <row r="261" spans="1:15" x14ac:dyDescent="0.15">
      <c r="A261" s="1">
        <v>12</v>
      </c>
      <c r="B261" s="1" t="s">
        <v>101</v>
      </c>
      <c r="C261" s="1">
        <v>5</v>
      </c>
      <c r="D261" s="1" t="s">
        <v>19</v>
      </c>
      <c r="E261" s="6">
        <f>労働コスト!E261/SUM(資本コスト!E261,労働コスト!E261)</f>
        <v>0.77919194067604602</v>
      </c>
      <c r="F261" s="6">
        <f>労働コスト!F261/SUM(資本コスト!F261,労働コスト!F261)</f>
        <v>0.8191655644574829</v>
      </c>
      <c r="G261" s="6">
        <f>労働コスト!G261/SUM(資本コスト!G261,労働コスト!G261)</f>
        <v>0.79835514090189497</v>
      </c>
      <c r="H261" s="6">
        <f>労働コスト!H261/SUM(資本コスト!H261,労働コスト!H261)</f>
        <v>0.79003828643265217</v>
      </c>
      <c r="I261" s="6">
        <f>労働コスト!I261/SUM(資本コスト!I261,労働コスト!I261)</f>
        <v>0.7379960875081818</v>
      </c>
      <c r="K261" s="3">
        <f>0.5*(E261+E$1089)</f>
        <v>0.69256682174646544</v>
      </c>
      <c r="L261" s="3">
        <f t="shared" ref="L261:O261" si="257">0.5*(F261+F$1089)</f>
        <v>0.7639146325109859</v>
      </c>
      <c r="M261" s="3">
        <f t="shared" si="257"/>
        <v>0.74270383704088661</v>
      </c>
      <c r="N261" s="3">
        <f t="shared" si="257"/>
        <v>0.73346864991997474</v>
      </c>
      <c r="O261" s="3">
        <f t="shared" si="257"/>
        <v>0.67154941822086167</v>
      </c>
    </row>
    <row r="262" spans="1:15" x14ac:dyDescent="0.15">
      <c r="A262" s="1">
        <v>12</v>
      </c>
      <c r="B262" s="1" t="s">
        <v>101</v>
      </c>
      <c r="C262" s="1">
        <v>6</v>
      </c>
      <c r="D262" s="1" t="s">
        <v>3</v>
      </c>
      <c r="E262" s="6">
        <f>労働コスト!E262/SUM(資本コスト!E262,労働コスト!E262)</f>
        <v>0.32080164162229191</v>
      </c>
      <c r="F262" s="6">
        <f>労働コスト!F262/SUM(資本コスト!F262,労働コスト!F262)</f>
        <v>0.40983461170284041</v>
      </c>
      <c r="G262" s="6">
        <f>労働コスト!G262/SUM(資本コスト!G262,労働コスト!G262)</f>
        <v>0.40783245805804191</v>
      </c>
      <c r="H262" s="6">
        <f>労働コスト!H262/SUM(資本コスト!H262,労働コスト!H262)</f>
        <v>0.45717907652774092</v>
      </c>
      <c r="I262" s="6">
        <f>労働コスト!I262/SUM(資本コスト!I262,労働コスト!I262)</f>
        <v>0.3124758318740784</v>
      </c>
      <c r="K262" s="3">
        <f>0.5*(E262+E$1090)</f>
        <v>0.4186878089242495</v>
      </c>
      <c r="L262" s="3">
        <f t="shared" ref="L262:O262" si="258">0.5*(F262+F$1090)</f>
        <v>0.49508956700009132</v>
      </c>
      <c r="M262" s="3">
        <f t="shared" si="258"/>
        <v>0.48052990643245869</v>
      </c>
      <c r="N262" s="3">
        <f t="shared" si="258"/>
        <v>0.51352645709990474</v>
      </c>
      <c r="O262" s="3">
        <f t="shared" si="258"/>
        <v>0.37859235948088193</v>
      </c>
    </row>
    <row r="263" spans="1:15" x14ac:dyDescent="0.15">
      <c r="A263" s="1">
        <v>12</v>
      </c>
      <c r="B263" s="1" t="s">
        <v>101</v>
      </c>
      <c r="C263" s="1">
        <v>7</v>
      </c>
      <c r="D263" s="1" t="s">
        <v>20</v>
      </c>
      <c r="E263" s="6">
        <f>労働コスト!E263/SUM(資本コスト!E263,労働コスト!E263)</f>
        <v>9.2242875170836985E-2</v>
      </c>
      <c r="F263" s="6">
        <f>労働コスト!F263/SUM(資本コスト!F263,労働コスト!F263)</f>
        <v>0.20250342963762089</v>
      </c>
      <c r="G263" s="6">
        <f>労働コスト!G263/SUM(資本コスト!G263,労働コスト!G263)</f>
        <v>0.25290261639432154</v>
      </c>
      <c r="H263" s="6">
        <f>労働コスト!H263/SUM(資本コスト!H263,労働コスト!H263)</f>
        <v>0.26550674546783598</v>
      </c>
      <c r="I263" s="6">
        <f>労働コスト!I263/SUM(資本コスト!I263,労働コスト!I263)</f>
        <v>0.18622389888344021</v>
      </c>
      <c r="K263" s="3">
        <f>0.5*(E263+E$1091)</f>
        <v>0.19833544394519498</v>
      </c>
      <c r="L263" s="3">
        <f t="shared" ref="L263:O263" si="259">0.5*(F263+F$1091)</f>
        <v>0.27534598990799347</v>
      </c>
      <c r="M263" s="3">
        <f t="shared" si="259"/>
        <v>0.34530621112722792</v>
      </c>
      <c r="N263" s="3">
        <f t="shared" si="259"/>
        <v>0.34838130016328017</v>
      </c>
      <c r="O263" s="3">
        <f t="shared" si="259"/>
        <v>0.28554805006264028</v>
      </c>
    </row>
    <row r="264" spans="1:15" x14ac:dyDescent="0.15">
      <c r="A264" s="1">
        <v>12</v>
      </c>
      <c r="B264" s="1" t="s">
        <v>101</v>
      </c>
      <c r="C264" s="1">
        <v>8</v>
      </c>
      <c r="D264" s="1" t="s">
        <v>21</v>
      </c>
      <c r="E264" s="6">
        <f>労働コスト!E264/SUM(資本コスト!E264,労働コスト!E264)</f>
        <v>0.56742746284195522</v>
      </c>
      <c r="F264" s="6">
        <f>労働コスト!F264/SUM(資本コスト!F264,労働コスト!F264)</f>
        <v>0.68739080991341794</v>
      </c>
      <c r="G264" s="6">
        <f>労働コスト!G264/SUM(資本コスト!G264,労働コスト!G264)</f>
        <v>0.70623472273430665</v>
      </c>
      <c r="H264" s="6">
        <f>労働コスト!H264/SUM(資本コスト!H264,労働コスト!H264)</f>
        <v>0.73622388299228902</v>
      </c>
      <c r="I264" s="6">
        <f>労働コスト!I264/SUM(資本コスト!I264,労働コスト!I264)</f>
        <v>0.66489787576677517</v>
      </c>
      <c r="K264" s="3">
        <f>0.5*(E264+E$1092)</f>
        <v>0.59605632350738258</v>
      </c>
      <c r="L264" s="3">
        <f t="shared" ref="L264:O264" si="260">0.5*(F264+F$1092)</f>
        <v>0.72213722417492254</v>
      </c>
      <c r="M264" s="3">
        <f t="shared" si="260"/>
        <v>0.72869473955943964</v>
      </c>
      <c r="N264" s="3">
        <f t="shared" si="260"/>
        <v>0.74906294393489981</v>
      </c>
      <c r="O264" s="3">
        <f t="shared" si="260"/>
        <v>0.67090336776417181</v>
      </c>
    </row>
    <row r="265" spans="1:15" x14ac:dyDescent="0.15">
      <c r="A265" s="1">
        <v>12</v>
      </c>
      <c r="B265" s="1" t="s">
        <v>101</v>
      </c>
      <c r="C265" s="1">
        <v>9</v>
      </c>
      <c r="D265" s="1" t="s">
        <v>22</v>
      </c>
      <c r="E265" s="6">
        <f>労働コスト!E265/SUM(資本コスト!E265,労働コスト!E265)</f>
        <v>0.41747188557244391</v>
      </c>
      <c r="F265" s="6">
        <f>労働コスト!F265/SUM(資本コスト!F265,労働コスト!F265)</f>
        <v>0.48525303899851602</v>
      </c>
      <c r="G265" s="6">
        <f>労働コスト!G265/SUM(資本コスト!G265,労働コスト!G265)</f>
        <v>0.50280021535349195</v>
      </c>
      <c r="H265" s="6">
        <f>労働コスト!H265/SUM(資本コスト!H265,労働コスト!H265)</f>
        <v>0.49838156341407802</v>
      </c>
      <c r="I265" s="6">
        <f>労働コスト!I265/SUM(資本コスト!I265,労働コスト!I265)</f>
        <v>0.44455554432416905</v>
      </c>
      <c r="K265" s="3">
        <f>0.5*(E265+E$1093)</f>
        <v>0.52176289441602164</v>
      </c>
      <c r="L265" s="3">
        <f t="shared" ref="L265:O265" si="261">0.5*(F265+F$1093)</f>
        <v>0.54937274743701847</v>
      </c>
      <c r="M265" s="3">
        <f t="shared" si="261"/>
        <v>0.54193608981468366</v>
      </c>
      <c r="N265" s="3">
        <f t="shared" si="261"/>
        <v>0.54590350876168992</v>
      </c>
      <c r="O265" s="3">
        <f t="shared" si="261"/>
        <v>0.49968557271565428</v>
      </c>
    </row>
    <row r="266" spans="1:15" x14ac:dyDescent="0.15">
      <c r="A266" s="1">
        <v>12</v>
      </c>
      <c r="B266" s="1" t="s">
        <v>101</v>
      </c>
      <c r="C266" s="1">
        <v>10</v>
      </c>
      <c r="D266" s="1" t="s">
        <v>23</v>
      </c>
      <c r="E266" s="6">
        <f>労働コスト!E266/SUM(資本コスト!E266,労働コスト!E266)</f>
        <v>0.69437316484231415</v>
      </c>
      <c r="F266" s="6">
        <f>労働コスト!F266/SUM(資本コスト!F266,労働コスト!F266)</f>
        <v>0.78258350932211806</v>
      </c>
      <c r="G266" s="6">
        <f>労働コスト!G266/SUM(資本コスト!G266,労働コスト!G266)</f>
        <v>0.80998196101912368</v>
      </c>
      <c r="H266" s="6">
        <f>労働コスト!H266/SUM(資本コスト!H266,労働コスト!H266)</f>
        <v>0.8013562060207845</v>
      </c>
      <c r="I266" s="6">
        <f>労働コスト!I266/SUM(資本コスト!I266,労働コスト!I266)</f>
        <v>0.76724810119718723</v>
      </c>
      <c r="K266" s="3">
        <f>0.5*(E266+E$1094)</f>
        <v>0.72829969600039157</v>
      </c>
      <c r="L266" s="3">
        <f t="shared" ref="L266:O266" si="262">0.5*(F266+F$1094)</f>
        <v>0.79228355605143719</v>
      </c>
      <c r="M266" s="3">
        <f t="shared" si="262"/>
        <v>0.80991776561792195</v>
      </c>
      <c r="N266" s="3">
        <f t="shared" si="262"/>
        <v>0.80632937176600517</v>
      </c>
      <c r="O266" s="3">
        <f t="shared" si="262"/>
        <v>0.77974986050098738</v>
      </c>
    </row>
    <row r="267" spans="1:15" x14ac:dyDescent="0.15">
      <c r="A267" s="1">
        <v>12</v>
      </c>
      <c r="B267" s="1" t="s">
        <v>101</v>
      </c>
      <c r="C267" s="1">
        <v>11</v>
      </c>
      <c r="D267" s="1" t="s">
        <v>24</v>
      </c>
      <c r="E267" s="6">
        <f>労働コスト!E267/SUM(資本コスト!E267,労働コスト!E267)</f>
        <v>0.74713397117687153</v>
      </c>
      <c r="F267" s="6">
        <f>労働コスト!F267/SUM(資本コスト!F267,労働コスト!F267)</f>
        <v>0.79996892697304278</v>
      </c>
      <c r="G267" s="6">
        <f>労働コスト!G267/SUM(資本コスト!G267,労働コスト!G267)</f>
        <v>0.74150734300195187</v>
      </c>
      <c r="H267" s="6">
        <f>労働コスト!H267/SUM(資本コスト!H267,労働コスト!H267)</f>
        <v>0.72433188151014416</v>
      </c>
      <c r="I267" s="6">
        <f>労働コスト!I267/SUM(資本コスト!I267,労働コスト!I267)</f>
        <v>0.71561554961682294</v>
      </c>
      <c r="K267" s="3">
        <f>0.5*(E267+E$1095)</f>
        <v>0.73833496462226111</v>
      </c>
      <c r="L267" s="3">
        <f t="shared" ref="L267:O267" si="263">0.5*(F267+F$1095)</f>
        <v>0.79114158949166091</v>
      </c>
      <c r="M267" s="3">
        <f t="shared" si="263"/>
        <v>0.73342754002948718</v>
      </c>
      <c r="N267" s="3">
        <f t="shared" si="263"/>
        <v>0.72652838372478712</v>
      </c>
      <c r="O267" s="3">
        <f t="shared" si="263"/>
        <v>0.7027171213055512</v>
      </c>
    </row>
    <row r="268" spans="1:15" x14ac:dyDescent="0.15">
      <c r="A268" s="1">
        <v>12</v>
      </c>
      <c r="B268" s="1" t="s">
        <v>101</v>
      </c>
      <c r="C268" s="1">
        <v>12</v>
      </c>
      <c r="D268" s="1" t="s">
        <v>25</v>
      </c>
      <c r="E268" s="6">
        <f>労働コスト!E268/SUM(資本コスト!E268,労働コスト!E268)</f>
        <v>0.74757675485396835</v>
      </c>
      <c r="F268" s="6">
        <f>労働コスト!F268/SUM(資本コスト!F268,労働コスト!F268)</f>
        <v>0.82944487246195753</v>
      </c>
      <c r="G268" s="6">
        <f>労働コスト!G268/SUM(資本コスト!G268,労働コスト!G268)</f>
        <v>0.70390249914013425</v>
      </c>
      <c r="H268" s="6">
        <f>労働コスト!H268/SUM(資本コスト!H268,労働コスト!H268)</f>
        <v>0.64337528932628052</v>
      </c>
      <c r="I268" s="6">
        <f>労働コスト!I268/SUM(資本コスト!I268,労働コスト!I268)</f>
        <v>0.4420000347901103</v>
      </c>
      <c r="K268" s="3">
        <f>0.5*(E268+E$1096)</f>
        <v>0.76411955696758749</v>
      </c>
      <c r="L268" s="3">
        <f t="shared" ref="L268:O268" si="264">0.5*(F268+F$1096)</f>
        <v>0.82372240593914836</v>
      </c>
      <c r="M268" s="3">
        <f t="shared" si="264"/>
        <v>0.69395721096954266</v>
      </c>
      <c r="N268" s="3">
        <f t="shared" si="264"/>
        <v>0.65061112251522801</v>
      </c>
      <c r="O268" s="3">
        <f t="shared" si="264"/>
        <v>0.50438575559621313</v>
      </c>
    </row>
    <row r="269" spans="1:15" x14ac:dyDescent="0.15">
      <c r="A269" s="1">
        <v>12</v>
      </c>
      <c r="B269" s="1" t="s">
        <v>101</v>
      </c>
      <c r="C269" s="1">
        <v>13</v>
      </c>
      <c r="D269" s="1" t="s">
        <v>26</v>
      </c>
      <c r="E269" s="6">
        <f>労働コスト!E269/SUM(資本コスト!E269,労働コスト!E269)</f>
        <v>0.81807921610934597</v>
      </c>
      <c r="F269" s="6">
        <f>労働コスト!F269/SUM(資本コスト!F269,労働コスト!F269)</f>
        <v>0.77949907319189371</v>
      </c>
      <c r="G269" s="6">
        <f>労働コスト!G269/SUM(資本コスト!G269,労働コスト!G269)</f>
        <v>0.78892222627774966</v>
      </c>
      <c r="H269" s="6">
        <f>労働コスト!H269/SUM(資本コスト!H269,労働コスト!H269)</f>
        <v>0.80035421233802895</v>
      </c>
      <c r="I269" s="6">
        <f>労働コスト!I269/SUM(資本コスト!I269,労働コスト!I269)</f>
        <v>0.84365104980630878</v>
      </c>
      <c r="K269" s="3">
        <f>0.5*(E269+E$1097)</f>
        <v>0.81429212485381697</v>
      </c>
      <c r="L269" s="3">
        <f t="shared" ref="L269:O269" si="265">0.5*(F269+F$1097)</f>
        <v>0.75041366842055224</v>
      </c>
      <c r="M269" s="3">
        <f t="shared" si="265"/>
        <v>0.73076658854062104</v>
      </c>
      <c r="N269" s="3">
        <f t="shared" si="265"/>
        <v>0.73896613987552395</v>
      </c>
      <c r="O269" s="3">
        <f t="shared" si="265"/>
        <v>0.77300361631974068</v>
      </c>
    </row>
    <row r="270" spans="1:15" x14ac:dyDescent="0.15">
      <c r="A270" s="1">
        <v>12</v>
      </c>
      <c r="B270" s="1" t="s">
        <v>101</v>
      </c>
      <c r="C270" s="1">
        <v>14</v>
      </c>
      <c r="D270" s="1" t="s">
        <v>27</v>
      </c>
      <c r="E270" s="6">
        <f>労働コスト!E270/SUM(資本コスト!E270,労働コスト!E270)</f>
        <v>0.84416412620865089</v>
      </c>
      <c r="F270" s="6">
        <f>労働コスト!F270/SUM(資本コスト!F270,労働コスト!F270)</f>
        <v>0.80103090966603874</v>
      </c>
      <c r="G270" s="6">
        <f>労働コスト!G270/SUM(資本コスト!G270,労働コスト!G270)</f>
        <v>0.69475956709598163</v>
      </c>
      <c r="H270" s="6">
        <f>労働コスト!H270/SUM(資本コスト!H270,労働コスト!H270)</f>
        <v>0.65156011847884954</v>
      </c>
      <c r="I270" s="6">
        <f>労働コスト!I270/SUM(資本コスト!I270,労働コスト!I270)</f>
        <v>0.54391169786139126</v>
      </c>
      <c r="K270" s="3">
        <f>0.5*(E270+E$1098)</f>
        <v>0.87941949595647162</v>
      </c>
      <c r="L270" s="3">
        <f t="shared" ref="L270:O270" si="266">0.5*(F270+F$1098)</f>
        <v>0.82899460613707143</v>
      </c>
      <c r="M270" s="3">
        <f t="shared" si="266"/>
        <v>0.72775767778528966</v>
      </c>
      <c r="N270" s="3">
        <f t="shared" si="266"/>
        <v>0.67397033493839686</v>
      </c>
      <c r="O270" s="3">
        <f t="shared" si="266"/>
        <v>0.58564216427685656</v>
      </c>
    </row>
    <row r="271" spans="1:15" x14ac:dyDescent="0.15">
      <c r="A271" s="1">
        <v>12</v>
      </c>
      <c r="B271" s="1" t="s">
        <v>101</v>
      </c>
      <c r="C271" s="1">
        <v>15</v>
      </c>
      <c r="D271" s="1" t="s">
        <v>28</v>
      </c>
      <c r="E271" s="6">
        <f>労働コスト!E271/SUM(資本コスト!E271,労働コスト!E271)</f>
        <v>0.77777481088762923</v>
      </c>
      <c r="F271" s="6">
        <f>労働コスト!F271/SUM(資本コスト!F271,労働コスト!F271)</f>
        <v>0.82791795526461698</v>
      </c>
      <c r="G271" s="6">
        <f>労働コスト!G271/SUM(資本コスト!G271,労働コスト!G271)</f>
        <v>0.78867645770024775</v>
      </c>
      <c r="H271" s="6">
        <f>労働コスト!H271/SUM(資本コスト!H271,労働コスト!H271)</f>
        <v>0.7545178214225533</v>
      </c>
      <c r="I271" s="6">
        <f>労働コスト!I271/SUM(資本コスト!I271,労働コスト!I271)</f>
        <v>0.70984452653986807</v>
      </c>
      <c r="K271" s="3">
        <f>0.5*(E271+E$1099)</f>
        <v>0.79204453905901706</v>
      </c>
      <c r="L271" s="3">
        <f t="shared" ref="L271:O271" si="267">0.5*(F271+F$1099)</f>
        <v>0.82473612212165903</v>
      </c>
      <c r="M271" s="3">
        <f t="shared" si="267"/>
        <v>0.7719969284972914</v>
      </c>
      <c r="N271" s="3">
        <f t="shared" si="267"/>
        <v>0.74249131687616332</v>
      </c>
      <c r="O271" s="3">
        <f t="shared" si="267"/>
        <v>0.69153749451554303</v>
      </c>
    </row>
    <row r="272" spans="1:15" x14ac:dyDescent="0.15">
      <c r="A272" s="1">
        <v>12</v>
      </c>
      <c r="B272" s="1" t="s">
        <v>100</v>
      </c>
      <c r="C272" s="1">
        <v>16</v>
      </c>
      <c r="D272" s="1" t="s">
        <v>11</v>
      </c>
      <c r="E272" s="6">
        <f>労働コスト!E272/SUM(資本コスト!E272,労働コスト!E272)</f>
        <v>0.6912548187404316</v>
      </c>
      <c r="F272" s="6">
        <f>労働コスト!F272/SUM(資本コスト!F272,労働コスト!F272)</f>
        <v>0.87785619217544586</v>
      </c>
      <c r="G272" s="6">
        <f>労働コスト!G272/SUM(資本コスト!G272,労働コスト!G272)</f>
        <v>0.90420228190183738</v>
      </c>
      <c r="H272" s="6">
        <f>労働コスト!H272/SUM(資本コスト!H272,労働コスト!H272)</f>
        <v>0.91872601186745151</v>
      </c>
      <c r="I272" s="6">
        <f>労働コスト!I272/SUM(資本コスト!I272,労働コスト!I272)</f>
        <v>0.89962122690367663</v>
      </c>
      <c r="K272" s="3">
        <f>0.5*(E272+E$1100)</f>
        <v>0.71890301091163034</v>
      </c>
      <c r="L272" s="3">
        <f t="shared" ref="L272:O272" si="268">0.5*(F272+F$1100)</f>
        <v>0.88472758550458774</v>
      </c>
      <c r="M272" s="3">
        <f t="shared" si="268"/>
        <v>0.89536288774370254</v>
      </c>
      <c r="N272" s="3">
        <f t="shared" si="268"/>
        <v>0.91617579702746443</v>
      </c>
      <c r="O272" s="3">
        <f t="shared" si="268"/>
        <v>0.90155266287129243</v>
      </c>
    </row>
    <row r="273" spans="1:15" x14ac:dyDescent="0.15">
      <c r="A273" s="1">
        <v>12</v>
      </c>
      <c r="B273" s="1" t="s">
        <v>100</v>
      </c>
      <c r="C273" s="1">
        <v>17</v>
      </c>
      <c r="D273" s="1" t="s">
        <v>12</v>
      </c>
      <c r="E273" s="6">
        <f>労働コスト!E273/SUM(資本コスト!E273,労働コスト!E273)</f>
        <v>0.12751298410312312</v>
      </c>
      <c r="F273" s="6">
        <f>労働コスト!F273/SUM(資本コスト!F273,労働コスト!F273)</f>
        <v>0.17136513753187707</v>
      </c>
      <c r="G273" s="6">
        <f>労働コスト!G273/SUM(資本コスト!G273,労働コスト!G273)</f>
        <v>0.23815934109403322</v>
      </c>
      <c r="H273" s="6">
        <f>労働コスト!H273/SUM(資本コスト!H273,労働コスト!H273)</f>
        <v>0.27696745741530054</v>
      </c>
      <c r="I273" s="6">
        <f>労働コスト!I273/SUM(資本コスト!I273,労働コスト!I273)</f>
        <v>0.17489702166310278</v>
      </c>
      <c r="K273" s="3">
        <f>0.5*(E273+E$1101)</f>
        <v>0.18421678296469102</v>
      </c>
      <c r="L273" s="3">
        <f t="shared" ref="L273:O273" si="269">0.5*(F273+F$1101)</f>
        <v>0.2027536925044271</v>
      </c>
      <c r="M273" s="3">
        <f t="shared" si="269"/>
        <v>0.25455663879014945</v>
      </c>
      <c r="N273" s="3">
        <f t="shared" si="269"/>
        <v>0.28218151848188389</v>
      </c>
      <c r="O273" s="3">
        <f t="shared" si="269"/>
        <v>0.18493374945018859</v>
      </c>
    </row>
    <row r="274" spans="1:15" x14ac:dyDescent="0.15">
      <c r="A274" s="1">
        <v>12</v>
      </c>
      <c r="B274" s="1" t="s">
        <v>100</v>
      </c>
      <c r="C274" s="1">
        <v>18</v>
      </c>
      <c r="D274" s="1" t="s">
        <v>13</v>
      </c>
      <c r="E274" s="6">
        <f>労働コスト!E274/SUM(資本コスト!E274,労働コスト!E274)</f>
        <v>0.81285081079200305</v>
      </c>
      <c r="F274" s="6">
        <f>労働コスト!F274/SUM(資本コスト!F274,労働コスト!F274)</f>
        <v>0.78751184835256871</v>
      </c>
      <c r="G274" s="6">
        <f>労働コスト!G274/SUM(資本コスト!G274,労働コスト!G274)</f>
        <v>0.75225257858892125</v>
      </c>
      <c r="H274" s="6">
        <f>労働コスト!H274/SUM(資本コスト!H274,労働コスト!H274)</f>
        <v>0.79265573654843313</v>
      </c>
      <c r="I274" s="6">
        <f>労働コスト!I274/SUM(資本コスト!I274,労働コスト!I274)</f>
        <v>0.78398946978649298</v>
      </c>
      <c r="K274" s="3">
        <f>0.5*(E274+E$1102)</f>
        <v>0.83618586809366602</v>
      </c>
      <c r="L274" s="3">
        <f t="shared" ref="L274:O274" si="270">0.5*(F274+F$1102)</f>
        <v>0.79685949125062294</v>
      </c>
      <c r="M274" s="3">
        <f t="shared" si="270"/>
        <v>0.78299017786594449</v>
      </c>
      <c r="N274" s="3">
        <f t="shared" si="270"/>
        <v>0.80829601639328696</v>
      </c>
      <c r="O274" s="3">
        <f t="shared" si="270"/>
        <v>0.79164263657341394</v>
      </c>
    </row>
    <row r="275" spans="1:15" x14ac:dyDescent="0.15">
      <c r="A275" s="1">
        <v>12</v>
      </c>
      <c r="B275" s="1" t="s">
        <v>100</v>
      </c>
      <c r="C275" s="1">
        <v>19</v>
      </c>
      <c r="D275" s="1" t="s">
        <v>14</v>
      </c>
      <c r="E275" s="6">
        <f>労働コスト!E275/SUM(資本コスト!E275,労働コスト!E275)</f>
        <v>0.56921095012146516</v>
      </c>
      <c r="F275" s="6">
        <f>労働コスト!F275/SUM(資本コスト!F275,労働コスト!F275)</f>
        <v>0.82087294366965424</v>
      </c>
      <c r="G275" s="6">
        <f>労働コスト!G275/SUM(資本コスト!G275,労働コスト!G275)</f>
        <v>0.79429339811417998</v>
      </c>
      <c r="H275" s="6">
        <f>労働コスト!H275/SUM(資本コスト!H275,労働コスト!H275)</f>
        <v>0.68130803129043127</v>
      </c>
      <c r="I275" s="6">
        <f>労働コスト!I275/SUM(資本コスト!I275,労働コスト!I275)</f>
        <v>0.78557793972903889</v>
      </c>
      <c r="K275" s="3">
        <f>0.5*(E275+E$1103)</f>
        <v>0.6160313612280941</v>
      </c>
      <c r="L275" s="3">
        <f t="shared" ref="L275:O275" si="271">0.5*(F275+F$1103)</f>
        <v>0.83136053294039192</v>
      </c>
      <c r="M275" s="3">
        <f t="shared" si="271"/>
        <v>0.8242728743425487</v>
      </c>
      <c r="N275" s="3">
        <f t="shared" si="271"/>
        <v>0.74634703108937561</v>
      </c>
      <c r="O275" s="3">
        <f t="shared" si="271"/>
        <v>0.79567550145634769</v>
      </c>
    </row>
    <row r="276" spans="1:15" x14ac:dyDescent="0.15">
      <c r="A276" s="1">
        <v>12</v>
      </c>
      <c r="B276" s="1" t="s">
        <v>100</v>
      </c>
      <c r="C276" s="1">
        <v>20</v>
      </c>
      <c r="D276" s="1" t="s">
        <v>15</v>
      </c>
      <c r="E276" s="6">
        <f>労働コスト!E276/SUM(資本コスト!E276,労働コスト!E276)</f>
        <v>0.38531741265833119</v>
      </c>
      <c r="F276" s="6">
        <f>労働コスト!F276/SUM(資本コスト!F276,労働コスト!F276)</f>
        <v>0.21526119169450916</v>
      </c>
      <c r="G276" s="6">
        <f>労働コスト!G276/SUM(資本コスト!G276,労働コスト!G276)</f>
        <v>0.25997488186535045</v>
      </c>
      <c r="H276" s="6">
        <f>労働コスト!H276/SUM(資本コスト!H276,労働コスト!H276)</f>
        <v>0.29357250214668268</v>
      </c>
      <c r="I276" s="6">
        <f>労働コスト!I276/SUM(資本コスト!I276,労働コスト!I276)</f>
        <v>0.23708984688265802</v>
      </c>
      <c r="K276" s="3">
        <f>0.5*(E276+E$1104)</f>
        <v>0.44550423925551963</v>
      </c>
      <c r="L276" s="3">
        <f t="shared" ref="L276:O276" si="272">0.5*(F276+F$1104)</f>
        <v>0.20831699464740788</v>
      </c>
      <c r="M276" s="3">
        <f t="shared" si="272"/>
        <v>0.25333462737890794</v>
      </c>
      <c r="N276" s="3">
        <f t="shared" si="272"/>
        <v>0.2751072761933897</v>
      </c>
      <c r="O276" s="3">
        <f t="shared" si="272"/>
        <v>0.21956486952619358</v>
      </c>
    </row>
    <row r="277" spans="1:15" x14ac:dyDescent="0.15">
      <c r="A277" s="1">
        <v>12</v>
      </c>
      <c r="B277" s="1" t="s">
        <v>100</v>
      </c>
      <c r="C277" s="1">
        <v>21</v>
      </c>
      <c r="D277" s="1" t="s">
        <v>16</v>
      </c>
      <c r="E277" s="6">
        <f>労働コスト!E277/SUM(資本コスト!E277,労働コスト!E277)</f>
        <v>0.32196905945004084</v>
      </c>
      <c r="F277" s="6">
        <f>労働コスト!F277/SUM(資本コスト!F277,労働コスト!F277)</f>
        <v>0.48452359350197233</v>
      </c>
      <c r="G277" s="6">
        <f>労働コスト!G277/SUM(資本コスト!G277,労働コスト!G277)</f>
        <v>0.53901023436701145</v>
      </c>
      <c r="H277" s="6">
        <f>労働コスト!H277/SUM(資本コスト!H277,労働コスト!H277)</f>
        <v>0.55743952836211674</v>
      </c>
      <c r="I277" s="6">
        <f>労働コスト!I277/SUM(資本コスト!I277,労働コスト!I277)</f>
        <v>0.36986015640166936</v>
      </c>
      <c r="K277" s="3">
        <f>0.5*(E277+E$1105)</f>
        <v>0.49876062720992959</v>
      </c>
      <c r="L277" s="3">
        <f t="shared" ref="L277:O277" si="273">0.5*(F277+F$1105)</f>
        <v>0.53500210863987951</v>
      </c>
      <c r="M277" s="3">
        <f t="shared" si="273"/>
        <v>0.56130653903002092</v>
      </c>
      <c r="N277" s="3">
        <f t="shared" si="273"/>
        <v>0.55571991677001376</v>
      </c>
      <c r="O277" s="3">
        <f t="shared" si="273"/>
        <v>0.4025775474801867</v>
      </c>
    </row>
    <row r="278" spans="1:15" x14ac:dyDescent="0.15">
      <c r="A278" s="1">
        <v>12</v>
      </c>
      <c r="B278" s="1" t="s">
        <v>99</v>
      </c>
      <c r="C278" s="1">
        <v>22</v>
      </c>
      <c r="D278" s="1" t="s">
        <v>8</v>
      </c>
      <c r="E278" s="6">
        <f>労働コスト!E278/SUM(資本コスト!E278,労働コスト!E278)</f>
        <v>0.71604239106272849</v>
      </c>
      <c r="F278" s="6">
        <f>労働コスト!F278/SUM(資本コスト!F278,労働コスト!F278)</f>
        <v>0.76629438113597137</v>
      </c>
      <c r="G278" s="6">
        <f>労働コスト!G278/SUM(資本コスト!G278,労働コスト!G278)</f>
        <v>0.6312262050410028</v>
      </c>
      <c r="H278" s="6">
        <f>労働コスト!H278/SUM(資本コスト!H278,労働コスト!H278)</f>
        <v>0.72776869794201682</v>
      </c>
      <c r="I278" s="6">
        <f>労働コスト!I278/SUM(資本コスト!I278,労働コスト!I278)</f>
        <v>0.761320076070231</v>
      </c>
      <c r="K278" s="3">
        <f>0.5*(E278+E$1106)</f>
        <v>0.75832409572697879</v>
      </c>
      <c r="L278" s="3">
        <f t="shared" ref="L278:O278" si="274">0.5*(F278+F$1106)</f>
        <v>0.75037142675270752</v>
      </c>
      <c r="M278" s="3">
        <f t="shared" si="274"/>
        <v>0.65046432692303435</v>
      </c>
      <c r="N278" s="3">
        <f t="shared" si="274"/>
        <v>0.70990985072456914</v>
      </c>
      <c r="O278" s="3">
        <f t="shared" si="274"/>
        <v>0.74471653146301842</v>
      </c>
    </row>
    <row r="279" spans="1:15" x14ac:dyDescent="0.15">
      <c r="A279" s="1">
        <v>12</v>
      </c>
      <c r="B279" s="1" t="s">
        <v>99</v>
      </c>
      <c r="C279" s="1">
        <v>23</v>
      </c>
      <c r="D279" s="1" t="s">
        <v>29</v>
      </c>
      <c r="E279" s="6">
        <f>労働コスト!E279/SUM(資本コスト!E279,労働コスト!E279)</f>
        <v>0.60591987516524581</v>
      </c>
      <c r="F279" s="6">
        <f>労働コスト!F279/SUM(資本コスト!F279,労働コスト!F279)</f>
        <v>0.71407590227869466</v>
      </c>
      <c r="G279" s="6">
        <f>労働コスト!G279/SUM(資本コスト!G279,労働コスト!G279)</f>
        <v>0.70745318727170836</v>
      </c>
      <c r="H279" s="6">
        <f>労働コスト!H279/SUM(資本コスト!H279,労働コスト!H279)</f>
        <v>0.72861710960867287</v>
      </c>
      <c r="I279" s="6">
        <f>労働コスト!I279/SUM(資本コスト!I279,労働コスト!I279)</f>
        <v>0.71663331342098568</v>
      </c>
      <c r="K279" s="3">
        <f>0.5*(E279+E$1107)</f>
        <v>0.6107851287700008</v>
      </c>
      <c r="L279" s="3">
        <f t="shared" ref="L279:O279" si="275">0.5*(F279+F$1107)</f>
        <v>0.72795418570741699</v>
      </c>
      <c r="M279" s="3">
        <f t="shared" si="275"/>
        <v>0.71796206774951621</v>
      </c>
      <c r="N279" s="3">
        <f t="shared" si="275"/>
        <v>0.73647522632662643</v>
      </c>
      <c r="O279" s="3">
        <f t="shared" si="275"/>
        <v>0.70574542152062847</v>
      </c>
    </row>
    <row r="280" spans="1:15" x14ac:dyDescent="0.15">
      <c r="A280" s="1">
        <v>13</v>
      </c>
      <c r="B280" s="1" t="s">
        <v>356</v>
      </c>
      <c r="C280" s="1">
        <v>1</v>
      </c>
      <c r="D280" s="1" t="s">
        <v>9</v>
      </c>
      <c r="E280" s="6">
        <f>労働コスト!E280/SUM(資本コスト!E280,労働コスト!E280)</f>
        <v>0.33949785833952362</v>
      </c>
      <c r="F280" s="6">
        <f>労働コスト!F280/SUM(資本コスト!F280,労働コスト!F280)</f>
        <v>0.29715953137415257</v>
      </c>
      <c r="G280" s="6">
        <f>労働コスト!G280/SUM(資本コスト!G280,労働コスト!G280)</f>
        <v>0.37195378630275122</v>
      </c>
      <c r="H280" s="6">
        <f>労働コスト!H280/SUM(資本コスト!H280,労働コスト!H280)</f>
        <v>0.29583489191349061</v>
      </c>
      <c r="I280" s="6">
        <f>労働コスト!I280/SUM(資本コスト!I280,労働コスト!I280)</f>
        <v>0.31005238873052826</v>
      </c>
      <c r="K280" s="3">
        <f>0.5*(E280+E$1085)</f>
        <v>0.3814336739408315</v>
      </c>
      <c r="L280" s="3">
        <f t="shared" ref="L280:O280" si="276">0.5*(F280+F$1085)</f>
        <v>0.39961427940516181</v>
      </c>
      <c r="M280" s="3">
        <f t="shared" si="276"/>
        <v>0.41301820251785792</v>
      </c>
      <c r="N280" s="3">
        <f t="shared" si="276"/>
        <v>0.32470616244967376</v>
      </c>
      <c r="O280" s="3">
        <f t="shared" si="276"/>
        <v>0.29997631164285599</v>
      </c>
    </row>
    <row r="281" spans="1:15" x14ac:dyDescent="0.15">
      <c r="A281" s="1">
        <v>13</v>
      </c>
      <c r="B281" s="1" t="s">
        <v>357</v>
      </c>
      <c r="C281" s="1">
        <v>2</v>
      </c>
      <c r="D281" s="1" t="s">
        <v>10</v>
      </c>
      <c r="E281" s="6">
        <f>労働コスト!E281/SUM(資本コスト!E281,労働コスト!E281)</f>
        <v>0.58209710567231221</v>
      </c>
      <c r="F281" s="6">
        <f>労働コスト!F281/SUM(資本コスト!F281,労働コスト!F281)</f>
        <v>0.74868226554416328</v>
      </c>
      <c r="G281" s="6">
        <f>労働コスト!G281/SUM(資本コスト!G281,労働コスト!G281)</f>
        <v>0.72167193349981718</v>
      </c>
      <c r="H281" s="6">
        <f>労働コスト!H281/SUM(資本コスト!H281,労働コスト!H281)</f>
        <v>0.69976421718941118</v>
      </c>
      <c r="I281" s="6">
        <f>労働コスト!I281/SUM(資本コスト!I281,労働コスト!I281)</f>
        <v>0.62402788344725391</v>
      </c>
      <c r="K281" s="3">
        <f>0.5*(E281+E$1086)</f>
        <v>0.60224440657730316</v>
      </c>
      <c r="L281" s="3">
        <f t="shared" ref="L281:O281" si="277">0.5*(F281+F$1086)</f>
        <v>0.70785110891248126</v>
      </c>
      <c r="M281" s="3">
        <f t="shared" si="277"/>
        <v>0.68754417292987047</v>
      </c>
      <c r="N281" s="3">
        <f t="shared" si="277"/>
        <v>0.67788437936285206</v>
      </c>
      <c r="O281" s="3">
        <f t="shared" si="277"/>
        <v>0.56131502914716258</v>
      </c>
    </row>
    <row r="282" spans="1:15" x14ac:dyDescent="0.15">
      <c r="A282" s="1">
        <v>13</v>
      </c>
      <c r="B282" s="1" t="s">
        <v>358</v>
      </c>
      <c r="C282" s="1">
        <v>3</v>
      </c>
      <c r="D282" s="1" t="s">
        <v>17</v>
      </c>
      <c r="E282" s="6">
        <f>労働コスト!E282/SUM(資本コスト!E282,労働コスト!E282)</f>
        <v>0.70975449995176687</v>
      </c>
      <c r="F282" s="6">
        <f>労働コスト!F282/SUM(資本コスト!F282,労働コスト!F282)</f>
        <v>0.82523655075030433</v>
      </c>
      <c r="G282" s="6">
        <f>労働コスト!G282/SUM(資本コスト!G282,労働コスト!G282)</f>
        <v>0.825841835818237</v>
      </c>
      <c r="H282" s="6">
        <f>労働コスト!H282/SUM(資本コスト!H282,労働コスト!H282)</f>
        <v>0.83553682938379636</v>
      </c>
      <c r="I282" s="6">
        <f>労働コスト!I282/SUM(資本コスト!I282,労働コスト!I282)</f>
        <v>0.76476433920468967</v>
      </c>
      <c r="K282" s="3">
        <f>0.5*(E282+E$1087)</f>
        <v>0.6929897513121499</v>
      </c>
      <c r="L282" s="3">
        <f t="shared" ref="L282:O282" si="278">0.5*(F282+F$1087)</f>
        <v>0.78579879391066054</v>
      </c>
      <c r="M282" s="3">
        <f t="shared" si="278"/>
        <v>0.76023630434668799</v>
      </c>
      <c r="N282" s="3">
        <f t="shared" si="278"/>
        <v>0.76280910492010245</v>
      </c>
      <c r="O282" s="3">
        <f t="shared" si="278"/>
        <v>0.69920680915692723</v>
      </c>
    </row>
    <row r="283" spans="1:15" x14ac:dyDescent="0.15">
      <c r="A283" s="1">
        <v>13</v>
      </c>
      <c r="B283" s="1" t="s">
        <v>359</v>
      </c>
      <c r="C283" s="1">
        <v>4</v>
      </c>
      <c r="D283" s="1" t="s">
        <v>18</v>
      </c>
      <c r="E283" s="6">
        <f>労働コスト!E283/SUM(資本コスト!E283,労働コスト!E283)</f>
        <v>0.91465129732306938</v>
      </c>
      <c r="F283" s="6">
        <f>労働コスト!F283/SUM(資本コスト!F283,労働コスト!F283)</f>
        <v>0.93999329308183044</v>
      </c>
      <c r="G283" s="6">
        <f>労働コスト!G283/SUM(資本コスト!G283,労働コスト!G283)</f>
        <v>0.93365466091754235</v>
      </c>
      <c r="H283" s="6">
        <f>労働コスト!H283/SUM(資本コスト!H283,労働コスト!H283)</f>
        <v>0.91959135914820578</v>
      </c>
      <c r="I283" s="6">
        <f>労働コスト!I283/SUM(資本コスト!I283,労働コスト!I283)</f>
        <v>0.91067530721065959</v>
      </c>
      <c r="K283" s="3">
        <f>0.5*(E283+E$1088)</f>
        <v>0.84542375774361822</v>
      </c>
      <c r="L283" s="3">
        <f t="shared" ref="L283:O283" si="279">0.5*(F283+F$1088)</f>
        <v>0.87772028329323426</v>
      </c>
      <c r="M283" s="3">
        <f t="shared" si="279"/>
        <v>0.86611387237527504</v>
      </c>
      <c r="N283" s="3">
        <f t="shared" si="279"/>
        <v>0.82984611552388232</v>
      </c>
      <c r="O283" s="3">
        <f t="shared" si="279"/>
        <v>0.79065589838544925</v>
      </c>
    </row>
    <row r="284" spans="1:15" x14ac:dyDescent="0.15">
      <c r="A284" s="1">
        <v>13</v>
      </c>
      <c r="B284" s="1" t="s">
        <v>360</v>
      </c>
      <c r="C284" s="1">
        <v>5</v>
      </c>
      <c r="D284" s="1" t="s">
        <v>19</v>
      </c>
      <c r="E284" s="6">
        <f>労働コスト!E284/SUM(資本コスト!E284,労働コスト!E284)</f>
        <v>0.84709998359940364</v>
      </c>
      <c r="F284" s="6">
        <f>労働コスト!F284/SUM(資本コスト!F284,労働コスト!F284)</f>
        <v>0.9002781076197649</v>
      </c>
      <c r="G284" s="6">
        <f>労働コスト!G284/SUM(資本コスト!G284,労働コスト!G284)</f>
        <v>0.89141933273242968</v>
      </c>
      <c r="H284" s="6">
        <f>労働コスト!H284/SUM(資本コスト!H284,労働コスト!H284)</f>
        <v>0.88445147716926431</v>
      </c>
      <c r="I284" s="6">
        <f>労働コスト!I284/SUM(資本コスト!I284,労働コスト!I284)</f>
        <v>0.86989645548973937</v>
      </c>
      <c r="K284" s="3">
        <f>0.5*(E284+E$1089)</f>
        <v>0.72652084320814425</v>
      </c>
      <c r="L284" s="3">
        <f t="shared" ref="L284:O284" si="280">0.5*(F284+F$1089)</f>
        <v>0.80447090409212696</v>
      </c>
      <c r="M284" s="3">
        <f t="shared" si="280"/>
        <v>0.78923593295615402</v>
      </c>
      <c r="N284" s="3">
        <f t="shared" si="280"/>
        <v>0.78067524528828081</v>
      </c>
      <c r="O284" s="3">
        <f t="shared" si="280"/>
        <v>0.73749960221164046</v>
      </c>
    </row>
    <row r="285" spans="1:15" x14ac:dyDescent="0.15">
      <c r="A285" s="1">
        <v>13</v>
      </c>
      <c r="B285" s="1" t="s">
        <v>361</v>
      </c>
      <c r="C285" s="1">
        <v>6</v>
      </c>
      <c r="D285" s="1" t="s">
        <v>3</v>
      </c>
      <c r="E285" s="6">
        <f>労働コスト!E285/SUM(資本コスト!E285,労働コスト!E285)</f>
        <v>0.82068800533368536</v>
      </c>
      <c r="F285" s="6">
        <f>労働コスト!F285/SUM(資本コスト!F285,労働コスト!F285)</f>
        <v>0.89222354400609172</v>
      </c>
      <c r="G285" s="6">
        <f>労働コスト!G285/SUM(資本コスト!G285,労働コスト!G285)</f>
        <v>0.89946828566260906</v>
      </c>
      <c r="H285" s="6">
        <f>労働コスト!H285/SUM(資本コスト!H285,労働コスト!H285)</f>
        <v>0.90648324532885005</v>
      </c>
      <c r="I285" s="6">
        <f>労働コスト!I285/SUM(資本コスト!I285,労働コスト!I285)</f>
        <v>0.88547319919782608</v>
      </c>
      <c r="K285" s="3">
        <f>0.5*(E285+E$1090)</f>
        <v>0.66863099077994614</v>
      </c>
      <c r="L285" s="3">
        <f t="shared" ref="L285:O285" si="281">0.5*(F285+F$1090)</f>
        <v>0.73628403315171698</v>
      </c>
      <c r="M285" s="3">
        <f t="shared" si="281"/>
        <v>0.7263478202347422</v>
      </c>
      <c r="N285" s="3">
        <f t="shared" si="281"/>
        <v>0.73817854150045925</v>
      </c>
      <c r="O285" s="3">
        <f t="shared" si="281"/>
        <v>0.6650910431427558</v>
      </c>
    </row>
    <row r="286" spans="1:15" x14ac:dyDescent="0.15">
      <c r="A286" s="1">
        <v>13</v>
      </c>
      <c r="B286" s="1" t="s">
        <v>362</v>
      </c>
      <c r="C286" s="1">
        <v>7</v>
      </c>
      <c r="D286" s="1" t="s">
        <v>20</v>
      </c>
      <c r="E286" s="6">
        <f>労働コスト!E286/SUM(資本コスト!E286,労働コスト!E286)</f>
        <v>0.79945509563128647</v>
      </c>
      <c r="F286" s="6">
        <f>労働コスト!F286/SUM(資本コスト!F286,労働コスト!F286)</f>
        <v>0.94281866958878124</v>
      </c>
      <c r="G286" s="6">
        <f>労働コスト!G286/SUM(資本コスト!G286,労働コスト!G286)</f>
        <v>0.96289271795877462</v>
      </c>
      <c r="H286" s="6">
        <f>労働コスト!H286/SUM(資本コスト!H286,労働コスト!H286)</f>
        <v>0.92106223128592324</v>
      </c>
      <c r="I286" s="6">
        <f>労働コスト!I286/SUM(資本コスト!I286,労働コスト!I286)</f>
        <v>0.85633394512919936</v>
      </c>
      <c r="K286" s="3">
        <f>0.5*(E286+E$1091)</f>
        <v>0.55194155417541979</v>
      </c>
      <c r="L286" s="3">
        <f t="shared" ref="L286:O286" si="282">0.5*(F286+F$1091)</f>
        <v>0.64550360988357358</v>
      </c>
      <c r="M286" s="3">
        <f t="shared" si="282"/>
        <v>0.70030126190945452</v>
      </c>
      <c r="N286" s="3">
        <f t="shared" si="282"/>
        <v>0.67615904307232377</v>
      </c>
      <c r="O286" s="3">
        <f t="shared" si="282"/>
        <v>0.62060307318551988</v>
      </c>
    </row>
    <row r="287" spans="1:15" x14ac:dyDescent="0.15">
      <c r="A287" s="1">
        <v>13</v>
      </c>
      <c r="B287" s="1" t="s">
        <v>361</v>
      </c>
      <c r="C287" s="1">
        <v>8</v>
      </c>
      <c r="D287" s="1" t="s">
        <v>21</v>
      </c>
      <c r="E287" s="6">
        <f>労働コスト!E287/SUM(資本コスト!E287,労働コスト!E287)</f>
        <v>0.8211666326768543</v>
      </c>
      <c r="F287" s="6">
        <f>労働コスト!F287/SUM(資本コスト!F287,労働コスト!F287)</f>
        <v>0.89888181965962721</v>
      </c>
      <c r="G287" s="6">
        <f>労働コスト!G287/SUM(資本コスト!G287,労働コスト!G287)</f>
        <v>0.90583048621031059</v>
      </c>
      <c r="H287" s="6">
        <f>労働コスト!H287/SUM(資本コスト!H287,労働コスト!H287)</f>
        <v>0.90848337639196253</v>
      </c>
      <c r="I287" s="6">
        <f>労働コスト!I287/SUM(資本コスト!I287,労働コスト!I287)</f>
        <v>0.89429349126417079</v>
      </c>
      <c r="K287" s="3">
        <f>0.5*(E287+E$1092)</f>
        <v>0.72292590842483206</v>
      </c>
      <c r="L287" s="3">
        <f t="shared" ref="L287:O287" si="283">0.5*(F287+F$1092)</f>
        <v>0.82788272904802718</v>
      </c>
      <c r="M287" s="3">
        <f t="shared" si="283"/>
        <v>0.82849262129744172</v>
      </c>
      <c r="N287" s="3">
        <f t="shared" si="283"/>
        <v>0.83519269063473656</v>
      </c>
      <c r="O287" s="3">
        <f t="shared" si="283"/>
        <v>0.78560117551286968</v>
      </c>
    </row>
    <row r="288" spans="1:15" x14ac:dyDescent="0.15">
      <c r="A288" s="1">
        <v>13</v>
      </c>
      <c r="B288" s="1" t="s">
        <v>363</v>
      </c>
      <c r="C288" s="1">
        <v>9</v>
      </c>
      <c r="D288" s="1" t="s">
        <v>22</v>
      </c>
      <c r="E288" s="6">
        <f>労働コスト!E288/SUM(資本コスト!E288,労働コスト!E288)</f>
        <v>0.79956497418320049</v>
      </c>
      <c r="F288" s="6">
        <f>労働コスト!F288/SUM(資本コスト!F288,労働コスト!F288)</f>
        <v>0.85696700581753127</v>
      </c>
      <c r="G288" s="6">
        <f>労働コスト!G288/SUM(資本コスト!G288,労働コスト!G288)</f>
        <v>0.86906176780796218</v>
      </c>
      <c r="H288" s="6">
        <f>労働コスト!H288/SUM(資本コスト!H288,労働コスト!H288)</f>
        <v>0.88386880609603613</v>
      </c>
      <c r="I288" s="6">
        <f>労働コスト!I288/SUM(資本コスト!I288,労働コスト!I288)</f>
        <v>0.87853626649412331</v>
      </c>
      <c r="K288" s="3">
        <f>0.5*(E288+E$1093)</f>
        <v>0.7128094387213999</v>
      </c>
      <c r="L288" s="3">
        <f t="shared" ref="L288:O288" si="284">0.5*(F288+F$1093)</f>
        <v>0.7352297308465261</v>
      </c>
      <c r="M288" s="3">
        <f t="shared" si="284"/>
        <v>0.72506686604191872</v>
      </c>
      <c r="N288" s="3">
        <f t="shared" si="284"/>
        <v>0.73864713010266891</v>
      </c>
      <c r="O288" s="3">
        <f t="shared" si="284"/>
        <v>0.71667593380063144</v>
      </c>
    </row>
    <row r="289" spans="1:15" x14ac:dyDescent="0.15">
      <c r="A289" s="1">
        <v>13</v>
      </c>
      <c r="B289" s="1" t="s">
        <v>361</v>
      </c>
      <c r="C289" s="1">
        <v>10</v>
      </c>
      <c r="D289" s="1" t="s">
        <v>23</v>
      </c>
      <c r="E289" s="6">
        <f>労働コスト!E289/SUM(資本コスト!E289,労働コスト!E289)</f>
        <v>0.79045771771100115</v>
      </c>
      <c r="F289" s="6">
        <f>労働コスト!F289/SUM(資本コスト!F289,労働コスト!F289)</f>
        <v>0.85889904123476091</v>
      </c>
      <c r="G289" s="6">
        <f>労働コスト!G289/SUM(資本コスト!G289,労働コスト!G289)</f>
        <v>0.88101724734779574</v>
      </c>
      <c r="H289" s="6">
        <f>労働コスト!H289/SUM(資本コスト!H289,労働コスト!H289)</f>
        <v>0.91926504461988823</v>
      </c>
      <c r="I289" s="6">
        <f>労働コスト!I289/SUM(資本コスト!I289,労働コスト!I289)</f>
        <v>0.92081309148554713</v>
      </c>
      <c r="K289" s="3">
        <f>0.5*(E289+E$1094)</f>
        <v>0.77634197243473502</v>
      </c>
      <c r="L289" s="3">
        <f t="shared" ref="L289:O289" si="285">0.5*(F289+F$1094)</f>
        <v>0.83044132200775866</v>
      </c>
      <c r="M289" s="3">
        <f t="shared" si="285"/>
        <v>0.84543540878225798</v>
      </c>
      <c r="N289" s="3">
        <f t="shared" si="285"/>
        <v>0.86528379106555708</v>
      </c>
      <c r="O289" s="3">
        <f t="shared" si="285"/>
        <v>0.85653235564516728</v>
      </c>
    </row>
    <row r="290" spans="1:15" x14ac:dyDescent="0.15">
      <c r="A290" s="1">
        <v>13</v>
      </c>
      <c r="B290" s="1" t="s">
        <v>361</v>
      </c>
      <c r="C290" s="1">
        <v>11</v>
      </c>
      <c r="D290" s="1" t="s">
        <v>24</v>
      </c>
      <c r="E290" s="6">
        <f>労働コスト!E290/SUM(資本コスト!E290,労働コスト!E290)</f>
        <v>0.8318204315075427</v>
      </c>
      <c r="F290" s="6">
        <f>労働コスト!F290/SUM(資本コスト!F290,労働コスト!F290)</f>
        <v>0.8723578716630408</v>
      </c>
      <c r="G290" s="6">
        <f>労働コスト!G290/SUM(資本コスト!G290,労働コスト!G290)</f>
        <v>0.84672300881658746</v>
      </c>
      <c r="H290" s="6">
        <f>労働コスト!H290/SUM(資本コスト!H290,労働コスト!H290)</f>
        <v>0.87037664978593676</v>
      </c>
      <c r="I290" s="6">
        <f>労働コスト!I290/SUM(資本コスト!I290,労働コスト!I290)</f>
        <v>0.88929399351981075</v>
      </c>
      <c r="K290" s="3">
        <f>0.5*(E290+E$1095)</f>
        <v>0.7806781947875967</v>
      </c>
      <c r="L290" s="3">
        <f t="shared" ref="L290:O290" si="286">0.5*(F290+F$1095)</f>
        <v>0.82733606183665986</v>
      </c>
      <c r="M290" s="3">
        <f t="shared" si="286"/>
        <v>0.78603537293680503</v>
      </c>
      <c r="N290" s="3">
        <f t="shared" si="286"/>
        <v>0.79955076786268342</v>
      </c>
      <c r="O290" s="3">
        <f t="shared" si="286"/>
        <v>0.78955634325704516</v>
      </c>
    </row>
    <row r="291" spans="1:15" x14ac:dyDescent="0.15">
      <c r="A291" s="1">
        <v>13</v>
      </c>
      <c r="B291" s="1" t="s">
        <v>361</v>
      </c>
      <c r="C291" s="1">
        <v>12</v>
      </c>
      <c r="D291" s="1" t="s">
        <v>25</v>
      </c>
      <c r="E291" s="6">
        <f>労働コスト!E291/SUM(資本コスト!E291,労働コスト!E291)</f>
        <v>0.81499542338590691</v>
      </c>
      <c r="F291" s="6">
        <f>労働コスト!F291/SUM(資本コスト!F291,労働コスト!F291)</f>
        <v>0.85751087542717985</v>
      </c>
      <c r="G291" s="6">
        <f>労働コスト!G291/SUM(資本コスト!G291,労働コスト!G291)</f>
        <v>0.81909795722901035</v>
      </c>
      <c r="H291" s="6">
        <f>労働コスト!H291/SUM(資本コスト!H291,労働コスト!H291)</f>
        <v>0.85851860058747831</v>
      </c>
      <c r="I291" s="6">
        <f>労働コスト!I291/SUM(資本コスト!I291,労働コスト!I291)</f>
        <v>0.82414750560151173</v>
      </c>
      <c r="K291" s="3">
        <f>0.5*(E291+E$1096)</f>
        <v>0.79782889123355671</v>
      </c>
      <c r="L291" s="3">
        <f t="shared" ref="L291:O291" si="287">0.5*(F291+F$1096)</f>
        <v>0.83775540742175958</v>
      </c>
      <c r="M291" s="3">
        <f t="shared" si="287"/>
        <v>0.75155494001398071</v>
      </c>
      <c r="N291" s="3">
        <f t="shared" si="287"/>
        <v>0.7581827781458268</v>
      </c>
      <c r="O291" s="3">
        <f t="shared" si="287"/>
        <v>0.69545949100191384</v>
      </c>
    </row>
    <row r="292" spans="1:15" x14ac:dyDescent="0.15">
      <c r="A292" s="1">
        <v>13</v>
      </c>
      <c r="B292" s="1" t="s">
        <v>362</v>
      </c>
      <c r="C292" s="1">
        <v>13</v>
      </c>
      <c r="D292" s="1" t="s">
        <v>26</v>
      </c>
      <c r="E292" s="6">
        <f>労働コスト!E292/SUM(資本コスト!E292,労働コスト!E292)</f>
        <v>0.78591984407356552</v>
      </c>
      <c r="F292" s="6">
        <f>労働コスト!F292/SUM(資本コスト!F292,労働コスト!F292)</f>
        <v>0.79908305498435983</v>
      </c>
      <c r="G292" s="6">
        <f>労働コスト!G292/SUM(資本コスト!G292,労働コスト!G292)</f>
        <v>0.78075382137190463</v>
      </c>
      <c r="H292" s="6">
        <f>労働コスト!H292/SUM(資本コスト!H292,労働コスト!H292)</f>
        <v>0.77266006753481919</v>
      </c>
      <c r="I292" s="6">
        <f>労働コスト!I292/SUM(資本コスト!I292,労働コスト!I292)</f>
        <v>0.79019537816787111</v>
      </c>
      <c r="K292" s="3">
        <f>0.5*(E292+E$1097)</f>
        <v>0.79821243883592674</v>
      </c>
      <c r="L292" s="3">
        <f t="shared" ref="L292:O292" si="288">0.5*(F292+F$1097)</f>
        <v>0.76020565931678519</v>
      </c>
      <c r="M292" s="3">
        <f t="shared" si="288"/>
        <v>0.72668238608769853</v>
      </c>
      <c r="N292" s="3">
        <f t="shared" si="288"/>
        <v>0.72511906747391908</v>
      </c>
      <c r="O292" s="3">
        <f t="shared" si="288"/>
        <v>0.74627578050052179</v>
      </c>
    </row>
    <row r="293" spans="1:15" x14ac:dyDescent="0.15">
      <c r="A293" s="1">
        <v>13</v>
      </c>
      <c r="B293" s="1" t="s">
        <v>362</v>
      </c>
      <c r="C293" s="1">
        <v>14</v>
      </c>
      <c r="D293" s="1" t="s">
        <v>27</v>
      </c>
      <c r="E293" s="6">
        <f>労働コスト!E293/SUM(資本コスト!E293,労働コスト!E293)</f>
        <v>0.8237026375446308</v>
      </c>
      <c r="F293" s="6">
        <f>労働コスト!F293/SUM(資本コスト!F293,労働コスト!F293)</f>
        <v>0.80978968122245865</v>
      </c>
      <c r="G293" s="6">
        <f>労働コスト!G293/SUM(資本コスト!G293,労働コスト!G293)</f>
        <v>0.77539204659152972</v>
      </c>
      <c r="H293" s="6">
        <f>労働コスト!H293/SUM(資本コスト!H293,労働コスト!H293)</f>
        <v>0.73486477291263108</v>
      </c>
      <c r="I293" s="6">
        <f>労働コスト!I293/SUM(資本コスト!I293,労働コスト!I293)</f>
        <v>0.78248270145868859</v>
      </c>
      <c r="K293" s="3">
        <f>0.5*(E293+E$1098)</f>
        <v>0.86918875162446163</v>
      </c>
      <c r="L293" s="3">
        <f t="shared" ref="L293:O293" si="289">0.5*(F293+F$1098)</f>
        <v>0.83337399191528139</v>
      </c>
      <c r="M293" s="3">
        <f t="shared" si="289"/>
        <v>0.76807391753306364</v>
      </c>
      <c r="N293" s="3">
        <f t="shared" si="289"/>
        <v>0.71562266215528769</v>
      </c>
      <c r="O293" s="3">
        <f t="shared" si="289"/>
        <v>0.70492766607550517</v>
      </c>
    </row>
    <row r="294" spans="1:15" x14ac:dyDescent="0.15">
      <c r="A294" s="1">
        <v>13</v>
      </c>
      <c r="B294" s="1" t="s">
        <v>361</v>
      </c>
      <c r="C294" s="1">
        <v>15</v>
      </c>
      <c r="D294" s="1" t="s">
        <v>28</v>
      </c>
      <c r="E294" s="6">
        <f>労働コスト!E294/SUM(資本コスト!E294,労働コスト!E294)</f>
        <v>0.79965499261592143</v>
      </c>
      <c r="F294" s="6">
        <f>労働コスト!F294/SUM(資本コスト!F294,労働コスト!F294)</f>
        <v>0.87756410503964843</v>
      </c>
      <c r="G294" s="6">
        <f>労働コスト!G294/SUM(資本コスト!G294,労働コスト!G294)</f>
        <v>0.86555713508351262</v>
      </c>
      <c r="H294" s="6">
        <f>労働コスト!H294/SUM(資本コスト!H294,労働コスト!H294)</f>
        <v>0.86311176717186056</v>
      </c>
      <c r="I294" s="6">
        <f>労働コスト!I294/SUM(資本コスト!I294,労働コスト!I294)</f>
        <v>0.8611475417404385</v>
      </c>
      <c r="K294" s="3">
        <f>0.5*(E294+E$1099)</f>
        <v>0.80298462992316311</v>
      </c>
      <c r="L294" s="3">
        <f t="shared" ref="L294:O294" si="290">0.5*(F294+F$1099)</f>
        <v>0.8495591970091747</v>
      </c>
      <c r="M294" s="3">
        <f t="shared" si="290"/>
        <v>0.81043726718892384</v>
      </c>
      <c r="N294" s="3">
        <f t="shared" si="290"/>
        <v>0.79678828975081695</v>
      </c>
      <c r="O294" s="3">
        <f t="shared" si="290"/>
        <v>0.7671890021158283</v>
      </c>
    </row>
    <row r="295" spans="1:15" x14ac:dyDescent="0.15">
      <c r="A295" s="1">
        <v>13</v>
      </c>
      <c r="B295" s="1" t="s">
        <v>357</v>
      </c>
      <c r="C295" s="1">
        <v>16</v>
      </c>
      <c r="D295" s="1" t="s">
        <v>11</v>
      </c>
      <c r="E295" s="6">
        <f>労働コスト!E295/SUM(資本コスト!E295,労働コスト!E295)</f>
        <v>0.71518796312361688</v>
      </c>
      <c r="F295" s="6">
        <f>労働コスト!F295/SUM(資本コスト!F295,労働コスト!F295)</f>
        <v>0.90491796047844364</v>
      </c>
      <c r="G295" s="6">
        <f>労働コスト!G295/SUM(資本コスト!G295,労働コスト!G295)</f>
        <v>0.92081465183892475</v>
      </c>
      <c r="H295" s="6">
        <f>労働コスト!H295/SUM(資本コスト!H295,労働コスト!H295)</f>
        <v>0.92065188462104086</v>
      </c>
      <c r="I295" s="6">
        <f>労働コスト!I295/SUM(資本コスト!I295,労働コスト!I295)</f>
        <v>0.89876627635392958</v>
      </c>
      <c r="K295" s="3">
        <f>0.5*(E295+E$1100)</f>
        <v>0.73086958310322303</v>
      </c>
      <c r="L295" s="3">
        <f t="shared" ref="L295:O295" si="291">0.5*(F295+F$1100)</f>
        <v>0.89825846965608658</v>
      </c>
      <c r="M295" s="3">
        <f t="shared" si="291"/>
        <v>0.90366907271224628</v>
      </c>
      <c r="N295" s="3">
        <f t="shared" si="291"/>
        <v>0.91713873340425911</v>
      </c>
      <c r="O295" s="3">
        <f t="shared" si="291"/>
        <v>0.9011251875964188</v>
      </c>
    </row>
    <row r="296" spans="1:15" x14ac:dyDescent="0.15">
      <c r="A296" s="1">
        <v>13</v>
      </c>
      <c r="B296" s="1" t="s">
        <v>364</v>
      </c>
      <c r="C296" s="1">
        <v>17</v>
      </c>
      <c r="D296" s="1" t="s">
        <v>12</v>
      </c>
      <c r="E296" s="6">
        <f>労働コスト!E296/SUM(資本コスト!E296,労働コスト!E296)</f>
        <v>0.2843933133416634</v>
      </c>
      <c r="F296" s="6">
        <f>労働コスト!F296/SUM(資本コスト!F296,労働コスト!F296)</f>
        <v>0.26610233806614542</v>
      </c>
      <c r="G296" s="6">
        <f>労働コスト!G296/SUM(資本コスト!G296,労働コスト!G296)</f>
        <v>0.29423540258906744</v>
      </c>
      <c r="H296" s="6">
        <f>労働コスト!H296/SUM(資本コスト!H296,労働コスト!H296)</f>
        <v>0.30075544656469166</v>
      </c>
      <c r="I296" s="6">
        <f>労働コスト!I296/SUM(資本コスト!I296,労働コスト!I296)</f>
        <v>0.18882182440220927</v>
      </c>
      <c r="K296" s="3">
        <f>0.5*(E296+E$1101)</f>
        <v>0.26265694758396113</v>
      </c>
      <c r="L296" s="3">
        <f t="shared" ref="L296:O296" si="292">0.5*(F296+F$1101)</f>
        <v>0.25012229277156128</v>
      </c>
      <c r="M296" s="3">
        <f t="shared" si="292"/>
        <v>0.28259466953766654</v>
      </c>
      <c r="N296" s="3">
        <f t="shared" si="292"/>
        <v>0.29407551305657947</v>
      </c>
      <c r="O296" s="3">
        <f t="shared" si="292"/>
        <v>0.19189615081974185</v>
      </c>
    </row>
    <row r="297" spans="1:15" x14ac:dyDescent="0.15">
      <c r="A297" s="1">
        <v>13</v>
      </c>
      <c r="B297" s="1" t="s">
        <v>356</v>
      </c>
      <c r="C297" s="1">
        <v>18</v>
      </c>
      <c r="D297" s="1" t="s">
        <v>13</v>
      </c>
      <c r="E297" s="6">
        <f>労働コスト!E297/SUM(資本コスト!E297,労働コスト!E297)</f>
        <v>0.8065067677356571</v>
      </c>
      <c r="F297" s="6">
        <f>労働コスト!F297/SUM(資本コスト!F297,労働コスト!F297)</f>
        <v>0.83614086313808045</v>
      </c>
      <c r="G297" s="6">
        <f>労働コスト!G297/SUM(資本コスト!G297,労働コスト!G297)</f>
        <v>0.82549788398301316</v>
      </c>
      <c r="H297" s="6">
        <f>労働コスト!H297/SUM(資本コスト!H297,労働コスト!H297)</f>
        <v>0.86799972492614563</v>
      </c>
      <c r="I297" s="6">
        <f>労働コスト!I297/SUM(資本コスト!I297,労働コスト!I297)</f>
        <v>0.79769952713546388</v>
      </c>
      <c r="K297" s="3">
        <f>0.5*(E297+E$1102)</f>
        <v>0.83301384656549304</v>
      </c>
      <c r="L297" s="3">
        <f t="shared" ref="L297:O297" si="293">0.5*(F297+F$1102)</f>
        <v>0.82117399864337881</v>
      </c>
      <c r="M297" s="3">
        <f t="shared" si="293"/>
        <v>0.81961283056299039</v>
      </c>
      <c r="N297" s="3">
        <f t="shared" si="293"/>
        <v>0.84596801058214322</v>
      </c>
      <c r="O297" s="3">
        <f t="shared" si="293"/>
        <v>0.79849766524789945</v>
      </c>
    </row>
    <row r="298" spans="1:15" x14ac:dyDescent="0.15">
      <c r="A298" s="1">
        <v>13</v>
      </c>
      <c r="B298" s="1" t="s">
        <v>365</v>
      </c>
      <c r="C298" s="1">
        <v>19</v>
      </c>
      <c r="D298" s="1" t="s">
        <v>14</v>
      </c>
      <c r="E298" s="6">
        <f>労働コスト!E298/SUM(資本コスト!E298,労働コスト!E298)</f>
        <v>0.61479659113367069</v>
      </c>
      <c r="F298" s="6">
        <f>労働コスト!F298/SUM(資本コスト!F298,労働コスト!F298)</f>
        <v>0.86166382142520614</v>
      </c>
      <c r="G298" s="6">
        <f>労働コスト!G298/SUM(資本コスト!G298,労働コスト!G298)</f>
        <v>0.88001832611762898</v>
      </c>
      <c r="H298" s="6">
        <f>労働コスト!H298/SUM(資本コスト!H298,労働コスト!H298)</f>
        <v>0.88134170223561525</v>
      </c>
      <c r="I298" s="6">
        <f>労働コスト!I298/SUM(資本コスト!I298,労働コスト!I298)</f>
        <v>0.80414673118091839</v>
      </c>
      <c r="K298" s="3">
        <f>0.5*(E298+E$1103)</f>
        <v>0.63882418173419686</v>
      </c>
      <c r="L298" s="3">
        <f t="shared" ref="L298:O298" si="294">0.5*(F298+F$1103)</f>
        <v>0.85175597181816798</v>
      </c>
      <c r="M298" s="3">
        <f t="shared" si="294"/>
        <v>0.86713533834427325</v>
      </c>
      <c r="N298" s="3">
        <f t="shared" si="294"/>
        <v>0.84636386656196771</v>
      </c>
      <c r="O298" s="3">
        <f t="shared" si="294"/>
        <v>0.80495989718228733</v>
      </c>
    </row>
    <row r="299" spans="1:15" x14ac:dyDescent="0.15">
      <c r="A299" s="1">
        <v>13</v>
      </c>
      <c r="B299" s="1" t="s">
        <v>357</v>
      </c>
      <c r="C299" s="1">
        <v>20</v>
      </c>
      <c r="D299" s="1" t="s">
        <v>15</v>
      </c>
      <c r="E299" s="6">
        <f>労働コスト!E299/SUM(資本コスト!E299,労働コスト!E299)</f>
        <v>0.3565197028999309</v>
      </c>
      <c r="F299" s="6">
        <f>労働コスト!F299/SUM(資本コスト!F299,労働コスト!F299)</f>
        <v>0.30646323468768166</v>
      </c>
      <c r="G299" s="6">
        <f>労働コスト!G299/SUM(資本コスト!G299,労働コスト!G299)</f>
        <v>0.37140024703524177</v>
      </c>
      <c r="H299" s="6">
        <f>労働コスト!H299/SUM(資本コスト!H299,労働コスト!H299)</f>
        <v>0.38256119764836016</v>
      </c>
      <c r="I299" s="6">
        <f>労働コスト!I299/SUM(資本コスト!I299,労働コスト!I299)</f>
        <v>0.32320800973371211</v>
      </c>
      <c r="K299" s="3">
        <f>0.5*(E299+E$1104)</f>
        <v>0.43110538437631951</v>
      </c>
      <c r="L299" s="3">
        <f t="shared" ref="L299:O299" si="295">0.5*(F299+F$1104)</f>
        <v>0.25391801614399412</v>
      </c>
      <c r="M299" s="3">
        <f t="shared" si="295"/>
        <v>0.3090473099638536</v>
      </c>
      <c r="N299" s="3">
        <f t="shared" si="295"/>
        <v>0.31960162394422842</v>
      </c>
      <c r="O299" s="3">
        <f t="shared" si="295"/>
        <v>0.26262395095172064</v>
      </c>
    </row>
    <row r="300" spans="1:15" x14ac:dyDescent="0.15">
      <c r="A300" s="1">
        <v>13</v>
      </c>
      <c r="B300" s="1" t="s">
        <v>356</v>
      </c>
      <c r="C300" s="1">
        <v>21</v>
      </c>
      <c r="D300" s="1" t="s">
        <v>16</v>
      </c>
      <c r="E300" s="6">
        <f>労働コスト!E300/SUM(資本コスト!E300,労働コスト!E300)</f>
        <v>0.55560214608234149</v>
      </c>
      <c r="F300" s="6">
        <f>労働コスト!F300/SUM(資本コスト!F300,労働コスト!F300)</f>
        <v>0.60248813856729588</v>
      </c>
      <c r="G300" s="6">
        <f>労働コスト!G300/SUM(資本コスト!G300,労働コスト!G300)</f>
        <v>0.5820171450001328</v>
      </c>
      <c r="H300" s="6">
        <f>労働コスト!H300/SUM(資本コスト!H300,労働コスト!H300)</f>
        <v>0.60849030560721062</v>
      </c>
      <c r="I300" s="6">
        <f>労働コスト!I300/SUM(資本コスト!I300,労働コスト!I300)</f>
        <v>0.46633690852234461</v>
      </c>
      <c r="K300" s="3">
        <f>0.5*(E300+E$1105)</f>
        <v>0.61557717052607996</v>
      </c>
      <c r="L300" s="3">
        <f t="shared" ref="L300:O300" si="296">0.5*(F300+F$1105)</f>
        <v>0.59398438117254126</v>
      </c>
      <c r="M300" s="3">
        <f t="shared" si="296"/>
        <v>0.58280999434658165</v>
      </c>
      <c r="N300" s="3">
        <f t="shared" si="296"/>
        <v>0.58124530539256059</v>
      </c>
      <c r="O300" s="3">
        <f t="shared" si="296"/>
        <v>0.45081592354052435</v>
      </c>
    </row>
    <row r="301" spans="1:15" x14ac:dyDescent="0.15">
      <c r="A301" s="1">
        <v>13</v>
      </c>
      <c r="B301" s="1" t="s">
        <v>254</v>
      </c>
      <c r="C301" s="1">
        <v>22</v>
      </c>
      <c r="D301" s="1" t="s">
        <v>8</v>
      </c>
      <c r="E301" s="6">
        <f>労働コスト!E301/SUM(資本コスト!E301,労働コスト!E301)</f>
        <v>0.71102635522772861</v>
      </c>
      <c r="F301" s="6">
        <f>労働コスト!F301/SUM(資本コスト!F301,労働コスト!F301)</f>
        <v>0.8372179236102858</v>
      </c>
      <c r="G301" s="6">
        <f>労働コスト!G301/SUM(資本コスト!G301,労働コスト!G301)</f>
        <v>0.83004406201629033</v>
      </c>
      <c r="H301" s="6">
        <f>労働コスト!H301/SUM(資本コスト!H301,労働コスト!H301)</f>
        <v>0.84468410055920984</v>
      </c>
      <c r="I301" s="6">
        <f>労働コスト!I301/SUM(資本コスト!I301,労働コスト!I301)</f>
        <v>0.86671598400501726</v>
      </c>
      <c r="K301" s="3">
        <f>0.5*(E301+E$1106)</f>
        <v>0.7558160778094789</v>
      </c>
      <c r="L301" s="3">
        <f t="shared" ref="L301:O301" si="297">0.5*(F301+F$1106)</f>
        <v>0.78583319798986473</v>
      </c>
      <c r="M301" s="3">
        <f t="shared" si="297"/>
        <v>0.74987325541067817</v>
      </c>
      <c r="N301" s="3">
        <f t="shared" si="297"/>
        <v>0.76836755203316565</v>
      </c>
      <c r="O301" s="3">
        <f t="shared" si="297"/>
        <v>0.7974144854304116</v>
      </c>
    </row>
    <row r="302" spans="1:15" x14ac:dyDescent="0.15">
      <c r="A302" s="1">
        <v>13</v>
      </c>
      <c r="B302" s="1" t="s">
        <v>254</v>
      </c>
      <c r="C302" s="1">
        <v>23</v>
      </c>
      <c r="D302" s="1" t="s">
        <v>29</v>
      </c>
      <c r="E302" s="6">
        <f>労働コスト!E302/SUM(資本コスト!E302,労働コスト!E302)</f>
        <v>0.60791208193696</v>
      </c>
      <c r="F302" s="6">
        <f>労働コスト!F302/SUM(資本コスト!F302,労働コスト!F302)</f>
        <v>0.72520741177342485</v>
      </c>
      <c r="G302" s="6">
        <f>労働コスト!G302/SUM(資本コスト!G302,労働コスト!G302)</f>
        <v>0.67428414977352558</v>
      </c>
      <c r="H302" s="6">
        <f>労働コスト!H302/SUM(資本コスト!H302,労働コスト!H302)</f>
        <v>0.6841853244365903</v>
      </c>
      <c r="I302" s="6">
        <f>労働コスト!I302/SUM(資本コスト!I302,労働コスト!I302)</f>
        <v>0.6042306083402863</v>
      </c>
      <c r="K302" s="3">
        <f>0.5*(E302+E$1107)</f>
        <v>0.61178123215585789</v>
      </c>
      <c r="L302" s="3">
        <f t="shared" ref="L302:O302" si="298">0.5*(F302+F$1107)</f>
        <v>0.73351994045478208</v>
      </c>
      <c r="M302" s="3">
        <f t="shared" si="298"/>
        <v>0.70137754900042482</v>
      </c>
      <c r="N302" s="3">
        <f t="shared" si="298"/>
        <v>0.71425933374058515</v>
      </c>
      <c r="O302" s="3">
        <f t="shared" si="298"/>
        <v>0.64954406898027872</v>
      </c>
    </row>
    <row r="303" spans="1:15" x14ac:dyDescent="0.15">
      <c r="A303" s="1">
        <v>14</v>
      </c>
      <c r="B303" s="1" t="s">
        <v>278</v>
      </c>
      <c r="C303" s="1">
        <v>1</v>
      </c>
      <c r="D303" s="1" t="s">
        <v>9</v>
      </c>
      <c r="E303" s="6">
        <f>労働コスト!E303/SUM(資本コスト!E303,労働コスト!E303)</f>
        <v>0.33886138332975074</v>
      </c>
      <c r="F303" s="6">
        <f>労働コスト!F303/SUM(資本コスト!F303,労働コスト!F303)</f>
        <v>0.45179326068378789</v>
      </c>
      <c r="G303" s="6">
        <f>労働コスト!G303/SUM(資本コスト!G303,労働コスト!G303)</f>
        <v>0.41722897964605382</v>
      </c>
      <c r="H303" s="6">
        <f>労働コスト!H303/SUM(資本コスト!H303,労働コスト!H303)</f>
        <v>0.36863687306306331</v>
      </c>
      <c r="I303" s="6">
        <f>労働コスト!I303/SUM(資本コスト!I303,労働コスト!I303)</f>
        <v>0.29990288908909229</v>
      </c>
      <c r="K303" s="3">
        <f>0.5*(E303+E$1085)</f>
        <v>0.38111543643594509</v>
      </c>
      <c r="L303" s="3">
        <f t="shared" ref="L303:O303" si="299">0.5*(F303+F$1085)</f>
        <v>0.47693114405997944</v>
      </c>
      <c r="M303" s="3">
        <f t="shared" si="299"/>
        <v>0.4356557991895092</v>
      </c>
      <c r="N303" s="3">
        <f t="shared" si="299"/>
        <v>0.36110715302446006</v>
      </c>
      <c r="O303" s="3">
        <f t="shared" si="299"/>
        <v>0.294901561822138</v>
      </c>
    </row>
    <row r="304" spans="1:15" x14ac:dyDescent="0.15">
      <c r="A304" s="1">
        <v>14</v>
      </c>
      <c r="B304" s="1" t="s">
        <v>278</v>
      </c>
      <c r="C304" s="1">
        <v>2</v>
      </c>
      <c r="D304" s="1" t="s">
        <v>10</v>
      </c>
      <c r="E304" s="6">
        <f>労働コスト!E304/SUM(資本コスト!E304,労働コスト!E304)</f>
        <v>0.67691668974938624</v>
      </c>
      <c r="F304" s="6">
        <f>労働コスト!F304/SUM(資本コスト!F304,労働コスト!F304)</f>
        <v>0.78135414378498091</v>
      </c>
      <c r="G304" s="6">
        <f>労働コスト!G304/SUM(資本コスト!G304,労働コスト!G304)</f>
        <v>0.82039808269202485</v>
      </c>
      <c r="H304" s="6">
        <f>労働コスト!H304/SUM(資本コスト!H304,労働コスト!H304)</f>
        <v>0.80877496816814465</v>
      </c>
      <c r="I304" s="6">
        <f>労働コスト!I304/SUM(資本コスト!I304,労働コスト!I304)</f>
        <v>0.67851865131781952</v>
      </c>
      <c r="K304" s="3">
        <f>0.5*(E304+E$1086)</f>
        <v>0.64965419861584017</v>
      </c>
      <c r="L304" s="3">
        <f t="shared" ref="L304:O304" si="300">0.5*(F304+F$1086)</f>
        <v>0.72418704803289002</v>
      </c>
      <c r="M304" s="3">
        <f t="shared" si="300"/>
        <v>0.73690724752597436</v>
      </c>
      <c r="N304" s="3">
        <f t="shared" si="300"/>
        <v>0.7323897548522188</v>
      </c>
      <c r="O304" s="3">
        <f t="shared" si="300"/>
        <v>0.58856041308244544</v>
      </c>
    </row>
    <row r="305" spans="1:15" x14ac:dyDescent="0.15">
      <c r="A305" s="1">
        <v>14</v>
      </c>
      <c r="B305" s="1" t="s">
        <v>105</v>
      </c>
      <c r="C305" s="1">
        <v>3</v>
      </c>
      <c r="D305" s="1" t="s">
        <v>17</v>
      </c>
      <c r="E305" s="6">
        <f>労働コスト!E305/SUM(資本コスト!E305,労働コスト!E305)</f>
        <v>0.51270758296029084</v>
      </c>
      <c r="F305" s="6">
        <f>労働コスト!F305/SUM(資本コスト!F305,労働コスト!F305)</f>
        <v>0.67835389105418908</v>
      </c>
      <c r="G305" s="6">
        <f>労働コスト!G305/SUM(資本コスト!G305,労働コスト!G305)</f>
        <v>0.6893130024899794</v>
      </c>
      <c r="H305" s="6">
        <f>労働コスト!H305/SUM(資本コスト!H305,労働コスト!H305)</f>
        <v>0.68682345500596487</v>
      </c>
      <c r="I305" s="6">
        <f>労働コスト!I305/SUM(資本コスト!I305,労働コスト!I305)</f>
        <v>0.60737828034577324</v>
      </c>
      <c r="K305" s="3">
        <f>0.5*(E305+E$1087)</f>
        <v>0.59446629281641195</v>
      </c>
      <c r="L305" s="3">
        <f t="shared" ref="L305:O305" si="301">0.5*(F305+F$1087)</f>
        <v>0.71235746406260292</v>
      </c>
      <c r="M305" s="3">
        <f t="shared" si="301"/>
        <v>0.69197188768255913</v>
      </c>
      <c r="N305" s="3">
        <f t="shared" si="301"/>
        <v>0.68845241773118682</v>
      </c>
      <c r="O305" s="3">
        <f t="shared" si="301"/>
        <v>0.62051377972746913</v>
      </c>
    </row>
    <row r="306" spans="1:15" x14ac:dyDescent="0.15">
      <c r="A306" s="1">
        <v>14</v>
      </c>
      <c r="B306" s="1" t="s">
        <v>105</v>
      </c>
      <c r="C306" s="1">
        <v>4</v>
      </c>
      <c r="D306" s="1" t="s">
        <v>18</v>
      </c>
      <c r="E306" s="6">
        <f>労働コスト!E306/SUM(資本コスト!E306,労働コスト!E306)</f>
        <v>0.77503333430312271</v>
      </c>
      <c r="F306" s="6">
        <f>労働コスト!F306/SUM(資本コスト!F306,労働コスト!F306)</f>
        <v>0.84499236872065631</v>
      </c>
      <c r="G306" s="6">
        <f>労働コスト!G306/SUM(資本コスト!G306,労働コスト!G306)</f>
        <v>0.82611085589323863</v>
      </c>
      <c r="H306" s="6">
        <f>労働コスト!H306/SUM(資本コスト!H306,労働コスト!H306)</f>
        <v>0.76361843377834682</v>
      </c>
      <c r="I306" s="6">
        <f>労働コスト!I306/SUM(資本コスト!I306,労働コスト!I306)</f>
        <v>0.74400708251064096</v>
      </c>
      <c r="K306" s="3">
        <f>0.5*(E306+E$1088)</f>
        <v>0.77561477623364494</v>
      </c>
      <c r="L306" s="3">
        <f t="shared" ref="L306:O306" si="302">0.5*(F306+F$1088)</f>
        <v>0.83021982111264714</v>
      </c>
      <c r="M306" s="3">
        <f t="shared" si="302"/>
        <v>0.81234196986312324</v>
      </c>
      <c r="N306" s="3">
        <f t="shared" si="302"/>
        <v>0.75185965283895295</v>
      </c>
      <c r="O306" s="3">
        <f t="shared" si="302"/>
        <v>0.70732178603543994</v>
      </c>
    </row>
    <row r="307" spans="1:15" x14ac:dyDescent="0.15">
      <c r="A307" s="1">
        <v>14</v>
      </c>
      <c r="B307" s="1" t="s">
        <v>105</v>
      </c>
      <c r="C307" s="1">
        <v>5</v>
      </c>
      <c r="D307" s="1" t="s">
        <v>19</v>
      </c>
      <c r="E307" s="6">
        <f>労働コスト!E307/SUM(資本コスト!E307,労働コスト!E307)</f>
        <v>0.80644491414880748</v>
      </c>
      <c r="F307" s="6">
        <f>労働コスト!F307/SUM(資本コスト!F307,労働コスト!F307)</f>
        <v>0.81182077961151156</v>
      </c>
      <c r="G307" s="6">
        <f>労働コスト!G307/SUM(資本コスト!G307,労働コスト!G307)</f>
        <v>0.83549782291446284</v>
      </c>
      <c r="H307" s="6">
        <f>労働コスト!H307/SUM(資本コスト!H307,労働コスト!H307)</f>
        <v>0.81559286053183178</v>
      </c>
      <c r="I307" s="6">
        <f>労働コスト!I307/SUM(資本コスト!I307,労働コスト!I307)</f>
        <v>0.71028952810763035</v>
      </c>
      <c r="K307" s="3">
        <f>0.5*(E307+E$1089)</f>
        <v>0.70619330848284623</v>
      </c>
      <c r="L307" s="3">
        <f t="shared" ref="L307:O307" si="303">0.5*(F307+F$1089)</f>
        <v>0.76024224008800023</v>
      </c>
      <c r="M307" s="3">
        <f t="shared" si="303"/>
        <v>0.76127517804717049</v>
      </c>
      <c r="N307" s="3">
        <f t="shared" si="303"/>
        <v>0.74624593696956443</v>
      </c>
      <c r="O307" s="3">
        <f t="shared" si="303"/>
        <v>0.65769613852058595</v>
      </c>
    </row>
    <row r="308" spans="1:15" x14ac:dyDescent="0.15">
      <c r="A308" s="1">
        <v>14</v>
      </c>
      <c r="B308" s="1" t="s">
        <v>105</v>
      </c>
      <c r="C308" s="1">
        <v>6</v>
      </c>
      <c r="D308" s="1" t="s">
        <v>3</v>
      </c>
      <c r="E308" s="6">
        <f>労働コスト!E308/SUM(資本コスト!E308,労働コスト!E308)</f>
        <v>0.44957105711685935</v>
      </c>
      <c r="F308" s="6">
        <f>労働コスト!F308/SUM(資本コスト!F308,労働コスト!F308)</f>
        <v>0.56645240070613889</v>
      </c>
      <c r="G308" s="6">
        <f>労働コスト!G308/SUM(資本コスト!G308,労働コスト!G308)</f>
        <v>0.54492265103420101</v>
      </c>
      <c r="H308" s="6">
        <f>労働コスト!H308/SUM(資本コスト!H308,労働コスト!H308)</f>
        <v>0.56733456333712529</v>
      </c>
      <c r="I308" s="6">
        <f>労働コスト!I308/SUM(資本コスト!I308,労働コスト!I308)</f>
        <v>0.40536587429580329</v>
      </c>
      <c r="K308" s="3">
        <f>0.5*(E308+E$1090)</f>
        <v>0.48307251667153317</v>
      </c>
      <c r="L308" s="3">
        <f t="shared" ref="L308:O308" si="304">0.5*(F308+F$1090)</f>
        <v>0.57339846150174056</v>
      </c>
      <c r="M308" s="3">
        <f t="shared" si="304"/>
        <v>0.54907500292053824</v>
      </c>
      <c r="N308" s="3">
        <f t="shared" si="304"/>
        <v>0.56860420050459681</v>
      </c>
      <c r="O308" s="3">
        <f t="shared" si="304"/>
        <v>0.42503738069174435</v>
      </c>
    </row>
    <row r="309" spans="1:15" x14ac:dyDescent="0.15">
      <c r="A309" s="1">
        <v>14</v>
      </c>
      <c r="B309" s="1" t="s">
        <v>105</v>
      </c>
      <c r="C309" s="1">
        <v>7</v>
      </c>
      <c r="D309" s="1" t="s">
        <v>20</v>
      </c>
      <c r="E309" s="6">
        <f>労働コスト!E309/SUM(資本コスト!E309,労働コスト!E309)</f>
        <v>0.17495352648612741</v>
      </c>
      <c r="F309" s="6">
        <f>労働コスト!F309/SUM(資本コスト!F309,労働コスト!F309)</f>
        <v>0.32822330419358742</v>
      </c>
      <c r="G309" s="6">
        <f>労働コスト!G309/SUM(資本コスト!G309,労働コスト!G309)</f>
        <v>0.31711567272413377</v>
      </c>
      <c r="H309" s="6">
        <f>労働コスト!H309/SUM(資本コスト!H309,労働コスト!H309)</f>
        <v>0.27504539112155246</v>
      </c>
      <c r="I309" s="6">
        <f>労働コスト!I309/SUM(資本コスト!I309,労働コスト!I309)</f>
        <v>0.23203907713839975</v>
      </c>
      <c r="K309" s="3">
        <f>0.5*(E309+E$1091)</f>
        <v>0.23969076960284019</v>
      </c>
      <c r="L309" s="3">
        <f t="shared" ref="L309:O309" si="305">0.5*(F309+F$1091)</f>
        <v>0.33820592718597675</v>
      </c>
      <c r="M309" s="3">
        <f t="shared" si="305"/>
        <v>0.37741273929213404</v>
      </c>
      <c r="N309" s="3">
        <f t="shared" si="305"/>
        <v>0.35315062299013844</v>
      </c>
      <c r="O309" s="3">
        <f t="shared" si="305"/>
        <v>0.30845563919012003</v>
      </c>
    </row>
    <row r="310" spans="1:15" x14ac:dyDescent="0.15">
      <c r="A310" s="1">
        <v>14</v>
      </c>
      <c r="B310" s="1" t="s">
        <v>105</v>
      </c>
      <c r="C310" s="1">
        <v>8</v>
      </c>
      <c r="D310" s="1" t="s">
        <v>21</v>
      </c>
      <c r="E310" s="6">
        <f>労働コスト!E310/SUM(資本コスト!E310,労働コスト!E310)</f>
        <v>0.56472080706499839</v>
      </c>
      <c r="F310" s="6">
        <f>労働コスト!F310/SUM(資本コスト!F310,労働コスト!F310)</f>
        <v>0.7256627131468244</v>
      </c>
      <c r="G310" s="6">
        <f>労働コスト!G310/SUM(資本コスト!G310,労働コスト!G310)</f>
        <v>0.72785605841494139</v>
      </c>
      <c r="H310" s="6">
        <f>労働コスト!H310/SUM(資本コスト!H310,労働コスト!H310)</f>
        <v>0.70849706199310469</v>
      </c>
      <c r="I310" s="6">
        <f>労働コスト!I310/SUM(資本コスト!I310,労働コスト!I310)</f>
        <v>0.61738174017874681</v>
      </c>
      <c r="K310" s="3">
        <f>0.5*(E310+E$1092)</f>
        <v>0.59470299561890405</v>
      </c>
      <c r="L310" s="3">
        <f t="shared" ref="L310:O310" si="306">0.5*(F310+F$1092)</f>
        <v>0.74127317579162577</v>
      </c>
      <c r="M310" s="3">
        <f t="shared" si="306"/>
        <v>0.73950540739975712</v>
      </c>
      <c r="N310" s="3">
        <f t="shared" si="306"/>
        <v>0.73519953343530764</v>
      </c>
      <c r="O310" s="3">
        <f t="shared" si="306"/>
        <v>0.64714529997015768</v>
      </c>
    </row>
    <row r="311" spans="1:15" x14ac:dyDescent="0.15">
      <c r="A311" s="1">
        <v>14</v>
      </c>
      <c r="B311" s="1" t="s">
        <v>105</v>
      </c>
      <c r="C311" s="1">
        <v>9</v>
      </c>
      <c r="D311" s="1" t="s">
        <v>22</v>
      </c>
      <c r="E311" s="6">
        <f>労働コスト!E311/SUM(資本コスト!E311,労働コスト!E311)</f>
        <v>0.58123961118590728</v>
      </c>
      <c r="F311" s="6">
        <f>労働コスト!F311/SUM(資本コスト!F311,労働コスト!F311)</f>
        <v>0.52024546475470423</v>
      </c>
      <c r="G311" s="6">
        <f>労働コスト!G311/SUM(資本コスト!G311,労働コスト!G311)</f>
        <v>0.5302180426309997</v>
      </c>
      <c r="H311" s="6">
        <f>労働コスト!H311/SUM(資本コスト!H311,労働コスト!H311)</f>
        <v>0.55010022458318841</v>
      </c>
      <c r="I311" s="6">
        <f>労働コスト!I311/SUM(資本コスト!I311,労働コスト!I311)</f>
        <v>0.50257343166010426</v>
      </c>
      <c r="K311" s="3">
        <f>0.5*(E311+E$1093)</f>
        <v>0.60364675722275329</v>
      </c>
      <c r="L311" s="3">
        <f t="shared" ref="L311:O311" si="307">0.5*(F311+F$1093)</f>
        <v>0.56686896031511258</v>
      </c>
      <c r="M311" s="3">
        <f t="shared" si="307"/>
        <v>0.55564500345343748</v>
      </c>
      <c r="N311" s="3">
        <f t="shared" si="307"/>
        <v>0.57176283934624506</v>
      </c>
      <c r="O311" s="3">
        <f t="shared" si="307"/>
        <v>0.52869451638362186</v>
      </c>
    </row>
    <row r="312" spans="1:15" x14ac:dyDescent="0.15">
      <c r="A312" s="1">
        <v>14</v>
      </c>
      <c r="B312" s="1" t="s">
        <v>105</v>
      </c>
      <c r="C312" s="1">
        <v>10</v>
      </c>
      <c r="D312" s="1" t="s">
        <v>23</v>
      </c>
      <c r="E312" s="6">
        <f>労働コスト!E312/SUM(資本コスト!E312,労働コスト!E312)</f>
        <v>0.69730977383236858</v>
      </c>
      <c r="F312" s="6">
        <f>労働コスト!F312/SUM(資本コスト!F312,労働コスト!F312)</f>
        <v>0.78549313744629679</v>
      </c>
      <c r="G312" s="6">
        <f>労働コスト!G312/SUM(資本コスト!G312,労働コスト!G312)</f>
        <v>0.81117624598229421</v>
      </c>
      <c r="H312" s="6">
        <f>労働コスト!H312/SUM(資本コスト!H312,労働コスト!H312)</f>
        <v>0.80913981554750181</v>
      </c>
      <c r="I312" s="6">
        <f>労働コスト!I312/SUM(資本コスト!I312,労働コスト!I312)</f>
        <v>0.75670432485212846</v>
      </c>
      <c r="K312" s="3">
        <f>0.5*(E312+E$1094)</f>
        <v>0.72976800049541879</v>
      </c>
      <c r="L312" s="3">
        <f t="shared" ref="L312:O312" si="308">0.5*(F312+F$1094)</f>
        <v>0.79373837011352655</v>
      </c>
      <c r="M312" s="3">
        <f t="shared" si="308"/>
        <v>0.81051490809950733</v>
      </c>
      <c r="N312" s="3">
        <f t="shared" si="308"/>
        <v>0.81022117652936387</v>
      </c>
      <c r="O312" s="3">
        <f t="shared" si="308"/>
        <v>0.77447797232845794</v>
      </c>
    </row>
    <row r="313" spans="1:15" x14ac:dyDescent="0.15">
      <c r="A313" s="1">
        <v>14</v>
      </c>
      <c r="B313" s="1" t="s">
        <v>105</v>
      </c>
      <c r="C313" s="1">
        <v>11</v>
      </c>
      <c r="D313" s="1" t="s">
        <v>24</v>
      </c>
      <c r="E313" s="6">
        <f>労働コスト!E313/SUM(資本コスト!E313,労働コスト!E313)</f>
        <v>0.73769345068017511</v>
      </c>
      <c r="F313" s="6">
        <f>労働コスト!F313/SUM(資本コスト!F313,労働コスト!F313)</f>
        <v>0.78785000611448175</v>
      </c>
      <c r="G313" s="6">
        <f>労働コスト!G313/SUM(資本コスト!G313,労働コスト!G313)</f>
        <v>0.74693145326441401</v>
      </c>
      <c r="H313" s="6">
        <f>労働コスト!H313/SUM(資本コスト!H313,労働コスト!H313)</f>
        <v>0.71031320838322232</v>
      </c>
      <c r="I313" s="6">
        <f>労働コスト!I313/SUM(資本コスト!I313,労働コスト!I313)</f>
        <v>0.67376707834009364</v>
      </c>
      <c r="K313" s="3">
        <f>0.5*(E313+E$1095)</f>
        <v>0.73361470437391296</v>
      </c>
      <c r="L313" s="3">
        <f t="shared" ref="L313:O313" si="309">0.5*(F313+F$1095)</f>
        <v>0.7850821290623804</v>
      </c>
      <c r="M313" s="3">
        <f t="shared" si="309"/>
        <v>0.73613959516071825</v>
      </c>
      <c r="N313" s="3">
        <f t="shared" si="309"/>
        <v>0.7195190471613262</v>
      </c>
      <c r="O313" s="3">
        <f t="shared" si="309"/>
        <v>0.68179288566718654</v>
      </c>
    </row>
    <row r="314" spans="1:15" x14ac:dyDescent="0.15">
      <c r="A314" s="1">
        <v>14</v>
      </c>
      <c r="B314" s="1" t="s">
        <v>105</v>
      </c>
      <c r="C314" s="1">
        <v>12</v>
      </c>
      <c r="D314" s="1" t="s">
        <v>25</v>
      </c>
      <c r="E314" s="6">
        <f>労働コスト!E314/SUM(資本コスト!E314,労働コスト!E314)</f>
        <v>0.71340900305371291</v>
      </c>
      <c r="F314" s="6">
        <f>労働コスト!F314/SUM(資本コスト!F314,労働コスト!F314)</f>
        <v>0.75804755121621581</v>
      </c>
      <c r="G314" s="6">
        <f>労働コスト!G314/SUM(資本コスト!G314,労働コスト!G314)</f>
        <v>0.66571280136836652</v>
      </c>
      <c r="H314" s="6">
        <f>労働コスト!H314/SUM(資本コスト!H314,労働コスト!H314)</f>
        <v>0.68249562628646199</v>
      </c>
      <c r="I314" s="6">
        <f>労働コスト!I314/SUM(資本コスト!I314,労働コスト!I314)</f>
        <v>0.69794187040414257</v>
      </c>
      <c r="K314" s="3">
        <f>0.5*(E314+E$1096)</f>
        <v>0.74703568106745977</v>
      </c>
      <c r="L314" s="3">
        <f t="shared" ref="L314:O314" si="310">0.5*(F314+F$1096)</f>
        <v>0.7880237453162775</v>
      </c>
      <c r="M314" s="3">
        <f t="shared" si="310"/>
        <v>0.67486236208365868</v>
      </c>
      <c r="N314" s="3">
        <f t="shared" si="310"/>
        <v>0.67017129099531869</v>
      </c>
      <c r="O314" s="3">
        <f t="shared" si="310"/>
        <v>0.63235667340322932</v>
      </c>
    </row>
    <row r="315" spans="1:15" x14ac:dyDescent="0.15">
      <c r="A315" s="1">
        <v>14</v>
      </c>
      <c r="B315" s="1" t="s">
        <v>105</v>
      </c>
      <c r="C315" s="1">
        <v>13</v>
      </c>
      <c r="D315" s="1" t="s">
        <v>26</v>
      </c>
      <c r="E315" s="6">
        <f>労働コスト!E315/SUM(資本コスト!E315,労働コスト!E315)</f>
        <v>0.68629888228709857</v>
      </c>
      <c r="F315" s="6">
        <f>労働コスト!F315/SUM(資本コスト!F315,労働コスト!F315)</f>
        <v>0.68348905750993572</v>
      </c>
      <c r="G315" s="6">
        <f>労働コスト!G315/SUM(資本コスト!G315,労働コスト!G315)</f>
        <v>0.65412169125878539</v>
      </c>
      <c r="H315" s="6">
        <f>労働コスト!H315/SUM(資本コスト!H315,労働コスト!H315)</f>
        <v>0.64259171134355975</v>
      </c>
      <c r="I315" s="6">
        <f>労働コスト!I315/SUM(資本コスト!I315,労働コスト!I315)</f>
        <v>0.67142086244874344</v>
      </c>
      <c r="K315" s="3">
        <f>0.5*(E315+E$1097)</f>
        <v>0.74840195794269326</v>
      </c>
      <c r="L315" s="3">
        <f t="shared" ref="L315:O315" si="311">0.5*(F315+F$1097)</f>
        <v>0.70240866057957319</v>
      </c>
      <c r="M315" s="3">
        <f t="shared" si="311"/>
        <v>0.66336632103113891</v>
      </c>
      <c r="N315" s="3">
        <f t="shared" si="311"/>
        <v>0.66008488937828935</v>
      </c>
      <c r="O315" s="3">
        <f t="shared" si="311"/>
        <v>0.68688852264095801</v>
      </c>
    </row>
    <row r="316" spans="1:15" x14ac:dyDescent="0.15">
      <c r="A316" s="1">
        <v>14</v>
      </c>
      <c r="B316" s="1" t="s">
        <v>105</v>
      </c>
      <c r="C316" s="1">
        <v>14</v>
      </c>
      <c r="D316" s="1" t="s">
        <v>27</v>
      </c>
      <c r="E316" s="6">
        <f>労働コスト!E316/SUM(資本コスト!E316,労働コスト!E316)</f>
        <v>0.84586703981883304</v>
      </c>
      <c r="F316" s="6">
        <f>労働コスト!F316/SUM(資本コスト!F316,労働コスト!F316)</f>
        <v>0.824491900822371</v>
      </c>
      <c r="G316" s="6">
        <f>労働コスト!G316/SUM(資本コスト!G316,労働コスト!G316)</f>
        <v>0.72928198134121924</v>
      </c>
      <c r="H316" s="6">
        <f>労働コスト!H316/SUM(資本コスト!H316,労働コスト!H316)</f>
        <v>0.72379410511497322</v>
      </c>
      <c r="I316" s="6">
        <f>労働コスト!I316/SUM(資本コスト!I316,労働コスト!I316)</f>
        <v>0.67347042656106726</v>
      </c>
      <c r="K316" s="3">
        <f>0.5*(E316+E$1098)</f>
        <v>0.88027095276156264</v>
      </c>
      <c r="L316" s="3">
        <f t="shared" ref="L316:O316" si="312">0.5*(F316+F$1098)</f>
        <v>0.84072510171523762</v>
      </c>
      <c r="M316" s="3">
        <f t="shared" si="312"/>
        <v>0.74501888490790846</v>
      </c>
      <c r="N316" s="3">
        <f t="shared" si="312"/>
        <v>0.71008732825645871</v>
      </c>
      <c r="O316" s="3">
        <f t="shared" si="312"/>
        <v>0.65042152862669456</v>
      </c>
    </row>
    <row r="317" spans="1:15" x14ac:dyDescent="0.15">
      <c r="A317" s="1">
        <v>14</v>
      </c>
      <c r="B317" s="1" t="s">
        <v>105</v>
      </c>
      <c r="C317" s="1">
        <v>15</v>
      </c>
      <c r="D317" s="1" t="s">
        <v>28</v>
      </c>
      <c r="E317" s="6">
        <f>労働コスト!E317/SUM(資本コスト!E317,労働コスト!E317)</f>
        <v>0.68937054696675781</v>
      </c>
      <c r="F317" s="6">
        <f>労働コスト!F317/SUM(資本コスト!F317,労働コスト!F317)</f>
        <v>0.80279949742333456</v>
      </c>
      <c r="G317" s="6">
        <f>労働コスト!G317/SUM(資本コスト!G317,労働コスト!G317)</f>
        <v>0.7579230564051328</v>
      </c>
      <c r="H317" s="6">
        <f>労働コスト!H317/SUM(資本コスト!H317,労働コスト!H317)</f>
        <v>0.74380785683154782</v>
      </c>
      <c r="I317" s="6">
        <f>労働コスト!I317/SUM(資本コスト!I317,労働コスト!I317)</f>
        <v>0.70304225539413556</v>
      </c>
      <c r="K317" s="3">
        <f>0.5*(E317+E$1099)</f>
        <v>0.74784240709858141</v>
      </c>
      <c r="L317" s="3">
        <f t="shared" ref="L317:O317" si="313">0.5*(F317+F$1099)</f>
        <v>0.81217689320101782</v>
      </c>
      <c r="M317" s="3">
        <f t="shared" si="313"/>
        <v>0.75662022784973393</v>
      </c>
      <c r="N317" s="3">
        <f t="shared" si="313"/>
        <v>0.73713633458066063</v>
      </c>
      <c r="O317" s="3">
        <f t="shared" si="313"/>
        <v>0.68813635894267677</v>
      </c>
    </row>
    <row r="318" spans="1:15" x14ac:dyDescent="0.15">
      <c r="A318" s="1">
        <v>14</v>
      </c>
      <c r="B318" s="1" t="s">
        <v>278</v>
      </c>
      <c r="C318" s="1">
        <v>16</v>
      </c>
      <c r="D318" s="1" t="s">
        <v>11</v>
      </c>
      <c r="E318" s="6">
        <f>労働コスト!E318/SUM(資本コスト!E318,労働コスト!E318)</f>
        <v>0.70953196134580787</v>
      </c>
      <c r="F318" s="6">
        <f>労働コスト!F318/SUM(資本コスト!F318,労働コスト!F318)</f>
        <v>0.89222430001309538</v>
      </c>
      <c r="G318" s="6">
        <f>労働コスト!G318/SUM(資本コスト!G318,労働コスト!G318)</f>
        <v>0.91110120441053588</v>
      </c>
      <c r="H318" s="6">
        <f>労働コスト!H318/SUM(資本コスト!H318,労働コスト!H318)</f>
        <v>0.92359753771115616</v>
      </c>
      <c r="I318" s="6">
        <f>労働コスト!I318/SUM(資本コスト!I318,労働コスト!I318)</f>
        <v>0.93019899099458181</v>
      </c>
      <c r="K318" s="3">
        <f>0.5*(E318+E$1100)</f>
        <v>0.72804158221431847</v>
      </c>
      <c r="L318" s="3">
        <f t="shared" ref="L318:O318" si="314">0.5*(F318+F$1100)</f>
        <v>0.89191163942341245</v>
      </c>
      <c r="M318" s="3">
        <f t="shared" si="314"/>
        <v>0.89881234899805185</v>
      </c>
      <c r="N318" s="3">
        <f t="shared" si="314"/>
        <v>0.91861155994931676</v>
      </c>
      <c r="O318" s="3">
        <f t="shared" si="314"/>
        <v>0.91684154491674497</v>
      </c>
    </row>
    <row r="319" spans="1:15" x14ac:dyDescent="0.15">
      <c r="A319" s="1">
        <v>14</v>
      </c>
      <c r="B319" s="1" t="s">
        <v>278</v>
      </c>
      <c r="C319" s="1">
        <v>17</v>
      </c>
      <c r="D319" s="1" t="s">
        <v>12</v>
      </c>
      <c r="E319" s="6">
        <f>労働コスト!E319/SUM(資本コスト!E319,労働コスト!E319)</f>
        <v>0.17186499557020718</v>
      </c>
      <c r="F319" s="6">
        <f>労働コスト!F319/SUM(資本コスト!F319,労働コスト!F319)</f>
        <v>0.2012116622157443</v>
      </c>
      <c r="G319" s="6">
        <f>労働コスト!G319/SUM(資本コスト!G319,労働コスト!G319)</f>
        <v>0.23513329741835512</v>
      </c>
      <c r="H319" s="6">
        <f>労働コスト!H319/SUM(資本コスト!H319,労働コスト!H319)</f>
        <v>0.25211859753534216</v>
      </c>
      <c r="I319" s="6">
        <f>労働コスト!I319/SUM(資本コスト!I319,労働コスト!I319)</f>
        <v>0.14671159096058073</v>
      </c>
      <c r="K319" s="3">
        <f>0.5*(E319+E$1101)</f>
        <v>0.20639278869823302</v>
      </c>
      <c r="L319" s="3">
        <f t="shared" ref="L319:O319" si="315">0.5*(F319+F$1101)</f>
        <v>0.21767695484636071</v>
      </c>
      <c r="M319" s="3">
        <f t="shared" si="315"/>
        <v>0.25304361695231037</v>
      </c>
      <c r="N319" s="3">
        <f t="shared" si="315"/>
        <v>0.26975708854190472</v>
      </c>
      <c r="O319" s="3">
        <f t="shared" si="315"/>
        <v>0.17084103409892759</v>
      </c>
    </row>
    <row r="320" spans="1:15" x14ac:dyDescent="0.15">
      <c r="A320" s="1">
        <v>14</v>
      </c>
      <c r="B320" s="1" t="s">
        <v>278</v>
      </c>
      <c r="C320" s="1">
        <v>18</v>
      </c>
      <c r="D320" s="1" t="s">
        <v>13</v>
      </c>
      <c r="E320" s="6">
        <f>労働コスト!E320/SUM(資本コスト!E320,労働コスト!E320)</f>
        <v>0.79109224386189203</v>
      </c>
      <c r="F320" s="6">
        <f>労働コスト!F320/SUM(資本コスト!F320,労働コスト!F320)</f>
        <v>0.83343792904755798</v>
      </c>
      <c r="G320" s="6">
        <f>労働コスト!G320/SUM(資本コスト!G320,労働コスト!G320)</f>
        <v>0.78570761134811662</v>
      </c>
      <c r="H320" s="6">
        <f>労働コスト!H320/SUM(資本コスト!H320,労働コスト!H320)</f>
        <v>0.80598722939932277</v>
      </c>
      <c r="I320" s="6">
        <f>労働コスト!I320/SUM(資本コスト!I320,労働コスト!I320)</f>
        <v>0.79454349069270003</v>
      </c>
      <c r="K320" s="3">
        <f>0.5*(E320+E$1102)</f>
        <v>0.82530658462861051</v>
      </c>
      <c r="L320" s="3">
        <f t="shared" ref="L320:O320" si="316">0.5*(F320+F$1102)</f>
        <v>0.81982253159811758</v>
      </c>
      <c r="M320" s="3">
        <f t="shared" si="316"/>
        <v>0.79971769424554218</v>
      </c>
      <c r="N320" s="3">
        <f t="shared" si="316"/>
        <v>0.81496176281873178</v>
      </c>
      <c r="O320" s="3">
        <f t="shared" si="316"/>
        <v>0.79691964702651752</v>
      </c>
    </row>
    <row r="321" spans="1:15" x14ac:dyDescent="0.15">
      <c r="A321" s="1">
        <v>14</v>
      </c>
      <c r="B321" s="1" t="s">
        <v>278</v>
      </c>
      <c r="C321" s="1">
        <v>19</v>
      </c>
      <c r="D321" s="1" t="s">
        <v>14</v>
      </c>
      <c r="E321" s="6">
        <f>労働コスト!E321/SUM(資本コスト!E321,労働コスト!E321)</f>
        <v>0.56241431024905586</v>
      </c>
      <c r="F321" s="6">
        <f>労働コスト!F321/SUM(資本コスト!F321,労働コスト!F321)</f>
        <v>0.8390383149970887</v>
      </c>
      <c r="G321" s="6">
        <f>労働コスト!G321/SUM(資本コスト!G321,労働コスト!G321)</f>
        <v>0.8329448551402846</v>
      </c>
      <c r="H321" s="6">
        <f>労働コスト!H321/SUM(資本コスト!H321,労働コスト!H321)</f>
        <v>0.7853515288442221</v>
      </c>
      <c r="I321" s="6">
        <f>労働コスト!I321/SUM(資本コスト!I321,労働コスト!I321)</f>
        <v>0.79631121509851188</v>
      </c>
      <c r="K321" s="3">
        <f>0.5*(E321+E$1103)</f>
        <v>0.61263304129188945</v>
      </c>
      <c r="L321" s="3">
        <f t="shared" ref="L321:O321" si="317">0.5*(F321+F$1103)</f>
        <v>0.8404432186041092</v>
      </c>
      <c r="M321" s="3">
        <f t="shared" si="317"/>
        <v>0.84359860285560107</v>
      </c>
      <c r="N321" s="3">
        <f t="shared" si="317"/>
        <v>0.79836877986627108</v>
      </c>
      <c r="O321" s="3">
        <f t="shared" si="317"/>
        <v>0.80104213914108413</v>
      </c>
    </row>
    <row r="322" spans="1:15" x14ac:dyDescent="0.15">
      <c r="A322" s="1">
        <v>14</v>
      </c>
      <c r="B322" s="1" t="s">
        <v>278</v>
      </c>
      <c r="C322" s="1">
        <v>20</v>
      </c>
      <c r="D322" s="1" t="s">
        <v>15</v>
      </c>
      <c r="E322" s="6">
        <f>労働コスト!E322/SUM(資本コスト!E322,労働コスト!E322)</f>
        <v>0.40189596122752863</v>
      </c>
      <c r="F322" s="6">
        <f>労働コスト!F322/SUM(資本コスト!F322,労働コスト!F322)</f>
        <v>0.20712490298554309</v>
      </c>
      <c r="G322" s="6">
        <f>労働コスト!G322/SUM(資本コスト!G322,労働コスト!G322)</f>
        <v>0.22090458942300598</v>
      </c>
      <c r="H322" s="6">
        <f>労働コスト!H322/SUM(資本コスト!H322,労働コスト!H322)</f>
        <v>0.26812759256681706</v>
      </c>
      <c r="I322" s="6">
        <f>労働コスト!I322/SUM(資本コスト!I322,労働コスト!I322)</f>
        <v>0.2383680016564588</v>
      </c>
      <c r="K322" s="3">
        <f>0.5*(E322+E$1104)</f>
        <v>0.45379351354011832</v>
      </c>
      <c r="L322" s="3">
        <f t="shared" ref="L322:O322" si="318">0.5*(F322+F$1104)</f>
        <v>0.20424885029292483</v>
      </c>
      <c r="M322" s="3">
        <f t="shared" si="318"/>
        <v>0.23379948115773569</v>
      </c>
      <c r="N322" s="3">
        <f t="shared" si="318"/>
        <v>0.26238482140345687</v>
      </c>
      <c r="O322" s="3">
        <f t="shared" si="318"/>
        <v>0.22020394691309397</v>
      </c>
    </row>
    <row r="323" spans="1:15" x14ac:dyDescent="0.15">
      <c r="A323" s="1">
        <v>14</v>
      </c>
      <c r="B323" s="1" t="s">
        <v>278</v>
      </c>
      <c r="C323" s="1">
        <v>21</v>
      </c>
      <c r="D323" s="1" t="s">
        <v>16</v>
      </c>
      <c r="E323" s="6">
        <f>労働コスト!E323/SUM(資本コスト!E323,労働コスト!E323)</f>
        <v>0.27864403765938306</v>
      </c>
      <c r="F323" s="6">
        <f>労働コスト!F323/SUM(資本コスト!F323,労働コスト!F323)</f>
        <v>0.43539960933089517</v>
      </c>
      <c r="G323" s="6">
        <f>労働コスト!G323/SUM(資本コスト!G323,労働コスト!G323)</f>
        <v>0.47485248730695168</v>
      </c>
      <c r="H323" s="6">
        <f>労働コスト!H323/SUM(資本コスト!H323,労働コスト!H323)</f>
        <v>0.49354044711863443</v>
      </c>
      <c r="I323" s="6">
        <f>労働コスト!I323/SUM(資本コスト!I323,労働コスト!I323)</f>
        <v>0.40907016416779118</v>
      </c>
      <c r="K323" s="3">
        <f>0.5*(E323+E$1105)</f>
        <v>0.4770981163146007</v>
      </c>
      <c r="L323" s="3">
        <f t="shared" ref="L323:O323" si="319">0.5*(F323+F$1105)</f>
        <v>0.51044011655434085</v>
      </c>
      <c r="M323" s="3">
        <f t="shared" si="319"/>
        <v>0.52922766549999112</v>
      </c>
      <c r="N323" s="3">
        <f t="shared" si="319"/>
        <v>0.5237703761482726</v>
      </c>
      <c r="O323" s="3">
        <f t="shared" si="319"/>
        <v>0.42218255136324762</v>
      </c>
    </row>
    <row r="324" spans="1:15" x14ac:dyDescent="0.15">
      <c r="A324" s="1">
        <v>14</v>
      </c>
      <c r="B324" s="1" t="s">
        <v>103</v>
      </c>
      <c r="C324" s="1">
        <v>22</v>
      </c>
      <c r="D324" s="1" t="s">
        <v>8</v>
      </c>
      <c r="E324" s="6">
        <f>労働コスト!E324/SUM(資本コスト!E324,労働コスト!E324)</f>
        <v>0.77044396293007045</v>
      </c>
      <c r="F324" s="6">
        <f>労働コスト!F324/SUM(資本コスト!F324,労働コスト!F324)</f>
        <v>0.82482466498643003</v>
      </c>
      <c r="G324" s="6">
        <f>労働コスト!G324/SUM(資本コスト!G324,労働コスト!G324)</f>
        <v>0.72710295068640551</v>
      </c>
      <c r="H324" s="6">
        <f>労働コスト!H324/SUM(資本コスト!H324,労働コスト!H324)</f>
        <v>0.81194253267955629</v>
      </c>
      <c r="I324" s="6">
        <f>労働コスト!I324/SUM(資本コスト!I324,労働コスト!I324)</f>
        <v>0.79120676547009705</v>
      </c>
      <c r="K324" s="3">
        <f>0.5*(E324+E$1106)</f>
        <v>0.78552488166064971</v>
      </c>
      <c r="L324" s="3">
        <f t="shared" ref="L324:O324" si="320">0.5*(F324+F$1106)</f>
        <v>0.77963656867793674</v>
      </c>
      <c r="M324" s="3">
        <f t="shared" si="320"/>
        <v>0.69840269974573577</v>
      </c>
      <c r="N324" s="3">
        <f t="shared" si="320"/>
        <v>0.75199676809333882</v>
      </c>
      <c r="O324" s="3">
        <f t="shared" si="320"/>
        <v>0.7596598761629515</v>
      </c>
    </row>
    <row r="325" spans="1:15" x14ac:dyDescent="0.15">
      <c r="A325" s="1">
        <v>14</v>
      </c>
      <c r="B325" s="1" t="s">
        <v>103</v>
      </c>
      <c r="C325" s="1">
        <v>23</v>
      </c>
      <c r="D325" s="1" t="s">
        <v>29</v>
      </c>
      <c r="E325" s="6">
        <f>労働コスト!E325/SUM(資本コスト!E325,労働コスト!E325)</f>
        <v>0.5828653982544667</v>
      </c>
      <c r="F325" s="6">
        <f>労働コスト!F325/SUM(資本コスト!F325,労働コスト!F325)</f>
        <v>0.69160586962617143</v>
      </c>
      <c r="G325" s="6">
        <f>労働コスト!G325/SUM(資本コスト!G325,労働コスト!G325)</f>
        <v>0.65793741724913812</v>
      </c>
      <c r="H325" s="6">
        <f>労働コスト!H325/SUM(資本コスト!H325,労働コスト!H325)</f>
        <v>0.69538752210284471</v>
      </c>
      <c r="I325" s="6">
        <f>労働コスト!I325/SUM(資本コスト!I325,労働コスト!I325)</f>
        <v>0.67325890141674605</v>
      </c>
      <c r="K325" s="3">
        <f>0.5*(E325+E$1107)</f>
        <v>0.5992578903146113</v>
      </c>
      <c r="L325" s="3">
        <f t="shared" ref="L325:O325" si="321">0.5*(F325+F$1107)</f>
        <v>0.71671916938115532</v>
      </c>
      <c r="M325" s="3">
        <f t="shared" si="321"/>
        <v>0.69320418273823114</v>
      </c>
      <c r="N325" s="3">
        <f t="shared" si="321"/>
        <v>0.71986043257371235</v>
      </c>
      <c r="O325" s="3">
        <f t="shared" si="321"/>
        <v>0.68405821551850865</v>
      </c>
    </row>
    <row r="326" spans="1:15" x14ac:dyDescent="0.15">
      <c r="A326" s="1">
        <v>15</v>
      </c>
      <c r="B326" s="1" t="s">
        <v>107</v>
      </c>
      <c r="C326" s="1">
        <v>1</v>
      </c>
      <c r="D326" s="1" t="s">
        <v>9</v>
      </c>
      <c r="E326" s="6">
        <f>労働コスト!E326/SUM(資本コスト!E326,労働コスト!E326)</f>
        <v>0.48114515751574677</v>
      </c>
      <c r="F326" s="6">
        <f>労働コスト!F326/SUM(資本コスト!F326,労働コスト!F326)</f>
        <v>0.52079398673107324</v>
      </c>
      <c r="G326" s="6">
        <f>労働コスト!G326/SUM(資本コスト!G326,労働コスト!G326)</f>
        <v>0.41800042772731677</v>
      </c>
      <c r="H326" s="6">
        <f>労働コスト!H326/SUM(資本コスト!H326,労働コスト!H326)</f>
        <v>0.29460628233153202</v>
      </c>
      <c r="I326" s="6">
        <f>労働コスト!I326/SUM(資本コスト!I326,労働コスト!I326)</f>
        <v>0.23582955759420926</v>
      </c>
      <c r="K326" s="3">
        <f>0.5*(E326+E$1085)</f>
        <v>0.4522573235289431</v>
      </c>
      <c r="L326" s="3">
        <f t="shared" ref="L326:O326" si="322">0.5*(F326+F$1085)</f>
        <v>0.51143150708362217</v>
      </c>
      <c r="M326" s="3">
        <f t="shared" si="322"/>
        <v>0.43604152323014067</v>
      </c>
      <c r="N326" s="3">
        <f t="shared" si="322"/>
        <v>0.32409185765869442</v>
      </c>
      <c r="O326" s="3">
        <f t="shared" si="322"/>
        <v>0.26286489607469649</v>
      </c>
    </row>
    <row r="327" spans="1:15" x14ac:dyDescent="0.15">
      <c r="A327" s="1">
        <v>15</v>
      </c>
      <c r="B327" s="1" t="s">
        <v>107</v>
      </c>
      <c r="C327" s="1">
        <v>2</v>
      </c>
      <c r="D327" s="1" t="s">
        <v>10</v>
      </c>
      <c r="E327" s="6">
        <f>労働コスト!E327/SUM(資本コスト!E327,労働コスト!E327)</f>
        <v>0.55416348501684065</v>
      </c>
      <c r="F327" s="6">
        <f>労働コスト!F327/SUM(資本コスト!F327,労働コスト!F327)</f>
        <v>0.64293536231137183</v>
      </c>
      <c r="G327" s="6">
        <f>労働コスト!G327/SUM(資本コスト!G327,労働コスト!G327)</f>
        <v>0.59390918288923367</v>
      </c>
      <c r="H327" s="6">
        <f>労働コスト!H327/SUM(資本コスト!H327,労働コスト!H327)</f>
        <v>0.59995226941252178</v>
      </c>
      <c r="I327" s="6">
        <f>労働コスト!I327/SUM(資本コスト!I327,労働コスト!I327)</f>
        <v>0.44697685608184107</v>
      </c>
      <c r="K327" s="3">
        <f>0.5*(E327+E$1086)</f>
        <v>0.58827759624956744</v>
      </c>
      <c r="L327" s="3">
        <f t="shared" ref="L327:O327" si="323">0.5*(F327+F$1086)</f>
        <v>0.65497765729608548</v>
      </c>
      <c r="M327" s="3">
        <f t="shared" si="323"/>
        <v>0.62366279762457877</v>
      </c>
      <c r="N327" s="3">
        <f t="shared" si="323"/>
        <v>0.62797840547440731</v>
      </c>
      <c r="O327" s="3">
        <f t="shared" si="323"/>
        <v>0.47278951546445619</v>
      </c>
    </row>
    <row r="328" spans="1:15" x14ac:dyDescent="0.15">
      <c r="A328" s="1">
        <v>15</v>
      </c>
      <c r="B328" s="1" t="s">
        <v>108</v>
      </c>
      <c r="C328" s="1">
        <v>3</v>
      </c>
      <c r="D328" s="1" t="s">
        <v>17</v>
      </c>
      <c r="E328" s="6">
        <f>労働コスト!E328/SUM(資本コスト!E328,労働コスト!E328)</f>
        <v>0.76459395894258886</v>
      </c>
      <c r="F328" s="6">
        <f>労働コスト!F328/SUM(資本コスト!F328,労働コスト!F328)</f>
        <v>0.77923375881930523</v>
      </c>
      <c r="G328" s="6">
        <f>労働コスト!G328/SUM(資本コスト!G328,労働コスト!G328)</f>
        <v>0.7018707825134417</v>
      </c>
      <c r="H328" s="6">
        <f>労働コスト!H328/SUM(資本コスト!H328,労働コスト!H328)</f>
        <v>0.70049325263557538</v>
      </c>
      <c r="I328" s="6">
        <f>労働コスト!I328/SUM(資本コスト!I328,労働コスト!I328)</f>
        <v>0.63733119083102741</v>
      </c>
      <c r="K328" s="3">
        <f>0.5*(E328+E$1087)</f>
        <v>0.72040948080756095</v>
      </c>
      <c r="L328" s="3">
        <f t="shared" ref="L328:O328" si="324">0.5*(F328+F$1087)</f>
        <v>0.76279739794516099</v>
      </c>
      <c r="M328" s="3">
        <f t="shared" si="324"/>
        <v>0.69825077769429034</v>
      </c>
      <c r="N328" s="3">
        <f t="shared" si="324"/>
        <v>0.69528731654599207</v>
      </c>
      <c r="O328" s="3">
        <f t="shared" si="324"/>
        <v>0.63549023497009616</v>
      </c>
    </row>
    <row r="329" spans="1:15" x14ac:dyDescent="0.15">
      <c r="A329" s="1">
        <v>15</v>
      </c>
      <c r="B329" s="1" t="s">
        <v>108</v>
      </c>
      <c r="C329" s="1">
        <v>4</v>
      </c>
      <c r="D329" s="1" t="s">
        <v>18</v>
      </c>
      <c r="E329" s="6">
        <f>労働コスト!E329/SUM(資本コスト!E329,労働コスト!E329)</f>
        <v>0.77523516555996974</v>
      </c>
      <c r="F329" s="6">
        <f>労働コスト!F329/SUM(資本コスト!F329,労働コスト!F329)</f>
        <v>0.7818176358564678</v>
      </c>
      <c r="G329" s="6">
        <f>労働コスト!G329/SUM(資本コスト!G329,労働コスト!G329)</f>
        <v>0.7778925391565894</v>
      </c>
      <c r="H329" s="6">
        <f>労働コスト!H329/SUM(資本コスト!H329,労働コスト!H329)</f>
        <v>0.70890850847642417</v>
      </c>
      <c r="I329" s="6">
        <f>労働コスト!I329/SUM(資本コスト!I329,労働コスト!I329)</f>
        <v>0.66220634371709119</v>
      </c>
      <c r="K329" s="3">
        <f>0.5*(E329+E$1088)</f>
        <v>0.77571569186206846</v>
      </c>
      <c r="L329" s="3">
        <f t="shared" ref="L329:O329" si="325">0.5*(F329+F$1088)</f>
        <v>0.79863245468055288</v>
      </c>
      <c r="M329" s="3">
        <f t="shared" si="325"/>
        <v>0.78823281149479862</v>
      </c>
      <c r="N329" s="3">
        <f t="shared" si="325"/>
        <v>0.72450469018799157</v>
      </c>
      <c r="O329" s="3">
        <f t="shared" si="325"/>
        <v>0.66642141663866505</v>
      </c>
    </row>
    <row r="330" spans="1:15" x14ac:dyDescent="0.15">
      <c r="A330" s="1">
        <v>15</v>
      </c>
      <c r="B330" s="1" t="s">
        <v>108</v>
      </c>
      <c r="C330" s="1">
        <v>5</v>
      </c>
      <c r="D330" s="1" t="s">
        <v>19</v>
      </c>
      <c r="E330" s="6">
        <f>労働コスト!E330/SUM(資本コスト!E330,労働コスト!E330)</f>
        <v>0.55195729312078645</v>
      </c>
      <c r="F330" s="6">
        <f>労働コスト!F330/SUM(資本コスト!F330,労働コスト!F330)</f>
        <v>0.67610164243111626</v>
      </c>
      <c r="G330" s="6">
        <f>労働コスト!G330/SUM(資本コスト!G330,労働コスト!G330)</f>
        <v>0.61299920712928346</v>
      </c>
      <c r="H330" s="6">
        <f>労働コスト!H330/SUM(資本コスト!H330,労働コスト!H330)</f>
        <v>0.54740717362385161</v>
      </c>
      <c r="I330" s="6">
        <f>労働コスト!I330/SUM(資本コスト!I330,労働コスト!I330)</f>
        <v>0.41659098735555594</v>
      </c>
      <c r="K330" s="3">
        <f>0.5*(E330+E$1089)</f>
        <v>0.57894949796883566</v>
      </c>
      <c r="L330" s="3">
        <f t="shared" ref="L330:O330" si="326">0.5*(F330+F$1089)</f>
        <v>0.69238267149780253</v>
      </c>
      <c r="M330" s="3">
        <f t="shared" si="326"/>
        <v>0.65002587015458091</v>
      </c>
      <c r="N330" s="3">
        <f t="shared" si="326"/>
        <v>0.61215309351557434</v>
      </c>
      <c r="O330" s="3">
        <f t="shared" si="326"/>
        <v>0.51084686814454872</v>
      </c>
    </row>
    <row r="331" spans="1:15" x14ac:dyDescent="0.15">
      <c r="A331" s="1">
        <v>15</v>
      </c>
      <c r="B331" s="1" t="s">
        <v>108</v>
      </c>
      <c r="C331" s="1">
        <v>6</v>
      </c>
      <c r="D331" s="1" t="s">
        <v>3</v>
      </c>
      <c r="E331" s="6">
        <f>労働コスト!E331/SUM(資本コスト!E331,労働コスト!E331)</f>
        <v>0.35056201467211962</v>
      </c>
      <c r="F331" s="6">
        <f>労働コスト!F331/SUM(資本コスト!F331,労働コスト!F331)</f>
        <v>0.38035962064616102</v>
      </c>
      <c r="G331" s="6">
        <f>労働コスト!G331/SUM(資本コスト!G331,労働コスト!G331)</f>
        <v>0.36632801512935781</v>
      </c>
      <c r="H331" s="6">
        <f>労働コスト!H331/SUM(資本コスト!H331,労働コスト!H331)</f>
        <v>0.39964981512654701</v>
      </c>
      <c r="I331" s="6">
        <f>労働コスト!I331/SUM(資本コスト!I331,労働コスト!I331)</f>
        <v>0.26229784308333604</v>
      </c>
      <c r="K331" s="3">
        <f>0.5*(E331+E$1090)</f>
        <v>0.43356799544916336</v>
      </c>
      <c r="L331" s="3">
        <f t="shared" ref="L331:O331" si="327">0.5*(F331+F$1090)</f>
        <v>0.48035207147175163</v>
      </c>
      <c r="M331" s="3">
        <f t="shared" si="327"/>
        <v>0.45977768496811666</v>
      </c>
      <c r="N331" s="3">
        <f t="shared" si="327"/>
        <v>0.48476182639930776</v>
      </c>
      <c r="O331" s="3">
        <f t="shared" si="327"/>
        <v>0.35350336508551072</v>
      </c>
    </row>
    <row r="332" spans="1:15" x14ac:dyDescent="0.15">
      <c r="A332" s="1">
        <v>15</v>
      </c>
      <c r="B332" s="1" t="s">
        <v>108</v>
      </c>
      <c r="C332" s="1">
        <v>7</v>
      </c>
      <c r="D332" s="1" t="s">
        <v>20</v>
      </c>
      <c r="E332" s="6">
        <f>労働コスト!E332/SUM(資本コスト!E332,労働コスト!E332)</f>
        <v>0.28518466989059205</v>
      </c>
      <c r="F332" s="6">
        <f>労働コスト!F332/SUM(資本コスト!F332,労働コスト!F332)</f>
        <v>0.48152801609867796</v>
      </c>
      <c r="G332" s="6">
        <f>労働コスト!G332/SUM(資本コスト!G332,労働コスト!G332)</f>
        <v>0.49175240117733143</v>
      </c>
      <c r="H332" s="6">
        <f>労働コスト!H332/SUM(資本コスト!H332,労働コスト!H332)</f>
        <v>0.22909460602360524</v>
      </c>
      <c r="I332" s="6">
        <f>労働コスト!I332/SUM(資本コスト!I332,労働コスト!I332)</f>
        <v>0.1542986763780928</v>
      </c>
      <c r="K332" s="3">
        <f>0.5*(E332+E$1091)</f>
        <v>0.29480634130507255</v>
      </c>
      <c r="L332" s="3">
        <f t="shared" ref="L332:O332" si="328">0.5*(F332+F$1091)</f>
        <v>0.41485828313852202</v>
      </c>
      <c r="M332" s="3">
        <f t="shared" si="328"/>
        <v>0.46473110351873292</v>
      </c>
      <c r="N332" s="3">
        <f t="shared" si="328"/>
        <v>0.33017523044116481</v>
      </c>
      <c r="O332" s="3">
        <f t="shared" si="328"/>
        <v>0.26958543880996655</v>
      </c>
    </row>
    <row r="333" spans="1:15" x14ac:dyDescent="0.15">
      <c r="A333" s="1">
        <v>15</v>
      </c>
      <c r="B333" s="1" t="s">
        <v>108</v>
      </c>
      <c r="C333" s="1">
        <v>8</v>
      </c>
      <c r="D333" s="1" t="s">
        <v>21</v>
      </c>
      <c r="E333" s="6">
        <f>労働コスト!E333/SUM(資本コスト!E333,労働コスト!E333)</f>
        <v>0.5786282936521685</v>
      </c>
      <c r="F333" s="6">
        <f>労働コスト!F333/SUM(資本コスト!F333,労働コスト!F333)</f>
        <v>0.71213341316535916</v>
      </c>
      <c r="G333" s="6">
        <f>労働コスト!G333/SUM(資本コスト!G333,労働コスト!G333)</f>
        <v>0.75659051762381768</v>
      </c>
      <c r="H333" s="6">
        <f>労働コスト!H333/SUM(資本コスト!H333,労働コスト!H333)</f>
        <v>0.71904803149731256</v>
      </c>
      <c r="I333" s="6">
        <f>労働コスト!I333/SUM(資本コスト!I333,労働コスト!I333)</f>
        <v>0.66142827045985519</v>
      </c>
      <c r="K333" s="3">
        <f>0.5*(E333+E$1092)</f>
        <v>0.60165673891248916</v>
      </c>
      <c r="L333" s="3">
        <f t="shared" ref="L333:O333" si="329">0.5*(F333+F$1092)</f>
        <v>0.73450852580089321</v>
      </c>
      <c r="M333" s="3">
        <f t="shared" si="329"/>
        <v>0.75387263700419527</v>
      </c>
      <c r="N333" s="3">
        <f t="shared" si="329"/>
        <v>0.74047501818741157</v>
      </c>
      <c r="O333" s="3">
        <f t="shared" si="329"/>
        <v>0.66916856511071188</v>
      </c>
    </row>
    <row r="334" spans="1:15" x14ac:dyDescent="0.15">
      <c r="A334" s="1">
        <v>15</v>
      </c>
      <c r="B334" s="1" t="s">
        <v>108</v>
      </c>
      <c r="C334" s="1">
        <v>9</v>
      </c>
      <c r="D334" s="1" t="s">
        <v>22</v>
      </c>
      <c r="E334" s="6">
        <f>労働コスト!E334/SUM(資本コスト!E334,労働コスト!E334)</f>
        <v>0.52224615705154664</v>
      </c>
      <c r="F334" s="6">
        <f>労働コスト!F334/SUM(資本コスト!F334,労働コスト!F334)</f>
        <v>0.59417918143535142</v>
      </c>
      <c r="G334" s="6">
        <f>労働コスト!G334/SUM(資本コスト!G334,労働コスト!G334)</f>
        <v>0.56891561752973629</v>
      </c>
      <c r="H334" s="6">
        <f>労働コスト!H334/SUM(資本コスト!H334,労働コスト!H334)</f>
        <v>0.57625706234200946</v>
      </c>
      <c r="I334" s="6">
        <f>労働コスト!I334/SUM(資本コスト!I334,労働コスト!I334)</f>
        <v>0.62098365159632429</v>
      </c>
      <c r="K334" s="3">
        <f>0.5*(E334+E$1093)</f>
        <v>0.57415003015557309</v>
      </c>
      <c r="L334" s="3">
        <f t="shared" ref="L334:O334" si="330">0.5*(F334+F$1093)</f>
        <v>0.60383581865543623</v>
      </c>
      <c r="M334" s="3">
        <f t="shared" si="330"/>
        <v>0.57499379090280578</v>
      </c>
      <c r="N334" s="3">
        <f t="shared" si="330"/>
        <v>0.58484125822565558</v>
      </c>
      <c r="O334" s="3">
        <f t="shared" si="330"/>
        <v>0.58789962635173199</v>
      </c>
    </row>
    <row r="335" spans="1:15" x14ac:dyDescent="0.15">
      <c r="A335" s="1">
        <v>15</v>
      </c>
      <c r="B335" s="1" t="s">
        <v>108</v>
      </c>
      <c r="C335" s="1">
        <v>10</v>
      </c>
      <c r="D335" s="1" t="s">
        <v>23</v>
      </c>
      <c r="E335" s="6">
        <f>労働コスト!E335/SUM(資本コスト!E335,労働コスト!E335)</f>
        <v>0.76828288023498414</v>
      </c>
      <c r="F335" s="6">
        <f>労働コスト!F335/SUM(資本コスト!F335,労働コスト!F335)</f>
        <v>0.78027847949557505</v>
      </c>
      <c r="G335" s="6">
        <f>労働コスト!G335/SUM(資本コスト!G335,労働コスト!G335)</f>
        <v>0.78870838270386356</v>
      </c>
      <c r="H335" s="6">
        <f>労働コスト!H335/SUM(資本コスト!H335,労働コスト!H335)</f>
        <v>0.80518428236846606</v>
      </c>
      <c r="I335" s="6">
        <f>労働コスト!I335/SUM(資本コスト!I335,労働コスト!I335)</f>
        <v>0.80539751833394357</v>
      </c>
      <c r="K335" s="3">
        <f>0.5*(E335+E$1094)</f>
        <v>0.76525455369672657</v>
      </c>
      <c r="L335" s="3">
        <f t="shared" ref="L335:O335" si="331">0.5*(F335+F$1094)</f>
        <v>0.79113104113816568</v>
      </c>
      <c r="M335" s="3">
        <f t="shared" si="331"/>
        <v>0.79928097646029195</v>
      </c>
      <c r="N335" s="3">
        <f t="shared" si="331"/>
        <v>0.808243409939846</v>
      </c>
      <c r="O335" s="3">
        <f t="shared" si="331"/>
        <v>0.7988245690693655</v>
      </c>
    </row>
    <row r="336" spans="1:15" x14ac:dyDescent="0.15">
      <c r="A336" s="1">
        <v>15</v>
      </c>
      <c r="B336" s="1" t="s">
        <v>108</v>
      </c>
      <c r="C336" s="1">
        <v>11</v>
      </c>
      <c r="D336" s="1" t="s">
        <v>24</v>
      </c>
      <c r="E336" s="6">
        <f>労働コスト!E336/SUM(資本コスト!E336,労働コスト!E336)</f>
        <v>0.80351690970695544</v>
      </c>
      <c r="F336" s="6">
        <f>労働コスト!F336/SUM(資本コスト!F336,労働コスト!F336)</f>
        <v>0.80207290962975142</v>
      </c>
      <c r="G336" s="6">
        <f>労働コスト!G336/SUM(資本コスト!G336,労働コスト!G336)</f>
        <v>0.74415817438248011</v>
      </c>
      <c r="H336" s="6">
        <f>労働コスト!H336/SUM(資本コスト!H336,労働コスト!H336)</f>
        <v>0.74164880635450858</v>
      </c>
      <c r="I336" s="6">
        <f>労働コスト!I336/SUM(資本コスト!I336,労働コスト!I336)</f>
        <v>0.70187750504118429</v>
      </c>
      <c r="K336" s="3">
        <f>0.5*(E336+E$1095)</f>
        <v>0.76652643388730302</v>
      </c>
      <c r="L336" s="3">
        <f t="shared" ref="L336:O336" si="332">0.5*(F336+F$1095)</f>
        <v>0.79219358082001523</v>
      </c>
      <c r="M336" s="3">
        <f t="shared" si="332"/>
        <v>0.7347529557197513</v>
      </c>
      <c r="N336" s="3">
        <f t="shared" si="332"/>
        <v>0.73518684614696939</v>
      </c>
      <c r="O336" s="3">
        <f t="shared" si="332"/>
        <v>0.69584809901773181</v>
      </c>
    </row>
    <row r="337" spans="1:15" x14ac:dyDescent="0.15">
      <c r="A337" s="1">
        <v>15</v>
      </c>
      <c r="B337" s="1" t="s">
        <v>108</v>
      </c>
      <c r="C337" s="1">
        <v>12</v>
      </c>
      <c r="D337" s="1" t="s">
        <v>25</v>
      </c>
      <c r="E337" s="6">
        <f>労働コスト!E337/SUM(資本コスト!E337,労働コスト!E337)</f>
        <v>0.80324984018953327</v>
      </c>
      <c r="F337" s="6">
        <f>労働コスト!F337/SUM(資本コスト!F337,労働コスト!F337)</f>
        <v>0.84517653360352951</v>
      </c>
      <c r="G337" s="6">
        <f>労働コスト!G337/SUM(資本コスト!G337,労働コスト!G337)</f>
        <v>0.69268657342712492</v>
      </c>
      <c r="H337" s="6">
        <f>労働コスト!H337/SUM(資本コスト!H337,労働コスト!H337)</f>
        <v>0.62113509329063232</v>
      </c>
      <c r="I337" s="6">
        <f>労働コスト!I337/SUM(資本コスト!I337,労働コスト!I337)</f>
        <v>0.57724771102958627</v>
      </c>
      <c r="K337" s="3">
        <f>0.5*(E337+E$1096)</f>
        <v>0.79195609963536995</v>
      </c>
      <c r="L337" s="3">
        <f t="shared" ref="L337:O337" si="333">0.5*(F337+F$1096)</f>
        <v>0.83158823650993441</v>
      </c>
      <c r="M337" s="3">
        <f t="shared" si="333"/>
        <v>0.68834924811303799</v>
      </c>
      <c r="N337" s="3">
        <f t="shared" si="333"/>
        <v>0.63949102449740391</v>
      </c>
      <c r="O337" s="3">
        <f t="shared" si="333"/>
        <v>0.57200959371595106</v>
      </c>
    </row>
    <row r="338" spans="1:15" x14ac:dyDescent="0.15">
      <c r="A338" s="1">
        <v>15</v>
      </c>
      <c r="B338" s="1" t="s">
        <v>108</v>
      </c>
      <c r="C338" s="1">
        <v>13</v>
      </c>
      <c r="D338" s="1" t="s">
        <v>26</v>
      </c>
      <c r="E338" s="6">
        <f>労働コスト!E338/SUM(資本コスト!E338,労働コスト!E338)</f>
        <v>0.67914538647573863</v>
      </c>
      <c r="F338" s="6">
        <f>労働コスト!F338/SUM(資本コスト!F338,労働コスト!F338)</f>
        <v>0.76789615035548009</v>
      </c>
      <c r="G338" s="6">
        <f>労働コスト!G338/SUM(資本コスト!G338,労働コスト!G338)</f>
        <v>0.7367193280474863</v>
      </c>
      <c r="H338" s="6">
        <f>労働コスト!H338/SUM(資本コスト!H338,労働コスト!H338)</f>
        <v>0.75213736673771892</v>
      </c>
      <c r="I338" s="6">
        <f>労働コスト!I338/SUM(資本コスト!I338,労働コスト!I338)</f>
        <v>0.78486445184563636</v>
      </c>
      <c r="K338" s="3">
        <f>0.5*(E338+E$1097)</f>
        <v>0.7448252100370133</v>
      </c>
      <c r="L338" s="3">
        <f t="shared" ref="L338:O338" si="334">0.5*(F338+F$1097)</f>
        <v>0.74461220700234532</v>
      </c>
      <c r="M338" s="3">
        <f t="shared" si="334"/>
        <v>0.70466513942548936</v>
      </c>
      <c r="N338" s="3">
        <f t="shared" si="334"/>
        <v>0.71485771707536894</v>
      </c>
      <c r="O338" s="3">
        <f t="shared" si="334"/>
        <v>0.74361031733940441</v>
      </c>
    </row>
    <row r="339" spans="1:15" x14ac:dyDescent="0.15">
      <c r="A339" s="1">
        <v>15</v>
      </c>
      <c r="B339" s="1" t="s">
        <v>108</v>
      </c>
      <c r="C339" s="1">
        <v>14</v>
      </c>
      <c r="D339" s="1" t="s">
        <v>27</v>
      </c>
      <c r="E339" s="6">
        <f>労働コスト!E339/SUM(資本コスト!E339,労働コスト!E339)</f>
        <v>0.97555147230746175</v>
      </c>
      <c r="F339" s="6">
        <f>労働コスト!F339/SUM(資本コスト!F339,労働コスト!F339)</f>
        <v>0.82385479030840514</v>
      </c>
      <c r="G339" s="6">
        <f>労働コスト!G339/SUM(資本コスト!G339,労働コスト!G339)</f>
        <v>0.66983099410429714</v>
      </c>
      <c r="H339" s="6">
        <f>労働コスト!H339/SUM(資本コスト!H339,労働コスト!H339)</f>
        <v>0.72351078656481349</v>
      </c>
      <c r="I339" s="6">
        <f>労働コスト!I339/SUM(資本コスト!I339,労働コスト!I339)</f>
        <v>0.72244761663712154</v>
      </c>
      <c r="K339" s="3">
        <f>0.5*(E339+E$1098)</f>
        <v>0.94511316900587705</v>
      </c>
      <c r="L339" s="3">
        <f t="shared" ref="L339:O339" si="335">0.5*(F339+F$1098)</f>
        <v>0.84040654645825463</v>
      </c>
      <c r="M339" s="3">
        <f t="shared" si="335"/>
        <v>0.71529339128944736</v>
      </c>
      <c r="N339" s="3">
        <f t="shared" si="335"/>
        <v>0.70994566898137879</v>
      </c>
      <c r="O339" s="3">
        <f t="shared" si="335"/>
        <v>0.6749101236647217</v>
      </c>
    </row>
    <row r="340" spans="1:15" x14ac:dyDescent="0.15">
      <c r="A340" s="1">
        <v>15</v>
      </c>
      <c r="B340" s="1" t="s">
        <v>108</v>
      </c>
      <c r="C340" s="1">
        <v>15</v>
      </c>
      <c r="D340" s="1" t="s">
        <v>28</v>
      </c>
      <c r="E340" s="6">
        <f>労働コスト!E340/SUM(資本コスト!E340,労働コスト!E340)</f>
        <v>0.86751538598314115</v>
      </c>
      <c r="F340" s="6">
        <f>労働コスト!F340/SUM(資本コスト!F340,労働コスト!F340)</f>
        <v>0.8399036530103956</v>
      </c>
      <c r="G340" s="6">
        <f>労働コスト!G340/SUM(資本コスト!G340,労働コスト!G340)</f>
        <v>0.75681813961543531</v>
      </c>
      <c r="H340" s="6">
        <f>労働コスト!H340/SUM(資本コスト!H340,労働コスト!H340)</f>
        <v>0.73126384616727769</v>
      </c>
      <c r="I340" s="6">
        <f>労働コスト!I340/SUM(資本コスト!I340,労働コスト!I340)</f>
        <v>0.69765833307620584</v>
      </c>
      <c r="K340" s="3">
        <f>0.5*(E340+E$1099)</f>
        <v>0.83691482660677297</v>
      </c>
      <c r="L340" s="3">
        <f t="shared" ref="L340:O340" si="336">0.5*(F340+F$1099)</f>
        <v>0.83072897099454834</v>
      </c>
      <c r="M340" s="3">
        <f t="shared" si="336"/>
        <v>0.75606776945488519</v>
      </c>
      <c r="N340" s="3">
        <f t="shared" si="336"/>
        <v>0.73086432924852551</v>
      </c>
      <c r="O340" s="3">
        <f t="shared" si="336"/>
        <v>0.68544439778371191</v>
      </c>
    </row>
    <row r="341" spans="1:15" x14ac:dyDescent="0.15">
      <c r="A341" s="1">
        <v>15</v>
      </c>
      <c r="B341" s="1" t="s">
        <v>279</v>
      </c>
      <c r="C341" s="1">
        <v>16</v>
      </c>
      <c r="D341" s="1" t="s">
        <v>11</v>
      </c>
      <c r="E341" s="6">
        <f>労働コスト!E341/SUM(資本コスト!E341,労働コスト!E341)</f>
        <v>0.71712639988783033</v>
      </c>
      <c r="F341" s="6">
        <f>労働コスト!F341/SUM(資本コスト!F341,労働コスト!F341)</f>
        <v>0.88411948877563573</v>
      </c>
      <c r="G341" s="6">
        <f>労働コスト!G341/SUM(資本コスト!G341,労働コスト!G341)</f>
        <v>0.88248478630688665</v>
      </c>
      <c r="H341" s="6">
        <f>労働コスト!H341/SUM(資本コスト!H341,労働コスト!H341)</f>
        <v>0.90605596021346091</v>
      </c>
      <c r="I341" s="6">
        <f>労働コスト!I341/SUM(資本コスト!I341,労働コスト!I341)</f>
        <v>0.90703719805443184</v>
      </c>
      <c r="K341" s="3">
        <f>0.5*(E341+E$1100)</f>
        <v>0.73183880148532976</v>
      </c>
      <c r="L341" s="3">
        <f t="shared" ref="L341:O341" si="337">0.5*(F341+F$1100)</f>
        <v>0.88785923380468268</v>
      </c>
      <c r="M341" s="3">
        <f t="shared" si="337"/>
        <v>0.88450413994622723</v>
      </c>
      <c r="N341" s="3">
        <f t="shared" si="337"/>
        <v>0.90984077120046924</v>
      </c>
      <c r="O341" s="3">
        <f t="shared" si="337"/>
        <v>0.90526064844666998</v>
      </c>
    </row>
    <row r="342" spans="1:15" x14ac:dyDescent="0.15">
      <c r="A342" s="1">
        <v>15</v>
      </c>
      <c r="B342" s="1" t="s">
        <v>107</v>
      </c>
      <c r="C342" s="1">
        <v>17</v>
      </c>
      <c r="D342" s="1" t="s">
        <v>12</v>
      </c>
      <c r="E342" s="6">
        <f>労働コスト!E342/SUM(資本コスト!E342,労働コスト!E342)</f>
        <v>0.20147203664018701</v>
      </c>
      <c r="F342" s="6">
        <f>労働コスト!F342/SUM(資本コスト!F342,労働コスト!F342)</f>
        <v>0.18485019817507953</v>
      </c>
      <c r="G342" s="6">
        <f>労働コスト!G342/SUM(資本コスト!G342,労働コスト!G342)</f>
        <v>0.19459970643759542</v>
      </c>
      <c r="H342" s="6">
        <f>労働コスト!H342/SUM(資本コスト!H342,労働コスト!H342)</f>
        <v>0.21093981779042709</v>
      </c>
      <c r="I342" s="6">
        <f>労働コスト!I342/SUM(資本コスト!I342,労働コスト!I342)</f>
        <v>0.14991444680308019</v>
      </c>
      <c r="K342" s="3">
        <f>0.5*(E342+E$1101)</f>
        <v>0.22119630923322295</v>
      </c>
      <c r="L342" s="3">
        <f t="shared" ref="L342:O342" si="338">0.5*(F342+F$1101)</f>
        <v>0.20949622282602831</v>
      </c>
      <c r="M342" s="3">
        <f t="shared" si="338"/>
        <v>0.23277682146193052</v>
      </c>
      <c r="N342" s="3">
        <f t="shared" si="338"/>
        <v>0.24916769866944719</v>
      </c>
      <c r="O342" s="3">
        <f t="shared" si="338"/>
        <v>0.17244246202017732</v>
      </c>
    </row>
    <row r="343" spans="1:15" x14ac:dyDescent="0.15">
      <c r="A343" s="1">
        <v>15</v>
      </c>
      <c r="B343" s="1" t="s">
        <v>107</v>
      </c>
      <c r="C343" s="1">
        <v>18</v>
      </c>
      <c r="D343" s="1" t="s">
        <v>13</v>
      </c>
      <c r="E343" s="6">
        <f>労働コスト!E343/SUM(資本コスト!E343,労働コスト!E343)</f>
        <v>0.84658168241651488</v>
      </c>
      <c r="F343" s="6">
        <f>労働コスト!F343/SUM(資本コスト!F343,労働コスト!F343)</f>
        <v>0.79451966941718821</v>
      </c>
      <c r="G343" s="6">
        <f>労働コスト!G343/SUM(資本コスト!G343,労働コスト!G343)</f>
        <v>0.77970092229034316</v>
      </c>
      <c r="H343" s="6">
        <f>労働コスト!H343/SUM(資本コスト!H343,労働コスト!H343)</f>
        <v>0.80530326593284818</v>
      </c>
      <c r="I343" s="6">
        <f>労働コスト!I343/SUM(資本コスト!I343,労働コスト!I343)</f>
        <v>0.81712723611282567</v>
      </c>
      <c r="K343" s="3">
        <f>0.5*(E343+E$1102)</f>
        <v>0.85305130390592199</v>
      </c>
      <c r="L343" s="3">
        <f t="shared" ref="L343:O343" si="339">0.5*(F343+F$1102)</f>
        <v>0.80036340178293264</v>
      </c>
      <c r="M343" s="3">
        <f t="shared" si="339"/>
        <v>0.79671434971665533</v>
      </c>
      <c r="N343" s="3">
        <f t="shared" si="339"/>
        <v>0.81461978108549449</v>
      </c>
      <c r="O343" s="3">
        <f t="shared" si="339"/>
        <v>0.80821151973658034</v>
      </c>
    </row>
    <row r="344" spans="1:15" x14ac:dyDescent="0.15">
      <c r="A344" s="1">
        <v>15</v>
      </c>
      <c r="B344" s="1" t="s">
        <v>107</v>
      </c>
      <c r="C344" s="1">
        <v>19</v>
      </c>
      <c r="D344" s="1" t="s">
        <v>14</v>
      </c>
      <c r="E344" s="6">
        <f>労働コスト!E344/SUM(資本コスト!E344,労働コスト!E344)</f>
        <v>0.72294617279642259</v>
      </c>
      <c r="F344" s="6">
        <f>労働コスト!F344/SUM(資本コスト!F344,労働コスト!F344)</f>
        <v>0.89097829058275413</v>
      </c>
      <c r="G344" s="6">
        <f>労働コスト!G344/SUM(資本コスト!G344,労働コスト!G344)</f>
        <v>0.88862417964707752</v>
      </c>
      <c r="H344" s="6">
        <f>労働コスト!H344/SUM(資本コスト!H344,労働コスト!H344)</f>
        <v>0.85825070458662467</v>
      </c>
      <c r="I344" s="6">
        <f>労働コスト!I344/SUM(資本コスト!I344,労働コスト!I344)</f>
        <v>0.88282946826617648</v>
      </c>
      <c r="K344" s="3">
        <f>0.5*(E344+E$1103)</f>
        <v>0.69289897256557276</v>
      </c>
      <c r="L344" s="3">
        <f t="shared" ref="L344:O344" si="340">0.5*(F344+F$1103)</f>
        <v>0.86641320639694186</v>
      </c>
      <c r="M344" s="3">
        <f t="shared" si="340"/>
        <v>0.87143826510899747</v>
      </c>
      <c r="N344" s="3">
        <f t="shared" si="340"/>
        <v>0.83481836773747231</v>
      </c>
      <c r="O344" s="3">
        <f t="shared" si="340"/>
        <v>0.84430126572491648</v>
      </c>
    </row>
    <row r="345" spans="1:15" x14ac:dyDescent="0.15">
      <c r="A345" s="1">
        <v>15</v>
      </c>
      <c r="B345" s="1" t="s">
        <v>107</v>
      </c>
      <c r="C345" s="1">
        <v>20</v>
      </c>
      <c r="D345" s="1" t="s">
        <v>15</v>
      </c>
      <c r="E345" s="6">
        <f>労働コスト!E345/SUM(資本コスト!E345,労働コスト!E345)</f>
        <v>0.54434740692489347</v>
      </c>
      <c r="F345" s="6">
        <f>労働コスト!F345/SUM(資本コスト!F345,労働コスト!F345)</f>
        <v>0.19534837457895191</v>
      </c>
      <c r="G345" s="6">
        <f>労働コスト!G345/SUM(資本コスト!G345,労働コスト!G345)</f>
        <v>0.25478899969929641</v>
      </c>
      <c r="H345" s="6">
        <f>労働コスト!H345/SUM(資本コスト!H345,労働コスト!H345)</f>
        <v>0.27040463211067572</v>
      </c>
      <c r="I345" s="6">
        <f>労働コスト!I345/SUM(資本コスト!I345,労働コスト!I345)</f>
        <v>0.20311282689320576</v>
      </c>
      <c r="K345" s="3">
        <f>0.5*(E345+E$1104)</f>
        <v>0.52501923638880077</v>
      </c>
      <c r="L345" s="3">
        <f t="shared" ref="L345:O345" si="341">0.5*(F345+F$1104)</f>
        <v>0.19836058608962925</v>
      </c>
      <c r="M345" s="3">
        <f t="shared" si="341"/>
        <v>0.25074168629588089</v>
      </c>
      <c r="N345" s="3">
        <f t="shared" si="341"/>
        <v>0.26352334117538623</v>
      </c>
      <c r="O345" s="3">
        <f t="shared" si="341"/>
        <v>0.20257635953146746</v>
      </c>
    </row>
    <row r="346" spans="1:15" x14ac:dyDescent="0.15">
      <c r="A346" s="1">
        <v>15</v>
      </c>
      <c r="B346" s="1" t="s">
        <v>107</v>
      </c>
      <c r="C346" s="1">
        <v>21</v>
      </c>
      <c r="D346" s="1" t="s">
        <v>16</v>
      </c>
      <c r="E346" s="6">
        <f>労働コスト!E346/SUM(資本コスト!E346,労働コスト!E346)</f>
        <v>0.80502903643503487</v>
      </c>
      <c r="F346" s="6">
        <f>労働コスト!F346/SUM(資本コスト!F346,労働コスト!F346)</f>
        <v>0.48444398465983213</v>
      </c>
      <c r="G346" s="6">
        <f>労働コスト!G346/SUM(資本コスト!G346,労働コスト!G346)</f>
        <v>0.3977597755396472</v>
      </c>
      <c r="H346" s="6">
        <f>労働コスト!H346/SUM(資本コスト!H346,労働コスト!H346)</f>
        <v>0.4804858860433992</v>
      </c>
      <c r="I346" s="6">
        <f>労働コスト!I346/SUM(資本コスト!I346,労働コスト!I346)</f>
        <v>0.38554776100686233</v>
      </c>
      <c r="K346" s="3">
        <f>0.5*(E346+E$1105)</f>
        <v>0.7402906157024266</v>
      </c>
      <c r="L346" s="3">
        <f t="shared" ref="L346:O346" si="342">0.5*(F346+F$1105)</f>
        <v>0.53496230421880941</v>
      </c>
      <c r="M346" s="3">
        <f t="shared" si="342"/>
        <v>0.49068130961633882</v>
      </c>
      <c r="N346" s="3">
        <f t="shared" si="342"/>
        <v>0.51724309561065496</v>
      </c>
      <c r="O346" s="3">
        <f t="shared" si="342"/>
        <v>0.41042134978278322</v>
      </c>
    </row>
    <row r="347" spans="1:15" x14ac:dyDescent="0.15">
      <c r="A347" s="1">
        <v>15</v>
      </c>
      <c r="B347" s="1" t="s">
        <v>106</v>
      </c>
      <c r="C347" s="1">
        <v>22</v>
      </c>
      <c r="D347" s="1" t="s">
        <v>8</v>
      </c>
      <c r="E347" s="6">
        <f>労働コスト!E347/SUM(資本コスト!E347,労働コスト!E347)</f>
        <v>0.84041381510495339</v>
      </c>
      <c r="F347" s="6">
        <f>労働コスト!F347/SUM(資本コスト!F347,労働コスト!F347)</f>
        <v>0.69754131113049411</v>
      </c>
      <c r="G347" s="6">
        <f>労働コスト!G347/SUM(資本コスト!G347,労働コスト!G347)</f>
        <v>0.62331573426617015</v>
      </c>
      <c r="H347" s="6">
        <f>労働コスト!H347/SUM(資本コスト!H347,労働コスト!H347)</f>
        <v>0.61933926719766463</v>
      </c>
      <c r="I347" s="6">
        <f>労働コスト!I347/SUM(資本コスト!I347,労働コスト!I347)</f>
        <v>0.6828168548613579</v>
      </c>
      <c r="K347" s="3">
        <f>0.5*(E347+E$1106)</f>
        <v>0.82050980774809124</v>
      </c>
      <c r="L347" s="3">
        <f t="shared" ref="L347:O347" si="343">0.5*(F347+F$1106)</f>
        <v>0.71599489174996878</v>
      </c>
      <c r="M347" s="3">
        <f t="shared" si="343"/>
        <v>0.64650909153561809</v>
      </c>
      <c r="N347" s="3">
        <f t="shared" si="343"/>
        <v>0.65569513535239299</v>
      </c>
      <c r="O347" s="3">
        <f t="shared" si="343"/>
        <v>0.70546492085858192</v>
      </c>
    </row>
    <row r="348" spans="1:15" x14ac:dyDescent="0.15">
      <c r="A348" s="1">
        <v>15</v>
      </c>
      <c r="B348" s="1" t="s">
        <v>106</v>
      </c>
      <c r="C348" s="1">
        <v>23</v>
      </c>
      <c r="D348" s="1" t="s">
        <v>29</v>
      </c>
      <c r="E348" s="6">
        <f>労働コスト!E348/SUM(資本コスト!E348,労働コスト!E348)</f>
        <v>0.6080259381438653</v>
      </c>
      <c r="F348" s="6">
        <f>労働コスト!F348/SUM(資本コスト!F348,労働コスト!F348)</f>
        <v>0.73993704531285132</v>
      </c>
      <c r="G348" s="6">
        <f>労働コスト!G348/SUM(資本コスト!G348,労働コスト!G348)</f>
        <v>0.71330667977919648</v>
      </c>
      <c r="H348" s="6">
        <f>労働コスト!H348/SUM(資本コスト!H348,労働コスト!H348)</f>
        <v>0.71999857099637343</v>
      </c>
      <c r="I348" s="6">
        <f>労働コスト!I348/SUM(資本コスト!I348,労働コスト!I348)</f>
        <v>0.65865159625123182</v>
      </c>
      <c r="K348" s="3">
        <f>0.5*(E348+E$1107)</f>
        <v>0.61183816025931059</v>
      </c>
      <c r="L348" s="3">
        <f t="shared" ref="L348:O348" si="344">0.5*(F348+F$1107)</f>
        <v>0.74088475722449521</v>
      </c>
      <c r="M348" s="3">
        <f t="shared" si="344"/>
        <v>0.72088881400326033</v>
      </c>
      <c r="N348" s="3">
        <f t="shared" si="344"/>
        <v>0.73216595702047671</v>
      </c>
      <c r="O348" s="3">
        <f t="shared" si="344"/>
        <v>0.67675456293575142</v>
      </c>
    </row>
    <row r="349" spans="1:15" x14ac:dyDescent="0.15">
      <c r="A349" s="1">
        <v>16</v>
      </c>
      <c r="B349" s="1" t="s">
        <v>110</v>
      </c>
      <c r="C349" s="1">
        <v>1</v>
      </c>
      <c r="D349" s="1" t="s">
        <v>9</v>
      </c>
      <c r="E349" s="6">
        <f>労働コスト!E349/SUM(資本コスト!E349,労働コスト!E349)</f>
        <v>0.39811804648605703</v>
      </c>
      <c r="F349" s="6">
        <f>労働コスト!F349/SUM(資本コスト!F349,労働コスト!F349)</f>
        <v>0.3982212804361317</v>
      </c>
      <c r="G349" s="6">
        <f>労働コスト!G349/SUM(資本コスト!G349,労働コスト!G349)</f>
        <v>0.265029220803082</v>
      </c>
      <c r="H349" s="6">
        <f>労働コスト!H349/SUM(資本コスト!H349,労働コスト!H349)</f>
        <v>0.16484611274978445</v>
      </c>
      <c r="I349" s="6">
        <f>労働コスト!I349/SUM(資本コスト!I349,労働コスト!I349)</f>
        <v>0.14343264134814157</v>
      </c>
      <c r="K349" s="3">
        <f>0.5*(E349+E$1085)</f>
        <v>0.41074376801409823</v>
      </c>
      <c r="L349" s="3">
        <f t="shared" ref="L349:O349" si="345">0.5*(F349+F$1085)</f>
        <v>0.45014515393615134</v>
      </c>
      <c r="M349" s="3">
        <f t="shared" si="345"/>
        <v>0.35955591976802326</v>
      </c>
      <c r="N349" s="3">
        <f t="shared" si="345"/>
        <v>0.25921177286782066</v>
      </c>
      <c r="O349" s="3">
        <f t="shared" si="345"/>
        <v>0.21666643795166263</v>
      </c>
    </row>
    <row r="350" spans="1:15" x14ac:dyDescent="0.15">
      <c r="A350" s="1">
        <v>16</v>
      </c>
      <c r="B350" s="1" t="s">
        <v>110</v>
      </c>
      <c r="C350" s="1">
        <v>2</v>
      </c>
      <c r="D350" s="1" t="s">
        <v>10</v>
      </c>
      <c r="E350" s="6">
        <f>労働コスト!E350/SUM(資本コスト!E350,労働コスト!E350)</f>
        <v>0.86237915377853969</v>
      </c>
      <c r="F350" s="6">
        <f>労働コスト!F350/SUM(資本コスト!F350,労働コスト!F350)</f>
        <v>0.71550085784673922</v>
      </c>
      <c r="G350" s="6">
        <f>労働コスト!G350/SUM(資本コスト!G350,労働コスト!G350)</f>
        <v>0.68318646027385999</v>
      </c>
      <c r="H350" s="6">
        <f>労働コスト!H350/SUM(資本コスト!H350,労働コスト!H350)</f>
        <v>0.67639430013445079</v>
      </c>
      <c r="I350" s="6">
        <f>労働コスト!I350/SUM(資本コスト!I350,労働コスト!I350)</f>
        <v>0.50046528130901202</v>
      </c>
      <c r="K350" s="3">
        <f>0.5*(E350+E$1086)</f>
        <v>0.74238543063041695</v>
      </c>
      <c r="L350" s="3">
        <f t="shared" ref="L350:O350" si="346">0.5*(F350+F$1086)</f>
        <v>0.69126040506376918</v>
      </c>
      <c r="M350" s="3">
        <f t="shared" si="346"/>
        <v>0.66830143631689187</v>
      </c>
      <c r="N350" s="3">
        <f t="shared" si="346"/>
        <v>0.66619942083537187</v>
      </c>
      <c r="O350" s="3">
        <f t="shared" si="346"/>
        <v>0.49953372807804164</v>
      </c>
    </row>
    <row r="351" spans="1:15" x14ac:dyDescent="0.15">
      <c r="A351" s="1">
        <v>16</v>
      </c>
      <c r="B351" s="1" t="s">
        <v>111</v>
      </c>
      <c r="C351" s="1">
        <v>3</v>
      </c>
      <c r="D351" s="1" t="s">
        <v>17</v>
      </c>
      <c r="E351" s="6">
        <f>労働コスト!E351/SUM(資本コスト!E351,労働コスト!E351)</f>
        <v>0.76353956381959232</v>
      </c>
      <c r="F351" s="6">
        <f>労働コスト!F351/SUM(資本コスト!F351,労働コスト!F351)</f>
        <v>0.79925798527921532</v>
      </c>
      <c r="G351" s="6">
        <f>労働コスト!G351/SUM(資本コスト!G351,労働コスト!G351)</f>
        <v>0.77500839024236767</v>
      </c>
      <c r="H351" s="6">
        <f>労働コスト!H351/SUM(資本コスト!H351,労働コスト!H351)</f>
        <v>0.68137557781555447</v>
      </c>
      <c r="I351" s="6">
        <f>労働コスト!I351/SUM(資本コスト!I351,労働コスト!I351)</f>
        <v>0.64482448140952042</v>
      </c>
      <c r="K351" s="3">
        <f>0.5*(E351+E$1087)</f>
        <v>0.71988228324606274</v>
      </c>
      <c r="L351" s="3">
        <f t="shared" ref="L351:O351" si="347">0.5*(F351+F$1087)</f>
        <v>0.77280951117511609</v>
      </c>
      <c r="M351" s="3">
        <f t="shared" si="347"/>
        <v>0.73481958155875327</v>
      </c>
      <c r="N351" s="3">
        <f t="shared" si="347"/>
        <v>0.68572847913598156</v>
      </c>
      <c r="O351" s="3">
        <f t="shared" si="347"/>
        <v>0.63923688025934267</v>
      </c>
    </row>
    <row r="352" spans="1:15" x14ac:dyDescent="0.15">
      <c r="A352" s="1">
        <v>16</v>
      </c>
      <c r="B352" s="1" t="s">
        <v>111</v>
      </c>
      <c r="C352" s="1">
        <v>4</v>
      </c>
      <c r="D352" s="1" t="s">
        <v>18</v>
      </c>
      <c r="E352" s="6">
        <f>労働コスト!E352/SUM(資本コスト!E352,労働コスト!E352)</f>
        <v>0.65278990439475315</v>
      </c>
      <c r="F352" s="6">
        <f>労働コスト!F352/SUM(資本コスト!F352,労働コスト!F352)</f>
        <v>0.68162317561993313</v>
      </c>
      <c r="G352" s="6">
        <f>労働コスト!G352/SUM(資本コスト!G352,労働コスト!G352)</f>
        <v>0.66691953434045848</v>
      </c>
      <c r="H352" s="6">
        <f>労働コスト!H352/SUM(資本コスト!H352,労働コスト!H352)</f>
        <v>0.5843300526619869</v>
      </c>
      <c r="I352" s="6">
        <f>労働コスト!I352/SUM(資本コスト!I352,労働コスト!I352)</f>
        <v>0.57739356702072253</v>
      </c>
      <c r="K352" s="3">
        <f>0.5*(E352+E$1088)</f>
        <v>0.71449306127946011</v>
      </c>
      <c r="L352" s="3">
        <f t="shared" ref="L352:O352" si="348">0.5*(F352+F$1088)</f>
        <v>0.74853522456228561</v>
      </c>
      <c r="M352" s="3">
        <f t="shared" si="348"/>
        <v>0.73274630908673322</v>
      </c>
      <c r="N352" s="3">
        <f t="shared" si="348"/>
        <v>0.66221546228077299</v>
      </c>
      <c r="O352" s="3">
        <f t="shared" si="348"/>
        <v>0.62401502829048083</v>
      </c>
    </row>
    <row r="353" spans="1:15" x14ac:dyDescent="0.15">
      <c r="A353" s="1">
        <v>16</v>
      </c>
      <c r="B353" s="1" t="s">
        <v>111</v>
      </c>
      <c r="C353" s="1">
        <v>5</v>
      </c>
      <c r="D353" s="1" t="s">
        <v>19</v>
      </c>
      <c r="E353" s="6">
        <f>労働コスト!E353/SUM(資本コスト!E353,労働コスト!E353)</f>
        <v>0.58591634198589337</v>
      </c>
      <c r="F353" s="6">
        <f>労働コスト!F353/SUM(資本コスト!F353,労働コスト!F353)</f>
        <v>0.67069841941616204</v>
      </c>
      <c r="G353" s="6">
        <f>労働コスト!G353/SUM(資本コスト!G353,労働コスト!G353)</f>
        <v>0.60178446602392788</v>
      </c>
      <c r="H353" s="6">
        <f>労働コスト!H353/SUM(資本コスト!H353,労働コスト!H353)</f>
        <v>0.56847269612482598</v>
      </c>
      <c r="I353" s="6">
        <f>労働コスト!I353/SUM(資本コスト!I353,労働コスト!I353)</f>
        <v>0.47320903683638654</v>
      </c>
      <c r="K353" s="3">
        <f>0.5*(E353+E$1089)</f>
        <v>0.59592902240138912</v>
      </c>
      <c r="L353" s="3">
        <f t="shared" ref="L353:O353" si="349">0.5*(F353+F$1089)</f>
        <v>0.68968105999032547</v>
      </c>
      <c r="M353" s="3">
        <f t="shared" si="349"/>
        <v>0.64441849960190312</v>
      </c>
      <c r="N353" s="3">
        <f t="shared" si="349"/>
        <v>0.62268585476606164</v>
      </c>
      <c r="O353" s="3">
        <f t="shared" si="349"/>
        <v>0.53915589288496402</v>
      </c>
    </row>
    <row r="354" spans="1:15" x14ac:dyDescent="0.15">
      <c r="A354" s="1">
        <v>16</v>
      </c>
      <c r="B354" s="1" t="s">
        <v>111</v>
      </c>
      <c r="C354" s="1">
        <v>6</v>
      </c>
      <c r="D354" s="1" t="s">
        <v>3</v>
      </c>
      <c r="E354" s="6">
        <f>労働コスト!E354/SUM(資本コスト!E354,労働コスト!E354)</f>
        <v>0.43265949491179806</v>
      </c>
      <c r="F354" s="6">
        <f>労働コスト!F354/SUM(資本コスト!F354,労働コスト!F354)</f>
        <v>0.52139052101725891</v>
      </c>
      <c r="G354" s="6">
        <f>労働コスト!G354/SUM(資本コスト!G354,労働コスト!G354)</f>
        <v>0.55025867060700751</v>
      </c>
      <c r="H354" s="6">
        <f>労働コスト!H354/SUM(資本コスト!H354,労働コスト!H354)</f>
        <v>0.52936663923011462</v>
      </c>
      <c r="I354" s="6">
        <f>労働コスト!I354/SUM(資本コスト!I354,労働コスト!I354)</f>
        <v>0.39422914931181591</v>
      </c>
      <c r="K354" s="3">
        <f>0.5*(E354+E$1090)</f>
        <v>0.47461673556900252</v>
      </c>
      <c r="L354" s="3">
        <f t="shared" ref="L354:O354" si="350">0.5*(F354+F$1090)</f>
        <v>0.55086752165730057</v>
      </c>
      <c r="M354" s="3">
        <f t="shared" si="350"/>
        <v>0.55174301270694148</v>
      </c>
      <c r="N354" s="3">
        <f t="shared" si="350"/>
        <v>0.54962023845109154</v>
      </c>
      <c r="O354" s="3">
        <f t="shared" si="350"/>
        <v>0.41946901819975069</v>
      </c>
    </row>
    <row r="355" spans="1:15" x14ac:dyDescent="0.15">
      <c r="A355" s="1">
        <v>16</v>
      </c>
      <c r="B355" s="1" t="s">
        <v>111</v>
      </c>
      <c r="C355" s="1">
        <v>7</v>
      </c>
      <c r="D355" s="1" t="s">
        <v>20</v>
      </c>
      <c r="E355" s="6">
        <f>労働コスト!E355/SUM(資本コスト!E355,労働コスト!E355)</f>
        <v>0.41983483384467257</v>
      </c>
      <c r="F355" s="6">
        <f>労働コスト!F355/SUM(資本コスト!F355,労働コスト!F355)</f>
        <v>0.2884787956750387</v>
      </c>
      <c r="G355" s="6">
        <f>労働コスト!G355/SUM(資本コスト!G355,労働コスト!G355)</f>
        <v>0.27479626144222818</v>
      </c>
      <c r="H355" s="6">
        <f>労働コスト!H355/SUM(資本コスト!H355,労働コスト!H355)</f>
        <v>0.23636935681447926</v>
      </c>
      <c r="I355" s="6">
        <f>労働コスト!I355/SUM(資本コスト!I355,労働コスト!I355)</f>
        <v>0.12824757813515542</v>
      </c>
      <c r="K355" s="3">
        <f>0.5*(E355+E$1091)</f>
        <v>0.36213142328211279</v>
      </c>
      <c r="L355" s="3">
        <f t="shared" ref="L355:O355" si="351">0.5*(F355+F$1091)</f>
        <v>0.31833367292670234</v>
      </c>
      <c r="M355" s="3">
        <f t="shared" si="351"/>
        <v>0.35625303365118127</v>
      </c>
      <c r="N355" s="3">
        <f t="shared" si="351"/>
        <v>0.33381260583660183</v>
      </c>
      <c r="O355" s="3">
        <f t="shared" si="351"/>
        <v>0.25655988968849786</v>
      </c>
    </row>
    <row r="356" spans="1:15" x14ac:dyDescent="0.15">
      <c r="A356" s="1">
        <v>16</v>
      </c>
      <c r="B356" s="1" t="s">
        <v>111</v>
      </c>
      <c r="C356" s="1">
        <v>8</v>
      </c>
      <c r="D356" s="1" t="s">
        <v>21</v>
      </c>
      <c r="E356" s="6">
        <f>労働コスト!E356/SUM(資本コスト!E356,労働コスト!E356)</f>
        <v>0.45839565879676092</v>
      </c>
      <c r="F356" s="6">
        <f>労働コスト!F356/SUM(資本コスト!F356,労働コスト!F356)</f>
        <v>0.68269333589264947</v>
      </c>
      <c r="G356" s="6">
        <f>労働コスト!G356/SUM(資本コスト!G356,労働コスト!G356)</f>
        <v>0.7253449465128986</v>
      </c>
      <c r="H356" s="6">
        <f>労働コスト!H356/SUM(資本コスト!H356,労働コスト!H356)</f>
        <v>0.74314841389471165</v>
      </c>
      <c r="I356" s="6">
        <f>労働コスト!I356/SUM(資本コスト!I356,労働コスト!I356)</f>
        <v>0.68893361444246515</v>
      </c>
      <c r="K356" s="3">
        <f>0.5*(E356+E$1092)</f>
        <v>0.54154042148478543</v>
      </c>
      <c r="L356" s="3">
        <f t="shared" ref="L356:O356" si="352">0.5*(F356+F$1092)</f>
        <v>0.71978848716453836</v>
      </c>
      <c r="M356" s="3">
        <f t="shared" si="352"/>
        <v>0.73824985144873567</v>
      </c>
      <c r="N356" s="3">
        <f t="shared" si="352"/>
        <v>0.75252520938611112</v>
      </c>
      <c r="O356" s="3">
        <f t="shared" si="352"/>
        <v>0.6829212371020168</v>
      </c>
    </row>
    <row r="357" spans="1:15" x14ac:dyDescent="0.15">
      <c r="A357" s="1">
        <v>16</v>
      </c>
      <c r="B357" s="1" t="s">
        <v>111</v>
      </c>
      <c r="C357" s="1">
        <v>9</v>
      </c>
      <c r="D357" s="1" t="s">
        <v>22</v>
      </c>
      <c r="E357" s="6">
        <f>労働コスト!E357/SUM(資本コスト!E357,労働コスト!E357)</f>
        <v>0.69733670371578182</v>
      </c>
      <c r="F357" s="6">
        <f>労働コスト!F357/SUM(資本コスト!F357,労働コスト!F357)</f>
        <v>0.53087014964646972</v>
      </c>
      <c r="G357" s="6">
        <f>労働コスト!G357/SUM(資本コスト!G357,労働コスト!G357)</f>
        <v>0.51297867431151589</v>
      </c>
      <c r="H357" s="6">
        <f>労働コスト!H357/SUM(資本コスト!H357,労働コスト!H357)</f>
        <v>0.50584738776684091</v>
      </c>
      <c r="I357" s="6">
        <f>労働コスト!I357/SUM(資本コスト!I357,労働コスト!I357)</f>
        <v>0.48040173983817763</v>
      </c>
      <c r="K357" s="3">
        <f>0.5*(E357+E$1093)</f>
        <v>0.66169530348769068</v>
      </c>
      <c r="L357" s="3">
        <f t="shared" ref="L357:O357" si="353">0.5*(F357+F$1093)</f>
        <v>0.57218130276099533</v>
      </c>
      <c r="M357" s="3">
        <f t="shared" si="353"/>
        <v>0.54702531929369558</v>
      </c>
      <c r="N357" s="3">
        <f t="shared" si="353"/>
        <v>0.5496364209380713</v>
      </c>
      <c r="O357" s="3">
        <f t="shared" si="353"/>
        <v>0.51760867047265857</v>
      </c>
    </row>
    <row r="358" spans="1:15" x14ac:dyDescent="0.15">
      <c r="A358" s="1">
        <v>16</v>
      </c>
      <c r="B358" s="1" t="s">
        <v>111</v>
      </c>
      <c r="C358" s="1">
        <v>10</v>
      </c>
      <c r="D358" s="1" t="s">
        <v>23</v>
      </c>
      <c r="E358" s="6">
        <f>労働コスト!E358/SUM(資本コスト!E358,労働コスト!E358)</f>
        <v>0.64469824152628497</v>
      </c>
      <c r="F358" s="6">
        <f>労働コスト!F358/SUM(資本コスト!F358,労働コスト!F358)</f>
        <v>0.79698443533353225</v>
      </c>
      <c r="G358" s="6">
        <f>労働コスト!G358/SUM(資本コスト!G358,労働コスト!G358)</f>
        <v>0.78121553381954412</v>
      </c>
      <c r="H358" s="6">
        <f>労働コスト!H358/SUM(資本コスト!H358,労働コスト!H358)</f>
        <v>0.74788482289798852</v>
      </c>
      <c r="I358" s="6">
        <f>労働コスト!I358/SUM(資本コスト!I358,労働コスト!I358)</f>
        <v>0.78485311083694986</v>
      </c>
      <c r="K358" s="3">
        <f>0.5*(E358+E$1094)</f>
        <v>0.70346223434237687</v>
      </c>
      <c r="L358" s="3">
        <f t="shared" ref="L358:O358" si="354">0.5*(F358+F$1094)</f>
        <v>0.79948401905714428</v>
      </c>
      <c r="M358" s="3">
        <f t="shared" si="354"/>
        <v>0.79553455201813228</v>
      </c>
      <c r="N358" s="3">
        <f t="shared" si="354"/>
        <v>0.77959368020460729</v>
      </c>
      <c r="O358" s="3">
        <f t="shared" si="354"/>
        <v>0.78855236532086859</v>
      </c>
    </row>
    <row r="359" spans="1:15" x14ac:dyDescent="0.15">
      <c r="A359" s="1">
        <v>16</v>
      </c>
      <c r="B359" s="1" t="s">
        <v>111</v>
      </c>
      <c r="C359" s="1">
        <v>11</v>
      </c>
      <c r="D359" s="1" t="s">
        <v>24</v>
      </c>
      <c r="E359" s="6">
        <f>労働コスト!E359/SUM(資本コスト!E359,労働コスト!E359)</f>
        <v>0.6866215848031525</v>
      </c>
      <c r="F359" s="6">
        <f>労働コスト!F359/SUM(資本コスト!F359,労働コスト!F359)</f>
        <v>0.75025317561651439</v>
      </c>
      <c r="G359" s="6">
        <f>労働コスト!G359/SUM(資本コスト!G359,労働コスト!G359)</f>
        <v>0.67811339141314764</v>
      </c>
      <c r="H359" s="6">
        <f>労働コスト!H359/SUM(資本コスト!H359,労働コスト!H359)</f>
        <v>0.67806719774242186</v>
      </c>
      <c r="I359" s="6">
        <f>労働コスト!I359/SUM(資本コスト!I359,労働コスト!I359)</f>
        <v>0.65562313753791701</v>
      </c>
      <c r="K359" s="3">
        <f>0.5*(E359+E$1095)</f>
        <v>0.70807877143540154</v>
      </c>
      <c r="L359" s="3">
        <f t="shared" ref="L359:O359" si="355">0.5*(F359+F$1095)</f>
        <v>0.76628371381339666</v>
      </c>
      <c r="M359" s="3">
        <f t="shared" si="355"/>
        <v>0.70173056423508506</v>
      </c>
      <c r="N359" s="3">
        <f t="shared" si="355"/>
        <v>0.70339604184092597</v>
      </c>
      <c r="O359" s="3">
        <f t="shared" si="355"/>
        <v>0.67272091526609823</v>
      </c>
    </row>
    <row r="360" spans="1:15" x14ac:dyDescent="0.15">
      <c r="A360" s="1">
        <v>16</v>
      </c>
      <c r="B360" s="1" t="s">
        <v>280</v>
      </c>
      <c r="C360" s="1">
        <v>12</v>
      </c>
      <c r="D360" s="1" t="s">
        <v>25</v>
      </c>
      <c r="E360" s="6">
        <f>労働コスト!E360/SUM(資本コスト!E360,労働コスト!E360)</f>
        <v>0.75548480795830708</v>
      </c>
      <c r="F360" s="6">
        <f>労働コスト!F360/SUM(資本コスト!F360,労働コスト!F360)</f>
        <v>0.86606627243642509</v>
      </c>
      <c r="G360" s="6">
        <f>労働コスト!G360/SUM(資本コスト!G360,労働コスト!G360)</f>
        <v>0.71145270224974233</v>
      </c>
      <c r="H360" s="6">
        <f>労働コスト!H360/SUM(資本コスト!H360,労働コスト!H360)</f>
        <v>0.58133994417293755</v>
      </c>
      <c r="I360" s="6">
        <f>労働コスト!I360/SUM(資本コスト!I360,労働コスト!I360)</f>
        <v>0.5085427551664139</v>
      </c>
      <c r="K360" s="3">
        <f>0.5*(E360+E$1096)</f>
        <v>0.76807358351975685</v>
      </c>
      <c r="L360" s="3">
        <f t="shared" ref="L360:O360" si="356">0.5*(F360+F$1096)</f>
        <v>0.84203310592638214</v>
      </c>
      <c r="M360" s="3">
        <f t="shared" si="356"/>
        <v>0.69773231252434664</v>
      </c>
      <c r="N360" s="3">
        <f t="shared" si="356"/>
        <v>0.61959344993855647</v>
      </c>
      <c r="O360" s="3">
        <f t="shared" si="356"/>
        <v>0.53765711578436493</v>
      </c>
    </row>
    <row r="361" spans="1:15" x14ac:dyDescent="0.15">
      <c r="A361" s="1">
        <v>16</v>
      </c>
      <c r="B361" s="1" t="s">
        <v>111</v>
      </c>
      <c r="C361" s="1">
        <v>13</v>
      </c>
      <c r="D361" s="1" t="s">
        <v>26</v>
      </c>
      <c r="E361" s="6">
        <f>労働コスト!E361/SUM(資本コスト!E361,労働コスト!E361)</f>
        <v>0.66572914851615139</v>
      </c>
      <c r="F361" s="6">
        <f>労働コスト!F361/SUM(資本コスト!F361,労働コスト!F361)</f>
        <v>0.73258597249780999</v>
      </c>
      <c r="G361" s="6">
        <f>労働コスト!G361/SUM(資本コスト!G361,労働コスト!G361)</f>
        <v>0.64209212651182068</v>
      </c>
      <c r="H361" s="6">
        <f>労働コスト!H361/SUM(資本コスト!H361,労働コスト!H361)</f>
        <v>0.64485496746238657</v>
      </c>
      <c r="I361" s="6">
        <f>労働コスト!I361/SUM(資本コスト!I361,労働コスト!I361)</f>
        <v>0.68120137324661278</v>
      </c>
      <c r="K361" s="3">
        <f>0.5*(E361+E$1097)</f>
        <v>0.73811709105721968</v>
      </c>
      <c r="L361" s="3">
        <f t="shared" ref="L361:O361" si="357">0.5*(F361+F$1097)</f>
        <v>0.72695711807351038</v>
      </c>
      <c r="M361" s="3">
        <f t="shared" si="357"/>
        <v>0.6573515386576565</v>
      </c>
      <c r="N361" s="3">
        <f t="shared" si="357"/>
        <v>0.66121651743770271</v>
      </c>
      <c r="O361" s="3">
        <f t="shared" si="357"/>
        <v>0.69177877803989263</v>
      </c>
    </row>
    <row r="362" spans="1:15" x14ac:dyDescent="0.15">
      <c r="A362" s="1">
        <v>16</v>
      </c>
      <c r="B362" s="1" t="s">
        <v>111</v>
      </c>
      <c r="C362" s="1">
        <v>14</v>
      </c>
      <c r="D362" s="1" t="s">
        <v>27</v>
      </c>
      <c r="E362" s="6">
        <f>労働コスト!E362/SUM(資本コスト!E362,労働コスト!E362)</f>
        <v>0.82794664496287174</v>
      </c>
      <c r="F362" s="6">
        <f>労働コスト!F362/SUM(資本コスト!F362,労働コスト!F362)</f>
        <v>0.78803664954609431</v>
      </c>
      <c r="G362" s="6">
        <f>労働コスト!G362/SUM(資本コスト!G362,労働コスト!G362)</f>
        <v>0.77175831224345703</v>
      </c>
      <c r="H362" s="6">
        <f>労働コスト!H362/SUM(資本コスト!H362,労働コスト!H362)</f>
        <v>0.66032077021282065</v>
      </c>
      <c r="I362" s="6">
        <f>労働コスト!I362/SUM(資本コスト!I362,労働コスト!I362)</f>
        <v>0.57598367926474536</v>
      </c>
      <c r="K362" s="3">
        <f>0.5*(E362+E$1098)</f>
        <v>0.87131075533358204</v>
      </c>
      <c r="L362" s="3">
        <f t="shared" ref="L362:O362" si="358">0.5*(F362+F$1098)</f>
        <v>0.82249747607709933</v>
      </c>
      <c r="M362" s="3">
        <f t="shared" si="358"/>
        <v>0.76625705035902736</v>
      </c>
      <c r="N362" s="3">
        <f t="shared" si="358"/>
        <v>0.67835066080538242</v>
      </c>
      <c r="O362" s="3">
        <f t="shared" si="358"/>
        <v>0.6016781549785335</v>
      </c>
    </row>
    <row r="363" spans="1:15" x14ac:dyDescent="0.15">
      <c r="A363" s="1">
        <v>16</v>
      </c>
      <c r="B363" s="1" t="s">
        <v>111</v>
      </c>
      <c r="C363" s="1">
        <v>15</v>
      </c>
      <c r="D363" s="1" t="s">
        <v>28</v>
      </c>
      <c r="E363" s="6">
        <f>労働コスト!E363/SUM(資本コスト!E363,労働コスト!E363)</f>
        <v>0.74958568034193274</v>
      </c>
      <c r="F363" s="6">
        <f>労働コスト!F363/SUM(資本コスト!F363,労働コスト!F363)</f>
        <v>0.78451251379495135</v>
      </c>
      <c r="G363" s="6">
        <f>労働コスト!G363/SUM(資本コスト!G363,労働コスト!G363)</f>
        <v>0.72508240139837721</v>
      </c>
      <c r="H363" s="6">
        <f>労働コスト!H363/SUM(資本コスト!H363,労働コスト!H363)</f>
        <v>0.71296140024889676</v>
      </c>
      <c r="I363" s="6">
        <f>労働コスト!I363/SUM(資本コスト!I363,労働コスト!I363)</f>
        <v>0.65007626541601715</v>
      </c>
      <c r="K363" s="3">
        <f>0.5*(E363+E$1099)</f>
        <v>0.77794997378616881</v>
      </c>
      <c r="L363" s="3">
        <f t="shared" ref="L363:O363" si="359">0.5*(F363+F$1099)</f>
        <v>0.80303340138682622</v>
      </c>
      <c r="M363" s="3">
        <f t="shared" si="359"/>
        <v>0.74019990034635619</v>
      </c>
      <c r="N363" s="3">
        <f t="shared" si="359"/>
        <v>0.72171310628933516</v>
      </c>
      <c r="O363" s="3">
        <f t="shared" si="359"/>
        <v>0.66165336395361762</v>
      </c>
    </row>
    <row r="364" spans="1:15" x14ac:dyDescent="0.15">
      <c r="A364" s="1">
        <v>16</v>
      </c>
      <c r="B364" s="1" t="s">
        <v>110</v>
      </c>
      <c r="C364" s="1">
        <v>16</v>
      </c>
      <c r="D364" s="1" t="s">
        <v>11</v>
      </c>
      <c r="E364" s="6">
        <f>労働コスト!E364/SUM(資本コスト!E364,労働コスト!E364)</f>
        <v>0.77788473774278055</v>
      </c>
      <c r="F364" s="6">
        <f>労働コスト!F364/SUM(資本コスト!F364,労働コスト!F364)</f>
        <v>0.87430256728019562</v>
      </c>
      <c r="G364" s="6">
        <f>労働コスト!G364/SUM(資本コスト!G364,労働コスト!G364)</f>
        <v>0.8708207508556689</v>
      </c>
      <c r="H364" s="6">
        <f>労働コスト!H364/SUM(資本コスト!H364,労働コスト!H364)</f>
        <v>0.90426038282396859</v>
      </c>
      <c r="I364" s="6">
        <f>労働コスト!I364/SUM(資本コスト!I364,労働コスト!I364)</f>
        <v>0.85224830070235535</v>
      </c>
      <c r="K364" s="3">
        <f>0.5*(E364+E$1100)</f>
        <v>0.76221797041280492</v>
      </c>
      <c r="L364" s="3">
        <f t="shared" ref="L364:O364" si="360">0.5*(F364+F$1100)</f>
        <v>0.88295077305696257</v>
      </c>
      <c r="M364" s="3">
        <f t="shared" si="360"/>
        <v>0.87867212222061841</v>
      </c>
      <c r="N364" s="3">
        <f t="shared" si="360"/>
        <v>0.90894298250572303</v>
      </c>
      <c r="O364" s="3">
        <f t="shared" si="360"/>
        <v>0.87786619977063174</v>
      </c>
    </row>
    <row r="365" spans="1:15" x14ac:dyDescent="0.15">
      <c r="A365" s="1">
        <v>16</v>
      </c>
      <c r="B365" s="1" t="s">
        <v>110</v>
      </c>
      <c r="C365" s="1">
        <v>17</v>
      </c>
      <c r="D365" s="1" t="s">
        <v>12</v>
      </c>
      <c r="E365" s="6">
        <f>労働コスト!E365/SUM(資本コスト!E365,労働コスト!E365)</f>
        <v>0.12938649316265807</v>
      </c>
      <c r="F365" s="6">
        <f>労働コスト!F365/SUM(資本コスト!F365,労働コスト!F365)</f>
        <v>0.19375626783025954</v>
      </c>
      <c r="G365" s="6">
        <f>労働コスト!G365/SUM(資本コスト!G365,労働コスト!G365)</f>
        <v>0.26505645401937938</v>
      </c>
      <c r="H365" s="6">
        <f>労働コスト!H365/SUM(資本コスト!H365,労働コスト!H365)</f>
        <v>0.31018141508435382</v>
      </c>
      <c r="I365" s="6">
        <f>労働コスト!I365/SUM(資本コスト!I365,労働コスト!I365)</f>
        <v>0.24145986950297366</v>
      </c>
      <c r="K365" s="3">
        <f>0.5*(E365+E$1101)</f>
        <v>0.18515353749445848</v>
      </c>
      <c r="L365" s="3">
        <f t="shared" ref="L365:O365" si="361">0.5*(F365+F$1101)</f>
        <v>0.21394925765361833</v>
      </c>
      <c r="M365" s="3">
        <f t="shared" si="361"/>
        <v>0.26800519525282251</v>
      </c>
      <c r="N365" s="3">
        <f t="shared" si="361"/>
        <v>0.29878849731641055</v>
      </c>
      <c r="O365" s="3">
        <f t="shared" si="361"/>
        <v>0.21821517337012403</v>
      </c>
    </row>
    <row r="366" spans="1:15" x14ac:dyDescent="0.15">
      <c r="A366" s="1">
        <v>16</v>
      </c>
      <c r="B366" s="1" t="s">
        <v>110</v>
      </c>
      <c r="C366" s="1">
        <v>18</v>
      </c>
      <c r="D366" s="1" t="s">
        <v>13</v>
      </c>
      <c r="E366" s="6">
        <f>労働コスト!E366/SUM(資本コスト!E366,労働コスト!E366)</f>
        <v>0.87327028573496879</v>
      </c>
      <c r="F366" s="6">
        <f>労働コスト!F366/SUM(資本コスト!F366,労働コスト!F366)</f>
        <v>0.77325151915683821</v>
      </c>
      <c r="G366" s="6">
        <f>労働コスト!G366/SUM(資本コスト!G366,労働コスト!G366)</f>
        <v>0.78866721829417608</v>
      </c>
      <c r="H366" s="6">
        <f>労働コスト!H366/SUM(資本コスト!H366,労働コスト!H366)</f>
        <v>0.80236834533538048</v>
      </c>
      <c r="I366" s="6">
        <f>労働コスト!I366/SUM(資本コスト!I366,労働コスト!I366)</f>
        <v>0.82013699248267857</v>
      </c>
      <c r="K366" s="3">
        <f>0.5*(E366+E$1102)</f>
        <v>0.86639560556514894</v>
      </c>
      <c r="L366" s="3">
        <f t="shared" ref="L366:O366" si="362">0.5*(F366+F$1102)</f>
        <v>0.78972932665275763</v>
      </c>
      <c r="M366" s="3">
        <f t="shared" si="362"/>
        <v>0.80119749771857185</v>
      </c>
      <c r="N366" s="3">
        <f t="shared" si="362"/>
        <v>0.81315232078676059</v>
      </c>
      <c r="O366" s="3">
        <f t="shared" si="362"/>
        <v>0.80971639792150674</v>
      </c>
    </row>
    <row r="367" spans="1:15" x14ac:dyDescent="0.15">
      <c r="A367" s="1">
        <v>16</v>
      </c>
      <c r="B367" s="1" t="s">
        <v>110</v>
      </c>
      <c r="C367" s="1">
        <v>19</v>
      </c>
      <c r="D367" s="1" t="s">
        <v>14</v>
      </c>
      <c r="E367" s="6">
        <f>労働コスト!E367/SUM(資本コスト!E367,労働コスト!E367)</f>
        <v>0.75852912501111003</v>
      </c>
      <c r="F367" s="6">
        <f>労働コスト!F367/SUM(資本コスト!F367,労働コスト!F367)</f>
        <v>0.88486835416554577</v>
      </c>
      <c r="G367" s="6">
        <f>労働コスト!G367/SUM(資本コスト!G367,労働コスト!G367)</f>
        <v>0.89370533603930458</v>
      </c>
      <c r="H367" s="6">
        <f>労働コスト!H367/SUM(資本コスト!H367,労働コスト!H367)</f>
        <v>0.82228029905108657</v>
      </c>
      <c r="I367" s="6">
        <f>労働コスト!I367/SUM(資本コスト!I367,労働コスト!I367)</f>
        <v>0.86480600883624481</v>
      </c>
      <c r="K367" s="3">
        <f>0.5*(E367+E$1103)</f>
        <v>0.71069044867291653</v>
      </c>
      <c r="L367" s="3">
        <f t="shared" ref="L367:O367" si="363">0.5*(F367+F$1103)</f>
        <v>0.86335823818833779</v>
      </c>
      <c r="M367" s="3">
        <f t="shared" si="363"/>
        <v>0.873978843305111</v>
      </c>
      <c r="N367" s="3">
        <f t="shared" si="363"/>
        <v>0.81683316496970337</v>
      </c>
      <c r="O367" s="3">
        <f t="shared" si="363"/>
        <v>0.8352895360099506</v>
      </c>
    </row>
    <row r="368" spans="1:15" x14ac:dyDescent="0.15">
      <c r="A368" s="1">
        <v>16</v>
      </c>
      <c r="B368" s="1" t="s">
        <v>110</v>
      </c>
      <c r="C368" s="1">
        <v>20</v>
      </c>
      <c r="D368" s="1" t="s">
        <v>15</v>
      </c>
      <c r="E368" s="6">
        <f>労働コスト!E368/SUM(資本コスト!E368,労働コスト!E368)</f>
        <v>0.62432035492400673</v>
      </c>
      <c r="F368" s="6">
        <f>労働コスト!F368/SUM(資本コスト!F368,労働コスト!F368)</f>
        <v>0.30324993166259717</v>
      </c>
      <c r="G368" s="6">
        <f>労働コスト!G368/SUM(資本コスト!G368,労働コスト!G368)</f>
        <v>0.28798545108077267</v>
      </c>
      <c r="H368" s="6">
        <f>労働コスト!H368/SUM(資本コスト!H368,労働コスト!H368)</f>
        <v>0.29834528155637419</v>
      </c>
      <c r="I368" s="6">
        <f>労働コスト!I368/SUM(資本コスト!I368,労働コスト!I368)</f>
        <v>0.19748230663559835</v>
      </c>
      <c r="K368" s="3">
        <f>0.5*(E368+E$1104)</f>
        <v>0.56500571038835745</v>
      </c>
      <c r="L368" s="3">
        <f t="shared" ref="L368:O368" si="364">0.5*(F368+F$1104)</f>
        <v>0.25231136463145187</v>
      </c>
      <c r="M368" s="3">
        <f t="shared" si="364"/>
        <v>0.26733991198661905</v>
      </c>
      <c r="N368" s="3">
        <f t="shared" si="364"/>
        <v>0.27749366589823543</v>
      </c>
      <c r="O368" s="3">
        <f t="shared" si="364"/>
        <v>0.19976109940266376</v>
      </c>
    </row>
    <row r="369" spans="1:15" x14ac:dyDescent="0.15">
      <c r="A369" s="1">
        <v>16</v>
      </c>
      <c r="B369" s="1" t="s">
        <v>110</v>
      </c>
      <c r="C369" s="1">
        <v>21</v>
      </c>
      <c r="D369" s="1" t="s">
        <v>16</v>
      </c>
      <c r="E369" s="6">
        <f>労働コスト!E369/SUM(資本コスト!E369,労働コスト!E369)</f>
        <v>0.40487255722916954</v>
      </c>
      <c r="F369" s="6">
        <f>労働コスト!F369/SUM(資本コスト!F369,労働コスト!F369)</f>
        <v>0.51113109901642106</v>
      </c>
      <c r="G369" s="6">
        <f>労働コスト!G369/SUM(資本コスト!G369,労働コスト!G369)</f>
        <v>0.53222249425853141</v>
      </c>
      <c r="H369" s="6">
        <f>労働コスト!H369/SUM(資本コスト!H369,労働コスト!H369)</f>
        <v>0.5516314566816064</v>
      </c>
      <c r="I369" s="6">
        <f>労働コスト!I369/SUM(資本コスト!I369,労働コスト!I369)</f>
        <v>0.38829692901661667</v>
      </c>
      <c r="K369" s="3">
        <f>0.5*(E369+E$1105)</f>
        <v>0.54021237609949391</v>
      </c>
      <c r="L369" s="3">
        <f t="shared" ref="L369:O369" si="365">0.5*(F369+F$1105)</f>
        <v>0.54830586139710391</v>
      </c>
      <c r="M369" s="3">
        <f t="shared" si="365"/>
        <v>0.55791266897578096</v>
      </c>
      <c r="N369" s="3">
        <f t="shared" si="365"/>
        <v>0.55281588092975853</v>
      </c>
      <c r="O369" s="3">
        <f t="shared" si="365"/>
        <v>0.41179593378766033</v>
      </c>
    </row>
    <row r="370" spans="1:15" x14ac:dyDescent="0.15">
      <c r="A370" s="1">
        <v>16</v>
      </c>
      <c r="B370" s="1" t="s">
        <v>109</v>
      </c>
      <c r="C370" s="1">
        <v>22</v>
      </c>
      <c r="D370" s="1" t="s">
        <v>8</v>
      </c>
      <c r="E370" s="6">
        <f>労働コスト!E370/SUM(資本コスト!E370,労働コスト!E370)</f>
        <v>0.78477060684344535</v>
      </c>
      <c r="F370" s="6">
        <f>労働コスト!F370/SUM(資本コスト!F370,労働コスト!F370)</f>
        <v>0.77109272718791266</v>
      </c>
      <c r="G370" s="6">
        <f>労働コスト!G370/SUM(資本コスト!G370,労働コスト!G370)</f>
        <v>0.67487160419449621</v>
      </c>
      <c r="H370" s="6">
        <f>労働コスト!H370/SUM(資本コスト!H370,労働コスト!H370)</f>
        <v>0.60411268621261172</v>
      </c>
      <c r="I370" s="6">
        <f>労働コスト!I370/SUM(資本コスト!I370,労働コスト!I370)</f>
        <v>0.67596735587225132</v>
      </c>
      <c r="K370" s="3">
        <f>0.5*(E370+E$1106)</f>
        <v>0.79268820361733727</v>
      </c>
      <c r="L370" s="3">
        <f t="shared" ref="L370:O370" si="366">0.5*(F370+F$1106)</f>
        <v>0.75277059977867811</v>
      </c>
      <c r="M370" s="3">
        <f t="shared" si="366"/>
        <v>0.67228702649978112</v>
      </c>
      <c r="N370" s="3">
        <f t="shared" si="366"/>
        <v>0.64808184485986653</v>
      </c>
      <c r="O370" s="3">
        <f t="shared" si="366"/>
        <v>0.70204017136402863</v>
      </c>
    </row>
    <row r="371" spans="1:15" x14ac:dyDescent="0.15">
      <c r="A371" s="1">
        <v>16</v>
      </c>
      <c r="B371" s="1" t="s">
        <v>109</v>
      </c>
      <c r="C371" s="1">
        <v>23</v>
      </c>
      <c r="D371" s="1" t="s">
        <v>29</v>
      </c>
      <c r="E371" s="6">
        <f>労働コスト!E371/SUM(資本コスト!E371,労働コスト!E371)</f>
        <v>0.60465498376582094</v>
      </c>
      <c r="F371" s="6">
        <f>労働コスト!F371/SUM(資本コスト!F371,労働コスト!F371)</f>
        <v>0.75977728596541405</v>
      </c>
      <c r="G371" s="6">
        <f>労働コスト!G371/SUM(資本コスト!G371,労働コスト!G371)</f>
        <v>0.72337294102907668</v>
      </c>
      <c r="H371" s="6">
        <f>労働コスト!H371/SUM(資本コスト!H371,労働コスト!H371)</f>
        <v>0.7172806931295489</v>
      </c>
      <c r="I371" s="6">
        <f>労働コスト!I371/SUM(資本コスト!I371,労働コスト!I371)</f>
        <v>0.65700032280402654</v>
      </c>
      <c r="K371" s="3">
        <f>0.5*(E371+E$1107)</f>
        <v>0.61015268307028836</v>
      </c>
      <c r="L371" s="3">
        <f t="shared" ref="L371:O371" si="367">0.5*(F371+F$1107)</f>
        <v>0.75080487755077663</v>
      </c>
      <c r="M371" s="3">
        <f t="shared" si="367"/>
        <v>0.72592194462820037</v>
      </c>
      <c r="N371" s="3">
        <f t="shared" si="367"/>
        <v>0.7308070180870645</v>
      </c>
      <c r="O371" s="3">
        <f t="shared" si="367"/>
        <v>0.67592892621214884</v>
      </c>
    </row>
    <row r="372" spans="1:15" x14ac:dyDescent="0.15">
      <c r="A372" s="1">
        <v>17</v>
      </c>
      <c r="B372" s="1" t="s">
        <v>281</v>
      </c>
      <c r="C372" s="1">
        <v>1</v>
      </c>
      <c r="D372" s="1" t="s">
        <v>9</v>
      </c>
      <c r="E372" s="6">
        <f>労働コスト!E372/SUM(資本コスト!E372,労働コスト!E372)</f>
        <v>0.35106461523221871</v>
      </c>
      <c r="F372" s="6">
        <f>労働コスト!F372/SUM(資本コスト!F372,労働コスト!F372)</f>
        <v>0.39457706355857519</v>
      </c>
      <c r="G372" s="6">
        <f>労働コスト!G372/SUM(資本コスト!G372,労働コスト!G372)</f>
        <v>0.34469094625784585</v>
      </c>
      <c r="H372" s="6">
        <f>労働コスト!H372/SUM(資本コスト!H372,労働コスト!H372)</f>
        <v>0.22716381207182645</v>
      </c>
      <c r="I372" s="6">
        <f>労働コスト!I372/SUM(資本コスト!I372,労働コスト!I372)</f>
        <v>0.19093060892965166</v>
      </c>
      <c r="K372" s="3">
        <f>0.5*(E372+E$1085)</f>
        <v>0.38721705238717907</v>
      </c>
      <c r="L372" s="3">
        <f t="shared" ref="L372:O372" si="368">0.5*(F372+F$1085)</f>
        <v>0.44832304549737312</v>
      </c>
      <c r="M372" s="3">
        <f t="shared" si="368"/>
        <v>0.39938678249540521</v>
      </c>
      <c r="N372" s="3">
        <f t="shared" si="368"/>
        <v>0.29037062252884166</v>
      </c>
      <c r="O372" s="3">
        <f t="shared" si="368"/>
        <v>0.2404154217424177</v>
      </c>
    </row>
    <row r="373" spans="1:15" x14ac:dyDescent="0.15">
      <c r="A373" s="1">
        <v>17</v>
      </c>
      <c r="B373" s="1" t="s">
        <v>281</v>
      </c>
      <c r="C373" s="1">
        <v>2</v>
      </c>
      <c r="D373" s="1" t="s">
        <v>10</v>
      </c>
      <c r="E373" s="6">
        <f>労働コスト!E373/SUM(資本コスト!E373,労働コスト!E373)</f>
        <v>0.84820468489373768</v>
      </c>
      <c r="F373" s="6">
        <f>労働コスト!F373/SUM(資本コスト!F373,労働コスト!F373)</f>
        <v>0.56609963639666538</v>
      </c>
      <c r="G373" s="6">
        <f>労働コスト!G373/SUM(資本コスト!G373,労働コスト!G373)</f>
        <v>0.59957287656801195</v>
      </c>
      <c r="H373" s="6">
        <f>労働コスト!H373/SUM(資本コスト!H373,労働コスト!H373)</f>
        <v>0.63275683013083772</v>
      </c>
      <c r="I373" s="6">
        <f>労働コスト!I373/SUM(資本コスト!I373,労働コスト!I373)</f>
        <v>0.46989177371790913</v>
      </c>
      <c r="K373" s="3">
        <f>0.5*(E373+E$1086)</f>
        <v>0.73529819618801595</v>
      </c>
      <c r="L373" s="3">
        <f t="shared" ref="L373:O373" si="369">0.5*(F373+F$1086)</f>
        <v>0.6165597943387322</v>
      </c>
      <c r="M373" s="3">
        <f t="shared" si="369"/>
        <v>0.62649464446396785</v>
      </c>
      <c r="N373" s="3">
        <f t="shared" si="369"/>
        <v>0.64438068583356534</v>
      </c>
      <c r="O373" s="3">
        <f t="shared" si="369"/>
        <v>0.48424697428249019</v>
      </c>
    </row>
    <row r="374" spans="1:15" x14ac:dyDescent="0.15">
      <c r="A374" s="1">
        <v>17</v>
      </c>
      <c r="B374" s="1" t="s">
        <v>114</v>
      </c>
      <c r="C374" s="1">
        <v>3</v>
      </c>
      <c r="D374" s="1" t="s">
        <v>17</v>
      </c>
      <c r="E374" s="6">
        <f>労働コスト!E374/SUM(資本コスト!E374,労働コスト!E374)</f>
        <v>0.77961831850412378</v>
      </c>
      <c r="F374" s="6">
        <f>労働コスト!F374/SUM(資本コスト!F374,労働コスト!F374)</f>
        <v>0.82330986367225845</v>
      </c>
      <c r="G374" s="6">
        <f>労働コスト!G374/SUM(資本コスト!G374,労働コスト!G374)</f>
        <v>0.76155266926021981</v>
      </c>
      <c r="H374" s="6">
        <f>労働コスト!H374/SUM(資本コスト!H374,労働コスト!H374)</f>
        <v>0.69628208879300313</v>
      </c>
      <c r="I374" s="6">
        <f>労働コスト!I374/SUM(資本コスト!I374,労働コスト!I374)</f>
        <v>0.70268556749220334</v>
      </c>
      <c r="K374" s="3">
        <f>0.5*(E374+E$1087)</f>
        <v>0.72792166058832841</v>
      </c>
      <c r="L374" s="3">
        <f t="shared" ref="L374:O374" si="370">0.5*(F374+F$1087)</f>
        <v>0.78483545037163771</v>
      </c>
      <c r="M374" s="3">
        <f t="shared" si="370"/>
        <v>0.72809172106767939</v>
      </c>
      <c r="N374" s="3">
        <f t="shared" si="370"/>
        <v>0.69318173462470589</v>
      </c>
      <c r="O374" s="3">
        <f t="shared" si="370"/>
        <v>0.66816742330068413</v>
      </c>
    </row>
    <row r="375" spans="1:15" x14ac:dyDescent="0.15">
      <c r="A375" s="1">
        <v>17</v>
      </c>
      <c r="B375" s="1" t="s">
        <v>114</v>
      </c>
      <c r="C375" s="1">
        <v>4</v>
      </c>
      <c r="D375" s="1" t="s">
        <v>18</v>
      </c>
      <c r="E375" s="6">
        <f>労働コスト!E375/SUM(資本コスト!E375,労働コスト!E375)</f>
        <v>0.67393662148523625</v>
      </c>
      <c r="F375" s="6">
        <f>労働コスト!F375/SUM(資本コスト!F375,労働コスト!F375)</f>
        <v>0.69406994449455839</v>
      </c>
      <c r="G375" s="6">
        <f>労働コスト!G375/SUM(資本コスト!G375,労働コスト!G375)</f>
        <v>0.65289713312937214</v>
      </c>
      <c r="H375" s="6">
        <f>労働コスト!H375/SUM(資本コスト!H375,労働コスト!H375)</f>
        <v>0.54279346327556743</v>
      </c>
      <c r="I375" s="6">
        <f>労働コスト!I375/SUM(資本コスト!I375,労働コスト!I375)</f>
        <v>0.48521968167252877</v>
      </c>
      <c r="K375" s="3">
        <f>0.5*(E375+E$1088)</f>
        <v>0.72506641982470166</v>
      </c>
      <c r="L375" s="3">
        <f t="shared" ref="L375:O375" si="371">0.5*(F375+F$1088)</f>
        <v>0.75475860899959812</v>
      </c>
      <c r="M375" s="3">
        <f t="shared" si="371"/>
        <v>0.72573510848119005</v>
      </c>
      <c r="N375" s="3">
        <f t="shared" si="371"/>
        <v>0.64144716758756326</v>
      </c>
      <c r="O375" s="3">
        <f t="shared" si="371"/>
        <v>0.57792808561638387</v>
      </c>
    </row>
    <row r="376" spans="1:15" x14ac:dyDescent="0.15">
      <c r="A376" s="1">
        <v>17</v>
      </c>
      <c r="B376" s="1" t="s">
        <v>114</v>
      </c>
      <c r="C376" s="1">
        <v>5</v>
      </c>
      <c r="D376" s="1" t="s">
        <v>19</v>
      </c>
      <c r="E376" s="6">
        <f>労働コスト!E376/SUM(資本コスト!E376,労働コスト!E376)</f>
        <v>0.76057994787477745</v>
      </c>
      <c r="F376" s="6">
        <f>労働コスト!F376/SUM(資本コスト!F376,労働コスト!F376)</f>
        <v>0.82713108643901978</v>
      </c>
      <c r="G376" s="6">
        <f>労働コスト!G376/SUM(資本コスト!G376,労働コスト!G376)</f>
        <v>0.76610695517647343</v>
      </c>
      <c r="H376" s="6">
        <f>労働コスト!H376/SUM(資本コスト!H376,労働コスト!H376)</f>
        <v>0.81890956887733224</v>
      </c>
      <c r="I376" s="6">
        <f>労働コスト!I376/SUM(資本コスト!I376,労働コスト!I376)</f>
        <v>0.830424737391116</v>
      </c>
      <c r="K376" s="3">
        <f>0.5*(E376+E$1089)</f>
        <v>0.68326082534583121</v>
      </c>
      <c r="L376" s="3">
        <f t="shared" ref="L376:O376" si="372">0.5*(F376+F$1089)</f>
        <v>0.76789739350175434</v>
      </c>
      <c r="M376" s="3">
        <f t="shared" si="372"/>
        <v>0.72657974417817583</v>
      </c>
      <c r="N376" s="3">
        <f t="shared" si="372"/>
        <v>0.74790429114231471</v>
      </c>
      <c r="O376" s="3">
        <f t="shared" si="372"/>
        <v>0.71776374316232872</v>
      </c>
    </row>
    <row r="377" spans="1:15" x14ac:dyDescent="0.15">
      <c r="A377" s="1">
        <v>17</v>
      </c>
      <c r="B377" s="1" t="s">
        <v>114</v>
      </c>
      <c r="C377" s="1">
        <v>6</v>
      </c>
      <c r="D377" s="1" t="s">
        <v>3</v>
      </c>
      <c r="E377" s="6">
        <f>労働コスト!E377/SUM(資本コスト!E377,労働コスト!E377)</f>
        <v>0.70907348200367948</v>
      </c>
      <c r="F377" s="6">
        <f>労働コスト!F377/SUM(資本コスト!F377,労働コスト!F377)</f>
        <v>0.48973503854269151</v>
      </c>
      <c r="G377" s="6">
        <f>労働コスト!G377/SUM(資本コスト!G377,労働コスト!G377)</f>
        <v>0.48276273018036636</v>
      </c>
      <c r="H377" s="6">
        <f>労働コスト!H377/SUM(資本コスト!H377,労働コスト!H377)</f>
        <v>0.54497599057544488</v>
      </c>
      <c r="I377" s="6">
        <f>労働コスト!I377/SUM(資本コスト!I377,労働コスト!I377)</f>
        <v>0.45907912344223845</v>
      </c>
      <c r="K377" s="3">
        <f>0.5*(E377+E$1090)</f>
        <v>0.61282372911494321</v>
      </c>
      <c r="L377" s="3">
        <f t="shared" ref="L377:O377" si="373">0.5*(F377+F$1090)</f>
        <v>0.53503978042001687</v>
      </c>
      <c r="M377" s="3">
        <f t="shared" si="373"/>
        <v>0.51799504249362094</v>
      </c>
      <c r="N377" s="3">
        <f t="shared" si="373"/>
        <v>0.55742491412375661</v>
      </c>
      <c r="O377" s="3">
        <f t="shared" si="373"/>
        <v>0.45189400526496193</v>
      </c>
    </row>
    <row r="378" spans="1:15" x14ac:dyDescent="0.15">
      <c r="A378" s="1">
        <v>17</v>
      </c>
      <c r="B378" s="1" t="s">
        <v>114</v>
      </c>
      <c r="C378" s="1">
        <v>7</v>
      </c>
      <c r="D378" s="1" t="s">
        <v>20</v>
      </c>
      <c r="E378" s="6">
        <f>労働コスト!E378/SUM(資本コスト!E378,労働コスト!E378)</f>
        <v>0.37466066052682212</v>
      </c>
      <c r="F378" s="6">
        <f>労働コスト!F378/SUM(資本コスト!F378,労働コスト!F378)</f>
        <v>0.25245566108061257</v>
      </c>
      <c r="G378" s="6">
        <f>労働コスト!G378/SUM(資本コスト!G378,労働コスト!G378)</f>
        <v>0.30763604556312296</v>
      </c>
      <c r="H378" s="6">
        <f>労働コスト!H378/SUM(資本コスト!H378,労働コスト!H378)</f>
        <v>0.16667022434436113</v>
      </c>
      <c r="I378" s="6">
        <f>労働コスト!I378/SUM(資本コスト!I378,労働コスト!I378)</f>
        <v>0.13439448857006794</v>
      </c>
      <c r="K378" s="3">
        <f>0.5*(E378+E$1091)</f>
        <v>0.33954433662318756</v>
      </c>
      <c r="L378" s="3">
        <f t="shared" ref="L378:O378" si="374">0.5*(F378+F$1091)</f>
        <v>0.3003221056294893</v>
      </c>
      <c r="M378" s="3">
        <f t="shared" si="374"/>
        <v>0.37267292571162869</v>
      </c>
      <c r="N378" s="3">
        <f t="shared" si="374"/>
        <v>0.29896303960154275</v>
      </c>
      <c r="O378" s="3">
        <f t="shared" si="374"/>
        <v>0.25963334490595413</v>
      </c>
    </row>
    <row r="379" spans="1:15" x14ac:dyDescent="0.15">
      <c r="A379" s="1">
        <v>17</v>
      </c>
      <c r="B379" s="1" t="s">
        <v>114</v>
      </c>
      <c r="C379" s="1">
        <v>8</v>
      </c>
      <c r="D379" s="1" t="s">
        <v>21</v>
      </c>
      <c r="E379" s="6">
        <f>労働コスト!E379/SUM(資本コスト!E379,労働コスト!E379)</f>
        <v>0.62298751397935348</v>
      </c>
      <c r="F379" s="6">
        <f>労働コスト!F379/SUM(資本コスト!F379,労働コスト!F379)</f>
        <v>0.81021315941408312</v>
      </c>
      <c r="G379" s="6">
        <f>労働コスト!G379/SUM(資本コスト!G379,労働コスト!G379)</f>
        <v>0.81833560028342656</v>
      </c>
      <c r="H379" s="6">
        <f>労働コスト!H379/SUM(資本コスト!H379,労働コスト!H379)</f>
        <v>0.85145262636692554</v>
      </c>
      <c r="I379" s="6">
        <f>労働コスト!I379/SUM(資本コスト!I379,労働コスト!I379)</f>
        <v>0.80045397226732884</v>
      </c>
      <c r="K379" s="3">
        <f>0.5*(E379+E$1092)</f>
        <v>0.62383634907608165</v>
      </c>
      <c r="L379" s="3">
        <f t="shared" ref="L379:O379" si="375">0.5*(F379+F$1092)</f>
        <v>0.78354839892525519</v>
      </c>
      <c r="M379" s="3">
        <f t="shared" si="375"/>
        <v>0.78474517833399959</v>
      </c>
      <c r="N379" s="3">
        <f t="shared" si="375"/>
        <v>0.80667731562221801</v>
      </c>
      <c r="O379" s="3">
        <f t="shared" si="375"/>
        <v>0.7386814160144487</v>
      </c>
    </row>
    <row r="380" spans="1:15" x14ac:dyDescent="0.15">
      <c r="A380" s="1">
        <v>17</v>
      </c>
      <c r="B380" s="1" t="s">
        <v>114</v>
      </c>
      <c r="C380" s="1">
        <v>9</v>
      </c>
      <c r="D380" s="1" t="s">
        <v>22</v>
      </c>
      <c r="E380" s="6">
        <f>労働コスト!E380/SUM(資本コスト!E380,労働コスト!E380)</f>
        <v>0.7488557246351415</v>
      </c>
      <c r="F380" s="6">
        <f>労働コスト!F380/SUM(資本コスト!F380,労働コスト!F380)</f>
        <v>0.78400461810598465</v>
      </c>
      <c r="G380" s="6">
        <f>労働コスト!G380/SUM(資本コスト!G380,労働コスト!G380)</f>
        <v>0.62332072737226529</v>
      </c>
      <c r="H380" s="6">
        <f>労働コスト!H380/SUM(資本コスト!H380,労働コスト!H380)</f>
        <v>0.67679203811227528</v>
      </c>
      <c r="I380" s="6">
        <f>労働コスト!I380/SUM(資本コスト!I380,労働コスト!I380)</f>
        <v>0.67693029720967168</v>
      </c>
      <c r="K380" s="3">
        <f>0.5*(E380+E$1093)</f>
        <v>0.6874548139473704</v>
      </c>
      <c r="L380" s="3">
        <f t="shared" ref="L380:O380" si="376">0.5*(F380+F$1093)</f>
        <v>0.69874853699075279</v>
      </c>
      <c r="M380" s="3">
        <f t="shared" si="376"/>
        <v>0.60219634582407022</v>
      </c>
      <c r="N380" s="3">
        <f t="shared" si="376"/>
        <v>0.63510874611078849</v>
      </c>
      <c r="O380" s="3">
        <f t="shared" si="376"/>
        <v>0.61587294915840562</v>
      </c>
    </row>
    <row r="381" spans="1:15" x14ac:dyDescent="0.15">
      <c r="A381" s="1">
        <v>17</v>
      </c>
      <c r="B381" s="1" t="s">
        <v>114</v>
      </c>
      <c r="C381" s="1">
        <v>10</v>
      </c>
      <c r="D381" s="1" t="s">
        <v>23</v>
      </c>
      <c r="E381" s="6">
        <f>労働コスト!E381/SUM(資本コスト!E381,労働コスト!E381)</f>
        <v>0.82050304779734484</v>
      </c>
      <c r="F381" s="6">
        <f>労働コスト!F381/SUM(資本コスト!F381,労働コスト!F381)</f>
        <v>0.87424152653488096</v>
      </c>
      <c r="G381" s="6">
        <f>労働コスト!G381/SUM(資本コスト!G381,労働コスト!G381)</f>
        <v>0.86957174204161014</v>
      </c>
      <c r="H381" s="6">
        <f>労働コスト!H381/SUM(資本コスト!H381,労働コスト!H381)</f>
        <v>0.85561010927241132</v>
      </c>
      <c r="I381" s="6">
        <f>労働コスト!I381/SUM(資本コスト!I381,労働コスト!I381)</f>
        <v>0.8043925903219854</v>
      </c>
      <c r="K381" s="3">
        <f>0.5*(E381+E$1094)</f>
        <v>0.79136463747790686</v>
      </c>
      <c r="L381" s="3">
        <f t="shared" ref="L381:O381" si="377">0.5*(F381+F$1094)</f>
        <v>0.83811256465781869</v>
      </c>
      <c r="M381" s="3">
        <f t="shared" si="377"/>
        <v>0.83971265612916524</v>
      </c>
      <c r="N381" s="3">
        <f t="shared" si="377"/>
        <v>0.83345632339181863</v>
      </c>
      <c r="O381" s="3">
        <f t="shared" si="377"/>
        <v>0.79832210506338641</v>
      </c>
    </row>
    <row r="382" spans="1:15" x14ac:dyDescent="0.15">
      <c r="A382" s="1">
        <v>17</v>
      </c>
      <c r="B382" s="1" t="s">
        <v>114</v>
      </c>
      <c r="C382" s="1">
        <v>11</v>
      </c>
      <c r="D382" s="1" t="s">
        <v>24</v>
      </c>
      <c r="E382" s="6">
        <f>労働コスト!E382/SUM(資本コスト!E382,労働コスト!E382)</f>
        <v>0.6964579185194929</v>
      </c>
      <c r="F382" s="6">
        <f>労働コスト!F382/SUM(資本コスト!F382,労働コスト!F382)</f>
        <v>0.76774841272525263</v>
      </c>
      <c r="G382" s="6">
        <f>労働コスト!G382/SUM(資本コスト!G382,労働コスト!G382)</f>
        <v>0.66815770154071652</v>
      </c>
      <c r="H382" s="6">
        <f>労働コスト!H382/SUM(資本コスト!H382,労働コスト!H382)</f>
        <v>0.70639329072326074</v>
      </c>
      <c r="I382" s="6">
        <f>労働コスト!I382/SUM(資本コスト!I382,労働コスト!I382)</f>
        <v>0.67633789778481357</v>
      </c>
      <c r="K382" s="3">
        <f>0.5*(E382+E$1095)</f>
        <v>0.7129969382935718</v>
      </c>
      <c r="L382" s="3">
        <f t="shared" ref="L382:O382" si="378">0.5*(F382+F$1095)</f>
        <v>0.77503133236776578</v>
      </c>
      <c r="M382" s="3">
        <f t="shared" si="378"/>
        <v>0.69675271929886951</v>
      </c>
      <c r="N382" s="3">
        <f t="shared" si="378"/>
        <v>0.71755908833134541</v>
      </c>
      <c r="O382" s="3">
        <f t="shared" si="378"/>
        <v>0.68307829538954645</v>
      </c>
    </row>
    <row r="383" spans="1:15" x14ac:dyDescent="0.15">
      <c r="A383" s="1">
        <v>17</v>
      </c>
      <c r="B383" s="1" t="s">
        <v>114</v>
      </c>
      <c r="C383" s="1">
        <v>12</v>
      </c>
      <c r="D383" s="1" t="s">
        <v>25</v>
      </c>
      <c r="E383" s="6">
        <f>労働コスト!E383/SUM(資本コスト!E383,労働コスト!E383)</f>
        <v>0.71790896541390048</v>
      </c>
      <c r="F383" s="6">
        <f>労働コスト!F383/SUM(資本コスト!F383,労働コスト!F383)</f>
        <v>0.8718685551487998</v>
      </c>
      <c r="G383" s="6">
        <f>労働コスト!G383/SUM(資本コスト!G383,労働コスト!G383)</f>
        <v>0.77150036703160196</v>
      </c>
      <c r="H383" s="6">
        <f>労働コスト!H383/SUM(資本コスト!H383,労働コスト!H383)</f>
        <v>0.62360167952866685</v>
      </c>
      <c r="I383" s="6">
        <f>労働コスト!I383/SUM(資本コスト!I383,労働コスト!I383)</f>
        <v>0.57146577537568877</v>
      </c>
      <c r="K383" s="3">
        <f>0.5*(E383+E$1096)</f>
        <v>0.74928566224755355</v>
      </c>
      <c r="L383" s="3">
        <f t="shared" ref="L383:O383" si="379">0.5*(F383+F$1096)</f>
        <v>0.84493424728256961</v>
      </c>
      <c r="M383" s="3">
        <f t="shared" si="379"/>
        <v>0.72775614491527651</v>
      </c>
      <c r="N383" s="3">
        <f t="shared" si="379"/>
        <v>0.64072431761642112</v>
      </c>
      <c r="O383" s="3">
        <f t="shared" si="379"/>
        <v>0.56911862588900242</v>
      </c>
    </row>
    <row r="384" spans="1:15" x14ac:dyDescent="0.15">
      <c r="A384" s="1">
        <v>17</v>
      </c>
      <c r="B384" s="1" t="s">
        <v>114</v>
      </c>
      <c r="C384" s="1">
        <v>13</v>
      </c>
      <c r="D384" s="1" t="s">
        <v>26</v>
      </c>
      <c r="E384" s="6">
        <f>労働コスト!E384/SUM(資本コスト!E384,労働コスト!E384)</f>
        <v>0.77839834946745867</v>
      </c>
      <c r="F384" s="6">
        <f>労働コスト!F384/SUM(資本コスト!F384,労働コスト!F384)</f>
        <v>0.77047812002364258</v>
      </c>
      <c r="G384" s="6">
        <f>労働コスト!G384/SUM(資本コスト!G384,労働コスト!G384)</f>
        <v>0.81975893338326988</v>
      </c>
      <c r="H384" s="6">
        <f>労働コスト!H384/SUM(資本コスト!H384,労働コスト!H384)</f>
        <v>0.77107785081942171</v>
      </c>
      <c r="I384" s="6">
        <f>労働コスト!I384/SUM(資本コスト!I384,労働コスト!I384)</f>
        <v>0.75225025184114136</v>
      </c>
      <c r="K384" s="3">
        <f>0.5*(E384+E$1097)</f>
        <v>0.79445169153287332</v>
      </c>
      <c r="L384" s="3">
        <f t="shared" ref="L384:O384" si="380">0.5*(F384+F$1097)</f>
        <v>0.74590319183642662</v>
      </c>
      <c r="M384" s="3">
        <f t="shared" si="380"/>
        <v>0.74618494209338115</v>
      </c>
      <c r="N384" s="3">
        <f t="shared" si="380"/>
        <v>0.72432795911622039</v>
      </c>
      <c r="O384" s="3">
        <f t="shared" si="380"/>
        <v>0.72730321733715697</v>
      </c>
    </row>
    <row r="385" spans="1:15" x14ac:dyDescent="0.15">
      <c r="A385" s="1">
        <v>17</v>
      </c>
      <c r="B385" s="1" t="s">
        <v>114</v>
      </c>
      <c r="C385" s="1">
        <v>14</v>
      </c>
      <c r="D385" s="1" t="s">
        <v>27</v>
      </c>
      <c r="E385" s="6">
        <f>労働コスト!E385/SUM(資本コスト!E385,労働コスト!E385)</f>
        <v>0.77478705847325269</v>
      </c>
      <c r="F385" s="6">
        <f>労働コスト!F385/SUM(資本コスト!F385,労働コスト!F385)</f>
        <v>0.94467367697306237</v>
      </c>
      <c r="G385" s="6">
        <f>労働コスト!G385/SUM(資本コスト!G385,労働コスト!G385)</f>
        <v>0.85080133911904177</v>
      </c>
      <c r="H385" s="6">
        <f>労働コスト!H385/SUM(資本コスト!H385,労働コスト!H385)</f>
        <v>0.7962899848021453</v>
      </c>
      <c r="I385" s="6">
        <f>労働コスト!I385/SUM(資本コスト!I385,労働コスト!I385)</f>
        <v>0.71895461736999011</v>
      </c>
      <c r="K385" s="3">
        <f>0.5*(E385+E$1098)</f>
        <v>0.84473096208877252</v>
      </c>
      <c r="L385" s="3">
        <f t="shared" ref="L385:O385" si="381">0.5*(F385+F$1098)</f>
        <v>0.9008159897905833</v>
      </c>
      <c r="M385" s="3">
        <f t="shared" si="381"/>
        <v>0.80577856379681967</v>
      </c>
      <c r="N385" s="3">
        <f t="shared" si="381"/>
        <v>0.7463352681000448</v>
      </c>
      <c r="O385" s="3">
        <f t="shared" si="381"/>
        <v>0.67316362403115593</v>
      </c>
    </row>
    <row r="386" spans="1:15" x14ac:dyDescent="0.15">
      <c r="A386" s="1">
        <v>17</v>
      </c>
      <c r="B386" s="1" t="s">
        <v>282</v>
      </c>
      <c r="C386" s="1">
        <v>15</v>
      </c>
      <c r="D386" s="1" t="s">
        <v>28</v>
      </c>
      <c r="E386" s="6">
        <f>労働コスト!E386/SUM(資本コスト!E386,労働コスト!E386)</f>
        <v>0.86200310725293594</v>
      </c>
      <c r="F386" s="6">
        <f>労働コスト!F386/SUM(資本コスト!F386,労働コスト!F386)</f>
        <v>0.85919935517636803</v>
      </c>
      <c r="G386" s="6">
        <f>労働コスト!G386/SUM(資本コスト!G386,労働コスト!G386)</f>
        <v>0.76397314715977171</v>
      </c>
      <c r="H386" s="6">
        <f>労働コスト!H386/SUM(資本コスト!H386,労働コスト!H386)</f>
        <v>0.70639172905647973</v>
      </c>
      <c r="I386" s="6">
        <f>労働コスト!I386/SUM(資本コスト!I386,労働コスト!I386)</f>
        <v>0.6733137019530494</v>
      </c>
      <c r="K386" s="3">
        <f>0.5*(E386+E$1099)</f>
        <v>0.83415868724167042</v>
      </c>
      <c r="L386" s="3">
        <f t="shared" ref="L386:O386" si="382">0.5*(F386+F$1099)</f>
        <v>0.8403768220775345</v>
      </c>
      <c r="M386" s="3">
        <f t="shared" si="382"/>
        <v>0.75964527322705333</v>
      </c>
      <c r="N386" s="3">
        <f t="shared" si="382"/>
        <v>0.71842827069312665</v>
      </c>
      <c r="O386" s="3">
        <f t="shared" si="382"/>
        <v>0.67327208222213375</v>
      </c>
    </row>
    <row r="387" spans="1:15" x14ac:dyDescent="0.15">
      <c r="A387" s="1">
        <v>17</v>
      </c>
      <c r="B387" s="1" t="s">
        <v>281</v>
      </c>
      <c r="C387" s="1">
        <v>16</v>
      </c>
      <c r="D387" s="1" t="s">
        <v>11</v>
      </c>
      <c r="E387" s="6">
        <f>労働コスト!E387/SUM(資本コスト!E387,労働コスト!E387)</f>
        <v>0.81086552109813859</v>
      </c>
      <c r="F387" s="6">
        <f>労働コスト!F387/SUM(資本コスト!F387,労働コスト!F387)</f>
        <v>0.89983992914883637</v>
      </c>
      <c r="G387" s="6">
        <f>労働コスト!G387/SUM(資本コスト!G387,労働コスト!G387)</f>
        <v>0.87985559465103547</v>
      </c>
      <c r="H387" s="6">
        <f>労働コスト!H387/SUM(資本コスト!H387,労働コスト!H387)</f>
        <v>0.92446486252301729</v>
      </c>
      <c r="I387" s="6">
        <f>労働コスト!I387/SUM(資本コスト!I387,労働コスト!I387)</f>
        <v>0.90800196004525358</v>
      </c>
      <c r="K387" s="3">
        <f>0.5*(E387+E$1100)</f>
        <v>0.77870836209048389</v>
      </c>
      <c r="L387" s="3">
        <f t="shared" ref="L387:O387" si="383">0.5*(F387+F$1100)</f>
        <v>0.89571945399128294</v>
      </c>
      <c r="M387" s="3">
        <f t="shared" si="383"/>
        <v>0.88318954411830164</v>
      </c>
      <c r="N387" s="3">
        <f t="shared" si="383"/>
        <v>0.91904522235524744</v>
      </c>
      <c r="O387" s="3">
        <f t="shared" si="383"/>
        <v>0.90574302944208085</v>
      </c>
    </row>
    <row r="388" spans="1:15" x14ac:dyDescent="0.15">
      <c r="A388" s="1">
        <v>17</v>
      </c>
      <c r="B388" s="1" t="s">
        <v>281</v>
      </c>
      <c r="C388" s="1">
        <v>17</v>
      </c>
      <c r="D388" s="1" t="s">
        <v>12</v>
      </c>
      <c r="E388" s="6">
        <f>労働コスト!E388/SUM(資本コスト!E388,労働コスト!E388)</f>
        <v>0.40290490411025809</v>
      </c>
      <c r="F388" s="6">
        <f>労働コスト!F388/SUM(資本コスト!F388,労働コスト!F388)</f>
        <v>0.20592353909962582</v>
      </c>
      <c r="G388" s="6">
        <f>労働コスト!G388/SUM(資本コスト!G388,労働コスト!G388)</f>
        <v>0.21651689260595708</v>
      </c>
      <c r="H388" s="6">
        <f>労働コスト!H388/SUM(資本コスト!H388,労働コスト!H388)</f>
        <v>0.23053994356039251</v>
      </c>
      <c r="I388" s="6">
        <f>労働コスト!I388/SUM(資本コスト!I388,労働コスト!I388)</f>
        <v>0.15628205721590999</v>
      </c>
      <c r="K388" s="3">
        <f>0.5*(E388+E$1101)</f>
        <v>0.3219127429682585</v>
      </c>
      <c r="L388" s="3">
        <f t="shared" ref="L388:O388" si="384">0.5*(F388+F$1101)</f>
        <v>0.22003289328830147</v>
      </c>
      <c r="M388" s="3">
        <f t="shared" si="384"/>
        <v>0.24373541454611136</v>
      </c>
      <c r="N388" s="3">
        <f t="shared" si="384"/>
        <v>0.25896776155442991</v>
      </c>
      <c r="O388" s="3">
        <f t="shared" si="384"/>
        <v>0.17562626722659219</v>
      </c>
    </row>
    <row r="389" spans="1:15" x14ac:dyDescent="0.15">
      <c r="A389" s="1">
        <v>17</v>
      </c>
      <c r="B389" s="1" t="s">
        <v>281</v>
      </c>
      <c r="C389" s="1">
        <v>18</v>
      </c>
      <c r="D389" s="1" t="s">
        <v>13</v>
      </c>
      <c r="E389" s="6">
        <f>労働コスト!E389/SUM(資本コスト!E389,労働コスト!E389)</f>
        <v>0.85901251702925185</v>
      </c>
      <c r="F389" s="6">
        <f>労働コスト!F389/SUM(資本コスト!F389,労働コスト!F389)</f>
        <v>0.84117574281614682</v>
      </c>
      <c r="G389" s="6">
        <f>労働コスト!G389/SUM(資本コスト!G389,労働コスト!G389)</f>
        <v>0.79726538864709284</v>
      </c>
      <c r="H389" s="6">
        <f>労働コスト!H389/SUM(資本コスト!H389,労働コスト!H389)</f>
        <v>0.83296241874249377</v>
      </c>
      <c r="I389" s="6">
        <f>労働コスト!I389/SUM(資本コスト!I389,労働コスト!I389)</f>
        <v>0.79286253481211666</v>
      </c>
      <c r="K389" s="3">
        <f>0.5*(E389+E$1102)</f>
        <v>0.85926672121229042</v>
      </c>
      <c r="L389" s="3">
        <f t="shared" ref="L389:O389" si="385">0.5*(F389+F$1102)</f>
        <v>0.823691438482412</v>
      </c>
      <c r="M389" s="3">
        <f t="shared" si="385"/>
        <v>0.80549658289503023</v>
      </c>
      <c r="N389" s="3">
        <f t="shared" si="385"/>
        <v>0.82844935749031734</v>
      </c>
      <c r="O389" s="3">
        <f t="shared" si="385"/>
        <v>0.79607916908622589</v>
      </c>
    </row>
    <row r="390" spans="1:15" x14ac:dyDescent="0.15">
      <c r="A390" s="1">
        <v>17</v>
      </c>
      <c r="B390" s="1" t="s">
        <v>281</v>
      </c>
      <c r="C390" s="1">
        <v>19</v>
      </c>
      <c r="D390" s="1" t="s">
        <v>14</v>
      </c>
      <c r="E390" s="6">
        <f>労働コスト!E390/SUM(資本コスト!E390,労働コスト!E390)</f>
        <v>0.77882970879592606</v>
      </c>
      <c r="F390" s="6">
        <f>労働コスト!F390/SUM(資本コスト!F390,労働コスト!F390)</f>
        <v>0.91859460600617104</v>
      </c>
      <c r="G390" s="6">
        <f>労働コスト!G390/SUM(資本コスト!G390,労働コスト!G390)</f>
        <v>0.91578198830271829</v>
      </c>
      <c r="H390" s="6">
        <f>労働コスト!H390/SUM(資本コスト!H390,労働コスト!H390)</f>
        <v>0.8669064635211029</v>
      </c>
      <c r="I390" s="6">
        <f>労働コスト!I390/SUM(資本コスト!I390,労働コスト!I390)</f>
        <v>0.82811630911896683</v>
      </c>
      <c r="K390" s="3">
        <f>0.5*(E390+E$1103)</f>
        <v>0.72084074056532454</v>
      </c>
      <c r="L390" s="3">
        <f t="shared" ref="L390:O390" si="386">0.5*(F390+F$1103)</f>
        <v>0.88022136410865037</v>
      </c>
      <c r="M390" s="3">
        <f t="shared" si="386"/>
        <v>0.88501716943681785</v>
      </c>
      <c r="N390" s="3">
        <f t="shared" si="386"/>
        <v>0.83914624720471154</v>
      </c>
      <c r="O390" s="3">
        <f t="shared" si="386"/>
        <v>0.81694468615131166</v>
      </c>
    </row>
    <row r="391" spans="1:15" x14ac:dyDescent="0.15">
      <c r="A391" s="1">
        <v>17</v>
      </c>
      <c r="B391" s="1" t="s">
        <v>281</v>
      </c>
      <c r="C391" s="1">
        <v>20</v>
      </c>
      <c r="D391" s="1" t="s">
        <v>15</v>
      </c>
      <c r="E391" s="6">
        <f>労働コスト!E391/SUM(資本コスト!E391,労働コスト!E391)</f>
        <v>0.53132907805128704</v>
      </c>
      <c r="F391" s="6">
        <f>労働コスト!F391/SUM(資本コスト!F391,労働コスト!F391)</f>
        <v>0.25417737587885419</v>
      </c>
      <c r="G391" s="6">
        <f>労働コスト!G391/SUM(資本コスト!G391,労働コスト!G391)</f>
        <v>0.24914705162936343</v>
      </c>
      <c r="H391" s="6">
        <f>労働コスト!H391/SUM(資本コスト!H391,労働コスト!H391)</f>
        <v>0.25573090662849624</v>
      </c>
      <c r="I391" s="6">
        <f>労働コスト!I391/SUM(資本コスト!I391,労働コスト!I391)</f>
        <v>0.1752613301585354</v>
      </c>
      <c r="K391" s="3">
        <f>0.5*(E391+E$1104)</f>
        <v>0.5185100719519975</v>
      </c>
      <c r="L391" s="3">
        <f t="shared" ref="L391:O391" si="387">0.5*(F391+F$1104)</f>
        <v>0.22777508673958038</v>
      </c>
      <c r="M391" s="3">
        <f t="shared" si="387"/>
        <v>0.24792071226091444</v>
      </c>
      <c r="N391" s="3">
        <f t="shared" si="387"/>
        <v>0.25618647843429643</v>
      </c>
      <c r="O391" s="3">
        <f t="shared" si="387"/>
        <v>0.18865061116413229</v>
      </c>
    </row>
    <row r="392" spans="1:15" x14ac:dyDescent="0.15">
      <c r="A392" s="1">
        <v>17</v>
      </c>
      <c r="B392" s="1" t="s">
        <v>281</v>
      </c>
      <c r="C392" s="1">
        <v>21</v>
      </c>
      <c r="D392" s="1" t="s">
        <v>16</v>
      </c>
      <c r="E392" s="6">
        <f>労働コスト!E392/SUM(資本コスト!E392,労働コスト!E392)</f>
        <v>0.58754065748770412</v>
      </c>
      <c r="F392" s="6">
        <f>労働コスト!F392/SUM(資本コスト!F392,労働コスト!F392)</f>
        <v>0.59667050003195243</v>
      </c>
      <c r="G392" s="6">
        <f>労働コスト!G392/SUM(資本コスト!G392,労働コスト!G392)</f>
        <v>0.60471877200122548</v>
      </c>
      <c r="H392" s="6">
        <f>労働コスト!H392/SUM(資本コスト!H392,労働コスト!H392)</f>
        <v>0.48271586707198316</v>
      </c>
      <c r="I392" s="6">
        <f>労働コスト!I392/SUM(資本コスト!I392,労働コスト!I392)</f>
        <v>0.37915382451216728</v>
      </c>
      <c r="K392" s="3">
        <f>0.5*(E392+E$1105)</f>
        <v>0.63154642622876123</v>
      </c>
      <c r="L392" s="3">
        <f t="shared" ref="L392:O392" si="388">0.5*(F392+F$1105)</f>
        <v>0.59107556190486954</v>
      </c>
      <c r="M392" s="3">
        <f t="shared" si="388"/>
        <v>0.59416080784712799</v>
      </c>
      <c r="N392" s="3">
        <f t="shared" si="388"/>
        <v>0.51835808612494694</v>
      </c>
      <c r="O392" s="3">
        <f t="shared" si="388"/>
        <v>0.40722438153543566</v>
      </c>
    </row>
    <row r="393" spans="1:15" x14ac:dyDescent="0.15">
      <c r="A393" s="1">
        <v>17</v>
      </c>
      <c r="B393" s="1" t="s">
        <v>112</v>
      </c>
      <c r="C393" s="1">
        <v>22</v>
      </c>
      <c r="D393" s="1" t="s">
        <v>8</v>
      </c>
      <c r="E393" s="6">
        <f>労働コスト!E393/SUM(資本コスト!E393,労働コスト!E393)</f>
        <v>0.78840244896953882</v>
      </c>
      <c r="F393" s="6">
        <f>労働コスト!F393/SUM(資本コスト!F393,労働コスト!F393)</f>
        <v>0.69736385769511</v>
      </c>
      <c r="G393" s="6">
        <f>労働コスト!G393/SUM(資本コスト!G393,労働コスト!G393)</f>
        <v>0.61582856091992222</v>
      </c>
      <c r="H393" s="6">
        <f>労働コスト!H393/SUM(資本コスト!H393,労働コスト!H393)</f>
        <v>0.65492394526303077</v>
      </c>
      <c r="I393" s="6">
        <f>労働コスト!I393/SUM(資本コスト!I393,労働コスト!I393)</f>
        <v>0.71712372702222937</v>
      </c>
      <c r="K393" s="3">
        <f>0.5*(E393+E$1106)</f>
        <v>0.79450412468038389</v>
      </c>
      <c r="L393" s="3">
        <f t="shared" ref="L393:O393" si="389">0.5*(F393+F$1106)</f>
        <v>0.71590616503227678</v>
      </c>
      <c r="M393" s="3">
        <f t="shared" si="389"/>
        <v>0.64276550486249406</v>
      </c>
      <c r="N393" s="3">
        <f t="shared" si="389"/>
        <v>0.67348747438507606</v>
      </c>
      <c r="O393" s="3">
        <f t="shared" si="389"/>
        <v>0.72261835693901766</v>
      </c>
    </row>
    <row r="394" spans="1:15" x14ac:dyDescent="0.15">
      <c r="A394" s="1">
        <v>17</v>
      </c>
      <c r="B394" s="1" t="s">
        <v>112</v>
      </c>
      <c r="C394" s="1">
        <v>23</v>
      </c>
      <c r="D394" s="1" t="s">
        <v>29</v>
      </c>
      <c r="E394" s="6">
        <f>労働コスト!E394/SUM(資本コスト!E394,労働コスト!E394)</f>
        <v>0.59583052466896902</v>
      </c>
      <c r="F394" s="6">
        <f>労働コスト!F394/SUM(資本コスト!F394,労働コスト!F394)</f>
        <v>0.73941832633624949</v>
      </c>
      <c r="G394" s="6">
        <f>労働コスト!G394/SUM(資本コスト!G394,労働コスト!G394)</f>
        <v>0.7245652174965419</v>
      </c>
      <c r="H394" s="6">
        <f>労働コスト!H394/SUM(資本コスト!H394,労働コスト!H394)</f>
        <v>0.72881175957045607</v>
      </c>
      <c r="I394" s="6">
        <f>労働コスト!I394/SUM(資本コスト!I394,労働コスト!I394)</f>
        <v>0.63416901026714145</v>
      </c>
      <c r="K394" s="3">
        <f>0.5*(E394+E$1107)</f>
        <v>0.60574045352186245</v>
      </c>
      <c r="L394" s="3">
        <f t="shared" ref="L394:O394" si="390">0.5*(F394+F$1107)</f>
        <v>0.74062539773619429</v>
      </c>
      <c r="M394" s="3">
        <f t="shared" si="390"/>
        <v>0.72651808286193298</v>
      </c>
      <c r="N394" s="3">
        <f t="shared" si="390"/>
        <v>0.73657255130751809</v>
      </c>
      <c r="O394" s="3">
        <f t="shared" si="390"/>
        <v>0.6645132699437063</v>
      </c>
    </row>
    <row r="395" spans="1:15" x14ac:dyDescent="0.15">
      <c r="A395" s="1">
        <v>18</v>
      </c>
      <c r="B395" s="1" t="s">
        <v>283</v>
      </c>
      <c r="C395" s="1">
        <v>1</v>
      </c>
      <c r="D395" s="1" t="s">
        <v>9</v>
      </c>
      <c r="E395" s="6">
        <f>労働コスト!E395/SUM(資本コスト!E395,労働コスト!E395)</f>
        <v>0.4089911268593443</v>
      </c>
      <c r="F395" s="6">
        <f>労働コスト!F395/SUM(資本コスト!F395,労働コスト!F395)</f>
        <v>0.47236821396107387</v>
      </c>
      <c r="G395" s="6">
        <f>労働コスト!G395/SUM(資本コスト!G395,労働コスト!G395)</f>
        <v>0.36341748321015843</v>
      </c>
      <c r="H395" s="6">
        <f>労働コスト!H395/SUM(資本コスト!H395,労働コスト!H395)</f>
        <v>0.23406387226180045</v>
      </c>
      <c r="I395" s="6">
        <f>労働コスト!I395/SUM(資本コスト!I395,労働コスト!I395)</f>
        <v>0.17361760970050802</v>
      </c>
      <c r="K395" s="3">
        <f>0.5*(E395+E$1085)</f>
        <v>0.41618030820074187</v>
      </c>
      <c r="L395" s="3">
        <f t="shared" ref="L395:O395" si="391">0.5*(F395+F$1085)</f>
        <v>0.48721862069862243</v>
      </c>
      <c r="M395" s="3">
        <f t="shared" si="391"/>
        <v>0.40875005097156147</v>
      </c>
      <c r="N395" s="3">
        <f t="shared" si="391"/>
        <v>0.29382065262382867</v>
      </c>
      <c r="O395" s="3">
        <f t="shared" si="391"/>
        <v>0.23175892212784588</v>
      </c>
    </row>
    <row r="396" spans="1:15" x14ac:dyDescent="0.15">
      <c r="A396" s="1">
        <v>18</v>
      </c>
      <c r="B396" s="1" t="s">
        <v>283</v>
      </c>
      <c r="C396" s="1">
        <v>2</v>
      </c>
      <c r="D396" s="1" t="s">
        <v>10</v>
      </c>
      <c r="E396" s="6">
        <f>労働コスト!E396/SUM(資本コスト!E396,労働コスト!E396)</f>
        <v>0.88436508121954893</v>
      </c>
      <c r="F396" s="6">
        <f>労働コスト!F396/SUM(資本コスト!F396,労働コスト!F396)</f>
        <v>0.75300052776575865</v>
      </c>
      <c r="G396" s="6">
        <f>労働コスト!G396/SUM(資本コスト!G396,労働コスト!G396)</f>
        <v>0.58446735437562403</v>
      </c>
      <c r="H396" s="6">
        <f>労働コスト!H396/SUM(資本コスト!H396,労働コスト!H396)</f>
        <v>0.62675794951312036</v>
      </c>
      <c r="I396" s="6">
        <f>労働コスト!I396/SUM(資本コスト!I396,労働コスト!I396)</f>
        <v>0.50421100200624147</v>
      </c>
      <c r="K396" s="3">
        <f>0.5*(E396+E$1086)</f>
        <v>0.75337839435092158</v>
      </c>
      <c r="L396" s="3">
        <f t="shared" ref="L396:O396" si="392">0.5*(F396+F$1086)</f>
        <v>0.71001024002327884</v>
      </c>
      <c r="M396" s="3">
        <f t="shared" si="392"/>
        <v>0.61894188336777389</v>
      </c>
      <c r="N396" s="3">
        <f t="shared" si="392"/>
        <v>0.64138124552470666</v>
      </c>
      <c r="O396" s="3">
        <f t="shared" si="392"/>
        <v>0.50140658842665642</v>
      </c>
    </row>
    <row r="397" spans="1:15" x14ac:dyDescent="0.15">
      <c r="A397" s="1">
        <v>18</v>
      </c>
      <c r="B397" s="1" t="s">
        <v>284</v>
      </c>
      <c r="C397" s="1">
        <v>3</v>
      </c>
      <c r="D397" s="1" t="s">
        <v>17</v>
      </c>
      <c r="E397" s="6">
        <f>労働コスト!E397/SUM(資本コスト!E397,労働コスト!E397)</f>
        <v>0.80318072193356427</v>
      </c>
      <c r="F397" s="6">
        <f>労働コスト!F397/SUM(資本コスト!F397,労働コスト!F397)</f>
        <v>0.80516777347069535</v>
      </c>
      <c r="G397" s="6">
        <f>労働コスト!G397/SUM(資本コスト!G397,労働コスト!G397)</f>
        <v>0.78717765962900521</v>
      </c>
      <c r="H397" s="6">
        <f>労働コスト!H397/SUM(資本コスト!H397,労働コスト!H397)</f>
        <v>0.79726366275264626</v>
      </c>
      <c r="I397" s="6">
        <f>労働コスト!I397/SUM(資本コスト!I397,労働コスト!I397)</f>
        <v>0.79244782426685811</v>
      </c>
      <c r="K397" s="3">
        <f>0.5*(E397+E$1087)</f>
        <v>0.7397028623030486</v>
      </c>
      <c r="L397" s="3">
        <f t="shared" ref="L397:O397" si="393">0.5*(F397+F$1087)</f>
        <v>0.77576440527085611</v>
      </c>
      <c r="M397" s="3">
        <f t="shared" si="393"/>
        <v>0.74090421625207203</v>
      </c>
      <c r="N397" s="3">
        <f t="shared" si="393"/>
        <v>0.74367252160452746</v>
      </c>
      <c r="O397" s="3">
        <f t="shared" si="393"/>
        <v>0.71304855168801151</v>
      </c>
    </row>
    <row r="398" spans="1:15" x14ac:dyDescent="0.15">
      <c r="A398" s="1">
        <v>18</v>
      </c>
      <c r="B398" s="1" t="s">
        <v>284</v>
      </c>
      <c r="C398" s="1">
        <v>4</v>
      </c>
      <c r="D398" s="1" t="s">
        <v>18</v>
      </c>
      <c r="E398" s="6">
        <f>労働コスト!E398/SUM(資本コスト!E398,労働コスト!E398)</f>
        <v>0.60581083661356983</v>
      </c>
      <c r="F398" s="6">
        <f>労働コスト!F398/SUM(資本コスト!F398,労働コスト!F398)</f>
        <v>0.6785807702476393</v>
      </c>
      <c r="G398" s="6">
        <f>労働コスト!G398/SUM(資本コスト!G398,労働コスト!G398)</f>
        <v>0.62299014304173761</v>
      </c>
      <c r="H398" s="6">
        <f>労働コスト!H398/SUM(資本コスト!H398,労働コスト!H398)</f>
        <v>0.59003996390666602</v>
      </c>
      <c r="I398" s="6">
        <f>労働コスト!I398/SUM(資本コスト!I398,労働コスト!I398)</f>
        <v>0.55014517280492259</v>
      </c>
      <c r="K398" s="3">
        <f>0.5*(E398+E$1088)</f>
        <v>0.69100352738886839</v>
      </c>
      <c r="L398" s="3">
        <f t="shared" ref="L398:O398" si="394">0.5*(F398+F$1088)</f>
        <v>0.74701402187613863</v>
      </c>
      <c r="M398" s="3">
        <f t="shared" si="394"/>
        <v>0.71078161343737278</v>
      </c>
      <c r="N398" s="3">
        <f t="shared" si="394"/>
        <v>0.6650704179031125</v>
      </c>
      <c r="O398" s="3">
        <f t="shared" si="394"/>
        <v>0.61039083118258075</v>
      </c>
    </row>
    <row r="399" spans="1:15" x14ac:dyDescent="0.15">
      <c r="A399" s="1">
        <v>18</v>
      </c>
      <c r="B399" s="1" t="s">
        <v>284</v>
      </c>
      <c r="C399" s="1">
        <v>5</v>
      </c>
      <c r="D399" s="1" t="s">
        <v>19</v>
      </c>
      <c r="E399" s="6">
        <f>労働コスト!E399/SUM(資本コスト!E399,労働コスト!E399)</f>
        <v>0.6672574547302611</v>
      </c>
      <c r="F399" s="6">
        <f>労働コスト!F399/SUM(資本コスト!F399,労働コスト!F399)</f>
        <v>0.75960520094363482</v>
      </c>
      <c r="G399" s="6">
        <f>労働コスト!G399/SUM(資本コスト!G399,労働コスト!G399)</f>
        <v>0.74991184760558316</v>
      </c>
      <c r="H399" s="6">
        <f>労働コスト!H399/SUM(資本コスト!H399,労働コスト!H399)</f>
        <v>0.6975520547122861</v>
      </c>
      <c r="I399" s="6">
        <f>労働コスト!I399/SUM(資本コスト!I399,労働コスト!I399)</f>
        <v>0.67841388584909235</v>
      </c>
      <c r="K399" s="3">
        <f>0.5*(E399+E$1089)</f>
        <v>0.63659957877357298</v>
      </c>
      <c r="L399" s="3">
        <f t="shared" ref="L399:O399" si="395">0.5*(F399+F$1089)</f>
        <v>0.73413445075406192</v>
      </c>
      <c r="M399" s="3">
        <f t="shared" si="395"/>
        <v>0.71848219039273076</v>
      </c>
      <c r="N399" s="3">
        <f t="shared" si="395"/>
        <v>0.6872255340597917</v>
      </c>
      <c r="O399" s="3">
        <f t="shared" si="395"/>
        <v>0.64175831739131683</v>
      </c>
    </row>
    <row r="400" spans="1:15" x14ac:dyDescent="0.15">
      <c r="A400" s="1">
        <v>18</v>
      </c>
      <c r="B400" s="1" t="s">
        <v>284</v>
      </c>
      <c r="C400" s="1">
        <v>6</v>
      </c>
      <c r="D400" s="1" t="s">
        <v>3</v>
      </c>
      <c r="E400" s="6">
        <f>労働コスト!E400/SUM(資本コスト!E400,労働コスト!E400)</f>
        <v>0.42955664387219189</v>
      </c>
      <c r="F400" s="6">
        <f>労働コスト!F400/SUM(資本コスト!F400,労働コスト!F400)</f>
        <v>0.49137526878210058</v>
      </c>
      <c r="G400" s="6">
        <f>労働コスト!G400/SUM(資本コスト!G400,労働コスト!G400)</f>
        <v>0.49095436087326921</v>
      </c>
      <c r="H400" s="6">
        <f>労働コスト!H400/SUM(資本コスト!H400,労働コスト!H400)</f>
        <v>0.50111274638856718</v>
      </c>
      <c r="I400" s="6">
        <f>労働コスト!I400/SUM(資本コスト!I400,労働コスト!I400)</f>
        <v>0.34817823515539242</v>
      </c>
      <c r="K400" s="3">
        <f>0.5*(E400+E$1090)</f>
        <v>0.47306531004919949</v>
      </c>
      <c r="L400" s="3">
        <f t="shared" ref="L400:O400" si="396">0.5*(F400+F$1090)</f>
        <v>0.53585989553972135</v>
      </c>
      <c r="M400" s="3">
        <f t="shared" si="396"/>
        <v>0.52209085784007236</v>
      </c>
      <c r="N400" s="3">
        <f t="shared" si="396"/>
        <v>0.53549329203031781</v>
      </c>
      <c r="O400" s="3">
        <f t="shared" si="396"/>
        <v>0.39644356112153895</v>
      </c>
    </row>
    <row r="401" spans="1:15" x14ac:dyDescent="0.15">
      <c r="A401" s="1">
        <v>18</v>
      </c>
      <c r="B401" s="1" t="s">
        <v>284</v>
      </c>
      <c r="C401" s="1">
        <v>7</v>
      </c>
      <c r="D401" s="1" t="s">
        <v>20</v>
      </c>
      <c r="E401" s="6">
        <f>労働コスト!E401/SUM(資本コスト!E401,労働コスト!E401)</f>
        <v>0.36551978398680268</v>
      </c>
      <c r="F401" s="6">
        <f>労働コスト!F401/SUM(資本コスト!F401,労働コスト!F401)</f>
        <v>0.80855227249285588</v>
      </c>
      <c r="G401" s="6">
        <f>労働コスト!G401/SUM(資本コスト!G401,労働コスト!G401)</f>
        <v>0.81536190625129001</v>
      </c>
      <c r="H401" s="6">
        <f>労働コスト!H401/SUM(資本コスト!H401,労働コスト!H401)</f>
        <v>0.81078856002931365</v>
      </c>
      <c r="I401" s="6">
        <f>労働コスト!I401/SUM(資本コスト!I401,労働コスト!I401)</f>
        <v>0.84832515722756141</v>
      </c>
      <c r="K401" s="3">
        <f>0.5*(E401+E$1091)</f>
        <v>0.33497389835317781</v>
      </c>
      <c r="L401" s="3">
        <f t="shared" ref="L401:O401" si="397">0.5*(F401+F$1091)</f>
        <v>0.57837041133561096</v>
      </c>
      <c r="M401" s="3">
        <f t="shared" si="397"/>
        <v>0.62653585605571216</v>
      </c>
      <c r="N401" s="3">
        <f t="shared" si="397"/>
        <v>0.62102220744401904</v>
      </c>
      <c r="O401" s="3">
        <f t="shared" si="397"/>
        <v>0.61659867923470091</v>
      </c>
    </row>
    <row r="402" spans="1:15" x14ac:dyDescent="0.15">
      <c r="A402" s="1">
        <v>18</v>
      </c>
      <c r="B402" s="1" t="s">
        <v>284</v>
      </c>
      <c r="C402" s="1">
        <v>8</v>
      </c>
      <c r="D402" s="1" t="s">
        <v>21</v>
      </c>
      <c r="E402" s="6">
        <f>労働コスト!E402/SUM(資本コスト!E402,労働コスト!E402)</f>
        <v>0.50458196428013802</v>
      </c>
      <c r="F402" s="6">
        <f>労働コスト!F402/SUM(資本コスト!F402,労働コスト!F402)</f>
        <v>0.66960197229620577</v>
      </c>
      <c r="G402" s="6">
        <f>労働コスト!G402/SUM(資本コスト!G402,労働コスト!G402)</f>
        <v>0.70641528676807952</v>
      </c>
      <c r="H402" s="6">
        <f>労働コスト!H402/SUM(資本コスト!H402,労働コスト!H402)</f>
        <v>0.70735040997348153</v>
      </c>
      <c r="I402" s="6">
        <f>労働コスト!I402/SUM(資本コスト!I402,労働コスト!I402)</f>
        <v>0.56344465719396319</v>
      </c>
      <c r="K402" s="3">
        <f>0.5*(E402+E$1092)</f>
        <v>0.56463357422647387</v>
      </c>
      <c r="L402" s="3">
        <f t="shared" ref="L402:O402" si="398">0.5*(F402+F$1092)</f>
        <v>0.71324280536631646</v>
      </c>
      <c r="M402" s="3">
        <f t="shared" si="398"/>
        <v>0.72878502157632608</v>
      </c>
      <c r="N402" s="3">
        <f t="shared" si="398"/>
        <v>0.73462620742549611</v>
      </c>
      <c r="O402" s="3">
        <f t="shared" si="398"/>
        <v>0.62017675847776588</v>
      </c>
    </row>
    <row r="403" spans="1:15" x14ac:dyDescent="0.15">
      <c r="A403" s="1">
        <v>18</v>
      </c>
      <c r="B403" s="1" t="s">
        <v>284</v>
      </c>
      <c r="C403" s="1">
        <v>9</v>
      </c>
      <c r="D403" s="1" t="s">
        <v>22</v>
      </c>
      <c r="E403" s="6">
        <f>労働コスト!E403/SUM(資本コスト!E403,労働コスト!E403)</f>
        <v>0.73197234764631136</v>
      </c>
      <c r="F403" s="6">
        <f>労働コスト!F403/SUM(資本コスト!F403,労働コスト!F403)</f>
        <v>0.75427328521268977</v>
      </c>
      <c r="G403" s="6">
        <f>労働コスト!G403/SUM(資本コスト!G403,労働コスト!G403)</f>
        <v>0.37610767443545429</v>
      </c>
      <c r="H403" s="6">
        <f>労働コスト!H403/SUM(資本コスト!H403,労働コスト!H403)</f>
        <v>0.57964120169255196</v>
      </c>
      <c r="I403" s="6">
        <f>労働コスト!I403/SUM(資本コスト!I403,労働コスト!I403)</f>
        <v>0.49762474516850935</v>
      </c>
      <c r="K403" s="3">
        <f>0.5*(E403+E$1093)</f>
        <v>0.67901312545295545</v>
      </c>
      <c r="L403" s="3">
        <f t="shared" ref="L403:O403" si="399">0.5*(F403+F$1093)</f>
        <v>0.68388287054410535</v>
      </c>
      <c r="M403" s="3">
        <f t="shared" si="399"/>
        <v>0.4785898193556648</v>
      </c>
      <c r="N403" s="3">
        <f t="shared" si="399"/>
        <v>0.58653332790092683</v>
      </c>
      <c r="O403" s="3">
        <f t="shared" si="399"/>
        <v>0.52622017313782443</v>
      </c>
    </row>
    <row r="404" spans="1:15" x14ac:dyDescent="0.15">
      <c r="A404" s="1">
        <v>18</v>
      </c>
      <c r="B404" s="1" t="s">
        <v>284</v>
      </c>
      <c r="C404" s="1">
        <v>10</v>
      </c>
      <c r="D404" s="1" t="s">
        <v>23</v>
      </c>
      <c r="E404" s="6">
        <f>労働コスト!E404/SUM(資本コスト!E404,労働コスト!E404)</f>
        <v>0.80450907481656164</v>
      </c>
      <c r="F404" s="6">
        <f>労働コスト!F404/SUM(資本コスト!F404,労働コスト!F404)</f>
        <v>0.85239802217699867</v>
      </c>
      <c r="G404" s="6">
        <f>労働コスト!G404/SUM(資本コスト!G404,労働コスト!G404)</f>
        <v>0.81416544554097514</v>
      </c>
      <c r="H404" s="6">
        <f>労働コスト!H404/SUM(資本コスト!H404,労働コスト!H404)</f>
        <v>0.8347770933684433</v>
      </c>
      <c r="I404" s="6">
        <f>労働コスト!I404/SUM(資本コスト!I404,労働コスト!I404)</f>
        <v>0.80535667301568414</v>
      </c>
      <c r="K404" s="3">
        <f>0.5*(E404+E$1094)</f>
        <v>0.78336765098751526</v>
      </c>
      <c r="L404" s="3">
        <f t="shared" ref="L404:O404" si="400">0.5*(F404+F$1094)</f>
        <v>0.82719081247887749</v>
      </c>
      <c r="M404" s="3">
        <f t="shared" si="400"/>
        <v>0.81200950787884774</v>
      </c>
      <c r="N404" s="3">
        <f t="shared" si="400"/>
        <v>0.82303981543983462</v>
      </c>
      <c r="O404" s="3">
        <f t="shared" si="400"/>
        <v>0.79880414641023578</v>
      </c>
    </row>
    <row r="405" spans="1:15" x14ac:dyDescent="0.15">
      <c r="A405" s="1">
        <v>18</v>
      </c>
      <c r="B405" s="1" t="s">
        <v>284</v>
      </c>
      <c r="C405" s="1">
        <v>11</v>
      </c>
      <c r="D405" s="1" t="s">
        <v>24</v>
      </c>
      <c r="E405" s="6">
        <f>労働コスト!E405/SUM(資本コスト!E405,労働コスト!E405)</f>
        <v>0.77376752177292163</v>
      </c>
      <c r="F405" s="6">
        <f>労働コスト!F405/SUM(資本コスト!F405,労働コスト!F405)</f>
        <v>0.80335736578473127</v>
      </c>
      <c r="G405" s="6">
        <f>労働コスト!G405/SUM(資本コスト!G405,労働コスト!G405)</f>
        <v>0.74907867991557342</v>
      </c>
      <c r="H405" s="6">
        <f>労働コスト!H405/SUM(資本コスト!H405,労働コスト!H405)</f>
        <v>0.83398034635336782</v>
      </c>
      <c r="I405" s="6">
        <f>労働コスト!I405/SUM(資本コスト!I405,労働コスト!I405)</f>
        <v>0.73736370686115404</v>
      </c>
      <c r="K405" s="3">
        <f>0.5*(E405+E$1095)</f>
        <v>0.75165173992028622</v>
      </c>
      <c r="L405" s="3">
        <f t="shared" ref="L405:O405" si="401">0.5*(F405+F$1095)</f>
        <v>0.79283580889750516</v>
      </c>
      <c r="M405" s="3">
        <f t="shared" si="401"/>
        <v>0.7372132084862979</v>
      </c>
      <c r="N405" s="3">
        <f t="shared" si="401"/>
        <v>0.78135261614639906</v>
      </c>
      <c r="O405" s="3">
        <f t="shared" si="401"/>
        <v>0.71359119992771669</v>
      </c>
    </row>
    <row r="406" spans="1:15" x14ac:dyDescent="0.15">
      <c r="A406" s="1">
        <v>18</v>
      </c>
      <c r="B406" s="1" t="s">
        <v>284</v>
      </c>
      <c r="C406" s="1">
        <v>12</v>
      </c>
      <c r="D406" s="1" t="s">
        <v>25</v>
      </c>
      <c r="E406" s="6">
        <f>労働コスト!E406/SUM(資本コスト!E406,労働コスト!E406)</f>
        <v>0.68481034816740194</v>
      </c>
      <c r="F406" s="6">
        <f>労働コスト!F406/SUM(資本コスト!F406,労働コスト!F406)</f>
        <v>0.78324031401815386</v>
      </c>
      <c r="G406" s="6">
        <f>労働コスト!G406/SUM(資本コスト!G406,労働コスト!G406)</f>
        <v>0.65915384008073941</v>
      </c>
      <c r="H406" s="6">
        <f>労働コスト!H406/SUM(資本コスト!H406,労働コスト!H406)</f>
        <v>0.66035665200255145</v>
      </c>
      <c r="I406" s="6">
        <f>労働コスト!I406/SUM(資本コスト!I406,労働コスト!I406)</f>
        <v>0.57635501757327368</v>
      </c>
      <c r="K406" s="3">
        <f>0.5*(E406+E$1096)</f>
        <v>0.73273635362430434</v>
      </c>
      <c r="L406" s="3">
        <f t="shared" ref="L406:O406" si="402">0.5*(F406+F$1096)</f>
        <v>0.80062012671724658</v>
      </c>
      <c r="M406" s="3">
        <f t="shared" si="402"/>
        <v>0.67158288143984524</v>
      </c>
      <c r="N406" s="3">
        <f t="shared" si="402"/>
        <v>0.65910180385336337</v>
      </c>
      <c r="O406" s="3">
        <f t="shared" si="402"/>
        <v>0.57156324698779482</v>
      </c>
    </row>
    <row r="407" spans="1:15" x14ac:dyDescent="0.15">
      <c r="A407" s="1">
        <v>18</v>
      </c>
      <c r="B407" s="1" t="s">
        <v>284</v>
      </c>
      <c r="C407" s="1">
        <v>13</v>
      </c>
      <c r="D407" s="1" t="s">
        <v>26</v>
      </c>
      <c r="E407" s="6">
        <f>労働コスト!E407/SUM(資本コスト!E407,労働コスト!E407)</f>
        <v>0.84329387969941583</v>
      </c>
      <c r="F407" s="6">
        <f>労働コスト!F407/SUM(資本コスト!F407,労働コスト!F407)</f>
        <v>0.81404073598525106</v>
      </c>
      <c r="G407" s="6">
        <f>労働コスト!G407/SUM(資本コスト!G407,労働コスト!G407)</f>
        <v>0.63464638190897205</v>
      </c>
      <c r="H407" s="6">
        <f>労働コスト!H407/SUM(資本コスト!H407,労働コスト!H407)</f>
        <v>0.61662432581720439</v>
      </c>
      <c r="I407" s="6">
        <f>労働コスト!I407/SUM(資本コスト!I407,労働コスト!I407)</f>
        <v>0.66134860481465807</v>
      </c>
      <c r="K407" s="3">
        <f>0.5*(E407+E$1097)</f>
        <v>0.82689945664885189</v>
      </c>
      <c r="L407" s="3">
        <f t="shared" ref="L407:O407" si="403">0.5*(F407+F$1097)</f>
        <v>0.76768449981723086</v>
      </c>
      <c r="M407" s="3">
        <f t="shared" si="403"/>
        <v>0.65362866635623229</v>
      </c>
      <c r="N407" s="3">
        <f t="shared" si="403"/>
        <v>0.64710119661511167</v>
      </c>
      <c r="O407" s="3">
        <f t="shared" si="403"/>
        <v>0.68185239382391527</v>
      </c>
    </row>
    <row r="408" spans="1:15" x14ac:dyDescent="0.15">
      <c r="A408" s="1">
        <v>18</v>
      </c>
      <c r="B408" s="1" t="s">
        <v>284</v>
      </c>
      <c r="C408" s="1">
        <v>14</v>
      </c>
      <c r="D408" s="1" t="s">
        <v>27</v>
      </c>
      <c r="E408" s="6">
        <f>労働コスト!E408/SUM(資本コスト!E408,労働コスト!E408)</f>
        <v>0.83345220226054162</v>
      </c>
      <c r="F408" s="6">
        <f>労働コスト!F408/SUM(資本コスト!F408,労働コスト!F408)</f>
        <v>0.85960953344140911</v>
      </c>
      <c r="G408" s="6">
        <f>労働コスト!G408/SUM(資本コスト!G408,労働コスト!G408)</f>
        <v>0.84069167874353268</v>
      </c>
      <c r="H408" s="6">
        <f>労働コスト!H408/SUM(資本コスト!H408,労働コスト!H408)</f>
        <v>0.82591398791247861</v>
      </c>
      <c r="I408" s="6">
        <f>労働コスト!I408/SUM(資本コスト!I408,労働コスト!I408)</f>
        <v>0.68755842672900458</v>
      </c>
      <c r="K408" s="3">
        <f>0.5*(E408+E$1098)</f>
        <v>0.87406353398241698</v>
      </c>
      <c r="L408" s="3">
        <f t="shared" ref="L408:O408" si="404">0.5*(F408+F$1098)</f>
        <v>0.85828391802475668</v>
      </c>
      <c r="M408" s="3">
        <f t="shared" si="404"/>
        <v>0.80072373360906512</v>
      </c>
      <c r="N408" s="3">
        <f t="shared" si="404"/>
        <v>0.7611472696552114</v>
      </c>
      <c r="O408" s="3">
        <f t="shared" si="404"/>
        <v>0.65746552871066322</v>
      </c>
    </row>
    <row r="409" spans="1:15" x14ac:dyDescent="0.15">
      <c r="A409" s="1">
        <v>18</v>
      </c>
      <c r="B409" s="1" t="s">
        <v>284</v>
      </c>
      <c r="C409" s="1">
        <v>15</v>
      </c>
      <c r="D409" s="1" t="s">
        <v>28</v>
      </c>
      <c r="E409" s="6">
        <f>労働コスト!E409/SUM(資本コスト!E409,労働コスト!E409)</f>
        <v>0.80336564350731376</v>
      </c>
      <c r="F409" s="6">
        <f>労働コスト!F409/SUM(資本コスト!F409,労働コスト!F409)</f>
        <v>0.80280180044473026</v>
      </c>
      <c r="G409" s="6">
        <f>労働コスト!G409/SUM(資本コスト!G409,労働コスト!G409)</f>
        <v>0.64690151717946265</v>
      </c>
      <c r="H409" s="6">
        <f>労働コスト!H409/SUM(資本コスト!H409,労働コスト!H409)</f>
        <v>0.73254772879828878</v>
      </c>
      <c r="I409" s="6">
        <f>労働コスト!I409/SUM(資本コスト!I409,労働コスト!I409)</f>
        <v>0.67528839985672517</v>
      </c>
      <c r="K409" s="3">
        <f>0.5*(E409+E$1099)</f>
        <v>0.80483995536885933</v>
      </c>
      <c r="L409" s="3">
        <f t="shared" ref="L409:O409" si="405">0.5*(F409+F$1099)</f>
        <v>0.81217804471171573</v>
      </c>
      <c r="M409" s="3">
        <f t="shared" si="405"/>
        <v>0.70110945823689885</v>
      </c>
      <c r="N409" s="3">
        <f t="shared" si="405"/>
        <v>0.73150627056403117</v>
      </c>
      <c r="O409" s="3">
        <f t="shared" si="405"/>
        <v>0.67425943117397158</v>
      </c>
    </row>
    <row r="410" spans="1:15" x14ac:dyDescent="0.15">
      <c r="A410" s="1">
        <v>18</v>
      </c>
      <c r="B410" s="1" t="s">
        <v>283</v>
      </c>
      <c r="C410" s="1">
        <v>16</v>
      </c>
      <c r="D410" s="1" t="s">
        <v>11</v>
      </c>
      <c r="E410" s="6">
        <f>労働コスト!E410/SUM(資本コスト!E410,労働コスト!E410)</f>
        <v>0.80212288513490382</v>
      </c>
      <c r="F410" s="6">
        <f>労働コスト!F410/SUM(資本コスト!F410,労働コスト!F410)</f>
        <v>0.91241318735943777</v>
      </c>
      <c r="G410" s="6">
        <f>労働コスト!G410/SUM(資本コスト!G410,労働コスト!G410)</f>
        <v>0.91469593461810628</v>
      </c>
      <c r="H410" s="6">
        <f>労働コスト!H410/SUM(資本コスト!H410,労働コスト!H410)</f>
        <v>0.93404191323852925</v>
      </c>
      <c r="I410" s="6">
        <f>労働コスト!I410/SUM(資本コスト!I410,労働コスト!I410)</f>
        <v>0.9155967865224538</v>
      </c>
      <c r="K410" s="3">
        <f>0.5*(E410+E$1100)</f>
        <v>0.7743370441088665</v>
      </c>
      <c r="L410" s="3">
        <f t="shared" ref="L410:O410" si="406">0.5*(F410+F$1100)</f>
        <v>0.9020060830965837</v>
      </c>
      <c r="M410" s="3">
        <f t="shared" si="406"/>
        <v>0.90060971410183699</v>
      </c>
      <c r="N410" s="3">
        <f t="shared" si="406"/>
        <v>0.92383374771300342</v>
      </c>
      <c r="O410" s="3">
        <f t="shared" si="406"/>
        <v>0.90954044268068102</v>
      </c>
    </row>
    <row r="411" spans="1:15" x14ac:dyDescent="0.15">
      <c r="A411" s="1">
        <v>18</v>
      </c>
      <c r="B411" s="1" t="s">
        <v>283</v>
      </c>
      <c r="C411" s="1">
        <v>17</v>
      </c>
      <c r="D411" s="1" t="s">
        <v>12</v>
      </c>
      <c r="E411" s="6">
        <f>労働コスト!E411/SUM(資本コスト!E411,労働コスト!E411)</f>
        <v>6.4385152111531105E-2</v>
      </c>
      <c r="F411" s="6">
        <f>労働コスト!F411/SUM(資本コスト!F411,労働コスト!F411)</f>
        <v>0.10452287548685399</v>
      </c>
      <c r="G411" s="6">
        <f>労働コスト!G411/SUM(資本コスト!G411,労働コスト!G411)</f>
        <v>0.12868292088442132</v>
      </c>
      <c r="H411" s="6">
        <f>労働コスト!H411/SUM(資本コスト!H411,労働コスト!H411)</f>
        <v>0.20359862490285985</v>
      </c>
      <c r="I411" s="6">
        <f>労働コスト!I411/SUM(資本コスト!I411,労働コスト!I411)</f>
        <v>0.17129069620899368</v>
      </c>
      <c r="K411" s="3">
        <f>0.5*(E411+E$1101)</f>
        <v>0.15265286696889499</v>
      </c>
      <c r="L411" s="3">
        <f t="shared" ref="L411:O411" si="407">0.5*(F411+F$1101)</f>
        <v>0.16933256148191556</v>
      </c>
      <c r="M411" s="3">
        <f t="shared" si="407"/>
        <v>0.1998184286853435</v>
      </c>
      <c r="N411" s="3">
        <f t="shared" si="407"/>
        <v>0.24549710222566357</v>
      </c>
      <c r="O411" s="3">
        <f t="shared" si="407"/>
        <v>0.18313058672313404</v>
      </c>
    </row>
    <row r="412" spans="1:15" x14ac:dyDescent="0.15">
      <c r="A412" s="1">
        <v>18</v>
      </c>
      <c r="B412" s="1" t="s">
        <v>283</v>
      </c>
      <c r="C412" s="1">
        <v>18</v>
      </c>
      <c r="D412" s="1" t="s">
        <v>13</v>
      </c>
      <c r="E412" s="6">
        <f>労働コスト!E412/SUM(資本コスト!E412,労働コスト!E412)</f>
        <v>0.85378734099514542</v>
      </c>
      <c r="F412" s="6">
        <f>労働コスト!F412/SUM(資本コスト!F412,労働コスト!F412)</f>
        <v>0.75484784139962591</v>
      </c>
      <c r="G412" s="6">
        <f>労働コスト!G412/SUM(資本コスト!G412,労働コスト!G412)</f>
        <v>0.77797281360524495</v>
      </c>
      <c r="H412" s="6">
        <f>労働コスト!H412/SUM(資本コスト!H412,労働コスト!H412)</f>
        <v>0.80256552870171161</v>
      </c>
      <c r="I412" s="6">
        <f>労働コスト!I412/SUM(資本コスト!I412,労働コスト!I412)</f>
        <v>0.78531014726483261</v>
      </c>
      <c r="K412" s="3">
        <f>0.5*(E412+E$1102)</f>
        <v>0.85665413319523731</v>
      </c>
      <c r="L412" s="3">
        <f t="shared" ref="L412:O412" si="408">0.5*(F412+F$1102)</f>
        <v>0.78052748777415148</v>
      </c>
      <c r="M412" s="3">
        <f t="shared" si="408"/>
        <v>0.79585029537410623</v>
      </c>
      <c r="N412" s="3">
        <f t="shared" si="408"/>
        <v>0.8132509124699262</v>
      </c>
      <c r="O412" s="3">
        <f t="shared" si="408"/>
        <v>0.79230297531258387</v>
      </c>
    </row>
    <row r="413" spans="1:15" x14ac:dyDescent="0.15">
      <c r="A413" s="1">
        <v>18</v>
      </c>
      <c r="B413" s="1" t="s">
        <v>283</v>
      </c>
      <c r="C413" s="1">
        <v>19</v>
      </c>
      <c r="D413" s="1" t="s">
        <v>14</v>
      </c>
      <c r="E413" s="6">
        <f>労働コスト!E413/SUM(資本コスト!E413,労働コスト!E413)</f>
        <v>0.73548551810206875</v>
      </c>
      <c r="F413" s="6">
        <f>労働コスト!F413/SUM(資本コスト!F413,労働コスト!F413)</f>
        <v>0.88567158762622533</v>
      </c>
      <c r="G413" s="6">
        <f>労働コスト!G413/SUM(資本コスト!G413,労働コスト!G413)</f>
        <v>0.87043314364550495</v>
      </c>
      <c r="H413" s="6">
        <f>労働コスト!H413/SUM(資本コスト!H413,労働コスト!H413)</f>
        <v>0.82915899650994529</v>
      </c>
      <c r="I413" s="6">
        <f>労働コスト!I413/SUM(資本コスト!I413,労働コスト!I413)</f>
        <v>0.86064844475219926</v>
      </c>
      <c r="K413" s="3">
        <f>0.5*(E413+E$1103)</f>
        <v>0.69916864521839583</v>
      </c>
      <c r="L413" s="3">
        <f t="shared" ref="L413:O413" si="409">0.5*(F413+F$1103)</f>
        <v>0.86375985491867757</v>
      </c>
      <c r="M413" s="3">
        <f t="shared" si="409"/>
        <v>0.86234274710821124</v>
      </c>
      <c r="N413" s="3">
        <f t="shared" si="409"/>
        <v>0.82027251369913268</v>
      </c>
      <c r="O413" s="3">
        <f t="shared" si="409"/>
        <v>0.83321075396792788</v>
      </c>
    </row>
    <row r="414" spans="1:15" x14ac:dyDescent="0.15">
      <c r="A414" s="1">
        <v>18</v>
      </c>
      <c r="B414" s="1" t="s">
        <v>283</v>
      </c>
      <c r="C414" s="1">
        <v>20</v>
      </c>
      <c r="D414" s="1" t="s">
        <v>15</v>
      </c>
      <c r="E414" s="6">
        <f>労働コスト!E414/SUM(資本コスト!E414,労働コスト!E414)</f>
        <v>0.47363201976582447</v>
      </c>
      <c r="F414" s="6">
        <f>労働コスト!F414/SUM(資本コスト!F414,労働コスト!F414)</f>
        <v>0.19500095935837933</v>
      </c>
      <c r="G414" s="6">
        <f>労働コスト!G414/SUM(資本コスト!G414,労働コスト!G414)</f>
        <v>0.21384109091994424</v>
      </c>
      <c r="H414" s="6">
        <f>労働コスト!H414/SUM(資本コスト!H414,労働コスト!H414)</f>
        <v>0.22315265894419606</v>
      </c>
      <c r="I414" s="6">
        <f>労働コスト!I414/SUM(資本コスト!I414,労働コスト!I414)</f>
        <v>0.15822348574209091</v>
      </c>
      <c r="K414" s="3">
        <f>0.5*(E414+E$1104)</f>
        <v>0.48966154280926627</v>
      </c>
      <c r="L414" s="3">
        <f t="shared" ref="L414:O414" si="410">0.5*(F414+F$1104)</f>
        <v>0.19818687847934296</v>
      </c>
      <c r="M414" s="3">
        <f t="shared" si="410"/>
        <v>0.23026773190620484</v>
      </c>
      <c r="N414" s="3">
        <f t="shared" si="410"/>
        <v>0.23989735459214637</v>
      </c>
      <c r="O414" s="3">
        <f t="shared" si="410"/>
        <v>0.18013168895591003</v>
      </c>
    </row>
    <row r="415" spans="1:15" x14ac:dyDescent="0.15">
      <c r="A415" s="1">
        <v>18</v>
      </c>
      <c r="B415" s="1" t="s">
        <v>283</v>
      </c>
      <c r="C415" s="1">
        <v>21</v>
      </c>
      <c r="D415" s="1" t="s">
        <v>16</v>
      </c>
      <c r="E415" s="6">
        <f>労働コスト!E415/SUM(資本コスト!E415,労働コスト!E415)</f>
        <v>0.58428947054622582</v>
      </c>
      <c r="F415" s="6">
        <f>労働コスト!F415/SUM(資本コスト!F415,労働コスト!F415)</f>
        <v>0.39470990194285349</v>
      </c>
      <c r="G415" s="6">
        <f>労働コスト!G415/SUM(資本コスト!G415,労働コスト!G415)</f>
        <v>0.3355493675195188</v>
      </c>
      <c r="H415" s="6">
        <f>労働コスト!H415/SUM(資本コスト!H415,労働コスト!H415)</f>
        <v>0.34005864824521304</v>
      </c>
      <c r="I415" s="6">
        <f>労働コスト!I415/SUM(資本コスト!I415,労働コスト!I415)</f>
        <v>0.30338226754211456</v>
      </c>
      <c r="K415" s="3">
        <f>0.5*(E415+E$1105)</f>
        <v>0.62992083275802213</v>
      </c>
      <c r="L415" s="3">
        <f t="shared" ref="L415:O415" si="411">0.5*(F415+F$1105)</f>
        <v>0.49009526286032007</v>
      </c>
      <c r="M415" s="3">
        <f t="shared" si="411"/>
        <v>0.45957610560627465</v>
      </c>
      <c r="N415" s="3">
        <f t="shared" si="411"/>
        <v>0.44702947671156185</v>
      </c>
      <c r="O415" s="3">
        <f t="shared" si="411"/>
        <v>0.36933860305040933</v>
      </c>
    </row>
    <row r="416" spans="1:15" x14ac:dyDescent="0.15">
      <c r="A416" s="1">
        <v>18</v>
      </c>
      <c r="B416" s="1" t="s">
        <v>115</v>
      </c>
      <c r="C416" s="1">
        <v>22</v>
      </c>
      <c r="D416" s="1" t="s">
        <v>8</v>
      </c>
      <c r="E416" s="6">
        <f>労働コスト!E416/SUM(資本コスト!E416,労働コスト!E416)</f>
        <v>0.79043025112769261</v>
      </c>
      <c r="F416" s="6">
        <f>労働コスト!F416/SUM(資本コスト!F416,労働コスト!F416)</f>
        <v>0.74084881918417267</v>
      </c>
      <c r="G416" s="6">
        <f>労働コスト!G416/SUM(資本コスト!G416,労働コスト!G416)</f>
        <v>0.65991492039118727</v>
      </c>
      <c r="H416" s="6">
        <f>労働コスト!H416/SUM(資本コスト!H416,労働コスト!H416)</f>
        <v>0.65929828295118231</v>
      </c>
      <c r="I416" s="6">
        <f>労働コスト!I416/SUM(資本コスト!I416,労働コスト!I416)</f>
        <v>0.71441287545925269</v>
      </c>
      <c r="K416" s="3">
        <f>0.5*(E416+E$1106)</f>
        <v>0.79551802575946085</v>
      </c>
      <c r="L416" s="3">
        <f t="shared" ref="L416:O416" si="412">0.5*(F416+F$1106)</f>
        <v>0.73764864577680811</v>
      </c>
      <c r="M416" s="3">
        <f t="shared" si="412"/>
        <v>0.6648086845981267</v>
      </c>
      <c r="N416" s="3">
        <f t="shared" si="412"/>
        <v>0.67567464322915183</v>
      </c>
      <c r="O416" s="3">
        <f t="shared" si="412"/>
        <v>0.72126293115752937</v>
      </c>
    </row>
    <row r="417" spans="1:15" x14ac:dyDescent="0.15">
      <c r="A417" s="1">
        <v>18</v>
      </c>
      <c r="B417" s="1" t="s">
        <v>115</v>
      </c>
      <c r="C417" s="1">
        <v>23</v>
      </c>
      <c r="D417" s="1" t="s">
        <v>29</v>
      </c>
      <c r="E417" s="6">
        <f>労働コスト!E417/SUM(資本コスト!E417,労働コスト!E417)</f>
        <v>0.60672841459555882</v>
      </c>
      <c r="F417" s="6">
        <f>労働コスト!F417/SUM(資本コスト!F417,労働コスト!F417)</f>
        <v>0.72958125355437942</v>
      </c>
      <c r="G417" s="6">
        <f>労働コスト!G417/SUM(資本コスト!G417,労働コスト!G417)</f>
        <v>0.69319499597167933</v>
      </c>
      <c r="H417" s="6">
        <f>労働コスト!H417/SUM(資本コスト!H417,労働コスト!H417)</f>
        <v>0.72377983973090487</v>
      </c>
      <c r="I417" s="6">
        <f>労働コスト!I417/SUM(資本コスト!I417,労働コスト!I417)</f>
        <v>0.66483024110128786</v>
      </c>
      <c r="K417" s="3">
        <f>0.5*(E417+E$1107)</f>
        <v>0.6111893984851573</v>
      </c>
      <c r="L417" s="3">
        <f t="shared" ref="L417:O417" si="413">0.5*(F417+F$1107)</f>
        <v>0.73570686134525931</v>
      </c>
      <c r="M417" s="3">
        <f t="shared" si="413"/>
        <v>0.71083297209950169</v>
      </c>
      <c r="N417" s="3">
        <f t="shared" si="413"/>
        <v>0.73405659138774237</v>
      </c>
      <c r="O417" s="3">
        <f t="shared" si="413"/>
        <v>0.67984388536077955</v>
      </c>
    </row>
    <row r="418" spans="1:15" x14ac:dyDescent="0.15">
      <c r="A418" s="1">
        <v>19</v>
      </c>
      <c r="B418" s="1" t="s">
        <v>120</v>
      </c>
      <c r="C418" s="1">
        <v>1</v>
      </c>
      <c r="D418" s="1" t="s">
        <v>9</v>
      </c>
      <c r="E418" s="6">
        <f>労働コスト!E418/SUM(資本コスト!E418,労働コスト!E418)</f>
        <v>0.42655849095913312</v>
      </c>
      <c r="F418" s="6">
        <f>労働コスト!F418/SUM(資本コスト!F418,労働コスト!F418)</f>
        <v>0.6332300514278123</v>
      </c>
      <c r="G418" s="6">
        <f>労働コスト!G418/SUM(資本コスト!G418,労働コスト!G418)</f>
        <v>0.65849793109997556</v>
      </c>
      <c r="H418" s="6">
        <f>労働コスト!H418/SUM(資本コスト!H418,労働コスト!H418)</f>
        <v>0.56432209656687882</v>
      </c>
      <c r="I418" s="6">
        <f>労働コスト!I418/SUM(資本コスト!I418,労働コスト!I418)</f>
        <v>0.48411357165747931</v>
      </c>
      <c r="K418" s="3">
        <f>0.5*(E418+E$1085)</f>
        <v>0.42496399025063625</v>
      </c>
      <c r="L418" s="3">
        <f t="shared" ref="L418:O418" si="414">0.5*(F418+F$1085)</f>
        <v>0.56764953943199159</v>
      </c>
      <c r="M418" s="3">
        <f t="shared" si="414"/>
        <v>0.5562902749164701</v>
      </c>
      <c r="N418" s="3">
        <f t="shared" si="414"/>
        <v>0.45894976477636784</v>
      </c>
      <c r="O418" s="3">
        <f t="shared" si="414"/>
        <v>0.38700690310633151</v>
      </c>
    </row>
    <row r="419" spans="1:15" x14ac:dyDescent="0.15">
      <c r="A419" s="1">
        <v>19</v>
      </c>
      <c r="B419" s="1" t="s">
        <v>120</v>
      </c>
      <c r="C419" s="1">
        <v>2</v>
      </c>
      <c r="D419" s="1" t="s">
        <v>10</v>
      </c>
      <c r="E419" s="6">
        <f>労働コスト!E419/SUM(資本コスト!E419,労働コスト!E419)</f>
        <v>0.63591194278852792</v>
      </c>
      <c r="F419" s="6">
        <f>労働コスト!F419/SUM(資本コスト!F419,労働コスト!F419)</f>
        <v>0.77745955466859651</v>
      </c>
      <c r="G419" s="6">
        <f>労働コスト!G419/SUM(資本コスト!G419,労働コスト!G419)</f>
        <v>0.77679469816661517</v>
      </c>
      <c r="H419" s="6">
        <f>労働コスト!H419/SUM(資本コスト!H419,労働コスト!H419)</f>
        <v>0.73444031355461692</v>
      </c>
      <c r="I419" s="6">
        <f>労働コスト!I419/SUM(資本コスト!I419,労働コスト!I419)</f>
        <v>0.6370304627318214</v>
      </c>
      <c r="K419" s="3">
        <f>0.5*(E419+E$1086)</f>
        <v>0.62915182513541112</v>
      </c>
      <c r="L419" s="3">
        <f t="shared" ref="L419:O419" si="415">0.5*(F419+F$1086)</f>
        <v>0.72223975347469782</v>
      </c>
      <c r="M419" s="3">
        <f t="shared" si="415"/>
        <v>0.71510555526326947</v>
      </c>
      <c r="N419" s="3">
        <f t="shared" si="415"/>
        <v>0.69522242754545494</v>
      </c>
      <c r="O419" s="3">
        <f t="shared" si="415"/>
        <v>0.56781631878944638</v>
      </c>
    </row>
    <row r="420" spans="1:15" x14ac:dyDescent="0.15">
      <c r="A420" s="1">
        <v>19</v>
      </c>
      <c r="B420" s="1" t="s">
        <v>121</v>
      </c>
      <c r="C420" s="1">
        <v>3</v>
      </c>
      <c r="D420" s="1" t="s">
        <v>17</v>
      </c>
      <c r="E420" s="6">
        <f>労働コスト!E420/SUM(資本コスト!E420,労働コスト!E420)</f>
        <v>0.61793982448479934</v>
      </c>
      <c r="F420" s="6">
        <f>労働コスト!F420/SUM(資本コスト!F420,労働コスト!F420)</f>
        <v>0.7153530958665989</v>
      </c>
      <c r="G420" s="6">
        <f>労働コスト!G420/SUM(資本コスト!G420,労働コスト!G420)</f>
        <v>0.60202586466716324</v>
      </c>
      <c r="H420" s="6">
        <f>労働コスト!H420/SUM(資本コスト!H420,労働コスト!H420)</f>
        <v>0.59302726431983233</v>
      </c>
      <c r="I420" s="6">
        <f>労働コスト!I420/SUM(資本コスト!I420,労働コスト!I420)</f>
        <v>0.52818242058115339</v>
      </c>
      <c r="K420" s="3">
        <f>0.5*(E420+E$1087)</f>
        <v>0.64708241357866614</v>
      </c>
      <c r="L420" s="3">
        <f t="shared" ref="L420:O420" si="416">0.5*(F420+F$1087)</f>
        <v>0.73085706646880788</v>
      </c>
      <c r="M420" s="3">
        <f t="shared" si="416"/>
        <v>0.64832831877115105</v>
      </c>
      <c r="N420" s="3">
        <f t="shared" si="416"/>
        <v>0.64155432238812049</v>
      </c>
      <c r="O420" s="3">
        <f t="shared" si="416"/>
        <v>0.5809158498451592</v>
      </c>
    </row>
    <row r="421" spans="1:15" x14ac:dyDescent="0.15">
      <c r="A421" s="1">
        <v>19</v>
      </c>
      <c r="B421" s="1" t="s">
        <v>121</v>
      </c>
      <c r="C421" s="1">
        <v>4</v>
      </c>
      <c r="D421" s="1" t="s">
        <v>18</v>
      </c>
      <c r="E421" s="6">
        <f>労働コスト!E421/SUM(資本コスト!E421,労働コスト!E421)</f>
        <v>0.84598648412334465</v>
      </c>
      <c r="F421" s="6">
        <f>労働コスト!F421/SUM(資本コスト!F421,労働コスト!F421)</f>
        <v>0.84286957974010224</v>
      </c>
      <c r="G421" s="6">
        <f>労働コスト!G421/SUM(資本コスト!G421,労働コスト!G421)</f>
        <v>0.74161401978752239</v>
      </c>
      <c r="H421" s="6">
        <f>労働コスト!H421/SUM(資本コスト!H421,労働コスト!H421)</f>
        <v>0.6487792912310546</v>
      </c>
      <c r="I421" s="6">
        <f>労働コスト!I421/SUM(資本コスト!I421,労働コスト!I421)</f>
        <v>0.4988178624159455</v>
      </c>
      <c r="K421" s="3">
        <f>0.5*(E421+E$1088)</f>
        <v>0.81109135114375586</v>
      </c>
      <c r="L421" s="3">
        <f t="shared" ref="L421:O421" si="417">0.5*(F421+F$1088)</f>
        <v>0.82915842662237016</v>
      </c>
      <c r="M421" s="3">
        <f t="shared" si="417"/>
        <v>0.77009355181026518</v>
      </c>
      <c r="N421" s="3">
        <f t="shared" si="417"/>
        <v>0.69444008156530679</v>
      </c>
      <c r="O421" s="3">
        <f t="shared" si="417"/>
        <v>0.58472717598809232</v>
      </c>
    </row>
    <row r="422" spans="1:15" x14ac:dyDescent="0.15">
      <c r="A422" s="1">
        <v>19</v>
      </c>
      <c r="B422" s="1" t="s">
        <v>121</v>
      </c>
      <c r="C422" s="1">
        <v>5</v>
      </c>
      <c r="D422" s="1" t="s">
        <v>19</v>
      </c>
      <c r="E422" s="6">
        <f>労働コスト!E422/SUM(資本コスト!E422,労働コスト!E422)</f>
        <v>0.84022872613692745</v>
      </c>
      <c r="F422" s="6">
        <f>労働コスト!F422/SUM(資本コスト!F422,労働コスト!F422)</f>
        <v>0.87021856503246009</v>
      </c>
      <c r="G422" s="6">
        <f>労働コスト!G422/SUM(資本コスト!G422,労働コスト!G422)</f>
        <v>0.84530065257370046</v>
      </c>
      <c r="H422" s="6">
        <f>労働コスト!H422/SUM(資本コスト!H422,労働コスト!H422)</f>
        <v>0.83812497543280473</v>
      </c>
      <c r="I422" s="6">
        <f>労働コスト!I422/SUM(資本コスト!I422,労働コスト!I422)</f>
        <v>0.78205321086760915</v>
      </c>
      <c r="K422" s="3">
        <f>0.5*(E422+E$1089)</f>
        <v>0.72308521447690621</v>
      </c>
      <c r="L422" s="3">
        <f t="shared" ref="L422:O422" si="418">0.5*(F422+F$1089)</f>
        <v>0.7894411327984745</v>
      </c>
      <c r="M422" s="3">
        <f t="shared" si="418"/>
        <v>0.76617659287678941</v>
      </c>
      <c r="N422" s="3">
        <f t="shared" si="418"/>
        <v>0.75751199442005102</v>
      </c>
      <c r="O422" s="3">
        <f t="shared" si="418"/>
        <v>0.69357797990057524</v>
      </c>
    </row>
    <row r="423" spans="1:15" x14ac:dyDescent="0.15">
      <c r="A423" s="1">
        <v>19</v>
      </c>
      <c r="B423" s="1" t="s">
        <v>121</v>
      </c>
      <c r="C423" s="1">
        <v>6</v>
      </c>
      <c r="D423" s="1" t="s">
        <v>3</v>
      </c>
      <c r="E423" s="6">
        <f>労働コスト!E423/SUM(資本コスト!E423,労働コスト!E423)</f>
        <v>0.69833935900544242</v>
      </c>
      <c r="F423" s="6">
        <f>労働コスト!F423/SUM(資本コスト!F423,労働コスト!F423)</f>
        <v>0.75292303400178806</v>
      </c>
      <c r="G423" s="6">
        <f>労働コスト!G423/SUM(資本コスト!G423,労働コスト!G423)</f>
        <v>0.62548518544979081</v>
      </c>
      <c r="H423" s="6">
        <f>労働コスト!H423/SUM(資本コスト!H423,労働コスト!H423)</f>
        <v>0.82496199578121188</v>
      </c>
      <c r="I423" s="6">
        <f>労働コスト!I423/SUM(資本コスト!I423,労働コスト!I423)</f>
        <v>0.5068694227750018</v>
      </c>
      <c r="K423" s="3">
        <f>0.5*(E423+E$1090)</f>
        <v>0.60745666761582473</v>
      </c>
      <c r="L423" s="3">
        <f t="shared" ref="L423:O423" si="419">0.5*(F423+F$1090)</f>
        <v>0.66663377814956515</v>
      </c>
      <c r="M423" s="3">
        <f t="shared" si="419"/>
        <v>0.58935627012833314</v>
      </c>
      <c r="N423" s="3">
        <f t="shared" si="419"/>
        <v>0.69741791672664011</v>
      </c>
      <c r="O423" s="3">
        <f t="shared" si="419"/>
        <v>0.47578915493134366</v>
      </c>
    </row>
    <row r="424" spans="1:15" x14ac:dyDescent="0.15">
      <c r="A424" s="1">
        <v>19</v>
      </c>
      <c r="B424" s="1" t="s">
        <v>121</v>
      </c>
      <c r="C424" s="1">
        <v>7</v>
      </c>
      <c r="D424" s="1" t="s">
        <v>20</v>
      </c>
      <c r="E424" s="6">
        <f>労働コスト!E424/SUM(資本コスト!E424,労働コスト!E424)</f>
        <v>0.1485377804531067</v>
      </c>
      <c r="F424" s="6">
        <f>労働コスト!F424/SUM(資本コスト!F424,労働コスト!F424)</f>
        <v>0.20746057604338072</v>
      </c>
      <c r="G424" s="6">
        <f>労働コスト!G424/SUM(資本コスト!G424,労働コスト!G424)</f>
        <v>0.68818189684899278</v>
      </c>
      <c r="H424" s="6">
        <f>労働コスト!H424/SUM(資本コスト!H424,労働コスト!H424)</f>
        <v>0.82172777345008785</v>
      </c>
      <c r="I424" s="6">
        <f>労働コスト!I424/SUM(資本コスト!I424,労働コスト!I424)</f>
        <v>0.94246741113905697</v>
      </c>
      <c r="K424" s="3">
        <f>0.5*(E424+E$1091)</f>
        <v>0.22648289658632986</v>
      </c>
      <c r="L424" s="3">
        <f t="shared" ref="L424:O424" si="420">0.5*(F424+F$1091)</f>
        <v>0.27782456311087339</v>
      </c>
      <c r="M424" s="3">
        <f t="shared" si="420"/>
        <v>0.56294585135456354</v>
      </c>
      <c r="N424" s="3">
        <f t="shared" si="420"/>
        <v>0.62649181415440613</v>
      </c>
      <c r="O424" s="3">
        <f t="shared" si="420"/>
        <v>0.66366980619044869</v>
      </c>
    </row>
    <row r="425" spans="1:15" x14ac:dyDescent="0.15">
      <c r="A425" s="1">
        <v>19</v>
      </c>
      <c r="B425" s="1" t="s">
        <v>121</v>
      </c>
      <c r="C425" s="1">
        <v>8</v>
      </c>
      <c r="D425" s="1" t="s">
        <v>21</v>
      </c>
      <c r="E425" s="6">
        <f>労働コスト!E425/SUM(資本コスト!E425,労働コスト!E425)</f>
        <v>0.66846030173274795</v>
      </c>
      <c r="F425" s="6">
        <f>労働コスト!F425/SUM(資本コスト!F425,労働コスト!F425)</f>
        <v>0.78719720777397006</v>
      </c>
      <c r="G425" s="6">
        <f>労働コスト!G425/SUM(資本コスト!G425,労働コスト!G425)</f>
        <v>0.75517838178935992</v>
      </c>
      <c r="H425" s="6">
        <f>労働コスト!H425/SUM(資本コスト!H425,労働コスト!H425)</f>
        <v>0.85384006771474041</v>
      </c>
      <c r="I425" s="6">
        <f>労働コスト!I425/SUM(資本コスト!I425,労働コスト!I425)</f>
        <v>0.65369414887318589</v>
      </c>
      <c r="K425" s="3">
        <f>0.5*(E425+E$1092)</f>
        <v>0.64657274295277889</v>
      </c>
      <c r="L425" s="3">
        <f t="shared" ref="L425:O425" si="421">0.5*(F425+F$1092)</f>
        <v>0.7720404231051986</v>
      </c>
      <c r="M425" s="3">
        <f t="shared" si="421"/>
        <v>0.75316656908696633</v>
      </c>
      <c r="N425" s="3">
        <f t="shared" si="421"/>
        <v>0.80787103629612544</v>
      </c>
      <c r="O425" s="3">
        <f t="shared" si="421"/>
        <v>0.66530150431737722</v>
      </c>
    </row>
    <row r="426" spans="1:15" x14ac:dyDescent="0.15">
      <c r="A426" s="1">
        <v>19</v>
      </c>
      <c r="B426" s="1" t="s">
        <v>121</v>
      </c>
      <c r="C426" s="1">
        <v>9</v>
      </c>
      <c r="D426" s="1" t="s">
        <v>22</v>
      </c>
      <c r="E426" s="6">
        <f>労働コスト!E426/SUM(資本コスト!E426,労働コスト!E426)</f>
        <v>0.81141808791689807</v>
      </c>
      <c r="F426" s="6">
        <f>労働コスト!F426/SUM(資本コスト!F426,労働コスト!F426)</f>
        <v>0.86585291039604895</v>
      </c>
      <c r="G426" s="6">
        <f>労働コスト!G426/SUM(資本コスト!G426,労働コスト!G426)</f>
        <v>0.77739649460763083</v>
      </c>
      <c r="H426" s="6">
        <f>労働コスト!H426/SUM(資本コスト!H426,労働コスト!H426)</f>
        <v>0.79568642614335983</v>
      </c>
      <c r="I426" s="6">
        <f>労働コスト!I426/SUM(資本コスト!I426,労働コスト!I426)</f>
        <v>0.67920975945748818</v>
      </c>
      <c r="K426" s="3">
        <f>0.5*(E426+E$1093)</f>
        <v>0.71873599558824874</v>
      </c>
      <c r="L426" s="3">
        <f t="shared" ref="L426:O426" si="422">0.5*(F426+F$1093)</f>
        <v>0.73967268313578494</v>
      </c>
      <c r="M426" s="3">
        <f t="shared" si="422"/>
        <v>0.67923422944175305</v>
      </c>
      <c r="N426" s="3">
        <f t="shared" si="422"/>
        <v>0.69455594012633082</v>
      </c>
      <c r="O426" s="3">
        <f t="shared" si="422"/>
        <v>0.61701268028231393</v>
      </c>
    </row>
    <row r="427" spans="1:15" x14ac:dyDescent="0.15">
      <c r="A427" s="1">
        <v>19</v>
      </c>
      <c r="B427" s="1" t="s">
        <v>121</v>
      </c>
      <c r="C427" s="1">
        <v>10</v>
      </c>
      <c r="D427" s="1" t="s">
        <v>23</v>
      </c>
      <c r="E427" s="6">
        <f>労働コスト!E427/SUM(資本コスト!E427,労働コスト!E427)</f>
        <v>0.82768502069451333</v>
      </c>
      <c r="F427" s="6">
        <f>労働コスト!F427/SUM(資本コスト!F427,労働コスト!F427)</f>
        <v>0.79271316886456411</v>
      </c>
      <c r="G427" s="6">
        <f>労働コスト!G427/SUM(資本コスト!G427,労働コスト!G427)</f>
        <v>0.81461422650394744</v>
      </c>
      <c r="H427" s="6">
        <f>労働コスト!H427/SUM(資本コスト!H427,労働コスト!H427)</f>
        <v>0.86849954791229178</v>
      </c>
      <c r="I427" s="6">
        <f>労働コスト!I427/SUM(資本コスト!I427,労働コスト!I427)</f>
        <v>0.84271341467056804</v>
      </c>
      <c r="K427" s="3">
        <f>0.5*(E427+E$1094)</f>
        <v>0.79495562392649111</v>
      </c>
      <c r="L427" s="3">
        <f t="shared" ref="L427:O427" si="423">0.5*(F427+F$1094)</f>
        <v>0.79734838582266021</v>
      </c>
      <c r="M427" s="3">
        <f t="shared" si="423"/>
        <v>0.81223389836033388</v>
      </c>
      <c r="N427" s="3">
        <f t="shared" si="423"/>
        <v>0.83990104271175881</v>
      </c>
      <c r="O427" s="3">
        <f t="shared" si="423"/>
        <v>0.81748251723767773</v>
      </c>
    </row>
    <row r="428" spans="1:15" x14ac:dyDescent="0.15">
      <c r="A428" s="1">
        <v>19</v>
      </c>
      <c r="B428" s="1" t="s">
        <v>121</v>
      </c>
      <c r="C428" s="1">
        <v>11</v>
      </c>
      <c r="D428" s="1" t="s">
        <v>24</v>
      </c>
      <c r="E428" s="6">
        <f>労働コスト!E428/SUM(資本コスト!E428,労働コスト!E428)</f>
        <v>0.78149414700474862</v>
      </c>
      <c r="F428" s="6">
        <f>労働コスト!F428/SUM(資本コスト!F428,労働コスト!F428)</f>
        <v>0.79680406520720914</v>
      </c>
      <c r="G428" s="6">
        <f>労働コスト!G428/SUM(資本コスト!G428,労働コスト!G428)</f>
        <v>0.61484336612236001</v>
      </c>
      <c r="H428" s="6">
        <f>労働コスト!H428/SUM(資本コスト!H428,労働コスト!H428)</f>
        <v>0.70666205045967256</v>
      </c>
      <c r="I428" s="6">
        <f>労働コスト!I428/SUM(資本コスト!I428,労働コスト!I428)</f>
        <v>0.65330754785107081</v>
      </c>
      <c r="K428" s="3">
        <f>0.5*(E428+E$1095)</f>
        <v>0.75551505253619966</v>
      </c>
      <c r="L428" s="3">
        <f t="shared" ref="L428:O428" si="424">0.5*(F428+F$1095)</f>
        <v>0.78955915860874404</v>
      </c>
      <c r="M428" s="3">
        <f t="shared" si="424"/>
        <v>0.67009555158969125</v>
      </c>
      <c r="N428" s="3">
        <f t="shared" si="424"/>
        <v>0.71769346819955138</v>
      </c>
      <c r="O428" s="3">
        <f t="shared" si="424"/>
        <v>0.67156312042267508</v>
      </c>
    </row>
    <row r="429" spans="1:15" x14ac:dyDescent="0.15">
      <c r="A429" s="1">
        <v>19</v>
      </c>
      <c r="B429" s="1" t="s">
        <v>121</v>
      </c>
      <c r="C429" s="1">
        <v>12</v>
      </c>
      <c r="D429" s="1" t="s">
        <v>25</v>
      </c>
      <c r="E429" s="6">
        <f>労働コスト!E429/SUM(資本コスト!E429,労働コスト!E429)</f>
        <v>0.85475902549855742</v>
      </c>
      <c r="F429" s="6">
        <f>労働コスト!F429/SUM(資本コスト!F429,労働コスト!F429)</f>
        <v>0.78663795909838563</v>
      </c>
      <c r="G429" s="6">
        <f>労働コスト!G429/SUM(資本コスト!G429,労働コスト!G429)</f>
        <v>0.5837823795449909</v>
      </c>
      <c r="H429" s="6">
        <f>労働コスト!H429/SUM(資本コスト!H429,労働コスト!H429)</f>
        <v>0.60131105766825399</v>
      </c>
      <c r="I429" s="6">
        <f>労働コスト!I429/SUM(資本コスト!I429,労働コスト!I429)</f>
        <v>0.56730689360569364</v>
      </c>
      <c r="K429" s="3">
        <f>0.5*(E429+E$1096)</f>
        <v>0.81771069228988202</v>
      </c>
      <c r="L429" s="3">
        <f t="shared" ref="L429:O429" si="425">0.5*(F429+F$1096)</f>
        <v>0.80231894925736247</v>
      </c>
      <c r="M429" s="3">
        <f t="shared" si="425"/>
        <v>0.63389715117197087</v>
      </c>
      <c r="N429" s="3">
        <f t="shared" si="425"/>
        <v>0.62957900668621469</v>
      </c>
      <c r="O429" s="3">
        <f t="shared" si="425"/>
        <v>0.56703918500400485</v>
      </c>
    </row>
    <row r="430" spans="1:15" x14ac:dyDescent="0.15">
      <c r="A430" s="1">
        <v>19</v>
      </c>
      <c r="B430" s="1" t="s">
        <v>121</v>
      </c>
      <c r="C430" s="1">
        <v>13</v>
      </c>
      <c r="D430" s="1" t="s">
        <v>26</v>
      </c>
      <c r="E430" s="6">
        <f>労働コスト!E430/SUM(資本コスト!E430,労働コスト!E430)</f>
        <v>0.77920412145251683</v>
      </c>
      <c r="F430" s="6">
        <f>労働コスト!F430/SUM(資本コスト!F430,労働コスト!F430)</f>
        <v>0.74062707933009131</v>
      </c>
      <c r="G430" s="6">
        <f>労働コスト!G430/SUM(資本コスト!G430,労働コスト!G430)</f>
        <v>0.70991076037700773</v>
      </c>
      <c r="H430" s="6">
        <f>労働コスト!H430/SUM(資本コスト!H430,労働コスト!H430)</f>
        <v>0.76215821584775534</v>
      </c>
      <c r="I430" s="6">
        <f>労働コスト!I430/SUM(資本コスト!I430,労働コスト!I430)</f>
        <v>0.7546431623359946</v>
      </c>
      <c r="K430" s="3">
        <f>0.5*(E430+E$1097)</f>
        <v>0.79485457752540234</v>
      </c>
      <c r="L430" s="3">
        <f t="shared" ref="L430:O430" si="426">0.5*(F430+F$1097)</f>
        <v>0.73097767148965098</v>
      </c>
      <c r="M430" s="3">
        <f t="shared" si="426"/>
        <v>0.69126085559025008</v>
      </c>
      <c r="N430" s="3">
        <f t="shared" si="426"/>
        <v>0.71986814163038715</v>
      </c>
      <c r="O430" s="3">
        <f t="shared" si="426"/>
        <v>0.72849967258458359</v>
      </c>
    </row>
    <row r="431" spans="1:15" x14ac:dyDescent="0.15">
      <c r="A431" s="1">
        <v>19</v>
      </c>
      <c r="B431" s="1" t="s">
        <v>121</v>
      </c>
      <c r="C431" s="1">
        <v>14</v>
      </c>
      <c r="D431" s="1" t="s">
        <v>27</v>
      </c>
      <c r="E431" s="6">
        <f>労働コスト!E431/SUM(資本コスト!E431,労働コスト!E431)</f>
        <v>0.88779261616475558</v>
      </c>
      <c r="F431" s="6">
        <f>労働コスト!F431/SUM(資本コスト!F431,労働コスト!F431)</f>
        <v>0.82837829862222545</v>
      </c>
      <c r="G431" s="6">
        <f>労働コスト!G431/SUM(資本コスト!G431,労働コスト!G431)</f>
        <v>0.64700741958238805</v>
      </c>
      <c r="H431" s="6">
        <f>労働コスト!H431/SUM(資本コスト!H431,労働コスト!H431)</f>
        <v>0.60701985224120747</v>
      </c>
      <c r="I431" s="6">
        <f>労働コスト!I431/SUM(資本コスト!I431,労働コスト!I431)</f>
        <v>0.43889461739708502</v>
      </c>
      <c r="K431" s="3">
        <f>0.5*(E431+E$1098)</f>
        <v>0.90123374093452391</v>
      </c>
      <c r="L431" s="3">
        <f t="shared" ref="L431:O431" si="427">0.5*(F431+F$1098)</f>
        <v>0.84266830061516484</v>
      </c>
      <c r="M431" s="3">
        <f t="shared" si="427"/>
        <v>0.70388160402849276</v>
      </c>
      <c r="N431" s="3">
        <f t="shared" si="427"/>
        <v>0.65170020181957589</v>
      </c>
      <c r="O431" s="3">
        <f t="shared" si="427"/>
        <v>0.53313362404470332</v>
      </c>
    </row>
    <row r="432" spans="1:15" x14ac:dyDescent="0.15">
      <c r="A432" s="1">
        <v>19</v>
      </c>
      <c r="B432" s="1" t="s">
        <v>121</v>
      </c>
      <c r="C432" s="1">
        <v>15</v>
      </c>
      <c r="D432" s="1" t="s">
        <v>28</v>
      </c>
      <c r="E432" s="6">
        <f>労働コスト!E432/SUM(資本コスト!E432,労働コスト!E432)</f>
        <v>0.78111837643792725</v>
      </c>
      <c r="F432" s="6">
        <f>労働コスト!F432/SUM(資本コスト!F432,労働コスト!F432)</f>
        <v>0.8501575801751291</v>
      </c>
      <c r="G432" s="6">
        <f>労働コスト!G432/SUM(資本コスト!G432,労働コスト!G432)</f>
        <v>0.78661307806320746</v>
      </c>
      <c r="H432" s="6">
        <f>労働コスト!H432/SUM(資本コスト!H432,労働コスト!H432)</f>
        <v>0.78808590035036208</v>
      </c>
      <c r="I432" s="6">
        <f>労働コスト!I432/SUM(資本コスト!I432,労働コスト!I432)</f>
        <v>0.71971648721553783</v>
      </c>
      <c r="K432" s="3">
        <f>0.5*(E432+E$1099)</f>
        <v>0.79371632183416607</v>
      </c>
      <c r="L432" s="3">
        <f t="shared" ref="L432:O432" si="428">0.5*(F432+F$1099)</f>
        <v>0.83585593457691509</v>
      </c>
      <c r="M432" s="3">
        <f t="shared" si="428"/>
        <v>0.77096523867877131</v>
      </c>
      <c r="N432" s="3">
        <f t="shared" si="428"/>
        <v>0.75927535634006782</v>
      </c>
      <c r="O432" s="3">
        <f t="shared" si="428"/>
        <v>0.69647347485337796</v>
      </c>
    </row>
    <row r="433" spans="1:15" x14ac:dyDescent="0.15">
      <c r="A433" s="1">
        <v>19</v>
      </c>
      <c r="B433" s="1" t="s">
        <v>120</v>
      </c>
      <c r="C433" s="1">
        <v>16</v>
      </c>
      <c r="D433" s="1" t="s">
        <v>11</v>
      </c>
      <c r="E433" s="6">
        <f>労働コスト!E433/SUM(資本コスト!E433,労働コスト!E433)</f>
        <v>0.67052031762653097</v>
      </c>
      <c r="F433" s="6">
        <f>労働コスト!F433/SUM(資本コスト!F433,労働コスト!F433)</f>
        <v>0.872486223124879</v>
      </c>
      <c r="G433" s="6">
        <f>労働コスト!G433/SUM(資本コスト!G433,労働コスト!G433)</f>
        <v>0.87904386775148435</v>
      </c>
      <c r="H433" s="6">
        <f>労働コスト!H433/SUM(資本コスト!H433,労働コスト!H433)</f>
        <v>0.90649562585358767</v>
      </c>
      <c r="I433" s="6">
        <f>労働コスト!I433/SUM(資本コスト!I433,労働コスト!I433)</f>
        <v>0.89925309321333857</v>
      </c>
      <c r="K433" s="3">
        <f>0.5*(E433+E$1100)</f>
        <v>0.70853576035468002</v>
      </c>
      <c r="L433" s="3">
        <f t="shared" ref="L433:O433" si="429">0.5*(F433+F$1100)</f>
        <v>0.88204260097930431</v>
      </c>
      <c r="M433" s="3">
        <f t="shared" si="429"/>
        <v>0.88278368066852608</v>
      </c>
      <c r="N433" s="3">
        <f t="shared" si="429"/>
        <v>0.91006060402053257</v>
      </c>
      <c r="O433" s="3">
        <f t="shared" si="429"/>
        <v>0.90136859602612329</v>
      </c>
    </row>
    <row r="434" spans="1:15" x14ac:dyDescent="0.15">
      <c r="A434" s="1">
        <v>19</v>
      </c>
      <c r="B434" s="1" t="s">
        <v>120</v>
      </c>
      <c r="C434" s="1">
        <v>17</v>
      </c>
      <c r="D434" s="1" t="s">
        <v>12</v>
      </c>
      <c r="E434" s="6">
        <f>労働コスト!E434/SUM(資本コスト!E434,労働コスト!E434)</f>
        <v>0.32413242871121656</v>
      </c>
      <c r="F434" s="6">
        <f>労働コスト!F434/SUM(資本コスト!F434,労働コスト!F434)</f>
        <v>0.34085901293039034</v>
      </c>
      <c r="G434" s="6">
        <f>労働コスト!G434/SUM(資本コスト!G434,労働コスト!G434)</f>
        <v>0.37155891518998263</v>
      </c>
      <c r="H434" s="6">
        <f>労働コスト!H434/SUM(資本コスト!H434,労働コスト!H434)</f>
        <v>0.31848734623220132</v>
      </c>
      <c r="I434" s="6">
        <f>労働コスト!I434/SUM(資本コスト!I434,労働コスト!I434)</f>
        <v>0.21069479255640033</v>
      </c>
      <c r="K434" s="3">
        <f>0.5*(E434+E$1101)</f>
        <v>0.28252650526873774</v>
      </c>
      <c r="L434" s="3">
        <f t="shared" ref="L434:O434" si="430">0.5*(F434+F$1101)</f>
        <v>0.28750063020368372</v>
      </c>
      <c r="M434" s="3">
        <f t="shared" si="430"/>
        <v>0.32125642583812414</v>
      </c>
      <c r="N434" s="3">
        <f t="shared" si="430"/>
        <v>0.3029414628903343</v>
      </c>
      <c r="O434" s="3">
        <f t="shared" si="430"/>
        <v>0.20283263489683739</v>
      </c>
    </row>
    <row r="435" spans="1:15" x14ac:dyDescent="0.15">
      <c r="A435" s="1">
        <v>19</v>
      </c>
      <c r="B435" s="1" t="s">
        <v>120</v>
      </c>
      <c r="C435" s="1">
        <v>18</v>
      </c>
      <c r="D435" s="1" t="s">
        <v>13</v>
      </c>
      <c r="E435" s="6">
        <f>労働コスト!E435/SUM(資本コスト!E435,労働コスト!E435)</f>
        <v>0.84415646315098092</v>
      </c>
      <c r="F435" s="6">
        <f>労働コスト!F435/SUM(資本コスト!F435,労働コスト!F435)</f>
        <v>0.82157052549552323</v>
      </c>
      <c r="G435" s="6">
        <f>労働コスト!G435/SUM(資本コスト!G435,労働コスト!G435)</f>
        <v>0.80118363382540614</v>
      </c>
      <c r="H435" s="6">
        <f>労働コスト!H435/SUM(資本コスト!H435,労働コスト!H435)</f>
        <v>0.81513853638064782</v>
      </c>
      <c r="I435" s="6">
        <f>労働コスト!I435/SUM(資本コスト!I435,労働コスト!I435)</f>
        <v>0.74199933550045627</v>
      </c>
      <c r="K435" s="3">
        <f>0.5*(E435+E$1102)</f>
        <v>0.85183869427315506</v>
      </c>
      <c r="L435" s="3">
        <f t="shared" ref="L435:O435" si="431">0.5*(F435+F$1102)</f>
        <v>0.8138888298221002</v>
      </c>
      <c r="M435" s="3">
        <f t="shared" si="431"/>
        <v>0.80745570548418688</v>
      </c>
      <c r="N435" s="3">
        <f t="shared" si="431"/>
        <v>0.81953741630939425</v>
      </c>
      <c r="O435" s="3">
        <f t="shared" si="431"/>
        <v>0.77064756943039558</v>
      </c>
    </row>
    <row r="436" spans="1:15" x14ac:dyDescent="0.15">
      <c r="A436" s="1">
        <v>19</v>
      </c>
      <c r="B436" s="1" t="s">
        <v>120</v>
      </c>
      <c r="C436" s="1">
        <v>19</v>
      </c>
      <c r="D436" s="1" t="s">
        <v>14</v>
      </c>
      <c r="E436" s="6">
        <f>労働コスト!E436/SUM(資本コスト!E436,労働コスト!E436)</f>
        <v>0.62473819235112593</v>
      </c>
      <c r="F436" s="6">
        <f>労働コスト!F436/SUM(資本コスト!F436,労働コスト!F436)</f>
        <v>0.84821761853831368</v>
      </c>
      <c r="G436" s="6">
        <f>労働コスト!G436/SUM(資本コスト!G436,労働コスト!G436)</f>
        <v>0.82802979475163618</v>
      </c>
      <c r="H436" s="6">
        <f>労働コスト!H436/SUM(資本コスト!H436,労働コスト!H436)</f>
        <v>0.81143282981802123</v>
      </c>
      <c r="I436" s="6">
        <f>労働コスト!I436/SUM(資本コスト!I436,労働コスト!I436)</f>
        <v>0.79300957484985335</v>
      </c>
      <c r="K436" s="3">
        <f>0.5*(E436+E$1103)</f>
        <v>0.64379498234292454</v>
      </c>
      <c r="L436" s="3">
        <f t="shared" ref="L436:O436" si="432">0.5*(F436+F$1103)</f>
        <v>0.84503287037472163</v>
      </c>
      <c r="M436" s="3">
        <f t="shared" si="432"/>
        <v>0.8411410726612768</v>
      </c>
      <c r="N436" s="3">
        <f t="shared" si="432"/>
        <v>0.8114094303531707</v>
      </c>
      <c r="O436" s="3">
        <f t="shared" si="432"/>
        <v>0.79939131901675486</v>
      </c>
    </row>
    <row r="437" spans="1:15" x14ac:dyDescent="0.15">
      <c r="A437" s="1">
        <v>19</v>
      </c>
      <c r="B437" s="1" t="s">
        <v>120</v>
      </c>
      <c r="C437" s="1">
        <v>20</v>
      </c>
      <c r="D437" s="1" t="s">
        <v>15</v>
      </c>
      <c r="E437" s="6">
        <f>労働コスト!E437/SUM(資本コスト!E437,労働コスト!E437)</f>
        <v>0.50428206622133287</v>
      </c>
      <c r="F437" s="6">
        <f>労働コスト!F437/SUM(資本コスト!F437,労働コスト!F437)</f>
        <v>0.22151670639416518</v>
      </c>
      <c r="G437" s="6">
        <f>労働コスト!G437/SUM(資本コスト!G437,労働コスト!G437)</f>
        <v>0.26864979636310493</v>
      </c>
      <c r="H437" s="6">
        <f>労働コスト!H437/SUM(資本コスト!H437,労働コスト!H437)</f>
        <v>0.25199660136024221</v>
      </c>
      <c r="I437" s="6">
        <f>労働コスト!I437/SUM(資本コスト!I437,労働コスト!I437)</f>
        <v>0.19805608526040333</v>
      </c>
      <c r="K437" s="3">
        <f>0.5*(E437+E$1104)</f>
        <v>0.50498656603702052</v>
      </c>
      <c r="L437" s="3">
        <f t="shared" ref="L437:O437" si="433">0.5*(F437+F$1104)</f>
        <v>0.21144475199723589</v>
      </c>
      <c r="M437" s="3">
        <f t="shared" si="433"/>
        <v>0.25767208462778518</v>
      </c>
      <c r="N437" s="3">
        <f t="shared" si="433"/>
        <v>0.25431932580016947</v>
      </c>
      <c r="O437" s="3">
        <f t="shared" si="433"/>
        <v>0.20004798871506624</v>
      </c>
    </row>
    <row r="438" spans="1:15" x14ac:dyDescent="0.15">
      <c r="A438" s="1">
        <v>19</v>
      </c>
      <c r="B438" s="1" t="s">
        <v>120</v>
      </c>
      <c r="C438" s="1">
        <v>21</v>
      </c>
      <c r="D438" s="1" t="s">
        <v>16</v>
      </c>
      <c r="E438" s="6">
        <f>労働コスト!E438/SUM(資本コスト!E438,労働コスト!E438)</f>
        <v>0.68674378090546473</v>
      </c>
      <c r="F438" s="6">
        <f>労働コスト!F438/SUM(資本コスト!F438,労働コスト!F438)</f>
        <v>0.7077928497283652</v>
      </c>
      <c r="G438" s="6">
        <f>労働コスト!G438/SUM(資本コスト!G438,労働コスト!G438)</f>
        <v>0.66279865813995631</v>
      </c>
      <c r="H438" s="6">
        <f>労働コスト!H438/SUM(資本コスト!H438,労働コスト!H438)</f>
        <v>0.62927412546002515</v>
      </c>
      <c r="I438" s="6">
        <f>労働コスト!I438/SUM(資本コスト!I438,労働コスト!I438)</f>
        <v>0.49319961462006207</v>
      </c>
      <c r="K438" s="3">
        <f>0.5*(E438+E$1105)</f>
        <v>0.68114798793764153</v>
      </c>
      <c r="L438" s="3">
        <f t="shared" ref="L438:O438" si="434">0.5*(F438+F$1105)</f>
        <v>0.64663673675307587</v>
      </c>
      <c r="M438" s="3">
        <f t="shared" si="434"/>
        <v>0.62320075091649341</v>
      </c>
      <c r="N438" s="3">
        <f t="shared" si="434"/>
        <v>0.59163721531896796</v>
      </c>
      <c r="O438" s="3">
        <f t="shared" si="434"/>
        <v>0.46424727658938303</v>
      </c>
    </row>
    <row r="439" spans="1:15" x14ac:dyDescent="0.15">
      <c r="A439" s="1">
        <v>19</v>
      </c>
      <c r="B439" s="1" t="s">
        <v>119</v>
      </c>
      <c r="C439" s="1">
        <v>22</v>
      </c>
      <c r="D439" s="1" t="s">
        <v>8</v>
      </c>
      <c r="E439" s="6">
        <f>労働コスト!E439/SUM(資本コスト!E439,労働コスト!E439)</f>
        <v>0.73009206217899347</v>
      </c>
      <c r="F439" s="6">
        <f>労働コスト!F439/SUM(資本コスト!F439,労働コスト!F439)</f>
        <v>0.68011155935814949</v>
      </c>
      <c r="G439" s="6">
        <f>労働コスト!G439/SUM(資本コスト!G439,労働コスト!G439)</f>
        <v>0.56151993625614549</v>
      </c>
      <c r="H439" s="6">
        <f>労働コスト!H439/SUM(資本コスト!H439,労働コスト!H439)</f>
        <v>0.6002700657354717</v>
      </c>
      <c r="I439" s="6">
        <f>労働コスト!I439/SUM(資本コスト!I439,労働コスト!I439)</f>
        <v>0.65227668294645247</v>
      </c>
      <c r="K439" s="3">
        <f>0.5*(E439+E$1106)</f>
        <v>0.76534893128511128</v>
      </c>
      <c r="L439" s="3">
        <f t="shared" ref="L439:O439" si="435">0.5*(F439+F$1106)</f>
        <v>0.70728001586379652</v>
      </c>
      <c r="M439" s="3">
        <f t="shared" si="435"/>
        <v>0.61561119253060581</v>
      </c>
      <c r="N439" s="3">
        <f t="shared" si="435"/>
        <v>0.64616053462129652</v>
      </c>
      <c r="O439" s="3">
        <f t="shared" si="435"/>
        <v>0.69019483490112921</v>
      </c>
    </row>
    <row r="440" spans="1:15" x14ac:dyDescent="0.15">
      <c r="A440" s="1">
        <v>19</v>
      </c>
      <c r="B440" s="1" t="s">
        <v>119</v>
      </c>
      <c r="C440" s="1">
        <v>23</v>
      </c>
      <c r="D440" s="1" t="s">
        <v>29</v>
      </c>
      <c r="E440" s="6">
        <f>労働コスト!E440/SUM(資本コスト!E440,労働コスト!E440)</f>
        <v>0.65825491646497503</v>
      </c>
      <c r="F440" s="6">
        <f>労働コスト!F440/SUM(資本コスト!F440,労働コスト!F440)</f>
        <v>0.74551555235995648</v>
      </c>
      <c r="G440" s="6">
        <f>労働コスト!G440/SUM(資本コスト!G440,労働コスト!G440)</f>
        <v>0.7264182506673813</v>
      </c>
      <c r="H440" s="6">
        <f>労働コスト!H440/SUM(資本コスト!H440,労働コスト!H440)</f>
        <v>0.72823672444811194</v>
      </c>
      <c r="I440" s="6">
        <f>労働コスト!I440/SUM(資本コスト!I440,労働コスト!I440)</f>
        <v>0.67370077313851451</v>
      </c>
      <c r="K440" s="3">
        <f>0.5*(E440+E$1107)</f>
        <v>0.6369526494198654</v>
      </c>
      <c r="L440" s="3">
        <f t="shared" ref="L440:O440" si="436">0.5*(F440+F$1107)</f>
        <v>0.74367401074804784</v>
      </c>
      <c r="M440" s="3">
        <f t="shared" si="436"/>
        <v>0.72744459944735262</v>
      </c>
      <c r="N440" s="3">
        <f t="shared" si="436"/>
        <v>0.73628503374634602</v>
      </c>
      <c r="O440" s="3">
        <f t="shared" si="436"/>
        <v>0.68427915137939288</v>
      </c>
    </row>
    <row r="441" spans="1:15" x14ac:dyDescent="0.15">
      <c r="A441" s="1">
        <v>20</v>
      </c>
      <c r="B441" s="1" t="s">
        <v>123</v>
      </c>
      <c r="C441" s="1">
        <v>1</v>
      </c>
      <c r="D441" s="1" t="s">
        <v>9</v>
      </c>
      <c r="E441" s="6">
        <f>労働コスト!E441/SUM(資本コスト!E441,労働コスト!E441)</f>
        <v>0.46520577828132759</v>
      </c>
      <c r="F441" s="6">
        <f>労働コスト!F441/SUM(資本コスト!F441,労働コスト!F441)</f>
        <v>0.5385606471681228</v>
      </c>
      <c r="G441" s="6">
        <f>労働コスト!G441/SUM(資本コスト!G441,労働コスト!G441)</f>
        <v>0.47811391230304234</v>
      </c>
      <c r="H441" s="6">
        <f>労働コスト!H441/SUM(資本コスト!H441,労働コスト!H441)</f>
        <v>0.37576847075849323</v>
      </c>
      <c r="I441" s="6">
        <f>労働コスト!I441/SUM(資本コスト!I441,労働コスト!I441)</f>
        <v>0.31957368074590764</v>
      </c>
      <c r="K441" s="3">
        <f>0.5*(E441+E$1085)</f>
        <v>0.44428763391173354</v>
      </c>
      <c r="L441" s="3">
        <f t="shared" ref="L441:O441" si="437">0.5*(F441+F$1085)</f>
        <v>0.52031483730214689</v>
      </c>
      <c r="M441" s="3">
        <f t="shared" si="437"/>
        <v>0.46609826551800349</v>
      </c>
      <c r="N441" s="3">
        <f t="shared" si="437"/>
        <v>0.36467295187217508</v>
      </c>
      <c r="O441" s="3">
        <f t="shared" si="437"/>
        <v>0.30473695765054565</v>
      </c>
    </row>
    <row r="442" spans="1:15" x14ac:dyDescent="0.15">
      <c r="A442" s="1">
        <v>20</v>
      </c>
      <c r="B442" s="1" t="s">
        <v>123</v>
      </c>
      <c r="C442" s="1">
        <v>2</v>
      </c>
      <c r="D442" s="1" t="s">
        <v>10</v>
      </c>
      <c r="E442" s="6">
        <f>労働コスト!E442/SUM(資本コスト!E442,労働コスト!E442)</f>
        <v>0.6273638998336778</v>
      </c>
      <c r="F442" s="6">
        <f>労働コスト!F442/SUM(資本コスト!F442,労働コスト!F442)</f>
        <v>0.72885392541263694</v>
      </c>
      <c r="G442" s="6">
        <f>労働コスト!G442/SUM(資本コスト!G442,労働コスト!G442)</f>
        <v>0.73770736376357438</v>
      </c>
      <c r="H442" s="6">
        <f>労働コスト!H442/SUM(資本コスト!H442,労働コスト!H442)</f>
        <v>0.68227922061690338</v>
      </c>
      <c r="I442" s="6">
        <f>労働コスト!I442/SUM(資本コスト!I442,労働コスト!I442)</f>
        <v>0.45417996118496712</v>
      </c>
      <c r="K442" s="3">
        <f>0.5*(E442+E$1086)</f>
        <v>0.62487780365798606</v>
      </c>
      <c r="L442" s="3">
        <f t="shared" ref="L442:O442" si="438">0.5*(F442+F$1086)</f>
        <v>0.69793693884671804</v>
      </c>
      <c r="M442" s="3">
        <f t="shared" si="438"/>
        <v>0.69556188806174912</v>
      </c>
      <c r="N442" s="3">
        <f t="shared" si="438"/>
        <v>0.66914188107659811</v>
      </c>
      <c r="O442" s="3">
        <f t="shared" si="438"/>
        <v>0.47639106801601921</v>
      </c>
    </row>
    <row r="443" spans="1:15" x14ac:dyDescent="0.15">
      <c r="A443" s="1">
        <v>20</v>
      </c>
      <c r="B443" s="1" t="s">
        <v>125</v>
      </c>
      <c r="C443" s="1">
        <v>3</v>
      </c>
      <c r="D443" s="1" t="s">
        <v>17</v>
      </c>
      <c r="E443" s="6">
        <f>労働コスト!E443/SUM(資本コスト!E443,労働コスト!E443)</f>
        <v>0.66191411861876459</v>
      </c>
      <c r="F443" s="6">
        <f>労働コスト!F443/SUM(資本コスト!F443,労働コスト!F443)</f>
        <v>0.73457824638746017</v>
      </c>
      <c r="G443" s="6">
        <f>労働コスト!G443/SUM(資本コスト!G443,労働コスト!G443)</f>
        <v>0.7165666859714489</v>
      </c>
      <c r="H443" s="6">
        <f>労働コスト!H443/SUM(資本コスト!H443,労働コスト!H443)</f>
        <v>0.67090968305154619</v>
      </c>
      <c r="I443" s="6">
        <f>労働コスト!I443/SUM(資本コスト!I443,労働コスト!I443)</f>
        <v>0.60029311659409246</v>
      </c>
      <c r="K443" s="3">
        <f>0.5*(E443+E$1087)</f>
        <v>0.66906956064564882</v>
      </c>
      <c r="L443" s="3">
        <f t="shared" ref="L443:O443" si="439">0.5*(F443+F$1087)</f>
        <v>0.74046964172923846</v>
      </c>
      <c r="M443" s="3">
        <f t="shared" si="439"/>
        <v>0.70559872942329394</v>
      </c>
      <c r="N443" s="3">
        <f t="shared" si="439"/>
        <v>0.68049553175397737</v>
      </c>
      <c r="O443" s="3">
        <f t="shared" si="439"/>
        <v>0.61697119785162868</v>
      </c>
    </row>
    <row r="444" spans="1:15" x14ac:dyDescent="0.15">
      <c r="A444" s="1">
        <v>20</v>
      </c>
      <c r="B444" s="1" t="s">
        <v>125</v>
      </c>
      <c r="C444" s="1">
        <v>4</v>
      </c>
      <c r="D444" s="1" t="s">
        <v>18</v>
      </c>
      <c r="E444" s="6">
        <f>労働コスト!E444/SUM(資本コスト!E444,労働コスト!E444)</f>
        <v>0.70626834249450221</v>
      </c>
      <c r="F444" s="6">
        <f>労働コスト!F444/SUM(資本コスト!F444,労働コスト!F444)</f>
        <v>0.75697511691986075</v>
      </c>
      <c r="G444" s="6">
        <f>労働コスト!G444/SUM(資本コスト!G444,労働コスト!G444)</f>
        <v>0.75051345516531431</v>
      </c>
      <c r="H444" s="6">
        <f>労働コスト!H444/SUM(資本コスト!H444,労働コスト!H444)</f>
        <v>0.69108019659364472</v>
      </c>
      <c r="I444" s="6">
        <f>労働コスト!I444/SUM(資本コスト!I444,労働コスト!I444)</f>
        <v>0.683395843360176</v>
      </c>
      <c r="K444" s="3">
        <f>0.5*(E444+E$1088)</f>
        <v>0.74123228032933464</v>
      </c>
      <c r="L444" s="3">
        <f t="shared" ref="L444:O444" si="440">0.5*(F444+F$1088)</f>
        <v>0.78621119521224936</v>
      </c>
      <c r="M444" s="3">
        <f t="shared" si="440"/>
        <v>0.77454326949916108</v>
      </c>
      <c r="N444" s="3">
        <f t="shared" si="440"/>
        <v>0.71559053424660179</v>
      </c>
      <c r="O444" s="3">
        <f t="shared" si="440"/>
        <v>0.67701616646020746</v>
      </c>
    </row>
    <row r="445" spans="1:15" x14ac:dyDescent="0.15">
      <c r="A445" s="1">
        <v>20</v>
      </c>
      <c r="B445" s="1" t="s">
        <v>125</v>
      </c>
      <c r="C445" s="1">
        <v>5</v>
      </c>
      <c r="D445" s="1" t="s">
        <v>19</v>
      </c>
      <c r="E445" s="6">
        <f>労働コスト!E445/SUM(資本コスト!E445,労働コスト!E445)</f>
        <v>0.77527916514717277</v>
      </c>
      <c r="F445" s="6">
        <f>労働コスト!F445/SUM(資本コスト!F445,労働コスト!F445)</f>
        <v>0.84339774836431536</v>
      </c>
      <c r="G445" s="6">
        <f>労働コスト!G445/SUM(資本コスト!G445,労働コスト!G445)</f>
        <v>0.83348963921922903</v>
      </c>
      <c r="H445" s="6">
        <f>労働コスト!H445/SUM(資本コスト!H445,労働コスト!H445)</f>
        <v>0.84404842303736594</v>
      </c>
      <c r="I445" s="6">
        <f>労働コスト!I445/SUM(資本コスト!I445,労働コスト!I445)</f>
        <v>0.77022811849773742</v>
      </c>
      <c r="K445" s="3">
        <f>0.5*(E445+E$1089)</f>
        <v>0.69061043398202882</v>
      </c>
      <c r="L445" s="3">
        <f t="shared" ref="L445:O445" si="441">0.5*(F445+F$1089)</f>
        <v>0.77603072446440213</v>
      </c>
      <c r="M445" s="3">
        <f t="shared" si="441"/>
        <v>0.76027108619955364</v>
      </c>
      <c r="N445" s="3">
        <f t="shared" si="441"/>
        <v>0.76047371822233156</v>
      </c>
      <c r="O445" s="3">
        <f t="shared" si="441"/>
        <v>0.68766543371563937</v>
      </c>
    </row>
    <row r="446" spans="1:15" x14ac:dyDescent="0.15">
      <c r="A446" s="1">
        <v>20</v>
      </c>
      <c r="B446" s="1" t="s">
        <v>285</v>
      </c>
      <c r="C446" s="1">
        <v>6</v>
      </c>
      <c r="D446" s="1" t="s">
        <v>3</v>
      </c>
      <c r="E446" s="6">
        <f>労働コスト!E446/SUM(資本コスト!E446,労働コスト!E446)</f>
        <v>0.69773253160277371</v>
      </c>
      <c r="F446" s="6">
        <f>労働コスト!F446/SUM(資本コスト!F446,労働コスト!F446)</f>
        <v>0.7289667020432069</v>
      </c>
      <c r="G446" s="6">
        <f>労働コスト!G446/SUM(資本コスト!G446,労働コスト!G446)</f>
        <v>0.7482800041471005</v>
      </c>
      <c r="H446" s="6">
        <f>労働コスト!H446/SUM(資本コスト!H446,労働コスト!H446)</f>
        <v>0.70797530372314998</v>
      </c>
      <c r="I446" s="6">
        <f>労働コスト!I446/SUM(資本コスト!I446,労働コスト!I446)</f>
        <v>0.61273666189167486</v>
      </c>
      <c r="K446" s="3">
        <f>0.5*(E446+E$1090)</f>
        <v>0.60715325391449038</v>
      </c>
      <c r="L446" s="3">
        <f t="shared" ref="L446:O446" si="442">0.5*(F446+F$1090)</f>
        <v>0.65465561217027457</v>
      </c>
      <c r="M446" s="3">
        <f t="shared" si="442"/>
        <v>0.65075367947698792</v>
      </c>
      <c r="N446" s="3">
        <f t="shared" si="442"/>
        <v>0.63892457069760922</v>
      </c>
      <c r="O446" s="3">
        <f t="shared" si="442"/>
        <v>0.52872277448968019</v>
      </c>
    </row>
    <row r="447" spans="1:15" x14ac:dyDescent="0.15">
      <c r="A447" s="1">
        <v>20</v>
      </c>
      <c r="B447" s="1" t="s">
        <v>125</v>
      </c>
      <c r="C447" s="1">
        <v>7</v>
      </c>
      <c r="D447" s="1" t="s">
        <v>20</v>
      </c>
      <c r="E447" s="6">
        <f>労働コスト!E447/SUM(資本コスト!E447,労働コスト!E447)</f>
        <v>0.19058052662472322</v>
      </c>
      <c r="F447" s="6">
        <f>労働コスト!F447/SUM(資本コスト!F447,労働コスト!F447)</f>
        <v>0.34663599255260269</v>
      </c>
      <c r="G447" s="6">
        <f>労働コスト!G447/SUM(資本コスト!G447,労働コスト!G447)</f>
        <v>0.68337619489381651</v>
      </c>
      <c r="H447" s="6">
        <f>労働コスト!H447/SUM(資本コスト!H447,労働コスト!H447)</f>
        <v>0.53769801797980232</v>
      </c>
      <c r="I447" s="6">
        <f>労働コスト!I447/SUM(資本コスト!I447,労働コスト!I447)</f>
        <v>0.25284024536597044</v>
      </c>
      <c r="K447" s="3">
        <f>0.5*(E447+E$1091)</f>
        <v>0.24750426967213812</v>
      </c>
      <c r="L447" s="3">
        <f t="shared" ref="L447:O447" si="443">0.5*(F447+F$1091)</f>
        <v>0.34741227136548436</v>
      </c>
      <c r="M447" s="3">
        <f t="shared" si="443"/>
        <v>0.56054300037697546</v>
      </c>
      <c r="N447" s="3">
        <f t="shared" si="443"/>
        <v>0.48447693641926337</v>
      </c>
      <c r="O447" s="3">
        <f t="shared" si="443"/>
        <v>0.3188562233039054</v>
      </c>
    </row>
    <row r="448" spans="1:15" x14ac:dyDescent="0.15">
      <c r="A448" s="1">
        <v>20</v>
      </c>
      <c r="B448" s="1" t="s">
        <v>125</v>
      </c>
      <c r="C448" s="1">
        <v>8</v>
      </c>
      <c r="D448" s="1" t="s">
        <v>21</v>
      </c>
      <c r="E448" s="6">
        <f>労働コスト!E448/SUM(資本コスト!E448,労働コスト!E448)</f>
        <v>0.65050769191204327</v>
      </c>
      <c r="F448" s="6">
        <f>労働コスト!F448/SUM(資本コスト!F448,労働コスト!F448)</f>
        <v>0.72277306659160623</v>
      </c>
      <c r="G448" s="6">
        <f>労働コスト!G448/SUM(資本コスト!G448,労働コスト!G448)</f>
        <v>0.73982497670013991</v>
      </c>
      <c r="H448" s="6">
        <f>労働コスト!H448/SUM(資本コスト!H448,労働コスト!H448)</f>
        <v>0.7480517320537704</v>
      </c>
      <c r="I448" s="6">
        <f>労働コスト!I448/SUM(資本コスト!I448,労働コスト!I448)</f>
        <v>0.72536493384598599</v>
      </c>
      <c r="K448" s="3">
        <f>0.5*(E448+E$1092)</f>
        <v>0.63759643804242661</v>
      </c>
      <c r="L448" s="3">
        <f t="shared" ref="L448:O448" si="444">0.5*(F448+F$1092)</f>
        <v>0.73982835251401668</v>
      </c>
      <c r="M448" s="3">
        <f t="shared" si="444"/>
        <v>0.74548986654235638</v>
      </c>
      <c r="N448" s="3">
        <f t="shared" si="444"/>
        <v>0.75497686846564049</v>
      </c>
      <c r="O448" s="3">
        <f t="shared" si="444"/>
        <v>0.70113689680377722</v>
      </c>
    </row>
    <row r="449" spans="1:15" x14ac:dyDescent="0.15">
      <c r="A449" s="1">
        <v>20</v>
      </c>
      <c r="B449" s="1" t="s">
        <v>125</v>
      </c>
      <c r="C449" s="1">
        <v>9</v>
      </c>
      <c r="D449" s="1" t="s">
        <v>22</v>
      </c>
      <c r="E449" s="6">
        <f>労働コスト!E449/SUM(資本コスト!E449,労働コスト!E449)</f>
        <v>0.74317709627777007</v>
      </c>
      <c r="F449" s="6">
        <f>労働コスト!F449/SUM(資本コスト!F449,労働コスト!F449)</f>
        <v>0.77681793468512583</v>
      </c>
      <c r="G449" s="6">
        <f>労働コスト!G449/SUM(資本コスト!G449,労働コスト!G449)</f>
        <v>0.73028658599500751</v>
      </c>
      <c r="H449" s="6">
        <f>労働コスト!H449/SUM(資本コスト!H449,労働コスト!H449)</f>
        <v>0.77394720259514227</v>
      </c>
      <c r="I449" s="6">
        <f>労働コスト!I449/SUM(資本コスト!I449,労働コスト!I449)</f>
        <v>0.73657706015925639</v>
      </c>
      <c r="K449" s="3">
        <f>0.5*(E449+E$1093)</f>
        <v>0.68461549976868474</v>
      </c>
      <c r="L449" s="3">
        <f t="shared" ref="L449:O449" si="445">0.5*(F449+F$1093)</f>
        <v>0.69515519528032343</v>
      </c>
      <c r="M449" s="3">
        <f t="shared" si="445"/>
        <v>0.65567927513544144</v>
      </c>
      <c r="N449" s="3">
        <f t="shared" si="445"/>
        <v>0.68368632835222198</v>
      </c>
      <c r="O449" s="3">
        <f t="shared" si="445"/>
        <v>0.64569633063319798</v>
      </c>
    </row>
    <row r="450" spans="1:15" x14ac:dyDescent="0.15">
      <c r="A450" s="1">
        <v>20</v>
      </c>
      <c r="B450" s="1" t="s">
        <v>125</v>
      </c>
      <c r="C450" s="1">
        <v>10</v>
      </c>
      <c r="D450" s="1" t="s">
        <v>23</v>
      </c>
      <c r="E450" s="6">
        <f>労働コスト!E450/SUM(資本コスト!E450,労働コスト!E450)</f>
        <v>0.6451851263508801</v>
      </c>
      <c r="F450" s="6">
        <f>労働コスト!F450/SUM(資本コスト!F450,労働コスト!F450)</f>
        <v>0.79225782360049302</v>
      </c>
      <c r="G450" s="6">
        <f>労働コスト!G450/SUM(資本コスト!G450,労働コスト!G450)</f>
        <v>0.7872328662896696</v>
      </c>
      <c r="H450" s="6">
        <f>労働コスト!H450/SUM(資本コスト!H450,労働コスト!H450)</f>
        <v>0.81067282933273255</v>
      </c>
      <c r="I450" s="6">
        <f>労働コスト!I450/SUM(資本コスト!I450,労働コスト!I450)</f>
        <v>0.76374621469605708</v>
      </c>
      <c r="K450" s="3">
        <f>0.5*(E450+E$1094)</f>
        <v>0.70370567675467455</v>
      </c>
      <c r="L450" s="3">
        <f t="shared" ref="L450:O450" si="446">0.5*(F450+F$1094)</f>
        <v>0.79712071319062461</v>
      </c>
      <c r="M450" s="3">
        <f t="shared" si="446"/>
        <v>0.79854321825319496</v>
      </c>
      <c r="N450" s="3">
        <f t="shared" si="446"/>
        <v>0.81098768342197924</v>
      </c>
      <c r="O450" s="3">
        <f t="shared" si="446"/>
        <v>0.77799891725042225</v>
      </c>
    </row>
    <row r="451" spans="1:15" x14ac:dyDescent="0.15">
      <c r="A451" s="1">
        <v>20</v>
      </c>
      <c r="B451" s="1" t="s">
        <v>125</v>
      </c>
      <c r="C451" s="1">
        <v>11</v>
      </c>
      <c r="D451" s="1" t="s">
        <v>24</v>
      </c>
      <c r="E451" s="6">
        <f>労働コスト!E451/SUM(資本コスト!E451,労働コスト!E451)</f>
        <v>0.72505394203789042</v>
      </c>
      <c r="F451" s="6">
        <f>労働コスト!F451/SUM(資本コスト!F451,労働コスト!F451)</f>
        <v>0.77711584700187719</v>
      </c>
      <c r="G451" s="6">
        <f>労働コスト!G451/SUM(資本コスト!G451,労働コスト!G451)</f>
        <v>0.69785580297005845</v>
      </c>
      <c r="H451" s="6">
        <f>労働コスト!H451/SUM(資本コスト!H451,労働コスト!H451)</f>
        <v>0.70299927403016749</v>
      </c>
      <c r="I451" s="6">
        <f>労働コスト!I451/SUM(資本コスト!I451,労働コスト!I451)</f>
        <v>0.7048406724916495</v>
      </c>
      <c r="K451" s="3">
        <f>0.5*(E451+E$1095)</f>
        <v>0.72729495005277056</v>
      </c>
      <c r="L451" s="3">
        <f t="shared" ref="L451:O451" si="447">0.5*(F451+F$1095)</f>
        <v>0.77971504950607806</v>
      </c>
      <c r="M451" s="3">
        <f t="shared" si="447"/>
        <v>0.71160177001354041</v>
      </c>
      <c r="N451" s="3">
        <f t="shared" si="447"/>
        <v>0.71586207998479878</v>
      </c>
      <c r="O451" s="3">
        <f t="shared" si="447"/>
        <v>0.69732968274296447</v>
      </c>
    </row>
    <row r="452" spans="1:15" x14ac:dyDescent="0.15">
      <c r="A452" s="1">
        <v>20</v>
      </c>
      <c r="B452" s="1" t="s">
        <v>125</v>
      </c>
      <c r="C452" s="1">
        <v>12</v>
      </c>
      <c r="D452" s="1" t="s">
        <v>25</v>
      </c>
      <c r="E452" s="6">
        <f>労働コスト!E452/SUM(資本コスト!E452,労働コスト!E452)</f>
        <v>0.83245440413269145</v>
      </c>
      <c r="F452" s="6">
        <f>労働コスト!F452/SUM(資本コスト!F452,労働コスト!F452)</f>
        <v>0.82827268259203279</v>
      </c>
      <c r="G452" s="6">
        <f>労働コスト!G452/SUM(資本コスト!G452,労働コスト!G452)</f>
        <v>0.67628822971560454</v>
      </c>
      <c r="H452" s="6">
        <f>労働コスト!H452/SUM(資本コスト!H452,労働コスト!H452)</f>
        <v>0.6554686539786666</v>
      </c>
      <c r="I452" s="6">
        <f>労働コスト!I452/SUM(資本コスト!I452,労働コスト!I452)</f>
        <v>0.57345594858661797</v>
      </c>
      <c r="K452" s="3">
        <f>0.5*(E452+E$1096)</f>
        <v>0.80655838160694904</v>
      </c>
      <c r="L452" s="3">
        <f t="shared" ref="L452:O452" si="448">0.5*(F452+F$1096)</f>
        <v>0.82313631100418605</v>
      </c>
      <c r="M452" s="3">
        <f t="shared" si="448"/>
        <v>0.68015007625727775</v>
      </c>
      <c r="N452" s="3">
        <f t="shared" si="448"/>
        <v>0.656657804841421</v>
      </c>
      <c r="O452" s="3">
        <f t="shared" si="448"/>
        <v>0.57011371249446696</v>
      </c>
    </row>
    <row r="453" spans="1:15" x14ac:dyDescent="0.15">
      <c r="A453" s="1">
        <v>20</v>
      </c>
      <c r="B453" s="1" t="s">
        <v>285</v>
      </c>
      <c r="C453" s="1">
        <v>13</v>
      </c>
      <c r="D453" s="1" t="s">
        <v>26</v>
      </c>
      <c r="E453" s="6">
        <f>労働コスト!E453/SUM(資本コスト!E453,労働コスト!E453)</f>
        <v>0.80286121786715292</v>
      </c>
      <c r="F453" s="6">
        <f>労働コスト!F453/SUM(資本コスト!F453,労働コスト!F453)</f>
        <v>0.74618579996787837</v>
      </c>
      <c r="G453" s="6">
        <f>労働コスト!G453/SUM(資本コスト!G453,労働コスト!G453)</f>
        <v>0.65474671282407859</v>
      </c>
      <c r="H453" s="6">
        <f>労働コスト!H453/SUM(資本コスト!H453,労働コスト!H453)</f>
        <v>0.69470146326888849</v>
      </c>
      <c r="I453" s="6">
        <f>労働コスト!I453/SUM(資本コスト!I453,労働コスト!I453)</f>
        <v>0.68350010355760138</v>
      </c>
      <c r="K453" s="3">
        <f>0.5*(E453+E$1097)</f>
        <v>0.8066831257327205</v>
      </c>
      <c r="L453" s="3">
        <f t="shared" ref="L453:O453" si="449">0.5*(F453+F$1097)</f>
        <v>0.73375703180854446</v>
      </c>
      <c r="M453" s="3">
        <f t="shared" si="449"/>
        <v>0.66367883181378551</v>
      </c>
      <c r="N453" s="3">
        <f t="shared" si="449"/>
        <v>0.68613976534095378</v>
      </c>
      <c r="O453" s="3">
        <f t="shared" si="449"/>
        <v>0.69292814319538687</v>
      </c>
    </row>
    <row r="454" spans="1:15" x14ac:dyDescent="0.15">
      <c r="A454" s="1">
        <v>20</v>
      </c>
      <c r="B454" s="1" t="s">
        <v>285</v>
      </c>
      <c r="C454" s="1">
        <v>14</v>
      </c>
      <c r="D454" s="1" t="s">
        <v>27</v>
      </c>
      <c r="E454" s="6">
        <f>労働コスト!E454/SUM(資本コスト!E454,労働コスト!E454)</f>
        <v>0.88033877770630242</v>
      </c>
      <c r="F454" s="6">
        <f>労働コスト!F454/SUM(資本コスト!F454,労働コスト!F454)</f>
        <v>0.76551220662017194</v>
      </c>
      <c r="G454" s="6">
        <f>労働コスト!G454/SUM(資本コスト!G454,労働コスト!G454)</f>
        <v>0.5708560549370949</v>
      </c>
      <c r="H454" s="6">
        <f>労働コスト!H454/SUM(資本コスト!H454,労働コスト!H454)</f>
        <v>0.59708679847152435</v>
      </c>
      <c r="I454" s="6">
        <f>労働コスト!I454/SUM(資本コスト!I454,労働コスト!I454)</f>
        <v>0.52564857772191087</v>
      </c>
      <c r="K454" s="3">
        <f>0.5*(E454+E$1098)</f>
        <v>0.89750682170529739</v>
      </c>
      <c r="L454" s="3">
        <f t="shared" ref="L454:O454" si="450">0.5*(F454+F$1098)</f>
        <v>0.81123525461413815</v>
      </c>
      <c r="M454" s="3">
        <f t="shared" si="450"/>
        <v>0.66580592170584629</v>
      </c>
      <c r="N454" s="3">
        <f t="shared" si="450"/>
        <v>0.64673367493473433</v>
      </c>
      <c r="O454" s="3">
        <f t="shared" si="450"/>
        <v>0.57651060420711631</v>
      </c>
    </row>
    <row r="455" spans="1:15" x14ac:dyDescent="0.15">
      <c r="A455" s="1">
        <v>20</v>
      </c>
      <c r="B455" s="1" t="s">
        <v>125</v>
      </c>
      <c r="C455" s="1">
        <v>15</v>
      </c>
      <c r="D455" s="1" t="s">
        <v>28</v>
      </c>
      <c r="E455" s="6">
        <f>労働コスト!E455/SUM(資本コスト!E455,労働コスト!E455)</f>
        <v>0.80756753213123522</v>
      </c>
      <c r="F455" s="6">
        <f>労働コスト!F455/SUM(資本コスト!F455,労働コスト!F455)</f>
        <v>0.83929789536565524</v>
      </c>
      <c r="G455" s="6">
        <f>労働コスト!G455/SUM(資本コスト!G455,労働コスト!G455)</f>
        <v>0.71410901945046945</v>
      </c>
      <c r="H455" s="6">
        <f>労働コスト!H455/SUM(資本コスト!H455,労働コスト!H455)</f>
        <v>0.75199871204153745</v>
      </c>
      <c r="I455" s="6">
        <f>労働コスト!I455/SUM(資本コスト!I455,労働コスト!I455)</f>
        <v>0.71194922001473715</v>
      </c>
      <c r="K455" s="3">
        <f>0.5*(E455+E$1099)</f>
        <v>0.80694089968082006</v>
      </c>
      <c r="L455" s="3">
        <f t="shared" ref="L455:O455" si="451">0.5*(F455+F$1099)</f>
        <v>0.83042609217217822</v>
      </c>
      <c r="M455" s="3">
        <f t="shared" si="451"/>
        <v>0.73471320937240225</v>
      </c>
      <c r="N455" s="3">
        <f t="shared" si="451"/>
        <v>0.74123176218565545</v>
      </c>
      <c r="O455" s="3">
        <f t="shared" si="451"/>
        <v>0.69258984125297762</v>
      </c>
    </row>
    <row r="456" spans="1:15" x14ac:dyDescent="0.15">
      <c r="A456" s="1">
        <v>20</v>
      </c>
      <c r="B456" s="1" t="s">
        <v>123</v>
      </c>
      <c r="C456" s="1">
        <v>16</v>
      </c>
      <c r="D456" s="1" t="s">
        <v>11</v>
      </c>
      <c r="E456" s="6">
        <f>労働コスト!E456/SUM(資本コスト!E456,労働コスト!E456)</f>
        <v>0.78409277255111698</v>
      </c>
      <c r="F456" s="6">
        <f>労働コスト!F456/SUM(資本コスト!F456,労働コスト!F456)</f>
        <v>0.89305802275495838</v>
      </c>
      <c r="G456" s="6">
        <f>労働コスト!G456/SUM(資本コスト!G456,労働コスト!G456)</f>
        <v>0.88575964508582039</v>
      </c>
      <c r="H456" s="6">
        <f>労働コスト!H456/SUM(資本コスト!H456,労働コスト!H456)</f>
        <v>0.91754723699525975</v>
      </c>
      <c r="I456" s="6">
        <f>労働コスト!I456/SUM(資本コスト!I456,労働コスト!I456)</f>
        <v>0.89682789524630269</v>
      </c>
      <c r="K456" s="3">
        <f>0.5*(E456+E$1100)</f>
        <v>0.76532198781697303</v>
      </c>
      <c r="L456" s="3">
        <f t="shared" ref="L456:O456" si="452">0.5*(F456+F$1100)</f>
        <v>0.892328500794344</v>
      </c>
      <c r="M456" s="3">
        <f t="shared" si="452"/>
        <v>0.8861415693356941</v>
      </c>
      <c r="N456" s="3">
        <f t="shared" si="452"/>
        <v>0.91558640959136861</v>
      </c>
      <c r="O456" s="3">
        <f t="shared" si="452"/>
        <v>0.9001559970426054</v>
      </c>
    </row>
    <row r="457" spans="1:15" x14ac:dyDescent="0.15">
      <c r="A457" s="1">
        <v>20</v>
      </c>
      <c r="B457" s="1" t="s">
        <v>123</v>
      </c>
      <c r="C457" s="1">
        <v>17</v>
      </c>
      <c r="D457" s="1" t="s">
        <v>12</v>
      </c>
      <c r="E457" s="6">
        <f>労働コスト!E457/SUM(資本コスト!E457,労働コスト!E457)</f>
        <v>0.1611608905417832</v>
      </c>
      <c r="F457" s="6">
        <f>労働コスト!F457/SUM(資本コスト!F457,労働コスト!F457)</f>
        <v>0.23555520673773267</v>
      </c>
      <c r="G457" s="6">
        <f>労働コスト!G457/SUM(資本コスト!G457,労働コスト!G457)</f>
        <v>0.32988047403927118</v>
      </c>
      <c r="H457" s="6">
        <f>労働コスト!H457/SUM(資本コスト!H457,労働コスト!H457)</f>
        <v>0.31413666234170751</v>
      </c>
      <c r="I457" s="6">
        <f>労働コスト!I457/SUM(資本コスト!I457,労働コスト!I457)</f>
        <v>0.23294825517053788</v>
      </c>
      <c r="K457" s="3">
        <f>0.5*(E457+E$1101)</f>
        <v>0.20104073618402105</v>
      </c>
      <c r="L457" s="3">
        <f t="shared" ref="L457:O457" si="453">0.5*(F457+F$1101)</f>
        <v>0.23484872710735488</v>
      </c>
      <c r="M457" s="3">
        <f t="shared" si="453"/>
        <v>0.30041720526276838</v>
      </c>
      <c r="N457" s="3">
        <f t="shared" si="453"/>
        <v>0.30076612094508737</v>
      </c>
      <c r="O457" s="3">
        <f t="shared" si="453"/>
        <v>0.21395936620390615</v>
      </c>
    </row>
    <row r="458" spans="1:15" x14ac:dyDescent="0.15">
      <c r="A458" s="1">
        <v>20</v>
      </c>
      <c r="B458" s="1" t="s">
        <v>123</v>
      </c>
      <c r="C458" s="1">
        <v>18</v>
      </c>
      <c r="D458" s="1" t="s">
        <v>13</v>
      </c>
      <c r="E458" s="6">
        <f>労働コスト!E458/SUM(資本コスト!E458,労働コスト!E458)</f>
        <v>0.85544003311323025</v>
      </c>
      <c r="F458" s="6">
        <f>労働コスト!F458/SUM(資本コスト!F458,労働コスト!F458)</f>
        <v>0.78639198617347705</v>
      </c>
      <c r="G458" s="6">
        <f>労働コスト!G458/SUM(資本コスト!G458,労働コスト!G458)</f>
        <v>0.83329439890728507</v>
      </c>
      <c r="H458" s="6">
        <f>労働コスト!H458/SUM(資本コスト!H458,労働コスト!H458)</f>
        <v>0.80150650417837122</v>
      </c>
      <c r="I458" s="6">
        <f>労働コスト!I458/SUM(資本コスト!I458,労働コスト!I458)</f>
        <v>0.84232686889757458</v>
      </c>
      <c r="K458" s="3">
        <f>0.5*(E458+E$1102)</f>
        <v>0.85748047925427962</v>
      </c>
      <c r="L458" s="3">
        <f t="shared" ref="L458:O458" si="454">0.5*(F458+F$1102)</f>
        <v>0.79629956016107717</v>
      </c>
      <c r="M458" s="3">
        <f t="shared" si="454"/>
        <v>0.8235110880251264</v>
      </c>
      <c r="N458" s="3">
        <f t="shared" si="454"/>
        <v>0.81272140020825601</v>
      </c>
      <c r="O458" s="3">
        <f t="shared" si="454"/>
        <v>0.82081133612895485</v>
      </c>
    </row>
    <row r="459" spans="1:15" x14ac:dyDescent="0.15">
      <c r="A459" s="1">
        <v>20</v>
      </c>
      <c r="B459" s="1" t="s">
        <v>123</v>
      </c>
      <c r="C459" s="1">
        <v>19</v>
      </c>
      <c r="D459" s="1" t="s">
        <v>14</v>
      </c>
      <c r="E459" s="6">
        <f>労働コスト!E459/SUM(資本コスト!E459,労働コスト!E459)</f>
        <v>0.6149641792495274</v>
      </c>
      <c r="F459" s="6">
        <f>労働コスト!F459/SUM(資本コスト!F459,労働コスト!F459)</f>
        <v>0.82111825725436882</v>
      </c>
      <c r="G459" s="6">
        <f>労働コスト!G459/SUM(資本コスト!G459,労働コスト!G459)</f>
        <v>0.84107683210029338</v>
      </c>
      <c r="H459" s="6">
        <f>労働コスト!H459/SUM(資本コスト!H459,労働コスト!H459)</f>
        <v>0.79539469227078763</v>
      </c>
      <c r="I459" s="6">
        <f>労働コスト!I459/SUM(資本コスト!I459,労働コスト!I459)</f>
        <v>0.82443930638568241</v>
      </c>
      <c r="K459" s="3">
        <f>0.5*(E459+E$1103)</f>
        <v>0.63890797579212522</v>
      </c>
      <c r="L459" s="3">
        <f t="shared" ref="L459:O459" si="455">0.5*(F459+F$1103)</f>
        <v>0.83148318973274926</v>
      </c>
      <c r="M459" s="3">
        <f t="shared" si="455"/>
        <v>0.84766459133560534</v>
      </c>
      <c r="N459" s="3">
        <f t="shared" si="455"/>
        <v>0.8033903615795539</v>
      </c>
      <c r="O459" s="3">
        <f t="shared" si="455"/>
        <v>0.81510618478466945</v>
      </c>
    </row>
    <row r="460" spans="1:15" x14ac:dyDescent="0.15">
      <c r="A460" s="1">
        <v>20</v>
      </c>
      <c r="B460" s="1" t="s">
        <v>123</v>
      </c>
      <c r="C460" s="1">
        <v>20</v>
      </c>
      <c r="D460" s="1" t="s">
        <v>15</v>
      </c>
      <c r="E460" s="6">
        <f>労働コスト!E460/SUM(資本コスト!E460,労働コスト!E460)</f>
        <v>0.35234008929224303</v>
      </c>
      <c r="F460" s="6">
        <f>労働コスト!F460/SUM(資本コスト!F460,労働コスト!F460)</f>
        <v>0.20761076279555801</v>
      </c>
      <c r="G460" s="6">
        <f>労働コスト!G460/SUM(資本コスト!G460,労働コスト!G460)</f>
        <v>0.26025908996619918</v>
      </c>
      <c r="H460" s="6">
        <f>労働コスト!H460/SUM(資本コスト!H460,労働コスト!H460)</f>
        <v>0.22558473358791828</v>
      </c>
      <c r="I460" s="6">
        <f>労働コスト!I460/SUM(資本コスト!I460,労働コスト!I460)</f>
        <v>0.19048818161174538</v>
      </c>
      <c r="K460" s="3">
        <f>0.5*(E460+E$1104)</f>
        <v>0.42901557757247555</v>
      </c>
      <c r="L460" s="3">
        <f t="shared" ref="L460:O460" si="456">0.5*(F460+F$1104)</f>
        <v>0.20449178019793229</v>
      </c>
      <c r="M460" s="3">
        <f t="shared" si="456"/>
        <v>0.2534767314293323</v>
      </c>
      <c r="N460" s="3">
        <f t="shared" si="456"/>
        <v>0.24111339191400749</v>
      </c>
      <c r="O460" s="3">
        <f t="shared" si="456"/>
        <v>0.19626403689073729</v>
      </c>
    </row>
    <row r="461" spans="1:15" x14ac:dyDescent="0.15">
      <c r="A461" s="1">
        <v>20</v>
      </c>
      <c r="B461" s="1" t="s">
        <v>123</v>
      </c>
      <c r="C461" s="1">
        <v>21</v>
      </c>
      <c r="D461" s="1" t="s">
        <v>16</v>
      </c>
      <c r="E461" s="6">
        <f>労働コスト!E461/SUM(資本コスト!E461,労働コスト!E461)</f>
        <v>0.84869745275513353</v>
      </c>
      <c r="F461" s="6">
        <f>労働コスト!F461/SUM(資本コスト!F461,労働コスト!F461)</f>
        <v>0.66580381979688219</v>
      </c>
      <c r="G461" s="6">
        <f>労働コスト!G461/SUM(資本コスト!G461,労働コスト!G461)</f>
        <v>0.5997715669600111</v>
      </c>
      <c r="H461" s="6">
        <f>労働コスト!H461/SUM(資本コスト!H461,労働コスト!H461)</f>
        <v>0.5709045746271294</v>
      </c>
      <c r="I461" s="6">
        <f>労働コスト!I461/SUM(資本コスト!I461,労働コスト!I461)</f>
        <v>0.60510623649080608</v>
      </c>
      <c r="K461" s="3">
        <f>0.5*(E461+E$1105)</f>
        <v>0.76212482386247593</v>
      </c>
      <c r="L461" s="3">
        <f t="shared" ref="L461:O461" si="457">0.5*(F461+F$1105)</f>
        <v>0.62564222178733442</v>
      </c>
      <c r="M461" s="3">
        <f t="shared" si="457"/>
        <v>0.59168720532652075</v>
      </c>
      <c r="N461" s="3">
        <f t="shared" si="457"/>
        <v>0.56245243990252003</v>
      </c>
      <c r="O461" s="3">
        <f t="shared" si="457"/>
        <v>0.52020058752475506</v>
      </c>
    </row>
    <row r="462" spans="1:15" x14ac:dyDescent="0.15">
      <c r="A462" s="1">
        <v>20</v>
      </c>
      <c r="B462" s="1" t="s">
        <v>122</v>
      </c>
      <c r="C462" s="1">
        <v>22</v>
      </c>
      <c r="D462" s="1" t="s">
        <v>8</v>
      </c>
      <c r="E462" s="6">
        <f>労働コスト!E462/SUM(資本コスト!E462,労働コスト!E462)</f>
        <v>0.80785443291792847</v>
      </c>
      <c r="F462" s="6">
        <f>労働コスト!F462/SUM(資本コスト!F462,労働コスト!F462)</f>
        <v>0.66319995052315617</v>
      </c>
      <c r="G462" s="6">
        <f>労働コスト!G462/SUM(資本コスト!G462,労働コスト!G462)</f>
        <v>0.56729994260482719</v>
      </c>
      <c r="H462" s="6">
        <f>労働コスト!H462/SUM(資本コスト!H462,労働コスト!H462)</f>
        <v>0.62750072496367071</v>
      </c>
      <c r="I462" s="6">
        <f>労働コスト!I462/SUM(資本コスト!I462,労働コスト!I462)</f>
        <v>0.74709472359756068</v>
      </c>
      <c r="K462" s="3">
        <f>0.5*(E462+E$1106)</f>
        <v>0.80423011665457877</v>
      </c>
      <c r="L462" s="3">
        <f t="shared" ref="L462:O462" si="458">0.5*(F462+F$1106)</f>
        <v>0.69882421144629991</v>
      </c>
      <c r="M462" s="3">
        <f t="shared" si="458"/>
        <v>0.61850119570494666</v>
      </c>
      <c r="N462" s="3">
        <f t="shared" si="458"/>
        <v>0.65977586423539603</v>
      </c>
      <c r="O462" s="3">
        <f t="shared" si="458"/>
        <v>0.73760385522668326</v>
      </c>
    </row>
    <row r="463" spans="1:15" x14ac:dyDescent="0.15">
      <c r="A463" s="1">
        <v>20</v>
      </c>
      <c r="B463" s="1" t="s">
        <v>122</v>
      </c>
      <c r="C463" s="1">
        <v>23</v>
      </c>
      <c r="D463" s="1" t="s">
        <v>29</v>
      </c>
      <c r="E463" s="6">
        <f>労働コスト!E463/SUM(資本コスト!E463,労働コスト!E463)</f>
        <v>0.64986590278771772</v>
      </c>
      <c r="F463" s="6">
        <f>労働コスト!F463/SUM(資本コスト!F463,労働コスト!F463)</f>
        <v>0.76378640541109621</v>
      </c>
      <c r="G463" s="6">
        <f>労働コスト!G463/SUM(資本コスト!G463,労働コスト!G463)</f>
        <v>0.73903988168336154</v>
      </c>
      <c r="H463" s="6">
        <f>労働コスト!H463/SUM(資本コスト!H463,労働コスト!H463)</f>
        <v>0.72410287939253193</v>
      </c>
      <c r="I463" s="6">
        <f>労働コスト!I463/SUM(資本コスト!I463,労働コスト!I463)</f>
        <v>0.69450525546786634</v>
      </c>
      <c r="K463" s="3">
        <f>0.5*(E463+E$1107)</f>
        <v>0.63275814258123675</v>
      </c>
      <c r="L463" s="3">
        <f t="shared" ref="L463:O463" si="459">0.5*(F463+F$1107)</f>
        <v>0.75280943727361771</v>
      </c>
      <c r="M463" s="3">
        <f t="shared" si="459"/>
        <v>0.7337554149553428</v>
      </c>
      <c r="N463" s="3">
        <f t="shared" si="459"/>
        <v>0.73421811121855596</v>
      </c>
      <c r="O463" s="3">
        <f t="shared" si="459"/>
        <v>0.69468139254406869</v>
      </c>
    </row>
    <row r="464" spans="1:15" x14ac:dyDescent="0.15">
      <c r="A464" s="1">
        <v>21</v>
      </c>
      <c r="B464" s="1" t="s">
        <v>286</v>
      </c>
      <c r="C464" s="1">
        <v>1</v>
      </c>
      <c r="D464" s="1" t="s">
        <v>9</v>
      </c>
      <c r="E464" s="6">
        <f>労働コスト!E464/SUM(資本コスト!E464,労働コスト!E464)</f>
        <v>0.46848859153437145</v>
      </c>
      <c r="F464" s="6">
        <f>労働コスト!F464/SUM(資本コスト!F464,労働コスト!F464)</f>
        <v>0.49588213156850802</v>
      </c>
      <c r="G464" s="6">
        <f>労働コスト!G464/SUM(資本コスト!G464,労働コスト!G464)</f>
        <v>0.41566016174640003</v>
      </c>
      <c r="H464" s="6">
        <f>労働コスト!H464/SUM(資本コスト!H464,労働コスト!H464)</f>
        <v>0.31239182955244871</v>
      </c>
      <c r="I464" s="6">
        <f>労働コスト!I464/SUM(資本コスト!I464,労働コスト!I464)</f>
        <v>0.2745697517486404</v>
      </c>
      <c r="K464" s="3">
        <f>0.5*(E464+E$1085)</f>
        <v>0.44592904053825544</v>
      </c>
      <c r="L464" s="3">
        <f t="shared" ref="L464:O464" si="460">0.5*(F464+F$1085)</f>
        <v>0.49897557950233951</v>
      </c>
      <c r="M464" s="3">
        <f t="shared" si="460"/>
        <v>0.4348713902396823</v>
      </c>
      <c r="N464" s="3">
        <f t="shared" si="460"/>
        <v>0.33298463126915279</v>
      </c>
      <c r="O464" s="3">
        <f t="shared" si="460"/>
        <v>0.28223499315191203</v>
      </c>
    </row>
    <row r="465" spans="1:15" x14ac:dyDescent="0.15">
      <c r="A465" s="1">
        <v>21</v>
      </c>
      <c r="B465" s="1" t="s">
        <v>128</v>
      </c>
      <c r="C465" s="1">
        <v>2</v>
      </c>
      <c r="D465" s="1" t="s">
        <v>10</v>
      </c>
      <c r="E465" s="6">
        <f>労働コスト!E465/SUM(資本コスト!E465,労働コスト!E465)</f>
        <v>0.65988787963545914</v>
      </c>
      <c r="F465" s="6">
        <f>労働コスト!F465/SUM(資本コスト!F465,労働コスト!F465)</f>
        <v>0.67465435721999323</v>
      </c>
      <c r="G465" s="6">
        <f>労働コスト!G465/SUM(資本コスト!G465,労働コスト!G465)</f>
        <v>0.65634433791817581</v>
      </c>
      <c r="H465" s="6">
        <f>労働コスト!H465/SUM(資本コスト!H465,労働コスト!H465)</f>
        <v>0.5830422872330997</v>
      </c>
      <c r="I465" s="6">
        <f>労働コスト!I465/SUM(資本コスト!I465,労働コスト!I465)</f>
        <v>0.36724544908247864</v>
      </c>
      <c r="K465" s="3">
        <f>0.5*(E465+E$1086)</f>
        <v>0.64113979355887674</v>
      </c>
      <c r="L465" s="3">
        <f t="shared" ref="L465:O465" si="461">0.5*(F465+F$1086)</f>
        <v>0.67083715475039618</v>
      </c>
      <c r="M465" s="3">
        <f t="shared" si="461"/>
        <v>0.65488037513904973</v>
      </c>
      <c r="N465" s="3">
        <f t="shared" si="461"/>
        <v>0.61952341438469638</v>
      </c>
      <c r="O465" s="3">
        <f t="shared" si="461"/>
        <v>0.43292381196477497</v>
      </c>
    </row>
    <row r="466" spans="1:15" x14ac:dyDescent="0.15">
      <c r="A466" s="1">
        <v>21</v>
      </c>
      <c r="B466" s="1" t="s">
        <v>129</v>
      </c>
      <c r="C466" s="1">
        <v>3</v>
      </c>
      <c r="D466" s="1" t="s">
        <v>17</v>
      </c>
      <c r="E466" s="6">
        <f>労働コスト!E466/SUM(資本コスト!E466,労働コスト!E466)</f>
        <v>0.74300692360178966</v>
      </c>
      <c r="F466" s="6">
        <f>労働コスト!F466/SUM(資本コスト!F466,労働コスト!F466)</f>
        <v>0.81558551428829218</v>
      </c>
      <c r="G466" s="6">
        <f>労働コスト!G466/SUM(資本コスト!G466,労働コスト!G466)</f>
        <v>0.74001786836671357</v>
      </c>
      <c r="H466" s="6">
        <f>労働コスト!H466/SUM(資本コスト!H466,労働コスト!H466)</f>
        <v>0.75189154228470345</v>
      </c>
      <c r="I466" s="6">
        <f>労働コスト!I466/SUM(資本コスト!I466,労働コスト!I466)</f>
        <v>0.65048459496647093</v>
      </c>
      <c r="K466" s="3">
        <f>0.5*(E466+E$1087)</f>
        <v>0.70961596313716135</v>
      </c>
      <c r="L466" s="3">
        <f t="shared" ref="L466:O466" si="462">0.5*(F466+F$1087)</f>
        <v>0.78097327567965458</v>
      </c>
      <c r="M466" s="3">
        <f t="shared" si="462"/>
        <v>0.71732432062092633</v>
      </c>
      <c r="N466" s="3">
        <f t="shared" si="462"/>
        <v>0.72098646137055611</v>
      </c>
      <c r="O466" s="3">
        <f t="shared" si="462"/>
        <v>0.64206693703781792</v>
      </c>
    </row>
    <row r="467" spans="1:15" x14ac:dyDescent="0.15">
      <c r="A467" s="1">
        <v>21</v>
      </c>
      <c r="B467" s="1" t="s">
        <v>129</v>
      </c>
      <c r="C467" s="1">
        <v>4</v>
      </c>
      <c r="D467" s="1" t="s">
        <v>18</v>
      </c>
      <c r="E467" s="6">
        <f>労働コスト!E467/SUM(資本コスト!E467,労働コスト!E467)</f>
        <v>0.68474879033418712</v>
      </c>
      <c r="F467" s="6">
        <f>労働コスト!F467/SUM(資本コスト!F467,労働コスト!F467)</f>
        <v>0.76826215604263703</v>
      </c>
      <c r="G467" s="6">
        <f>労働コスト!G467/SUM(資本コスト!G467,労働コスト!G467)</f>
        <v>0.74999061355304408</v>
      </c>
      <c r="H467" s="6">
        <f>労働コスト!H467/SUM(資本コスト!H467,労働コスト!H467)</f>
        <v>0.72137522217236072</v>
      </c>
      <c r="I467" s="6">
        <f>労働コスト!I467/SUM(資本コスト!I467,労働コスト!I467)</f>
        <v>0.65640927806271188</v>
      </c>
      <c r="K467" s="3">
        <f>0.5*(E467+E$1088)</f>
        <v>0.73047250424917709</v>
      </c>
      <c r="L467" s="3">
        <f t="shared" ref="L467:O467" si="463">0.5*(F467+F$1088)</f>
        <v>0.79185471477363745</v>
      </c>
      <c r="M467" s="3">
        <f t="shared" si="463"/>
        <v>0.77428184869302596</v>
      </c>
      <c r="N467" s="3">
        <f t="shared" si="463"/>
        <v>0.7307380470359599</v>
      </c>
      <c r="O467" s="3">
        <f t="shared" si="463"/>
        <v>0.66352288381147551</v>
      </c>
    </row>
    <row r="468" spans="1:15" x14ac:dyDescent="0.15">
      <c r="A468" s="1">
        <v>21</v>
      </c>
      <c r="B468" s="1" t="s">
        <v>129</v>
      </c>
      <c r="C468" s="1">
        <v>5</v>
      </c>
      <c r="D468" s="1" t="s">
        <v>19</v>
      </c>
      <c r="E468" s="6">
        <f>労働コスト!E468/SUM(資本コスト!E468,労働コスト!E468)</f>
        <v>0.59864937583964772</v>
      </c>
      <c r="F468" s="6">
        <f>労働コスト!F468/SUM(資本コスト!F468,労働コスト!F468)</f>
        <v>0.70912386250300086</v>
      </c>
      <c r="G468" s="6">
        <f>労働コスト!G468/SUM(資本コスト!G468,労働コスト!G468)</f>
        <v>0.63025704306344832</v>
      </c>
      <c r="H468" s="6">
        <f>労働コスト!H468/SUM(資本コスト!H468,労働コスト!H468)</f>
        <v>0.66205797685300638</v>
      </c>
      <c r="I468" s="6">
        <f>労働コスト!I468/SUM(資本コスト!I468,労働コスト!I468)</f>
        <v>0.57802205484085079</v>
      </c>
      <c r="K468" s="3">
        <f>0.5*(E468+E$1089)</f>
        <v>0.60229553932826629</v>
      </c>
      <c r="L468" s="3">
        <f t="shared" ref="L468:O468" si="464">0.5*(F468+F$1089)</f>
        <v>0.70889378153374483</v>
      </c>
      <c r="M468" s="3">
        <f t="shared" si="464"/>
        <v>0.65865478812166334</v>
      </c>
      <c r="N468" s="3">
        <f t="shared" si="464"/>
        <v>0.66947849513015179</v>
      </c>
      <c r="O468" s="3">
        <f t="shared" si="464"/>
        <v>0.59156240188719611</v>
      </c>
    </row>
    <row r="469" spans="1:15" x14ac:dyDescent="0.15">
      <c r="A469" s="1">
        <v>21</v>
      </c>
      <c r="B469" s="1" t="s">
        <v>129</v>
      </c>
      <c r="C469" s="1">
        <v>6</v>
      </c>
      <c r="D469" s="1" t="s">
        <v>3</v>
      </c>
      <c r="E469" s="6">
        <f>労働コスト!E469/SUM(資本コスト!E469,労働コスト!E469)</f>
        <v>0.65380200054655502</v>
      </c>
      <c r="F469" s="6">
        <f>労働コスト!F469/SUM(資本コスト!F469,労働コスト!F469)</f>
        <v>0.63338358596352606</v>
      </c>
      <c r="G469" s="6">
        <f>労働コスト!G469/SUM(資本コスト!G469,労働コスト!G469)</f>
        <v>0.57424226540817735</v>
      </c>
      <c r="H469" s="6">
        <f>労働コスト!H469/SUM(資本コスト!H469,労働コスト!H469)</f>
        <v>0.62160360797482939</v>
      </c>
      <c r="I469" s="6">
        <f>労働コスト!I469/SUM(資本コスト!I469,労働コスト!I469)</f>
        <v>0.51031523754899089</v>
      </c>
      <c r="K469" s="3">
        <f>0.5*(E469+E$1090)</f>
        <v>0.58518798838638109</v>
      </c>
      <c r="L469" s="3">
        <f t="shared" ref="L469:O469" si="465">0.5*(F469+F$1090)</f>
        <v>0.60686405413043421</v>
      </c>
      <c r="M469" s="3">
        <f t="shared" si="465"/>
        <v>0.56373481010752635</v>
      </c>
      <c r="N469" s="3">
        <f t="shared" si="465"/>
        <v>0.59573872282344897</v>
      </c>
      <c r="O469" s="3">
        <f t="shared" si="465"/>
        <v>0.4775120623183382</v>
      </c>
    </row>
    <row r="470" spans="1:15" x14ac:dyDescent="0.15">
      <c r="A470" s="1">
        <v>21</v>
      </c>
      <c r="B470" s="1" t="s">
        <v>129</v>
      </c>
      <c r="C470" s="1">
        <v>7</v>
      </c>
      <c r="D470" s="1" t="s">
        <v>20</v>
      </c>
      <c r="E470" s="6">
        <f>労働コスト!E470/SUM(資本コスト!E470,労働コスト!E470)</f>
        <v>0.11591183630123786</v>
      </c>
      <c r="F470" s="6">
        <f>労働コスト!F470/SUM(資本コスト!F470,労働コスト!F470)</f>
        <v>0.20594134557914884</v>
      </c>
      <c r="G470" s="6">
        <f>労働コスト!G470/SUM(資本コスト!G470,労働コスト!G470)</f>
        <v>0.36455359344008487</v>
      </c>
      <c r="H470" s="6">
        <f>労働コスト!H470/SUM(資本コスト!H470,労働コスト!H470)</f>
        <v>0.7492249624772479</v>
      </c>
      <c r="I470" s="6">
        <f>労働コスト!I470/SUM(資本コスト!I470,労働コスト!I470)</f>
        <v>0.81826557258050825</v>
      </c>
      <c r="K470" s="3">
        <f>0.5*(E470+E$1091)</f>
        <v>0.21016992451039543</v>
      </c>
      <c r="L470" s="3">
        <f t="shared" ref="L470:O470" si="466">0.5*(F470+F$1091)</f>
        <v>0.27706494787875746</v>
      </c>
      <c r="M470" s="3">
        <f t="shared" si="466"/>
        <v>0.40113169965010964</v>
      </c>
      <c r="N470" s="3">
        <f t="shared" si="466"/>
        <v>0.59024040866798611</v>
      </c>
      <c r="O470" s="3">
        <f t="shared" si="466"/>
        <v>0.60156888691117427</v>
      </c>
    </row>
    <row r="471" spans="1:15" x14ac:dyDescent="0.15">
      <c r="A471" s="1">
        <v>21</v>
      </c>
      <c r="B471" s="1" t="s">
        <v>129</v>
      </c>
      <c r="C471" s="1">
        <v>8</v>
      </c>
      <c r="D471" s="1" t="s">
        <v>21</v>
      </c>
      <c r="E471" s="6">
        <f>労働コスト!E471/SUM(資本コスト!E471,労働コスト!E471)</f>
        <v>0.76091083097094925</v>
      </c>
      <c r="F471" s="6">
        <f>労働コスト!F471/SUM(資本コスト!F471,労働コスト!F471)</f>
        <v>0.85612389597119443</v>
      </c>
      <c r="G471" s="6">
        <f>労働コスト!G471/SUM(資本コスト!G471,労働コスト!G471)</f>
        <v>0.80742312777093728</v>
      </c>
      <c r="H471" s="6">
        <f>労働コスト!H471/SUM(資本コスト!H471,労働コスト!H471)</f>
        <v>0.82254102507111604</v>
      </c>
      <c r="I471" s="6">
        <f>労働コスト!I471/SUM(資本コスト!I471,労働コスト!I471)</f>
        <v>0.75247726739309584</v>
      </c>
      <c r="K471" s="3">
        <f>0.5*(E471+E$1092)</f>
        <v>0.69279800757187959</v>
      </c>
      <c r="L471" s="3">
        <f t="shared" ref="L471:O471" si="467">0.5*(F471+F$1092)</f>
        <v>0.80650376720381078</v>
      </c>
      <c r="M471" s="3">
        <f t="shared" si="467"/>
        <v>0.77928894207775501</v>
      </c>
      <c r="N471" s="3">
        <f t="shared" si="467"/>
        <v>0.79222151497431326</v>
      </c>
      <c r="O471" s="3">
        <f t="shared" si="467"/>
        <v>0.7146930635773322</v>
      </c>
    </row>
    <row r="472" spans="1:15" x14ac:dyDescent="0.15">
      <c r="A472" s="1">
        <v>21</v>
      </c>
      <c r="B472" s="1" t="s">
        <v>129</v>
      </c>
      <c r="C472" s="1">
        <v>9</v>
      </c>
      <c r="D472" s="1" t="s">
        <v>22</v>
      </c>
      <c r="E472" s="6">
        <f>労働コスト!E472/SUM(資本コスト!E472,労働コスト!E472)</f>
        <v>0.72540674791218052</v>
      </c>
      <c r="F472" s="6">
        <f>労働コスト!F472/SUM(資本コスト!F472,労働コスト!F472)</f>
        <v>0.68288476217417349</v>
      </c>
      <c r="G472" s="6">
        <f>労働コスト!G472/SUM(資本コスト!G472,労働コスト!G472)</f>
        <v>0.63691846854125278</v>
      </c>
      <c r="H472" s="6">
        <f>労働コスト!H472/SUM(資本コスト!H472,労働コスト!H472)</f>
        <v>0.7175416602159056</v>
      </c>
      <c r="I472" s="6">
        <f>労働コスト!I472/SUM(資本コスト!I472,労働コスト!I472)</f>
        <v>0.71732871315346858</v>
      </c>
      <c r="K472" s="3">
        <f>0.5*(E472+E$1093)</f>
        <v>0.67573032558588997</v>
      </c>
      <c r="L472" s="3">
        <f t="shared" ref="L472:O472" si="468">0.5*(F472+F$1093)</f>
        <v>0.64818860902484721</v>
      </c>
      <c r="M472" s="3">
        <f t="shared" si="468"/>
        <v>0.60899521640856402</v>
      </c>
      <c r="N472" s="3">
        <f t="shared" si="468"/>
        <v>0.65548355716260365</v>
      </c>
      <c r="O472" s="3">
        <f t="shared" si="468"/>
        <v>0.63607215713030407</v>
      </c>
    </row>
    <row r="473" spans="1:15" x14ac:dyDescent="0.15">
      <c r="A473" s="1">
        <v>21</v>
      </c>
      <c r="B473" s="1" t="s">
        <v>287</v>
      </c>
      <c r="C473" s="1">
        <v>10</v>
      </c>
      <c r="D473" s="1" t="s">
        <v>23</v>
      </c>
      <c r="E473" s="6">
        <f>労働コスト!E473/SUM(資本コスト!E473,労働コスト!E473)</f>
        <v>0.68633445790296765</v>
      </c>
      <c r="F473" s="6">
        <f>労働コスト!F473/SUM(資本コスト!F473,労働コスト!F473)</f>
        <v>0.77828801012867654</v>
      </c>
      <c r="G473" s="6">
        <f>労働コスト!G473/SUM(資本コスト!G473,労働コスト!G473)</f>
        <v>0.79049527796443797</v>
      </c>
      <c r="H473" s="6">
        <f>労働コスト!H473/SUM(資本コスト!H473,労働コスト!H473)</f>
        <v>0.80234447814702969</v>
      </c>
      <c r="I473" s="6">
        <f>労働コスト!I473/SUM(資本コスト!I473,労働コスト!I473)</f>
        <v>0.78933410030005924</v>
      </c>
      <c r="K473" s="3">
        <f>0.5*(E473+E$1094)</f>
        <v>0.72428034253071827</v>
      </c>
      <c r="L473" s="3">
        <f t="shared" ref="L473:O473" si="469">0.5*(F473+F$1094)</f>
        <v>0.79013580645471637</v>
      </c>
      <c r="M473" s="3">
        <f t="shared" si="469"/>
        <v>0.80017442409057915</v>
      </c>
      <c r="N473" s="3">
        <f t="shared" si="469"/>
        <v>0.80682350782912782</v>
      </c>
      <c r="O473" s="3">
        <f t="shared" si="469"/>
        <v>0.79079286005242333</v>
      </c>
    </row>
    <row r="474" spans="1:15" x14ac:dyDescent="0.15">
      <c r="A474" s="1">
        <v>21</v>
      </c>
      <c r="B474" s="1" t="s">
        <v>129</v>
      </c>
      <c r="C474" s="1">
        <v>11</v>
      </c>
      <c r="D474" s="1" t="s">
        <v>24</v>
      </c>
      <c r="E474" s="6">
        <f>労働コスト!E474/SUM(資本コスト!E474,労働コスト!E474)</f>
        <v>0.8285871694284247</v>
      </c>
      <c r="F474" s="6">
        <f>労働コスト!F474/SUM(資本コスト!F474,労働コスト!F474)</f>
        <v>0.84682286155581177</v>
      </c>
      <c r="G474" s="6">
        <f>労働コスト!G474/SUM(資本コスト!G474,労働コスト!G474)</f>
        <v>0.70779536689083666</v>
      </c>
      <c r="H474" s="6">
        <f>労働コスト!H474/SUM(資本コスト!H474,労働コスト!H474)</f>
        <v>0.72990504225662278</v>
      </c>
      <c r="I474" s="6">
        <f>労働コスト!I474/SUM(資本コスト!I474,労働コスト!I474)</f>
        <v>0.69408802029566086</v>
      </c>
      <c r="K474" s="3">
        <f>0.5*(E474+E$1095)</f>
        <v>0.7790615637480377</v>
      </c>
      <c r="L474" s="3">
        <f t="shared" ref="L474:O474" si="470">0.5*(F474+F$1095)</f>
        <v>0.81456855678304541</v>
      </c>
      <c r="M474" s="3">
        <f t="shared" si="470"/>
        <v>0.71657155197392952</v>
      </c>
      <c r="N474" s="3">
        <f t="shared" si="470"/>
        <v>0.72931496409802654</v>
      </c>
      <c r="O474" s="3">
        <f t="shared" si="470"/>
        <v>0.69195335664497015</v>
      </c>
    </row>
    <row r="475" spans="1:15" x14ac:dyDescent="0.15">
      <c r="A475" s="1">
        <v>21</v>
      </c>
      <c r="B475" s="1" t="s">
        <v>129</v>
      </c>
      <c r="C475" s="1">
        <v>12</v>
      </c>
      <c r="D475" s="1" t="s">
        <v>25</v>
      </c>
      <c r="E475" s="6">
        <f>労働コスト!E475/SUM(資本コスト!E475,労働コスト!E475)</f>
        <v>0.76109303285318142</v>
      </c>
      <c r="F475" s="6">
        <f>労働コスト!F475/SUM(資本コスト!F475,労働コスト!F475)</f>
        <v>0.83022885052202888</v>
      </c>
      <c r="G475" s="6">
        <f>労働コスト!G475/SUM(資本コスト!G475,労働コスト!G475)</f>
        <v>0.69507707760219517</v>
      </c>
      <c r="H475" s="6">
        <f>労働コスト!H475/SUM(資本コスト!H475,労働コスト!H475)</f>
        <v>0.74126282531761056</v>
      </c>
      <c r="I475" s="6">
        <f>労働コスト!I475/SUM(資本コスト!I475,労働コスト!I475)</f>
        <v>0.61745950877012945</v>
      </c>
      <c r="K475" s="3">
        <f>0.5*(E475+E$1096)</f>
        <v>0.77087769596719402</v>
      </c>
      <c r="L475" s="3">
        <f t="shared" ref="L475:O475" si="471">0.5*(F475+F$1096)</f>
        <v>0.82411439496918404</v>
      </c>
      <c r="M475" s="3">
        <f t="shared" si="471"/>
        <v>0.68954450020057312</v>
      </c>
      <c r="N475" s="3">
        <f t="shared" si="471"/>
        <v>0.69955489051089303</v>
      </c>
      <c r="O475" s="3">
        <f t="shared" si="471"/>
        <v>0.59211549258622265</v>
      </c>
    </row>
    <row r="476" spans="1:15" x14ac:dyDescent="0.15">
      <c r="A476" s="1">
        <v>21</v>
      </c>
      <c r="B476" s="1" t="s">
        <v>129</v>
      </c>
      <c r="C476" s="1">
        <v>13</v>
      </c>
      <c r="D476" s="1" t="s">
        <v>26</v>
      </c>
      <c r="E476" s="6">
        <f>労働コスト!E476/SUM(資本コスト!E476,労働コスト!E476)</f>
        <v>0.70138517131259559</v>
      </c>
      <c r="F476" s="6">
        <f>労働コスト!F476/SUM(資本コスト!F476,労働コスト!F476)</f>
        <v>0.71664059895267562</v>
      </c>
      <c r="G476" s="6">
        <f>労働コスト!G476/SUM(資本コスト!G476,労働コスト!G476)</f>
        <v>0.67231480218751161</v>
      </c>
      <c r="H476" s="6">
        <f>労働コスト!H476/SUM(資本コスト!H476,労働コスト!H476)</f>
        <v>0.71272719697898312</v>
      </c>
      <c r="I476" s="6">
        <f>労働コスト!I476/SUM(資本コスト!I476,労働コスト!I476)</f>
        <v>0.70074251113180519</v>
      </c>
      <c r="K476" s="3">
        <f>0.5*(E476+E$1097)</f>
        <v>0.75594510245544178</v>
      </c>
      <c r="L476" s="3">
        <f t="shared" ref="L476:O476" si="472">0.5*(F476+F$1097)</f>
        <v>0.71898443130094314</v>
      </c>
      <c r="M476" s="3">
        <f t="shared" si="472"/>
        <v>0.67246287649550207</v>
      </c>
      <c r="N476" s="3">
        <f t="shared" si="472"/>
        <v>0.6951526321960011</v>
      </c>
      <c r="O476" s="3">
        <f t="shared" si="472"/>
        <v>0.70154934698248883</v>
      </c>
    </row>
    <row r="477" spans="1:15" x14ac:dyDescent="0.15">
      <c r="A477" s="1">
        <v>21</v>
      </c>
      <c r="B477" s="1" t="s">
        <v>129</v>
      </c>
      <c r="C477" s="1">
        <v>14</v>
      </c>
      <c r="D477" s="1" t="s">
        <v>27</v>
      </c>
      <c r="E477" s="6">
        <f>労働コスト!E477/SUM(資本コスト!E477,労働コスト!E477)</f>
        <v>0.92619472432491468</v>
      </c>
      <c r="F477" s="6">
        <f>労働コスト!F477/SUM(資本コスト!F477,労働コスト!F477)</f>
        <v>0.83430452347334572</v>
      </c>
      <c r="G477" s="6">
        <f>労働コスト!G477/SUM(資本コスト!G477,労働コスト!G477)</f>
        <v>0.80845542238540746</v>
      </c>
      <c r="H477" s="6">
        <f>労働コスト!H477/SUM(資本コスト!H477,労働コスト!H477)</f>
        <v>0.60528960277874677</v>
      </c>
      <c r="I477" s="6">
        <f>労働コスト!I477/SUM(資本コスト!I477,労働コスト!I477)</f>
        <v>0.57469438163131648</v>
      </c>
      <c r="K477" s="3">
        <f>0.5*(E477+E$1098)</f>
        <v>0.92043479501460346</v>
      </c>
      <c r="L477" s="3">
        <f t="shared" ref="L477:O477" si="473">0.5*(F477+F$1098)</f>
        <v>0.84563141304072498</v>
      </c>
      <c r="M477" s="3">
        <f t="shared" si="473"/>
        <v>0.78460560543000257</v>
      </c>
      <c r="N477" s="3">
        <f t="shared" si="473"/>
        <v>0.65083507708834554</v>
      </c>
      <c r="O477" s="3">
        <f t="shared" si="473"/>
        <v>0.60103350616181905</v>
      </c>
    </row>
    <row r="478" spans="1:15" x14ac:dyDescent="0.15">
      <c r="A478" s="1">
        <v>21</v>
      </c>
      <c r="B478" s="1" t="s">
        <v>129</v>
      </c>
      <c r="C478" s="1">
        <v>15</v>
      </c>
      <c r="D478" s="1" t="s">
        <v>28</v>
      </c>
      <c r="E478" s="6">
        <f>労働コスト!E478/SUM(資本コスト!E478,労働コスト!E478)</f>
        <v>0.77477521231662538</v>
      </c>
      <c r="F478" s="6">
        <f>労働コスト!F478/SUM(資本コスト!F478,労働コスト!F478)</f>
        <v>0.82355174497741135</v>
      </c>
      <c r="G478" s="6">
        <f>労働コスト!G478/SUM(資本コスト!G478,労働コスト!G478)</f>
        <v>0.7287141779587557</v>
      </c>
      <c r="H478" s="6">
        <f>労働コスト!H478/SUM(資本コスト!H478,労働コスト!H478)</f>
        <v>0.73756857412023202</v>
      </c>
      <c r="I478" s="6">
        <f>労働コスト!I478/SUM(資本コスト!I478,労働コスト!I478)</f>
        <v>0.66569416928132197</v>
      </c>
      <c r="K478" s="3">
        <f>0.5*(E478+E$1099)</f>
        <v>0.79054473977351514</v>
      </c>
      <c r="L478" s="3">
        <f t="shared" ref="L478:O478" si="474">0.5*(F478+F$1099)</f>
        <v>0.82255301697805616</v>
      </c>
      <c r="M478" s="3">
        <f t="shared" si="474"/>
        <v>0.74201578862654538</v>
      </c>
      <c r="N478" s="3">
        <f t="shared" si="474"/>
        <v>0.73401669322500274</v>
      </c>
      <c r="O478" s="3">
        <f t="shared" si="474"/>
        <v>0.66946231588627003</v>
      </c>
    </row>
    <row r="479" spans="1:15" x14ac:dyDescent="0.15">
      <c r="A479" s="1">
        <v>21</v>
      </c>
      <c r="B479" s="1" t="s">
        <v>128</v>
      </c>
      <c r="C479" s="1">
        <v>16</v>
      </c>
      <c r="D479" s="1" t="s">
        <v>11</v>
      </c>
      <c r="E479" s="6">
        <f>労働コスト!E479/SUM(資本コスト!E479,労働コスト!E479)</f>
        <v>0.81224334751868932</v>
      </c>
      <c r="F479" s="6">
        <f>労働コスト!F479/SUM(資本コスト!F479,労働コスト!F479)</f>
        <v>0.89782783921648746</v>
      </c>
      <c r="G479" s="6">
        <f>労働コスト!G479/SUM(資本コスト!G479,労働コスト!G479)</f>
        <v>0.88738122673393827</v>
      </c>
      <c r="H479" s="6">
        <f>労働コスト!H479/SUM(資本コスト!H479,労働コスト!H479)</f>
        <v>0.91027726085883598</v>
      </c>
      <c r="I479" s="6">
        <f>労働コスト!I479/SUM(資本コスト!I479,労働コスト!I479)</f>
        <v>0.9134962851662668</v>
      </c>
      <c r="K479" s="3">
        <f>0.5*(E479+E$1100)</f>
        <v>0.7793972753007592</v>
      </c>
      <c r="L479" s="3">
        <f t="shared" ref="L479:O479" si="475">0.5*(F479+F$1100)</f>
        <v>0.89471340902510854</v>
      </c>
      <c r="M479" s="3">
        <f t="shared" si="475"/>
        <v>0.88695236015975309</v>
      </c>
      <c r="N479" s="3">
        <f t="shared" si="475"/>
        <v>0.91195142152315678</v>
      </c>
      <c r="O479" s="3">
        <f t="shared" si="475"/>
        <v>0.9084901920025874</v>
      </c>
    </row>
    <row r="480" spans="1:15" x14ac:dyDescent="0.15">
      <c r="A480" s="1">
        <v>21</v>
      </c>
      <c r="B480" s="1" t="s">
        <v>128</v>
      </c>
      <c r="C480" s="1">
        <v>17</v>
      </c>
      <c r="D480" s="1" t="s">
        <v>12</v>
      </c>
      <c r="E480" s="6">
        <f>労働コスト!E480/SUM(資本コスト!E480,労働コスト!E480)</f>
        <v>0.13931653488357196</v>
      </c>
      <c r="F480" s="6">
        <f>労働コスト!F480/SUM(資本コスト!F480,労働コスト!F480)</f>
        <v>0.2188414569217301</v>
      </c>
      <c r="G480" s="6">
        <f>労働コスト!G480/SUM(資本コスト!G480,労働コスト!G480)</f>
        <v>0.28132492568021106</v>
      </c>
      <c r="H480" s="6">
        <f>労働コスト!H480/SUM(資本コスト!H480,労働コスト!H480)</f>
        <v>0.28191450123901801</v>
      </c>
      <c r="I480" s="6">
        <f>労働コスト!I480/SUM(資本コスト!I480,労働コスト!I480)</f>
        <v>0.21703950773736871</v>
      </c>
      <c r="K480" s="3">
        <f>0.5*(E480+E$1101)</f>
        <v>0.19011855835491542</v>
      </c>
      <c r="L480" s="3">
        <f t="shared" ref="L480:O480" si="476">0.5*(F480+F$1101)</f>
        <v>0.22649185219935361</v>
      </c>
      <c r="M480" s="3">
        <f t="shared" si="476"/>
        <v>0.27613943108323835</v>
      </c>
      <c r="N480" s="3">
        <f t="shared" si="476"/>
        <v>0.28465504039374268</v>
      </c>
      <c r="O480" s="3">
        <f t="shared" si="476"/>
        <v>0.20600499248732157</v>
      </c>
    </row>
    <row r="481" spans="1:15" x14ac:dyDescent="0.15">
      <c r="A481" s="1">
        <v>21</v>
      </c>
      <c r="B481" s="1" t="s">
        <v>286</v>
      </c>
      <c r="C481" s="1">
        <v>18</v>
      </c>
      <c r="D481" s="1" t="s">
        <v>13</v>
      </c>
      <c r="E481" s="6">
        <f>労働コスト!E481/SUM(資本コスト!E481,労働コスト!E481)</f>
        <v>0.86366500532859758</v>
      </c>
      <c r="F481" s="6">
        <f>労働コスト!F481/SUM(資本コスト!F481,労働コスト!F481)</f>
        <v>0.8123208003903194</v>
      </c>
      <c r="G481" s="6">
        <f>労働コスト!G481/SUM(資本コスト!G481,労働コスト!G481)</f>
        <v>0.82265467253298707</v>
      </c>
      <c r="H481" s="6">
        <f>労働コスト!H481/SUM(資本コスト!H481,労働コスト!H481)</f>
        <v>0.84006251377294872</v>
      </c>
      <c r="I481" s="6">
        <f>労働コスト!I481/SUM(資本コスト!I481,労働コスト!I481)</f>
        <v>0.82196689362479403</v>
      </c>
      <c r="K481" s="3">
        <f>0.5*(E481+E$1102)</f>
        <v>0.86159296536196339</v>
      </c>
      <c r="L481" s="3">
        <f t="shared" ref="L481:O481" si="477">0.5*(F481+F$1102)</f>
        <v>0.80926396726949834</v>
      </c>
      <c r="M481" s="3">
        <f t="shared" si="477"/>
        <v>0.81819122483797735</v>
      </c>
      <c r="N481" s="3">
        <f t="shared" si="477"/>
        <v>0.83199940500554481</v>
      </c>
      <c r="O481" s="3">
        <f t="shared" si="477"/>
        <v>0.81063134849256446</v>
      </c>
    </row>
    <row r="482" spans="1:15" x14ac:dyDescent="0.15">
      <c r="A482" s="1">
        <v>21</v>
      </c>
      <c r="B482" s="1" t="s">
        <v>128</v>
      </c>
      <c r="C482" s="1">
        <v>19</v>
      </c>
      <c r="D482" s="1" t="s">
        <v>14</v>
      </c>
      <c r="E482" s="6">
        <f>労働コスト!E482/SUM(資本コスト!E482,労働コスト!E482)</f>
        <v>0.59835206943826491</v>
      </c>
      <c r="F482" s="6">
        <f>労働コスト!F482/SUM(資本コスト!F482,労働コスト!F482)</f>
        <v>0.80251375113816725</v>
      </c>
      <c r="G482" s="6">
        <f>労働コスト!G482/SUM(資本コスト!G482,労働コスト!G482)</f>
        <v>0.83078979042156831</v>
      </c>
      <c r="H482" s="6">
        <f>労働コスト!H482/SUM(資本コスト!H482,労働コスト!H482)</f>
        <v>0.73344346653873482</v>
      </c>
      <c r="I482" s="6">
        <f>労働コスト!I482/SUM(資本コスト!I482,労働コスト!I482)</f>
        <v>0.78420599313607087</v>
      </c>
      <c r="K482" s="3">
        <f>0.5*(E482+E$1103)</f>
        <v>0.63060192088649392</v>
      </c>
      <c r="L482" s="3">
        <f t="shared" ref="L482:O482" si="478">0.5*(F482+F$1103)</f>
        <v>0.82218093667464842</v>
      </c>
      <c r="M482" s="3">
        <f t="shared" si="478"/>
        <v>0.84252107049624292</v>
      </c>
      <c r="N482" s="3">
        <f t="shared" si="478"/>
        <v>0.77241474871352744</v>
      </c>
      <c r="O482" s="3">
        <f t="shared" si="478"/>
        <v>0.79498952815986357</v>
      </c>
    </row>
    <row r="483" spans="1:15" x14ac:dyDescent="0.15">
      <c r="A483" s="1">
        <v>21</v>
      </c>
      <c r="B483" s="1" t="s">
        <v>128</v>
      </c>
      <c r="C483" s="1">
        <v>20</v>
      </c>
      <c r="D483" s="1" t="s">
        <v>15</v>
      </c>
      <c r="E483" s="6">
        <f>労働コスト!E483/SUM(資本コスト!E483,労働コスト!E483)</f>
        <v>0.46739874018395622</v>
      </c>
      <c r="F483" s="6">
        <f>労働コスト!F483/SUM(資本コスト!F483,労働コスト!F483)</f>
        <v>0.19358275453866797</v>
      </c>
      <c r="G483" s="6">
        <f>労働コスト!G483/SUM(資本コスト!G483,労働コスト!G483)</f>
        <v>0.22059083166781093</v>
      </c>
      <c r="H483" s="6">
        <f>労働コスト!H483/SUM(資本コスト!H483,労働コスト!H483)</f>
        <v>0.22480602981849884</v>
      </c>
      <c r="I483" s="6">
        <f>労働コスト!I483/SUM(資本コスト!I483,労働コスト!I483)</f>
        <v>0.17553899326915576</v>
      </c>
      <c r="K483" s="3">
        <f>0.5*(E483+E$1104)</f>
        <v>0.48654490301833214</v>
      </c>
      <c r="L483" s="3">
        <f t="shared" ref="L483:O483" si="479">0.5*(F483+F$1104)</f>
        <v>0.19747777606948727</v>
      </c>
      <c r="M483" s="3">
        <f t="shared" si="479"/>
        <v>0.23364260228013817</v>
      </c>
      <c r="N483" s="3">
        <f t="shared" si="479"/>
        <v>0.24072404002929776</v>
      </c>
      <c r="O483" s="3">
        <f t="shared" si="479"/>
        <v>0.18878944271944248</v>
      </c>
    </row>
    <row r="484" spans="1:15" x14ac:dyDescent="0.15">
      <c r="A484" s="1">
        <v>21</v>
      </c>
      <c r="B484" s="1" t="s">
        <v>128</v>
      </c>
      <c r="C484" s="1">
        <v>21</v>
      </c>
      <c r="D484" s="1" t="s">
        <v>16</v>
      </c>
      <c r="E484" s="6">
        <f>労働コスト!E484/SUM(資本コスト!E484,労働コスト!E484)</f>
        <v>0.73023587931071487</v>
      </c>
      <c r="F484" s="6">
        <f>労働コスト!F484/SUM(資本コスト!F484,労働コスト!F484)</f>
        <v>0.65131892438126859</v>
      </c>
      <c r="G484" s="6">
        <f>労働コスト!G484/SUM(資本コスト!G484,労働コスト!G484)</f>
        <v>0.65412863758366713</v>
      </c>
      <c r="H484" s="6">
        <f>労働コスト!H484/SUM(資本コスト!H484,労働コスト!H484)</f>
        <v>0.53615083726881274</v>
      </c>
      <c r="I484" s="6">
        <f>労働コスト!I484/SUM(資本コスト!I484,労働コスト!I484)</f>
        <v>0.44817467830935753</v>
      </c>
      <c r="K484" s="3">
        <f>0.5*(E484+E$1105)</f>
        <v>0.70289403714026655</v>
      </c>
      <c r="L484" s="3">
        <f t="shared" ref="L484:O484" si="480">0.5*(F484+F$1105)</f>
        <v>0.61839977407952762</v>
      </c>
      <c r="M484" s="3">
        <f t="shared" si="480"/>
        <v>0.61886574063834887</v>
      </c>
      <c r="N484" s="3">
        <f t="shared" si="480"/>
        <v>0.5450755712233617</v>
      </c>
      <c r="O484" s="3">
        <f t="shared" si="480"/>
        <v>0.44173480843403079</v>
      </c>
    </row>
    <row r="485" spans="1:15" x14ac:dyDescent="0.15">
      <c r="A485" s="1">
        <v>21</v>
      </c>
      <c r="B485" s="1" t="s">
        <v>127</v>
      </c>
      <c r="C485" s="1">
        <v>22</v>
      </c>
      <c r="D485" s="1" t="s">
        <v>8</v>
      </c>
      <c r="E485" s="6">
        <f>労働コスト!E485/SUM(資本コスト!E485,労働コスト!E485)</f>
        <v>0.84166572770294712</v>
      </c>
      <c r="F485" s="6">
        <f>労働コスト!F485/SUM(資本コスト!F485,労働コスト!F485)</f>
        <v>0.763445503005455</v>
      </c>
      <c r="G485" s="6">
        <f>労働コスト!G485/SUM(資本コスト!G485,労働コスト!G485)</f>
        <v>0.64689993927120537</v>
      </c>
      <c r="H485" s="6">
        <f>労働コスト!H485/SUM(資本コスト!H485,労働コスト!H485)</f>
        <v>0.65205822776608002</v>
      </c>
      <c r="I485" s="6">
        <f>労働コスト!I485/SUM(資本コスト!I485,労働コスト!I485)</f>
        <v>0.71453989968190024</v>
      </c>
      <c r="K485" s="3">
        <f>0.5*(E485+E$1106)</f>
        <v>0.8211357640470881</v>
      </c>
      <c r="L485" s="3">
        <f t="shared" ref="L485:O485" si="481">0.5*(F485+F$1106)</f>
        <v>0.74894698768744927</v>
      </c>
      <c r="M485" s="3">
        <f t="shared" si="481"/>
        <v>0.6583011940381357</v>
      </c>
      <c r="N485" s="3">
        <f t="shared" si="481"/>
        <v>0.67205461563660074</v>
      </c>
      <c r="O485" s="3">
        <f t="shared" si="481"/>
        <v>0.72132644326885309</v>
      </c>
    </row>
    <row r="486" spans="1:15" x14ac:dyDescent="0.15">
      <c r="A486" s="1">
        <v>21</v>
      </c>
      <c r="B486" s="1" t="s">
        <v>127</v>
      </c>
      <c r="C486" s="1">
        <v>23</v>
      </c>
      <c r="D486" s="1" t="s">
        <v>29</v>
      </c>
      <c r="E486" s="6">
        <f>労働コスト!E486/SUM(資本コスト!E486,労働コスト!E486)</f>
        <v>0.63857658163626874</v>
      </c>
      <c r="F486" s="6">
        <f>労働コスト!F486/SUM(資本コスト!F486,労働コスト!F486)</f>
        <v>0.75593240546719265</v>
      </c>
      <c r="G486" s="6">
        <f>労働コスト!G486/SUM(資本コスト!G486,労働コスト!G486)</f>
        <v>0.74449048548760133</v>
      </c>
      <c r="H486" s="6">
        <f>労働コスト!H486/SUM(資本コスト!H486,労働コスト!H486)</f>
        <v>0.74988539036802282</v>
      </c>
      <c r="I486" s="6">
        <f>労働コスト!I486/SUM(資本コスト!I486,労働コスト!I486)</f>
        <v>0.70539151347503792</v>
      </c>
      <c r="K486" s="3">
        <f>0.5*(E486+E$1107)</f>
        <v>0.6271134820055122</v>
      </c>
      <c r="L486" s="3">
        <f t="shared" ref="L486:O486" si="482">0.5*(F486+F$1107)</f>
        <v>0.74888243730166593</v>
      </c>
      <c r="M486" s="3">
        <f t="shared" si="482"/>
        <v>0.73648071685746275</v>
      </c>
      <c r="N486" s="3">
        <f t="shared" si="482"/>
        <v>0.74710936670630135</v>
      </c>
      <c r="O486" s="3">
        <f t="shared" si="482"/>
        <v>0.70012452154765459</v>
      </c>
    </row>
    <row r="487" spans="1:15" x14ac:dyDescent="0.15">
      <c r="A487" s="1">
        <v>22</v>
      </c>
      <c r="B487" s="1" t="s">
        <v>133</v>
      </c>
      <c r="C487" s="1">
        <v>1</v>
      </c>
      <c r="D487" s="1" t="s">
        <v>9</v>
      </c>
      <c r="E487" s="6">
        <f>労働コスト!E487/SUM(資本コスト!E487,労働コスト!E487)</f>
        <v>0.33924749749853894</v>
      </c>
      <c r="F487" s="6">
        <f>労働コスト!F487/SUM(資本コスト!F487,労働コスト!F487)</f>
        <v>0.44385162010059931</v>
      </c>
      <c r="G487" s="6">
        <f>労働コスト!G487/SUM(資本コスト!G487,労働コスト!G487)</f>
        <v>0.43388947612854606</v>
      </c>
      <c r="H487" s="6">
        <f>労働コスト!H487/SUM(資本コスト!H487,労働コスト!H487)</f>
        <v>0.36802809285751287</v>
      </c>
      <c r="I487" s="6">
        <f>労働コスト!I487/SUM(資本コスト!I487,労働コスト!I487)</f>
        <v>0.2945546134454437</v>
      </c>
      <c r="K487" s="3">
        <f>0.5*(E487+E$1085)</f>
        <v>0.38130849352033919</v>
      </c>
      <c r="L487" s="3">
        <f t="shared" ref="L487:O487" si="483">0.5*(F487+F$1085)</f>
        <v>0.47296032376838515</v>
      </c>
      <c r="M487" s="3">
        <f t="shared" si="483"/>
        <v>0.44398604743075532</v>
      </c>
      <c r="N487" s="3">
        <f t="shared" si="483"/>
        <v>0.36080276292168489</v>
      </c>
      <c r="O487" s="3">
        <f t="shared" si="483"/>
        <v>0.29222742400031371</v>
      </c>
    </row>
    <row r="488" spans="1:15" x14ac:dyDescent="0.15">
      <c r="A488" s="1">
        <v>22</v>
      </c>
      <c r="B488" s="1" t="s">
        <v>133</v>
      </c>
      <c r="C488" s="1">
        <v>2</v>
      </c>
      <c r="D488" s="1" t="s">
        <v>10</v>
      </c>
      <c r="E488" s="6">
        <f>労働コスト!E488/SUM(資本コスト!E488,労働コスト!E488)</f>
        <v>0.66918621207743434</v>
      </c>
      <c r="F488" s="6">
        <f>労働コスト!F488/SUM(資本コスト!F488,労働コスト!F488)</f>
        <v>0.67652646158887297</v>
      </c>
      <c r="G488" s="6">
        <f>労働コスト!G488/SUM(資本コスト!G488,労働コスト!G488)</f>
        <v>0.60012343149467418</v>
      </c>
      <c r="H488" s="6">
        <f>労働コスト!H488/SUM(資本コスト!H488,労働コスト!H488)</f>
        <v>0.66669116195679956</v>
      </c>
      <c r="I488" s="6">
        <f>労働コスト!I488/SUM(資本コスト!I488,労働コスト!I488)</f>
        <v>0.57155122032181127</v>
      </c>
      <c r="K488" s="3">
        <f>0.5*(E488+E$1086)</f>
        <v>0.64578895977986428</v>
      </c>
      <c r="L488" s="3">
        <f t="shared" ref="L488:O488" si="484">0.5*(F488+F$1086)</f>
        <v>0.67177320693483611</v>
      </c>
      <c r="M488" s="3">
        <f t="shared" si="484"/>
        <v>0.62676992192729897</v>
      </c>
      <c r="N488" s="3">
        <f t="shared" si="484"/>
        <v>0.66134785174654631</v>
      </c>
      <c r="O488" s="3">
        <f t="shared" si="484"/>
        <v>0.53507669758444132</v>
      </c>
    </row>
    <row r="489" spans="1:15" x14ac:dyDescent="0.15">
      <c r="A489" s="1">
        <v>22</v>
      </c>
      <c r="B489" s="1" t="s">
        <v>134</v>
      </c>
      <c r="C489" s="1">
        <v>3</v>
      </c>
      <c r="D489" s="1" t="s">
        <v>17</v>
      </c>
      <c r="E489" s="6">
        <f>労働コスト!E489/SUM(資本コスト!E489,労働コスト!E489)</f>
        <v>0.71338646228862801</v>
      </c>
      <c r="F489" s="6">
        <f>労働コスト!F489/SUM(資本コスト!F489,労働コスト!F489)</f>
        <v>0.77259363143037474</v>
      </c>
      <c r="G489" s="6">
        <f>労働コスト!G489/SUM(資本コスト!G489,労働コスト!G489)</f>
        <v>0.64588384989777492</v>
      </c>
      <c r="H489" s="6">
        <f>労働コスト!H489/SUM(資本コスト!H489,労働コスト!H489)</f>
        <v>0.68019784409577921</v>
      </c>
      <c r="I489" s="6">
        <f>労働コスト!I489/SUM(資本コスト!I489,労働コスト!I489)</f>
        <v>0.56929738389985218</v>
      </c>
      <c r="K489" s="3">
        <f>0.5*(E489+E$1087)</f>
        <v>0.69480573248058053</v>
      </c>
      <c r="L489" s="3">
        <f t="shared" ref="L489:O489" si="485">0.5*(F489+F$1087)</f>
        <v>0.75947733425069575</v>
      </c>
      <c r="M489" s="3">
        <f t="shared" si="485"/>
        <v>0.67025731138645694</v>
      </c>
      <c r="N489" s="3">
        <f t="shared" si="485"/>
        <v>0.68513961227609399</v>
      </c>
      <c r="O489" s="3">
        <f t="shared" si="485"/>
        <v>0.60147333150450855</v>
      </c>
    </row>
    <row r="490" spans="1:15" x14ac:dyDescent="0.15">
      <c r="A490" s="1">
        <v>22</v>
      </c>
      <c r="B490" s="1" t="s">
        <v>134</v>
      </c>
      <c r="C490" s="1">
        <v>4</v>
      </c>
      <c r="D490" s="1" t="s">
        <v>18</v>
      </c>
      <c r="E490" s="6">
        <f>労働コスト!E490/SUM(資本コスト!E490,労働コスト!E490)</f>
        <v>0.61921279656181727</v>
      </c>
      <c r="F490" s="6">
        <f>労働コスト!F490/SUM(資本コスト!F490,労働コスト!F490)</f>
        <v>0.6948568786264302</v>
      </c>
      <c r="G490" s="6">
        <f>労働コスト!G490/SUM(資本コスト!G490,労働コスト!G490)</f>
        <v>0.63547434476521347</v>
      </c>
      <c r="H490" s="6">
        <f>労働コスト!H490/SUM(資本コスト!H490,労働コスト!H490)</f>
        <v>0.60553197553403293</v>
      </c>
      <c r="I490" s="6">
        <f>労働コスト!I490/SUM(資本コスト!I490,労働コスト!I490)</f>
        <v>0.48617708808866184</v>
      </c>
      <c r="K490" s="3">
        <f>0.5*(E490+E$1088)</f>
        <v>0.69770450736299217</v>
      </c>
      <c r="L490" s="3">
        <f t="shared" ref="L490:O490" si="486">0.5*(F490+F$1088)</f>
        <v>0.75515207606553414</v>
      </c>
      <c r="M490" s="3">
        <f t="shared" si="486"/>
        <v>0.71702371429911071</v>
      </c>
      <c r="N490" s="3">
        <f t="shared" si="486"/>
        <v>0.67281642371679595</v>
      </c>
      <c r="O490" s="3">
        <f t="shared" si="486"/>
        <v>0.5784067888244504</v>
      </c>
    </row>
    <row r="491" spans="1:15" x14ac:dyDescent="0.15">
      <c r="A491" s="1">
        <v>22</v>
      </c>
      <c r="B491" s="1" t="s">
        <v>134</v>
      </c>
      <c r="C491" s="1">
        <v>5</v>
      </c>
      <c r="D491" s="1" t="s">
        <v>19</v>
      </c>
      <c r="E491" s="6">
        <f>労働コスト!E491/SUM(資本コスト!E491,労働コスト!E491)</f>
        <v>0.52592909899389229</v>
      </c>
      <c r="F491" s="6">
        <f>労働コスト!F491/SUM(資本コスト!F491,労働コスト!F491)</f>
        <v>0.65475883144752733</v>
      </c>
      <c r="G491" s="6">
        <f>労働コスト!G491/SUM(資本コスト!G491,労働コスト!G491)</f>
        <v>0.63071763943785064</v>
      </c>
      <c r="H491" s="6">
        <f>労働コスト!H491/SUM(資本コスト!H491,労働コスト!H491)</f>
        <v>0.65211982851465167</v>
      </c>
      <c r="I491" s="6">
        <f>労働コスト!I491/SUM(資本コスト!I491,労働コスト!I491)</f>
        <v>0.52282726865890461</v>
      </c>
      <c r="K491" s="3">
        <f>0.5*(E491+E$1089)</f>
        <v>0.56593540090538852</v>
      </c>
      <c r="L491" s="3">
        <f t="shared" ref="L491:O491" si="487">0.5*(F491+F$1089)</f>
        <v>0.68171126600600807</v>
      </c>
      <c r="M491" s="3">
        <f t="shared" si="487"/>
        <v>0.65888508630886444</v>
      </c>
      <c r="N491" s="3">
        <f t="shared" si="487"/>
        <v>0.66450942096097443</v>
      </c>
      <c r="O491" s="3">
        <f t="shared" si="487"/>
        <v>0.56396500879622302</v>
      </c>
    </row>
    <row r="492" spans="1:15" x14ac:dyDescent="0.15">
      <c r="A492" s="1">
        <v>22</v>
      </c>
      <c r="B492" s="1" t="s">
        <v>134</v>
      </c>
      <c r="C492" s="1">
        <v>6</v>
      </c>
      <c r="D492" s="1" t="s">
        <v>3</v>
      </c>
      <c r="E492" s="6">
        <f>労働コスト!E492/SUM(資本コスト!E492,労働コスト!E492)</f>
        <v>0.45747225311264417</v>
      </c>
      <c r="F492" s="6">
        <f>労働コスト!F492/SUM(資本コスト!F492,労働コスト!F492)</f>
        <v>0.56829310041856773</v>
      </c>
      <c r="G492" s="6">
        <f>労働コスト!G492/SUM(資本コスト!G492,労働コスト!G492)</f>
        <v>0.52243912687594984</v>
      </c>
      <c r="H492" s="6">
        <f>労働コスト!H492/SUM(資本コスト!H492,労働コスト!H492)</f>
        <v>0.51467774620019646</v>
      </c>
      <c r="I492" s="6">
        <f>労働コスト!I492/SUM(資本コスト!I492,労働コスト!I492)</f>
        <v>0.39391578566874286</v>
      </c>
      <c r="K492" s="3">
        <f>0.5*(E492+E$1090)</f>
        <v>0.48702311466942561</v>
      </c>
      <c r="L492" s="3">
        <f t="shared" ref="L492:O492" si="488">0.5*(F492+F$1090)</f>
        <v>0.57431881135795493</v>
      </c>
      <c r="M492" s="3">
        <f t="shared" si="488"/>
        <v>0.5378332408414126</v>
      </c>
      <c r="N492" s="3">
        <f t="shared" si="488"/>
        <v>0.54227579193613251</v>
      </c>
      <c r="O492" s="3">
        <f t="shared" si="488"/>
        <v>0.41931233637821419</v>
      </c>
    </row>
    <row r="493" spans="1:15" x14ac:dyDescent="0.15">
      <c r="A493" s="1">
        <v>22</v>
      </c>
      <c r="B493" s="1" t="s">
        <v>134</v>
      </c>
      <c r="C493" s="1">
        <v>7</v>
      </c>
      <c r="D493" s="1" t="s">
        <v>20</v>
      </c>
      <c r="E493" s="6">
        <f>労働コスト!E493/SUM(資本コスト!E493,労働コスト!E493)</f>
        <v>0.22990090111782865</v>
      </c>
      <c r="F493" s="6">
        <f>労働コスト!F493/SUM(資本コスト!F493,労働コスト!F493)</f>
        <v>0.3051471556784161</v>
      </c>
      <c r="G493" s="6">
        <f>労働コスト!G493/SUM(資本コスト!G493,労働コスト!G493)</f>
        <v>0.29177293097787665</v>
      </c>
      <c r="H493" s="6">
        <f>労働コスト!H493/SUM(資本コスト!H493,労働コスト!H493)</f>
        <v>0.39007768922717767</v>
      </c>
      <c r="I493" s="6">
        <f>労働コスト!I493/SUM(資本コスト!I493,労働コスト!I493)</f>
        <v>0.20799396981959559</v>
      </c>
      <c r="K493" s="3">
        <f>0.5*(E493+E$1091)</f>
        <v>0.26716445691869084</v>
      </c>
      <c r="L493" s="3">
        <f t="shared" ref="L493:O493" si="489">0.5*(F493+F$1091)</f>
        <v>0.32666785292839107</v>
      </c>
      <c r="M493" s="3">
        <f t="shared" si="489"/>
        <v>0.36474136841900551</v>
      </c>
      <c r="N493" s="3">
        <f t="shared" si="489"/>
        <v>0.41066677204295099</v>
      </c>
      <c r="O493" s="3">
        <f t="shared" si="489"/>
        <v>0.29643308553071795</v>
      </c>
    </row>
    <row r="494" spans="1:15" x14ac:dyDescent="0.15">
      <c r="A494" s="1">
        <v>22</v>
      </c>
      <c r="B494" s="1" t="s">
        <v>134</v>
      </c>
      <c r="C494" s="1">
        <v>8</v>
      </c>
      <c r="D494" s="1" t="s">
        <v>21</v>
      </c>
      <c r="E494" s="6">
        <f>労働コスト!E494/SUM(資本コスト!E494,労働コスト!E494)</f>
        <v>0.70951445956700965</v>
      </c>
      <c r="F494" s="6">
        <f>労働コスト!F494/SUM(資本コスト!F494,労働コスト!F494)</f>
        <v>0.81644495529360717</v>
      </c>
      <c r="G494" s="6">
        <f>労働コスト!G494/SUM(資本コスト!G494,労働コスト!G494)</f>
        <v>0.80669615562241526</v>
      </c>
      <c r="H494" s="6">
        <f>労働コスト!H494/SUM(資本コスト!H494,労働コスト!H494)</f>
        <v>0.79791803762182534</v>
      </c>
      <c r="I494" s="6">
        <f>労働コスト!I494/SUM(資本コスト!I494,労働コスト!I494)</f>
        <v>0.55222435944058001</v>
      </c>
      <c r="K494" s="3">
        <f>0.5*(E494+E$1092)</f>
        <v>0.66709982186990979</v>
      </c>
      <c r="L494" s="3">
        <f t="shared" ref="L494:O494" si="490">0.5*(F494+F$1092)</f>
        <v>0.78666429686501715</v>
      </c>
      <c r="M494" s="3">
        <f t="shared" si="490"/>
        <v>0.77892545600349394</v>
      </c>
      <c r="N494" s="3">
        <f t="shared" si="490"/>
        <v>0.77991002124966791</v>
      </c>
      <c r="O494" s="3">
        <f t="shared" si="490"/>
        <v>0.61456660960107423</v>
      </c>
    </row>
    <row r="495" spans="1:15" x14ac:dyDescent="0.15">
      <c r="A495" s="1">
        <v>22</v>
      </c>
      <c r="B495" s="1" t="s">
        <v>134</v>
      </c>
      <c r="C495" s="1">
        <v>9</v>
      </c>
      <c r="D495" s="1" t="s">
        <v>22</v>
      </c>
      <c r="E495" s="6">
        <f>労働コスト!E495/SUM(資本コスト!E495,労働コスト!E495)</f>
        <v>0.69422200194754669</v>
      </c>
      <c r="F495" s="6">
        <f>労働コスト!F495/SUM(資本コスト!F495,労働コスト!F495)</f>
        <v>0.74657840813278953</v>
      </c>
      <c r="G495" s="6">
        <f>労働コスト!G495/SUM(資本コスト!G495,労働コスト!G495)</f>
        <v>0.68775832710445817</v>
      </c>
      <c r="H495" s="6">
        <f>労働コスト!H495/SUM(資本コスト!H495,労働コスト!H495)</f>
        <v>0.68993112355156538</v>
      </c>
      <c r="I495" s="6">
        <f>労働コスト!I495/SUM(資本コスト!I495,労働コスト!I495)</f>
        <v>0.64285074284209387</v>
      </c>
      <c r="K495" s="3">
        <f>0.5*(E495+E$1093)</f>
        <v>0.66013795260357311</v>
      </c>
      <c r="L495" s="3">
        <f t="shared" ref="L495:O495" si="491">0.5*(F495+F$1093)</f>
        <v>0.68003543200415528</v>
      </c>
      <c r="M495" s="3">
        <f t="shared" si="491"/>
        <v>0.63441514569016677</v>
      </c>
      <c r="N495" s="3">
        <f t="shared" si="491"/>
        <v>0.64167828883043354</v>
      </c>
      <c r="O495" s="3">
        <f t="shared" si="491"/>
        <v>0.59883317197461672</v>
      </c>
    </row>
    <row r="496" spans="1:15" x14ac:dyDescent="0.15">
      <c r="A496" s="1">
        <v>22</v>
      </c>
      <c r="B496" s="1" t="s">
        <v>134</v>
      </c>
      <c r="C496" s="1">
        <v>10</v>
      </c>
      <c r="D496" s="1" t="s">
        <v>23</v>
      </c>
      <c r="E496" s="6">
        <f>労働コスト!E496/SUM(資本コスト!E496,労働コスト!E496)</f>
        <v>0.66940011490497819</v>
      </c>
      <c r="F496" s="6">
        <f>労働コスト!F496/SUM(資本コスト!F496,労働コスト!F496)</f>
        <v>0.76887082012051911</v>
      </c>
      <c r="G496" s="6">
        <f>労働コスト!G496/SUM(資本コスト!G496,労働コスト!G496)</f>
        <v>0.8104613342120961</v>
      </c>
      <c r="H496" s="6">
        <f>労働コスト!H496/SUM(資本コスト!H496,労働コスト!H496)</f>
        <v>0.8148302810896888</v>
      </c>
      <c r="I496" s="6">
        <f>労働コスト!I496/SUM(資本コスト!I496,労働コスト!I496)</f>
        <v>0.79504432459493057</v>
      </c>
      <c r="K496" s="3">
        <f>0.5*(E496+E$1094)</f>
        <v>0.71581317103172348</v>
      </c>
      <c r="L496" s="3">
        <f t="shared" ref="L496:O496" si="492">0.5*(F496+F$1094)</f>
        <v>0.78542721145063776</v>
      </c>
      <c r="M496" s="3">
        <f t="shared" si="492"/>
        <v>0.81015745221440816</v>
      </c>
      <c r="N496" s="3">
        <f t="shared" si="492"/>
        <v>0.81306640930045737</v>
      </c>
      <c r="O496" s="3">
        <f t="shared" si="492"/>
        <v>0.79364797219985905</v>
      </c>
    </row>
    <row r="497" spans="1:15" x14ac:dyDescent="0.15">
      <c r="A497" s="1">
        <v>22</v>
      </c>
      <c r="B497" s="1" t="s">
        <v>134</v>
      </c>
      <c r="C497" s="1">
        <v>11</v>
      </c>
      <c r="D497" s="1" t="s">
        <v>24</v>
      </c>
      <c r="E497" s="6">
        <f>労働コスト!E497/SUM(資本コスト!E497,労働コスト!E497)</f>
        <v>0.77692878410174326</v>
      </c>
      <c r="F497" s="6">
        <f>労働コスト!F497/SUM(資本コスト!F497,労働コスト!F497)</f>
        <v>0.82476503170059434</v>
      </c>
      <c r="G497" s="6">
        <f>労働コスト!G497/SUM(資本コスト!G497,労働コスト!G497)</f>
        <v>0.76686596121201878</v>
      </c>
      <c r="H497" s="6">
        <f>労働コスト!H497/SUM(資本コスト!H497,労働コスト!H497)</f>
        <v>0.78306479503272852</v>
      </c>
      <c r="I497" s="6">
        <f>労働コスト!I497/SUM(資本コスト!I497,労働コスト!I497)</f>
        <v>0.73256614812150689</v>
      </c>
      <c r="K497" s="3">
        <f>0.5*(E497+E$1095)</f>
        <v>0.75323237108469698</v>
      </c>
      <c r="L497" s="3">
        <f t="shared" ref="L497:O497" si="493">0.5*(F497+F$1095)</f>
        <v>0.80353964185543669</v>
      </c>
      <c r="M497" s="3">
        <f t="shared" si="493"/>
        <v>0.74610684913452063</v>
      </c>
      <c r="N497" s="3">
        <f t="shared" si="493"/>
        <v>0.75589484048607936</v>
      </c>
      <c r="O497" s="3">
        <f t="shared" si="493"/>
        <v>0.71119242055789322</v>
      </c>
    </row>
    <row r="498" spans="1:15" x14ac:dyDescent="0.15">
      <c r="A498" s="1">
        <v>22</v>
      </c>
      <c r="B498" s="1" t="s">
        <v>134</v>
      </c>
      <c r="C498" s="1">
        <v>12</v>
      </c>
      <c r="D498" s="1" t="s">
        <v>25</v>
      </c>
      <c r="E498" s="6">
        <f>労働コスト!E498/SUM(資本コスト!E498,労働コスト!E498)</f>
        <v>0.70672970324806894</v>
      </c>
      <c r="F498" s="6">
        <f>労働コスト!F498/SUM(資本コスト!F498,労働コスト!F498)</f>
        <v>0.80339570548780903</v>
      </c>
      <c r="G498" s="6">
        <f>労働コスト!G498/SUM(資本コスト!G498,労働コスト!G498)</f>
        <v>0.71868010074386712</v>
      </c>
      <c r="H498" s="6">
        <f>労働コスト!H498/SUM(資本コスト!H498,労働コスト!H498)</f>
        <v>0.73022653425506234</v>
      </c>
      <c r="I498" s="6">
        <f>労働コスト!I498/SUM(資本コスト!I498,労働コスト!I498)</f>
        <v>0.65030086798766207</v>
      </c>
      <c r="K498" s="3">
        <f>0.5*(E498+E$1096)</f>
        <v>0.74369603116463778</v>
      </c>
      <c r="L498" s="3">
        <f t="shared" ref="L498:O498" si="494">0.5*(F498+F$1096)</f>
        <v>0.81069782245207422</v>
      </c>
      <c r="M498" s="3">
        <f t="shared" si="494"/>
        <v>0.70134601177140898</v>
      </c>
      <c r="N498" s="3">
        <f t="shared" si="494"/>
        <v>0.69403674497961887</v>
      </c>
      <c r="O498" s="3">
        <f t="shared" si="494"/>
        <v>0.60853617219498901</v>
      </c>
    </row>
    <row r="499" spans="1:15" x14ac:dyDescent="0.15">
      <c r="A499" s="1">
        <v>22</v>
      </c>
      <c r="B499" s="1" t="s">
        <v>134</v>
      </c>
      <c r="C499" s="1">
        <v>13</v>
      </c>
      <c r="D499" s="1" t="s">
        <v>26</v>
      </c>
      <c r="E499" s="6">
        <f>労働コスト!E499/SUM(資本コスト!E499,労働コスト!E499)</f>
        <v>0.75385270854694375</v>
      </c>
      <c r="F499" s="6">
        <f>労働コスト!F499/SUM(資本コスト!F499,労働コスト!F499)</f>
        <v>0.70098890416436044</v>
      </c>
      <c r="G499" s="6">
        <f>労働コスト!G499/SUM(資本コスト!G499,労働コスト!G499)</f>
        <v>0.60475432575512933</v>
      </c>
      <c r="H499" s="6">
        <f>労働コスト!H499/SUM(資本コスト!H499,労働コスト!H499)</f>
        <v>0.64447336255731591</v>
      </c>
      <c r="I499" s="6">
        <f>労働コスト!I499/SUM(資本コスト!I499,労働コスト!I499)</f>
        <v>0.64418301429214486</v>
      </c>
      <c r="K499" s="3">
        <f>0.5*(E499+E$1097)</f>
        <v>0.78217887107261586</v>
      </c>
      <c r="L499" s="3">
        <f t="shared" ref="L499:O499" si="495">0.5*(F499+F$1097)</f>
        <v>0.71115858390678555</v>
      </c>
      <c r="M499" s="3">
        <f t="shared" si="495"/>
        <v>0.63868263827931093</v>
      </c>
      <c r="N499" s="3">
        <f t="shared" si="495"/>
        <v>0.66102571498516749</v>
      </c>
      <c r="O499" s="3">
        <f t="shared" si="495"/>
        <v>0.67326959856265867</v>
      </c>
    </row>
    <row r="500" spans="1:15" x14ac:dyDescent="0.15">
      <c r="A500" s="1">
        <v>22</v>
      </c>
      <c r="B500" s="1" t="s">
        <v>134</v>
      </c>
      <c r="C500" s="1">
        <v>14</v>
      </c>
      <c r="D500" s="1" t="s">
        <v>27</v>
      </c>
      <c r="E500" s="6">
        <f>労働コスト!E500/SUM(資本コスト!E500,労働コスト!E500)</f>
        <v>0.88089714513959516</v>
      </c>
      <c r="F500" s="6">
        <f>労働コスト!F500/SUM(資本コスト!F500,労働コスト!F500)</f>
        <v>0.76702931561771248</v>
      </c>
      <c r="G500" s="6">
        <f>労働コスト!G500/SUM(資本コスト!G500,労働コスト!G500)</f>
        <v>0.71295334691769263</v>
      </c>
      <c r="H500" s="6">
        <f>労働コスト!H500/SUM(資本コスト!H500,労働コスト!H500)</f>
        <v>0.58601316538276904</v>
      </c>
      <c r="I500" s="6">
        <f>労働コスト!I500/SUM(資本コスト!I500,労働コスト!I500)</f>
        <v>0.58613441897215346</v>
      </c>
      <c r="K500" s="3">
        <f>0.5*(E500+E$1098)</f>
        <v>0.89778600542194376</v>
      </c>
      <c r="L500" s="3">
        <f t="shared" ref="L500:O500" si="496">0.5*(F500+F$1098)</f>
        <v>0.81199380911290842</v>
      </c>
      <c r="M500" s="3">
        <f t="shared" si="496"/>
        <v>0.7368545676961451</v>
      </c>
      <c r="N500" s="3">
        <f t="shared" si="496"/>
        <v>0.64119685839035667</v>
      </c>
      <c r="O500" s="3">
        <f t="shared" si="496"/>
        <v>0.60675352483223755</v>
      </c>
    </row>
    <row r="501" spans="1:15" x14ac:dyDescent="0.15">
      <c r="A501" s="1">
        <v>22</v>
      </c>
      <c r="B501" s="1" t="s">
        <v>134</v>
      </c>
      <c r="C501" s="1">
        <v>15</v>
      </c>
      <c r="D501" s="1" t="s">
        <v>28</v>
      </c>
      <c r="E501" s="6">
        <f>労働コスト!E501/SUM(資本コスト!E501,労働コスト!E501)</f>
        <v>0.80095745321478873</v>
      </c>
      <c r="F501" s="6">
        <f>労働コスト!F501/SUM(資本コスト!F501,労働コスト!F501)</f>
        <v>0.83411112659990805</v>
      </c>
      <c r="G501" s="6">
        <f>労働コスト!G501/SUM(資本コスト!G501,労働コスト!G501)</f>
        <v>0.77462653368733558</v>
      </c>
      <c r="H501" s="6">
        <f>労働コスト!H501/SUM(資本コスト!H501,労働コスト!H501)</f>
        <v>0.74799780288097029</v>
      </c>
      <c r="I501" s="6">
        <f>労働コスト!I501/SUM(資本コスト!I501,労働コスト!I501)</f>
        <v>0.67510034444700884</v>
      </c>
      <c r="K501" s="3">
        <f>0.5*(E501+E$1099)</f>
        <v>0.80363586022259681</v>
      </c>
      <c r="L501" s="3">
        <f t="shared" ref="L501:O501" si="497">0.5*(F501+F$1099)</f>
        <v>0.82783270778930462</v>
      </c>
      <c r="M501" s="3">
        <f t="shared" si="497"/>
        <v>0.76497196649083532</v>
      </c>
      <c r="N501" s="3">
        <f t="shared" si="497"/>
        <v>0.73923130760537181</v>
      </c>
      <c r="O501" s="3">
        <f t="shared" si="497"/>
        <v>0.67416540346911347</v>
      </c>
    </row>
    <row r="502" spans="1:15" x14ac:dyDescent="0.15">
      <c r="A502" s="1">
        <v>22</v>
      </c>
      <c r="B502" s="1" t="s">
        <v>133</v>
      </c>
      <c r="C502" s="1">
        <v>16</v>
      </c>
      <c r="D502" s="1" t="s">
        <v>11</v>
      </c>
      <c r="E502" s="6">
        <f>労働コスト!E502/SUM(資本コスト!E502,労働コスト!E502)</f>
        <v>0.79656809879659451</v>
      </c>
      <c r="F502" s="6">
        <f>労働コスト!F502/SUM(資本コスト!F502,労働コスト!F502)</f>
        <v>0.90053308644991426</v>
      </c>
      <c r="G502" s="6">
        <f>労働コスト!G502/SUM(資本コスト!G502,労働コスト!G502)</f>
        <v>0.90385424165363348</v>
      </c>
      <c r="H502" s="6">
        <f>労働コスト!H502/SUM(資本コスト!H502,労働コスト!H502)</f>
        <v>0.92994089883780851</v>
      </c>
      <c r="I502" s="6">
        <f>労働コスト!I502/SUM(資本コスト!I502,労働コスト!I502)</f>
        <v>0.91291058709524331</v>
      </c>
      <c r="K502" s="3">
        <f>0.5*(E502+E$1100)</f>
        <v>0.77155965093971179</v>
      </c>
      <c r="L502" s="3">
        <f t="shared" ref="L502:O502" si="498">0.5*(F502+F$1100)</f>
        <v>0.89606603264182194</v>
      </c>
      <c r="M502" s="3">
        <f t="shared" si="498"/>
        <v>0.8951888676196007</v>
      </c>
      <c r="N502" s="3">
        <f t="shared" si="498"/>
        <v>0.92178324051264293</v>
      </c>
      <c r="O502" s="3">
        <f t="shared" si="498"/>
        <v>0.90819734296707577</v>
      </c>
    </row>
    <row r="503" spans="1:15" x14ac:dyDescent="0.15">
      <c r="A503" s="1">
        <v>22</v>
      </c>
      <c r="B503" s="1" t="s">
        <v>133</v>
      </c>
      <c r="C503" s="1">
        <v>17</v>
      </c>
      <c r="D503" s="1" t="s">
        <v>12</v>
      </c>
      <c r="E503" s="6">
        <f>労働コスト!E503/SUM(資本コスト!E503,労働コスト!E503)</f>
        <v>0.19646751243618688</v>
      </c>
      <c r="F503" s="6">
        <f>労働コスト!F503/SUM(資本コスト!F503,労働コスト!F503)</f>
        <v>0.23381097951848942</v>
      </c>
      <c r="G503" s="6">
        <f>労働コスト!G503/SUM(資本コスト!G503,労働コスト!G503)</f>
        <v>0.25479496008402125</v>
      </c>
      <c r="H503" s="6">
        <f>労働コスト!H503/SUM(資本コスト!H503,労働コスト!H503)</f>
        <v>0.30551773604038474</v>
      </c>
      <c r="I503" s="6">
        <f>労働コスト!I503/SUM(資本コスト!I503,労働コスト!I503)</f>
        <v>0.21846074692809256</v>
      </c>
      <c r="K503" s="3">
        <f>0.5*(E503+E$1101)</f>
        <v>0.21869404713122287</v>
      </c>
      <c r="L503" s="3">
        <f t="shared" ref="L503:O503" si="499">0.5*(F503+F$1101)</f>
        <v>0.23397661349773327</v>
      </c>
      <c r="M503" s="3">
        <f t="shared" si="499"/>
        <v>0.26287444828514345</v>
      </c>
      <c r="N503" s="3">
        <f t="shared" si="499"/>
        <v>0.29645665779442598</v>
      </c>
      <c r="O503" s="3">
        <f t="shared" si="499"/>
        <v>0.20671561208268349</v>
      </c>
    </row>
    <row r="504" spans="1:15" x14ac:dyDescent="0.15">
      <c r="A504" s="1">
        <v>22</v>
      </c>
      <c r="B504" s="1" t="s">
        <v>133</v>
      </c>
      <c r="C504" s="1">
        <v>18</v>
      </c>
      <c r="D504" s="1" t="s">
        <v>13</v>
      </c>
      <c r="E504" s="6">
        <f>労働コスト!E504/SUM(資本コスト!E504,労働コスト!E504)</f>
        <v>0.86967737060216643</v>
      </c>
      <c r="F504" s="6">
        <f>労働コスト!F504/SUM(資本コスト!F504,労働コスト!F504)</f>
        <v>0.85070194214364203</v>
      </c>
      <c r="G504" s="6">
        <f>労働コスト!G504/SUM(資本コスト!G504,労働コスト!G504)</f>
        <v>0.88207963385677868</v>
      </c>
      <c r="H504" s="6">
        <f>労働コスト!H504/SUM(資本コスト!H504,労働コスト!H504)</f>
        <v>0.8346776573806558</v>
      </c>
      <c r="I504" s="6">
        <f>労働コスト!I504/SUM(資本コスト!I504,労働コスト!I504)</f>
        <v>0.81346100615611305</v>
      </c>
      <c r="K504" s="3">
        <f>0.5*(E504+E$1102)</f>
        <v>0.86459914799874782</v>
      </c>
      <c r="L504" s="3">
        <f t="shared" ref="L504:O504" si="500">0.5*(F504+F$1102)</f>
        <v>0.82845453814615966</v>
      </c>
      <c r="M504" s="3">
        <f t="shared" si="500"/>
        <v>0.84790370549987315</v>
      </c>
      <c r="N504" s="3">
        <f t="shared" si="500"/>
        <v>0.82930697680939836</v>
      </c>
      <c r="O504" s="3">
        <f t="shared" si="500"/>
        <v>0.80637840475822409</v>
      </c>
    </row>
    <row r="505" spans="1:15" x14ac:dyDescent="0.15">
      <c r="A505" s="1">
        <v>22</v>
      </c>
      <c r="B505" s="1" t="s">
        <v>133</v>
      </c>
      <c r="C505" s="1">
        <v>19</v>
      </c>
      <c r="D505" s="1" t="s">
        <v>14</v>
      </c>
      <c r="E505" s="6">
        <f>労働コスト!E505/SUM(資本コスト!E505,労働コスト!E505)</f>
        <v>0.64400864570789873</v>
      </c>
      <c r="F505" s="6">
        <f>労働コスト!F505/SUM(資本コスト!F505,労働コスト!F505)</f>
        <v>0.84974917319662191</v>
      </c>
      <c r="G505" s="6">
        <f>労働コスト!G505/SUM(資本コスト!G505,労働コスト!G505)</f>
        <v>0.87384959164439946</v>
      </c>
      <c r="H505" s="6">
        <f>労働コスト!H505/SUM(資本コスト!H505,労働コスト!H505)</f>
        <v>0.8389008498488465</v>
      </c>
      <c r="I505" s="6">
        <f>労働コスト!I505/SUM(資本コスト!I505,労働コスト!I505)</f>
        <v>0.80380071228682337</v>
      </c>
      <c r="K505" s="3">
        <f>0.5*(E505+E$1103)</f>
        <v>0.65343020902131088</v>
      </c>
      <c r="L505" s="3">
        <f t="shared" ref="L505:O505" si="501">0.5*(F505+F$1103)</f>
        <v>0.84579864770387581</v>
      </c>
      <c r="M505" s="3">
        <f t="shared" si="501"/>
        <v>0.86405097110765849</v>
      </c>
      <c r="N505" s="3">
        <f t="shared" si="501"/>
        <v>0.82514344036858334</v>
      </c>
      <c r="O505" s="3">
        <f t="shared" si="501"/>
        <v>0.80478688773523988</v>
      </c>
    </row>
    <row r="506" spans="1:15" x14ac:dyDescent="0.15">
      <c r="A506" s="1">
        <v>22</v>
      </c>
      <c r="B506" s="1" t="s">
        <v>288</v>
      </c>
      <c r="C506" s="1">
        <v>20</v>
      </c>
      <c r="D506" s="1" t="s">
        <v>15</v>
      </c>
      <c r="E506" s="6">
        <f>労働コスト!E506/SUM(資本コスト!E506,労働コスト!E506)</f>
        <v>0.41093450473521859</v>
      </c>
      <c r="F506" s="6">
        <f>労働コスト!F506/SUM(資本コスト!F506,労働コスト!F506)</f>
        <v>0.21315179647025037</v>
      </c>
      <c r="G506" s="6">
        <f>労働コスト!G506/SUM(資本コスト!G506,労働コスト!G506)</f>
        <v>0.27197935876179724</v>
      </c>
      <c r="H506" s="6">
        <f>労働コスト!H506/SUM(資本コスト!H506,労働コスト!H506)</f>
        <v>0.24901321237802634</v>
      </c>
      <c r="I506" s="6">
        <f>労働コスト!I506/SUM(資本コスト!I506,労働コスト!I506)</f>
        <v>0.19894622038102325</v>
      </c>
      <c r="K506" s="3">
        <f>0.5*(E506+E$1104)</f>
        <v>0.45831278529396335</v>
      </c>
      <c r="L506" s="3">
        <f t="shared" ref="L506:O506" si="502">0.5*(F506+F$1104)</f>
        <v>0.20726229703527849</v>
      </c>
      <c r="M506" s="3">
        <f t="shared" si="502"/>
        <v>0.25933686582713134</v>
      </c>
      <c r="N506" s="3">
        <f t="shared" si="502"/>
        <v>0.2528276313090615</v>
      </c>
      <c r="O506" s="3">
        <f t="shared" si="502"/>
        <v>0.20049305627537622</v>
      </c>
    </row>
    <row r="507" spans="1:15" x14ac:dyDescent="0.15">
      <c r="A507" s="1">
        <v>22</v>
      </c>
      <c r="B507" s="1" t="s">
        <v>133</v>
      </c>
      <c r="C507" s="1">
        <v>21</v>
      </c>
      <c r="D507" s="1" t="s">
        <v>16</v>
      </c>
      <c r="E507" s="6">
        <f>労働コスト!E507/SUM(資本コスト!E507,労働コスト!E507)</f>
        <v>0.71215403728311033</v>
      </c>
      <c r="F507" s="6">
        <f>労働コスト!F507/SUM(資本コスト!F507,労働コスト!F507)</f>
        <v>0.60890905960847153</v>
      </c>
      <c r="G507" s="6">
        <f>労働コスト!G507/SUM(資本コスト!G507,労働コスト!G507)</f>
        <v>0.56583415477092602</v>
      </c>
      <c r="H507" s="6">
        <f>労働コスト!H507/SUM(資本コスト!H507,労働コスト!H507)</f>
        <v>0.58527578953031445</v>
      </c>
      <c r="I507" s="6">
        <f>労働コスト!I507/SUM(資本コスト!I507,労働コスト!I507)</f>
        <v>0.42860398499504537</v>
      </c>
      <c r="K507" s="3">
        <f>0.5*(E507+E$1105)</f>
        <v>0.69385311612646428</v>
      </c>
      <c r="L507" s="3">
        <f t="shared" ref="L507:O507" si="503">0.5*(F507+F$1105)</f>
        <v>0.59719484169312909</v>
      </c>
      <c r="M507" s="3">
        <f t="shared" si="503"/>
        <v>0.57471849923197826</v>
      </c>
      <c r="N507" s="3">
        <f t="shared" si="503"/>
        <v>0.5696380473541125</v>
      </c>
      <c r="O507" s="3">
        <f t="shared" si="503"/>
        <v>0.43194946177687471</v>
      </c>
    </row>
    <row r="508" spans="1:15" x14ac:dyDescent="0.15">
      <c r="A508" s="1">
        <v>22</v>
      </c>
      <c r="B508" s="1" t="s">
        <v>132</v>
      </c>
      <c r="C508" s="1">
        <v>22</v>
      </c>
      <c r="D508" s="1" t="s">
        <v>8</v>
      </c>
      <c r="E508" s="6">
        <f>労働コスト!E508/SUM(資本コスト!E508,労働コスト!E508)</f>
        <v>0.76487017487034814</v>
      </c>
      <c r="F508" s="6">
        <f>労働コスト!F508/SUM(資本コスト!F508,労働コスト!F508)</f>
        <v>0.69466713400634772</v>
      </c>
      <c r="G508" s="6">
        <f>労働コスト!G508/SUM(資本コスト!G508,労働コスト!G508)</f>
        <v>0.62226823730109548</v>
      </c>
      <c r="H508" s="6">
        <f>労働コスト!H508/SUM(資本コスト!H508,労働コスト!H508)</f>
        <v>0.6820355224411685</v>
      </c>
      <c r="I508" s="6">
        <f>労働コスト!I508/SUM(資本コスト!I508,労働コスト!I508)</f>
        <v>0.69768833679145015</v>
      </c>
      <c r="K508" s="3">
        <f>0.5*(E508+E$1106)</f>
        <v>0.78273798763078861</v>
      </c>
      <c r="L508" s="3">
        <f t="shared" ref="L508:O508" si="504">0.5*(F508+F$1106)</f>
        <v>0.71455780318789563</v>
      </c>
      <c r="M508" s="3">
        <f t="shared" si="504"/>
        <v>0.64598534305308075</v>
      </c>
      <c r="N508" s="3">
        <f t="shared" si="504"/>
        <v>0.68704326297414497</v>
      </c>
      <c r="O508" s="3">
        <f t="shared" si="504"/>
        <v>0.71290066182362799</v>
      </c>
    </row>
    <row r="509" spans="1:15" x14ac:dyDescent="0.15">
      <c r="A509" s="1">
        <v>22</v>
      </c>
      <c r="B509" s="1" t="s">
        <v>132</v>
      </c>
      <c r="C509" s="1">
        <v>23</v>
      </c>
      <c r="D509" s="1" t="s">
        <v>29</v>
      </c>
      <c r="E509" s="6">
        <f>労働コスト!E509/SUM(資本コスト!E509,労働コスト!E509)</f>
        <v>0.62217291045700041</v>
      </c>
      <c r="F509" s="6">
        <f>労働コスト!F509/SUM(資本コスト!F509,労働コスト!F509)</f>
        <v>0.75060908338307275</v>
      </c>
      <c r="G509" s="6">
        <f>労働コスト!G509/SUM(資本コスト!G509,労働コスト!G509)</f>
        <v>0.7168771136521368</v>
      </c>
      <c r="H509" s="6">
        <f>労働コスト!H509/SUM(資本コスト!H509,労働コスト!H509)</f>
        <v>0.7430570100337196</v>
      </c>
      <c r="I509" s="6">
        <f>労働コスト!I509/SUM(資本コスト!I509,労働コスト!I509)</f>
        <v>0.7026109325091715</v>
      </c>
      <c r="K509" s="3">
        <f>0.5*(E509+E$1107)</f>
        <v>0.61891164641587815</v>
      </c>
      <c r="L509" s="3">
        <f t="shared" ref="L509:O509" si="505">0.5*(F509+F$1107)</f>
        <v>0.74622077625960603</v>
      </c>
      <c r="M509" s="3">
        <f t="shared" si="505"/>
        <v>0.72267403093973037</v>
      </c>
      <c r="N509" s="3">
        <f t="shared" si="505"/>
        <v>0.74369517653914974</v>
      </c>
      <c r="O509" s="3">
        <f t="shared" si="505"/>
        <v>0.69873423106472132</v>
      </c>
    </row>
    <row r="510" spans="1:15" x14ac:dyDescent="0.15">
      <c r="A510" s="1">
        <v>23</v>
      </c>
      <c r="B510" s="1" t="s">
        <v>137</v>
      </c>
      <c r="C510" s="1">
        <v>1</v>
      </c>
      <c r="D510" s="1" t="s">
        <v>9</v>
      </c>
      <c r="E510" s="6">
        <f>労働コスト!E510/SUM(資本コスト!E510,労働コスト!E510)</f>
        <v>0.42558079342866195</v>
      </c>
      <c r="F510" s="6">
        <f>労働コスト!F510/SUM(資本コスト!F510,労働コスト!F510)</f>
        <v>0.47886096598118155</v>
      </c>
      <c r="G510" s="6">
        <f>労働コスト!G510/SUM(資本コスト!G510,労働コスト!G510)</f>
        <v>0.41757984906376905</v>
      </c>
      <c r="H510" s="6">
        <f>労働コスト!H510/SUM(資本コスト!H510,労働コスト!H510)</f>
        <v>0.36134203051874253</v>
      </c>
      <c r="I510" s="6">
        <f>労働コスト!I510/SUM(資本コスト!I510,労働コスト!I510)</f>
        <v>0.28093672284025289</v>
      </c>
      <c r="K510" s="3">
        <f>0.5*(E510+E$1085)</f>
        <v>0.42447514148540066</v>
      </c>
      <c r="L510" s="3">
        <f t="shared" ref="L510:O510" si="506">0.5*(F510+F$1085)</f>
        <v>0.49046499670867627</v>
      </c>
      <c r="M510" s="3">
        <f t="shared" si="506"/>
        <v>0.43583123389836681</v>
      </c>
      <c r="N510" s="3">
        <f t="shared" si="506"/>
        <v>0.35745973175229973</v>
      </c>
      <c r="O510" s="3">
        <f t="shared" si="506"/>
        <v>0.2854184786977183</v>
      </c>
    </row>
    <row r="511" spans="1:15" x14ac:dyDescent="0.15">
      <c r="A511" s="1">
        <v>23</v>
      </c>
      <c r="B511" s="1" t="s">
        <v>137</v>
      </c>
      <c r="C511" s="1">
        <v>2</v>
      </c>
      <c r="D511" s="1" t="s">
        <v>10</v>
      </c>
      <c r="E511" s="6">
        <f>労働コスト!E511/SUM(資本コスト!E511,労働コスト!E511)</f>
        <v>0.67044750414757792</v>
      </c>
      <c r="F511" s="6">
        <f>労働コスト!F511/SUM(資本コスト!F511,労働コスト!F511)</f>
        <v>0.74712974456199643</v>
      </c>
      <c r="G511" s="6">
        <f>労働コスト!G511/SUM(資本コスト!G511,労働コスト!G511)</f>
        <v>0.70845178316839796</v>
      </c>
      <c r="H511" s="6">
        <f>労働コスト!H511/SUM(資本コスト!H511,労働コスト!H511)</f>
        <v>0.72472032347176629</v>
      </c>
      <c r="I511" s="6">
        <f>労働コスト!I511/SUM(資本コスト!I511,労働コスト!I511)</f>
        <v>0.62291726887292476</v>
      </c>
      <c r="K511" s="3">
        <f>0.5*(E511+E$1086)</f>
        <v>0.64641960581493607</v>
      </c>
      <c r="L511" s="3">
        <f t="shared" ref="L511:O511" si="507">0.5*(F511+F$1086)</f>
        <v>0.70707484842139778</v>
      </c>
      <c r="M511" s="3">
        <f t="shared" si="507"/>
        <v>0.68093409776416092</v>
      </c>
      <c r="N511" s="3">
        <f t="shared" si="507"/>
        <v>0.69036243250402962</v>
      </c>
      <c r="O511" s="3">
        <f t="shared" si="507"/>
        <v>0.56075972185999801</v>
      </c>
    </row>
    <row r="512" spans="1:15" x14ac:dyDescent="0.15">
      <c r="A512" s="1">
        <v>23</v>
      </c>
      <c r="B512" s="1" t="s">
        <v>138</v>
      </c>
      <c r="C512" s="1">
        <v>3</v>
      </c>
      <c r="D512" s="1" t="s">
        <v>17</v>
      </c>
      <c r="E512" s="6">
        <f>労働コスト!E512/SUM(資本コスト!E512,労働コスト!E512)</f>
        <v>0.64737881333276559</v>
      </c>
      <c r="F512" s="6">
        <f>労働コスト!F512/SUM(資本コスト!F512,労働コスト!F512)</f>
        <v>0.7322788642704775</v>
      </c>
      <c r="G512" s="6">
        <f>労働コスト!G512/SUM(資本コスト!G512,労働コスト!G512)</f>
        <v>0.67906169974322794</v>
      </c>
      <c r="H512" s="6">
        <f>労働コスト!H512/SUM(資本コスト!H512,労働コスト!H512)</f>
        <v>0.69491383214546443</v>
      </c>
      <c r="I512" s="6">
        <f>労働コスト!I512/SUM(資本コスト!I512,労働コスト!I512)</f>
        <v>0.64635607842402132</v>
      </c>
      <c r="K512" s="3">
        <f>0.5*(E512+E$1087)</f>
        <v>0.66180190800264938</v>
      </c>
      <c r="L512" s="3">
        <f t="shared" ref="L512:O512" si="508">0.5*(F512+F$1087)</f>
        <v>0.73931995067074718</v>
      </c>
      <c r="M512" s="3">
        <f t="shared" si="508"/>
        <v>0.6868462363091834</v>
      </c>
      <c r="N512" s="3">
        <f t="shared" si="508"/>
        <v>0.69249760630093649</v>
      </c>
      <c r="O512" s="3">
        <f t="shared" si="508"/>
        <v>0.64000267876659311</v>
      </c>
    </row>
    <row r="513" spans="1:15" x14ac:dyDescent="0.15">
      <c r="A513" s="1">
        <v>23</v>
      </c>
      <c r="B513" s="1" t="s">
        <v>138</v>
      </c>
      <c r="C513" s="1">
        <v>4</v>
      </c>
      <c r="D513" s="1" t="s">
        <v>18</v>
      </c>
      <c r="E513" s="6">
        <f>労働コスト!E513/SUM(資本コスト!E513,労働コスト!E513)</f>
        <v>0.65151443071201542</v>
      </c>
      <c r="F513" s="6">
        <f>労働コスト!F513/SUM(資本コスト!F513,労働コスト!F513)</f>
        <v>0.72790810286774543</v>
      </c>
      <c r="G513" s="6">
        <f>労働コスト!G513/SUM(資本コスト!G513,労働コスト!G513)</f>
        <v>0.70931129048800357</v>
      </c>
      <c r="H513" s="6">
        <f>労働コスト!H513/SUM(資本コスト!H513,労働コスト!H513)</f>
        <v>0.64008649815102081</v>
      </c>
      <c r="I513" s="6">
        <f>労働コスト!I513/SUM(資本コスト!I513,労働コスト!I513)</f>
        <v>0.5795389858061879</v>
      </c>
      <c r="K513" s="3">
        <f>0.5*(E513+E$1088)</f>
        <v>0.71385532443809119</v>
      </c>
      <c r="L513" s="3">
        <f t="shared" ref="L513:O513" si="509">0.5*(F513+F$1088)</f>
        <v>0.77167768818619176</v>
      </c>
      <c r="M513" s="3">
        <f t="shared" si="509"/>
        <v>0.75394218716050565</v>
      </c>
      <c r="N513" s="3">
        <f t="shared" si="509"/>
        <v>0.69009368502528989</v>
      </c>
      <c r="O513" s="3">
        <f t="shared" si="509"/>
        <v>0.62508773768321346</v>
      </c>
    </row>
    <row r="514" spans="1:15" x14ac:dyDescent="0.15">
      <c r="A514" s="1">
        <v>23</v>
      </c>
      <c r="B514" s="1" t="s">
        <v>138</v>
      </c>
      <c r="C514" s="1">
        <v>5</v>
      </c>
      <c r="D514" s="1" t="s">
        <v>19</v>
      </c>
      <c r="E514" s="6">
        <f>労働コスト!E514/SUM(資本コスト!E514,労働コスト!E514)</f>
        <v>0.58337490003860304</v>
      </c>
      <c r="F514" s="6">
        <f>労働コスト!F514/SUM(資本コスト!F514,労働コスト!F514)</f>
        <v>0.74388793055380376</v>
      </c>
      <c r="G514" s="6">
        <f>労働コスト!G514/SUM(資本コスト!G514,労働コスト!G514)</f>
        <v>0.70997383163984762</v>
      </c>
      <c r="H514" s="6">
        <f>労働コスト!H514/SUM(資本コスト!H514,労働コスト!H514)</f>
        <v>0.73788831213570782</v>
      </c>
      <c r="I514" s="6">
        <f>労働コスト!I514/SUM(資本コスト!I514,労働コスト!I514)</f>
        <v>0.69206981883291252</v>
      </c>
      <c r="K514" s="3">
        <f>0.5*(E514+E$1089)</f>
        <v>0.59465830142774401</v>
      </c>
      <c r="L514" s="3">
        <f t="shared" ref="L514:O514" si="510">0.5*(F514+F$1089)</f>
        <v>0.72627581555914633</v>
      </c>
      <c r="M514" s="3">
        <f t="shared" si="510"/>
        <v>0.69851318240986293</v>
      </c>
      <c r="N514" s="3">
        <f t="shared" si="510"/>
        <v>0.70739366277150251</v>
      </c>
      <c r="O514" s="3">
        <f t="shared" si="510"/>
        <v>0.64858628388322703</v>
      </c>
    </row>
    <row r="515" spans="1:15" x14ac:dyDescent="0.15">
      <c r="A515" s="1">
        <v>23</v>
      </c>
      <c r="B515" s="1" t="s">
        <v>138</v>
      </c>
      <c r="C515" s="1">
        <v>6</v>
      </c>
      <c r="D515" s="1" t="s">
        <v>3</v>
      </c>
      <c r="E515" s="6">
        <f>労働コスト!E515/SUM(資本コスト!E515,労働コスト!E515)</f>
        <v>0.48929403074347716</v>
      </c>
      <c r="F515" s="6">
        <f>労働コスト!F515/SUM(資本コスト!F515,労働コスト!F515)</f>
        <v>0.58496383964940857</v>
      </c>
      <c r="G515" s="6">
        <f>労働コスト!G515/SUM(資本コスト!G515,労働コスト!G515)</f>
        <v>0.60073879975216093</v>
      </c>
      <c r="H515" s="6">
        <f>労働コスト!H515/SUM(資本コスト!H515,労働コスト!H515)</f>
        <v>0.57443229985350697</v>
      </c>
      <c r="I515" s="6">
        <f>労働コスト!I515/SUM(資本コスト!I515,労働コスト!I515)</f>
        <v>0.45660432774512294</v>
      </c>
      <c r="K515" s="3">
        <f>0.5*(E515+E$1090)</f>
        <v>0.50293400348484207</v>
      </c>
      <c r="L515" s="3">
        <f t="shared" ref="L515:O515" si="511">0.5*(F515+F$1090)</f>
        <v>0.5826541809733754</v>
      </c>
      <c r="M515" s="3">
        <f t="shared" si="511"/>
        <v>0.57698307727951814</v>
      </c>
      <c r="N515" s="3">
        <f t="shared" si="511"/>
        <v>0.57215306876278771</v>
      </c>
      <c r="O515" s="3">
        <f t="shared" si="511"/>
        <v>0.45065660741640423</v>
      </c>
    </row>
    <row r="516" spans="1:15" x14ac:dyDescent="0.15">
      <c r="A516" s="1">
        <v>23</v>
      </c>
      <c r="B516" s="1" t="s">
        <v>138</v>
      </c>
      <c r="C516" s="1">
        <v>7</v>
      </c>
      <c r="D516" s="1" t="s">
        <v>20</v>
      </c>
      <c r="E516" s="6">
        <f>労働コスト!E516/SUM(資本コスト!E516,労働コスト!E516)</f>
        <v>0.49810000313141489</v>
      </c>
      <c r="F516" s="6">
        <f>労働コスト!F516/SUM(資本コスト!F516,労働コスト!F516)</f>
        <v>0.21419558452240736</v>
      </c>
      <c r="G516" s="6">
        <f>労働コスト!G516/SUM(資本コスト!G516,労働コスト!G516)</f>
        <v>0.28566065719800737</v>
      </c>
      <c r="H516" s="6">
        <f>労働コスト!H516/SUM(資本コスト!H516,労働コスト!H516)</f>
        <v>0.29082691052992887</v>
      </c>
      <c r="I516" s="6">
        <f>労働コスト!I516/SUM(資本コスト!I516,労働コスト!I516)</f>
        <v>0.2559875513266302</v>
      </c>
      <c r="K516" s="3">
        <f>0.5*(E516+E$1091)</f>
        <v>0.40126400792548395</v>
      </c>
      <c r="L516" s="3">
        <f t="shared" ref="L516:O516" si="512">0.5*(F516+F$1091)</f>
        <v>0.28119206735038671</v>
      </c>
      <c r="M516" s="3">
        <f t="shared" si="512"/>
        <v>0.36168523152907084</v>
      </c>
      <c r="N516" s="3">
        <f t="shared" si="512"/>
        <v>0.36104138269432662</v>
      </c>
      <c r="O516" s="3">
        <f t="shared" si="512"/>
        <v>0.32042987628423525</v>
      </c>
    </row>
    <row r="517" spans="1:15" x14ac:dyDescent="0.15">
      <c r="A517" s="1">
        <v>23</v>
      </c>
      <c r="B517" s="1" t="s">
        <v>138</v>
      </c>
      <c r="C517" s="1">
        <v>8</v>
      </c>
      <c r="D517" s="1" t="s">
        <v>21</v>
      </c>
      <c r="E517" s="6">
        <f>労働コスト!E517/SUM(資本コスト!E517,労働コスト!E517)</f>
        <v>0.74513016551076738</v>
      </c>
      <c r="F517" s="6">
        <f>労働コスト!F517/SUM(資本コスト!F517,労働コスト!F517)</f>
        <v>0.83288219037704991</v>
      </c>
      <c r="G517" s="6">
        <f>労働コスト!G517/SUM(資本コスト!G517,労働コスト!G517)</f>
        <v>0.79810096701161592</v>
      </c>
      <c r="H517" s="6">
        <f>労働コスト!H517/SUM(資本コスト!H517,労働コスト!H517)</f>
        <v>0.794045467388936</v>
      </c>
      <c r="I517" s="6">
        <f>労働コスト!I517/SUM(資本コスト!I517,労働コスト!I517)</f>
        <v>0.74485011139091661</v>
      </c>
      <c r="K517" s="3">
        <f>0.5*(E517+E$1092)</f>
        <v>0.68490767484178861</v>
      </c>
      <c r="L517" s="3">
        <f t="shared" ref="L517:O517" si="513">0.5*(F517+F$1092)</f>
        <v>0.79488291440673853</v>
      </c>
      <c r="M517" s="3">
        <f t="shared" si="513"/>
        <v>0.77462786169809439</v>
      </c>
      <c r="N517" s="3">
        <f t="shared" si="513"/>
        <v>0.77797373613322329</v>
      </c>
      <c r="O517" s="3">
        <f t="shared" si="513"/>
        <v>0.71087948557624259</v>
      </c>
    </row>
    <row r="518" spans="1:15" x14ac:dyDescent="0.15">
      <c r="A518" s="1">
        <v>23</v>
      </c>
      <c r="B518" s="1" t="s">
        <v>289</v>
      </c>
      <c r="C518" s="1">
        <v>9</v>
      </c>
      <c r="D518" s="1" t="s">
        <v>22</v>
      </c>
      <c r="E518" s="6">
        <f>労働コスト!E518/SUM(資本コスト!E518,労働コスト!E518)</f>
        <v>0.55316781280609828</v>
      </c>
      <c r="F518" s="6">
        <f>労働コスト!F518/SUM(資本コスト!F518,労働コスト!F518)</f>
        <v>0.63881941220735705</v>
      </c>
      <c r="G518" s="6">
        <f>労働コスト!G518/SUM(資本コスト!G518,労働コスト!G518)</f>
        <v>0.59920761961248847</v>
      </c>
      <c r="H518" s="6">
        <f>労働コスト!H518/SUM(資本コスト!H518,労働コスト!H518)</f>
        <v>0.59914293087162074</v>
      </c>
      <c r="I518" s="6">
        <f>労働コスト!I518/SUM(資本コスト!I518,労働コスト!I518)</f>
        <v>0.53285840805573048</v>
      </c>
      <c r="K518" s="3">
        <f>0.5*(E518+E$1093)</f>
        <v>0.58961085803284885</v>
      </c>
      <c r="L518" s="3">
        <f t="shared" ref="L518:O518" si="514">0.5*(F518+F$1093)</f>
        <v>0.62615593404143899</v>
      </c>
      <c r="M518" s="3">
        <f t="shared" si="514"/>
        <v>0.59013979194418187</v>
      </c>
      <c r="N518" s="3">
        <f t="shared" si="514"/>
        <v>0.59628419249046116</v>
      </c>
      <c r="O518" s="3">
        <f t="shared" si="514"/>
        <v>0.54383700458143502</v>
      </c>
    </row>
    <row r="519" spans="1:15" x14ac:dyDescent="0.15">
      <c r="A519" s="1">
        <v>23</v>
      </c>
      <c r="B519" s="1" t="s">
        <v>138</v>
      </c>
      <c r="C519" s="1">
        <v>10</v>
      </c>
      <c r="D519" s="1" t="s">
        <v>23</v>
      </c>
      <c r="E519" s="6">
        <f>労働コスト!E519/SUM(資本コスト!E519,労働コスト!E519)</f>
        <v>0.67781960735577962</v>
      </c>
      <c r="F519" s="6">
        <f>労働コスト!F519/SUM(資本コスト!F519,労働コスト!F519)</f>
        <v>0.75688415827911393</v>
      </c>
      <c r="G519" s="6">
        <f>労働コスト!G519/SUM(資本コスト!G519,労働コスト!G519)</f>
        <v>0.80338351926743956</v>
      </c>
      <c r="H519" s="6">
        <f>労働コスト!H519/SUM(資本コスト!H519,労働コスト!H519)</f>
        <v>0.83936739575133446</v>
      </c>
      <c r="I519" s="6">
        <f>労働コスト!I519/SUM(資本コスト!I519,労働コスト!I519)</f>
        <v>0.81597734264822197</v>
      </c>
      <c r="K519" s="3">
        <f>0.5*(E519+E$1094)</f>
        <v>0.7200229172571242</v>
      </c>
      <c r="L519" s="3">
        <f t="shared" ref="L519:O519" si="515">0.5*(F519+F$1094)</f>
        <v>0.77943388052993512</v>
      </c>
      <c r="M519" s="3">
        <f t="shared" si="515"/>
        <v>0.80661854474207995</v>
      </c>
      <c r="N519" s="3">
        <f t="shared" si="515"/>
        <v>0.82533496663128014</v>
      </c>
      <c r="O519" s="3">
        <f t="shared" si="515"/>
        <v>0.80411448122650464</v>
      </c>
    </row>
    <row r="520" spans="1:15" x14ac:dyDescent="0.15">
      <c r="A520" s="1">
        <v>23</v>
      </c>
      <c r="B520" s="1" t="s">
        <v>138</v>
      </c>
      <c r="C520" s="1">
        <v>11</v>
      </c>
      <c r="D520" s="1" t="s">
        <v>24</v>
      </c>
      <c r="E520" s="6">
        <f>労働コスト!E520/SUM(資本コスト!E520,労働コスト!E520)</f>
        <v>0.78215745249007085</v>
      </c>
      <c r="F520" s="6">
        <f>労働コスト!F520/SUM(資本コスト!F520,労働コスト!F520)</f>
        <v>0.7971328396879529</v>
      </c>
      <c r="G520" s="6">
        <f>労働コスト!G520/SUM(資本コスト!G520,労働コスト!G520)</f>
        <v>0.75159974496406623</v>
      </c>
      <c r="H520" s="6">
        <f>労働コスト!H520/SUM(資本コスト!H520,労働コスト!H520)</f>
        <v>0.73707731573154012</v>
      </c>
      <c r="I520" s="6">
        <f>労働コスト!I520/SUM(資本コスト!I520,労働コスト!I520)</f>
        <v>0.72926524826833938</v>
      </c>
      <c r="K520" s="3">
        <f>0.5*(E520+E$1095)</f>
        <v>0.75584670527886078</v>
      </c>
      <c r="L520" s="3">
        <f t="shared" ref="L520:O520" si="516">0.5*(F520+F$1095)</f>
        <v>0.78972354584911597</v>
      </c>
      <c r="M520" s="3">
        <f t="shared" si="516"/>
        <v>0.73847374101054442</v>
      </c>
      <c r="N520" s="3">
        <f t="shared" si="516"/>
        <v>0.7329011008354851</v>
      </c>
      <c r="O520" s="3">
        <f t="shared" si="516"/>
        <v>0.70954197063130942</v>
      </c>
    </row>
    <row r="521" spans="1:15" x14ac:dyDescent="0.15">
      <c r="A521" s="1">
        <v>23</v>
      </c>
      <c r="B521" s="1" t="s">
        <v>138</v>
      </c>
      <c r="C521" s="1">
        <v>12</v>
      </c>
      <c r="D521" s="1" t="s">
        <v>25</v>
      </c>
      <c r="E521" s="6">
        <f>労働コスト!E521/SUM(資本コスト!E521,労働コスト!E521)</f>
        <v>0.69520301479385704</v>
      </c>
      <c r="F521" s="6">
        <f>労働コスト!F521/SUM(資本コスト!F521,労働コスト!F521)</f>
        <v>0.78785937105873494</v>
      </c>
      <c r="G521" s="6">
        <f>労働コスト!G521/SUM(資本コスト!G521,労働コスト!G521)</f>
        <v>0.72649323011638756</v>
      </c>
      <c r="H521" s="6">
        <f>労働コスト!H521/SUM(資本コスト!H521,労働コスト!H521)</f>
        <v>0.73177629464961402</v>
      </c>
      <c r="I521" s="6">
        <f>労働コスト!I521/SUM(資本コスト!I521,労働コスト!I521)</f>
        <v>0.62690198867600777</v>
      </c>
      <c r="K521" s="3">
        <f>0.5*(E521+E$1096)</f>
        <v>0.73793268693753178</v>
      </c>
      <c r="L521" s="3">
        <f t="shared" ref="L521:O521" si="517">0.5*(F521+F$1096)</f>
        <v>0.80292965523753712</v>
      </c>
      <c r="M521" s="3">
        <f t="shared" si="517"/>
        <v>0.70525257645766926</v>
      </c>
      <c r="N521" s="3">
        <f t="shared" si="517"/>
        <v>0.69481162517689476</v>
      </c>
      <c r="O521" s="3">
        <f t="shared" si="517"/>
        <v>0.59683673253916192</v>
      </c>
    </row>
    <row r="522" spans="1:15" x14ac:dyDescent="0.15">
      <c r="A522" s="1">
        <v>23</v>
      </c>
      <c r="B522" s="1" t="s">
        <v>138</v>
      </c>
      <c r="C522" s="1">
        <v>13</v>
      </c>
      <c r="D522" s="1" t="s">
        <v>26</v>
      </c>
      <c r="E522" s="6">
        <f>労働コスト!E522/SUM(資本コスト!E522,労働コスト!E522)</f>
        <v>0.64565486151385232</v>
      </c>
      <c r="F522" s="6">
        <f>労働コスト!F522/SUM(資本コスト!F522,労働コスト!F522)</f>
        <v>0.60817784403939334</v>
      </c>
      <c r="G522" s="6">
        <f>労働コスト!G522/SUM(資本コスト!G522,労働コスト!G522)</f>
        <v>0.55574483360758675</v>
      </c>
      <c r="H522" s="6">
        <f>労働コスト!H522/SUM(資本コスト!H522,労働コスト!H522)</f>
        <v>0.57191744815019618</v>
      </c>
      <c r="I522" s="6">
        <f>労働コスト!I522/SUM(資本コスト!I522,労働コスト!I522)</f>
        <v>0.61131842301917727</v>
      </c>
      <c r="K522" s="3">
        <f>0.5*(E522+E$1097)</f>
        <v>0.72807994755607019</v>
      </c>
      <c r="L522" s="3">
        <f t="shared" ref="L522:O522" si="518">0.5*(F522+F$1097)</f>
        <v>0.66475305384430206</v>
      </c>
      <c r="M522" s="3">
        <f t="shared" si="518"/>
        <v>0.61417789220553964</v>
      </c>
      <c r="N522" s="3">
        <f t="shared" si="518"/>
        <v>0.62474775778160763</v>
      </c>
      <c r="O522" s="3">
        <f t="shared" si="518"/>
        <v>0.65683730292617493</v>
      </c>
    </row>
    <row r="523" spans="1:15" x14ac:dyDescent="0.15">
      <c r="A523" s="1">
        <v>23</v>
      </c>
      <c r="B523" s="1" t="s">
        <v>138</v>
      </c>
      <c r="C523" s="1">
        <v>14</v>
      </c>
      <c r="D523" s="1" t="s">
        <v>27</v>
      </c>
      <c r="E523" s="6">
        <f>労働コスト!E523/SUM(資本コスト!E523,労働コスト!E523)</f>
        <v>0.89568586240693948</v>
      </c>
      <c r="F523" s="6">
        <f>労働コスト!F523/SUM(資本コスト!F523,労働コスト!F523)</f>
        <v>0.85098867536479395</v>
      </c>
      <c r="G523" s="6">
        <f>労働コスト!G523/SUM(資本コスト!G523,労働コスト!G523)</f>
        <v>0.79747582093696234</v>
      </c>
      <c r="H523" s="6">
        <f>労働コスト!H523/SUM(資本コスト!H523,労働コスト!H523)</f>
        <v>0.60402489459467601</v>
      </c>
      <c r="I523" s="6">
        <f>労働コスト!I523/SUM(資本コスト!I523,労働コスト!I523)</f>
        <v>0.51112270452173802</v>
      </c>
      <c r="K523" s="3">
        <f>0.5*(E523+E$1098)</f>
        <v>0.90518036405561597</v>
      </c>
      <c r="L523" s="3">
        <f t="shared" ref="L523:O523" si="519">0.5*(F523+F$1098)</f>
        <v>0.85397348898644909</v>
      </c>
      <c r="M523" s="3">
        <f t="shared" si="519"/>
        <v>0.77911580470578001</v>
      </c>
      <c r="N523" s="3">
        <f t="shared" si="519"/>
        <v>0.6502027229963101</v>
      </c>
      <c r="O523" s="3">
        <f t="shared" si="519"/>
        <v>0.56924766760702994</v>
      </c>
    </row>
    <row r="524" spans="1:15" x14ac:dyDescent="0.15">
      <c r="A524" s="1">
        <v>23</v>
      </c>
      <c r="B524" s="1" t="s">
        <v>138</v>
      </c>
      <c r="C524" s="1">
        <v>15</v>
      </c>
      <c r="D524" s="1" t="s">
        <v>28</v>
      </c>
      <c r="E524" s="6">
        <f>労働コスト!E524/SUM(資本コスト!E524,労働コスト!E524)</f>
        <v>0.77888249287841227</v>
      </c>
      <c r="F524" s="6">
        <f>労働コスト!F524/SUM(資本コスト!F524,労働コスト!F524)</f>
        <v>0.81813390881034564</v>
      </c>
      <c r="G524" s="6">
        <f>労働コスト!G524/SUM(資本コスト!G524,労働コスト!G524)</f>
        <v>0.75527862757707487</v>
      </c>
      <c r="H524" s="6">
        <f>労働コスト!H524/SUM(資本コスト!H524,労働コスト!H524)</f>
        <v>0.72986520166873992</v>
      </c>
      <c r="I524" s="6">
        <f>労働コスト!I524/SUM(資本コスト!I524,労働コスト!I524)</f>
        <v>0.64835311613182256</v>
      </c>
      <c r="K524" s="3">
        <f>0.5*(E524+E$1099)</f>
        <v>0.79259838005440852</v>
      </c>
      <c r="L524" s="3">
        <f t="shared" ref="L524:O524" si="520">0.5*(F524+F$1099)</f>
        <v>0.81984409889452337</v>
      </c>
      <c r="M524" s="3">
        <f t="shared" si="520"/>
        <v>0.75529801343570502</v>
      </c>
      <c r="N524" s="3">
        <f t="shared" si="520"/>
        <v>0.73016500699925668</v>
      </c>
      <c r="O524" s="3">
        <f t="shared" si="520"/>
        <v>0.66079178931152027</v>
      </c>
    </row>
    <row r="525" spans="1:15" x14ac:dyDescent="0.15">
      <c r="A525" s="1">
        <v>23</v>
      </c>
      <c r="B525" s="1" t="s">
        <v>137</v>
      </c>
      <c r="C525" s="1">
        <v>16</v>
      </c>
      <c r="D525" s="1" t="s">
        <v>11</v>
      </c>
      <c r="E525" s="6">
        <f>労働コスト!E525/SUM(資本コスト!E525,労働コスト!E525)</f>
        <v>0.85014901830413359</v>
      </c>
      <c r="F525" s="6">
        <f>労働コスト!F525/SUM(資本コスト!F525,労働コスト!F525)</f>
        <v>0.91231546674103015</v>
      </c>
      <c r="G525" s="6">
        <f>労働コスト!G525/SUM(資本コスト!G525,労働コスト!G525)</f>
        <v>0.91599765240041431</v>
      </c>
      <c r="H525" s="6">
        <f>労働コスト!H525/SUM(資本コスト!H525,労働コスト!H525)</f>
        <v>0.93047775554363288</v>
      </c>
      <c r="I525" s="6">
        <f>労働コスト!I525/SUM(資本コスト!I525,労働コスト!I525)</f>
        <v>0.92836082175515577</v>
      </c>
      <c r="K525" s="3">
        <f>0.5*(E525+E$1100)</f>
        <v>0.79835011069348139</v>
      </c>
      <c r="L525" s="3">
        <f t="shared" ref="L525:O525" si="521">0.5*(F525+F$1100)</f>
        <v>0.90195722278737978</v>
      </c>
      <c r="M525" s="3">
        <f t="shared" si="521"/>
        <v>0.901260572992991</v>
      </c>
      <c r="N525" s="3">
        <f t="shared" si="521"/>
        <v>0.92205166886555512</v>
      </c>
      <c r="O525" s="3">
        <f t="shared" si="521"/>
        <v>0.91592246029703195</v>
      </c>
    </row>
    <row r="526" spans="1:15" x14ac:dyDescent="0.15">
      <c r="A526" s="1">
        <v>23</v>
      </c>
      <c r="B526" s="1" t="s">
        <v>137</v>
      </c>
      <c r="C526" s="1">
        <v>17</v>
      </c>
      <c r="D526" s="1" t="s">
        <v>12</v>
      </c>
      <c r="E526" s="6">
        <f>労働コスト!E526/SUM(資本コスト!E526,労働コスト!E526)</f>
        <v>0.19960145496506471</v>
      </c>
      <c r="F526" s="6">
        <f>労働コスト!F526/SUM(資本コスト!F526,労働コスト!F526)</f>
        <v>0.20717461616413924</v>
      </c>
      <c r="G526" s="6">
        <f>労働コスト!G526/SUM(資本コスト!G526,労働コスト!G526)</f>
        <v>0.26903145343822649</v>
      </c>
      <c r="H526" s="6">
        <f>労働コスト!H526/SUM(資本コスト!H526,労働コスト!H526)</f>
        <v>0.26906763516060034</v>
      </c>
      <c r="I526" s="6">
        <f>労働コスト!I526/SUM(資本コスト!I526,労働コスト!I526)</f>
        <v>0.19967653948180775</v>
      </c>
      <c r="K526" s="3">
        <f>0.5*(E526+E$1101)</f>
        <v>0.22026101839566181</v>
      </c>
      <c r="L526" s="3">
        <f t="shared" ref="L526:O526" si="522">0.5*(F526+F$1101)</f>
        <v>0.22065843182055817</v>
      </c>
      <c r="M526" s="3">
        <f t="shared" si="522"/>
        <v>0.26999269496224609</v>
      </c>
      <c r="N526" s="3">
        <f t="shared" si="522"/>
        <v>0.27823160735453378</v>
      </c>
      <c r="O526" s="3">
        <f t="shared" si="522"/>
        <v>0.1973235083595411</v>
      </c>
    </row>
    <row r="527" spans="1:15" x14ac:dyDescent="0.15">
      <c r="A527" s="1">
        <v>23</v>
      </c>
      <c r="B527" s="1" t="s">
        <v>137</v>
      </c>
      <c r="C527" s="1">
        <v>18</v>
      </c>
      <c r="D527" s="1" t="s">
        <v>13</v>
      </c>
      <c r="E527" s="6">
        <f>労働コスト!E527/SUM(資本コスト!E527,労働コスト!E527)</f>
        <v>0.8591876712847375</v>
      </c>
      <c r="F527" s="6">
        <f>労働コスト!F527/SUM(資本コスト!F527,労働コスト!F527)</f>
        <v>0.83108190724843001</v>
      </c>
      <c r="G527" s="6">
        <f>労働コスト!G527/SUM(資本コスト!G527,労働コスト!G527)</f>
        <v>0.82876006198696228</v>
      </c>
      <c r="H527" s="6">
        <f>労働コスト!H527/SUM(資本コスト!H527,労働コスト!H527)</f>
        <v>0.86534592500803753</v>
      </c>
      <c r="I527" s="6">
        <f>労働コスト!I527/SUM(資本コスト!I527,労働コスト!I527)</f>
        <v>0.82675043028488293</v>
      </c>
      <c r="K527" s="3">
        <f>0.5*(E527+E$1102)</f>
        <v>0.8593542983400333</v>
      </c>
      <c r="L527" s="3">
        <f t="shared" ref="L527:O527" si="523">0.5*(F527+F$1102)</f>
        <v>0.81864452069855353</v>
      </c>
      <c r="M527" s="3">
        <f t="shared" si="523"/>
        <v>0.82124391956496501</v>
      </c>
      <c r="N527" s="3">
        <f t="shared" si="523"/>
        <v>0.84464111062308911</v>
      </c>
      <c r="O527" s="3">
        <f t="shared" si="523"/>
        <v>0.81302311682260897</v>
      </c>
    </row>
    <row r="528" spans="1:15" x14ac:dyDescent="0.15">
      <c r="A528" s="1">
        <v>23</v>
      </c>
      <c r="B528" s="1" t="s">
        <v>290</v>
      </c>
      <c r="C528" s="1">
        <v>19</v>
      </c>
      <c r="D528" s="1" t="s">
        <v>14</v>
      </c>
      <c r="E528" s="6">
        <f>労働コスト!E528/SUM(資本コスト!E528,労働コスト!E528)</f>
        <v>0.64893557755214903</v>
      </c>
      <c r="F528" s="6">
        <f>労働コスト!F528/SUM(資本コスト!F528,労働コスト!F528)</f>
        <v>0.8643596505501735</v>
      </c>
      <c r="G528" s="6">
        <f>労働コスト!G528/SUM(資本コスト!G528,労働コスト!G528)</f>
        <v>0.86911167512955123</v>
      </c>
      <c r="H528" s="6">
        <f>労働コスト!H528/SUM(資本コスト!H528,労働コスト!H528)</f>
        <v>0.85125203982319009</v>
      </c>
      <c r="I528" s="6">
        <f>労働コスト!I528/SUM(資本コスト!I528,労働コスト!I528)</f>
        <v>0.84832948776878347</v>
      </c>
      <c r="K528" s="3">
        <f>0.5*(E528+E$1103)</f>
        <v>0.65589367494343609</v>
      </c>
      <c r="L528" s="3">
        <f t="shared" ref="L528:O528" si="524">0.5*(F528+F$1103)</f>
        <v>0.8531038863806516</v>
      </c>
      <c r="M528" s="3">
        <f t="shared" si="524"/>
        <v>0.86168201285023427</v>
      </c>
      <c r="N528" s="3">
        <f t="shared" si="524"/>
        <v>0.83131903535575513</v>
      </c>
      <c r="O528" s="3">
        <f t="shared" si="524"/>
        <v>0.82705127547621993</v>
      </c>
    </row>
    <row r="529" spans="1:15" x14ac:dyDescent="0.15">
      <c r="A529" s="1">
        <v>23</v>
      </c>
      <c r="B529" s="1" t="s">
        <v>137</v>
      </c>
      <c r="C529" s="1">
        <v>20</v>
      </c>
      <c r="D529" s="1" t="s">
        <v>15</v>
      </c>
      <c r="E529" s="6">
        <f>労働コスト!E529/SUM(資本コスト!E529,労働コスト!E529)</f>
        <v>0.43320293975861668</v>
      </c>
      <c r="F529" s="6">
        <f>労働コスト!F529/SUM(資本コスト!F529,労働コスト!F529)</f>
        <v>0.21219961069167353</v>
      </c>
      <c r="G529" s="6">
        <f>労働コスト!G529/SUM(資本コスト!G529,労働コスト!G529)</f>
        <v>0.2496027632957363</v>
      </c>
      <c r="H529" s="6">
        <f>労働コスト!H529/SUM(資本コスト!H529,労働コスト!H529)</f>
        <v>0.26687633234516883</v>
      </c>
      <c r="I529" s="6">
        <f>労働コスト!I529/SUM(資本コスト!I529,労働コスト!I529)</f>
        <v>0.21788003589626345</v>
      </c>
      <c r="K529" s="3">
        <f>0.5*(E529+E$1104)</f>
        <v>0.46944700280566237</v>
      </c>
      <c r="L529" s="3">
        <f t="shared" ref="L529:O529" si="525">0.5*(F529+F$1104)</f>
        <v>0.20678620414599005</v>
      </c>
      <c r="M529" s="3">
        <f t="shared" si="525"/>
        <v>0.24814856809410085</v>
      </c>
      <c r="N529" s="3">
        <f t="shared" si="525"/>
        <v>0.26175919129263275</v>
      </c>
      <c r="O529" s="3">
        <f t="shared" si="525"/>
        <v>0.20995996403299633</v>
      </c>
    </row>
    <row r="530" spans="1:15" x14ac:dyDescent="0.15">
      <c r="A530" s="1">
        <v>23</v>
      </c>
      <c r="B530" s="1" t="s">
        <v>137</v>
      </c>
      <c r="C530" s="1">
        <v>21</v>
      </c>
      <c r="D530" s="1" t="s">
        <v>16</v>
      </c>
      <c r="E530" s="6">
        <f>労働コスト!E530/SUM(資本コスト!E530,労働コスト!E530)</f>
        <v>0.6191943862208581</v>
      </c>
      <c r="F530" s="6">
        <f>労働コスト!F530/SUM(資本コスト!F530,労働コスト!F530)</f>
        <v>0.54850531006201375</v>
      </c>
      <c r="G530" s="6">
        <f>労働コスト!G530/SUM(資本コスト!G530,労働コスト!G530)</f>
        <v>0.56882585029028176</v>
      </c>
      <c r="H530" s="6">
        <f>労働コスト!H530/SUM(資本コスト!H530,労働コスト!H530)</f>
        <v>0.57829302278028649</v>
      </c>
      <c r="I530" s="6">
        <f>労働コスト!I530/SUM(資本コスト!I530,労働コスト!I530)</f>
        <v>0.42446607557790006</v>
      </c>
      <c r="K530" s="3">
        <f>0.5*(E530+E$1105)</f>
        <v>0.64737329059533821</v>
      </c>
      <c r="L530" s="3">
        <f t="shared" ref="L530:O530" si="526">0.5*(F530+F$1105)</f>
        <v>0.5669929669199002</v>
      </c>
      <c r="M530" s="3">
        <f t="shared" si="526"/>
        <v>0.57621434699165608</v>
      </c>
      <c r="N530" s="3">
        <f t="shared" si="526"/>
        <v>0.56614666397909863</v>
      </c>
      <c r="O530" s="3">
        <f t="shared" si="526"/>
        <v>0.42988050706830205</v>
      </c>
    </row>
    <row r="531" spans="1:15" x14ac:dyDescent="0.15">
      <c r="A531" s="1">
        <v>23</v>
      </c>
      <c r="B531" s="1" t="s">
        <v>136</v>
      </c>
      <c r="C531" s="1">
        <v>22</v>
      </c>
      <c r="D531" s="1" t="s">
        <v>8</v>
      </c>
      <c r="E531" s="6">
        <f>労働コスト!E531/SUM(資本コスト!E531,労働コスト!E531)</f>
        <v>0.79625338572665794</v>
      </c>
      <c r="F531" s="6">
        <f>労働コスト!F531/SUM(資本コスト!F531,労働コスト!F531)</f>
        <v>0.78791488426417411</v>
      </c>
      <c r="G531" s="6">
        <f>労働コスト!G531/SUM(資本コスト!G531,労働コスト!G531)</f>
        <v>0.73635483107735522</v>
      </c>
      <c r="H531" s="6">
        <f>労働コスト!H531/SUM(資本コスト!H531,労働コスト!H531)</f>
        <v>0.72812003790666224</v>
      </c>
      <c r="I531" s="6">
        <f>労働コスト!I531/SUM(資本コスト!I531,労働コスト!I531)</f>
        <v>0.76966797854204339</v>
      </c>
      <c r="K531" s="3">
        <f>0.5*(E531+E$1106)</f>
        <v>0.79842959305894357</v>
      </c>
      <c r="L531" s="3">
        <f t="shared" ref="L531:O531" si="527">0.5*(F531+F$1106)</f>
        <v>0.76118167831680883</v>
      </c>
      <c r="M531" s="3">
        <f t="shared" si="527"/>
        <v>0.70302863994121068</v>
      </c>
      <c r="N531" s="3">
        <f t="shared" si="527"/>
        <v>0.71008552070689179</v>
      </c>
      <c r="O531" s="3">
        <f t="shared" si="527"/>
        <v>0.74889048269892466</v>
      </c>
    </row>
    <row r="532" spans="1:15" x14ac:dyDescent="0.15">
      <c r="A532" s="1">
        <v>23</v>
      </c>
      <c r="B532" s="1" t="s">
        <v>136</v>
      </c>
      <c r="C532" s="1">
        <v>23</v>
      </c>
      <c r="D532" s="1" t="s">
        <v>29</v>
      </c>
      <c r="E532" s="6">
        <f>労働コスト!E532/SUM(資本コスト!E532,労働コスト!E532)</f>
        <v>0.50597117818535908</v>
      </c>
      <c r="F532" s="6">
        <f>労働コスト!F532/SUM(資本コスト!F532,労働コスト!F532)</f>
        <v>0.70526745012520187</v>
      </c>
      <c r="G532" s="6">
        <f>労働コスト!G532/SUM(資本コスト!G532,労働コスト!G532)</f>
        <v>0.70202720067174051</v>
      </c>
      <c r="H532" s="6">
        <f>労働コスト!H532/SUM(資本コスト!H532,労働コスト!H532)</f>
        <v>0.72940001010537237</v>
      </c>
      <c r="I532" s="6">
        <f>労働コスト!I532/SUM(資本コスト!I532,労働コスト!I532)</f>
        <v>0.68173951667458321</v>
      </c>
      <c r="K532" s="3">
        <f>0.5*(E532+E$1107)</f>
        <v>0.56081078028005749</v>
      </c>
      <c r="L532" s="3">
        <f t="shared" ref="L532:O532" si="528">0.5*(F532+F$1107)</f>
        <v>0.72354995963067048</v>
      </c>
      <c r="M532" s="3">
        <f t="shared" si="528"/>
        <v>0.71524907444953234</v>
      </c>
      <c r="N532" s="3">
        <f t="shared" si="528"/>
        <v>0.73686667657497618</v>
      </c>
      <c r="O532" s="3">
        <f t="shared" si="528"/>
        <v>0.68829852314742723</v>
      </c>
    </row>
    <row r="533" spans="1:15" x14ac:dyDescent="0.15">
      <c r="A533" s="1">
        <v>24</v>
      </c>
      <c r="B533" s="1" t="s">
        <v>291</v>
      </c>
      <c r="C533" s="1">
        <v>1</v>
      </c>
      <c r="D533" s="1" t="s">
        <v>9</v>
      </c>
      <c r="E533" s="6">
        <f>労働コスト!E533/SUM(資本コスト!E533,労働コスト!E533)</f>
        <v>0.44212770420691661</v>
      </c>
      <c r="F533" s="6">
        <f>労働コスト!F533/SUM(資本コスト!F533,労働コスト!F533)</f>
        <v>0.45244663136904156</v>
      </c>
      <c r="G533" s="6">
        <f>労働コスト!G533/SUM(資本コスト!G533,労働コスト!G533)</f>
        <v>0.35533976129745254</v>
      </c>
      <c r="H533" s="6">
        <f>労働コスト!H533/SUM(資本コスト!H533,労働コスト!H533)</f>
        <v>0.25928778466122254</v>
      </c>
      <c r="I533" s="6">
        <f>労働コスト!I533/SUM(資本コスト!I533,労働コスト!I533)</f>
        <v>0.20887495928661176</v>
      </c>
      <c r="K533" s="3">
        <f>0.5*(E533+E$1085)</f>
        <v>0.43274859687452805</v>
      </c>
      <c r="L533" s="3">
        <f t="shared" ref="L533:O533" si="529">0.5*(F533+F$1085)</f>
        <v>0.4772578294026063</v>
      </c>
      <c r="M533" s="3">
        <f t="shared" si="529"/>
        <v>0.40471119001520856</v>
      </c>
      <c r="N533" s="3">
        <f t="shared" si="529"/>
        <v>0.30643260882353973</v>
      </c>
      <c r="O533" s="3">
        <f t="shared" si="529"/>
        <v>0.24938759692089774</v>
      </c>
    </row>
    <row r="534" spans="1:15" x14ac:dyDescent="0.15">
      <c r="A534" s="1">
        <v>24</v>
      </c>
      <c r="B534" s="1" t="s">
        <v>291</v>
      </c>
      <c r="C534" s="1">
        <v>2</v>
      </c>
      <c r="D534" s="1" t="s">
        <v>10</v>
      </c>
      <c r="E534" s="6">
        <f>労働コスト!E534/SUM(資本コスト!E534,労働コスト!E534)</f>
        <v>0.62185002743254192</v>
      </c>
      <c r="F534" s="6">
        <f>労働コスト!F534/SUM(資本コスト!F534,労働コスト!F534)</f>
        <v>0.66862969363609059</v>
      </c>
      <c r="G534" s="6">
        <f>労働コスト!G534/SUM(資本コスト!G534,労働コスト!G534)</f>
        <v>0.71615821860459272</v>
      </c>
      <c r="H534" s="6">
        <f>労働コスト!H534/SUM(資本コスト!H534,労働コスト!H534)</f>
        <v>0.76359205201827562</v>
      </c>
      <c r="I534" s="6">
        <f>労働コスト!I534/SUM(資本コスト!I534,労働コスト!I534)</f>
        <v>0.56097844831062338</v>
      </c>
      <c r="K534" s="3">
        <f>0.5*(E534+E$1086)</f>
        <v>0.62212086745741813</v>
      </c>
      <c r="L534" s="3">
        <f t="shared" ref="L534:O534" si="530">0.5*(F534+F$1086)</f>
        <v>0.66782482295844492</v>
      </c>
      <c r="M534" s="3">
        <f t="shared" si="530"/>
        <v>0.68478731548225824</v>
      </c>
      <c r="N534" s="3">
        <f t="shared" si="530"/>
        <v>0.70979829677728423</v>
      </c>
      <c r="O534" s="3">
        <f t="shared" si="530"/>
        <v>0.52979031157884737</v>
      </c>
    </row>
    <row r="535" spans="1:15" x14ac:dyDescent="0.15">
      <c r="A535" s="1">
        <v>24</v>
      </c>
      <c r="B535" s="1" t="s">
        <v>292</v>
      </c>
      <c r="C535" s="1">
        <v>3</v>
      </c>
      <c r="D535" s="1" t="s">
        <v>17</v>
      </c>
      <c r="E535" s="6">
        <f>労働コスト!E535/SUM(資本コスト!E535,労働コスト!E535)</f>
        <v>0.60054769704497346</v>
      </c>
      <c r="F535" s="6">
        <f>労働コスト!F535/SUM(資本コスト!F535,労働コスト!F535)</f>
        <v>0.66897327936270035</v>
      </c>
      <c r="G535" s="6">
        <f>労働コスト!G535/SUM(資本コスト!G535,労働コスト!G535)</f>
        <v>0.65031963707053464</v>
      </c>
      <c r="H535" s="6">
        <f>労働コスト!H535/SUM(資本コスト!H535,労働コスト!H535)</f>
        <v>0.69924051472454152</v>
      </c>
      <c r="I535" s="6">
        <f>労働コスト!I535/SUM(資本コスト!I535,労働コスト!I535)</f>
        <v>0.66230197689980452</v>
      </c>
      <c r="K535" s="3">
        <f>0.5*(E535+E$1087)</f>
        <v>0.6383863498587532</v>
      </c>
      <c r="L535" s="3">
        <f t="shared" ref="L535:O535" si="531">0.5*(F535+F$1087)</f>
        <v>0.70766715821685855</v>
      </c>
      <c r="M535" s="3">
        <f t="shared" si="531"/>
        <v>0.67247520497283686</v>
      </c>
      <c r="N535" s="3">
        <f t="shared" si="531"/>
        <v>0.69466094759047503</v>
      </c>
      <c r="O535" s="3">
        <f t="shared" si="531"/>
        <v>0.64797562800448472</v>
      </c>
    </row>
    <row r="536" spans="1:15" x14ac:dyDescent="0.15">
      <c r="A536" s="1">
        <v>24</v>
      </c>
      <c r="B536" s="1" t="s">
        <v>292</v>
      </c>
      <c r="C536" s="1">
        <v>4</v>
      </c>
      <c r="D536" s="1" t="s">
        <v>18</v>
      </c>
      <c r="E536" s="6">
        <f>労働コスト!E536/SUM(資本コスト!E536,労働コスト!E536)</f>
        <v>0.57994167891534587</v>
      </c>
      <c r="F536" s="6">
        <f>労働コスト!F536/SUM(資本コスト!F536,労働コスト!F536)</f>
        <v>0.71089057365446895</v>
      </c>
      <c r="G536" s="6">
        <f>労働コスト!G536/SUM(資本コスト!G536,労働コスト!G536)</f>
        <v>0.71132509559061396</v>
      </c>
      <c r="H536" s="6">
        <f>労働コスト!H536/SUM(資本コスト!H536,労働コスト!H536)</f>
        <v>0.63898274681063028</v>
      </c>
      <c r="I536" s="6">
        <f>労働コスト!I536/SUM(資本コスト!I536,労働コスト!I536)</f>
        <v>0.56436755145813078</v>
      </c>
      <c r="K536" s="3">
        <f>0.5*(E536+E$1088)</f>
        <v>0.67806894853975641</v>
      </c>
      <c r="L536" s="3">
        <f t="shared" ref="L536:O536" si="532">0.5*(F536+F$1088)</f>
        <v>0.76316892357955346</v>
      </c>
      <c r="M536" s="3">
        <f t="shared" si="532"/>
        <v>0.75494908971181096</v>
      </c>
      <c r="N536" s="3">
        <f t="shared" si="532"/>
        <v>0.68954180935509468</v>
      </c>
      <c r="O536" s="3">
        <f t="shared" si="532"/>
        <v>0.6175020205091849</v>
      </c>
    </row>
    <row r="537" spans="1:15" x14ac:dyDescent="0.15">
      <c r="A537" s="1">
        <v>24</v>
      </c>
      <c r="B537" s="1" t="s">
        <v>292</v>
      </c>
      <c r="C537" s="1">
        <v>5</v>
      </c>
      <c r="D537" s="1" t="s">
        <v>19</v>
      </c>
      <c r="E537" s="6">
        <f>労働コスト!E537/SUM(資本コスト!E537,労働コスト!E537)</f>
        <v>0.65794107185976192</v>
      </c>
      <c r="F537" s="6">
        <f>労働コスト!F537/SUM(資本コスト!F537,労働コスト!F537)</f>
        <v>0.69103236444040395</v>
      </c>
      <c r="G537" s="6">
        <f>労働コスト!G537/SUM(資本コスト!G537,労働コスト!G537)</f>
        <v>0.71489827218652213</v>
      </c>
      <c r="H537" s="6">
        <f>労働コスト!H537/SUM(資本コスト!H537,労働コスト!H537)</f>
        <v>0.79627680082122443</v>
      </c>
      <c r="I537" s="6">
        <f>労働コスト!I537/SUM(資本コスト!I537,労働コスト!I537)</f>
        <v>0.66941909349567941</v>
      </c>
      <c r="K537" s="3">
        <f>0.5*(E537+E$1089)</f>
        <v>0.63194138733832339</v>
      </c>
      <c r="L537" s="3">
        <f t="shared" ref="L537:O537" si="533">0.5*(F537+F$1089)</f>
        <v>0.69984803250244643</v>
      </c>
      <c r="M537" s="3">
        <f t="shared" si="533"/>
        <v>0.70097540268320024</v>
      </c>
      <c r="N537" s="3">
        <f t="shared" si="533"/>
        <v>0.73658790711426081</v>
      </c>
      <c r="O537" s="3">
        <f t="shared" si="533"/>
        <v>0.63726092121461042</v>
      </c>
    </row>
    <row r="538" spans="1:15" x14ac:dyDescent="0.15">
      <c r="A538" s="1">
        <v>24</v>
      </c>
      <c r="B538" s="1" t="s">
        <v>292</v>
      </c>
      <c r="C538" s="1">
        <v>6</v>
      </c>
      <c r="D538" s="1" t="s">
        <v>3</v>
      </c>
      <c r="E538" s="6">
        <f>労働コスト!E538/SUM(資本コスト!E538,労働コスト!E538)</f>
        <v>0.30091975560476419</v>
      </c>
      <c r="F538" s="6">
        <f>労働コスト!F538/SUM(資本コスト!F538,労働コスト!F538)</f>
        <v>0.40038021993904049</v>
      </c>
      <c r="G538" s="6">
        <f>労働コスト!G538/SUM(資本コスト!G538,労働コスト!G538)</f>
        <v>0.40518949002171722</v>
      </c>
      <c r="H538" s="6">
        <f>労働コスト!H538/SUM(資本コスト!H538,労働コスト!H538)</f>
        <v>0.43681224384288869</v>
      </c>
      <c r="I538" s="6">
        <f>労働コスト!I538/SUM(資本コスト!I538,労働コスト!I538)</f>
        <v>0.3383651923935736</v>
      </c>
      <c r="K538" s="3">
        <f>0.5*(E538+E$1090)</f>
        <v>0.40874686591548559</v>
      </c>
      <c r="L538" s="3">
        <f t="shared" ref="L538:O538" si="534">0.5*(F538+F$1090)</f>
        <v>0.49036237111819136</v>
      </c>
      <c r="M538" s="3">
        <f t="shared" si="534"/>
        <v>0.47920842241429634</v>
      </c>
      <c r="N538" s="3">
        <f t="shared" si="534"/>
        <v>0.5033430407574786</v>
      </c>
      <c r="O538" s="3">
        <f t="shared" si="534"/>
        <v>0.39153703974062953</v>
      </c>
    </row>
    <row r="539" spans="1:15" x14ac:dyDescent="0.15">
      <c r="A539" s="1">
        <v>24</v>
      </c>
      <c r="B539" s="1" t="s">
        <v>292</v>
      </c>
      <c r="C539" s="1">
        <v>7</v>
      </c>
      <c r="D539" s="1" t="s">
        <v>20</v>
      </c>
      <c r="E539" s="6">
        <f>労働コスト!E539/SUM(資本コスト!E539,労働コスト!E539)</f>
        <v>9.9945631612354632E-2</v>
      </c>
      <c r="F539" s="6">
        <f>労働コスト!F539/SUM(資本コスト!F539,労働コスト!F539)</f>
        <v>0.24242431532162512</v>
      </c>
      <c r="G539" s="6">
        <f>労働コスト!G539/SUM(資本コスト!G539,労働コスト!G539)</f>
        <v>0.312225830575031</v>
      </c>
      <c r="H539" s="6">
        <f>労働コスト!H539/SUM(資本コスト!H539,労働コスト!H539)</f>
        <v>0.23783266180165824</v>
      </c>
      <c r="I539" s="6">
        <f>労働コスト!I539/SUM(資本コスト!I539,労働コスト!I539)</f>
        <v>0.17409160490527673</v>
      </c>
      <c r="K539" s="3">
        <f>0.5*(E539+E$1091)</f>
        <v>0.20218682216595382</v>
      </c>
      <c r="L539" s="3">
        <f t="shared" ref="L539:O539" si="535">0.5*(F539+F$1091)</f>
        <v>0.29530643274999557</v>
      </c>
      <c r="M539" s="3">
        <f t="shared" si="535"/>
        <v>0.37496781821758268</v>
      </c>
      <c r="N539" s="3">
        <f t="shared" si="535"/>
        <v>0.3345442583301913</v>
      </c>
      <c r="O539" s="3">
        <f t="shared" si="535"/>
        <v>0.27948190307355852</v>
      </c>
    </row>
    <row r="540" spans="1:15" x14ac:dyDescent="0.15">
      <c r="A540" s="1">
        <v>24</v>
      </c>
      <c r="B540" s="1" t="s">
        <v>292</v>
      </c>
      <c r="C540" s="1">
        <v>8</v>
      </c>
      <c r="D540" s="1" t="s">
        <v>21</v>
      </c>
      <c r="E540" s="6">
        <f>労働コスト!E540/SUM(資本コスト!E540,労働コスト!E540)</f>
        <v>0.58123977402680072</v>
      </c>
      <c r="F540" s="6">
        <f>労働コスト!F540/SUM(資本コスト!F540,労働コスト!F540)</f>
        <v>0.76030840451821657</v>
      </c>
      <c r="G540" s="6">
        <f>労働コスト!G540/SUM(資本コスト!G540,労働コスト!G540)</f>
        <v>0.74066074187392272</v>
      </c>
      <c r="H540" s="6">
        <f>労働コスト!H540/SUM(資本コスト!H540,労働コスト!H540)</f>
        <v>0.77318290213024743</v>
      </c>
      <c r="I540" s="6">
        <f>労働コスト!I540/SUM(資本コスト!I540,労働コスト!I540)</f>
        <v>0.64729566966841723</v>
      </c>
      <c r="K540" s="3">
        <f>0.5*(E540+E$1092)</f>
        <v>0.60296247909980527</v>
      </c>
      <c r="L540" s="3">
        <f t="shared" ref="L540:O540" si="536">0.5*(F540+F$1092)</f>
        <v>0.75859602147732186</v>
      </c>
      <c r="M540" s="3">
        <f t="shared" si="536"/>
        <v>0.74590774912924773</v>
      </c>
      <c r="N540" s="3">
        <f t="shared" si="536"/>
        <v>0.76754245350387906</v>
      </c>
      <c r="O540" s="3">
        <f t="shared" si="536"/>
        <v>0.66210226471499289</v>
      </c>
    </row>
    <row r="541" spans="1:15" x14ac:dyDescent="0.15">
      <c r="A541" s="1">
        <v>24</v>
      </c>
      <c r="B541" s="1" t="s">
        <v>292</v>
      </c>
      <c r="C541" s="1">
        <v>9</v>
      </c>
      <c r="D541" s="1" t="s">
        <v>22</v>
      </c>
      <c r="E541" s="6">
        <f>労働コスト!E541/SUM(資本コスト!E541,労働コスト!E541)</f>
        <v>0.87336948909587686</v>
      </c>
      <c r="F541" s="6">
        <f>労働コスト!F541/SUM(資本コスト!F541,労働コスト!F541)</f>
        <v>0.80768222110204446</v>
      </c>
      <c r="G541" s="6">
        <f>労働コスト!G541/SUM(資本コスト!G541,労働コスト!G541)</f>
        <v>0.73794048195472106</v>
      </c>
      <c r="H541" s="6">
        <f>労働コスト!H541/SUM(資本コスト!H541,労働コスト!H541)</f>
        <v>0.68332570376836865</v>
      </c>
      <c r="I541" s="6">
        <f>労働コスト!I541/SUM(資本コスト!I541,労働コスト!I541)</f>
        <v>0.56293901519770517</v>
      </c>
      <c r="K541" s="3">
        <f>0.5*(E541+E$1093)</f>
        <v>0.74971169617773814</v>
      </c>
      <c r="L541" s="3">
        <f t="shared" ref="L541:O541" si="537">0.5*(F541+F$1093)</f>
        <v>0.71058733848878264</v>
      </c>
      <c r="M541" s="3">
        <f t="shared" si="537"/>
        <v>0.65950622311529816</v>
      </c>
      <c r="N541" s="3">
        <f t="shared" si="537"/>
        <v>0.63837557893883523</v>
      </c>
      <c r="O541" s="3">
        <f t="shared" si="537"/>
        <v>0.55887730815242231</v>
      </c>
    </row>
    <row r="542" spans="1:15" x14ac:dyDescent="0.15">
      <c r="A542" s="1">
        <v>24</v>
      </c>
      <c r="B542" s="1" t="s">
        <v>292</v>
      </c>
      <c r="C542" s="1">
        <v>10</v>
      </c>
      <c r="D542" s="1" t="s">
        <v>23</v>
      </c>
      <c r="E542" s="6">
        <f>労働コスト!E542/SUM(資本コスト!E542,労働コスト!E542)</f>
        <v>0.70299096294142072</v>
      </c>
      <c r="F542" s="6">
        <f>労働コスト!F542/SUM(資本コスト!F542,労働コスト!F542)</f>
        <v>0.81311285194531979</v>
      </c>
      <c r="G542" s="6">
        <f>労働コスト!G542/SUM(資本コスト!G542,労働コスト!G542)</f>
        <v>0.83767937424602934</v>
      </c>
      <c r="H542" s="6">
        <f>労働コスト!H542/SUM(資本コスト!H542,労働コスト!H542)</f>
        <v>0.83658416839381078</v>
      </c>
      <c r="I542" s="6">
        <f>労働コスト!I542/SUM(資本コスト!I542,労働コスト!I542)</f>
        <v>0.8071554671567307</v>
      </c>
      <c r="K542" s="3">
        <f>0.5*(E542+E$1094)</f>
        <v>0.7326085950499448</v>
      </c>
      <c r="L542" s="3">
        <f t="shared" ref="L542:O542" si="538">0.5*(F542+F$1094)</f>
        <v>0.80754822736303811</v>
      </c>
      <c r="M542" s="3">
        <f t="shared" si="538"/>
        <v>0.82376647223137489</v>
      </c>
      <c r="N542" s="3">
        <f t="shared" si="538"/>
        <v>0.82394335295251842</v>
      </c>
      <c r="O542" s="3">
        <f t="shared" si="538"/>
        <v>0.79970354348075912</v>
      </c>
    </row>
    <row r="543" spans="1:15" x14ac:dyDescent="0.15">
      <c r="A543" s="1">
        <v>24</v>
      </c>
      <c r="B543" s="1" t="s">
        <v>292</v>
      </c>
      <c r="C543" s="1">
        <v>11</v>
      </c>
      <c r="D543" s="1" t="s">
        <v>24</v>
      </c>
      <c r="E543" s="6">
        <f>労働コスト!E543/SUM(資本コスト!E543,労働コスト!E543)</f>
        <v>0.76195493820960836</v>
      </c>
      <c r="F543" s="6">
        <f>労働コスト!F543/SUM(資本コスト!F543,労働コスト!F543)</f>
        <v>0.81834041462009766</v>
      </c>
      <c r="G543" s="6">
        <f>労働コスト!G543/SUM(資本コスト!G543,労働コスト!G543)</f>
        <v>0.7159620663943087</v>
      </c>
      <c r="H543" s="6">
        <f>労働コスト!H543/SUM(資本コスト!H543,労働コスト!H543)</f>
        <v>0.69643114480740564</v>
      </c>
      <c r="I543" s="6">
        <f>労働コスト!I543/SUM(資本コスト!I543,労働コスト!I543)</f>
        <v>0.64983863309725531</v>
      </c>
      <c r="K543" s="3">
        <f>0.5*(E543+E$1095)</f>
        <v>0.74574544813862953</v>
      </c>
      <c r="L543" s="3">
        <f t="shared" ref="L543:O543" si="539">0.5*(F543+F$1095)</f>
        <v>0.80032733331518835</v>
      </c>
      <c r="M543" s="3">
        <f t="shared" si="539"/>
        <v>0.7206549017256656</v>
      </c>
      <c r="N543" s="3">
        <f t="shared" si="539"/>
        <v>0.71257801537341792</v>
      </c>
      <c r="O543" s="3">
        <f t="shared" si="539"/>
        <v>0.66982866304576738</v>
      </c>
    </row>
    <row r="544" spans="1:15" x14ac:dyDescent="0.15">
      <c r="A544" s="1">
        <v>24</v>
      </c>
      <c r="B544" s="1" t="s">
        <v>292</v>
      </c>
      <c r="C544" s="1">
        <v>12</v>
      </c>
      <c r="D544" s="1" t="s">
        <v>25</v>
      </c>
      <c r="E544" s="6">
        <f>労働コスト!E544/SUM(資本コスト!E544,労働コスト!E544)</f>
        <v>0.67935466723766758</v>
      </c>
      <c r="F544" s="6">
        <f>労働コスト!F544/SUM(資本コスト!F544,労働コスト!F544)</f>
        <v>0.82136485811776894</v>
      </c>
      <c r="G544" s="6">
        <f>労働コスト!G544/SUM(資本コスト!G544,労働コスト!G544)</f>
        <v>0.73666009589501891</v>
      </c>
      <c r="H544" s="6">
        <f>労働コスト!H544/SUM(資本コスト!H544,労働コスト!H544)</f>
        <v>0.62990513616738897</v>
      </c>
      <c r="I544" s="6">
        <f>労働コスト!I544/SUM(資本コスト!I544,労働コスト!I544)</f>
        <v>0.42171283428750483</v>
      </c>
      <c r="K544" s="3">
        <f>0.5*(E544+E$1096)</f>
        <v>0.73000851315943716</v>
      </c>
      <c r="L544" s="3">
        <f t="shared" ref="L544:O544" si="540">0.5*(F544+F$1096)</f>
        <v>0.81968239876705407</v>
      </c>
      <c r="M544" s="3">
        <f t="shared" si="540"/>
        <v>0.71033600934698493</v>
      </c>
      <c r="N544" s="3">
        <f t="shared" si="540"/>
        <v>0.64387604593578218</v>
      </c>
      <c r="O544" s="3">
        <f t="shared" si="540"/>
        <v>0.49424215534491039</v>
      </c>
    </row>
    <row r="545" spans="1:15" x14ac:dyDescent="0.15">
      <c r="A545" s="1">
        <v>24</v>
      </c>
      <c r="B545" s="1" t="s">
        <v>292</v>
      </c>
      <c r="C545" s="1">
        <v>13</v>
      </c>
      <c r="D545" s="1" t="s">
        <v>26</v>
      </c>
      <c r="E545" s="6">
        <f>労働コスト!E545/SUM(資本コスト!E545,労働コスト!E545)</f>
        <v>0.76403488889281623</v>
      </c>
      <c r="F545" s="6">
        <f>労働コスト!F545/SUM(資本コスト!F545,労働コスト!F545)</f>
        <v>0.65197602127594168</v>
      </c>
      <c r="G545" s="6">
        <f>労働コスト!G545/SUM(資本コスト!G545,労働コスト!G545)</f>
        <v>0.5808741653780235</v>
      </c>
      <c r="H545" s="6">
        <f>労働コスト!H545/SUM(資本コスト!H545,労働コスト!H545)</f>
        <v>0.58526127870865829</v>
      </c>
      <c r="I545" s="6">
        <f>労働コスト!I545/SUM(資本コスト!I545,労働コスト!I545)</f>
        <v>0.61350104626073154</v>
      </c>
      <c r="K545" s="3">
        <f>0.5*(E545+E$1097)</f>
        <v>0.78726996124555204</v>
      </c>
      <c r="L545" s="3">
        <f t="shared" ref="L545:O545" si="541">0.5*(F545+F$1097)</f>
        <v>0.68665214246257622</v>
      </c>
      <c r="M545" s="3">
        <f t="shared" si="541"/>
        <v>0.62674255809075796</v>
      </c>
      <c r="N545" s="3">
        <f t="shared" si="541"/>
        <v>0.63141967306083857</v>
      </c>
      <c r="O545" s="3">
        <f t="shared" si="541"/>
        <v>0.65792861454695206</v>
      </c>
    </row>
    <row r="546" spans="1:15" x14ac:dyDescent="0.15">
      <c r="A546" s="1">
        <v>24</v>
      </c>
      <c r="B546" s="1" t="s">
        <v>292</v>
      </c>
      <c r="C546" s="1">
        <v>14</v>
      </c>
      <c r="D546" s="1" t="s">
        <v>27</v>
      </c>
      <c r="E546" s="6">
        <f>労働コスト!E546/SUM(資本コスト!E546,労働コスト!E546)</f>
        <v>0.95395537057394952</v>
      </c>
      <c r="F546" s="6">
        <f>労働コスト!F546/SUM(資本コスト!F546,労働コスト!F546)</f>
        <v>0.94710201858456777</v>
      </c>
      <c r="G546" s="6">
        <f>労働コスト!G546/SUM(資本コスト!G546,労働コスト!G546)</f>
        <v>0.85708272617308445</v>
      </c>
      <c r="H546" s="6">
        <f>労働コスト!H546/SUM(資本コスト!H546,労働コスト!H546)</f>
        <v>0.87414488295817772</v>
      </c>
      <c r="I546" s="6">
        <f>労働コスト!I546/SUM(資本コスト!I546,労働コスト!I546)</f>
        <v>0.70579585954358148</v>
      </c>
      <c r="K546" s="3">
        <f>0.5*(E546+E$1098)</f>
        <v>0.93431511813912094</v>
      </c>
      <c r="L546" s="3">
        <f t="shared" ref="L546:O546" si="542">0.5*(F546+F$1098)</f>
        <v>0.90203016059633601</v>
      </c>
      <c r="M546" s="3">
        <f t="shared" si="542"/>
        <v>0.80891925732384107</v>
      </c>
      <c r="N546" s="3">
        <f t="shared" si="542"/>
        <v>0.78526271717806095</v>
      </c>
      <c r="O546" s="3">
        <f t="shared" si="542"/>
        <v>0.66658424511795156</v>
      </c>
    </row>
    <row r="547" spans="1:15" x14ac:dyDescent="0.15">
      <c r="A547" s="1">
        <v>24</v>
      </c>
      <c r="B547" s="1" t="s">
        <v>292</v>
      </c>
      <c r="C547" s="1">
        <v>15</v>
      </c>
      <c r="D547" s="1" t="s">
        <v>28</v>
      </c>
      <c r="E547" s="6">
        <f>労働コスト!E547/SUM(資本コスト!E547,労働コスト!E547)</f>
        <v>0.77805545627740313</v>
      </c>
      <c r="F547" s="6">
        <f>労働コスト!F547/SUM(資本コスト!F547,労働コスト!F547)</f>
        <v>0.7949778640321481</v>
      </c>
      <c r="G547" s="6">
        <f>労働コスト!G547/SUM(資本コスト!G547,労働コスト!G547)</f>
        <v>0.7223571867377977</v>
      </c>
      <c r="H547" s="6">
        <f>労働コスト!H547/SUM(資本コスト!H547,労働コスト!H547)</f>
        <v>0.68909943060429246</v>
      </c>
      <c r="I547" s="6">
        <f>労働コスト!I547/SUM(資本コスト!I547,労働コスト!I547)</f>
        <v>0.62395082299020066</v>
      </c>
      <c r="K547" s="3">
        <f>0.5*(E547+E$1099)</f>
        <v>0.79218486175390401</v>
      </c>
      <c r="L547" s="3">
        <f t="shared" ref="L547:O547" si="543">0.5*(F547+F$1099)</f>
        <v>0.80826607650542459</v>
      </c>
      <c r="M547" s="3">
        <f t="shared" si="543"/>
        <v>0.73883729301606638</v>
      </c>
      <c r="N547" s="3">
        <f t="shared" si="543"/>
        <v>0.70978212146703301</v>
      </c>
      <c r="O547" s="3">
        <f t="shared" si="543"/>
        <v>0.64859064274070932</v>
      </c>
    </row>
    <row r="548" spans="1:15" x14ac:dyDescent="0.15">
      <c r="A548" s="1">
        <v>24</v>
      </c>
      <c r="B548" s="1" t="s">
        <v>291</v>
      </c>
      <c r="C548" s="1">
        <v>16</v>
      </c>
      <c r="D548" s="1" t="s">
        <v>11</v>
      </c>
      <c r="E548" s="6">
        <f>労働コスト!E548/SUM(資本コスト!E548,労働コスト!E548)</f>
        <v>0.76828911217284646</v>
      </c>
      <c r="F548" s="6">
        <f>労働コスト!F548/SUM(資本コスト!F548,労働コスト!F548)</f>
        <v>0.87912311514179575</v>
      </c>
      <c r="G548" s="6">
        <f>労働コスト!G548/SUM(資本コスト!G548,労働コスト!G548)</f>
        <v>0.89034551264617379</v>
      </c>
      <c r="H548" s="6">
        <f>労働コスト!H548/SUM(資本コスト!H548,労働コスト!H548)</f>
        <v>0.91440636824956034</v>
      </c>
      <c r="I548" s="6">
        <f>労働コスト!I548/SUM(資本コスト!I548,労働コスト!I548)</f>
        <v>0.89959619441828265</v>
      </c>
      <c r="K548" s="3">
        <f>0.5*(E548+E$1100)</f>
        <v>0.75742015762783788</v>
      </c>
      <c r="L548" s="3">
        <f t="shared" ref="L548:O548" si="544">0.5*(F548+F$1100)</f>
        <v>0.88536104698776263</v>
      </c>
      <c r="M548" s="3">
        <f t="shared" si="544"/>
        <v>0.8884345031158708</v>
      </c>
      <c r="N548" s="3">
        <f t="shared" si="544"/>
        <v>0.91401597521851885</v>
      </c>
      <c r="O548" s="3">
        <f t="shared" si="544"/>
        <v>0.90154014662859538</v>
      </c>
    </row>
    <row r="549" spans="1:15" x14ac:dyDescent="0.15">
      <c r="A549" s="1">
        <v>24</v>
      </c>
      <c r="B549" s="1" t="s">
        <v>291</v>
      </c>
      <c r="C549" s="1">
        <v>17</v>
      </c>
      <c r="D549" s="1" t="s">
        <v>12</v>
      </c>
      <c r="E549" s="6">
        <f>労働コスト!E549/SUM(資本コスト!E549,労働コスト!E549)</f>
        <v>0.20577586847689783</v>
      </c>
      <c r="F549" s="6">
        <f>労働コスト!F549/SUM(資本コスト!F549,労働コスト!F549)</f>
        <v>0.26115829268538132</v>
      </c>
      <c r="G549" s="6">
        <f>労働コスト!G549/SUM(資本コスト!G549,労働コスト!G549)</f>
        <v>0.24936235364844553</v>
      </c>
      <c r="H549" s="6">
        <f>労働コスト!H549/SUM(資本コスト!H549,労働コスト!H549)</f>
        <v>0.24321929878802537</v>
      </c>
      <c r="I549" s="6">
        <f>労働コスト!I549/SUM(資本コスト!I549,労働コスト!I549)</f>
        <v>0.17380453368901155</v>
      </c>
      <c r="K549" s="3">
        <f>0.5*(E549+E$1101)</f>
        <v>0.22334822515157837</v>
      </c>
      <c r="L549" s="3">
        <f t="shared" ref="L549:O549" si="545">0.5*(F549+F$1101)</f>
        <v>0.24765027008117924</v>
      </c>
      <c r="M549" s="3">
        <f t="shared" si="545"/>
        <v>0.26015814506735557</v>
      </c>
      <c r="N549" s="3">
        <f t="shared" si="545"/>
        <v>0.26530743916824634</v>
      </c>
      <c r="O549" s="3">
        <f t="shared" si="545"/>
        <v>0.18438750546314298</v>
      </c>
    </row>
    <row r="550" spans="1:15" x14ac:dyDescent="0.15">
      <c r="A550" s="1">
        <v>24</v>
      </c>
      <c r="B550" s="1" t="s">
        <v>291</v>
      </c>
      <c r="C550" s="1">
        <v>18</v>
      </c>
      <c r="D550" s="1" t="s">
        <v>13</v>
      </c>
      <c r="E550" s="6">
        <f>労働コスト!E550/SUM(資本コスト!E550,労働コスト!E550)</f>
        <v>0.85745618464452256</v>
      </c>
      <c r="F550" s="6">
        <f>労働コスト!F550/SUM(資本コスト!F550,労働コスト!F550)</f>
        <v>0.78752977165010674</v>
      </c>
      <c r="G550" s="6">
        <f>労働コスト!G550/SUM(資本コスト!G550,労働コスト!G550)</f>
        <v>0.80917783949015698</v>
      </c>
      <c r="H550" s="6">
        <f>労働コスト!H550/SUM(資本コスト!H550,労働コスト!H550)</f>
        <v>0.82496745331888077</v>
      </c>
      <c r="I550" s="6">
        <f>労働コスト!I550/SUM(資本コスト!I550,労働コスト!I550)</f>
        <v>0.80972579761481489</v>
      </c>
      <c r="K550" s="3">
        <f>0.5*(E550+E$1102)</f>
        <v>0.85848855501992583</v>
      </c>
      <c r="L550" s="3">
        <f t="shared" ref="L550:O550" si="546">0.5*(F550+F$1102)</f>
        <v>0.7968684528993919</v>
      </c>
      <c r="M550" s="3">
        <f t="shared" si="546"/>
        <v>0.8114528083165623</v>
      </c>
      <c r="N550" s="3">
        <f t="shared" si="546"/>
        <v>0.82445187477851078</v>
      </c>
      <c r="O550" s="3">
        <f t="shared" si="546"/>
        <v>0.80451080048757495</v>
      </c>
    </row>
    <row r="551" spans="1:15" x14ac:dyDescent="0.15">
      <c r="A551" s="1">
        <v>24</v>
      </c>
      <c r="B551" s="1" t="s">
        <v>291</v>
      </c>
      <c r="C551" s="1">
        <v>19</v>
      </c>
      <c r="D551" s="1" t="s">
        <v>14</v>
      </c>
      <c r="E551" s="6">
        <f>労働コスト!E551/SUM(資本コスト!E551,労働コスト!E551)</f>
        <v>0.58176905977680171</v>
      </c>
      <c r="F551" s="6">
        <f>労働コスト!F551/SUM(資本コスト!F551,労働コスト!F551)</f>
        <v>0.81422309965274553</v>
      </c>
      <c r="G551" s="6">
        <f>労働コスト!G551/SUM(資本コスト!G551,労働コスト!G551)</f>
        <v>0.81629872800012848</v>
      </c>
      <c r="H551" s="6">
        <f>労働コスト!H551/SUM(資本コスト!H551,労働コスト!H551)</f>
        <v>0.78675999284748099</v>
      </c>
      <c r="I551" s="6">
        <f>労働コスト!I551/SUM(資本コスト!I551,労働コスト!I551)</f>
        <v>0.79197359802915257</v>
      </c>
      <c r="K551" s="3">
        <f>0.5*(E551+E$1103)</f>
        <v>0.62231041605576243</v>
      </c>
      <c r="L551" s="3">
        <f t="shared" ref="L551:O551" si="547">0.5*(F551+F$1103)</f>
        <v>0.82803561093193756</v>
      </c>
      <c r="M551" s="3">
        <f t="shared" si="547"/>
        <v>0.83527553928552289</v>
      </c>
      <c r="N551" s="3">
        <f t="shared" si="547"/>
        <v>0.79907301186790058</v>
      </c>
      <c r="O551" s="3">
        <f t="shared" si="547"/>
        <v>0.79887333060640442</v>
      </c>
    </row>
    <row r="552" spans="1:15" x14ac:dyDescent="0.15">
      <c r="A552" s="1">
        <v>24</v>
      </c>
      <c r="B552" s="1" t="s">
        <v>291</v>
      </c>
      <c r="C552" s="1">
        <v>20</v>
      </c>
      <c r="D552" s="1" t="s">
        <v>15</v>
      </c>
      <c r="E552" s="6">
        <f>労働コスト!E552/SUM(資本コスト!E552,労働コスト!E552)</f>
        <v>0.43033857720653368</v>
      </c>
      <c r="F552" s="6">
        <f>労働コスト!F552/SUM(資本コスト!F552,労働コスト!F552)</f>
        <v>0.2089794855837161</v>
      </c>
      <c r="G552" s="6">
        <f>労働コスト!G552/SUM(資本コスト!G552,労働コスト!G552)</f>
        <v>0.26579830496296208</v>
      </c>
      <c r="H552" s="6">
        <f>労働コスト!H552/SUM(資本コスト!H552,労働コスト!H552)</f>
        <v>0.27199467248743081</v>
      </c>
      <c r="I552" s="6">
        <f>労働コスト!I552/SUM(資本コスト!I552,労働コスト!I552)</f>
        <v>0.18149779282206682</v>
      </c>
      <c r="K552" s="3">
        <f>0.5*(E552+E$1104)</f>
        <v>0.46801482152962087</v>
      </c>
      <c r="L552" s="3">
        <f t="shared" ref="L552:O552" si="548">0.5*(F552+F$1104)</f>
        <v>0.20517614159201134</v>
      </c>
      <c r="M552" s="3">
        <f t="shared" si="548"/>
        <v>0.25624633892771376</v>
      </c>
      <c r="N552" s="3">
        <f t="shared" si="548"/>
        <v>0.26431836136376374</v>
      </c>
      <c r="O552" s="3">
        <f t="shared" si="548"/>
        <v>0.19176884249589798</v>
      </c>
    </row>
    <row r="553" spans="1:15" x14ac:dyDescent="0.15">
      <c r="A553" s="1">
        <v>24</v>
      </c>
      <c r="B553" s="1" t="s">
        <v>291</v>
      </c>
      <c r="C553" s="1">
        <v>21</v>
      </c>
      <c r="D553" s="1" t="s">
        <v>16</v>
      </c>
      <c r="E553" s="6">
        <f>労働コスト!E553/SUM(資本コスト!E553,労働コスト!E553)</f>
        <v>0.48664853444684669</v>
      </c>
      <c r="F553" s="6">
        <f>労働コスト!F553/SUM(資本コスト!F553,労働コスト!F553)</f>
        <v>0.5823699112504388</v>
      </c>
      <c r="G553" s="6">
        <f>労働コスト!G553/SUM(資本コスト!G553,労働コスト!G553)</f>
        <v>0.62810307341125848</v>
      </c>
      <c r="H553" s="6">
        <f>労働コスト!H553/SUM(資本コスト!H553,労働コスト!H553)</f>
        <v>0.59369577412392638</v>
      </c>
      <c r="I553" s="6">
        <f>労働コスト!I553/SUM(資本コスト!I553,労働コスト!I553)</f>
        <v>0.43197695897139765</v>
      </c>
      <c r="K553" s="3">
        <f>0.5*(E553+E$1105)</f>
        <v>0.58110036470833248</v>
      </c>
      <c r="L553" s="3">
        <f t="shared" ref="L553:O553" si="549">0.5*(F553+F$1105)</f>
        <v>0.58392526751411267</v>
      </c>
      <c r="M553" s="3">
        <f t="shared" si="549"/>
        <v>0.60585295855214449</v>
      </c>
      <c r="N553" s="3">
        <f t="shared" si="549"/>
        <v>0.57384803965091846</v>
      </c>
      <c r="O553" s="3">
        <f t="shared" si="549"/>
        <v>0.43363594876505085</v>
      </c>
    </row>
    <row r="554" spans="1:15" x14ac:dyDescent="0.15">
      <c r="A554" s="1">
        <v>24</v>
      </c>
      <c r="B554" s="1" t="s">
        <v>140</v>
      </c>
      <c r="C554" s="1">
        <v>22</v>
      </c>
      <c r="D554" s="1" t="s">
        <v>8</v>
      </c>
      <c r="E554" s="6">
        <f>労働コスト!E554/SUM(資本コスト!E554,労働コスト!E554)</f>
        <v>0.81007380318829292</v>
      </c>
      <c r="F554" s="6">
        <f>労働コスト!F554/SUM(資本コスト!F554,労働コスト!F554)</f>
        <v>0.7170066065109636</v>
      </c>
      <c r="G554" s="6">
        <f>労働コスト!G554/SUM(資本コスト!G554,労働コスト!G554)</f>
        <v>0.64715192100607311</v>
      </c>
      <c r="H554" s="6">
        <f>労働コスト!H554/SUM(資本コスト!H554,労働コスト!H554)</f>
        <v>0.66446296464530319</v>
      </c>
      <c r="I554" s="6">
        <f>労働コスト!I554/SUM(資本コスト!I554,労働コスト!I554)</f>
        <v>0.67979907403629769</v>
      </c>
      <c r="K554" s="3">
        <f>0.5*(E554+E$1106)</f>
        <v>0.80533980178976106</v>
      </c>
      <c r="L554" s="3">
        <f t="shared" ref="L554:O554" si="550">0.5*(F554+F$1106)</f>
        <v>0.72572753944020363</v>
      </c>
      <c r="M554" s="3">
        <f t="shared" si="550"/>
        <v>0.65842718490556962</v>
      </c>
      <c r="N554" s="3">
        <f t="shared" si="550"/>
        <v>0.67825698407621227</v>
      </c>
      <c r="O554" s="3">
        <f t="shared" si="550"/>
        <v>0.70395603044605182</v>
      </c>
    </row>
    <row r="555" spans="1:15" x14ac:dyDescent="0.15">
      <c r="A555" s="1">
        <v>24</v>
      </c>
      <c r="B555" s="1" t="s">
        <v>140</v>
      </c>
      <c r="C555" s="1">
        <v>23</v>
      </c>
      <c r="D555" s="1" t="s">
        <v>29</v>
      </c>
      <c r="E555" s="6">
        <f>労働コスト!E555/SUM(資本コスト!E555,労働コスト!E555)</f>
        <v>0.56309226932892287</v>
      </c>
      <c r="F555" s="6">
        <f>労働コスト!F555/SUM(資本コスト!F555,労働コスト!F555)</f>
        <v>0.73509734043797148</v>
      </c>
      <c r="G555" s="6">
        <f>労働コスト!G555/SUM(資本コスト!G555,労働コスト!G555)</f>
        <v>0.73419254301070114</v>
      </c>
      <c r="H555" s="6">
        <f>労働コスト!H555/SUM(資本コスト!H555,労働コスト!H555)</f>
        <v>0.74499766919738086</v>
      </c>
      <c r="I555" s="6">
        <f>労働コスト!I555/SUM(資本コスト!I555,労働コスト!I555)</f>
        <v>0.682989649121024</v>
      </c>
      <c r="K555" s="3">
        <f>0.5*(E555+E$1107)</f>
        <v>0.58937132585183938</v>
      </c>
      <c r="L555" s="3">
        <f t="shared" ref="L555:O555" si="551">0.5*(F555+F$1107)</f>
        <v>0.73846490478705529</v>
      </c>
      <c r="M555" s="3">
        <f t="shared" si="551"/>
        <v>0.7313317456190126</v>
      </c>
      <c r="N555" s="3">
        <f t="shared" si="551"/>
        <v>0.74466550612098037</v>
      </c>
      <c r="O555" s="3">
        <f t="shared" si="551"/>
        <v>0.68892358937064757</v>
      </c>
    </row>
    <row r="556" spans="1:15" x14ac:dyDescent="0.15">
      <c r="A556" s="1">
        <v>25</v>
      </c>
      <c r="B556" s="1" t="s">
        <v>293</v>
      </c>
      <c r="C556" s="1">
        <v>1</v>
      </c>
      <c r="D556" s="1" t="s">
        <v>9</v>
      </c>
      <c r="E556" s="6">
        <f>労働コスト!E556/SUM(資本コスト!E556,労働コスト!E556)</f>
        <v>0.5383460882911969</v>
      </c>
      <c r="F556" s="6">
        <f>労働コスト!F556/SUM(資本コスト!F556,労働コスト!F556)</f>
        <v>0.33350225053180887</v>
      </c>
      <c r="G556" s="6">
        <f>労働コスト!G556/SUM(資本コスト!G556,労働コスト!G556)</f>
        <v>0.21383969298182948</v>
      </c>
      <c r="H556" s="6">
        <f>労働コスト!H556/SUM(資本コスト!H556,労働コスト!H556)</f>
        <v>0.14870906890666138</v>
      </c>
      <c r="I556" s="6">
        <f>労働コスト!I556/SUM(資本コスト!I556,労働コスト!I556)</f>
        <v>0.13035655114220138</v>
      </c>
      <c r="K556" s="3">
        <f>0.5*(E556+E$1085)</f>
        <v>0.48085778891666819</v>
      </c>
      <c r="L556" s="3">
        <f t="shared" ref="L556:O556" si="552">0.5*(F556+F$1085)</f>
        <v>0.4177856389839899</v>
      </c>
      <c r="M556" s="3">
        <f t="shared" si="552"/>
        <v>0.33396115585739705</v>
      </c>
      <c r="N556" s="3">
        <f t="shared" si="552"/>
        <v>0.25114325094625911</v>
      </c>
      <c r="O556" s="3">
        <f t="shared" si="552"/>
        <v>0.21012839284869256</v>
      </c>
    </row>
    <row r="557" spans="1:15" x14ac:dyDescent="0.15">
      <c r="A557" s="1">
        <v>25</v>
      </c>
      <c r="B557" s="1" t="s">
        <v>293</v>
      </c>
      <c r="C557" s="1">
        <v>2</v>
      </c>
      <c r="D557" s="1" t="s">
        <v>10</v>
      </c>
      <c r="E557" s="6">
        <f>労働コスト!E557/SUM(資本コスト!E557,労働コスト!E557)</f>
        <v>0.48429201611265854</v>
      </c>
      <c r="F557" s="6">
        <f>労働コスト!F557/SUM(資本コスト!F557,労働コスト!F557)</f>
        <v>0.55893503163389258</v>
      </c>
      <c r="G557" s="6">
        <f>労働コスト!G557/SUM(資本コスト!G557,労働コスト!G557)</f>
        <v>0.56197481305359376</v>
      </c>
      <c r="H557" s="6">
        <f>労働コスト!H557/SUM(資本コスト!H557,労働コスト!H557)</f>
        <v>0.5828836675524085</v>
      </c>
      <c r="I557" s="6">
        <f>労働コスト!I557/SUM(資本コスト!I557,労働コスト!I557)</f>
        <v>0.5368807573237373</v>
      </c>
      <c r="K557" s="3">
        <f>0.5*(E557+E$1086)</f>
        <v>0.55334186179747635</v>
      </c>
      <c r="L557" s="3">
        <f t="shared" ref="L557:O557" si="553">0.5*(F557+F$1086)</f>
        <v>0.61297749195734585</v>
      </c>
      <c r="M557" s="3">
        <f t="shared" si="553"/>
        <v>0.60769561270675876</v>
      </c>
      <c r="N557" s="3">
        <f t="shared" si="553"/>
        <v>0.61944410454435073</v>
      </c>
      <c r="O557" s="3">
        <f t="shared" si="553"/>
        <v>0.51774146608540428</v>
      </c>
    </row>
    <row r="558" spans="1:15" x14ac:dyDescent="0.15">
      <c r="A558" s="1">
        <v>25</v>
      </c>
      <c r="B558" s="1" t="s">
        <v>294</v>
      </c>
      <c r="C558" s="1">
        <v>3</v>
      </c>
      <c r="D558" s="1" t="s">
        <v>17</v>
      </c>
      <c r="E558" s="6">
        <f>労働コスト!E558/SUM(資本コスト!E558,労働コスト!E558)</f>
        <v>0.6292396426824115</v>
      </c>
      <c r="F558" s="6">
        <f>労働コスト!F558/SUM(資本コスト!F558,労働コスト!F558)</f>
        <v>0.67714511683575296</v>
      </c>
      <c r="G558" s="6">
        <f>労働コスト!G558/SUM(資本コスト!G558,労働コスト!G558)</f>
        <v>0.63266825731692333</v>
      </c>
      <c r="H558" s="6">
        <f>労働コスト!H558/SUM(資本コスト!H558,労働コスト!H558)</f>
        <v>0.67238279282632896</v>
      </c>
      <c r="I558" s="6">
        <f>労働コスト!I558/SUM(資本コスト!I558,労働コスト!I558)</f>
        <v>0.57442243550321648</v>
      </c>
      <c r="K558" s="3">
        <f>0.5*(E558+E$1087)</f>
        <v>0.65273232267747228</v>
      </c>
      <c r="L558" s="3">
        <f t="shared" ref="L558:O558" si="554">0.5*(F558+F$1087)</f>
        <v>0.71175307695338486</v>
      </c>
      <c r="M558" s="3">
        <f t="shared" si="554"/>
        <v>0.6636495150960311</v>
      </c>
      <c r="N558" s="3">
        <f t="shared" si="554"/>
        <v>0.68123208664136881</v>
      </c>
      <c r="O558" s="3">
        <f t="shared" si="554"/>
        <v>0.60403585730619069</v>
      </c>
    </row>
    <row r="559" spans="1:15" x14ac:dyDescent="0.15">
      <c r="A559" s="1">
        <v>25</v>
      </c>
      <c r="B559" s="1" t="s">
        <v>294</v>
      </c>
      <c r="C559" s="1">
        <v>4</v>
      </c>
      <c r="D559" s="1" t="s">
        <v>18</v>
      </c>
      <c r="E559" s="6">
        <f>労働コスト!E559/SUM(資本コスト!E559,労働コスト!E559)</f>
        <v>0.61954610364920182</v>
      </c>
      <c r="F559" s="6">
        <f>労働コスト!F559/SUM(資本コスト!F559,労働コスト!F559)</f>
        <v>0.69744507449142046</v>
      </c>
      <c r="G559" s="6">
        <f>労働コスト!G559/SUM(資本コスト!G559,労働コスト!G559)</f>
        <v>0.68409616796732597</v>
      </c>
      <c r="H559" s="6">
        <f>労働コスト!H559/SUM(資本コスト!H559,労働コスト!H559)</f>
        <v>0.57557592122525658</v>
      </c>
      <c r="I559" s="6">
        <f>労働コスト!I559/SUM(資本コスト!I559,労働コスト!I559)</f>
        <v>0.53522657225961345</v>
      </c>
      <c r="K559" s="3">
        <f>0.5*(E559+E$1088)</f>
        <v>0.69787116090668444</v>
      </c>
      <c r="L559" s="3">
        <f t="shared" ref="L559:O559" si="555">0.5*(F559+F$1088)</f>
        <v>0.75644617399802927</v>
      </c>
      <c r="M559" s="3">
        <f t="shared" si="555"/>
        <v>0.74133462590016697</v>
      </c>
      <c r="N559" s="3">
        <f t="shared" si="555"/>
        <v>0.65783839656240772</v>
      </c>
      <c r="O559" s="3">
        <f t="shared" si="555"/>
        <v>0.60293153090992624</v>
      </c>
    </row>
    <row r="560" spans="1:15" x14ac:dyDescent="0.15">
      <c r="A560" s="1">
        <v>25</v>
      </c>
      <c r="B560" s="1" t="s">
        <v>294</v>
      </c>
      <c r="C560" s="1">
        <v>5</v>
      </c>
      <c r="D560" s="1" t="s">
        <v>19</v>
      </c>
      <c r="E560" s="6">
        <f>労働コスト!E560/SUM(資本コスト!E560,労働コスト!E560)</f>
        <v>0.68313078451736309</v>
      </c>
      <c r="F560" s="6">
        <f>労働コスト!F560/SUM(資本コスト!F560,労働コスト!F560)</f>
        <v>0.80582291560149877</v>
      </c>
      <c r="G560" s="6">
        <f>労働コスト!G560/SUM(資本コスト!G560,労働コスト!G560)</f>
        <v>0.78503927025139664</v>
      </c>
      <c r="H560" s="6">
        <f>労働コスト!H560/SUM(資本コスト!H560,労働コスト!H560)</f>
        <v>0.82029896083707399</v>
      </c>
      <c r="I560" s="6">
        <f>労働コスト!I560/SUM(資本コスト!I560,労働コスト!I560)</f>
        <v>0.68821708658341307</v>
      </c>
      <c r="K560" s="3">
        <f>0.5*(E560+E$1089)</f>
        <v>0.64453624366712403</v>
      </c>
      <c r="L560" s="3">
        <f t="shared" ref="L560:O560" si="556">0.5*(F560+F$1089)</f>
        <v>0.75724330808299389</v>
      </c>
      <c r="M560" s="3">
        <f t="shared" si="556"/>
        <v>0.73604590171563744</v>
      </c>
      <c r="N560" s="3">
        <f t="shared" si="556"/>
        <v>0.74859898712218564</v>
      </c>
      <c r="O560" s="3">
        <f t="shared" si="556"/>
        <v>0.64665991775847731</v>
      </c>
    </row>
    <row r="561" spans="1:15" x14ac:dyDescent="0.15">
      <c r="A561" s="1">
        <v>25</v>
      </c>
      <c r="B561" s="1" t="s">
        <v>294</v>
      </c>
      <c r="C561" s="1">
        <v>6</v>
      </c>
      <c r="D561" s="1" t="s">
        <v>3</v>
      </c>
      <c r="E561" s="6">
        <f>労働コスト!E561/SUM(資本コスト!E561,労働コスト!E561)</f>
        <v>0.4875474868093912</v>
      </c>
      <c r="F561" s="6">
        <f>労働コスト!F561/SUM(資本コスト!F561,労働コスト!F561)</f>
        <v>0.6128340965745559</v>
      </c>
      <c r="G561" s="6">
        <f>労働コスト!G561/SUM(資本コスト!G561,労働コスト!G561)</f>
        <v>0.66921409954370814</v>
      </c>
      <c r="H561" s="6">
        <f>労働コスト!H561/SUM(資本コスト!H561,労働コスト!H561)</f>
        <v>0.61532454623380994</v>
      </c>
      <c r="I561" s="6">
        <f>労働コスト!I561/SUM(資本コスト!I561,労働コスト!I561)</f>
        <v>0.49479677925056509</v>
      </c>
      <c r="K561" s="3">
        <f>0.5*(E561+E$1090)</f>
        <v>0.50206073151779917</v>
      </c>
      <c r="L561" s="3">
        <f t="shared" ref="L561:O561" si="557">0.5*(F561+F$1090)</f>
        <v>0.59658930943594912</v>
      </c>
      <c r="M561" s="3">
        <f t="shared" si="557"/>
        <v>0.61122072717529186</v>
      </c>
      <c r="N561" s="3">
        <f t="shared" si="557"/>
        <v>0.5925991919529392</v>
      </c>
      <c r="O561" s="3">
        <f t="shared" si="557"/>
        <v>0.46975283316912531</v>
      </c>
    </row>
    <row r="562" spans="1:15" x14ac:dyDescent="0.15">
      <c r="A562" s="1">
        <v>25</v>
      </c>
      <c r="B562" s="1" t="s">
        <v>294</v>
      </c>
      <c r="C562" s="1">
        <v>7</v>
      </c>
      <c r="D562" s="1" t="s">
        <v>20</v>
      </c>
      <c r="E562" s="6">
        <f>労働コスト!E562/SUM(資本コスト!E562,労働コスト!E562)</f>
        <v>0.11000105774373561</v>
      </c>
      <c r="F562" s="6">
        <f>労働コスト!F562/SUM(資本コスト!F562,労働コスト!F562)</f>
        <v>0.27139216099165248</v>
      </c>
      <c r="G562" s="6">
        <f>労働コスト!G562/SUM(資本コスト!G562,労働コスト!G562)</f>
        <v>0.4341944480135298</v>
      </c>
      <c r="H562" s="6">
        <f>労働コスト!H562/SUM(資本コスト!H562,労働コスト!H562)</f>
        <v>0.30350324499531367</v>
      </c>
      <c r="I562" s="6">
        <f>労働コスト!I562/SUM(資本コスト!I562,労働コスト!I562)</f>
        <v>0.21952649502562838</v>
      </c>
      <c r="K562" s="3">
        <f>0.5*(E562+E$1091)</f>
        <v>0.20721453523164429</v>
      </c>
      <c r="L562" s="3">
        <f t="shared" ref="L562:O562" si="558">0.5*(F562+F$1091)</f>
        <v>0.30979035558500922</v>
      </c>
      <c r="M562" s="3">
        <f t="shared" si="558"/>
        <v>0.43595212693683205</v>
      </c>
      <c r="N562" s="3">
        <f t="shared" si="558"/>
        <v>0.36737954992701904</v>
      </c>
      <c r="O562" s="3">
        <f t="shared" si="558"/>
        <v>0.30219934813373439</v>
      </c>
    </row>
    <row r="563" spans="1:15" x14ac:dyDescent="0.15">
      <c r="A563" s="1">
        <v>25</v>
      </c>
      <c r="B563" s="1" t="s">
        <v>294</v>
      </c>
      <c r="C563" s="1">
        <v>8</v>
      </c>
      <c r="D563" s="1" t="s">
        <v>21</v>
      </c>
      <c r="E563" s="6">
        <f>労働コスト!E563/SUM(資本コスト!E563,労働コスト!E563)</f>
        <v>0.48318132179046402</v>
      </c>
      <c r="F563" s="6">
        <f>労働コスト!F563/SUM(資本コスト!F563,労働コスト!F563)</f>
        <v>0.68277012960927086</v>
      </c>
      <c r="G563" s="6">
        <f>労働コスト!G563/SUM(資本コスト!G563,労働コスト!G563)</f>
        <v>0.66474548287753199</v>
      </c>
      <c r="H563" s="6">
        <f>労働コスト!H563/SUM(資本コスト!H563,労働コスト!H563)</f>
        <v>0.6936578105290373</v>
      </c>
      <c r="I563" s="6">
        <f>労働コスト!I563/SUM(資本コスト!I563,労働コスト!I563)</f>
        <v>0.49773355624683141</v>
      </c>
      <c r="K563" s="3">
        <f>0.5*(E563+E$1092)</f>
        <v>0.55393325298163698</v>
      </c>
      <c r="L563" s="3">
        <f t="shared" ref="L563:O563" si="559">0.5*(F563+F$1092)</f>
        <v>0.719826884022849</v>
      </c>
      <c r="M563" s="3">
        <f t="shared" si="559"/>
        <v>0.70795011963105237</v>
      </c>
      <c r="N563" s="3">
        <f t="shared" si="559"/>
        <v>0.72777990770327394</v>
      </c>
      <c r="O563" s="3">
        <f t="shared" si="559"/>
        <v>0.58732120800419996</v>
      </c>
    </row>
    <row r="564" spans="1:15" x14ac:dyDescent="0.15">
      <c r="A564" s="1">
        <v>25</v>
      </c>
      <c r="B564" s="1" t="s">
        <v>294</v>
      </c>
      <c r="C564" s="1">
        <v>9</v>
      </c>
      <c r="D564" s="1" t="s">
        <v>22</v>
      </c>
      <c r="E564" s="6">
        <f>労働コスト!E564/SUM(資本コスト!E564,労働コスト!E564)</f>
        <v>0.74558719476973678</v>
      </c>
      <c r="F564" s="6">
        <f>労働コスト!F564/SUM(資本コスト!F564,労働コスト!F564)</f>
        <v>0.75333026441530293</v>
      </c>
      <c r="G564" s="6">
        <f>労働コスト!G564/SUM(資本コスト!G564,労働コスト!G564)</f>
        <v>0.64033233041086479</v>
      </c>
      <c r="H564" s="6">
        <f>労働コスト!H564/SUM(資本コスト!H564,労働コスト!H564)</f>
        <v>0.67346713656591839</v>
      </c>
      <c r="I564" s="6">
        <f>労働コスト!I564/SUM(資本コスト!I564,労働コスト!I564)</f>
        <v>0.6598164490314592</v>
      </c>
      <c r="K564" s="3">
        <f>0.5*(E564+E$1093)</f>
        <v>0.68582054901466805</v>
      </c>
      <c r="L564" s="3">
        <f t="shared" ref="L564:O564" si="560">0.5*(F564+F$1093)</f>
        <v>0.68341136014541193</v>
      </c>
      <c r="M564" s="3">
        <f t="shared" si="560"/>
        <v>0.61070214734337003</v>
      </c>
      <c r="N564" s="3">
        <f t="shared" si="560"/>
        <v>0.6334462953376101</v>
      </c>
      <c r="O564" s="3">
        <f t="shared" si="560"/>
        <v>0.60731602506929938</v>
      </c>
    </row>
    <row r="565" spans="1:15" x14ac:dyDescent="0.15">
      <c r="A565" s="1">
        <v>25</v>
      </c>
      <c r="B565" s="1" t="s">
        <v>294</v>
      </c>
      <c r="C565" s="1">
        <v>10</v>
      </c>
      <c r="D565" s="1" t="s">
        <v>23</v>
      </c>
      <c r="E565" s="6">
        <f>労働コスト!E565/SUM(資本コスト!E565,労働コスト!E565)</f>
        <v>0.67068834168544533</v>
      </c>
      <c r="F565" s="6">
        <f>労働コスト!F565/SUM(資本コスト!F565,労働コスト!F565)</f>
        <v>0.71398694449354139</v>
      </c>
      <c r="G565" s="6">
        <f>労働コスト!G565/SUM(資本コスト!G565,労働コスト!G565)</f>
        <v>0.73994670549066321</v>
      </c>
      <c r="H565" s="6">
        <f>労働コスト!H565/SUM(資本コスト!H565,労働コスト!H565)</f>
        <v>0.7521507004482626</v>
      </c>
      <c r="I565" s="6">
        <f>労働コスト!I565/SUM(資本コスト!I565,労働コスト!I565)</f>
        <v>0.70843490014839305</v>
      </c>
      <c r="K565" s="3">
        <f>0.5*(E565+E$1094)</f>
        <v>0.71645728442195711</v>
      </c>
      <c r="L565" s="3">
        <f t="shared" ref="L565:O565" si="561">0.5*(F565+F$1094)</f>
        <v>0.75798527363714885</v>
      </c>
      <c r="M565" s="3">
        <f t="shared" si="561"/>
        <v>0.77490013785369172</v>
      </c>
      <c r="N565" s="3">
        <f t="shared" si="561"/>
        <v>0.78172661897974427</v>
      </c>
      <c r="O565" s="3">
        <f t="shared" si="561"/>
        <v>0.75034325997659024</v>
      </c>
    </row>
    <row r="566" spans="1:15" x14ac:dyDescent="0.15">
      <c r="A566" s="1">
        <v>25</v>
      </c>
      <c r="B566" s="1" t="s">
        <v>294</v>
      </c>
      <c r="C566" s="1">
        <v>11</v>
      </c>
      <c r="D566" s="1" t="s">
        <v>24</v>
      </c>
      <c r="E566" s="6">
        <f>労働コスト!E566/SUM(資本コスト!E566,労働コスト!E566)</f>
        <v>0.7049166323041971</v>
      </c>
      <c r="F566" s="6">
        <f>労働コスト!F566/SUM(資本コスト!F566,労働コスト!F566)</f>
        <v>0.75070194634942822</v>
      </c>
      <c r="G566" s="6">
        <f>労働コスト!G566/SUM(資本コスト!G566,労働コスト!G566)</f>
        <v>0.67744769634181345</v>
      </c>
      <c r="H566" s="6">
        <f>労働コスト!H566/SUM(資本コスト!H566,労働コスト!H566)</f>
        <v>0.72386720802917426</v>
      </c>
      <c r="I566" s="6">
        <f>労働コスト!I566/SUM(資本コスト!I566,労働コスト!I566)</f>
        <v>0.64529084628445499</v>
      </c>
      <c r="K566" s="3">
        <f>0.5*(E566+E$1095)</f>
        <v>0.71722629518592385</v>
      </c>
      <c r="L566" s="3">
        <f t="shared" ref="L566:O566" si="562">0.5*(F566+F$1095)</f>
        <v>0.76650809917985363</v>
      </c>
      <c r="M566" s="3">
        <f t="shared" si="562"/>
        <v>0.70139771669941797</v>
      </c>
      <c r="N566" s="3">
        <f t="shared" si="562"/>
        <v>0.72629604698430228</v>
      </c>
      <c r="O566" s="3">
        <f t="shared" si="562"/>
        <v>0.66755476963936722</v>
      </c>
    </row>
    <row r="567" spans="1:15" x14ac:dyDescent="0.15">
      <c r="A567" s="1">
        <v>25</v>
      </c>
      <c r="B567" s="1" t="s">
        <v>294</v>
      </c>
      <c r="C567" s="1">
        <v>12</v>
      </c>
      <c r="D567" s="1" t="s">
        <v>25</v>
      </c>
      <c r="E567" s="6">
        <f>労働コスト!E567/SUM(資本コスト!E567,労働コスト!E567)</f>
        <v>0.68500946255114958</v>
      </c>
      <c r="F567" s="6">
        <f>労働コスト!F567/SUM(資本コスト!F567,労働コスト!F567)</f>
        <v>0.69600861023427363</v>
      </c>
      <c r="G567" s="6">
        <f>労働コスト!G567/SUM(資本コスト!G567,労働コスト!G567)</f>
        <v>0.60700612698750822</v>
      </c>
      <c r="H567" s="6">
        <f>労働コスト!H567/SUM(資本コスト!H567,労働コスト!H567)</f>
        <v>0.65887306843898008</v>
      </c>
      <c r="I567" s="6">
        <f>労働コスト!I567/SUM(資本コスト!I567,労働コスト!I567)</f>
        <v>0.61344280615358848</v>
      </c>
      <c r="K567" s="3">
        <f>0.5*(E567+E$1096)</f>
        <v>0.73283591081617816</v>
      </c>
      <c r="L567" s="3">
        <f t="shared" ref="L567:O567" si="563">0.5*(F567+F$1096)</f>
        <v>0.75700427482530652</v>
      </c>
      <c r="M567" s="3">
        <f t="shared" si="563"/>
        <v>0.64550902489322959</v>
      </c>
      <c r="N567" s="3">
        <f t="shared" si="563"/>
        <v>0.65836001207157779</v>
      </c>
      <c r="O567" s="3">
        <f t="shared" si="563"/>
        <v>0.59010714127795216</v>
      </c>
    </row>
    <row r="568" spans="1:15" x14ac:dyDescent="0.15">
      <c r="A568" s="1">
        <v>25</v>
      </c>
      <c r="B568" s="1" t="s">
        <v>294</v>
      </c>
      <c r="C568" s="1">
        <v>13</v>
      </c>
      <c r="D568" s="1" t="s">
        <v>26</v>
      </c>
      <c r="E568" s="6">
        <f>労働コスト!E568/SUM(資本コスト!E568,労働コスト!E568)</f>
        <v>0.74816551381047036</v>
      </c>
      <c r="F568" s="6">
        <f>労働コスト!F568/SUM(資本コスト!F568,労働コスト!F568)</f>
        <v>0.48954401786081247</v>
      </c>
      <c r="G568" s="6">
        <f>労働コスト!G568/SUM(資本コスト!G568,労働コスト!G568)</f>
        <v>0.48991604199474942</v>
      </c>
      <c r="H568" s="6">
        <f>労働コスト!H568/SUM(資本コスト!H568,労働コスト!H568)</f>
        <v>0.5266282315499059</v>
      </c>
      <c r="I568" s="6">
        <f>労働コスト!I568/SUM(資本コスト!I568,労働コスト!I568)</f>
        <v>0.5804847994406549</v>
      </c>
      <c r="K568" s="3">
        <f>0.5*(E568+E$1097)</f>
        <v>0.77933527370437916</v>
      </c>
      <c r="L568" s="3">
        <f t="shared" ref="L568:O568" si="564">0.5*(F568+F$1097)</f>
        <v>0.60543614075501151</v>
      </c>
      <c r="M568" s="3">
        <f t="shared" si="564"/>
        <v>0.58126349639912089</v>
      </c>
      <c r="N568" s="3">
        <f t="shared" si="564"/>
        <v>0.60210314948146237</v>
      </c>
      <c r="O568" s="3">
        <f t="shared" si="564"/>
        <v>0.64142049113691368</v>
      </c>
    </row>
    <row r="569" spans="1:15" x14ac:dyDescent="0.15">
      <c r="A569" s="1">
        <v>25</v>
      </c>
      <c r="B569" s="1" t="s">
        <v>294</v>
      </c>
      <c r="C569" s="1">
        <v>14</v>
      </c>
      <c r="D569" s="1" t="s">
        <v>27</v>
      </c>
      <c r="E569" s="6">
        <f>労働コスト!E569/SUM(資本コスト!E569,労働コスト!E569)</f>
        <v>0.82961344323275088</v>
      </c>
      <c r="F569" s="6">
        <f>労働コスト!F569/SUM(資本コスト!F569,労働コスト!F569)</f>
        <v>0.80561502027319265</v>
      </c>
      <c r="G569" s="6">
        <f>労働コスト!G569/SUM(資本コスト!G569,労働コスト!G569)</f>
        <v>0.8292322905732592</v>
      </c>
      <c r="H569" s="6">
        <f>労働コスト!H569/SUM(資本コスト!H569,労働コスト!H569)</f>
        <v>0.64932019580074918</v>
      </c>
      <c r="I569" s="6">
        <f>労働コスト!I569/SUM(資本コスト!I569,労働コスト!I569)</f>
        <v>0.67821723703789139</v>
      </c>
      <c r="K569" s="3">
        <f>0.5*(E569+E$1098)</f>
        <v>0.87214415446852156</v>
      </c>
      <c r="L569" s="3">
        <f t="shared" ref="L569:O569" si="565">0.5*(F569+F$1098)</f>
        <v>0.83128666144064844</v>
      </c>
      <c r="M569" s="3">
        <f t="shared" si="565"/>
        <v>0.79499403952392833</v>
      </c>
      <c r="N569" s="3">
        <f t="shared" si="565"/>
        <v>0.67285037359934674</v>
      </c>
      <c r="O569" s="3">
        <f t="shared" si="565"/>
        <v>0.65279493386510656</v>
      </c>
    </row>
    <row r="570" spans="1:15" x14ac:dyDescent="0.15">
      <c r="A570" s="1">
        <v>25</v>
      </c>
      <c r="B570" s="1" t="s">
        <v>294</v>
      </c>
      <c r="C570" s="1">
        <v>15</v>
      </c>
      <c r="D570" s="1" t="s">
        <v>28</v>
      </c>
      <c r="E570" s="6">
        <f>労働コスト!E570/SUM(資本コスト!E570,労働コスト!E570)</f>
        <v>0.51100521146076006</v>
      </c>
      <c r="F570" s="6">
        <f>労働コスト!F570/SUM(資本コスト!F570,労働コスト!F570)</f>
        <v>0.70357608323960219</v>
      </c>
      <c r="G570" s="6">
        <f>労働コスト!G570/SUM(資本コスト!G570,労働コスト!G570)</f>
        <v>0.63181579800917076</v>
      </c>
      <c r="H570" s="6">
        <f>労働コスト!H570/SUM(資本コスト!H570,労働コスト!H570)</f>
        <v>0.60825861161590766</v>
      </c>
      <c r="I570" s="6">
        <f>労働コスト!I570/SUM(資本コスト!I570,労働コスト!I570)</f>
        <v>0.45127361946394673</v>
      </c>
      <c r="K570" s="3">
        <f>0.5*(E570+E$1099)</f>
        <v>0.65865973934558242</v>
      </c>
      <c r="L570" s="3">
        <f t="shared" ref="L570:O570" si="566">0.5*(F570+F$1099)</f>
        <v>0.76256518610915158</v>
      </c>
      <c r="M570" s="3">
        <f t="shared" si="566"/>
        <v>0.69356659865175296</v>
      </c>
      <c r="N570" s="3">
        <f t="shared" si="566"/>
        <v>0.66936171197284056</v>
      </c>
      <c r="O570" s="3">
        <f t="shared" si="566"/>
        <v>0.56225204097758241</v>
      </c>
    </row>
    <row r="571" spans="1:15" x14ac:dyDescent="0.15">
      <c r="A571" s="1">
        <v>25</v>
      </c>
      <c r="B571" s="1" t="s">
        <v>293</v>
      </c>
      <c r="C571" s="1">
        <v>16</v>
      </c>
      <c r="D571" s="1" t="s">
        <v>11</v>
      </c>
      <c r="E571" s="6">
        <f>労働コスト!E571/SUM(資本コスト!E571,労働コスト!E571)</f>
        <v>0.63945374751840478</v>
      </c>
      <c r="F571" s="6">
        <f>労働コスト!F571/SUM(資本コスト!F571,労働コスト!F571)</f>
        <v>0.85405133574782699</v>
      </c>
      <c r="G571" s="6">
        <f>労働コスト!G571/SUM(資本コスト!G571,労働コスト!G571)</f>
        <v>0.87383167065623513</v>
      </c>
      <c r="H571" s="6">
        <f>労働コスト!H571/SUM(資本コスト!H571,労働コスト!H571)</f>
        <v>0.89877292496137529</v>
      </c>
      <c r="I571" s="6">
        <f>労働コスト!I571/SUM(資本コスト!I571,労働コスト!I571)</f>
        <v>0.81984762447370996</v>
      </c>
      <c r="K571" s="3">
        <f>0.5*(E571+E$1100)</f>
        <v>0.69300247530061698</v>
      </c>
      <c r="L571" s="3">
        <f t="shared" ref="L571:O571" si="567">0.5*(F571+F$1100)</f>
        <v>0.87282515729077825</v>
      </c>
      <c r="M571" s="3">
        <f t="shared" si="567"/>
        <v>0.88017758212090147</v>
      </c>
      <c r="N571" s="3">
        <f t="shared" si="567"/>
        <v>0.90619925357442632</v>
      </c>
      <c r="O571" s="3">
        <f t="shared" si="567"/>
        <v>0.8616658616563091</v>
      </c>
    </row>
    <row r="572" spans="1:15" x14ac:dyDescent="0.15">
      <c r="A572" s="1">
        <v>25</v>
      </c>
      <c r="B572" s="1" t="s">
        <v>293</v>
      </c>
      <c r="C572" s="1">
        <v>17</v>
      </c>
      <c r="D572" s="1" t="s">
        <v>12</v>
      </c>
      <c r="E572" s="6">
        <f>労働コスト!E572/SUM(資本コスト!E572,労働コスト!E572)</f>
        <v>0.23161811244944258</v>
      </c>
      <c r="F572" s="6">
        <f>労働コスト!F572/SUM(資本コスト!F572,労働コスト!F572)</f>
        <v>0.20670136158613509</v>
      </c>
      <c r="G572" s="6">
        <f>労働コスト!G572/SUM(資本コスト!G572,労働コスト!G572)</f>
        <v>0.25520444550534804</v>
      </c>
      <c r="H572" s="6">
        <f>労働コスト!H572/SUM(資本コスト!H572,労働コスト!H572)</f>
        <v>0.28289214274893426</v>
      </c>
      <c r="I572" s="6">
        <f>労働コスト!I572/SUM(資本コスト!I572,労働コスト!I572)</f>
        <v>0.16542575864795731</v>
      </c>
      <c r="K572" s="3">
        <f>0.5*(E572+E$1101)</f>
        <v>0.23626934713785075</v>
      </c>
      <c r="L572" s="3">
        <f t="shared" ref="L572:O572" si="568">0.5*(F572+F$1101)</f>
        <v>0.2204218045315561</v>
      </c>
      <c r="M572" s="3">
        <f t="shared" si="568"/>
        <v>0.26307919099580684</v>
      </c>
      <c r="N572" s="3">
        <f t="shared" si="568"/>
        <v>0.28514386114870077</v>
      </c>
      <c r="O572" s="3">
        <f t="shared" si="568"/>
        <v>0.18019811794261587</v>
      </c>
    </row>
    <row r="573" spans="1:15" x14ac:dyDescent="0.15">
      <c r="A573" s="1">
        <v>25</v>
      </c>
      <c r="B573" s="1" t="s">
        <v>293</v>
      </c>
      <c r="C573" s="1">
        <v>18</v>
      </c>
      <c r="D573" s="1" t="s">
        <v>13</v>
      </c>
      <c r="E573" s="6">
        <f>労働コスト!E573/SUM(資本コスト!E573,労働コスト!E573)</f>
        <v>0.87925149163771688</v>
      </c>
      <c r="F573" s="6">
        <f>労働コスト!F573/SUM(資本コスト!F573,労働コスト!F573)</f>
        <v>0.77868018466753042</v>
      </c>
      <c r="G573" s="6">
        <f>労働コスト!G573/SUM(資本コスト!G573,労働コスト!G573)</f>
        <v>0.80291848750341288</v>
      </c>
      <c r="H573" s="6">
        <f>労働コスト!H573/SUM(資本コスト!H573,労働コスト!H573)</f>
        <v>0.80670062772787299</v>
      </c>
      <c r="I573" s="6">
        <f>労働コスト!I573/SUM(資本コスト!I573,労働コスト!I573)</f>
        <v>0.77986219084249642</v>
      </c>
      <c r="K573" s="3">
        <f>0.5*(E573+E$1102)</f>
        <v>0.86938620851652293</v>
      </c>
      <c r="L573" s="3">
        <f t="shared" ref="L573:O573" si="569">0.5*(F573+F$1102)</f>
        <v>0.7924436594081038</v>
      </c>
      <c r="M573" s="3">
        <f t="shared" si="569"/>
        <v>0.80832313232319031</v>
      </c>
      <c r="N573" s="3">
        <f t="shared" si="569"/>
        <v>0.81531846198300695</v>
      </c>
      <c r="O573" s="3">
        <f t="shared" si="569"/>
        <v>0.78957899710141577</v>
      </c>
    </row>
    <row r="574" spans="1:15" x14ac:dyDescent="0.15">
      <c r="A574" s="1">
        <v>25</v>
      </c>
      <c r="B574" s="1" t="s">
        <v>293</v>
      </c>
      <c r="C574" s="1">
        <v>19</v>
      </c>
      <c r="D574" s="1" t="s">
        <v>14</v>
      </c>
      <c r="E574" s="6">
        <f>労働コスト!E574/SUM(資本コスト!E574,労働コスト!E574)</f>
        <v>0.57906258842081526</v>
      </c>
      <c r="F574" s="6">
        <f>労働コスト!F574/SUM(資本コスト!F574,労働コスト!F574)</f>
        <v>0.71381595378377083</v>
      </c>
      <c r="G574" s="6">
        <f>労働コスト!G574/SUM(資本コスト!G574,労働コスト!G574)</f>
        <v>0.77043989497744936</v>
      </c>
      <c r="H574" s="6">
        <f>労働コスト!H574/SUM(資本コスト!H574,労働コスト!H574)</f>
        <v>0.69935279859548771</v>
      </c>
      <c r="I574" s="6">
        <f>労働コスト!I574/SUM(資本コスト!I574,労働コスト!I574)</f>
        <v>0.67804213210465791</v>
      </c>
      <c r="K574" s="3">
        <f>0.5*(E574+E$1103)</f>
        <v>0.62095718037776915</v>
      </c>
      <c r="L574" s="3">
        <f t="shared" ref="L574:O574" si="570">0.5*(F574+F$1103)</f>
        <v>0.77783203799745027</v>
      </c>
      <c r="M574" s="3">
        <f t="shared" si="570"/>
        <v>0.81234612277418339</v>
      </c>
      <c r="N574" s="3">
        <f t="shared" si="570"/>
        <v>0.75536941474190389</v>
      </c>
      <c r="O574" s="3">
        <f t="shared" si="570"/>
        <v>0.74190759764415715</v>
      </c>
    </row>
    <row r="575" spans="1:15" x14ac:dyDescent="0.15">
      <c r="A575" s="1">
        <v>25</v>
      </c>
      <c r="B575" s="1" t="s">
        <v>293</v>
      </c>
      <c r="C575" s="1">
        <v>20</v>
      </c>
      <c r="D575" s="1" t="s">
        <v>15</v>
      </c>
      <c r="E575" s="6">
        <f>労働コスト!E575/SUM(資本コスト!E575,労働コスト!E575)</f>
        <v>0.40048633915918991</v>
      </c>
      <c r="F575" s="6">
        <f>労働コスト!F575/SUM(資本コスト!F575,労働コスト!F575)</f>
        <v>0.17908469200396679</v>
      </c>
      <c r="G575" s="6">
        <f>労働コスト!G575/SUM(資本コスト!G575,労働コスト!G575)</f>
        <v>0.29270171986503585</v>
      </c>
      <c r="H575" s="6">
        <f>労働コスト!H575/SUM(資本コスト!H575,労働コスト!H575)</f>
        <v>0.26431219887513174</v>
      </c>
      <c r="I575" s="6">
        <f>労働コスト!I575/SUM(資本コスト!I575,労働コスト!I575)</f>
        <v>0.18668520094231272</v>
      </c>
      <c r="K575" s="3">
        <f>0.5*(E575+E$1104)</f>
        <v>0.45308870250594901</v>
      </c>
      <c r="L575" s="3">
        <f t="shared" ref="L575:O575" si="571">0.5*(F575+F$1104)</f>
        <v>0.1902287448021367</v>
      </c>
      <c r="M575" s="3">
        <f t="shared" si="571"/>
        <v>0.26969804637875061</v>
      </c>
      <c r="N575" s="3">
        <f t="shared" si="571"/>
        <v>0.26047712455761418</v>
      </c>
      <c r="O575" s="3">
        <f t="shared" si="571"/>
        <v>0.19436254655602095</v>
      </c>
    </row>
    <row r="576" spans="1:15" x14ac:dyDescent="0.15">
      <c r="A576" s="1">
        <v>25</v>
      </c>
      <c r="B576" s="1" t="s">
        <v>293</v>
      </c>
      <c r="C576" s="1">
        <v>21</v>
      </c>
      <c r="D576" s="1" t="s">
        <v>16</v>
      </c>
      <c r="E576" s="6">
        <f>労働コスト!E576/SUM(資本コスト!E576,労働コスト!E576)</f>
        <v>0.76676209073665824</v>
      </c>
      <c r="F576" s="6">
        <f>労働コスト!F576/SUM(資本コスト!F576,労働コスト!F576)</f>
        <v>0.58715507876019724</v>
      </c>
      <c r="G576" s="6">
        <f>労働コスト!G576/SUM(資本コスト!G576,労働コスト!G576)</f>
        <v>0.55654879063598728</v>
      </c>
      <c r="H576" s="6">
        <f>労働コスト!H576/SUM(資本コスト!H576,労働コスト!H576)</f>
        <v>0.56675935270577182</v>
      </c>
      <c r="I576" s="6">
        <f>労働コスト!I576/SUM(資本コスト!I576,労働コスト!I576)</f>
        <v>0.40384606312855476</v>
      </c>
      <c r="K576" s="3">
        <f>0.5*(E576+E$1105)</f>
        <v>0.72115714285323829</v>
      </c>
      <c r="L576" s="3">
        <f t="shared" ref="L576:O576" si="572">0.5*(F576+F$1105)</f>
        <v>0.58631785126899194</v>
      </c>
      <c r="M576" s="3">
        <f t="shared" si="572"/>
        <v>0.57007581716450884</v>
      </c>
      <c r="N576" s="3">
        <f t="shared" si="572"/>
        <v>0.56037982894184124</v>
      </c>
      <c r="O576" s="3">
        <f t="shared" si="572"/>
        <v>0.4195705008436294</v>
      </c>
    </row>
    <row r="577" spans="1:15" x14ac:dyDescent="0.15">
      <c r="A577" s="1">
        <v>25</v>
      </c>
      <c r="B577" s="1" t="s">
        <v>143</v>
      </c>
      <c r="C577" s="1">
        <v>22</v>
      </c>
      <c r="D577" s="1" t="s">
        <v>8</v>
      </c>
      <c r="E577" s="6">
        <f>労働コスト!E577/SUM(資本コスト!E577,労働コスト!E577)</f>
        <v>0.65003583111211805</v>
      </c>
      <c r="F577" s="6">
        <f>労働コスト!F577/SUM(資本コスト!F577,労働コスト!F577)</f>
        <v>0.68672006195431212</v>
      </c>
      <c r="G577" s="6">
        <f>労働コスト!G577/SUM(資本コスト!G577,労働コスト!G577)</f>
        <v>0.58266073949124564</v>
      </c>
      <c r="H577" s="6">
        <f>労働コスト!H577/SUM(資本コスト!H577,労働コスト!H577)</f>
        <v>0.66642944724318876</v>
      </c>
      <c r="I577" s="6">
        <f>労働コスト!I577/SUM(資本コスト!I577,労働コスト!I577)</f>
        <v>0.74414554055099869</v>
      </c>
      <c r="K577" s="3">
        <f>0.5*(E577+E$1106)</f>
        <v>0.72532081575167351</v>
      </c>
      <c r="L577" s="3">
        <f t="shared" ref="L577:O577" si="573">0.5*(F577+F$1106)</f>
        <v>0.71058426716187784</v>
      </c>
      <c r="M577" s="3">
        <f t="shared" si="573"/>
        <v>0.62618159414815588</v>
      </c>
      <c r="N577" s="3">
        <f t="shared" si="573"/>
        <v>0.67924022537515505</v>
      </c>
      <c r="O577" s="3">
        <f t="shared" si="573"/>
        <v>0.73612926370340226</v>
      </c>
    </row>
    <row r="578" spans="1:15" x14ac:dyDescent="0.15">
      <c r="A578" s="1">
        <v>25</v>
      </c>
      <c r="B578" s="1" t="s">
        <v>143</v>
      </c>
      <c r="C578" s="1">
        <v>23</v>
      </c>
      <c r="D578" s="1" t="s">
        <v>29</v>
      </c>
      <c r="E578" s="6">
        <f>労働コスト!E578/SUM(資本コスト!E578,労働コスト!E578)</f>
        <v>0.66052854642831194</v>
      </c>
      <c r="F578" s="6">
        <f>労働コスト!F578/SUM(資本コスト!F578,労働コスト!F578)</f>
        <v>0.73023070040753546</v>
      </c>
      <c r="G578" s="6">
        <f>労働コスト!G578/SUM(資本コスト!G578,労働コスト!G578)</f>
        <v>0.71364015510079926</v>
      </c>
      <c r="H578" s="6">
        <f>労働コスト!H578/SUM(資本コスト!H578,労働コスト!H578)</f>
        <v>0.71010888024967544</v>
      </c>
      <c r="I578" s="6">
        <f>労働コスト!I578/SUM(資本コスト!I578,労働コスト!I578)</f>
        <v>0.6828683758405345</v>
      </c>
      <c r="K578" s="3">
        <f>0.5*(E578+E$1107)</f>
        <v>0.6380894644015338</v>
      </c>
      <c r="L578" s="3">
        <f t="shared" ref="L578:O578" si="574">0.5*(F578+F$1107)</f>
        <v>0.73603158477183728</v>
      </c>
      <c r="M578" s="3">
        <f t="shared" si="574"/>
        <v>0.72105555166406166</v>
      </c>
      <c r="N578" s="3">
        <f t="shared" si="574"/>
        <v>0.72722111164712766</v>
      </c>
      <c r="O578" s="3">
        <f t="shared" si="574"/>
        <v>0.68886295273040288</v>
      </c>
    </row>
    <row r="579" spans="1:15" x14ac:dyDescent="0.15">
      <c r="A579" s="1">
        <v>26</v>
      </c>
      <c r="B579" s="1" t="s">
        <v>344</v>
      </c>
      <c r="C579" s="1">
        <v>1</v>
      </c>
      <c r="D579" s="1" t="s">
        <v>9</v>
      </c>
      <c r="E579" s="6">
        <f>労働コスト!E579/SUM(資本コスト!E579,労働コスト!E579)</f>
        <v>0.48710179725965835</v>
      </c>
      <c r="F579" s="6">
        <f>労働コスト!F579/SUM(資本コスト!F579,労働コスト!F579)</f>
        <v>0.49507278416523981</v>
      </c>
      <c r="G579" s="6">
        <f>労働コスト!G579/SUM(資本コスト!G579,労働コスト!G579)</f>
        <v>0.40601843807864618</v>
      </c>
      <c r="H579" s="6">
        <f>労働コスト!H579/SUM(資本コスト!H579,労働コスト!H579)</f>
        <v>0.34532688239807874</v>
      </c>
      <c r="I579" s="6">
        <f>労働コスト!I579/SUM(資本コスト!I579,労働コスト!I579)</f>
        <v>0.28899344410536704</v>
      </c>
      <c r="K579" s="3">
        <f>0.5*(E579+E$1085)</f>
        <v>0.45523564340089889</v>
      </c>
      <c r="L579" s="3">
        <f t="shared" ref="L579:O579" si="575">0.5*(F579+F$1085)</f>
        <v>0.4985709058007054</v>
      </c>
      <c r="M579" s="3">
        <f t="shared" si="575"/>
        <v>0.43005052840580538</v>
      </c>
      <c r="N579" s="3">
        <f t="shared" si="575"/>
        <v>0.3494521576919678</v>
      </c>
      <c r="O579" s="3">
        <f t="shared" si="575"/>
        <v>0.28944683933027537</v>
      </c>
    </row>
    <row r="580" spans="1:15" x14ac:dyDescent="0.15">
      <c r="A580" s="1">
        <v>26</v>
      </c>
      <c r="B580" s="1" t="s">
        <v>344</v>
      </c>
      <c r="C580" s="1">
        <v>2</v>
      </c>
      <c r="D580" s="1" t="s">
        <v>10</v>
      </c>
      <c r="E580" s="6">
        <f>労働コスト!E580/SUM(資本コスト!E580,労働コスト!E580)</f>
        <v>0.58028497731333073</v>
      </c>
      <c r="F580" s="6">
        <f>労働コスト!F580/SUM(資本コスト!F580,労働コスト!F580)</f>
        <v>0.65420251450814393</v>
      </c>
      <c r="G580" s="6">
        <f>労働コスト!G580/SUM(資本コスト!G580,労働コスト!G580)</f>
        <v>0.61470332739282796</v>
      </c>
      <c r="H580" s="6">
        <f>労働コスト!H580/SUM(資本コスト!H580,労働コスト!H580)</f>
        <v>0.60225353012814231</v>
      </c>
      <c r="I580" s="6">
        <f>労働コスト!I580/SUM(資本コスト!I580,労働コスト!I580)</f>
        <v>0.47980533525443947</v>
      </c>
      <c r="K580" s="3">
        <f>0.5*(E580+E$1086)</f>
        <v>0.60133834239781248</v>
      </c>
      <c r="L580" s="3">
        <f t="shared" ref="L580:O580" si="576">0.5*(F580+F$1086)</f>
        <v>0.66061123339447159</v>
      </c>
      <c r="M580" s="3">
        <f t="shared" si="576"/>
        <v>0.63405986987637586</v>
      </c>
      <c r="N580" s="3">
        <f t="shared" si="576"/>
        <v>0.62912903583221769</v>
      </c>
      <c r="O580" s="3">
        <f t="shared" si="576"/>
        <v>0.48920375505075542</v>
      </c>
    </row>
    <row r="581" spans="1:15" x14ac:dyDescent="0.15">
      <c r="A581" s="1">
        <v>26</v>
      </c>
      <c r="B581" s="1" t="s">
        <v>345</v>
      </c>
      <c r="C581" s="1">
        <v>3</v>
      </c>
      <c r="D581" s="1" t="s">
        <v>17</v>
      </c>
      <c r="E581" s="6">
        <f>労働コスト!E581/SUM(資本コスト!E581,労働コスト!E581)</f>
        <v>0.56200721770028494</v>
      </c>
      <c r="F581" s="6">
        <f>労働コスト!F581/SUM(資本コスト!F581,労働コスト!F581)</f>
        <v>0.71296068722568928</v>
      </c>
      <c r="G581" s="6">
        <f>労働コスト!G581/SUM(資本コスト!G581,労働コスト!G581)</f>
        <v>0.68476299413600072</v>
      </c>
      <c r="H581" s="6">
        <f>労働コスト!H581/SUM(資本コスト!H581,労働コスト!H581)</f>
        <v>0.67610932890103681</v>
      </c>
      <c r="I581" s="6">
        <f>労働コスト!I581/SUM(資本コスト!I581,労働コスト!I581)</f>
        <v>0.5581659879709171</v>
      </c>
      <c r="K581" s="3">
        <f>0.5*(E581+E$1087)</f>
        <v>0.619116110186409</v>
      </c>
      <c r="L581" s="3">
        <f t="shared" ref="L581:O581" si="577">0.5*(F581+F$1087)</f>
        <v>0.72966086214835313</v>
      </c>
      <c r="M581" s="3">
        <f t="shared" si="577"/>
        <v>0.6896968835055699</v>
      </c>
      <c r="N581" s="3">
        <f t="shared" si="577"/>
        <v>0.68309535467872273</v>
      </c>
      <c r="O581" s="3">
        <f t="shared" si="577"/>
        <v>0.59590763354004106</v>
      </c>
    </row>
    <row r="582" spans="1:15" x14ac:dyDescent="0.15">
      <c r="A582" s="1">
        <v>26</v>
      </c>
      <c r="B582" s="1" t="s">
        <v>346</v>
      </c>
      <c r="C582" s="1">
        <v>4</v>
      </c>
      <c r="D582" s="1" t="s">
        <v>18</v>
      </c>
      <c r="E582" s="6">
        <f>労働コスト!E582/SUM(資本コスト!E582,労働コスト!E582)</f>
        <v>0.78941566068194136</v>
      </c>
      <c r="F582" s="6">
        <f>労働コスト!F582/SUM(資本コスト!F582,労働コスト!F582)</f>
        <v>0.85702486043201964</v>
      </c>
      <c r="G582" s="6">
        <f>労働コスト!G582/SUM(資本コスト!G582,労働コスト!G582)</f>
        <v>0.83618835625870036</v>
      </c>
      <c r="H582" s="6">
        <f>労働コスト!H582/SUM(資本コスト!H582,労働コスト!H582)</f>
        <v>0.76932518610706713</v>
      </c>
      <c r="I582" s="6">
        <f>労働コスト!I582/SUM(資本コスト!I582,労働コスト!I582)</f>
        <v>0.73285688141307703</v>
      </c>
      <c r="K582" s="3">
        <f>0.5*(E582+E$1088)</f>
        <v>0.78280593942305421</v>
      </c>
      <c r="L582" s="3">
        <f t="shared" ref="L582:O582" si="578">0.5*(F582+F$1088)</f>
        <v>0.83623606696832886</v>
      </c>
      <c r="M582" s="3">
        <f t="shared" si="578"/>
        <v>0.81738072004585405</v>
      </c>
      <c r="N582" s="3">
        <f t="shared" si="578"/>
        <v>0.75471302900331305</v>
      </c>
      <c r="O582" s="3">
        <f t="shared" si="578"/>
        <v>0.70174668548665808</v>
      </c>
    </row>
    <row r="583" spans="1:15" x14ac:dyDescent="0.15">
      <c r="A583" s="1">
        <v>26</v>
      </c>
      <c r="B583" s="1" t="s">
        <v>347</v>
      </c>
      <c r="C583" s="1">
        <v>5</v>
      </c>
      <c r="D583" s="1" t="s">
        <v>19</v>
      </c>
      <c r="E583" s="6">
        <f>労働コスト!E583/SUM(資本コスト!E583,労働コスト!E583)</f>
        <v>0.87713571004230717</v>
      </c>
      <c r="F583" s="6">
        <f>労働コスト!F583/SUM(資本コスト!F583,労働コスト!F583)</f>
        <v>0.85119649768019878</v>
      </c>
      <c r="G583" s="6">
        <f>労働コスト!G583/SUM(資本コスト!G583,労働コスト!G583)</f>
        <v>0.82082320416740251</v>
      </c>
      <c r="H583" s="6">
        <f>労働コスト!H583/SUM(資本コスト!H583,労働コスト!H583)</f>
        <v>0.83634046957253438</v>
      </c>
      <c r="I583" s="6">
        <f>労働コスト!I583/SUM(資本コスト!I583,労働コスト!I583)</f>
        <v>0.78193842782706735</v>
      </c>
      <c r="K583" s="3">
        <f>0.5*(E583+E$1089)</f>
        <v>0.74153870642959596</v>
      </c>
      <c r="L583" s="3">
        <f t="shared" ref="L583:O583" si="579">0.5*(F583+F$1089)</f>
        <v>0.7799300991223439</v>
      </c>
      <c r="M583" s="3">
        <f t="shared" si="579"/>
        <v>0.75393786867364043</v>
      </c>
      <c r="N583" s="3">
        <f t="shared" si="579"/>
        <v>0.75661974148991584</v>
      </c>
      <c r="O583" s="3">
        <f t="shared" si="579"/>
        <v>0.69352058838030439</v>
      </c>
    </row>
    <row r="584" spans="1:15" x14ac:dyDescent="0.15">
      <c r="A584" s="1">
        <v>26</v>
      </c>
      <c r="B584" s="1" t="s">
        <v>345</v>
      </c>
      <c r="C584" s="1">
        <v>6</v>
      </c>
      <c r="D584" s="1" t="s">
        <v>3</v>
      </c>
      <c r="E584" s="6">
        <f>労働コスト!E584/SUM(資本コスト!E584,労働コスト!E584)</f>
        <v>0.6101623170906354</v>
      </c>
      <c r="F584" s="6">
        <f>労働コスト!F584/SUM(資本コスト!F584,労働コスト!F584)</f>
        <v>0.72578051028843893</v>
      </c>
      <c r="G584" s="6">
        <f>労働コスト!G584/SUM(資本コスト!G584,労働コスト!G584)</f>
        <v>0.69803517095098244</v>
      </c>
      <c r="H584" s="6">
        <f>労働コスト!H584/SUM(資本コスト!H584,労働コスト!H584)</f>
        <v>0.68691120151409446</v>
      </c>
      <c r="I584" s="6">
        <f>労働コスト!I584/SUM(資本コスト!I584,労働コスト!I584)</f>
        <v>0.55224772214912621</v>
      </c>
      <c r="K584" s="3">
        <f>0.5*(E584+E$1090)</f>
        <v>0.56336814665842128</v>
      </c>
      <c r="L584" s="3">
        <f t="shared" ref="L584:O584" si="580">0.5*(F584+F$1090)</f>
        <v>0.65306251629289058</v>
      </c>
      <c r="M584" s="3">
        <f t="shared" si="580"/>
        <v>0.6256312628789289</v>
      </c>
      <c r="N584" s="3">
        <f t="shared" si="580"/>
        <v>0.62839251959308151</v>
      </c>
      <c r="O584" s="3">
        <f t="shared" si="580"/>
        <v>0.49847830461840581</v>
      </c>
    </row>
    <row r="585" spans="1:15" x14ac:dyDescent="0.15">
      <c r="A585" s="1">
        <v>26</v>
      </c>
      <c r="B585" s="1" t="s">
        <v>346</v>
      </c>
      <c r="C585" s="1">
        <v>7</v>
      </c>
      <c r="D585" s="1" t="s">
        <v>20</v>
      </c>
      <c r="E585" s="6">
        <f>労働コスト!E585/SUM(資本コスト!E585,労働コスト!E585)</f>
        <v>0.24463029411926362</v>
      </c>
      <c r="F585" s="6">
        <f>労働コスト!F585/SUM(資本コスト!F585,労働コスト!F585)</f>
        <v>0.4846232509251483</v>
      </c>
      <c r="G585" s="6">
        <f>労働コスト!G585/SUM(資本コスト!G585,労働コスト!G585)</f>
        <v>0.59154516689946923</v>
      </c>
      <c r="H585" s="6">
        <f>労働コスト!H585/SUM(資本コスト!H585,労働コスト!H585)</f>
        <v>0.70540695968275491</v>
      </c>
      <c r="I585" s="6">
        <f>労働コスト!I585/SUM(資本コスト!I585,労働コスト!I585)</f>
        <v>0.19127014412832574</v>
      </c>
      <c r="K585" s="3">
        <f>0.5*(E585+E$1091)</f>
        <v>0.27452915341940831</v>
      </c>
      <c r="L585" s="3">
        <f t="shared" ref="L585:O585" si="581">0.5*(F585+F$1091)</f>
        <v>0.41640590055175719</v>
      </c>
      <c r="M585" s="3">
        <f t="shared" si="581"/>
        <v>0.51462748637980182</v>
      </c>
      <c r="N585" s="3">
        <f t="shared" si="581"/>
        <v>0.56833140727073961</v>
      </c>
      <c r="O585" s="3">
        <f t="shared" si="581"/>
        <v>0.28807117268508303</v>
      </c>
    </row>
    <row r="586" spans="1:15" x14ac:dyDescent="0.15">
      <c r="A586" s="1">
        <v>26</v>
      </c>
      <c r="B586" s="1" t="s">
        <v>345</v>
      </c>
      <c r="C586" s="1">
        <v>8</v>
      </c>
      <c r="D586" s="1" t="s">
        <v>21</v>
      </c>
      <c r="E586" s="6">
        <f>労働コスト!E586/SUM(資本コスト!E586,労働コスト!E586)</f>
        <v>0.68698231363807971</v>
      </c>
      <c r="F586" s="6">
        <f>労働コスト!F586/SUM(資本コスト!F586,労働コスト!F586)</f>
        <v>0.78149701919238834</v>
      </c>
      <c r="G586" s="6">
        <f>労働コスト!G586/SUM(資本コスト!G586,労働コスト!G586)</f>
        <v>0.78449510686175039</v>
      </c>
      <c r="H586" s="6">
        <f>労働コスト!H586/SUM(資本コスト!H586,労働コスト!H586)</f>
        <v>0.80477680465740531</v>
      </c>
      <c r="I586" s="6">
        <f>労働コスト!I586/SUM(資本コスト!I586,労働コスト!I586)</f>
        <v>0.75792558315338043</v>
      </c>
      <c r="K586" s="3">
        <f>0.5*(E586+E$1092)</f>
        <v>0.65583374890544477</v>
      </c>
      <c r="L586" s="3">
        <f t="shared" ref="L586:O586" si="582">0.5*(F586+F$1092)</f>
        <v>0.76919032881440774</v>
      </c>
      <c r="M586" s="3">
        <f t="shared" si="582"/>
        <v>0.76782493162316157</v>
      </c>
      <c r="N586" s="3">
        <f t="shared" si="582"/>
        <v>0.783339404767458</v>
      </c>
      <c r="O586" s="3">
        <f t="shared" si="582"/>
        <v>0.71741722145747455</v>
      </c>
    </row>
    <row r="587" spans="1:15" x14ac:dyDescent="0.15">
      <c r="A587" s="1">
        <v>26</v>
      </c>
      <c r="B587" s="1" t="s">
        <v>346</v>
      </c>
      <c r="C587" s="1">
        <v>9</v>
      </c>
      <c r="D587" s="1" t="s">
        <v>22</v>
      </c>
      <c r="E587" s="6">
        <f>労働コスト!E587/SUM(資本コスト!E587,労働コスト!E587)</f>
        <v>0.74241000520796374</v>
      </c>
      <c r="F587" s="6">
        <f>労働コスト!F587/SUM(資本コスト!F587,労働コスト!F587)</f>
        <v>0.75262805679462785</v>
      </c>
      <c r="G587" s="6">
        <f>労働コスト!G587/SUM(資本コスト!G587,労働コスト!G587)</f>
        <v>0.72919115854713867</v>
      </c>
      <c r="H587" s="6">
        <f>労働コスト!H587/SUM(資本コスト!H587,労働コスト!H587)</f>
        <v>0.73268891000558622</v>
      </c>
      <c r="I587" s="6">
        <f>労働コスト!I587/SUM(資本コスト!I587,労働コスト!I587)</f>
        <v>0.75643367965692021</v>
      </c>
      <c r="K587" s="3">
        <f>0.5*(E587+E$1093)</f>
        <v>0.68423195423378158</v>
      </c>
      <c r="L587" s="3">
        <f t="shared" ref="L587:O587" si="583">0.5*(F587+F$1093)</f>
        <v>0.68306025633507439</v>
      </c>
      <c r="M587" s="3">
        <f t="shared" si="583"/>
        <v>0.65513156141150697</v>
      </c>
      <c r="N587" s="3">
        <f t="shared" si="583"/>
        <v>0.66305718205744402</v>
      </c>
      <c r="O587" s="3">
        <f t="shared" si="583"/>
        <v>0.65562464038202983</v>
      </c>
    </row>
    <row r="588" spans="1:15" x14ac:dyDescent="0.15">
      <c r="A588" s="1">
        <v>26</v>
      </c>
      <c r="B588" s="1" t="s">
        <v>346</v>
      </c>
      <c r="C588" s="1">
        <v>10</v>
      </c>
      <c r="D588" s="1" t="s">
        <v>23</v>
      </c>
      <c r="E588" s="6">
        <f>労働コスト!E588/SUM(資本コスト!E588,労働コスト!E588)</f>
        <v>0.79441729092710534</v>
      </c>
      <c r="F588" s="6">
        <f>労働コスト!F588/SUM(資本コスト!F588,労働コスト!F588)</f>
        <v>0.84345881662874433</v>
      </c>
      <c r="G588" s="6">
        <f>労働コスト!G588/SUM(資本コスト!G588,労働コスト!G588)</f>
        <v>0.86510083779455416</v>
      </c>
      <c r="H588" s="6">
        <f>労働コスト!H588/SUM(資本コスト!H588,労働コスト!H588)</f>
        <v>0.87208028072979571</v>
      </c>
      <c r="I588" s="6">
        <f>労働コスト!I588/SUM(資本コスト!I588,労働コスト!I588)</f>
        <v>0.84083099324340904</v>
      </c>
      <c r="K588" s="3">
        <f>0.5*(E588+E$1094)</f>
        <v>0.77832175904278711</v>
      </c>
      <c r="L588" s="3">
        <f t="shared" ref="L588:O588" si="584">0.5*(F588+F$1094)</f>
        <v>0.82272120970475027</v>
      </c>
      <c r="M588" s="3">
        <f t="shared" si="584"/>
        <v>0.8374772040056373</v>
      </c>
      <c r="N588" s="3">
        <f t="shared" si="584"/>
        <v>0.84169140912051077</v>
      </c>
      <c r="O588" s="3">
        <f t="shared" si="584"/>
        <v>0.81654130652409829</v>
      </c>
    </row>
    <row r="589" spans="1:15" x14ac:dyDescent="0.15">
      <c r="A589" s="1">
        <v>26</v>
      </c>
      <c r="B589" s="1" t="s">
        <v>345</v>
      </c>
      <c r="C589" s="1">
        <v>11</v>
      </c>
      <c r="D589" s="1" t="s">
        <v>24</v>
      </c>
      <c r="E589" s="6">
        <f>労働コスト!E589/SUM(資本コスト!E589,労働コスト!E589)</f>
        <v>0.79462176144135366</v>
      </c>
      <c r="F589" s="6">
        <f>労働コスト!F589/SUM(資本コスト!F589,労働コスト!F589)</f>
        <v>0.84462961296867278</v>
      </c>
      <c r="G589" s="6">
        <f>労働コスト!G589/SUM(資本コスト!G589,労働コスト!G589)</f>
        <v>0.78148798067293346</v>
      </c>
      <c r="H589" s="6">
        <f>労働コスト!H589/SUM(資本コスト!H589,労働コスト!H589)</f>
        <v>0.7990160104189119</v>
      </c>
      <c r="I589" s="6">
        <f>労働コスト!I589/SUM(資本コスト!I589,労働コスト!I589)</f>
        <v>0.7896441558763666</v>
      </c>
      <c r="K589" s="3">
        <f>0.5*(E589+E$1095)</f>
        <v>0.76207885975450218</v>
      </c>
      <c r="L589" s="3">
        <f t="shared" ref="L589:O589" si="585">0.5*(F589+F$1095)</f>
        <v>0.81347193248947591</v>
      </c>
      <c r="M589" s="3">
        <f t="shared" si="585"/>
        <v>0.75341785886497803</v>
      </c>
      <c r="N589" s="3">
        <f t="shared" si="585"/>
        <v>0.76387044817917105</v>
      </c>
      <c r="O589" s="3">
        <f t="shared" si="585"/>
        <v>0.73973142443532303</v>
      </c>
    </row>
    <row r="590" spans="1:15" x14ac:dyDescent="0.15">
      <c r="A590" s="1">
        <v>26</v>
      </c>
      <c r="B590" s="1" t="s">
        <v>346</v>
      </c>
      <c r="C590" s="1">
        <v>12</v>
      </c>
      <c r="D590" s="1" t="s">
        <v>25</v>
      </c>
      <c r="E590" s="6">
        <f>労働コスト!E590/SUM(資本コスト!E590,労働コスト!E590)</f>
        <v>0.67655810573420239</v>
      </c>
      <c r="F590" s="6">
        <f>労働コスト!F590/SUM(資本コスト!F590,労働コスト!F590)</f>
        <v>0.74502067328093335</v>
      </c>
      <c r="G590" s="6">
        <f>労働コスト!G590/SUM(資本コスト!G590,労働コスト!G590)</f>
        <v>0.69018525342297787</v>
      </c>
      <c r="H590" s="6">
        <f>労働コスト!H590/SUM(資本コスト!H590,労働コスト!H590)</f>
        <v>0.69769708724598989</v>
      </c>
      <c r="I590" s="6">
        <f>労働コスト!I590/SUM(資本コスト!I590,労働コスト!I590)</f>
        <v>0.68824164718165071</v>
      </c>
      <c r="K590" s="3">
        <f>0.5*(E590+E$1096)</f>
        <v>0.72861023240770451</v>
      </c>
      <c r="L590" s="3">
        <f t="shared" ref="L590:O590" si="586">0.5*(F590+F$1096)</f>
        <v>0.78151030634863639</v>
      </c>
      <c r="M590" s="3">
        <f t="shared" si="586"/>
        <v>0.68709858811096436</v>
      </c>
      <c r="N590" s="3">
        <f t="shared" si="586"/>
        <v>0.67777202147508264</v>
      </c>
      <c r="O590" s="3">
        <f t="shared" si="586"/>
        <v>0.62750656179198328</v>
      </c>
    </row>
    <row r="591" spans="1:15" x14ac:dyDescent="0.15">
      <c r="A591" s="1">
        <v>26</v>
      </c>
      <c r="B591" s="1" t="s">
        <v>346</v>
      </c>
      <c r="C591" s="1">
        <v>13</v>
      </c>
      <c r="D591" s="1" t="s">
        <v>26</v>
      </c>
      <c r="E591" s="6">
        <f>労働コスト!E591/SUM(資本コスト!E591,労働コスト!E591)</f>
        <v>0.73584069053013912</v>
      </c>
      <c r="F591" s="6">
        <f>労働コスト!F591/SUM(資本コスト!F591,労働コスト!F591)</f>
        <v>0.66131654653539262</v>
      </c>
      <c r="G591" s="6">
        <f>労働コスト!G591/SUM(資本コスト!G591,労働コスト!G591)</f>
        <v>0.56936703613523654</v>
      </c>
      <c r="H591" s="6">
        <f>労働コスト!H591/SUM(資本コスト!H591,労働コスト!H591)</f>
        <v>0.5636952061875885</v>
      </c>
      <c r="I591" s="6">
        <f>労働コスト!I591/SUM(資本コスト!I591,労働コスト!I591)</f>
        <v>0.58624229473561962</v>
      </c>
      <c r="K591" s="3">
        <f>0.5*(E591+E$1097)</f>
        <v>0.77317286206421354</v>
      </c>
      <c r="L591" s="3">
        <f t="shared" ref="L591:O591" si="587">0.5*(F591+F$1097)</f>
        <v>0.6913224050923017</v>
      </c>
      <c r="M591" s="3">
        <f t="shared" si="587"/>
        <v>0.62098899346936443</v>
      </c>
      <c r="N591" s="3">
        <f t="shared" si="587"/>
        <v>0.62063663680030379</v>
      </c>
      <c r="O591" s="3">
        <f t="shared" si="587"/>
        <v>0.64429923878439599</v>
      </c>
    </row>
    <row r="592" spans="1:15" x14ac:dyDescent="0.15">
      <c r="A592" s="1">
        <v>26</v>
      </c>
      <c r="B592" s="1" t="s">
        <v>346</v>
      </c>
      <c r="C592" s="1">
        <v>14</v>
      </c>
      <c r="D592" s="1" t="s">
        <v>27</v>
      </c>
      <c r="E592" s="6">
        <f>労働コスト!E592/SUM(資本コスト!E592,労働コスト!E592)</f>
        <v>0.81865982471494381</v>
      </c>
      <c r="F592" s="6">
        <f>労働コスト!F592/SUM(資本コスト!F592,労働コスト!F592)</f>
        <v>0.85542274780471395</v>
      </c>
      <c r="G592" s="6">
        <f>労働コスト!G592/SUM(資本コスト!G592,労働コスト!G592)</f>
        <v>0.71529500781592914</v>
      </c>
      <c r="H592" s="6">
        <f>労働コスト!H592/SUM(資本コスト!H592,労働コスト!H592)</f>
        <v>0.66392751911894343</v>
      </c>
      <c r="I592" s="6">
        <f>労働コスト!I592/SUM(資本コスト!I592,労働コスト!I592)</f>
        <v>0.62389206174834921</v>
      </c>
      <c r="K592" s="3">
        <f>0.5*(E592+E$1098)</f>
        <v>0.86666734520961808</v>
      </c>
      <c r="L592" s="3">
        <f t="shared" ref="L592:O592" si="588">0.5*(F592+F$1098)</f>
        <v>0.85619052520640904</v>
      </c>
      <c r="M592" s="3">
        <f t="shared" si="588"/>
        <v>0.73802539814526336</v>
      </c>
      <c r="N592" s="3">
        <f t="shared" si="588"/>
        <v>0.68015403525844387</v>
      </c>
      <c r="O592" s="3">
        <f t="shared" si="588"/>
        <v>0.62563234622033548</v>
      </c>
    </row>
    <row r="593" spans="1:15" x14ac:dyDescent="0.15">
      <c r="A593" s="1">
        <v>26</v>
      </c>
      <c r="B593" s="1" t="s">
        <v>346</v>
      </c>
      <c r="C593" s="1">
        <v>15</v>
      </c>
      <c r="D593" s="1" t="s">
        <v>28</v>
      </c>
      <c r="E593" s="6">
        <f>労働コスト!E593/SUM(資本コスト!E593,労働コスト!E593)</f>
        <v>0.73317442885400996</v>
      </c>
      <c r="F593" s="6">
        <f>労働コスト!F593/SUM(資本コスト!F593,労働コスト!F593)</f>
        <v>0.82878526054818302</v>
      </c>
      <c r="G593" s="6">
        <f>労働コスト!G593/SUM(資本コスト!G593,労働コスト!G593)</f>
        <v>0.80038741425789406</v>
      </c>
      <c r="H593" s="6">
        <f>労働コスト!H593/SUM(資本コスト!H593,労働コスト!H593)</f>
        <v>0.79449444999069962</v>
      </c>
      <c r="I593" s="6">
        <f>労働コスト!I593/SUM(資本コスト!I593,労働コスト!I593)</f>
        <v>0.73793919312312928</v>
      </c>
      <c r="K593" s="3">
        <f>0.5*(E593+E$1099)</f>
        <v>0.76974434804220748</v>
      </c>
      <c r="L593" s="3">
        <f t="shared" ref="L593:O593" si="589">0.5*(F593+F$1099)</f>
        <v>0.82516977476344211</v>
      </c>
      <c r="M593" s="3">
        <f t="shared" si="589"/>
        <v>0.77785240677611456</v>
      </c>
      <c r="N593" s="3">
        <f t="shared" si="589"/>
        <v>0.76247963116023654</v>
      </c>
      <c r="O593" s="3">
        <f t="shared" si="589"/>
        <v>0.70558482780717369</v>
      </c>
    </row>
    <row r="594" spans="1:15" x14ac:dyDescent="0.15">
      <c r="A594" s="1">
        <v>26</v>
      </c>
      <c r="B594" s="1" t="s">
        <v>348</v>
      </c>
      <c r="C594" s="1">
        <v>16</v>
      </c>
      <c r="D594" s="1" t="s">
        <v>11</v>
      </c>
      <c r="E594" s="6">
        <f>労働コスト!E594/SUM(資本コスト!E594,労働コスト!E594)</f>
        <v>0.75959485040311081</v>
      </c>
      <c r="F594" s="6">
        <f>労働コスト!F594/SUM(資本コスト!F594,労働コスト!F594)</f>
        <v>0.8887438386858646</v>
      </c>
      <c r="G594" s="6">
        <f>労働コスト!G594/SUM(資本コスト!G594,労働コスト!G594)</f>
        <v>0.86264404025306518</v>
      </c>
      <c r="H594" s="6">
        <f>労働コスト!H594/SUM(資本コスト!H594,労働コスト!H594)</f>
        <v>0.91626651174688356</v>
      </c>
      <c r="I594" s="6">
        <f>労働コスト!I594/SUM(資本コスト!I594,労働コスト!I594)</f>
        <v>0.89350778630343375</v>
      </c>
      <c r="K594" s="3">
        <f>0.5*(E594+E$1100)</f>
        <v>0.75307302674296994</v>
      </c>
      <c r="L594" s="3">
        <f t="shared" ref="L594:O594" si="590">0.5*(F594+F$1100)</f>
        <v>0.89017140875979706</v>
      </c>
      <c r="M594" s="3">
        <f t="shared" si="590"/>
        <v>0.8745837669193165</v>
      </c>
      <c r="N594" s="3">
        <f t="shared" si="590"/>
        <v>0.91494604696718052</v>
      </c>
      <c r="O594" s="3">
        <f t="shared" si="590"/>
        <v>0.89849594257117094</v>
      </c>
    </row>
    <row r="595" spans="1:15" x14ac:dyDescent="0.15">
      <c r="A595" s="1">
        <v>26</v>
      </c>
      <c r="B595" s="1" t="s">
        <v>348</v>
      </c>
      <c r="C595" s="1">
        <v>17</v>
      </c>
      <c r="D595" s="1" t="s">
        <v>12</v>
      </c>
      <c r="E595" s="6">
        <f>労働コスト!E595/SUM(資本コスト!E595,労働コスト!E595)</f>
        <v>0.18597912723182861</v>
      </c>
      <c r="F595" s="6">
        <f>労働コスト!F595/SUM(資本コスト!F595,労働コスト!F595)</f>
        <v>0.20813623167920706</v>
      </c>
      <c r="G595" s="6">
        <f>労働コスト!G595/SUM(資本コスト!G595,労働コスト!G595)</f>
        <v>0.24526081955827786</v>
      </c>
      <c r="H595" s="6">
        <f>労働コスト!H595/SUM(資本コスト!H595,労働コスト!H595)</f>
        <v>0.23425130896897947</v>
      </c>
      <c r="I595" s="6">
        <f>労働コスト!I595/SUM(資本コスト!I595,労働コスト!I595)</f>
        <v>0.14149400139165061</v>
      </c>
      <c r="K595" s="3">
        <f>0.5*(E595+E$1101)</f>
        <v>0.21344985452904375</v>
      </c>
      <c r="L595" s="3">
        <f t="shared" ref="L595:O595" si="591">0.5*(F595+F$1101)</f>
        <v>0.22113923957809209</v>
      </c>
      <c r="M595" s="3">
        <f t="shared" si="591"/>
        <v>0.25810737802227174</v>
      </c>
      <c r="N595" s="3">
        <f t="shared" si="591"/>
        <v>0.26082344425872339</v>
      </c>
      <c r="O595" s="3">
        <f t="shared" si="591"/>
        <v>0.16823223931446252</v>
      </c>
    </row>
    <row r="596" spans="1:15" x14ac:dyDescent="0.15">
      <c r="A596" s="1">
        <v>26</v>
      </c>
      <c r="B596" s="1" t="s">
        <v>348</v>
      </c>
      <c r="C596" s="1">
        <v>18</v>
      </c>
      <c r="D596" s="1" t="s">
        <v>13</v>
      </c>
      <c r="E596" s="6">
        <f>労働コスト!E596/SUM(資本コスト!E596,労働コスト!E596)</f>
        <v>0.88985455004220726</v>
      </c>
      <c r="F596" s="6">
        <f>労働コスト!F596/SUM(資本コスト!F596,労働コスト!F596)</f>
        <v>0.84915234465717748</v>
      </c>
      <c r="G596" s="6">
        <f>労働コスト!G596/SUM(資本コスト!G596,労働コスト!G596)</f>
        <v>0.84568417154625664</v>
      </c>
      <c r="H596" s="6">
        <f>労働コスト!H596/SUM(資本コスト!H596,労働コスト!H596)</f>
        <v>0.83553035704162693</v>
      </c>
      <c r="I596" s="6">
        <f>労働コスト!I596/SUM(資本コスト!I596,労働コスト!I596)</f>
        <v>0.82740736698558781</v>
      </c>
      <c r="K596" s="3">
        <f>0.5*(E596+E$1102)</f>
        <v>0.87468773771876818</v>
      </c>
      <c r="L596" s="3">
        <f t="shared" ref="L596:O596" si="592">0.5*(F596+F$1102)</f>
        <v>0.82767973940292738</v>
      </c>
      <c r="M596" s="3">
        <f t="shared" si="592"/>
        <v>0.82970597434461213</v>
      </c>
      <c r="N596" s="3">
        <f t="shared" si="592"/>
        <v>0.82973332663988386</v>
      </c>
      <c r="O596" s="3">
        <f t="shared" si="592"/>
        <v>0.81335158517296136</v>
      </c>
    </row>
    <row r="597" spans="1:15" x14ac:dyDescent="0.15">
      <c r="A597" s="1">
        <v>26</v>
      </c>
      <c r="B597" s="1" t="s">
        <v>344</v>
      </c>
      <c r="C597" s="1">
        <v>19</v>
      </c>
      <c r="D597" s="1" t="s">
        <v>14</v>
      </c>
      <c r="E597" s="6">
        <f>労働コスト!E597/SUM(資本コスト!E597,労働コスト!E597)</f>
        <v>0.62768454308337696</v>
      </c>
      <c r="F597" s="6">
        <f>労働コスト!F597/SUM(資本コスト!F597,労働コスト!F597)</f>
        <v>0.84139948995158886</v>
      </c>
      <c r="G597" s="6">
        <f>労働コスト!G597/SUM(資本コスト!G597,労働コスト!G597)</f>
        <v>0.84881714578815493</v>
      </c>
      <c r="H597" s="6">
        <f>労働コスト!H597/SUM(資本コスト!H597,労働コスト!H597)</f>
        <v>0.78561322358905683</v>
      </c>
      <c r="I597" s="6">
        <f>労働コスト!I597/SUM(資本コスト!I597,労働コスト!I597)</f>
        <v>0.78408863131283624</v>
      </c>
      <c r="K597" s="3">
        <f>0.5*(E597+E$1103)</f>
        <v>0.64526815770904999</v>
      </c>
      <c r="L597" s="3">
        <f t="shared" ref="L597:O597" si="593">0.5*(F597+F$1103)</f>
        <v>0.84162380608135923</v>
      </c>
      <c r="M597" s="3">
        <f t="shared" si="593"/>
        <v>0.85153474817953612</v>
      </c>
      <c r="N597" s="3">
        <f t="shared" si="593"/>
        <v>0.79849962723868839</v>
      </c>
      <c r="O597" s="3">
        <f t="shared" si="593"/>
        <v>0.79493084724824636</v>
      </c>
    </row>
    <row r="598" spans="1:15" x14ac:dyDescent="0.15">
      <c r="A598" s="1">
        <v>26</v>
      </c>
      <c r="B598" s="1" t="s">
        <v>344</v>
      </c>
      <c r="C598" s="1">
        <v>20</v>
      </c>
      <c r="D598" s="1" t="s">
        <v>15</v>
      </c>
      <c r="E598" s="6">
        <f>労働コスト!E598/SUM(資本コスト!E598,労働コスト!E598)</f>
        <v>0.47143092269836878</v>
      </c>
      <c r="F598" s="6">
        <f>労働コスト!F598/SUM(資本コスト!F598,労働コスト!F598)</f>
        <v>0.23105662762125923</v>
      </c>
      <c r="G598" s="6">
        <f>労働コスト!G598/SUM(資本コスト!G598,労働コスト!G598)</f>
        <v>0.31502731442788917</v>
      </c>
      <c r="H598" s="6">
        <f>労働コスト!H598/SUM(資本コスト!H598,労働コスト!H598)</f>
        <v>0.33301514998391468</v>
      </c>
      <c r="I598" s="6">
        <f>労働コスト!I598/SUM(資本コスト!I598,労働コスト!I598)</f>
        <v>0.28213638681715397</v>
      </c>
      <c r="K598" s="3">
        <f>0.5*(E598+E$1104)</f>
        <v>0.48856099427553845</v>
      </c>
      <c r="L598" s="3">
        <f t="shared" ref="L598:O598" si="594">0.5*(F598+F$1104)</f>
        <v>0.2162147126107829</v>
      </c>
      <c r="M598" s="3">
        <f t="shared" si="594"/>
        <v>0.28086084366017727</v>
      </c>
      <c r="N598" s="3">
        <f t="shared" si="594"/>
        <v>0.29482860011200568</v>
      </c>
      <c r="O598" s="3">
        <f t="shared" si="594"/>
        <v>0.24208813949344157</v>
      </c>
    </row>
    <row r="599" spans="1:15" x14ac:dyDescent="0.15">
      <c r="A599" s="1">
        <v>26</v>
      </c>
      <c r="B599" s="1" t="s">
        <v>349</v>
      </c>
      <c r="C599" s="1">
        <v>21</v>
      </c>
      <c r="D599" s="1" t="s">
        <v>16</v>
      </c>
      <c r="E599" s="6">
        <f>労働コスト!E599/SUM(資本コスト!E599,労働コスト!E599)</f>
        <v>0.66483914048029358</v>
      </c>
      <c r="F599" s="6">
        <f>労働コスト!F599/SUM(資本コスト!F599,労働コスト!F599)</f>
        <v>0.60475521603324656</v>
      </c>
      <c r="G599" s="6">
        <f>労働コスト!G599/SUM(資本コスト!G599,労働コスト!G599)</f>
        <v>0.60846172978724422</v>
      </c>
      <c r="H599" s="6">
        <f>労働コスト!H599/SUM(資本コスト!H599,労働コスト!H599)</f>
        <v>0.58586378713724674</v>
      </c>
      <c r="I599" s="6">
        <f>労働コスト!I599/SUM(資本コスト!I599,労働コスト!I599)</f>
        <v>0.42802237062723736</v>
      </c>
      <c r="K599" s="3">
        <f>0.5*(E599+E$1105)</f>
        <v>0.67019566772505601</v>
      </c>
      <c r="L599" s="3">
        <f t="shared" ref="L599:O599" si="595">0.5*(F599+F$1105)</f>
        <v>0.59511791990551655</v>
      </c>
      <c r="M599" s="3">
        <f t="shared" si="595"/>
        <v>0.59603228674013731</v>
      </c>
      <c r="N599" s="3">
        <f t="shared" si="595"/>
        <v>0.56993204615757875</v>
      </c>
      <c r="O599" s="3">
        <f t="shared" si="595"/>
        <v>0.4316586545929707</v>
      </c>
    </row>
    <row r="600" spans="1:15" x14ac:dyDescent="0.15">
      <c r="A600" s="1">
        <v>26</v>
      </c>
      <c r="B600" s="1" t="s">
        <v>240</v>
      </c>
      <c r="C600" s="1">
        <v>22</v>
      </c>
      <c r="D600" s="1" t="s">
        <v>8</v>
      </c>
      <c r="E600" s="6">
        <f>労働コスト!E600/SUM(資本コスト!E600,労働コスト!E600)</f>
        <v>0.76310297287566997</v>
      </c>
      <c r="F600" s="6">
        <f>労働コスト!F600/SUM(資本コスト!F600,労働コスト!F600)</f>
        <v>0.77496145902548585</v>
      </c>
      <c r="G600" s="6">
        <f>労働コスト!G600/SUM(資本コスト!G600,労働コスト!G600)</f>
        <v>0.75257732156999579</v>
      </c>
      <c r="H600" s="6">
        <f>労働コスト!H600/SUM(資本コスト!H600,労働コスト!H600)</f>
        <v>0.77361821492423211</v>
      </c>
      <c r="I600" s="6">
        <f>労働コスト!I600/SUM(資本コスト!I600,労働コスト!I600)</f>
        <v>0.80854987377125209</v>
      </c>
      <c r="K600" s="3">
        <f>0.5*(E600+E$1106)</f>
        <v>0.78185438663344953</v>
      </c>
      <c r="L600" s="3">
        <f t="shared" ref="L600:O600" si="596">0.5*(F600+F$1106)</f>
        <v>0.7547049656974647</v>
      </c>
      <c r="M600" s="3">
        <f t="shared" si="596"/>
        <v>0.71113988518753091</v>
      </c>
      <c r="N600" s="3">
        <f t="shared" si="596"/>
        <v>0.73283460921567678</v>
      </c>
      <c r="O600" s="3">
        <f t="shared" si="596"/>
        <v>0.76833143031352902</v>
      </c>
    </row>
    <row r="601" spans="1:15" x14ac:dyDescent="0.15">
      <c r="A601" s="1">
        <v>26</v>
      </c>
      <c r="B601" s="1" t="s">
        <v>240</v>
      </c>
      <c r="C601" s="1">
        <v>23</v>
      </c>
      <c r="D601" s="1" t="s">
        <v>29</v>
      </c>
      <c r="E601" s="6">
        <f>労働コスト!E601/SUM(資本コスト!E601,労働コスト!E601)</f>
        <v>0.62514822163799899</v>
      </c>
      <c r="F601" s="6">
        <f>労働コスト!F601/SUM(資本コスト!F601,労働コスト!F601)</f>
        <v>0.73400478446808304</v>
      </c>
      <c r="G601" s="6">
        <f>労働コスト!G601/SUM(資本コスト!G601,労働コスト!G601)</f>
        <v>0.71221553944802973</v>
      </c>
      <c r="H601" s="6">
        <f>労働コスト!H601/SUM(資本コスト!H601,労働コスト!H601)</f>
        <v>0.73236355484472937</v>
      </c>
      <c r="I601" s="6">
        <f>労働コスト!I601/SUM(資本コスト!I601,労働コスト!I601)</f>
        <v>0.70516498259329263</v>
      </c>
      <c r="K601" s="3">
        <f>0.5*(E601+E$1107)</f>
        <v>0.62039930200637738</v>
      </c>
      <c r="L601" s="3">
        <f t="shared" ref="L601:O601" si="597">0.5*(F601+F$1107)</f>
        <v>0.73791862680211118</v>
      </c>
      <c r="M601" s="3">
        <f t="shared" si="597"/>
        <v>0.72034324383767689</v>
      </c>
      <c r="N601" s="3">
        <f t="shared" si="597"/>
        <v>0.73834844894465468</v>
      </c>
      <c r="O601" s="3">
        <f t="shared" si="597"/>
        <v>0.70001125610678194</v>
      </c>
    </row>
    <row r="602" spans="1:15" x14ac:dyDescent="0.15">
      <c r="A602" s="1">
        <v>27</v>
      </c>
      <c r="B602" s="1" t="s">
        <v>350</v>
      </c>
      <c r="C602" s="1">
        <v>1</v>
      </c>
      <c r="D602" s="1" t="s">
        <v>9</v>
      </c>
      <c r="E602" s="6">
        <f>労働コスト!E602/SUM(資本コスト!E602,労働コスト!E602)</f>
        <v>0.46511423049948269</v>
      </c>
      <c r="F602" s="6">
        <f>労働コスト!F602/SUM(資本コスト!F602,労働コスト!F602)</f>
        <v>0.47812222786743452</v>
      </c>
      <c r="G602" s="6">
        <f>労働コスト!G602/SUM(資本コスト!G602,労働コスト!G602)</f>
        <v>0.34413729270672982</v>
      </c>
      <c r="H602" s="6">
        <f>労働コスト!H602/SUM(資本コスト!H602,労働コスト!H602)</f>
        <v>0.32769981701524076</v>
      </c>
      <c r="I602" s="6">
        <f>労働コスト!I602/SUM(資本コスト!I602,労働コスト!I602)</f>
        <v>0.31980937155376343</v>
      </c>
      <c r="K602" s="3">
        <f>0.5*(E602+E$1085)</f>
        <v>0.44424186002081106</v>
      </c>
      <c r="L602" s="3">
        <f t="shared" ref="L602:O602" si="598">0.5*(F602+F$1085)</f>
        <v>0.49009562765180276</v>
      </c>
      <c r="M602" s="3">
        <f t="shared" si="598"/>
        <v>0.3991099557198472</v>
      </c>
      <c r="N602" s="3">
        <f t="shared" si="598"/>
        <v>0.34063862500054881</v>
      </c>
      <c r="O602" s="3">
        <f t="shared" si="598"/>
        <v>0.30485480305447354</v>
      </c>
    </row>
    <row r="603" spans="1:15" x14ac:dyDescent="0.15">
      <c r="A603" s="1">
        <v>27</v>
      </c>
      <c r="B603" s="1" t="s">
        <v>351</v>
      </c>
      <c r="C603" s="1">
        <v>2</v>
      </c>
      <c r="D603" s="1" t="s">
        <v>10</v>
      </c>
      <c r="E603" s="6">
        <f>労働コスト!E603/SUM(資本コスト!E603,労働コスト!E603)</f>
        <v>0.63249252979691484</v>
      </c>
      <c r="F603" s="6">
        <f>労働コスト!F603/SUM(資本コスト!F603,労働コスト!F603)</f>
        <v>0.65843062358778681</v>
      </c>
      <c r="G603" s="6">
        <f>労働コスト!G603/SUM(資本コスト!G603,労働コスト!G603)</f>
        <v>0.73529899042206959</v>
      </c>
      <c r="H603" s="6">
        <f>労働コスト!H603/SUM(資本コスト!H603,労働コスト!H603)</f>
        <v>0.71013399190026072</v>
      </c>
      <c r="I603" s="6">
        <f>労働コスト!I603/SUM(資本コスト!I603,労働コスト!I603)</f>
        <v>0.51355389131767204</v>
      </c>
      <c r="K603" s="3">
        <f>0.5*(E603+E$1086)</f>
        <v>0.62744211863960453</v>
      </c>
      <c r="L603" s="3">
        <f t="shared" ref="L603:O603" si="599">0.5*(F603+F$1086)</f>
        <v>0.66272528793429297</v>
      </c>
      <c r="M603" s="3">
        <f t="shared" si="599"/>
        <v>0.69435770139099673</v>
      </c>
      <c r="N603" s="3">
        <f t="shared" si="599"/>
        <v>0.68306926671827684</v>
      </c>
      <c r="O603" s="3">
        <f t="shared" si="599"/>
        <v>0.50607803308237165</v>
      </c>
    </row>
    <row r="604" spans="1:15" x14ac:dyDescent="0.15">
      <c r="A604" s="1">
        <v>27</v>
      </c>
      <c r="B604" s="1" t="s">
        <v>352</v>
      </c>
      <c r="C604" s="1">
        <v>3</v>
      </c>
      <c r="D604" s="1" t="s">
        <v>17</v>
      </c>
      <c r="E604" s="6">
        <f>労働コスト!E604/SUM(資本コスト!E604,労働コスト!E604)</f>
        <v>0.64566161412753753</v>
      </c>
      <c r="F604" s="6">
        <f>労働コスト!F604/SUM(資本コスト!F604,労働コスト!F604)</f>
        <v>0.76946518626968885</v>
      </c>
      <c r="G604" s="6">
        <f>労働コスト!G604/SUM(資本コスト!G604,労働コスト!G604)</f>
        <v>0.75770962080608573</v>
      </c>
      <c r="H604" s="6">
        <f>労働コスト!H604/SUM(資本コスト!H604,労働コスト!H604)</f>
        <v>0.73807151998180986</v>
      </c>
      <c r="I604" s="6">
        <f>労働コスト!I604/SUM(資本コスト!I604,労働コスト!I604)</f>
        <v>0.69859547728154092</v>
      </c>
      <c r="K604" s="3">
        <f>0.5*(E604+E$1087)</f>
        <v>0.66094330840003535</v>
      </c>
      <c r="L604" s="3">
        <f t="shared" ref="L604:O604" si="600">0.5*(F604+F$1087)</f>
        <v>0.7579131116703528</v>
      </c>
      <c r="M604" s="3">
        <f t="shared" si="600"/>
        <v>0.72617019684061235</v>
      </c>
      <c r="N604" s="3">
        <f t="shared" si="600"/>
        <v>0.71407645021910926</v>
      </c>
      <c r="O604" s="3">
        <f t="shared" si="600"/>
        <v>0.66612237819535292</v>
      </c>
    </row>
    <row r="605" spans="1:15" x14ac:dyDescent="0.15">
      <c r="A605" s="1">
        <v>27</v>
      </c>
      <c r="B605" s="1" t="s">
        <v>353</v>
      </c>
      <c r="C605" s="1">
        <v>4</v>
      </c>
      <c r="D605" s="1" t="s">
        <v>18</v>
      </c>
      <c r="E605" s="6">
        <f>労働コスト!E605/SUM(資本コスト!E605,労働コスト!E605)</f>
        <v>0.79419717812338353</v>
      </c>
      <c r="F605" s="6">
        <f>労働コスト!F605/SUM(資本コスト!F605,労働コスト!F605)</f>
        <v>0.82912167198883624</v>
      </c>
      <c r="G605" s="6">
        <f>労働コスト!G605/SUM(資本コスト!G605,労働コスト!G605)</f>
        <v>0.81359037558940883</v>
      </c>
      <c r="H605" s="6">
        <f>労働コスト!H605/SUM(資本コスト!H605,労働コスト!H605)</f>
        <v>0.77323754151790436</v>
      </c>
      <c r="I605" s="6">
        <f>労働コスト!I605/SUM(資本コスト!I605,労働コスト!I605)</f>
        <v>0.73537608810505017</v>
      </c>
      <c r="K605" s="3">
        <f>0.5*(E605+E$1088)</f>
        <v>0.78519669814377524</v>
      </c>
      <c r="L605" s="3">
        <f t="shared" ref="L605:O605" si="601">0.5*(F605+F$1088)</f>
        <v>0.82228447274673711</v>
      </c>
      <c r="M605" s="3">
        <f t="shared" si="601"/>
        <v>0.80608172971120839</v>
      </c>
      <c r="N605" s="3">
        <f t="shared" si="601"/>
        <v>0.75666920670873172</v>
      </c>
      <c r="O605" s="3">
        <f t="shared" si="601"/>
        <v>0.7030062888326446</v>
      </c>
    </row>
    <row r="606" spans="1:15" x14ac:dyDescent="0.15">
      <c r="A606" s="1">
        <v>27</v>
      </c>
      <c r="B606" s="1" t="s">
        <v>352</v>
      </c>
      <c r="C606" s="1">
        <v>5</v>
      </c>
      <c r="D606" s="1" t="s">
        <v>19</v>
      </c>
      <c r="E606" s="6">
        <f>労働コスト!E606/SUM(資本コスト!E606,労働コスト!E606)</f>
        <v>0.78923990036590153</v>
      </c>
      <c r="F606" s="6">
        <f>労働コスト!F606/SUM(資本コスト!F606,労働コスト!F606)</f>
        <v>0.84840516061628723</v>
      </c>
      <c r="G606" s="6">
        <f>労働コスト!G606/SUM(資本コスト!G606,労働コスト!G606)</f>
        <v>0.84865895474296904</v>
      </c>
      <c r="H606" s="6">
        <f>労働コスト!H606/SUM(資本コスト!H606,労働コスト!H606)</f>
        <v>0.83584678241972821</v>
      </c>
      <c r="I606" s="6">
        <f>労働コスト!I606/SUM(資本コスト!I606,労働コスト!I606)</f>
        <v>0.77770357359939724</v>
      </c>
      <c r="K606" s="3">
        <f>0.5*(E606+E$1089)</f>
        <v>0.69759080159139319</v>
      </c>
      <c r="L606" s="3">
        <f t="shared" ref="L606:O606" si="602">0.5*(F606+F$1089)</f>
        <v>0.77853443059038807</v>
      </c>
      <c r="M606" s="3">
        <f t="shared" si="602"/>
        <v>0.76785574396142364</v>
      </c>
      <c r="N606" s="3">
        <f t="shared" si="602"/>
        <v>0.7563728979135127</v>
      </c>
      <c r="O606" s="3">
        <f t="shared" si="602"/>
        <v>0.69140316126646928</v>
      </c>
    </row>
    <row r="607" spans="1:15" x14ac:dyDescent="0.15">
      <c r="A607" s="1">
        <v>27</v>
      </c>
      <c r="B607" s="1" t="s">
        <v>352</v>
      </c>
      <c r="C607" s="1">
        <v>6</v>
      </c>
      <c r="D607" s="1" t="s">
        <v>3</v>
      </c>
      <c r="E607" s="6">
        <f>労働コスト!E607/SUM(資本コスト!E607,労働コスト!E607)</f>
        <v>0.72341847789052582</v>
      </c>
      <c r="F607" s="6">
        <f>労働コスト!F607/SUM(資本コスト!F607,労働コスト!F607)</f>
        <v>0.77061567088632466</v>
      </c>
      <c r="G607" s="6">
        <f>労働コスト!G607/SUM(資本コスト!G607,労働コスト!G607)</f>
        <v>0.74048167476696014</v>
      </c>
      <c r="H607" s="6">
        <f>労働コスト!H607/SUM(資本コスト!H607,労働コスト!H607)</f>
        <v>0.74171722673169349</v>
      </c>
      <c r="I607" s="6">
        <f>労働コスト!I607/SUM(資本コスト!I607,労働コスト!I607)</f>
        <v>0.61179086312423825</v>
      </c>
      <c r="K607" s="3">
        <f>0.5*(E607+E$1090)</f>
        <v>0.61999622705836643</v>
      </c>
      <c r="L607" s="3">
        <f t="shared" ref="L607:O607" si="603">0.5*(F607+F$1090)</f>
        <v>0.6754800965918335</v>
      </c>
      <c r="M607" s="3">
        <f t="shared" si="603"/>
        <v>0.6468545147869178</v>
      </c>
      <c r="N607" s="3">
        <f t="shared" si="603"/>
        <v>0.65579553220188092</v>
      </c>
      <c r="O607" s="3">
        <f t="shared" si="603"/>
        <v>0.52824987510596189</v>
      </c>
    </row>
    <row r="608" spans="1:15" x14ac:dyDescent="0.15">
      <c r="A608" s="1">
        <v>27</v>
      </c>
      <c r="B608" s="1" t="s">
        <v>352</v>
      </c>
      <c r="C608" s="1">
        <v>7</v>
      </c>
      <c r="D608" s="1" t="s">
        <v>20</v>
      </c>
      <c r="E608" s="6">
        <f>労働コスト!E608/SUM(資本コスト!E608,労働コスト!E608)</f>
        <v>0.29086997446286339</v>
      </c>
      <c r="F608" s="6">
        <f>労働コスト!F608/SUM(資本コスト!F608,労働コスト!F608)</f>
        <v>0.37153178507869167</v>
      </c>
      <c r="G608" s="6">
        <f>労働コスト!G608/SUM(資本コスト!G608,労働コスト!G608)</f>
        <v>0.36342726665099556</v>
      </c>
      <c r="H608" s="6">
        <f>労働コスト!H608/SUM(資本コスト!H608,労働コスト!H608)</f>
        <v>0.30581200467805952</v>
      </c>
      <c r="I608" s="6">
        <f>労働コスト!I608/SUM(資本コスト!I608,労働コスト!I608)</f>
        <v>0.13690427954355022</v>
      </c>
      <c r="K608" s="3">
        <f>0.5*(E608+E$1091)</f>
        <v>0.29764899359120822</v>
      </c>
      <c r="L608" s="3">
        <f t="shared" ref="L608:O608" si="604">0.5*(F608+F$1091)</f>
        <v>0.35986016762852885</v>
      </c>
      <c r="M608" s="3">
        <f t="shared" si="604"/>
        <v>0.40056853625556499</v>
      </c>
      <c r="N608" s="3">
        <f t="shared" si="604"/>
        <v>0.36853392976839194</v>
      </c>
      <c r="O608" s="3">
        <f t="shared" si="604"/>
        <v>0.26088824039269531</v>
      </c>
    </row>
    <row r="609" spans="1:15" x14ac:dyDescent="0.15">
      <c r="A609" s="1">
        <v>27</v>
      </c>
      <c r="B609" s="1" t="s">
        <v>353</v>
      </c>
      <c r="C609" s="1">
        <v>8</v>
      </c>
      <c r="D609" s="1" t="s">
        <v>21</v>
      </c>
      <c r="E609" s="6">
        <f>労働コスト!E609/SUM(資本コスト!E609,労働コスト!E609)</f>
        <v>0.73497605496100749</v>
      </c>
      <c r="F609" s="6">
        <f>労働コスト!F609/SUM(資本コスト!F609,労働コスト!F609)</f>
        <v>0.8295869956373122</v>
      </c>
      <c r="G609" s="6">
        <f>労働コスト!G609/SUM(資本コスト!G609,労働コスト!G609)</f>
        <v>0.81739989611061681</v>
      </c>
      <c r="H609" s="6">
        <f>労働コスト!H609/SUM(資本コスト!H609,労働コスト!H609)</f>
        <v>0.84389056787787486</v>
      </c>
      <c r="I609" s="6">
        <f>労働コスト!I609/SUM(資本コスト!I609,労働コスト!I609)</f>
        <v>0.62219758498672495</v>
      </c>
      <c r="K609" s="3">
        <f>0.5*(E609+E$1092)</f>
        <v>0.6798306195669086</v>
      </c>
      <c r="L609" s="3">
        <f t="shared" ref="L609:O609" si="605">0.5*(F609+F$1092)</f>
        <v>0.79323531703686967</v>
      </c>
      <c r="M609" s="3">
        <f t="shared" si="605"/>
        <v>0.78427732624759483</v>
      </c>
      <c r="N609" s="3">
        <f t="shared" si="605"/>
        <v>0.80289628637769273</v>
      </c>
      <c r="O609" s="3">
        <f t="shared" si="605"/>
        <v>0.6495532223741467</v>
      </c>
    </row>
    <row r="610" spans="1:15" x14ac:dyDescent="0.15">
      <c r="A610" s="1">
        <v>27</v>
      </c>
      <c r="B610" s="1" t="s">
        <v>352</v>
      </c>
      <c r="C610" s="1">
        <v>9</v>
      </c>
      <c r="D610" s="1" t="s">
        <v>22</v>
      </c>
      <c r="E610" s="6">
        <f>労働コスト!E610/SUM(資本コスト!E610,労働コスト!E610)</f>
        <v>0.67398615687754937</v>
      </c>
      <c r="F610" s="6">
        <f>労働コスト!F610/SUM(資本コスト!F610,労働コスト!F610)</f>
        <v>0.72072114581999791</v>
      </c>
      <c r="G610" s="6">
        <f>労働コスト!G610/SUM(資本コスト!G610,労働コスト!G610)</f>
        <v>0.66549231330385772</v>
      </c>
      <c r="H610" s="6">
        <f>労働コスト!H610/SUM(資本コスト!H610,労働コスト!H610)</f>
        <v>0.66133822587006785</v>
      </c>
      <c r="I610" s="6">
        <f>労働コスト!I610/SUM(資本コスト!I610,労働コスト!I610)</f>
        <v>0.61905312029107185</v>
      </c>
      <c r="K610" s="3">
        <f>0.5*(E610+E$1093)</f>
        <v>0.65002003006857434</v>
      </c>
      <c r="L610" s="3">
        <f t="shared" ref="L610:O610" si="606">0.5*(F610+F$1093)</f>
        <v>0.66710680084775942</v>
      </c>
      <c r="M610" s="3">
        <f t="shared" si="606"/>
        <v>0.62328213878986649</v>
      </c>
      <c r="N610" s="3">
        <f t="shared" si="606"/>
        <v>0.62738183998968478</v>
      </c>
      <c r="O610" s="3">
        <f t="shared" si="606"/>
        <v>0.58693436069910576</v>
      </c>
    </row>
    <row r="611" spans="1:15" x14ac:dyDescent="0.15">
      <c r="A611" s="1">
        <v>27</v>
      </c>
      <c r="B611" s="1" t="s">
        <v>353</v>
      </c>
      <c r="C611" s="1">
        <v>10</v>
      </c>
      <c r="D611" s="1" t="s">
        <v>23</v>
      </c>
      <c r="E611" s="6">
        <f>労働コスト!E611/SUM(資本コスト!E611,労働コスト!E611)</f>
        <v>0.77410686863402933</v>
      </c>
      <c r="F611" s="6">
        <f>労働コスト!F611/SUM(資本コスト!F611,労働コスト!F611)</f>
        <v>0.82805732433424828</v>
      </c>
      <c r="G611" s="6">
        <f>労働コスト!G611/SUM(資本コスト!G611,労働コスト!G611)</f>
        <v>0.84161830803976967</v>
      </c>
      <c r="H611" s="6">
        <f>労働コスト!H611/SUM(資本コスト!H611,労働コスト!H611)</f>
        <v>0.8590542249410047</v>
      </c>
      <c r="I611" s="6">
        <f>労働コスト!I611/SUM(資本コスト!I611,労働コスト!I611)</f>
        <v>0.83016339807862838</v>
      </c>
      <c r="K611" s="3">
        <f>0.5*(E611+E$1094)</f>
        <v>0.76816654789624916</v>
      </c>
      <c r="L611" s="3">
        <f t="shared" ref="L611:O611" si="607">0.5*(F611+F$1094)</f>
        <v>0.81502046355750224</v>
      </c>
      <c r="M611" s="3">
        <f t="shared" si="607"/>
        <v>0.82573593912824506</v>
      </c>
      <c r="N611" s="3">
        <f t="shared" si="607"/>
        <v>0.83517838122611532</v>
      </c>
      <c r="O611" s="3">
        <f t="shared" si="607"/>
        <v>0.8112075089417079</v>
      </c>
    </row>
    <row r="612" spans="1:15" x14ac:dyDescent="0.15">
      <c r="A612" s="1">
        <v>27</v>
      </c>
      <c r="B612" s="1" t="s">
        <v>352</v>
      </c>
      <c r="C612" s="1">
        <v>11</v>
      </c>
      <c r="D612" s="1" t="s">
        <v>24</v>
      </c>
      <c r="E612" s="6">
        <f>労働コスト!E612/SUM(資本コスト!E612,労働コスト!E612)</f>
        <v>0.77609049186730561</v>
      </c>
      <c r="F612" s="6">
        <f>労働コスト!F612/SUM(資本コスト!F612,労働コスト!F612)</f>
        <v>0.82517852988979201</v>
      </c>
      <c r="G612" s="6">
        <f>労働コスト!G612/SUM(資本コスト!G612,労働コスト!G612)</f>
        <v>0.79124189984752702</v>
      </c>
      <c r="H612" s="6">
        <f>労働コスト!H612/SUM(資本コスト!H612,労働コスト!H612)</f>
        <v>0.79310871820074158</v>
      </c>
      <c r="I612" s="6">
        <f>労働コスト!I612/SUM(資本コスト!I612,労働コスト!I612)</f>
        <v>0.75594128471894506</v>
      </c>
      <c r="K612" s="3">
        <f>0.5*(E612+E$1095)</f>
        <v>0.75281322496747816</v>
      </c>
      <c r="L612" s="3">
        <f t="shared" ref="L612:O612" si="608">0.5*(F612+F$1095)</f>
        <v>0.80374639095003553</v>
      </c>
      <c r="M612" s="3">
        <f t="shared" si="608"/>
        <v>0.75829481845227475</v>
      </c>
      <c r="N612" s="3">
        <f t="shared" si="608"/>
        <v>0.76091680207008583</v>
      </c>
      <c r="O612" s="3">
        <f t="shared" si="608"/>
        <v>0.7228799888566122</v>
      </c>
    </row>
    <row r="613" spans="1:15" x14ac:dyDescent="0.15">
      <c r="A613" s="1">
        <v>27</v>
      </c>
      <c r="B613" s="1" t="s">
        <v>354</v>
      </c>
      <c r="C613" s="1">
        <v>12</v>
      </c>
      <c r="D613" s="1" t="s">
        <v>25</v>
      </c>
      <c r="E613" s="6">
        <f>労働コスト!E613/SUM(資本コスト!E613,労働コスト!E613)</f>
        <v>0.7058647289728649</v>
      </c>
      <c r="F613" s="6">
        <f>労働コスト!F613/SUM(資本コスト!F613,労働コスト!F613)</f>
        <v>0.80834243204910883</v>
      </c>
      <c r="G613" s="6">
        <f>労働コスト!G613/SUM(資本コスト!G613,労働コスト!G613)</f>
        <v>0.7380668692202913</v>
      </c>
      <c r="H613" s="6">
        <f>労働コスト!H613/SUM(資本コスト!H613,労働コスト!H613)</f>
        <v>0.78403834963527042</v>
      </c>
      <c r="I613" s="6">
        <f>労働コスト!I613/SUM(資本コスト!I613,労働コスト!I613)</f>
        <v>0.6769133447655592</v>
      </c>
      <c r="K613" s="3">
        <f>0.5*(E613+E$1096)</f>
        <v>0.74326354402703576</v>
      </c>
      <c r="L613" s="3">
        <f t="shared" ref="L613:O613" si="609">0.5*(F613+F$1096)</f>
        <v>0.81317118573272407</v>
      </c>
      <c r="M613" s="3">
        <f t="shared" si="609"/>
        <v>0.71103939600962107</v>
      </c>
      <c r="N613" s="3">
        <f t="shared" si="609"/>
        <v>0.72094265266972291</v>
      </c>
      <c r="O613" s="3">
        <f t="shared" si="609"/>
        <v>0.62184241058393752</v>
      </c>
    </row>
    <row r="614" spans="1:15" x14ac:dyDescent="0.15">
      <c r="A614" s="1">
        <v>27</v>
      </c>
      <c r="B614" s="1" t="s">
        <v>353</v>
      </c>
      <c r="C614" s="1">
        <v>13</v>
      </c>
      <c r="D614" s="1" t="s">
        <v>26</v>
      </c>
      <c r="E614" s="6">
        <f>労働コスト!E614/SUM(資本コスト!E614,労働コスト!E614)</f>
        <v>0.81366710400839615</v>
      </c>
      <c r="F614" s="6">
        <f>労働コスト!F614/SUM(資本コスト!F614,労働コスト!F614)</f>
        <v>0.77160744310029961</v>
      </c>
      <c r="G614" s="6">
        <f>労働コスト!G614/SUM(資本コスト!G614,労働コスト!G614)</f>
        <v>0.7419420744945906</v>
      </c>
      <c r="H614" s="6">
        <f>労働コスト!H614/SUM(資本コスト!H614,労働コスト!H614)</f>
        <v>0.6954329188867594</v>
      </c>
      <c r="I614" s="6">
        <f>労働コスト!I614/SUM(資本コスト!I614,労働コスト!I614)</f>
        <v>0.74519747468002107</v>
      </c>
      <c r="K614" s="3">
        <f>0.5*(E614+E$1097)</f>
        <v>0.812086068803342</v>
      </c>
      <c r="L614" s="3">
        <f t="shared" ref="L614:O614" si="610">0.5*(F614+F$1097)</f>
        <v>0.74646785337475507</v>
      </c>
      <c r="M614" s="3">
        <f t="shared" si="610"/>
        <v>0.70727651264904146</v>
      </c>
      <c r="N614" s="3">
        <f t="shared" si="610"/>
        <v>0.68650549314988918</v>
      </c>
      <c r="O614" s="3">
        <f t="shared" si="610"/>
        <v>0.72377682875659677</v>
      </c>
    </row>
    <row r="615" spans="1:15" x14ac:dyDescent="0.15">
      <c r="A615" s="1">
        <v>27</v>
      </c>
      <c r="B615" s="1" t="s">
        <v>352</v>
      </c>
      <c r="C615" s="1">
        <v>14</v>
      </c>
      <c r="D615" s="1" t="s">
        <v>27</v>
      </c>
      <c r="E615" s="6">
        <f>労働コスト!E615/SUM(資本コスト!E615,労働コスト!E615)</f>
        <v>0.87779478708382808</v>
      </c>
      <c r="F615" s="6">
        <f>労働コスト!F615/SUM(資本コスト!F615,労働コスト!F615)</f>
        <v>0.87410223253225849</v>
      </c>
      <c r="G615" s="6">
        <f>労働コスト!G615/SUM(資本コスト!G615,労働コスト!G615)</f>
        <v>0.80476882226878266</v>
      </c>
      <c r="H615" s="6">
        <f>労働コスト!H615/SUM(資本コスト!H615,労働コスト!H615)</f>
        <v>0.72477162452670085</v>
      </c>
      <c r="I615" s="6">
        <f>労働コスト!I615/SUM(資本コスト!I615,労働コスト!I615)</f>
        <v>0.76323368445079121</v>
      </c>
      <c r="K615" s="3">
        <f>0.5*(E615+E$1098)</f>
        <v>0.89623482639406027</v>
      </c>
      <c r="L615" s="3">
        <f t="shared" ref="L615:O615" si="611">0.5*(F615+F$1098)</f>
        <v>0.86553026757018137</v>
      </c>
      <c r="M615" s="3">
        <f t="shared" si="611"/>
        <v>0.78276230537169011</v>
      </c>
      <c r="N615" s="3">
        <f t="shared" si="611"/>
        <v>0.71057608796232252</v>
      </c>
      <c r="O615" s="3">
        <f t="shared" si="611"/>
        <v>0.69530315757155647</v>
      </c>
    </row>
    <row r="616" spans="1:15" x14ac:dyDescent="0.15">
      <c r="A616" s="1">
        <v>27</v>
      </c>
      <c r="B616" s="1" t="s">
        <v>352</v>
      </c>
      <c r="C616" s="1">
        <v>15</v>
      </c>
      <c r="D616" s="1" t="s">
        <v>28</v>
      </c>
      <c r="E616" s="6">
        <f>労働コスト!E616/SUM(資本コスト!E616,労働コスト!E616)</f>
        <v>0.73288110041416321</v>
      </c>
      <c r="F616" s="6">
        <f>労働コスト!F616/SUM(資本コスト!F616,労働コスト!F616)</f>
        <v>0.83634581034154287</v>
      </c>
      <c r="G616" s="6">
        <f>労働コスト!G616/SUM(資本コスト!G616,労働コスト!G616)</f>
        <v>0.80515707553740434</v>
      </c>
      <c r="H616" s="6">
        <f>労働コスト!H616/SUM(資本コスト!H616,労働コスト!H616)</f>
        <v>0.80653821730596631</v>
      </c>
      <c r="I616" s="6">
        <f>労働コスト!I616/SUM(資本コスト!I616,労働コスト!I616)</f>
        <v>0.76216325516836492</v>
      </c>
      <c r="K616" s="3">
        <f>0.5*(E616+E$1099)</f>
        <v>0.769597683822284</v>
      </c>
      <c r="L616" s="3">
        <f t="shared" ref="L616:O616" si="612">0.5*(F616+F$1099)</f>
        <v>0.82895004966012198</v>
      </c>
      <c r="M616" s="3">
        <f t="shared" si="612"/>
        <v>0.7802372374158697</v>
      </c>
      <c r="N616" s="3">
        <f t="shared" si="612"/>
        <v>0.76850151481786988</v>
      </c>
      <c r="O616" s="3">
        <f t="shared" si="612"/>
        <v>0.71769685882979151</v>
      </c>
    </row>
    <row r="617" spans="1:15" x14ac:dyDescent="0.15">
      <c r="A617" s="1">
        <v>27</v>
      </c>
      <c r="B617" s="1" t="s">
        <v>355</v>
      </c>
      <c r="C617" s="1">
        <v>16</v>
      </c>
      <c r="D617" s="1" t="s">
        <v>11</v>
      </c>
      <c r="E617" s="6">
        <f>労働コスト!E617/SUM(資本コスト!E617,労働コスト!E617)</f>
        <v>0.81992297372052947</v>
      </c>
      <c r="F617" s="6">
        <f>労働コスト!F617/SUM(資本コスト!F617,労働コスト!F617)</f>
        <v>0.90963419960814496</v>
      </c>
      <c r="G617" s="6">
        <f>労働コスト!G617/SUM(資本コスト!G617,労働コスト!G617)</f>
        <v>0.93109954783435434</v>
      </c>
      <c r="H617" s="6">
        <f>労働コスト!H617/SUM(資本コスト!H617,労働コスト!H617)</f>
        <v>0.9386138133791132</v>
      </c>
      <c r="I617" s="6">
        <f>労働コスト!I617/SUM(資本コスト!I617,労働コスト!I617)</f>
        <v>0.93369996576897152</v>
      </c>
      <c r="K617" s="3">
        <f>0.5*(E617+E$1100)</f>
        <v>0.78323708840167927</v>
      </c>
      <c r="L617" s="3">
        <f t="shared" ref="L617:O617" si="613">0.5*(F617+F$1100)</f>
        <v>0.90061658922093724</v>
      </c>
      <c r="M617" s="3">
        <f t="shared" si="613"/>
        <v>0.90881152070996107</v>
      </c>
      <c r="N617" s="3">
        <f t="shared" si="613"/>
        <v>0.92611969778329528</v>
      </c>
      <c r="O617" s="3">
        <f t="shared" si="613"/>
        <v>0.91859203230393982</v>
      </c>
    </row>
    <row r="618" spans="1:15" x14ac:dyDescent="0.15">
      <c r="A618" s="1">
        <v>27</v>
      </c>
      <c r="B618" s="1" t="s">
        <v>355</v>
      </c>
      <c r="C618" s="1">
        <v>17</v>
      </c>
      <c r="D618" s="1" t="s">
        <v>12</v>
      </c>
      <c r="E618" s="6">
        <f>労働コスト!E618/SUM(資本コスト!E618,労働コスト!E618)</f>
        <v>0.20109442968858834</v>
      </c>
      <c r="F618" s="6">
        <f>労働コスト!F618/SUM(資本コスト!F618,労働コスト!F618)</f>
        <v>0.22727496764280214</v>
      </c>
      <c r="G618" s="6">
        <f>労働コスト!G618/SUM(資本コスト!G618,労働コスト!G618)</f>
        <v>0.26479537217173232</v>
      </c>
      <c r="H618" s="6">
        <f>労働コスト!H618/SUM(資本コスト!H618,労働コスト!H618)</f>
        <v>0.28085271738788614</v>
      </c>
      <c r="I618" s="6">
        <f>労働コスト!I618/SUM(資本コスト!I618,労働コスト!I618)</f>
        <v>0.16736758872821553</v>
      </c>
      <c r="K618" s="3">
        <f>0.5*(E618+E$1101)</f>
        <v>0.22100750575742362</v>
      </c>
      <c r="L618" s="3">
        <f t="shared" ref="L618:O618" si="614">0.5*(F618+F$1101)</f>
        <v>0.23070860755988964</v>
      </c>
      <c r="M618" s="3">
        <f t="shared" si="614"/>
        <v>0.26787465432899898</v>
      </c>
      <c r="N618" s="3">
        <f t="shared" si="614"/>
        <v>0.28412414846817668</v>
      </c>
      <c r="O618" s="3">
        <f t="shared" si="614"/>
        <v>0.18116903298274498</v>
      </c>
    </row>
    <row r="619" spans="1:15" x14ac:dyDescent="0.15">
      <c r="A619" s="1">
        <v>27</v>
      </c>
      <c r="B619" s="1" t="s">
        <v>351</v>
      </c>
      <c r="C619" s="1">
        <v>18</v>
      </c>
      <c r="D619" s="1" t="s">
        <v>13</v>
      </c>
      <c r="E619" s="6">
        <f>労働コスト!E619/SUM(資本コスト!E619,労働コスト!E619)</f>
        <v>0.86820677460233586</v>
      </c>
      <c r="F619" s="6">
        <f>労働コスト!F619/SUM(資本コスト!F619,労働コスト!F619)</f>
        <v>0.84651611005837102</v>
      </c>
      <c r="G619" s="6">
        <f>労働コスト!G619/SUM(資本コスト!G619,労働コスト!G619)</f>
        <v>0.84232549296477655</v>
      </c>
      <c r="H619" s="6">
        <f>労働コスト!H619/SUM(資本コスト!H619,労働コスト!H619)</f>
        <v>0.85813791778964288</v>
      </c>
      <c r="I619" s="6">
        <f>労働コスト!I619/SUM(資本コスト!I619,労働コスト!I619)</f>
        <v>0.82081086195357489</v>
      </c>
      <c r="K619" s="3">
        <f>0.5*(E619+E$1102)</f>
        <v>0.86386384999883248</v>
      </c>
      <c r="L619" s="3">
        <f t="shared" ref="L619:O619" si="615">0.5*(F619+F$1102)</f>
        <v>0.82636162210352415</v>
      </c>
      <c r="M619" s="3">
        <f t="shared" si="615"/>
        <v>0.82802663505387208</v>
      </c>
      <c r="N619" s="3">
        <f t="shared" si="615"/>
        <v>0.84103710701389178</v>
      </c>
      <c r="O619" s="3">
        <f t="shared" si="615"/>
        <v>0.81005333265695501</v>
      </c>
    </row>
    <row r="620" spans="1:15" x14ac:dyDescent="0.15">
      <c r="A620" s="1">
        <v>27</v>
      </c>
      <c r="B620" s="1" t="s">
        <v>351</v>
      </c>
      <c r="C620" s="1">
        <v>19</v>
      </c>
      <c r="D620" s="1" t="s">
        <v>14</v>
      </c>
      <c r="E620" s="6">
        <f>労働コスト!E620/SUM(資本コスト!E620,労働コスト!E620)</f>
        <v>0.63359015780025596</v>
      </c>
      <c r="F620" s="6">
        <f>労働コスト!F620/SUM(資本コスト!F620,労働コスト!F620)</f>
        <v>0.84871319937635714</v>
      </c>
      <c r="G620" s="6">
        <f>労働コスト!G620/SUM(資本コスト!G620,労働コスト!G620)</f>
        <v>0.85638734203559785</v>
      </c>
      <c r="H620" s="6">
        <f>労働コスト!H620/SUM(資本コスト!H620,労働コスト!H620)</f>
        <v>0.8404922038146071</v>
      </c>
      <c r="I620" s="6">
        <f>労働コスト!I620/SUM(資本コスト!I620,労働コスト!I620)</f>
        <v>0.72342830399138092</v>
      </c>
      <c r="K620" s="3">
        <f>0.5*(E620+E$1103)</f>
        <v>0.6482209650674895</v>
      </c>
      <c r="L620" s="3">
        <f t="shared" ref="L620:O620" si="616">0.5*(F620+F$1103)</f>
        <v>0.84528066079374342</v>
      </c>
      <c r="M620" s="3">
        <f t="shared" si="616"/>
        <v>0.85531984630325764</v>
      </c>
      <c r="N620" s="3">
        <f t="shared" si="616"/>
        <v>0.82593911735146364</v>
      </c>
      <c r="O620" s="3">
        <f t="shared" si="616"/>
        <v>0.76460068358751865</v>
      </c>
    </row>
    <row r="621" spans="1:15" x14ac:dyDescent="0.15">
      <c r="A621" s="1">
        <v>27</v>
      </c>
      <c r="B621" s="1" t="s">
        <v>351</v>
      </c>
      <c r="C621" s="1">
        <v>20</v>
      </c>
      <c r="D621" s="1" t="s">
        <v>15</v>
      </c>
      <c r="E621" s="6">
        <f>労働コスト!E621/SUM(資本コスト!E621,労働コスト!E621)</f>
        <v>0.41034722617700875</v>
      </c>
      <c r="F621" s="6">
        <f>労働コスト!F621/SUM(資本コスト!F621,労働コスト!F621)</f>
        <v>0.29668740117459586</v>
      </c>
      <c r="G621" s="6">
        <f>労働コスト!G621/SUM(資本コスト!G621,労働コスト!G621)</f>
        <v>0.36288620679350453</v>
      </c>
      <c r="H621" s="6">
        <f>労働コスト!H621/SUM(資本コスト!H621,労働コスト!H621)</f>
        <v>0.36098981255946522</v>
      </c>
      <c r="I621" s="6">
        <f>労働コスト!I621/SUM(資本コスト!I621,労働コスト!I621)</f>
        <v>0.30584784062547149</v>
      </c>
      <c r="K621" s="3">
        <f>0.5*(E621+E$1104)</f>
        <v>0.45801914601485838</v>
      </c>
      <c r="L621" s="3">
        <f t="shared" ref="L621:O621" si="617">0.5*(F621+F$1104)</f>
        <v>0.24903009938745121</v>
      </c>
      <c r="M621" s="3">
        <f t="shared" si="617"/>
        <v>0.30479028984298495</v>
      </c>
      <c r="N621" s="3">
        <f t="shared" si="617"/>
        <v>0.30881593139978092</v>
      </c>
      <c r="O621" s="3">
        <f t="shared" si="617"/>
        <v>0.25394386639760036</v>
      </c>
    </row>
    <row r="622" spans="1:15" x14ac:dyDescent="0.15">
      <c r="A622" s="1">
        <v>27</v>
      </c>
      <c r="B622" s="1" t="s">
        <v>351</v>
      </c>
      <c r="C622" s="1">
        <v>21</v>
      </c>
      <c r="D622" s="1" t="s">
        <v>16</v>
      </c>
      <c r="E622" s="6">
        <f>労働コスト!E622/SUM(資本コスト!E622,労働コスト!E622)</f>
        <v>0.51331249398733736</v>
      </c>
      <c r="F622" s="6">
        <f>労働コスト!F622/SUM(資本コスト!F622,労働コスト!F622)</f>
        <v>0.54344096395020969</v>
      </c>
      <c r="G622" s="6">
        <f>労働コスト!G622/SUM(資本コスト!G622,労働コスト!G622)</f>
        <v>0.60322055885771586</v>
      </c>
      <c r="H622" s="6">
        <f>労働コスト!H622/SUM(資本コスト!H622,労働コスト!H622)</f>
        <v>0.60132794929762456</v>
      </c>
      <c r="I622" s="6">
        <f>労働コスト!I622/SUM(資本コスト!I622,労働コスト!I622)</f>
        <v>0.4539427531463146</v>
      </c>
      <c r="K622" s="3">
        <f>0.5*(E622+E$1105)</f>
        <v>0.59443234447857785</v>
      </c>
      <c r="L622" s="3">
        <f t="shared" ref="L622:O622" si="618">0.5*(F622+F$1105)</f>
        <v>0.56446079386399817</v>
      </c>
      <c r="M622" s="3">
        <f t="shared" si="618"/>
        <v>0.59341170127537324</v>
      </c>
      <c r="N622" s="3">
        <f t="shared" si="618"/>
        <v>0.57766412723776761</v>
      </c>
      <c r="O622" s="3">
        <f t="shared" si="618"/>
        <v>0.44461884585250933</v>
      </c>
    </row>
    <row r="623" spans="1:15" x14ac:dyDescent="0.15">
      <c r="A623" s="1">
        <v>27</v>
      </c>
      <c r="B623" s="1" t="s">
        <v>249</v>
      </c>
      <c r="C623" s="1">
        <v>22</v>
      </c>
      <c r="D623" s="1" t="s">
        <v>8</v>
      </c>
      <c r="E623" s="6">
        <f>労働コスト!E623/SUM(資本コスト!E623,労働コスト!E623)</f>
        <v>0.63483840708129635</v>
      </c>
      <c r="F623" s="6">
        <f>労働コスト!F623/SUM(資本コスト!F623,労働コスト!F623)</f>
        <v>0.77822960998439727</v>
      </c>
      <c r="G623" s="6">
        <f>労働コスト!G623/SUM(資本コスト!G623,労働コスト!G623)</f>
        <v>0.74508405291395141</v>
      </c>
      <c r="H623" s="6">
        <f>労働コスト!H623/SUM(資本コスト!H623,労働コスト!H623)</f>
        <v>0.77700654937933067</v>
      </c>
      <c r="I623" s="6">
        <f>労働コスト!I623/SUM(資本コスト!I623,労働コスト!I623)</f>
        <v>0.79430433679074208</v>
      </c>
      <c r="K623" s="3">
        <f>0.5*(E623+E$1106)</f>
        <v>0.71772210373626266</v>
      </c>
      <c r="L623" s="3">
        <f t="shared" ref="L623:O623" si="619">0.5*(F623+F$1106)</f>
        <v>0.75633904117692041</v>
      </c>
      <c r="M623" s="3">
        <f t="shared" si="619"/>
        <v>0.70739325085950866</v>
      </c>
      <c r="N623" s="3">
        <f t="shared" si="619"/>
        <v>0.73452877644322601</v>
      </c>
      <c r="O623" s="3">
        <f t="shared" si="619"/>
        <v>0.76120866182327407</v>
      </c>
    </row>
    <row r="624" spans="1:15" x14ac:dyDescent="0.15">
      <c r="A624" s="1">
        <v>27</v>
      </c>
      <c r="B624" s="1" t="s">
        <v>249</v>
      </c>
      <c r="C624" s="1">
        <v>23</v>
      </c>
      <c r="D624" s="1" t="s">
        <v>29</v>
      </c>
      <c r="E624" s="6">
        <f>労働コスト!E624/SUM(資本コスト!E624,労働コスト!E624)</f>
        <v>0.51587867249974961</v>
      </c>
      <c r="F624" s="6">
        <f>労働コスト!F624/SUM(資本コスト!F624,労働コスト!F624)</f>
        <v>0.69705817824722793</v>
      </c>
      <c r="G624" s="6">
        <f>労働コスト!G624/SUM(資本コスト!G624,労働コスト!G624)</f>
        <v>0.70999867927729132</v>
      </c>
      <c r="H624" s="6">
        <f>労働コスト!H624/SUM(資本コスト!H624,労働コスト!H624)</f>
        <v>0.71789452432632384</v>
      </c>
      <c r="I624" s="6">
        <f>労働コスト!I624/SUM(資本コスト!I624,労働コスト!I624)</f>
        <v>0.6689785299062676</v>
      </c>
      <c r="K624" s="3">
        <f>0.5*(E624+E$1107)</f>
        <v>0.5657645274372527</v>
      </c>
      <c r="L624" s="3">
        <f t="shared" ref="L624:O624" si="620">0.5*(F624+F$1107)</f>
        <v>0.71944532369168357</v>
      </c>
      <c r="M624" s="3">
        <f t="shared" si="620"/>
        <v>0.71923481375230769</v>
      </c>
      <c r="N624" s="3">
        <f t="shared" si="620"/>
        <v>0.73111393368545197</v>
      </c>
      <c r="O624" s="3">
        <f t="shared" si="620"/>
        <v>0.68191802976326943</v>
      </c>
    </row>
    <row r="625" spans="1:15" x14ac:dyDescent="0.15">
      <c r="A625" s="1">
        <v>28</v>
      </c>
      <c r="B625" s="1" t="s">
        <v>147</v>
      </c>
      <c r="C625" s="1">
        <v>1</v>
      </c>
      <c r="D625" s="1" t="s">
        <v>9</v>
      </c>
      <c r="E625" s="6">
        <f>労働コスト!E625/SUM(資本コスト!E625,労働コスト!E625)</f>
        <v>0.37501860210149501</v>
      </c>
      <c r="F625" s="6">
        <f>労働コスト!F625/SUM(資本コスト!F625,労働コスト!F625)</f>
        <v>0.3891122231332983</v>
      </c>
      <c r="G625" s="6">
        <f>労働コスト!G625/SUM(資本コスト!G625,労働コスト!G625)</f>
        <v>0.33222084315688261</v>
      </c>
      <c r="H625" s="6">
        <f>労働コスト!H625/SUM(資本コスト!H625,労働コスト!H625)</f>
        <v>0.2608008810630838</v>
      </c>
      <c r="I625" s="6">
        <f>労働コスト!I625/SUM(資本コスト!I625,労働コスト!I625)</f>
        <v>0.21868681014342584</v>
      </c>
      <c r="K625" s="3">
        <f>0.5*(E625+E$1085)</f>
        <v>0.39919404582181722</v>
      </c>
      <c r="L625" s="3">
        <f t="shared" ref="L625:O625" si="621">0.5*(F625+F$1085)</f>
        <v>0.44559062528473464</v>
      </c>
      <c r="M625" s="3">
        <f t="shared" si="621"/>
        <v>0.39315173094492362</v>
      </c>
      <c r="N625" s="3">
        <f t="shared" si="621"/>
        <v>0.30718915702447036</v>
      </c>
      <c r="O625" s="3">
        <f t="shared" si="621"/>
        <v>0.2542935223493048</v>
      </c>
    </row>
    <row r="626" spans="1:15" x14ac:dyDescent="0.15">
      <c r="A626" s="1">
        <v>28</v>
      </c>
      <c r="B626" s="1" t="s">
        <v>147</v>
      </c>
      <c r="C626" s="1">
        <v>2</v>
      </c>
      <c r="D626" s="1" t="s">
        <v>10</v>
      </c>
      <c r="E626" s="6">
        <f>労働コスト!E626/SUM(資本コスト!E626,労働コスト!E626)</f>
        <v>0.51621425118904285</v>
      </c>
      <c r="F626" s="6">
        <f>労働コスト!F626/SUM(資本コスト!F626,労働コスト!F626)</f>
        <v>0.36397827425435092</v>
      </c>
      <c r="G626" s="6">
        <f>労働コスト!G626/SUM(資本コスト!G626,労働コスト!G626)</f>
        <v>0.31764275840721007</v>
      </c>
      <c r="H626" s="6">
        <f>労働コスト!H626/SUM(資本コスト!H626,労働コスト!H626)</f>
        <v>0.3543284724443661</v>
      </c>
      <c r="I626" s="6">
        <f>労働コスト!I626/SUM(資本コスト!I626,労働コスト!I626)</f>
        <v>0.17512889363514944</v>
      </c>
      <c r="K626" s="3">
        <f>0.5*(E626+E$1086)</f>
        <v>0.56930297933566854</v>
      </c>
      <c r="L626" s="3">
        <f t="shared" ref="L626:O626" si="622">0.5*(F626+F$1086)</f>
        <v>0.51549911326757503</v>
      </c>
      <c r="M626" s="3">
        <f t="shared" si="622"/>
        <v>0.48552958538356694</v>
      </c>
      <c r="N626" s="3">
        <f t="shared" si="622"/>
        <v>0.5051665069903295</v>
      </c>
      <c r="O626" s="3">
        <f t="shared" si="622"/>
        <v>0.33686553424111038</v>
      </c>
    </row>
    <row r="627" spans="1:15" x14ac:dyDescent="0.15">
      <c r="A627" s="1">
        <v>28</v>
      </c>
      <c r="B627" s="1" t="s">
        <v>148</v>
      </c>
      <c r="C627" s="1">
        <v>3</v>
      </c>
      <c r="D627" s="1" t="s">
        <v>17</v>
      </c>
      <c r="E627" s="6">
        <f>労働コスト!E627/SUM(資本コスト!E627,労働コスト!E627)</f>
        <v>0.53448031499298421</v>
      </c>
      <c r="F627" s="6">
        <f>労働コスト!F627/SUM(資本コスト!F627,労働コスト!F627)</f>
        <v>0.69334757906974387</v>
      </c>
      <c r="G627" s="6">
        <f>労働コスト!G627/SUM(資本コスト!G627,労働コスト!G627)</f>
        <v>0.65977916755219379</v>
      </c>
      <c r="H627" s="6">
        <f>労働コスト!H627/SUM(資本コスト!H627,労働コスト!H627)</f>
        <v>0.6591869589188698</v>
      </c>
      <c r="I627" s="6">
        <f>労働コスト!I627/SUM(資本コスト!I627,労働コスト!I627)</f>
        <v>0.59077940856305988</v>
      </c>
      <c r="K627" s="3">
        <f>0.5*(E627+E$1087)</f>
        <v>0.60535265883275868</v>
      </c>
      <c r="L627" s="3">
        <f t="shared" ref="L627:O627" si="623">0.5*(F627+F$1087)</f>
        <v>0.71985430807038031</v>
      </c>
      <c r="M627" s="3">
        <f t="shared" si="623"/>
        <v>0.67720497021366644</v>
      </c>
      <c r="N627" s="3">
        <f t="shared" si="623"/>
        <v>0.67463416968763923</v>
      </c>
      <c r="O627" s="3">
        <f t="shared" si="623"/>
        <v>0.6122143438361124</v>
      </c>
    </row>
    <row r="628" spans="1:15" x14ac:dyDescent="0.15">
      <c r="A628" s="1">
        <v>28</v>
      </c>
      <c r="B628" s="1" t="s">
        <v>148</v>
      </c>
      <c r="C628" s="1">
        <v>4</v>
      </c>
      <c r="D628" s="1" t="s">
        <v>18</v>
      </c>
      <c r="E628" s="6">
        <f>労働コスト!E628/SUM(資本コスト!E628,労働コスト!E628)</f>
        <v>0.7228794796084681</v>
      </c>
      <c r="F628" s="6">
        <f>労働コスト!F628/SUM(資本コスト!F628,労働コスト!F628)</f>
        <v>0.79314505826564619</v>
      </c>
      <c r="G628" s="6">
        <f>労働コスト!G628/SUM(資本コスト!G628,労働コスト!G628)</f>
        <v>0.78863720767472179</v>
      </c>
      <c r="H628" s="6">
        <f>労働コスト!H628/SUM(資本コスト!H628,労働コスト!H628)</f>
        <v>0.73183994883417225</v>
      </c>
      <c r="I628" s="6">
        <f>労働コスト!I628/SUM(資本コスト!I628,労働コスト!I628)</f>
        <v>0.62307526751346953</v>
      </c>
      <c r="K628" s="3">
        <f>0.5*(E628+E$1088)</f>
        <v>0.74953784888631758</v>
      </c>
      <c r="L628" s="3">
        <f t="shared" ref="L628:O628" si="624">0.5*(F628+F$1088)</f>
        <v>0.80429616588514208</v>
      </c>
      <c r="M628" s="3">
        <f t="shared" si="624"/>
        <v>0.79360514575386487</v>
      </c>
      <c r="N628" s="3">
        <f t="shared" si="624"/>
        <v>0.73597041036686561</v>
      </c>
      <c r="O628" s="3">
        <f t="shared" si="624"/>
        <v>0.64685587853685433</v>
      </c>
    </row>
    <row r="629" spans="1:15" x14ac:dyDescent="0.15">
      <c r="A629" s="1">
        <v>28</v>
      </c>
      <c r="B629" s="1" t="s">
        <v>148</v>
      </c>
      <c r="C629" s="1">
        <v>5</v>
      </c>
      <c r="D629" s="1" t="s">
        <v>19</v>
      </c>
      <c r="E629" s="6">
        <f>労働コスト!E629/SUM(資本コスト!E629,労働コスト!E629)</f>
        <v>0.66790910574246076</v>
      </c>
      <c r="F629" s="6">
        <f>労働コスト!F629/SUM(資本コスト!F629,労働コスト!F629)</f>
        <v>0.74023095759589075</v>
      </c>
      <c r="G629" s="6">
        <f>労働コスト!G629/SUM(資本コスト!G629,労働コスト!G629)</f>
        <v>0.71445948168504758</v>
      </c>
      <c r="H629" s="6">
        <f>労働コスト!H629/SUM(資本コスト!H629,労働コスト!H629)</f>
        <v>0.70330129853786338</v>
      </c>
      <c r="I629" s="6">
        <f>労働コスト!I629/SUM(資本コスト!I629,労働コスト!I629)</f>
        <v>0.59983762359779302</v>
      </c>
      <c r="K629" s="3">
        <f>0.5*(E629+E$1089)</f>
        <v>0.63692540427967281</v>
      </c>
      <c r="L629" s="3">
        <f t="shared" ref="L629:O629" si="625">0.5*(F629+F$1089)</f>
        <v>0.72444732908018983</v>
      </c>
      <c r="M629" s="3">
        <f t="shared" si="625"/>
        <v>0.70075600743246291</v>
      </c>
      <c r="N629" s="3">
        <f t="shared" si="625"/>
        <v>0.69010015597258034</v>
      </c>
      <c r="O629" s="3">
        <f t="shared" si="625"/>
        <v>0.60247018626566717</v>
      </c>
    </row>
    <row r="630" spans="1:15" x14ac:dyDescent="0.15">
      <c r="A630" s="1">
        <v>28</v>
      </c>
      <c r="B630" s="1" t="s">
        <v>148</v>
      </c>
      <c r="C630" s="1">
        <v>6</v>
      </c>
      <c r="D630" s="1" t="s">
        <v>3</v>
      </c>
      <c r="E630" s="6">
        <f>労働コスト!E630/SUM(資本コスト!E630,労働コスト!E630)</f>
        <v>0.58695379708051676</v>
      </c>
      <c r="F630" s="6">
        <f>労働コスト!F630/SUM(資本コスト!F630,労働コスト!F630)</f>
        <v>0.64767016397612798</v>
      </c>
      <c r="G630" s="6">
        <f>労働コスト!G630/SUM(資本コスト!G630,労働コスト!G630)</f>
        <v>0.60813518017967705</v>
      </c>
      <c r="H630" s="6">
        <f>労働コスト!H630/SUM(資本コスト!H630,労働コスト!H630)</f>
        <v>0.60980735556637145</v>
      </c>
      <c r="I630" s="6">
        <f>労働コスト!I630/SUM(資本コスト!I630,労働コスト!I630)</f>
        <v>0.45987798501895516</v>
      </c>
      <c r="K630" s="3">
        <f>0.5*(E630+E$1090)</f>
        <v>0.55176388665336185</v>
      </c>
      <c r="L630" s="3">
        <f t="shared" ref="L630:O630" si="626">0.5*(F630+F$1090)</f>
        <v>0.61400734313673511</v>
      </c>
      <c r="M630" s="3">
        <f t="shared" si="626"/>
        <v>0.5806812674932762</v>
      </c>
      <c r="N630" s="3">
        <f t="shared" si="626"/>
        <v>0.58984059661921995</v>
      </c>
      <c r="O630" s="3">
        <f t="shared" si="626"/>
        <v>0.45229343605332029</v>
      </c>
    </row>
    <row r="631" spans="1:15" x14ac:dyDescent="0.15">
      <c r="A631" s="1">
        <v>28</v>
      </c>
      <c r="B631" s="1" t="s">
        <v>148</v>
      </c>
      <c r="C631" s="1">
        <v>7</v>
      </c>
      <c r="D631" s="1" t="s">
        <v>20</v>
      </c>
      <c r="E631" s="6">
        <f>労働コスト!E631/SUM(資本コスト!E631,労働コスト!E631)</f>
        <v>0.26573732868747557</v>
      </c>
      <c r="F631" s="6">
        <f>労働コスト!F631/SUM(資本コスト!F631,労働コスト!F631)</f>
        <v>0.35600864648144998</v>
      </c>
      <c r="G631" s="6">
        <f>労働コスト!G631/SUM(資本コスト!G631,労働コスト!G631)</f>
        <v>0.42806792045951536</v>
      </c>
      <c r="H631" s="6">
        <f>労働コスト!H631/SUM(資本コスト!H631,労働コスト!H631)</f>
        <v>0.42900765802508906</v>
      </c>
      <c r="I631" s="6">
        <f>労働コスト!I631/SUM(資本コスト!I631,労働コスト!I631)</f>
        <v>0.30963985339240274</v>
      </c>
      <c r="K631" s="3">
        <f>0.5*(E631+E$1091)</f>
        <v>0.28508267070351428</v>
      </c>
      <c r="L631" s="3">
        <f t="shared" ref="L631:O631" si="627">0.5*(F631+F$1091)</f>
        <v>0.35209859832990797</v>
      </c>
      <c r="M631" s="3">
        <f t="shared" si="627"/>
        <v>0.43288886315982489</v>
      </c>
      <c r="N631" s="3">
        <f t="shared" si="627"/>
        <v>0.43013175644190671</v>
      </c>
      <c r="O631" s="3">
        <f t="shared" si="627"/>
        <v>0.34725602731712157</v>
      </c>
    </row>
    <row r="632" spans="1:15" x14ac:dyDescent="0.15">
      <c r="A632" s="1">
        <v>28</v>
      </c>
      <c r="B632" s="1" t="s">
        <v>148</v>
      </c>
      <c r="C632" s="1">
        <v>8</v>
      </c>
      <c r="D632" s="1" t="s">
        <v>21</v>
      </c>
      <c r="E632" s="6">
        <f>労働コスト!E632/SUM(資本コスト!E632,労働コスト!E632)</f>
        <v>0.57834715715037344</v>
      </c>
      <c r="F632" s="6">
        <f>労働コスト!F632/SUM(資本コスト!F632,労働コスト!F632)</f>
        <v>0.71550994280300195</v>
      </c>
      <c r="G632" s="6">
        <f>労働コスト!G632/SUM(資本コスト!G632,労働コスト!G632)</f>
        <v>0.6917345985246065</v>
      </c>
      <c r="H632" s="6">
        <f>労働コスト!H632/SUM(資本コスト!H632,労働コスト!H632)</f>
        <v>0.70063817419513852</v>
      </c>
      <c r="I632" s="6">
        <f>労働コスト!I632/SUM(資本コスト!I632,労働コスト!I632)</f>
        <v>0.58353597734851204</v>
      </c>
      <c r="K632" s="3">
        <f>0.5*(E632+E$1092)</f>
        <v>0.60151617066159169</v>
      </c>
      <c r="L632" s="3">
        <f t="shared" ref="L632:O632" si="628">0.5*(F632+F$1092)</f>
        <v>0.73619679061971455</v>
      </c>
      <c r="M632" s="3">
        <f t="shared" si="628"/>
        <v>0.72144467745458962</v>
      </c>
      <c r="N632" s="3">
        <f t="shared" si="628"/>
        <v>0.73127008953632455</v>
      </c>
      <c r="O632" s="3">
        <f t="shared" si="628"/>
        <v>0.63022241855504024</v>
      </c>
    </row>
    <row r="633" spans="1:15" x14ac:dyDescent="0.15">
      <c r="A633" s="1">
        <v>28</v>
      </c>
      <c r="B633" s="1" t="s">
        <v>148</v>
      </c>
      <c r="C633" s="1">
        <v>9</v>
      </c>
      <c r="D633" s="1" t="s">
        <v>22</v>
      </c>
      <c r="E633" s="6">
        <f>労働コスト!E633/SUM(資本コスト!E633,労働コスト!E633)</f>
        <v>0.54853046094399727</v>
      </c>
      <c r="F633" s="6">
        <f>労働コスト!F633/SUM(資本コスト!F633,労働コスト!F633)</f>
        <v>0.60090178704639319</v>
      </c>
      <c r="G633" s="6">
        <f>労働コスト!G633/SUM(資本コスト!G633,労働コスト!G633)</f>
        <v>0.54779865704649044</v>
      </c>
      <c r="H633" s="6">
        <f>労働コスト!H633/SUM(資本コスト!H633,労働コスト!H633)</f>
        <v>0.54665821322926755</v>
      </c>
      <c r="I633" s="6">
        <f>労働コスト!I633/SUM(資本コスト!I633,労働コスト!I633)</f>
        <v>0.47928224654375873</v>
      </c>
      <c r="K633" s="3">
        <f>0.5*(E633+E$1093)</f>
        <v>0.58729218210179834</v>
      </c>
      <c r="L633" s="3">
        <f t="shared" ref="L633:O633" si="629">0.5*(F633+F$1093)</f>
        <v>0.60719712146095706</v>
      </c>
      <c r="M633" s="3">
        <f t="shared" si="629"/>
        <v>0.5644353106611828</v>
      </c>
      <c r="N633" s="3">
        <f t="shared" si="629"/>
        <v>0.57004183366928463</v>
      </c>
      <c r="O633" s="3">
        <f t="shared" si="629"/>
        <v>0.5170489238254492</v>
      </c>
    </row>
    <row r="634" spans="1:15" x14ac:dyDescent="0.15">
      <c r="A634" s="1">
        <v>28</v>
      </c>
      <c r="B634" s="1" t="s">
        <v>148</v>
      </c>
      <c r="C634" s="1">
        <v>10</v>
      </c>
      <c r="D634" s="1" t="s">
        <v>23</v>
      </c>
      <c r="E634" s="6">
        <f>労働コスト!E634/SUM(資本コスト!E634,労働コスト!E634)</f>
        <v>0.78778485223895234</v>
      </c>
      <c r="F634" s="6">
        <f>労働コスト!F634/SUM(資本コスト!F634,労働コスト!F634)</f>
        <v>0.82711074353125591</v>
      </c>
      <c r="G634" s="6">
        <f>労働コスト!G634/SUM(資本コスト!G634,労働コスト!G634)</f>
        <v>0.85855431231268975</v>
      </c>
      <c r="H634" s="6">
        <f>労働コスト!H634/SUM(資本コスト!H634,労働コスト!H634)</f>
        <v>0.87180451272225035</v>
      </c>
      <c r="I634" s="6">
        <f>労働コスト!I634/SUM(資本コスト!I634,労働コスト!I634)</f>
        <v>0.81934711891112633</v>
      </c>
      <c r="K634" s="3">
        <f>0.5*(E634+E$1094)</f>
        <v>0.77500553969871055</v>
      </c>
      <c r="L634" s="3">
        <f t="shared" ref="L634:O634" si="630">0.5*(F634+F$1094)</f>
        <v>0.81454717315600611</v>
      </c>
      <c r="M634" s="3">
        <f t="shared" si="630"/>
        <v>0.8342039412647051</v>
      </c>
      <c r="N634" s="3">
        <f t="shared" si="630"/>
        <v>0.84155352511673809</v>
      </c>
      <c r="O634" s="3">
        <f t="shared" si="630"/>
        <v>0.80579936935795682</v>
      </c>
    </row>
    <row r="635" spans="1:15" x14ac:dyDescent="0.15">
      <c r="A635" s="1">
        <v>28</v>
      </c>
      <c r="B635" s="1" t="s">
        <v>148</v>
      </c>
      <c r="C635" s="1">
        <v>11</v>
      </c>
      <c r="D635" s="1" t="s">
        <v>24</v>
      </c>
      <c r="E635" s="6">
        <f>労働コスト!E635/SUM(資本コスト!E635,労働コスト!E635)</f>
        <v>0.69402919610403135</v>
      </c>
      <c r="F635" s="6">
        <f>労働コスト!F635/SUM(資本コスト!F635,労働コスト!F635)</f>
        <v>0.78524580352164342</v>
      </c>
      <c r="G635" s="6">
        <f>労働コスト!G635/SUM(資本コスト!G635,労働コスト!G635)</f>
        <v>0.70033791411703472</v>
      </c>
      <c r="H635" s="6">
        <f>労働コスト!H635/SUM(資本コスト!H635,労働コスト!H635)</f>
        <v>0.6733488715006134</v>
      </c>
      <c r="I635" s="6">
        <f>労働コスト!I635/SUM(資本コスト!I635,労働コスト!I635)</f>
        <v>0.62200129759796441</v>
      </c>
      <c r="K635" s="3">
        <f>0.5*(E635+E$1095)</f>
        <v>0.71178257708584103</v>
      </c>
      <c r="L635" s="3">
        <f t="shared" ref="L635:O635" si="631">0.5*(F635+F$1095)</f>
        <v>0.78378002776596123</v>
      </c>
      <c r="M635" s="3">
        <f t="shared" si="631"/>
        <v>0.71284282558702861</v>
      </c>
      <c r="N635" s="3">
        <f t="shared" si="631"/>
        <v>0.70103687872002185</v>
      </c>
      <c r="O635" s="3">
        <f t="shared" si="631"/>
        <v>0.65590999529612193</v>
      </c>
    </row>
    <row r="636" spans="1:15" x14ac:dyDescent="0.15">
      <c r="A636" s="1">
        <v>28</v>
      </c>
      <c r="B636" s="1" t="s">
        <v>148</v>
      </c>
      <c r="C636" s="1">
        <v>12</v>
      </c>
      <c r="D636" s="1" t="s">
        <v>25</v>
      </c>
      <c r="E636" s="6">
        <f>労働コスト!E636/SUM(資本コスト!E636,労働コスト!E636)</f>
        <v>0.71155549032597853</v>
      </c>
      <c r="F636" s="6">
        <f>労働コスト!F636/SUM(資本コスト!F636,労働コスト!F636)</f>
        <v>0.79205120565677656</v>
      </c>
      <c r="G636" s="6">
        <f>労働コスト!G636/SUM(資本コスト!G636,労働コスト!G636)</f>
        <v>0.69168751569962095</v>
      </c>
      <c r="H636" s="6">
        <f>労働コスト!H636/SUM(資本コスト!H636,労働コスト!H636)</f>
        <v>0.66768728076310035</v>
      </c>
      <c r="I636" s="6">
        <f>労働コスト!I636/SUM(資本コスト!I636,労働コスト!I636)</f>
        <v>0.56753273337279286</v>
      </c>
      <c r="K636" s="3">
        <f>0.5*(E636+E$1096)</f>
        <v>0.74610892470359258</v>
      </c>
      <c r="L636" s="3">
        <f t="shared" ref="L636:O636" si="632">0.5*(F636+F$1096)</f>
        <v>0.80502557253655793</v>
      </c>
      <c r="M636" s="3">
        <f t="shared" si="632"/>
        <v>0.68784971924928595</v>
      </c>
      <c r="N636" s="3">
        <f t="shared" si="632"/>
        <v>0.66276711823363788</v>
      </c>
      <c r="O636" s="3">
        <f t="shared" si="632"/>
        <v>0.56715210488755441</v>
      </c>
    </row>
    <row r="637" spans="1:15" x14ac:dyDescent="0.15">
      <c r="A637" s="1">
        <v>28</v>
      </c>
      <c r="B637" s="1" t="s">
        <v>148</v>
      </c>
      <c r="C637" s="1">
        <v>13</v>
      </c>
      <c r="D637" s="1" t="s">
        <v>26</v>
      </c>
      <c r="E637" s="6">
        <f>労働コスト!E637/SUM(資本コスト!E637,労働コスト!E637)</f>
        <v>0.83945496484076731</v>
      </c>
      <c r="F637" s="6">
        <f>労働コスト!F637/SUM(資本コスト!F637,労働コスト!F637)</f>
        <v>0.72243552953445245</v>
      </c>
      <c r="G637" s="6">
        <f>労働コスト!G637/SUM(資本コスト!G637,労働コスト!G637)</f>
        <v>0.69661177664649898</v>
      </c>
      <c r="H637" s="6">
        <f>労働コスト!H637/SUM(資本コスト!H637,労働コスト!H637)</f>
        <v>0.74078342478205395</v>
      </c>
      <c r="I637" s="6">
        <f>労働コスト!I637/SUM(資本コスト!I637,労働コスト!I637)</f>
        <v>0.73028285020458128</v>
      </c>
      <c r="K637" s="3">
        <f>0.5*(E637+E$1097)</f>
        <v>0.82497999921952769</v>
      </c>
      <c r="L637" s="3">
        <f t="shared" ref="L637:O637" si="633">0.5*(F637+F$1097)</f>
        <v>0.72188189659183155</v>
      </c>
      <c r="M637" s="3">
        <f t="shared" si="633"/>
        <v>0.68461136372499576</v>
      </c>
      <c r="N637" s="3">
        <f t="shared" si="633"/>
        <v>0.70918074609753645</v>
      </c>
      <c r="O637" s="3">
        <f t="shared" si="633"/>
        <v>0.71631951651887693</v>
      </c>
    </row>
    <row r="638" spans="1:15" x14ac:dyDescent="0.15">
      <c r="A638" s="1">
        <v>28</v>
      </c>
      <c r="B638" s="1" t="s">
        <v>148</v>
      </c>
      <c r="C638" s="1">
        <v>14</v>
      </c>
      <c r="D638" s="1" t="s">
        <v>27</v>
      </c>
      <c r="E638" s="6">
        <f>労働コスト!E638/SUM(資本コスト!E638,労働コスト!E638)</f>
        <v>0.84455543165215363</v>
      </c>
      <c r="F638" s="6">
        <f>労働コスト!F638/SUM(資本コスト!F638,労働コスト!F638)</f>
        <v>0.855819442230219</v>
      </c>
      <c r="G638" s="6">
        <f>労働コスト!G638/SUM(資本コスト!G638,労働コスト!G638)</f>
        <v>0.86517519075570315</v>
      </c>
      <c r="H638" s="6">
        <f>労働コスト!H638/SUM(資本コスト!H638,労働コスト!H638)</f>
        <v>0.85897813443436843</v>
      </c>
      <c r="I638" s="6">
        <f>労働コスト!I638/SUM(資本コスト!I638,労働コスト!I638)</f>
        <v>0.78351210095916701</v>
      </c>
      <c r="K638" s="3">
        <f>0.5*(E638+E$1098)</f>
        <v>0.87961514867822299</v>
      </c>
      <c r="L638" s="3">
        <f t="shared" ref="L638:O638" si="634">0.5*(F638+F$1098)</f>
        <v>0.85638887241916162</v>
      </c>
      <c r="M638" s="3">
        <f t="shared" si="634"/>
        <v>0.81296548961515036</v>
      </c>
      <c r="N638" s="3">
        <f t="shared" si="634"/>
        <v>0.77767934291615637</v>
      </c>
      <c r="O638" s="3">
        <f t="shared" si="634"/>
        <v>0.70544236582574438</v>
      </c>
    </row>
    <row r="639" spans="1:15" x14ac:dyDescent="0.15">
      <c r="A639" s="1">
        <v>28</v>
      </c>
      <c r="B639" s="1" t="s">
        <v>148</v>
      </c>
      <c r="C639" s="1">
        <v>15</v>
      </c>
      <c r="D639" s="1" t="s">
        <v>28</v>
      </c>
      <c r="E639" s="6">
        <f>労働コスト!E639/SUM(資本コスト!E639,労働コスト!E639)</f>
        <v>0.74962663733980706</v>
      </c>
      <c r="F639" s="6">
        <f>労働コスト!F639/SUM(資本コスト!F639,労働コスト!F639)</f>
        <v>0.8261801690061692</v>
      </c>
      <c r="G639" s="6">
        <f>労働コスト!G639/SUM(資本コスト!G639,労働コスト!G639)</f>
        <v>0.78563870226536514</v>
      </c>
      <c r="H639" s="6">
        <f>労働コスト!H639/SUM(資本コスト!H639,労働コスト!H639)</f>
        <v>0.75246053571005156</v>
      </c>
      <c r="I639" s="6">
        <f>労働コスト!I639/SUM(資本コスト!I639,労働コスト!I639)</f>
        <v>0.6964020777064861</v>
      </c>
      <c r="K639" s="3">
        <f>0.5*(E639+E$1099)</f>
        <v>0.77797045228510597</v>
      </c>
      <c r="L639" s="3">
        <f t="shared" ref="L639:O639" si="635">0.5*(F639+F$1099)</f>
        <v>0.82386722899243514</v>
      </c>
      <c r="M639" s="3">
        <f t="shared" si="635"/>
        <v>0.7704780507798501</v>
      </c>
      <c r="N639" s="3">
        <f t="shared" si="635"/>
        <v>0.7414626740199125</v>
      </c>
      <c r="O639" s="3">
        <f t="shared" si="635"/>
        <v>0.68481627009885204</v>
      </c>
    </row>
    <row r="640" spans="1:15" x14ac:dyDescent="0.15">
      <c r="A640" s="1">
        <v>28</v>
      </c>
      <c r="B640" s="1" t="s">
        <v>147</v>
      </c>
      <c r="C640" s="1">
        <v>16</v>
      </c>
      <c r="D640" s="1" t="s">
        <v>11</v>
      </c>
      <c r="E640" s="6">
        <f>労働コスト!E640/SUM(資本コスト!E640,労働コスト!E640)</f>
        <v>0.83943389165515281</v>
      </c>
      <c r="F640" s="6">
        <f>労働コスト!F640/SUM(資本コスト!F640,労働コスト!F640)</f>
        <v>0.91439072590994896</v>
      </c>
      <c r="G640" s="6">
        <f>労働コスト!G640/SUM(資本コスト!G640,労働コスト!G640)</f>
        <v>0.88982422097689995</v>
      </c>
      <c r="H640" s="6">
        <f>労働コスト!H640/SUM(資本コスト!H640,労働コスト!H640)</f>
        <v>0.89348991020674973</v>
      </c>
      <c r="I640" s="6">
        <f>労働コスト!I640/SUM(資本コスト!I640,労働コスト!I640)</f>
        <v>0.90834042498262191</v>
      </c>
      <c r="K640" s="3">
        <f>0.5*(E640+E$1100)</f>
        <v>0.79299254736899094</v>
      </c>
      <c r="L640" s="3">
        <f t="shared" ref="L640:O640" si="636">0.5*(F640+F$1100)</f>
        <v>0.90299485237183919</v>
      </c>
      <c r="M640" s="3">
        <f t="shared" si="636"/>
        <v>0.88817385728123388</v>
      </c>
      <c r="N640" s="3">
        <f t="shared" si="636"/>
        <v>0.9035577461971136</v>
      </c>
      <c r="O640" s="3">
        <f t="shared" si="636"/>
        <v>0.90591226191076502</v>
      </c>
    </row>
    <row r="641" spans="1:15" x14ac:dyDescent="0.15">
      <c r="A641" s="1">
        <v>28</v>
      </c>
      <c r="B641" s="1" t="s">
        <v>147</v>
      </c>
      <c r="C641" s="1">
        <v>17</v>
      </c>
      <c r="D641" s="1" t="s">
        <v>12</v>
      </c>
      <c r="E641" s="6">
        <f>労働コスト!E641/SUM(資本コスト!E641,労働コスト!E641)</f>
        <v>0.12183987949088576</v>
      </c>
      <c r="F641" s="6">
        <f>労働コスト!F641/SUM(資本コスト!F641,労働コスト!F641)</f>
        <v>0.15754655533498149</v>
      </c>
      <c r="G641" s="6">
        <f>労働コスト!G641/SUM(資本コスト!G641,労働コスト!G641)</f>
        <v>0.20136583295883489</v>
      </c>
      <c r="H641" s="6">
        <f>労働コスト!H641/SUM(資本コスト!H641,労働コスト!H641)</f>
        <v>0.2304768112827813</v>
      </c>
      <c r="I641" s="6">
        <f>労働コスト!I641/SUM(資本コスト!I641,労働コスト!I641)</f>
        <v>0.15041513749270111</v>
      </c>
      <c r="K641" s="3">
        <f>0.5*(E641+E$1101)</f>
        <v>0.18138023065857234</v>
      </c>
      <c r="L641" s="3">
        <f t="shared" ref="L641:O641" si="637">0.5*(F641+F$1101)</f>
        <v>0.19584440140597931</v>
      </c>
      <c r="M641" s="3">
        <f t="shared" si="637"/>
        <v>0.23615988472255028</v>
      </c>
      <c r="N641" s="3">
        <f t="shared" si="637"/>
        <v>0.25893619541562429</v>
      </c>
      <c r="O641" s="3">
        <f t="shared" si="637"/>
        <v>0.17269280736498777</v>
      </c>
    </row>
    <row r="642" spans="1:15" x14ac:dyDescent="0.15">
      <c r="A642" s="1">
        <v>28</v>
      </c>
      <c r="B642" s="1" t="s">
        <v>147</v>
      </c>
      <c r="C642" s="1">
        <v>18</v>
      </c>
      <c r="D642" s="1" t="s">
        <v>13</v>
      </c>
      <c r="E642" s="6">
        <f>労働コスト!E642/SUM(資本コスト!E642,労働コスト!E642)</f>
        <v>0.88548623332742782</v>
      </c>
      <c r="F642" s="6">
        <f>労働コスト!F642/SUM(資本コスト!F642,労働コスト!F642)</f>
        <v>0.85059970381824035</v>
      </c>
      <c r="G642" s="6">
        <f>労働コスト!G642/SUM(資本コスト!G642,労働コスト!G642)</f>
        <v>0.8160754916743157</v>
      </c>
      <c r="H642" s="6">
        <f>労働コスト!H642/SUM(資本コスト!H642,労働コスト!H642)</f>
        <v>0.83519151082326482</v>
      </c>
      <c r="I642" s="6">
        <f>労働コスト!I642/SUM(資本コスト!I642,労働コスト!I642)</f>
        <v>0.81068667566927988</v>
      </c>
      <c r="K642" s="3">
        <f>0.5*(E642+E$1102)</f>
        <v>0.87250357936137846</v>
      </c>
      <c r="L642" s="3">
        <f t="shared" ref="L642:O642" si="638">0.5*(F642+F$1102)</f>
        <v>0.82840341898345882</v>
      </c>
      <c r="M642" s="3">
        <f t="shared" si="638"/>
        <v>0.81490163440864172</v>
      </c>
      <c r="N642" s="3">
        <f t="shared" si="638"/>
        <v>0.82956390353070275</v>
      </c>
      <c r="O642" s="3">
        <f t="shared" si="638"/>
        <v>0.80499123951480744</v>
      </c>
    </row>
    <row r="643" spans="1:15" x14ac:dyDescent="0.15">
      <c r="A643" s="1">
        <v>28</v>
      </c>
      <c r="B643" s="1" t="s">
        <v>147</v>
      </c>
      <c r="C643" s="1">
        <v>19</v>
      </c>
      <c r="D643" s="1" t="s">
        <v>14</v>
      </c>
      <c r="E643" s="6">
        <f>労働コスト!E643/SUM(資本コスト!E643,労働コスト!E643)</f>
        <v>0.64446421975385193</v>
      </c>
      <c r="F643" s="6">
        <f>労働コスト!F643/SUM(資本コスト!F643,労働コスト!F643)</f>
        <v>0.82980017126940275</v>
      </c>
      <c r="G643" s="6">
        <f>労働コスト!G643/SUM(資本コスト!G643,労働コスト!G643)</f>
        <v>0.81314470906019021</v>
      </c>
      <c r="H643" s="6">
        <f>労働コスト!H643/SUM(資本コスト!H643,労働コスト!H643)</f>
        <v>0.82908583577276207</v>
      </c>
      <c r="I643" s="6">
        <f>労働コスト!I643/SUM(資本コスト!I643,労働コスト!I643)</f>
        <v>0.78496193918948798</v>
      </c>
      <c r="K643" s="3">
        <f>0.5*(E643+E$1103)</f>
        <v>0.65365799604428743</v>
      </c>
      <c r="L643" s="3">
        <f t="shared" ref="L643:O643" si="639">0.5*(F643+F$1103)</f>
        <v>0.83582414674026628</v>
      </c>
      <c r="M643" s="3">
        <f t="shared" si="639"/>
        <v>0.83369852981555381</v>
      </c>
      <c r="N643" s="3">
        <f t="shared" si="639"/>
        <v>0.82023593333054112</v>
      </c>
      <c r="O643" s="3">
        <f t="shared" si="639"/>
        <v>0.79536750118657218</v>
      </c>
    </row>
    <row r="644" spans="1:15" x14ac:dyDescent="0.15">
      <c r="A644" s="1">
        <v>28</v>
      </c>
      <c r="B644" s="1" t="s">
        <v>147</v>
      </c>
      <c r="C644" s="1">
        <v>20</v>
      </c>
      <c r="D644" s="1" t="s">
        <v>15</v>
      </c>
      <c r="E644" s="6">
        <f>労働コスト!E644/SUM(資本コスト!E644,労働コスト!E644)</f>
        <v>0.44515155617054458</v>
      </c>
      <c r="F644" s="6">
        <f>労働コスト!F644/SUM(資本コスト!F644,労働コスト!F644)</f>
        <v>0.21386464226005089</v>
      </c>
      <c r="G644" s="6">
        <f>労働コスト!G644/SUM(資本コスト!G644,労働コスト!G644)</f>
        <v>0.29588493465609583</v>
      </c>
      <c r="H644" s="6">
        <f>労働コスト!H644/SUM(資本コスト!H644,労働コスト!H644)</f>
        <v>0.28840031180051012</v>
      </c>
      <c r="I644" s="6">
        <f>労働コスト!I644/SUM(資本コスト!I644,労働コスト!I644)</f>
        <v>0.24776288294613943</v>
      </c>
      <c r="K644" s="3">
        <f>0.5*(E644+E$1104)</f>
        <v>0.47542131101162632</v>
      </c>
      <c r="L644" s="3">
        <f t="shared" ref="L644:O644" si="640">0.5*(F644+F$1104)</f>
        <v>0.20761871993017872</v>
      </c>
      <c r="M644" s="3">
        <f t="shared" si="640"/>
        <v>0.2712896537742806</v>
      </c>
      <c r="N644" s="3">
        <f t="shared" si="640"/>
        <v>0.27252118102030343</v>
      </c>
      <c r="O644" s="3">
        <f t="shared" si="640"/>
        <v>0.22490138755793432</v>
      </c>
    </row>
    <row r="645" spans="1:15" x14ac:dyDescent="0.15">
      <c r="A645" s="1">
        <v>28</v>
      </c>
      <c r="B645" s="1" t="s">
        <v>147</v>
      </c>
      <c r="C645" s="1">
        <v>21</v>
      </c>
      <c r="D645" s="1" t="s">
        <v>16</v>
      </c>
      <c r="E645" s="6">
        <f>労働コスト!E645/SUM(資本コスト!E645,労働コスト!E645)</f>
        <v>0.40644296435989297</v>
      </c>
      <c r="F645" s="6">
        <f>労働コスト!F645/SUM(資本コスト!F645,労働コスト!F645)</f>
        <v>0.50805205336625137</v>
      </c>
      <c r="G645" s="6">
        <f>労働コスト!G645/SUM(資本コスト!G645,労働コスト!G645)</f>
        <v>0.58154886188307475</v>
      </c>
      <c r="H645" s="6">
        <f>労働コスト!H645/SUM(資本コスト!H645,労働コスト!H645)</f>
        <v>0.52614328969256186</v>
      </c>
      <c r="I645" s="6">
        <f>労働コスト!I645/SUM(資本コスト!I645,労働コスト!I645)</f>
        <v>0.40829185493797127</v>
      </c>
      <c r="K645" s="3">
        <f>0.5*(E645+E$1105)</f>
        <v>0.54099757966485562</v>
      </c>
      <c r="L645" s="3">
        <f t="shared" ref="L645:O645" si="641">0.5*(F645+F$1105)</f>
        <v>0.54676633857201895</v>
      </c>
      <c r="M645" s="3">
        <f t="shared" si="641"/>
        <v>0.58257585278805268</v>
      </c>
      <c r="N645" s="3">
        <f t="shared" si="641"/>
        <v>0.54007179743523626</v>
      </c>
      <c r="O645" s="3">
        <f t="shared" si="641"/>
        <v>0.42179339674833766</v>
      </c>
    </row>
    <row r="646" spans="1:15" x14ac:dyDescent="0.15">
      <c r="A646" s="1">
        <v>28</v>
      </c>
      <c r="B646" s="1" t="s">
        <v>146</v>
      </c>
      <c r="C646" s="1">
        <v>22</v>
      </c>
      <c r="D646" s="1" t="s">
        <v>8</v>
      </c>
      <c r="E646" s="6">
        <f>労働コスト!E646/SUM(資本コスト!E646,労働コスト!E646)</f>
        <v>0.71540359187551383</v>
      </c>
      <c r="F646" s="6">
        <f>労働コスト!F646/SUM(資本コスト!F646,労働コスト!F646)</f>
        <v>0.76241313931054655</v>
      </c>
      <c r="G646" s="6">
        <f>労働コスト!G646/SUM(資本コスト!G646,労働コスト!G646)</f>
        <v>0.67475249502426549</v>
      </c>
      <c r="H646" s="6">
        <f>労働コスト!H646/SUM(資本コスト!H646,労働コスト!H646)</f>
        <v>0.73945124536165252</v>
      </c>
      <c r="I646" s="6">
        <f>労働コスト!I646/SUM(資本コスト!I646,労働コスト!I646)</f>
        <v>0.75452136224965283</v>
      </c>
      <c r="K646" s="3">
        <f>0.5*(E646+E$1106)</f>
        <v>0.75800469613337151</v>
      </c>
      <c r="L646" s="3">
        <f t="shared" ref="L646:O646" si="642">0.5*(F646+F$1106)</f>
        <v>0.74843080583999511</v>
      </c>
      <c r="M646" s="3">
        <f t="shared" si="642"/>
        <v>0.6722274719146657</v>
      </c>
      <c r="N646" s="3">
        <f t="shared" si="642"/>
        <v>0.71575112443438693</v>
      </c>
      <c r="O646" s="3">
        <f t="shared" si="642"/>
        <v>0.74131717455272939</v>
      </c>
    </row>
    <row r="647" spans="1:15" x14ac:dyDescent="0.15">
      <c r="A647" s="1">
        <v>28</v>
      </c>
      <c r="B647" s="1" t="s">
        <v>146</v>
      </c>
      <c r="C647" s="1">
        <v>23</v>
      </c>
      <c r="D647" s="1" t="s">
        <v>29</v>
      </c>
      <c r="E647" s="6">
        <f>労働コスト!E647/SUM(資本コスト!E647,労働コスト!E647)</f>
        <v>0.56313923204123528</v>
      </c>
      <c r="F647" s="6">
        <f>労働コスト!F647/SUM(資本コスト!F647,労働コスト!F647)</f>
        <v>0.70959487985317382</v>
      </c>
      <c r="G647" s="6">
        <f>労働コスト!G647/SUM(資本コスト!G647,労働コスト!G647)</f>
        <v>0.69363979454966751</v>
      </c>
      <c r="H647" s="6">
        <f>労働コスト!H647/SUM(資本コスト!H647,労働コスト!H647)</f>
        <v>0.71651741550311143</v>
      </c>
      <c r="I647" s="6">
        <f>労働コスト!I647/SUM(資本コスト!I647,労働コスト!I647)</f>
        <v>0.66065863916610468</v>
      </c>
      <c r="K647" s="3">
        <f>0.5*(E647+E$1107)</f>
        <v>0.58939480720799553</v>
      </c>
      <c r="L647" s="3">
        <f t="shared" ref="L647:O647" si="643">0.5*(F647+F$1107)</f>
        <v>0.72571367449465651</v>
      </c>
      <c r="M647" s="3">
        <f t="shared" si="643"/>
        <v>0.71105537138849573</v>
      </c>
      <c r="N647" s="3">
        <f t="shared" si="643"/>
        <v>0.73042537927384577</v>
      </c>
      <c r="O647" s="3">
        <f t="shared" si="643"/>
        <v>0.67775808439318785</v>
      </c>
    </row>
    <row r="648" spans="1:15" x14ac:dyDescent="0.15">
      <c r="A648" s="1">
        <v>29</v>
      </c>
      <c r="B648" s="1" t="s">
        <v>295</v>
      </c>
      <c r="C648" s="1">
        <v>1</v>
      </c>
      <c r="D648" s="1" t="s">
        <v>9</v>
      </c>
      <c r="E648" s="6">
        <f>労働コスト!E648/SUM(資本コスト!E648,労働コスト!E648)</f>
        <v>0.44693538224496554</v>
      </c>
      <c r="F648" s="6">
        <f>労働コスト!F648/SUM(資本コスト!F648,労働コスト!F648)</f>
        <v>0.50814732423574782</v>
      </c>
      <c r="G648" s="6">
        <f>労働コスト!G648/SUM(資本コスト!G648,労働コスト!G648)</f>
        <v>0.43615757040953207</v>
      </c>
      <c r="H648" s="6">
        <f>労働コスト!H648/SUM(資本コスト!H648,労働コスト!H648)</f>
        <v>0.35612558745879042</v>
      </c>
      <c r="I648" s="6">
        <f>労働コスト!I648/SUM(資本コスト!I648,労働コスト!I648)</f>
        <v>0.30875300792285532</v>
      </c>
      <c r="K648" s="3">
        <f>0.5*(E648+E$1085)</f>
        <v>0.43515243589355246</v>
      </c>
      <c r="L648" s="3">
        <f t="shared" ref="L648:O648" si="644">0.5*(F648+F$1085)</f>
        <v>0.50510817583595946</v>
      </c>
      <c r="M648" s="3">
        <f t="shared" si="644"/>
        <v>0.44512009457124835</v>
      </c>
      <c r="N648" s="3">
        <f t="shared" si="644"/>
        <v>0.35485151022232364</v>
      </c>
      <c r="O648" s="3">
        <f t="shared" si="644"/>
        <v>0.29932662123901954</v>
      </c>
    </row>
    <row r="649" spans="1:15" x14ac:dyDescent="0.15">
      <c r="A649" s="1">
        <v>29</v>
      </c>
      <c r="B649" s="1" t="s">
        <v>295</v>
      </c>
      <c r="C649" s="1">
        <v>2</v>
      </c>
      <c r="D649" s="1" t="s">
        <v>10</v>
      </c>
      <c r="E649" s="6">
        <f>労働コスト!E649/SUM(資本コスト!E649,労働コスト!E649)</f>
        <v>0.70263709588628531</v>
      </c>
      <c r="F649" s="6">
        <f>労働コスト!F649/SUM(資本コスト!F649,労働コスト!F649)</f>
        <v>0.64031641641295145</v>
      </c>
      <c r="G649" s="6">
        <f>労働コスト!G649/SUM(資本コスト!G649,労働コスト!G649)</f>
        <v>0.8037538828661599</v>
      </c>
      <c r="H649" s="6">
        <f>労働コスト!H649/SUM(資本コスト!H649,労働コスト!H649)</f>
        <v>0.79908523747155946</v>
      </c>
      <c r="I649" s="6">
        <f>労働コスト!I649/SUM(資本コスト!I649,労働コスト!I649)</f>
        <v>0.53960222472005459</v>
      </c>
      <c r="K649" s="3">
        <f>0.5*(E649+E$1086)</f>
        <v>0.66251440168428977</v>
      </c>
      <c r="L649" s="3">
        <f t="shared" ref="L649:O649" si="645">0.5*(F649+F$1086)</f>
        <v>0.65366818434687524</v>
      </c>
      <c r="M649" s="3">
        <f t="shared" si="645"/>
        <v>0.72858514761304183</v>
      </c>
      <c r="N649" s="3">
        <f t="shared" si="645"/>
        <v>0.72754488950392626</v>
      </c>
      <c r="O649" s="3">
        <f t="shared" si="645"/>
        <v>0.51910219978356298</v>
      </c>
    </row>
    <row r="650" spans="1:15" x14ac:dyDescent="0.15">
      <c r="A650" s="1">
        <v>29</v>
      </c>
      <c r="B650" s="1" t="s">
        <v>296</v>
      </c>
      <c r="C650" s="1">
        <v>3</v>
      </c>
      <c r="D650" s="1" t="s">
        <v>17</v>
      </c>
      <c r="E650" s="6">
        <f>労働コスト!E650/SUM(資本コスト!E650,労働コスト!E650)</f>
        <v>0.44543710499366879</v>
      </c>
      <c r="F650" s="6">
        <f>労働コスト!F650/SUM(資本コスト!F650,労働コスト!F650)</f>
        <v>0.65723518756720167</v>
      </c>
      <c r="G650" s="6">
        <f>労働コスト!G650/SUM(資本コスト!G650,労働コスト!G650)</f>
        <v>0.65883585610908979</v>
      </c>
      <c r="H650" s="6">
        <f>労働コスト!H650/SUM(資本コスト!H650,労働コスト!H650)</f>
        <v>0.71068798869138061</v>
      </c>
      <c r="I650" s="6">
        <f>労働コスト!I650/SUM(資本コスト!I650,労働コスト!I650)</f>
        <v>0.6349270230285774</v>
      </c>
      <c r="K650" s="3">
        <f>0.5*(E650+E$1087)</f>
        <v>0.56083105383310095</v>
      </c>
      <c r="L650" s="3">
        <f t="shared" ref="L650:O650" si="646">0.5*(F650+F$1087)</f>
        <v>0.70179811231910927</v>
      </c>
      <c r="M650" s="3">
        <f t="shared" si="646"/>
        <v>0.67673331449211438</v>
      </c>
      <c r="N650" s="3">
        <f t="shared" si="646"/>
        <v>0.70038468457389458</v>
      </c>
      <c r="O650" s="3">
        <f t="shared" si="646"/>
        <v>0.63428815106887115</v>
      </c>
    </row>
    <row r="651" spans="1:15" x14ac:dyDescent="0.15">
      <c r="A651" s="1">
        <v>29</v>
      </c>
      <c r="B651" s="1" t="s">
        <v>296</v>
      </c>
      <c r="C651" s="1">
        <v>4</v>
      </c>
      <c r="D651" s="1" t="s">
        <v>18</v>
      </c>
      <c r="E651" s="6">
        <f>労働コスト!E651/SUM(資本コスト!E651,労働コスト!E651)</f>
        <v>0.70754224419847711</v>
      </c>
      <c r="F651" s="6">
        <f>労働コスト!F651/SUM(資本コスト!F651,労働コスト!F651)</f>
        <v>0.79598179337014319</v>
      </c>
      <c r="G651" s="6">
        <f>労働コスト!G651/SUM(資本コスト!G651,労働コスト!G651)</f>
        <v>0.7655741344753173</v>
      </c>
      <c r="H651" s="6">
        <f>労働コスト!H651/SUM(資本コスト!H651,労働コスト!H651)</f>
        <v>0.73550207422297642</v>
      </c>
      <c r="I651" s="6">
        <f>労働コスト!I651/SUM(資本コスト!I651,労働コスト!I651)</f>
        <v>0.66272396626717067</v>
      </c>
      <c r="K651" s="3">
        <f>0.5*(E651+E$1088)</f>
        <v>0.74186923118132209</v>
      </c>
      <c r="L651" s="3">
        <f t="shared" ref="L651:O651" si="647">0.5*(F651+F$1088)</f>
        <v>0.80571453343739052</v>
      </c>
      <c r="M651" s="3">
        <f t="shared" si="647"/>
        <v>0.78207360915416257</v>
      </c>
      <c r="N651" s="3">
        <f t="shared" si="647"/>
        <v>0.73780147306126764</v>
      </c>
      <c r="O651" s="3">
        <f t="shared" si="647"/>
        <v>0.66668022791370485</v>
      </c>
    </row>
    <row r="652" spans="1:15" x14ac:dyDescent="0.15">
      <c r="A652" s="1">
        <v>29</v>
      </c>
      <c r="B652" s="1" t="s">
        <v>296</v>
      </c>
      <c r="C652" s="1">
        <v>5</v>
      </c>
      <c r="D652" s="1" t="s">
        <v>19</v>
      </c>
      <c r="E652" s="6">
        <f>労働コスト!E652/SUM(資本コスト!E652,労働コスト!E652)</f>
        <v>0.84802707724232818</v>
      </c>
      <c r="F652" s="6">
        <f>労働コスト!F652/SUM(資本コスト!F652,労働コスト!F652)</f>
        <v>0.88399518034224367</v>
      </c>
      <c r="G652" s="6">
        <f>労働コスト!G652/SUM(資本コスト!G652,労働コスト!G652)</f>
        <v>0.87300114511882365</v>
      </c>
      <c r="H652" s="6">
        <f>労働コスト!H652/SUM(資本コスト!H652,労働コスト!H652)</f>
        <v>0.83819346844505238</v>
      </c>
      <c r="I652" s="6">
        <f>労働コスト!I652/SUM(資本コスト!I652,労働コスト!I652)</f>
        <v>0.83734841082338118</v>
      </c>
      <c r="K652" s="3">
        <f>0.5*(E652+E$1089)</f>
        <v>0.72698439002960646</v>
      </c>
      <c r="L652" s="3">
        <f t="shared" ref="L652:O652" si="648">0.5*(F652+F$1089)</f>
        <v>0.79632944045336629</v>
      </c>
      <c r="M652" s="3">
        <f t="shared" si="648"/>
        <v>0.780026839149351</v>
      </c>
      <c r="N652" s="3">
        <f t="shared" si="648"/>
        <v>0.75754624092617484</v>
      </c>
      <c r="O652" s="3">
        <f t="shared" si="648"/>
        <v>0.72122557987846125</v>
      </c>
    </row>
    <row r="653" spans="1:15" x14ac:dyDescent="0.15">
      <c r="A653" s="1">
        <v>29</v>
      </c>
      <c r="B653" s="1" t="s">
        <v>296</v>
      </c>
      <c r="C653" s="1">
        <v>6</v>
      </c>
      <c r="D653" s="1" t="s">
        <v>3</v>
      </c>
      <c r="E653" s="6">
        <f>労働コスト!E653/SUM(資本コスト!E653,労働コスト!E653)</f>
        <v>0.6870929783807036</v>
      </c>
      <c r="F653" s="6">
        <f>労働コスト!F653/SUM(資本コスト!F653,労働コスト!F653)</f>
        <v>0.81964545235743747</v>
      </c>
      <c r="G653" s="6">
        <f>労働コスト!G653/SUM(資本コスト!G653,労働コスト!G653)</f>
        <v>0.80133580359483203</v>
      </c>
      <c r="H653" s="6">
        <f>労働コスト!H653/SUM(資本コスト!H653,労働コスト!H653)</f>
        <v>0.80930539593141515</v>
      </c>
      <c r="I653" s="6">
        <f>労働コスト!I653/SUM(資本コスト!I653,労働コスト!I653)</f>
        <v>0.63505555599756802</v>
      </c>
      <c r="K653" s="3">
        <f>0.5*(E653+E$1090)</f>
        <v>0.60183347730345527</v>
      </c>
      <c r="L653" s="3">
        <f t="shared" ref="L653:O653" si="649">0.5*(F653+F$1090)</f>
        <v>0.69999498732738985</v>
      </c>
      <c r="M653" s="3">
        <f t="shared" si="649"/>
        <v>0.67728157920085374</v>
      </c>
      <c r="N653" s="3">
        <f t="shared" si="649"/>
        <v>0.6895896168017418</v>
      </c>
      <c r="O653" s="3">
        <f t="shared" si="649"/>
        <v>0.53988222154262677</v>
      </c>
    </row>
    <row r="654" spans="1:15" x14ac:dyDescent="0.15">
      <c r="A654" s="1">
        <v>29</v>
      </c>
      <c r="B654" s="1" t="s">
        <v>296</v>
      </c>
      <c r="C654" s="1">
        <v>7</v>
      </c>
      <c r="D654" s="1" t="s">
        <v>20</v>
      </c>
      <c r="E654" s="6">
        <f>労働コスト!E654/SUM(資本コスト!E654,労働コスト!E654)</f>
        <v>0.52718780187220771</v>
      </c>
      <c r="F654" s="6">
        <f>労働コスト!F654/SUM(資本コスト!F654,労働コスト!F654)</f>
        <v>0.13412093765992553</v>
      </c>
      <c r="G654" s="6">
        <f>労働コスト!G654/SUM(資本コスト!G654,労働コスト!G654)</f>
        <v>0.27146753432055409</v>
      </c>
      <c r="H654" s="6">
        <f>労働コスト!H654/SUM(資本コスト!H654,労働コスト!H654)</f>
        <v>0.34652996106088374</v>
      </c>
      <c r="I654" s="6">
        <f>労働コスト!I654/SUM(資本コスト!I654,労働コスト!I654)</f>
        <v>0.25277661425640191</v>
      </c>
      <c r="K654" s="3">
        <f>0.5*(E654+E$1091)</f>
        <v>0.41580790729588035</v>
      </c>
      <c r="L654" s="3">
        <f t="shared" ref="L654:O654" si="650">0.5*(F654+F$1091)</f>
        <v>0.24115474391914576</v>
      </c>
      <c r="M654" s="3">
        <f t="shared" si="650"/>
        <v>0.35458867009034423</v>
      </c>
      <c r="N654" s="3">
        <f t="shared" si="650"/>
        <v>0.38889290795980402</v>
      </c>
      <c r="O654" s="3">
        <f t="shared" si="650"/>
        <v>0.31882440774912113</v>
      </c>
    </row>
    <row r="655" spans="1:15" x14ac:dyDescent="0.15">
      <c r="A655" s="1">
        <v>29</v>
      </c>
      <c r="B655" s="1" t="s">
        <v>296</v>
      </c>
      <c r="C655" s="1">
        <v>8</v>
      </c>
      <c r="D655" s="1" t="s">
        <v>21</v>
      </c>
      <c r="E655" s="6">
        <f>労働コスト!E655/SUM(資本コスト!E655,労働コスト!E655)</f>
        <v>0.74161261572836801</v>
      </c>
      <c r="F655" s="6">
        <f>労働コスト!F655/SUM(資本コスト!F655,労働コスト!F655)</f>
        <v>0.83078894016611915</v>
      </c>
      <c r="G655" s="6">
        <f>労働コスト!G655/SUM(資本コスト!G655,労働コスト!G655)</f>
        <v>0.78026428730001729</v>
      </c>
      <c r="H655" s="6">
        <f>労働コスト!H655/SUM(資本コスト!H655,労働コスト!H655)</f>
        <v>0.80042458629511903</v>
      </c>
      <c r="I655" s="6">
        <f>労働コスト!I655/SUM(資本コスト!I655,労働コスト!I655)</f>
        <v>0.7894415773519825</v>
      </c>
      <c r="K655" s="3">
        <f>0.5*(E655+E$1092)</f>
        <v>0.68314889995058892</v>
      </c>
      <c r="L655" s="3">
        <f t="shared" ref="L655:O655" si="651">0.5*(F655+F$1092)</f>
        <v>0.79383628930127315</v>
      </c>
      <c r="M655" s="3">
        <f t="shared" si="651"/>
        <v>0.76570952184229502</v>
      </c>
      <c r="N655" s="3">
        <f t="shared" si="651"/>
        <v>0.78116329558631481</v>
      </c>
      <c r="O655" s="3">
        <f t="shared" si="651"/>
        <v>0.73317521855677548</v>
      </c>
    </row>
    <row r="656" spans="1:15" x14ac:dyDescent="0.15">
      <c r="A656" s="1">
        <v>29</v>
      </c>
      <c r="B656" s="1" t="s">
        <v>297</v>
      </c>
      <c r="C656" s="1">
        <v>9</v>
      </c>
      <c r="D656" s="1" t="s">
        <v>22</v>
      </c>
      <c r="E656" s="6">
        <f>労働コスト!E656/SUM(資本コスト!E656,労働コスト!E656)</f>
        <v>0.80356290343385306</v>
      </c>
      <c r="F656" s="6">
        <f>労働コスト!F656/SUM(資本コスト!F656,労働コスト!F656)</f>
        <v>0.81716339341268207</v>
      </c>
      <c r="G656" s="6">
        <f>労働コスト!G656/SUM(資本コスト!G656,労働コスト!G656)</f>
        <v>0.78272376881290795</v>
      </c>
      <c r="H656" s="6">
        <f>労働コスト!H656/SUM(資本コスト!H656,労働コスト!H656)</f>
        <v>0.7415942122142074</v>
      </c>
      <c r="I656" s="6">
        <f>労働コスト!I656/SUM(資本コスト!I656,労働コスト!I656)</f>
        <v>0.66800927726844794</v>
      </c>
      <c r="K656" s="3">
        <f>0.5*(E656+E$1093)</f>
        <v>0.71480840334672624</v>
      </c>
      <c r="L656" s="3">
        <f t="shared" ref="L656:O656" si="652">0.5*(F656+F$1093)</f>
        <v>0.71532792464410155</v>
      </c>
      <c r="M656" s="3">
        <f t="shared" si="652"/>
        <v>0.68189786654439155</v>
      </c>
      <c r="N656" s="3">
        <f t="shared" si="652"/>
        <v>0.66750983316175461</v>
      </c>
      <c r="O656" s="3">
        <f t="shared" si="652"/>
        <v>0.61141243918779375</v>
      </c>
    </row>
    <row r="657" spans="1:15" x14ac:dyDescent="0.15">
      <c r="A657" s="1">
        <v>29</v>
      </c>
      <c r="B657" s="1" t="s">
        <v>296</v>
      </c>
      <c r="C657" s="1">
        <v>10</v>
      </c>
      <c r="D657" s="1" t="s">
        <v>23</v>
      </c>
      <c r="E657" s="6">
        <f>労働コスト!E657/SUM(資本コスト!E657,労働コスト!E657)</f>
        <v>0.60002103511531812</v>
      </c>
      <c r="F657" s="6">
        <f>労働コスト!F657/SUM(資本コスト!F657,労働コスト!F657)</f>
        <v>0.76878917537014269</v>
      </c>
      <c r="G657" s="6">
        <f>労働コスト!G657/SUM(資本コスト!G657,労働コスト!G657)</f>
        <v>0.83354944443224555</v>
      </c>
      <c r="H657" s="6">
        <f>労働コスト!H657/SUM(資本コスト!H657,労働コスト!H657)</f>
        <v>0.83851268869436468</v>
      </c>
      <c r="I657" s="6">
        <f>労働コスト!I657/SUM(資本コスト!I657,労働コスト!I657)</f>
        <v>0.7864668152781138</v>
      </c>
      <c r="K657" s="3">
        <f>0.5*(E657+E$1094)</f>
        <v>0.68112363113689356</v>
      </c>
      <c r="L657" s="3">
        <f t="shared" ref="L657:O657" si="653">0.5*(F657+F$1094)</f>
        <v>0.78538638907544955</v>
      </c>
      <c r="M657" s="3">
        <f t="shared" si="653"/>
        <v>0.82170150732448288</v>
      </c>
      <c r="N657" s="3">
        <f t="shared" si="653"/>
        <v>0.82490761310279526</v>
      </c>
      <c r="O657" s="3">
        <f t="shared" si="653"/>
        <v>0.78935921754145055</v>
      </c>
    </row>
    <row r="658" spans="1:15" x14ac:dyDescent="0.15">
      <c r="A658" s="1">
        <v>29</v>
      </c>
      <c r="B658" s="1" t="s">
        <v>297</v>
      </c>
      <c r="C658" s="1">
        <v>11</v>
      </c>
      <c r="D658" s="1" t="s">
        <v>24</v>
      </c>
      <c r="E658" s="6">
        <f>労働コスト!E658/SUM(資本コスト!E658,労働コスト!E658)</f>
        <v>0.67312425333946724</v>
      </c>
      <c r="F658" s="6">
        <f>労働コスト!F658/SUM(資本コスト!F658,労働コスト!F658)</f>
        <v>0.747931516133029</v>
      </c>
      <c r="G658" s="6">
        <f>労働コスト!G658/SUM(資本コスト!G658,労働コスト!G658)</f>
        <v>0.65247000656066134</v>
      </c>
      <c r="H658" s="6">
        <f>労働コスト!H658/SUM(資本コスト!H658,労働コスト!H658)</f>
        <v>0.59043622367391335</v>
      </c>
      <c r="I658" s="6">
        <f>労働コスト!I658/SUM(資本コスト!I658,労働コスト!I658)</f>
        <v>0.66120132888313088</v>
      </c>
      <c r="K658" s="3">
        <f>0.5*(E658+E$1095)</f>
        <v>0.70133010570355903</v>
      </c>
      <c r="L658" s="3">
        <f t="shared" ref="L658:O658" si="654">0.5*(F658+F$1095)</f>
        <v>0.76512288407165396</v>
      </c>
      <c r="M658" s="3">
        <f t="shared" si="654"/>
        <v>0.68890887180884186</v>
      </c>
      <c r="N658" s="3">
        <f t="shared" si="654"/>
        <v>0.65958055480667177</v>
      </c>
      <c r="O658" s="3">
        <f t="shared" si="654"/>
        <v>0.67551001093870511</v>
      </c>
    </row>
    <row r="659" spans="1:15" x14ac:dyDescent="0.15">
      <c r="A659" s="1">
        <v>29</v>
      </c>
      <c r="B659" s="1" t="s">
        <v>296</v>
      </c>
      <c r="C659" s="1">
        <v>12</v>
      </c>
      <c r="D659" s="1" t="s">
        <v>25</v>
      </c>
      <c r="E659" s="6">
        <f>労働コスト!E659/SUM(資本コスト!E659,労働コスト!E659)</f>
        <v>0.76940182378683075</v>
      </c>
      <c r="F659" s="6">
        <f>労働コスト!F659/SUM(資本コスト!F659,労働コスト!F659)</f>
        <v>0.78521801706356464</v>
      </c>
      <c r="G659" s="6">
        <f>労働コスト!G659/SUM(資本コスト!G659,労働コスト!G659)</f>
        <v>0.64266178429878995</v>
      </c>
      <c r="H659" s="6">
        <f>労働コスト!H659/SUM(資本コスト!H659,労働コスト!H659)</f>
        <v>0.6862383573220816</v>
      </c>
      <c r="I659" s="6">
        <f>労働コスト!I659/SUM(資本コスト!I659,労働コスト!I659)</f>
        <v>0.49503024269301255</v>
      </c>
      <c r="K659" s="3">
        <f>0.5*(E659+E$1096)</f>
        <v>0.77503209143401874</v>
      </c>
      <c r="L659" s="3">
        <f t="shared" ref="L659:O659" si="655">0.5*(F659+F$1096)</f>
        <v>0.80160897823995203</v>
      </c>
      <c r="M659" s="3">
        <f t="shared" si="655"/>
        <v>0.6633368535488704</v>
      </c>
      <c r="N659" s="3">
        <f t="shared" si="655"/>
        <v>0.67204265651312856</v>
      </c>
      <c r="O659" s="3">
        <f t="shared" si="655"/>
        <v>0.53090085954766431</v>
      </c>
    </row>
    <row r="660" spans="1:15" x14ac:dyDescent="0.15">
      <c r="A660" s="1">
        <v>29</v>
      </c>
      <c r="B660" s="1" t="s">
        <v>296</v>
      </c>
      <c r="C660" s="1">
        <v>13</v>
      </c>
      <c r="D660" s="1" t="s">
        <v>26</v>
      </c>
      <c r="E660" s="6">
        <f>労働コスト!E660/SUM(資本コスト!E660,労働コスト!E660)</f>
        <v>0.8589864625013709</v>
      </c>
      <c r="F660" s="6">
        <f>労働コスト!F660/SUM(資本コスト!F660,労働コスト!F660)</f>
        <v>0.74140039143439596</v>
      </c>
      <c r="G660" s="6">
        <f>労働コスト!G660/SUM(資本コスト!G660,労働コスト!G660)</f>
        <v>0.64099754707972934</v>
      </c>
      <c r="H660" s="6">
        <f>労働コスト!H660/SUM(資本コスト!H660,労働コスト!H660)</f>
        <v>0.6365280839393781</v>
      </c>
      <c r="I660" s="6">
        <f>労働コスト!I660/SUM(資本コスト!I660,労働コスト!I660)</f>
        <v>0.7469016553063661</v>
      </c>
      <c r="K660" s="3">
        <f>0.5*(E660+E$1097)</f>
        <v>0.83474574804982948</v>
      </c>
      <c r="L660" s="3">
        <f t="shared" ref="L660:O660" si="656">0.5*(F660+F$1097)</f>
        <v>0.73136432754180336</v>
      </c>
      <c r="M660" s="3">
        <f t="shared" si="656"/>
        <v>0.65680424894161082</v>
      </c>
      <c r="N660" s="3">
        <f t="shared" si="656"/>
        <v>0.65705307567619853</v>
      </c>
      <c r="O660" s="3">
        <f t="shared" si="656"/>
        <v>0.72462891906976923</v>
      </c>
    </row>
    <row r="661" spans="1:15" x14ac:dyDescent="0.15">
      <c r="A661" s="1">
        <v>29</v>
      </c>
      <c r="B661" s="1" t="s">
        <v>296</v>
      </c>
      <c r="C661" s="1">
        <v>14</v>
      </c>
      <c r="D661" s="1" t="s">
        <v>27</v>
      </c>
      <c r="E661" s="6">
        <f>労働コスト!E661/SUM(資本コスト!E661,労働コスト!E661)</f>
        <v>0.867165180477526</v>
      </c>
      <c r="F661" s="6">
        <f>労働コスト!F661/SUM(資本コスト!F661,労働コスト!F661)</f>
        <v>0.84670189444094024</v>
      </c>
      <c r="G661" s="6">
        <f>労働コスト!G661/SUM(資本コスト!G661,労働コスト!G661)</f>
        <v>0.81783873911949412</v>
      </c>
      <c r="H661" s="6">
        <f>労働コスト!H661/SUM(資本コスト!H661,労働コスト!H661)</f>
        <v>0.71027628088346306</v>
      </c>
      <c r="I661" s="6">
        <f>労働コスト!I661/SUM(資本コスト!I661,労働コスト!I661)</f>
        <v>0.74835905180892626</v>
      </c>
      <c r="K661" s="3">
        <f>0.5*(E661+E$1098)</f>
        <v>0.89092002309090912</v>
      </c>
      <c r="L661" s="3">
        <f t="shared" ref="L661:O661" si="657">0.5*(F661+F$1098)</f>
        <v>0.85183009852452218</v>
      </c>
      <c r="M661" s="3">
        <f t="shared" si="657"/>
        <v>0.7892972637970459</v>
      </c>
      <c r="N661" s="3">
        <f t="shared" si="657"/>
        <v>0.70332841614070363</v>
      </c>
      <c r="O661" s="3">
        <f t="shared" si="657"/>
        <v>0.687865841250624</v>
      </c>
    </row>
    <row r="662" spans="1:15" x14ac:dyDescent="0.15">
      <c r="A662" s="1">
        <v>29</v>
      </c>
      <c r="B662" s="1" t="s">
        <v>296</v>
      </c>
      <c r="C662" s="1">
        <v>15</v>
      </c>
      <c r="D662" s="1" t="s">
        <v>28</v>
      </c>
      <c r="E662" s="6">
        <f>労働コスト!E662/SUM(資本コスト!E662,労働コスト!E662)</f>
        <v>0.7554948739061097</v>
      </c>
      <c r="F662" s="6">
        <f>労働コスト!F662/SUM(資本コスト!F662,労働コスト!F662)</f>
        <v>0.82795989072330345</v>
      </c>
      <c r="G662" s="6">
        <f>労働コスト!G662/SUM(資本コスト!G662,労働コスト!G662)</f>
        <v>0.75957031206767256</v>
      </c>
      <c r="H662" s="6">
        <f>労働コスト!H662/SUM(資本コスト!H662,労働コスト!H662)</f>
        <v>0.73075210888951547</v>
      </c>
      <c r="I662" s="6">
        <f>労働コスト!I662/SUM(資本コスト!I662,労働コスト!I662)</f>
        <v>0.72395584638229782</v>
      </c>
      <c r="K662" s="3">
        <f>0.5*(E662+E$1099)</f>
        <v>0.78090457056825735</v>
      </c>
      <c r="L662" s="3">
        <f t="shared" ref="L662:O662" si="658">0.5*(F662+F$1099)</f>
        <v>0.82475708985100227</v>
      </c>
      <c r="M662" s="3">
        <f t="shared" si="658"/>
        <v>0.75744385568100381</v>
      </c>
      <c r="N662" s="3">
        <f t="shared" si="658"/>
        <v>0.73060846060964446</v>
      </c>
      <c r="O662" s="3">
        <f t="shared" si="658"/>
        <v>0.69859315443675796</v>
      </c>
    </row>
    <row r="663" spans="1:15" x14ac:dyDescent="0.15">
      <c r="A663" s="1">
        <v>29</v>
      </c>
      <c r="B663" s="1" t="s">
        <v>295</v>
      </c>
      <c r="C663" s="1">
        <v>16</v>
      </c>
      <c r="D663" s="1" t="s">
        <v>11</v>
      </c>
      <c r="E663" s="6">
        <f>労働コスト!E663/SUM(資本コスト!E663,労働コスト!E663)</f>
        <v>0.69873648149073408</v>
      </c>
      <c r="F663" s="6">
        <f>労働コスト!F663/SUM(資本コスト!F663,労働コスト!F663)</f>
        <v>0.86458588978717466</v>
      </c>
      <c r="G663" s="6">
        <f>労働コスト!G663/SUM(資本コスト!G663,労働コスト!G663)</f>
        <v>0.88320010602984467</v>
      </c>
      <c r="H663" s="6">
        <f>労働コスト!H663/SUM(資本コスト!H663,労働コスト!H663)</f>
        <v>0.90101942480848751</v>
      </c>
      <c r="I663" s="6">
        <f>労働コスト!I663/SUM(資本コスト!I663,労働コスト!I663)</f>
        <v>0.88856594754399609</v>
      </c>
      <c r="K663" s="3">
        <f>0.5*(E663+E$1100)</f>
        <v>0.72264384228678158</v>
      </c>
      <c r="L663" s="3">
        <f t="shared" ref="L663:O663" si="659">0.5*(F663+F$1100)</f>
        <v>0.87809243431045214</v>
      </c>
      <c r="M663" s="3">
        <f t="shared" si="659"/>
        <v>0.88486179980770618</v>
      </c>
      <c r="N663" s="3">
        <f t="shared" si="659"/>
        <v>0.90732250349798249</v>
      </c>
      <c r="O663" s="3">
        <f t="shared" si="659"/>
        <v>0.89602502319145216</v>
      </c>
    </row>
    <row r="664" spans="1:15" x14ac:dyDescent="0.15">
      <c r="A664" s="1">
        <v>29</v>
      </c>
      <c r="B664" s="1" t="s">
        <v>295</v>
      </c>
      <c r="C664" s="1">
        <v>17</v>
      </c>
      <c r="D664" s="1" t="s">
        <v>12</v>
      </c>
      <c r="E664" s="6">
        <f>労働コスト!E664/SUM(資本コスト!E664,労働コスト!E664)</f>
        <v>0.39131331130100561</v>
      </c>
      <c r="F664" s="6">
        <f>労働コスト!F664/SUM(資本コスト!F664,労働コスト!F664)</f>
        <v>0.27251491011100931</v>
      </c>
      <c r="G664" s="6">
        <f>労働コスト!G664/SUM(資本コスト!G664,労働コスト!G664)</f>
        <v>0.26428426278436068</v>
      </c>
      <c r="H664" s="6">
        <f>労働コスト!H664/SUM(資本コスト!H664,労働コスト!H664)</f>
        <v>0.28861429704679076</v>
      </c>
      <c r="I664" s="6">
        <f>労働コスト!I664/SUM(資本コスト!I664,労働コスト!I664)</f>
        <v>0.18657403083417307</v>
      </c>
      <c r="K664" s="3">
        <f>0.5*(E664+E$1101)</f>
        <v>0.31611694656363226</v>
      </c>
      <c r="L664" s="3">
        <f t="shared" ref="L664:O664" si="660">0.5*(F664+F$1101)</f>
        <v>0.25332857879399323</v>
      </c>
      <c r="M664" s="3">
        <f t="shared" si="660"/>
        <v>0.26761909963531316</v>
      </c>
      <c r="N664" s="3">
        <f t="shared" si="660"/>
        <v>0.28800493829762902</v>
      </c>
      <c r="O664" s="3">
        <f t="shared" si="660"/>
        <v>0.19077225403572373</v>
      </c>
    </row>
    <row r="665" spans="1:15" x14ac:dyDescent="0.15">
      <c r="A665" s="1">
        <v>29</v>
      </c>
      <c r="B665" s="1" t="s">
        <v>295</v>
      </c>
      <c r="C665" s="1">
        <v>18</v>
      </c>
      <c r="D665" s="1" t="s">
        <v>13</v>
      </c>
      <c r="E665" s="6">
        <f>労働コスト!E665/SUM(資本コスト!E665,労働コスト!E665)</f>
        <v>0.89781209776640336</v>
      </c>
      <c r="F665" s="6">
        <f>労働コスト!F665/SUM(資本コスト!F665,労働コスト!F665)</f>
        <v>0.8617077268387161</v>
      </c>
      <c r="G665" s="6">
        <f>労働コスト!G665/SUM(資本コスト!G665,労働コスト!G665)</f>
        <v>0.8341177547827513</v>
      </c>
      <c r="H665" s="6">
        <f>労働コスト!H665/SUM(資本コスト!H665,労働コスト!H665)</f>
        <v>0.88397438162937658</v>
      </c>
      <c r="I665" s="6">
        <f>労働コスト!I665/SUM(資本コスト!I665,労働コスト!I665)</f>
        <v>0.78501414243304124</v>
      </c>
      <c r="K665" s="3">
        <f>0.5*(E665+E$1102)</f>
        <v>0.87866651158086628</v>
      </c>
      <c r="L665" s="3">
        <f t="shared" ref="L665:O665" si="661">0.5*(F665+F$1102)</f>
        <v>0.83395743049369664</v>
      </c>
      <c r="M665" s="3">
        <f t="shared" si="661"/>
        <v>0.8239227659628594</v>
      </c>
      <c r="N665" s="3">
        <f t="shared" si="661"/>
        <v>0.85395533893375863</v>
      </c>
      <c r="O665" s="3">
        <f t="shared" si="661"/>
        <v>0.79215497289668813</v>
      </c>
    </row>
    <row r="666" spans="1:15" x14ac:dyDescent="0.15">
      <c r="A666" s="1">
        <v>29</v>
      </c>
      <c r="B666" s="1" t="s">
        <v>295</v>
      </c>
      <c r="C666" s="1">
        <v>19</v>
      </c>
      <c r="D666" s="1" t="s">
        <v>14</v>
      </c>
      <c r="E666" s="6">
        <f>労働コスト!E666/SUM(資本コスト!E666,労働コスト!E666)</f>
        <v>0.48420528288406922</v>
      </c>
      <c r="F666" s="6">
        <f>労働コスト!F666/SUM(資本コスト!F666,労働コスト!F666)</f>
        <v>0.74968777557563859</v>
      </c>
      <c r="G666" s="6">
        <f>労働コスト!G666/SUM(資本コスト!G666,労働コスト!G666)</f>
        <v>0.75015295414714211</v>
      </c>
      <c r="H666" s="6">
        <f>労働コスト!H666/SUM(資本コスト!H666,労働コスト!H666)</f>
        <v>0.64771826862774518</v>
      </c>
      <c r="I666" s="6">
        <f>労働コスト!I666/SUM(資本コスト!I666,労働コスト!I666)</f>
        <v>0.61738161381139833</v>
      </c>
      <c r="K666" s="3">
        <f>0.5*(E666+E$1103)</f>
        <v>0.5735285276093961</v>
      </c>
      <c r="L666" s="3">
        <f t="shared" ref="L666:O666" si="662">0.5*(F666+F$1103)</f>
        <v>0.7957679488933842</v>
      </c>
      <c r="M666" s="3">
        <f t="shared" si="662"/>
        <v>0.80220265235902977</v>
      </c>
      <c r="N666" s="3">
        <f t="shared" si="662"/>
        <v>0.72955214975803262</v>
      </c>
      <c r="O666" s="3">
        <f t="shared" si="662"/>
        <v>0.71157733849752736</v>
      </c>
    </row>
    <row r="667" spans="1:15" x14ac:dyDescent="0.15">
      <c r="A667" s="1">
        <v>29</v>
      </c>
      <c r="B667" s="1" t="s">
        <v>298</v>
      </c>
      <c r="C667" s="1">
        <v>20</v>
      </c>
      <c r="D667" s="1" t="s">
        <v>15</v>
      </c>
      <c r="E667" s="6">
        <f>労働コスト!E667/SUM(資本コスト!E667,労働コスト!E667)</f>
        <v>0.49608723901229024</v>
      </c>
      <c r="F667" s="6">
        <f>労働コスト!F667/SUM(資本コスト!F667,労働コスト!F667)</f>
        <v>0.1887579856947196</v>
      </c>
      <c r="G667" s="6">
        <f>労働コスト!G667/SUM(資本コスト!G667,労働コスト!G667)</f>
        <v>0.28154238068059018</v>
      </c>
      <c r="H667" s="6">
        <f>労働コスト!H667/SUM(資本コスト!H667,労働コスト!H667)</f>
        <v>0.30381830121615427</v>
      </c>
      <c r="I667" s="6">
        <f>労働コスト!I667/SUM(資本コスト!I667,労働コスト!I667)</f>
        <v>0.25482487952821165</v>
      </c>
      <c r="K667" s="3">
        <f>0.5*(E667+E$1104)</f>
        <v>0.50088915243249921</v>
      </c>
      <c r="L667" s="3">
        <f t="shared" ref="L667:O667" si="663">0.5*(F667+F$1104)</f>
        <v>0.19506539164751308</v>
      </c>
      <c r="M667" s="3">
        <f t="shared" si="663"/>
        <v>0.26411837678652783</v>
      </c>
      <c r="N667" s="3">
        <f t="shared" si="663"/>
        <v>0.28023017572812547</v>
      </c>
      <c r="O667" s="3">
        <f t="shared" si="663"/>
        <v>0.22843238584897041</v>
      </c>
    </row>
    <row r="668" spans="1:15" x14ac:dyDescent="0.15">
      <c r="A668" s="1">
        <v>29</v>
      </c>
      <c r="B668" s="1" t="s">
        <v>295</v>
      </c>
      <c r="C668" s="1">
        <v>21</v>
      </c>
      <c r="D668" s="1" t="s">
        <v>16</v>
      </c>
      <c r="E668" s="6">
        <f>労働コスト!E668/SUM(資本コスト!E668,労働コスト!E668)</f>
        <v>0.41748011241467348</v>
      </c>
      <c r="F668" s="6">
        <f>労働コスト!F668/SUM(資本コスト!F668,労働コスト!F668)</f>
        <v>0.42572176709555798</v>
      </c>
      <c r="G668" s="6">
        <f>労働コスト!G668/SUM(資本コスト!G668,労働コスト!G668)</f>
        <v>0.55539541752365651</v>
      </c>
      <c r="H668" s="6">
        <f>労働コスト!H668/SUM(資本コスト!H668,労働コスト!H668)</f>
        <v>0.57988575287085009</v>
      </c>
      <c r="I668" s="6">
        <f>労働コスト!I668/SUM(資本コスト!I668,労働コスト!I668)</f>
        <v>0.43216036746986941</v>
      </c>
      <c r="K668" s="3">
        <f>0.5*(E668+E$1105)</f>
        <v>0.54651615369224593</v>
      </c>
      <c r="L668" s="3">
        <f t="shared" ref="L668:O668" si="664">0.5*(F668+F$1105)</f>
        <v>0.50560119543667237</v>
      </c>
      <c r="M668" s="3">
        <f t="shared" si="664"/>
        <v>0.56949913060834345</v>
      </c>
      <c r="N668" s="3">
        <f t="shared" si="664"/>
        <v>0.56694302902438043</v>
      </c>
      <c r="O668" s="3">
        <f t="shared" si="664"/>
        <v>0.43372765301428673</v>
      </c>
    </row>
    <row r="669" spans="1:15" x14ac:dyDescent="0.15">
      <c r="A669" s="1">
        <v>29</v>
      </c>
      <c r="B669" s="1" t="s">
        <v>149</v>
      </c>
      <c r="C669" s="1">
        <v>22</v>
      </c>
      <c r="D669" s="1" t="s">
        <v>8</v>
      </c>
      <c r="E669" s="6">
        <f>労働コスト!E669/SUM(資本コスト!E669,労働コスト!E669)</f>
        <v>0.66442225701054169</v>
      </c>
      <c r="F669" s="6">
        <f>労働コスト!F669/SUM(資本コスト!F669,労働コスト!F669)</f>
        <v>0.73277783839865074</v>
      </c>
      <c r="G669" s="6">
        <f>労働コスト!G669/SUM(資本コスト!G669,労働コスト!G669)</f>
        <v>0.66979201368650487</v>
      </c>
      <c r="H669" s="6">
        <f>労働コスト!H669/SUM(資本コスト!H669,労働コスト!H669)</f>
        <v>0.72501314270969242</v>
      </c>
      <c r="I669" s="6">
        <f>労働コスト!I669/SUM(資本コスト!I669,労働コスト!I669)</f>
        <v>0.76191908382184481</v>
      </c>
      <c r="K669" s="3">
        <f>0.5*(E669+E$1106)</f>
        <v>0.73251402870088533</v>
      </c>
      <c r="L669" s="3">
        <f t="shared" ref="L669:O669" si="665">0.5*(F669+F$1106)</f>
        <v>0.73361315538404714</v>
      </c>
      <c r="M669" s="3">
        <f t="shared" si="665"/>
        <v>0.6697472312457855</v>
      </c>
      <c r="N669" s="3">
        <f t="shared" si="665"/>
        <v>0.70853207310840682</v>
      </c>
      <c r="O669" s="3">
        <f t="shared" si="665"/>
        <v>0.74501603533882532</v>
      </c>
    </row>
    <row r="670" spans="1:15" x14ac:dyDescent="0.15">
      <c r="A670" s="1">
        <v>29</v>
      </c>
      <c r="B670" s="1" t="s">
        <v>149</v>
      </c>
      <c r="C670" s="1">
        <v>23</v>
      </c>
      <c r="D670" s="1" t="s">
        <v>29</v>
      </c>
      <c r="E670" s="6">
        <f>労働コスト!E670/SUM(資本コスト!E670,労働コスト!E670)</f>
        <v>0.63280081338982619</v>
      </c>
      <c r="F670" s="6">
        <f>労働コスト!F670/SUM(資本コスト!F670,労働コスト!F670)</f>
        <v>0.7330837013758158</v>
      </c>
      <c r="G670" s="6">
        <f>労働コスト!G670/SUM(資本コスト!G670,労働コスト!G670)</f>
        <v>0.72706882771643855</v>
      </c>
      <c r="H670" s="6">
        <f>労働コスト!H670/SUM(資本コスト!H670,労働コスト!H670)</f>
        <v>0.74883359334848976</v>
      </c>
      <c r="I670" s="6">
        <f>労働コスト!I670/SUM(資本コスト!I670,労働コスト!I670)</f>
        <v>0.70574348311069712</v>
      </c>
      <c r="K670" s="3">
        <f>0.5*(E670+E$1107)</f>
        <v>0.62422559788229104</v>
      </c>
      <c r="L670" s="3">
        <f t="shared" ref="L670:O670" si="666">0.5*(F670+F$1107)</f>
        <v>0.73745808525597756</v>
      </c>
      <c r="M670" s="3">
        <f t="shared" si="666"/>
        <v>0.72776988797188125</v>
      </c>
      <c r="N670" s="3">
        <f t="shared" si="666"/>
        <v>0.74658346819653487</v>
      </c>
      <c r="O670" s="3">
        <f t="shared" si="666"/>
        <v>0.70030050636548413</v>
      </c>
    </row>
    <row r="671" spans="1:15" x14ac:dyDescent="0.15">
      <c r="A671" s="1">
        <v>30</v>
      </c>
      <c r="B671" s="1" t="s">
        <v>299</v>
      </c>
      <c r="C671" s="1">
        <v>1</v>
      </c>
      <c r="D671" s="1" t="s">
        <v>9</v>
      </c>
      <c r="E671" s="6">
        <f>労働コスト!E671/SUM(資本コスト!E671,労働コスト!E671)</f>
        <v>0.29230223903409219</v>
      </c>
      <c r="F671" s="6">
        <f>労働コスト!F671/SUM(資本コスト!F671,労働コスト!F671)</f>
        <v>0.40642013879787686</v>
      </c>
      <c r="G671" s="6">
        <f>労働コスト!G671/SUM(資本コスト!G671,労働コスト!G671)</f>
        <v>0.3995560887825399</v>
      </c>
      <c r="H671" s="6">
        <f>労働コスト!H671/SUM(資本コスト!H671,労働コスト!H671)</f>
        <v>0.36038284705282564</v>
      </c>
      <c r="I671" s="6">
        <f>労働コスト!I671/SUM(資本コスト!I671,労働コスト!I671)</f>
        <v>0.31312323353297233</v>
      </c>
      <c r="K671" s="3">
        <f>0.5*(E671+E$1085)</f>
        <v>0.35783586428811581</v>
      </c>
      <c r="L671" s="3">
        <f t="shared" ref="L671:O671" si="667">0.5*(F671+F$1085)</f>
        <v>0.45424458311702393</v>
      </c>
      <c r="M671" s="3">
        <f t="shared" si="667"/>
        <v>0.42681935375775226</v>
      </c>
      <c r="N671" s="3">
        <f t="shared" si="667"/>
        <v>0.35698014001934125</v>
      </c>
      <c r="O671" s="3">
        <f t="shared" si="667"/>
        <v>0.30151173404407805</v>
      </c>
    </row>
    <row r="672" spans="1:15" x14ac:dyDescent="0.15">
      <c r="A672" s="1">
        <v>30</v>
      </c>
      <c r="B672" s="1" t="s">
        <v>299</v>
      </c>
      <c r="C672" s="1">
        <v>2</v>
      </c>
      <c r="D672" s="1" t="s">
        <v>10</v>
      </c>
      <c r="E672" s="6">
        <f>労働コスト!E672/SUM(資本コスト!E672,労働コスト!E672)</f>
        <v>0.59029433002342535</v>
      </c>
      <c r="F672" s="6">
        <f>労働コスト!F672/SUM(資本コスト!F672,労働コスト!F672)</f>
        <v>0.6459498749734407</v>
      </c>
      <c r="G672" s="6">
        <f>労働コスト!G672/SUM(資本コスト!G672,労働コスト!G672)</f>
        <v>0.46967995569630733</v>
      </c>
      <c r="H672" s="6">
        <f>労働コスト!H672/SUM(資本コスト!H672,労働コスト!H672)</f>
        <v>0.3982735512665132</v>
      </c>
      <c r="I672" s="6">
        <f>労働コスト!I672/SUM(資本コスト!I672,労働コスト!I672)</f>
        <v>0.21446538014787894</v>
      </c>
      <c r="K672" s="3">
        <f>0.5*(E672+E$1086)</f>
        <v>0.60634301875285979</v>
      </c>
      <c r="L672" s="3">
        <f t="shared" ref="L672:O672" si="668">0.5*(F672+F$1086)</f>
        <v>0.65648491362711991</v>
      </c>
      <c r="M672" s="3">
        <f t="shared" si="668"/>
        <v>0.56154818402811557</v>
      </c>
      <c r="N672" s="3">
        <f t="shared" si="668"/>
        <v>0.52713904640140308</v>
      </c>
      <c r="O672" s="3">
        <f t="shared" si="668"/>
        <v>0.35653377749747511</v>
      </c>
    </row>
    <row r="673" spans="1:15" x14ac:dyDescent="0.15">
      <c r="A673" s="1">
        <v>30</v>
      </c>
      <c r="B673" s="1" t="s">
        <v>300</v>
      </c>
      <c r="C673" s="1">
        <v>3</v>
      </c>
      <c r="D673" s="1" t="s">
        <v>17</v>
      </c>
      <c r="E673" s="6">
        <f>労働コスト!E673/SUM(資本コスト!E673,労働コスト!E673)</f>
        <v>0.74951227400183607</v>
      </c>
      <c r="F673" s="6">
        <f>労働コスト!F673/SUM(資本コスト!F673,労働コスト!F673)</f>
        <v>0.83903608360407234</v>
      </c>
      <c r="G673" s="6">
        <f>労働コスト!G673/SUM(資本コスト!G673,労働コスト!G673)</f>
        <v>0.81790300722202525</v>
      </c>
      <c r="H673" s="6">
        <f>労働コスト!H673/SUM(資本コスト!H673,労働コスト!H673)</f>
        <v>0.75898728049704201</v>
      </c>
      <c r="I673" s="6">
        <f>労働コスト!I673/SUM(資本コスト!I673,労働コスト!I673)</f>
        <v>0.68310860119566097</v>
      </c>
      <c r="K673" s="3">
        <f>0.5*(E673+E$1087)</f>
        <v>0.7128686383371845</v>
      </c>
      <c r="L673" s="3">
        <f t="shared" ref="L673:O673" si="669">0.5*(F673+F$1087)</f>
        <v>0.7926985603375446</v>
      </c>
      <c r="M673" s="3">
        <f t="shared" si="669"/>
        <v>0.75626689004858205</v>
      </c>
      <c r="N673" s="3">
        <f t="shared" si="669"/>
        <v>0.72453433047672533</v>
      </c>
      <c r="O673" s="3">
        <f t="shared" si="669"/>
        <v>0.65837894015241294</v>
      </c>
    </row>
    <row r="674" spans="1:15" x14ac:dyDescent="0.15">
      <c r="A674" s="1">
        <v>30</v>
      </c>
      <c r="B674" s="1" t="s">
        <v>300</v>
      </c>
      <c r="C674" s="1">
        <v>4</v>
      </c>
      <c r="D674" s="1" t="s">
        <v>18</v>
      </c>
      <c r="E674" s="6">
        <f>労働コスト!E674/SUM(資本コスト!E674,労働コスト!E674)</f>
        <v>0.73912406575946532</v>
      </c>
      <c r="F674" s="6">
        <f>労働コスト!F674/SUM(資本コスト!F674,労働コスト!F674)</f>
        <v>0.78029958167547531</v>
      </c>
      <c r="G674" s="6">
        <f>労働コスト!G674/SUM(資本コスト!G674,労働コスト!G674)</f>
        <v>0.77672993089849274</v>
      </c>
      <c r="H674" s="6">
        <f>労働コスト!H674/SUM(資本コスト!H674,労働コスト!H674)</f>
        <v>0.68513092977080237</v>
      </c>
      <c r="I674" s="6">
        <f>労働コスト!I674/SUM(資本コスト!I674,労働コスト!I674)</f>
        <v>0.62956312716874885</v>
      </c>
      <c r="K674" s="3">
        <f>0.5*(E674+E$1088)</f>
        <v>0.75766014196181619</v>
      </c>
      <c r="L674" s="3">
        <f t="shared" ref="L674:O674" si="670">0.5*(F674+F$1088)</f>
        <v>0.79787342759005664</v>
      </c>
      <c r="M674" s="3">
        <f t="shared" si="670"/>
        <v>0.78765150736575029</v>
      </c>
      <c r="N674" s="3">
        <f t="shared" si="670"/>
        <v>0.71261590083518067</v>
      </c>
      <c r="O674" s="3">
        <f t="shared" si="670"/>
        <v>0.65009980836449399</v>
      </c>
    </row>
    <row r="675" spans="1:15" x14ac:dyDescent="0.15">
      <c r="A675" s="1">
        <v>30</v>
      </c>
      <c r="B675" s="1" t="s">
        <v>300</v>
      </c>
      <c r="C675" s="1">
        <v>5</v>
      </c>
      <c r="D675" s="1" t="s">
        <v>19</v>
      </c>
      <c r="E675" s="6">
        <f>労働コスト!E675/SUM(資本コスト!E675,労働コスト!E675)</f>
        <v>0.7350426539627164</v>
      </c>
      <c r="F675" s="6">
        <f>労働コスト!F675/SUM(資本コスト!F675,労働コスト!F675)</f>
        <v>0.83630262827822111</v>
      </c>
      <c r="G675" s="6">
        <f>労働コスト!G675/SUM(資本コスト!G675,労働コスト!G675)</f>
        <v>0.84247557776750293</v>
      </c>
      <c r="H675" s="6">
        <f>労働コスト!H675/SUM(資本コスト!H675,労働コスト!H675)</f>
        <v>0.74610429451856497</v>
      </c>
      <c r="I675" s="6">
        <f>労働コスト!I675/SUM(資本コスト!I675,労働コスト!I675)</f>
        <v>0.67274959707758286</v>
      </c>
      <c r="K675" s="3">
        <f>0.5*(E675+E$1089)</f>
        <v>0.67049217838980057</v>
      </c>
      <c r="L675" s="3">
        <f t="shared" ref="L675:O675" si="671">0.5*(F675+F$1089)</f>
        <v>0.77248316442135501</v>
      </c>
      <c r="M675" s="3">
        <f t="shared" si="671"/>
        <v>0.76476405547369053</v>
      </c>
      <c r="N675" s="3">
        <f t="shared" si="671"/>
        <v>0.71150165396293108</v>
      </c>
      <c r="O675" s="3">
        <f t="shared" si="671"/>
        <v>0.6389261730055622</v>
      </c>
    </row>
    <row r="676" spans="1:15" x14ac:dyDescent="0.15">
      <c r="A676" s="1">
        <v>30</v>
      </c>
      <c r="B676" s="1" t="s">
        <v>300</v>
      </c>
      <c r="C676" s="1">
        <v>6</v>
      </c>
      <c r="D676" s="1" t="s">
        <v>3</v>
      </c>
      <c r="E676" s="6">
        <f>労働コスト!E676/SUM(資本コスト!E676,労働コスト!E676)</f>
        <v>0.57005966550676324</v>
      </c>
      <c r="F676" s="6">
        <f>労働コスト!F676/SUM(資本コスト!F676,労働コスト!F676)</f>
        <v>0.59783406661098537</v>
      </c>
      <c r="G676" s="6">
        <f>労働コスト!G676/SUM(資本コスト!G676,労働コスト!G676)</f>
        <v>0.46755064235928845</v>
      </c>
      <c r="H676" s="6">
        <f>労働コスト!H676/SUM(資本コスト!H676,労働コスト!H676)</f>
        <v>0.50272019911179455</v>
      </c>
      <c r="I676" s="6">
        <f>労働コスト!I676/SUM(資本コスト!I676,労働コスト!I676)</f>
        <v>0.40060468849154918</v>
      </c>
      <c r="K676" s="3">
        <f>0.5*(E676+E$1090)</f>
        <v>0.54331682086648514</v>
      </c>
      <c r="L676" s="3">
        <f t="shared" ref="L676:O676" si="672">0.5*(F676+F$1090)</f>
        <v>0.5890892944541638</v>
      </c>
      <c r="M676" s="3">
        <f t="shared" si="672"/>
        <v>0.51038899858308195</v>
      </c>
      <c r="N676" s="3">
        <f t="shared" si="672"/>
        <v>0.53629701839193156</v>
      </c>
      <c r="O676" s="3">
        <f t="shared" si="672"/>
        <v>0.42265678778961735</v>
      </c>
    </row>
    <row r="677" spans="1:15" x14ac:dyDescent="0.15">
      <c r="A677" s="1">
        <v>30</v>
      </c>
      <c r="B677" s="1" t="s">
        <v>301</v>
      </c>
      <c r="C677" s="1">
        <v>7</v>
      </c>
      <c r="D677" s="1" t="s">
        <v>20</v>
      </c>
      <c r="E677" s="6">
        <f>労働コスト!E677/SUM(資本コスト!E677,労働コスト!E677)</f>
        <v>0.12158684784701002</v>
      </c>
      <c r="F677" s="6">
        <f>労働コスト!F677/SUM(資本コスト!F677,労働コスト!F677)</f>
        <v>0.29378486767966439</v>
      </c>
      <c r="G677" s="6">
        <f>労働コスト!G677/SUM(資本コスト!G677,労働コスト!G677)</f>
        <v>0.2302384862069746</v>
      </c>
      <c r="H677" s="6">
        <f>労働コスト!H677/SUM(資本コスト!H677,労働コスト!H677)</f>
        <v>0.27515547730517254</v>
      </c>
      <c r="I677" s="6">
        <f>労働コスト!I677/SUM(資本コスト!I677,労働コスト!I677)</f>
        <v>0.21408134888309602</v>
      </c>
      <c r="K677" s="3">
        <f>0.5*(E677+E$1091)</f>
        <v>0.21300743028328151</v>
      </c>
      <c r="L677" s="3">
        <f t="shared" ref="L677:O677" si="673">0.5*(F677+F$1091)</f>
        <v>0.32098670892901521</v>
      </c>
      <c r="M677" s="3">
        <f t="shared" si="673"/>
        <v>0.33397414603355446</v>
      </c>
      <c r="N677" s="3">
        <f t="shared" si="673"/>
        <v>0.35320566608194848</v>
      </c>
      <c r="O677" s="3">
        <f t="shared" si="673"/>
        <v>0.29947677506246817</v>
      </c>
    </row>
    <row r="678" spans="1:15" x14ac:dyDescent="0.15">
      <c r="A678" s="1">
        <v>30</v>
      </c>
      <c r="B678" s="1" t="s">
        <v>300</v>
      </c>
      <c r="C678" s="1">
        <v>8</v>
      </c>
      <c r="D678" s="1" t="s">
        <v>21</v>
      </c>
      <c r="E678" s="6">
        <f>労働コスト!E678/SUM(資本コスト!E678,労働コスト!E678)</f>
        <v>0.67449343463893152</v>
      </c>
      <c r="F678" s="6">
        <f>労働コスト!F678/SUM(資本コスト!F678,労働コスト!F678)</f>
        <v>0.83797514223750824</v>
      </c>
      <c r="G678" s="6">
        <f>労働コスト!G678/SUM(資本コスト!G678,労働コスト!G678)</f>
        <v>0.835808961758712</v>
      </c>
      <c r="H678" s="6">
        <f>労働コスト!H678/SUM(資本コスト!H678,労働コスト!H678)</f>
        <v>0.76804508237863522</v>
      </c>
      <c r="I678" s="6">
        <f>労働コスト!I678/SUM(資本コスト!I678,労働コスト!I678)</f>
        <v>0.76340869199782035</v>
      </c>
      <c r="K678" s="3">
        <f>0.5*(E678+E$1092)</f>
        <v>0.64958930940587067</v>
      </c>
      <c r="L678" s="3">
        <f t="shared" ref="L678:O678" si="674">0.5*(F678+F$1092)</f>
        <v>0.79742939033696769</v>
      </c>
      <c r="M678" s="3">
        <f t="shared" si="674"/>
        <v>0.79348185907164237</v>
      </c>
      <c r="N678" s="3">
        <f t="shared" si="674"/>
        <v>0.76497354362807291</v>
      </c>
      <c r="O678" s="3">
        <f t="shared" si="674"/>
        <v>0.72015877587969446</v>
      </c>
    </row>
    <row r="679" spans="1:15" x14ac:dyDescent="0.15">
      <c r="A679" s="1">
        <v>30</v>
      </c>
      <c r="B679" s="1" t="s">
        <v>300</v>
      </c>
      <c r="C679" s="1">
        <v>9</v>
      </c>
      <c r="D679" s="1" t="s">
        <v>22</v>
      </c>
      <c r="E679" s="6">
        <f>労働コスト!E679/SUM(資本コスト!E679,労働コスト!E679)</f>
        <v>0.37620711704030763</v>
      </c>
      <c r="F679" s="6">
        <f>労働コスト!F679/SUM(資本コスト!F679,労働コスト!F679)</f>
        <v>0.46448722469155734</v>
      </c>
      <c r="G679" s="6">
        <f>労働コスト!G679/SUM(資本コスト!G679,労働コスト!G679)</f>
        <v>0.41378714736190397</v>
      </c>
      <c r="H679" s="6">
        <f>労働コスト!H679/SUM(資本コスト!H679,労働コスト!H679)</f>
        <v>0.36808347300160016</v>
      </c>
      <c r="I679" s="6">
        <f>労働コスト!I679/SUM(資本コスト!I679,労働コスト!I679)</f>
        <v>0.3214838045289849</v>
      </c>
      <c r="K679" s="3">
        <f>0.5*(E679+E$1093)</f>
        <v>0.50113051014995347</v>
      </c>
      <c r="L679" s="3">
        <f t="shared" ref="L679:O679" si="675">0.5*(F679+F$1093)</f>
        <v>0.53898984028353913</v>
      </c>
      <c r="M679" s="3">
        <f t="shared" si="675"/>
        <v>0.49742955581888959</v>
      </c>
      <c r="N679" s="3">
        <f t="shared" si="675"/>
        <v>0.48075446355545093</v>
      </c>
      <c r="O679" s="3">
        <f t="shared" si="675"/>
        <v>0.4381497028180622</v>
      </c>
    </row>
    <row r="680" spans="1:15" x14ac:dyDescent="0.15">
      <c r="A680" s="1">
        <v>30</v>
      </c>
      <c r="B680" s="1" t="s">
        <v>300</v>
      </c>
      <c r="C680" s="1">
        <v>10</v>
      </c>
      <c r="D680" s="1" t="s">
        <v>23</v>
      </c>
      <c r="E680" s="6">
        <f>労働コスト!E680/SUM(資本コスト!E680,労働コスト!E680)</f>
        <v>0.91320940694940778</v>
      </c>
      <c r="F680" s="6">
        <f>労働コスト!F680/SUM(資本コスト!F680,労働コスト!F680)</f>
        <v>0.88724509065300694</v>
      </c>
      <c r="G680" s="6">
        <f>労働コスト!G680/SUM(資本コスト!G680,労働コスト!G680)</f>
        <v>0.89879210986970992</v>
      </c>
      <c r="H680" s="6">
        <f>労働コスト!H680/SUM(資本コスト!H680,労働コスト!H680)</f>
        <v>0.89339795026359881</v>
      </c>
      <c r="I680" s="6">
        <f>労働コスト!I680/SUM(資本コスト!I680,労働コスト!I680)</f>
        <v>0.86115089901221065</v>
      </c>
      <c r="K680" s="3">
        <f>0.5*(E680+E$1094)</f>
        <v>0.83771781705393833</v>
      </c>
      <c r="L680" s="3">
        <f t="shared" ref="L680:O680" si="676">0.5*(F680+F$1094)</f>
        <v>0.84461434671688163</v>
      </c>
      <c r="M680" s="3">
        <f t="shared" si="676"/>
        <v>0.85432284004321513</v>
      </c>
      <c r="N680" s="3">
        <f t="shared" si="676"/>
        <v>0.85235024388741243</v>
      </c>
      <c r="O680" s="3">
        <f t="shared" si="676"/>
        <v>0.82670125940849903</v>
      </c>
    </row>
    <row r="681" spans="1:15" x14ac:dyDescent="0.15">
      <c r="A681" s="1">
        <v>30</v>
      </c>
      <c r="B681" s="1" t="s">
        <v>300</v>
      </c>
      <c r="C681" s="1">
        <v>11</v>
      </c>
      <c r="D681" s="1" t="s">
        <v>24</v>
      </c>
      <c r="E681" s="6">
        <f>労働コスト!E681/SUM(資本コスト!E681,労働コスト!E681)</f>
        <v>0.84801924449071453</v>
      </c>
      <c r="F681" s="6">
        <f>労働コスト!F681/SUM(資本コスト!F681,労働コスト!F681)</f>
        <v>0.88738896178844517</v>
      </c>
      <c r="G681" s="6">
        <f>労働コスト!G681/SUM(資本コスト!G681,労働コスト!G681)</f>
        <v>0.78213347732619831</v>
      </c>
      <c r="H681" s="6">
        <f>労働コスト!H681/SUM(資本コスト!H681,労働コスト!H681)</f>
        <v>0.73028031759588796</v>
      </c>
      <c r="I681" s="6">
        <f>労働コスト!I681/SUM(資本コスト!I681,労働コスト!I681)</f>
        <v>0.7140012033180011</v>
      </c>
      <c r="K681" s="3">
        <f>0.5*(E681+E$1095)</f>
        <v>0.78877760127918262</v>
      </c>
      <c r="L681" s="3">
        <f t="shared" ref="L681:O681" si="677">0.5*(F681+F$1095)</f>
        <v>0.83485160689936211</v>
      </c>
      <c r="M681" s="3">
        <f t="shared" si="677"/>
        <v>0.7537406071916104</v>
      </c>
      <c r="N681" s="3">
        <f t="shared" si="677"/>
        <v>0.72950260176765913</v>
      </c>
      <c r="O681" s="3">
        <f t="shared" si="677"/>
        <v>0.70190994815614027</v>
      </c>
    </row>
    <row r="682" spans="1:15" x14ac:dyDescent="0.15">
      <c r="A682" s="1">
        <v>30</v>
      </c>
      <c r="B682" s="1" t="s">
        <v>300</v>
      </c>
      <c r="C682" s="1">
        <v>12</v>
      </c>
      <c r="D682" s="1" t="s">
        <v>25</v>
      </c>
      <c r="E682" s="6">
        <f>労働コスト!E682/SUM(資本コスト!E682,労働コスト!E682)</f>
        <v>0.92072649010902174</v>
      </c>
      <c r="F682" s="6">
        <f>労働コスト!F682/SUM(資本コスト!F682,労働コスト!F682)</f>
        <v>0.94242156833509205</v>
      </c>
      <c r="G682" s="6">
        <f>労働コスト!G682/SUM(資本コスト!G682,労働コスト!G682)</f>
        <v>0.89532624292444862</v>
      </c>
      <c r="H682" s="6">
        <f>労働コスト!H682/SUM(資本コスト!H682,労働コスト!H682)</f>
        <v>0.78999528717319178</v>
      </c>
      <c r="I682" s="6">
        <f>労働コスト!I682/SUM(資本コスト!I682,労働コスト!I682)</f>
        <v>0.61264251756141952</v>
      </c>
      <c r="K682" s="3">
        <f>0.5*(E682+E$1096)</f>
        <v>0.85069442459511424</v>
      </c>
      <c r="L682" s="3">
        <f t="shared" ref="L682:O682" si="678">0.5*(F682+F$1096)</f>
        <v>0.88021075387571568</v>
      </c>
      <c r="M682" s="3">
        <f t="shared" si="678"/>
        <v>0.78966908286169979</v>
      </c>
      <c r="N682" s="3">
        <f t="shared" si="678"/>
        <v>0.72392112143868359</v>
      </c>
      <c r="O682" s="3">
        <f t="shared" si="678"/>
        <v>0.58970699698186779</v>
      </c>
    </row>
    <row r="683" spans="1:15" x14ac:dyDescent="0.15">
      <c r="A683" s="1">
        <v>30</v>
      </c>
      <c r="B683" s="1" t="s">
        <v>300</v>
      </c>
      <c r="C683" s="1">
        <v>13</v>
      </c>
      <c r="D683" s="1" t="s">
        <v>26</v>
      </c>
      <c r="E683" s="6">
        <f>労働コスト!E683/SUM(資本コスト!E683,労働コスト!E683)</f>
        <v>0.94803680639028676</v>
      </c>
      <c r="F683" s="6">
        <f>労働コスト!F683/SUM(資本コスト!F683,労働コスト!F683)</f>
        <v>0.74685824759226327</v>
      </c>
      <c r="G683" s="6">
        <f>労働コスト!G683/SUM(資本コスト!G683,労働コスト!G683)</f>
        <v>0.79853538613716624</v>
      </c>
      <c r="H683" s="6">
        <f>労働コスト!H683/SUM(資本コスト!H683,労働コスト!H683)</f>
        <v>0.83385629042472142</v>
      </c>
      <c r="I683" s="6">
        <f>労働コスト!I683/SUM(資本コスト!I683,労働コスト!I683)</f>
        <v>0.82641496837816719</v>
      </c>
      <c r="K683" s="3">
        <f>0.5*(E683+E$1097)</f>
        <v>0.87927091999428741</v>
      </c>
      <c r="L683" s="3">
        <f t="shared" ref="L683:O683" si="679">0.5*(F683+F$1097)</f>
        <v>0.73409325562073691</v>
      </c>
      <c r="M683" s="3">
        <f t="shared" si="679"/>
        <v>0.73557316847032927</v>
      </c>
      <c r="N683" s="3">
        <f t="shared" si="679"/>
        <v>0.75571717891887014</v>
      </c>
      <c r="O683" s="3">
        <f t="shared" si="679"/>
        <v>0.76438557560566989</v>
      </c>
    </row>
    <row r="684" spans="1:15" x14ac:dyDescent="0.15">
      <c r="A684" s="1">
        <v>30</v>
      </c>
      <c r="B684" s="1" t="s">
        <v>300</v>
      </c>
      <c r="C684" s="1">
        <v>14</v>
      </c>
      <c r="D684" s="1" t="s">
        <v>27</v>
      </c>
      <c r="E684" s="6">
        <f>労働コスト!E684/SUM(資本コスト!E684,労働コスト!E684)</f>
        <v>0.87826579008127048</v>
      </c>
      <c r="F684" s="6">
        <f>労働コスト!F684/SUM(資本コスト!F684,労働コスト!F684)</f>
        <v>0.85065546197528197</v>
      </c>
      <c r="G684" s="6">
        <f>労働コスト!G684/SUM(資本コスト!G684,労働コスト!G684)</f>
        <v>0.6568609124634156</v>
      </c>
      <c r="H684" s="6">
        <f>労働コスト!H684/SUM(資本コスト!H684,労働コスト!H684)</f>
        <v>0.37648144220536944</v>
      </c>
      <c r="I684" s="6">
        <f>労働コスト!I684/SUM(資本コスト!I684,労働コスト!I684)</f>
        <v>0.37766716473314099</v>
      </c>
      <c r="K684" s="3">
        <f>0.5*(E684+E$1098)</f>
        <v>0.89647032789278147</v>
      </c>
      <c r="L684" s="3">
        <f t="shared" ref="L684:O684" si="680">0.5*(F684+F$1098)</f>
        <v>0.8538068822916931</v>
      </c>
      <c r="M684" s="3">
        <f t="shared" si="680"/>
        <v>0.70880835046900659</v>
      </c>
      <c r="N684" s="3">
        <f t="shared" si="680"/>
        <v>0.53643099680165685</v>
      </c>
      <c r="O684" s="3">
        <f t="shared" si="680"/>
        <v>0.50251989771273142</v>
      </c>
    </row>
    <row r="685" spans="1:15" x14ac:dyDescent="0.15">
      <c r="A685" s="1">
        <v>30</v>
      </c>
      <c r="B685" s="1" t="s">
        <v>300</v>
      </c>
      <c r="C685" s="1">
        <v>15</v>
      </c>
      <c r="D685" s="1" t="s">
        <v>28</v>
      </c>
      <c r="E685" s="6">
        <f>労働コスト!E685/SUM(資本コスト!E685,労働コスト!E685)</f>
        <v>0.80477301795292411</v>
      </c>
      <c r="F685" s="6">
        <f>労働コスト!F685/SUM(資本コスト!F685,労働コスト!F685)</f>
        <v>0.87619472786781194</v>
      </c>
      <c r="G685" s="6">
        <f>労働コスト!G685/SUM(資本コスト!G685,労働コスト!G685)</f>
        <v>0.80344832759494578</v>
      </c>
      <c r="H685" s="6">
        <f>労働コスト!H685/SUM(資本コスト!H685,労働コスト!H685)</f>
        <v>0.78015652754725828</v>
      </c>
      <c r="I685" s="6">
        <f>労働コスト!I685/SUM(資本コスト!I685,労働コスト!I685)</f>
        <v>0.70464619010335716</v>
      </c>
      <c r="K685" s="3">
        <f>0.5*(E685+E$1099)</f>
        <v>0.80554364259166444</v>
      </c>
      <c r="L685" s="3">
        <f t="shared" ref="L685:O685" si="681">0.5*(F685+F$1099)</f>
        <v>0.84887450842325651</v>
      </c>
      <c r="M685" s="3">
        <f t="shared" si="681"/>
        <v>0.77938286344464047</v>
      </c>
      <c r="N685" s="3">
        <f t="shared" si="681"/>
        <v>0.75531066993851592</v>
      </c>
      <c r="O685" s="3">
        <f t="shared" si="681"/>
        <v>0.68893832629728768</v>
      </c>
    </row>
    <row r="686" spans="1:15" x14ac:dyDescent="0.15">
      <c r="A686" s="1">
        <v>30</v>
      </c>
      <c r="B686" s="1" t="s">
        <v>299</v>
      </c>
      <c r="C686" s="1">
        <v>16</v>
      </c>
      <c r="D686" s="1" t="s">
        <v>11</v>
      </c>
      <c r="E686" s="6">
        <f>労働コスト!E686/SUM(資本コスト!E686,労働コスト!E686)</f>
        <v>0.75906197129089037</v>
      </c>
      <c r="F686" s="6">
        <f>労働コスト!F686/SUM(資本コスト!F686,労働コスト!F686)</f>
        <v>0.88293889715128637</v>
      </c>
      <c r="G686" s="6">
        <f>労働コスト!G686/SUM(資本コスト!G686,労働コスト!G686)</f>
        <v>0.89601336538672216</v>
      </c>
      <c r="H686" s="6">
        <f>労働コスト!H686/SUM(資本コスト!H686,労働コスト!H686)</f>
        <v>0.8970038002520947</v>
      </c>
      <c r="I686" s="6">
        <f>労働コスト!I686/SUM(資本コスト!I686,労働コスト!I686)</f>
        <v>0.9051368318046672</v>
      </c>
      <c r="K686" s="3">
        <f>0.5*(E686+E$1100)</f>
        <v>0.75280658718685978</v>
      </c>
      <c r="L686" s="3">
        <f t="shared" ref="L686:O686" si="682">0.5*(F686+F$1100)</f>
        <v>0.88726893799250794</v>
      </c>
      <c r="M686" s="3">
        <f t="shared" si="682"/>
        <v>0.89126842948614504</v>
      </c>
      <c r="N686" s="3">
        <f t="shared" si="682"/>
        <v>0.90531469121978603</v>
      </c>
      <c r="O686" s="3">
        <f t="shared" si="682"/>
        <v>0.90431046532178772</v>
      </c>
    </row>
    <row r="687" spans="1:15" x14ac:dyDescent="0.15">
      <c r="A687" s="1">
        <v>30</v>
      </c>
      <c r="B687" s="1" t="s">
        <v>299</v>
      </c>
      <c r="C687" s="1">
        <v>17</v>
      </c>
      <c r="D687" s="1" t="s">
        <v>12</v>
      </c>
      <c r="E687" s="6">
        <f>労働コスト!E687/SUM(資本コスト!E687,労働コスト!E687)</f>
        <v>0.18274468525108356</v>
      </c>
      <c r="F687" s="6">
        <f>労働コスト!F687/SUM(資本コスト!F687,労働コスト!F687)</f>
        <v>0.24525595360123992</v>
      </c>
      <c r="G687" s="6">
        <f>労働コスト!G687/SUM(資本コスト!G687,労働コスト!G687)</f>
        <v>0.28002407219496545</v>
      </c>
      <c r="H687" s="6">
        <f>労働コスト!H687/SUM(資本コスト!H687,労働コスト!H687)</f>
        <v>0.32847466270796216</v>
      </c>
      <c r="I687" s="6">
        <f>労働コスト!I687/SUM(資本コスト!I687,労働コスト!I687)</f>
        <v>0.23935026966156617</v>
      </c>
      <c r="K687" s="3">
        <f>0.5*(E687+E$1101)</f>
        <v>0.21183263353867121</v>
      </c>
      <c r="L687" s="3">
        <f t="shared" ref="L687:O687" si="683">0.5*(F687+F$1101)</f>
        <v>0.23969910053910853</v>
      </c>
      <c r="M687" s="3">
        <f t="shared" si="683"/>
        <v>0.27548900434061552</v>
      </c>
      <c r="N687" s="3">
        <f t="shared" si="683"/>
        <v>0.30793512112821475</v>
      </c>
      <c r="O687" s="3">
        <f t="shared" si="683"/>
        <v>0.2171603734494203</v>
      </c>
    </row>
    <row r="688" spans="1:15" x14ac:dyDescent="0.15">
      <c r="A688" s="1">
        <v>30</v>
      </c>
      <c r="B688" s="1" t="s">
        <v>299</v>
      </c>
      <c r="C688" s="1">
        <v>18</v>
      </c>
      <c r="D688" s="1" t="s">
        <v>13</v>
      </c>
      <c r="E688" s="6">
        <f>労働コスト!E688/SUM(資本コスト!E688,労働コスト!E688)</f>
        <v>0.88850672110854123</v>
      </c>
      <c r="F688" s="6">
        <f>労働コスト!F688/SUM(資本コスト!F688,労働コスト!F688)</f>
        <v>0.82335805421605079</v>
      </c>
      <c r="G688" s="6">
        <f>労働コスト!G688/SUM(資本コスト!G688,労働コスト!G688)</f>
        <v>0.8288987491335581</v>
      </c>
      <c r="H688" s="6">
        <f>労働コスト!H688/SUM(資本コスト!H688,労働コスト!H688)</f>
        <v>0.86831533978194309</v>
      </c>
      <c r="I688" s="6">
        <f>労働コスト!I688/SUM(資本コスト!I688,労働コスト!I688)</f>
        <v>0.81587126302070634</v>
      </c>
      <c r="K688" s="3">
        <f>0.5*(E688+E$1102)</f>
        <v>0.87401382325193522</v>
      </c>
      <c r="L688" s="3">
        <f t="shared" ref="L688:O688" si="684">0.5*(F688+F$1102)</f>
        <v>0.81478259418236398</v>
      </c>
      <c r="M688" s="3">
        <f t="shared" si="684"/>
        <v>0.82131326313826292</v>
      </c>
      <c r="N688" s="3">
        <f t="shared" si="684"/>
        <v>0.84612581801004194</v>
      </c>
      <c r="O688" s="3">
        <f t="shared" si="684"/>
        <v>0.80758353319052067</v>
      </c>
    </row>
    <row r="689" spans="1:15" x14ac:dyDescent="0.15">
      <c r="A689" s="1">
        <v>30</v>
      </c>
      <c r="B689" s="1" t="s">
        <v>299</v>
      </c>
      <c r="C689" s="1">
        <v>19</v>
      </c>
      <c r="D689" s="1" t="s">
        <v>14</v>
      </c>
      <c r="E689" s="6">
        <f>労働コスト!E689/SUM(資本コスト!E689,労働コスト!E689)</f>
        <v>0.56627577180163857</v>
      </c>
      <c r="F689" s="6">
        <f>労働コスト!F689/SUM(資本コスト!F689,労働コスト!F689)</f>
        <v>0.7724011280429024</v>
      </c>
      <c r="G689" s="6">
        <f>労働コスト!G689/SUM(資本コスト!G689,労働コスト!G689)</f>
        <v>0.82053242768514778</v>
      </c>
      <c r="H689" s="6">
        <f>労働コスト!H689/SUM(資本コスト!H689,労働コスト!H689)</f>
        <v>0.73898626214087515</v>
      </c>
      <c r="I689" s="6">
        <f>労働コスト!I689/SUM(資本コスト!I689,労働コスト!I689)</f>
        <v>0.78995853419418793</v>
      </c>
      <c r="K689" s="3">
        <f>0.5*(E689+E$1103)</f>
        <v>0.6145637720681808</v>
      </c>
      <c r="L689" s="3">
        <f t="shared" ref="L689:O689" si="685">0.5*(F689+F$1103)</f>
        <v>0.8071246251270161</v>
      </c>
      <c r="M689" s="3">
        <f t="shared" si="685"/>
        <v>0.8373923891280326</v>
      </c>
      <c r="N689" s="3">
        <f t="shared" si="685"/>
        <v>0.77518614651459761</v>
      </c>
      <c r="O689" s="3">
        <f t="shared" si="685"/>
        <v>0.79786579868892216</v>
      </c>
    </row>
    <row r="690" spans="1:15" x14ac:dyDescent="0.15">
      <c r="A690" s="1">
        <v>30</v>
      </c>
      <c r="B690" s="1" t="s">
        <v>299</v>
      </c>
      <c r="C690" s="1">
        <v>20</v>
      </c>
      <c r="D690" s="1" t="s">
        <v>15</v>
      </c>
      <c r="E690" s="6">
        <f>労働コスト!E690/SUM(資本コスト!E690,労働コスト!E690)</f>
        <v>0.43290845774723846</v>
      </c>
      <c r="F690" s="6">
        <f>労働コスト!F690/SUM(資本コスト!F690,労働コスト!F690)</f>
        <v>0.19964111515607844</v>
      </c>
      <c r="G690" s="6">
        <f>労働コスト!G690/SUM(資本コスト!G690,労働コスト!G690)</f>
        <v>0.28565778787875362</v>
      </c>
      <c r="H690" s="6">
        <f>労働コスト!H690/SUM(資本コスト!H690,労働コスト!H690)</f>
        <v>0.26605226983616148</v>
      </c>
      <c r="I690" s="6">
        <f>労働コスト!I690/SUM(資本コスト!I690,労働コスト!I690)</f>
        <v>0.21448264065892841</v>
      </c>
      <c r="K690" s="3">
        <f>0.5*(E690+E$1104)</f>
        <v>0.46929976179997324</v>
      </c>
      <c r="L690" s="3">
        <f t="shared" ref="L690:O690" si="686">0.5*(F690+F$1104)</f>
        <v>0.20050695637819249</v>
      </c>
      <c r="M690" s="3">
        <f t="shared" si="686"/>
        <v>0.26617608038560953</v>
      </c>
      <c r="N690" s="3">
        <f t="shared" si="686"/>
        <v>0.26134716003812908</v>
      </c>
      <c r="O690" s="3">
        <f t="shared" si="686"/>
        <v>0.20826126641432879</v>
      </c>
    </row>
    <row r="691" spans="1:15" x14ac:dyDescent="0.15">
      <c r="A691" s="1">
        <v>30</v>
      </c>
      <c r="B691" s="1" t="s">
        <v>299</v>
      </c>
      <c r="C691" s="1">
        <v>21</v>
      </c>
      <c r="D691" s="1" t="s">
        <v>16</v>
      </c>
      <c r="E691" s="6">
        <f>労働コスト!E691/SUM(資本コスト!E691,労働コスト!E691)</f>
        <v>0.34810671779083535</v>
      </c>
      <c r="F691" s="6">
        <f>労働コスト!F691/SUM(資本コスト!F691,労働コスト!F691)</f>
        <v>0.47271983538091178</v>
      </c>
      <c r="G691" s="6">
        <f>労働コスト!G691/SUM(資本コスト!G691,労働コスト!G691)</f>
        <v>0.52203597574411165</v>
      </c>
      <c r="H691" s="6">
        <f>労働コスト!H691/SUM(資本コスト!H691,労働コスト!H691)</f>
        <v>0.5804196589381635</v>
      </c>
      <c r="I691" s="6">
        <f>労働コスト!I691/SUM(資本コスト!I691,労働コスト!I691)</f>
        <v>0.52859842284892722</v>
      </c>
      <c r="K691" s="3">
        <f>0.5*(E691+E$1105)</f>
        <v>0.51182945638032684</v>
      </c>
      <c r="L691" s="3">
        <f t="shared" ref="L691:O691" si="687">0.5*(F691+F$1105)</f>
        <v>0.52910022957934921</v>
      </c>
      <c r="M691" s="3">
        <f t="shared" si="687"/>
        <v>0.55281940971857102</v>
      </c>
      <c r="N691" s="3">
        <f t="shared" si="687"/>
        <v>0.56720998205803708</v>
      </c>
      <c r="O691" s="3">
        <f t="shared" si="687"/>
        <v>0.48194668070381563</v>
      </c>
    </row>
    <row r="692" spans="1:15" x14ac:dyDescent="0.15">
      <c r="A692" s="1">
        <v>30</v>
      </c>
      <c r="B692" s="1" t="s">
        <v>155</v>
      </c>
      <c r="C692" s="1">
        <v>22</v>
      </c>
      <c r="D692" s="1" t="s">
        <v>8</v>
      </c>
      <c r="E692" s="6">
        <f>労働コスト!E692/SUM(資本コスト!E692,労働コスト!E692)</f>
        <v>0.63442890215412862</v>
      </c>
      <c r="F692" s="6">
        <f>労働コスト!F692/SUM(資本コスト!F692,労働コスト!F692)</f>
        <v>0.73064489521810938</v>
      </c>
      <c r="G692" s="6">
        <f>労働コスト!G692/SUM(資本コスト!G692,労働コスト!G692)</f>
        <v>0.66263121449762619</v>
      </c>
      <c r="H692" s="6">
        <f>労働コスト!H692/SUM(資本コスト!H692,労働コスト!H692)</f>
        <v>0.65148859412098048</v>
      </c>
      <c r="I692" s="6">
        <f>労働コスト!I692/SUM(資本コスト!I692,労働コスト!I692)</f>
        <v>0.7084164006578848</v>
      </c>
      <c r="K692" s="3">
        <f>0.5*(E692+E$1106)</f>
        <v>0.7175173512726789</v>
      </c>
      <c r="L692" s="3">
        <f t="shared" ref="L692:O692" si="688">0.5*(F692+F$1106)</f>
        <v>0.73254668379377641</v>
      </c>
      <c r="M692" s="3">
        <f t="shared" si="688"/>
        <v>0.66616683165134605</v>
      </c>
      <c r="N692" s="3">
        <f t="shared" si="688"/>
        <v>0.67176979881405097</v>
      </c>
      <c r="O692" s="3">
        <f t="shared" si="688"/>
        <v>0.71826469375684532</v>
      </c>
    </row>
    <row r="693" spans="1:15" x14ac:dyDescent="0.15">
      <c r="A693" s="1">
        <v>30</v>
      </c>
      <c r="B693" s="1" t="s">
        <v>155</v>
      </c>
      <c r="C693" s="1">
        <v>23</v>
      </c>
      <c r="D693" s="1" t="s">
        <v>29</v>
      </c>
      <c r="E693" s="6">
        <f>労働コスト!E693/SUM(資本コスト!E693,労働コスト!E693)</f>
        <v>0.45120516462791255</v>
      </c>
      <c r="F693" s="6">
        <f>労働コスト!F693/SUM(資本コスト!F693,労働コスト!F693)</f>
        <v>0.71673859522859906</v>
      </c>
      <c r="G693" s="6">
        <f>労働コスト!G693/SUM(資本コスト!G693,労働コスト!G693)</f>
        <v>0.75063758090731192</v>
      </c>
      <c r="H693" s="6">
        <f>労働コスト!H693/SUM(資本コスト!H693,労働コスト!H693)</f>
        <v>0.76786522680245817</v>
      </c>
      <c r="I693" s="6">
        <f>労働コスト!I693/SUM(資本コスト!I693,労働コスト!I693)</f>
        <v>0.70459027735033819</v>
      </c>
      <c r="K693" s="3">
        <f>0.5*(E693+E$1107)</f>
        <v>0.53342777350133419</v>
      </c>
      <c r="L693" s="3">
        <f t="shared" ref="L693:O693" si="689">0.5*(F693+F$1107)</f>
        <v>0.72928553218236913</v>
      </c>
      <c r="M693" s="3">
        <f t="shared" si="689"/>
        <v>0.73955426456731799</v>
      </c>
      <c r="N693" s="3">
        <f t="shared" si="689"/>
        <v>0.75609928492351908</v>
      </c>
      <c r="O693" s="3">
        <f t="shared" si="689"/>
        <v>0.69972390348530467</v>
      </c>
    </row>
    <row r="694" spans="1:15" x14ac:dyDescent="0.15">
      <c r="A694" s="1">
        <v>31</v>
      </c>
      <c r="B694" s="1" t="s">
        <v>302</v>
      </c>
      <c r="C694" s="1">
        <v>1</v>
      </c>
      <c r="D694" s="1" t="s">
        <v>9</v>
      </c>
      <c r="E694" s="6">
        <f>労働コスト!E694/SUM(資本コスト!E694,労働コスト!E694)</f>
        <v>0.40079450455510846</v>
      </c>
      <c r="F694" s="6">
        <f>労働コスト!F694/SUM(資本コスト!F694,労働コスト!F694)</f>
        <v>0.44871266931120585</v>
      </c>
      <c r="G694" s="6">
        <f>労働コスト!G694/SUM(資本コスト!G694,労働コスト!G694)</f>
        <v>0.42322333937781292</v>
      </c>
      <c r="H694" s="6">
        <f>労働コスト!H694/SUM(資本コスト!H694,労働コスト!H694)</f>
        <v>0.32226448069926666</v>
      </c>
      <c r="I694" s="6">
        <f>労働コスト!I694/SUM(資本コスト!I694,労働コスト!I694)</f>
        <v>0.2850273903909496</v>
      </c>
      <c r="K694" s="3">
        <f>0.5*(E694+E$1085)</f>
        <v>0.41208199704862392</v>
      </c>
      <c r="L694" s="3">
        <f t="shared" ref="L694:O694" si="690">0.5*(F694+F$1085)</f>
        <v>0.47539084837368839</v>
      </c>
      <c r="M694" s="3">
        <f t="shared" si="690"/>
        <v>0.43865297905538875</v>
      </c>
      <c r="N694" s="3">
        <f t="shared" si="690"/>
        <v>0.33792095684256174</v>
      </c>
      <c r="O694" s="3">
        <f t="shared" si="690"/>
        <v>0.28746381247306663</v>
      </c>
    </row>
    <row r="695" spans="1:15" x14ac:dyDescent="0.15">
      <c r="A695" s="1">
        <v>31</v>
      </c>
      <c r="B695" s="1" t="s">
        <v>302</v>
      </c>
      <c r="C695" s="1">
        <v>2</v>
      </c>
      <c r="D695" s="1" t="s">
        <v>10</v>
      </c>
      <c r="E695" s="6">
        <f>労働コスト!E695/SUM(資本コスト!E695,労働コスト!E695)</f>
        <v>0.64108173040232275</v>
      </c>
      <c r="F695" s="6">
        <f>労働コスト!F695/SUM(資本コスト!F695,労働コスト!F695)</f>
        <v>0.68629170047194488</v>
      </c>
      <c r="G695" s="6">
        <f>労働コスト!G695/SUM(資本コスト!G695,労働コスト!G695)</f>
        <v>0.58685834971745199</v>
      </c>
      <c r="H695" s="6">
        <f>労働コスト!H695/SUM(資本コスト!H695,労働コスト!H695)</f>
        <v>0.62678221711248039</v>
      </c>
      <c r="I695" s="6">
        <f>労働コスト!I695/SUM(資本コスト!I695,労働コスト!I695)</f>
        <v>0.32720304695366442</v>
      </c>
      <c r="K695" s="3">
        <f>0.5*(E695+E$1086)</f>
        <v>0.63173671894230843</v>
      </c>
      <c r="L695" s="3">
        <f t="shared" ref="L695:O695" si="691">0.5*(F695+F$1086)</f>
        <v>0.676655826376372</v>
      </c>
      <c r="M695" s="3">
        <f t="shared" si="691"/>
        <v>0.62013738103868787</v>
      </c>
      <c r="N695" s="3">
        <f t="shared" si="691"/>
        <v>0.64139337932438667</v>
      </c>
      <c r="O695" s="3">
        <f t="shared" si="691"/>
        <v>0.41290261090036784</v>
      </c>
    </row>
    <row r="696" spans="1:15" x14ac:dyDescent="0.15">
      <c r="A696" s="1">
        <v>31</v>
      </c>
      <c r="B696" s="1" t="s">
        <v>303</v>
      </c>
      <c r="C696" s="1">
        <v>3</v>
      </c>
      <c r="D696" s="1" t="s">
        <v>17</v>
      </c>
      <c r="E696" s="6">
        <f>労働コスト!E696/SUM(資本コスト!E696,労働コスト!E696)</f>
        <v>0.60985422161639746</v>
      </c>
      <c r="F696" s="6">
        <f>労働コスト!F696/SUM(資本コスト!F696,労働コスト!F696)</f>
        <v>0.7191701964308338</v>
      </c>
      <c r="G696" s="6">
        <f>労働コスト!G696/SUM(資本コスト!G696,労働コスト!G696)</f>
        <v>0.63128164113510954</v>
      </c>
      <c r="H696" s="6">
        <f>労働コスト!H696/SUM(資本コスト!H696,労働コスト!H696)</f>
        <v>0.64029242417297705</v>
      </c>
      <c r="I696" s="6">
        <f>労働コスト!I696/SUM(資本コスト!I696,労働コスト!I696)</f>
        <v>0.54167835603247017</v>
      </c>
      <c r="K696" s="3">
        <f>0.5*(E696+E$1087)</f>
        <v>0.64303961214446526</v>
      </c>
      <c r="L696" s="3">
        <f t="shared" ref="L696:O696" si="692">0.5*(F696+F$1087)</f>
        <v>0.73276561675092533</v>
      </c>
      <c r="M696" s="3">
        <f t="shared" si="692"/>
        <v>0.66295620700512425</v>
      </c>
      <c r="N696" s="3">
        <f t="shared" si="692"/>
        <v>0.6651869023146928</v>
      </c>
      <c r="O696" s="3">
        <f t="shared" si="692"/>
        <v>0.58766381757081754</v>
      </c>
    </row>
    <row r="697" spans="1:15" x14ac:dyDescent="0.15">
      <c r="A697" s="1">
        <v>31</v>
      </c>
      <c r="B697" s="1" t="s">
        <v>303</v>
      </c>
      <c r="C697" s="1">
        <v>4</v>
      </c>
      <c r="D697" s="1" t="s">
        <v>18</v>
      </c>
      <c r="E697" s="6">
        <f>労働コスト!E697/SUM(資本コスト!E697,労働コスト!E697)</f>
        <v>0.81660043054365072</v>
      </c>
      <c r="F697" s="6">
        <f>労働コスト!F697/SUM(資本コスト!F697,労働コスト!F697)</f>
        <v>0.83972169711302602</v>
      </c>
      <c r="G697" s="6">
        <f>労働コスト!G697/SUM(資本コスト!G697,労働コスト!G697)</f>
        <v>0.84189166898433365</v>
      </c>
      <c r="H697" s="6">
        <f>労働コスト!H697/SUM(資本コスト!H697,労働コスト!H697)</f>
        <v>0.76297151936096541</v>
      </c>
      <c r="I697" s="6">
        <f>労働コスト!I697/SUM(資本コスト!I697,労働コスト!I697)</f>
        <v>0.72587006577296376</v>
      </c>
      <c r="K697" s="3">
        <f>0.5*(E697+E$1088)</f>
        <v>0.79639832435390889</v>
      </c>
      <c r="L697" s="3">
        <f t="shared" ref="L697:O697" si="693">0.5*(F697+F$1088)</f>
        <v>0.827584485308832</v>
      </c>
      <c r="M697" s="3">
        <f t="shared" si="693"/>
        <v>0.82023237640867075</v>
      </c>
      <c r="N697" s="3">
        <f t="shared" si="693"/>
        <v>0.75153619563026219</v>
      </c>
      <c r="O697" s="3">
        <f t="shared" si="693"/>
        <v>0.69825327766660139</v>
      </c>
    </row>
    <row r="698" spans="1:15" x14ac:dyDescent="0.15">
      <c r="A698" s="1">
        <v>31</v>
      </c>
      <c r="B698" s="1" t="s">
        <v>303</v>
      </c>
      <c r="C698" s="1">
        <v>5</v>
      </c>
      <c r="D698" s="1" t="s">
        <v>19</v>
      </c>
      <c r="E698" s="6">
        <f>労働コスト!E698/SUM(資本コスト!E698,労働コスト!E698)</f>
        <v>0.47590482403255635</v>
      </c>
      <c r="F698" s="6">
        <f>労働コスト!F698/SUM(資本コスト!F698,労働コスト!F698)</f>
        <v>0.62807684132230923</v>
      </c>
      <c r="G698" s="6">
        <f>労働コスト!G698/SUM(資本コスト!G698,労働コスト!G698)</f>
        <v>0.58142788160025738</v>
      </c>
      <c r="H698" s="6">
        <f>労働コスト!H698/SUM(資本コスト!H698,労働コスト!H698)</f>
        <v>0.41385930096450035</v>
      </c>
      <c r="I698" s="6">
        <f>労働コスト!I698/SUM(資本コスト!I698,労働コスト!I698)</f>
        <v>0.39951104728689513</v>
      </c>
      <c r="K698" s="3">
        <f>0.5*(E698+E$1089)</f>
        <v>0.54092326342472064</v>
      </c>
      <c r="L698" s="3">
        <f t="shared" ref="L698:O698" si="694">0.5*(F698+F$1089)</f>
        <v>0.66837027094339907</v>
      </c>
      <c r="M698" s="3">
        <f t="shared" si="694"/>
        <v>0.63424020739006781</v>
      </c>
      <c r="N698" s="3">
        <f t="shared" si="694"/>
        <v>0.5453791571858988</v>
      </c>
      <c r="O698" s="3">
        <f t="shared" si="694"/>
        <v>0.50230689811021834</v>
      </c>
    </row>
    <row r="699" spans="1:15" x14ac:dyDescent="0.15">
      <c r="A699" s="1">
        <v>31</v>
      </c>
      <c r="B699" s="1" t="s">
        <v>303</v>
      </c>
      <c r="C699" s="1">
        <v>6</v>
      </c>
      <c r="D699" s="1" t="s">
        <v>3</v>
      </c>
      <c r="E699" s="6">
        <f>労働コスト!E699/SUM(資本コスト!E699,労働コスト!E699)</f>
        <v>0.70929318376902384</v>
      </c>
      <c r="F699" s="6">
        <f>労働コスト!F699/SUM(資本コスト!F699,労働コスト!F699)</f>
        <v>0.83172105641580052</v>
      </c>
      <c r="G699" s="6">
        <f>労働コスト!G699/SUM(資本コスト!G699,労働コスト!G699)</f>
        <v>0.65546023175074786</v>
      </c>
      <c r="H699" s="6">
        <f>労働コスト!H699/SUM(資本コスト!H699,労働コスト!H699)</f>
        <v>0.83693423572111392</v>
      </c>
      <c r="I699" s="6">
        <f>労働コスト!I699/SUM(資本コスト!I699,労働コスト!I699)</f>
        <v>0.81207130789951731</v>
      </c>
      <c r="K699" s="3">
        <f>0.5*(E699+E$1090)</f>
        <v>0.61293357999761544</v>
      </c>
      <c r="L699" s="3">
        <f t="shared" ref="L699:O699" si="695">0.5*(F699+F$1090)</f>
        <v>0.70603278935657143</v>
      </c>
      <c r="M699" s="3">
        <f t="shared" si="695"/>
        <v>0.6043437932788116</v>
      </c>
      <c r="N699" s="3">
        <f t="shared" si="695"/>
        <v>0.70340403669659124</v>
      </c>
      <c r="O699" s="3">
        <f t="shared" si="695"/>
        <v>0.62839009749360142</v>
      </c>
    </row>
    <row r="700" spans="1:15" x14ac:dyDescent="0.15">
      <c r="A700" s="1">
        <v>31</v>
      </c>
      <c r="B700" s="1" t="s">
        <v>303</v>
      </c>
      <c r="C700" s="1">
        <v>7</v>
      </c>
      <c r="D700" s="1" t="s">
        <v>20</v>
      </c>
      <c r="E700" s="6">
        <f>労働コスト!E700/SUM(資本コスト!E700,労働コスト!E700)</f>
        <v>0.21162263295675618</v>
      </c>
      <c r="F700" s="6">
        <f>労働コスト!F700/SUM(資本コスト!F700,労働コスト!F700)</f>
        <v>0.57585963607694535</v>
      </c>
      <c r="G700" s="6">
        <f>労働コスト!G700/SUM(資本コスト!G700,労働コスト!G700)</f>
        <v>0.68823449844028639</v>
      </c>
      <c r="H700" s="6">
        <f>労働コスト!H700/SUM(資本コスト!H700,労働コスト!H700)</f>
        <v>0.72532182102394793</v>
      </c>
      <c r="I700" s="6">
        <f>労働コスト!I700/SUM(資本コスト!I700,労働コスト!I700)</f>
        <v>0.81198247419176384</v>
      </c>
      <c r="K700" s="3">
        <f>0.5*(E700+E$1091)</f>
        <v>0.2580253228381546</v>
      </c>
      <c r="L700" s="3">
        <f t="shared" ref="L700:O700" si="696">0.5*(F700+F$1091)</f>
        <v>0.46202409312765569</v>
      </c>
      <c r="M700" s="3">
        <f t="shared" si="696"/>
        <v>0.56297215215021035</v>
      </c>
      <c r="N700" s="3">
        <f t="shared" si="696"/>
        <v>0.57828883794133612</v>
      </c>
      <c r="O700" s="3">
        <f t="shared" si="696"/>
        <v>0.59842733771680212</v>
      </c>
    </row>
    <row r="701" spans="1:15" x14ac:dyDescent="0.15">
      <c r="A701" s="1">
        <v>31</v>
      </c>
      <c r="B701" s="1" t="s">
        <v>303</v>
      </c>
      <c r="C701" s="1">
        <v>8</v>
      </c>
      <c r="D701" s="1" t="s">
        <v>21</v>
      </c>
      <c r="E701" s="6">
        <f>労働コスト!E701/SUM(資本コスト!E701,労働コスト!E701)</f>
        <v>0.70707097991001455</v>
      </c>
      <c r="F701" s="6">
        <f>労働コスト!F701/SUM(資本コスト!F701,労働コスト!F701)</f>
        <v>0.78251440633948699</v>
      </c>
      <c r="G701" s="6">
        <f>労働コスト!G701/SUM(資本コスト!G701,労働コスト!G701)</f>
        <v>0.78788612719467654</v>
      </c>
      <c r="H701" s="6">
        <f>労働コスト!H701/SUM(資本コスト!H701,労働コスト!H701)</f>
        <v>0.80576532372120868</v>
      </c>
      <c r="I701" s="6">
        <f>労働コスト!I701/SUM(資本コスト!I701,労働コスト!I701)</f>
        <v>0.69947345735903688</v>
      </c>
      <c r="K701" s="3">
        <f>0.5*(E701+E$1092)</f>
        <v>0.66587808204141219</v>
      </c>
      <c r="L701" s="3">
        <f t="shared" ref="L701:O701" si="697">0.5*(F701+F$1092)</f>
        <v>0.76969902238795707</v>
      </c>
      <c r="M701" s="3">
        <f t="shared" si="697"/>
        <v>0.76952044178962464</v>
      </c>
      <c r="N701" s="3">
        <f t="shared" si="697"/>
        <v>0.78383366429935963</v>
      </c>
      <c r="O701" s="3">
        <f t="shared" si="697"/>
        <v>0.68819115856030266</v>
      </c>
    </row>
    <row r="702" spans="1:15" x14ac:dyDescent="0.15">
      <c r="A702" s="1">
        <v>31</v>
      </c>
      <c r="B702" s="1" t="s">
        <v>303</v>
      </c>
      <c r="C702" s="1">
        <v>9</v>
      </c>
      <c r="D702" s="1" t="s">
        <v>22</v>
      </c>
      <c r="E702" s="6">
        <f>労働コスト!E702/SUM(資本コスト!E702,労働コスト!E702)</f>
        <v>0.73781558864513364</v>
      </c>
      <c r="F702" s="6">
        <f>労働コスト!F702/SUM(資本コスト!F702,労働コスト!F702)</f>
        <v>0.6579809305678963</v>
      </c>
      <c r="G702" s="6">
        <f>労働コスト!G702/SUM(資本コスト!G702,労働コスト!G702)</f>
        <v>0.66400495979197305</v>
      </c>
      <c r="H702" s="6">
        <f>労働コスト!H702/SUM(資本コスト!H702,労働コスト!H702)</f>
        <v>0.78222491808042249</v>
      </c>
      <c r="I702" s="6">
        <f>労働コスト!I702/SUM(資本コスト!I702,労働コスト!I702)</f>
        <v>0.74948115557797124</v>
      </c>
      <c r="K702" s="3">
        <f>0.5*(E702+E$1093)</f>
        <v>0.68193474595236658</v>
      </c>
      <c r="L702" s="3">
        <f t="shared" ref="L702:O702" si="698">0.5*(F702+F$1093)</f>
        <v>0.63573669322170856</v>
      </c>
      <c r="M702" s="3">
        <f t="shared" si="698"/>
        <v>0.62253846203392416</v>
      </c>
      <c r="N702" s="3">
        <f t="shared" si="698"/>
        <v>0.6878251860948621</v>
      </c>
      <c r="O702" s="3">
        <f t="shared" si="698"/>
        <v>0.65214837834255546</v>
      </c>
    </row>
    <row r="703" spans="1:15" x14ac:dyDescent="0.15">
      <c r="A703" s="1">
        <v>31</v>
      </c>
      <c r="B703" s="1" t="s">
        <v>303</v>
      </c>
      <c r="C703" s="1">
        <v>10</v>
      </c>
      <c r="D703" s="1" t="s">
        <v>23</v>
      </c>
      <c r="E703" s="6">
        <f>労働コスト!E703/SUM(資本コスト!E703,労働コスト!E703)</f>
        <v>0.58991876810512323</v>
      </c>
      <c r="F703" s="6">
        <f>労働コスト!F703/SUM(資本コスト!F703,労働コスト!F703)</f>
        <v>0.61498272154740352</v>
      </c>
      <c r="G703" s="6">
        <f>労働コスト!G703/SUM(資本コスト!G703,労働コスト!G703)</f>
        <v>0.70372151330904786</v>
      </c>
      <c r="H703" s="6">
        <f>労働コスト!H703/SUM(資本コスト!H703,労働コスト!H703)</f>
        <v>0.80145027463366336</v>
      </c>
      <c r="I703" s="6">
        <f>労働コスト!I703/SUM(資本コスト!I703,労働コスト!I703)</f>
        <v>0.81816624740870103</v>
      </c>
      <c r="K703" s="3">
        <f>0.5*(E703+E$1094)</f>
        <v>0.676072497631796</v>
      </c>
      <c r="L703" s="3">
        <f t="shared" ref="L703:O703" si="699">0.5*(F703+F$1094)</f>
        <v>0.70848316216407992</v>
      </c>
      <c r="M703" s="3">
        <f t="shared" si="699"/>
        <v>0.7567875417628841</v>
      </c>
      <c r="N703" s="3">
        <f t="shared" si="699"/>
        <v>0.80637640607244465</v>
      </c>
      <c r="O703" s="3">
        <f t="shared" si="699"/>
        <v>0.80520893360674428</v>
      </c>
    </row>
    <row r="704" spans="1:15" x14ac:dyDescent="0.15">
      <c r="A704" s="1">
        <v>31</v>
      </c>
      <c r="B704" s="1" t="s">
        <v>303</v>
      </c>
      <c r="C704" s="1">
        <v>11</v>
      </c>
      <c r="D704" s="1" t="s">
        <v>24</v>
      </c>
      <c r="E704" s="6">
        <f>労働コスト!E704/SUM(資本コスト!E704,労働コスト!E704)</f>
        <v>0.42769657824563795</v>
      </c>
      <c r="F704" s="6">
        <f>労働コスト!F704/SUM(資本コスト!F704,労働コスト!F704)</f>
        <v>0.65758238625913845</v>
      </c>
      <c r="G704" s="6">
        <f>労働コスト!G704/SUM(資本コスト!G704,労働コスト!G704)</f>
        <v>0.72420715130755409</v>
      </c>
      <c r="H704" s="6">
        <f>労働コスト!H704/SUM(資本コスト!H704,労働コスト!H704)</f>
        <v>0.80627447365277538</v>
      </c>
      <c r="I704" s="6">
        <f>労働コスト!I704/SUM(資本コスト!I704,労働コスト!I704)</f>
        <v>0.75878192239196773</v>
      </c>
      <c r="K704" s="3">
        <f>0.5*(E704+E$1095)</f>
        <v>0.57861626815664435</v>
      </c>
      <c r="L704" s="3">
        <f t="shared" ref="L704:O704" si="700">0.5*(F704+F$1095)</f>
        <v>0.71994831913470869</v>
      </c>
      <c r="M704" s="3">
        <f t="shared" si="700"/>
        <v>0.72477744418228829</v>
      </c>
      <c r="N704" s="3">
        <f t="shared" si="700"/>
        <v>0.76749967979610279</v>
      </c>
      <c r="O704" s="3">
        <f t="shared" si="700"/>
        <v>0.72430030769312359</v>
      </c>
    </row>
    <row r="705" spans="1:15" x14ac:dyDescent="0.15">
      <c r="A705" s="1">
        <v>31</v>
      </c>
      <c r="B705" s="1" t="s">
        <v>303</v>
      </c>
      <c r="C705" s="1">
        <v>12</v>
      </c>
      <c r="D705" s="1" t="s">
        <v>25</v>
      </c>
      <c r="E705" s="6">
        <f>労働コスト!E705/SUM(資本コスト!E705,労働コスト!E705)</f>
        <v>0.84976444539314355</v>
      </c>
      <c r="F705" s="6">
        <f>労働コスト!F705/SUM(資本コスト!F705,労働コスト!F705)</f>
        <v>0.8012069137528669</v>
      </c>
      <c r="G705" s="6">
        <f>労働コスト!G705/SUM(資本コスト!G705,労働コスト!G705)</f>
        <v>0.72200853590927416</v>
      </c>
      <c r="H705" s="6">
        <f>労働コスト!H705/SUM(資本コスト!H705,労働コスト!H705)</f>
        <v>0.69111360724506432</v>
      </c>
      <c r="I705" s="6">
        <f>労働コスト!I705/SUM(資本コスト!I705,労働コスト!I705)</f>
        <v>0.55451831611481406</v>
      </c>
      <c r="K705" s="3">
        <f>0.5*(E705+E$1096)</f>
        <v>0.81521340223717509</v>
      </c>
      <c r="L705" s="3">
        <f t="shared" ref="L705:O705" si="701">0.5*(F705+F$1096)</f>
        <v>0.80960342658460305</v>
      </c>
      <c r="M705" s="3">
        <f t="shared" si="701"/>
        <v>0.7030102293541125</v>
      </c>
      <c r="N705" s="3">
        <f t="shared" si="701"/>
        <v>0.6744802814746198</v>
      </c>
      <c r="O705" s="3">
        <f t="shared" si="701"/>
        <v>0.56064489625856506</v>
      </c>
    </row>
    <row r="706" spans="1:15" x14ac:dyDescent="0.15">
      <c r="A706" s="1">
        <v>31</v>
      </c>
      <c r="B706" s="1" t="s">
        <v>303</v>
      </c>
      <c r="C706" s="1">
        <v>13</v>
      </c>
      <c r="D706" s="1" t="s">
        <v>26</v>
      </c>
      <c r="E706" s="6">
        <f>労働コスト!E706/SUM(資本コスト!E706,労働コスト!E706)</f>
        <v>0.94268695030199223</v>
      </c>
      <c r="F706" s="6">
        <f>労働コスト!F706/SUM(資本コスト!F706,労働コスト!F706)</f>
        <v>0.89752812891025158</v>
      </c>
      <c r="G706" s="6">
        <f>労働コスト!G706/SUM(資本コスト!G706,労働コスト!G706)</f>
        <v>0.68148951892506349</v>
      </c>
      <c r="H706" s="6">
        <f>労働コスト!H706/SUM(資本コスト!H706,労働コスト!H706)</f>
        <v>0.77495780191192398</v>
      </c>
      <c r="I706" s="6">
        <f>労働コスト!I706/SUM(資本コスト!I706,労働コスト!I706)</f>
        <v>0.85586779338878216</v>
      </c>
      <c r="K706" s="3">
        <f>0.5*(E706+E$1097)</f>
        <v>0.87659599195014004</v>
      </c>
      <c r="L706" s="3">
        <f t="shared" ref="L706:O706" si="702">0.5*(F706+F$1097)</f>
        <v>0.80942819627973117</v>
      </c>
      <c r="M706" s="3">
        <f t="shared" si="702"/>
        <v>0.67705023486427796</v>
      </c>
      <c r="N706" s="3">
        <f t="shared" si="702"/>
        <v>0.72626793466247141</v>
      </c>
      <c r="O706" s="3">
        <f t="shared" si="702"/>
        <v>0.77911198811097737</v>
      </c>
    </row>
    <row r="707" spans="1:15" x14ac:dyDescent="0.15">
      <c r="A707" s="1">
        <v>31</v>
      </c>
      <c r="B707" s="1" t="s">
        <v>303</v>
      </c>
      <c r="C707" s="1">
        <v>14</v>
      </c>
      <c r="D707" s="1" t="s">
        <v>27</v>
      </c>
      <c r="E707" s="6">
        <f>労働コスト!E707/SUM(資本コスト!E707,労働コスト!E707)</f>
        <v>0.98466138322137797</v>
      </c>
      <c r="F707" s="6">
        <f>労働コスト!F707/SUM(資本コスト!F707,労働コスト!F707)</f>
        <v>0.868975112116954</v>
      </c>
      <c r="G707" s="6">
        <f>労働コスト!G707/SUM(資本コスト!G707,労働コスト!G707)</f>
        <v>0.81745178600159896</v>
      </c>
      <c r="H707" s="6">
        <f>労働コスト!H707/SUM(資本コスト!H707,労働コスト!H707)</f>
        <v>0.8869013233523324</v>
      </c>
      <c r="I707" s="6">
        <f>労働コスト!I707/SUM(資本コスト!I707,労働コスト!I707)</f>
        <v>0.78963443512057108</v>
      </c>
      <c r="K707" s="3">
        <f>0.5*(E707+E$1098)</f>
        <v>0.94966812446283511</v>
      </c>
      <c r="L707" s="3">
        <f t="shared" ref="L707:O707" si="703">0.5*(F707+F$1098)</f>
        <v>0.86296670736252912</v>
      </c>
      <c r="M707" s="3">
        <f t="shared" si="703"/>
        <v>0.78910378723809826</v>
      </c>
      <c r="N707" s="3">
        <f t="shared" si="703"/>
        <v>0.7916409373751383</v>
      </c>
      <c r="O707" s="3">
        <f t="shared" si="703"/>
        <v>0.70850353290644641</v>
      </c>
    </row>
    <row r="708" spans="1:15" x14ac:dyDescent="0.15">
      <c r="A708" s="1">
        <v>31</v>
      </c>
      <c r="B708" s="1" t="s">
        <v>303</v>
      </c>
      <c r="C708" s="1">
        <v>15</v>
      </c>
      <c r="D708" s="1" t="s">
        <v>28</v>
      </c>
      <c r="E708" s="6">
        <f>労働コスト!E708/SUM(資本コスト!E708,労働コスト!E708)</f>
        <v>0.86537257761316011</v>
      </c>
      <c r="F708" s="6">
        <f>労働コスト!F708/SUM(資本コスト!F708,労働コスト!F708)</f>
        <v>0.79480711639130108</v>
      </c>
      <c r="G708" s="6">
        <f>労働コスト!G708/SUM(資本コスト!G708,労働コスト!G708)</f>
        <v>0.75966707394696453</v>
      </c>
      <c r="H708" s="6">
        <f>労働コスト!H708/SUM(資本コスト!H708,労働コスト!H708)</f>
        <v>0.72754102775724017</v>
      </c>
      <c r="I708" s="6">
        <f>労働コスト!I708/SUM(資本コスト!I708,労働コスト!I708)</f>
        <v>0.65531134998603424</v>
      </c>
      <c r="K708" s="3">
        <f>0.5*(E708+E$1099)</f>
        <v>0.83584342242178256</v>
      </c>
      <c r="L708" s="3">
        <f t="shared" ref="L708:O708" si="704">0.5*(F708+F$1099)</f>
        <v>0.80818070268500108</v>
      </c>
      <c r="M708" s="3">
        <f t="shared" si="704"/>
        <v>0.75749223662064979</v>
      </c>
      <c r="N708" s="3">
        <f t="shared" si="704"/>
        <v>0.72900292004350686</v>
      </c>
      <c r="O708" s="3">
        <f t="shared" si="704"/>
        <v>0.66427090623862617</v>
      </c>
    </row>
    <row r="709" spans="1:15" x14ac:dyDescent="0.15">
      <c r="A709" s="1">
        <v>31</v>
      </c>
      <c r="B709" s="1" t="s">
        <v>302</v>
      </c>
      <c r="C709" s="1">
        <v>16</v>
      </c>
      <c r="D709" s="1" t="s">
        <v>11</v>
      </c>
      <c r="E709" s="6">
        <f>労働コスト!E709/SUM(資本コスト!E709,労働コスト!E709)</f>
        <v>0.80931770595173014</v>
      </c>
      <c r="F709" s="6">
        <f>労働コスト!F709/SUM(資本コスト!F709,労働コスト!F709)</f>
        <v>0.90197901548523685</v>
      </c>
      <c r="G709" s="6">
        <f>労働コスト!G709/SUM(資本コスト!G709,労働コスト!G709)</f>
        <v>0.86146542919013269</v>
      </c>
      <c r="H709" s="6">
        <f>労働コスト!H709/SUM(資本コスト!H709,労働コスト!H709)</f>
        <v>0.91187446083906476</v>
      </c>
      <c r="I709" s="6">
        <f>労働コスト!I709/SUM(資本コスト!I709,労働コスト!I709)</f>
        <v>0.87376347498516094</v>
      </c>
      <c r="K709" s="3">
        <f>0.5*(E709+E$1100)</f>
        <v>0.77793445451727972</v>
      </c>
      <c r="L709" s="3">
        <f t="shared" ref="L709:O709" si="705">0.5*(F709+F$1100)</f>
        <v>0.89678899715948313</v>
      </c>
      <c r="M709" s="3">
        <f t="shared" si="705"/>
        <v>0.87399446138785031</v>
      </c>
      <c r="N709" s="3">
        <f t="shared" si="705"/>
        <v>0.91275002151327111</v>
      </c>
      <c r="O709" s="3">
        <f t="shared" si="705"/>
        <v>0.88862378691203459</v>
      </c>
    </row>
    <row r="710" spans="1:15" x14ac:dyDescent="0.15">
      <c r="A710" s="1">
        <v>31</v>
      </c>
      <c r="B710" s="1" t="s">
        <v>302</v>
      </c>
      <c r="C710" s="1">
        <v>17</v>
      </c>
      <c r="D710" s="1" t="s">
        <v>12</v>
      </c>
      <c r="E710" s="6">
        <f>労働コスト!E710/SUM(資本コスト!E710,労働コスト!E710)</f>
        <v>0.41070367103331917</v>
      </c>
      <c r="F710" s="6">
        <f>労働コスト!F710/SUM(資本コスト!F710,労働コスト!F710)</f>
        <v>0.31954721608369963</v>
      </c>
      <c r="G710" s="6">
        <f>労働コスト!G710/SUM(資本コスト!G710,労働コスト!G710)</f>
        <v>0.28914468949242894</v>
      </c>
      <c r="H710" s="6">
        <f>労働コスト!H710/SUM(資本コスト!H710,労働コスト!H710)</f>
        <v>0.348306481173765</v>
      </c>
      <c r="I710" s="6">
        <f>労働コスト!I710/SUM(資本コスト!I710,労働コスト!I710)</f>
        <v>0.24899662053523364</v>
      </c>
      <c r="K710" s="3">
        <f>0.5*(E710+E$1101)</f>
        <v>0.32581212642978902</v>
      </c>
      <c r="L710" s="3">
        <f t="shared" ref="L710:O710" si="706">0.5*(F710+F$1101)</f>
        <v>0.27684473178033836</v>
      </c>
      <c r="M710" s="3">
        <f t="shared" si="706"/>
        <v>0.28004931298934732</v>
      </c>
      <c r="N710" s="3">
        <f t="shared" si="706"/>
        <v>0.31785103036111617</v>
      </c>
      <c r="O710" s="3">
        <f t="shared" si="706"/>
        <v>0.22198354888625405</v>
      </c>
    </row>
    <row r="711" spans="1:15" x14ac:dyDescent="0.15">
      <c r="A711" s="1">
        <v>31</v>
      </c>
      <c r="B711" s="1" t="s">
        <v>302</v>
      </c>
      <c r="C711" s="1">
        <v>18</v>
      </c>
      <c r="D711" s="1" t="s">
        <v>13</v>
      </c>
      <c r="E711" s="6">
        <f>労働コスト!E711/SUM(資本コスト!E711,労働コスト!E711)</f>
        <v>0.86783293994228361</v>
      </c>
      <c r="F711" s="6">
        <f>労働コスト!F711/SUM(資本コスト!F711,労働コスト!F711)</f>
        <v>0.76338896156338354</v>
      </c>
      <c r="G711" s="6">
        <f>労働コスト!G711/SUM(資本コスト!G711,労働コスト!G711)</f>
        <v>0.75267876377949805</v>
      </c>
      <c r="H711" s="6">
        <f>労働コスト!H711/SUM(資本コスト!H711,労働コスト!H711)</f>
        <v>0.80645847761212919</v>
      </c>
      <c r="I711" s="6">
        <f>労働コスト!I711/SUM(資本コスト!I711,労働コスト!I711)</f>
        <v>0.79705513263167438</v>
      </c>
      <c r="K711" s="3">
        <f>0.5*(E711+E$1102)</f>
        <v>0.8636769326688063</v>
      </c>
      <c r="L711" s="3">
        <f t="shared" ref="L711:O711" si="707">0.5*(F711+F$1102)</f>
        <v>0.78479804785603036</v>
      </c>
      <c r="M711" s="3">
        <f t="shared" si="707"/>
        <v>0.78320327046123284</v>
      </c>
      <c r="N711" s="3">
        <f t="shared" si="707"/>
        <v>0.81519738692513499</v>
      </c>
      <c r="O711" s="3">
        <f t="shared" si="707"/>
        <v>0.79817546799600469</v>
      </c>
    </row>
    <row r="712" spans="1:15" x14ac:dyDescent="0.15">
      <c r="A712" s="1">
        <v>31</v>
      </c>
      <c r="B712" s="1" t="s">
        <v>302</v>
      </c>
      <c r="C712" s="1">
        <v>19</v>
      </c>
      <c r="D712" s="1" t="s">
        <v>14</v>
      </c>
      <c r="E712" s="6">
        <f>労働コスト!E712/SUM(資本コスト!E712,労働コスト!E712)</f>
        <v>0.73941537902150412</v>
      </c>
      <c r="F712" s="6">
        <f>労働コスト!F712/SUM(資本コスト!F712,労働コスト!F712)</f>
        <v>0.8685151008255344</v>
      </c>
      <c r="G712" s="6">
        <f>労働コスト!G712/SUM(資本コスト!G712,労働コスト!G712)</f>
        <v>0.8458918968245156</v>
      </c>
      <c r="H712" s="6">
        <f>労働コスト!H712/SUM(資本コスト!H712,労働コスト!H712)</f>
        <v>0.8256742420160228</v>
      </c>
      <c r="I712" s="6">
        <f>労働コスト!I712/SUM(資本コスト!I712,労働コスト!I712)</f>
        <v>0.85878840324674088</v>
      </c>
      <c r="K712" s="3">
        <f>0.5*(E712+E$1103)</f>
        <v>0.70113357567811363</v>
      </c>
      <c r="L712" s="3">
        <f t="shared" ref="L712:O712" si="708">0.5*(F712+F$1103)</f>
        <v>0.85518161151833205</v>
      </c>
      <c r="M712" s="3">
        <f t="shared" si="708"/>
        <v>0.85007212369771645</v>
      </c>
      <c r="N712" s="3">
        <f t="shared" si="708"/>
        <v>0.81853013645217143</v>
      </c>
      <c r="O712" s="3">
        <f t="shared" si="708"/>
        <v>0.83228073321519869</v>
      </c>
    </row>
    <row r="713" spans="1:15" x14ac:dyDescent="0.15">
      <c r="A713" s="1">
        <v>31</v>
      </c>
      <c r="B713" s="1" t="s">
        <v>302</v>
      </c>
      <c r="C713" s="1">
        <v>20</v>
      </c>
      <c r="D713" s="1" t="s">
        <v>15</v>
      </c>
      <c r="E713" s="6">
        <f>労働コスト!E713/SUM(資本コスト!E713,労働コスト!E713)</f>
        <v>0.55829140492435003</v>
      </c>
      <c r="F713" s="6">
        <f>労働コスト!F713/SUM(資本コスト!F713,労働コスト!F713)</f>
        <v>0.15662979062354998</v>
      </c>
      <c r="G713" s="6">
        <f>労働コスト!G713/SUM(資本コスト!G713,労働コスト!G713)</f>
        <v>0.23094373920501718</v>
      </c>
      <c r="H713" s="6">
        <f>労働コスト!H713/SUM(資本コスト!H713,労働コスト!H713)</f>
        <v>0.22476073681629707</v>
      </c>
      <c r="I713" s="6">
        <f>労働コスト!I713/SUM(資本コスト!I713,労働コスト!I713)</f>
        <v>0.1655654958359265</v>
      </c>
      <c r="K713" s="3">
        <f>0.5*(E713+E$1104)</f>
        <v>0.53199123538852899</v>
      </c>
      <c r="L713" s="3">
        <f t="shared" ref="L713:O713" si="709">0.5*(F713+F$1104)</f>
        <v>0.17900129411192828</v>
      </c>
      <c r="M713" s="3">
        <f t="shared" si="709"/>
        <v>0.23881905604874132</v>
      </c>
      <c r="N713" s="3">
        <f t="shared" si="709"/>
        <v>0.24070139352819686</v>
      </c>
      <c r="O713" s="3">
        <f t="shared" si="709"/>
        <v>0.18380269400282784</v>
      </c>
    </row>
    <row r="714" spans="1:15" x14ac:dyDescent="0.15">
      <c r="A714" s="1">
        <v>31</v>
      </c>
      <c r="B714" s="1" t="s">
        <v>302</v>
      </c>
      <c r="C714" s="1">
        <v>21</v>
      </c>
      <c r="D714" s="1" t="s">
        <v>16</v>
      </c>
      <c r="E714" s="6">
        <f>労働コスト!E714/SUM(資本コスト!E714,労働コスト!E714)</f>
        <v>0.91396740341696536</v>
      </c>
      <c r="F714" s="6">
        <f>労働コスト!F714/SUM(資本コスト!F714,労働コスト!F714)</f>
        <v>0.60673264000109528</v>
      </c>
      <c r="G714" s="6">
        <f>労働コスト!G714/SUM(資本コスト!G714,労働コスト!G714)</f>
        <v>0.60624899927481424</v>
      </c>
      <c r="H714" s="6">
        <f>労働コスト!H714/SUM(資本コスト!H714,労働コスト!H714)</f>
        <v>0.61779964258494469</v>
      </c>
      <c r="I714" s="6">
        <f>労働コスト!I714/SUM(資本コスト!I714,労働コスト!I714)</f>
        <v>0.49133114271969519</v>
      </c>
      <c r="K714" s="3">
        <f>0.5*(E714+E$1105)</f>
        <v>0.7947597991933919</v>
      </c>
      <c r="L714" s="3">
        <f t="shared" ref="L714:O714" si="710">0.5*(F714+F$1105)</f>
        <v>0.59610663188944102</v>
      </c>
      <c r="M714" s="3">
        <f t="shared" si="710"/>
        <v>0.59492592148392243</v>
      </c>
      <c r="N714" s="3">
        <f t="shared" si="710"/>
        <v>0.58589997388142767</v>
      </c>
      <c r="O714" s="3">
        <f t="shared" si="710"/>
        <v>0.46331304063919965</v>
      </c>
    </row>
    <row r="715" spans="1:15" x14ac:dyDescent="0.15">
      <c r="A715" s="1">
        <v>31</v>
      </c>
      <c r="B715" s="1" t="s">
        <v>159</v>
      </c>
      <c r="C715" s="1">
        <v>22</v>
      </c>
      <c r="D715" s="1" t="s">
        <v>8</v>
      </c>
      <c r="E715" s="6">
        <f>労働コスト!E715/SUM(資本コスト!E715,労働コスト!E715)</f>
        <v>0.87346229687715105</v>
      </c>
      <c r="F715" s="6">
        <f>労働コスト!F715/SUM(資本コスト!F715,労働コスト!F715)</f>
        <v>0.68844484516688542</v>
      </c>
      <c r="G715" s="6">
        <f>労働コスト!G715/SUM(資本コスト!G715,労働コスト!G715)</f>
        <v>0.67485674670536433</v>
      </c>
      <c r="H715" s="6">
        <f>労働コスト!H715/SUM(資本コスト!H715,労働コスト!H715)</f>
        <v>0.65112660260451649</v>
      </c>
      <c r="I715" s="6">
        <f>労働コスト!I715/SUM(資本コスト!I715,労働コスト!I715)</f>
        <v>0.71850978979886637</v>
      </c>
      <c r="K715" s="3">
        <f>0.5*(E715+E$1106)</f>
        <v>0.83703404863419006</v>
      </c>
      <c r="L715" s="3">
        <f t="shared" ref="L715:O715" si="711">0.5*(F715+F$1106)</f>
        <v>0.71144665876816449</v>
      </c>
      <c r="M715" s="3">
        <f t="shared" si="711"/>
        <v>0.67227959775521517</v>
      </c>
      <c r="N715" s="3">
        <f t="shared" si="711"/>
        <v>0.67158880305581892</v>
      </c>
      <c r="O715" s="3">
        <f t="shared" si="711"/>
        <v>0.7233113883273361</v>
      </c>
    </row>
    <row r="716" spans="1:15" x14ac:dyDescent="0.15">
      <c r="A716" s="1">
        <v>31</v>
      </c>
      <c r="B716" s="1" t="s">
        <v>159</v>
      </c>
      <c r="C716" s="1">
        <v>23</v>
      </c>
      <c r="D716" s="1" t="s">
        <v>29</v>
      </c>
      <c r="E716" s="6">
        <f>労働コスト!E716/SUM(資本コスト!E716,労働コスト!E716)</f>
        <v>0.63418469027017055</v>
      </c>
      <c r="F716" s="6">
        <f>労働コスト!F716/SUM(資本コスト!F716,労働コスト!F716)</f>
        <v>0.74432345488837082</v>
      </c>
      <c r="G716" s="6">
        <f>労働コスト!G716/SUM(資本コスト!G716,労働コスト!G716)</f>
        <v>0.73169287672686822</v>
      </c>
      <c r="H716" s="6">
        <f>労働コスト!H716/SUM(資本コスト!H716,労働コスト!H716)</f>
        <v>0.75959092128605377</v>
      </c>
      <c r="I716" s="6">
        <f>労働コスト!I716/SUM(資本コスト!I716,労働コスト!I716)</f>
        <v>0.71852522667939056</v>
      </c>
      <c r="K716" s="3">
        <f>0.5*(E716+E$1107)</f>
        <v>0.62491753632246316</v>
      </c>
      <c r="L716" s="3">
        <f t="shared" ref="L716:O716" si="712">0.5*(F716+F$1107)</f>
        <v>0.74307796201225496</v>
      </c>
      <c r="M716" s="3">
        <f t="shared" si="712"/>
        <v>0.73008191247709608</v>
      </c>
      <c r="N716" s="3">
        <f t="shared" si="712"/>
        <v>0.75196213216531693</v>
      </c>
      <c r="O716" s="3">
        <f t="shared" si="712"/>
        <v>0.70669137814983085</v>
      </c>
    </row>
    <row r="717" spans="1:15" x14ac:dyDescent="0.15">
      <c r="A717" s="1">
        <v>32</v>
      </c>
      <c r="B717" s="1" t="s">
        <v>304</v>
      </c>
      <c r="C717" s="1">
        <v>1</v>
      </c>
      <c r="D717" s="1" t="s">
        <v>9</v>
      </c>
      <c r="E717" s="6">
        <f>労働コスト!E717/SUM(資本コスト!E717,労働コスト!E717)</f>
        <v>0.43976274244109537</v>
      </c>
      <c r="F717" s="6">
        <f>労働コスト!F717/SUM(資本コスト!F717,労働コスト!F717)</f>
        <v>0.58912479039256638</v>
      </c>
      <c r="G717" s="6">
        <f>労働コスト!G717/SUM(資本コスト!G717,労働コスト!G717)</f>
        <v>0.55173071301534204</v>
      </c>
      <c r="H717" s="6">
        <f>労働コスト!H717/SUM(資本コスト!H717,労働コスト!H717)</f>
        <v>0.35122019285759742</v>
      </c>
      <c r="I717" s="6">
        <f>労働コスト!I717/SUM(資本コスト!I717,労働コスト!I717)</f>
        <v>0.27680329568868972</v>
      </c>
      <c r="K717" s="3">
        <f>0.5*(E717+E$1085)</f>
        <v>0.43156611599161743</v>
      </c>
      <c r="L717" s="3">
        <f t="shared" ref="L717:O717" si="713">0.5*(F717+F$1085)</f>
        <v>0.54559690891436863</v>
      </c>
      <c r="M717" s="3">
        <f t="shared" si="713"/>
        <v>0.50290666587415334</v>
      </c>
      <c r="N717" s="3">
        <f t="shared" si="713"/>
        <v>0.35239881292172714</v>
      </c>
      <c r="O717" s="3">
        <f t="shared" si="713"/>
        <v>0.28335176512193672</v>
      </c>
    </row>
    <row r="718" spans="1:15" x14ac:dyDescent="0.15">
      <c r="A718" s="1">
        <v>32</v>
      </c>
      <c r="B718" s="1" t="s">
        <v>304</v>
      </c>
      <c r="C718" s="1">
        <v>2</v>
      </c>
      <c r="D718" s="1" t="s">
        <v>10</v>
      </c>
      <c r="E718" s="6">
        <f>労働コスト!E718/SUM(資本コスト!E718,労働コスト!E718)</f>
        <v>0.66050926786289088</v>
      </c>
      <c r="F718" s="6">
        <f>労働コスト!F718/SUM(資本コスト!F718,労働コスト!F718)</f>
        <v>0.69776810835687064</v>
      </c>
      <c r="G718" s="6">
        <f>労働コスト!G718/SUM(資本コスト!G718,労働コスト!G718)</f>
        <v>0.72772944218072166</v>
      </c>
      <c r="H718" s="6">
        <f>労働コスト!H718/SUM(資本コスト!H718,労働コスト!H718)</f>
        <v>0.76602692055314281</v>
      </c>
      <c r="I718" s="6">
        <f>労働コスト!I718/SUM(資本コスト!I718,労働コスト!I718)</f>
        <v>0.56728007104573497</v>
      </c>
      <c r="K718" s="3">
        <f>0.5*(E718+E$1086)</f>
        <v>0.64145048767259261</v>
      </c>
      <c r="L718" s="3">
        <f t="shared" ref="L718:O718" si="714">0.5*(F718+F$1086)</f>
        <v>0.68239403031883494</v>
      </c>
      <c r="M718" s="3">
        <f t="shared" si="714"/>
        <v>0.69057292727032271</v>
      </c>
      <c r="N718" s="3">
        <f t="shared" si="714"/>
        <v>0.71101573104471782</v>
      </c>
      <c r="O718" s="3">
        <f t="shared" si="714"/>
        <v>0.53294112294640317</v>
      </c>
    </row>
    <row r="719" spans="1:15" x14ac:dyDescent="0.15">
      <c r="A719" s="1">
        <v>32</v>
      </c>
      <c r="B719" s="1" t="s">
        <v>305</v>
      </c>
      <c r="C719" s="1">
        <v>3</v>
      </c>
      <c r="D719" s="1" t="s">
        <v>17</v>
      </c>
      <c r="E719" s="6">
        <f>労働コスト!E719/SUM(資本コスト!E719,労働コスト!E719)</f>
        <v>0.66491417429522726</v>
      </c>
      <c r="F719" s="6">
        <f>労働コスト!F719/SUM(資本コスト!F719,労働コスト!F719)</f>
        <v>0.77736499484736232</v>
      </c>
      <c r="G719" s="6">
        <f>労働コスト!G719/SUM(資本コスト!G719,労働コスト!G719)</f>
        <v>0.80017279464730862</v>
      </c>
      <c r="H719" s="6">
        <f>労働コスト!H719/SUM(資本コスト!H719,労働コスト!H719)</f>
        <v>0.76865709011142469</v>
      </c>
      <c r="I719" s="6">
        <f>労働コスト!I719/SUM(資本コスト!I719,労働コスト!I719)</f>
        <v>0.75103887142568793</v>
      </c>
      <c r="K719" s="3">
        <f>0.5*(E719+E$1087)</f>
        <v>0.67056958848388015</v>
      </c>
      <c r="L719" s="3">
        <f t="shared" ref="L719:O719" si="715">0.5*(F719+F$1087)</f>
        <v>0.76186301595918959</v>
      </c>
      <c r="M719" s="3">
        <f t="shared" si="715"/>
        <v>0.74740178376122379</v>
      </c>
      <c r="N719" s="3">
        <f t="shared" si="715"/>
        <v>0.72936923528391673</v>
      </c>
      <c r="O719" s="3">
        <f t="shared" si="715"/>
        <v>0.69234407526742636</v>
      </c>
    </row>
    <row r="720" spans="1:15" x14ac:dyDescent="0.15">
      <c r="A720" s="1">
        <v>32</v>
      </c>
      <c r="B720" s="1" t="s">
        <v>305</v>
      </c>
      <c r="C720" s="1">
        <v>4</v>
      </c>
      <c r="D720" s="1" t="s">
        <v>18</v>
      </c>
      <c r="E720" s="6">
        <f>労働コスト!E720/SUM(資本コスト!E720,労働コスト!E720)</f>
        <v>0.57855846095086017</v>
      </c>
      <c r="F720" s="6">
        <f>労働コスト!F720/SUM(資本コスト!F720,労働コスト!F720)</f>
        <v>0.78511379775462964</v>
      </c>
      <c r="G720" s="6">
        <f>労働コスト!G720/SUM(資本コスト!G720,労働コスト!G720)</f>
        <v>0.73898726700253881</v>
      </c>
      <c r="H720" s="6">
        <f>労働コスト!H720/SUM(資本コスト!H720,労働コスト!H720)</f>
        <v>0.64684866866448343</v>
      </c>
      <c r="I720" s="6">
        <f>労働コスト!I720/SUM(資本コスト!I720,労働コスト!I720)</f>
        <v>0.62908345821520151</v>
      </c>
      <c r="K720" s="3">
        <f>0.5*(E720+E$1088)</f>
        <v>0.67737733955751356</v>
      </c>
      <c r="L720" s="3">
        <f t="shared" ref="L720:O720" si="716">0.5*(F720+F$1088)</f>
        <v>0.80028053562963386</v>
      </c>
      <c r="M720" s="3">
        <f t="shared" si="716"/>
        <v>0.76878017541777333</v>
      </c>
      <c r="N720" s="3">
        <f t="shared" si="716"/>
        <v>0.6934747702820212</v>
      </c>
      <c r="O720" s="3">
        <f t="shared" si="716"/>
        <v>0.64985997388772021</v>
      </c>
    </row>
    <row r="721" spans="1:15" x14ac:dyDescent="0.15">
      <c r="A721" s="1">
        <v>32</v>
      </c>
      <c r="B721" s="1" t="s">
        <v>305</v>
      </c>
      <c r="C721" s="1">
        <v>5</v>
      </c>
      <c r="D721" s="1" t="s">
        <v>19</v>
      </c>
      <c r="E721" s="6">
        <f>労働コスト!E721/SUM(資本コスト!E721,労働コスト!E721)</f>
        <v>0.38891804658664791</v>
      </c>
      <c r="F721" s="6">
        <f>労働コスト!F721/SUM(資本コスト!F721,労働コスト!F721)</f>
        <v>0.6682496534352389</v>
      </c>
      <c r="G721" s="6">
        <f>労働コスト!G721/SUM(資本コスト!G721,労働コスト!G721)</f>
        <v>0.78425975261870429</v>
      </c>
      <c r="H721" s="6">
        <f>労働コスト!H721/SUM(資本コスト!H721,労働コスト!H721)</f>
        <v>0.79263941863800746</v>
      </c>
      <c r="I721" s="6">
        <f>労働コスト!I721/SUM(資本コスト!I721,労働コスト!I721)</f>
        <v>0.67681620372440621</v>
      </c>
      <c r="K721" s="3">
        <f>0.5*(E721+E$1089)</f>
        <v>0.49742987470176636</v>
      </c>
      <c r="L721" s="3">
        <f t="shared" ref="L721:O721" si="717">0.5*(F721+F$1089)</f>
        <v>0.6884566769998639</v>
      </c>
      <c r="M721" s="3">
        <f t="shared" si="717"/>
        <v>0.73565614289929127</v>
      </c>
      <c r="N721" s="3">
        <f t="shared" si="717"/>
        <v>0.73476921602265233</v>
      </c>
      <c r="O721" s="3">
        <f t="shared" si="717"/>
        <v>0.64095947632897388</v>
      </c>
    </row>
    <row r="722" spans="1:15" x14ac:dyDescent="0.15">
      <c r="A722" s="1">
        <v>32</v>
      </c>
      <c r="B722" s="1" t="s">
        <v>305</v>
      </c>
      <c r="C722" s="1">
        <v>6</v>
      </c>
      <c r="D722" s="1" t="s">
        <v>3</v>
      </c>
      <c r="E722" s="6">
        <f>労働コスト!E722/SUM(資本コスト!E722,労働コスト!E722)</f>
        <v>0.52366303653642288</v>
      </c>
      <c r="F722" s="6">
        <f>労働コスト!F722/SUM(資本コスト!F722,労働コスト!F722)</f>
        <v>0.64834200165972977</v>
      </c>
      <c r="G722" s="6">
        <f>労働コスト!G722/SUM(資本コスト!G722,労働コスト!G722)</f>
        <v>0.44928243322750139</v>
      </c>
      <c r="H722" s="6">
        <f>労働コスト!H722/SUM(資本コスト!H722,労働コスト!H722)</f>
        <v>0.63638756344373315</v>
      </c>
      <c r="I722" s="6">
        <f>労働コスト!I722/SUM(資本コスト!I722,労働コスト!I722)</f>
        <v>0.60133635043745004</v>
      </c>
      <c r="K722" s="3">
        <f>0.5*(E722+E$1090)</f>
        <v>0.52011850638131496</v>
      </c>
      <c r="L722" s="3">
        <f t="shared" ref="L722:O722" si="718">0.5*(F722+F$1090)</f>
        <v>0.61434326197853606</v>
      </c>
      <c r="M722" s="3">
        <f t="shared" si="718"/>
        <v>0.50125489401718837</v>
      </c>
      <c r="N722" s="3">
        <f t="shared" si="718"/>
        <v>0.60313070055790075</v>
      </c>
      <c r="O722" s="3">
        <f t="shared" si="718"/>
        <v>0.52302261876256773</v>
      </c>
    </row>
    <row r="723" spans="1:15" x14ac:dyDescent="0.15">
      <c r="A723" s="1">
        <v>32</v>
      </c>
      <c r="B723" s="1" t="s">
        <v>305</v>
      </c>
      <c r="C723" s="1">
        <v>7</v>
      </c>
      <c r="D723" s="1" t="s">
        <v>20</v>
      </c>
      <c r="E723" s="6">
        <f>労働コスト!E723/SUM(資本コスト!E723,労働コスト!E723)</f>
        <v>0.15601678154489995</v>
      </c>
      <c r="F723" s="6">
        <f>労働コスト!F723/SUM(資本コスト!F723,労働コスト!F723)</f>
        <v>0.5411157210985772</v>
      </c>
      <c r="G723" s="6">
        <f>労働コスト!G723/SUM(資本コスト!G723,労働コスト!G723)</f>
        <v>0.77037049938737334</v>
      </c>
      <c r="H723" s="6">
        <f>労働コスト!H723/SUM(資本コスト!H723,労働コスト!H723)</f>
        <v>0.84722462075401583</v>
      </c>
      <c r="I723" s="6">
        <f>労働コスト!I723/SUM(資本コスト!I723,労働コスト!I723)</f>
        <v>0.90816974262393491</v>
      </c>
      <c r="K723" s="3">
        <f>0.5*(E723+E$1091)</f>
        <v>0.23022239713222648</v>
      </c>
      <c r="L723" s="3">
        <f t="shared" ref="L723:O723" si="719">0.5*(F723+F$1091)</f>
        <v>0.44465213563847161</v>
      </c>
      <c r="M723" s="3">
        <f t="shared" si="719"/>
        <v>0.60404015262375388</v>
      </c>
      <c r="N723" s="3">
        <f t="shared" si="719"/>
        <v>0.63924023780637007</v>
      </c>
      <c r="O723" s="3">
        <f t="shared" si="719"/>
        <v>0.6465209719328876</v>
      </c>
    </row>
    <row r="724" spans="1:15" x14ac:dyDescent="0.15">
      <c r="A724" s="1">
        <v>32</v>
      </c>
      <c r="B724" s="1" t="s">
        <v>305</v>
      </c>
      <c r="C724" s="1">
        <v>8</v>
      </c>
      <c r="D724" s="1" t="s">
        <v>21</v>
      </c>
      <c r="E724" s="6">
        <f>労働コスト!E724/SUM(資本コスト!E724,労働コスト!E724)</f>
        <v>0.72380469560280625</v>
      </c>
      <c r="F724" s="6">
        <f>労働コスト!F724/SUM(資本コスト!F724,労働コスト!F724)</f>
        <v>0.78592236972433471</v>
      </c>
      <c r="G724" s="6">
        <f>労働コスト!G724/SUM(資本コスト!G724,労働コスト!G724)</f>
        <v>0.74485528877791329</v>
      </c>
      <c r="H724" s="6">
        <f>労働コスト!H724/SUM(資本コスト!H724,労働コスト!H724)</f>
        <v>0.7785269468419399</v>
      </c>
      <c r="I724" s="6">
        <f>労働コスト!I724/SUM(資本コスト!I724,労働コスト!I724)</f>
        <v>0.76254100372544242</v>
      </c>
      <c r="K724" s="3">
        <f>0.5*(E724+E$1092)</f>
        <v>0.67424493988780809</v>
      </c>
      <c r="L724" s="3">
        <f t="shared" ref="L724:O724" si="720">0.5*(F724+F$1092)</f>
        <v>0.77140300408038098</v>
      </c>
      <c r="M724" s="3">
        <f t="shared" si="720"/>
        <v>0.74800502258124302</v>
      </c>
      <c r="N724" s="3">
        <f t="shared" si="720"/>
        <v>0.77021447585972524</v>
      </c>
      <c r="O724" s="3">
        <f t="shared" si="720"/>
        <v>0.71972493174350549</v>
      </c>
    </row>
    <row r="725" spans="1:15" x14ac:dyDescent="0.15">
      <c r="A725" s="1">
        <v>32</v>
      </c>
      <c r="B725" s="1" t="s">
        <v>305</v>
      </c>
      <c r="C725" s="1">
        <v>9</v>
      </c>
      <c r="D725" s="1" t="s">
        <v>22</v>
      </c>
      <c r="E725" s="6">
        <f>労働コスト!E725/SUM(資本コスト!E725,労働コスト!E725)</f>
        <v>0.70607930720839873</v>
      </c>
      <c r="F725" s="6">
        <f>労働コスト!F725/SUM(資本コスト!F725,労働コスト!F725)</f>
        <v>0.7778931223567368</v>
      </c>
      <c r="G725" s="6">
        <f>労働コスト!G725/SUM(資本コスト!G725,労働コスト!G725)</f>
        <v>0.6791027437380055</v>
      </c>
      <c r="H725" s="6">
        <f>労働コスト!H725/SUM(資本コスト!H725,労働コスト!H725)</f>
        <v>0.68079004106384011</v>
      </c>
      <c r="I725" s="6">
        <f>労働コスト!I725/SUM(資本コスト!I725,労働コスト!I725)</f>
        <v>0.62521274121874393</v>
      </c>
      <c r="K725" s="3">
        <f>0.5*(E725+E$1093)</f>
        <v>0.66606660523399908</v>
      </c>
      <c r="L725" s="3">
        <f t="shared" ref="L725:O725" si="721">0.5*(F725+F$1093)</f>
        <v>0.69569278911612886</v>
      </c>
      <c r="M725" s="3">
        <f t="shared" si="721"/>
        <v>0.63008735400694038</v>
      </c>
      <c r="N725" s="3">
        <f t="shared" si="721"/>
        <v>0.63710774758657096</v>
      </c>
      <c r="O725" s="3">
        <f t="shared" si="721"/>
        <v>0.59001417116294175</v>
      </c>
    </row>
    <row r="726" spans="1:15" x14ac:dyDescent="0.15">
      <c r="A726" s="1">
        <v>32</v>
      </c>
      <c r="B726" s="1" t="s">
        <v>305</v>
      </c>
      <c r="C726" s="1">
        <v>10</v>
      </c>
      <c r="D726" s="1" t="s">
        <v>23</v>
      </c>
      <c r="E726" s="6">
        <f>労働コスト!E726/SUM(資本コスト!E726,労働コスト!E726)</f>
        <v>0.79950603971511891</v>
      </c>
      <c r="F726" s="6">
        <f>労働コスト!F726/SUM(資本コスト!F726,労働コスト!F726)</f>
        <v>0.84530244576165892</v>
      </c>
      <c r="G726" s="6">
        <f>労働コスト!G726/SUM(資本コスト!G726,労働コスト!G726)</f>
        <v>0.8518310803177066</v>
      </c>
      <c r="H726" s="6">
        <f>労働コスト!H726/SUM(資本コスト!H726,労働コスト!H726)</f>
        <v>0.75326662558434621</v>
      </c>
      <c r="I726" s="6">
        <f>労働コスト!I726/SUM(資本コスト!I726,労働コスト!I726)</f>
        <v>0.78331673495589949</v>
      </c>
      <c r="K726" s="3">
        <f>0.5*(E726+E$1094)</f>
        <v>0.7808661334367939</v>
      </c>
      <c r="L726" s="3">
        <f t="shared" ref="L726:O726" si="722">0.5*(F726+F$1094)</f>
        <v>0.82364302427120761</v>
      </c>
      <c r="M726" s="3">
        <f t="shared" si="722"/>
        <v>0.83084232526721347</v>
      </c>
      <c r="N726" s="3">
        <f t="shared" si="722"/>
        <v>0.78228458154778613</v>
      </c>
      <c r="O726" s="3">
        <f t="shared" si="722"/>
        <v>0.78778417738034345</v>
      </c>
    </row>
    <row r="727" spans="1:15" x14ac:dyDescent="0.15">
      <c r="A727" s="1">
        <v>32</v>
      </c>
      <c r="B727" s="1" t="s">
        <v>305</v>
      </c>
      <c r="C727" s="1">
        <v>11</v>
      </c>
      <c r="D727" s="1" t="s">
        <v>24</v>
      </c>
      <c r="E727" s="6">
        <f>労働コスト!E727/SUM(資本コスト!E727,労働コスト!E727)</f>
        <v>0.44568470457640452</v>
      </c>
      <c r="F727" s="6">
        <f>労働コスト!F727/SUM(資本コスト!F727,労働コスト!F727)</f>
        <v>0.66265274057546963</v>
      </c>
      <c r="G727" s="6">
        <f>労働コスト!G727/SUM(資本コスト!G727,労働コスト!G727)</f>
        <v>0.66118781499726198</v>
      </c>
      <c r="H727" s="6">
        <f>労働コスト!H727/SUM(資本コスト!H727,労働コスト!H727)</f>
        <v>0.71374147163016632</v>
      </c>
      <c r="I727" s="6">
        <f>労働コスト!I727/SUM(資本コスト!I727,労働コスト!I727)</f>
        <v>0.74170879862435402</v>
      </c>
      <c r="K727" s="3">
        <f>0.5*(E727+E$1095)</f>
        <v>0.58761033132202756</v>
      </c>
      <c r="L727" s="3">
        <f t="shared" ref="L727:O727" si="723">0.5*(F727+F$1095)</f>
        <v>0.72248349629287434</v>
      </c>
      <c r="M727" s="3">
        <f t="shared" si="723"/>
        <v>0.69326777602714218</v>
      </c>
      <c r="N727" s="3">
        <f t="shared" si="723"/>
        <v>0.72123317878479831</v>
      </c>
      <c r="O727" s="3">
        <f t="shared" si="723"/>
        <v>0.71576374580931668</v>
      </c>
    </row>
    <row r="728" spans="1:15" x14ac:dyDescent="0.15">
      <c r="A728" s="1">
        <v>32</v>
      </c>
      <c r="B728" s="1" t="s">
        <v>305</v>
      </c>
      <c r="C728" s="1">
        <v>12</v>
      </c>
      <c r="D728" s="1" t="s">
        <v>25</v>
      </c>
      <c r="E728" s="6">
        <f>労働コスト!E728/SUM(資本コスト!E728,労働コスト!E728)</f>
        <v>0.92183246264752483</v>
      </c>
      <c r="F728" s="6">
        <f>労働コスト!F728/SUM(資本コスト!F728,労働コスト!F728)</f>
        <v>0.86997089464396815</v>
      </c>
      <c r="G728" s="6">
        <f>労働コスト!G728/SUM(資本コスト!G728,労働コスト!G728)</f>
        <v>0.70278006974996254</v>
      </c>
      <c r="H728" s="6">
        <f>労働コスト!H728/SUM(資本コスト!H728,労働コスト!H728)</f>
        <v>0.68371164362237657</v>
      </c>
      <c r="I728" s="6">
        <f>労働コスト!I728/SUM(資本コスト!I728,労働コスト!I728)</f>
        <v>0.62284805317201775</v>
      </c>
      <c r="K728" s="3">
        <f>0.5*(E728+E$1096)</f>
        <v>0.85124741086436573</v>
      </c>
      <c r="L728" s="3">
        <f t="shared" ref="L728:O728" si="724">0.5*(F728+F$1096)</f>
        <v>0.84398541703015373</v>
      </c>
      <c r="M728" s="3">
        <f t="shared" si="724"/>
        <v>0.69339599627445669</v>
      </c>
      <c r="N728" s="3">
        <f t="shared" si="724"/>
        <v>0.67077929966327599</v>
      </c>
      <c r="O728" s="3">
        <f t="shared" si="724"/>
        <v>0.59480976478716685</v>
      </c>
    </row>
    <row r="729" spans="1:15" x14ac:dyDescent="0.15">
      <c r="A729" s="1">
        <v>32</v>
      </c>
      <c r="B729" s="1" t="s">
        <v>305</v>
      </c>
      <c r="C729" s="1">
        <v>13</v>
      </c>
      <c r="D729" s="1" t="s">
        <v>26</v>
      </c>
      <c r="E729" s="6">
        <f>労働コスト!E729/SUM(資本コスト!E729,労働コスト!E729)</f>
        <v>0.90864143582967505</v>
      </c>
      <c r="F729" s="6">
        <f>労働コスト!F729/SUM(資本コスト!F729,労働コスト!F729)</f>
        <v>0.71008163361953602</v>
      </c>
      <c r="G729" s="6">
        <f>労働コスト!G729/SUM(資本コスト!G729,労働コスト!G729)</f>
        <v>0.59800417659415572</v>
      </c>
      <c r="H729" s="6">
        <f>労働コスト!H729/SUM(資本コスト!H729,労働コスト!H729)</f>
        <v>0.61498583924984673</v>
      </c>
      <c r="I729" s="6">
        <f>労働コスト!I729/SUM(資本コスト!I729,労働コスト!I729)</f>
        <v>0.67312266796151699</v>
      </c>
      <c r="K729" s="3">
        <f>0.5*(E729+E$1097)</f>
        <v>0.8595732347139815</v>
      </c>
      <c r="L729" s="3">
        <f t="shared" ref="L729:O729" si="725">0.5*(F729+F$1097)</f>
        <v>0.71570494863437339</v>
      </c>
      <c r="M729" s="3">
        <f t="shared" si="725"/>
        <v>0.63530756369882413</v>
      </c>
      <c r="N729" s="3">
        <f t="shared" si="725"/>
        <v>0.64628195333143279</v>
      </c>
      <c r="O729" s="3">
        <f t="shared" si="725"/>
        <v>0.68773942539734478</v>
      </c>
    </row>
    <row r="730" spans="1:15" x14ac:dyDescent="0.15">
      <c r="A730" s="1">
        <v>32</v>
      </c>
      <c r="B730" s="1" t="s">
        <v>305</v>
      </c>
      <c r="C730" s="1">
        <v>14</v>
      </c>
      <c r="D730" s="1" t="s">
        <v>27</v>
      </c>
      <c r="E730" s="6">
        <f>労働コスト!E730/SUM(資本コスト!E730,労働コスト!E730)</f>
        <v>0.99412905480021363</v>
      </c>
      <c r="F730" s="6">
        <f>労働コスト!F730/SUM(資本コスト!F730,労働コスト!F730)</f>
        <v>0.86274027657294916</v>
      </c>
      <c r="G730" s="6">
        <f>労働コスト!G730/SUM(資本コスト!G730,労働コスト!G730)</f>
        <v>0.70036075177189672</v>
      </c>
      <c r="H730" s="6">
        <f>労働コスト!H730/SUM(資本コスト!H730,労働コスト!H730)</f>
        <v>0.60401855575077656</v>
      </c>
      <c r="I730" s="6">
        <f>労働コスト!I730/SUM(資本コスト!I730,労働コスト!I730)</f>
        <v>0.42109808089619555</v>
      </c>
      <c r="K730" s="3">
        <f>0.5*(E730+E$1098)</f>
        <v>0.95440196025225299</v>
      </c>
      <c r="L730" s="3">
        <f t="shared" ref="L730:O730" si="726">0.5*(F730+F$1098)</f>
        <v>0.85984928959052676</v>
      </c>
      <c r="M730" s="3">
        <f t="shared" si="726"/>
        <v>0.73055827012324714</v>
      </c>
      <c r="N730" s="3">
        <f t="shared" si="726"/>
        <v>0.65019955357436032</v>
      </c>
      <c r="O730" s="3">
        <f t="shared" si="726"/>
        <v>0.52423535579425862</v>
      </c>
    </row>
    <row r="731" spans="1:15" x14ac:dyDescent="0.15">
      <c r="A731" s="1">
        <v>32</v>
      </c>
      <c r="B731" s="1" t="s">
        <v>305</v>
      </c>
      <c r="C731" s="1">
        <v>15</v>
      </c>
      <c r="D731" s="1" t="s">
        <v>28</v>
      </c>
      <c r="E731" s="6">
        <f>労働コスト!E731/SUM(資本コスト!E731,労働コスト!E731)</f>
        <v>0.8946615753491074</v>
      </c>
      <c r="F731" s="6">
        <f>労働コスト!F731/SUM(資本コスト!F731,労働コスト!F731)</f>
        <v>0.80420569249973073</v>
      </c>
      <c r="G731" s="6">
        <f>労働コスト!G731/SUM(資本コスト!G731,労働コスト!G731)</f>
        <v>0.75745924773382978</v>
      </c>
      <c r="H731" s="6">
        <f>労働コスト!H731/SUM(資本コスト!H731,労働コスト!H731)</f>
        <v>0.71353186221205389</v>
      </c>
      <c r="I731" s="6">
        <f>労働コスト!I731/SUM(資本コスト!I731,労働コスト!I731)</f>
        <v>0.64810752796448401</v>
      </c>
      <c r="K731" s="3">
        <f>0.5*(E731+E$1099)</f>
        <v>0.85048792128975614</v>
      </c>
      <c r="L731" s="3">
        <f t="shared" ref="L731:O731" si="727">0.5*(F731+F$1099)</f>
        <v>0.81287999073921591</v>
      </c>
      <c r="M731" s="3">
        <f t="shared" si="727"/>
        <v>0.75638832351408247</v>
      </c>
      <c r="N731" s="3">
        <f t="shared" si="727"/>
        <v>0.72199833727091367</v>
      </c>
      <c r="O731" s="3">
        <f t="shared" si="727"/>
        <v>0.66066899522785105</v>
      </c>
    </row>
    <row r="732" spans="1:15" x14ac:dyDescent="0.15">
      <c r="A732" s="1">
        <v>32</v>
      </c>
      <c r="B732" s="1" t="s">
        <v>304</v>
      </c>
      <c r="C732" s="1">
        <v>16</v>
      </c>
      <c r="D732" s="1" t="s">
        <v>11</v>
      </c>
      <c r="E732" s="6">
        <f>労働コスト!E732/SUM(資本コスト!E732,労働コスト!E732)</f>
        <v>0.80005585085627307</v>
      </c>
      <c r="F732" s="6">
        <f>労働コスト!F732/SUM(資本コスト!F732,労働コスト!F732)</f>
        <v>0.89906106332693314</v>
      </c>
      <c r="G732" s="6">
        <f>労働コスト!G732/SUM(資本コスト!G732,労働コスト!G732)</f>
        <v>0.88370672335261446</v>
      </c>
      <c r="H732" s="6">
        <f>労働コスト!H732/SUM(資本コスト!H732,労働コスト!H732)</f>
        <v>0.91355781604309194</v>
      </c>
      <c r="I732" s="6">
        <f>労働コスト!I732/SUM(資本コスト!I732,労働コスト!I732)</f>
        <v>0.90232848094842477</v>
      </c>
      <c r="K732" s="3">
        <f>0.5*(E732+E$1100)</f>
        <v>0.77330352696955118</v>
      </c>
      <c r="L732" s="3">
        <f t="shared" ref="L732:O732" si="728">0.5*(F732+F$1100)</f>
        <v>0.89533002108033133</v>
      </c>
      <c r="M732" s="3">
        <f t="shared" si="728"/>
        <v>0.88511510846909114</v>
      </c>
      <c r="N732" s="3">
        <f t="shared" si="728"/>
        <v>0.91359169911528471</v>
      </c>
      <c r="O732" s="3">
        <f t="shared" si="728"/>
        <v>0.90290628989366639</v>
      </c>
    </row>
    <row r="733" spans="1:15" x14ac:dyDescent="0.15">
      <c r="A733" s="1">
        <v>32</v>
      </c>
      <c r="B733" s="1" t="s">
        <v>304</v>
      </c>
      <c r="C733" s="1">
        <v>17</v>
      </c>
      <c r="D733" s="1" t="s">
        <v>12</v>
      </c>
      <c r="E733" s="6">
        <f>労働コスト!E733/SUM(資本コスト!E733,労働コスト!E733)</f>
        <v>0.22001824754079624</v>
      </c>
      <c r="F733" s="6">
        <f>労働コスト!F733/SUM(資本コスト!F733,労働コスト!F733)</f>
        <v>0.26767030372403428</v>
      </c>
      <c r="G733" s="6">
        <f>労働コスト!G733/SUM(資本コスト!G733,労働コスト!G733)</f>
        <v>0.25500272580368571</v>
      </c>
      <c r="H733" s="6">
        <f>労働コスト!H733/SUM(資本コスト!H733,労働コスト!H733)</f>
        <v>0.2577853106407384</v>
      </c>
      <c r="I733" s="6">
        <f>労働コスト!I733/SUM(資本コスト!I733,労働コスト!I733)</f>
        <v>0.19810587620170392</v>
      </c>
      <c r="K733" s="3">
        <f>0.5*(E733+E$1101)</f>
        <v>0.23046941468352755</v>
      </c>
      <c r="L733" s="3">
        <f t="shared" ref="L733:O733" si="729">0.5*(F733+F$1101)</f>
        <v>0.25090627560050571</v>
      </c>
      <c r="M733" s="3">
        <f t="shared" si="729"/>
        <v>0.26297833114497571</v>
      </c>
      <c r="N733" s="3">
        <f t="shared" si="729"/>
        <v>0.27259044509460284</v>
      </c>
      <c r="O733" s="3">
        <f t="shared" si="729"/>
        <v>0.19653817671948917</v>
      </c>
    </row>
    <row r="734" spans="1:15" x14ac:dyDescent="0.15">
      <c r="A734" s="1">
        <v>32</v>
      </c>
      <c r="B734" s="1" t="s">
        <v>304</v>
      </c>
      <c r="C734" s="1">
        <v>18</v>
      </c>
      <c r="D734" s="1" t="s">
        <v>13</v>
      </c>
      <c r="E734" s="6">
        <f>労働コスト!E734/SUM(資本コスト!E734,労働コスト!E734)</f>
        <v>0.86113918798077393</v>
      </c>
      <c r="F734" s="6">
        <f>労働コスト!F734/SUM(資本コスト!F734,労働コスト!F734)</f>
        <v>0.79189484384985243</v>
      </c>
      <c r="G734" s="6">
        <f>労働コスト!G734/SUM(資本コスト!G734,労働コスト!G734)</f>
        <v>0.79955491698848102</v>
      </c>
      <c r="H734" s="6">
        <f>労働コスト!H734/SUM(資本コスト!H734,労働コスト!H734)</f>
        <v>0.81430346403102738</v>
      </c>
      <c r="I734" s="6">
        <f>労働コスト!I734/SUM(資本コスト!I734,労働コスト!I734)</f>
        <v>0.79989390806609706</v>
      </c>
      <c r="K734" s="3">
        <f>0.5*(E734+E$1102)</f>
        <v>0.86033005668805151</v>
      </c>
      <c r="L734" s="3">
        <f t="shared" ref="L734:O734" si="730">0.5*(F734+F$1102)</f>
        <v>0.79905098899926474</v>
      </c>
      <c r="M734" s="3">
        <f t="shared" si="730"/>
        <v>0.80664134706572432</v>
      </c>
      <c r="N734" s="3">
        <f t="shared" si="730"/>
        <v>0.81911988013458403</v>
      </c>
      <c r="O734" s="3">
        <f t="shared" si="730"/>
        <v>0.79959485571321598</v>
      </c>
    </row>
    <row r="735" spans="1:15" x14ac:dyDescent="0.15">
      <c r="A735" s="1">
        <v>32</v>
      </c>
      <c r="B735" s="1" t="s">
        <v>304</v>
      </c>
      <c r="C735" s="1">
        <v>19</v>
      </c>
      <c r="D735" s="1" t="s">
        <v>14</v>
      </c>
      <c r="E735" s="6">
        <f>労働コスト!E735/SUM(資本コスト!E735,労働コスト!E735)</f>
        <v>0.71827774901161956</v>
      </c>
      <c r="F735" s="6">
        <f>労働コスト!F735/SUM(資本コスト!F735,労働コスト!F735)</f>
        <v>0.86968213281323281</v>
      </c>
      <c r="G735" s="6">
        <f>労働コスト!G735/SUM(資本コスト!G735,労働コスト!G735)</f>
        <v>0.86916515611804168</v>
      </c>
      <c r="H735" s="6">
        <f>労働コスト!H735/SUM(資本コスト!H735,労働コスト!H735)</f>
        <v>0.83720167511830501</v>
      </c>
      <c r="I735" s="6">
        <f>労働コスト!I735/SUM(資本コスト!I735,労働コスト!I735)</f>
        <v>0.81937722999817186</v>
      </c>
      <c r="K735" s="3">
        <f>0.5*(E735+E$1103)</f>
        <v>0.6905647606731713</v>
      </c>
      <c r="L735" s="3">
        <f t="shared" ref="L735:O735" si="731">0.5*(F735+F$1103)</f>
        <v>0.85576512751218126</v>
      </c>
      <c r="M735" s="3">
        <f t="shared" si="731"/>
        <v>0.86170875334447961</v>
      </c>
      <c r="N735" s="3">
        <f t="shared" si="731"/>
        <v>0.82429385300331259</v>
      </c>
      <c r="O735" s="3">
        <f t="shared" si="731"/>
        <v>0.81257514659091412</v>
      </c>
    </row>
    <row r="736" spans="1:15" x14ac:dyDescent="0.15">
      <c r="A736" s="1">
        <v>32</v>
      </c>
      <c r="B736" s="1" t="s">
        <v>304</v>
      </c>
      <c r="C736" s="1">
        <v>20</v>
      </c>
      <c r="D736" s="1" t="s">
        <v>15</v>
      </c>
      <c r="E736" s="6">
        <f>労働コスト!E736/SUM(資本コスト!E736,労働コスト!E736)</f>
        <v>0.58412351387719963</v>
      </c>
      <c r="F736" s="6">
        <f>労働コスト!F736/SUM(資本コスト!F736,労働コスト!F736)</f>
        <v>0.13553584132339264</v>
      </c>
      <c r="G736" s="6">
        <f>労働コスト!G736/SUM(資本コスト!G736,労働コスト!G736)</f>
        <v>0.16070634459602465</v>
      </c>
      <c r="H736" s="6">
        <f>労働コスト!H736/SUM(資本コスト!H736,労働コスト!H736)</f>
        <v>0.19453029371454586</v>
      </c>
      <c r="I736" s="6">
        <f>労働コスト!I736/SUM(資本コスト!I736,労働コスト!I736)</f>
        <v>0.16350121488861358</v>
      </c>
      <c r="K736" s="3">
        <f>0.5*(E736+E$1104)</f>
        <v>0.54490728986495385</v>
      </c>
      <c r="L736" s="3">
        <f t="shared" ref="L736:O736" si="732">0.5*(F736+F$1104)</f>
        <v>0.16845431946184961</v>
      </c>
      <c r="M736" s="3">
        <f t="shared" si="732"/>
        <v>0.20370035874424502</v>
      </c>
      <c r="N736" s="3">
        <f t="shared" si="732"/>
        <v>0.22558617197732128</v>
      </c>
      <c r="O736" s="3">
        <f t="shared" si="732"/>
        <v>0.18277055352917138</v>
      </c>
    </row>
    <row r="737" spans="1:15" x14ac:dyDescent="0.15">
      <c r="A737" s="1">
        <v>32</v>
      </c>
      <c r="B737" s="1" t="s">
        <v>304</v>
      </c>
      <c r="C737" s="1">
        <v>21</v>
      </c>
      <c r="D737" s="1" t="s">
        <v>16</v>
      </c>
      <c r="E737" s="6">
        <f>労働コスト!E737/SUM(資本コスト!E737,労働コスト!E737)</f>
        <v>0.9182204667796291</v>
      </c>
      <c r="F737" s="6">
        <f>労働コスト!F737/SUM(資本コスト!F737,労働コスト!F737)</f>
        <v>0.73224541809320765</v>
      </c>
      <c r="G737" s="6">
        <f>労働コスト!G737/SUM(資本コスト!G737,労働コスト!G737)</f>
        <v>0.61934448097614214</v>
      </c>
      <c r="H737" s="6">
        <f>労働コスト!H737/SUM(資本コスト!H737,労働コスト!H737)</f>
        <v>0.51433570284935215</v>
      </c>
      <c r="I737" s="6">
        <f>労働コスト!I737/SUM(資本コスト!I737,労働コスト!I737)</f>
        <v>0.26701917429858568</v>
      </c>
      <c r="K737" s="3">
        <f>0.5*(E737+E$1105)</f>
        <v>0.79688633087472371</v>
      </c>
      <c r="L737" s="3">
        <f t="shared" ref="L737:O737" si="733">0.5*(F737+F$1105)</f>
        <v>0.65886302093549709</v>
      </c>
      <c r="M737" s="3">
        <f t="shared" si="733"/>
        <v>0.60147366233458632</v>
      </c>
      <c r="N737" s="3">
        <f t="shared" si="733"/>
        <v>0.5341680040136314</v>
      </c>
      <c r="O737" s="3">
        <f t="shared" si="733"/>
        <v>0.35115705642864486</v>
      </c>
    </row>
    <row r="738" spans="1:15" x14ac:dyDescent="0.15">
      <c r="A738" s="1">
        <v>32</v>
      </c>
      <c r="B738" s="1" t="s">
        <v>163</v>
      </c>
      <c r="C738" s="1">
        <v>22</v>
      </c>
      <c r="D738" s="1" t="s">
        <v>8</v>
      </c>
      <c r="E738" s="6">
        <f>労働コスト!E738/SUM(資本コスト!E738,労働コスト!E738)</f>
        <v>0.9000426723643622</v>
      </c>
      <c r="F738" s="6">
        <f>労働コスト!F738/SUM(資本コスト!F738,労働コスト!F738)</f>
        <v>0.73783949047815922</v>
      </c>
      <c r="G738" s="6">
        <f>労働コスト!G738/SUM(資本コスト!G738,労働コスト!G738)</f>
        <v>0.72551668820487814</v>
      </c>
      <c r="H738" s="6">
        <f>労働コスト!H738/SUM(資本コスト!H738,労働コスト!H738)</f>
        <v>0.67662833407468181</v>
      </c>
      <c r="I738" s="6">
        <f>労働コスト!I738/SUM(資本コスト!I738,労働コスト!I738)</f>
        <v>0.6861948119442276</v>
      </c>
      <c r="K738" s="3">
        <f>0.5*(E738+E$1106)</f>
        <v>0.85032423637779564</v>
      </c>
      <c r="L738" s="3">
        <f t="shared" ref="L738:O738" si="734">0.5*(F738+F$1106)</f>
        <v>0.73614398142380133</v>
      </c>
      <c r="M738" s="3">
        <f t="shared" si="734"/>
        <v>0.69760956850497213</v>
      </c>
      <c r="N738" s="3">
        <f t="shared" si="734"/>
        <v>0.68433966879090158</v>
      </c>
      <c r="O738" s="3">
        <f t="shared" si="734"/>
        <v>0.70715389940001683</v>
      </c>
    </row>
    <row r="739" spans="1:15" x14ac:dyDescent="0.15">
      <c r="A739" s="1">
        <v>32</v>
      </c>
      <c r="B739" s="1" t="s">
        <v>163</v>
      </c>
      <c r="C739" s="1">
        <v>23</v>
      </c>
      <c r="D739" s="1" t="s">
        <v>29</v>
      </c>
      <c r="E739" s="6">
        <f>労働コスト!E739/SUM(資本コスト!E739,労働コスト!E739)</f>
        <v>0.63212870155715728</v>
      </c>
      <c r="F739" s="6">
        <f>労働コスト!F739/SUM(資本コスト!F739,労働コスト!F739)</f>
        <v>0.75466059481355585</v>
      </c>
      <c r="G739" s="6">
        <f>労働コスト!G739/SUM(資本コスト!G739,労働コスト!G739)</f>
        <v>0.73674869074177873</v>
      </c>
      <c r="H739" s="6">
        <f>労働コスト!H739/SUM(資本コスト!H739,労働コスト!H739)</f>
        <v>0.75783202741269406</v>
      </c>
      <c r="I739" s="6">
        <f>労働コスト!I739/SUM(資本コスト!I739,労働コスト!I739)</f>
        <v>0.6658938790626463</v>
      </c>
      <c r="K739" s="3">
        <f>0.5*(E739+E$1107)</f>
        <v>0.62388954196595647</v>
      </c>
      <c r="L739" s="3">
        <f t="shared" ref="L739:O739" si="735">0.5*(F739+F$1107)</f>
        <v>0.74824653197484747</v>
      </c>
      <c r="M739" s="3">
        <f t="shared" si="735"/>
        <v>0.73260981948455139</v>
      </c>
      <c r="N739" s="3">
        <f t="shared" si="735"/>
        <v>0.75108268522863697</v>
      </c>
      <c r="O739" s="3">
        <f t="shared" si="735"/>
        <v>0.68037570434145866</v>
      </c>
    </row>
    <row r="740" spans="1:15" x14ac:dyDescent="0.15">
      <c r="A740" s="1">
        <v>33</v>
      </c>
      <c r="B740" s="1" t="s">
        <v>306</v>
      </c>
      <c r="C740" s="1">
        <v>1</v>
      </c>
      <c r="D740" s="1" t="s">
        <v>9</v>
      </c>
      <c r="E740" s="6">
        <f>労働コスト!E740/SUM(資本コスト!E740,労働コスト!E740)</f>
        <v>0.41436121423470573</v>
      </c>
      <c r="F740" s="6">
        <f>労働コスト!F740/SUM(資本コスト!F740,労働コスト!F740)</f>
        <v>0.52628355628954726</v>
      </c>
      <c r="G740" s="6">
        <f>労働コスト!G740/SUM(資本コスト!G740,労働コスト!G740)</f>
        <v>0.4830260146814328</v>
      </c>
      <c r="H740" s="6">
        <f>労働コスト!H740/SUM(資本コスト!H740,労働コスト!H740)</f>
        <v>0.3872349399484819</v>
      </c>
      <c r="I740" s="6">
        <f>労働コスト!I740/SUM(資本コスト!I740,労働コスト!I740)</f>
        <v>0.30960982633709</v>
      </c>
      <c r="K740" s="3">
        <f>0.5*(E740+E$1085)</f>
        <v>0.41886535188842255</v>
      </c>
      <c r="L740" s="3">
        <f t="shared" ref="L740:O740" si="736">0.5*(F740+F$1085)</f>
        <v>0.51417629186285918</v>
      </c>
      <c r="M740" s="3">
        <f t="shared" si="736"/>
        <v>0.46855431670719871</v>
      </c>
      <c r="N740" s="3">
        <f t="shared" si="736"/>
        <v>0.37040618646716938</v>
      </c>
      <c r="O740" s="3">
        <f t="shared" si="736"/>
        <v>0.29975503044613683</v>
      </c>
    </row>
    <row r="741" spans="1:15" x14ac:dyDescent="0.15">
      <c r="A741" s="1">
        <v>33</v>
      </c>
      <c r="B741" s="1" t="s">
        <v>306</v>
      </c>
      <c r="C741" s="1">
        <v>2</v>
      </c>
      <c r="D741" s="1" t="s">
        <v>10</v>
      </c>
      <c r="E741" s="6">
        <f>労働コスト!E741/SUM(資本コスト!E741,労働コスト!E741)</f>
        <v>0.68400329321408126</v>
      </c>
      <c r="F741" s="6">
        <f>労働コスト!F741/SUM(資本コスト!F741,労働コスト!F741)</f>
        <v>0.68799807779661748</v>
      </c>
      <c r="G741" s="6">
        <f>労働コスト!G741/SUM(資本コスト!G741,労働コスト!G741)</f>
        <v>0.65835709719957958</v>
      </c>
      <c r="H741" s="6">
        <f>労働コスト!H741/SUM(資本コスト!H741,労働コスト!H741)</f>
        <v>0.60216170126235635</v>
      </c>
      <c r="I741" s="6">
        <f>労働コスト!I741/SUM(資本コスト!I741,労働コスト!I741)</f>
        <v>0.45095499813676621</v>
      </c>
      <c r="K741" s="3">
        <f>0.5*(E741+E$1086)</f>
        <v>0.6531975003481878</v>
      </c>
      <c r="L741" s="3">
        <f t="shared" ref="L741:O741" si="737">0.5*(F741+F$1086)</f>
        <v>0.67750901503870831</v>
      </c>
      <c r="M741" s="3">
        <f t="shared" si="737"/>
        <v>0.65588675477975167</v>
      </c>
      <c r="N741" s="3">
        <f t="shared" si="737"/>
        <v>0.62908312139932465</v>
      </c>
      <c r="O741" s="3">
        <f t="shared" si="737"/>
        <v>0.47477858649191873</v>
      </c>
    </row>
    <row r="742" spans="1:15" x14ac:dyDescent="0.15">
      <c r="A742" s="1">
        <v>33</v>
      </c>
      <c r="B742" s="1" t="s">
        <v>307</v>
      </c>
      <c r="C742" s="1">
        <v>3</v>
      </c>
      <c r="D742" s="1" t="s">
        <v>17</v>
      </c>
      <c r="E742" s="6">
        <f>労働コスト!E742/SUM(資本コスト!E742,労働コスト!E742)</f>
        <v>0.55846316437342003</v>
      </c>
      <c r="F742" s="6">
        <f>労働コスト!F742/SUM(資本コスト!F742,労働コスト!F742)</f>
        <v>0.68968550949510954</v>
      </c>
      <c r="G742" s="6">
        <f>労働コスト!G742/SUM(資本コスト!G742,労働コスト!G742)</f>
        <v>0.66885523505036248</v>
      </c>
      <c r="H742" s="6">
        <f>労働コスト!H742/SUM(資本コスト!H742,労働コスト!H742)</f>
        <v>0.65500833798759994</v>
      </c>
      <c r="I742" s="6">
        <f>労働コスト!I742/SUM(資本コスト!I742,労働コスト!I742)</f>
        <v>0.60336629438488976</v>
      </c>
      <c r="K742" s="3">
        <f>0.5*(E742+E$1087)</f>
        <v>0.61734408352297654</v>
      </c>
      <c r="L742" s="3">
        <f t="shared" ref="L742:O742" si="738">0.5*(F742+F$1087)</f>
        <v>0.71802327328306315</v>
      </c>
      <c r="M742" s="3">
        <f t="shared" si="738"/>
        <v>0.68174300396275078</v>
      </c>
      <c r="N742" s="3">
        <f t="shared" si="738"/>
        <v>0.67254485922200424</v>
      </c>
      <c r="O742" s="3">
        <f t="shared" si="738"/>
        <v>0.61850778674702733</v>
      </c>
    </row>
    <row r="743" spans="1:15" x14ac:dyDescent="0.15">
      <c r="A743" s="1">
        <v>33</v>
      </c>
      <c r="B743" s="1" t="s">
        <v>307</v>
      </c>
      <c r="C743" s="1">
        <v>4</v>
      </c>
      <c r="D743" s="1" t="s">
        <v>18</v>
      </c>
      <c r="E743" s="6">
        <f>労働コスト!E743/SUM(資本コスト!E743,労働コスト!E743)</f>
        <v>0.75690500325201437</v>
      </c>
      <c r="F743" s="6">
        <f>労働コスト!F743/SUM(資本コスト!F743,労働コスト!F743)</f>
        <v>0.82463632993949576</v>
      </c>
      <c r="G743" s="6">
        <f>労働コスト!G743/SUM(資本コスト!G743,労働コスト!G743)</f>
        <v>0.81989138052539035</v>
      </c>
      <c r="H743" s="6">
        <f>労働コスト!H743/SUM(資本コスト!H743,労働コスト!H743)</f>
        <v>0.74195428915846617</v>
      </c>
      <c r="I743" s="6">
        <f>労働コスト!I743/SUM(資本コスト!I743,労働コスト!I743)</f>
        <v>0.6299640195373416</v>
      </c>
      <c r="K743" s="3">
        <f>0.5*(E743+E$1088)</f>
        <v>0.76655061070809072</v>
      </c>
      <c r="L743" s="3">
        <f t="shared" ref="L743:O743" si="739">0.5*(F743+F$1088)</f>
        <v>0.82004180172206687</v>
      </c>
      <c r="M743" s="3">
        <f t="shared" si="739"/>
        <v>0.80923223217919915</v>
      </c>
      <c r="N743" s="3">
        <f t="shared" si="739"/>
        <v>0.74102758052901252</v>
      </c>
      <c r="O743" s="3">
        <f t="shared" si="739"/>
        <v>0.65030025454879037</v>
      </c>
    </row>
    <row r="744" spans="1:15" x14ac:dyDescent="0.15">
      <c r="A744" s="1">
        <v>33</v>
      </c>
      <c r="B744" s="1" t="s">
        <v>307</v>
      </c>
      <c r="C744" s="1">
        <v>5</v>
      </c>
      <c r="D744" s="1" t="s">
        <v>19</v>
      </c>
      <c r="E744" s="6">
        <f>労働コスト!E744/SUM(資本コスト!E744,労働コスト!E744)</f>
        <v>0.70594964466814802</v>
      </c>
      <c r="F744" s="6">
        <f>労働コスト!F744/SUM(資本コスト!F744,労働コスト!F744)</f>
        <v>0.81758733279885631</v>
      </c>
      <c r="G744" s="6">
        <f>労働コスト!G744/SUM(資本コスト!G744,労働コスト!G744)</f>
        <v>0.77397444145356131</v>
      </c>
      <c r="H744" s="6">
        <f>労働コスト!H744/SUM(資本コスト!H744,労働コスト!H744)</f>
        <v>0.75690475169978433</v>
      </c>
      <c r="I744" s="6">
        <f>労働コスト!I744/SUM(資本コスト!I744,労働コスト!I744)</f>
        <v>0.72672674615388233</v>
      </c>
      <c r="K744" s="3">
        <f>0.5*(E744+E$1089)</f>
        <v>0.65594567374251644</v>
      </c>
      <c r="L744" s="3">
        <f t="shared" ref="L744:O744" si="740">0.5*(F744+F$1089)</f>
        <v>0.76312551668167261</v>
      </c>
      <c r="M744" s="3">
        <f t="shared" si="740"/>
        <v>0.73051348731671983</v>
      </c>
      <c r="N744" s="3">
        <f t="shared" si="740"/>
        <v>0.7169018825535407</v>
      </c>
      <c r="O744" s="3">
        <f t="shared" si="740"/>
        <v>0.66591474754371194</v>
      </c>
    </row>
    <row r="745" spans="1:15" x14ac:dyDescent="0.15">
      <c r="A745" s="1">
        <v>33</v>
      </c>
      <c r="B745" s="1" t="s">
        <v>307</v>
      </c>
      <c r="C745" s="1">
        <v>6</v>
      </c>
      <c r="D745" s="1" t="s">
        <v>3</v>
      </c>
      <c r="E745" s="6">
        <f>労働コスト!E745/SUM(資本コスト!E745,労働コスト!E745)</f>
        <v>0.32785945060334798</v>
      </c>
      <c r="F745" s="6">
        <f>労働コスト!F745/SUM(資本コスト!F745,労働コスト!F745)</f>
        <v>0.38796390340598169</v>
      </c>
      <c r="G745" s="6">
        <f>労働コスト!G745/SUM(資本コスト!G745,労働コスト!G745)</f>
        <v>0.40876622330089712</v>
      </c>
      <c r="H745" s="6">
        <f>労働コスト!H745/SUM(資本コスト!H745,労働コスト!H745)</f>
        <v>0.42372480539429175</v>
      </c>
      <c r="I745" s="6">
        <f>労働コスト!I745/SUM(資本コスト!I745,労働コスト!I745)</f>
        <v>0.27626029866948554</v>
      </c>
      <c r="K745" s="3">
        <f>0.5*(E745+E$1090)</f>
        <v>0.42221671341477751</v>
      </c>
      <c r="L745" s="3">
        <f t="shared" ref="L745:O745" si="741">0.5*(F745+F$1090)</f>
        <v>0.48415421285166194</v>
      </c>
      <c r="M745" s="3">
        <f t="shared" si="741"/>
        <v>0.48099678905388632</v>
      </c>
      <c r="N745" s="3">
        <f t="shared" si="741"/>
        <v>0.49679932153318007</v>
      </c>
      <c r="O745" s="3">
        <f t="shared" si="741"/>
        <v>0.36048459287858547</v>
      </c>
    </row>
    <row r="746" spans="1:15" x14ac:dyDescent="0.15">
      <c r="A746" s="1">
        <v>33</v>
      </c>
      <c r="B746" s="1" t="s">
        <v>307</v>
      </c>
      <c r="C746" s="1">
        <v>7</v>
      </c>
      <c r="D746" s="1" t="s">
        <v>20</v>
      </c>
      <c r="E746" s="6">
        <f>労働コスト!E746/SUM(資本コスト!E746,労働コスト!E746)</f>
        <v>7.2540604082194149E-2</v>
      </c>
      <c r="F746" s="6">
        <f>労働コスト!F746/SUM(資本コスト!F746,労働コスト!F746)</f>
        <v>0.19506719234283323</v>
      </c>
      <c r="G746" s="6">
        <f>労働コスト!G746/SUM(資本コスト!G746,労働コスト!G746)</f>
        <v>0.25490052009147501</v>
      </c>
      <c r="H746" s="6">
        <f>労働コスト!H746/SUM(資本コスト!H746,労働コスト!H746)</f>
        <v>0.23473452324697541</v>
      </c>
      <c r="I746" s="6">
        <f>労働コスト!I746/SUM(資本コスト!I746,労働コスト!I746)</f>
        <v>0.15986438760487801</v>
      </c>
      <c r="K746" s="3">
        <f>0.5*(E746+E$1091)</f>
        <v>0.18848430840087357</v>
      </c>
      <c r="L746" s="3">
        <f t="shared" ref="L746:O746" si="742">0.5*(F746+F$1091)</f>
        <v>0.27162787126059962</v>
      </c>
      <c r="M746" s="3">
        <f t="shared" si="742"/>
        <v>0.34630516297580471</v>
      </c>
      <c r="N746" s="3">
        <f t="shared" si="742"/>
        <v>0.33299518905284986</v>
      </c>
      <c r="O746" s="3">
        <f t="shared" si="742"/>
        <v>0.27236829442335919</v>
      </c>
    </row>
    <row r="747" spans="1:15" x14ac:dyDescent="0.15">
      <c r="A747" s="1">
        <v>33</v>
      </c>
      <c r="B747" s="1" t="s">
        <v>307</v>
      </c>
      <c r="C747" s="1">
        <v>8</v>
      </c>
      <c r="D747" s="1" t="s">
        <v>21</v>
      </c>
      <c r="E747" s="6">
        <f>労働コスト!E747/SUM(資本コスト!E747,労働コスト!E747)</f>
        <v>0.69831270791919564</v>
      </c>
      <c r="F747" s="6">
        <f>労働コスト!F747/SUM(資本コスト!F747,労働コスト!F747)</f>
        <v>0.80125949171414523</v>
      </c>
      <c r="G747" s="6">
        <f>労働コスト!G747/SUM(資本コスト!G747,労働コスト!G747)</f>
        <v>0.77531510330016118</v>
      </c>
      <c r="H747" s="6">
        <f>労働コスト!H747/SUM(資本コスト!H747,労働コスト!H747)</f>
        <v>0.76107832493213889</v>
      </c>
      <c r="I747" s="6">
        <f>労働コスト!I747/SUM(資本コスト!I747,労働コスト!I747)</f>
        <v>0.74737841955448503</v>
      </c>
      <c r="K747" s="3">
        <f>0.5*(E747+E$1092)</f>
        <v>0.66149894604600279</v>
      </c>
      <c r="L747" s="3">
        <f t="shared" ref="L747:O747" si="743">0.5*(F747+F$1092)</f>
        <v>0.77907156507528619</v>
      </c>
      <c r="M747" s="3">
        <f t="shared" si="743"/>
        <v>0.76323492984236696</v>
      </c>
      <c r="N747" s="3">
        <f t="shared" si="743"/>
        <v>0.76149016490482468</v>
      </c>
      <c r="O747" s="3">
        <f t="shared" si="743"/>
        <v>0.71214363965802674</v>
      </c>
    </row>
    <row r="748" spans="1:15" x14ac:dyDescent="0.15">
      <c r="A748" s="1">
        <v>33</v>
      </c>
      <c r="B748" s="1" t="s">
        <v>307</v>
      </c>
      <c r="C748" s="1">
        <v>9</v>
      </c>
      <c r="D748" s="1" t="s">
        <v>22</v>
      </c>
      <c r="E748" s="6">
        <f>労働コスト!E748/SUM(資本コスト!E748,労働コスト!E748)</f>
        <v>0.36671295299554796</v>
      </c>
      <c r="F748" s="6">
        <f>労働コスト!F748/SUM(資本コスト!F748,労働コスト!F748)</f>
        <v>0.40335067755119974</v>
      </c>
      <c r="G748" s="6">
        <f>労働コスト!G748/SUM(資本コスト!G748,労働コスト!G748)</f>
        <v>0.41314974315241426</v>
      </c>
      <c r="H748" s="6">
        <f>労働コスト!H748/SUM(資本コスト!H748,労働コスト!H748)</f>
        <v>0.41260719896759168</v>
      </c>
      <c r="I748" s="6">
        <f>労働コスト!I748/SUM(資本コスト!I748,労働コスト!I748)</f>
        <v>0.42121516092168398</v>
      </c>
      <c r="K748" s="3">
        <f>0.5*(E748+E$1093)</f>
        <v>0.49638342812757369</v>
      </c>
      <c r="L748" s="3">
        <f t="shared" ref="L748:O748" si="744">0.5*(F748+F$1093)</f>
        <v>0.50842156671336036</v>
      </c>
      <c r="M748" s="3">
        <f t="shared" si="744"/>
        <v>0.49711085371414476</v>
      </c>
      <c r="N748" s="3">
        <f t="shared" si="744"/>
        <v>0.50301632653844663</v>
      </c>
      <c r="O748" s="3">
        <f t="shared" si="744"/>
        <v>0.48801538101441178</v>
      </c>
    </row>
    <row r="749" spans="1:15" x14ac:dyDescent="0.15">
      <c r="A749" s="1">
        <v>33</v>
      </c>
      <c r="B749" s="1" t="s">
        <v>307</v>
      </c>
      <c r="C749" s="1">
        <v>10</v>
      </c>
      <c r="D749" s="1" t="s">
        <v>23</v>
      </c>
      <c r="E749" s="6">
        <f>労働コスト!E749/SUM(資本コスト!E749,労働コスト!E749)</f>
        <v>0.81164662640552687</v>
      </c>
      <c r="F749" s="6">
        <f>労働コスト!F749/SUM(資本コスト!F749,労働コスト!F749)</f>
        <v>0.82881701573579813</v>
      </c>
      <c r="G749" s="6">
        <f>労働コスト!G749/SUM(資本コスト!G749,労働コスト!G749)</f>
        <v>0.83419585170755151</v>
      </c>
      <c r="H749" s="6">
        <f>労働コスト!H749/SUM(資本コスト!H749,労働コスト!H749)</f>
        <v>0.83208003520209495</v>
      </c>
      <c r="I749" s="6">
        <f>労働コスト!I749/SUM(資本コスト!I749,労働コスト!I749)</f>
        <v>0.74371139996227476</v>
      </c>
      <c r="K749" s="3">
        <f>0.5*(E749+E$1094)</f>
        <v>0.78693642678199782</v>
      </c>
      <c r="L749" s="3">
        <f t="shared" ref="L749:O749" si="745">0.5*(F749+F$1094)</f>
        <v>0.81540030925827722</v>
      </c>
      <c r="M749" s="3">
        <f t="shared" si="745"/>
        <v>0.82202471096213592</v>
      </c>
      <c r="N749" s="3">
        <f t="shared" si="745"/>
        <v>0.82169128635666044</v>
      </c>
      <c r="O749" s="3">
        <f t="shared" si="745"/>
        <v>0.76798150988353109</v>
      </c>
    </row>
    <row r="750" spans="1:15" x14ac:dyDescent="0.15">
      <c r="A750" s="1">
        <v>33</v>
      </c>
      <c r="B750" s="1" t="s">
        <v>307</v>
      </c>
      <c r="C750" s="1">
        <v>11</v>
      </c>
      <c r="D750" s="1" t="s">
        <v>24</v>
      </c>
      <c r="E750" s="6">
        <f>労働コスト!E750/SUM(資本コスト!E750,労働コスト!E750)</f>
        <v>0.49211274128707105</v>
      </c>
      <c r="F750" s="6">
        <f>労働コスト!F750/SUM(資本コスト!F750,労働コスト!F750)</f>
        <v>0.6850486437605029</v>
      </c>
      <c r="G750" s="6">
        <f>労働コスト!G750/SUM(資本コスト!G750,労働コスト!G750)</f>
        <v>0.68029474087935349</v>
      </c>
      <c r="H750" s="6">
        <f>労働コスト!H750/SUM(資本コスト!H750,労働コスト!H750)</f>
        <v>0.70735560710166667</v>
      </c>
      <c r="I750" s="6">
        <f>労働コスト!I750/SUM(資本コスト!I750,労働コスト!I750)</f>
        <v>0.71177342140285083</v>
      </c>
      <c r="K750" s="3">
        <f>0.5*(E750+E$1095)</f>
        <v>0.61082434967736088</v>
      </c>
      <c r="L750" s="3">
        <f t="shared" ref="L750:O750" si="746">0.5*(F750+F$1095)</f>
        <v>0.73368144788539102</v>
      </c>
      <c r="M750" s="3">
        <f t="shared" si="746"/>
        <v>0.70282123896818804</v>
      </c>
      <c r="N750" s="3">
        <f t="shared" si="746"/>
        <v>0.71804024652054843</v>
      </c>
      <c r="O750" s="3">
        <f t="shared" si="746"/>
        <v>0.70079605719856519</v>
      </c>
    </row>
    <row r="751" spans="1:15" x14ac:dyDescent="0.15">
      <c r="A751" s="1">
        <v>33</v>
      </c>
      <c r="B751" s="1" t="s">
        <v>307</v>
      </c>
      <c r="C751" s="1">
        <v>12</v>
      </c>
      <c r="D751" s="1" t="s">
        <v>25</v>
      </c>
      <c r="E751" s="6">
        <f>労働コスト!E751/SUM(資本コスト!E751,労働コスト!E751)</f>
        <v>0.93812292508372341</v>
      </c>
      <c r="F751" s="6">
        <f>労働コスト!F751/SUM(資本コスト!F751,労働コスト!F751)</f>
        <v>0.8506116029132903</v>
      </c>
      <c r="G751" s="6">
        <f>労働コスト!G751/SUM(資本コスト!G751,労働コスト!G751)</f>
        <v>0.71281616281646043</v>
      </c>
      <c r="H751" s="6">
        <f>労働コスト!H751/SUM(資本コスト!H751,労働コスト!H751)</f>
        <v>0.71985011999640414</v>
      </c>
      <c r="I751" s="6">
        <f>労働コスト!I751/SUM(資本コスト!I751,労働コスト!I751)</f>
        <v>0.61461038460834572</v>
      </c>
      <c r="K751" s="3">
        <f>0.5*(E751+E$1096)</f>
        <v>0.85939264208246502</v>
      </c>
      <c r="L751" s="3">
        <f t="shared" ref="L751:O751" si="747">0.5*(F751+F$1096)</f>
        <v>0.83430577116481475</v>
      </c>
      <c r="M751" s="3">
        <f t="shared" si="747"/>
        <v>0.69841404280770569</v>
      </c>
      <c r="N751" s="3">
        <f t="shared" si="747"/>
        <v>0.68884853785028977</v>
      </c>
      <c r="O751" s="3">
        <f t="shared" si="747"/>
        <v>0.59069093050533084</v>
      </c>
    </row>
    <row r="752" spans="1:15" x14ac:dyDescent="0.15">
      <c r="A752" s="1">
        <v>33</v>
      </c>
      <c r="B752" s="1" t="s">
        <v>307</v>
      </c>
      <c r="C752" s="1">
        <v>13</v>
      </c>
      <c r="D752" s="1" t="s">
        <v>26</v>
      </c>
      <c r="E752" s="6">
        <f>労働コスト!E752/SUM(資本コスト!E752,労働コスト!E752)</f>
        <v>0.81958603218279713</v>
      </c>
      <c r="F752" s="6">
        <f>労働コスト!F752/SUM(資本コスト!F752,労働コスト!F752)</f>
        <v>0.72081197987804535</v>
      </c>
      <c r="G752" s="6">
        <f>労働コスト!G752/SUM(資本コスト!G752,労働コスト!G752)</f>
        <v>0.6302136316861926</v>
      </c>
      <c r="H752" s="6">
        <f>労働コスト!H752/SUM(資本コスト!H752,労働コスト!H752)</f>
        <v>0.67343809029550949</v>
      </c>
      <c r="I752" s="6">
        <f>労働コスト!I752/SUM(資本コスト!I752,労働コスト!I752)</f>
        <v>0.74308689234538816</v>
      </c>
      <c r="K752" s="3">
        <f>0.5*(E752+E$1097)</f>
        <v>0.8150455328905426</v>
      </c>
      <c r="L752" s="3">
        <f t="shared" ref="L752:O752" si="748">0.5*(F752+F$1097)</f>
        <v>0.72107012176362795</v>
      </c>
      <c r="M752" s="3">
        <f t="shared" si="748"/>
        <v>0.65141229124484257</v>
      </c>
      <c r="N752" s="3">
        <f t="shared" si="748"/>
        <v>0.67550807885426423</v>
      </c>
      <c r="O752" s="3">
        <f t="shared" si="748"/>
        <v>0.72272153758928037</v>
      </c>
    </row>
    <row r="753" spans="1:15" x14ac:dyDescent="0.15">
      <c r="A753" s="1">
        <v>33</v>
      </c>
      <c r="B753" s="1" t="s">
        <v>307</v>
      </c>
      <c r="C753" s="1">
        <v>14</v>
      </c>
      <c r="D753" s="1" t="s">
        <v>27</v>
      </c>
      <c r="E753" s="6">
        <f>労働コスト!E753/SUM(資本コスト!E753,労働コスト!E753)</f>
        <v>0.86143443034877243</v>
      </c>
      <c r="F753" s="6">
        <f>労働コスト!F753/SUM(資本コスト!F753,労働コスト!F753)</f>
        <v>0.83775597547463521</v>
      </c>
      <c r="G753" s="6">
        <f>労働コスト!G753/SUM(資本コスト!G753,労働コスト!G753)</f>
        <v>0.61313457193375354</v>
      </c>
      <c r="H753" s="6">
        <f>労働コスト!H753/SUM(資本コスト!H753,労働コスト!H753)</f>
        <v>0.54718313723256329</v>
      </c>
      <c r="I753" s="6">
        <f>労働コスト!I753/SUM(資本コスト!I753,労働コスト!I753)</f>
        <v>0.64011583840550845</v>
      </c>
      <c r="K753" s="3">
        <f>0.5*(E753+E$1098)</f>
        <v>0.88805464802653233</v>
      </c>
      <c r="L753" s="3">
        <f t="shared" ref="L753:O753" si="749">0.5*(F753+F$1098)</f>
        <v>0.84735713904136967</v>
      </c>
      <c r="M753" s="3">
        <f t="shared" si="749"/>
        <v>0.6869451802041755</v>
      </c>
      <c r="N753" s="3">
        <f t="shared" si="749"/>
        <v>0.62178184431525374</v>
      </c>
      <c r="O753" s="3">
        <f t="shared" si="749"/>
        <v>0.63374423454891504</v>
      </c>
    </row>
    <row r="754" spans="1:15" x14ac:dyDescent="0.15">
      <c r="A754" s="1">
        <v>33</v>
      </c>
      <c r="B754" s="1" t="s">
        <v>307</v>
      </c>
      <c r="C754" s="1">
        <v>15</v>
      </c>
      <c r="D754" s="1" t="s">
        <v>28</v>
      </c>
      <c r="E754" s="6">
        <f>労働コスト!E754/SUM(資本コスト!E754,労働コスト!E754)</f>
        <v>0.8942970743126345</v>
      </c>
      <c r="F754" s="6">
        <f>労働コスト!F754/SUM(資本コスト!F754,労働コスト!F754)</f>
        <v>0.86882440787849269</v>
      </c>
      <c r="G754" s="6">
        <f>労働コスト!G754/SUM(資本コスト!G754,労働コスト!G754)</f>
        <v>0.77170292596759771</v>
      </c>
      <c r="H754" s="6">
        <f>労働コスト!H754/SUM(資本コスト!H754,労働コスト!H754)</f>
        <v>0.71143337404977447</v>
      </c>
      <c r="I754" s="6">
        <f>労働コスト!I754/SUM(資本コスト!I754,労働コスト!I754)</f>
        <v>0.68401297353391632</v>
      </c>
      <c r="K754" s="3">
        <f>0.5*(E754+E$1099)</f>
        <v>0.85030567077151975</v>
      </c>
      <c r="L754" s="3">
        <f t="shared" ref="L754:O754" si="750">0.5*(F754+F$1099)</f>
        <v>0.84518934842859683</v>
      </c>
      <c r="M754" s="3">
        <f t="shared" si="750"/>
        <v>0.76351016263096638</v>
      </c>
      <c r="N754" s="3">
        <f t="shared" si="750"/>
        <v>0.72094909318977396</v>
      </c>
      <c r="O754" s="3">
        <f t="shared" si="750"/>
        <v>0.67862171801256721</v>
      </c>
    </row>
    <row r="755" spans="1:15" x14ac:dyDescent="0.15">
      <c r="A755" s="1">
        <v>33</v>
      </c>
      <c r="B755" s="1" t="s">
        <v>306</v>
      </c>
      <c r="C755" s="1">
        <v>16</v>
      </c>
      <c r="D755" s="1" t="s">
        <v>11</v>
      </c>
      <c r="E755" s="6">
        <f>労働コスト!E755/SUM(資本コスト!E755,労働コスト!E755)</f>
        <v>0.89551767028544826</v>
      </c>
      <c r="F755" s="6">
        <f>労働コスト!F755/SUM(資本コスト!F755,労働コスト!F755)</f>
        <v>0.92534848402948122</v>
      </c>
      <c r="G755" s="6">
        <f>労働コスト!G755/SUM(資本コスト!G755,労働コスト!G755)</f>
        <v>0.91474160477322763</v>
      </c>
      <c r="H755" s="6">
        <f>労働コスト!H755/SUM(資本コスト!H755,労働コスト!H755)</f>
        <v>0.92167348539904914</v>
      </c>
      <c r="I755" s="6">
        <f>労働コスト!I755/SUM(資本コスト!I755,労働コスト!I755)</f>
        <v>0.92310818277451534</v>
      </c>
      <c r="K755" s="3">
        <f>0.5*(E755+E$1100)</f>
        <v>0.82103443668413867</v>
      </c>
      <c r="L755" s="3">
        <f t="shared" ref="L755:O755" si="751">0.5*(F755+F$1100)</f>
        <v>0.90847373143160537</v>
      </c>
      <c r="M755" s="3">
        <f t="shared" si="751"/>
        <v>0.90063254917939772</v>
      </c>
      <c r="N755" s="3">
        <f t="shared" si="751"/>
        <v>0.91764953379326331</v>
      </c>
      <c r="O755" s="3">
        <f t="shared" si="751"/>
        <v>0.91329614080671173</v>
      </c>
    </row>
    <row r="756" spans="1:15" x14ac:dyDescent="0.15">
      <c r="A756" s="1">
        <v>33</v>
      </c>
      <c r="B756" s="1" t="s">
        <v>306</v>
      </c>
      <c r="C756" s="1">
        <v>17</v>
      </c>
      <c r="D756" s="1" t="s">
        <v>12</v>
      </c>
      <c r="E756" s="6">
        <f>労働コスト!E756/SUM(資本コスト!E756,労働コスト!E756)</f>
        <v>0.14212043786598524</v>
      </c>
      <c r="F756" s="6">
        <f>労働コスト!F756/SUM(資本コスト!F756,労働コスト!F756)</f>
        <v>0.22669822972631315</v>
      </c>
      <c r="G756" s="6">
        <f>労働コスト!G756/SUM(資本コスト!G756,労働コスト!G756)</f>
        <v>0.29591169674062773</v>
      </c>
      <c r="H756" s="6">
        <f>労働コスト!H756/SUM(資本コスト!H756,労働コスト!H756)</f>
        <v>0.30600772624471217</v>
      </c>
      <c r="I756" s="6">
        <f>労働コスト!I756/SUM(資本コスト!I756,労働コスト!I756)</f>
        <v>0.17350717891830811</v>
      </c>
      <c r="K756" s="3">
        <f>0.5*(E756+E$1101)</f>
        <v>0.19152050984612207</v>
      </c>
      <c r="L756" s="3">
        <f t="shared" ref="L756:O756" si="752">0.5*(F756+F$1101)</f>
        <v>0.23042023860164512</v>
      </c>
      <c r="M756" s="3">
        <f t="shared" si="752"/>
        <v>0.28343281661344666</v>
      </c>
      <c r="N756" s="3">
        <f t="shared" si="752"/>
        <v>0.29670165289658973</v>
      </c>
      <c r="O756" s="3">
        <f t="shared" si="752"/>
        <v>0.18423882807779127</v>
      </c>
    </row>
    <row r="757" spans="1:15" x14ac:dyDescent="0.15">
      <c r="A757" s="1">
        <v>33</v>
      </c>
      <c r="B757" s="1" t="s">
        <v>306</v>
      </c>
      <c r="C757" s="1">
        <v>18</v>
      </c>
      <c r="D757" s="1" t="s">
        <v>13</v>
      </c>
      <c r="E757" s="6">
        <f>労働コスト!E757/SUM(資本コスト!E757,労働コスト!E757)</f>
        <v>0.86985484854878981</v>
      </c>
      <c r="F757" s="6">
        <f>労働コスト!F757/SUM(資本コスト!F757,労働コスト!F757)</f>
        <v>0.77325106286249956</v>
      </c>
      <c r="G757" s="6">
        <f>労働コスト!G757/SUM(資本コスト!G757,労働コスト!G757)</f>
        <v>0.79287452798167102</v>
      </c>
      <c r="H757" s="6">
        <f>労働コスト!H757/SUM(資本コスト!H757,労働コスト!H757)</f>
        <v>0.79686275284047114</v>
      </c>
      <c r="I757" s="6">
        <f>労働コスト!I757/SUM(資本コスト!I757,労働コスト!I757)</f>
        <v>0.82408150159445703</v>
      </c>
      <c r="K757" s="3">
        <f>0.5*(E757+E$1102)</f>
        <v>0.86468788697205945</v>
      </c>
      <c r="L757" s="3">
        <f t="shared" ref="L757:O757" si="753">0.5*(F757+F$1102)</f>
        <v>0.78972909850558837</v>
      </c>
      <c r="M757" s="3">
        <f t="shared" si="753"/>
        <v>0.80330115256231927</v>
      </c>
      <c r="N757" s="3">
        <f t="shared" si="753"/>
        <v>0.81039952453930597</v>
      </c>
      <c r="O757" s="3">
        <f t="shared" si="753"/>
        <v>0.81168865247739608</v>
      </c>
    </row>
    <row r="758" spans="1:15" x14ac:dyDescent="0.15">
      <c r="A758" s="1">
        <v>33</v>
      </c>
      <c r="B758" s="1" t="s">
        <v>306</v>
      </c>
      <c r="C758" s="1">
        <v>19</v>
      </c>
      <c r="D758" s="1" t="s">
        <v>14</v>
      </c>
      <c r="E758" s="6">
        <f>労働コスト!E758/SUM(資本コスト!E758,労働コスト!E758)</f>
        <v>0.72983260813072159</v>
      </c>
      <c r="F758" s="6">
        <f>労働コスト!F758/SUM(資本コスト!F758,労働コスト!F758)</f>
        <v>0.83270505224937241</v>
      </c>
      <c r="G758" s="6">
        <f>労働コスト!G758/SUM(資本コスト!G758,労働コスト!G758)</f>
        <v>0.85070538368425741</v>
      </c>
      <c r="H758" s="6">
        <f>労働コスト!H758/SUM(資本コスト!H758,労働コスト!H758)</f>
        <v>0.84343405197835397</v>
      </c>
      <c r="I758" s="6">
        <f>労働コスト!I758/SUM(資本コスト!I758,労働コスト!I758)</f>
        <v>0.89892731870387288</v>
      </c>
      <c r="K758" s="3">
        <f>0.5*(E758+E$1103)</f>
        <v>0.69634219023272226</v>
      </c>
      <c r="L758" s="3">
        <f t="shared" ref="L758:O758" si="754">0.5*(F758+F$1103)</f>
        <v>0.837276587230251</v>
      </c>
      <c r="M758" s="3">
        <f t="shared" si="754"/>
        <v>0.85247886712758736</v>
      </c>
      <c r="N758" s="3">
        <f t="shared" si="754"/>
        <v>0.82741004143333696</v>
      </c>
      <c r="O758" s="3">
        <f t="shared" si="754"/>
        <v>0.85235019094376463</v>
      </c>
    </row>
    <row r="759" spans="1:15" x14ac:dyDescent="0.15">
      <c r="A759" s="1">
        <v>33</v>
      </c>
      <c r="B759" s="1" t="s">
        <v>306</v>
      </c>
      <c r="C759" s="1">
        <v>20</v>
      </c>
      <c r="D759" s="1" t="s">
        <v>15</v>
      </c>
      <c r="E759" s="6">
        <f>労働コスト!E759/SUM(資本コスト!E759,労働コスト!E759)</f>
        <v>0.57239519215740176</v>
      </c>
      <c r="F759" s="6">
        <f>労働コスト!F759/SUM(資本コスト!F759,労働コスト!F759)</f>
        <v>0.20898402424557977</v>
      </c>
      <c r="G759" s="6">
        <f>労働コスト!G759/SUM(資本コスト!G759,労働コスト!G759)</f>
        <v>0.2558779941169651</v>
      </c>
      <c r="H759" s="6">
        <f>労働コスト!H759/SUM(資本コスト!H759,労働コスト!H759)</f>
        <v>0.24843953523827872</v>
      </c>
      <c r="I759" s="6">
        <f>労働コスト!I759/SUM(資本コスト!I759,労働コスト!I759)</f>
        <v>0.194319442543121</v>
      </c>
      <c r="K759" s="3">
        <f>0.5*(E759+E$1104)</f>
        <v>0.53904312900505491</v>
      </c>
      <c r="L759" s="3">
        <f t="shared" ref="L759:O759" si="755">0.5*(F759+F$1104)</f>
        <v>0.20517841092294317</v>
      </c>
      <c r="M759" s="3">
        <f t="shared" si="755"/>
        <v>0.25128618350471527</v>
      </c>
      <c r="N759" s="3">
        <f t="shared" si="755"/>
        <v>0.25254079273918772</v>
      </c>
      <c r="O759" s="3">
        <f t="shared" si="755"/>
        <v>0.19817966735642509</v>
      </c>
    </row>
    <row r="760" spans="1:15" x14ac:dyDescent="0.15">
      <c r="A760" s="1">
        <v>33</v>
      </c>
      <c r="B760" s="1" t="s">
        <v>306</v>
      </c>
      <c r="C760" s="1">
        <v>21</v>
      </c>
      <c r="D760" s="1" t="s">
        <v>16</v>
      </c>
      <c r="E760" s="6">
        <f>労働コスト!E760/SUM(資本コスト!E760,労働コスト!E760)</f>
        <v>0.73015545691259043</v>
      </c>
      <c r="F760" s="6">
        <f>労働コスト!F760/SUM(資本コスト!F760,労働コスト!F760)</f>
        <v>0.65089302427452478</v>
      </c>
      <c r="G760" s="6">
        <f>労働コスト!G760/SUM(資本コスト!G760,労働コスト!G760)</f>
        <v>0.65118227563043296</v>
      </c>
      <c r="H760" s="6">
        <f>労働コスト!H760/SUM(資本コスト!H760,労働コスト!H760)</f>
        <v>0.57471727710310194</v>
      </c>
      <c r="I760" s="6">
        <f>労働コスト!I760/SUM(資本コスト!I760,労働コスト!I760)</f>
        <v>0.48271975484781682</v>
      </c>
      <c r="K760" s="3">
        <f>0.5*(E760+E$1105)</f>
        <v>0.70285382594120438</v>
      </c>
      <c r="L760" s="3">
        <f t="shared" ref="L760:O760" si="756">0.5*(F760+F$1105)</f>
        <v>0.61818682402615566</v>
      </c>
      <c r="M760" s="3">
        <f t="shared" si="756"/>
        <v>0.61739255966173179</v>
      </c>
      <c r="N760" s="3">
        <f t="shared" si="756"/>
        <v>0.56435879114050636</v>
      </c>
      <c r="O760" s="3">
        <f t="shared" si="756"/>
        <v>0.45900734670326043</v>
      </c>
    </row>
    <row r="761" spans="1:15" x14ac:dyDescent="0.15">
      <c r="A761" s="1">
        <v>33</v>
      </c>
      <c r="B761" s="1" t="s">
        <v>168</v>
      </c>
      <c r="C761" s="1">
        <v>22</v>
      </c>
      <c r="D761" s="1" t="s">
        <v>8</v>
      </c>
      <c r="E761" s="6">
        <f>労働コスト!E761/SUM(資本コスト!E761,労働コスト!E761)</f>
        <v>0.84317354482877016</v>
      </c>
      <c r="F761" s="6">
        <f>労働コスト!F761/SUM(資本コスト!F761,労働コスト!F761)</f>
        <v>0.74906170671859196</v>
      </c>
      <c r="G761" s="6">
        <f>労働コスト!G761/SUM(資本コスト!G761,労働コスト!G761)</f>
        <v>0.71213671327568584</v>
      </c>
      <c r="H761" s="6">
        <f>労働コスト!H761/SUM(資本コスト!H761,労働コスト!H761)</f>
        <v>0.70406168342398723</v>
      </c>
      <c r="I761" s="6">
        <f>労働コスト!I761/SUM(資本コスト!I761,労働コスト!I761)</f>
        <v>0.76297027196852718</v>
      </c>
      <c r="K761" s="3">
        <f>0.5*(E761+E$1106)</f>
        <v>0.82188967260999957</v>
      </c>
      <c r="L761" s="3">
        <f t="shared" ref="L761:O761" si="757">0.5*(F761+F$1106)</f>
        <v>0.7417550895440177</v>
      </c>
      <c r="M761" s="3">
        <f t="shared" si="757"/>
        <v>0.69091958104037587</v>
      </c>
      <c r="N761" s="3">
        <f t="shared" si="757"/>
        <v>0.69805634346555423</v>
      </c>
      <c r="O761" s="3">
        <f t="shared" si="757"/>
        <v>0.74554162941216662</v>
      </c>
    </row>
    <row r="762" spans="1:15" x14ac:dyDescent="0.15">
      <c r="A762" s="1">
        <v>33</v>
      </c>
      <c r="B762" s="1" t="s">
        <v>168</v>
      </c>
      <c r="C762" s="1">
        <v>23</v>
      </c>
      <c r="D762" s="1" t="s">
        <v>29</v>
      </c>
      <c r="E762" s="6">
        <f>労働コスト!E762/SUM(資本コスト!E762,労働コスト!E762)</f>
        <v>0.57095428864558218</v>
      </c>
      <c r="F762" s="6">
        <f>労働コスト!F762/SUM(資本コスト!F762,労働コスト!F762)</f>
        <v>0.74781011010111142</v>
      </c>
      <c r="G762" s="6">
        <f>労働コスト!G762/SUM(資本コスト!G762,労働コスト!G762)</f>
        <v>0.72923791009565386</v>
      </c>
      <c r="H762" s="6">
        <f>労働コスト!H762/SUM(資本コスト!H762,労働コスト!H762)</f>
        <v>0.72475572273212485</v>
      </c>
      <c r="I762" s="6">
        <f>労働コスト!I762/SUM(資本コスト!I762,労働コスト!I762)</f>
        <v>0.68608382689650171</v>
      </c>
      <c r="K762" s="3">
        <f>0.5*(E762+E$1107)</f>
        <v>0.59330233551016898</v>
      </c>
      <c r="L762" s="3">
        <f t="shared" ref="L762:O762" si="758">0.5*(F762+F$1107)</f>
        <v>0.74482128961862526</v>
      </c>
      <c r="M762" s="3">
        <f t="shared" si="758"/>
        <v>0.7288544291614889</v>
      </c>
      <c r="N762" s="3">
        <f t="shared" si="758"/>
        <v>0.73454453288835242</v>
      </c>
      <c r="O762" s="3">
        <f t="shared" si="758"/>
        <v>0.69047067825838648</v>
      </c>
    </row>
    <row r="763" spans="1:15" x14ac:dyDescent="0.15">
      <c r="A763" s="1">
        <v>34</v>
      </c>
      <c r="B763" s="1" t="s">
        <v>308</v>
      </c>
      <c r="C763" s="1">
        <v>1</v>
      </c>
      <c r="D763" s="1" t="s">
        <v>9</v>
      </c>
      <c r="E763" s="6">
        <f>労働コスト!E763/SUM(資本コスト!E763,労働コスト!E763)</f>
        <v>0.38713734485025381</v>
      </c>
      <c r="F763" s="6">
        <f>労働コスト!F763/SUM(資本コスト!F763,労働コスト!F763)</f>
        <v>0.52022582010565011</v>
      </c>
      <c r="G763" s="6">
        <f>労働コスト!G763/SUM(資本コスト!G763,労働コスト!G763)</f>
        <v>0.49691356674918352</v>
      </c>
      <c r="H763" s="6">
        <f>労働コスト!H763/SUM(資本コスト!H763,労働コスト!H763)</f>
        <v>0.39359825371819362</v>
      </c>
      <c r="I763" s="6">
        <f>労働コスト!I763/SUM(資本コスト!I763,労働コスト!I763)</f>
        <v>0.31611924925091289</v>
      </c>
      <c r="K763" s="3">
        <f>0.5*(E763+E$1085)</f>
        <v>0.40525341719619662</v>
      </c>
      <c r="L763" s="3">
        <f t="shared" ref="L763:O763" si="759">0.5*(F763+F$1085)</f>
        <v>0.5111474237709106</v>
      </c>
      <c r="M763" s="3">
        <f t="shared" si="759"/>
        <v>0.47549809274107402</v>
      </c>
      <c r="N763" s="3">
        <f t="shared" si="759"/>
        <v>0.37358784335202522</v>
      </c>
      <c r="O763" s="3">
        <f t="shared" si="759"/>
        <v>0.3030097419030483</v>
      </c>
    </row>
    <row r="764" spans="1:15" x14ac:dyDescent="0.15">
      <c r="A764" s="1">
        <v>34</v>
      </c>
      <c r="B764" s="1" t="s">
        <v>308</v>
      </c>
      <c r="C764" s="1">
        <v>2</v>
      </c>
      <c r="D764" s="1" t="s">
        <v>10</v>
      </c>
      <c r="E764" s="6">
        <f>労働コスト!E764/SUM(資本コスト!E764,労働コスト!E764)</f>
        <v>0.6939621954722337</v>
      </c>
      <c r="F764" s="6">
        <f>労働コスト!F764/SUM(資本コスト!F764,労働コスト!F764)</f>
        <v>0.55651316964531705</v>
      </c>
      <c r="G764" s="6">
        <f>労働コスト!G764/SUM(資本コスト!G764,労働コスト!G764)</f>
        <v>0.55895932591191766</v>
      </c>
      <c r="H764" s="6">
        <f>労働コスト!H764/SUM(資本コスト!H764,労働コスト!H764)</f>
        <v>0.55385681453998215</v>
      </c>
      <c r="I764" s="6">
        <f>労働コスト!I764/SUM(資本コスト!I764,労働コスト!I764)</f>
        <v>0.33895973182517569</v>
      </c>
      <c r="K764" s="3">
        <f>0.5*(E764+E$1086)</f>
        <v>0.65817695147726396</v>
      </c>
      <c r="L764" s="3">
        <f t="shared" ref="L764:O764" si="760">0.5*(F764+F$1086)</f>
        <v>0.61176656096305804</v>
      </c>
      <c r="M764" s="3">
        <f t="shared" si="760"/>
        <v>0.60618786913592071</v>
      </c>
      <c r="N764" s="3">
        <f t="shared" si="760"/>
        <v>0.6049306780381376</v>
      </c>
      <c r="O764" s="3">
        <f t="shared" si="760"/>
        <v>0.41878095333612353</v>
      </c>
    </row>
    <row r="765" spans="1:15" x14ac:dyDescent="0.15">
      <c r="A765" s="1">
        <v>34</v>
      </c>
      <c r="B765" s="1" t="s">
        <v>309</v>
      </c>
      <c r="C765" s="1">
        <v>3</v>
      </c>
      <c r="D765" s="1" t="s">
        <v>17</v>
      </c>
      <c r="E765" s="6">
        <f>労働コスト!E765/SUM(資本コスト!E765,労働コスト!E765)</f>
        <v>0.64165870100596656</v>
      </c>
      <c r="F765" s="6">
        <f>労働コスト!F765/SUM(資本コスト!F765,労働コスト!F765)</f>
        <v>0.78011552323648736</v>
      </c>
      <c r="G765" s="6">
        <f>労働コスト!G765/SUM(資本コスト!G765,労働コスト!G765)</f>
        <v>0.73344445276288472</v>
      </c>
      <c r="H765" s="6">
        <f>労働コスト!H765/SUM(資本コスト!H765,労働コスト!H765)</f>
        <v>0.74089838727362922</v>
      </c>
      <c r="I765" s="6">
        <f>労働コスト!I765/SUM(資本コスト!I765,労働コスト!I765)</f>
        <v>0.67289992759171324</v>
      </c>
      <c r="K765" s="3">
        <f>0.5*(E765+E$1087)</f>
        <v>0.6589418518392498</v>
      </c>
      <c r="L765" s="3">
        <f t="shared" ref="L765:O765" si="761">0.5*(F765+F$1087)</f>
        <v>0.76323828015375206</v>
      </c>
      <c r="M765" s="3">
        <f t="shared" si="761"/>
        <v>0.71403761281901179</v>
      </c>
      <c r="N765" s="3">
        <f t="shared" si="761"/>
        <v>0.71548988386501899</v>
      </c>
      <c r="O765" s="3">
        <f t="shared" si="761"/>
        <v>0.65327460335043908</v>
      </c>
    </row>
    <row r="766" spans="1:15" x14ac:dyDescent="0.15">
      <c r="A766" s="1">
        <v>34</v>
      </c>
      <c r="B766" s="1" t="s">
        <v>309</v>
      </c>
      <c r="C766" s="1">
        <v>4</v>
      </c>
      <c r="D766" s="1" t="s">
        <v>18</v>
      </c>
      <c r="E766" s="6">
        <f>労働コスト!E766/SUM(資本コスト!E766,労働コスト!E766)</f>
        <v>0.81185560319427574</v>
      </c>
      <c r="F766" s="6">
        <f>労働コスト!F766/SUM(資本コスト!F766,労働コスト!F766)</f>
        <v>0.86762988871863345</v>
      </c>
      <c r="G766" s="6">
        <f>労働コスト!G766/SUM(資本コスト!G766,労働コスト!G766)</f>
        <v>0.85429446295425138</v>
      </c>
      <c r="H766" s="6">
        <f>労働コスト!H766/SUM(資本コスト!H766,労働コスト!H766)</f>
        <v>0.79375628230110806</v>
      </c>
      <c r="I766" s="6">
        <f>労働コスト!I766/SUM(資本コスト!I766,労働コスト!I766)</f>
        <v>0.60879844373059744</v>
      </c>
      <c r="K766" s="3">
        <f>0.5*(E766+E$1088)</f>
        <v>0.79402591067922135</v>
      </c>
      <c r="L766" s="3">
        <f t="shared" ref="L766:O766" si="762">0.5*(F766+F$1088)</f>
        <v>0.84153858111163571</v>
      </c>
      <c r="M766" s="3">
        <f t="shared" si="762"/>
        <v>0.82643377339362956</v>
      </c>
      <c r="N766" s="3">
        <f t="shared" si="762"/>
        <v>0.76692857710033357</v>
      </c>
      <c r="O766" s="3">
        <f t="shared" si="762"/>
        <v>0.63971746664541818</v>
      </c>
    </row>
    <row r="767" spans="1:15" x14ac:dyDescent="0.15">
      <c r="A767" s="1">
        <v>34</v>
      </c>
      <c r="B767" s="1" t="s">
        <v>309</v>
      </c>
      <c r="C767" s="1">
        <v>5</v>
      </c>
      <c r="D767" s="1" t="s">
        <v>19</v>
      </c>
      <c r="E767" s="6">
        <f>労働コスト!E767/SUM(資本コスト!E767,労働コスト!E767)</f>
        <v>0.5277165154109712</v>
      </c>
      <c r="F767" s="6">
        <f>労働コスト!F767/SUM(資本コスト!F767,労働コスト!F767)</f>
        <v>0.6676576197572579</v>
      </c>
      <c r="G767" s="6">
        <f>労働コスト!G767/SUM(資本コスト!G767,労働コスト!G767)</f>
        <v>0.56584382110981191</v>
      </c>
      <c r="H767" s="6">
        <f>労働コスト!H767/SUM(資本コスト!H767,労働コスト!H767)</f>
        <v>0.59458734456887741</v>
      </c>
      <c r="I767" s="6">
        <f>労働コスト!I767/SUM(資本コスト!I767,労働コスト!I767)</f>
        <v>0.50549546740061335</v>
      </c>
      <c r="K767" s="3">
        <f>0.5*(E767+E$1089)</f>
        <v>0.56682910911392803</v>
      </c>
      <c r="L767" s="3">
        <f t="shared" ref="L767:O767" si="763">0.5*(F767+F$1089)</f>
        <v>0.68816066016087341</v>
      </c>
      <c r="M767" s="3">
        <f t="shared" si="763"/>
        <v>0.62644817714484513</v>
      </c>
      <c r="N767" s="3">
        <f t="shared" si="763"/>
        <v>0.6357431789880873</v>
      </c>
      <c r="O767" s="3">
        <f t="shared" si="763"/>
        <v>0.55529910816707739</v>
      </c>
    </row>
    <row r="768" spans="1:15" x14ac:dyDescent="0.15">
      <c r="A768" s="1">
        <v>34</v>
      </c>
      <c r="B768" s="1" t="s">
        <v>309</v>
      </c>
      <c r="C768" s="1">
        <v>6</v>
      </c>
      <c r="D768" s="1" t="s">
        <v>3</v>
      </c>
      <c r="E768" s="6">
        <f>労働コスト!E768/SUM(資本コスト!E768,労働コスト!E768)</f>
        <v>0.47274325900781355</v>
      </c>
      <c r="F768" s="6">
        <f>労働コスト!F768/SUM(資本コスト!F768,労働コスト!F768)</f>
        <v>0.54565114196614317</v>
      </c>
      <c r="G768" s="6">
        <f>労働コスト!G768/SUM(資本コスト!G768,労働コスト!G768)</f>
        <v>0.54542738918910783</v>
      </c>
      <c r="H768" s="6">
        <f>労働コスト!H768/SUM(資本コスト!H768,労働コスト!H768)</f>
        <v>0.53264377129043661</v>
      </c>
      <c r="I768" s="6">
        <f>労働コスト!I768/SUM(資本コスト!I768,労働コスト!I768)</f>
        <v>0.33392222984171605</v>
      </c>
      <c r="K768" s="3">
        <f>0.5*(E768+E$1090)</f>
        <v>0.4946586176170103</v>
      </c>
      <c r="L768" s="3">
        <f t="shared" ref="L768:O768" si="764">0.5*(F768+F$1090)</f>
        <v>0.5629978321317427</v>
      </c>
      <c r="M768" s="3">
        <f t="shared" si="764"/>
        <v>0.54932737199799164</v>
      </c>
      <c r="N768" s="3">
        <f t="shared" si="764"/>
        <v>0.55125880448125253</v>
      </c>
      <c r="O768" s="3">
        <f t="shared" si="764"/>
        <v>0.38931555846470078</v>
      </c>
    </row>
    <row r="769" spans="1:15" x14ac:dyDescent="0.15">
      <c r="A769" s="1">
        <v>34</v>
      </c>
      <c r="B769" s="1" t="s">
        <v>309</v>
      </c>
      <c r="C769" s="1">
        <v>7</v>
      </c>
      <c r="D769" s="1" t="s">
        <v>20</v>
      </c>
      <c r="E769" s="6">
        <f>労働コスト!E769/SUM(資本コスト!E769,労働コスト!E769)</f>
        <v>0.54282327824408239</v>
      </c>
      <c r="F769" s="6">
        <f>労働コスト!F769/SUM(資本コスト!F769,労働コスト!F769)</f>
        <v>0.69648414948525184</v>
      </c>
      <c r="G769" s="6">
        <f>労働コスト!G769/SUM(資本コスト!G769,労働コスト!G769)</f>
        <v>0.67313925356254922</v>
      </c>
      <c r="H769" s="6">
        <f>労働コスト!H769/SUM(資本コスト!H769,労働コスト!H769)</f>
        <v>0.43771564071183344</v>
      </c>
      <c r="I769" s="6">
        <f>労働コスト!I769/SUM(資本コスト!I769,労働コスト!I769)</f>
        <v>0.17757664575591817</v>
      </c>
      <c r="K769" s="3">
        <f>0.5*(E769+E$1091)</f>
        <v>0.42362564548181769</v>
      </c>
      <c r="L769" s="3">
        <f t="shared" ref="L769:O769" si="765">0.5*(F769+F$1091)</f>
        <v>0.52233634983180899</v>
      </c>
      <c r="M769" s="3">
        <f t="shared" si="765"/>
        <v>0.55542452971134182</v>
      </c>
      <c r="N769" s="3">
        <f t="shared" si="765"/>
        <v>0.43448574778527893</v>
      </c>
      <c r="O769" s="3">
        <f t="shared" si="765"/>
        <v>0.28122442349887927</v>
      </c>
    </row>
    <row r="770" spans="1:15" x14ac:dyDescent="0.15">
      <c r="A770" s="1">
        <v>34</v>
      </c>
      <c r="B770" s="1" t="s">
        <v>309</v>
      </c>
      <c r="C770" s="1">
        <v>8</v>
      </c>
      <c r="D770" s="1" t="s">
        <v>21</v>
      </c>
      <c r="E770" s="6">
        <f>労働コスト!E770/SUM(資本コスト!E770,労働コスト!E770)</f>
        <v>0.72661451547307054</v>
      </c>
      <c r="F770" s="6">
        <f>労働コスト!F770/SUM(資本コスト!F770,労働コスト!F770)</f>
        <v>0.84164813485731338</v>
      </c>
      <c r="G770" s="6">
        <f>労働コスト!G770/SUM(資本コスト!G770,労働コスト!G770)</f>
        <v>0.82824578900440471</v>
      </c>
      <c r="H770" s="6">
        <f>労働コスト!H770/SUM(資本コスト!H770,労働コスト!H770)</f>
        <v>0.84748511681198857</v>
      </c>
      <c r="I770" s="6">
        <f>労働コスト!I770/SUM(資本コスト!I770,労働コスト!I770)</f>
        <v>0.80574540912791326</v>
      </c>
      <c r="K770" s="3">
        <f>0.5*(E770+E$1092)</f>
        <v>0.67564984982294019</v>
      </c>
      <c r="L770" s="3">
        <f t="shared" ref="L770:O770" si="766">0.5*(F770+F$1092)</f>
        <v>0.79926588664687026</v>
      </c>
      <c r="M770" s="3">
        <f t="shared" si="766"/>
        <v>0.78970027269448873</v>
      </c>
      <c r="N770" s="3">
        <f t="shared" si="766"/>
        <v>0.80469356084474963</v>
      </c>
      <c r="O770" s="3">
        <f t="shared" si="766"/>
        <v>0.74132713444474096</v>
      </c>
    </row>
    <row r="771" spans="1:15" x14ac:dyDescent="0.15">
      <c r="A771" s="1">
        <v>34</v>
      </c>
      <c r="B771" s="1" t="s">
        <v>309</v>
      </c>
      <c r="C771" s="1">
        <v>9</v>
      </c>
      <c r="D771" s="1" t="s">
        <v>22</v>
      </c>
      <c r="E771" s="6">
        <f>労働コスト!E771/SUM(資本コスト!E771,労働コスト!E771)</f>
        <v>0.42999190023676759</v>
      </c>
      <c r="F771" s="6">
        <f>労働コスト!F771/SUM(資本コスト!F771,労働コスト!F771)</f>
        <v>0.46945408794729093</v>
      </c>
      <c r="G771" s="6">
        <f>労働コスト!G771/SUM(資本コスト!G771,労働コスト!G771)</f>
        <v>0.45192610974927233</v>
      </c>
      <c r="H771" s="6">
        <f>労働コスト!H771/SUM(資本コスト!H771,労働コスト!H771)</f>
        <v>0.47055659233834146</v>
      </c>
      <c r="I771" s="6">
        <f>労働コスト!I771/SUM(資本コスト!I771,労働コスト!I771)</f>
        <v>0.42931750600200452</v>
      </c>
      <c r="K771" s="3">
        <f>0.5*(E771+E$1093)</f>
        <v>0.52802290174818345</v>
      </c>
      <c r="L771" s="3">
        <f t="shared" ref="L771:O771" si="767">0.5*(F771+F$1093)</f>
        <v>0.54147327191140593</v>
      </c>
      <c r="M771" s="3">
        <f t="shared" si="767"/>
        <v>0.51649903701257383</v>
      </c>
      <c r="N771" s="3">
        <f t="shared" si="767"/>
        <v>0.53199102322382164</v>
      </c>
      <c r="O771" s="3">
        <f t="shared" si="767"/>
        <v>0.49206655355457207</v>
      </c>
    </row>
    <row r="772" spans="1:15" x14ac:dyDescent="0.15">
      <c r="A772" s="1">
        <v>34</v>
      </c>
      <c r="B772" s="1" t="s">
        <v>309</v>
      </c>
      <c r="C772" s="1">
        <v>10</v>
      </c>
      <c r="D772" s="1" t="s">
        <v>23</v>
      </c>
      <c r="E772" s="6">
        <f>労働コスト!E772/SUM(資本コスト!E772,労働コスト!E772)</f>
        <v>0.74811297194565962</v>
      </c>
      <c r="F772" s="6">
        <f>労働コスト!F772/SUM(資本コスト!F772,労働コスト!F772)</f>
        <v>0.82329549791881973</v>
      </c>
      <c r="G772" s="6">
        <f>労働コスト!G772/SUM(資本コスト!G772,労働コスト!G772)</f>
        <v>0.84164356202194301</v>
      </c>
      <c r="H772" s="6">
        <f>労働コスト!H772/SUM(資本コスト!H772,労働コスト!H772)</f>
        <v>0.82984237928479676</v>
      </c>
      <c r="I772" s="6">
        <f>労働コスト!I772/SUM(資本コスト!I772,労働コスト!I772)</f>
        <v>0.82232577058839218</v>
      </c>
      <c r="K772" s="3">
        <f>0.5*(E772+E$1094)</f>
        <v>0.7551695995520642</v>
      </c>
      <c r="L772" s="3">
        <f t="shared" ref="L772:O772" si="768">0.5*(F772+F$1094)</f>
        <v>0.81263955034978808</v>
      </c>
      <c r="M772" s="3">
        <f t="shared" si="768"/>
        <v>0.82574856611933167</v>
      </c>
      <c r="N772" s="3">
        <f t="shared" si="768"/>
        <v>0.82057245839801141</v>
      </c>
      <c r="O772" s="3">
        <f t="shared" si="768"/>
        <v>0.80728869519658986</v>
      </c>
    </row>
    <row r="773" spans="1:15" x14ac:dyDescent="0.15">
      <c r="A773" s="1">
        <v>34</v>
      </c>
      <c r="B773" s="1" t="s">
        <v>309</v>
      </c>
      <c r="C773" s="1">
        <v>11</v>
      </c>
      <c r="D773" s="1" t="s">
        <v>24</v>
      </c>
      <c r="E773" s="6">
        <f>労働コスト!E773/SUM(資本コスト!E773,労働コスト!E773)</f>
        <v>0.43940420272801956</v>
      </c>
      <c r="F773" s="6">
        <f>労働コスト!F773/SUM(資本コスト!F773,労働コスト!F773)</f>
        <v>0.68873025070629401</v>
      </c>
      <c r="G773" s="6">
        <f>労働コスト!G773/SUM(資本コスト!G773,労働コスト!G773)</f>
        <v>0.72485954585541401</v>
      </c>
      <c r="H773" s="6">
        <f>労働コスト!H773/SUM(資本コスト!H773,労働コスト!H773)</f>
        <v>0.74865119754552134</v>
      </c>
      <c r="I773" s="6">
        <f>労働コスト!I773/SUM(資本コスト!I773,労働コスト!I773)</f>
        <v>0.68367312641068589</v>
      </c>
      <c r="K773" s="3">
        <f>0.5*(E773+E$1095)</f>
        <v>0.5844700803978351</v>
      </c>
      <c r="L773" s="3">
        <f t="shared" ref="L773:O773" si="769">0.5*(F773+F$1095)</f>
        <v>0.73552225135828653</v>
      </c>
      <c r="M773" s="3">
        <f t="shared" si="769"/>
        <v>0.7251036414562182</v>
      </c>
      <c r="N773" s="3">
        <f t="shared" si="769"/>
        <v>0.73868804174247571</v>
      </c>
      <c r="O773" s="3">
        <f t="shared" si="769"/>
        <v>0.68674590970248262</v>
      </c>
    </row>
    <row r="774" spans="1:15" x14ac:dyDescent="0.15">
      <c r="A774" s="1">
        <v>34</v>
      </c>
      <c r="B774" s="1" t="s">
        <v>309</v>
      </c>
      <c r="C774" s="1">
        <v>12</v>
      </c>
      <c r="D774" s="1" t="s">
        <v>25</v>
      </c>
      <c r="E774" s="6">
        <f>労働コスト!E774/SUM(資本コスト!E774,労働コスト!E774)</f>
        <v>0.87619825160174725</v>
      </c>
      <c r="F774" s="6">
        <f>労働コスト!F774/SUM(資本コスト!F774,労働コスト!F774)</f>
        <v>0.86873238925459806</v>
      </c>
      <c r="G774" s="6">
        <f>労働コスト!G774/SUM(資本コスト!G774,労働コスト!G774)</f>
        <v>0.6259542888673808</v>
      </c>
      <c r="H774" s="6">
        <f>労働コスト!H774/SUM(資本コスト!H774,労働コスト!H774)</f>
        <v>0.54586174097361573</v>
      </c>
      <c r="I774" s="6">
        <f>労働コスト!I774/SUM(資本コスト!I774,労働コスト!I774)</f>
        <v>0.33607703653848131</v>
      </c>
      <c r="K774" s="3">
        <f>0.5*(E774+E$1096)</f>
        <v>0.82843030534147699</v>
      </c>
      <c r="L774" s="3">
        <f t="shared" ref="L774:O774" si="770">0.5*(F774+F$1096)</f>
        <v>0.84336616433546863</v>
      </c>
      <c r="M774" s="3">
        <f t="shared" si="770"/>
        <v>0.65498310583316588</v>
      </c>
      <c r="N774" s="3">
        <f t="shared" si="770"/>
        <v>0.60185434833889562</v>
      </c>
      <c r="O774" s="3">
        <f t="shared" si="770"/>
        <v>0.45142425647039863</v>
      </c>
    </row>
    <row r="775" spans="1:15" x14ac:dyDescent="0.15">
      <c r="A775" s="1">
        <v>34</v>
      </c>
      <c r="B775" s="1" t="s">
        <v>309</v>
      </c>
      <c r="C775" s="1">
        <v>13</v>
      </c>
      <c r="D775" s="1" t="s">
        <v>26</v>
      </c>
      <c r="E775" s="6">
        <f>労働コスト!E775/SUM(資本コスト!E775,労働コスト!E775)</f>
        <v>0.80848325549643829</v>
      </c>
      <c r="F775" s="6">
        <f>労働コスト!F775/SUM(資本コスト!F775,労働コスト!F775)</f>
        <v>0.68140505338377633</v>
      </c>
      <c r="G775" s="6">
        <f>労働コスト!G775/SUM(資本コスト!G775,労働コスト!G775)</f>
        <v>0.61123908059411736</v>
      </c>
      <c r="H775" s="6">
        <f>労働コスト!H775/SUM(資本コスト!H775,労働コスト!H775)</f>
        <v>0.64762611223135502</v>
      </c>
      <c r="I775" s="6">
        <f>労働コスト!I775/SUM(資本コスト!I775,労働コスト!I775)</f>
        <v>0.67854925872086425</v>
      </c>
      <c r="K775" s="3">
        <f>0.5*(E775+E$1097)</f>
        <v>0.80949414454736313</v>
      </c>
      <c r="L775" s="3">
        <f t="shared" ref="L775:O775" si="771">0.5*(F775+F$1097)</f>
        <v>0.70136665851649349</v>
      </c>
      <c r="M775" s="3">
        <f t="shared" si="771"/>
        <v>0.64192501569880489</v>
      </c>
      <c r="N775" s="3">
        <f t="shared" si="771"/>
        <v>0.66260208982218693</v>
      </c>
      <c r="O775" s="3">
        <f t="shared" si="771"/>
        <v>0.69045272077701836</v>
      </c>
    </row>
    <row r="776" spans="1:15" x14ac:dyDescent="0.15">
      <c r="A776" s="1">
        <v>34</v>
      </c>
      <c r="B776" s="1" t="s">
        <v>309</v>
      </c>
      <c r="C776" s="1">
        <v>14</v>
      </c>
      <c r="D776" s="1" t="s">
        <v>27</v>
      </c>
      <c r="E776" s="6">
        <f>労働コスト!E776/SUM(資本コスト!E776,労働コスト!E776)</f>
        <v>0.97515207858021191</v>
      </c>
      <c r="F776" s="6">
        <f>労働コスト!F776/SUM(資本コスト!F776,労働コスト!F776)</f>
        <v>0.8949160785014928</v>
      </c>
      <c r="G776" s="6">
        <f>労働コスト!G776/SUM(資本コスト!G776,労働コスト!G776)</f>
        <v>0.70560522040213147</v>
      </c>
      <c r="H776" s="6">
        <f>労働コスト!H776/SUM(資本コスト!H776,労働コスト!H776)</f>
        <v>0.59437515168897537</v>
      </c>
      <c r="I776" s="6">
        <f>労働コスト!I776/SUM(資本コスト!I776,労働コスト!I776)</f>
        <v>0.5909115670721965</v>
      </c>
      <c r="K776" s="3">
        <f>0.5*(E776+E$1098)</f>
        <v>0.94491347214225208</v>
      </c>
      <c r="L776" s="3">
        <f t="shared" ref="L776:O776" si="772">0.5*(F776+F$1098)</f>
        <v>0.87593719055479857</v>
      </c>
      <c r="M776" s="3">
        <f t="shared" si="772"/>
        <v>0.73318050443836458</v>
      </c>
      <c r="N776" s="3">
        <f t="shared" si="772"/>
        <v>0.64537785154345984</v>
      </c>
      <c r="O776" s="3">
        <f t="shared" si="772"/>
        <v>0.60914209888225912</v>
      </c>
    </row>
    <row r="777" spans="1:15" x14ac:dyDescent="0.15">
      <c r="A777" s="1">
        <v>34</v>
      </c>
      <c r="B777" s="1" t="s">
        <v>309</v>
      </c>
      <c r="C777" s="1">
        <v>15</v>
      </c>
      <c r="D777" s="1" t="s">
        <v>28</v>
      </c>
      <c r="E777" s="6">
        <f>労働コスト!E777/SUM(資本コスト!E777,労働コスト!E777)</f>
        <v>0.90335066492504001</v>
      </c>
      <c r="F777" s="6">
        <f>労働コスト!F777/SUM(資本コスト!F777,労働コスト!F777)</f>
        <v>0.85590391633330354</v>
      </c>
      <c r="G777" s="6">
        <f>労働コスト!G777/SUM(資本コスト!G777,労働コスト!G777)</f>
        <v>0.76602980043529734</v>
      </c>
      <c r="H777" s="6">
        <f>労働コスト!H777/SUM(資本コスト!H777,労働コスト!H777)</f>
        <v>0.74689285874020761</v>
      </c>
      <c r="I777" s="6">
        <f>労働コスト!I777/SUM(資本コスト!I777,労働コスト!I777)</f>
        <v>0.66043742603335798</v>
      </c>
      <c r="K777" s="3">
        <f>0.5*(E777+E$1099)</f>
        <v>0.85483246607772245</v>
      </c>
      <c r="L777" s="3">
        <f t="shared" ref="L777:O777" si="773">0.5*(F777+F$1099)</f>
        <v>0.83872910265600231</v>
      </c>
      <c r="M777" s="3">
        <f t="shared" si="773"/>
        <v>0.7606735998648162</v>
      </c>
      <c r="N777" s="3">
        <f t="shared" si="773"/>
        <v>0.73867883553499047</v>
      </c>
      <c r="O777" s="3">
        <f t="shared" si="773"/>
        <v>0.66683394426228804</v>
      </c>
    </row>
    <row r="778" spans="1:15" x14ac:dyDescent="0.15">
      <c r="A778" s="1">
        <v>34</v>
      </c>
      <c r="B778" s="1" t="s">
        <v>308</v>
      </c>
      <c r="C778" s="1">
        <v>16</v>
      </c>
      <c r="D778" s="1" t="s">
        <v>11</v>
      </c>
      <c r="E778" s="6">
        <f>労働コスト!E778/SUM(資本コスト!E778,労働コスト!E778)</f>
        <v>0.87985722014246037</v>
      </c>
      <c r="F778" s="6">
        <f>労働コスト!F778/SUM(資本コスト!F778,労働コスト!F778)</f>
        <v>0.90914979213269109</v>
      </c>
      <c r="G778" s="6">
        <f>労働コスト!G778/SUM(資本コスト!G778,労働コスト!G778)</f>
        <v>0.91656054821162958</v>
      </c>
      <c r="H778" s="6">
        <f>労働コスト!H778/SUM(資本コスト!H778,労働コスト!H778)</f>
        <v>0.9447359119795663</v>
      </c>
      <c r="I778" s="6">
        <f>労働コスト!I778/SUM(資本コスト!I778,労働コスト!I778)</f>
        <v>0.93138887567559581</v>
      </c>
      <c r="K778" s="3">
        <f>0.5*(E778+E$1100)</f>
        <v>0.81320421161264478</v>
      </c>
      <c r="L778" s="3">
        <f t="shared" ref="L778:O778" si="774">0.5*(F778+F$1100)</f>
        <v>0.90037438548321025</v>
      </c>
      <c r="M778" s="3">
        <f t="shared" si="774"/>
        <v>0.90154202089859869</v>
      </c>
      <c r="N778" s="3">
        <f t="shared" si="774"/>
        <v>0.92918074708352183</v>
      </c>
      <c r="O778" s="3">
        <f t="shared" si="774"/>
        <v>0.91743648725725202</v>
      </c>
    </row>
    <row r="779" spans="1:15" x14ac:dyDescent="0.15">
      <c r="A779" s="1">
        <v>34</v>
      </c>
      <c r="B779" s="1" t="s">
        <v>308</v>
      </c>
      <c r="C779" s="1">
        <v>17</v>
      </c>
      <c r="D779" s="1" t="s">
        <v>12</v>
      </c>
      <c r="E779" s="6">
        <f>労働コスト!E779/SUM(資本コスト!E779,労働コスト!E779)</f>
        <v>0.29585524222269449</v>
      </c>
      <c r="F779" s="6">
        <f>労働コスト!F779/SUM(資本コスト!F779,労働コスト!F779)</f>
        <v>0.27084189141915127</v>
      </c>
      <c r="G779" s="6">
        <f>労働コスト!G779/SUM(資本コスト!G779,労働コスト!G779)</f>
        <v>0.32448438814595215</v>
      </c>
      <c r="H779" s="6">
        <f>労働コスト!H779/SUM(資本コスト!H779,労働コスト!H779)</f>
        <v>0.34471406125329446</v>
      </c>
      <c r="I779" s="6">
        <f>労働コスト!I779/SUM(資本コスト!I779,労働コスト!I779)</f>
        <v>0.24790245486367563</v>
      </c>
      <c r="K779" s="3">
        <f>0.5*(E779+E$1101)</f>
        <v>0.2683879120244767</v>
      </c>
      <c r="L779" s="3">
        <f t="shared" ref="L779:O779" si="775">0.5*(F779+F$1101)</f>
        <v>0.25249206944806418</v>
      </c>
      <c r="M779" s="3">
        <f t="shared" si="775"/>
        <v>0.2977191623161089</v>
      </c>
      <c r="N779" s="3">
        <f t="shared" si="775"/>
        <v>0.31605482040088084</v>
      </c>
      <c r="O779" s="3">
        <f t="shared" si="775"/>
        <v>0.22143646605047501</v>
      </c>
    </row>
    <row r="780" spans="1:15" x14ac:dyDescent="0.15">
      <c r="A780" s="1">
        <v>34</v>
      </c>
      <c r="B780" s="1" t="s">
        <v>308</v>
      </c>
      <c r="C780" s="1">
        <v>18</v>
      </c>
      <c r="D780" s="1" t="s">
        <v>13</v>
      </c>
      <c r="E780" s="6">
        <f>労働コスト!E780/SUM(資本コスト!E780,労働コスト!E780)</f>
        <v>0.86994178528906618</v>
      </c>
      <c r="F780" s="6">
        <f>労働コスト!F780/SUM(資本コスト!F780,労働コスト!F780)</f>
        <v>0.82283820297088761</v>
      </c>
      <c r="G780" s="6">
        <f>労働コスト!G780/SUM(資本コスト!G780,労働コスト!G780)</f>
        <v>0.79940729154963386</v>
      </c>
      <c r="H780" s="6">
        <f>労働コスト!H780/SUM(資本コスト!H780,労働コスト!H780)</f>
        <v>0.82612892756413681</v>
      </c>
      <c r="I780" s="6">
        <f>労働コスト!I780/SUM(資本コスト!I780,労働コスト!I780)</f>
        <v>0.81844805156510958</v>
      </c>
      <c r="K780" s="3">
        <f>0.5*(E780+E$1102)</f>
        <v>0.86473135534219758</v>
      </c>
      <c r="L780" s="3">
        <f t="shared" ref="L780:O780" si="776">0.5*(F780+F$1102)</f>
        <v>0.81452266855978239</v>
      </c>
      <c r="M780" s="3">
        <f t="shared" si="776"/>
        <v>0.8065675343463008</v>
      </c>
      <c r="N780" s="3">
        <f t="shared" si="776"/>
        <v>0.82503261190113886</v>
      </c>
      <c r="O780" s="3">
        <f t="shared" si="776"/>
        <v>0.8088719274627223</v>
      </c>
    </row>
    <row r="781" spans="1:15" x14ac:dyDescent="0.15">
      <c r="A781" s="1">
        <v>34</v>
      </c>
      <c r="B781" s="1" t="s">
        <v>308</v>
      </c>
      <c r="C781" s="1">
        <v>19</v>
      </c>
      <c r="D781" s="1" t="s">
        <v>14</v>
      </c>
      <c r="E781" s="6">
        <f>労働コスト!E781/SUM(資本コスト!E781,労働コスト!E781)</f>
        <v>0.72930611215205954</v>
      </c>
      <c r="F781" s="6">
        <f>労働コスト!F781/SUM(資本コスト!F781,労働コスト!F781)</f>
        <v>0.87657987788782155</v>
      </c>
      <c r="G781" s="6">
        <f>労働コスト!G781/SUM(資本コスト!G781,労働コスト!G781)</f>
        <v>0.87351749861765038</v>
      </c>
      <c r="H781" s="6">
        <f>労働コスト!H781/SUM(資本コスト!H781,労働コスト!H781)</f>
        <v>0.86745732194664815</v>
      </c>
      <c r="I781" s="6">
        <f>労働コスト!I781/SUM(資本コスト!I781,労働コスト!I781)</f>
        <v>0.88448207542606372</v>
      </c>
      <c r="K781" s="3">
        <f>0.5*(E781+E$1103)</f>
        <v>0.69607894224339129</v>
      </c>
      <c r="L781" s="3">
        <f t="shared" ref="L781:O781" si="777">0.5*(F781+F$1103)</f>
        <v>0.85921400004947568</v>
      </c>
      <c r="M781" s="3">
        <f t="shared" si="777"/>
        <v>0.8638849245942839</v>
      </c>
      <c r="N781" s="3">
        <f t="shared" si="777"/>
        <v>0.83942167641748411</v>
      </c>
      <c r="O781" s="3">
        <f t="shared" si="777"/>
        <v>0.8451275693048601</v>
      </c>
    </row>
    <row r="782" spans="1:15" x14ac:dyDescent="0.15">
      <c r="A782" s="1">
        <v>34</v>
      </c>
      <c r="B782" s="1" t="s">
        <v>308</v>
      </c>
      <c r="C782" s="1">
        <v>20</v>
      </c>
      <c r="D782" s="1" t="s">
        <v>15</v>
      </c>
      <c r="E782" s="6">
        <f>労働コスト!E782/SUM(資本コスト!E782,労働コスト!E782)</f>
        <v>0.62440846122104032</v>
      </c>
      <c r="F782" s="6">
        <f>労働コスト!F782/SUM(資本コスト!F782,労働コスト!F782)</f>
        <v>0.21760740634216943</v>
      </c>
      <c r="G782" s="6">
        <f>労働コスト!G782/SUM(資本コスト!G782,労働コスト!G782)</f>
        <v>0.27206657663223888</v>
      </c>
      <c r="H782" s="6">
        <f>労働コスト!H782/SUM(資本コスト!H782,労働コスト!H782)</f>
        <v>0.28537397711415824</v>
      </c>
      <c r="I782" s="6">
        <f>労働コスト!I782/SUM(資本コスト!I782,労働コスト!I782)</f>
        <v>0.23736050937700731</v>
      </c>
      <c r="K782" s="3">
        <f>0.5*(E782+E$1104)</f>
        <v>0.56504976353687419</v>
      </c>
      <c r="L782" s="3">
        <f t="shared" ref="L782:O782" si="778">0.5*(F782+F$1104)</f>
        <v>0.20949010197123802</v>
      </c>
      <c r="M782" s="3">
        <f t="shared" si="778"/>
        <v>0.25938047476235215</v>
      </c>
      <c r="N782" s="3">
        <f t="shared" si="778"/>
        <v>0.27100801367712746</v>
      </c>
      <c r="O782" s="3">
        <f t="shared" si="778"/>
        <v>0.21970020077336824</v>
      </c>
    </row>
    <row r="783" spans="1:15" x14ac:dyDescent="0.15">
      <c r="A783" s="1">
        <v>34</v>
      </c>
      <c r="B783" s="1" t="s">
        <v>308</v>
      </c>
      <c r="C783" s="1">
        <v>21</v>
      </c>
      <c r="D783" s="1" t="s">
        <v>16</v>
      </c>
      <c r="E783" s="6">
        <f>労働コスト!E783/SUM(資本コスト!E783,労働コスト!E783)</f>
        <v>0.79778365795549844</v>
      </c>
      <c r="F783" s="6">
        <f>労働コスト!F783/SUM(資本コスト!F783,労働コスト!F783)</f>
        <v>0.63169888606739888</v>
      </c>
      <c r="G783" s="6">
        <f>労働コスト!G783/SUM(資本コスト!G783,労働コスト!G783)</f>
        <v>0.63311772972841907</v>
      </c>
      <c r="H783" s="6">
        <f>労働コスト!H783/SUM(資本コスト!H783,労働コスト!H783)</f>
        <v>0.61134485678604433</v>
      </c>
      <c r="I783" s="6">
        <f>労働コスト!I783/SUM(資本コスト!I783,労働コスト!I783)</f>
        <v>0.5055330623054165</v>
      </c>
      <c r="K783" s="3">
        <f>0.5*(E783+E$1105)</f>
        <v>0.73666792646265833</v>
      </c>
      <c r="L783" s="3">
        <f t="shared" ref="L783:O783" si="779">0.5*(F783+F$1105)</f>
        <v>0.60858975492259271</v>
      </c>
      <c r="M783" s="3">
        <f t="shared" si="779"/>
        <v>0.60836028671072473</v>
      </c>
      <c r="N783" s="3">
        <f t="shared" si="779"/>
        <v>0.58267258098197749</v>
      </c>
      <c r="O783" s="3">
        <f t="shared" si="779"/>
        <v>0.47041400043206028</v>
      </c>
    </row>
    <row r="784" spans="1:15" x14ac:dyDescent="0.15">
      <c r="A784" s="1">
        <v>34</v>
      </c>
      <c r="B784" s="1" t="s">
        <v>172</v>
      </c>
      <c r="C784" s="1">
        <v>22</v>
      </c>
      <c r="D784" s="1" t="s">
        <v>8</v>
      </c>
      <c r="E784" s="6">
        <f>労働コスト!E784/SUM(資本コスト!E784,労働コスト!E784)</f>
        <v>0.85493622616929543</v>
      </c>
      <c r="F784" s="6">
        <f>労働コスト!F784/SUM(資本コスト!F784,労働コスト!F784)</f>
        <v>0.78786971017552943</v>
      </c>
      <c r="G784" s="6">
        <f>労働コスト!G784/SUM(資本コスト!G784,労働コスト!G784)</f>
        <v>0.71726738673241464</v>
      </c>
      <c r="H784" s="6">
        <f>労働コスト!H784/SUM(資本コスト!H784,労働コスト!H784)</f>
        <v>0.74526010071891158</v>
      </c>
      <c r="I784" s="6">
        <f>労働コスト!I784/SUM(資本コスト!I784,労働コスト!I784)</f>
        <v>0.78324988731876211</v>
      </c>
      <c r="K784" s="3">
        <f>0.5*(E784+E$1106)</f>
        <v>0.82777101328026226</v>
      </c>
      <c r="L784" s="3">
        <f t="shared" ref="L784:O784" si="780">0.5*(F784+F$1106)</f>
        <v>0.76115909127248649</v>
      </c>
      <c r="M784" s="3">
        <f t="shared" si="780"/>
        <v>0.69348491776874033</v>
      </c>
      <c r="N784" s="3">
        <f t="shared" si="780"/>
        <v>0.71865555211301646</v>
      </c>
      <c r="O784" s="3">
        <f t="shared" si="780"/>
        <v>0.75568143708728397</v>
      </c>
    </row>
    <row r="785" spans="1:15" x14ac:dyDescent="0.15">
      <c r="A785" s="1">
        <v>34</v>
      </c>
      <c r="B785" s="1" t="s">
        <v>172</v>
      </c>
      <c r="C785" s="1">
        <v>23</v>
      </c>
      <c r="D785" s="1" t="s">
        <v>29</v>
      </c>
      <c r="E785" s="6">
        <f>労働コスト!E785/SUM(資本コスト!E785,労働コスト!E785)</f>
        <v>0.6313992925394375</v>
      </c>
      <c r="F785" s="6">
        <f>労働コスト!F785/SUM(資本コスト!F785,労働コスト!F785)</f>
        <v>0.76463808037920955</v>
      </c>
      <c r="G785" s="6">
        <f>労働コスト!G785/SUM(資本コスト!G785,労働コスト!G785)</f>
        <v>0.72426466642329657</v>
      </c>
      <c r="H785" s="6">
        <f>労働コスト!H785/SUM(資本コスト!H785,労働コスト!H785)</f>
        <v>0.75126789263378768</v>
      </c>
      <c r="I785" s="6">
        <f>労働コスト!I785/SUM(資本コスト!I785,労働コスト!I785)</f>
        <v>0.70070466736143155</v>
      </c>
      <c r="K785" s="3">
        <f>0.5*(E785+E$1107)</f>
        <v>0.62352483745709664</v>
      </c>
      <c r="L785" s="3">
        <f t="shared" ref="L785:O785" si="781">0.5*(F785+F$1107)</f>
        <v>0.75323527475767438</v>
      </c>
      <c r="M785" s="3">
        <f t="shared" si="781"/>
        <v>0.72636780732531037</v>
      </c>
      <c r="N785" s="3">
        <f t="shared" si="781"/>
        <v>0.74780061783918383</v>
      </c>
      <c r="O785" s="3">
        <f t="shared" si="781"/>
        <v>0.69778109849085135</v>
      </c>
    </row>
    <row r="786" spans="1:15" x14ac:dyDescent="0.15">
      <c r="A786" s="1">
        <v>35</v>
      </c>
      <c r="B786" s="1" t="s">
        <v>310</v>
      </c>
      <c r="C786" s="1">
        <v>1</v>
      </c>
      <c r="D786" s="1" t="s">
        <v>9</v>
      </c>
      <c r="E786" s="6">
        <f>労働コスト!E786/SUM(資本コスト!E786,労働コスト!E786)</f>
        <v>0.41095442711214669</v>
      </c>
      <c r="F786" s="6">
        <f>労働コスト!F786/SUM(資本コスト!F786,労働コスト!F786)</f>
        <v>0.55278201380600889</v>
      </c>
      <c r="G786" s="6">
        <f>労働コスト!G786/SUM(資本コスト!G786,労働コスト!G786)</f>
        <v>0.53607290423571929</v>
      </c>
      <c r="H786" s="6">
        <f>労働コスト!H786/SUM(資本コスト!H786,労働コスト!H786)</f>
        <v>0.43127283577074987</v>
      </c>
      <c r="I786" s="6">
        <f>労働コスト!I786/SUM(資本コスト!I786,労働コスト!I786)</f>
        <v>0.36704537605387683</v>
      </c>
      <c r="K786" s="3">
        <f>0.5*(E786+E$1085)</f>
        <v>0.41716195832714309</v>
      </c>
      <c r="L786" s="3">
        <f t="shared" ref="L786:O786" si="782">0.5*(F786+F$1085)</f>
        <v>0.52742552062108994</v>
      </c>
      <c r="M786" s="3">
        <f t="shared" si="782"/>
        <v>0.4950777614843419</v>
      </c>
      <c r="N786" s="3">
        <f t="shared" si="782"/>
        <v>0.3924251343783034</v>
      </c>
      <c r="O786" s="3">
        <f t="shared" si="782"/>
        <v>0.32847280530453027</v>
      </c>
    </row>
    <row r="787" spans="1:15" x14ac:dyDescent="0.15">
      <c r="A787" s="1">
        <v>35</v>
      </c>
      <c r="B787" s="1" t="s">
        <v>310</v>
      </c>
      <c r="C787" s="1">
        <v>2</v>
      </c>
      <c r="D787" s="1" t="s">
        <v>10</v>
      </c>
      <c r="E787" s="6">
        <f>労働コスト!E787/SUM(資本コスト!E787,労働コスト!E787)</f>
        <v>0.62818527531873791</v>
      </c>
      <c r="F787" s="6">
        <f>労働コスト!F787/SUM(資本コスト!F787,労働コスト!F787)</f>
        <v>0.60024679589073804</v>
      </c>
      <c r="G787" s="6">
        <f>労働コスト!G787/SUM(資本コスト!G787,労働コスト!G787)</f>
        <v>0.56052168700057359</v>
      </c>
      <c r="H787" s="6">
        <f>労働コスト!H787/SUM(資本コスト!H787,労働コスト!H787)</f>
        <v>0.60326312428480844</v>
      </c>
      <c r="I787" s="6">
        <f>労働コスト!I787/SUM(資本コスト!I787,労働コスト!I787)</f>
        <v>0.49445515559721637</v>
      </c>
      <c r="K787" s="3">
        <f>0.5*(E787+E$1086)</f>
        <v>0.62528849140051612</v>
      </c>
      <c r="L787" s="3">
        <f t="shared" ref="L787:O787" si="783">0.5*(F787+F$1086)</f>
        <v>0.63363337408576859</v>
      </c>
      <c r="M787" s="3">
        <f t="shared" si="783"/>
        <v>0.60696904968024867</v>
      </c>
      <c r="N787" s="3">
        <f t="shared" si="783"/>
        <v>0.62963383291055064</v>
      </c>
      <c r="O787" s="3">
        <f t="shared" si="783"/>
        <v>0.49652866522214384</v>
      </c>
    </row>
    <row r="788" spans="1:15" x14ac:dyDescent="0.15">
      <c r="A788" s="1">
        <v>35</v>
      </c>
      <c r="B788" s="1" t="s">
        <v>311</v>
      </c>
      <c r="C788" s="1">
        <v>3</v>
      </c>
      <c r="D788" s="1" t="s">
        <v>17</v>
      </c>
      <c r="E788" s="6">
        <f>労働コスト!E788/SUM(資本コスト!E788,労働コスト!E788)</f>
        <v>0.63119275319976076</v>
      </c>
      <c r="F788" s="6">
        <f>労働コスト!F788/SUM(資本コスト!F788,労働コスト!F788)</f>
        <v>0.75755810138645885</v>
      </c>
      <c r="G788" s="6">
        <f>労働コスト!G788/SUM(資本コスト!G788,労働コスト!G788)</f>
        <v>0.74776614979689049</v>
      </c>
      <c r="H788" s="6">
        <f>労働コスト!H788/SUM(資本コスト!H788,労働コスト!H788)</f>
        <v>0.74793314422836887</v>
      </c>
      <c r="I788" s="6">
        <f>労働コスト!I788/SUM(資本コスト!I788,労働コスト!I788)</f>
        <v>0.74042642045076623</v>
      </c>
      <c r="K788" s="3">
        <f>0.5*(E788+E$1087)</f>
        <v>0.65370887793614685</v>
      </c>
      <c r="L788" s="3">
        <f t="shared" ref="L788:O788" si="784">0.5*(F788+F$1087)</f>
        <v>0.75195956922873786</v>
      </c>
      <c r="M788" s="3">
        <f t="shared" si="784"/>
        <v>0.72119846133601473</v>
      </c>
      <c r="N788" s="3">
        <f t="shared" si="784"/>
        <v>0.71900726234238876</v>
      </c>
      <c r="O788" s="3">
        <f t="shared" si="784"/>
        <v>0.68703784977996563</v>
      </c>
    </row>
    <row r="789" spans="1:15" x14ac:dyDescent="0.15">
      <c r="A789" s="1">
        <v>35</v>
      </c>
      <c r="B789" s="1" t="s">
        <v>311</v>
      </c>
      <c r="C789" s="1">
        <v>4</v>
      </c>
      <c r="D789" s="1" t="s">
        <v>18</v>
      </c>
      <c r="E789" s="6">
        <f>労働コスト!E789/SUM(資本コスト!E789,労働コスト!E789)</f>
        <v>0.75958802274435455</v>
      </c>
      <c r="F789" s="6">
        <f>労働コスト!F789/SUM(資本コスト!F789,労働コスト!F789)</f>
        <v>0.82196248760321577</v>
      </c>
      <c r="G789" s="6">
        <f>労働コスト!G789/SUM(資本コスト!G789,労働コスト!G789)</f>
        <v>0.87174162412885814</v>
      </c>
      <c r="H789" s="6">
        <f>労働コスト!H789/SUM(資本コスト!H789,労働コスト!H789)</f>
        <v>0.84511031135134018</v>
      </c>
      <c r="I789" s="6">
        <f>労働コスト!I789/SUM(資本コスト!I789,労働コスト!I789)</f>
        <v>0.63810760288169632</v>
      </c>
      <c r="K789" s="3">
        <f>0.5*(E789+E$1088)</f>
        <v>0.76789212045426081</v>
      </c>
      <c r="L789" s="3">
        <f t="shared" ref="L789:O789" si="785">0.5*(F789+F$1088)</f>
        <v>0.81870488055392687</v>
      </c>
      <c r="M789" s="3">
        <f t="shared" si="785"/>
        <v>0.83515735398093294</v>
      </c>
      <c r="N789" s="3">
        <f t="shared" si="785"/>
        <v>0.79260559162544952</v>
      </c>
      <c r="O789" s="3">
        <f t="shared" si="785"/>
        <v>0.65437204622096767</v>
      </c>
    </row>
    <row r="790" spans="1:15" x14ac:dyDescent="0.15">
      <c r="A790" s="1">
        <v>35</v>
      </c>
      <c r="B790" s="1" t="s">
        <v>311</v>
      </c>
      <c r="C790" s="1">
        <v>5</v>
      </c>
      <c r="D790" s="1" t="s">
        <v>19</v>
      </c>
      <c r="E790" s="6">
        <f>労働コスト!E790/SUM(資本コスト!E790,労働コスト!E790)</f>
        <v>0.45228387028828149</v>
      </c>
      <c r="F790" s="6">
        <f>労働コスト!F790/SUM(資本コスト!F790,労働コスト!F790)</f>
        <v>0.57534245058471656</v>
      </c>
      <c r="G790" s="6">
        <f>労働コスト!G790/SUM(資本コスト!G790,労働コスト!G790)</f>
        <v>0.55943233016863225</v>
      </c>
      <c r="H790" s="6">
        <f>労働コスト!H790/SUM(資本コスト!H790,労働コスト!H790)</f>
        <v>0.46004008982565858</v>
      </c>
      <c r="I790" s="6">
        <f>労働コスト!I790/SUM(資本コスト!I790,労働コスト!I790)</f>
        <v>0.49422382737835563</v>
      </c>
      <c r="K790" s="3">
        <f>0.5*(E790+E$1089)</f>
        <v>0.5291127865525832</v>
      </c>
      <c r="L790" s="3">
        <f t="shared" ref="L790:O790" si="786">0.5*(F790+F$1089)</f>
        <v>0.64200307557460268</v>
      </c>
      <c r="M790" s="3">
        <f t="shared" si="786"/>
        <v>0.6232424316742553</v>
      </c>
      <c r="N790" s="3">
        <f t="shared" si="786"/>
        <v>0.56846955161647794</v>
      </c>
      <c r="O790" s="3">
        <f t="shared" si="786"/>
        <v>0.54966328815594856</v>
      </c>
    </row>
    <row r="791" spans="1:15" x14ac:dyDescent="0.15">
      <c r="A791" s="1">
        <v>35</v>
      </c>
      <c r="B791" s="1" t="s">
        <v>311</v>
      </c>
      <c r="C791" s="1">
        <v>6</v>
      </c>
      <c r="D791" s="1" t="s">
        <v>3</v>
      </c>
      <c r="E791" s="6">
        <f>労働コスト!E791/SUM(資本コスト!E791,労働コスト!E791)</f>
        <v>0.37795101272791565</v>
      </c>
      <c r="F791" s="6">
        <f>労働コスト!F791/SUM(資本コスト!F791,労働コスト!F791)</f>
        <v>0.42726346476915039</v>
      </c>
      <c r="G791" s="6">
        <f>労働コスト!G791/SUM(資本コスト!G791,労働コスト!G791)</f>
        <v>0.37444106853422354</v>
      </c>
      <c r="H791" s="6">
        <f>労働コスト!H791/SUM(資本コスト!H791,労働コスト!H791)</f>
        <v>0.36032058462452915</v>
      </c>
      <c r="I791" s="6">
        <f>労働コスト!I791/SUM(資本コスト!I791,労働コスト!I791)</f>
        <v>0.23943477399115212</v>
      </c>
      <c r="K791" s="3">
        <f>0.5*(E791+E$1090)</f>
        <v>0.44726249447706135</v>
      </c>
      <c r="L791" s="3">
        <f t="shared" ref="L791:O791" si="787">0.5*(F791+F$1090)</f>
        <v>0.50380399353324634</v>
      </c>
      <c r="M791" s="3">
        <f t="shared" si="787"/>
        <v>0.4638342116705495</v>
      </c>
      <c r="N791" s="3">
        <f t="shared" si="787"/>
        <v>0.46509721114829883</v>
      </c>
      <c r="O791" s="3">
        <f t="shared" si="787"/>
        <v>0.34207183053941881</v>
      </c>
    </row>
    <row r="792" spans="1:15" x14ac:dyDescent="0.15">
      <c r="A792" s="1">
        <v>35</v>
      </c>
      <c r="B792" s="1" t="s">
        <v>311</v>
      </c>
      <c r="C792" s="1">
        <v>7</v>
      </c>
      <c r="D792" s="1" t="s">
        <v>20</v>
      </c>
      <c r="E792" s="6">
        <f>労働コスト!E792/SUM(資本コスト!E792,労働コスト!E792)</f>
        <v>0.19779105321522231</v>
      </c>
      <c r="F792" s="6">
        <f>労働コスト!F792/SUM(資本コスト!F792,労働コスト!F792)</f>
        <v>0.31942110777938154</v>
      </c>
      <c r="G792" s="6">
        <f>労働コスト!G792/SUM(資本コスト!G792,労働コスト!G792)</f>
        <v>0.31961561029817021</v>
      </c>
      <c r="H792" s="6">
        <f>労働コスト!H792/SUM(資本コスト!H792,労働コスト!H792)</f>
        <v>0.24511062031039055</v>
      </c>
      <c r="I792" s="6">
        <f>労働コスト!I792/SUM(資本コスト!I792,労働コスト!I792)</f>
        <v>0.20058860380182758</v>
      </c>
      <c r="K792" s="3">
        <f>0.5*(E792+E$1091)</f>
        <v>0.25110953296738764</v>
      </c>
      <c r="L792" s="3">
        <f t="shared" ref="L792:O792" si="788">0.5*(F792+F$1091)</f>
        <v>0.33380482897887376</v>
      </c>
      <c r="M792" s="3">
        <f t="shared" si="788"/>
        <v>0.37866270807915225</v>
      </c>
      <c r="N792" s="3">
        <f t="shared" si="788"/>
        <v>0.33818323758455748</v>
      </c>
      <c r="O792" s="3">
        <f t="shared" si="788"/>
        <v>0.29273040252183397</v>
      </c>
    </row>
    <row r="793" spans="1:15" x14ac:dyDescent="0.15">
      <c r="A793" s="1">
        <v>35</v>
      </c>
      <c r="B793" s="1" t="s">
        <v>311</v>
      </c>
      <c r="C793" s="1">
        <v>8</v>
      </c>
      <c r="D793" s="1" t="s">
        <v>21</v>
      </c>
      <c r="E793" s="6">
        <f>労働コスト!E793/SUM(資本コスト!E793,労働コスト!E793)</f>
        <v>0.43295034048513908</v>
      </c>
      <c r="F793" s="6">
        <f>労働コスト!F793/SUM(資本コスト!F793,労働コスト!F793)</f>
        <v>0.632470069491326</v>
      </c>
      <c r="G793" s="6">
        <f>労働コスト!G793/SUM(資本コスト!G793,労働コスト!G793)</f>
        <v>0.63858779617372419</v>
      </c>
      <c r="H793" s="6">
        <f>労働コスト!H793/SUM(資本コスト!H793,労働コスト!H793)</f>
        <v>0.67818844603670569</v>
      </c>
      <c r="I793" s="6">
        <f>労働コスト!I793/SUM(資本コスト!I793,労働コスト!I793)</f>
        <v>0.62514864609835175</v>
      </c>
      <c r="K793" s="3">
        <f>0.5*(E793+E$1092)</f>
        <v>0.52881776232897448</v>
      </c>
      <c r="L793" s="3">
        <f t="shared" ref="L793:O793" si="789">0.5*(F793+F$1092)</f>
        <v>0.69467685396387657</v>
      </c>
      <c r="M793" s="3">
        <f t="shared" si="789"/>
        <v>0.69487127627914846</v>
      </c>
      <c r="N793" s="3">
        <f t="shared" si="789"/>
        <v>0.72004522545710814</v>
      </c>
      <c r="O793" s="3">
        <f t="shared" si="789"/>
        <v>0.6510287529299601</v>
      </c>
    </row>
    <row r="794" spans="1:15" x14ac:dyDescent="0.15">
      <c r="A794" s="1">
        <v>35</v>
      </c>
      <c r="B794" s="1" t="s">
        <v>311</v>
      </c>
      <c r="C794" s="1">
        <v>9</v>
      </c>
      <c r="D794" s="1" t="s">
        <v>22</v>
      </c>
      <c r="E794" s="6">
        <f>労働コスト!E794/SUM(資本コスト!E794,労働コスト!E794)</f>
        <v>0.53304799526659563</v>
      </c>
      <c r="F794" s="6">
        <f>労働コスト!F794/SUM(資本コスト!F794,労働コスト!F794)</f>
        <v>0.60762393416932003</v>
      </c>
      <c r="G794" s="6">
        <f>労働コスト!G794/SUM(資本コスト!G794,労働コスト!G794)</f>
        <v>0.57017692689070065</v>
      </c>
      <c r="H794" s="6">
        <f>労働コスト!H794/SUM(資本コスト!H794,労働コスト!H794)</f>
        <v>0.52536117985626063</v>
      </c>
      <c r="I794" s="6">
        <f>労働コスト!I794/SUM(資本コスト!I794,労働コスト!I794)</f>
        <v>0.49173939199522182</v>
      </c>
      <c r="K794" s="3">
        <f>0.5*(E794+E$1093)</f>
        <v>0.57955094926309747</v>
      </c>
      <c r="L794" s="3">
        <f t="shared" ref="L794:O794" si="790">0.5*(F794+F$1093)</f>
        <v>0.61055819502242048</v>
      </c>
      <c r="M794" s="3">
        <f t="shared" si="790"/>
        <v>0.57562444558328796</v>
      </c>
      <c r="N794" s="3">
        <f t="shared" si="790"/>
        <v>0.55939331698278116</v>
      </c>
      <c r="O794" s="3">
        <f t="shared" si="790"/>
        <v>0.52327749655118072</v>
      </c>
    </row>
    <row r="795" spans="1:15" x14ac:dyDescent="0.15">
      <c r="A795" s="1">
        <v>35</v>
      </c>
      <c r="B795" s="1" t="s">
        <v>311</v>
      </c>
      <c r="C795" s="1">
        <v>10</v>
      </c>
      <c r="D795" s="1" t="s">
        <v>23</v>
      </c>
      <c r="E795" s="6">
        <f>労働コスト!E795/SUM(資本コスト!E795,労働コスト!E795)</f>
        <v>0.79346979906029647</v>
      </c>
      <c r="F795" s="6">
        <f>労働コスト!F795/SUM(資本コスト!F795,労働コスト!F795)</f>
        <v>0.80476619323417053</v>
      </c>
      <c r="G795" s="6">
        <f>労働コスト!G795/SUM(資本コスト!G795,労働コスト!G795)</f>
        <v>0.8431696989733416</v>
      </c>
      <c r="H795" s="6">
        <f>労働コスト!H795/SUM(資本コスト!H795,労働コスト!H795)</f>
        <v>0.82554187148630864</v>
      </c>
      <c r="I795" s="6">
        <f>労働コスト!I795/SUM(資本コスト!I795,労働コスト!I795)</f>
        <v>0.85688367808174015</v>
      </c>
      <c r="K795" s="3">
        <f>0.5*(E795+E$1094)</f>
        <v>0.77784801310938267</v>
      </c>
      <c r="L795" s="3">
        <f t="shared" ref="L795:O795" si="791">0.5*(F795+F$1094)</f>
        <v>0.80337489800746342</v>
      </c>
      <c r="M795" s="3">
        <f t="shared" si="791"/>
        <v>0.82651163459503096</v>
      </c>
      <c r="N795" s="3">
        <f t="shared" si="791"/>
        <v>0.81842220449876724</v>
      </c>
      <c r="O795" s="3">
        <f t="shared" si="791"/>
        <v>0.82456764894326384</v>
      </c>
    </row>
    <row r="796" spans="1:15" x14ac:dyDescent="0.15">
      <c r="A796" s="1">
        <v>35</v>
      </c>
      <c r="B796" s="1" t="s">
        <v>311</v>
      </c>
      <c r="C796" s="1">
        <v>11</v>
      </c>
      <c r="D796" s="1" t="s">
        <v>24</v>
      </c>
      <c r="E796" s="6">
        <f>労働コスト!E796/SUM(資本コスト!E796,労働コスト!E796)</f>
        <v>0.50999211004425715</v>
      </c>
      <c r="F796" s="6">
        <f>労働コスト!F796/SUM(資本コスト!F796,労働コスト!F796)</f>
        <v>0.72335706414333678</v>
      </c>
      <c r="G796" s="6">
        <f>労働コスト!G796/SUM(資本コスト!G796,労働コスト!G796)</f>
        <v>0.68984950323522531</v>
      </c>
      <c r="H796" s="6">
        <f>労働コスト!H796/SUM(資本コスト!H796,労働コスト!H796)</f>
        <v>0.66214786272956683</v>
      </c>
      <c r="I796" s="6">
        <f>労働コスト!I796/SUM(資本コスト!I796,労働コスト!I796)</f>
        <v>0.70871085235765885</v>
      </c>
      <c r="K796" s="3">
        <f>0.5*(E796+E$1095)</f>
        <v>0.61976403405595393</v>
      </c>
      <c r="L796" s="3">
        <f t="shared" ref="L796:O796" si="792">0.5*(F796+F$1095)</f>
        <v>0.75283565807680786</v>
      </c>
      <c r="M796" s="3">
        <f t="shared" si="792"/>
        <v>0.70759862014612396</v>
      </c>
      <c r="N796" s="3">
        <f t="shared" si="792"/>
        <v>0.69543637433449845</v>
      </c>
      <c r="O796" s="3">
        <f t="shared" si="792"/>
        <v>0.69926477267596909</v>
      </c>
    </row>
    <row r="797" spans="1:15" x14ac:dyDescent="0.15">
      <c r="A797" s="1">
        <v>35</v>
      </c>
      <c r="B797" s="1" t="s">
        <v>311</v>
      </c>
      <c r="C797" s="1">
        <v>12</v>
      </c>
      <c r="D797" s="1" t="s">
        <v>25</v>
      </c>
      <c r="E797" s="6">
        <f>労働コスト!E797/SUM(資本コスト!E797,労働コスト!E797)</f>
        <v>0.93461033633912527</v>
      </c>
      <c r="F797" s="6">
        <f>労働コスト!F797/SUM(資本コスト!F797,労働コスト!F797)</f>
        <v>0.8668735639662013</v>
      </c>
      <c r="G797" s="6">
        <f>労働コスト!G797/SUM(資本コスト!G797,労働コスト!G797)</f>
        <v>0.62911856623490081</v>
      </c>
      <c r="H797" s="6">
        <f>労働コスト!H797/SUM(資本コスト!H797,労働コスト!H797)</f>
        <v>0.51902243930404168</v>
      </c>
      <c r="I797" s="6">
        <f>労働コスト!I797/SUM(資本コスト!I797,労働コスト!I797)</f>
        <v>0.55641502692719391</v>
      </c>
      <c r="K797" s="3">
        <f>0.5*(E797+E$1096)</f>
        <v>0.85763634771016595</v>
      </c>
      <c r="L797" s="3">
        <f t="shared" ref="L797:O797" si="793">0.5*(F797+F$1096)</f>
        <v>0.8424367516912703</v>
      </c>
      <c r="M797" s="3">
        <f t="shared" si="793"/>
        <v>0.65656524451692588</v>
      </c>
      <c r="N797" s="3">
        <f t="shared" si="793"/>
        <v>0.58843469750410859</v>
      </c>
      <c r="O797" s="3">
        <f t="shared" si="793"/>
        <v>0.56159325166475493</v>
      </c>
    </row>
    <row r="798" spans="1:15" x14ac:dyDescent="0.15">
      <c r="A798" s="1">
        <v>35</v>
      </c>
      <c r="B798" s="1" t="s">
        <v>311</v>
      </c>
      <c r="C798" s="1">
        <v>13</v>
      </c>
      <c r="D798" s="1" t="s">
        <v>26</v>
      </c>
      <c r="E798" s="6">
        <f>労働コスト!E798/SUM(資本コスト!E798,労働コスト!E798)</f>
        <v>0.90223986603956308</v>
      </c>
      <c r="F798" s="6">
        <f>労働コスト!F798/SUM(資本コスト!F798,労働コスト!F798)</f>
        <v>0.81942525421929846</v>
      </c>
      <c r="G798" s="6">
        <f>労働コスト!G798/SUM(資本コスト!G798,労働コスト!G798)</f>
        <v>0.65586384765349959</v>
      </c>
      <c r="H798" s="6">
        <f>労働コスト!H798/SUM(資本コスト!H798,労働コスト!H798)</f>
        <v>0.58865419857591994</v>
      </c>
      <c r="I798" s="6">
        <f>労働コスト!I798/SUM(資本コスト!I798,労働コスト!I798)</f>
        <v>0.66554699386555349</v>
      </c>
      <c r="K798" s="3">
        <f>0.5*(E798+E$1097)</f>
        <v>0.85637244981892557</v>
      </c>
      <c r="L798" s="3">
        <f t="shared" ref="L798:O798" si="794">0.5*(F798+F$1097)</f>
        <v>0.7703767589342545</v>
      </c>
      <c r="M798" s="3">
        <f t="shared" si="794"/>
        <v>0.66423739922849601</v>
      </c>
      <c r="N798" s="3">
        <f t="shared" si="794"/>
        <v>0.63311613299446945</v>
      </c>
      <c r="O798" s="3">
        <f t="shared" si="794"/>
        <v>0.68395158834936298</v>
      </c>
    </row>
    <row r="799" spans="1:15" x14ac:dyDescent="0.15">
      <c r="A799" s="1">
        <v>35</v>
      </c>
      <c r="B799" s="1" t="s">
        <v>311</v>
      </c>
      <c r="C799" s="1">
        <v>14</v>
      </c>
      <c r="D799" s="1" t="s">
        <v>27</v>
      </c>
      <c r="E799" s="6">
        <f>労働コスト!E799/SUM(資本コスト!E799,労働コスト!E799)</f>
        <v>0.99344867259760938</v>
      </c>
      <c r="F799" s="6">
        <f>労働コスト!F799/SUM(資本コスト!F799,労働コスト!F799)</f>
        <v>0.97100767555252621</v>
      </c>
      <c r="G799" s="6">
        <f>労働コスト!G799/SUM(資本コスト!G799,労働コスト!G799)</f>
        <v>0.77167084377056905</v>
      </c>
      <c r="H799" s="6">
        <f>労働コスト!H799/SUM(資本コスト!H799,労働コスト!H799)</f>
        <v>0.85892933445732922</v>
      </c>
      <c r="I799" s="6">
        <f>労働コスト!I799/SUM(資本コスト!I799,労働コスト!I799)</f>
        <v>0.81155009311765658</v>
      </c>
      <c r="K799" s="3">
        <f>0.5*(E799+E$1098)</f>
        <v>0.95406176915095087</v>
      </c>
      <c r="L799" s="3">
        <f t="shared" ref="L799:O799" si="795">0.5*(F799+F$1098)</f>
        <v>0.91398298908031528</v>
      </c>
      <c r="M799" s="3">
        <f t="shared" si="795"/>
        <v>0.76621331612258325</v>
      </c>
      <c r="N799" s="3">
        <f t="shared" si="795"/>
        <v>0.77765494292763671</v>
      </c>
      <c r="O799" s="3">
        <f t="shared" si="795"/>
        <v>0.71946136190498922</v>
      </c>
    </row>
    <row r="800" spans="1:15" x14ac:dyDescent="0.15">
      <c r="A800" s="1">
        <v>35</v>
      </c>
      <c r="B800" s="1" t="s">
        <v>311</v>
      </c>
      <c r="C800" s="1">
        <v>15</v>
      </c>
      <c r="D800" s="1" t="s">
        <v>28</v>
      </c>
      <c r="E800" s="6">
        <f>労働コスト!E800/SUM(資本コスト!E800,労働コスト!E800)</f>
        <v>0.89734867309267563</v>
      </c>
      <c r="F800" s="6">
        <f>労働コスト!F800/SUM(資本コスト!F800,労働コスト!F800)</f>
        <v>0.80588278154441517</v>
      </c>
      <c r="G800" s="6">
        <f>労働コスト!G800/SUM(資本コスト!G800,労働コスト!G800)</f>
        <v>0.72556434356886668</v>
      </c>
      <c r="H800" s="6">
        <f>労働コスト!H800/SUM(資本コスト!H800,労働コスト!H800)</f>
        <v>0.68814662624221334</v>
      </c>
      <c r="I800" s="6">
        <f>労働コスト!I800/SUM(資本コスト!I800,労働コスト!I800)</f>
        <v>0.67921586835720071</v>
      </c>
      <c r="K800" s="3">
        <f>0.5*(E800+E$1099)</f>
        <v>0.85183147016154026</v>
      </c>
      <c r="L800" s="3">
        <f t="shared" ref="L800:O800" si="796">0.5*(F800+F$1099)</f>
        <v>0.81371853526155813</v>
      </c>
      <c r="M800" s="3">
        <f t="shared" si="796"/>
        <v>0.74044087143160087</v>
      </c>
      <c r="N800" s="3">
        <f t="shared" si="796"/>
        <v>0.7093057192859934</v>
      </c>
      <c r="O800" s="3">
        <f t="shared" si="796"/>
        <v>0.67622316542420946</v>
      </c>
    </row>
    <row r="801" spans="1:15" x14ac:dyDescent="0.15">
      <c r="A801" s="1">
        <v>35</v>
      </c>
      <c r="B801" s="1" t="s">
        <v>310</v>
      </c>
      <c r="C801" s="1">
        <v>16</v>
      </c>
      <c r="D801" s="1" t="s">
        <v>11</v>
      </c>
      <c r="E801" s="6">
        <f>労働コスト!E801/SUM(資本コスト!E801,労働コスト!E801)</f>
        <v>0.86183467927253721</v>
      </c>
      <c r="F801" s="6">
        <f>労働コスト!F801/SUM(資本コスト!F801,労働コスト!F801)</f>
        <v>0.90518796357126152</v>
      </c>
      <c r="G801" s="6">
        <f>労働コスト!G801/SUM(資本コスト!G801,労働コスト!G801)</f>
        <v>0.89577360767745517</v>
      </c>
      <c r="H801" s="6">
        <f>労働コスト!H801/SUM(資本コスト!H801,労働コスト!H801)</f>
        <v>0.92832614288136028</v>
      </c>
      <c r="I801" s="6">
        <f>労働コスト!I801/SUM(資本コスト!I801,労働コスト!I801)</f>
        <v>0.90552300112872741</v>
      </c>
      <c r="K801" s="3">
        <f>0.5*(E801+E$1100)</f>
        <v>0.80419294117768314</v>
      </c>
      <c r="L801" s="3">
        <f t="shared" ref="L801:O801" si="797">0.5*(F801+F$1100)</f>
        <v>0.89839347120249546</v>
      </c>
      <c r="M801" s="3">
        <f t="shared" si="797"/>
        <v>0.89114855063151155</v>
      </c>
      <c r="N801" s="3">
        <f t="shared" si="797"/>
        <v>0.92097586253441888</v>
      </c>
      <c r="O801" s="3">
        <f t="shared" si="797"/>
        <v>0.90450354998381777</v>
      </c>
    </row>
    <row r="802" spans="1:15" x14ac:dyDescent="0.15">
      <c r="A802" s="1">
        <v>35</v>
      </c>
      <c r="B802" s="1" t="s">
        <v>310</v>
      </c>
      <c r="C802" s="1">
        <v>17</v>
      </c>
      <c r="D802" s="1" t="s">
        <v>12</v>
      </c>
      <c r="E802" s="6">
        <f>労働コスト!E802/SUM(資本コスト!E802,労働コスト!E802)</f>
        <v>0.26761480124797554</v>
      </c>
      <c r="F802" s="6">
        <f>労働コスト!F802/SUM(資本コスト!F802,労働コスト!F802)</f>
        <v>0.20834764852854046</v>
      </c>
      <c r="G802" s="6">
        <f>労働コスト!G802/SUM(資本コスト!G802,労働コスト!G802)</f>
        <v>0.21366892544964439</v>
      </c>
      <c r="H802" s="6">
        <f>労働コスト!H802/SUM(資本コスト!H802,労働コスト!H802)</f>
        <v>0.24617042244010384</v>
      </c>
      <c r="I802" s="6">
        <f>労働コスト!I802/SUM(資本コスト!I802,労働コスト!I802)</f>
        <v>0.18384772387787082</v>
      </c>
      <c r="K802" s="3">
        <f>0.5*(E802+E$1101)</f>
        <v>0.2542676915371172</v>
      </c>
      <c r="L802" s="3">
        <f t="shared" ref="L802:O802" si="798">0.5*(F802+F$1101)</f>
        <v>0.22124494800275879</v>
      </c>
      <c r="M802" s="3">
        <f t="shared" si="798"/>
        <v>0.24231143096795502</v>
      </c>
      <c r="N802" s="3">
        <f t="shared" si="798"/>
        <v>0.26678300099428554</v>
      </c>
      <c r="O802" s="3">
        <f t="shared" si="798"/>
        <v>0.18940910055757262</v>
      </c>
    </row>
    <row r="803" spans="1:15" x14ac:dyDescent="0.15">
      <c r="A803" s="1">
        <v>35</v>
      </c>
      <c r="B803" s="1" t="s">
        <v>310</v>
      </c>
      <c r="C803" s="1">
        <v>18</v>
      </c>
      <c r="D803" s="1" t="s">
        <v>13</v>
      </c>
      <c r="E803" s="6">
        <f>労働コスト!E803/SUM(資本コスト!E803,労働コスト!E803)</f>
        <v>0.8582951894813966</v>
      </c>
      <c r="F803" s="6">
        <f>労働コスト!F803/SUM(資本コスト!F803,労働コスト!F803)</f>
        <v>0.7740199076861507</v>
      </c>
      <c r="G803" s="6">
        <f>労働コスト!G803/SUM(資本コスト!G803,労働コスト!G803)</f>
        <v>0.80984646476877786</v>
      </c>
      <c r="H803" s="6">
        <f>労働コスト!H803/SUM(資本コスト!H803,労働コスト!H803)</f>
        <v>0.83806387741969091</v>
      </c>
      <c r="I803" s="6">
        <f>労働コスト!I803/SUM(資本コスト!I803,労働コスト!I803)</f>
        <v>0.78564092580442024</v>
      </c>
      <c r="K803" s="3">
        <f>0.5*(E803+E$1102)</f>
        <v>0.85890805743836285</v>
      </c>
      <c r="L803" s="3">
        <f t="shared" ref="L803:O803" si="799">0.5*(F803+F$1102)</f>
        <v>0.79011352091741394</v>
      </c>
      <c r="M803" s="3">
        <f t="shared" si="799"/>
        <v>0.81178712095587269</v>
      </c>
      <c r="N803" s="3">
        <f t="shared" si="799"/>
        <v>0.8310000868289158</v>
      </c>
      <c r="O803" s="3">
        <f t="shared" si="799"/>
        <v>0.79246836458237757</v>
      </c>
    </row>
    <row r="804" spans="1:15" x14ac:dyDescent="0.15">
      <c r="A804" s="1">
        <v>35</v>
      </c>
      <c r="B804" s="1" t="s">
        <v>310</v>
      </c>
      <c r="C804" s="1">
        <v>19</v>
      </c>
      <c r="D804" s="1" t="s">
        <v>14</v>
      </c>
      <c r="E804" s="6">
        <f>労働コスト!E804/SUM(資本コスト!E804,労働コスト!E804)</f>
        <v>0.73617467239547074</v>
      </c>
      <c r="F804" s="6">
        <f>労働コスト!F804/SUM(資本コスト!F804,労働コスト!F804)</f>
        <v>0.85152909634156582</v>
      </c>
      <c r="G804" s="6">
        <f>労働コスト!G804/SUM(資本コスト!G804,労働コスト!G804)</f>
        <v>0.8842438034945066</v>
      </c>
      <c r="H804" s="6">
        <f>労働コスト!H804/SUM(資本コスト!H804,労働コスト!H804)</f>
        <v>0.86569168576705768</v>
      </c>
      <c r="I804" s="6">
        <f>労働コスト!I804/SUM(資本コスト!I804,労働コスト!I804)</f>
        <v>0.8130240486740421</v>
      </c>
      <c r="K804" s="3">
        <f>0.5*(E804+E$1103)</f>
        <v>0.69951322236509683</v>
      </c>
      <c r="L804" s="3">
        <f t="shared" ref="L804:O804" si="800">0.5*(F804+F$1103)</f>
        <v>0.8466886092763477</v>
      </c>
      <c r="M804" s="3">
        <f t="shared" si="800"/>
        <v>0.86924807703271201</v>
      </c>
      <c r="N804" s="3">
        <f t="shared" si="800"/>
        <v>0.83853885832768893</v>
      </c>
      <c r="O804" s="3">
        <f t="shared" si="800"/>
        <v>0.80939855592884924</v>
      </c>
    </row>
    <row r="805" spans="1:15" x14ac:dyDescent="0.15">
      <c r="A805" s="1">
        <v>35</v>
      </c>
      <c r="B805" s="1" t="s">
        <v>310</v>
      </c>
      <c r="C805" s="1">
        <v>20</v>
      </c>
      <c r="D805" s="1" t="s">
        <v>15</v>
      </c>
      <c r="E805" s="6">
        <f>労働コスト!E805/SUM(資本コスト!E805,労働コスト!E805)</f>
        <v>0.54305320482283592</v>
      </c>
      <c r="F805" s="6">
        <f>労働コスト!F805/SUM(資本コスト!F805,労働コスト!F805)</f>
        <v>0.15139009863644429</v>
      </c>
      <c r="G805" s="6">
        <f>労働コスト!G805/SUM(資本コスト!G805,労働コスト!G805)</f>
        <v>0.18929956443902657</v>
      </c>
      <c r="H805" s="6">
        <f>労働コスト!H805/SUM(資本コスト!H805,労働コスト!H805)</f>
        <v>0.21610348755999048</v>
      </c>
      <c r="I805" s="6">
        <f>労働コスト!I805/SUM(資本コスト!I805,労働コスト!I805)</f>
        <v>0.17122958078514228</v>
      </c>
      <c r="K805" s="3">
        <f>0.5*(E805+E$1104)</f>
        <v>0.52437213533777194</v>
      </c>
      <c r="L805" s="3">
        <f t="shared" ref="L805:O805" si="801">0.5*(F805+F$1104)</f>
        <v>0.17638144811837542</v>
      </c>
      <c r="M805" s="3">
        <f t="shared" si="801"/>
        <v>0.217996968665746</v>
      </c>
      <c r="N805" s="3">
        <f t="shared" si="801"/>
        <v>0.23637276890004358</v>
      </c>
      <c r="O805" s="3">
        <f t="shared" si="801"/>
        <v>0.18663473647743573</v>
      </c>
    </row>
    <row r="806" spans="1:15" x14ac:dyDescent="0.15">
      <c r="A806" s="1">
        <v>35</v>
      </c>
      <c r="B806" s="1" t="s">
        <v>310</v>
      </c>
      <c r="C806" s="1">
        <v>21</v>
      </c>
      <c r="D806" s="1" t="s">
        <v>16</v>
      </c>
      <c r="E806" s="6">
        <f>労働コスト!E806/SUM(資本コスト!E806,労働コスト!E806)</f>
        <v>0.77170553827685573</v>
      </c>
      <c r="F806" s="6">
        <f>労働コスト!F806/SUM(資本コスト!F806,労働コスト!F806)</f>
        <v>0.65116382055089939</v>
      </c>
      <c r="G806" s="6">
        <f>労働コスト!G806/SUM(資本コスト!G806,労働コスト!G806)</f>
        <v>0.54836616050293863</v>
      </c>
      <c r="H806" s="6">
        <f>労働コスト!H806/SUM(資本コスト!H806,労働コスト!H806)</f>
        <v>0.59258790969899733</v>
      </c>
      <c r="I806" s="6">
        <f>労働コスト!I806/SUM(資本コスト!I806,労働コスト!I806)</f>
        <v>0.49993231931719695</v>
      </c>
      <c r="K806" s="3">
        <f>0.5*(E806+E$1105)</f>
        <v>0.72362886662333703</v>
      </c>
      <c r="L806" s="3">
        <f t="shared" ref="L806:O806" si="802">0.5*(F806+F$1105)</f>
        <v>0.61832222216434296</v>
      </c>
      <c r="M806" s="3">
        <f t="shared" si="802"/>
        <v>0.56598450209798457</v>
      </c>
      <c r="N806" s="3">
        <f t="shared" si="802"/>
        <v>0.57329410743845399</v>
      </c>
      <c r="O806" s="3">
        <f t="shared" si="802"/>
        <v>0.4676136289379505</v>
      </c>
    </row>
    <row r="807" spans="1:15" x14ac:dyDescent="0.15">
      <c r="A807" s="1">
        <v>35</v>
      </c>
      <c r="B807" s="1" t="s">
        <v>177</v>
      </c>
      <c r="C807" s="1">
        <v>22</v>
      </c>
      <c r="D807" s="1" t="s">
        <v>8</v>
      </c>
      <c r="E807" s="6">
        <f>労働コスト!E807/SUM(資本コスト!E807,労働コスト!E807)</f>
        <v>0.86179548220489366</v>
      </c>
      <c r="F807" s="6">
        <f>労働コスト!F807/SUM(資本コスト!F807,労働コスト!F807)</f>
        <v>0.68952825159531772</v>
      </c>
      <c r="G807" s="6">
        <f>労働コスト!G807/SUM(資本コスト!G807,労働コスト!G807)</f>
        <v>0.70243961989975745</v>
      </c>
      <c r="H807" s="6">
        <f>労働コスト!H807/SUM(資本コスト!H807,労働コスト!H807)</f>
        <v>0.70299064600121608</v>
      </c>
      <c r="I807" s="6">
        <f>労働コスト!I807/SUM(資本コスト!I807,労働コスト!I807)</f>
        <v>0.74227757079678369</v>
      </c>
      <c r="K807" s="3">
        <f>0.5*(E807+E$1106)</f>
        <v>0.83120064129806137</v>
      </c>
      <c r="L807" s="3">
        <f t="shared" ref="L807:O807" si="803">0.5*(F807+F$1106)</f>
        <v>0.71198836198238058</v>
      </c>
      <c r="M807" s="3">
        <f t="shared" si="803"/>
        <v>0.68607103435241168</v>
      </c>
      <c r="N807" s="3">
        <f t="shared" si="803"/>
        <v>0.69752082475416866</v>
      </c>
      <c r="O807" s="3">
        <f t="shared" si="803"/>
        <v>0.73519527882629476</v>
      </c>
    </row>
    <row r="808" spans="1:15" x14ac:dyDescent="0.15">
      <c r="A808" s="1">
        <v>35</v>
      </c>
      <c r="B808" s="1" t="s">
        <v>177</v>
      </c>
      <c r="C808" s="1">
        <v>23</v>
      </c>
      <c r="D808" s="1" t="s">
        <v>29</v>
      </c>
      <c r="E808" s="6">
        <f>労働コスト!E808/SUM(資本コスト!E808,労働コスト!E808)</f>
        <v>0.55133614738047387</v>
      </c>
      <c r="F808" s="6">
        <f>労働コスト!F808/SUM(資本コスト!F808,労働コスト!F808)</f>
        <v>0.74406220504632103</v>
      </c>
      <c r="G808" s="6">
        <f>労働コスト!G808/SUM(資本コスト!G808,労働コスト!G808)</f>
        <v>0.7350142031098631</v>
      </c>
      <c r="H808" s="6">
        <f>労働コスト!H808/SUM(資本コスト!H808,労働コスト!H808)</f>
        <v>0.7715048654348674</v>
      </c>
      <c r="I808" s="6">
        <f>労働コスト!I808/SUM(資本コスト!I808,労働コスト!I808)</f>
        <v>0.71128150382420752</v>
      </c>
      <c r="K808" s="3">
        <f>0.5*(E808+E$1107)</f>
        <v>0.58349326487761477</v>
      </c>
      <c r="L808" s="3">
        <f t="shared" ref="L808:O808" si="804">0.5*(F808+F$1107)</f>
        <v>0.74294733709123006</v>
      </c>
      <c r="M808" s="3">
        <f t="shared" si="804"/>
        <v>0.73174257566859358</v>
      </c>
      <c r="N808" s="3">
        <f t="shared" si="804"/>
        <v>0.75791910423972375</v>
      </c>
      <c r="O808" s="3">
        <f t="shared" si="804"/>
        <v>0.70306951672223938</v>
      </c>
    </row>
    <row r="809" spans="1:15" x14ac:dyDescent="0.15">
      <c r="A809" s="1">
        <v>36</v>
      </c>
      <c r="B809" s="1" t="s">
        <v>312</v>
      </c>
      <c r="C809" s="1">
        <v>1</v>
      </c>
      <c r="D809" s="1" t="s">
        <v>9</v>
      </c>
      <c r="E809" s="6">
        <f>労働コスト!E809/SUM(資本コスト!E809,労働コスト!E809)</f>
        <v>0.39304149480534351</v>
      </c>
      <c r="F809" s="6">
        <f>労働コスト!F809/SUM(資本コスト!F809,労働コスト!F809)</f>
        <v>0.47142100060914016</v>
      </c>
      <c r="G809" s="6">
        <f>労働コスト!G809/SUM(資本コスト!G809,労働コスト!G809)</f>
        <v>0.4361618454947544</v>
      </c>
      <c r="H809" s="6">
        <f>労働コスト!H809/SUM(資本コスト!H809,労働コスト!H809)</f>
        <v>0.3199870299046339</v>
      </c>
      <c r="I809" s="6">
        <f>労働コスト!I809/SUM(資本コスト!I809,労働コスト!I809)</f>
        <v>0.27080407152059038</v>
      </c>
      <c r="K809" s="3">
        <f>0.5*(E809+E$1085)</f>
        <v>0.40820549217374147</v>
      </c>
      <c r="L809" s="3">
        <f t="shared" ref="L809:O809" si="805">0.5*(F809+F$1085)</f>
        <v>0.48674501402265558</v>
      </c>
      <c r="M809" s="3">
        <f t="shared" si="805"/>
        <v>0.44512223211385948</v>
      </c>
      <c r="N809" s="3">
        <f t="shared" si="805"/>
        <v>0.33678223144524538</v>
      </c>
      <c r="O809" s="3">
        <f t="shared" si="805"/>
        <v>0.28035215303788708</v>
      </c>
    </row>
    <row r="810" spans="1:15" x14ac:dyDescent="0.15">
      <c r="A810" s="1">
        <v>36</v>
      </c>
      <c r="B810" s="1" t="s">
        <v>313</v>
      </c>
      <c r="C810" s="1">
        <v>2</v>
      </c>
      <c r="D810" s="1" t="s">
        <v>10</v>
      </c>
      <c r="E810" s="6">
        <f>労働コスト!E810/SUM(資本コスト!E810,労働コスト!E810)</f>
        <v>0.38830408753260015</v>
      </c>
      <c r="F810" s="6">
        <f>労働コスト!F810/SUM(資本コスト!F810,労働コスト!F810)</f>
        <v>0.59367037862204486</v>
      </c>
      <c r="G810" s="6">
        <f>労働コスト!G810/SUM(資本コスト!G810,労働コスト!G810)</f>
        <v>0.75175172127052836</v>
      </c>
      <c r="H810" s="6">
        <f>労働コスト!H810/SUM(資本コスト!H810,労働コスト!H810)</f>
        <v>0.84189471505159807</v>
      </c>
      <c r="I810" s="6">
        <f>労働コスト!I810/SUM(資本コスト!I810,労働コスト!I810)</f>
        <v>0.6742956541832541</v>
      </c>
      <c r="K810" s="3">
        <f>0.5*(E810+E$1086)</f>
        <v>0.50534789750744724</v>
      </c>
      <c r="L810" s="3">
        <f t="shared" ref="L810:O810" si="806">0.5*(F810+F$1086)</f>
        <v>0.63034516545142205</v>
      </c>
      <c r="M810" s="3">
        <f t="shared" si="806"/>
        <v>0.70258406681522612</v>
      </c>
      <c r="N810" s="3">
        <f t="shared" si="806"/>
        <v>0.74894962829394551</v>
      </c>
      <c r="O810" s="3">
        <f t="shared" si="806"/>
        <v>0.58644891451516268</v>
      </c>
    </row>
    <row r="811" spans="1:15" x14ac:dyDescent="0.15">
      <c r="A811" s="1">
        <v>36</v>
      </c>
      <c r="B811" s="1" t="s">
        <v>314</v>
      </c>
      <c r="C811" s="1">
        <v>3</v>
      </c>
      <c r="D811" s="1" t="s">
        <v>17</v>
      </c>
      <c r="E811" s="6">
        <f>労働コスト!E811/SUM(資本コスト!E811,労働コスト!E811)</f>
        <v>0.8003179554554396</v>
      </c>
      <c r="F811" s="6">
        <f>労働コスト!F811/SUM(資本コスト!F811,労働コスト!F811)</f>
        <v>0.79462705776237708</v>
      </c>
      <c r="G811" s="6">
        <f>労働コスト!G811/SUM(資本コスト!G811,労働コスト!G811)</f>
        <v>0.62541048383251552</v>
      </c>
      <c r="H811" s="6">
        <f>労働コスト!H811/SUM(資本コスト!H811,労働コスト!H811)</f>
        <v>0.62416397822852776</v>
      </c>
      <c r="I811" s="6">
        <f>労働コスト!I811/SUM(資本コスト!I811,労働コスト!I811)</f>
        <v>0.6214543188791628</v>
      </c>
      <c r="K811" s="3">
        <f>0.5*(E811+E$1087)</f>
        <v>0.73827147906398638</v>
      </c>
      <c r="L811" s="3">
        <f t="shared" ref="L811:O811" si="807">0.5*(F811+F$1087)</f>
        <v>0.77049404741669703</v>
      </c>
      <c r="M811" s="3">
        <f t="shared" si="807"/>
        <v>0.66002062835382724</v>
      </c>
      <c r="N811" s="3">
        <f t="shared" si="807"/>
        <v>0.65712267934246826</v>
      </c>
      <c r="O811" s="3">
        <f t="shared" si="807"/>
        <v>0.62755179899416391</v>
      </c>
    </row>
    <row r="812" spans="1:15" x14ac:dyDescent="0.15">
      <c r="A812" s="1">
        <v>36</v>
      </c>
      <c r="B812" s="1" t="s">
        <v>314</v>
      </c>
      <c r="C812" s="1">
        <v>4</v>
      </c>
      <c r="D812" s="1" t="s">
        <v>18</v>
      </c>
      <c r="E812" s="6">
        <f>労働コスト!E812/SUM(資本コスト!E812,労働コスト!E812)</f>
        <v>0.6654547723996167</v>
      </c>
      <c r="F812" s="6">
        <f>労働コスト!F812/SUM(資本コスト!F812,労働コスト!F812)</f>
        <v>0.84044620075926402</v>
      </c>
      <c r="G812" s="6">
        <f>労働コスト!G812/SUM(資本コスト!G812,労働コスト!G812)</f>
        <v>0.85676231441770201</v>
      </c>
      <c r="H812" s="6">
        <f>労働コスト!H812/SUM(資本コスト!H812,労働コスト!H812)</f>
        <v>0.71389040222715172</v>
      </c>
      <c r="I812" s="6">
        <f>労働コスト!I812/SUM(資本コスト!I812,労働コスト!I812)</f>
        <v>0.63866067759932665</v>
      </c>
      <c r="K812" s="3">
        <f>0.5*(E812+E$1088)</f>
        <v>0.72082549528189188</v>
      </c>
      <c r="L812" s="3">
        <f t="shared" ref="L812:O812" si="808">0.5*(F812+F$1088)</f>
        <v>0.82794673713195099</v>
      </c>
      <c r="M812" s="3">
        <f t="shared" si="808"/>
        <v>0.82766769912535487</v>
      </c>
      <c r="N812" s="3">
        <f t="shared" si="808"/>
        <v>0.72699563706335535</v>
      </c>
      <c r="O812" s="3">
        <f t="shared" si="808"/>
        <v>0.65464858357978284</v>
      </c>
    </row>
    <row r="813" spans="1:15" x14ac:dyDescent="0.15">
      <c r="A813" s="1">
        <v>36</v>
      </c>
      <c r="B813" s="1" t="s">
        <v>314</v>
      </c>
      <c r="C813" s="1">
        <v>5</v>
      </c>
      <c r="D813" s="1" t="s">
        <v>19</v>
      </c>
      <c r="E813" s="6">
        <f>労働コスト!E813/SUM(資本コスト!E813,労働コスト!E813)</f>
        <v>0.31533966615095343</v>
      </c>
      <c r="F813" s="6">
        <f>労働コスト!F813/SUM(資本コスト!F813,労働コスト!F813)</f>
        <v>0.49280532310373754</v>
      </c>
      <c r="G813" s="6">
        <f>労働コスト!G813/SUM(資本コスト!G813,労働コスト!G813)</f>
        <v>0.43592658023039094</v>
      </c>
      <c r="H813" s="6">
        <f>労働コスト!H813/SUM(資本コスト!H813,労働コスト!H813)</f>
        <v>0.55969205847938974</v>
      </c>
      <c r="I813" s="6">
        <f>労働コスト!I813/SUM(資本コスト!I813,労働コスト!I813)</f>
        <v>0.34320680423048883</v>
      </c>
      <c r="K813" s="3">
        <f>0.5*(E813+E$1089)</f>
        <v>0.46064068448391915</v>
      </c>
      <c r="L813" s="3">
        <f t="shared" ref="L813:O813" si="809">0.5*(F813+F$1089)</f>
        <v>0.60073451183411319</v>
      </c>
      <c r="M813" s="3">
        <f t="shared" si="809"/>
        <v>0.56148955670513456</v>
      </c>
      <c r="N813" s="3">
        <f t="shared" si="809"/>
        <v>0.61829553594334352</v>
      </c>
      <c r="O813" s="3">
        <f t="shared" si="809"/>
        <v>0.4741547765820151</v>
      </c>
    </row>
    <row r="814" spans="1:15" x14ac:dyDescent="0.15">
      <c r="A814" s="1">
        <v>36</v>
      </c>
      <c r="B814" s="1" t="s">
        <v>314</v>
      </c>
      <c r="C814" s="1">
        <v>6</v>
      </c>
      <c r="D814" s="1" t="s">
        <v>3</v>
      </c>
      <c r="E814" s="6">
        <f>労働コスト!E814/SUM(資本コスト!E814,労働コスト!E814)</f>
        <v>0.4814965112669482</v>
      </c>
      <c r="F814" s="6">
        <f>労働コスト!F814/SUM(資本コスト!F814,労働コスト!F814)</f>
        <v>0.50991538712427364</v>
      </c>
      <c r="G814" s="6">
        <f>労働コスト!G814/SUM(資本コスト!G814,労働コスト!G814)</f>
        <v>0.51043002497455892</v>
      </c>
      <c r="H814" s="6">
        <f>労働コスト!H814/SUM(資本コスト!H814,労働コスト!H814)</f>
        <v>0.55988131650749851</v>
      </c>
      <c r="I814" s="6">
        <f>労働コスト!I814/SUM(資本コスト!I814,労働コスト!I814)</f>
        <v>0.37986757548627542</v>
      </c>
      <c r="K814" s="3">
        <f>0.5*(E814+E$1090)</f>
        <v>0.49903524374657759</v>
      </c>
      <c r="L814" s="3">
        <f t="shared" ref="L814:O814" si="810">0.5*(F814+F$1090)</f>
        <v>0.54512995471080794</v>
      </c>
      <c r="M814" s="3">
        <f t="shared" si="810"/>
        <v>0.53182868989071719</v>
      </c>
      <c r="N814" s="3">
        <f t="shared" si="810"/>
        <v>0.56487757708978348</v>
      </c>
      <c r="O814" s="3">
        <f t="shared" si="810"/>
        <v>0.41228823128698044</v>
      </c>
    </row>
    <row r="815" spans="1:15" x14ac:dyDescent="0.15">
      <c r="A815" s="1">
        <v>36</v>
      </c>
      <c r="B815" s="1" t="s">
        <v>314</v>
      </c>
      <c r="C815" s="1">
        <v>7</v>
      </c>
      <c r="D815" s="1" t="s">
        <v>20</v>
      </c>
      <c r="E815" s="6">
        <f>労働コスト!E815/SUM(資本コスト!E815,労働コスト!E815)</f>
        <v>0.11184547641154152</v>
      </c>
      <c r="F815" s="6">
        <f>労働コスト!F815/SUM(資本コスト!F815,労働コスト!F815)</f>
        <v>0.22791667237745886</v>
      </c>
      <c r="G815" s="6">
        <f>労働コスト!G815/SUM(資本コスト!G815,労働コスト!G815)</f>
        <v>0.42182181353966952</v>
      </c>
      <c r="H815" s="6">
        <f>労働コスト!H815/SUM(資本コスト!H815,労働コスト!H815)</f>
        <v>0.64383344001335108</v>
      </c>
      <c r="I815" s="6">
        <f>労働コスト!I815/SUM(資本コスト!I815,労働コスト!I815)</f>
        <v>0.39367088693574698</v>
      </c>
      <c r="K815" s="3">
        <f>0.5*(E815+E$1091)</f>
        <v>0.20813674456554726</v>
      </c>
      <c r="L815" s="3">
        <f t="shared" ref="L815:O815" si="811">0.5*(F815+F$1091)</f>
        <v>0.28805261127791243</v>
      </c>
      <c r="M815" s="3">
        <f t="shared" si="811"/>
        <v>0.42976580969990197</v>
      </c>
      <c r="N815" s="3">
        <f t="shared" si="811"/>
        <v>0.53754464743603769</v>
      </c>
      <c r="O815" s="3">
        <f t="shared" si="811"/>
        <v>0.38927154408879366</v>
      </c>
    </row>
    <row r="816" spans="1:15" x14ac:dyDescent="0.15">
      <c r="A816" s="1">
        <v>36</v>
      </c>
      <c r="B816" s="1" t="s">
        <v>314</v>
      </c>
      <c r="C816" s="1">
        <v>8</v>
      </c>
      <c r="D816" s="1" t="s">
        <v>21</v>
      </c>
      <c r="E816" s="6">
        <f>労働コスト!E816/SUM(資本コスト!E816,労働コスト!E816)</f>
        <v>0.83056300926127036</v>
      </c>
      <c r="F816" s="6">
        <f>労働コスト!F816/SUM(資本コスト!F816,労働コスト!F816)</f>
        <v>0.88781515925089372</v>
      </c>
      <c r="G816" s="6">
        <f>労働コスト!G816/SUM(資本コスト!G816,労働コスト!G816)</f>
        <v>0.8430030914471619</v>
      </c>
      <c r="H816" s="6">
        <f>労働コスト!H816/SUM(資本コスト!H816,労働コスト!H816)</f>
        <v>0.86048266918148719</v>
      </c>
      <c r="I816" s="6">
        <f>労働コスト!I816/SUM(資本コスト!I816,労働コスト!I816)</f>
        <v>0.83915403237412356</v>
      </c>
      <c r="K816" s="3">
        <f>0.5*(E816+E$1092)</f>
        <v>0.72762409671704009</v>
      </c>
      <c r="L816" s="3">
        <f t="shared" ref="L816:O816" si="812">0.5*(F816+F$1092)</f>
        <v>0.82234939884366043</v>
      </c>
      <c r="M816" s="3">
        <f t="shared" si="812"/>
        <v>0.79707892391586732</v>
      </c>
      <c r="N816" s="3">
        <f t="shared" si="812"/>
        <v>0.81119233702949889</v>
      </c>
      <c r="O816" s="3">
        <f t="shared" si="812"/>
        <v>0.75803144606784612</v>
      </c>
    </row>
    <row r="817" spans="1:15" x14ac:dyDescent="0.15">
      <c r="A817" s="1">
        <v>36</v>
      </c>
      <c r="B817" s="1" t="s">
        <v>314</v>
      </c>
      <c r="C817" s="1">
        <v>9</v>
      </c>
      <c r="D817" s="1" t="s">
        <v>22</v>
      </c>
      <c r="E817" s="6">
        <f>労働コスト!E817/SUM(資本コスト!E817,労働コスト!E817)</f>
        <v>0.59225565497838872</v>
      </c>
      <c r="F817" s="6">
        <f>労働コスト!F817/SUM(資本コスト!F817,労働コスト!F817)</f>
        <v>0.60386311910892776</v>
      </c>
      <c r="G817" s="6">
        <f>労働コスト!G817/SUM(資本コスト!G817,労働コスト!G817)</f>
        <v>0.64721100697796918</v>
      </c>
      <c r="H817" s="6">
        <f>労働コスト!H817/SUM(資本コスト!H817,労働コスト!H817)</f>
        <v>0.58316492873846593</v>
      </c>
      <c r="I817" s="6">
        <f>労働コスト!I817/SUM(資本コスト!I817,労働コスト!I817)</f>
        <v>0.51411285543648366</v>
      </c>
      <c r="K817" s="3">
        <f>0.5*(E817+E$1093)</f>
        <v>0.60915477911899407</v>
      </c>
      <c r="L817" s="3">
        <f t="shared" ref="L817:O817" si="813">0.5*(F817+F$1093)</f>
        <v>0.60867778749222434</v>
      </c>
      <c r="M817" s="3">
        <f t="shared" si="813"/>
        <v>0.61414148562692228</v>
      </c>
      <c r="N817" s="3">
        <f t="shared" si="813"/>
        <v>0.58829519142388387</v>
      </c>
      <c r="O817" s="3">
        <f t="shared" si="813"/>
        <v>0.53446422827181161</v>
      </c>
    </row>
    <row r="818" spans="1:15" x14ac:dyDescent="0.15">
      <c r="A818" s="1">
        <v>36</v>
      </c>
      <c r="B818" s="1" t="s">
        <v>314</v>
      </c>
      <c r="C818" s="1">
        <v>10</v>
      </c>
      <c r="D818" s="1" t="s">
        <v>23</v>
      </c>
      <c r="E818" s="6">
        <f>労働コスト!E818/SUM(資本コスト!E818,労働コスト!E818)</f>
        <v>0.89399347378393146</v>
      </c>
      <c r="F818" s="6">
        <f>労働コスト!F818/SUM(資本コスト!F818,労働コスト!F818)</f>
        <v>0.84984008647913001</v>
      </c>
      <c r="G818" s="6">
        <f>労働コスト!G818/SUM(資本コスト!G818,労働コスト!G818)</f>
        <v>0.84069590611048706</v>
      </c>
      <c r="H818" s="6">
        <f>労働コスト!H818/SUM(資本コスト!H818,労働コスト!H818)</f>
        <v>0.84042880947873222</v>
      </c>
      <c r="I818" s="6">
        <f>労働コスト!I818/SUM(資本コスト!I818,労働コスト!I818)</f>
        <v>0.84999823772866268</v>
      </c>
      <c r="K818" s="3">
        <f>0.5*(E818+E$1094)</f>
        <v>0.82810985047120012</v>
      </c>
      <c r="L818" s="3">
        <f t="shared" ref="L818:O818" si="814">0.5*(F818+F$1094)</f>
        <v>0.82591184462994316</v>
      </c>
      <c r="M818" s="3">
        <f t="shared" si="814"/>
        <v>0.82527473816360364</v>
      </c>
      <c r="N818" s="3">
        <f t="shared" si="814"/>
        <v>0.82586567349497908</v>
      </c>
      <c r="O818" s="3">
        <f t="shared" si="814"/>
        <v>0.82112492876672505</v>
      </c>
    </row>
    <row r="819" spans="1:15" x14ac:dyDescent="0.15">
      <c r="A819" s="1">
        <v>36</v>
      </c>
      <c r="B819" s="1" t="s">
        <v>314</v>
      </c>
      <c r="C819" s="1">
        <v>11</v>
      </c>
      <c r="D819" s="1" t="s">
        <v>24</v>
      </c>
      <c r="E819" s="6">
        <f>労働コスト!E819/SUM(資本コスト!E819,労働コスト!E819)</f>
        <v>0.63050490805984483</v>
      </c>
      <c r="F819" s="6">
        <f>労働コスト!F819/SUM(資本コスト!F819,労働コスト!F819)</f>
        <v>0.70559664199129224</v>
      </c>
      <c r="G819" s="6">
        <f>労働コスト!G819/SUM(資本コスト!G819,労働コスト!G819)</f>
        <v>0.67470899725256972</v>
      </c>
      <c r="H819" s="6">
        <f>労働コスト!H819/SUM(資本コスト!H819,労働コスト!H819)</f>
        <v>0.73599472724541415</v>
      </c>
      <c r="I819" s="6">
        <f>労働コスト!I819/SUM(資本コスト!I819,労働コスト!I819)</f>
        <v>0.69186283284366246</v>
      </c>
      <c r="K819" s="3">
        <f>0.5*(E819+E$1095)</f>
        <v>0.68002043306374782</v>
      </c>
      <c r="L819" s="3">
        <f t="shared" ref="L819:O819" si="815">0.5*(F819+F$1095)</f>
        <v>0.74395544700078564</v>
      </c>
      <c r="M819" s="3">
        <f t="shared" si="815"/>
        <v>0.70002836715479611</v>
      </c>
      <c r="N819" s="3">
        <f t="shared" si="815"/>
        <v>0.73235980659242217</v>
      </c>
      <c r="O819" s="3">
        <f t="shared" si="815"/>
        <v>0.69084076291897101</v>
      </c>
    </row>
    <row r="820" spans="1:15" x14ac:dyDescent="0.15">
      <c r="A820" s="1">
        <v>36</v>
      </c>
      <c r="B820" s="1" t="s">
        <v>314</v>
      </c>
      <c r="C820" s="1">
        <v>12</v>
      </c>
      <c r="D820" s="1" t="s">
        <v>25</v>
      </c>
      <c r="E820" s="6">
        <f>労働コスト!E820/SUM(資本コスト!E820,労働コスト!E820)</f>
        <v>0.92673276626917811</v>
      </c>
      <c r="F820" s="6">
        <f>労働コスト!F820/SUM(資本コスト!F820,労働コスト!F820)</f>
        <v>0.90130086815624633</v>
      </c>
      <c r="G820" s="6">
        <f>労働コスト!G820/SUM(資本コスト!G820,労働コスト!G820)</f>
        <v>0.82102231132981429</v>
      </c>
      <c r="H820" s="6">
        <f>労働コスト!H820/SUM(資本コスト!H820,労働コスト!H820)</f>
        <v>0.63983596748056282</v>
      </c>
      <c r="I820" s="6">
        <f>労働コスト!I820/SUM(資本コスト!I820,労働コスト!I820)</f>
        <v>0.53852491411193726</v>
      </c>
      <c r="K820" s="3">
        <f>0.5*(E820+E$1096)</f>
        <v>0.85369756267519237</v>
      </c>
      <c r="L820" s="3">
        <f t="shared" ref="L820:O820" si="816">0.5*(F820+F$1096)</f>
        <v>0.85965040378629287</v>
      </c>
      <c r="M820" s="3">
        <f t="shared" si="816"/>
        <v>0.75251711706438262</v>
      </c>
      <c r="N820" s="3">
        <f t="shared" si="816"/>
        <v>0.64884146159236911</v>
      </c>
      <c r="O820" s="3">
        <f t="shared" si="816"/>
        <v>0.55264819525712661</v>
      </c>
    </row>
    <row r="821" spans="1:15" x14ac:dyDescent="0.15">
      <c r="A821" s="1">
        <v>36</v>
      </c>
      <c r="B821" s="1" t="s">
        <v>314</v>
      </c>
      <c r="C821" s="1">
        <v>13</v>
      </c>
      <c r="D821" s="1" t="s">
        <v>26</v>
      </c>
      <c r="E821" s="6">
        <f>労働コスト!E821/SUM(資本コスト!E821,労働コスト!E821)</f>
        <v>0.86166616528045337</v>
      </c>
      <c r="F821" s="6">
        <f>労働コスト!F821/SUM(資本コスト!F821,労働コスト!F821)</f>
        <v>0.7528068921554526</v>
      </c>
      <c r="G821" s="6">
        <f>労働コスト!G821/SUM(資本コスト!G821,労働コスト!G821)</f>
        <v>0.85128228881715851</v>
      </c>
      <c r="H821" s="6">
        <f>労働コスト!H821/SUM(資本コスト!H821,労働コスト!H821)</f>
        <v>0.69316495518220356</v>
      </c>
      <c r="I821" s="6">
        <f>労働コスト!I821/SUM(資本コスト!I821,労働コスト!I821)</f>
        <v>0.83194744771925477</v>
      </c>
      <c r="K821" s="3">
        <f>0.5*(E821+E$1097)</f>
        <v>0.83608559943937066</v>
      </c>
      <c r="L821" s="3">
        <f t="shared" ref="L821:O821" si="817">0.5*(F821+F$1097)</f>
        <v>0.73706757790233168</v>
      </c>
      <c r="M821" s="3">
        <f t="shared" si="817"/>
        <v>0.76194661981032552</v>
      </c>
      <c r="N821" s="3">
        <f t="shared" si="817"/>
        <v>0.68537151129761131</v>
      </c>
      <c r="O821" s="3">
        <f t="shared" si="817"/>
        <v>0.76715181527621357</v>
      </c>
    </row>
    <row r="822" spans="1:15" x14ac:dyDescent="0.15">
      <c r="A822" s="1">
        <v>36</v>
      </c>
      <c r="B822" s="1" t="s">
        <v>314</v>
      </c>
      <c r="C822" s="1">
        <v>14</v>
      </c>
      <c r="D822" s="1" t="s">
        <v>27</v>
      </c>
      <c r="E822" s="6">
        <f>労働コスト!E822/SUM(資本コスト!E822,労働コスト!E822)</f>
        <v>0.98462977720975509</v>
      </c>
      <c r="F822" s="6">
        <f>労働コスト!F822/SUM(資本コスト!F822,労働コスト!F822)</f>
        <v>0.91474845599662991</v>
      </c>
      <c r="G822" s="6">
        <f>労働コスト!G822/SUM(資本コスト!G822,労働コスト!G822)</f>
        <v>0.75457074826776804</v>
      </c>
      <c r="H822" s="6">
        <f>労働コスト!H822/SUM(資本コスト!H822,労働コスト!H822)</f>
        <v>0.60111990724313724</v>
      </c>
      <c r="I822" s="6">
        <f>労働コスト!I822/SUM(資本コスト!I822,労働コスト!I822)</f>
        <v>0.61719857797953792</v>
      </c>
      <c r="K822" s="3">
        <f>0.5*(E822+E$1098)</f>
        <v>0.94965232145702372</v>
      </c>
      <c r="L822" s="3">
        <f t="shared" ref="L822:O822" si="818">0.5*(F822+F$1098)</f>
        <v>0.88585337930236707</v>
      </c>
      <c r="M822" s="3">
        <f t="shared" si="818"/>
        <v>0.75766326837118281</v>
      </c>
      <c r="N822" s="3">
        <f t="shared" si="818"/>
        <v>0.64875022932054072</v>
      </c>
      <c r="O822" s="3">
        <f t="shared" si="818"/>
        <v>0.62228560433592983</v>
      </c>
    </row>
    <row r="823" spans="1:15" x14ac:dyDescent="0.15">
      <c r="A823" s="1">
        <v>36</v>
      </c>
      <c r="B823" s="1" t="s">
        <v>314</v>
      </c>
      <c r="C823" s="1">
        <v>15</v>
      </c>
      <c r="D823" s="1" t="s">
        <v>28</v>
      </c>
      <c r="E823" s="6">
        <f>労働コスト!E823/SUM(資本コスト!E823,労働コスト!E823)</f>
        <v>0.81506465460081035</v>
      </c>
      <c r="F823" s="6">
        <f>労働コスト!F823/SUM(資本コスト!F823,労働コスト!F823)</f>
        <v>0.87379963588987819</v>
      </c>
      <c r="G823" s="6">
        <f>労働コスト!G823/SUM(資本コスト!G823,労働コスト!G823)</f>
        <v>0.82369966630498159</v>
      </c>
      <c r="H823" s="6">
        <f>労働コスト!H823/SUM(資本コスト!H823,労働コスト!H823)</f>
        <v>0.74208438359268336</v>
      </c>
      <c r="I823" s="6">
        <f>労働コスト!I823/SUM(資本コスト!I823,労働コスト!I823)</f>
        <v>0.68844858261480424</v>
      </c>
      <c r="K823" s="3">
        <f>0.5*(E823+E$1099)</f>
        <v>0.81068946091560767</v>
      </c>
      <c r="L823" s="3">
        <f t="shared" ref="L823:O823" si="819">0.5*(F823+F$1099)</f>
        <v>0.84767696243428969</v>
      </c>
      <c r="M823" s="3">
        <f t="shared" si="819"/>
        <v>0.78950853279965827</v>
      </c>
      <c r="N823" s="3">
        <f t="shared" si="819"/>
        <v>0.73627459796122841</v>
      </c>
      <c r="O823" s="3">
        <f t="shared" si="819"/>
        <v>0.68083952255301117</v>
      </c>
    </row>
    <row r="824" spans="1:15" x14ac:dyDescent="0.15">
      <c r="A824" s="1">
        <v>36</v>
      </c>
      <c r="B824" s="1" t="s">
        <v>313</v>
      </c>
      <c r="C824" s="1">
        <v>16</v>
      </c>
      <c r="D824" s="1" t="s">
        <v>11</v>
      </c>
      <c r="E824" s="6">
        <f>労働コスト!E824/SUM(資本コスト!E824,労働コスト!E824)</f>
        <v>0.72123852531176635</v>
      </c>
      <c r="F824" s="6">
        <f>労働コスト!F824/SUM(資本コスト!F824,労働コスト!F824)</f>
        <v>0.87354292219952534</v>
      </c>
      <c r="G824" s="6">
        <f>労働コスト!G824/SUM(資本コスト!G824,労働コスト!G824)</f>
        <v>0.86646947247951844</v>
      </c>
      <c r="H824" s="6">
        <f>労働コスト!H824/SUM(資本コスト!H824,労働コスト!H824)</f>
        <v>0.88752198826714557</v>
      </c>
      <c r="I824" s="6">
        <f>労働コスト!I824/SUM(資本コスト!I824,労働コスト!I824)</f>
        <v>0.91060573234715259</v>
      </c>
      <c r="K824" s="3">
        <f>0.5*(E824+E$1100)</f>
        <v>0.73389486419729777</v>
      </c>
      <c r="L824" s="3">
        <f t="shared" ref="L824:O824" si="820">0.5*(F824+F$1100)</f>
        <v>0.88257095051662748</v>
      </c>
      <c r="M824" s="3">
        <f t="shared" si="820"/>
        <v>0.87649648303254313</v>
      </c>
      <c r="N824" s="3">
        <f t="shared" si="820"/>
        <v>0.90057378522731146</v>
      </c>
      <c r="O824" s="3">
        <f t="shared" si="820"/>
        <v>0.90704491559303035</v>
      </c>
    </row>
    <row r="825" spans="1:15" x14ac:dyDescent="0.15">
      <c r="A825" s="1">
        <v>36</v>
      </c>
      <c r="B825" s="1" t="s">
        <v>313</v>
      </c>
      <c r="C825" s="1">
        <v>17</v>
      </c>
      <c r="D825" s="1" t="s">
        <v>12</v>
      </c>
      <c r="E825" s="6">
        <f>労働コスト!E825/SUM(資本コスト!E825,労働コスト!E825)</f>
        <v>0.18775569312115256</v>
      </c>
      <c r="F825" s="6">
        <f>労働コスト!F825/SUM(資本コスト!F825,労働コスト!F825)</f>
        <v>0.2183431136572071</v>
      </c>
      <c r="G825" s="6">
        <f>労働コスト!G825/SUM(資本コスト!G825,労働コスト!G825)</f>
        <v>0.29244967486009521</v>
      </c>
      <c r="H825" s="6">
        <f>労働コスト!H825/SUM(資本コスト!H825,労働コスト!H825)</f>
        <v>0.17040857273809631</v>
      </c>
      <c r="I825" s="6">
        <f>労働コスト!I825/SUM(資本コスト!I825,労働コスト!I825)</f>
        <v>0.12930677333196783</v>
      </c>
      <c r="K825" s="3">
        <f>0.5*(E825+E$1101)</f>
        <v>0.21433813747370573</v>
      </c>
      <c r="L825" s="3">
        <f t="shared" ref="L825:O825" si="821">0.5*(F825+F$1101)</f>
        <v>0.22624268056709212</v>
      </c>
      <c r="M825" s="3">
        <f t="shared" si="821"/>
        <v>0.28170180567318043</v>
      </c>
      <c r="N825" s="3">
        <f t="shared" si="821"/>
        <v>0.22890207614328179</v>
      </c>
      <c r="O825" s="3">
        <f t="shared" si="821"/>
        <v>0.16213862528462114</v>
      </c>
    </row>
    <row r="826" spans="1:15" x14ac:dyDescent="0.15">
      <c r="A826" s="1">
        <v>36</v>
      </c>
      <c r="B826" s="1" t="s">
        <v>313</v>
      </c>
      <c r="C826" s="1">
        <v>18</v>
      </c>
      <c r="D826" s="1" t="s">
        <v>13</v>
      </c>
      <c r="E826" s="6">
        <f>労働コスト!E826/SUM(資本コスト!E826,労働コスト!E826)</f>
        <v>0.91290597605657442</v>
      </c>
      <c r="F826" s="6">
        <f>労働コスト!F826/SUM(資本コスト!F826,労働コスト!F826)</f>
        <v>0.79047647838655632</v>
      </c>
      <c r="G826" s="6">
        <f>労働コスト!G826/SUM(資本コスト!G826,労働コスト!G826)</f>
        <v>0.85104223969061144</v>
      </c>
      <c r="H826" s="6">
        <f>労働コスト!H826/SUM(資本コスト!H826,労働コスト!H826)</f>
        <v>0.83544744334796095</v>
      </c>
      <c r="I826" s="6">
        <f>労働コスト!I826/SUM(資本コスト!I826,労働コスト!I826)</f>
        <v>0.79275371335238431</v>
      </c>
      <c r="K826" s="3">
        <f>0.5*(E826+E$1102)</f>
        <v>0.88621345072595181</v>
      </c>
      <c r="L826" s="3">
        <f t="shared" ref="L826:O826" si="822">0.5*(F826+F$1102)</f>
        <v>0.79834180626761675</v>
      </c>
      <c r="M826" s="3">
        <f t="shared" si="822"/>
        <v>0.83238500841678953</v>
      </c>
      <c r="N826" s="3">
        <f t="shared" si="822"/>
        <v>0.82969186979305087</v>
      </c>
      <c r="O826" s="3">
        <f t="shared" si="822"/>
        <v>0.79602475835635966</v>
      </c>
    </row>
    <row r="827" spans="1:15" x14ac:dyDescent="0.15">
      <c r="A827" s="1">
        <v>36</v>
      </c>
      <c r="B827" s="1" t="s">
        <v>313</v>
      </c>
      <c r="C827" s="1">
        <v>19</v>
      </c>
      <c r="D827" s="1" t="s">
        <v>14</v>
      </c>
      <c r="E827" s="6">
        <f>労働コスト!E827/SUM(資本コスト!E827,労働コスト!E827)</f>
        <v>0.75359869194952323</v>
      </c>
      <c r="F827" s="6">
        <f>労働コスト!F827/SUM(資本コスト!F827,労働コスト!F827)</f>
        <v>0.87812026099606422</v>
      </c>
      <c r="G827" s="6">
        <f>労働コスト!G827/SUM(資本コスト!G827,労働コスト!G827)</f>
        <v>0.89656277885667401</v>
      </c>
      <c r="H827" s="6">
        <f>労働コスト!H827/SUM(資本コスト!H827,労働コスト!H827)</f>
        <v>0.8622117016004911</v>
      </c>
      <c r="I827" s="6">
        <f>労働コスト!I827/SUM(資本コスト!I827,労働コスト!I827)</f>
        <v>0.83595269306869835</v>
      </c>
      <c r="K827" s="3">
        <f>0.5*(E827+E$1103)</f>
        <v>0.70822523214212318</v>
      </c>
      <c r="L827" s="3">
        <f t="shared" ref="L827:O827" si="823">0.5*(F827+F$1103)</f>
        <v>0.85998419160359696</v>
      </c>
      <c r="M827" s="3">
        <f t="shared" si="823"/>
        <v>0.87540756471379577</v>
      </c>
      <c r="N827" s="3">
        <f t="shared" si="823"/>
        <v>0.83679886624440558</v>
      </c>
      <c r="O827" s="3">
        <f t="shared" si="823"/>
        <v>0.82086287812617731</v>
      </c>
    </row>
    <row r="828" spans="1:15" x14ac:dyDescent="0.15">
      <c r="A828" s="1">
        <v>36</v>
      </c>
      <c r="B828" s="1" t="s">
        <v>313</v>
      </c>
      <c r="C828" s="1">
        <v>20</v>
      </c>
      <c r="D828" s="1" t="s">
        <v>15</v>
      </c>
      <c r="E828" s="6">
        <f>労働コスト!E828/SUM(資本コスト!E828,労働コスト!E828)</f>
        <v>0.57555165594500257</v>
      </c>
      <c r="F828" s="6">
        <f>労働コスト!F828/SUM(資本コスト!F828,労働コスト!F828)</f>
        <v>0.18788870716186262</v>
      </c>
      <c r="G828" s="6">
        <f>労働コスト!G828/SUM(資本コスト!G828,労働コスト!G828)</f>
        <v>0.24360175486077187</v>
      </c>
      <c r="H828" s="6">
        <f>労働コスト!H828/SUM(資本コスト!H828,労働コスト!H828)</f>
        <v>0.25550892600597536</v>
      </c>
      <c r="I828" s="6">
        <f>労働コスト!I828/SUM(資本コスト!I828,労働コスト!I828)</f>
        <v>0.21150201367741539</v>
      </c>
      <c r="K828" s="3">
        <f>0.5*(E828+E$1104)</f>
        <v>0.54062136089885526</v>
      </c>
      <c r="L828" s="3">
        <f t="shared" ref="L828:O828" si="824">0.5*(F828+F$1104)</f>
        <v>0.1946307523810846</v>
      </c>
      <c r="M828" s="3">
        <f t="shared" si="824"/>
        <v>0.24514806387661864</v>
      </c>
      <c r="N828" s="3">
        <f t="shared" si="824"/>
        <v>0.25607548812303604</v>
      </c>
      <c r="O828" s="3">
        <f t="shared" si="824"/>
        <v>0.20677095292357228</v>
      </c>
    </row>
    <row r="829" spans="1:15" x14ac:dyDescent="0.15">
      <c r="A829" s="1">
        <v>36</v>
      </c>
      <c r="B829" s="1" t="s">
        <v>313</v>
      </c>
      <c r="C829" s="1">
        <v>21</v>
      </c>
      <c r="D829" s="1" t="s">
        <v>16</v>
      </c>
      <c r="E829" s="6">
        <f>労働コスト!E829/SUM(資本コスト!E829,労働コスト!E829)</f>
        <v>0.85275131016154937</v>
      </c>
      <c r="F829" s="6">
        <f>労働コスト!F829/SUM(資本コスト!F829,労働コスト!F829)</f>
        <v>0.71328179769815936</v>
      </c>
      <c r="G829" s="6">
        <f>労働コスト!G829/SUM(資本コスト!G829,労働コスト!G829)</f>
        <v>0.68663730272364254</v>
      </c>
      <c r="H829" s="6">
        <f>労働コスト!H829/SUM(資本コスト!H829,労働コスト!H829)</f>
        <v>0.44489256825669493</v>
      </c>
      <c r="I829" s="6">
        <f>労働コスト!I829/SUM(資本コスト!I829,労働コスト!I829)</f>
        <v>0.4015578325532323</v>
      </c>
      <c r="K829" s="3">
        <f>0.5*(E829+E$1105)</f>
        <v>0.7641517525656838</v>
      </c>
      <c r="L829" s="3">
        <f t="shared" ref="L829:O829" si="825">0.5*(F829+F$1105)</f>
        <v>0.64938121073797306</v>
      </c>
      <c r="M829" s="3">
        <f t="shared" si="825"/>
        <v>0.63512007320833652</v>
      </c>
      <c r="N829" s="3">
        <f t="shared" si="825"/>
        <v>0.49944643671730282</v>
      </c>
      <c r="O829" s="3">
        <f t="shared" si="825"/>
        <v>0.41842638555596817</v>
      </c>
    </row>
    <row r="830" spans="1:15" x14ac:dyDescent="0.15">
      <c r="A830" s="1">
        <v>36</v>
      </c>
      <c r="B830" s="1" t="s">
        <v>180</v>
      </c>
      <c r="C830" s="1">
        <v>22</v>
      </c>
      <c r="D830" s="1" t="s">
        <v>8</v>
      </c>
      <c r="E830" s="6">
        <f>労働コスト!E830/SUM(資本コスト!E830,労働コスト!E830)</f>
        <v>0.96498583823330986</v>
      </c>
      <c r="F830" s="6">
        <f>労働コスト!F830/SUM(資本コスト!F830,労働コスト!F830)</f>
        <v>0.77465887398604605</v>
      </c>
      <c r="G830" s="6">
        <f>労働コスト!G830/SUM(資本コスト!G830,労働コスト!G830)</f>
        <v>0.71462276129833402</v>
      </c>
      <c r="H830" s="6">
        <f>労働コスト!H830/SUM(資本コスト!H830,労働コスト!H830)</f>
        <v>0.67503625113173793</v>
      </c>
      <c r="I830" s="6">
        <f>労働コスト!I830/SUM(資本コスト!I830,労働コスト!I830)</f>
        <v>0.68471157038878327</v>
      </c>
      <c r="K830" s="3">
        <f>0.5*(E830+E$1106)</f>
        <v>0.88279581931226947</v>
      </c>
      <c r="L830" s="3">
        <f t="shared" ref="L830:O830" si="826">0.5*(F830+F$1106)</f>
        <v>0.7545536731777448</v>
      </c>
      <c r="M830" s="3">
        <f t="shared" si="826"/>
        <v>0.69216260505170002</v>
      </c>
      <c r="N830" s="3">
        <f t="shared" si="826"/>
        <v>0.68354362731942964</v>
      </c>
      <c r="O830" s="3">
        <f t="shared" si="826"/>
        <v>0.70641227862229461</v>
      </c>
    </row>
    <row r="831" spans="1:15" x14ac:dyDescent="0.15">
      <c r="A831" s="1">
        <v>36</v>
      </c>
      <c r="B831" s="1" t="s">
        <v>180</v>
      </c>
      <c r="C831" s="1">
        <v>23</v>
      </c>
      <c r="D831" s="1" t="s">
        <v>29</v>
      </c>
      <c r="E831" s="6">
        <f>労働コスト!E831/SUM(資本コスト!E831,労働コスト!E831)</f>
        <v>0.60153735169164513</v>
      </c>
      <c r="F831" s="6">
        <f>労働コスト!F831/SUM(資本コスト!F831,労働コスト!F831)</f>
        <v>0.77440312648680221</v>
      </c>
      <c r="G831" s="6">
        <f>労働コスト!G831/SUM(資本コスト!G831,労働コスト!G831)</f>
        <v>0.77071618990725843</v>
      </c>
      <c r="H831" s="6">
        <f>労働コスト!H831/SUM(資本コスト!H831,労働コスト!H831)</f>
        <v>0.8051647085365895</v>
      </c>
      <c r="I831" s="6">
        <f>労働コスト!I831/SUM(資本コスト!I831,労働コスト!I831)</f>
        <v>0.74074145142172043</v>
      </c>
      <c r="K831" s="3">
        <f>0.5*(E831+E$1107)</f>
        <v>0.60859386703320051</v>
      </c>
      <c r="L831" s="3">
        <f t="shared" ref="L831:O831" si="827">0.5*(F831+F$1107)</f>
        <v>0.75811779781147071</v>
      </c>
      <c r="M831" s="3">
        <f t="shared" si="827"/>
        <v>0.74959356906729124</v>
      </c>
      <c r="N831" s="3">
        <f t="shared" si="827"/>
        <v>0.77474902579058469</v>
      </c>
      <c r="O831" s="3">
        <f t="shared" si="827"/>
        <v>0.71779949052099579</v>
      </c>
    </row>
    <row r="832" spans="1:15" x14ac:dyDescent="0.15">
      <c r="A832" s="1">
        <v>37</v>
      </c>
      <c r="B832" s="1" t="s">
        <v>315</v>
      </c>
      <c r="C832" s="1">
        <v>1</v>
      </c>
      <c r="D832" s="1" t="s">
        <v>9</v>
      </c>
      <c r="E832" s="6">
        <f>労働コスト!E832/SUM(資本コスト!E832,労働コスト!E832)</f>
        <v>0.32334708193117917</v>
      </c>
      <c r="F832" s="6">
        <f>労働コスト!F832/SUM(資本コスト!F832,労働コスト!F832)</f>
        <v>0.46123530772386606</v>
      </c>
      <c r="G832" s="6">
        <f>労働コスト!G832/SUM(資本コスト!G832,労働コスト!G832)</f>
        <v>0.43741698505903803</v>
      </c>
      <c r="H832" s="6">
        <f>労働コスト!H832/SUM(資本コスト!H832,労働コスト!H832)</f>
        <v>0.37338818109693295</v>
      </c>
      <c r="I832" s="6">
        <f>労働コスト!I832/SUM(資本コスト!I832,労働コスト!I832)</f>
        <v>0.31279989282600379</v>
      </c>
      <c r="K832" s="3">
        <f>0.5*(E832+E$1085)</f>
        <v>0.3733582857366593</v>
      </c>
      <c r="L832" s="3">
        <f t="shared" ref="L832:O832" si="828">0.5*(F832+F$1085)</f>
        <v>0.4816521675800185</v>
      </c>
      <c r="M832" s="3">
        <f t="shared" si="828"/>
        <v>0.44574980189600133</v>
      </c>
      <c r="N832" s="3">
        <f t="shared" si="828"/>
        <v>0.36348280704139491</v>
      </c>
      <c r="O832" s="3">
        <f t="shared" si="828"/>
        <v>0.30135006369059375</v>
      </c>
    </row>
    <row r="833" spans="1:15" x14ac:dyDescent="0.15">
      <c r="A833" s="1">
        <v>37</v>
      </c>
      <c r="B833" s="1" t="s">
        <v>315</v>
      </c>
      <c r="C833" s="1">
        <v>2</v>
      </c>
      <c r="D833" s="1" t="s">
        <v>10</v>
      </c>
      <c r="E833" s="6">
        <f>労働コスト!E833/SUM(資本コスト!E833,労働コスト!E833)</f>
        <v>0.3763387210810118</v>
      </c>
      <c r="F833" s="6">
        <f>労働コスト!F833/SUM(資本コスト!F833,労働コスト!F833)</f>
        <v>0.67463787974050549</v>
      </c>
      <c r="G833" s="6">
        <f>労働コスト!G833/SUM(資本コスト!G833,労働コスト!G833)</f>
        <v>0.68233389879627249</v>
      </c>
      <c r="H833" s="6">
        <f>労働コスト!H833/SUM(資本コスト!H833,労働コスト!H833)</f>
        <v>0.66874010649536642</v>
      </c>
      <c r="I833" s="6">
        <f>労働コスト!I833/SUM(資本コスト!I833,労働コスト!I833)</f>
        <v>0.4767375671583064</v>
      </c>
      <c r="K833" s="3">
        <f>0.5*(E833+E$1086)</f>
        <v>0.49936521428165304</v>
      </c>
      <c r="L833" s="3">
        <f t="shared" ref="L833:O833" si="829">0.5*(F833+F$1086)</f>
        <v>0.67082891601065231</v>
      </c>
      <c r="M833" s="3">
        <f t="shared" si="829"/>
        <v>0.66787515557809818</v>
      </c>
      <c r="N833" s="3">
        <f t="shared" si="829"/>
        <v>0.66237232401582968</v>
      </c>
      <c r="O833" s="3">
        <f t="shared" si="829"/>
        <v>0.48766987100268888</v>
      </c>
    </row>
    <row r="834" spans="1:15" x14ac:dyDescent="0.15">
      <c r="A834" s="1">
        <v>37</v>
      </c>
      <c r="B834" s="1" t="s">
        <v>316</v>
      </c>
      <c r="C834" s="1">
        <v>3</v>
      </c>
      <c r="D834" s="1" t="s">
        <v>17</v>
      </c>
      <c r="E834" s="6">
        <f>労働コスト!E834/SUM(資本コスト!E834,労働コスト!E834)</f>
        <v>0.74733955338450508</v>
      </c>
      <c r="F834" s="6">
        <f>労働コスト!F834/SUM(資本コスト!F834,労働コスト!F834)</f>
        <v>0.76286412549338711</v>
      </c>
      <c r="G834" s="6">
        <f>労働コスト!G834/SUM(資本コスト!G834,労働コスト!G834)</f>
        <v>0.72313750950243394</v>
      </c>
      <c r="H834" s="6">
        <f>労働コスト!H834/SUM(資本コスト!H834,労働コスト!H834)</f>
        <v>0.7189161596631487</v>
      </c>
      <c r="I834" s="6">
        <f>労働コスト!I834/SUM(資本コスト!I834,労働コスト!I834)</f>
        <v>0.63942474598266896</v>
      </c>
      <c r="K834" s="3">
        <f>0.5*(E834+E$1087)</f>
        <v>0.71178227802851901</v>
      </c>
      <c r="L834" s="3">
        <f t="shared" ref="L834:O834" si="830">0.5*(F834+F$1087)</f>
        <v>0.75461258128220199</v>
      </c>
      <c r="M834" s="3">
        <f t="shared" si="830"/>
        <v>0.70888414118878651</v>
      </c>
      <c r="N834" s="3">
        <f t="shared" si="830"/>
        <v>0.70449877005977868</v>
      </c>
      <c r="O834" s="3">
        <f t="shared" si="830"/>
        <v>0.63653701254591688</v>
      </c>
    </row>
    <row r="835" spans="1:15" x14ac:dyDescent="0.15">
      <c r="A835" s="1">
        <v>37</v>
      </c>
      <c r="B835" s="1" t="s">
        <v>316</v>
      </c>
      <c r="C835" s="1">
        <v>4</v>
      </c>
      <c r="D835" s="1" t="s">
        <v>18</v>
      </c>
      <c r="E835" s="6">
        <f>労働コスト!E835/SUM(資本コスト!E835,労働コスト!E835)</f>
        <v>0.74617362765919215</v>
      </c>
      <c r="F835" s="6">
        <f>労働コスト!F835/SUM(資本コスト!F835,労働コスト!F835)</f>
        <v>0.80595782990726761</v>
      </c>
      <c r="G835" s="6">
        <f>労働コスト!G835/SUM(資本コスト!G835,労働コスト!G835)</f>
        <v>0.80816269109151873</v>
      </c>
      <c r="H835" s="6">
        <f>労働コスト!H835/SUM(資本コスト!H835,労働コスト!H835)</f>
        <v>0.74280982683076968</v>
      </c>
      <c r="I835" s="6">
        <f>労働コスト!I835/SUM(資本コスト!I835,労働コスト!I835)</f>
        <v>0.6535111212200273</v>
      </c>
      <c r="K835" s="3">
        <f>0.5*(E835+E$1088)</f>
        <v>0.76118492291167961</v>
      </c>
      <c r="L835" s="3">
        <f t="shared" ref="L835:O835" si="831">0.5*(F835+F$1088)</f>
        <v>0.81070255170595273</v>
      </c>
      <c r="M835" s="3">
        <f t="shared" si="831"/>
        <v>0.80336788746226329</v>
      </c>
      <c r="N835" s="3">
        <f t="shared" si="831"/>
        <v>0.74145534936516433</v>
      </c>
      <c r="O835" s="3">
        <f t="shared" si="831"/>
        <v>0.66207380539013316</v>
      </c>
    </row>
    <row r="836" spans="1:15" x14ac:dyDescent="0.15">
      <c r="A836" s="1">
        <v>37</v>
      </c>
      <c r="B836" s="1" t="s">
        <v>316</v>
      </c>
      <c r="C836" s="1">
        <v>5</v>
      </c>
      <c r="D836" s="1" t="s">
        <v>19</v>
      </c>
      <c r="E836" s="6">
        <f>労働コスト!E836/SUM(資本コスト!E836,労働コスト!E836)</f>
        <v>0.7293263521370571</v>
      </c>
      <c r="F836" s="6">
        <f>労働コスト!F836/SUM(資本コスト!F836,労働コスト!F836)</f>
        <v>0.78042529656846216</v>
      </c>
      <c r="G836" s="6">
        <f>労働コスト!G836/SUM(資本コスト!G836,労働コスト!G836)</f>
        <v>0.74182468877694174</v>
      </c>
      <c r="H836" s="6">
        <f>労働コスト!H836/SUM(資本コスト!H836,労働コスト!H836)</f>
        <v>0.68703719907581073</v>
      </c>
      <c r="I836" s="6">
        <f>労働コスト!I836/SUM(資本コスト!I836,労働コスト!I836)</f>
        <v>0.60039424704508082</v>
      </c>
      <c r="K836" s="3">
        <f>0.5*(E836+E$1089)</f>
        <v>0.66763402747697098</v>
      </c>
      <c r="L836" s="3">
        <f t="shared" ref="L836:O836" si="832">0.5*(F836+F$1089)</f>
        <v>0.74454449856647553</v>
      </c>
      <c r="M836" s="3">
        <f t="shared" si="832"/>
        <v>0.71443861097840999</v>
      </c>
      <c r="N836" s="3">
        <f t="shared" si="832"/>
        <v>0.68196810624155391</v>
      </c>
      <c r="O836" s="3">
        <f t="shared" si="832"/>
        <v>0.60274849798931118</v>
      </c>
    </row>
    <row r="837" spans="1:15" x14ac:dyDescent="0.15">
      <c r="A837" s="1">
        <v>37</v>
      </c>
      <c r="B837" s="1" t="s">
        <v>316</v>
      </c>
      <c r="C837" s="1">
        <v>6</v>
      </c>
      <c r="D837" s="1" t="s">
        <v>3</v>
      </c>
      <c r="E837" s="6">
        <f>労働コスト!E837/SUM(資本コスト!E837,労働コスト!E837)</f>
        <v>0.54651269175459793</v>
      </c>
      <c r="F837" s="6">
        <f>労働コスト!F837/SUM(資本コスト!F837,労働コスト!F837)</f>
        <v>0.60066741234605603</v>
      </c>
      <c r="G837" s="6">
        <f>労働コスト!G837/SUM(資本コスト!G837,労働コスト!G837)</f>
        <v>0.61492705692791094</v>
      </c>
      <c r="H837" s="6">
        <f>労働コスト!H837/SUM(資本コスト!H837,労働コスト!H837)</f>
        <v>0.55531239513151132</v>
      </c>
      <c r="I837" s="6">
        <f>労働コスト!I837/SUM(資本コスト!I837,労働コスト!I837)</f>
        <v>0.3951249047749455</v>
      </c>
      <c r="K837" s="3">
        <f>0.5*(E837+E$1090)</f>
        <v>0.53154333399040254</v>
      </c>
      <c r="L837" s="3">
        <f t="shared" ref="L837:O837" si="833">0.5*(F837+F$1090)</f>
        <v>0.59050596732169913</v>
      </c>
      <c r="M837" s="3">
        <f t="shared" si="833"/>
        <v>0.5840772058673932</v>
      </c>
      <c r="N837" s="3">
        <f t="shared" si="833"/>
        <v>0.56259311640178988</v>
      </c>
      <c r="O837" s="3">
        <f t="shared" si="833"/>
        <v>0.41991689593131548</v>
      </c>
    </row>
    <row r="838" spans="1:15" x14ac:dyDescent="0.15">
      <c r="A838" s="1">
        <v>37</v>
      </c>
      <c r="B838" s="1" t="s">
        <v>316</v>
      </c>
      <c r="C838" s="1">
        <v>7</v>
      </c>
      <c r="D838" s="1" t="s">
        <v>20</v>
      </c>
      <c r="E838" s="6">
        <f>労働コスト!E838/SUM(資本コスト!E838,労働コスト!E838)</f>
        <v>0.46242067942936621</v>
      </c>
      <c r="F838" s="6">
        <f>労働コスト!F838/SUM(資本コスト!F838,労働コスト!F838)</f>
        <v>0.25090429581639973</v>
      </c>
      <c r="G838" s="6">
        <f>労働コスト!G838/SUM(資本コスト!G838,労働コスト!G838)</f>
        <v>0.3631297686761536</v>
      </c>
      <c r="H838" s="6">
        <f>労働コスト!H838/SUM(資本コスト!H838,労働コスト!H838)</f>
        <v>0.28753795764708245</v>
      </c>
      <c r="I838" s="6">
        <f>労働コスト!I838/SUM(資本コスト!I838,労働コスト!I838)</f>
        <v>0.21715148526582803</v>
      </c>
      <c r="K838" s="3">
        <f>0.5*(E838+E$1091)</f>
        <v>0.38342434607445963</v>
      </c>
      <c r="L838" s="3">
        <f t="shared" ref="L838:O838" si="834">0.5*(F838+F$1091)</f>
        <v>0.29954642299738288</v>
      </c>
      <c r="M838" s="3">
        <f t="shared" si="834"/>
        <v>0.40041978726814398</v>
      </c>
      <c r="N838" s="3">
        <f t="shared" si="834"/>
        <v>0.35939690625290344</v>
      </c>
      <c r="O838" s="3">
        <f t="shared" si="834"/>
        <v>0.30101184325383418</v>
      </c>
    </row>
    <row r="839" spans="1:15" x14ac:dyDescent="0.15">
      <c r="A839" s="1">
        <v>37</v>
      </c>
      <c r="B839" s="1" t="s">
        <v>316</v>
      </c>
      <c r="C839" s="1">
        <v>8</v>
      </c>
      <c r="D839" s="1" t="s">
        <v>21</v>
      </c>
      <c r="E839" s="6">
        <f>労働コスト!E839/SUM(資本コスト!E839,労働コスト!E839)</f>
        <v>0.77586657191523811</v>
      </c>
      <c r="F839" s="6">
        <f>労働コスト!F839/SUM(資本コスト!F839,労働コスト!F839)</f>
        <v>0.79256463051427861</v>
      </c>
      <c r="G839" s="6">
        <f>労働コスト!G839/SUM(資本コスト!G839,労働コスト!G839)</f>
        <v>0.78049635271108897</v>
      </c>
      <c r="H839" s="6">
        <f>労働コスト!H839/SUM(資本コスト!H839,労働コスト!H839)</f>
        <v>0.72993968254244723</v>
      </c>
      <c r="I839" s="6">
        <f>労働コスト!I839/SUM(資本コスト!I839,労働コスト!I839)</f>
        <v>0.57959138008810629</v>
      </c>
      <c r="K839" s="3">
        <f>0.5*(E839+E$1092)</f>
        <v>0.70027587804402391</v>
      </c>
      <c r="L839" s="3">
        <f t="shared" ref="L839:O839" si="835">0.5*(F839+F$1092)</f>
        <v>0.77472413447535282</v>
      </c>
      <c r="M839" s="3">
        <f t="shared" si="835"/>
        <v>0.76582555454783086</v>
      </c>
      <c r="N839" s="3">
        <f t="shared" si="835"/>
        <v>0.74592084370997891</v>
      </c>
      <c r="O839" s="3">
        <f t="shared" si="835"/>
        <v>0.62825011992483737</v>
      </c>
    </row>
    <row r="840" spans="1:15" x14ac:dyDescent="0.15">
      <c r="A840" s="1">
        <v>37</v>
      </c>
      <c r="B840" s="1" t="s">
        <v>316</v>
      </c>
      <c r="C840" s="1">
        <v>9</v>
      </c>
      <c r="D840" s="1" t="s">
        <v>22</v>
      </c>
      <c r="E840" s="6">
        <f>労働コスト!E840/SUM(資本コスト!E840,労働コスト!E840)</f>
        <v>0.70083369789049588</v>
      </c>
      <c r="F840" s="6">
        <f>労働コスト!F840/SUM(資本コスト!F840,労働コスト!F840)</f>
        <v>0.53522197838789276</v>
      </c>
      <c r="G840" s="6">
        <f>労働コスト!G840/SUM(資本コスト!G840,労働コスト!G840)</f>
        <v>0.54011567593732068</v>
      </c>
      <c r="H840" s="6">
        <f>労働コスト!H840/SUM(資本コスト!H840,労働コスト!H840)</f>
        <v>0.5263170026255215</v>
      </c>
      <c r="I840" s="6">
        <f>労働コスト!I840/SUM(資本コスト!I840,労働コスト!I840)</f>
        <v>0.4481421376250681</v>
      </c>
      <c r="K840" s="3">
        <f>0.5*(E840+E$1093)</f>
        <v>0.66344380057504759</v>
      </c>
      <c r="L840" s="3">
        <f t="shared" ref="L840:O840" si="836">0.5*(F840+F$1093)</f>
        <v>0.57435721713170684</v>
      </c>
      <c r="M840" s="3">
        <f t="shared" si="836"/>
        <v>0.56059382010659797</v>
      </c>
      <c r="N840" s="3">
        <f t="shared" si="836"/>
        <v>0.55987122836741166</v>
      </c>
      <c r="O840" s="3">
        <f t="shared" si="836"/>
        <v>0.50147886936610386</v>
      </c>
    </row>
    <row r="841" spans="1:15" x14ac:dyDescent="0.15">
      <c r="A841" s="1">
        <v>37</v>
      </c>
      <c r="B841" s="1" t="s">
        <v>316</v>
      </c>
      <c r="C841" s="1">
        <v>10</v>
      </c>
      <c r="D841" s="1" t="s">
        <v>23</v>
      </c>
      <c r="E841" s="6">
        <f>労働コスト!E841/SUM(資本コスト!E841,労働コスト!E841)</f>
        <v>0.86403674801449659</v>
      </c>
      <c r="F841" s="6">
        <f>労働コスト!F841/SUM(資本コスト!F841,労働コスト!F841)</f>
        <v>0.80941817296529717</v>
      </c>
      <c r="G841" s="6">
        <f>労働コスト!G841/SUM(資本コスト!G841,労働コスト!G841)</f>
        <v>0.83209109312541496</v>
      </c>
      <c r="H841" s="6">
        <f>労働コスト!H841/SUM(資本コスト!H841,労働コスト!H841)</f>
        <v>0.8280086196572235</v>
      </c>
      <c r="I841" s="6">
        <f>労働コスト!I841/SUM(資本コスト!I841,労働コスト!I841)</f>
        <v>0.8086772099998385</v>
      </c>
      <c r="K841" s="3">
        <f>0.5*(E841+E$1094)</f>
        <v>0.81313148758648279</v>
      </c>
      <c r="L841" s="3">
        <f t="shared" ref="L841:O841" si="837">0.5*(F841+F$1094)</f>
        <v>0.80570088787302674</v>
      </c>
      <c r="M841" s="3">
        <f t="shared" si="837"/>
        <v>0.82097233167106765</v>
      </c>
      <c r="N841" s="3">
        <f t="shared" si="837"/>
        <v>0.81965557858422478</v>
      </c>
      <c r="O841" s="3">
        <f t="shared" si="837"/>
        <v>0.80046441490231302</v>
      </c>
    </row>
    <row r="842" spans="1:15" x14ac:dyDescent="0.15">
      <c r="A842" s="1">
        <v>37</v>
      </c>
      <c r="B842" s="1" t="s">
        <v>316</v>
      </c>
      <c r="C842" s="1">
        <v>11</v>
      </c>
      <c r="D842" s="1" t="s">
        <v>24</v>
      </c>
      <c r="E842" s="6">
        <f>労働コスト!E842/SUM(資本コスト!E842,労働コスト!E842)</f>
        <v>0.59104319285787121</v>
      </c>
      <c r="F842" s="6">
        <f>労働コスト!F842/SUM(資本コスト!F842,労働コスト!F842)</f>
        <v>0.70776893136701657</v>
      </c>
      <c r="G842" s="6">
        <f>労働コスト!G842/SUM(資本コスト!G842,労働コスト!G842)</f>
        <v>0.68815977458512412</v>
      </c>
      <c r="H842" s="6">
        <f>労働コスト!H842/SUM(資本コスト!H842,労働コスト!H842)</f>
        <v>0.63487531407481035</v>
      </c>
      <c r="I842" s="6">
        <f>労働コスト!I842/SUM(資本コスト!I842,労働コスト!I842)</f>
        <v>0.55384896909283898</v>
      </c>
      <c r="K842" s="3">
        <f>0.5*(E842+E$1095)</f>
        <v>0.6602895754627609</v>
      </c>
      <c r="L842" s="3">
        <f t="shared" ref="L842:O842" si="838">0.5*(F842+F$1095)</f>
        <v>0.74504159168864781</v>
      </c>
      <c r="M842" s="3">
        <f t="shared" si="838"/>
        <v>0.70675375582107325</v>
      </c>
      <c r="N842" s="3">
        <f t="shared" si="838"/>
        <v>0.68180010000712032</v>
      </c>
      <c r="O842" s="3">
        <f t="shared" si="838"/>
        <v>0.62183383104355916</v>
      </c>
    </row>
    <row r="843" spans="1:15" x14ac:dyDescent="0.15">
      <c r="A843" s="1">
        <v>37</v>
      </c>
      <c r="B843" s="1" t="s">
        <v>316</v>
      </c>
      <c r="C843" s="1">
        <v>12</v>
      </c>
      <c r="D843" s="1" t="s">
        <v>25</v>
      </c>
      <c r="E843" s="6">
        <f>労働コスト!E843/SUM(資本コスト!E843,労働コスト!E843)</f>
        <v>0.85494829768400571</v>
      </c>
      <c r="F843" s="6">
        <f>労働コスト!F843/SUM(資本コスト!F843,労働コスト!F843)</f>
        <v>0.77009330730290459</v>
      </c>
      <c r="G843" s="6">
        <f>労働コスト!G843/SUM(資本コスト!G843,労働コスト!G843)</f>
        <v>0.81727670503738392</v>
      </c>
      <c r="H843" s="6">
        <f>労働コスト!H843/SUM(資本コスト!H843,労働コスト!H843)</f>
        <v>0.80736468916643667</v>
      </c>
      <c r="I843" s="6">
        <f>労働コスト!I843/SUM(資本コスト!I843,労働コスト!I843)</f>
        <v>0.70549572332938315</v>
      </c>
      <c r="K843" s="3">
        <f>0.5*(E843+E$1096)</f>
        <v>0.81780532838260611</v>
      </c>
      <c r="L843" s="3">
        <f t="shared" ref="L843:O843" si="839">0.5*(F843+F$1096)</f>
        <v>0.79404662335962195</v>
      </c>
      <c r="M843" s="3">
        <f t="shared" si="839"/>
        <v>0.75064431391816744</v>
      </c>
      <c r="N843" s="3">
        <f t="shared" si="839"/>
        <v>0.73260582243530603</v>
      </c>
      <c r="O843" s="3">
        <f t="shared" si="839"/>
        <v>0.6361335998658495</v>
      </c>
    </row>
    <row r="844" spans="1:15" x14ac:dyDescent="0.15">
      <c r="A844" s="1">
        <v>37</v>
      </c>
      <c r="B844" s="1" t="s">
        <v>316</v>
      </c>
      <c r="C844" s="1">
        <v>13</v>
      </c>
      <c r="D844" s="1" t="s">
        <v>26</v>
      </c>
      <c r="E844" s="6">
        <f>労働コスト!E844/SUM(資本コスト!E844,労働コスト!E844)</f>
        <v>0.60764797876450183</v>
      </c>
      <c r="F844" s="6">
        <f>労働コスト!F844/SUM(資本コスト!F844,労働コスト!F844)</f>
        <v>0.54065844315168632</v>
      </c>
      <c r="G844" s="6">
        <f>労働コスト!G844/SUM(資本コスト!G844,労働コスト!G844)</f>
        <v>0.64048082502770176</v>
      </c>
      <c r="H844" s="6">
        <f>労働コスト!H844/SUM(資本コスト!H844,労働コスト!H844)</f>
        <v>0.70349437399107584</v>
      </c>
      <c r="I844" s="6">
        <f>労働コスト!I844/SUM(資本コスト!I844,労働コスト!I844)</f>
        <v>0.6968527693367037</v>
      </c>
      <c r="K844" s="3">
        <f>0.5*(E844+E$1097)</f>
        <v>0.70907650618139484</v>
      </c>
      <c r="L844" s="3">
        <f t="shared" ref="L844:O844" si="840">0.5*(F844+F$1097)</f>
        <v>0.63099335340044849</v>
      </c>
      <c r="M844" s="3">
        <f t="shared" si="840"/>
        <v>0.65654588791559709</v>
      </c>
      <c r="N844" s="3">
        <f t="shared" si="840"/>
        <v>0.69053622070204734</v>
      </c>
      <c r="O844" s="3">
        <f t="shared" si="840"/>
        <v>0.69960447608493803</v>
      </c>
    </row>
    <row r="845" spans="1:15" x14ac:dyDescent="0.15">
      <c r="A845" s="1">
        <v>37</v>
      </c>
      <c r="B845" s="1" t="s">
        <v>316</v>
      </c>
      <c r="C845" s="1">
        <v>14</v>
      </c>
      <c r="D845" s="1" t="s">
        <v>27</v>
      </c>
      <c r="E845" s="6">
        <f>労働コスト!E845/SUM(資本コスト!E845,労働コスト!E845)</f>
        <v>0.95821978464392454</v>
      </c>
      <c r="F845" s="6">
        <f>労働コスト!F845/SUM(資本コスト!F845,労働コスト!F845)</f>
        <v>0.8947039666492409</v>
      </c>
      <c r="G845" s="6">
        <f>労働コスト!G845/SUM(資本コスト!G845,労働コスト!G845)</f>
        <v>0.89202147119966002</v>
      </c>
      <c r="H845" s="6">
        <f>労働コスト!H845/SUM(資本コスト!H845,労働コスト!H845)</f>
        <v>0.85098931688473489</v>
      </c>
      <c r="I845" s="6">
        <f>労働コスト!I845/SUM(資本コスト!I845,労働コスト!I845)</f>
        <v>0.88939325324472462</v>
      </c>
      <c r="K845" s="3">
        <f>0.5*(E845+E$1098)</f>
        <v>0.93644732517410845</v>
      </c>
      <c r="L845" s="3">
        <f t="shared" ref="L845:O845" si="841">0.5*(F845+F$1098)</f>
        <v>0.87583113462867257</v>
      </c>
      <c r="M845" s="3">
        <f t="shared" si="841"/>
        <v>0.8263886298371288</v>
      </c>
      <c r="N845" s="3">
        <f t="shared" si="841"/>
        <v>0.77368493414133954</v>
      </c>
      <c r="O845" s="3">
        <f t="shared" si="841"/>
        <v>0.75838294196852318</v>
      </c>
    </row>
    <row r="846" spans="1:15" x14ac:dyDescent="0.15">
      <c r="A846" s="1">
        <v>37</v>
      </c>
      <c r="B846" s="1" t="s">
        <v>316</v>
      </c>
      <c r="C846" s="1">
        <v>15</v>
      </c>
      <c r="D846" s="1" t="s">
        <v>28</v>
      </c>
      <c r="E846" s="6">
        <f>労働コスト!E846/SUM(資本コスト!E846,労働コスト!E846)</f>
        <v>0.67833585660848683</v>
      </c>
      <c r="F846" s="6">
        <f>労働コスト!F846/SUM(資本コスト!F846,労働コスト!F846)</f>
        <v>0.74825807115320153</v>
      </c>
      <c r="G846" s="6">
        <f>労働コスト!G846/SUM(資本コスト!G846,労働コスト!G846)</f>
        <v>0.73689772289669742</v>
      </c>
      <c r="H846" s="6">
        <f>労働コスト!H846/SUM(資本コスト!H846,労働コスト!H846)</f>
        <v>0.70697369930467602</v>
      </c>
      <c r="I846" s="6">
        <f>労働コスト!I846/SUM(資本コスト!I846,労働コスト!I846)</f>
        <v>0.60471674194124569</v>
      </c>
      <c r="K846" s="3">
        <f>0.5*(E846+E$1099)</f>
        <v>0.74232506191944592</v>
      </c>
      <c r="L846" s="3">
        <f t="shared" ref="L846:O846" si="842">0.5*(F846+F$1099)</f>
        <v>0.78490618006595136</v>
      </c>
      <c r="M846" s="3">
        <f t="shared" si="842"/>
        <v>0.74610756109551624</v>
      </c>
      <c r="N846" s="3">
        <f t="shared" si="842"/>
        <v>0.71871925581722473</v>
      </c>
      <c r="O846" s="3">
        <f t="shared" si="842"/>
        <v>0.6389736022162319</v>
      </c>
    </row>
    <row r="847" spans="1:15" x14ac:dyDescent="0.15">
      <c r="A847" s="1">
        <v>37</v>
      </c>
      <c r="B847" s="1" t="s">
        <v>315</v>
      </c>
      <c r="C847" s="1">
        <v>16</v>
      </c>
      <c r="D847" s="1" t="s">
        <v>11</v>
      </c>
      <c r="E847" s="6">
        <f>労働コスト!E847/SUM(資本コスト!E847,労働コスト!E847)</f>
        <v>0.8007007535312608</v>
      </c>
      <c r="F847" s="6">
        <f>労働コスト!F847/SUM(資本コスト!F847,労働コスト!F847)</f>
        <v>0.91271092859749547</v>
      </c>
      <c r="G847" s="6">
        <f>労働コスト!G847/SUM(資本コスト!G847,労働コスト!G847)</f>
        <v>0.91813964659220404</v>
      </c>
      <c r="H847" s="6">
        <f>労働コスト!H847/SUM(資本コスト!H847,労働コスト!H847)</f>
        <v>0.94297077499337756</v>
      </c>
      <c r="I847" s="6">
        <f>労働コスト!I847/SUM(資本コスト!I847,労働コスト!I847)</f>
        <v>0.92588201957791505</v>
      </c>
      <c r="K847" s="3">
        <f>0.5*(E847+E$1100)</f>
        <v>0.77362597830704494</v>
      </c>
      <c r="L847" s="3">
        <f t="shared" ref="L847:O847" si="843">0.5*(F847+F$1100)</f>
        <v>0.9021549537156125</v>
      </c>
      <c r="M847" s="3">
        <f t="shared" si="843"/>
        <v>0.90233157008888587</v>
      </c>
      <c r="N847" s="3">
        <f t="shared" si="843"/>
        <v>0.92829817859042751</v>
      </c>
      <c r="O847" s="3">
        <f t="shared" si="843"/>
        <v>0.91468305920841164</v>
      </c>
    </row>
    <row r="848" spans="1:15" x14ac:dyDescent="0.15">
      <c r="A848" s="1">
        <v>37</v>
      </c>
      <c r="B848" s="1" t="s">
        <v>315</v>
      </c>
      <c r="C848" s="1">
        <v>17</v>
      </c>
      <c r="D848" s="1" t="s">
        <v>12</v>
      </c>
      <c r="E848" s="6">
        <f>労働コスト!E848/SUM(資本コスト!E848,労働コスト!E848)</f>
        <v>0.27878731596532724</v>
      </c>
      <c r="F848" s="6">
        <f>労働コスト!F848/SUM(資本コスト!F848,労働コスト!F848)</f>
        <v>0.24861095021804039</v>
      </c>
      <c r="G848" s="6">
        <f>労働コスト!G848/SUM(資本コスト!G848,労働コスト!G848)</f>
        <v>0.308180902362508</v>
      </c>
      <c r="H848" s="6">
        <f>労働コスト!H848/SUM(資本コスト!H848,労働コスト!H848)</f>
        <v>0.36630054613438445</v>
      </c>
      <c r="I848" s="6">
        <f>労働コスト!I848/SUM(資本コスト!I848,労働コスト!I848)</f>
        <v>0.22648154146658109</v>
      </c>
      <c r="K848" s="3">
        <f>0.5*(E848+E$1101)</f>
        <v>0.25985394889579305</v>
      </c>
      <c r="L848" s="3">
        <f t="shared" ref="L848:O848" si="844">0.5*(F848+F$1101)</f>
        <v>0.24137659884750876</v>
      </c>
      <c r="M848" s="3">
        <f t="shared" si="844"/>
        <v>0.2895674194243868</v>
      </c>
      <c r="N848" s="3">
        <f t="shared" si="844"/>
        <v>0.32684806284142587</v>
      </c>
      <c r="O848" s="3">
        <f t="shared" si="844"/>
        <v>0.21072600935192776</v>
      </c>
    </row>
    <row r="849" spans="1:15" x14ac:dyDescent="0.15">
      <c r="A849" s="1">
        <v>37</v>
      </c>
      <c r="B849" s="1" t="s">
        <v>315</v>
      </c>
      <c r="C849" s="1">
        <v>18</v>
      </c>
      <c r="D849" s="1" t="s">
        <v>13</v>
      </c>
      <c r="E849" s="6">
        <f>労働コスト!E849/SUM(資本コスト!E849,労働コスト!E849)</f>
        <v>0.89456204383533566</v>
      </c>
      <c r="F849" s="6">
        <f>労働コスト!F849/SUM(資本コスト!F849,労働コスト!F849)</f>
        <v>0.79712189382659671</v>
      </c>
      <c r="G849" s="6">
        <f>労働コスト!G849/SUM(資本コスト!G849,労働コスト!G849)</f>
        <v>0.83158120890288445</v>
      </c>
      <c r="H849" s="6">
        <f>労働コスト!H849/SUM(資本コスト!H849,労働コスト!H849)</f>
        <v>0.77828256436011234</v>
      </c>
      <c r="I849" s="6">
        <f>労働コスト!I849/SUM(資本コスト!I849,労働コスト!I849)</f>
        <v>0.77991724241038851</v>
      </c>
      <c r="K849" s="3">
        <f>0.5*(E849+E$1102)</f>
        <v>0.87704148461533238</v>
      </c>
      <c r="L849" s="3">
        <f t="shared" ref="L849:O849" si="845">0.5*(F849+F$1102)</f>
        <v>0.80166451398763694</v>
      </c>
      <c r="M849" s="3">
        <f t="shared" si="845"/>
        <v>0.82265449302292604</v>
      </c>
      <c r="N849" s="3">
        <f t="shared" si="845"/>
        <v>0.80110943029912662</v>
      </c>
      <c r="O849" s="3">
        <f t="shared" si="845"/>
        <v>0.78960652288536171</v>
      </c>
    </row>
    <row r="850" spans="1:15" x14ac:dyDescent="0.15">
      <c r="A850" s="1">
        <v>37</v>
      </c>
      <c r="B850" s="1" t="s">
        <v>315</v>
      </c>
      <c r="C850" s="1">
        <v>19</v>
      </c>
      <c r="D850" s="1" t="s">
        <v>14</v>
      </c>
      <c r="E850" s="6">
        <f>労働コスト!E850/SUM(資本コスト!E850,労働コスト!E850)</f>
        <v>0.76007738818484993</v>
      </c>
      <c r="F850" s="6">
        <f>労働コスト!F850/SUM(資本コスト!F850,労働コスト!F850)</f>
        <v>0.8747959200755514</v>
      </c>
      <c r="G850" s="6">
        <f>労働コスト!G850/SUM(資本コスト!G850,労働コスト!G850)</f>
        <v>0.89196043525101432</v>
      </c>
      <c r="H850" s="6">
        <f>労働コスト!H850/SUM(資本コスト!H850,労働コスト!H850)</f>
        <v>0.79291461100903182</v>
      </c>
      <c r="I850" s="6">
        <f>労働コスト!I850/SUM(資本コスト!I850,労働コスト!I850)</f>
        <v>0.81722833460914313</v>
      </c>
      <c r="K850" s="3">
        <f>0.5*(E850+E$1103)</f>
        <v>0.71146458025978654</v>
      </c>
      <c r="L850" s="3">
        <f t="shared" ref="L850:O850" si="846">0.5*(F850+F$1103)</f>
        <v>0.85832202114334055</v>
      </c>
      <c r="M850" s="3">
        <f t="shared" si="846"/>
        <v>0.87310639291096592</v>
      </c>
      <c r="N850" s="3">
        <f t="shared" si="846"/>
        <v>0.802150320948676</v>
      </c>
      <c r="O850" s="3">
        <f t="shared" si="846"/>
        <v>0.81150069889639975</v>
      </c>
    </row>
    <row r="851" spans="1:15" x14ac:dyDescent="0.15">
      <c r="A851" s="1">
        <v>37</v>
      </c>
      <c r="B851" s="1" t="s">
        <v>315</v>
      </c>
      <c r="C851" s="1">
        <v>20</v>
      </c>
      <c r="D851" s="1" t="s">
        <v>15</v>
      </c>
      <c r="E851" s="6">
        <f>労働コスト!E851/SUM(資本コスト!E851,労働コスト!E851)</f>
        <v>0.56218125612412695</v>
      </c>
      <c r="F851" s="6">
        <f>労働コスト!F851/SUM(資本コスト!F851,労働コスト!F851)</f>
        <v>0.21546802955164276</v>
      </c>
      <c r="G851" s="6">
        <f>労働コスト!G851/SUM(資本コスト!G851,労働コスト!G851)</f>
        <v>0.23962469483763085</v>
      </c>
      <c r="H851" s="6">
        <f>労働コスト!H851/SUM(資本コスト!H851,労働コスト!H851)</f>
        <v>0.27724177727886062</v>
      </c>
      <c r="I851" s="6">
        <f>労働コスト!I851/SUM(資本コスト!I851,労働コスト!I851)</f>
        <v>0.23259306766004656</v>
      </c>
      <c r="K851" s="3">
        <f>0.5*(E851+E$1104)</f>
        <v>0.53393616098841745</v>
      </c>
      <c r="L851" s="3">
        <f t="shared" ref="L851:O851" si="847">0.5*(F851+F$1104)</f>
        <v>0.20842041357597468</v>
      </c>
      <c r="M851" s="3">
        <f t="shared" si="847"/>
        <v>0.24315953386504813</v>
      </c>
      <c r="N851" s="3">
        <f t="shared" si="847"/>
        <v>0.26694191375947862</v>
      </c>
      <c r="O851" s="3">
        <f t="shared" si="847"/>
        <v>0.21731647991488787</v>
      </c>
    </row>
    <row r="852" spans="1:15" x14ac:dyDescent="0.15">
      <c r="A852" s="1">
        <v>37</v>
      </c>
      <c r="B852" s="1" t="s">
        <v>315</v>
      </c>
      <c r="C852" s="1">
        <v>21</v>
      </c>
      <c r="D852" s="1" t="s">
        <v>16</v>
      </c>
      <c r="E852" s="6">
        <f>労働コスト!E852/SUM(資本コスト!E852,労働コスト!E852)</f>
        <v>0.69841653517531377</v>
      </c>
      <c r="F852" s="6">
        <f>労働コスト!F852/SUM(資本コスト!F852,労働コスト!F852)</f>
        <v>0.61020804837097697</v>
      </c>
      <c r="G852" s="6">
        <f>労働コスト!G852/SUM(資本コスト!G852,労働コスト!G852)</f>
        <v>0.62959425229099808</v>
      </c>
      <c r="H852" s="6">
        <f>労働コスト!H852/SUM(資本コスト!H852,労働コスト!H852)</f>
        <v>0.61030914858397189</v>
      </c>
      <c r="I852" s="6">
        <f>労働コスト!I852/SUM(資本コスト!I852,労働コスト!I852)</f>
        <v>0.47584812422808537</v>
      </c>
      <c r="K852" s="3">
        <f>0.5*(E852+E$1105)</f>
        <v>0.68698436507256599</v>
      </c>
      <c r="L852" s="3">
        <f t="shared" ref="L852:O852" si="848">0.5*(F852+F$1105)</f>
        <v>0.59784433607438181</v>
      </c>
      <c r="M852" s="3">
        <f t="shared" si="848"/>
        <v>0.60659854799201429</v>
      </c>
      <c r="N852" s="3">
        <f t="shared" si="848"/>
        <v>0.58215472688094128</v>
      </c>
      <c r="O852" s="3">
        <f t="shared" si="848"/>
        <v>0.45557153139339468</v>
      </c>
    </row>
    <row r="853" spans="1:15" x14ac:dyDescent="0.15">
      <c r="A853" s="1">
        <v>37</v>
      </c>
      <c r="B853" s="1" t="s">
        <v>184</v>
      </c>
      <c r="C853" s="1">
        <v>22</v>
      </c>
      <c r="D853" s="1" t="s">
        <v>8</v>
      </c>
      <c r="E853" s="6">
        <f>労働コスト!E853/SUM(資本コスト!E853,労働コスト!E853)</f>
        <v>0.93152610822021198</v>
      </c>
      <c r="F853" s="6">
        <f>労働コスト!F853/SUM(資本コスト!F853,労働コスト!F853)</f>
        <v>0.71818439414051249</v>
      </c>
      <c r="G853" s="6">
        <f>労働コスト!G853/SUM(資本コスト!G853,労働コスト!G853)</f>
        <v>0.63181677802128056</v>
      </c>
      <c r="H853" s="6">
        <f>労働コスト!H853/SUM(資本コスト!H853,労働コスト!H853)</f>
        <v>0.6983113466397125</v>
      </c>
      <c r="I853" s="6">
        <f>労働コスト!I853/SUM(資本コスト!I853,労働コスト!I853)</f>
        <v>0.66898996682187017</v>
      </c>
      <c r="K853" s="3">
        <f>0.5*(E853+E$1106)</f>
        <v>0.86606595430572053</v>
      </c>
      <c r="L853" s="3">
        <f t="shared" ref="L853:O853" si="849">0.5*(F853+F$1106)</f>
        <v>0.72631643325497808</v>
      </c>
      <c r="M853" s="3">
        <f t="shared" si="849"/>
        <v>0.65075961341317323</v>
      </c>
      <c r="N853" s="3">
        <f t="shared" si="849"/>
        <v>0.69518117507341692</v>
      </c>
      <c r="O853" s="3">
        <f t="shared" si="849"/>
        <v>0.69855147683883811</v>
      </c>
    </row>
    <row r="854" spans="1:15" x14ac:dyDescent="0.15">
      <c r="A854" s="1">
        <v>37</v>
      </c>
      <c r="B854" s="1" t="s">
        <v>184</v>
      </c>
      <c r="C854" s="1">
        <v>23</v>
      </c>
      <c r="D854" s="1" t="s">
        <v>29</v>
      </c>
      <c r="E854" s="6">
        <f>労働コスト!E854/SUM(資本コスト!E854,労働コスト!E854)</f>
        <v>0.53420608654732926</v>
      </c>
      <c r="F854" s="6">
        <f>労働コスト!F854/SUM(資本コスト!F854,労働コスト!F854)</f>
        <v>0.73422530043618561</v>
      </c>
      <c r="G854" s="6">
        <f>労働コスト!G854/SUM(資本コスト!G854,労働コスト!G854)</f>
        <v>0.73781149780651856</v>
      </c>
      <c r="H854" s="6">
        <f>労働コスト!H854/SUM(資本コスト!H854,労働コスト!H854)</f>
        <v>0.74018336622358949</v>
      </c>
      <c r="I854" s="6">
        <f>労働コスト!I854/SUM(資本コスト!I854,労働コスト!I854)</f>
        <v>0.67729040780837757</v>
      </c>
      <c r="K854" s="3">
        <f>0.5*(E854+E$1107)</f>
        <v>0.57492823446104246</v>
      </c>
      <c r="L854" s="3">
        <f t="shared" ref="L854:O854" si="850">0.5*(F854+F$1107)</f>
        <v>0.73802888478616246</v>
      </c>
      <c r="M854" s="3">
        <f t="shared" si="850"/>
        <v>0.73314122301692131</v>
      </c>
      <c r="N854" s="3">
        <f t="shared" si="850"/>
        <v>0.74225835463408474</v>
      </c>
      <c r="O854" s="3">
        <f t="shared" si="850"/>
        <v>0.68607396871432436</v>
      </c>
    </row>
    <row r="855" spans="1:15" x14ac:dyDescent="0.15">
      <c r="A855" s="1">
        <v>38</v>
      </c>
      <c r="B855" s="1" t="s">
        <v>317</v>
      </c>
      <c r="C855" s="1">
        <v>1</v>
      </c>
      <c r="D855" s="1" t="s">
        <v>9</v>
      </c>
      <c r="E855" s="6">
        <f>労働コスト!E855/SUM(資本コスト!E855,労働コスト!E855)</f>
        <v>0.33941101932648826</v>
      </c>
      <c r="F855" s="6">
        <f>労働コスト!F855/SUM(資本コスト!F855,労働コスト!F855)</f>
        <v>0.5187867840068584</v>
      </c>
      <c r="G855" s="6">
        <f>労働コスト!G855/SUM(資本コスト!G855,労働コスト!G855)</f>
        <v>0.54575480580993552</v>
      </c>
      <c r="H855" s="6">
        <f>労働コスト!H855/SUM(資本コスト!H855,労働コスト!H855)</f>
        <v>0.45166271632610538</v>
      </c>
      <c r="I855" s="6">
        <f>労働コスト!I855/SUM(資本コスト!I855,労働コスト!I855)</f>
        <v>0.36796380466836387</v>
      </c>
      <c r="K855" s="3">
        <f>0.5*(E855+E$1085)</f>
        <v>0.38139025443431385</v>
      </c>
      <c r="L855" s="3">
        <f t="shared" ref="L855:O855" si="851">0.5*(F855+F$1085)</f>
        <v>0.51042790572151464</v>
      </c>
      <c r="M855" s="3">
        <f t="shared" si="851"/>
        <v>0.49991871227145002</v>
      </c>
      <c r="N855" s="3">
        <f t="shared" si="851"/>
        <v>0.40262007465598115</v>
      </c>
      <c r="O855" s="3">
        <f t="shared" si="851"/>
        <v>0.32893201961177376</v>
      </c>
    </row>
    <row r="856" spans="1:15" x14ac:dyDescent="0.15">
      <c r="A856" s="1">
        <v>38</v>
      </c>
      <c r="B856" s="1" t="s">
        <v>317</v>
      </c>
      <c r="C856" s="1">
        <v>2</v>
      </c>
      <c r="D856" s="1" t="s">
        <v>10</v>
      </c>
      <c r="E856" s="6">
        <f>労働コスト!E856/SUM(資本コスト!E856,労働コスト!E856)</f>
        <v>0.334524974933462</v>
      </c>
      <c r="F856" s="6">
        <f>労働コスト!F856/SUM(資本コスト!F856,労働コスト!F856)</f>
        <v>0.38040073067983854</v>
      </c>
      <c r="G856" s="6">
        <f>労働コスト!G856/SUM(資本コスト!G856,労働コスト!G856)</f>
        <v>0.57429493520146579</v>
      </c>
      <c r="H856" s="6">
        <f>労働コスト!H856/SUM(資本コスト!H856,労働コスト!H856)</f>
        <v>0.58531023616012512</v>
      </c>
      <c r="I856" s="6">
        <f>労働コスト!I856/SUM(資本コスト!I856,労働コスト!I856)</f>
        <v>0.42569604016821161</v>
      </c>
      <c r="K856" s="3">
        <f>0.5*(E856+E$1086)</f>
        <v>0.47845834120787811</v>
      </c>
      <c r="L856" s="3">
        <f t="shared" ref="L856:O856" si="852">0.5*(F856+F$1086)</f>
        <v>0.52371034148031881</v>
      </c>
      <c r="M856" s="3">
        <f t="shared" si="852"/>
        <v>0.61385567378069483</v>
      </c>
      <c r="N856" s="3">
        <f t="shared" si="852"/>
        <v>0.62065738884820898</v>
      </c>
      <c r="O856" s="3">
        <f t="shared" si="852"/>
        <v>0.46214910750764149</v>
      </c>
    </row>
    <row r="857" spans="1:15" x14ac:dyDescent="0.15">
      <c r="A857" s="1">
        <v>38</v>
      </c>
      <c r="B857" s="1" t="s">
        <v>318</v>
      </c>
      <c r="C857" s="1">
        <v>3</v>
      </c>
      <c r="D857" s="1" t="s">
        <v>17</v>
      </c>
      <c r="E857" s="6">
        <f>労働コスト!E857/SUM(資本コスト!E857,労働コスト!E857)</f>
        <v>0.80377014637899225</v>
      </c>
      <c r="F857" s="6">
        <f>労働コスト!F857/SUM(資本コスト!F857,労働コスト!F857)</f>
        <v>0.80575608886768768</v>
      </c>
      <c r="G857" s="6">
        <f>労働コスト!G857/SUM(資本コスト!G857,労働コスト!G857)</f>
        <v>0.75913220368549428</v>
      </c>
      <c r="H857" s="6">
        <f>労働コスト!H857/SUM(資本コスト!H857,労働コスト!H857)</f>
        <v>0.67699416566987825</v>
      </c>
      <c r="I857" s="6">
        <f>労働コスト!I857/SUM(資本コスト!I857,労働コスト!I857)</f>
        <v>0.70967467337955403</v>
      </c>
      <c r="K857" s="3">
        <f>0.5*(E857+E$1087)</f>
        <v>0.73999757452576265</v>
      </c>
      <c r="L857" s="3">
        <f t="shared" ref="L857:O857" si="853">0.5*(F857+F$1087)</f>
        <v>0.77605856296935227</v>
      </c>
      <c r="M857" s="3">
        <f t="shared" si="853"/>
        <v>0.72688148828031662</v>
      </c>
      <c r="N857" s="3">
        <f t="shared" si="853"/>
        <v>0.68353777306314345</v>
      </c>
      <c r="O857" s="3">
        <f t="shared" si="853"/>
        <v>0.67166197624435942</v>
      </c>
    </row>
    <row r="858" spans="1:15" x14ac:dyDescent="0.15">
      <c r="A858" s="1">
        <v>38</v>
      </c>
      <c r="B858" s="1" t="s">
        <v>318</v>
      </c>
      <c r="C858" s="1">
        <v>4</v>
      </c>
      <c r="D858" s="1" t="s">
        <v>18</v>
      </c>
      <c r="E858" s="6">
        <f>労働コスト!E858/SUM(資本コスト!E858,労働コスト!E858)</f>
        <v>0.67743525101304614</v>
      </c>
      <c r="F858" s="6">
        <f>労働コスト!F858/SUM(資本コスト!F858,労働コスト!F858)</f>
        <v>0.79729557534301698</v>
      </c>
      <c r="G858" s="6">
        <f>労働コスト!G858/SUM(資本コスト!G858,労働コスト!G858)</f>
        <v>0.76970408275863844</v>
      </c>
      <c r="H858" s="6">
        <f>労働コスト!H858/SUM(資本コスト!H858,労働コスト!H858)</f>
        <v>0.68281933998588396</v>
      </c>
      <c r="I858" s="6">
        <f>労働コスト!I858/SUM(資本コスト!I858,労働コスト!I858)</f>
        <v>0.44011489379975671</v>
      </c>
      <c r="K858" s="3">
        <f>0.5*(E858+E$1088)</f>
        <v>0.7268157345886066</v>
      </c>
      <c r="L858" s="3">
        <f t="shared" ref="L858:O858" si="854">0.5*(F858+F$1088)</f>
        <v>0.80637142442382748</v>
      </c>
      <c r="M858" s="3">
        <f t="shared" si="854"/>
        <v>0.7841385832958232</v>
      </c>
      <c r="N858" s="3">
        <f t="shared" si="854"/>
        <v>0.71146010594272147</v>
      </c>
      <c r="O858" s="3">
        <f t="shared" si="854"/>
        <v>0.5553756916799979</v>
      </c>
    </row>
    <row r="859" spans="1:15" x14ac:dyDescent="0.15">
      <c r="A859" s="1">
        <v>38</v>
      </c>
      <c r="B859" s="1" t="s">
        <v>318</v>
      </c>
      <c r="C859" s="1">
        <v>5</v>
      </c>
      <c r="D859" s="1" t="s">
        <v>19</v>
      </c>
      <c r="E859" s="6">
        <f>労働コスト!E859/SUM(資本コスト!E859,労働コスト!E859)</f>
        <v>0.54370783797685895</v>
      </c>
      <c r="F859" s="6">
        <f>労働コスト!F859/SUM(資本コスト!F859,労働コスト!F859)</f>
        <v>0.55465730590960172</v>
      </c>
      <c r="G859" s="6">
        <f>労働コスト!G859/SUM(資本コスト!G859,労働コスト!G859)</f>
        <v>0.51169097081136961</v>
      </c>
      <c r="H859" s="6">
        <f>労働コスト!H859/SUM(資本コスト!H859,労働コスト!H859)</f>
        <v>0.5675937425840063</v>
      </c>
      <c r="I859" s="6">
        <f>労働コスト!I859/SUM(資本コスト!I859,労働コスト!I859)</f>
        <v>0.51651797453521908</v>
      </c>
      <c r="K859" s="3">
        <f>0.5*(E859+E$1089)</f>
        <v>0.57482477039687185</v>
      </c>
      <c r="L859" s="3">
        <f t="shared" ref="L859:O859" si="855">0.5*(F859+F$1089)</f>
        <v>0.63166050323704526</v>
      </c>
      <c r="M859" s="3">
        <f t="shared" si="855"/>
        <v>0.59937175199562387</v>
      </c>
      <c r="N859" s="3">
        <f t="shared" si="855"/>
        <v>0.62224637799565174</v>
      </c>
      <c r="O859" s="3">
        <f t="shared" si="855"/>
        <v>0.56081036173438026</v>
      </c>
    </row>
    <row r="860" spans="1:15" x14ac:dyDescent="0.15">
      <c r="A860" s="1">
        <v>38</v>
      </c>
      <c r="B860" s="1" t="s">
        <v>318</v>
      </c>
      <c r="C860" s="1">
        <v>6</v>
      </c>
      <c r="D860" s="1" t="s">
        <v>3</v>
      </c>
      <c r="E860" s="6">
        <f>労働コスト!E860/SUM(資本コスト!E860,労働コスト!E860)</f>
        <v>0.30675760202979591</v>
      </c>
      <c r="F860" s="6">
        <f>労働コスト!F860/SUM(資本コスト!F860,労働コスト!F860)</f>
        <v>0.36310528387184166</v>
      </c>
      <c r="G860" s="6">
        <f>労働コスト!G860/SUM(資本コスト!G860,労働コスト!G860)</f>
        <v>0.34082672301913364</v>
      </c>
      <c r="H860" s="6">
        <f>労働コスト!H860/SUM(資本コスト!H860,労働コスト!H860)</f>
        <v>0.34861050353083639</v>
      </c>
      <c r="I860" s="6">
        <f>労働コスト!I860/SUM(資本コスト!I860,労働コスト!I860)</f>
        <v>0.17189361140715451</v>
      </c>
      <c r="K860" s="3">
        <f>0.5*(E860+E$1090)</f>
        <v>0.41166578912800145</v>
      </c>
      <c r="L860" s="3">
        <f t="shared" ref="L860:O860" si="856">0.5*(F860+F$1090)</f>
        <v>0.47172490308459192</v>
      </c>
      <c r="M860" s="3">
        <f t="shared" si="856"/>
        <v>0.44702703891300455</v>
      </c>
      <c r="N860" s="3">
        <f t="shared" si="856"/>
        <v>0.45924217060145245</v>
      </c>
      <c r="O860" s="3">
        <f t="shared" si="856"/>
        <v>0.30830124924741997</v>
      </c>
    </row>
    <row r="861" spans="1:15" x14ac:dyDescent="0.15">
      <c r="A861" s="1">
        <v>38</v>
      </c>
      <c r="B861" s="1" t="s">
        <v>318</v>
      </c>
      <c r="C861" s="1">
        <v>7</v>
      </c>
      <c r="D861" s="1" t="s">
        <v>20</v>
      </c>
      <c r="E861" s="6">
        <f>労働コスト!E861/SUM(資本コスト!E861,労働コスト!E861)</f>
        <v>0.21104593900686236</v>
      </c>
      <c r="F861" s="6">
        <f>労働コスト!F861/SUM(資本コスト!F861,労働コスト!F861)</f>
        <v>0.32405670076820214</v>
      </c>
      <c r="G861" s="6">
        <f>労働コスト!G861/SUM(資本コスト!G861,労働コスト!G861)</f>
        <v>0.31826980818081857</v>
      </c>
      <c r="H861" s="6">
        <f>労働コスト!H861/SUM(資本コスト!H861,労働コスト!H861)</f>
        <v>0.27116818907861173</v>
      </c>
      <c r="I861" s="6">
        <f>労働コスト!I861/SUM(資本コスト!I861,労働コスト!I861)</f>
        <v>0.21375521886178001</v>
      </c>
      <c r="K861" s="3">
        <f>0.5*(E861+E$1091)</f>
        <v>0.25773697586320765</v>
      </c>
      <c r="L861" s="3">
        <f t="shared" ref="L861:O861" si="857">0.5*(F861+F$1091)</f>
        <v>0.33612262547328409</v>
      </c>
      <c r="M861" s="3">
        <f t="shared" si="857"/>
        <v>0.37798980702047646</v>
      </c>
      <c r="N861" s="3">
        <f t="shared" si="857"/>
        <v>0.35121202196866808</v>
      </c>
      <c r="O861" s="3">
        <f t="shared" si="857"/>
        <v>0.29931371005181018</v>
      </c>
    </row>
    <row r="862" spans="1:15" x14ac:dyDescent="0.15">
      <c r="A862" s="1">
        <v>38</v>
      </c>
      <c r="B862" s="1" t="s">
        <v>318</v>
      </c>
      <c r="C862" s="1">
        <v>8</v>
      </c>
      <c r="D862" s="1" t="s">
        <v>21</v>
      </c>
      <c r="E862" s="6">
        <f>労働コスト!E862/SUM(資本コスト!E862,労働コスト!E862)</f>
        <v>0.80426277795917323</v>
      </c>
      <c r="F862" s="6">
        <f>労働コスト!F862/SUM(資本コスト!F862,労働コスト!F862)</f>
        <v>0.82049181580702801</v>
      </c>
      <c r="G862" s="6">
        <f>労働コスト!G862/SUM(資本コスト!G862,労働コスト!G862)</f>
        <v>0.79793812655814578</v>
      </c>
      <c r="H862" s="6">
        <f>労働コスト!H862/SUM(資本コスト!H862,労働コスト!H862)</f>
        <v>0.74352763132086608</v>
      </c>
      <c r="I862" s="6">
        <f>労働コスト!I862/SUM(資本コスト!I862,労働コスト!I862)</f>
        <v>0.47102640859483352</v>
      </c>
      <c r="K862" s="3">
        <f>0.5*(E862+E$1092)</f>
        <v>0.71447398106599147</v>
      </c>
      <c r="L862" s="3">
        <f t="shared" ref="L862:O862" si="858">0.5*(F862+F$1092)</f>
        <v>0.78868772712172763</v>
      </c>
      <c r="M862" s="3">
        <f t="shared" si="858"/>
        <v>0.7745464414713592</v>
      </c>
      <c r="N862" s="3">
        <f t="shared" si="858"/>
        <v>0.75271481809918828</v>
      </c>
      <c r="O862" s="3">
        <f t="shared" si="858"/>
        <v>0.57396763417820107</v>
      </c>
    </row>
    <row r="863" spans="1:15" x14ac:dyDescent="0.15">
      <c r="A863" s="1">
        <v>38</v>
      </c>
      <c r="B863" s="1" t="s">
        <v>318</v>
      </c>
      <c r="C863" s="1">
        <v>9</v>
      </c>
      <c r="D863" s="1" t="s">
        <v>22</v>
      </c>
      <c r="E863" s="6">
        <f>労働コスト!E863/SUM(資本コスト!E863,労働コスト!E863)</f>
        <v>0.5877658506332738</v>
      </c>
      <c r="F863" s="6">
        <f>労働コスト!F863/SUM(資本コスト!F863,労働コスト!F863)</f>
        <v>0.44006581807041667</v>
      </c>
      <c r="G863" s="6">
        <f>労働コスト!G863/SUM(資本コスト!G863,労働コスト!G863)</f>
        <v>0.41828094517428605</v>
      </c>
      <c r="H863" s="6">
        <f>労働コスト!H863/SUM(資本コスト!H863,労働コスト!H863)</f>
        <v>0.4027242402112543</v>
      </c>
      <c r="I863" s="6">
        <f>労働コスト!I863/SUM(資本コスト!I863,労働コスト!I863)</f>
        <v>0.38899007362666049</v>
      </c>
      <c r="K863" s="3">
        <f>0.5*(E863+E$1093)</f>
        <v>0.60690987694643661</v>
      </c>
      <c r="L863" s="3">
        <f t="shared" ref="L863:O863" si="859">0.5*(F863+F$1093)</f>
        <v>0.52677913697296885</v>
      </c>
      <c r="M863" s="3">
        <f t="shared" si="859"/>
        <v>0.49967645472508065</v>
      </c>
      <c r="N863" s="3">
        <f t="shared" si="859"/>
        <v>0.498074847160278</v>
      </c>
      <c r="O863" s="3">
        <f t="shared" si="859"/>
        <v>0.47190283736690003</v>
      </c>
    </row>
    <row r="864" spans="1:15" x14ac:dyDescent="0.15">
      <c r="A864" s="1">
        <v>38</v>
      </c>
      <c r="B864" s="1" t="s">
        <v>318</v>
      </c>
      <c r="C864" s="1">
        <v>10</v>
      </c>
      <c r="D864" s="1" t="s">
        <v>23</v>
      </c>
      <c r="E864" s="6">
        <f>労働コスト!E864/SUM(資本コスト!E864,労働コスト!E864)</f>
        <v>0.92729706344383744</v>
      </c>
      <c r="F864" s="6">
        <f>労働コスト!F864/SUM(資本コスト!F864,労働コスト!F864)</f>
        <v>0.89409048916410849</v>
      </c>
      <c r="G864" s="6">
        <f>労働コスト!G864/SUM(資本コスト!G864,労働コスト!G864)</f>
        <v>0.87989174588717789</v>
      </c>
      <c r="H864" s="6">
        <f>労働コスト!H864/SUM(資本コスト!H864,労働コスト!H864)</f>
        <v>0.86774836865682525</v>
      </c>
      <c r="I864" s="6">
        <f>労働コスト!I864/SUM(資本コスト!I864,労働コスト!I864)</f>
        <v>0.90086036183492368</v>
      </c>
      <c r="K864" s="3">
        <f>0.5*(E864+E$1094)</f>
        <v>0.84476164530115316</v>
      </c>
      <c r="L864" s="3">
        <f t="shared" ref="L864:O864" si="860">0.5*(F864+F$1094)</f>
        <v>0.84803704597243246</v>
      </c>
      <c r="M864" s="3">
        <f t="shared" si="860"/>
        <v>0.84487265805194911</v>
      </c>
      <c r="N864" s="3">
        <f t="shared" si="860"/>
        <v>0.8395254530840256</v>
      </c>
      <c r="O864" s="3">
        <f t="shared" si="860"/>
        <v>0.84655599081985555</v>
      </c>
    </row>
    <row r="865" spans="1:15" x14ac:dyDescent="0.15">
      <c r="A865" s="1">
        <v>38</v>
      </c>
      <c r="B865" s="1" t="s">
        <v>318</v>
      </c>
      <c r="C865" s="1">
        <v>11</v>
      </c>
      <c r="D865" s="1" t="s">
        <v>24</v>
      </c>
      <c r="E865" s="6">
        <f>労働コスト!E865/SUM(資本コスト!E865,労働コスト!E865)</f>
        <v>0.6743976056106108</v>
      </c>
      <c r="F865" s="6">
        <f>労働コスト!F865/SUM(資本コスト!F865,労働コスト!F865)</f>
        <v>0.70422359630219056</v>
      </c>
      <c r="G865" s="6">
        <f>労働コスト!G865/SUM(資本コスト!G865,労働コスト!G865)</f>
        <v>0.67283134228354513</v>
      </c>
      <c r="H865" s="6">
        <f>労働コスト!H865/SUM(資本コスト!H865,労働コスト!H865)</f>
        <v>0.70257171971572396</v>
      </c>
      <c r="I865" s="6">
        <f>労働コスト!I865/SUM(資本コスト!I865,労働コスト!I865)</f>
        <v>0.71126524606490193</v>
      </c>
      <c r="K865" s="3">
        <f>0.5*(E865+E$1095)</f>
        <v>0.70196678183913075</v>
      </c>
      <c r="L865" s="3">
        <f t="shared" ref="L865:O865" si="861">0.5*(F865+F$1095)</f>
        <v>0.7432689241562348</v>
      </c>
      <c r="M865" s="3">
        <f t="shared" si="861"/>
        <v>0.69908953967028387</v>
      </c>
      <c r="N865" s="3">
        <f t="shared" si="861"/>
        <v>0.71564830282757708</v>
      </c>
      <c r="O865" s="3">
        <f t="shared" si="861"/>
        <v>0.70054196952959069</v>
      </c>
    </row>
    <row r="866" spans="1:15" x14ac:dyDescent="0.15">
      <c r="A866" s="1">
        <v>38</v>
      </c>
      <c r="B866" s="1" t="s">
        <v>318</v>
      </c>
      <c r="C866" s="1">
        <v>12</v>
      </c>
      <c r="D866" s="1" t="s">
        <v>25</v>
      </c>
      <c r="E866" s="6">
        <f>労働コスト!E866/SUM(資本コスト!E866,労働コスト!E866)</f>
        <v>0.88522705931667767</v>
      </c>
      <c r="F866" s="6">
        <f>労働コスト!F866/SUM(資本コスト!F866,労働コスト!F866)</f>
        <v>0.85816083120947584</v>
      </c>
      <c r="G866" s="6">
        <f>労働コスト!G866/SUM(資本コスト!G866,労働コスト!G866)</f>
        <v>0.60917862248129895</v>
      </c>
      <c r="H866" s="6">
        <f>労働コスト!H866/SUM(資本コスト!H866,労働コスト!H866)</f>
        <v>0.49974746984461649</v>
      </c>
      <c r="I866" s="6">
        <f>労働コスト!I866/SUM(資本コスト!I866,労働コスト!I866)</f>
        <v>0.42622177741532336</v>
      </c>
      <c r="K866" s="3">
        <f>0.5*(E866+E$1096)</f>
        <v>0.83294470919894215</v>
      </c>
      <c r="L866" s="3">
        <f t="shared" ref="L866:O866" si="862">0.5*(F866+F$1096)</f>
        <v>0.83808038531290752</v>
      </c>
      <c r="M866" s="3">
        <f t="shared" si="862"/>
        <v>0.64659527264012495</v>
      </c>
      <c r="N866" s="3">
        <f t="shared" si="862"/>
        <v>0.57879721277439589</v>
      </c>
      <c r="O866" s="3">
        <f t="shared" si="862"/>
        <v>0.49649662690881968</v>
      </c>
    </row>
    <row r="867" spans="1:15" x14ac:dyDescent="0.15">
      <c r="A867" s="1">
        <v>38</v>
      </c>
      <c r="B867" s="1" t="s">
        <v>318</v>
      </c>
      <c r="C867" s="1">
        <v>13</v>
      </c>
      <c r="D867" s="1" t="s">
        <v>26</v>
      </c>
      <c r="E867" s="6">
        <f>労働コスト!E867/SUM(資本コスト!E867,労働コスト!E867)</f>
        <v>0.78003275341354883</v>
      </c>
      <c r="F867" s="6">
        <f>労働コスト!F867/SUM(資本コスト!F867,労働コスト!F867)</f>
        <v>0.59365801305637278</v>
      </c>
      <c r="G867" s="6">
        <f>労働コスト!G867/SUM(資本コスト!G867,労働コスト!G867)</f>
        <v>0.61247650802570031</v>
      </c>
      <c r="H867" s="6">
        <f>労働コスト!H867/SUM(資本コスト!H867,労働コスト!H867)</f>
        <v>0.64866486831207781</v>
      </c>
      <c r="I867" s="6">
        <f>労働コスト!I867/SUM(資本コスト!I867,労働コスト!I867)</f>
        <v>0.68154916626815054</v>
      </c>
      <c r="K867" s="3">
        <f>0.5*(E867+E$1097)</f>
        <v>0.79526889350591845</v>
      </c>
      <c r="L867" s="3">
        <f t="shared" ref="L867:O867" si="863">0.5*(F867+F$1097)</f>
        <v>0.65749313835279177</v>
      </c>
      <c r="M867" s="3">
        <f t="shared" si="863"/>
        <v>0.64254372941459637</v>
      </c>
      <c r="N867" s="3">
        <f t="shared" si="863"/>
        <v>0.66312146786254833</v>
      </c>
      <c r="O867" s="3">
        <f t="shared" si="863"/>
        <v>0.69195267455066145</v>
      </c>
    </row>
    <row r="868" spans="1:15" x14ac:dyDescent="0.15">
      <c r="A868" s="1">
        <v>38</v>
      </c>
      <c r="B868" s="1" t="s">
        <v>318</v>
      </c>
      <c r="C868" s="1">
        <v>14</v>
      </c>
      <c r="D868" s="1" t="s">
        <v>27</v>
      </c>
      <c r="E868" s="6">
        <f>労働コスト!E868/SUM(資本コスト!E868,労働コスト!E868)</f>
        <v>0.97304083842789801</v>
      </c>
      <c r="F868" s="6">
        <f>労働コスト!F868/SUM(資本コスト!F868,労働コスト!F868)</f>
        <v>0.97563504398185863</v>
      </c>
      <c r="G868" s="6">
        <f>労働コスト!G868/SUM(資本コスト!G868,労働コスト!G868)</f>
        <v>0.80345381087921031</v>
      </c>
      <c r="H868" s="6">
        <f>労働コスト!H868/SUM(資本コスト!H868,労働コスト!H868)</f>
        <v>0.75267504058776313</v>
      </c>
      <c r="I868" s="6">
        <f>労働コスト!I868/SUM(資本コスト!I868,労働コスト!I868)</f>
        <v>0.90683710720220434</v>
      </c>
      <c r="K868" s="3">
        <f>0.5*(E868+E$1098)</f>
        <v>0.94385785206609518</v>
      </c>
      <c r="L868" s="3">
        <f t="shared" ref="L868:O868" si="864">0.5*(F868+F$1098)</f>
        <v>0.91629667329498143</v>
      </c>
      <c r="M868" s="3">
        <f t="shared" si="864"/>
        <v>0.78210479967690394</v>
      </c>
      <c r="N868" s="3">
        <f t="shared" si="864"/>
        <v>0.72452779599285366</v>
      </c>
      <c r="O868" s="3">
        <f t="shared" si="864"/>
        <v>0.76710486894726304</v>
      </c>
    </row>
    <row r="869" spans="1:15" x14ac:dyDescent="0.15">
      <c r="A869" s="1">
        <v>38</v>
      </c>
      <c r="B869" s="1" t="s">
        <v>318</v>
      </c>
      <c r="C869" s="1">
        <v>15</v>
      </c>
      <c r="D869" s="1" t="s">
        <v>28</v>
      </c>
      <c r="E869" s="6">
        <f>労働コスト!E869/SUM(資本コスト!E869,労働コスト!E869)</f>
        <v>0.77051003500768345</v>
      </c>
      <c r="F869" s="6">
        <f>労働コスト!F869/SUM(資本コスト!F869,労働コスト!F869)</f>
        <v>0.82641306387876534</v>
      </c>
      <c r="G869" s="6">
        <f>労働コスト!G869/SUM(資本コスト!G869,労働コスト!G869)</f>
        <v>0.79544023168653011</v>
      </c>
      <c r="H869" s="6">
        <f>労働コスト!H869/SUM(資本コスト!H869,労働コスト!H869)</f>
        <v>0.77069336139739264</v>
      </c>
      <c r="I869" s="6">
        <f>労働コスト!I869/SUM(資本コスト!I869,労働コスト!I869)</f>
        <v>0.68278510915752555</v>
      </c>
      <c r="K869" s="3">
        <f>0.5*(E869+E$1099)</f>
        <v>0.78841215111904417</v>
      </c>
      <c r="L869" s="3">
        <f t="shared" ref="L869:O869" si="865">0.5*(F869+F$1099)</f>
        <v>0.82398367642873316</v>
      </c>
      <c r="M869" s="3">
        <f t="shared" si="865"/>
        <v>0.77537881549043264</v>
      </c>
      <c r="N869" s="3">
        <f t="shared" si="865"/>
        <v>0.7505790868635831</v>
      </c>
      <c r="O869" s="3">
        <f t="shared" si="865"/>
        <v>0.67800778582437182</v>
      </c>
    </row>
    <row r="870" spans="1:15" x14ac:dyDescent="0.15">
      <c r="A870" s="1">
        <v>38</v>
      </c>
      <c r="B870" s="1" t="s">
        <v>317</v>
      </c>
      <c r="C870" s="1">
        <v>16</v>
      </c>
      <c r="D870" s="1" t="s">
        <v>11</v>
      </c>
      <c r="E870" s="6">
        <f>労働コスト!E870/SUM(資本コスト!E870,労働コスト!E870)</f>
        <v>0.77011441354298504</v>
      </c>
      <c r="F870" s="6">
        <f>労働コスト!F870/SUM(資本コスト!F870,労働コスト!F870)</f>
        <v>0.90452696313752201</v>
      </c>
      <c r="G870" s="6">
        <f>労働コスト!G870/SUM(資本コスト!G870,労働コスト!G870)</f>
        <v>0.89179639627969765</v>
      </c>
      <c r="H870" s="6">
        <f>労働コスト!H870/SUM(資本コスト!H870,労働コスト!H870)</f>
        <v>0.90490219071229994</v>
      </c>
      <c r="I870" s="6">
        <f>労働コスト!I870/SUM(資本コスト!I870,労働コスト!I870)</f>
        <v>0.90140474955455652</v>
      </c>
      <c r="K870" s="3">
        <f>0.5*(E870+E$1100)</f>
        <v>0.75833280831290706</v>
      </c>
      <c r="L870" s="3">
        <f t="shared" ref="L870:O870" si="866">0.5*(F870+F$1100)</f>
        <v>0.89806297098562582</v>
      </c>
      <c r="M870" s="3">
        <f t="shared" si="866"/>
        <v>0.88915994493263273</v>
      </c>
      <c r="N870" s="3">
        <f t="shared" si="866"/>
        <v>0.90926388644988876</v>
      </c>
      <c r="O870" s="3">
        <f t="shared" si="866"/>
        <v>0.90244442419673232</v>
      </c>
    </row>
    <row r="871" spans="1:15" x14ac:dyDescent="0.15">
      <c r="A871" s="1">
        <v>38</v>
      </c>
      <c r="B871" s="1" t="s">
        <v>317</v>
      </c>
      <c r="C871" s="1">
        <v>17</v>
      </c>
      <c r="D871" s="1" t="s">
        <v>12</v>
      </c>
      <c r="E871" s="6">
        <f>労働コスト!E871/SUM(資本コスト!E871,労働コスト!E871)</f>
        <v>0.24766091981147062</v>
      </c>
      <c r="F871" s="6">
        <f>労働コスト!F871/SUM(資本コスト!F871,労働コスト!F871)</f>
        <v>0.22378708396060498</v>
      </c>
      <c r="G871" s="6">
        <f>労働コスト!G871/SUM(資本コスト!G871,労働コスト!G871)</f>
        <v>0.2677522396213991</v>
      </c>
      <c r="H871" s="6">
        <f>労働コスト!H871/SUM(資本コスト!H871,労働コスト!H871)</f>
        <v>0.30798533005231987</v>
      </c>
      <c r="I871" s="6">
        <f>労働コスト!I871/SUM(資本コスト!I871,労働コスト!I871)</f>
        <v>0.22259530805654776</v>
      </c>
      <c r="K871" s="3">
        <f>0.5*(E871+E$1101)</f>
        <v>0.24429075081886475</v>
      </c>
      <c r="L871" s="3">
        <f t="shared" ref="L871:O871" si="867">0.5*(F871+F$1101)</f>
        <v>0.22896466571879104</v>
      </c>
      <c r="M871" s="3">
        <f t="shared" si="867"/>
        <v>0.2693530880538324</v>
      </c>
      <c r="N871" s="3">
        <f t="shared" si="867"/>
        <v>0.29769045480039358</v>
      </c>
      <c r="O871" s="3">
        <f t="shared" si="867"/>
        <v>0.20878289264691108</v>
      </c>
    </row>
    <row r="872" spans="1:15" x14ac:dyDescent="0.15">
      <c r="A872" s="1">
        <v>38</v>
      </c>
      <c r="B872" s="1" t="s">
        <v>317</v>
      </c>
      <c r="C872" s="1">
        <v>18</v>
      </c>
      <c r="D872" s="1" t="s">
        <v>13</v>
      </c>
      <c r="E872" s="6">
        <f>労働コスト!E872/SUM(資本コスト!E872,労働コスト!E872)</f>
        <v>0.88475237143839847</v>
      </c>
      <c r="F872" s="6">
        <f>労働コスト!F872/SUM(資本コスト!F872,労働コスト!F872)</f>
        <v>0.81544975869312919</v>
      </c>
      <c r="G872" s="6">
        <f>労働コスト!G872/SUM(資本コスト!G872,労働コスト!G872)</f>
        <v>0.81145372658552095</v>
      </c>
      <c r="H872" s="6">
        <f>労働コスト!H872/SUM(資本コスト!H872,労働コスト!H872)</f>
        <v>0.79423775693740117</v>
      </c>
      <c r="I872" s="6">
        <f>労働コスト!I872/SUM(資本コスト!I872,労働コスト!I872)</f>
        <v>0.82369664157090627</v>
      </c>
      <c r="K872" s="3">
        <f>0.5*(E872+E$1102)</f>
        <v>0.87213664841686378</v>
      </c>
      <c r="L872" s="3">
        <f t="shared" ref="L872:O872" si="868">0.5*(F872+F$1102)</f>
        <v>0.81082844642090324</v>
      </c>
      <c r="M872" s="3">
        <f t="shared" si="868"/>
        <v>0.81259075186424434</v>
      </c>
      <c r="N872" s="3">
        <f t="shared" si="868"/>
        <v>0.80908702658777099</v>
      </c>
      <c r="O872" s="3">
        <f t="shared" si="868"/>
        <v>0.81149622246562059</v>
      </c>
    </row>
    <row r="873" spans="1:15" x14ac:dyDescent="0.15">
      <c r="A873" s="1">
        <v>38</v>
      </c>
      <c r="B873" s="1" t="s">
        <v>317</v>
      </c>
      <c r="C873" s="1">
        <v>19</v>
      </c>
      <c r="D873" s="1" t="s">
        <v>14</v>
      </c>
      <c r="E873" s="6">
        <f>労働コスト!E873/SUM(資本コスト!E873,労働コスト!E873)</f>
        <v>0.69263783870873075</v>
      </c>
      <c r="F873" s="6">
        <f>労働コスト!F873/SUM(資本コスト!F873,労働コスト!F873)</f>
        <v>0.87485428077111149</v>
      </c>
      <c r="G873" s="6">
        <f>労働コスト!G873/SUM(資本コスト!G873,労働コスト!G873)</f>
        <v>0.87121241493994772</v>
      </c>
      <c r="H873" s="6">
        <f>労働コスト!H873/SUM(資本コスト!H873,労働コスト!H873)</f>
        <v>0.83908419488070018</v>
      </c>
      <c r="I873" s="6">
        <f>労働コスト!I873/SUM(資本コスト!I873,労働コスト!I873)</f>
        <v>0.85448489628420199</v>
      </c>
      <c r="K873" s="3">
        <f>0.5*(E873+E$1103)</f>
        <v>0.67774480552172689</v>
      </c>
      <c r="L873" s="3">
        <f t="shared" ref="L873:O873" si="869">0.5*(F873+F$1103)</f>
        <v>0.85835120149112054</v>
      </c>
      <c r="M873" s="3">
        <f t="shared" si="869"/>
        <v>0.86273238275543251</v>
      </c>
      <c r="N873" s="3">
        <f t="shared" si="869"/>
        <v>0.82523511288451012</v>
      </c>
      <c r="O873" s="3">
        <f t="shared" si="869"/>
        <v>0.83012897973392918</v>
      </c>
    </row>
    <row r="874" spans="1:15" x14ac:dyDescent="0.15">
      <c r="A874" s="1">
        <v>38</v>
      </c>
      <c r="B874" s="1" t="s">
        <v>317</v>
      </c>
      <c r="C874" s="1">
        <v>20</v>
      </c>
      <c r="D874" s="1" t="s">
        <v>15</v>
      </c>
      <c r="E874" s="6">
        <f>労働コスト!E874/SUM(資本コスト!E874,労働コスト!E874)</f>
        <v>0.63733730112658149</v>
      </c>
      <c r="F874" s="6">
        <f>労働コスト!F874/SUM(資本コスト!F874,労働コスト!F874)</f>
        <v>0.13027535075163751</v>
      </c>
      <c r="G874" s="6">
        <f>労働コスト!G874/SUM(資本コスト!G874,労働コスト!G874)</f>
        <v>0.21137808284727394</v>
      </c>
      <c r="H874" s="6">
        <f>労働コスト!H874/SUM(資本コスト!H874,労働コスト!H874)</f>
        <v>0.22581117883245855</v>
      </c>
      <c r="I874" s="6">
        <f>労働コスト!I874/SUM(資本コスト!I874,労働コスト!I874)</f>
        <v>0.19896298906509494</v>
      </c>
      <c r="K874" s="3">
        <f>0.5*(E874+E$1104)</f>
        <v>0.57151418348964478</v>
      </c>
      <c r="L874" s="3">
        <f t="shared" ref="L874:O874" si="870">0.5*(F874+F$1104)</f>
        <v>0.16582407417597206</v>
      </c>
      <c r="M874" s="3">
        <f t="shared" si="870"/>
        <v>0.22903622786986969</v>
      </c>
      <c r="N874" s="3">
        <f t="shared" si="870"/>
        <v>0.24122661453627761</v>
      </c>
      <c r="O874" s="3">
        <f t="shared" si="870"/>
        <v>0.20050144061741204</v>
      </c>
    </row>
    <row r="875" spans="1:15" x14ac:dyDescent="0.15">
      <c r="A875" s="1">
        <v>38</v>
      </c>
      <c r="B875" s="1" t="s">
        <v>317</v>
      </c>
      <c r="C875" s="1">
        <v>21</v>
      </c>
      <c r="D875" s="1" t="s">
        <v>16</v>
      </c>
      <c r="E875" s="6">
        <f>労働コスト!E875/SUM(資本コスト!E875,労働コスト!E875)</f>
        <v>0.81048175497413033</v>
      </c>
      <c r="F875" s="6">
        <f>労働コスト!F875/SUM(資本コスト!F875,労働コスト!F875)</f>
        <v>0.62621801702964708</v>
      </c>
      <c r="G875" s="6">
        <f>労働コスト!G875/SUM(資本コスト!G875,労働コスト!G875)</f>
        <v>0.65152689072592351</v>
      </c>
      <c r="H875" s="6">
        <f>労働コスト!H875/SUM(資本コスト!H875,労働コスト!H875)</f>
        <v>0.6487515458418408</v>
      </c>
      <c r="I875" s="6">
        <f>労働コスト!I875/SUM(資本コスト!I875,労働コスト!I875)</f>
        <v>0.53742409025876092</v>
      </c>
      <c r="K875" s="3">
        <f>0.5*(E875+E$1105)</f>
        <v>0.74301697497197439</v>
      </c>
      <c r="L875" s="3">
        <f t="shared" ref="L875:O875" si="871">0.5*(F875+F$1105)</f>
        <v>0.60584932040371686</v>
      </c>
      <c r="M875" s="3">
        <f t="shared" si="871"/>
        <v>0.61756486720947701</v>
      </c>
      <c r="N875" s="3">
        <f t="shared" si="871"/>
        <v>0.60137592550987573</v>
      </c>
      <c r="O875" s="3">
        <f t="shared" si="871"/>
        <v>0.48635951440873249</v>
      </c>
    </row>
    <row r="876" spans="1:15" x14ac:dyDescent="0.15">
      <c r="A876" s="1">
        <v>38</v>
      </c>
      <c r="B876" s="1" t="s">
        <v>188</v>
      </c>
      <c r="C876" s="1">
        <v>22</v>
      </c>
      <c r="D876" s="1" t="s">
        <v>8</v>
      </c>
      <c r="E876" s="6">
        <f>労働コスト!E876/SUM(資本コスト!E876,労働コスト!E876)</f>
        <v>0.9579925914368822</v>
      </c>
      <c r="F876" s="6">
        <f>労働コスト!F876/SUM(資本コスト!F876,労働コスト!F876)</f>
        <v>0.72849782644334071</v>
      </c>
      <c r="G876" s="6">
        <f>労働コスト!G876/SUM(資本コスト!G876,労働コスト!G876)</f>
        <v>0.7121087818005486</v>
      </c>
      <c r="H876" s="6">
        <f>労働コスト!H876/SUM(資本コスト!H876,労働コスト!H876)</f>
        <v>0.74036488534483846</v>
      </c>
      <c r="I876" s="6">
        <f>労働コスト!I876/SUM(資本コスト!I876,労働コスト!I876)</f>
        <v>0.69811687435299685</v>
      </c>
      <c r="K876" s="3">
        <f>0.5*(E876+E$1106)</f>
        <v>0.8792991959140557</v>
      </c>
      <c r="L876" s="3">
        <f t="shared" ref="L876:O876" si="872">0.5*(F876+F$1106)</f>
        <v>0.73147314940639219</v>
      </c>
      <c r="M876" s="3">
        <f t="shared" si="872"/>
        <v>0.69090561530280725</v>
      </c>
      <c r="N876" s="3">
        <f t="shared" si="872"/>
        <v>0.7162079444259799</v>
      </c>
      <c r="O876" s="3">
        <f t="shared" si="872"/>
        <v>0.71311493060440134</v>
      </c>
    </row>
    <row r="877" spans="1:15" x14ac:dyDescent="0.15">
      <c r="A877" s="1">
        <v>38</v>
      </c>
      <c r="B877" s="1" t="s">
        <v>188</v>
      </c>
      <c r="C877" s="1">
        <v>23</v>
      </c>
      <c r="D877" s="1" t="s">
        <v>29</v>
      </c>
      <c r="E877" s="6">
        <f>労働コスト!E877/SUM(資本コスト!E877,労働コスト!E877)</f>
        <v>0.58429698221511961</v>
      </c>
      <c r="F877" s="6">
        <f>労働コスト!F877/SUM(資本コスト!F877,労働コスト!F877)</f>
        <v>0.72807606441848371</v>
      </c>
      <c r="G877" s="6">
        <f>労働コスト!G877/SUM(資本コスト!G877,労働コスト!G877)</f>
        <v>0.71018524801297078</v>
      </c>
      <c r="H877" s="6">
        <f>労働コスト!H877/SUM(資本コスト!H877,労働コスト!H877)</f>
        <v>0.75866535369696797</v>
      </c>
      <c r="I877" s="6">
        <f>労働コスト!I877/SUM(資本コスト!I877,労働コスト!I877)</f>
        <v>0.72060140250291749</v>
      </c>
      <c r="K877" s="3">
        <f>0.5*(E877+E$1107)</f>
        <v>0.59997368229493775</v>
      </c>
      <c r="L877" s="3">
        <f t="shared" ref="L877:O877" si="873">0.5*(F877+F$1107)</f>
        <v>0.73495426677731146</v>
      </c>
      <c r="M877" s="3">
        <f t="shared" si="873"/>
        <v>0.71932809812014742</v>
      </c>
      <c r="N877" s="3">
        <f t="shared" si="873"/>
        <v>0.75149934837077392</v>
      </c>
      <c r="O877" s="3">
        <f t="shared" si="873"/>
        <v>0.70772946606159426</v>
      </c>
    </row>
    <row r="878" spans="1:15" x14ac:dyDescent="0.15">
      <c r="A878" s="1">
        <v>39</v>
      </c>
      <c r="B878" s="1" t="s">
        <v>319</v>
      </c>
      <c r="C878" s="1">
        <v>1</v>
      </c>
      <c r="D878" s="1" t="s">
        <v>9</v>
      </c>
      <c r="E878" s="6">
        <f>労働コスト!E878/SUM(資本コスト!E878,労働コスト!E878)</f>
        <v>0.36477024892015575</v>
      </c>
      <c r="F878" s="6">
        <f>労働コスト!F878/SUM(資本コスト!F878,労働コスト!F878)</f>
        <v>0.55618682628561122</v>
      </c>
      <c r="G878" s="6">
        <f>労働コスト!G878/SUM(資本コスト!G878,労働コスト!G878)</f>
        <v>0.576077155735222</v>
      </c>
      <c r="H878" s="6">
        <f>労働コスト!H878/SUM(資本コスト!H878,労働コスト!H878)</f>
        <v>0.48256347528455995</v>
      </c>
      <c r="I878" s="6">
        <f>労働コスト!I878/SUM(資本コスト!I878,労働コスト!I878)</f>
        <v>0.43429223678474427</v>
      </c>
      <c r="K878" s="3">
        <f>0.5*(E878+E$1085)</f>
        <v>0.39406986923114762</v>
      </c>
      <c r="L878" s="3">
        <f t="shared" ref="L878:O878" si="874">0.5*(F878+F$1085)</f>
        <v>0.52912792686089105</v>
      </c>
      <c r="M878" s="3">
        <f t="shared" si="874"/>
        <v>0.51507988723409326</v>
      </c>
      <c r="N878" s="3">
        <f t="shared" si="874"/>
        <v>0.41807045413520838</v>
      </c>
      <c r="O878" s="3">
        <f t="shared" si="874"/>
        <v>0.36209623566996396</v>
      </c>
    </row>
    <row r="879" spans="1:15" x14ac:dyDescent="0.15">
      <c r="A879" s="1">
        <v>39</v>
      </c>
      <c r="B879" s="1" t="s">
        <v>319</v>
      </c>
      <c r="C879" s="1">
        <v>2</v>
      </c>
      <c r="D879" s="1" t="s">
        <v>10</v>
      </c>
      <c r="E879" s="6">
        <f>労働コスト!E879/SUM(資本コスト!E879,労働コスト!E879)</f>
        <v>0.39295371547487706</v>
      </c>
      <c r="F879" s="6">
        <f>労働コスト!F879/SUM(資本コスト!F879,労働コスト!F879)</f>
        <v>0.65105186375817503</v>
      </c>
      <c r="G879" s="6">
        <f>労働コスト!G879/SUM(資本コスト!G879,労働コスト!G879)</f>
        <v>0.70211907912031246</v>
      </c>
      <c r="H879" s="6">
        <f>労働コスト!H879/SUM(資本コスト!H879,労働コスト!H879)</f>
        <v>0.77408686881459932</v>
      </c>
      <c r="I879" s="6">
        <f>労働コスト!I879/SUM(資本コスト!I879,労働コスト!I879)</f>
        <v>0.60173207333634882</v>
      </c>
      <c r="K879" s="3">
        <f>0.5*(E879+E$1086)</f>
        <v>0.50767271147858561</v>
      </c>
      <c r="L879" s="3">
        <f t="shared" ref="L879:O879" si="875">0.5*(F879+F$1086)</f>
        <v>0.65903590801948708</v>
      </c>
      <c r="M879" s="3">
        <f t="shared" si="875"/>
        <v>0.67776774574011811</v>
      </c>
      <c r="N879" s="3">
        <f t="shared" si="875"/>
        <v>0.71504570517544619</v>
      </c>
      <c r="O879" s="3">
        <f t="shared" si="875"/>
        <v>0.55016712409171009</v>
      </c>
    </row>
    <row r="880" spans="1:15" x14ac:dyDescent="0.15">
      <c r="A880" s="1">
        <v>39</v>
      </c>
      <c r="B880" s="1" t="s">
        <v>320</v>
      </c>
      <c r="C880" s="1">
        <v>3</v>
      </c>
      <c r="D880" s="1" t="s">
        <v>17</v>
      </c>
      <c r="E880" s="6">
        <f>労働コスト!E880/SUM(資本コスト!E880,労働コスト!E880)</f>
        <v>0.82677701203498277</v>
      </c>
      <c r="F880" s="6">
        <f>労働コスト!F880/SUM(資本コスト!F880,労働コスト!F880)</f>
        <v>0.84579913085804037</v>
      </c>
      <c r="G880" s="6">
        <f>労働コスト!G880/SUM(資本コスト!G880,労働コスト!G880)</f>
        <v>0.81667620314461076</v>
      </c>
      <c r="H880" s="6">
        <f>労働コスト!H880/SUM(資本コスト!H880,労働コスト!H880)</f>
        <v>0.7478186740249928</v>
      </c>
      <c r="I880" s="6">
        <f>労働コスト!I880/SUM(資本コスト!I880,労働コスト!I880)</f>
        <v>0.67690833709144638</v>
      </c>
      <c r="K880" s="3">
        <f>0.5*(E880+E$1087)</f>
        <v>0.75150100735375791</v>
      </c>
      <c r="L880" s="3">
        <f t="shared" ref="L880:O880" si="876">0.5*(F880+F$1087)</f>
        <v>0.79608008396452856</v>
      </c>
      <c r="M880" s="3">
        <f t="shared" si="876"/>
        <v>0.75565348800987486</v>
      </c>
      <c r="N880" s="3">
        <f t="shared" si="876"/>
        <v>0.71895002724070078</v>
      </c>
      <c r="O880" s="3">
        <f t="shared" si="876"/>
        <v>0.65527880810030559</v>
      </c>
    </row>
    <row r="881" spans="1:15" x14ac:dyDescent="0.15">
      <c r="A881" s="1">
        <v>39</v>
      </c>
      <c r="B881" s="1" t="s">
        <v>320</v>
      </c>
      <c r="C881" s="1">
        <v>4</v>
      </c>
      <c r="D881" s="1" t="s">
        <v>18</v>
      </c>
      <c r="E881" s="6">
        <f>労働コスト!E881/SUM(資本コスト!E881,労働コスト!E881)</f>
        <v>0.71265950886559981</v>
      </c>
      <c r="F881" s="6">
        <f>労働コスト!F881/SUM(資本コスト!F881,労働コスト!F881)</f>
        <v>0.84643262612528924</v>
      </c>
      <c r="G881" s="6">
        <f>労働コスト!G881/SUM(資本コスト!G881,労働コスト!G881)</f>
        <v>0.83547440590592814</v>
      </c>
      <c r="H881" s="6">
        <f>労働コスト!H881/SUM(資本コスト!H881,労働コスト!H881)</f>
        <v>0.73882036710677046</v>
      </c>
      <c r="I881" s="6">
        <f>労働コスト!I881/SUM(資本コスト!I881,労働コスト!I881)</f>
        <v>0.59937924412026866</v>
      </c>
      <c r="K881" s="3">
        <f>0.5*(E881+E$1088)</f>
        <v>0.74442786351488344</v>
      </c>
      <c r="L881" s="3">
        <f t="shared" ref="L881:O881" si="877">0.5*(F881+F$1088)</f>
        <v>0.83093994981496366</v>
      </c>
      <c r="M881" s="3">
        <f t="shared" si="877"/>
        <v>0.81702374486946794</v>
      </c>
      <c r="N881" s="3">
        <f t="shared" si="877"/>
        <v>0.73946061950316477</v>
      </c>
      <c r="O881" s="3">
        <f t="shared" si="877"/>
        <v>0.6350078668402539</v>
      </c>
    </row>
    <row r="882" spans="1:15" x14ac:dyDescent="0.15">
      <c r="A882" s="1">
        <v>39</v>
      </c>
      <c r="B882" s="1" t="s">
        <v>320</v>
      </c>
      <c r="C882" s="1">
        <v>5</v>
      </c>
      <c r="D882" s="1" t="s">
        <v>19</v>
      </c>
      <c r="E882" s="6">
        <f>労働コスト!E882/SUM(資本コスト!E882,労働コスト!E882)</f>
        <v>0.77481563507811457</v>
      </c>
      <c r="F882" s="6">
        <f>労働コスト!F882/SUM(資本コスト!F882,労働コスト!F882)</f>
        <v>0.82061485300197279</v>
      </c>
      <c r="G882" s="6">
        <f>労働コスト!G882/SUM(資本コスト!G882,労働コスト!G882)</f>
        <v>0.72625425360690932</v>
      </c>
      <c r="H882" s="6">
        <f>労働コスト!H882/SUM(資本コスト!H882,労働コスト!H882)</f>
        <v>0.73612734834198335</v>
      </c>
      <c r="I882" s="6">
        <f>労働コスト!I882/SUM(資本コスト!I882,労働コスト!I882)</f>
        <v>0.62778461557133913</v>
      </c>
      <c r="K882" s="3">
        <f>0.5*(E882+E$1089)</f>
        <v>0.69037866894749977</v>
      </c>
      <c r="L882" s="3">
        <f t="shared" ref="L882:O882" si="878">0.5*(F882+F$1089)</f>
        <v>0.76463927678323085</v>
      </c>
      <c r="M882" s="3">
        <f t="shared" si="878"/>
        <v>0.70665339339339384</v>
      </c>
      <c r="N882" s="3">
        <f t="shared" si="878"/>
        <v>0.70651318087464032</v>
      </c>
      <c r="O882" s="3">
        <f t="shared" si="878"/>
        <v>0.61644368225244028</v>
      </c>
    </row>
    <row r="883" spans="1:15" x14ac:dyDescent="0.15">
      <c r="A883" s="1">
        <v>39</v>
      </c>
      <c r="B883" s="1" t="s">
        <v>320</v>
      </c>
      <c r="C883" s="1">
        <v>6</v>
      </c>
      <c r="D883" s="1" t="s">
        <v>3</v>
      </c>
      <c r="E883" s="6">
        <f>労働コスト!E883/SUM(資本コスト!E883,労働コスト!E883)</f>
        <v>0.66964639142320803</v>
      </c>
      <c r="F883" s="6">
        <f>労働コスト!F883/SUM(資本コスト!F883,労働コスト!F883)</f>
        <v>0.42991937268342212</v>
      </c>
      <c r="G883" s="6">
        <f>労働コスト!G883/SUM(資本コスト!G883,労働コスト!G883)</f>
        <v>0.57800471951471599</v>
      </c>
      <c r="H883" s="6">
        <f>労働コスト!H883/SUM(資本コスト!H883,労働コスト!H883)</f>
        <v>0.7188933451730547</v>
      </c>
      <c r="I883" s="6">
        <f>労働コスト!I883/SUM(資本コスト!I883,労働コスト!I883)</f>
        <v>0.63278345223115262</v>
      </c>
      <c r="K883" s="3">
        <f>0.5*(E883+E$1090)</f>
        <v>0.59311018382470748</v>
      </c>
      <c r="L883" s="3">
        <f t="shared" ref="L883:O883" si="879">0.5*(F883+F$1090)</f>
        <v>0.50513194749038215</v>
      </c>
      <c r="M883" s="3">
        <f t="shared" si="879"/>
        <v>0.56561603716079567</v>
      </c>
      <c r="N883" s="3">
        <f t="shared" si="879"/>
        <v>0.64438359142256152</v>
      </c>
      <c r="O883" s="3">
        <f t="shared" si="879"/>
        <v>0.53874616965941902</v>
      </c>
    </row>
    <row r="884" spans="1:15" x14ac:dyDescent="0.15">
      <c r="A884" s="1">
        <v>39</v>
      </c>
      <c r="B884" s="1" t="s">
        <v>320</v>
      </c>
      <c r="C884" s="1">
        <v>7</v>
      </c>
      <c r="D884" s="1" t="s">
        <v>20</v>
      </c>
      <c r="E884" s="6">
        <f>労働コスト!E884/SUM(資本コスト!E884,労働コスト!E884)</f>
        <v>0.81053341535392609</v>
      </c>
      <c r="F884" s="6">
        <f>労働コスト!F884/SUM(資本コスト!F884,労働コスト!F884)</f>
        <v>0.81804345666723888</v>
      </c>
      <c r="G884" s="6">
        <f>労働コスト!G884/SUM(資本コスト!G884,労働コスト!G884)</f>
        <v>0.95059485239337904</v>
      </c>
      <c r="H884" s="6">
        <f>労働コスト!H884/SUM(資本コスト!H884,労働コスト!H884)</f>
        <v>0.57902862534197419</v>
      </c>
      <c r="I884" s="6">
        <f>労働コスト!I884/SUM(資本コスト!I884,労働コスト!I884)</f>
        <v>0.89830885662708815</v>
      </c>
      <c r="K884" s="3">
        <f>0.5*(E884+E$1091)</f>
        <v>0.55748071403673949</v>
      </c>
      <c r="L884" s="3">
        <f t="shared" ref="L884:O884" si="880">0.5*(F884+F$1091)</f>
        <v>0.58311600342280245</v>
      </c>
      <c r="M884" s="3">
        <f t="shared" si="880"/>
        <v>0.69415232912675673</v>
      </c>
      <c r="N884" s="3">
        <f t="shared" si="880"/>
        <v>0.50514224010034925</v>
      </c>
      <c r="O884" s="3">
        <f t="shared" si="880"/>
        <v>0.64159052893446422</v>
      </c>
    </row>
    <row r="885" spans="1:15" x14ac:dyDescent="0.15">
      <c r="A885" s="1">
        <v>39</v>
      </c>
      <c r="B885" s="1" t="s">
        <v>320</v>
      </c>
      <c r="C885" s="1">
        <v>8</v>
      </c>
      <c r="D885" s="1" t="s">
        <v>21</v>
      </c>
      <c r="E885" s="6">
        <f>労働コスト!E885/SUM(資本コスト!E885,労働コスト!E885)</f>
        <v>0.39657005544912194</v>
      </c>
      <c r="F885" s="6">
        <f>労働コスト!F885/SUM(資本コスト!F885,労働コスト!F885)</f>
        <v>0.62137990250910458</v>
      </c>
      <c r="G885" s="6">
        <f>労働コスト!G885/SUM(資本コスト!G885,労働コスト!G885)</f>
        <v>0.62922290687716942</v>
      </c>
      <c r="H885" s="6">
        <f>労働コスト!H885/SUM(資本コスト!H885,労働コスト!H885)</f>
        <v>0.59907177601637596</v>
      </c>
      <c r="I885" s="6">
        <f>労働コスト!I885/SUM(資本コスト!I885,労働コスト!I885)</f>
        <v>0.35971284878644677</v>
      </c>
      <c r="K885" s="3">
        <f>0.5*(E885+E$1092)</f>
        <v>0.51062761981096583</v>
      </c>
      <c r="L885" s="3">
        <f t="shared" ref="L885:O885" si="881">0.5*(F885+F$1092)</f>
        <v>0.68913177047276586</v>
      </c>
      <c r="M885" s="3">
        <f t="shared" si="881"/>
        <v>0.69018883163087108</v>
      </c>
      <c r="N885" s="3">
        <f t="shared" si="881"/>
        <v>0.68048689044694322</v>
      </c>
      <c r="O885" s="3">
        <f t="shared" si="881"/>
        <v>0.51831085427400769</v>
      </c>
    </row>
    <row r="886" spans="1:15" x14ac:dyDescent="0.15">
      <c r="A886" s="1">
        <v>39</v>
      </c>
      <c r="B886" s="1" t="s">
        <v>320</v>
      </c>
      <c r="C886" s="1">
        <v>9</v>
      </c>
      <c r="D886" s="1" t="s">
        <v>22</v>
      </c>
      <c r="E886" s="6">
        <f>労働コスト!E886/SUM(資本コスト!E886,労働コスト!E886)</f>
        <v>0.75401850689778083</v>
      </c>
      <c r="F886" s="6">
        <f>労働コスト!F886/SUM(資本コスト!F886,労働コスト!F886)</f>
        <v>0.76974826101945681</v>
      </c>
      <c r="G886" s="6">
        <f>労働コスト!G886/SUM(資本コスト!G886,労働コスト!G886)</f>
        <v>0.68861133109449024</v>
      </c>
      <c r="H886" s="6">
        <f>労働コスト!H886/SUM(資本コスト!H886,労働コスト!H886)</f>
        <v>0.74065063798518604</v>
      </c>
      <c r="I886" s="6">
        <f>労働コスト!I886/SUM(資本コスト!I886,労働コスト!I886)</f>
        <v>0.62103893068306759</v>
      </c>
      <c r="K886" s="3">
        <f>0.5*(E886+E$1093)</f>
        <v>0.69003620507869012</v>
      </c>
      <c r="L886" s="3">
        <f t="shared" ref="L886:O886" si="882">0.5*(F886+F$1093)</f>
        <v>0.69162035844748893</v>
      </c>
      <c r="M886" s="3">
        <f t="shared" si="882"/>
        <v>0.63484164768518281</v>
      </c>
      <c r="N886" s="3">
        <f t="shared" si="882"/>
        <v>0.66703804604724382</v>
      </c>
      <c r="O886" s="3">
        <f t="shared" si="882"/>
        <v>0.58792726589510358</v>
      </c>
    </row>
    <row r="887" spans="1:15" x14ac:dyDescent="0.15">
      <c r="A887" s="1">
        <v>39</v>
      </c>
      <c r="B887" s="1" t="s">
        <v>320</v>
      </c>
      <c r="C887" s="1">
        <v>10</v>
      </c>
      <c r="D887" s="1" t="s">
        <v>23</v>
      </c>
      <c r="E887" s="6">
        <f>労働コスト!E887/SUM(資本コスト!E887,労働コスト!E887)</f>
        <v>0.93831548310108603</v>
      </c>
      <c r="F887" s="6">
        <f>労働コスト!F887/SUM(資本コスト!F887,労働コスト!F887)</f>
        <v>0.90257639113505617</v>
      </c>
      <c r="G887" s="6">
        <f>労働コスト!G887/SUM(資本コスト!G887,労働コスト!G887)</f>
        <v>0.89891263401844013</v>
      </c>
      <c r="H887" s="6">
        <f>労働コスト!H887/SUM(資本コスト!H887,労働コスト!H887)</f>
        <v>0.8998245645275732</v>
      </c>
      <c r="I887" s="6">
        <f>労働コスト!I887/SUM(資本コスト!I887,労働コスト!I887)</f>
        <v>0.84286972143715355</v>
      </c>
      <c r="K887" s="3">
        <f>0.5*(E887+E$1094)</f>
        <v>0.85027085512977751</v>
      </c>
      <c r="L887" s="3">
        <f t="shared" ref="L887:O887" si="883">0.5*(F887+F$1094)</f>
        <v>0.85227999695790624</v>
      </c>
      <c r="M887" s="3">
        <f t="shared" si="883"/>
        <v>0.85438310211758028</v>
      </c>
      <c r="N887" s="3">
        <f t="shared" si="883"/>
        <v>0.85556355101939952</v>
      </c>
      <c r="O887" s="3">
        <f t="shared" si="883"/>
        <v>0.81756067062097049</v>
      </c>
    </row>
    <row r="888" spans="1:15" x14ac:dyDescent="0.15">
      <c r="A888" s="1">
        <v>39</v>
      </c>
      <c r="B888" s="1" t="s">
        <v>320</v>
      </c>
      <c r="C888" s="1">
        <v>11</v>
      </c>
      <c r="D888" s="1" t="s">
        <v>24</v>
      </c>
      <c r="E888" s="6">
        <f>労働コスト!E888/SUM(資本コスト!E888,労働コスト!E888)</f>
        <v>0.67792204562607594</v>
      </c>
      <c r="F888" s="6">
        <f>労働コスト!F888/SUM(資本コスト!F888,労働コスト!F888)</f>
        <v>0.72318282262942546</v>
      </c>
      <c r="G888" s="6">
        <f>労働コスト!G888/SUM(資本コスト!G888,労働コスト!G888)</f>
        <v>0.64789440041682533</v>
      </c>
      <c r="H888" s="6">
        <f>労働コスト!H888/SUM(資本コスト!H888,労働コスト!H888)</f>
        <v>0.70459167446125381</v>
      </c>
      <c r="I888" s="6">
        <f>労働コスト!I888/SUM(資本コスト!I888,労働コスト!I888)</f>
        <v>0.51624498854883805</v>
      </c>
      <c r="K888" s="3">
        <f>0.5*(E888+E$1095)</f>
        <v>0.70372900184686338</v>
      </c>
      <c r="L888" s="3">
        <f t="shared" ref="L888:O888" si="884">0.5*(F888+F$1095)</f>
        <v>0.75274853731985225</v>
      </c>
      <c r="M888" s="3">
        <f t="shared" si="884"/>
        <v>0.68662106873692386</v>
      </c>
      <c r="N888" s="3">
        <f t="shared" si="884"/>
        <v>0.71665828020034206</v>
      </c>
      <c r="O888" s="3">
        <f t="shared" si="884"/>
        <v>0.60303184077155869</v>
      </c>
    </row>
    <row r="889" spans="1:15" x14ac:dyDescent="0.15">
      <c r="A889" s="1">
        <v>39</v>
      </c>
      <c r="B889" s="1" t="s">
        <v>320</v>
      </c>
      <c r="C889" s="1">
        <v>12</v>
      </c>
      <c r="D889" s="1" t="s">
        <v>25</v>
      </c>
      <c r="E889" s="6">
        <f>労働コスト!E889/SUM(資本コスト!E889,労働コスト!E889)</f>
        <v>0.84350429791406201</v>
      </c>
      <c r="F889" s="6">
        <f>労働コスト!F889/SUM(資本コスト!F889,労働コスト!F889)</f>
        <v>0.90402859840267003</v>
      </c>
      <c r="G889" s="6">
        <f>労働コスト!G889/SUM(資本コスト!G889,労働コスト!G889)</f>
        <v>0.31523484019315984</v>
      </c>
      <c r="H889" s="6">
        <f>労働コスト!H889/SUM(資本コスト!H889,労働コスト!H889)</f>
        <v>0.54190200558554957</v>
      </c>
      <c r="I889" s="6">
        <f>労働コスト!I889/SUM(資本コスト!I889,労働コスト!I889)</f>
        <v>0.55513326068410851</v>
      </c>
      <c r="K889" s="3">
        <f>0.5*(E889+E$1096)</f>
        <v>0.81208332849763432</v>
      </c>
      <c r="L889" s="3">
        <f t="shared" ref="L889:O889" si="885">0.5*(F889+F$1096)</f>
        <v>0.86101426890950461</v>
      </c>
      <c r="M889" s="3">
        <f t="shared" si="885"/>
        <v>0.4996233814960554</v>
      </c>
      <c r="N889" s="3">
        <f t="shared" si="885"/>
        <v>0.59987448064486248</v>
      </c>
      <c r="O889" s="3">
        <f t="shared" si="885"/>
        <v>0.56095236854321229</v>
      </c>
    </row>
    <row r="890" spans="1:15" x14ac:dyDescent="0.15">
      <c r="A890" s="1">
        <v>39</v>
      </c>
      <c r="B890" s="1" t="s">
        <v>320</v>
      </c>
      <c r="C890" s="1">
        <v>13</v>
      </c>
      <c r="D890" s="1" t="s">
        <v>26</v>
      </c>
      <c r="E890" s="6">
        <f>労働コスト!E890/SUM(資本コスト!E890,労働コスト!E890)</f>
        <v>0.84889393871195884</v>
      </c>
      <c r="F890" s="6">
        <f>労働コスト!F890/SUM(資本コスト!F890,労働コスト!F890)</f>
        <v>0.72471582646122878</v>
      </c>
      <c r="G890" s="6">
        <f>労働コスト!G890/SUM(資本コスト!G890,労働コスト!G890)</f>
        <v>0.6062549140232224</v>
      </c>
      <c r="H890" s="6">
        <f>労働コスト!H890/SUM(資本コスト!H890,労働コスト!H890)</f>
        <v>0.77400972158311487</v>
      </c>
      <c r="I890" s="6">
        <f>労働コスト!I890/SUM(資本コスト!I890,労働コスト!I890)</f>
        <v>0.73055864865384235</v>
      </c>
      <c r="K890" s="3">
        <f>0.5*(E890+E$1097)</f>
        <v>0.82969948615512346</v>
      </c>
      <c r="L890" s="3">
        <f t="shared" ref="L890:O890" si="886">0.5*(F890+F$1097)</f>
        <v>0.72302204505521972</v>
      </c>
      <c r="M890" s="3">
        <f t="shared" si="886"/>
        <v>0.63943293241335741</v>
      </c>
      <c r="N890" s="3">
        <f t="shared" si="886"/>
        <v>0.72579389449806686</v>
      </c>
      <c r="O890" s="3">
        <f t="shared" si="886"/>
        <v>0.71645741574350741</v>
      </c>
    </row>
    <row r="891" spans="1:15" x14ac:dyDescent="0.15">
      <c r="A891" s="1">
        <v>39</v>
      </c>
      <c r="B891" s="1" t="s">
        <v>320</v>
      </c>
      <c r="C891" s="1">
        <v>14</v>
      </c>
      <c r="D891" s="1" t="s">
        <v>27</v>
      </c>
      <c r="E891" s="6">
        <f>労働コスト!E891/SUM(資本コスト!E891,労働コスト!E891)</f>
        <v>0.98179859483116627</v>
      </c>
      <c r="F891" s="6">
        <f>労働コスト!F891/SUM(資本コスト!F891,労働コスト!F891)</f>
        <v>0.88848076677074772</v>
      </c>
      <c r="G891" s="6">
        <f>労働コスト!G891/SUM(資本コスト!G891,労働コスト!G891)</f>
        <v>0.65290988756095614</v>
      </c>
      <c r="H891" s="6">
        <f>労働コスト!H891/SUM(資本コスト!H891,労働コスト!H891)</f>
        <v>0.63932806753186777</v>
      </c>
      <c r="I891" s="6">
        <f>労働コスト!I891/SUM(資本コスト!I891,労働コスト!I891)</f>
        <v>0.57456003501413033</v>
      </c>
      <c r="K891" s="3">
        <f>0.5*(E891+E$1098)</f>
        <v>0.94823673026772926</v>
      </c>
      <c r="L891" s="3">
        <f t="shared" ref="L891:O891" si="887">0.5*(F891+F$1098)</f>
        <v>0.87271953468942598</v>
      </c>
      <c r="M891" s="3">
        <f t="shared" si="887"/>
        <v>0.70683283801777685</v>
      </c>
      <c r="N891" s="3">
        <f t="shared" si="887"/>
        <v>0.66785430946490598</v>
      </c>
      <c r="O891" s="3">
        <f t="shared" si="887"/>
        <v>0.60096633285322598</v>
      </c>
    </row>
    <row r="892" spans="1:15" x14ac:dyDescent="0.15">
      <c r="A892" s="1">
        <v>39</v>
      </c>
      <c r="B892" s="1" t="s">
        <v>320</v>
      </c>
      <c r="C892" s="1">
        <v>15</v>
      </c>
      <c r="D892" s="1" t="s">
        <v>28</v>
      </c>
      <c r="E892" s="6">
        <f>労働コスト!E892/SUM(資本コスト!E892,労働コスト!E892)</f>
        <v>0.7546098622232349</v>
      </c>
      <c r="F892" s="6">
        <f>労働コスト!F892/SUM(資本コスト!F892,労働コスト!F892)</f>
        <v>0.80934306101770359</v>
      </c>
      <c r="G892" s="6">
        <f>労働コスト!G892/SUM(資本コスト!G892,労働コスト!G892)</f>
        <v>0.76312535267117165</v>
      </c>
      <c r="H892" s="6">
        <f>労働コスト!H892/SUM(資本コスト!H892,労働コスト!H892)</f>
        <v>0.77462052692521954</v>
      </c>
      <c r="I892" s="6">
        <f>労働コスト!I892/SUM(資本コスト!I892,労働コスト!I892)</f>
        <v>0.71969634956381079</v>
      </c>
      <c r="K892" s="3">
        <f>0.5*(E892+E$1099)</f>
        <v>0.78046206472681989</v>
      </c>
      <c r="L892" s="3">
        <f t="shared" ref="L892:O892" si="888">0.5*(F892+F$1099)</f>
        <v>0.81544867499820239</v>
      </c>
      <c r="M892" s="3">
        <f t="shared" si="888"/>
        <v>0.7592213759827533</v>
      </c>
      <c r="N892" s="3">
        <f t="shared" si="888"/>
        <v>0.7525426696274965</v>
      </c>
      <c r="O892" s="3">
        <f t="shared" si="888"/>
        <v>0.69646340602751444</v>
      </c>
    </row>
    <row r="893" spans="1:15" x14ac:dyDescent="0.15">
      <c r="A893" s="1">
        <v>39</v>
      </c>
      <c r="B893" s="1" t="s">
        <v>319</v>
      </c>
      <c r="C893" s="1">
        <v>16</v>
      </c>
      <c r="D893" s="1" t="s">
        <v>11</v>
      </c>
      <c r="E893" s="6">
        <f>労働コスト!E893/SUM(資本コスト!E893,労働コスト!E893)</f>
        <v>0.74573540298709062</v>
      </c>
      <c r="F893" s="6">
        <f>労働コスト!F893/SUM(資本コスト!F893,労働コスト!F893)</f>
        <v>0.89315544449398809</v>
      </c>
      <c r="G893" s="6">
        <f>労働コスト!G893/SUM(資本コスト!G893,労働コスト!G893)</f>
        <v>0.89324794078846215</v>
      </c>
      <c r="H893" s="6">
        <f>労働コスト!H893/SUM(資本コスト!H893,労働コスト!H893)</f>
        <v>0.90978855988085561</v>
      </c>
      <c r="I893" s="6">
        <f>労働コスト!I893/SUM(資本コスト!I893,労働コスト!I893)</f>
        <v>0.90120991609038048</v>
      </c>
      <c r="K893" s="3">
        <f>0.5*(E893+E$1100)</f>
        <v>0.7461433030349599</v>
      </c>
      <c r="L893" s="3">
        <f t="shared" ref="L893:O893" si="889">0.5*(F893+F$1100)</f>
        <v>0.89237721166385886</v>
      </c>
      <c r="M893" s="3">
        <f t="shared" si="889"/>
        <v>0.88988571718701492</v>
      </c>
      <c r="N893" s="3">
        <f t="shared" si="889"/>
        <v>0.91170707103416659</v>
      </c>
      <c r="O893" s="3">
        <f t="shared" si="889"/>
        <v>0.90234700746464425</v>
      </c>
    </row>
    <row r="894" spans="1:15" x14ac:dyDescent="0.15">
      <c r="A894" s="1">
        <v>39</v>
      </c>
      <c r="B894" s="1" t="s">
        <v>319</v>
      </c>
      <c r="C894" s="1">
        <v>17</v>
      </c>
      <c r="D894" s="1" t="s">
        <v>12</v>
      </c>
      <c r="E894" s="6">
        <f>労働コスト!E894/SUM(資本コスト!E894,労働コスト!E894)</f>
        <v>0.21186377393861358</v>
      </c>
      <c r="F894" s="6">
        <f>労働コスト!F894/SUM(資本コスト!F894,労働コスト!F894)</f>
        <v>0.18538935374360194</v>
      </c>
      <c r="G894" s="6">
        <f>労働コスト!G894/SUM(資本コスト!G894,労働コスト!G894)</f>
        <v>0.25184093877337427</v>
      </c>
      <c r="H894" s="6">
        <f>労働コスト!H894/SUM(資本コスト!H894,労働コスト!H894)</f>
        <v>0.29956659920302131</v>
      </c>
      <c r="I894" s="6">
        <f>労働コスト!I894/SUM(資本コスト!I894,労働コスト!I894)</f>
        <v>0.20562078910663484</v>
      </c>
      <c r="K894" s="3">
        <f>0.5*(E894+E$1101)</f>
        <v>0.22639217788243624</v>
      </c>
      <c r="L894" s="3">
        <f t="shared" ref="L894:O894" si="890">0.5*(F894+F$1101)</f>
        <v>0.20976580061028954</v>
      </c>
      <c r="M894" s="3">
        <f t="shared" si="890"/>
        <v>0.26139743762981993</v>
      </c>
      <c r="N894" s="3">
        <f t="shared" si="890"/>
        <v>0.2934810893757443</v>
      </c>
      <c r="O894" s="3">
        <f t="shared" si="890"/>
        <v>0.20029563317195465</v>
      </c>
    </row>
    <row r="895" spans="1:15" x14ac:dyDescent="0.15">
      <c r="A895" s="1">
        <v>39</v>
      </c>
      <c r="B895" s="1" t="s">
        <v>319</v>
      </c>
      <c r="C895" s="1">
        <v>18</v>
      </c>
      <c r="D895" s="1" t="s">
        <v>13</v>
      </c>
      <c r="E895" s="6">
        <f>労働コスト!E895/SUM(資本コスト!E895,労働コスト!E895)</f>
        <v>0.88280561520236178</v>
      </c>
      <c r="F895" s="6">
        <f>労働コスト!F895/SUM(資本コスト!F895,労働コスト!F895)</f>
        <v>0.78958216219693933</v>
      </c>
      <c r="G895" s="6">
        <f>労働コスト!G895/SUM(資本コスト!G895,労働コスト!G895)</f>
        <v>0.84163423978235608</v>
      </c>
      <c r="H895" s="6">
        <f>労働コスト!H895/SUM(資本コスト!H895,労働コスト!H895)</f>
        <v>0.8230359020712924</v>
      </c>
      <c r="I895" s="6">
        <f>労働コスト!I895/SUM(資本コスト!I895,労働コスト!I895)</f>
        <v>0.77558296725614873</v>
      </c>
      <c r="K895" s="3">
        <f>0.5*(E895+E$1102)</f>
        <v>0.87116327029884544</v>
      </c>
      <c r="L895" s="3">
        <f t="shared" ref="L895:O895" si="891">0.5*(F895+F$1102)</f>
        <v>0.7978946481728082</v>
      </c>
      <c r="M895" s="3">
        <f t="shared" si="891"/>
        <v>0.82768100846266179</v>
      </c>
      <c r="N895" s="3">
        <f t="shared" si="891"/>
        <v>0.8234860991547166</v>
      </c>
      <c r="O895" s="3">
        <f t="shared" si="891"/>
        <v>0.78743938530824187</v>
      </c>
    </row>
    <row r="896" spans="1:15" x14ac:dyDescent="0.15">
      <c r="A896" s="1">
        <v>39</v>
      </c>
      <c r="B896" s="1" t="s">
        <v>319</v>
      </c>
      <c r="C896" s="1">
        <v>19</v>
      </c>
      <c r="D896" s="1" t="s">
        <v>14</v>
      </c>
      <c r="E896" s="6">
        <f>労働コスト!E896/SUM(資本コスト!E896,労働コスト!E896)</f>
        <v>0.71519757809130646</v>
      </c>
      <c r="F896" s="6">
        <f>労働コスト!F896/SUM(資本コスト!F896,労働コスト!F896)</f>
        <v>0.87315241963770862</v>
      </c>
      <c r="G896" s="6">
        <f>労働コスト!G896/SUM(資本コスト!G896,労働コスト!G896)</f>
        <v>0.87161087157881878</v>
      </c>
      <c r="H896" s="6">
        <f>労働コスト!H896/SUM(資本コスト!H896,労働コスト!H896)</f>
        <v>0.83746708132787961</v>
      </c>
      <c r="I896" s="6">
        <f>労働コスト!I896/SUM(資本コスト!I896,労働コスト!I896)</f>
        <v>0.80575664496980992</v>
      </c>
      <c r="K896" s="3">
        <f>0.5*(E896+E$1103)</f>
        <v>0.68902467521301469</v>
      </c>
      <c r="L896" s="3">
        <f t="shared" ref="L896:O896" si="892">0.5*(F896+F$1103)</f>
        <v>0.85750027092441916</v>
      </c>
      <c r="M896" s="3">
        <f t="shared" si="892"/>
        <v>0.86293161107486815</v>
      </c>
      <c r="N896" s="3">
        <f t="shared" si="892"/>
        <v>0.82442655610809989</v>
      </c>
      <c r="O896" s="3">
        <f t="shared" si="892"/>
        <v>0.80576485407673315</v>
      </c>
    </row>
    <row r="897" spans="1:15" x14ac:dyDescent="0.15">
      <c r="A897" s="1">
        <v>39</v>
      </c>
      <c r="B897" s="1" t="s">
        <v>319</v>
      </c>
      <c r="C897" s="1">
        <v>20</v>
      </c>
      <c r="D897" s="1" t="s">
        <v>15</v>
      </c>
      <c r="E897" s="6">
        <f>労働コスト!E897/SUM(資本コスト!E897,労働コスト!E897)</f>
        <v>0.64735319117370449</v>
      </c>
      <c r="F897" s="6">
        <f>労働コスト!F897/SUM(資本コスト!F897,労働コスト!F897)</f>
        <v>0.20195241664110408</v>
      </c>
      <c r="G897" s="6">
        <f>労働コスト!G897/SUM(資本コスト!G897,労働コスト!G897)</f>
        <v>0.19296744268872196</v>
      </c>
      <c r="H897" s="6">
        <f>労働コスト!H897/SUM(資本コスト!H897,労働コスト!H897)</f>
        <v>0.21054516651807489</v>
      </c>
      <c r="I897" s="6">
        <f>労働コスト!I897/SUM(資本コスト!I897,労働コスト!I897)</f>
        <v>0.16382531302748429</v>
      </c>
      <c r="K897" s="3">
        <f>0.5*(E897+E$1104)</f>
        <v>0.57652212851320628</v>
      </c>
      <c r="L897" s="3">
        <f t="shared" ref="L897:O897" si="893">0.5*(F897+F$1104)</f>
        <v>0.20166260712070533</v>
      </c>
      <c r="M897" s="3">
        <f t="shared" si="893"/>
        <v>0.21983090779059369</v>
      </c>
      <c r="N897" s="3">
        <f t="shared" si="893"/>
        <v>0.23359360837908577</v>
      </c>
      <c r="O897" s="3">
        <f t="shared" si="893"/>
        <v>0.18293260259860672</v>
      </c>
    </row>
    <row r="898" spans="1:15" x14ac:dyDescent="0.15">
      <c r="A898" s="1">
        <v>39</v>
      </c>
      <c r="B898" s="1" t="s">
        <v>319</v>
      </c>
      <c r="C898" s="1">
        <v>21</v>
      </c>
      <c r="D898" s="1" t="s">
        <v>16</v>
      </c>
      <c r="E898" s="6">
        <f>労働コスト!E898/SUM(資本コスト!E898,労働コスト!E898)</f>
        <v>0.85061728032945028</v>
      </c>
      <c r="F898" s="6">
        <f>労働コスト!F898/SUM(資本コスト!F898,労働コスト!F898)</f>
        <v>0.62116508694252814</v>
      </c>
      <c r="G898" s="6">
        <f>労働コスト!G898/SUM(資本コスト!G898,労働コスト!G898)</f>
        <v>0.63833174762586353</v>
      </c>
      <c r="H898" s="6">
        <f>労働コスト!H898/SUM(資本コスト!H898,労働コスト!H898)</f>
        <v>0.62708442690827748</v>
      </c>
      <c r="I898" s="6">
        <f>労働コスト!I898/SUM(資本コスト!I898,労働コスト!I898)</f>
        <v>0.43300179366282432</v>
      </c>
      <c r="K898" s="3">
        <f>0.5*(E898+E$1105)</f>
        <v>0.76308473764963436</v>
      </c>
      <c r="L898" s="3">
        <f t="shared" ref="L898:O898" si="894">0.5*(F898+F$1105)</f>
        <v>0.6033228553601574</v>
      </c>
      <c r="M898" s="3">
        <f t="shared" si="894"/>
        <v>0.61096729565944696</v>
      </c>
      <c r="N898" s="3">
        <f t="shared" si="894"/>
        <v>0.59054236604309407</v>
      </c>
      <c r="O898" s="3">
        <f t="shared" si="894"/>
        <v>0.43414836611076418</v>
      </c>
    </row>
    <row r="899" spans="1:15" x14ac:dyDescent="0.15">
      <c r="A899" s="1">
        <v>39</v>
      </c>
      <c r="B899" s="1" t="s">
        <v>191</v>
      </c>
      <c r="C899" s="1">
        <v>22</v>
      </c>
      <c r="D899" s="1" t="s">
        <v>8</v>
      </c>
      <c r="E899" s="6">
        <f>労働コスト!E899/SUM(資本コスト!E899,労働コスト!E899)</f>
        <v>0.95851833739819936</v>
      </c>
      <c r="F899" s="6">
        <f>労働コスト!F899/SUM(資本コスト!F899,労働コスト!F899)</f>
        <v>0.75930433150967802</v>
      </c>
      <c r="G899" s="6">
        <f>労働コスト!G899/SUM(資本コスト!G899,労働コスト!G899)</f>
        <v>0.71679756813458639</v>
      </c>
      <c r="H899" s="6">
        <f>労働コスト!H899/SUM(資本コスト!H899,労働コスト!H899)</f>
        <v>0.65515230424540094</v>
      </c>
      <c r="I899" s="6">
        <f>労働コスト!I899/SUM(資本コスト!I899,労働コスト!I899)</f>
        <v>0.70056837945909101</v>
      </c>
      <c r="K899" s="3">
        <f>0.5*(E899+E$1106)</f>
        <v>0.87956206889471422</v>
      </c>
      <c r="L899" s="3">
        <f t="shared" ref="L899:O899" si="895">0.5*(F899+F$1106)</f>
        <v>0.74687640193956084</v>
      </c>
      <c r="M899" s="3">
        <f t="shared" si="895"/>
        <v>0.69325000846982621</v>
      </c>
      <c r="N899" s="3">
        <f t="shared" si="895"/>
        <v>0.67360165387626114</v>
      </c>
      <c r="O899" s="3">
        <f t="shared" si="895"/>
        <v>0.71434068315744847</v>
      </c>
    </row>
    <row r="900" spans="1:15" x14ac:dyDescent="0.15">
      <c r="A900" s="1">
        <v>39</v>
      </c>
      <c r="B900" s="1" t="s">
        <v>191</v>
      </c>
      <c r="C900" s="1">
        <v>23</v>
      </c>
      <c r="D900" s="1" t="s">
        <v>29</v>
      </c>
      <c r="E900" s="6">
        <f>労働コスト!E900/SUM(資本コスト!E900,労働コスト!E900)</f>
        <v>0.5723866355544095</v>
      </c>
      <c r="F900" s="6">
        <f>労働コスト!F900/SUM(資本コスト!F900,労働コスト!F900)</f>
        <v>0.74766893344908758</v>
      </c>
      <c r="G900" s="6">
        <f>労働コスト!G900/SUM(資本コスト!G900,労働コスト!G900)</f>
        <v>0.74810504374935249</v>
      </c>
      <c r="H900" s="6">
        <f>労働コスト!H900/SUM(資本コスト!H900,労働コスト!H900)</f>
        <v>0.76611490852857089</v>
      </c>
      <c r="I900" s="6">
        <f>労働コスト!I900/SUM(資本コスト!I900,労働コスト!I900)</f>
        <v>0.71465637047982267</v>
      </c>
      <c r="K900" s="3">
        <f>0.5*(E900+E$1107)</f>
        <v>0.59401850896458264</v>
      </c>
      <c r="L900" s="3">
        <f t="shared" ref="L900:O900" si="896">0.5*(F900+F$1107)</f>
        <v>0.74475070129261334</v>
      </c>
      <c r="M900" s="3">
        <f t="shared" si="896"/>
        <v>0.73828799598833827</v>
      </c>
      <c r="N900" s="3">
        <f t="shared" si="896"/>
        <v>0.7552241257865755</v>
      </c>
      <c r="O900" s="3">
        <f t="shared" si="896"/>
        <v>0.7047569500500469</v>
      </c>
    </row>
    <row r="901" spans="1:15" x14ac:dyDescent="0.15">
      <c r="A901" s="1">
        <v>40</v>
      </c>
      <c r="B901" s="1" t="s">
        <v>321</v>
      </c>
      <c r="C901" s="1">
        <v>1</v>
      </c>
      <c r="D901" s="1" t="s">
        <v>9</v>
      </c>
      <c r="E901" s="6">
        <f>労働コスト!E901/SUM(資本コスト!E901,労働コスト!E901)</f>
        <v>0.47179984452795304</v>
      </c>
      <c r="F901" s="6">
        <f>労働コスト!F901/SUM(資本コスト!F901,労働コスト!F901)</f>
        <v>0.49299288026753335</v>
      </c>
      <c r="G901" s="6">
        <f>労働コスト!G901/SUM(資本コスト!G901,労働コスト!G901)</f>
        <v>0.41944758404671134</v>
      </c>
      <c r="H901" s="6">
        <f>労働コスト!H901/SUM(資本コスト!H901,労働コスト!H901)</f>
        <v>0.31340158412140023</v>
      </c>
      <c r="I901" s="6">
        <f>労働コスト!I901/SUM(資本コスト!I901,労働コスト!I901)</f>
        <v>0.26116113907282884</v>
      </c>
      <c r="K901" s="3">
        <f>0.5*(E901+E$1085)</f>
        <v>0.44758466703504624</v>
      </c>
      <c r="L901" s="3">
        <f t="shared" ref="L901:O901" si="897">0.5*(F901+F$1085)</f>
        <v>0.4975309538518522</v>
      </c>
      <c r="M901" s="3">
        <f t="shared" si="897"/>
        <v>0.43676510138983793</v>
      </c>
      <c r="N901" s="3">
        <f t="shared" si="897"/>
        <v>0.33348950855362858</v>
      </c>
      <c r="O901" s="3">
        <f t="shared" si="897"/>
        <v>0.27553068681400628</v>
      </c>
    </row>
    <row r="902" spans="1:15" x14ac:dyDescent="0.15">
      <c r="A902" s="1">
        <v>40</v>
      </c>
      <c r="B902" s="1" t="s">
        <v>322</v>
      </c>
      <c r="C902" s="1">
        <v>2</v>
      </c>
      <c r="D902" s="1" t="s">
        <v>10</v>
      </c>
      <c r="E902" s="6">
        <f>労働コスト!E902/SUM(資本コスト!E902,労働コスト!E902)</f>
        <v>0.63431477774396139</v>
      </c>
      <c r="F902" s="6">
        <f>労働コスト!F902/SUM(資本コスト!F902,労働コスト!F902)</f>
        <v>0.63218890105342707</v>
      </c>
      <c r="G902" s="6">
        <f>労働コスト!G902/SUM(資本コスト!G902,労働コスト!G902)</f>
        <v>0.53181502010679904</v>
      </c>
      <c r="H902" s="6">
        <f>労働コスト!H902/SUM(資本コスト!H902,労働コスト!H902)</f>
        <v>0.36431937353100419</v>
      </c>
      <c r="I902" s="6">
        <f>労働コスト!I902/SUM(資本コスト!I902,労働コスト!I902)</f>
        <v>0.30741514548406734</v>
      </c>
      <c r="K902" s="3">
        <f>0.5*(E902+E$1086)</f>
        <v>0.62835324261312775</v>
      </c>
      <c r="L902" s="3">
        <f t="shared" ref="L902:O902" si="898">0.5*(F902+F$1086)</f>
        <v>0.64960442666711304</v>
      </c>
      <c r="M902" s="3">
        <f t="shared" si="898"/>
        <v>0.5926157162333614</v>
      </c>
      <c r="N902" s="3">
        <f t="shared" si="898"/>
        <v>0.51016195753364857</v>
      </c>
      <c r="O902" s="3">
        <f t="shared" si="898"/>
        <v>0.40300866016556935</v>
      </c>
    </row>
    <row r="903" spans="1:15" x14ac:dyDescent="0.15">
      <c r="A903" s="1">
        <v>40</v>
      </c>
      <c r="B903" s="1" t="s">
        <v>323</v>
      </c>
      <c r="C903" s="1">
        <v>3</v>
      </c>
      <c r="D903" s="1" t="s">
        <v>17</v>
      </c>
      <c r="E903" s="6">
        <f>労働コスト!E903/SUM(資本コスト!E903,労働コスト!E903)</f>
        <v>0.71814217606777531</v>
      </c>
      <c r="F903" s="6">
        <f>労働コスト!F903/SUM(資本コスト!F903,労働コスト!F903)</f>
        <v>0.76960734773913975</v>
      </c>
      <c r="G903" s="6">
        <f>労働コスト!G903/SUM(資本コスト!G903,労働コスト!G903)</f>
        <v>0.68093564756809721</v>
      </c>
      <c r="H903" s="6">
        <f>労働コスト!H903/SUM(資本コスト!H903,労働コスト!H903)</f>
        <v>0.69161856327068438</v>
      </c>
      <c r="I903" s="6">
        <f>労働コスト!I903/SUM(資本コスト!I903,労働コスト!I903)</f>
        <v>0.65557334420249302</v>
      </c>
      <c r="K903" s="3">
        <f>0.5*(E903+E$1087)</f>
        <v>0.69718358937015412</v>
      </c>
      <c r="L903" s="3">
        <f t="shared" ref="L903:O903" si="899">0.5*(F903+F$1087)</f>
        <v>0.75798419240507831</v>
      </c>
      <c r="M903" s="3">
        <f t="shared" si="899"/>
        <v>0.68778321022161815</v>
      </c>
      <c r="N903" s="3">
        <f t="shared" si="899"/>
        <v>0.69084997186354657</v>
      </c>
      <c r="O903" s="3">
        <f t="shared" si="899"/>
        <v>0.64461131165582897</v>
      </c>
    </row>
    <row r="904" spans="1:15" x14ac:dyDescent="0.15">
      <c r="A904" s="1">
        <v>40</v>
      </c>
      <c r="B904" s="1" t="s">
        <v>323</v>
      </c>
      <c r="C904" s="1">
        <v>4</v>
      </c>
      <c r="D904" s="1" t="s">
        <v>18</v>
      </c>
      <c r="E904" s="6">
        <f>労働コスト!E904/SUM(資本コスト!E904,労働コスト!E904)</f>
        <v>0.91111848230521886</v>
      </c>
      <c r="F904" s="6">
        <f>労働コスト!F904/SUM(資本コスト!F904,労働コスト!F904)</f>
        <v>0.89166919338587169</v>
      </c>
      <c r="G904" s="6">
        <f>労働コスト!G904/SUM(資本コスト!G904,労働コスト!G904)</f>
        <v>0.87117594413483945</v>
      </c>
      <c r="H904" s="6">
        <f>労働コスト!H904/SUM(資本コスト!H904,労働コスト!H904)</f>
        <v>0.8155199128341305</v>
      </c>
      <c r="I904" s="6">
        <f>労働コスト!I904/SUM(資本コスト!I904,労働コスト!I904)</f>
        <v>0.74598328918273193</v>
      </c>
      <c r="K904" s="3">
        <f>0.5*(E904+E$1088)</f>
        <v>0.8436573502346929</v>
      </c>
      <c r="L904" s="3">
        <f t="shared" ref="L904:O904" si="900">0.5*(F904+F$1088)</f>
        <v>0.85355823344525483</v>
      </c>
      <c r="M904" s="3">
        <f t="shared" si="900"/>
        <v>0.83487451398392365</v>
      </c>
      <c r="N904" s="3">
        <f t="shared" si="900"/>
        <v>0.77781039236684468</v>
      </c>
      <c r="O904" s="3">
        <f t="shared" si="900"/>
        <v>0.70830988937148542</v>
      </c>
    </row>
    <row r="905" spans="1:15" x14ac:dyDescent="0.15">
      <c r="A905" s="1">
        <v>40</v>
      </c>
      <c r="B905" s="1" t="s">
        <v>323</v>
      </c>
      <c r="C905" s="1">
        <v>5</v>
      </c>
      <c r="D905" s="1" t="s">
        <v>19</v>
      </c>
      <c r="E905" s="6">
        <f>労働コスト!E905/SUM(資本コスト!E905,労働コスト!E905)</f>
        <v>0.72936410273065966</v>
      </c>
      <c r="F905" s="6">
        <f>労働コスト!F905/SUM(資本コスト!F905,労働コスト!F905)</f>
        <v>0.83105538649955268</v>
      </c>
      <c r="G905" s="6">
        <f>労働コスト!G905/SUM(資本コスト!G905,労働コスト!G905)</f>
        <v>0.84920221421874764</v>
      </c>
      <c r="H905" s="6">
        <f>労働コスト!H905/SUM(資本コスト!H905,労働コスト!H905)</f>
        <v>0.84432750985084715</v>
      </c>
      <c r="I905" s="6">
        <f>労働コスト!I905/SUM(資本コスト!I905,労働コスト!I905)</f>
        <v>0.79644715949089118</v>
      </c>
      <c r="K905" s="3">
        <f>0.5*(E905+E$1089)</f>
        <v>0.66765290277377232</v>
      </c>
      <c r="L905" s="3">
        <f t="shared" ref="L905:O905" si="901">0.5*(F905+F$1089)</f>
        <v>0.7698595435320208</v>
      </c>
      <c r="M905" s="3">
        <f t="shared" si="901"/>
        <v>0.76812737369931294</v>
      </c>
      <c r="N905" s="3">
        <f t="shared" si="901"/>
        <v>0.76061326162907217</v>
      </c>
      <c r="O905" s="3">
        <f t="shared" si="901"/>
        <v>0.70077495421221636</v>
      </c>
    </row>
    <row r="906" spans="1:15" x14ac:dyDescent="0.15">
      <c r="A906" s="1">
        <v>40</v>
      </c>
      <c r="B906" s="1" t="s">
        <v>323</v>
      </c>
      <c r="C906" s="1">
        <v>6</v>
      </c>
      <c r="D906" s="1" t="s">
        <v>3</v>
      </c>
      <c r="E906" s="6">
        <f>労働コスト!E906/SUM(資本コスト!E906,労働コスト!E906)</f>
        <v>0.34020637218296113</v>
      </c>
      <c r="F906" s="6">
        <f>労働コスト!F906/SUM(資本コスト!F906,労働コスト!F906)</f>
        <v>0.42731811038578699</v>
      </c>
      <c r="G906" s="6">
        <f>労働コスト!G906/SUM(資本コスト!G906,労働コスト!G906)</f>
        <v>0.46309036562965106</v>
      </c>
      <c r="H906" s="6">
        <f>労働コスト!H906/SUM(資本コスト!H906,労働コスト!H906)</f>
        <v>0.47779838174455375</v>
      </c>
      <c r="I906" s="6">
        <f>労働コスト!I906/SUM(資本コスト!I906,労働コスト!I906)</f>
        <v>0.35768487363836055</v>
      </c>
      <c r="K906" s="3">
        <f>0.5*(E906+E$1090)</f>
        <v>0.42839017420458408</v>
      </c>
      <c r="L906" s="3">
        <f t="shared" ref="L906:O906" si="902">0.5*(F906+F$1090)</f>
        <v>0.50383131634156464</v>
      </c>
      <c r="M906" s="3">
        <f t="shared" si="902"/>
        <v>0.50815886021826329</v>
      </c>
      <c r="N906" s="3">
        <f t="shared" si="902"/>
        <v>0.52383610970831107</v>
      </c>
      <c r="O906" s="3">
        <f t="shared" si="902"/>
        <v>0.40119688036302303</v>
      </c>
    </row>
    <row r="907" spans="1:15" x14ac:dyDescent="0.15">
      <c r="A907" s="1">
        <v>40</v>
      </c>
      <c r="B907" s="1" t="s">
        <v>323</v>
      </c>
      <c r="C907" s="1">
        <v>7</v>
      </c>
      <c r="D907" s="1" t="s">
        <v>20</v>
      </c>
      <c r="E907" s="6">
        <f>労働コスト!E907/SUM(資本コスト!E907,労働コスト!E907)</f>
        <v>0.71034397665474625</v>
      </c>
      <c r="F907" s="6">
        <f>労働コスト!F907/SUM(資本コスト!F907,労働コスト!F907)</f>
        <v>0.56137330413737674</v>
      </c>
      <c r="G907" s="6">
        <f>労働コスト!G907/SUM(資本コスト!G907,労働コスト!G907)</f>
        <v>0.62976533702806736</v>
      </c>
      <c r="H907" s="6">
        <f>労働コスト!H907/SUM(資本コスト!H907,労働コスト!H907)</f>
        <v>0.37032606951762981</v>
      </c>
      <c r="I907" s="6">
        <f>労働コスト!I907/SUM(資本コスト!I907,労働コスト!I907)</f>
        <v>0.17518959959541164</v>
      </c>
      <c r="K907" s="3">
        <f>0.5*(E907+E$1091)</f>
        <v>0.50738599468714962</v>
      </c>
      <c r="L907" s="3">
        <f t="shared" ref="L907:O907" si="903">0.5*(F907+F$1091)</f>
        <v>0.45478092715787138</v>
      </c>
      <c r="M907" s="3">
        <f t="shared" si="903"/>
        <v>0.53373757144410083</v>
      </c>
      <c r="N907" s="3">
        <f t="shared" si="903"/>
        <v>0.40079096218817711</v>
      </c>
      <c r="O907" s="3">
        <f t="shared" si="903"/>
        <v>0.28003090041862599</v>
      </c>
    </row>
    <row r="908" spans="1:15" x14ac:dyDescent="0.15">
      <c r="A908" s="1">
        <v>40</v>
      </c>
      <c r="B908" s="1" t="s">
        <v>323</v>
      </c>
      <c r="C908" s="1">
        <v>8</v>
      </c>
      <c r="D908" s="1" t="s">
        <v>21</v>
      </c>
      <c r="E908" s="6">
        <f>労働コスト!E908/SUM(資本コスト!E908,労働コスト!E908)</f>
        <v>0.48806464012312212</v>
      </c>
      <c r="F908" s="6">
        <f>労働コスト!F908/SUM(資本コスト!F908,労働コスト!F908)</f>
        <v>0.64156466361355957</v>
      </c>
      <c r="G908" s="6">
        <f>労働コスト!G908/SUM(資本コスト!G908,労働コスト!G908)</f>
        <v>0.68396287145466617</v>
      </c>
      <c r="H908" s="6">
        <f>労働コスト!H908/SUM(資本コスト!H908,労働コスト!H908)</f>
        <v>0.75280396253462079</v>
      </c>
      <c r="I908" s="6">
        <f>労働コスト!I908/SUM(資本コスト!I908,労働コスト!I908)</f>
        <v>0.65309847142907262</v>
      </c>
      <c r="K908" s="3">
        <f>0.5*(E908+E$1092)</f>
        <v>0.55637491214796597</v>
      </c>
      <c r="L908" s="3">
        <f t="shared" ref="L908:O908" si="904">0.5*(F908+F$1092)</f>
        <v>0.69922415102499336</v>
      </c>
      <c r="M908" s="3">
        <f t="shared" si="904"/>
        <v>0.7175588139196194</v>
      </c>
      <c r="N908" s="3">
        <f t="shared" si="904"/>
        <v>0.75735298370606574</v>
      </c>
      <c r="O908" s="3">
        <f t="shared" si="904"/>
        <v>0.66500366559532065</v>
      </c>
    </row>
    <row r="909" spans="1:15" x14ac:dyDescent="0.15">
      <c r="A909" s="1">
        <v>40</v>
      </c>
      <c r="B909" s="1" t="s">
        <v>323</v>
      </c>
      <c r="C909" s="1">
        <v>9</v>
      </c>
      <c r="D909" s="1" t="s">
        <v>22</v>
      </c>
      <c r="E909" s="6">
        <f>労働コスト!E909/SUM(資本コスト!E909,労働コスト!E909)</f>
        <v>0.4639874434061379</v>
      </c>
      <c r="F909" s="6">
        <f>労働コスト!F909/SUM(資本コスト!F909,労働コスト!F909)</f>
        <v>0.49607021505321391</v>
      </c>
      <c r="G909" s="6">
        <f>労働コスト!G909/SUM(資本コスト!G909,労働コスト!G909)</f>
        <v>0.48058816878233745</v>
      </c>
      <c r="H909" s="6">
        <f>労働コスト!H909/SUM(資本コスト!H909,労働コスト!H909)</f>
        <v>0.4769977527478878</v>
      </c>
      <c r="I909" s="6">
        <f>労働コスト!I909/SUM(資本コスト!I909,労働コスト!I909)</f>
        <v>0.43954055389379337</v>
      </c>
      <c r="K909" s="3">
        <f>0.5*(E909+E$1093)</f>
        <v>0.54502067333286863</v>
      </c>
      <c r="L909" s="3">
        <f t="shared" ref="L909:O909" si="905">0.5*(F909+F$1093)</f>
        <v>0.55478133546436736</v>
      </c>
      <c r="M909" s="3">
        <f t="shared" si="905"/>
        <v>0.53083006652910636</v>
      </c>
      <c r="N909" s="3">
        <f t="shared" si="905"/>
        <v>0.53521160342859475</v>
      </c>
      <c r="O909" s="3">
        <f t="shared" si="905"/>
        <v>0.4971780775004665</v>
      </c>
    </row>
    <row r="910" spans="1:15" x14ac:dyDescent="0.15">
      <c r="A910" s="1">
        <v>40</v>
      </c>
      <c r="B910" s="1" t="s">
        <v>323</v>
      </c>
      <c r="C910" s="1">
        <v>10</v>
      </c>
      <c r="D910" s="1" t="s">
        <v>23</v>
      </c>
      <c r="E910" s="6">
        <f>労働コスト!E910/SUM(資本コスト!E910,労働コスト!E910)</f>
        <v>0.69170928797697351</v>
      </c>
      <c r="F910" s="6">
        <f>労働コスト!F910/SUM(資本コスト!F910,労働コスト!F910)</f>
        <v>0.80470964007087042</v>
      </c>
      <c r="G910" s="6">
        <f>労働コスト!G910/SUM(資本コスト!G910,労働コスト!G910)</f>
        <v>0.85769547125759904</v>
      </c>
      <c r="H910" s="6">
        <f>労働コスト!H910/SUM(資本コスト!H910,労働コスト!H910)</f>
        <v>0.81859985279172964</v>
      </c>
      <c r="I910" s="6">
        <f>労働コスト!I910/SUM(資本コスト!I910,労働コスト!I910)</f>
        <v>0.78530164390559076</v>
      </c>
      <c r="K910" s="3">
        <f>0.5*(E910+E$1094)</f>
        <v>0.72696775756772114</v>
      </c>
      <c r="L910" s="3">
        <f t="shared" ref="L910:O910" si="906">0.5*(F910+F$1094)</f>
        <v>0.80334662142581337</v>
      </c>
      <c r="M910" s="3">
        <f t="shared" si="906"/>
        <v>0.83377452073715963</v>
      </c>
      <c r="N910" s="3">
        <f t="shared" si="906"/>
        <v>0.81495119515147785</v>
      </c>
      <c r="O910" s="3">
        <f t="shared" si="906"/>
        <v>0.78877663185518909</v>
      </c>
    </row>
    <row r="911" spans="1:15" x14ac:dyDescent="0.15">
      <c r="A911" s="1">
        <v>40</v>
      </c>
      <c r="B911" s="1" t="s">
        <v>323</v>
      </c>
      <c r="C911" s="1">
        <v>11</v>
      </c>
      <c r="D911" s="1" t="s">
        <v>24</v>
      </c>
      <c r="E911" s="6">
        <f>労働コスト!E911/SUM(資本コスト!E911,労働コスト!E911)</f>
        <v>0.84524728169420615</v>
      </c>
      <c r="F911" s="6">
        <f>労働コスト!F911/SUM(資本コスト!F911,労働コスト!F911)</f>
        <v>0.8374949807865133</v>
      </c>
      <c r="G911" s="6">
        <f>労働コスト!G911/SUM(資本コスト!G911,労働コスト!G911)</f>
        <v>0.75731467128716246</v>
      </c>
      <c r="H911" s="6">
        <f>労働コスト!H911/SUM(資本コスト!H911,労働コスト!H911)</f>
        <v>0.772284151248817</v>
      </c>
      <c r="I911" s="6">
        <f>労働コスト!I911/SUM(資本コスト!I911,労働コスト!I911)</f>
        <v>0.75792907444306157</v>
      </c>
      <c r="K911" s="3">
        <f>0.5*(E911+E$1095)</f>
        <v>0.78739161988092843</v>
      </c>
      <c r="L911" s="3">
        <f t="shared" ref="L911:O911" si="907">0.5*(F911+F$1095)</f>
        <v>0.80990461639839617</v>
      </c>
      <c r="M911" s="3">
        <f t="shared" si="907"/>
        <v>0.74133120417209253</v>
      </c>
      <c r="N911" s="3">
        <f t="shared" si="907"/>
        <v>0.75050451859412359</v>
      </c>
      <c r="O911" s="3">
        <f t="shared" si="907"/>
        <v>0.72387388371867045</v>
      </c>
    </row>
    <row r="912" spans="1:15" x14ac:dyDescent="0.15">
      <c r="A912" s="1">
        <v>40</v>
      </c>
      <c r="B912" s="1" t="s">
        <v>323</v>
      </c>
      <c r="C912" s="1">
        <v>12</v>
      </c>
      <c r="D912" s="1" t="s">
        <v>25</v>
      </c>
      <c r="E912" s="6">
        <f>労働コスト!E912/SUM(資本コスト!E912,労働コスト!E912)</f>
        <v>0.74430645458234446</v>
      </c>
      <c r="F912" s="6">
        <f>労働コスト!F912/SUM(資本コスト!F912,労働コスト!F912)</f>
        <v>0.83098750543263078</v>
      </c>
      <c r="G912" s="6">
        <f>労働コスト!G912/SUM(資本コスト!G912,労働コスト!G912)</f>
        <v>0.72271107519431421</v>
      </c>
      <c r="H912" s="6">
        <f>労働コスト!H912/SUM(資本コスト!H912,労働コスト!H912)</f>
        <v>0.69592666581115314</v>
      </c>
      <c r="I912" s="6">
        <f>労働コスト!I912/SUM(資本コスト!I912,労働コスト!I912)</f>
        <v>0.62887654352856459</v>
      </c>
      <c r="K912" s="3">
        <f>0.5*(E912+E$1096)</f>
        <v>0.76248440683177554</v>
      </c>
      <c r="L912" s="3">
        <f t="shared" ref="L912:O912" si="908">0.5*(F912+F$1096)</f>
        <v>0.82449372242448504</v>
      </c>
      <c r="M912" s="3">
        <f t="shared" si="908"/>
        <v>0.70336149899663258</v>
      </c>
      <c r="N912" s="3">
        <f t="shared" si="908"/>
        <v>0.67688681075766421</v>
      </c>
      <c r="O912" s="3">
        <f t="shared" si="908"/>
        <v>0.59782400996544027</v>
      </c>
    </row>
    <row r="913" spans="1:15" x14ac:dyDescent="0.15">
      <c r="A913" s="1">
        <v>40</v>
      </c>
      <c r="B913" s="1" t="s">
        <v>323</v>
      </c>
      <c r="C913" s="1">
        <v>13</v>
      </c>
      <c r="D913" s="1" t="s">
        <v>26</v>
      </c>
      <c r="E913" s="6">
        <f>労働コスト!E913/SUM(資本コスト!E913,労働コスト!E913)</f>
        <v>0.93603468003088253</v>
      </c>
      <c r="F913" s="6">
        <f>労働コスト!F913/SUM(資本コスト!F913,労働コスト!F913)</f>
        <v>0.63556514015961285</v>
      </c>
      <c r="G913" s="6">
        <f>労働コスト!G913/SUM(資本コスト!G913,労働コスト!G913)</f>
        <v>0.61303444693285547</v>
      </c>
      <c r="H913" s="6">
        <f>労働コスト!H913/SUM(資本コスト!H913,労働コスト!H913)</f>
        <v>0.50728199508784144</v>
      </c>
      <c r="I913" s="6">
        <f>労働コスト!I913/SUM(資本コスト!I913,労働コスト!I913)</f>
        <v>0.54297579581803712</v>
      </c>
      <c r="K913" s="3">
        <f>0.5*(E913+E$1097)</f>
        <v>0.87326985681458524</v>
      </c>
      <c r="L913" s="3">
        <f t="shared" ref="L913:O913" si="909">0.5*(F913+F$1097)</f>
        <v>0.67844670190441181</v>
      </c>
      <c r="M913" s="3">
        <f t="shared" si="909"/>
        <v>0.642822698868174</v>
      </c>
      <c r="N913" s="3">
        <f t="shared" si="909"/>
        <v>0.59243003125043026</v>
      </c>
      <c r="O913" s="3">
        <f t="shared" si="909"/>
        <v>0.6226659893256048</v>
      </c>
    </row>
    <row r="914" spans="1:15" x14ac:dyDescent="0.15">
      <c r="A914" s="1">
        <v>40</v>
      </c>
      <c r="B914" s="1" t="s">
        <v>323</v>
      </c>
      <c r="C914" s="1">
        <v>14</v>
      </c>
      <c r="D914" s="1" t="s">
        <v>27</v>
      </c>
      <c r="E914" s="6">
        <f>労働コスト!E914/SUM(資本コスト!E914,労働コスト!E914)</f>
        <v>0.99372743549457743</v>
      </c>
      <c r="F914" s="6">
        <f>労働コスト!F914/SUM(資本コスト!F914,労働コスト!F914)</f>
        <v>0.95121097633897578</v>
      </c>
      <c r="G914" s="6">
        <f>労働コスト!G914/SUM(資本コスト!G914,労働コスト!G914)</f>
        <v>0.94096435966747238</v>
      </c>
      <c r="H914" s="6">
        <f>労働コスト!H914/SUM(資本コスト!H914,労働コスト!H914)</f>
        <v>0.73630141352803902</v>
      </c>
      <c r="I914" s="6">
        <f>労働コスト!I914/SUM(資本コスト!I914,労働コスト!I914)</f>
        <v>0.74106858058303093</v>
      </c>
      <c r="K914" s="3">
        <f>0.5*(E914+E$1098)</f>
        <v>0.95420115059943489</v>
      </c>
      <c r="L914" s="3">
        <f t="shared" ref="L914:O914" si="910">0.5*(F914+F$1098)</f>
        <v>0.90408463947354001</v>
      </c>
      <c r="M914" s="3">
        <f t="shared" si="910"/>
        <v>0.85086007407103503</v>
      </c>
      <c r="N914" s="3">
        <f t="shared" si="910"/>
        <v>0.7163409824629916</v>
      </c>
      <c r="O914" s="3">
        <f t="shared" si="910"/>
        <v>0.68422060563767628</v>
      </c>
    </row>
    <row r="915" spans="1:15" x14ac:dyDescent="0.15">
      <c r="A915" s="1">
        <v>40</v>
      </c>
      <c r="B915" s="1" t="s">
        <v>323</v>
      </c>
      <c r="C915" s="1">
        <v>15</v>
      </c>
      <c r="D915" s="1" t="s">
        <v>28</v>
      </c>
      <c r="E915" s="6">
        <f>労働コスト!E915/SUM(資本コスト!E915,労働コスト!E915)</f>
        <v>0.89183500239973812</v>
      </c>
      <c r="F915" s="6">
        <f>労働コスト!F915/SUM(資本コスト!F915,労働コスト!F915)</f>
        <v>0.85314721936973181</v>
      </c>
      <c r="G915" s="6">
        <f>労働コスト!G915/SUM(資本コスト!G915,労働コスト!G915)</f>
        <v>0.79550700542289454</v>
      </c>
      <c r="H915" s="6">
        <f>労働コスト!H915/SUM(資本コスト!H915,労働コスト!H915)</f>
        <v>0.76511800334996316</v>
      </c>
      <c r="I915" s="6">
        <f>労働コスト!I915/SUM(資本コスト!I915,労働コスト!I915)</f>
        <v>0.69133235693278849</v>
      </c>
      <c r="K915" s="3">
        <f>0.5*(E915+E$1099)</f>
        <v>0.84907463481507151</v>
      </c>
      <c r="L915" s="3">
        <f t="shared" ref="L915:O915" si="911">0.5*(F915+F$1099)</f>
        <v>0.83735075417421645</v>
      </c>
      <c r="M915" s="3">
        <f t="shared" si="911"/>
        <v>0.77541220235861474</v>
      </c>
      <c r="N915" s="3">
        <f t="shared" si="911"/>
        <v>0.74779140783986831</v>
      </c>
      <c r="O915" s="3">
        <f t="shared" si="911"/>
        <v>0.68228140971200335</v>
      </c>
    </row>
    <row r="916" spans="1:15" x14ac:dyDescent="0.15">
      <c r="A916" s="1">
        <v>40</v>
      </c>
      <c r="B916" s="1" t="s">
        <v>322</v>
      </c>
      <c r="C916" s="1">
        <v>16</v>
      </c>
      <c r="D916" s="1" t="s">
        <v>11</v>
      </c>
      <c r="E916" s="6">
        <f>労働コスト!E916/SUM(資本コスト!E916,労働コスト!E916)</f>
        <v>0.79491065874464684</v>
      </c>
      <c r="F916" s="6">
        <f>労働コスト!F916/SUM(資本コスト!F916,労働コスト!F916)</f>
        <v>0.91702499031267282</v>
      </c>
      <c r="G916" s="6">
        <f>労働コスト!G916/SUM(資本コスト!G916,労働コスト!G916)</f>
        <v>0.92193559941258396</v>
      </c>
      <c r="H916" s="6">
        <f>労働コスト!H916/SUM(資本コスト!H916,労働コスト!H916)</f>
        <v>0.94105442300415354</v>
      </c>
      <c r="I916" s="6">
        <f>労働コスト!I916/SUM(資本コスト!I916,労働コスト!I916)</f>
        <v>0.94335553726415045</v>
      </c>
      <c r="K916" s="3">
        <f>0.5*(E916+E$1100)</f>
        <v>0.77073093091373801</v>
      </c>
      <c r="L916" s="3">
        <f t="shared" ref="L916:O916" si="912">0.5*(F916+F$1100)</f>
        <v>0.90431198457320117</v>
      </c>
      <c r="M916" s="3">
        <f t="shared" si="912"/>
        <v>0.90422954649907594</v>
      </c>
      <c r="N916" s="3">
        <f t="shared" si="912"/>
        <v>0.9273400025958155</v>
      </c>
      <c r="O916" s="3">
        <f t="shared" si="912"/>
        <v>0.92341981805152928</v>
      </c>
    </row>
    <row r="917" spans="1:15" x14ac:dyDescent="0.15">
      <c r="A917" s="1">
        <v>40</v>
      </c>
      <c r="B917" s="1" t="s">
        <v>322</v>
      </c>
      <c r="C917" s="1">
        <v>17</v>
      </c>
      <c r="D917" s="1" t="s">
        <v>12</v>
      </c>
      <c r="E917" s="6">
        <f>労働コスト!E917/SUM(資本コスト!E917,労働コスト!E917)</f>
        <v>0.25509892681014606</v>
      </c>
      <c r="F917" s="6">
        <f>労働コスト!F917/SUM(資本コスト!F917,労働コスト!F917)</f>
        <v>0.24531105707728662</v>
      </c>
      <c r="G917" s="6">
        <f>労働コスト!G917/SUM(資本コスト!G917,労働コスト!G917)</f>
        <v>0.29989576437118803</v>
      </c>
      <c r="H917" s="6">
        <f>労働コスト!H917/SUM(資本コスト!H917,労働コスト!H917)</f>
        <v>0.34151701354153668</v>
      </c>
      <c r="I917" s="6">
        <f>労働コスト!I917/SUM(資本コスト!I917,労働コスト!I917)</f>
        <v>0.24047328240087157</v>
      </c>
      <c r="K917" s="3">
        <f>0.5*(E917+E$1101)</f>
        <v>0.24800975431820249</v>
      </c>
      <c r="L917" s="3">
        <f t="shared" ref="L917:O917" si="913">0.5*(F917+F$1101)</f>
        <v>0.23972665227713186</v>
      </c>
      <c r="M917" s="3">
        <f t="shared" si="913"/>
        <v>0.28542485042872684</v>
      </c>
      <c r="N917" s="3">
        <f t="shared" si="913"/>
        <v>0.31445629654500196</v>
      </c>
      <c r="O917" s="3">
        <f t="shared" si="913"/>
        <v>0.21772187981907298</v>
      </c>
    </row>
    <row r="918" spans="1:15" x14ac:dyDescent="0.15">
      <c r="A918" s="1">
        <v>40</v>
      </c>
      <c r="B918" s="1" t="s">
        <v>322</v>
      </c>
      <c r="C918" s="1">
        <v>18</v>
      </c>
      <c r="D918" s="1" t="s">
        <v>13</v>
      </c>
      <c r="E918" s="6">
        <f>労働コスト!E918/SUM(資本コスト!E918,労働コスト!E918)</f>
        <v>0.88267169197766093</v>
      </c>
      <c r="F918" s="6">
        <f>労働コスト!F918/SUM(資本コスト!F918,労働コスト!F918)</f>
        <v>0.86024504906600707</v>
      </c>
      <c r="G918" s="6">
        <f>労働コスト!G918/SUM(資本コスト!G918,労働コスト!G918)</f>
        <v>0.86875484137159453</v>
      </c>
      <c r="H918" s="6">
        <f>労働コスト!H918/SUM(資本コスト!H918,労働コスト!H918)</f>
        <v>0.86753227321003257</v>
      </c>
      <c r="I918" s="6">
        <f>労働コスト!I918/SUM(資本コスト!I918,労働コスト!I918)</f>
        <v>0.85246349065814209</v>
      </c>
      <c r="K918" s="3">
        <f>0.5*(E918+E$1102)</f>
        <v>0.87109630868649501</v>
      </c>
      <c r="L918" s="3">
        <f t="shared" ref="L918:O918" si="914">0.5*(F918+F$1102)</f>
        <v>0.83322609160734218</v>
      </c>
      <c r="M918" s="3">
        <f t="shared" si="914"/>
        <v>0.84124130925728102</v>
      </c>
      <c r="N918" s="3">
        <f t="shared" si="914"/>
        <v>0.84573428472408674</v>
      </c>
      <c r="O918" s="3">
        <f t="shared" si="914"/>
        <v>0.82587964700923855</v>
      </c>
    </row>
    <row r="919" spans="1:15" x14ac:dyDescent="0.15">
      <c r="A919" s="1">
        <v>40</v>
      </c>
      <c r="B919" s="1" t="s">
        <v>322</v>
      </c>
      <c r="C919" s="1">
        <v>19</v>
      </c>
      <c r="D919" s="1" t="s">
        <v>14</v>
      </c>
      <c r="E919" s="6">
        <f>労働コスト!E919/SUM(資本コスト!E919,労働コスト!E919)</f>
        <v>0.67670371618442049</v>
      </c>
      <c r="F919" s="6">
        <f>労働コスト!F919/SUM(資本コスト!F919,労働コスト!F919)</f>
        <v>0.8490688737931168</v>
      </c>
      <c r="G919" s="6">
        <f>労働コスト!G919/SUM(資本コスト!G919,労働コスト!G919)</f>
        <v>0.87703539515030904</v>
      </c>
      <c r="H919" s="6">
        <f>労働コスト!H919/SUM(資本コスト!H919,労働コスト!H919)</f>
        <v>0.84231696888224916</v>
      </c>
      <c r="I919" s="6">
        <f>労働コスト!I919/SUM(資本コスト!I919,労働コスト!I919)</f>
        <v>0.80186811678825676</v>
      </c>
      <c r="K919" s="3">
        <f>0.5*(E919+E$1103)</f>
        <v>0.66977774425957182</v>
      </c>
      <c r="L919" s="3">
        <f t="shared" ref="L919:O919" si="915">0.5*(F919+F$1103)</f>
        <v>0.84545849800212325</v>
      </c>
      <c r="M919" s="3">
        <f t="shared" si="915"/>
        <v>0.86564387286061328</v>
      </c>
      <c r="N919" s="3">
        <f t="shared" si="915"/>
        <v>0.82685149988528461</v>
      </c>
      <c r="O919" s="3">
        <f t="shared" si="915"/>
        <v>0.80382058998595651</v>
      </c>
    </row>
    <row r="920" spans="1:15" x14ac:dyDescent="0.15">
      <c r="A920" s="1">
        <v>40</v>
      </c>
      <c r="B920" s="1" t="s">
        <v>322</v>
      </c>
      <c r="C920" s="1">
        <v>20</v>
      </c>
      <c r="D920" s="1" t="s">
        <v>15</v>
      </c>
      <c r="E920" s="6">
        <f>労働コスト!E920/SUM(資本コスト!E920,労働コスト!E920)</f>
        <v>0.46479563926207107</v>
      </c>
      <c r="F920" s="6">
        <f>労働コスト!F920/SUM(資本コスト!F920,労働コスト!F920)</f>
        <v>0.19057300806384456</v>
      </c>
      <c r="G920" s="6">
        <f>労働コスト!G920/SUM(資本コスト!G920,労働コスト!G920)</f>
        <v>0.27970434168933445</v>
      </c>
      <c r="H920" s="6">
        <f>労働コスト!H920/SUM(資本コスト!H920,労働コスト!H920)</f>
        <v>0.30055441014686307</v>
      </c>
      <c r="I920" s="6">
        <f>労働コスト!I920/SUM(資本コスト!I920,労働コスト!I920)</f>
        <v>0.22395470627501821</v>
      </c>
      <c r="K920" s="3">
        <f>0.5*(E920+E$1104)</f>
        <v>0.4852433525573896</v>
      </c>
      <c r="L920" s="3">
        <f t="shared" ref="L920:O920" si="916">0.5*(F920+F$1104)</f>
        <v>0.19597290283207558</v>
      </c>
      <c r="M920" s="3">
        <f t="shared" si="916"/>
        <v>0.26319935729089994</v>
      </c>
      <c r="N920" s="3">
        <f t="shared" si="916"/>
        <v>0.27859823019347985</v>
      </c>
      <c r="O920" s="3">
        <f t="shared" si="916"/>
        <v>0.2129972992223737</v>
      </c>
    </row>
    <row r="921" spans="1:15" x14ac:dyDescent="0.15">
      <c r="A921" s="1">
        <v>40</v>
      </c>
      <c r="B921" s="1" t="s">
        <v>322</v>
      </c>
      <c r="C921" s="1">
        <v>21</v>
      </c>
      <c r="D921" s="1" t="s">
        <v>16</v>
      </c>
      <c r="E921" s="6">
        <f>労働コスト!E921/SUM(資本コスト!E921,労働コスト!E921)</f>
        <v>0.66464849553425764</v>
      </c>
      <c r="F921" s="6">
        <f>労働コスト!F921/SUM(資本コスト!F921,労働コスト!F921)</f>
        <v>0.60438328648905382</v>
      </c>
      <c r="G921" s="6">
        <f>労働コスト!G921/SUM(資本コスト!G921,労働コスト!G921)</f>
        <v>0.66585847606693571</v>
      </c>
      <c r="H921" s="6">
        <f>労働コスト!H921/SUM(資本コスト!H921,労働コスト!H921)</f>
        <v>0.6125367191655634</v>
      </c>
      <c r="I921" s="6">
        <f>労働コスト!I921/SUM(資本コスト!I921,労働コスト!I921)</f>
        <v>0.52052058629883369</v>
      </c>
      <c r="K921" s="3">
        <f>0.5*(E921+E$1105)</f>
        <v>0.67010034525203799</v>
      </c>
      <c r="L921" s="3">
        <f t="shared" ref="L921:O921" si="917">0.5*(F921+F$1105)</f>
        <v>0.59493195513342023</v>
      </c>
      <c r="M921" s="3">
        <f t="shared" si="917"/>
        <v>0.62473065987998311</v>
      </c>
      <c r="N921" s="3">
        <f t="shared" si="917"/>
        <v>0.58326851217173703</v>
      </c>
      <c r="O921" s="3">
        <f t="shared" si="917"/>
        <v>0.47790776242876887</v>
      </c>
    </row>
    <row r="922" spans="1:15" x14ac:dyDescent="0.15">
      <c r="A922" s="1">
        <v>40</v>
      </c>
      <c r="B922" s="1" t="s">
        <v>194</v>
      </c>
      <c r="C922" s="1">
        <v>22</v>
      </c>
      <c r="D922" s="1" t="s">
        <v>8</v>
      </c>
      <c r="E922" s="6">
        <f>労働コスト!E922/SUM(資本コスト!E922,労働コスト!E922)</f>
        <v>0.79763691655226743</v>
      </c>
      <c r="F922" s="6">
        <f>労働コスト!F922/SUM(資本コスト!F922,労働コスト!F922)</f>
        <v>0.78104394835653146</v>
      </c>
      <c r="G922" s="6">
        <f>労働コスト!G922/SUM(資本コスト!G922,労働コスト!G922)</f>
        <v>0.7450784542012846</v>
      </c>
      <c r="H922" s="6">
        <f>労働コスト!H922/SUM(資本コスト!H922,労働コスト!H922)</f>
        <v>0.71748609147992659</v>
      </c>
      <c r="I922" s="6">
        <f>労働コスト!I922/SUM(資本コスト!I922,労働コスト!I922)</f>
        <v>0.75568481450031655</v>
      </c>
      <c r="K922" s="3">
        <f>0.5*(E922+E$1106)</f>
        <v>0.79912135847174826</v>
      </c>
      <c r="L922" s="3">
        <f t="shared" ref="L922:O922" si="918">0.5*(F922+F$1106)</f>
        <v>0.7577462103629875</v>
      </c>
      <c r="M922" s="3">
        <f t="shared" si="918"/>
        <v>0.70739045150317525</v>
      </c>
      <c r="N922" s="3">
        <f t="shared" si="918"/>
        <v>0.70476854749352391</v>
      </c>
      <c r="O922" s="3">
        <f t="shared" si="918"/>
        <v>0.74189890067806119</v>
      </c>
    </row>
    <row r="923" spans="1:15" x14ac:dyDescent="0.15">
      <c r="A923" s="1">
        <v>40</v>
      </c>
      <c r="B923" s="1" t="s">
        <v>194</v>
      </c>
      <c r="C923" s="1">
        <v>23</v>
      </c>
      <c r="D923" s="1" t="s">
        <v>29</v>
      </c>
      <c r="E923" s="6">
        <f>労働コスト!E923/SUM(資本コスト!E923,労働コスト!E923)</f>
        <v>0.62777389723683497</v>
      </c>
      <c r="F923" s="6">
        <f>労働コスト!F923/SUM(資本コスト!F923,労働コスト!F923)</f>
        <v>0.73191283880742741</v>
      </c>
      <c r="G923" s="6">
        <f>労働コスト!G923/SUM(資本コスト!G923,労働コスト!G923)</f>
        <v>0.72478532271403284</v>
      </c>
      <c r="H923" s="6">
        <f>労働コスト!H923/SUM(資本コスト!H923,労働コスト!H923)</f>
        <v>0.74282025004610741</v>
      </c>
      <c r="I923" s="6">
        <f>労働コスト!I923/SUM(資本コスト!I923,労働コスト!I923)</f>
        <v>0.68743997472550877</v>
      </c>
      <c r="K923" s="3">
        <f>0.5*(E923+E$1107)</f>
        <v>0.62171213980579543</v>
      </c>
      <c r="L923" s="3">
        <f t="shared" ref="L923:O923" si="919">0.5*(F923+F$1107)</f>
        <v>0.73687265397178336</v>
      </c>
      <c r="M923" s="3">
        <f t="shared" si="919"/>
        <v>0.7266281354706785</v>
      </c>
      <c r="N923" s="3">
        <f t="shared" si="919"/>
        <v>0.7435767965453437</v>
      </c>
      <c r="O923" s="3">
        <f t="shared" si="919"/>
        <v>0.69114875217288996</v>
      </c>
    </row>
    <row r="924" spans="1:15" x14ac:dyDescent="0.15">
      <c r="A924" s="1">
        <v>41</v>
      </c>
      <c r="B924" s="1" t="s">
        <v>324</v>
      </c>
      <c r="C924" s="1">
        <v>1</v>
      </c>
      <c r="D924" s="1" t="s">
        <v>9</v>
      </c>
      <c r="E924" s="6">
        <f>労働コスト!E924/SUM(資本コスト!E924,労働コスト!E924)</f>
        <v>0.46091182378105544</v>
      </c>
      <c r="F924" s="6">
        <f>労働コスト!F924/SUM(資本コスト!F924,労働コスト!F924)</f>
        <v>0.61321283991786502</v>
      </c>
      <c r="G924" s="6">
        <f>労働コスト!G924/SUM(資本コスト!G924,労働コスト!G924)</f>
        <v>0.57491809643428637</v>
      </c>
      <c r="H924" s="6">
        <f>労働コスト!H924/SUM(資本コスト!H924,労働コスト!H924)</f>
        <v>0.48098312886112121</v>
      </c>
      <c r="I924" s="6">
        <f>労働コスト!I924/SUM(資本コスト!I924,労働コスト!I924)</f>
        <v>0.3604090361025914</v>
      </c>
      <c r="K924" s="3">
        <f>0.5*(E924+E$1085)</f>
        <v>0.44214065666159741</v>
      </c>
      <c r="L924" s="3">
        <f t="shared" ref="L924:O924" si="920">0.5*(F924+F$1085)</f>
        <v>0.55764093367701806</v>
      </c>
      <c r="M924" s="3">
        <f t="shared" si="920"/>
        <v>0.51450035758362545</v>
      </c>
      <c r="N924" s="3">
        <f t="shared" si="920"/>
        <v>0.41728028092348901</v>
      </c>
      <c r="O924" s="3">
        <f t="shared" si="920"/>
        <v>0.32515463532888755</v>
      </c>
    </row>
    <row r="925" spans="1:15" x14ac:dyDescent="0.15">
      <c r="A925" s="1">
        <v>41</v>
      </c>
      <c r="B925" s="1" t="s">
        <v>324</v>
      </c>
      <c r="C925" s="1">
        <v>2</v>
      </c>
      <c r="D925" s="1" t="s">
        <v>10</v>
      </c>
      <c r="E925" s="6">
        <f>労働コスト!E925/SUM(資本コスト!E925,労働コスト!E925)</f>
        <v>0.76655857218589241</v>
      </c>
      <c r="F925" s="6">
        <f>労働コスト!F925/SUM(資本コスト!F925,労働コスト!F925)</f>
        <v>0.73027372172875615</v>
      </c>
      <c r="G925" s="6">
        <f>労働コスト!G925/SUM(資本コスト!G925,労働コスト!G925)</f>
        <v>0.67160051875640314</v>
      </c>
      <c r="H925" s="6">
        <f>労働コスト!H925/SUM(資本コスト!H925,労働コスト!H925)</f>
        <v>0.67841172204644462</v>
      </c>
      <c r="I925" s="6">
        <f>労働コスト!I925/SUM(資本コスト!I925,労働コスト!I925)</f>
        <v>0.55947529346102454</v>
      </c>
      <c r="K925" s="3">
        <f>0.5*(E925+E$1086)</f>
        <v>0.69447513983409337</v>
      </c>
      <c r="L925" s="3">
        <f t="shared" ref="L925:O925" si="921">0.5*(F925+F$1086)</f>
        <v>0.69864683700477759</v>
      </c>
      <c r="M925" s="3">
        <f t="shared" si="921"/>
        <v>0.66250846555816345</v>
      </c>
      <c r="N925" s="3">
        <f t="shared" si="921"/>
        <v>0.66720813179136873</v>
      </c>
      <c r="O925" s="3">
        <f t="shared" si="921"/>
        <v>0.5290387341540479</v>
      </c>
    </row>
    <row r="926" spans="1:15" x14ac:dyDescent="0.15">
      <c r="A926" s="1">
        <v>41</v>
      </c>
      <c r="B926" s="1" t="s">
        <v>325</v>
      </c>
      <c r="C926" s="1">
        <v>3</v>
      </c>
      <c r="D926" s="1" t="s">
        <v>17</v>
      </c>
      <c r="E926" s="6">
        <f>労働コスト!E926/SUM(資本コスト!E926,労働コスト!E926)</f>
        <v>0.54148692592893699</v>
      </c>
      <c r="F926" s="6">
        <f>労働コスト!F926/SUM(資本コスト!F926,労働コスト!F926)</f>
        <v>0.67067729151256694</v>
      </c>
      <c r="G926" s="6">
        <f>労働コスト!G926/SUM(資本コスト!G926,労働コスト!G926)</f>
        <v>0.56575563438672549</v>
      </c>
      <c r="H926" s="6">
        <f>労働コスト!H926/SUM(資本コスト!H926,労働コスト!H926)</f>
        <v>0.58991487479872351</v>
      </c>
      <c r="I926" s="6">
        <f>労働コスト!I926/SUM(資本コスト!I926,労働コスト!I926)</f>
        <v>0.57756009296847655</v>
      </c>
      <c r="K926" s="3">
        <f>0.5*(E926+E$1087)</f>
        <v>0.60885596430073496</v>
      </c>
      <c r="L926" s="3">
        <f t="shared" ref="L926:O926" si="922">0.5*(F926+F$1087)</f>
        <v>0.70851916429179185</v>
      </c>
      <c r="M926" s="3">
        <f t="shared" si="922"/>
        <v>0.63019320363093223</v>
      </c>
      <c r="N926" s="3">
        <f t="shared" si="922"/>
        <v>0.63999812762756614</v>
      </c>
      <c r="O926" s="3">
        <f t="shared" si="922"/>
        <v>0.60560468603882067</v>
      </c>
    </row>
    <row r="927" spans="1:15" x14ac:dyDescent="0.15">
      <c r="A927" s="1">
        <v>41</v>
      </c>
      <c r="B927" s="1" t="s">
        <v>325</v>
      </c>
      <c r="C927" s="1">
        <v>4</v>
      </c>
      <c r="D927" s="1" t="s">
        <v>18</v>
      </c>
      <c r="E927" s="6">
        <f>労働コスト!E927/SUM(資本コスト!E927,労働コスト!E927)</f>
        <v>0.8160356019168552</v>
      </c>
      <c r="F927" s="6">
        <f>労働コスト!F927/SUM(資本コスト!F927,労働コスト!F927)</f>
        <v>0.83246664946856397</v>
      </c>
      <c r="G927" s="6">
        <f>労働コスト!G927/SUM(資本コスト!G927,労働コスト!G927)</f>
        <v>0.82389500722519105</v>
      </c>
      <c r="H927" s="6">
        <f>労働コスト!H927/SUM(資本コスト!H927,労働コスト!H927)</f>
        <v>0.74861441167312492</v>
      </c>
      <c r="I927" s="6">
        <f>労働コスト!I927/SUM(資本コスト!I927,労働コスト!I927)</f>
        <v>0.73548513404176197</v>
      </c>
      <c r="K927" s="3">
        <f>0.5*(E927+E$1088)</f>
        <v>0.79611591004051108</v>
      </c>
      <c r="L927" s="3">
        <f t="shared" ref="L927:O927" si="923">0.5*(F927+F$1088)</f>
        <v>0.82395696148660091</v>
      </c>
      <c r="M927" s="3">
        <f t="shared" si="923"/>
        <v>0.81123404552909939</v>
      </c>
      <c r="N927" s="3">
        <f t="shared" si="923"/>
        <v>0.74435764178634201</v>
      </c>
      <c r="O927" s="3">
        <f t="shared" si="923"/>
        <v>0.70306081180100044</v>
      </c>
    </row>
    <row r="928" spans="1:15" x14ac:dyDescent="0.15">
      <c r="A928" s="1">
        <v>41</v>
      </c>
      <c r="B928" s="1" t="s">
        <v>325</v>
      </c>
      <c r="C928" s="1">
        <v>5</v>
      </c>
      <c r="D928" s="1" t="s">
        <v>19</v>
      </c>
      <c r="E928" s="6">
        <f>労働コスト!E928/SUM(資本コスト!E928,労働コスト!E928)</f>
        <v>0.5159378851332217</v>
      </c>
      <c r="F928" s="6">
        <f>労働コスト!F928/SUM(資本コスト!F928,労働コスト!F928)</f>
        <v>0.6959351502084925</v>
      </c>
      <c r="G928" s="6">
        <f>労働コスト!G928/SUM(資本コスト!G928,労働コスト!G928)</f>
        <v>0.72153269517532903</v>
      </c>
      <c r="H928" s="6">
        <f>労働コスト!H928/SUM(資本コスト!H928,労働コスト!H928)</f>
        <v>0.66279860015094583</v>
      </c>
      <c r="I928" s="6">
        <f>労働コスト!I928/SUM(資本コスト!I928,労働コスト!I928)</f>
        <v>0.5769419607291878</v>
      </c>
      <c r="K928" s="3">
        <f>0.5*(E928+E$1089)</f>
        <v>0.56093979397505334</v>
      </c>
      <c r="L928" s="3">
        <f t="shared" ref="L928:O928" si="924">0.5*(F928+F$1089)</f>
        <v>0.70229942538649071</v>
      </c>
      <c r="M928" s="3">
        <f t="shared" si="924"/>
        <v>0.70429261417760358</v>
      </c>
      <c r="N928" s="3">
        <f t="shared" si="924"/>
        <v>0.66984880677912151</v>
      </c>
      <c r="O928" s="3">
        <f t="shared" si="924"/>
        <v>0.59102235483136467</v>
      </c>
    </row>
    <row r="929" spans="1:15" x14ac:dyDescent="0.15">
      <c r="A929" s="1">
        <v>41</v>
      </c>
      <c r="B929" s="1" t="s">
        <v>325</v>
      </c>
      <c r="C929" s="1">
        <v>6</v>
      </c>
      <c r="D929" s="1" t="s">
        <v>3</v>
      </c>
      <c r="E929" s="6">
        <f>労働コスト!E929/SUM(資本コスト!E929,労働コスト!E929)</f>
        <v>0.6879412538582973</v>
      </c>
      <c r="F929" s="6">
        <f>労働コスト!F929/SUM(資本コスト!F929,労働コスト!F929)</f>
        <v>0.72700740244322237</v>
      </c>
      <c r="G929" s="6">
        <f>労働コスト!G929/SUM(資本コスト!G929,労働コスト!G929)</f>
        <v>0.64574743637859289</v>
      </c>
      <c r="H929" s="6">
        <f>労働コスト!H929/SUM(資本コスト!H929,労働コスト!H929)</f>
        <v>0.62770719619049586</v>
      </c>
      <c r="I929" s="6">
        <f>労働コスト!I929/SUM(資本コスト!I929,労働コスト!I929)</f>
        <v>0.46422392585090799</v>
      </c>
      <c r="K929" s="3">
        <f>0.5*(E929+E$1090)</f>
        <v>0.60225761504225217</v>
      </c>
      <c r="L929" s="3">
        <f t="shared" ref="L929:O929" si="925">0.5*(F929+F$1090)</f>
        <v>0.65367596237028236</v>
      </c>
      <c r="M929" s="3">
        <f t="shared" si="925"/>
        <v>0.59948739559273423</v>
      </c>
      <c r="N929" s="3">
        <f t="shared" si="925"/>
        <v>0.59879051693128216</v>
      </c>
      <c r="O929" s="3">
        <f t="shared" si="925"/>
        <v>0.4544664064692967</v>
      </c>
    </row>
    <row r="930" spans="1:15" x14ac:dyDescent="0.15">
      <c r="A930" s="1">
        <v>41</v>
      </c>
      <c r="B930" s="1" t="s">
        <v>325</v>
      </c>
      <c r="C930" s="1">
        <v>7</v>
      </c>
      <c r="D930" s="1" t="s">
        <v>20</v>
      </c>
      <c r="E930" s="6">
        <f>労働コスト!E930/SUM(資本コスト!E930,労働コスト!E930)</f>
        <v>4.6770547988679891E-2</v>
      </c>
      <c r="F930" s="6">
        <f>労働コスト!F930/SUM(資本コスト!F930,労働コスト!F930)</f>
        <v>5.6931791956557627E-2</v>
      </c>
      <c r="G930" s="6">
        <f>労働コスト!G930/SUM(資本コスト!G930,労働コスト!G930)</f>
        <v>0.31856001035623416</v>
      </c>
      <c r="H930" s="6">
        <f>労働コスト!H930/SUM(資本コスト!H930,労働コスト!H930)</f>
        <v>0.5556082050489014</v>
      </c>
      <c r="I930" s="6">
        <f>労働コスト!I930/SUM(資本コスト!I930,労働コスト!I930)</f>
        <v>0.76091295173308349</v>
      </c>
      <c r="K930" s="3">
        <f>0.5*(E930+E$1091)</f>
        <v>0.17559928035411645</v>
      </c>
      <c r="L930" s="3">
        <f t="shared" ref="L930:O930" si="926">0.5*(F930+F$1091)</f>
        <v>0.20256017106746182</v>
      </c>
      <c r="M930" s="3">
        <f t="shared" si="926"/>
        <v>0.37813490810818429</v>
      </c>
      <c r="N930" s="3">
        <f t="shared" si="926"/>
        <v>0.49343202995381286</v>
      </c>
      <c r="O930" s="3">
        <f t="shared" si="926"/>
        <v>0.57289257648746195</v>
      </c>
    </row>
    <row r="931" spans="1:15" x14ac:dyDescent="0.15">
      <c r="A931" s="1">
        <v>41</v>
      </c>
      <c r="B931" s="1" t="s">
        <v>325</v>
      </c>
      <c r="C931" s="1">
        <v>8</v>
      </c>
      <c r="D931" s="1" t="s">
        <v>21</v>
      </c>
      <c r="E931" s="6">
        <f>労働コスト!E931/SUM(資本コスト!E931,労働コスト!E931)</f>
        <v>0.75092284864233083</v>
      </c>
      <c r="F931" s="6">
        <f>労働コスト!F931/SUM(資本コスト!F931,労働コスト!F931)</f>
        <v>0.88102381580591582</v>
      </c>
      <c r="G931" s="6">
        <f>労働コスト!G931/SUM(資本コスト!G931,労働コスト!G931)</f>
        <v>0.88143260807215673</v>
      </c>
      <c r="H931" s="6">
        <f>労働コスト!H931/SUM(資本コスト!H931,労働コスト!H931)</f>
        <v>0.89435357346968858</v>
      </c>
      <c r="I931" s="6">
        <f>労働コスト!I931/SUM(資本コスト!I931,労働コスト!I931)</f>
        <v>0.87545951434399683</v>
      </c>
      <c r="K931" s="3">
        <f>0.5*(E931+E$1092)</f>
        <v>0.68780401640757027</v>
      </c>
      <c r="L931" s="3">
        <f t="shared" ref="L931:O931" si="927">0.5*(F931+F$1092)</f>
        <v>0.81895372712117154</v>
      </c>
      <c r="M931" s="3">
        <f t="shared" si="927"/>
        <v>0.81629368222836474</v>
      </c>
      <c r="N931" s="3">
        <f t="shared" si="927"/>
        <v>0.82812778917359964</v>
      </c>
      <c r="O931" s="3">
        <f t="shared" si="927"/>
        <v>0.77618418705278269</v>
      </c>
    </row>
    <row r="932" spans="1:15" x14ac:dyDescent="0.15">
      <c r="A932" s="1">
        <v>41</v>
      </c>
      <c r="B932" s="1" t="s">
        <v>325</v>
      </c>
      <c r="C932" s="1">
        <v>9</v>
      </c>
      <c r="D932" s="1" t="s">
        <v>22</v>
      </c>
      <c r="E932" s="6">
        <f>労働コスト!E932/SUM(資本コスト!E932,労働コスト!E932)</f>
        <v>0.73537234716608535</v>
      </c>
      <c r="F932" s="6">
        <f>労働コスト!F932/SUM(資本コスト!F932,労働コスト!F932)</f>
        <v>0.74918345095112782</v>
      </c>
      <c r="G932" s="6">
        <f>労働コスト!G932/SUM(資本コスト!G932,労働コスト!G932)</f>
        <v>0.45193891571507483</v>
      </c>
      <c r="H932" s="6">
        <f>労働コスト!H932/SUM(資本コスト!H932,労働コスト!H932)</f>
        <v>0.6279517293646989</v>
      </c>
      <c r="I932" s="6">
        <f>労働コスト!I932/SUM(資本コスト!I932,労働コスト!I932)</f>
        <v>0.47007805741954034</v>
      </c>
      <c r="K932" s="3">
        <f>0.5*(E932+E$1093)</f>
        <v>0.68071312521284244</v>
      </c>
      <c r="L932" s="3">
        <f t="shared" ref="L932:O932" si="928">0.5*(F932+F$1093)</f>
        <v>0.68133795341332437</v>
      </c>
      <c r="M932" s="3">
        <f t="shared" si="928"/>
        <v>0.51650543999547505</v>
      </c>
      <c r="N932" s="3">
        <f t="shared" si="928"/>
        <v>0.6106885917370003</v>
      </c>
      <c r="O932" s="3">
        <f t="shared" si="928"/>
        <v>0.51244682926333995</v>
      </c>
    </row>
    <row r="933" spans="1:15" x14ac:dyDescent="0.15">
      <c r="A933" s="1">
        <v>41</v>
      </c>
      <c r="B933" s="1" t="s">
        <v>325</v>
      </c>
      <c r="C933" s="1">
        <v>10</v>
      </c>
      <c r="D933" s="1" t="s">
        <v>23</v>
      </c>
      <c r="E933" s="6">
        <f>労働コスト!E933/SUM(資本コスト!E933,労働コスト!E933)</f>
        <v>0.69500445369656405</v>
      </c>
      <c r="F933" s="6">
        <f>労働コスト!F933/SUM(資本コスト!F933,労働コスト!F933)</f>
        <v>0.63743685744065326</v>
      </c>
      <c r="G933" s="6">
        <f>労働コスト!G933/SUM(資本コスト!G933,労働コスト!G933)</f>
        <v>0.5987235383292685</v>
      </c>
      <c r="H933" s="6">
        <f>労働コスト!H933/SUM(資本コスト!H933,労働コスト!H933)</f>
        <v>0.6355942735303024</v>
      </c>
      <c r="I933" s="6">
        <f>労働コスト!I933/SUM(資本コスト!I933,労働コスト!I933)</f>
        <v>0.57674429249310022</v>
      </c>
      <c r="K933" s="3">
        <f>0.5*(E933+E$1094)</f>
        <v>0.72861534042751641</v>
      </c>
      <c r="L933" s="3">
        <f t="shared" ref="L933:O933" si="929">0.5*(F933+F$1094)</f>
        <v>0.71971023011070479</v>
      </c>
      <c r="M933" s="3">
        <f t="shared" si="929"/>
        <v>0.70428855427299442</v>
      </c>
      <c r="N933" s="3">
        <f t="shared" si="929"/>
        <v>0.72344840552076417</v>
      </c>
      <c r="O933" s="3">
        <f t="shared" si="929"/>
        <v>0.68449795614894382</v>
      </c>
    </row>
    <row r="934" spans="1:15" x14ac:dyDescent="0.15">
      <c r="A934" s="1">
        <v>41</v>
      </c>
      <c r="B934" s="1" t="s">
        <v>325</v>
      </c>
      <c r="C934" s="1">
        <v>11</v>
      </c>
      <c r="D934" s="1" t="s">
        <v>24</v>
      </c>
      <c r="E934" s="6">
        <f>労働コスト!E934/SUM(資本コスト!E934,労働コスト!E934)</f>
        <v>0.7460381087468021</v>
      </c>
      <c r="F934" s="6">
        <f>労働コスト!F934/SUM(資本コスト!F934,労働コスト!F934)</f>
        <v>0.82037007663772121</v>
      </c>
      <c r="G934" s="6">
        <f>労働コスト!G934/SUM(資本コスト!G934,労働コスト!G934)</f>
        <v>0.73521062993452635</v>
      </c>
      <c r="H934" s="6">
        <f>労働コスト!H934/SUM(資本コスト!H934,労働コスト!H934)</f>
        <v>0.69985680968915376</v>
      </c>
      <c r="I934" s="6">
        <f>労働コスト!I934/SUM(資本コスト!I934,労働コスト!I934)</f>
        <v>0.6396203361530024</v>
      </c>
      <c r="K934" s="3">
        <f>0.5*(E934+E$1095)</f>
        <v>0.7377870334072264</v>
      </c>
      <c r="L934" s="3">
        <f t="shared" ref="L934:O934" si="930">0.5*(F934+F$1095)</f>
        <v>0.80134216432400018</v>
      </c>
      <c r="M934" s="3">
        <f t="shared" si="930"/>
        <v>0.73027918349577448</v>
      </c>
      <c r="N934" s="3">
        <f t="shared" si="930"/>
        <v>0.71429084781429197</v>
      </c>
      <c r="O934" s="3">
        <f t="shared" si="930"/>
        <v>0.66471951457364087</v>
      </c>
    </row>
    <row r="935" spans="1:15" x14ac:dyDescent="0.15">
      <c r="A935" s="1">
        <v>41</v>
      </c>
      <c r="B935" s="1" t="s">
        <v>325</v>
      </c>
      <c r="C935" s="1">
        <v>12</v>
      </c>
      <c r="D935" s="1" t="s">
        <v>25</v>
      </c>
      <c r="E935" s="6">
        <f>労働コスト!E935/SUM(資本コスト!E935,労働コスト!E935)</f>
        <v>0.59621490758337248</v>
      </c>
      <c r="F935" s="6">
        <f>労働コスト!F935/SUM(資本コスト!F935,労働コスト!F935)</f>
        <v>0.72259936360316546</v>
      </c>
      <c r="G935" s="6">
        <f>労働コスト!G935/SUM(資本コスト!G935,労働コスト!G935)</f>
        <v>0.64110151525086068</v>
      </c>
      <c r="H935" s="6">
        <f>労働コスト!H935/SUM(資本コスト!H935,労働コスト!H935)</f>
        <v>0.62021307039370488</v>
      </c>
      <c r="I935" s="6">
        <f>労働コスト!I935/SUM(資本コスト!I935,労働コスト!I935)</f>
        <v>0.3899615013260439</v>
      </c>
      <c r="K935" s="3">
        <f>0.5*(E935+E$1096)</f>
        <v>0.68843863333228961</v>
      </c>
      <c r="L935" s="3">
        <f t="shared" ref="L935:O935" si="931">0.5*(F935+F$1096)</f>
        <v>0.77029965150975244</v>
      </c>
      <c r="M935" s="3">
        <f t="shared" si="931"/>
        <v>0.66255671902490576</v>
      </c>
      <c r="N935" s="3">
        <f t="shared" si="931"/>
        <v>0.63903001304894014</v>
      </c>
      <c r="O935" s="3">
        <f t="shared" si="931"/>
        <v>0.47836648886417993</v>
      </c>
    </row>
    <row r="936" spans="1:15" x14ac:dyDescent="0.15">
      <c r="A936" s="1">
        <v>41</v>
      </c>
      <c r="B936" s="1" t="s">
        <v>325</v>
      </c>
      <c r="C936" s="1">
        <v>13</v>
      </c>
      <c r="D936" s="1" t="s">
        <v>26</v>
      </c>
      <c r="E936" s="6">
        <f>労働コスト!E936/SUM(資本コスト!E936,労働コスト!E936)</f>
        <v>0.89549979824294301</v>
      </c>
      <c r="F936" s="6">
        <f>労働コスト!F936/SUM(資本コスト!F936,労働コスト!F936)</f>
        <v>0.74751618697953159</v>
      </c>
      <c r="G936" s="6">
        <f>労働コスト!G936/SUM(資本コスト!G936,労働コスト!G936)</f>
        <v>0.75518361087165342</v>
      </c>
      <c r="H936" s="6">
        <f>労働コスト!H936/SUM(資本コスト!H936,労働コスト!H936)</f>
        <v>0.72438592704778282</v>
      </c>
      <c r="I936" s="6">
        <f>労働コスト!I936/SUM(資本コスト!I936,労働コスト!I936)</f>
        <v>0.67391915830278415</v>
      </c>
      <c r="K936" s="3">
        <f>0.5*(E936+E$1097)</f>
        <v>0.85300241592061554</v>
      </c>
      <c r="L936" s="3">
        <f t="shared" ref="L936:O936" si="932">0.5*(F936+F$1097)</f>
        <v>0.73442222531437107</v>
      </c>
      <c r="M936" s="3">
        <f t="shared" si="932"/>
        <v>0.71389728083757298</v>
      </c>
      <c r="N936" s="3">
        <f t="shared" si="932"/>
        <v>0.70098199723040089</v>
      </c>
      <c r="O936" s="3">
        <f t="shared" si="932"/>
        <v>0.68813767056797825</v>
      </c>
    </row>
    <row r="937" spans="1:15" x14ac:dyDescent="0.15">
      <c r="A937" s="1">
        <v>41</v>
      </c>
      <c r="B937" s="1" t="s">
        <v>325</v>
      </c>
      <c r="C937" s="1">
        <v>14</v>
      </c>
      <c r="D937" s="1" t="s">
        <v>27</v>
      </c>
      <c r="E937" s="6">
        <f>労働コスト!E937/SUM(資本コスト!E937,労働コスト!E937)</f>
        <v>0.98687174332157579</v>
      </c>
      <c r="F937" s="6">
        <f>労働コスト!F937/SUM(資本コスト!F937,労働コスト!F937)</f>
        <v>0.90496858987333595</v>
      </c>
      <c r="G937" s="6">
        <f>労働コスト!G937/SUM(資本コスト!G937,労働コスト!G937)</f>
        <v>0.9585238058903256</v>
      </c>
      <c r="H937" s="6">
        <f>労働コスト!H937/SUM(資本コスト!H937,労働コスト!H937)</f>
        <v>0.79455887259735603</v>
      </c>
      <c r="I937" s="6">
        <f>労働コスト!I937/SUM(資本コスト!I937,労働コスト!I937)</f>
        <v>0.81321794118723933</v>
      </c>
      <c r="K937" s="3">
        <f>0.5*(E937+E$1098)</f>
        <v>0.95077330451293407</v>
      </c>
      <c r="L937" s="3">
        <f t="shared" ref="L937:O937" si="933">0.5*(F937+F$1098)</f>
        <v>0.88096344624072009</v>
      </c>
      <c r="M937" s="3">
        <f t="shared" si="933"/>
        <v>0.85963979718246164</v>
      </c>
      <c r="N937" s="3">
        <f t="shared" si="933"/>
        <v>0.74546971199765011</v>
      </c>
      <c r="O937" s="3">
        <f t="shared" si="933"/>
        <v>0.72029528593978054</v>
      </c>
    </row>
    <row r="938" spans="1:15" x14ac:dyDescent="0.15">
      <c r="A938" s="1">
        <v>41</v>
      </c>
      <c r="B938" s="1" t="s">
        <v>325</v>
      </c>
      <c r="C938" s="1">
        <v>15</v>
      </c>
      <c r="D938" s="1" t="s">
        <v>28</v>
      </c>
      <c r="E938" s="6">
        <f>労働コスト!E938/SUM(資本コスト!E938,労働コスト!E938)</f>
        <v>0.81996375955357026</v>
      </c>
      <c r="F938" s="6">
        <f>労働コスト!F938/SUM(資本コスト!F938,労働コスト!F938)</f>
        <v>0.78582963486069279</v>
      </c>
      <c r="G938" s="6">
        <f>労働コスト!G938/SUM(資本コスト!G938,労働コスト!G938)</f>
        <v>0.70990992066836156</v>
      </c>
      <c r="H938" s="6">
        <f>労働コスト!H938/SUM(資本コスト!H938,労働コスト!H938)</f>
        <v>0.6766180861363198</v>
      </c>
      <c r="I938" s="6">
        <f>労働コスト!I938/SUM(資本コスト!I938,労働コスト!I938)</f>
        <v>0.59448297220552671</v>
      </c>
      <c r="K938" s="3">
        <f>0.5*(E938+E$1099)</f>
        <v>0.81313901339198758</v>
      </c>
      <c r="L938" s="3">
        <f t="shared" ref="L938:O938" si="934">0.5*(F938+F$1099)</f>
        <v>0.80369196191969694</v>
      </c>
      <c r="M938" s="3">
        <f t="shared" si="934"/>
        <v>0.73261365998134831</v>
      </c>
      <c r="N938" s="3">
        <f t="shared" si="934"/>
        <v>0.70354144923304662</v>
      </c>
      <c r="O938" s="3">
        <f t="shared" si="934"/>
        <v>0.63385671734837246</v>
      </c>
    </row>
    <row r="939" spans="1:15" x14ac:dyDescent="0.15">
      <c r="A939" s="1">
        <v>41</v>
      </c>
      <c r="B939" s="1" t="s">
        <v>324</v>
      </c>
      <c r="C939" s="1">
        <v>16</v>
      </c>
      <c r="D939" s="1" t="s">
        <v>11</v>
      </c>
      <c r="E939" s="6">
        <f>労働コスト!E939/SUM(資本コスト!E939,労働コスト!E939)</f>
        <v>0.6235089306741578</v>
      </c>
      <c r="F939" s="6">
        <f>労働コスト!F939/SUM(資本コスト!F939,労働コスト!F939)</f>
        <v>0.86325955079098671</v>
      </c>
      <c r="G939" s="6">
        <f>労働コスト!G939/SUM(資本コスト!G939,労働コスト!G939)</f>
        <v>0.84720839861945785</v>
      </c>
      <c r="H939" s="6">
        <f>労働コスト!H939/SUM(資本コスト!H939,労働コスト!H939)</f>
        <v>0.89966789230082478</v>
      </c>
      <c r="I939" s="6">
        <f>労働コスト!I939/SUM(資本コスト!I939,労働コスト!I939)</f>
        <v>0.87486508134927676</v>
      </c>
      <c r="K939" s="3">
        <f>0.5*(E939+E$1100)</f>
        <v>0.68503006687849344</v>
      </c>
      <c r="L939" s="3">
        <f t="shared" ref="L939:O939" si="935">0.5*(F939+F$1100)</f>
        <v>0.87742926481235806</v>
      </c>
      <c r="M939" s="3">
        <f t="shared" si="935"/>
        <v>0.86686594610251277</v>
      </c>
      <c r="N939" s="3">
        <f t="shared" si="935"/>
        <v>0.90664673724415112</v>
      </c>
      <c r="O939" s="3">
        <f t="shared" si="935"/>
        <v>0.88917459009409239</v>
      </c>
    </row>
    <row r="940" spans="1:15" x14ac:dyDescent="0.15">
      <c r="A940" s="1">
        <v>41</v>
      </c>
      <c r="B940" s="1" t="s">
        <v>324</v>
      </c>
      <c r="C940" s="1">
        <v>17</v>
      </c>
      <c r="D940" s="1" t="s">
        <v>12</v>
      </c>
      <c r="E940" s="6">
        <f>労働コスト!E940/SUM(資本コスト!E940,労働コスト!E940)</f>
        <v>0.1870724482466018</v>
      </c>
      <c r="F940" s="6">
        <f>労働コスト!F940/SUM(資本コスト!F940,労働コスト!F940)</f>
        <v>0.17746237491062475</v>
      </c>
      <c r="G940" s="6">
        <f>労働コスト!G940/SUM(資本コスト!G940,労働コスト!G940)</f>
        <v>0.21336495487427518</v>
      </c>
      <c r="H940" s="6">
        <f>労働コスト!H940/SUM(資本コスト!H940,労働コスト!H940)</f>
        <v>0.22934704486564825</v>
      </c>
      <c r="I940" s="6">
        <f>労働コスト!I940/SUM(資本コスト!I940,労働コスト!I940)</f>
        <v>0.18045940084006384</v>
      </c>
      <c r="K940" s="3">
        <f>0.5*(E940+E$1101)</f>
        <v>0.21399651503643036</v>
      </c>
      <c r="L940" s="3">
        <f t="shared" ref="L940:O940" si="936">0.5*(F940+F$1101)</f>
        <v>0.20580231119380094</v>
      </c>
      <c r="M940" s="3">
        <f t="shared" si="936"/>
        <v>0.24215944568027042</v>
      </c>
      <c r="N940" s="3">
        <f t="shared" si="936"/>
        <v>0.25837131220705778</v>
      </c>
      <c r="O940" s="3">
        <f t="shared" si="936"/>
        <v>0.18771493903866915</v>
      </c>
    </row>
    <row r="941" spans="1:15" x14ac:dyDescent="0.15">
      <c r="A941" s="1">
        <v>41</v>
      </c>
      <c r="B941" s="1" t="s">
        <v>324</v>
      </c>
      <c r="C941" s="1">
        <v>18</v>
      </c>
      <c r="D941" s="1" t="s">
        <v>13</v>
      </c>
      <c r="E941" s="6">
        <f>労働コスト!E941/SUM(資本コスト!E941,労働コスト!E941)</f>
        <v>0.87266889490551813</v>
      </c>
      <c r="F941" s="6">
        <f>労働コスト!F941/SUM(資本コスト!F941,労働コスト!F941)</f>
        <v>0.81008197605862853</v>
      </c>
      <c r="G941" s="6">
        <f>労働コスト!G941/SUM(資本コスト!G941,労働コスト!G941)</f>
        <v>0.83105972998338817</v>
      </c>
      <c r="H941" s="6">
        <f>労働コスト!H941/SUM(資本コスト!H941,労働コスト!H941)</f>
        <v>0.80118186386389878</v>
      </c>
      <c r="I941" s="6">
        <f>労働コスト!I941/SUM(資本コスト!I941,労働コスト!I941)</f>
        <v>0.78407491832402554</v>
      </c>
      <c r="K941" s="3">
        <f>0.5*(E941+E$1102)</f>
        <v>0.86609491015042361</v>
      </c>
      <c r="L941" s="3">
        <f t="shared" ref="L941:O941" si="937">0.5*(F941+F$1102)</f>
        <v>0.8081445551036528</v>
      </c>
      <c r="M941" s="3">
        <f t="shared" si="937"/>
        <v>0.8223937535631779</v>
      </c>
      <c r="N941" s="3">
        <f t="shared" si="937"/>
        <v>0.81255908005101984</v>
      </c>
      <c r="O941" s="3">
        <f t="shared" si="937"/>
        <v>0.79168536084218033</v>
      </c>
    </row>
    <row r="942" spans="1:15" x14ac:dyDescent="0.15">
      <c r="A942" s="1">
        <v>41</v>
      </c>
      <c r="B942" s="1" t="s">
        <v>324</v>
      </c>
      <c r="C942" s="1">
        <v>19</v>
      </c>
      <c r="D942" s="1" t="s">
        <v>14</v>
      </c>
      <c r="E942" s="6">
        <f>労働コスト!E942/SUM(資本コスト!E942,労働コスト!E942)</f>
        <v>0.59294211206374425</v>
      </c>
      <c r="F942" s="6">
        <f>労働コスト!F942/SUM(資本コスト!F942,労働コスト!F942)</f>
        <v>0.76333100937124521</v>
      </c>
      <c r="G942" s="6">
        <f>労働コスト!G942/SUM(資本コスト!G942,労働コスト!G942)</f>
        <v>0.77431259502294458</v>
      </c>
      <c r="H942" s="6">
        <f>労働コスト!H942/SUM(資本コスト!H942,労働コスト!H942)</f>
        <v>0.71019882843289772</v>
      </c>
      <c r="I942" s="6">
        <f>労働コスト!I942/SUM(資本コスト!I942,労働コスト!I942)</f>
        <v>0.68437787193383692</v>
      </c>
      <c r="K942" s="3">
        <f>0.5*(E942+E$1103)</f>
        <v>0.62789694219923364</v>
      </c>
      <c r="L942" s="3">
        <f t="shared" ref="L942:O942" si="938">0.5*(F942+F$1103)</f>
        <v>0.80258956579118745</v>
      </c>
      <c r="M942" s="3">
        <f t="shared" si="938"/>
        <v>0.814282472796931</v>
      </c>
      <c r="N942" s="3">
        <f t="shared" si="938"/>
        <v>0.76079242966060889</v>
      </c>
      <c r="O942" s="3">
        <f t="shared" si="938"/>
        <v>0.74507546755874665</v>
      </c>
    </row>
    <row r="943" spans="1:15" x14ac:dyDescent="0.15">
      <c r="A943" s="1">
        <v>41</v>
      </c>
      <c r="B943" s="1" t="s">
        <v>324</v>
      </c>
      <c r="C943" s="1">
        <v>20</v>
      </c>
      <c r="D943" s="1" t="s">
        <v>15</v>
      </c>
      <c r="E943" s="6">
        <f>労働コスト!E943/SUM(資本コスト!E943,労働コスト!E943)</f>
        <v>0.6205202209005144</v>
      </c>
      <c r="F943" s="6">
        <f>労働コスト!F943/SUM(資本コスト!F943,労働コスト!F943)</f>
        <v>0.14065236611374674</v>
      </c>
      <c r="G943" s="6">
        <f>労働コスト!G943/SUM(資本コスト!G943,労働コスト!G943)</f>
        <v>0.18329635559753102</v>
      </c>
      <c r="H943" s="6">
        <f>労働コスト!H943/SUM(資本コスト!H943,労働コスト!H943)</f>
        <v>0.18636549906717895</v>
      </c>
      <c r="I943" s="6">
        <f>労働コスト!I943/SUM(資本コスト!I943,労働コスト!I943)</f>
        <v>0.15888302374632521</v>
      </c>
      <c r="K943" s="3">
        <f>0.5*(E943+E$1104)</f>
        <v>0.56310564337661129</v>
      </c>
      <c r="L943" s="3">
        <f t="shared" ref="L943:O943" si="939">0.5*(F943+F$1104)</f>
        <v>0.17101258185702667</v>
      </c>
      <c r="M943" s="3">
        <f t="shared" si="939"/>
        <v>0.21499536424499821</v>
      </c>
      <c r="N943" s="3">
        <f t="shared" si="939"/>
        <v>0.2215037746536378</v>
      </c>
      <c r="O943" s="3">
        <f t="shared" si="939"/>
        <v>0.1804614579580272</v>
      </c>
    </row>
    <row r="944" spans="1:15" x14ac:dyDescent="0.15">
      <c r="A944" s="1">
        <v>41</v>
      </c>
      <c r="B944" s="1" t="s">
        <v>324</v>
      </c>
      <c r="C944" s="1">
        <v>21</v>
      </c>
      <c r="D944" s="1" t="s">
        <v>16</v>
      </c>
      <c r="E944" s="6">
        <f>労働コスト!E944/SUM(資本コスト!E944,労働コスト!E944)</f>
        <v>0.84644059623200418</v>
      </c>
      <c r="F944" s="6">
        <f>労働コスト!F944/SUM(資本コスト!F944,労働コスト!F944)</f>
        <v>0.59010556161735506</v>
      </c>
      <c r="G944" s="6">
        <f>労働コスト!G944/SUM(資本コスト!G944,労働コスト!G944)</f>
        <v>0.52058256003707626</v>
      </c>
      <c r="H944" s="6">
        <f>労働コスト!H944/SUM(資本コスト!H944,労働コスト!H944)</f>
        <v>0.36126654391820684</v>
      </c>
      <c r="I944" s="6">
        <f>労働コスト!I944/SUM(資本コスト!I944,労働コスト!I944)</f>
        <v>0.29620043475027036</v>
      </c>
      <c r="K944" s="3">
        <f>0.5*(E944+E$1105)</f>
        <v>0.76099639560091126</v>
      </c>
      <c r="L944" s="3">
        <f t="shared" ref="L944:O944" si="940">0.5*(F944+F$1105)</f>
        <v>0.58779309269757085</v>
      </c>
      <c r="M944" s="3">
        <f t="shared" si="940"/>
        <v>0.55209270186505344</v>
      </c>
      <c r="N944" s="3">
        <f t="shared" si="940"/>
        <v>0.45763342454805878</v>
      </c>
      <c r="O944" s="3">
        <f t="shared" si="940"/>
        <v>0.3657476866544872</v>
      </c>
    </row>
    <row r="945" spans="1:15" x14ac:dyDescent="0.15">
      <c r="A945" s="1">
        <v>41</v>
      </c>
      <c r="B945" s="1" t="s">
        <v>197</v>
      </c>
      <c r="C945" s="1">
        <v>22</v>
      </c>
      <c r="D945" s="1" t="s">
        <v>8</v>
      </c>
      <c r="E945" s="6">
        <f>労働コスト!E945/SUM(資本コスト!E945,労働コスト!E945)</f>
        <v>0.83923859526791866</v>
      </c>
      <c r="F945" s="6">
        <f>労働コスト!F945/SUM(資本コスト!F945,労働コスト!F945)</f>
        <v>0.68220478972502951</v>
      </c>
      <c r="G945" s="6">
        <f>労働コスト!G945/SUM(資本コスト!G945,労働コスト!G945)</f>
        <v>0.6583623937423877</v>
      </c>
      <c r="H945" s="6">
        <f>労働コスト!H945/SUM(資本コスト!H945,労働コスト!H945)</f>
        <v>0.68415785409499108</v>
      </c>
      <c r="I945" s="6">
        <f>労働コスト!I945/SUM(資本コスト!I945,労働コスト!I945)</f>
        <v>0.68733221413553258</v>
      </c>
      <c r="K945" s="3">
        <f>0.5*(E945+E$1106)</f>
        <v>0.81992219782957387</v>
      </c>
      <c r="L945" s="3">
        <f t="shared" ref="L945:O945" si="941">0.5*(F945+F$1106)</f>
        <v>0.70832663104723648</v>
      </c>
      <c r="M945" s="3">
        <f t="shared" si="941"/>
        <v>0.66403242127372686</v>
      </c>
      <c r="N945" s="3">
        <f t="shared" si="941"/>
        <v>0.68810442880105627</v>
      </c>
      <c r="O945" s="3">
        <f t="shared" si="941"/>
        <v>0.70772260049566926</v>
      </c>
    </row>
    <row r="946" spans="1:15" x14ac:dyDescent="0.15">
      <c r="A946" s="1">
        <v>41</v>
      </c>
      <c r="B946" s="1" t="s">
        <v>197</v>
      </c>
      <c r="C946" s="1">
        <v>23</v>
      </c>
      <c r="D946" s="1" t="s">
        <v>29</v>
      </c>
      <c r="E946" s="6">
        <f>労働コスト!E946/SUM(資本コスト!E946,労働コスト!E946)</f>
        <v>0.65774845410836169</v>
      </c>
      <c r="F946" s="6">
        <f>労働コスト!F946/SUM(資本コスト!F946,労働コスト!F946)</f>
        <v>0.78742958213169123</v>
      </c>
      <c r="G946" s="6">
        <f>労働コスト!G946/SUM(資本コスト!G946,労働コスト!G946)</f>
        <v>0.76750040905311523</v>
      </c>
      <c r="H946" s="6">
        <f>労働コスト!H946/SUM(資本コスト!H946,労働コスト!H946)</f>
        <v>0.77101020976489831</v>
      </c>
      <c r="I946" s="6">
        <f>労働コスト!I946/SUM(資本コスト!I946,労働コスト!I946)</f>
        <v>0.72913411591387234</v>
      </c>
      <c r="K946" s="3">
        <f>0.5*(E946+E$1107)</f>
        <v>0.63669941824155873</v>
      </c>
      <c r="L946" s="3">
        <f t="shared" ref="L946:O946" si="942">0.5*(F946+F$1107)</f>
        <v>0.76463102563391527</v>
      </c>
      <c r="M946" s="3">
        <f t="shared" si="942"/>
        <v>0.7479856786402197</v>
      </c>
      <c r="N946" s="3">
        <f t="shared" si="942"/>
        <v>0.75767177640473915</v>
      </c>
      <c r="O946" s="3">
        <f t="shared" si="942"/>
        <v>0.71199582276707174</v>
      </c>
    </row>
    <row r="947" spans="1:15" x14ac:dyDescent="0.15">
      <c r="A947" s="1">
        <v>42</v>
      </c>
      <c r="B947" s="1" t="s">
        <v>326</v>
      </c>
      <c r="C947" s="1">
        <v>1</v>
      </c>
      <c r="D947" s="1" t="s">
        <v>9</v>
      </c>
      <c r="E947" s="6">
        <f>労働コスト!E947/SUM(資本コスト!E947,労働コスト!E947)</f>
        <v>0.40724832643305353</v>
      </c>
      <c r="F947" s="6">
        <f>労働コスト!F947/SUM(資本コスト!F947,労働コスト!F947)</f>
        <v>0.55016281166678138</v>
      </c>
      <c r="G947" s="6">
        <f>労働コスト!G947/SUM(資本コスト!G947,労働コスト!G947)</f>
        <v>0.50895633934587325</v>
      </c>
      <c r="H947" s="6">
        <f>労働コスト!H947/SUM(資本コスト!H947,労働コスト!H947)</f>
        <v>0.38946800608732957</v>
      </c>
      <c r="I947" s="6">
        <f>労働コスト!I947/SUM(資本コスト!I947,労働コスト!I947)</f>
        <v>0.3274240931041702</v>
      </c>
      <c r="K947" s="3">
        <f>0.5*(E947+E$1085)</f>
        <v>0.41530890798759645</v>
      </c>
      <c r="L947" s="3">
        <f t="shared" ref="L947:O947" si="943">0.5*(F947+F$1085)</f>
        <v>0.52611591955147619</v>
      </c>
      <c r="M947" s="3">
        <f t="shared" si="943"/>
        <v>0.48151947903941894</v>
      </c>
      <c r="N947" s="3">
        <f t="shared" si="943"/>
        <v>0.37152271953659322</v>
      </c>
      <c r="O947" s="3">
        <f t="shared" si="943"/>
        <v>0.30866216382967693</v>
      </c>
    </row>
    <row r="948" spans="1:15" x14ac:dyDescent="0.15">
      <c r="A948" s="1">
        <v>42</v>
      </c>
      <c r="B948" s="1" t="s">
        <v>326</v>
      </c>
      <c r="C948" s="1">
        <v>2</v>
      </c>
      <c r="D948" s="1" t="s">
        <v>10</v>
      </c>
      <c r="E948" s="6">
        <f>労働コスト!E948/SUM(資本コスト!E948,労働コスト!E948)</f>
        <v>0.67480832358961218</v>
      </c>
      <c r="F948" s="6">
        <f>労働コスト!F948/SUM(資本コスト!F948,労働コスト!F948)</f>
        <v>0.74343581901054479</v>
      </c>
      <c r="G948" s="6">
        <f>労働コスト!G948/SUM(資本コスト!G948,労働コスト!G948)</f>
        <v>0.69152106978032502</v>
      </c>
      <c r="H948" s="6">
        <f>労働コスト!H948/SUM(資本コスト!H948,労働コスト!H948)</f>
        <v>0.74518287517896198</v>
      </c>
      <c r="I948" s="6">
        <f>労働コスト!I948/SUM(資本コスト!I948,労働コスト!I948)</f>
        <v>0.39025164558402614</v>
      </c>
      <c r="K948" s="3">
        <f>0.5*(E948+E$1086)</f>
        <v>0.64860001553595326</v>
      </c>
      <c r="L948" s="3">
        <f t="shared" ref="L948:O948" si="944">0.5*(F948+F$1086)</f>
        <v>0.70522788564567196</v>
      </c>
      <c r="M948" s="3">
        <f t="shared" si="944"/>
        <v>0.67246874107012444</v>
      </c>
      <c r="N948" s="3">
        <f t="shared" si="944"/>
        <v>0.70059370835762746</v>
      </c>
      <c r="O948" s="3">
        <f t="shared" si="944"/>
        <v>0.4444269102155487</v>
      </c>
    </row>
    <row r="949" spans="1:15" x14ac:dyDescent="0.15">
      <c r="A949" s="1">
        <v>42</v>
      </c>
      <c r="B949" s="1" t="s">
        <v>327</v>
      </c>
      <c r="C949" s="1">
        <v>3</v>
      </c>
      <c r="D949" s="1" t="s">
        <v>17</v>
      </c>
      <c r="E949" s="6">
        <f>労働コスト!E949/SUM(資本コスト!E949,労働コスト!E949)</f>
        <v>0.81517431268535667</v>
      </c>
      <c r="F949" s="6">
        <f>労働コスト!F949/SUM(資本コスト!F949,労働コスト!F949)</f>
        <v>0.81670120849578509</v>
      </c>
      <c r="G949" s="6">
        <f>労働コスト!G949/SUM(資本コスト!G949,労働コスト!G949)</f>
        <v>0.78872467964799531</v>
      </c>
      <c r="H949" s="6">
        <f>労働コスト!H949/SUM(資本コスト!H949,労働コスト!H949)</f>
        <v>0.71952853268438255</v>
      </c>
      <c r="I949" s="6">
        <f>労働コスト!I949/SUM(資本コスト!I949,労働コスト!I949)</f>
        <v>0.71295263957134059</v>
      </c>
      <c r="K949" s="3">
        <f>0.5*(E949+E$1087)</f>
        <v>0.74569965767894486</v>
      </c>
      <c r="L949" s="3">
        <f t="shared" ref="L949:O949" si="945">0.5*(F949+F$1087)</f>
        <v>0.78153112278340098</v>
      </c>
      <c r="M949" s="3">
        <f t="shared" si="945"/>
        <v>0.74167772626156714</v>
      </c>
      <c r="N949" s="3">
        <f t="shared" si="945"/>
        <v>0.70480495657039555</v>
      </c>
      <c r="O949" s="3">
        <f t="shared" si="945"/>
        <v>0.6733009593402528</v>
      </c>
    </row>
    <row r="950" spans="1:15" x14ac:dyDescent="0.15">
      <c r="A950" s="1">
        <v>42</v>
      </c>
      <c r="B950" s="1" t="s">
        <v>327</v>
      </c>
      <c r="C950" s="1">
        <v>4</v>
      </c>
      <c r="D950" s="1" t="s">
        <v>18</v>
      </c>
      <c r="E950" s="6">
        <f>労働コスト!E950/SUM(資本コスト!E950,労働コスト!E950)</f>
        <v>0.90596613543549209</v>
      </c>
      <c r="F950" s="6">
        <f>労働コスト!F950/SUM(資本コスト!F950,労働コスト!F950)</f>
        <v>0.82603300804665925</v>
      </c>
      <c r="G950" s="6">
        <f>労働コスト!G950/SUM(資本コスト!G950,労働コスト!G950)</f>
        <v>0.83076503181776129</v>
      </c>
      <c r="H950" s="6">
        <f>労働コスト!H950/SUM(資本コスト!H950,労働コスト!H950)</f>
        <v>0.79754081026662771</v>
      </c>
      <c r="I950" s="6">
        <f>労働コスト!I950/SUM(資本コスト!I950,労働コスト!I950)</f>
        <v>0.79425086497247244</v>
      </c>
      <c r="K950" s="3">
        <f>0.5*(E950+E$1088)</f>
        <v>0.84108117679982963</v>
      </c>
      <c r="L950" s="3">
        <f t="shared" ref="L950:O950" si="946">0.5*(F950+F$1088)</f>
        <v>0.82074014077564861</v>
      </c>
      <c r="M950" s="3">
        <f t="shared" si="946"/>
        <v>0.81466905782538457</v>
      </c>
      <c r="N950" s="3">
        <f t="shared" si="946"/>
        <v>0.76882084108309334</v>
      </c>
      <c r="O950" s="3">
        <f t="shared" si="946"/>
        <v>0.73244367726635573</v>
      </c>
    </row>
    <row r="951" spans="1:15" x14ac:dyDescent="0.15">
      <c r="A951" s="1">
        <v>42</v>
      </c>
      <c r="B951" s="1" t="s">
        <v>327</v>
      </c>
      <c r="C951" s="1">
        <v>5</v>
      </c>
      <c r="D951" s="1" t="s">
        <v>19</v>
      </c>
      <c r="E951" s="6">
        <f>労働コスト!E951/SUM(資本コスト!E951,労働コスト!E951)</f>
        <v>0.89651284533085518</v>
      </c>
      <c r="F951" s="6">
        <f>労働コスト!F951/SUM(資本コスト!F951,労働コスト!F951)</f>
        <v>0.86974437010822592</v>
      </c>
      <c r="G951" s="6">
        <f>労働コスト!G951/SUM(資本コスト!G951,労働コスト!G951)</f>
        <v>0.86263886933961775</v>
      </c>
      <c r="H951" s="6">
        <f>労働コスト!H951/SUM(資本コスト!H951,労働コスト!H951)</f>
        <v>0.90007346208520356</v>
      </c>
      <c r="I951" s="6">
        <f>労働コスト!I951/SUM(資本コスト!I951,労働コスト!I951)</f>
        <v>0.88654347933310684</v>
      </c>
      <c r="K951" s="3">
        <f>0.5*(E951+E$1089)</f>
        <v>0.75122727407387002</v>
      </c>
      <c r="L951" s="3">
        <f t="shared" ref="L951:O951" si="947">0.5*(F951+F$1089)</f>
        <v>0.78920403533635741</v>
      </c>
      <c r="M951" s="3">
        <f t="shared" si="947"/>
        <v>0.77484570125974805</v>
      </c>
      <c r="N951" s="3">
        <f t="shared" si="947"/>
        <v>0.78848623774625037</v>
      </c>
      <c r="O951" s="3">
        <f t="shared" si="947"/>
        <v>0.74582311413332414</v>
      </c>
    </row>
    <row r="952" spans="1:15" x14ac:dyDescent="0.15">
      <c r="A952" s="1">
        <v>42</v>
      </c>
      <c r="B952" s="1" t="s">
        <v>327</v>
      </c>
      <c r="C952" s="1">
        <v>6</v>
      </c>
      <c r="D952" s="1" t="s">
        <v>3</v>
      </c>
      <c r="E952" s="6">
        <f>労働コスト!E952/SUM(資本コスト!E952,労働コスト!E952)</f>
        <v>0.62771731553063592</v>
      </c>
      <c r="F952" s="6">
        <f>労働コスト!F952/SUM(資本コスト!F952,労働コスト!F952)</f>
        <v>0.61644966441278448</v>
      </c>
      <c r="G952" s="6">
        <f>労働コスト!G952/SUM(資本コスト!G952,労働コスト!G952)</f>
        <v>0.65178591355723026</v>
      </c>
      <c r="H952" s="6">
        <f>労働コスト!H952/SUM(資本コスト!H952,労働コスト!H952)</f>
        <v>0.60620039540282922</v>
      </c>
      <c r="I952" s="6">
        <f>労働コスト!I952/SUM(資本コスト!I952,労働コスト!I952)</f>
        <v>0.587701168544154</v>
      </c>
      <c r="K952" s="3">
        <f>0.5*(E952+E$1090)</f>
        <v>0.57214564587842154</v>
      </c>
      <c r="L952" s="3">
        <f t="shared" ref="L952:O952" si="948">0.5*(F952+F$1090)</f>
        <v>0.5983970933550633</v>
      </c>
      <c r="M952" s="3">
        <f t="shared" si="948"/>
        <v>0.60250663418205286</v>
      </c>
      <c r="N952" s="3">
        <f t="shared" si="948"/>
        <v>0.58803711653744883</v>
      </c>
      <c r="O952" s="3">
        <f t="shared" si="948"/>
        <v>0.5162050278159197</v>
      </c>
    </row>
    <row r="953" spans="1:15" x14ac:dyDescent="0.15">
      <c r="A953" s="1">
        <v>42</v>
      </c>
      <c r="B953" s="1" t="s">
        <v>327</v>
      </c>
      <c r="C953" s="1">
        <v>7</v>
      </c>
      <c r="D953" s="1" t="s">
        <v>20</v>
      </c>
      <c r="E953" s="6">
        <f>労働コスト!E953/SUM(資本コスト!E953,労働コスト!E953)</f>
        <v>0.13131743151486069</v>
      </c>
      <c r="F953" s="6">
        <f>労働コスト!F953/SUM(資本コスト!F953,労働コスト!F953)</f>
        <v>0.10918448176388149</v>
      </c>
      <c r="G953" s="6">
        <f>労働コスト!G953/SUM(資本コスト!G953,労働コスト!G953)</f>
        <v>0.36405466236571071</v>
      </c>
      <c r="H953" s="6">
        <f>労働コスト!H953/SUM(資本コスト!H953,労働コスト!H953)</f>
        <v>0.17855339995394334</v>
      </c>
      <c r="I953" s="6">
        <f>労働コスト!I953/SUM(資本コスト!I953,労働コスト!I953)</f>
        <v>0.7240501931671367</v>
      </c>
      <c r="K953" s="3">
        <f>0.5*(E953+E$1091)</f>
        <v>0.21787272211720685</v>
      </c>
      <c r="L953" s="3">
        <f t="shared" ref="L953:O953" si="949">0.5*(F953+F$1091)</f>
        <v>0.22868651597112377</v>
      </c>
      <c r="M953" s="3">
        <f t="shared" si="949"/>
        <v>0.40088223411292256</v>
      </c>
      <c r="N953" s="3">
        <f t="shared" si="949"/>
        <v>0.30490462740633384</v>
      </c>
      <c r="O953" s="3">
        <f t="shared" si="949"/>
        <v>0.5544611972044885</v>
      </c>
    </row>
    <row r="954" spans="1:15" x14ac:dyDescent="0.15">
      <c r="A954" s="1">
        <v>42</v>
      </c>
      <c r="B954" s="1" t="s">
        <v>327</v>
      </c>
      <c r="C954" s="1">
        <v>8</v>
      </c>
      <c r="D954" s="1" t="s">
        <v>21</v>
      </c>
      <c r="E954" s="6">
        <f>労働コスト!E954/SUM(資本コスト!E954,労働コスト!E954)</f>
        <v>0.83954099582669017</v>
      </c>
      <c r="F954" s="6">
        <f>労働コスト!F954/SUM(資本コスト!F954,労働コスト!F954)</f>
        <v>0.88946191475502956</v>
      </c>
      <c r="G954" s="6">
        <f>労働コスト!G954/SUM(資本コスト!G954,労働コスト!G954)</f>
        <v>0.87098062859490832</v>
      </c>
      <c r="H954" s="6">
        <f>労働コスト!H954/SUM(資本コスト!H954,労働コスト!H954)</f>
        <v>0.87171815988215817</v>
      </c>
      <c r="I954" s="6">
        <f>労働コスト!I954/SUM(資本コスト!I954,労働コスト!I954)</f>
        <v>0.75712723585866404</v>
      </c>
      <c r="K954" s="3">
        <f>0.5*(E954+E$1092)</f>
        <v>0.73211308999975</v>
      </c>
      <c r="L954" s="3">
        <f t="shared" ref="L954:O954" si="950">0.5*(F954+F$1092)</f>
        <v>0.82317277659572841</v>
      </c>
      <c r="M954" s="3">
        <f t="shared" si="950"/>
        <v>0.81106769248974053</v>
      </c>
      <c r="N954" s="3">
        <f t="shared" si="950"/>
        <v>0.81681008237983432</v>
      </c>
      <c r="O954" s="3">
        <f t="shared" si="950"/>
        <v>0.71701804781011624</v>
      </c>
    </row>
    <row r="955" spans="1:15" x14ac:dyDescent="0.15">
      <c r="A955" s="1">
        <v>42</v>
      </c>
      <c r="B955" s="1" t="s">
        <v>327</v>
      </c>
      <c r="C955" s="1">
        <v>9</v>
      </c>
      <c r="D955" s="1" t="s">
        <v>22</v>
      </c>
      <c r="E955" s="6">
        <f>労働コスト!E955/SUM(資本コスト!E955,労働コスト!E955)</f>
        <v>0.70452605155954784</v>
      </c>
      <c r="F955" s="6">
        <f>労働コスト!F955/SUM(資本コスト!F955,労働コスト!F955)</f>
        <v>0.55463374522429076</v>
      </c>
      <c r="G955" s="6">
        <f>労働コスト!G955/SUM(資本コスト!G955,労働コスト!G955)</f>
        <v>0.70011578444820433</v>
      </c>
      <c r="H955" s="6">
        <f>労働コスト!H955/SUM(資本コスト!H955,労働コスト!H955)</f>
        <v>0.78683903661248289</v>
      </c>
      <c r="I955" s="6">
        <f>労働コスト!I955/SUM(資本コスト!I955,労働コスト!I955)</f>
        <v>0.88354626077512066</v>
      </c>
      <c r="K955" s="3">
        <f>0.5*(E955+E$1093)</f>
        <v>0.66528997740957363</v>
      </c>
      <c r="L955" s="3">
        <f t="shared" ref="L955:O955" si="951">0.5*(F955+F$1093)</f>
        <v>0.58406310054990584</v>
      </c>
      <c r="M955" s="3">
        <f t="shared" si="951"/>
        <v>0.64059387436203985</v>
      </c>
      <c r="N955" s="3">
        <f t="shared" si="951"/>
        <v>0.69013224536089224</v>
      </c>
      <c r="O955" s="3">
        <f t="shared" si="951"/>
        <v>0.71918093094113011</v>
      </c>
    </row>
    <row r="956" spans="1:15" x14ac:dyDescent="0.15">
      <c r="A956" s="1">
        <v>42</v>
      </c>
      <c r="B956" s="1" t="s">
        <v>327</v>
      </c>
      <c r="C956" s="1">
        <v>10</v>
      </c>
      <c r="D956" s="1" t="s">
        <v>23</v>
      </c>
      <c r="E956" s="6">
        <f>労働コスト!E956/SUM(資本コスト!E956,労働コスト!E956)</f>
        <v>0.83853944173351536</v>
      </c>
      <c r="F956" s="6">
        <f>労働コスト!F956/SUM(資本コスト!F956,労働コスト!F956)</f>
        <v>0.81371322122040979</v>
      </c>
      <c r="G956" s="6">
        <f>労働コスト!G956/SUM(資本コスト!G956,労働コスト!G956)</f>
        <v>0.89298517706019154</v>
      </c>
      <c r="H956" s="6">
        <f>労働コスト!H956/SUM(資本コスト!H956,労働コスト!H956)</f>
        <v>0.89099044772578018</v>
      </c>
      <c r="I956" s="6">
        <f>労働コスト!I956/SUM(資本コスト!I956,労働コスト!I956)</f>
        <v>0.89157427933119493</v>
      </c>
      <c r="K956" s="3">
        <f>0.5*(E956+E$1094)</f>
        <v>0.80038283444599212</v>
      </c>
      <c r="L956" s="3">
        <f t="shared" ref="L956:O956" si="952">0.5*(F956+F$1094)</f>
        <v>0.8078484120005831</v>
      </c>
      <c r="M956" s="3">
        <f t="shared" si="952"/>
        <v>0.85141937363845588</v>
      </c>
      <c r="N956" s="3">
        <f t="shared" si="952"/>
        <v>0.85114649261850306</v>
      </c>
      <c r="O956" s="3">
        <f t="shared" si="952"/>
        <v>0.84191294956799112</v>
      </c>
    </row>
    <row r="957" spans="1:15" x14ac:dyDescent="0.15">
      <c r="A957" s="1">
        <v>42</v>
      </c>
      <c r="B957" s="1" t="s">
        <v>327</v>
      </c>
      <c r="C957" s="1">
        <v>11</v>
      </c>
      <c r="D957" s="1" t="s">
        <v>24</v>
      </c>
      <c r="E957" s="6">
        <f>労働コスト!E957/SUM(資本コスト!E957,労働コスト!E957)</f>
        <v>0.73985320036797941</v>
      </c>
      <c r="F957" s="6">
        <f>労働コスト!F957/SUM(資本コスト!F957,労働コスト!F957)</f>
        <v>0.66637430019900412</v>
      </c>
      <c r="G957" s="6">
        <f>労働コスト!G957/SUM(資本コスト!G957,労働コスト!G957)</f>
        <v>0.70041637638133025</v>
      </c>
      <c r="H957" s="6">
        <f>労働コスト!H957/SUM(資本コスト!H957,労働コスト!H957)</f>
        <v>0.66542578166671817</v>
      </c>
      <c r="I957" s="6">
        <f>労働コスト!I957/SUM(資本コスト!I957,労働コスト!I957)</f>
        <v>0.44950228514357804</v>
      </c>
      <c r="K957" s="3">
        <f>0.5*(E957+E$1095)</f>
        <v>0.734694579217815</v>
      </c>
      <c r="L957" s="3">
        <f t="shared" ref="L957:O957" si="953">0.5*(F957+F$1095)</f>
        <v>0.72434427610464158</v>
      </c>
      <c r="M957" s="3">
        <f t="shared" si="953"/>
        <v>0.71288205671917637</v>
      </c>
      <c r="N957" s="3">
        <f t="shared" si="953"/>
        <v>0.69707533380307418</v>
      </c>
      <c r="O957" s="3">
        <f t="shared" si="953"/>
        <v>0.56966048906892874</v>
      </c>
    </row>
    <row r="958" spans="1:15" x14ac:dyDescent="0.15">
      <c r="A958" s="1">
        <v>42</v>
      </c>
      <c r="B958" s="1" t="s">
        <v>327</v>
      </c>
      <c r="C958" s="1">
        <v>12</v>
      </c>
      <c r="D958" s="1" t="s">
        <v>25</v>
      </c>
      <c r="E958" s="6">
        <f>労働コスト!E958/SUM(資本コスト!E958,労働コスト!E958)</f>
        <v>0.68505473251121329</v>
      </c>
      <c r="F958" s="6">
        <f>労働コスト!F958/SUM(資本コスト!F958,労働コスト!F958)</f>
        <v>0.80835486990453198</v>
      </c>
      <c r="G958" s="6">
        <f>労働コスト!G958/SUM(資本コスト!G958,労働コスト!G958)</f>
        <v>0.69994805515561065</v>
      </c>
      <c r="H958" s="6">
        <f>労働コスト!H958/SUM(資本コスト!H958,労働コスト!H958)</f>
        <v>0.54843901512879645</v>
      </c>
      <c r="I958" s="6">
        <f>労働コスト!I958/SUM(資本コスト!I958,労働コスト!I958)</f>
        <v>0.3083670481971667</v>
      </c>
      <c r="K958" s="3">
        <f>0.5*(E958+E$1096)</f>
        <v>0.73285854579621001</v>
      </c>
      <c r="L958" s="3">
        <f t="shared" ref="L958:O958" si="954">0.5*(F958+F$1096)</f>
        <v>0.81317740466043564</v>
      </c>
      <c r="M958" s="3">
        <f t="shared" si="954"/>
        <v>0.69197998897728086</v>
      </c>
      <c r="N958" s="3">
        <f t="shared" si="954"/>
        <v>0.60314298541648592</v>
      </c>
      <c r="O958" s="3">
        <f t="shared" si="954"/>
        <v>0.43756926229974136</v>
      </c>
    </row>
    <row r="959" spans="1:15" x14ac:dyDescent="0.15">
      <c r="A959" s="1">
        <v>42</v>
      </c>
      <c r="B959" s="1" t="s">
        <v>327</v>
      </c>
      <c r="C959" s="1">
        <v>13</v>
      </c>
      <c r="D959" s="1" t="s">
        <v>26</v>
      </c>
      <c r="E959" s="6">
        <f>労働コスト!E959/SUM(資本コスト!E959,労働コスト!E959)</f>
        <v>0.89242620406205164</v>
      </c>
      <c r="F959" s="6">
        <f>労働コスト!F959/SUM(資本コスト!F959,労働コスト!F959)</f>
        <v>0.70104395117340434</v>
      </c>
      <c r="G959" s="6">
        <f>労働コスト!G959/SUM(資本コスト!G959,労働コスト!G959)</f>
        <v>0.73758585629174878</v>
      </c>
      <c r="H959" s="6">
        <f>労働コスト!H959/SUM(資本コスト!H959,労働コスト!H959)</f>
        <v>0.75299440539337359</v>
      </c>
      <c r="I959" s="6">
        <f>労働コスト!I959/SUM(資本コスト!I959,労働コスト!I959)</f>
        <v>0.82455799087912107</v>
      </c>
      <c r="K959" s="3">
        <f>0.5*(E959+E$1097)</f>
        <v>0.8514656188301698</v>
      </c>
      <c r="L959" s="3">
        <f t="shared" ref="L959:O959" si="955">0.5*(F959+F$1097)</f>
        <v>0.7111861074113075</v>
      </c>
      <c r="M959" s="3">
        <f t="shared" si="955"/>
        <v>0.70509840354762066</v>
      </c>
      <c r="N959" s="3">
        <f t="shared" si="955"/>
        <v>0.71528623640319622</v>
      </c>
      <c r="O959" s="3">
        <f t="shared" si="955"/>
        <v>0.76345708685614677</v>
      </c>
    </row>
    <row r="960" spans="1:15" x14ac:dyDescent="0.15">
      <c r="A960" s="1">
        <v>42</v>
      </c>
      <c r="B960" s="1" t="s">
        <v>327</v>
      </c>
      <c r="C960" s="1">
        <v>14</v>
      </c>
      <c r="D960" s="1" t="s">
        <v>27</v>
      </c>
      <c r="E960" s="6">
        <f>労働コスト!E960/SUM(資本コスト!E960,労働コスト!E960)</f>
        <v>0.97795780802635546</v>
      </c>
      <c r="F960" s="6">
        <f>労働コスト!F960/SUM(資本コスト!F960,労働コスト!F960)</f>
        <v>0.8275398953693972</v>
      </c>
      <c r="G960" s="6">
        <f>労働コスト!G960/SUM(資本コスト!G960,労働コスト!G960)</f>
        <v>0.78478929028990929</v>
      </c>
      <c r="H960" s="6">
        <f>労働コスト!H960/SUM(資本コスト!H960,労働コスト!H960)</f>
        <v>0.74378141157799837</v>
      </c>
      <c r="I960" s="6">
        <f>労働コスト!I960/SUM(資本コスト!I960,労働コスト!I960)</f>
        <v>0.22990690602682129</v>
      </c>
      <c r="K960" s="3">
        <f>0.5*(E960+E$1098)</f>
        <v>0.9463163368653239</v>
      </c>
      <c r="L960" s="3">
        <f t="shared" ref="L960:O960" si="956">0.5*(F960+F$1098)</f>
        <v>0.84224909898875078</v>
      </c>
      <c r="M960" s="3">
        <f t="shared" si="956"/>
        <v>0.77277253938225343</v>
      </c>
      <c r="N960" s="3">
        <f t="shared" si="956"/>
        <v>0.72008098148797128</v>
      </c>
      <c r="O960" s="3">
        <f t="shared" si="956"/>
        <v>0.42863976835957152</v>
      </c>
    </row>
    <row r="961" spans="1:15" x14ac:dyDescent="0.15">
      <c r="A961" s="1">
        <v>42</v>
      </c>
      <c r="B961" s="1" t="s">
        <v>327</v>
      </c>
      <c r="C961" s="1">
        <v>15</v>
      </c>
      <c r="D961" s="1" t="s">
        <v>28</v>
      </c>
      <c r="E961" s="6">
        <f>労働コスト!E961/SUM(資本コスト!E961,労働コスト!E961)</f>
        <v>0.91798824685287539</v>
      </c>
      <c r="F961" s="6">
        <f>労働コスト!F961/SUM(資本コスト!F961,労働コスト!F961)</f>
        <v>0.86396774889902372</v>
      </c>
      <c r="G961" s="6">
        <f>労働コスト!G961/SUM(資本コスト!G961,労働コスト!G961)</f>
        <v>0.79057720937757958</v>
      </c>
      <c r="H961" s="6">
        <f>労働コスト!H961/SUM(資本コスト!H961,労働コスト!H961)</f>
        <v>0.72882249733462956</v>
      </c>
      <c r="I961" s="6">
        <f>労働コスト!I961/SUM(資本コスト!I961,労働コスト!I961)</f>
        <v>0.63711293076457109</v>
      </c>
      <c r="K961" s="3">
        <f>0.5*(E961+E$1099)</f>
        <v>0.86215125704164008</v>
      </c>
      <c r="L961" s="3">
        <f t="shared" ref="L961:O961" si="957">0.5*(F961+F$1099)</f>
        <v>0.84276101893886235</v>
      </c>
      <c r="M961" s="3">
        <f t="shared" si="957"/>
        <v>0.77294730433595737</v>
      </c>
      <c r="N961" s="3">
        <f t="shared" si="957"/>
        <v>0.7296436548322015</v>
      </c>
      <c r="O961" s="3">
        <f t="shared" si="957"/>
        <v>0.65517169662789465</v>
      </c>
    </row>
    <row r="962" spans="1:15" x14ac:dyDescent="0.15">
      <c r="A962" s="1">
        <v>42</v>
      </c>
      <c r="B962" s="1" t="s">
        <v>326</v>
      </c>
      <c r="C962" s="1">
        <v>16</v>
      </c>
      <c r="D962" s="1" t="s">
        <v>11</v>
      </c>
      <c r="E962" s="6">
        <f>労働コスト!E962/SUM(資本コスト!E962,労働コスト!E962)</f>
        <v>0.70116671060210167</v>
      </c>
      <c r="F962" s="6">
        <f>労働コスト!F962/SUM(資本コスト!F962,労働コスト!F962)</f>
        <v>0.87687870839556625</v>
      </c>
      <c r="G962" s="6">
        <f>労働コスト!G962/SUM(資本コスト!G962,労働コスト!G962)</f>
        <v>0.87911517349705792</v>
      </c>
      <c r="H962" s="6">
        <f>労働コスト!H962/SUM(資本コスト!H962,労働コスト!H962)</f>
        <v>0.90887094648206379</v>
      </c>
      <c r="I962" s="6">
        <f>労働コスト!I962/SUM(資本コスト!I962,労働コスト!I962)</f>
        <v>0.91722395198986983</v>
      </c>
      <c r="K962" s="3">
        <f>0.5*(E962+E$1100)</f>
        <v>0.72385895684246537</v>
      </c>
      <c r="L962" s="3">
        <f t="shared" ref="L962:O962" si="958">0.5*(F962+F$1100)</f>
        <v>0.88423884361464788</v>
      </c>
      <c r="M962" s="3">
        <f t="shared" si="958"/>
        <v>0.88281933354131281</v>
      </c>
      <c r="N962" s="3">
        <f t="shared" si="958"/>
        <v>0.91124826433477057</v>
      </c>
      <c r="O962" s="3">
        <f t="shared" si="958"/>
        <v>0.91035402541438892</v>
      </c>
    </row>
    <row r="963" spans="1:15" x14ac:dyDescent="0.15">
      <c r="A963" s="1">
        <v>42</v>
      </c>
      <c r="B963" s="1" t="s">
        <v>326</v>
      </c>
      <c r="C963" s="1">
        <v>17</v>
      </c>
      <c r="D963" s="1" t="s">
        <v>12</v>
      </c>
      <c r="E963" s="6">
        <f>労働コスト!E963/SUM(資本コスト!E963,労働コスト!E963)</f>
        <v>0.36688753187071765</v>
      </c>
      <c r="F963" s="6">
        <f>労働コスト!F963/SUM(資本コスト!F963,労働コスト!F963)</f>
        <v>0.23063790966419348</v>
      </c>
      <c r="G963" s="6">
        <f>労働コスト!G963/SUM(資本コスト!G963,労働コスト!G963)</f>
        <v>0.2272513815608313</v>
      </c>
      <c r="H963" s="6">
        <f>労働コスト!H963/SUM(資本コスト!H963,労働コスト!H963)</f>
        <v>0.2200815937983808</v>
      </c>
      <c r="I963" s="6">
        <f>労働コスト!I963/SUM(資本コスト!I963,労働コスト!I963)</f>
        <v>0.17324332475930937</v>
      </c>
      <c r="K963" s="3">
        <f>0.5*(E963+E$1101)</f>
        <v>0.30390405684848826</v>
      </c>
      <c r="L963" s="3">
        <f t="shared" ref="L963:O963" si="959">0.5*(F963+F$1101)</f>
        <v>0.2323900785705853</v>
      </c>
      <c r="M963" s="3">
        <f t="shared" si="959"/>
        <v>0.24910265902354847</v>
      </c>
      <c r="N963" s="3">
        <f t="shared" si="959"/>
        <v>0.25373858667342403</v>
      </c>
      <c r="O963" s="3">
        <f t="shared" si="959"/>
        <v>0.18410690099829191</v>
      </c>
    </row>
    <row r="964" spans="1:15" x14ac:dyDescent="0.15">
      <c r="A964" s="1">
        <v>42</v>
      </c>
      <c r="B964" s="1" t="s">
        <v>326</v>
      </c>
      <c r="C964" s="1">
        <v>18</v>
      </c>
      <c r="D964" s="1" t="s">
        <v>13</v>
      </c>
      <c r="E964" s="6">
        <f>労働コスト!E964/SUM(資本コスト!E964,労働コスト!E964)</f>
        <v>0.93193902117094418</v>
      </c>
      <c r="F964" s="6">
        <f>労働コスト!F964/SUM(資本コスト!F964,労働コスト!F964)</f>
        <v>0.86163719752159629</v>
      </c>
      <c r="G964" s="6">
        <f>労働コスト!G964/SUM(資本コスト!G964,労働コスト!G964)</f>
        <v>0.86117313628298298</v>
      </c>
      <c r="H964" s="6">
        <f>労働コスト!H964/SUM(資本コスト!H964,労働コスト!H964)</f>
        <v>0.88910376479386988</v>
      </c>
      <c r="I964" s="6">
        <f>労働コスト!I964/SUM(資本コスト!I964,労働コスト!I964)</f>
        <v>0.84988590599108849</v>
      </c>
      <c r="K964" s="3">
        <f>0.5*(E964+E$1102)</f>
        <v>0.89572997328313664</v>
      </c>
      <c r="L964" s="3">
        <f t="shared" ref="L964:O964" si="960">0.5*(F964+F$1102)</f>
        <v>0.83392216583513679</v>
      </c>
      <c r="M964" s="3">
        <f t="shared" si="960"/>
        <v>0.83745045671297524</v>
      </c>
      <c r="N964" s="3">
        <f t="shared" si="960"/>
        <v>0.85652003051600534</v>
      </c>
      <c r="O964" s="3">
        <f t="shared" si="960"/>
        <v>0.82459085467571169</v>
      </c>
    </row>
    <row r="965" spans="1:15" x14ac:dyDescent="0.15">
      <c r="A965" s="1">
        <v>42</v>
      </c>
      <c r="B965" s="1" t="s">
        <v>326</v>
      </c>
      <c r="C965" s="1">
        <v>19</v>
      </c>
      <c r="D965" s="1" t="s">
        <v>14</v>
      </c>
      <c r="E965" s="6">
        <f>労働コスト!E965/SUM(資本コスト!E965,労働コスト!E965)</f>
        <v>0.59764539139993234</v>
      </c>
      <c r="F965" s="6">
        <f>労働コスト!F965/SUM(資本コスト!F965,労働コスト!F965)</f>
        <v>0.86738982563846323</v>
      </c>
      <c r="G965" s="6">
        <f>労働コスト!G965/SUM(資本コスト!G965,労働コスト!G965)</f>
        <v>0.87551754892222522</v>
      </c>
      <c r="H965" s="6">
        <f>労働コスト!H965/SUM(資本コスト!H965,労働コスト!H965)</f>
        <v>0.82091263305848017</v>
      </c>
      <c r="I965" s="6">
        <f>労働コスト!I965/SUM(資本コスト!I965,労働コスト!I965)</f>
        <v>0.78756256552400061</v>
      </c>
      <c r="K965" s="3">
        <f>0.5*(E965+E$1103)</f>
        <v>0.63024858186732768</v>
      </c>
      <c r="L965" s="3">
        <f t="shared" ref="L965:O965" si="961">0.5*(F965+F$1103)</f>
        <v>0.85461897392479647</v>
      </c>
      <c r="M965" s="3">
        <f t="shared" si="961"/>
        <v>0.86488494974657137</v>
      </c>
      <c r="N965" s="3">
        <f t="shared" si="961"/>
        <v>0.81614933197340012</v>
      </c>
      <c r="O965" s="3">
        <f t="shared" si="961"/>
        <v>0.7966678143538285</v>
      </c>
    </row>
    <row r="966" spans="1:15" x14ac:dyDescent="0.15">
      <c r="A966" s="1">
        <v>42</v>
      </c>
      <c r="B966" s="1" t="s">
        <v>326</v>
      </c>
      <c r="C966" s="1">
        <v>20</v>
      </c>
      <c r="D966" s="1" t="s">
        <v>15</v>
      </c>
      <c r="E966" s="6">
        <f>労働コスト!E966/SUM(資本コスト!E966,労働コスト!E966)</f>
        <v>0.51719741537489272</v>
      </c>
      <c r="F966" s="6">
        <f>労働コスト!F966/SUM(資本コスト!F966,労働コスト!F966)</f>
        <v>0.14538677060412911</v>
      </c>
      <c r="G966" s="6">
        <f>労働コスト!G966/SUM(資本コスト!G966,労働コスト!G966)</f>
        <v>0.21044478561338581</v>
      </c>
      <c r="H966" s="6">
        <f>労働コスト!H966/SUM(資本コスト!H966,労働コスト!H966)</f>
        <v>0.23097536365234422</v>
      </c>
      <c r="I966" s="6">
        <f>労働コスト!I966/SUM(資本コスト!I966,労働コスト!I966)</f>
        <v>0.18014221633127639</v>
      </c>
      <c r="K966" s="3">
        <f>0.5*(E966+E$1104)</f>
        <v>0.51144424061380045</v>
      </c>
      <c r="L966" s="3">
        <f t="shared" ref="L966:O966" si="962">0.5*(F966+F$1104)</f>
        <v>0.17337978410221783</v>
      </c>
      <c r="M966" s="3">
        <f t="shared" si="962"/>
        <v>0.22856957925292562</v>
      </c>
      <c r="N966" s="3">
        <f t="shared" si="962"/>
        <v>0.24380870694622045</v>
      </c>
      <c r="O966" s="3">
        <f t="shared" si="962"/>
        <v>0.19109105425050277</v>
      </c>
    </row>
    <row r="967" spans="1:15" x14ac:dyDescent="0.15">
      <c r="A967" s="1">
        <v>42</v>
      </c>
      <c r="B967" s="1" t="s">
        <v>326</v>
      </c>
      <c r="C967" s="1">
        <v>21</v>
      </c>
      <c r="D967" s="1" t="s">
        <v>16</v>
      </c>
      <c r="E967" s="6">
        <f>労働コスト!E967/SUM(資本コスト!E967,労働コスト!E967)</f>
        <v>0.6193123857347631</v>
      </c>
      <c r="F967" s="6">
        <f>労働コスト!F967/SUM(資本コスト!F967,労働コスト!F967)</f>
        <v>0.58586472733285866</v>
      </c>
      <c r="G967" s="6">
        <f>労働コスト!G967/SUM(資本コスト!G967,労働コスト!G967)</f>
        <v>0.5712498073172807</v>
      </c>
      <c r="H967" s="6">
        <f>労働コスト!H967/SUM(資本コスト!H967,労働コスト!H967)</f>
        <v>0.58774403018102384</v>
      </c>
      <c r="I967" s="6">
        <f>労働コスト!I967/SUM(資本コスト!I967,労働コスト!I967)</f>
        <v>0.43821701186967138</v>
      </c>
      <c r="K967" s="3">
        <f>0.5*(E967+E$1105)</f>
        <v>0.64743229035229066</v>
      </c>
      <c r="L967" s="3">
        <f t="shared" ref="L967:O967" si="963">0.5*(F967+F$1105)</f>
        <v>0.58567267555532265</v>
      </c>
      <c r="M967" s="3">
        <f t="shared" si="963"/>
        <v>0.5774263255051556</v>
      </c>
      <c r="N967" s="3">
        <f t="shared" si="963"/>
        <v>0.57087216767946725</v>
      </c>
      <c r="O967" s="3">
        <f t="shared" si="963"/>
        <v>0.43675597521418774</v>
      </c>
    </row>
    <row r="968" spans="1:15" x14ac:dyDescent="0.15">
      <c r="A968" s="1">
        <v>42</v>
      </c>
      <c r="B968" s="1" t="s">
        <v>200</v>
      </c>
      <c r="C968" s="1">
        <v>22</v>
      </c>
      <c r="D968" s="1" t="s">
        <v>8</v>
      </c>
      <c r="E968" s="6">
        <f>労働コスト!E968/SUM(資本コスト!E968,労働コスト!E968)</f>
        <v>0.83302924079618179</v>
      </c>
      <c r="F968" s="6">
        <f>労働コスト!F968/SUM(資本コスト!F968,労働コスト!F968)</f>
        <v>0.76068215788498705</v>
      </c>
      <c r="G968" s="6">
        <f>労働コスト!G968/SUM(資本コスト!G968,労働コスト!G968)</f>
        <v>0.66042461400567321</v>
      </c>
      <c r="H968" s="6">
        <f>労働コスト!H968/SUM(資本コスト!H968,労働コスト!H968)</f>
        <v>0.68255227072307501</v>
      </c>
      <c r="I968" s="6">
        <f>労働コスト!I968/SUM(資本コスト!I968,労働コスト!I968)</f>
        <v>0.781294617892905</v>
      </c>
      <c r="K968" s="3">
        <f>0.5*(E968+E$1106)</f>
        <v>0.81681752059370538</v>
      </c>
      <c r="L968" s="3">
        <f t="shared" ref="L968:O968" si="964">0.5*(F968+F$1106)</f>
        <v>0.74756531512721525</v>
      </c>
      <c r="M968" s="3">
        <f t="shared" si="964"/>
        <v>0.66506353140536967</v>
      </c>
      <c r="N968" s="3">
        <f t="shared" si="964"/>
        <v>0.68730163711509817</v>
      </c>
      <c r="O968" s="3">
        <f t="shared" si="964"/>
        <v>0.75470380237435553</v>
      </c>
    </row>
    <row r="969" spans="1:15" x14ac:dyDescent="0.15">
      <c r="A969" s="1">
        <v>42</v>
      </c>
      <c r="B969" s="1" t="s">
        <v>200</v>
      </c>
      <c r="C969" s="1">
        <v>23</v>
      </c>
      <c r="D969" s="1" t="s">
        <v>29</v>
      </c>
      <c r="E969" s="6">
        <f>労働コスト!E969/SUM(資本コスト!E969,労働コスト!E969)</f>
        <v>0.65256107187194756</v>
      </c>
      <c r="F969" s="6">
        <f>労働コスト!F969/SUM(資本コスト!F969,労働コスト!F969)</f>
        <v>0.76856114274954379</v>
      </c>
      <c r="G969" s="6">
        <f>労働コスト!G969/SUM(資本コスト!G969,労働コスト!G969)</f>
        <v>0.76971771814424061</v>
      </c>
      <c r="H969" s="6">
        <f>労働コスト!H969/SUM(資本コスト!H969,労働コスト!H969)</f>
        <v>0.78326228558306243</v>
      </c>
      <c r="I969" s="6">
        <f>労働コスト!I969/SUM(資本コスト!I969,労働コスト!I969)</f>
        <v>0.74003143527649884</v>
      </c>
      <c r="K969" s="3">
        <f>0.5*(E969+E$1107)</f>
        <v>0.63410572712335167</v>
      </c>
      <c r="L969" s="3">
        <f t="shared" ref="L969:O969" si="965">0.5*(F969+F$1107)</f>
        <v>0.75519680594284155</v>
      </c>
      <c r="M969" s="3">
        <f t="shared" si="965"/>
        <v>0.74909433318578234</v>
      </c>
      <c r="N969" s="3">
        <f t="shared" si="965"/>
        <v>0.76379781431382121</v>
      </c>
      <c r="O969" s="3">
        <f t="shared" si="965"/>
        <v>0.71744448244838499</v>
      </c>
    </row>
    <row r="970" spans="1:15" x14ac:dyDescent="0.15">
      <c r="A970" s="1">
        <v>43</v>
      </c>
      <c r="B970" s="1" t="s">
        <v>328</v>
      </c>
      <c r="C970" s="1">
        <v>1</v>
      </c>
      <c r="D970" s="1" t="s">
        <v>9</v>
      </c>
      <c r="E970" s="6">
        <f>労働コスト!E970/SUM(資本コスト!E970,労働コスト!E970)</f>
        <v>0.49333018975839815</v>
      </c>
      <c r="F970" s="6">
        <f>労働コスト!F970/SUM(資本コスト!F970,労働コスト!F970)</f>
        <v>0.56375115193001812</v>
      </c>
      <c r="G970" s="6">
        <f>労働コスト!G970/SUM(資本コスト!G970,労働コスト!G970)</f>
        <v>0.53765310135296474</v>
      </c>
      <c r="H970" s="6">
        <f>労働コスト!H970/SUM(資本コスト!H970,労働コスト!H970)</f>
        <v>0.4659727509111764</v>
      </c>
      <c r="I970" s="6">
        <f>労働コスト!I970/SUM(資本コスト!I970,労働コスト!I970)</f>
        <v>0.38108650610908162</v>
      </c>
      <c r="K970" s="3">
        <f>0.5*(E970+E$1085)</f>
        <v>0.45834983965026876</v>
      </c>
      <c r="L970" s="3">
        <f t="shared" ref="L970:O970" si="966">0.5*(F970+F$1085)</f>
        <v>0.5329100896830945</v>
      </c>
      <c r="M970" s="3">
        <f t="shared" si="966"/>
        <v>0.49586786004296468</v>
      </c>
      <c r="N970" s="3">
        <f t="shared" si="966"/>
        <v>0.40977509194851663</v>
      </c>
      <c r="O970" s="3">
        <f t="shared" si="966"/>
        <v>0.33549337033213267</v>
      </c>
    </row>
    <row r="971" spans="1:15" x14ac:dyDescent="0.15">
      <c r="A971" s="1">
        <v>43</v>
      </c>
      <c r="B971" s="1" t="s">
        <v>328</v>
      </c>
      <c r="C971" s="1">
        <v>2</v>
      </c>
      <c r="D971" s="1" t="s">
        <v>10</v>
      </c>
      <c r="E971" s="6">
        <f>労働コスト!E971/SUM(資本コスト!E971,労働コスト!E971)</f>
        <v>0.65553927405968315</v>
      </c>
      <c r="F971" s="6">
        <f>労働コスト!F971/SUM(資本コスト!F971,労働コスト!F971)</f>
        <v>0.69041505415413007</v>
      </c>
      <c r="G971" s="6">
        <f>労働コスト!G971/SUM(資本コスト!G971,労働コスト!G971)</f>
        <v>0.62265203270972491</v>
      </c>
      <c r="H971" s="6">
        <f>労働コスト!H971/SUM(資本コスト!H971,労働コスト!H971)</f>
        <v>0.67050246513059264</v>
      </c>
      <c r="I971" s="6">
        <f>労働コスト!I971/SUM(資本コスト!I971,労働コスト!I971)</f>
        <v>0.46661354400879618</v>
      </c>
      <c r="K971" s="3">
        <f>0.5*(E971+E$1086)</f>
        <v>0.63896549077098874</v>
      </c>
      <c r="L971" s="3">
        <f t="shared" ref="L971:O971" si="967">0.5*(F971+F$1086)</f>
        <v>0.6787175032174646</v>
      </c>
      <c r="M971" s="3">
        <f t="shared" si="967"/>
        <v>0.63803422253482434</v>
      </c>
      <c r="N971" s="3">
        <f t="shared" si="967"/>
        <v>0.6632535033334428</v>
      </c>
      <c r="O971" s="3">
        <f t="shared" si="967"/>
        <v>0.48260785942793372</v>
      </c>
    </row>
    <row r="972" spans="1:15" x14ac:dyDescent="0.15">
      <c r="A972" s="1">
        <v>43</v>
      </c>
      <c r="B972" s="1" t="s">
        <v>329</v>
      </c>
      <c r="C972" s="1">
        <v>3</v>
      </c>
      <c r="D972" s="1" t="s">
        <v>17</v>
      </c>
      <c r="E972" s="6">
        <f>労働コスト!E972/SUM(資本コスト!E972,労働コスト!E972)</f>
        <v>0.72662975012269759</v>
      </c>
      <c r="F972" s="6">
        <f>労働コスト!F972/SUM(資本コスト!F972,労働コスト!F972)</f>
        <v>0.75666754051870844</v>
      </c>
      <c r="G972" s="6">
        <f>労働コスト!G972/SUM(資本コスト!G972,労働コスト!G972)</f>
        <v>0.67877653332324617</v>
      </c>
      <c r="H972" s="6">
        <f>労働コスト!H972/SUM(資本コスト!H972,労働コスト!H972)</f>
        <v>0.70396886070647613</v>
      </c>
      <c r="I972" s="6">
        <f>労働コスト!I972/SUM(資本コスト!I972,労働コスト!I972)</f>
        <v>0.6540342073083919</v>
      </c>
      <c r="K972" s="3">
        <f>0.5*(E972+E$1087)</f>
        <v>0.70142737639761532</v>
      </c>
      <c r="L972" s="3">
        <f t="shared" ref="L972:O972" si="968">0.5*(F972+F$1087)</f>
        <v>0.75151428879486271</v>
      </c>
      <c r="M972" s="3">
        <f t="shared" si="968"/>
        <v>0.68670365309919257</v>
      </c>
      <c r="N972" s="3">
        <f t="shared" si="968"/>
        <v>0.69702512058144239</v>
      </c>
      <c r="O972" s="3">
        <f t="shared" si="968"/>
        <v>0.64384174320877841</v>
      </c>
    </row>
    <row r="973" spans="1:15" x14ac:dyDescent="0.15">
      <c r="A973" s="1">
        <v>43</v>
      </c>
      <c r="B973" s="1" t="s">
        <v>329</v>
      </c>
      <c r="C973" s="1">
        <v>4</v>
      </c>
      <c r="D973" s="1" t="s">
        <v>18</v>
      </c>
      <c r="E973" s="6">
        <f>労働コスト!E973/SUM(資本コスト!E973,労働コスト!E973)</f>
        <v>0.82855699918896564</v>
      </c>
      <c r="F973" s="6">
        <f>労働コスト!F973/SUM(資本コスト!F973,労働コスト!F973)</f>
        <v>0.76006705594477941</v>
      </c>
      <c r="G973" s="6">
        <f>労働コスト!G973/SUM(資本コスト!G973,労働コスト!G973)</f>
        <v>0.76312164395728821</v>
      </c>
      <c r="H973" s="6">
        <f>労働コスト!H973/SUM(資本コスト!H973,労働コスト!H973)</f>
        <v>0.75023600103492916</v>
      </c>
      <c r="I973" s="6">
        <f>労働コスト!I973/SUM(資本コスト!I973,労働コスト!I973)</f>
        <v>0.73315300225546309</v>
      </c>
      <c r="K973" s="3">
        <f>0.5*(E973+E$1088)</f>
        <v>0.80237660867656635</v>
      </c>
      <c r="L973" s="3">
        <f t="shared" ref="L973:O973" si="969">0.5*(F973+F$1088)</f>
        <v>0.78775716472470869</v>
      </c>
      <c r="M973" s="3">
        <f t="shared" si="969"/>
        <v>0.78084736389514808</v>
      </c>
      <c r="N973" s="3">
        <f t="shared" si="969"/>
        <v>0.74516843646724407</v>
      </c>
      <c r="O973" s="3">
        <f t="shared" si="969"/>
        <v>0.70189474590785106</v>
      </c>
    </row>
    <row r="974" spans="1:15" x14ac:dyDescent="0.15">
      <c r="A974" s="1">
        <v>43</v>
      </c>
      <c r="B974" s="1" t="s">
        <v>329</v>
      </c>
      <c r="C974" s="1">
        <v>5</v>
      </c>
      <c r="D974" s="1" t="s">
        <v>19</v>
      </c>
      <c r="E974" s="6">
        <f>労働コスト!E974/SUM(資本コスト!E974,労働コスト!E974)</f>
        <v>0.35449606157544877</v>
      </c>
      <c r="F974" s="6">
        <f>労働コスト!F974/SUM(資本コスト!F974,労働コスト!F974)</f>
        <v>0.55365334225954388</v>
      </c>
      <c r="G974" s="6">
        <f>労働コスト!G974/SUM(資本コスト!G974,労働コスト!G974)</f>
        <v>0.48738793467202912</v>
      </c>
      <c r="H974" s="6">
        <f>労働コスト!H974/SUM(資本コスト!H974,労働コスト!H974)</f>
        <v>0.46896596993333522</v>
      </c>
      <c r="I974" s="6">
        <f>労働コスト!I974/SUM(資本コスト!I974,労働コスト!I974)</f>
        <v>0.44255556322035189</v>
      </c>
      <c r="K974" s="3">
        <f>0.5*(E974+E$1089)</f>
        <v>0.48021888219616682</v>
      </c>
      <c r="L974" s="3">
        <f t="shared" ref="L974:O974" si="970">0.5*(F974+F$1089)</f>
        <v>0.63115852141201634</v>
      </c>
      <c r="M974" s="3">
        <f t="shared" si="970"/>
        <v>0.58722023392595368</v>
      </c>
      <c r="N974" s="3">
        <f t="shared" si="970"/>
        <v>0.57293249167031624</v>
      </c>
      <c r="O974" s="3">
        <f t="shared" si="970"/>
        <v>0.52382915607694669</v>
      </c>
    </row>
    <row r="975" spans="1:15" x14ac:dyDescent="0.15">
      <c r="A975" s="1">
        <v>43</v>
      </c>
      <c r="B975" s="1" t="s">
        <v>329</v>
      </c>
      <c r="C975" s="1">
        <v>6</v>
      </c>
      <c r="D975" s="1" t="s">
        <v>3</v>
      </c>
      <c r="E975" s="6">
        <f>労働コスト!E975/SUM(資本コスト!E975,労働コスト!E975)</f>
        <v>0.46841693317222677</v>
      </c>
      <c r="F975" s="6">
        <f>労働コスト!F975/SUM(資本コスト!F975,労働コスト!F975)</f>
        <v>0.58706158868707181</v>
      </c>
      <c r="G975" s="6">
        <f>労働コスト!G975/SUM(資本コスト!G975,労働コスト!G975)</f>
        <v>0.59398742444576413</v>
      </c>
      <c r="H975" s="6">
        <f>労働コスト!H975/SUM(資本コスト!H975,労働コスト!H975)</f>
        <v>0.55961740290899431</v>
      </c>
      <c r="I975" s="6">
        <f>労働コスト!I975/SUM(資本コスト!I975,労働コスト!I975)</f>
        <v>0.45740595673851703</v>
      </c>
      <c r="K975" s="3">
        <f>0.5*(E975+E$1090)</f>
        <v>0.49249545469921691</v>
      </c>
      <c r="L975" s="3">
        <f t="shared" ref="L975:O975" si="971">0.5*(F975+F$1090)</f>
        <v>0.58370305549220702</v>
      </c>
      <c r="M975" s="3">
        <f t="shared" si="971"/>
        <v>0.57360738962631985</v>
      </c>
      <c r="N975" s="3">
        <f t="shared" si="971"/>
        <v>0.56474562029053144</v>
      </c>
      <c r="O975" s="3">
        <f t="shared" si="971"/>
        <v>0.45105742191310128</v>
      </c>
    </row>
    <row r="976" spans="1:15" x14ac:dyDescent="0.15">
      <c r="A976" s="1">
        <v>43</v>
      </c>
      <c r="B976" s="1" t="s">
        <v>329</v>
      </c>
      <c r="C976" s="1">
        <v>7</v>
      </c>
      <c r="D976" s="1" t="s">
        <v>20</v>
      </c>
      <c r="E976" s="6">
        <f>労働コスト!E976/SUM(資本コスト!E976,労働コスト!E976)</f>
        <v>0.60481153172952773</v>
      </c>
      <c r="F976" s="6">
        <f>労働コスト!F976/SUM(資本コスト!F976,労働コスト!F976)</f>
        <v>0.10631062659964341</v>
      </c>
      <c r="G976" s="6">
        <f>労働コスト!G976/SUM(資本コスト!G976,労働コスト!G976)</f>
        <v>0.27768768985237924</v>
      </c>
      <c r="H976" s="6">
        <f>労働コスト!H976/SUM(資本コスト!H976,労働コスト!H976)</f>
        <v>0.57198742031249805</v>
      </c>
      <c r="I976" s="6">
        <f>労働コスト!I976/SUM(資本コスト!I976,労働コスト!I976)</f>
        <v>0.60467896498323914</v>
      </c>
      <c r="K976" s="3">
        <f>0.5*(E976+E$1091)</f>
        <v>0.45461977222454036</v>
      </c>
      <c r="L976" s="3">
        <f t="shared" ref="L976:O976" si="972">0.5*(F976+F$1091)</f>
        <v>0.22724958838900472</v>
      </c>
      <c r="M976" s="3">
        <f t="shared" si="972"/>
        <v>0.35769874785625677</v>
      </c>
      <c r="N976" s="3">
        <f t="shared" si="972"/>
        <v>0.50162163758561118</v>
      </c>
      <c r="O976" s="3">
        <f t="shared" si="972"/>
        <v>0.49477558311253977</v>
      </c>
    </row>
    <row r="977" spans="1:15" x14ac:dyDescent="0.15">
      <c r="A977" s="1">
        <v>43</v>
      </c>
      <c r="B977" s="1" t="s">
        <v>329</v>
      </c>
      <c r="C977" s="1">
        <v>8</v>
      </c>
      <c r="D977" s="1" t="s">
        <v>21</v>
      </c>
      <c r="E977" s="6">
        <f>労働コスト!E977/SUM(資本コスト!E977,労働コスト!E977)</f>
        <v>0.53205238049364878</v>
      </c>
      <c r="F977" s="6">
        <f>労働コスト!F977/SUM(資本コスト!F977,労働コスト!F977)</f>
        <v>0.74459783559037662</v>
      </c>
      <c r="G977" s="6">
        <f>労働コスト!G977/SUM(資本コスト!G977,労働コスト!G977)</f>
        <v>0.738475953249491</v>
      </c>
      <c r="H977" s="6">
        <f>労働コスト!H977/SUM(資本コスト!H977,労働コスト!H977)</f>
        <v>0.78897222323192573</v>
      </c>
      <c r="I977" s="6">
        <f>労働コスト!I977/SUM(資本コスト!I977,労働コスト!I977)</f>
        <v>0.73130529205990802</v>
      </c>
      <c r="K977" s="3">
        <f>0.5*(E977+E$1092)</f>
        <v>0.5783687823332293</v>
      </c>
      <c r="L977" s="3">
        <f t="shared" ref="L977:O977" si="973">0.5*(F977+F$1092)</f>
        <v>0.75074073701340183</v>
      </c>
      <c r="M977" s="3">
        <f t="shared" si="973"/>
        <v>0.74481535481703187</v>
      </c>
      <c r="N977" s="3">
        <f t="shared" si="973"/>
        <v>0.77543711405471816</v>
      </c>
      <c r="O977" s="3">
        <f t="shared" si="973"/>
        <v>0.70410707591073829</v>
      </c>
    </row>
    <row r="978" spans="1:15" x14ac:dyDescent="0.15">
      <c r="A978" s="1">
        <v>43</v>
      </c>
      <c r="B978" s="1" t="s">
        <v>329</v>
      </c>
      <c r="C978" s="1">
        <v>9</v>
      </c>
      <c r="D978" s="1" t="s">
        <v>22</v>
      </c>
      <c r="E978" s="6">
        <f>労働コスト!E978/SUM(資本コスト!E978,労働コスト!E978)</f>
        <v>0.5789180851553396</v>
      </c>
      <c r="F978" s="6">
        <f>労働コスト!F978/SUM(資本コスト!F978,労働コスト!F978)</f>
        <v>0.46891787595317802</v>
      </c>
      <c r="G978" s="6">
        <f>労働コスト!G978/SUM(資本コスト!G978,労働コスト!G978)</f>
        <v>0.57925468285073567</v>
      </c>
      <c r="H978" s="6">
        <f>労働コスト!H978/SUM(資本コスト!H978,労働コスト!H978)</f>
        <v>0.64673224555725806</v>
      </c>
      <c r="I978" s="6">
        <f>労働コスト!I978/SUM(資本コスト!I978,労働コスト!I978)</f>
        <v>0.66814085575297288</v>
      </c>
      <c r="K978" s="3">
        <f>0.5*(E978+E$1093)</f>
        <v>0.60248599420746951</v>
      </c>
      <c r="L978" s="3">
        <f t="shared" ref="L978:O978" si="974">0.5*(F978+F$1093)</f>
        <v>0.54120516591434953</v>
      </c>
      <c r="M978" s="3">
        <f t="shared" si="974"/>
        <v>0.58016332356330547</v>
      </c>
      <c r="N978" s="3">
        <f t="shared" si="974"/>
        <v>0.62007884983327988</v>
      </c>
      <c r="O978" s="3">
        <f t="shared" si="974"/>
        <v>0.61147822843005617</v>
      </c>
    </row>
    <row r="979" spans="1:15" x14ac:dyDescent="0.15">
      <c r="A979" s="1">
        <v>43</v>
      </c>
      <c r="B979" s="1" t="s">
        <v>329</v>
      </c>
      <c r="C979" s="1">
        <v>10</v>
      </c>
      <c r="D979" s="1" t="s">
        <v>23</v>
      </c>
      <c r="E979" s="6">
        <f>労働コスト!E979/SUM(資本コスト!E979,労働コスト!E979)</f>
        <v>0.74722342060077729</v>
      </c>
      <c r="F979" s="6">
        <f>労働コスト!F979/SUM(資本コスト!F979,労働コスト!F979)</f>
        <v>0.66419357308946536</v>
      </c>
      <c r="G979" s="6">
        <f>労働コスト!G979/SUM(資本コスト!G979,労働コスト!G979)</f>
        <v>0.74526355143831657</v>
      </c>
      <c r="H979" s="6">
        <f>労働コスト!H979/SUM(資本コスト!H979,労働コスト!H979)</f>
        <v>0.77895718791134139</v>
      </c>
      <c r="I979" s="6">
        <f>労働コスト!I979/SUM(資本コスト!I979,労働コスト!I979)</f>
        <v>0.76313163524621996</v>
      </c>
      <c r="K979" s="3">
        <f>0.5*(E979+E$1094)</f>
        <v>0.75472482387962314</v>
      </c>
      <c r="L979" s="3">
        <f t="shared" ref="L979:O979" si="975">0.5*(F979+F$1094)</f>
        <v>0.73308858793511078</v>
      </c>
      <c r="M979" s="3">
        <f t="shared" si="975"/>
        <v>0.7775585608275184</v>
      </c>
      <c r="N979" s="3">
        <f t="shared" si="975"/>
        <v>0.79512986271128372</v>
      </c>
      <c r="O979" s="3">
        <f t="shared" si="975"/>
        <v>0.77769162752550369</v>
      </c>
    </row>
    <row r="980" spans="1:15" x14ac:dyDescent="0.15">
      <c r="A980" s="1">
        <v>43</v>
      </c>
      <c r="B980" s="1" t="s">
        <v>329</v>
      </c>
      <c r="C980" s="1">
        <v>11</v>
      </c>
      <c r="D980" s="1" t="s">
        <v>24</v>
      </c>
      <c r="E980" s="6">
        <f>労働コスト!E980/SUM(資本コスト!E980,労働コスト!E980)</f>
        <v>0.8422493325291851</v>
      </c>
      <c r="F980" s="6">
        <f>労働コスト!F980/SUM(資本コスト!F980,労働コスト!F980)</f>
        <v>0.67705050554756796</v>
      </c>
      <c r="G980" s="6">
        <f>労働コスト!G980/SUM(資本コスト!G980,労働コスト!G980)</f>
        <v>0.65689146569233636</v>
      </c>
      <c r="H980" s="6">
        <f>労働コスト!H980/SUM(資本コスト!H980,労働コスト!H980)</f>
        <v>0.72373014977240679</v>
      </c>
      <c r="I980" s="6">
        <f>労働コスト!I980/SUM(資本コスト!I980,労働コスト!I980)</f>
        <v>0.72159182471578331</v>
      </c>
      <c r="K980" s="3">
        <f>0.5*(E980+E$1095)</f>
        <v>0.78589264529841785</v>
      </c>
      <c r="L980" s="3">
        <f t="shared" ref="L980:O980" si="976">0.5*(F980+F$1095)</f>
        <v>0.7296823787789235</v>
      </c>
      <c r="M980" s="3">
        <f t="shared" si="976"/>
        <v>0.69111960137467943</v>
      </c>
      <c r="N980" s="3">
        <f t="shared" si="976"/>
        <v>0.72622751785591855</v>
      </c>
      <c r="O980" s="3">
        <f t="shared" si="976"/>
        <v>0.70570525885503144</v>
      </c>
    </row>
    <row r="981" spans="1:15" x14ac:dyDescent="0.15">
      <c r="A981" s="1">
        <v>43</v>
      </c>
      <c r="B981" s="1" t="s">
        <v>329</v>
      </c>
      <c r="C981" s="1">
        <v>12</v>
      </c>
      <c r="D981" s="1" t="s">
        <v>25</v>
      </c>
      <c r="E981" s="6">
        <f>労働コスト!E981/SUM(資本コスト!E981,労働コスト!E981)</f>
        <v>0.71355709077448826</v>
      </c>
      <c r="F981" s="6">
        <f>労働コスト!F981/SUM(資本コスト!F981,労働コスト!F981)</f>
        <v>0.72068612689209344</v>
      </c>
      <c r="G981" s="6">
        <f>労働コスト!G981/SUM(資本コスト!G981,労働コスト!G981)</f>
        <v>0.58387307942404154</v>
      </c>
      <c r="H981" s="6">
        <f>労働コスト!H981/SUM(資本コスト!H981,労働コスト!H981)</f>
        <v>0.50347570698344712</v>
      </c>
      <c r="I981" s="6">
        <f>労働コスト!I981/SUM(資本コスト!I981,労働コスト!I981)</f>
        <v>0.42906841775390037</v>
      </c>
      <c r="K981" s="3">
        <f>0.5*(E981+E$1096)</f>
        <v>0.74710972492784744</v>
      </c>
      <c r="L981" s="3">
        <f t="shared" ref="L981:O981" si="977">0.5*(F981+F$1096)</f>
        <v>0.76934303315421637</v>
      </c>
      <c r="M981" s="3">
        <f t="shared" si="977"/>
        <v>0.6339425011114963</v>
      </c>
      <c r="N981" s="3">
        <f t="shared" si="977"/>
        <v>0.58066133134381126</v>
      </c>
      <c r="O981" s="3">
        <f t="shared" si="977"/>
        <v>0.49791994707810816</v>
      </c>
    </row>
    <row r="982" spans="1:15" x14ac:dyDescent="0.15">
      <c r="A982" s="1">
        <v>43</v>
      </c>
      <c r="B982" s="1" t="s">
        <v>329</v>
      </c>
      <c r="C982" s="1">
        <v>13</v>
      </c>
      <c r="D982" s="1" t="s">
        <v>26</v>
      </c>
      <c r="E982" s="6">
        <f>労働コスト!E982/SUM(資本コスト!E982,労働コスト!E982)</f>
        <v>0.93120786578529935</v>
      </c>
      <c r="F982" s="6">
        <f>労働コスト!F982/SUM(資本コスト!F982,労働コスト!F982)</f>
        <v>0.55700020923742033</v>
      </c>
      <c r="G982" s="6">
        <f>労働コスト!G982/SUM(資本コスト!G982,労働コスト!G982)</f>
        <v>0.54358720174693431</v>
      </c>
      <c r="H982" s="6">
        <f>労働コスト!H982/SUM(資本コスト!H982,労働コスト!H982)</f>
        <v>0.69547140357403603</v>
      </c>
      <c r="I982" s="6">
        <f>労働コスト!I982/SUM(資本コスト!I982,労働コスト!I982)</f>
        <v>0.64565523961432214</v>
      </c>
      <c r="K982" s="3">
        <f>0.5*(E982+E$1097)</f>
        <v>0.87085644969179365</v>
      </c>
      <c r="L982" s="3">
        <f t="shared" ref="L982:O982" si="978">0.5*(F982+F$1097)</f>
        <v>0.63916423644331544</v>
      </c>
      <c r="M982" s="3">
        <f t="shared" si="978"/>
        <v>0.60809907627521342</v>
      </c>
      <c r="N982" s="3">
        <f t="shared" si="978"/>
        <v>0.68652473549352755</v>
      </c>
      <c r="O982" s="3">
        <f t="shared" si="978"/>
        <v>0.67400571122374731</v>
      </c>
    </row>
    <row r="983" spans="1:15" x14ac:dyDescent="0.15">
      <c r="A983" s="1">
        <v>43</v>
      </c>
      <c r="B983" s="1" t="s">
        <v>329</v>
      </c>
      <c r="C983" s="1">
        <v>14</v>
      </c>
      <c r="D983" s="1" t="s">
        <v>27</v>
      </c>
      <c r="E983" s="6">
        <f>労働コスト!E983/SUM(資本コスト!E983,労働コスト!E983)</f>
        <v>0.9668161928431972</v>
      </c>
      <c r="F983" s="6">
        <f>労働コスト!F983/SUM(資本コスト!F983,労働コスト!F983)</f>
        <v>0.82754299294175182</v>
      </c>
      <c r="G983" s="6">
        <f>労働コスト!G983/SUM(資本コスト!G983,労働コスト!G983)</f>
        <v>0.87101977351318838</v>
      </c>
      <c r="H983" s="6">
        <f>労働コスト!H983/SUM(資本コスト!H983,労働コスト!H983)</f>
        <v>0.8267286637613539</v>
      </c>
      <c r="I983" s="6">
        <f>労働コスト!I983/SUM(資本コスト!I983,労働コスト!I983)</f>
        <v>0.74309307025047211</v>
      </c>
      <c r="K983" s="3">
        <f>0.5*(E983+E$1098)</f>
        <v>0.94074552927374477</v>
      </c>
      <c r="L983" s="3">
        <f t="shared" ref="L983:O983" si="979">0.5*(F983+F$1098)</f>
        <v>0.84225064777492809</v>
      </c>
      <c r="M983" s="3">
        <f t="shared" si="979"/>
        <v>0.81588778099389292</v>
      </c>
      <c r="N983" s="3">
        <f t="shared" si="979"/>
        <v>0.7615546075796491</v>
      </c>
      <c r="O983" s="3">
        <f t="shared" si="979"/>
        <v>0.68523285047139693</v>
      </c>
    </row>
    <row r="984" spans="1:15" x14ac:dyDescent="0.15">
      <c r="A984" s="1">
        <v>43</v>
      </c>
      <c r="B984" s="1" t="s">
        <v>329</v>
      </c>
      <c r="C984" s="1">
        <v>15</v>
      </c>
      <c r="D984" s="1" t="s">
        <v>28</v>
      </c>
      <c r="E984" s="6">
        <f>労働コスト!E984/SUM(資本コスト!E984,労働コスト!E984)</f>
        <v>0.86229677063017729</v>
      </c>
      <c r="F984" s="6">
        <f>労働コスト!F984/SUM(資本コスト!F984,労働コスト!F984)</f>
        <v>0.83129296063856373</v>
      </c>
      <c r="G984" s="6">
        <f>労働コスト!G984/SUM(資本コスト!G984,労働コスト!G984)</f>
        <v>0.74019625452935645</v>
      </c>
      <c r="H984" s="6">
        <f>労働コスト!H984/SUM(資本コスト!H984,労働コスト!H984)</f>
        <v>0.69777467982449637</v>
      </c>
      <c r="I984" s="6">
        <f>労働コスト!I984/SUM(資本コスト!I984,労働コスト!I984)</f>
        <v>0.60579385552691556</v>
      </c>
      <c r="K984" s="3">
        <f>0.5*(E984+E$1099)</f>
        <v>0.83430551893029103</v>
      </c>
      <c r="L984" s="3">
        <f t="shared" ref="L984:O984" si="980">0.5*(F984+F$1099)</f>
        <v>0.82642362480863241</v>
      </c>
      <c r="M984" s="3">
        <f t="shared" si="980"/>
        <v>0.74775682691184575</v>
      </c>
      <c r="N984" s="3">
        <f t="shared" si="980"/>
        <v>0.71411974607713491</v>
      </c>
      <c r="O984" s="3">
        <f t="shared" si="980"/>
        <v>0.63951215900906688</v>
      </c>
    </row>
    <row r="985" spans="1:15" x14ac:dyDescent="0.15">
      <c r="A985" s="1">
        <v>43</v>
      </c>
      <c r="B985" s="1" t="s">
        <v>328</v>
      </c>
      <c r="C985" s="1">
        <v>16</v>
      </c>
      <c r="D985" s="1" t="s">
        <v>11</v>
      </c>
      <c r="E985" s="6">
        <f>労働コスト!E985/SUM(資本コスト!E985,労働コスト!E985)</f>
        <v>0.67113912911383655</v>
      </c>
      <c r="F985" s="6">
        <f>労働コスト!F985/SUM(資本コスト!F985,労働コスト!F985)</f>
        <v>0.90304652176280154</v>
      </c>
      <c r="G985" s="6">
        <f>労働コスト!G985/SUM(資本コスト!G985,労働コスト!G985)</f>
        <v>0.89345938363601962</v>
      </c>
      <c r="H985" s="6">
        <f>労働コスト!H985/SUM(資本コスト!H985,労働コスト!H985)</f>
        <v>0.91900496574963286</v>
      </c>
      <c r="I985" s="6">
        <f>労働コスト!I985/SUM(資本コスト!I985,労働コスト!I985)</f>
        <v>0.91113194925627505</v>
      </c>
      <c r="K985" s="3">
        <f>0.5*(E985+E$1100)</f>
        <v>0.70884516609833281</v>
      </c>
      <c r="L985" s="3">
        <f t="shared" ref="L985:O985" si="981">0.5*(F985+F$1100)</f>
        <v>0.89732275029826547</v>
      </c>
      <c r="M985" s="3">
        <f t="shared" si="981"/>
        <v>0.88999143861079366</v>
      </c>
      <c r="N985" s="3">
        <f t="shared" si="981"/>
        <v>0.91631527396855517</v>
      </c>
      <c r="O985" s="3">
        <f t="shared" si="981"/>
        <v>0.90730802404759159</v>
      </c>
    </row>
    <row r="986" spans="1:15" x14ac:dyDescent="0.15">
      <c r="A986" s="1">
        <v>43</v>
      </c>
      <c r="B986" s="1" t="s">
        <v>328</v>
      </c>
      <c r="C986" s="1">
        <v>17</v>
      </c>
      <c r="D986" s="1" t="s">
        <v>12</v>
      </c>
      <c r="E986" s="6">
        <f>労働コスト!E986/SUM(資本コスト!E986,労働コスト!E986)</f>
        <v>0.44156861971748229</v>
      </c>
      <c r="F986" s="6">
        <f>労働コスト!F986/SUM(資本コスト!F986,労働コスト!F986)</f>
        <v>0.33122031087910409</v>
      </c>
      <c r="G986" s="6">
        <f>労働コスト!G986/SUM(資本コスト!G986,労働コスト!G986)</f>
        <v>0.35242066703921787</v>
      </c>
      <c r="H986" s="6">
        <f>労働コスト!H986/SUM(資本コスト!H986,労働コスト!H986)</f>
        <v>0.32963864568861995</v>
      </c>
      <c r="I986" s="6">
        <f>労働コスト!I986/SUM(資本コスト!I986,労働コスト!I986)</f>
        <v>0.2133604535415444</v>
      </c>
      <c r="K986" s="3">
        <f>0.5*(E986+E$1101)</f>
        <v>0.34124460077187058</v>
      </c>
      <c r="L986" s="3">
        <f t="shared" ref="L986:O986" si="982">0.5*(F986+F$1101)</f>
        <v>0.28268127917804059</v>
      </c>
      <c r="M986" s="3">
        <f t="shared" si="982"/>
        <v>0.31168730176274173</v>
      </c>
      <c r="N986" s="3">
        <f t="shared" si="982"/>
        <v>0.30851711261854364</v>
      </c>
      <c r="O986" s="3">
        <f t="shared" si="982"/>
        <v>0.20416546538940941</v>
      </c>
    </row>
    <row r="987" spans="1:15" x14ac:dyDescent="0.15">
      <c r="A987" s="1">
        <v>43</v>
      </c>
      <c r="B987" s="1" t="s">
        <v>328</v>
      </c>
      <c r="C987" s="1">
        <v>18</v>
      </c>
      <c r="D987" s="1" t="s">
        <v>13</v>
      </c>
      <c r="E987" s="6">
        <f>労働コスト!E987/SUM(資本コスト!E987,労働コスト!E987)</f>
        <v>0.88679310639287834</v>
      </c>
      <c r="F987" s="6">
        <f>労働コスト!F987/SUM(資本コスト!F987,労働コスト!F987)</f>
        <v>0.83222742490082169</v>
      </c>
      <c r="G987" s="6">
        <f>労働コスト!G987/SUM(資本コスト!G987,労働コスト!G987)</f>
        <v>0.87530369976712386</v>
      </c>
      <c r="H987" s="6">
        <f>労働コスト!H987/SUM(資本コスト!H987,労働コスト!H987)</f>
        <v>0.83392901715892187</v>
      </c>
      <c r="I987" s="6">
        <f>労働コスト!I987/SUM(資本コスト!I987,労働コスト!I987)</f>
        <v>0.82659402510924485</v>
      </c>
      <c r="K987" s="3">
        <f>0.5*(E987+E$1102)</f>
        <v>0.87315701589410377</v>
      </c>
      <c r="L987" s="3">
        <f t="shared" ref="L987:O987" si="983">0.5*(F987+F$1102)</f>
        <v>0.81921727952474943</v>
      </c>
      <c r="M987" s="3">
        <f t="shared" si="983"/>
        <v>0.84451573845504568</v>
      </c>
      <c r="N987" s="3">
        <f t="shared" si="983"/>
        <v>0.82893265669853133</v>
      </c>
      <c r="O987" s="3">
        <f t="shared" si="983"/>
        <v>0.81294491423478998</v>
      </c>
    </row>
    <row r="988" spans="1:15" x14ac:dyDescent="0.15">
      <c r="A988" s="1">
        <v>43</v>
      </c>
      <c r="B988" s="1" t="s">
        <v>328</v>
      </c>
      <c r="C988" s="1">
        <v>19</v>
      </c>
      <c r="D988" s="1" t="s">
        <v>14</v>
      </c>
      <c r="E988" s="6">
        <f>労働コスト!E988/SUM(資本コスト!E988,労働コスト!E988)</f>
        <v>0.6774669632729291</v>
      </c>
      <c r="F988" s="6">
        <f>労働コスト!F988/SUM(資本コスト!F988,労働コスト!F988)</f>
        <v>0.82822749420372577</v>
      </c>
      <c r="G988" s="6">
        <f>労働コスト!G988/SUM(資本コスト!G988,労働コスト!G988)</f>
        <v>0.84861096314369011</v>
      </c>
      <c r="H988" s="6">
        <f>労働コスト!H988/SUM(資本コスト!H988,労働コスト!H988)</f>
        <v>0.83956011607086134</v>
      </c>
      <c r="I988" s="6">
        <f>労働コスト!I988/SUM(資本コスト!I988,労働コスト!I988)</f>
        <v>0.80540093695751103</v>
      </c>
      <c r="K988" s="3">
        <f>0.5*(E988+E$1103)</f>
        <v>0.67015936780382601</v>
      </c>
      <c r="L988" s="3">
        <f t="shared" ref="L988:O988" si="984">0.5*(F988+F$1103)</f>
        <v>0.83503780820742768</v>
      </c>
      <c r="M988" s="3">
        <f t="shared" si="984"/>
        <v>0.85143165685730371</v>
      </c>
      <c r="N988" s="3">
        <f t="shared" si="984"/>
        <v>0.82547307347959076</v>
      </c>
      <c r="O988" s="3">
        <f t="shared" si="984"/>
        <v>0.8055870000705837</v>
      </c>
    </row>
    <row r="989" spans="1:15" x14ac:dyDescent="0.15">
      <c r="A989" s="1">
        <v>43</v>
      </c>
      <c r="B989" s="1" t="s">
        <v>328</v>
      </c>
      <c r="C989" s="1">
        <v>20</v>
      </c>
      <c r="D989" s="1" t="s">
        <v>15</v>
      </c>
      <c r="E989" s="6">
        <f>労働コスト!E989/SUM(資本コスト!E989,労働コスト!E989)</f>
        <v>0.51346762700436932</v>
      </c>
      <c r="F989" s="6">
        <f>労働コスト!F989/SUM(資本コスト!F989,労働コスト!F989)</f>
        <v>0.18515265991631377</v>
      </c>
      <c r="G989" s="6">
        <f>労働コスト!G989/SUM(資本コスト!G989,労働コスト!G989)</f>
        <v>0.2343414432024819</v>
      </c>
      <c r="H989" s="6">
        <f>労働コスト!H989/SUM(資本コスト!H989,労働コスト!H989)</f>
        <v>0.27401451317837849</v>
      </c>
      <c r="I989" s="6">
        <f>労働コスト!I989/SUM(資本コスト!I989,労働コスト!I989)</f>
        <v>0.20345568030843908</v>
      </c>
      <c r="K989" s="3">
        <f>0.5*(E989+E$1104)</f>
        <v>0.50957934642853875</v>
      </c>
      <c r="L989" s="3">
        <f t="shared" ref="L989:O989" si="985">0.5*(F989+F$1104)</f>
        <v>0.19326272875831019</v>
      </c>
      <c r="M989" s="3">
        <f t="shared" si="985"/>
        <v>0.24051790804747367</v>
      </c>
      <c r="N989" s="3">
        <f t="shared" si="985"/>
        <v>0.26532828170923761</v>
      </c>
      <c r="O989" s="3">
        <f t="shared" si="985"/>
        <v>0.20274778623908413</v>
      </c>
    </row>
    <row r="990" spans="1:15" x14ac:dyDescent="0.15">
      <c r="A990" s="1">
        <v>43</v>
      </c>
      <c r="B990" s="1" t="s">
        <v>328</v>
      </c>
      <c r="C990" s="1">
        <v>21</v>
      </c>
      <c r="D990" s="1" t="s">
        <v>16</v>
      </c>
      <c r="E990" s="6">
        <f>労働コスト!E990/SUM(資本コスト!E990,労働コスト!E990)</f>
        <v>0.81256029182146494</v>
      </c>
      <c r="F990" s="6">
        <f>労働コスト!F990/SUM(資本コスト!F990,労働コスト!F990)</f>
        <v>0.66791078185008568</v>
      </c>
      <c r="G990" s="6">
        <f>労働コスト!G990/SUM(資本コスト!G990,労働コスト!G990)</f>
        <v>0.63230045012313463</v>
      </c>
      <c r="H990" s="6">
        <f>労働コスト!H990/SUM(資本コスト!H990,労働コスト!H990)</f>
        <v>0.64714467456292557</v>
      </c>
      <c r="I990" s="6">
        <f>労働コスト!I990/SUM(資本コスト!I990,労働コスト!I990)</f>
        <v>0.45531168857738791</v>
      </c>
      <c r="K990" s="3">
        <f>0.5*(E990+E$1105)</f>
        <v>0.74405624339564169</v>
      </c>
      <c r="L990" s="3">
        <f t="shared" ref="L990:O990" si="986">0.5*(F990+F$1105)</f>
        <v>0.62669570281393616</v>
      </c>
      <c r="M990" s="3">
        <f t="shared" si="986"/>
        <v>0.60795164690808257</v>
      </c>
      <c r="N990" s="3">
        <f t="shared" si="986"/>
        <v>0.60057248987041811</v>
      </c>
      <c r="O990" s="3">
        <f t="shared" si="986"/>
        <v>0.44530331356804598</v>
      </c>
    </row>
    <row r="991" spans="1:15" x14ac:dyDescent="0.15">
      <c r="A991" s="1">
        <v>43</v>
      </c>
      <c r="B991" s="1" t="s">
        <v>203</v>
      </c>
      <c r="C991" s="1">
        <v>22</v>
      </c>
      <c r="D991" s="1" t="s">
        <v>8</v>
      </c>
      <c r="E991" s="6">
        <f>労働コスト!E991/SUM(資本コスト!E991,労働コスト!E991)</f>
        <v>0.80970483996646214</v>
      </c>
      <c r="F991" s="6">
        <f>労働コスト!F991/SUM(資本コスト!F991,労働コスト!F991)</f>
        <v>0.71243889896207435</v>
      </c>
      <c r="G991" s="6">
        <f>労働コスト!G991/SUM(資本コスト!G991,労働コスト!G991)</f>
        <v>0.69397588597860815</v>
      </c>
      <c r="H991" s="6">
        <f>労働コスト!H991/SUM(資本コスト!H991,労働コスト!H991)</f>
        <v>0.68618188311039108</v>
      </c>
      <c r="I991" s="6">
        <f>労働コスト!I991/SUM(資本コスト!I991,労働コスト!I991)</f>
        <v>0.72888727627206706</v>
      </c>
      <c r="K991" s="3">
        <f>0.5*(E991+E$1106)</f>
        <v>0.80515532017884561</v>
      </c>
      <c r="L991" s="3">
        <f t="shared" ref="L991:O991" si="987">0.5*(F991+F$1106)</f>
        <v>0.7234436856657589</v>
      </c>
      <c r="M991" s="3">
        <f t="shared" si="987"/>
        <v>0.68183916739183714</v>
      </c>
      <c r="N991" s="3">
        <f t="shared" si="987"/>
        <v>0.68911644330875621</v>
      </c>
      <c r="O991" s="3">
        <f t="shared" si="987"/>
        <v>0.72850013156393656</v>
      </c>
    </row>
    <row r="992" spans="1:15" x14ac:dyDescent="0.15">
      <c r="A992" s="1">
        <v>43</v>
      </c>
      <c r="B992" s="1" t="s">
        <v>203</v>
      </c>
      <c r="C992" s="1">
        <v>23</v>
      </c>
      <c r="D992" s="1" t="s">
        <v>29</v>
      </c>
      <c r="E992" s="6">
        <f>労働コスト!E992/SUM(資本コスト!E992,労働コスト!E992)</f>
        <v>0.66439391579719054</v>
      </c>
      <c r="F992" s="6">
        <f>労働コスト!F992/SUM(資本コスト!F992,労働コスト!F992)</f>
        <v>0.77899295678408087</v>
      </c>
      <c r="G992" s="6">
        <f>労働コスト!G992/SUM(資本コスト!G992,労働コスト!G992)</f>
        <v>0.76193239761838105</v>
      </c>
      <c r="H992" s="6">
        <f>労働コスト!H992/SUM(資本コスト!H992,労働コスト!H992)</f>
        <v>0.78442310095530055</v>
      </c>
      <c r="I992" s="6">
        <f>労働コスト!I992/SUM(資本コスト!I992,労働コスト!I992)</f>
        <v>0.73859039331032805</v>
      </c>
      <c r="K992" s="3">
        <f>0.5*(E992+E$1107)</f>
        <v>0.64002214908597321</v>
      </c>
      <c r="L992" s="3">
        <f t="shared" ref="L992:O992" si="988">0.5*(F992+F$1107)</f>
        <v>0.76041271296011004</v>
      </c>
      <c r="M992" s="3">
        <f t="shared" si="988"/>
        <v>0.74520167292285255</v>
      </c>
      <c r="N992" s="3">
        <f t="shared" si="988"/>
        <v>0.76437822199994021</v>
      </c>
      <c r="O992" s="3">
        <f t="shared" si="988"/>
        <v>0.7167239614652996</v>
      </c>
    </row>
    <row r="993" spans="1:15" x14ac:dyDescent="0.15">
      <c r="A993" s="1">
        <v>44</v>
      </c>
      <c r="B993" s="1" t="s">
        <v>330</v>
      </c>
      <c r="C993" s="1">
        <v>1</v>
      </c>
      <c r="D993" s="1" t="s">
        <v>9</v>
      </c>
      <c r="E993" s="6">
        <f>労働コスト!E993/SUM(資本コスト!E993,労働コスト!E993)</f>
        <v>0.49436327170887362</v>
      </c>
      <c r="F993" s="6">
        <f>労働コスト!F993/SUM(資本コスト!F993,労働コスト!F993)</f>
        <v>0.50842216413957275</v>
      </c>
      <c r="G993" s="6">
        <f>労働コスト!G993/SUM(資本コスト!G993,労働コスト!G993)</f>
        <v>0.47872094636983009</v>
      </c>
      <c r="H993" s="6">
        <f>労働コスト!H993/SUM(資本コスト!H993,労働コスト!H993)</f>
        <v>0.37961827962908928</v>
      </c>
      <c r="I993" s="6">
        <f>労働コスト!I993/SUM(資本コスト!I993,労働コスト!I993)</f>
        <v>0.2980167757314045</v>
      </c>
      <c r="K993" s="3">
        <f>0.5*(E993+E$1085)</f>
        <v>0.45886638062550655</v>
      </c>
      <c r="L993" s="3">
        <f t="shared" ref="L993:O993" si="989">0.5*(F993+F$1085)</f>
        <v>0.50524559578787187</v>
      </c>
      <c r="M993" s="3">
        <f t="shared" si="989"/>
        <v>0.4664017825513973</v>
      </c>
      <c r="N993" s="3">
        <f t="shared" si="989"/>
        <v>0.3665978563074731</v>
      </c>
      <c r="O993" s="3">
        <f t="shared" si="989"/>
        <v>0.29395850514329414</v>
      </c>
    </row>
    <row r="994" spans="1:15" x14ac:dyDescent="0.15">
      <c r="A994" s="1">
        <v>44</v>
      </c>
      <c r="B994" s="1" t="s">
        <v>330</v>
      </c>
      <c r="C994" s="1">
        <v>2</v>
      </c>
      <c r="D994" s="1" t="s">
        <v>10</v>
      </c>
      <c r="E994" s="6">
        <f>労働コスト!E994/SUM(資本コスト!E994,労働コスト!E994)</f>
        <v>0.73077087574400823</v>
      </c>
      <c r="F994" s="6">
        <f>労働コスト!F994/SUM(資本コスト!F994,労働コスト!F994)</f>
        <v>0.69283219581182254</v>
      </c>
      <c r="G994" s="6">
        <f>労働コスト!G994/SUM(資本コスト!G994,労働コスト!G994)</f>
        <v>0.69081368193173098</v>
      </c>
      <c r="H994" s="6">
        <f>労働コスト!H994/SUM(資本コスト!H994,労働コスト!H994)</f>
        <v>0.68419073335935066</v>
      </c>
      <c r="I994" s="6">
        <f>労働コスト!I994/SUM(資本コスト!I994,労働コスト!I994)</f>
        <v>0.518480155091951</v>
      </c>
      <c r="K994" s="3">
        <f>0.5*(E994+E$1086)</f>
        <v>0.67658129161315128</v>
      </c>
      <c r="L994" s="3">
        <f t="shared" ref="L994:O994" si="990">0.5*(F994+F$1086)</f>
        <v>0.67992607404631089</v>
      </c>
      <c r="M994" s="3">
        <f t="shared" si="990"/>
        <v>0.67211504714582737</v>
      </c>
      <c r="N994" s="3">
        <f t="shared" si="990"/>
        <v>0.6700976374478218</v>
      </c>
      <c r="O994" s="3">
        <f t="shared" si="990"/>
        <v>0.50854116496951118</v>
      </c>
    </row>
    <row r="995" spans="1:15" x14ac:dyDescent="0.15">
      <c r="A995" s="1">
        <v>44</v>
      </c>
      <c r="B995" s="1" t="s">
        <v>331</v>
      </c>
      <c r="C995" s="1">
        <v>3</v>
      </c>
      <c r="D995" s="1" t="s">
        <v>17</v>
      </c>
      <c r="E995" s="6">
        <f>労働コスト!E995/SUM(資本コスト!E995,労働コスト!E995)</f>
        <v>0.76844595953493133</v>
      </c>
      <c r="F995" s="6">
        <f>労働コスト!F995/SUM(資本コスト!F995,労働コスト!F995)</f>
        <v>0.79615984272314277</v>
      </c>
      <c r="G995" s="6">
        <f>労働コスト!G995/SUM(資本コスト!G995,労働コスト!G995)</f>
        <v>0.67938302581239784</v>
      </c>
      <c r="H995" s="6">
        <f>労働コスト!H995/SUM(資本コスト!H995,労働コスト!H995)</f>
        <v>0.63844873988235074</v>
      </c>
      <c r="I995" s="6">
        <f>労働コスト!I995/SUM(資本コスト!I995,労働コスト!I995)</f>
        <v>0.5809870966997247</v>
      </c>
      <c r="K995" s="3">
        <f>0.5*(E995+E$1087)</f>
        <v>0.72233548110373214</v>
      </c>
      <c r="L995" s="3">
        <f t="shared" ref="L995:O995" si="991">0.5*(F995+F$1087)</f>
        <v>0.77126043989707982</v>
      </c>
      <c r="M995" s="3">
        <f t="shared" si="991"/>
        <v>0.68700689934376835</v>
      </c>
      <c r="N995" s="3">
        <f t="shared" si="991"/>
        <v>0.6642650601693797</v>
      </c>
      <c r="O995" s="3">
        <f t="shared" si="991"/>
        <v>0.60731818790444481</v>
      </c>
    </row>
    <row r="996" spans="1:15" x14ac:dyDescent="0.15">
      <c r="A996" s="1">
        <v>44</v>
      </c>
      <c r="B996" s="1" t="s">
        <v>331</v>
      </c>
      <c r="C996" s="1">
        <v>4</v>
      </c>
      <c r="D996" s="1" t="s">
        <v>18</v>
      </c>
      <c r="E996" s="6">
        <f>労働コスト!E996/SUM(資本コスト!E996,労働コスト!E996)</f>
        <v>0.83652288886489967</v>
      </c>
      <c r="F996" s="6">
        <f>労働コスト!F996/SUM(資本コスト!F996,労働コスト!F996)</f>
        <v>0.86260849238333015</v>
      </c>
      <c r="G996" s="6">
        <f>労働コスト!G996/SUM(資本コスト!G996,労働コスト!G996)</f>
        <v>0.88035119630902314</v>
      </c>
      <c r="H996" s="6">
        <f>労働コスト!H996/SUM(資本コスト!H996,労働コスト!H996)</f>
        <v>0.75963787417056938</v>
      </c>
      <c r="I996" s="6">
        <f>労働コスト!I996/SUM(資本コスト!I996,労働コスト!I996)</f>
        <v>0.58272706816976128</v>
      </c>
      <c r="K996" s="3">
        <f>0.5*(E996+E$1088)</f>
        <v>0.80635955351453337</v>
      </c>
      <c r="L996" s="3">
        <f t="shared" ref="L996:O996" si="992">0.5*(F996+F$1088)</f>
        <v>0.83902788294398412</v>
      </c>
      <c r="M996" s="3">
        <f t="shared" si="992"/>
        <v>0.83946214007101549</v>
      </c>
      <c r="N996" s="3">
        <f t="shared" si="992"/>
        <v>0.74986937303506418</v>
      </c>
      <c r="O996" s="3">
        <f t="shared" si="992"/>
        <v>0.62668177886500009</v>
      </c>
    </row>
    <row r="997" spans="1:15" x14ac:dyDescent="0.15">
      <c r="A997" s="1">
        <v>44</v>
      </c>
      <c r="B997" s="1" t="s">
        <v>331</v>
      </c>
      <c r="C997" s="1">
        <v>5</v>
      </c>
      <c r="D997" s="1" t="s">
        <v>19</v>
      </c>
      <c r="E997" s="6">
        <f>労働コスト!E997/SUM(資本コスト!E997,労働コスト!E997)</f>
        <v>0.36861015789747453</v>
      </c>
      <c r="F997" s="6">
        <f>労働コスト!F997/SUM(資本コスト!F997,労働コスト!F997)</f>
        <v>0.58195124746066063</v>
      </c>
      <c r="G997" s="6">
        <f>労働コスト!G997/SUM(資本コスト!G997,労働コスト!G997)</f>
        <v>0.49941140101832365</v>
      </c>
      <c r="H997" s="6">
        <f>労働コスト!H997/SUM(資本コスト!H997,労働コスト!H997)</f>
        <v>0.5604712126360557</v>
      </c>
      <c r="I997" s="6">
        <f>労働コスト!I997/SUM(資本コスト!I997,労働コスト!I997)</f>
        <v>0.4826127635125666</v>
      </c>
      <c r="K997" s="3">
        <f>0.5*(E997+E$1089)</f>
        <v>0.4872759303571797</v>
      </c>
      <c r="L997" s="3">
        <f t="shared" ref="L997:O997" si="993">0.5*(F997+F$1089)</f>
        <v>0.64530747401257482</v>
      </c>
      <c r="M997" s="3">
        <f t="shared" si="993"/>
        <v>0.59323196709910098</v>
      </c>
      <c r="N997" s="3">
        <f t="shared" si="993"/>
        <v>0.61868511302167639</v>
      </c>
      <c r="O997" s="3">
        <f t="shared" si="993"/>
        <v>0.54385775622305399</v>
      </c>
    </row>
    <row r="998" spans="1:15" x14ac:dyDescent="0.15">
      <c r="A998" s="1">
        <v>44</v>
      </c>
      <c r="B998" s="1" t="s">
        <v>331</v>
      </c>
      <c r="C998" s="1">
        <v>6</v>
      </c>
      <c r="D998" s="1" t="s">
        <v>3</v>
      </c>
      <c r="E998" s="6">
        <f>労働コスト!E998/SUM(資本コスト!E998,労働コスト!E998)</f>
        <v>0.27496955097304349</v>
      </c>
      <c r="F998" s="6">
        <f>労働コスト!F998/SUM(資本コスト!F998,労働コスト!F998)</f>
        <v>0.30356905053880345</v>
      </c>
      <c r="G998" s="6">
        <f>労働コスト!G998/SUM(資本コスト!G998,労働コスト!G998)</f>
        <v>0.35258055140988026</v>
      </c>
      <c r="H998" s="6">
        <f>労働コスト!H998/SUM(資本コスト!H998,労働コスト!H998)</f>
        <v>0.31471210154518314</v>
      </c>
      <c r="I998" s="6">
        <f>労働コスト!I998/SUM(資本コスト!I998,労働コスト!I998)</f>
        <v>0.18960073485929085</v>
      </c>
      <c r="K998" s="3">
        <f>0.5*(E998+E$1090)</f>
        <v>0.39577176359962529</v>
      </c>
      <c r="L998" s="3">
        <f t="shared" ref="L998:O998" si="994">0.5*(F998+F$1090)</f>
        <v>0.44195678641807284</v>
      </c>
      <c r="M998" s="3">
        <f t="shared" si="994"/>
        <v>0.45290395310837783</v>
      </c>
      <c r="N998" s="3">
        <f t="shared" si="994"/>
        <v>0.4422929696086258</v>
      </c>
      <c r="O998" s="3">
        <f t="shared" si="994"/>
        <v>0.31715481097348819</v>
      </c>
    </row>
    <row r="999" spans="1:15" x14ac:dyDescent="0.15">
      <c r="A999" s="1">
        <v>44</v>
      </c>
      <c r="B999" s="1" t="s">
        <v>331</v>
      </c>
      <c r="C999" s="1">
        <v>7</v>
      </c>
      <c r="D999" s="1" t="s">
        <v>20</v>
      </c>
      <c r="E999" s="6">
        <f>労働コスト!E999/SUM(資本コスト!E999,労働コスト!E999)</f>
        <v>0.23818262555369032</v>
      </c>
      <c r="F999" s="6">
        <f>労働コスト!F999/SUM(資本コスト!F999,労働コスト!F999)</f>
        <v>0.27600466792323719</v>
      </c>
      <c r="G999" s="6">
        <f>労働コスト!G999/SUM(資本コスト!G999,労働コスト!G999)</f>
        <v>0.24511435396224368</v>
      </c>
      <c r="H999" s="6">
        <f>労働コスト!H999/SUM(資本コスト!H999,労働コスト!H999)</f>
        <v>0.21881170499284996</v>
      </c>
      <c r="I999" s="6">
        <f>労働コスト!I999/SUM(資本コスト!I999,労働コスト!I999)</f>
        <v>0.14114509818895493</v>
      </c>
      <c r="K999" s="3">
        <f>0.5*(E999+E$1091)</f>
        <v>0.27130531913662165</v>
      </c>
      <c r="L999" s="3">
        <f t="shared" ref="L999:O999" si="995">0.5*(F999+F$1091)</f>
        <v>0.31209660905080161</v>
      </c>
      <c r="M999" s="3">
        <f t="shared" si="995"/>
        <v>0.34141207991118905</v>
      </c>
      <c r="N999" s="3">
        <f t="shared" si="995"/>
        <v>0.32503377992578719</v>
      </c>
      <c r="O999" s="3">
        <f t="shared" si="995"/>
        <v>0.26300864971539761</v>
      </c>
    </row>
    <row r="1000" spans="1:15" x14ac:dyDescent="0.15">
      <c r="A1000" s="1">
        <v>44</v>
      </c>
      <c r="B1000" s="1" t="s">
        <v>331</v>
      </c>
      <c r="C1000" s="1">
        <v>8</v>
      </c>
      <c r="D1000" s="1" t="s">
        <v>21</v>
      </c>
      <c r="E1000" s="6">
        <f>労働コスト!E1000/SUM(資本コスト!E1000,労働コスト!E1000)</f>
        <v>0.38308658760210085</v>
      </c>
      <c r="F1000" s="6">
        <f>労働コスト!F1000/SUM(資本コスト!F1000,労働コスト!F1000)</f>
        <v>0.61821513056611344</v>
      </c>
      <c r="G1000" s="6">
        <f>労働コスト!G1000/SUM(資本コスト!G1000,労働コスト!G1000)</f>
        <v>0.62408484442145395</v>
      </c>
      <c r="H1000" s="6">
        <f>労働コスト!H1000/SUM(資本コスト!H1000,労働コスト!H1000)</f>
        <v>0.69578875862170053</v>
      </c>
      <c r="I1000" s="6">
        <f>労働コスト!I1000/SUM(資本コスト!I1000,労働コスト!I1000)</f>
        <v>0.67841907703982429</v>
      </c>
      <c r="K1000" s="3">
        <f>0.5*(E1000+E$1092)</f>
        <v>0.50388588588745531</v>
      </c>
      <c r="L1000" s="3">
        <f t="shared" ref="L1000:O1000" si="996">0.5*(F1000+F$1092)</f>
        <v>0.68754938450127034</v>
      </c>
      <c r="M1000" s="3">
        <f t="shared" si="996"/>
        <v>0.6876198004030134</v>
      </c>
      <c r="N1000" s="3">
        <f t="shared" si="996"/>
        <v>0.72884538174960556</v>
      </c>
      <c r="O1000" s="3">
        <f t="shared" si="996"/>
        <v>0.67766396840069643</v>
      </c>
    </row>
    <row r="1001" spans="1:15" x14ac:dyDescent="0.15">
      <c r="A1001" s="1">
        <v>44</v>
      </c>
      <c r="B1001" s="1" t="s">
        <v>331</v>
      </c>
      <c r="C1001" s="1">
        <v>9</v>
      </c>
      <c r="D1001" s="1" t="s">
        <v>22</v>
      </c>
      <c r="E1001" s="6">
        <f>労働コスト!E1001/SUM(資本コスト!E1001,労働コスト!E1001)</f>
        <v>0.56709979024992485</v>
      </c>
      <c r="F1001" s="6">
        <f>労働コスト!F1001/SUM(資本コスト!F1001,労働コスト!F1001)</f>
        <v>0.31332896940421645</v>
      </c>
      <c r="G1001" s="6">
        <f>労働コスト!G1001/SUM(資本コスト!G1001,労働コスト!G1001)</f>
        <v>0.364565571216938</v>
      </c>
      <c r="H1001" s="6">
        <f>労働コスト!H1001/SUM(資本コスト!H1001,労働コスト!H1001)</f>
        <v>0.34953707959381924</v>
      </c>
      <c r="I1001" s="6">
        <f>労働コスト!I1001/SUM(資本コスト!I1001,労働コスト!I1001)</f>
        <v>0.24699817252031128</v>
      </c>
      <c r="K1001" s="3">
        <f>0.5*(E1001+E$1093)</f>
        <v>0.59657684675476208</v>
      </c>
      <c r="L1001" s="3">
        <f t="shared" ref="L1001:O1001" si="997">0.5*(F1001+F$1093)</f>
        <v>0.46341071263986866</v>
      </c>
      <c r="M1001" s="3">
        <f t="shared" si="997"/>
        <v>0.47281876774640663</v>
      </c>
      <c r="N1001" s="3">
        <f t="shared" si="997"/>
        <v>0.47148126685156044</v>
      </c>
      <c r="O1001" s="3">
        <f t="shared" si="997"/>
        <v>0.40090688681372544</v>
      </c>
    </row>
    <row r="1002" spans="1:15" x14ac:dyDescent="0.15">
      <c r="A1002" s="1">
        <v>44</v>
      </c>
      <c r="B1002" s="1" t="s">
        <v>331</v>
      </c>
      <c r="C1002" s="1">
        <v>10</v>
      </c>
      <c r="D1002" s="1" t="s">
        <v>23</v>
      </c>
      <c r="E1002" s="6">
        <f>労働コスト!E1002/SUM(資本コスト!E1002,労働コスト!E1002)</f>
        <v>0.81746577373099283</v>
      </c>
      <c r="F1002" s="6">
        <f>労働コスト!F1002/SUM(資本コスト!F1002,労働コスト!F1002)</f>
        <v>0.83723652332238796</v>
      </c>
      <c r="G1002" s="6">
        <f>労働コスト!G1002/SUM(資本コスト!G1002,労働コスト!G1002)</f>
        <v>0.8443696864146345</v>
      </c>
      <c r="H1002" s="6">
        <f>労働コスト!H1002/SUM(資本コスト!H1002,労働コスト!H1002)</f>
        <v>0.8160769550587702</v>
      </c>
      <c r="I1002" s="6">
        <f>労働コスト!I1002/SUM(資本コスト!I1002,労働コスト!I1002)</f>
        <v>0.84149024160150288</v>
      </c>
      <c r="K1002" s="3">
        <f>0.5*(E1002+E$1094)</f>
        <v>0.78984600044473086</v>
      </c>
      <c r="L1002" s="3">
        <f t="shared" ref="L1002:O1002" si="998">0.5*(F1002+F$1094)</f>
        <v>0.81961006305157214</v>
      </c>
      <c r="M1002" s="3">
        <f t="shared" si="998"/>
        <v>0.82711162831567742</v>
      </c>
      <c r="N1002" s="3">
        <f t="shared" si="998"/>
        <v>0.81368974628499813</v>
      </c>
      <c r="O1002" s="3">
        <f t="shared" si="998"/>
        <v>0.8168709307031452</v>
      </c>
    </row>
    <row r="1003" spans="1:15" x14ac:dyDescent="0.15">
      <c r="A1003" s="1">
        <v>44</v>
      </c>
      <c r="B1003" s="1" t="s">
        <v>331</v>
      </c>
      <c r="C1003" s="1">
        <v>11</v>
      </c>
      <c r="D1003" s="1" t="s">
        <v>24</v>
      </c>
      <c r="E1003" s="6">
        <f>労働コスト!E1003/SUM(資本コスト!E1003,労働コスト!E1003)</f>
        <v>0.74897199037371232</v>
      </c>
      <c r="F1003" s="6">
        <f>労働コスト!F1003/SUM(資本コスト!F1003,労働コスト!F1003)</f>
        <v>0.81542835498184174</v>
      </c>
      <c r="G1003" s="6">
        <f>労働コスト!G1003/SUM(資本コスト!G1003,労働コスト!G1003)</f>
        <v>0.68659780137521464</v>
      </c>
      <c r="H1003" s="6">
        <f>労働コスト!H1003/SUM(資本コスト!H1003,労働コスト!H1003)</f>
        <v>0.69499585194224467</v>
      </c>
      <c r="I1003" s="6">
        <f>労働コスト!I1003/SUM(資本コスト!I1003,労働コスト!I1003)</f>
        <v>0.71456770029838712</v>
      </c>
      <c r="K1003" s="3">
        <f>0.5*(E1003+E$1095)</f>
        <v>0.73925397422068151</v>
      </c>
      <c r="L1003" s="3">
        <f t="shared" ref="L1003:O1003" si="999">0.5*(F1003+F$1095)</f>
        <v>0.79887130349606039</v>
      </c>
      <c r="M1003" s="3">
        <f t="shared" si="999"/>
        <v>0.70597276921611862</v>
      </c>
      <c r="N1003" s="3">
        <f t="shared" si="999"/>
        <v>0.71186036894083737</v>
      </c>
      <c r="O1003" s="3">
        <f t="shared" si="999"/>
        <v>0.70219319664633328</v>
      </c>
    </row>
    <row r="1004" spans="1:15" x14ac:dyDescent="0.15">
      <c r="A1004" s="1">
        <v>44</v>
      </c>
      <c r="B1004" s="1" t="s">
        <v>331</v>
      </c>
      <c r="C1004" s="1">
        <v>12</v>
      </c>
      <c r="D1004" s="1" t="s">
        <v>25</v>
      </c>
      <c r="E1004" s="6">
        <f>労働コスト!E1004/SUM(資本コスト!E1004,労働コスト!E1004)</f>
        <v>0.70618255961230192</v>
      </c>
      <c r="F1004" s="6">
        <f>労働コスト!F1004/SUM(資本コスト!F1004,労働コスト!F1004)</f>
        <v>0.75525767519987508</v>
      </c>
      <c r="G1004" s="6">
        <f>労働コスト!G1004/SUM(資本コスト!G1004,労働コスト!G1004)</f>
        <v>0.47145268206412744</v>
      </c>
      <c r="H1004" s="6">
        <f>労働コスト!H1004/SUM(資本コスト!H1004,労働コスト!H1004)</f>
        <v>0.48945279438356226</v>
      </c>
      <c r="I1004" s="6">
        <f>労働コスト!I1004/SUM(資本コスト!I1004,労働コスト!I1004)</f>
        <v>0.39200845404393442</v>
      </c>
      <c r="K1004" s="3">
        <f>0.5*(E1004+E$1096)</f>
        <v>0.74342245934675422</v>
      </c>
      <c r="L1004" s="3">
        <f t="shared" ref="L1004:O1004" si="1000">0.5*(F1004+F$1096)</f>
        <v>0.78662880730810714</v>
      </c>
      <c r="M1004" s="3">
        <f t="shared" si="1000"/>
        <v>0.57773230243153917</v>
      </c>
      <c r="N1004" s="3">
        <f t="shared" si="1000"/>
        <v>0.57364987504386877</v>
      </c>
      <c r="O1004" s="3">
        <f t="shared" si="1000"/>
        <v>0.47938996522312516</v>
      </c>
    </row>
    <row r="1005" spans="1:15" x14ac:dyDescent="0.15">
      <c r="A1005" s="1">
        <v>44</v>
      </c>
      <c r="B1005" s="1" t="s">
        <v>331</v>
      </c>
      <c r="C1005" s="1">
        <v>13</v>
      </c>
      <c r="D1005" s="1" t="s">
        <v>26</v>
      </c>
      <c r="E1005" s="6">
        <f>労働コスト!E1005/SUM(資本コスト!E1005,労働コスト!E1005)</f>
        <v>0.95994167435478783</v>
      </c>
      <c r="F1005" s="6">
        <f>労働コスト!F1005/SUM(資本コスト!F1005,労働コスト!F1005)</f>
        <v>0.82157211142164221</v>
      </c>
      <c r="G1005" s="6">
        <f>労働コスト!G1005/SUM(資本コスト!G1005,労働コスト!G1005)</f>
        <v>0.73897380192727169</v>
      </c>
      <c r="H1005" s="6">
        <f>労働コスト!H1005/SUM(資本コスト!H1005,労働コスト!H1005)</f>
        <v>0.70773828000534789</v>
      </c>
      <c r="I1005" s="6">
        <f>労働コスト!I1005/SUM(資本コスト!I1005,労働コスト!I1005)</f>
        <v>0.72946100056235241</v>
      </c>
      <c r="K1005" s="3">
        <f>0.5*(E1005+E$1097)</f>
        <v>0.88522335397653795</v>
      </c>
      <c r="L1005" s="3">
        <f t="shared" ref="L1005:O1005" si="1001">0.5*(F1005+F$1097)</f>
        <v>0.77145018753542649</v>
      </c>
      <c r="M1005" s="3">
        <f t="shared" si="1001"/>
        <v>0.70579237636538206</v>
      </c>
      <c r="N1005" s="3">
        <f t="shared" si="1001"/>
        <v>0.69265817370918348</v>
      </c>
      <c r="O1005" s="3">
        <f t="shared" si="1001"/>
        <v>0.71590859169776244</v>
      </c>
    </row>
    <row r="1006" spans="1:15" x14ac:dyDescent="0.15">
      <c r="A1006" s="1">
        <v>44</v>
      </c>
      <c r="B1006" s="1" t="s">
        <v>331</v>
      </c>
      <c r="C1006" s="1">
        <v>14</v>
      </c>
      <c r="D1006" s="1" t="s">
        <v>27</v>
      </c>
      <c r="E1006" s="6">
        <f>労働コスト!E1006/SUM(資本コスト!E1006,労働コスト!E1006)</f>
        <v>0.87650980137359902</v>
      </c>
      <c r="F1006" s="6">
        <f>労働コスト!F1006/SUM(資本コスト!F1006,労働コスト!F1006)</f>
        <v>0.78888618435097679</v>
      </c>
      <c r="G1006" s="6">
        <f>労働コスト!G1006/SUM(資本コスト!G1006,労働コスト!G1006)</f>
        <v>0.63737328109519742</v>
      </c>
      <c r="H1006" s="6">
        <f>労働コスト!H1006/SUM(資本コスト!H1006,労働コスト!H1006)</f>
        <v>0.56992015583933897</v>
      </c>
      <c r="I1006" s="6">
        <f>労働コスト!I1006/SUM(資本コスト!I1006,労働コスト!I1006)</f>
        <v>0.37103163039044923</v>
      </c>
      <c r="K1006" s="3">
        <f>0.5*(E1006+E$1098)</f>
        <v>0.89559233353894574</v>
      </c>
      <c r="L1006" s="3">
        <f t="shared" ref="L1006:O1006" si="1002">0.5*(F1006+F$1098)</f>
        <v>0.82292224347954046</v>
      </c>
      <c r="M1006" s="3">
        <f t="shared" si="1002"/>
        <v>0.6990645347848975</v>
      </c>
      <c r="N1006" s="3">
        <f t="shared" si="1002"/>
        <v>0.63315035361864158</v>
      </c>
      <c r="O1006" s="3">
        <f t="shared" si="1002"/>
        <v>0.49920213054138551</v>
      </c>
    </row>
    <row r="1007" spans="1:15" x14ac:dyDescent="0.15">
      <c r="A1007" s="1">
        <v>44</v>
      </c>
      <c r="B1007" s="1" t="s">
        <v>331</v>
      </c>
      <c r="C1007" s="1">
        <v>15</v>
      </c>
      <c r="D1007" s="1" t="s">
        <v>28</v>
      </c>
      <c r="E1007" s="6">
        <f>労働コスト!E1007/SUM(資本コスト!E1007,労働コスト!E1007)</f>
        <v>0.90545807279442858</v>
      </c>
      <c r="F1007" s="6">
        <f>労働コスト!F1007/SUM(資本コスト!F1007,労働コスト!F1007)</f>
        <v>0.8679559838075096</v>
      </c>
      <c r="G1007" s="6">
        <f>労働コスト!G1007/SUM(資本コスト!G1007,労働コスト!G1007)</f>
        <v>0.81899224705778673</v>
      </c>
      <c r="H1007" s="6">
        <f>労働コスト!H1007/SUM(資本コスト!H1007,労働コスト!H1007)</f>
        <v>0.77206834400887359</v>
      </c>
      <c r="I1007" s="6">
        <f>労働コスト!I1007/SUM(資本コスト!I1007,労働コスト!I1007)</f>
        <v>0.71976263943776853</v>
      </c>
      <c r="K1007" s="3">
        <f>0.5*(E1007+E$1099)</f>
        <v>0.85588617001241674</v>
      </c>
      <c r="L1007" s="3">
        <f t="shared" ref="L1007:O1007" si="1003">0.5*(F1007+F$1099)</f>
        <v>0.8447551363931054</v>
      </c>
      <c r="M1007" s="3">
        <f t="shared" si="1003"/>
        <v>0.78715482317606089</v>
      </c>
      <c r="N1007" s="3">
        <f t="shared" si="1003"/>
        <v>0.75126657816932352</v>
      </c>
      <c r="O1007" s="3">
        <f t="shared" si="1003"/>
        <v>0.69649655096449337</v>
      </c>
    </row>
    <row r="1008" spans="1:15" x14ac:dyDescent="0.15">
      <c r="A1008" s="1">
        <v>44</v>
      </c>
      <c r="B1008" s="1" t="s">
        <v>330</v>
      </c>
      <c r="C1008" s="1">
        <v>16</v>
      </c>
      <c r="D1008" s="1" t="s">
        <v>11</v>
      </c>
      <c r="E1008" s="6">
        <f>労働コスト!E1008/SUM(資本コスト!E1008,労働コスト!E1008)</f>
        <v>0.59020982981130521</v>
      </c>
      <c r="F1008" s="6">
        <f>労働コスト!F1008/SUM(資本コスト!F1008,労働コスト!F1008)</f>
        <v>0.86246761902241387</v>
      </c>
      <c r="G1008" s="6">
        <f>労働コスト!G1008/SUM(資本コスト!G1008,労働コスト!G1008)</f>
        <v>0.86121658711585081</v>
      </c>
      <c r="H1008" s="6">
        <f>労働コスト!H1008/SUM(資本コスト!H1008,労働コスト!H1008)</f>
        <v>0.90522486586159845</v>
      </c>
      <c r="I1008" s="6">
        <f>労働コスト!I1008/SUM(資本コスト!I1008,労働コスト!I1008)</f>
        <v>0.90639407659881976</v>
      </c>
      <c r="K1008" s="3">
        <f>0.5*(E1008+E$1100)</f>
        <v>0.6683805164470672</v>
      </c>
      <c r="L1008" s="3">
        <f t="shared" ref="L1008:O1008" si="1004">0.5*(F1008+F$1100)</f>
        <v>0.87703329892807169</v>
      </c>
      <c r="M1008" s="3">
        <f t="shared" si="1004"/>
        <v>0.87387004035070937</v>
      </c>
      <c r="N1008" s="3">
        <f t="shared" si="1004"/>
        <v>0.90942522402453796</v>
      </c>
      <c r="O1008" s="3">
        <f t="shared" si="1004"/>
        <v>0.90493908771886389</v>
      </c>
    </row>
    <row r="1009" spans="1:15" x14ac:dyDescent="0.15">
      <c r="A1009" s="1">
        <v>44</v>
      </c>
      <c r="B1009" s="1" t="s">
        <v>330</v>
      </c>
      <c r="C1009" s="1">
        <v>17</v>
      </c>
      <c r="D1009" s="1" t="s">
        <v>12</v>
      </c>
      <c r="E1009" s="6">
        <f>労働コスト!E1009/SUM(資本コスト!E1009,労働コスト!E1009)</f>
        <v>0.16376381083659633</v>
      </c>
      <c r="F1009" s="6">
        <f>労働コスト!F1009/SUM(資本コスト!F1009,労働コスト!F1009)</f>
        <v>0.24379802599109801</v>
      </c>
      <c r="G1009" s="6">
        <f>労働コスト!G1009/SUM(資本コスト!G1009,労働コスト!G1009)</f>
        <v>0.28264423731993887</v>
      </c>
      <c r="H1009" s="6">
        <f>労働コスト!H1009/SUM(資本コスト!H1009,労働コスト!H1009)</f>
        <v>0.24977556244224466</v>
      </c>
      <c r="I1009" s="6">
        <f>労働コスト!I1009/SUM(資本コスト!I1009,労働コスト!I1009)</f>
        <v>0.17011830055924004</v>
      </c>
      <c r="K1009" s="3">
        <f>0.5*(E1009+E$1101)</f>
        <v>0.20234219633142761</v>
      </c>
      <c r="L1009" s="3">
        <f t="shared" ref="L1009:O1009" si="1005">0.5*(F1009+F$1101)</f>
        <v>0.23897013673403755</v>
      </c>
      <c r="M1009" s="3">
        <f t="shared" si="1005"/>
        <v>0.27679908690310229</v>
      </c>
      <c r="N1009" s="3">
        <f t="shared" si="1005"/>
        <v>0.26858557099535596</v>
      </c>
      <c r="O1009" s="3">
        <f t="shared" si="1005"/>
        <v>0.18254438889825725</v>
      </c>
    </row>
    <row r="1010" spans="1:15" x14ac:dyDescent="0.15">
      <c r="A1010" s="1">
        <v>44</v>
      </c>
      <c r="B1010" s="1" t="s">
        <v>330</v>
      </c>
      <c r="C1010" s="1">
        <v>18</v>
      </c>
      <c r="D1010" s="1" t="s">
        <v>13</v>
      </c>
      <c r="E1010" s="6">
        <f>労働コスト!E1010/SUM(資本コスト!E1010,労働コスト!E1010)</f>
        <v>0.89524923806061452</v>
      </c>
      <c r="F1010" s="6">
        <f>労働コスト!F1010/SUM(資本コスト!F1010,労働コスト!F1010)</f>
        <v>0.83038788130925456</v>
      </c>
      <c r="G1010" s="6">
        <f>労働コスト!G1010/SUM(資本コスト!G1010,労働コスト!G1010)</f>
        <v>0.86554319036511462</v>
      </c>
      <c r="H1010" s="6">
        <f>労働コスト!H1010/SUM(資本コスト!H1010,労働コスト!H1010)</f>
        <v>0.85632045598868078</v>
      </c>
      <c r="I1010" s="6">
        <f>労働コスト!I1010/SUM(資本コスト!I1010,労働コスト!I1010)</f>
        <v>0.84397530159305412</v>
      </c>
      <c r="K1010" s="3">
        <f>0.5*(E1010+E$1102)</f>
        <v>0.87738508172797181</v>
      </c>
      <c r="L1010" s="3">
        <f t="shared" ref="L1010:O1010" si="1006">0.5*(F1010+F$1102)</f>
        <v>0.81829750772896581</v>
      </c>
      <c r="M1010" s="3">
        <f t="shared" si="1006"/>
        <v>0.83963548375404118</v>
      </c>
      <c r="N1010" s="3">
        <f t="shared" si="1006"/>
        <v>0.84012837611341085</v>
      </c>
      <c r="O1010" s="3">
        <f t="shared" si="1006"/>
        <v>0.82163555247669451</v>
      </c>
    </row>
    <row r="1011" spans="1:15" x14ac:dyDescent="0.15">
      <c r="A1011" s="1">
        <v>44</v>
      </c>
      <c r="B1011" s="1" t="s">
        <v>330</v>
      </c>
      <c r="C1011" s="1">
        <v>19</v>
      </c>
      <c r="D1011" s="1" t="s">
        <v>14</v>
      </c>
      <c r="E1011" s="6">
        <f>労働コスト!E1011/SUM(資本コスト!E1011,労働コスト!E1011)</f>
        <v>0.68199540097207789</v>
      </c>
      <c r="F1011" s="6">
        <f>労働コスト!F1011/SUM(資本コスト!F1011,労働コスト!F1011)</f>
        <v>0.79127160908781458</v>
      </c>
      <c r="G1011" s="6">
        <f>労働コスト!G1011/SUM(資本コスト!G1011,労働コスト!G1011)</f>
        <v>0.81815770060329285</v>
      </c>
      <c r="H1011" s="6">
        <f>労働コスト!H1011/SUM(資本コスト!H1011,労働コスト!H1011)</f>
        <v>0.77649137258827128</v>
      </c>
      <c r="I1011" s="6">
        <f>労働コスト!I1011/SUM(資本コスト!I1011,労働コスト!I1011)</f>
        <v>0.81575018510714714</v>
      </c>
      <c r="K1011" s="3">
        <f>0.5*(E1011+E$1103)</f>
        <v>0.67242358665340052</v>
      </c>
      <c r="L1011" s="3">
        <f t="shared" ref="L1011:O1011" si="1007">0.5*(F1011+F$1103)</f>
        <v>0.81655986564947214</v>
      </c>
      <c r="M1011" s="3">
        <f t="shared" si="1007"/>
        <v>0.83620502558710519</v>
      </c>
      <c r="N1011" s="3">
        <f t="shared" si="1007"/>
        <v>0.79393870173829573</v>
      </c>
      <c r="O1011" s="3">
        <f t="shared" si="1007"/>
        <v>0.81076162414540176</v>
      </c>
    </row>
    <row r="1012" spans="1:15" x14ac:dyDescent="0.15">
      <c r="A1012" s="1">
        <v>44</v>
      </c>
      <c r="B1012" s="1" t="s">
        <v>330</v>
      </c>
      <c r="C1012" s="1">
        <v>20</v>
      </c>
      <c r="D1012" s="1" t="s">
        <v>15</v>
      </c>
      <c r="E1012" s="6">
        <f>労働コスト!E1012/SUM(資本コスト!E1012,労働コスト!E1012)</f>
        <v>0.5244465504080893</v>
      </c>
      <c r="F1012" s="6">
        <f>労働コスト!F1012/SUM(資本コスト!F1012,労働コスト!F1012)</f>
        <v>0.16214531246240091</v>
      </c>
      <c r="G1012" s="6">
        <f>労働コスト!G1012/SUM(資本コスト!G1012,労働コスト!G1012)</f>
        <v>0.20646469799944794</v>
      </c>
      <c r="H1012" s="6">
        <f>労働コスト!H1012/SUM(資本コスト!H1012,労働コスト!H1012)</f>
        <v>0.23694719804041445</v>
      </c>
      <c r="I1012" s="6">
        <f>労働コスト!I1012/SUM(資本コスト!I1012,労働コスト!I1012)</f>
        <v>0.17672391979949056</v>
      </c>
      <c r="K1012" s="3">
        <f>0.5*(E1012+E$1104)</f>
        <v>0.51506880813039868</v>
      </c>
      <c r="L1012" s="3">
        <f t="shared" ref="L1012:O1012" si="1008">0.5*(F1012+F$1104)</f>
        <v>0.18175905503135376</v>
      </c>
      <c r="M1012" s="3">
        <f t="shared" si="1008"/>
        <v>0.22657953544595669</v>
      </c>
      <c r="N1012" s="3">
        <f t="shared" si="1008"/>
        <v>0.24679462414025555</v>
      </c>
      <c r="O1012" s="3">
        <f t="shared" si="1008"/>
        <v>0.18938190598460986</v>
      </c>
    </row>
    <row r="1013" spans="1:15" x14ac:dyDescent="0.15">
      <c r="A1013" s="1">
        <v>44</v>
      </c>
      <c r="B1013" s="1" t="s">
        <v>330</v>
      </c>
      <c r="C1013" s="1">
        <v>21</v>
      </c>
      <c r="D1013" s="1" t="s">
        <v>16</v>
      </c>
      <c r="E1013" s="6">
        <f>労働コスト!E1013/SUM(資本コスト!E1013,労働コスト!E1013)</f>
        <v>0.65955426427665198</v>
      </c>
      <c r="F1013" s="6">
        <f>労働コスト!F1013/SUM(資本コスト!F1013,労働コスト!F1013)</f>
        <v>0.64431793724469244</v>
      </c>
      <c r="G1013" s="6">
        <f>労働コスト!G1013/SUM(資本コスト!G1013,労働コスト!G1013)</f>
        <v>0.59585846954388577</v>
      </c>
      <c r="H1013" s="6">
        <f>労働コスト!H1013/SUM(資本コスト!H1013,労働コスト!H1013)</f>
        <v>0.5243037212015268</v>
      </c>
      <c r="I1013" s="6">
        <f>労働コスト!I1013/SUM(資本コスト!I1013,労働コスト!I1013)</f>
        <v>0.39318461692645584</v>
      </c>
      <c r="K1013" s="3">
        <f>0.5*(E1013+E$1105)</f>
        <v>0.66755322962323516</v>
      </c>
      <c r="L1013" s="3">
        <f t="shared" ref="L1013:O1013" si="1009">0.5*(F1013+F$1105)</f>
        <v>0.61489928051123954</v>
      </c>
      <c r="M1013" s="3">
        <f t="shared" si="1009"/>
        <v>0.58973065661845814</v>
      </c>
      <c r="N1013" s="3">
        <f t="shared" si="1009"/>
        <v>0.53915201318971873</v>
      </c>
      <c r="O1013" s="3">
        <f t="shared" si="1009"/>
        <v>0.41423977774257992</v>
      </c>
    </row>
    <row r="1014" spans="1:15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6">
        <f>労働コスト!E1014/SUM(資本コスト!E1014,労働コスト!E1014)</f>
        <v>0.77409247625262811</v>
      </c>
      <c r="F1014" s="6">
        <f>労働コスト!F1014/SUM(資本コスト!F1014,労働コスト!F1014)</f>
        <v>0.750948906864496</v>
      </c>
      <c r="G1014" s="6">
        <f>労働コスト!G1014/SUM(資本コスト!G1014,労働コスト!G1014)</f>
        <v>0.65211315244353296</v>
      </c>
      <c r="H1014" s="6">
        <f>労働コスト!H1014/SUM(資本コスト!H1014,労働コスト!H1014)</f>
        <v>0.63227911027123129</v>
      </c>
      <c r="I1014" s="6">
        <f>労働コスト!I1014/SUM(資本コスト!I1014,労働コスト!I1014)</f>
        <v>0.67107716854817201</v>
      </c>
      <c r="K1014" s="3">
        <f>0.5*(E1014+E$1106)</f>
        <v>0.78734913832192865</v>
      </c>
      <c r="L1014" s="3">
        <f t="shared" ref="L1014:O1014" si="1010">0.5*(F1014+F$1106)</f>
        <v>0.74269868961696983</v>
      </c>
      <c r="M1014" s="3">
        <f t="shared" si="1010"/>
        <v>0.66090780062429944</v>
      </c>
      <c r="N1014" s="3">
        <f t="shared" si="1010"/>
        <v>0.66216505688917637</v>
      </c>
      <c r="O1014" s="3">
        <f t="shared" si="1010"/>
        <v>0.69959507770198903</v>
      </c>
    </row>
    <row r="1015" spans="1:15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6">
        <f>労働コスト!E1015/SUM(資本コスト!E1015,労働コスト!E1015)</f>
        <v>0.61551089765555211</v>
      </c>
      <c r="F1015" s="6">
        <f>労働コスト!F1015/SUM(資本コスト!F1015,労働コスト!F1015)</f>
        <v>0.78174861565793596</v>
      </c>
      <c r="G1015" s="6">
        <f>労働コスト!G1015/SUM(資本コスト!G1015,労働コスト!G1015)</f>
        <v>0.77185584926983419</v>
      </c>
      <c r="H1015" s="6">
        <f>労働コスト!H1015/SUM(資本コスト!H1015,労働コスト!H1015)</f>
        <v>0.77971805232569347</v>
      </c>
      <c r="I1015" s="6">
        <f>労働コスト!I1015/SUM(資本コスト!I1015,労働コスト!I1015)</f>
        <v>0.71979193807889275</v>
      </c>
      <c r="K1015" s="3">
        <f>0.5*(E1015+E$1107)</f>
        <v>0.615580640015154</v>
      </c>
      <c r="L1015" s="3">
        <f t="shared" ref="L1015:O1015" si="1011">0.5*(F1015+F$1107)</f>
        <v>0.76179054239703758</v>
      </c>
      <c r="M1015" s="3">
        <f t="shared" si="1011"/>
        <v>0.75016339874857918</v>
      </c>
      <c r="N1015" s="3">
        <f t="shared" si="1011"/>
        <v>0.76202569768513673</v>
      </c>
      <c r="O1015" s="3">
        <f t="shared" si="1011"/>
        <v>0.70732473384958194</v>
      </c>
    </row>
    <row r="1016" spans="1:15" x14ac:dyDescent="0.15">
      <c r="A1016" s="1">
        <v>45</v>
      </c>
      <c r="B1016" s="1" t="s">
        <v>332</v>
      </c>
      <c r="C1016" s="1">
        <v>1</v>
      </c>
      <c r="D1016" s="1" t="s">
        <v>9</v>
      </c>
      <c r="E1016" s="6">
        <f>労働コスト!E1016/SUM(資本コスト!E1016,労働コスト!E1016)</f>
        <v>0.43281296609441572</v>
      </c>
      <c r="F1016" s="6">
        <f>労働コスト!F1016/SUM(資本コスト!F1016,労働コスト!F1016)</f>
        <v>0.56065794603446806</v>
      </c>
      <c r="G1016" s="6">
        <f>労働コスト!G1016/SUM(資本コスト!G1016,労働コスト!G1016)</f>
        <v>0.53924481084850606</v>
      </c>
      <c r="H1016" s="6">
        <f>労働コスト!H1016/SUM(資本コスト!H1016,労働コスト!H1016)</f>
        <v>0.4146958278889542</v>
      </c>
      <c r="I1016" s="6">
        <f>労働コスト!I1016/SUM(資本コスト!I1016,労働コスト!I1016)</f>
        <v>0.32639635825852203</v>
      </c>
      <c r="K1016" s="3">
        <f>0.5*(E1016+E$1085)</f>
        <v>0.42809122781827758</v>
      </c>
      <c r="L1016" s="3">
        <f t="shared" ref="L1016:O1016" si="1012">0.5*(F1016+F$1085)</f>
        <v>0.53136348673531952</v>
      </c>
      <c r="M1016" s="3">
        <f t="shared" si="1012"/>
        <v>0.49666371479073534</v>
      </c>
      <c r="N1016" s="3">
        <f t="shared" si="1012"/>
        <v>0.38413663043740554</v>
      </c>
      <c r="O1016" s="3">
        <f t="shared" si="1012"/>
        <v>0.30814829640685287</v>
      </c>
    </row>
    <row r="1017" spans="1:15" x14ac:dyDescent="0.15">
      <c r="A1017" s="1">
        <v>45</v>
      </c>
      <c r="B1017" s="1" t="s">
        <v>332</v>
      </c>
      <c r="C1017" s="1">
        <v>2</v>
      </c>
      <c r="D1017" s="1" t="s">
        <v>10</v>
      </c>
      <c r="E1017" s="6">
        <f>労働コスト!E1017/SUM(資本コスト!E1017,労働コスト!E1017)</f>
        <v>0.72694752869907753</v>
      </c>
      <c r="F1017" s="6">
        <f>労働コスト!F1017/SUM(資本コスト!F1017,労働コスト!F1017)</f>
        <v>0.82111294365204757</v>
      </c>
      <c r="G1017" s="6">
        <f>労働コスト!G1017/SUM(資本コスト!G1017,労働コスト!G1017)</f>
        <v>0.74131214603956319</v>
      </c>
      <c r="H1017" s="6">
        <f>労働コスト!H1017/SUM(資本コスト!H1017,労働コスト!H1017)</f>
        <v>0.6989726469372034</v>
      </c>
      <c r="I1017" s="6">
        <f>労働コスト!I1017/SUM(資本コスト!I1017,労働コスト!I1017)</f>
        <v>0.51233230978431232</v>
      </c>
      <c r="K1017" s="3">
        <f>0.5*(E1017+E$1086)</f>
        <v>0.67466961809068593</v>
      </c>
      <c r="L1017" s="3">
        <f t="shared" ref="L1017:O1017" si="1013">0.5*(F1017+F$1086)</f>
        <v>0.74406644796642341</v>
      </c>
      <c r="M1017" s="3">
        <f t="shared" si="1013"/>
        <v>0.69736427919974342</v>
      </c>
      <c r="N1017" s="3">
        <f t="shared" si="1013"/>
        <v>0.67748859423674812</v>
      </c>
      <c r="O1017" s="3">
        <f t="shared" si="1013"/>
        <v>0.50546724231569184</v>
      </c>
    </row>
    <row r="1018" spans="1:15" x14ac:dyDescent="0.15">
      <c r="A1018" s="1">
        <v>45</v>
      </c>
      <c r="B1018" s="1" t="s">
        <v>333</v>
      </c>
      <c r="C1018" s="1">
        <v>3</v>
      </c>
      <c r="D1018" s="1" t="s">
        <v>17</v>
      </c>
      <c r="E1018" s="6">
        <f>労働コスト!E1018/SUM(資本コスト!E1018,労働コスト!E1018)</f>
        <v>0.65046649562827619</v>
      </c>
      <c r="F1018" s="6">
        <f>労働コスト!F1018/SUM(資本コスト!F1018,労働コスト!F1018)</f>
        <v>0.74598079081062385</v>
      </c>
      <c r="G1018" s="6">
        <f>労働コスト!G1018/SUM(資本コスト!G1018,労働コスト!G1018)</f>
        <v>0.67129688433812862</v>
      </c>
      <c r="H1018" s="6">
        <f>労働コスト!H1018/SUM(資本コスト!H1018,労働コスト!H1018)</f>
        <v>0.73114585457653358</v>
      </c>
      <c r="I1018" s="6">
        <f>労働コスト!I1018/SUM(資本コスト!I1018,労働コスト!I1018)</f>
        <v>0.59056299732433404</v>
      </c>
      <c r="K1018" s="3">
        <f>0.5*(E1018+E$1087)</f>
        <v>0.66334574915040467</v>
      </c>
      <c r="L1018" s="3">
        <f t="shared" ref="L1018:O1018" si="1014">0.5*(F1018+F$1087)</f>
        <v>0.74617091394082036</v>
      </c>
      <c r="M1018" s="3">
        <f t="shared" si="1014"/>
        <v>0.68296382860663374</v>
      </c>
      <c r="N1018" s="3">
        <f t="shared" si="1014"/>
        <v>0.71061361751647112</v>
      </c>
      <c r="O1018" s="3">
        <f t="shared" si="1014"/>
        <v>0.61210613821674942</v>
      </c>
    </row>
    <row r="1019" spans="1:15" x14ac:dyDescent="0.15">
      <c r="A1019" s="1">
        <v>45</v>
      </c>
      <c r="B1019" s="1" t="s">
        <v>333</v>
      </c>
      <c r="C1019" s="1">
        <v>4</v>
      </c>
      <c r="D1019" s="1" t="s">
        <v>18</v>
      </c>
      <c r="E1019" s="6">
        <f>労働コスト!E1019/SUM(資本コスト!E1019,労働コスト!E1019)</f>
        <v>0.78936750764043162</v>
      </c>
      <c r="F1019" s="6">
        <f>労働コスト!F1019/SUM(資本コスト!F1019,労働コスト!F1019)</f>
        <v>0.78654294963029769</v>
      </c>
      <c r="G1019" s="6">
        <f>労働コスト!G1019/SUM(資本コスト!G1019,労働コスト!G1019)</f>
        <v>0.81596722266851673</v>
      </c>
      <c r="H1019" s="6">
        <f>労働コスト!H1019/SUM(資本コスト!H1019,労働コスト!H1019)</f>
        <v>0.77448749193530286</v>
      </c>
      <c r="I1019" s="6">
        <f>労働コスト!I1019/SUM(資本コスト!I1019,労働コスト!I1019)</f>
        <v>0.64865424981182007</v>
      </c>
      <c r="K1019" s="3">
        <f>0.5*(E1019+E$1088)</f>
        <v>0.78278186290229934</v>
      </c>
      <c r="L1019" s="3">
        <f t="shared" ref="L1019:O1019" si="1015">0.5*(F1019+F$1088)</f>
        <v>0.80099511156746783</v>
      </c>
      <c r="M1019" s="3">
        <f t="shared" si="1015"/>
        <v>0.80727015325076223</v>
      </c>
      <c r="N1019" s="3">
        <f t="shared" si="1015"/>
        <v>0.75729418191743092</v>
      </c>
      <c r="O1019" s="3">
        <f t="shared" si="1015"/>
        <v>0.6596453696860296</v>
      </c>
    </row>
    <row r="1020" spans="1:15" x14ac:dyDescent="0.15">
      <c r="A1020" s="1">
        <v>45</v>
      </c>
      <c r="B1020" s="1" t="s">
        <v>333</v>
      </c>
      <c r="C1020" s="1">
        <v>5</v>
      </c>
      <c r="D1020" s="1" t="s">
        <v>19</v>
      </c>
      <c r="E1020" s="6">
        <f>労働コスト!E1020/SUM(資本コスト!E1020,労働コスト!E1020)</f>
        <v>0.42149258650357035</v>
      </c>
      <c r="F1020" s="6">
        <f>労働コスト!F1020/SUM(資本コスト!F1020,労働コスト!F1020)</f>
        <v>0.52115180431295183</v>
      </c>
      <c r="G1020" s="6">
        <f>労働コスト!G1020/SUM(資本コスト!G1020,労働コスト!G1020)</f>
        <v>0.52187682731278184</v>
      </c>
      <c r="H1020" s="6">
        <f>労働コスト!H1020/SUM(資本コスト!H1020,労働コスト!H1020)</f>
        <v>0.47806606867716972</v>
      </c>
      <c r="I1020" s="6">
        <f>労働コスト!I1020/SUM(資本コスト!I1020,労働コスト!I1020)</f>
        <v>0.36951922985669561</v>
      </c>
      <c r="K1020" s="3">
        <f>0.5*(E1020+E$1089)</f>
        <v>0.51371714466022755</v>
      </c>
      <c r="L1020" s="3">
        <f t="shared" ref="L1020:O1020" si="1016">0.5*(F1020+F$1089)</f>
        <v>0.61490775243872031</v>
      </c>
      <c r="M1020" s="3">
        <f t="shared" si="1016"/>
        <v>0.60446468024633004</v>
      </c>
      <c r="N1020" s="3">
        <f t="shared" si="1016"/>
        <v>0.57748254104223351</v>
      </c>
      <c r="O1020" s="3">
        <f t="shared" si="1016"/>
        <v>0.48731098939511852</v>
      </c>
    </row>
    <row r="1021" spans="1:15" x14ac:dyDescent="0.15">
      <c r="A1021" s="1">
        <v>45</v>
      </c>
      <c r="B1021" s="1" t="s">
        <v>333</v>
      </c>
      <c r="C1021" s="1">
        <v>6</v>
      </c>
      <c r="D1021" s="1" t="s">
        <v>3</v>
      </c>
      <c r="E1021" s="6">
        <f>労働コスト!E1021/SUM(資本コスト!E1021,労働コスト!E1021)</f>
        <v>0.54904711013726615</v>
      </c>
      <c r="F1021" s="6">
        <f>労働コスト!F1021/SUM(資本コスト!F1021,労働コスト!F1021)</f>
        <v>0.44171925875998674</v>
      </c>
      <c r="G1021" s="6">
        <f>労働コスト!G1021/SUM(資本コスト!G1021,労働コスト!G1021)</f>
        <v>0.39754206105945056</v>
      </c>
      <c r="H1021" s="6">
        <f>労働コスト!H1021/SUM(資本コスト!H1021,労働コスト!H1021)</f>
        <v>0.38391421331226333</v>
      </c>
      <c r="I1021" s="6">
        <f>労働コスト!I1021/SUM(資本コスト!I1021,労働コスト!I1021)</f>
        <v>0.1880242327574484</v>
      </c>
      <c r="K1021" s="3">
        <f>0.5*(E1021+E$1090)</f>
        <v>0.5328105431817366</v>
      </c>
      <c r="L1021" s="3">
        <f t="shared" ref="L1021:O1021" si="1017">0.5*(F1021+F$1090)</f>
        <v>0.51103189052866449</v>
      </c>
      <c r="M1021" s="3">
        <f t="shared" si="1017"/>
        <v>0.47538470793316301</v>
      </c>
      <c r="N1021" s="3">
        <f t="shared" si="1017"/>
        <v>0.47689402549216586</v>
      </c>
      <c r="O1021" s="3">
        <f t="shared" si="1017"/>
        <v>0.3163665599225669</v>
      </c>
    </row>
    <row r="1022" spans="1:15" x14ac:dyDescent="0.15">
      <c r="A1022" s="1">
        <v>45</v>
      </c>
      <c r="B1022" s="1" t="s">
        <v>333</v>
      </c>
      <c r="C1022" s="1">
        <v>7</v>
      </c>
      <c r="D1022" s="1" t="s">
        <v>20</v>
      </c>
      <c r="E1022" s="6">
        <f>労働コスト!E1022/SUM(資本コスト!E1022,労働コスト!E1022)</f>
        <v>3.3623088091197177E-2</v>
      </c>
      <c r="F1022" s="6">
        <f>労働コスト!F1022/SUM(資本コスト!F1022,労働コスト!F1022)</f>
        <v>0.41408841250718925</v>
      </c>
      <c r="G1022" s="6">
        <f>労働コスト!G1022/SUM(資本コスト!G1022,労働コスト!G1022)</f>
        <v>0.32102314119237269</v>
      </c>
      <c r="H1022" s="6">
        <f>労働コスト!H1022/SUM(資本コスト!H1022,労働コスト!H1022)</f>
        <v>0.60864436900214924</v>
      </c>
      <c r="I1022" s="6">
        <f>労働コスト!I1022/SUM(資本コスト!I1022,労働コスト!I1022)</f>
        <v>0.25932850057694962</v>
      </c>
      <c r="K1022" s="3">
        <f>0.5*(E1022+E$1091)</f>
        <v>0.16902555040537509</v>
      </c>
      <c r="L1022" s="3">
        <f t="shared" ref="L1022:O1022" si="1018">0.5*(F1022+F$1091)</f>
        <v>0.38113848134277761</v>
      </c>
      <c r="M1022" s="3">
        <f t="shared" si="1018"/>
        <v>0.37936647352625352</v>
      </c>
      <c r="N1022" s="3">
        <f t="shared" si="1018"/>
        <v>0.51995011193043683</v>
      </c>
      <c r="O1022" s="3">
        <f t="shared" si="1018"/>
        <v>0.32210035090939498</v>
      </c>
    </row>
    <row r="1023" spans="1:15" x14ac:dyDescent="0.15">
      <c r="A1023" s="1">
        <v>45</v>
      </c>
      <c r="B1023" s="1" t="s">
        <v>333</v>
      </c>
      <c r="C1023" s="1">
        <v>8</v>
      </c>
      <c r="D1023" s="1" t="s">
        <v>21</v>
      </c>
      <c r="E1023" s="6">
        <f>労働コスト!E1023/SUM(資本コスト!E1023,労働コスト!E1023)</f>
        <v>0.68896242077160919</v>
      </c>
      <c r="F1023" s="6">
        <f>労働コスト!F1023/SUM(資本コスト!F1023,労働コスト!F1023)</f>
        <v>0.78976506381486966</v>
      </c>
      <c r="G1023" s="6">
        <f>労働コスト!G1023/SUM(資本コスト!G1023,労働コスト!G1023)</f>
        <v>0.77914669008699744</v>
      </c>
      <c r="H1023" s="6">
        <f>労働コスト!H1023/SUM(資本コスト!H1023,労働コスト!H1023)</f>
        <v>0.81888826444130447</v>
      </c>
      <c r="I1023" s="6">
        <f>労働コスト!I1023/SUM(資本コスト!I1023,労働コスト!I1023)</f>
        <v>0.76987604971557544</v>
      </c>
      <c r="K1023" s="3">
        <f>0.5*(E1023+E$1092)</f>
        <v>0.65682380247220951</v>
      </c>
      <c r="L1023" s="3">
        <f t="shared" ref="L1023:O1023" si="1019">0.5*(F1023+F$1092)</f>
        <v>0.77332435112564846</v>
      </c>
      <c r="M1023" s="3">
        <f t="shared" si="1019"/>
        <v>0.76515072323578504</v>
      </c>
      <c r="N1023" s="3">
        <f t="shared" si="1019"/>
        <v>0.79039513465940758</v>
      </c>
      <c r="O1023" s="3">
        <f t="shared" si="1019"/>
        <v>0.72339245473857194</v>
      </c>
    </row>
    <row r="1024" spans="1:15" x14ac:dyDescent="0.15">
      <c r="A1024" s="1">
        <v>45</v>
      </c>
      <c r="B1024" s="1" t="s">
        <v>333</v>
      </c>
      <c r="C1024" s="1">
        <v>9</v>
      </c>
      <c r="D1024" s="1" t="s">
        <v>22</v>
      </c>
      <c r="E1024" s="6">
        <f>労働コスト!E1024/SUM(資本コスト!E1024,労働コスト!E1024)</f>
        <v>0.43114160174917304</v>
      </c>
      <c r="F1024" s="6">
        <f>労働コスト!F1024/SUM(資本コスト!F1024,労働コスト!F1024)</f>
        <v>0.41445651871578587</v>
      </c>
      <c r="G1024" s="6">
        <f>労働コスト!G1024/SUM(資本コスト!G1024,労働コスト!G1024)</f>
        <v>0.48646978848332434</v>
      </c>
      <c r="H1024" s="6">
        <f>労働コスト!H1024/SUM(資本コスト!H1024,労働コスト!H1024)</f>
        <v>0.63200436296071483</v>
      </c>
      <c r="I1024" s="6">
        <f>労働コスト!I1024/SUM(資本コスト!I1024,労働コスト!I1024)</f>
        <v>0.58441624080758481</v>
      </c>
      <c r="K1024" s="3">
        <f>0.5*(E1024+E$1093)</f>
        <v>0.52859775250438623</v>
      </c>
      <c r="L1024" s="3">
        <f t="shared" ref="L1024:O1024" si="1020">0.5*(F1024+F$1093)</f>
        <v>0.51397448729565343</v>
      </c>
      <c r="M1024" s="3">
        <f t="shared" si="1020"/>
        <v>0.53377087637959986</v>
      </c>
      <c r="N1024" s="3">
        <f t="shared" si="1020"/>
        <v>0.61271490853500832</v>
      </c>
      <c r="O1024" s="3">
        <f t="shared" si="1020"/>
        <v>0.56961592095736213</v>
      </c>
    </row>
    <row r="1025" spans="1:15" x14ac:dyDescent="0.15">
      <c r="A1025" s="1">
        <v>45</v>
      </c>
      <c r="B1025" s="1" t="s">
        <v>333</v>
      </c>
      <c r="C1025" s="1">
        <v>10</v>
      </c>
      <c r="D1025" s="1" t="s">
        <v>23</v>
      </c>
      <c r="E1025" s="6">
        <f>労働コスト!E1025/SUM(資本コスト!E1025,労働コスト!E1025)</f>
        <v>0.79277017905060865</v>
      </c>
      <c r="F1025" s="6">
        <f>労働コスト!F1025/SUM(資本コスト!F1025,労働コスト!F1025)</f>
        <v>0.81666581812290107</v>
      </c>
      <c r="G1025" s="6">
        <f>労働コスト!G1025/SUM(資本コスト!G1025,労働コスト!G1025)</f>
        <v>0.85658771220401242</v>
      </c>
      <c r="H1025" s="6">
        <f>労働コスト!H1025/SUM(資本コスト!H1025,労働コスト!H1025)</f>
        <v>0.83965586058030384</v>
      </c>
      <c r="I1025" s="6">
        <f>労働コスト!I1025/SUM(資本コスト!I1025,労働コスト!I1025)</f>
        <v>0.79738182495247989</v>
      </c>
      <c r="K1025" s="3">
        <f>0.5*(E1025+E$1094)</f>
        <v>0.77749820310453877</v>
      </c>
      <c r="L1025" s="3">
        <f t="shared" ref="L1025:O1025" si="1021">0.5*(F1025+F$1094)</f>
        <v>0.80932471045182863</v>
      </c>
      <c r="M1025" s="3">
        <f t="shared" si="1021"/>
        <v>0.83322064121036643</v>
      </c>
      <c r="N1025" s="3">
        <f t="shared" si="1021"/>
        <v>0.82547919904576483</v>
      </c>
      <c r="O1025" s="3">
        <f t="shared" si="1021"/>
        <v>0.79481672237863366</v>
      </c>
    </row>
    <row r="1026" spans="1:15" x14ac:dyDescent="0.15">
      <c r="A1026" s="1">
        <v>45</v>
      </c>
      <c r="B1026" s="1" t="s">
        <v>333</v>
      </c>
      <c r="C1026" s="1">
        <v>11</v>
      </c>
      <c r="D1026" s="1" t="s">
        <v>24</v>
      </c>
      <c r="E1026" s="6">
        <f>労働コスト!E1026/SUM(資本コスト!E1026,労働コスト!E1026)</f>
        <v>0.8829933805618313</v>
      </c>
      <c r="F1026" s="6">
        <f>労働コスト!F1026/SUM(資本コスト!F1026,労働コスト!F1026)</f>
        <v>0.88553216483230834</v>
      </c>
      <c r="G1026" s="6">
        <f>労働コスト!G1026/SUM(資本コスト!G1026,労働コスト!G1026)</f>
        <v>0.83846148899324624</v>
      </c>
      <c r="H1026" s="6">
        <f>労働コスト!H1026/SUM(資本コスト!H1026,労働コスト!H1026)</f>
        <v>0.80134092898557052</v>
      </c>
      <c r="I1026" s="6">
        <f>労働コスト!I1026/SUM(資本コスト!I1026,労働コスト!I1026)</f>
        <v>0.69570559954394473</v>
      </c>
      <c r="K1026" s="3">
        <f>0.5*(E1026+E$1095)</f>
        <v>0.80626466931474106</v>
      </c>
      <c r="L1026" s="3">
        <f t="shared" ref="L1026:O1026" si="1022">0.5*(F1026+F$1095)</f>
        <v>0.83392320842129375</v>
      </c>
      <c r="M1026" s="3">
        <f t="shared" si="1022"/>
        <v>0.78190461302513437</v>
      </c>
      <c r="N1026" s="3">
        <f t="shared" si="1022"/>
        <v>0.76503290746250041</v>
      </c>
      <c r="O1026" s="3">
        <f t="shared" si="1022"/>
        <v>0.69276214626911203</v>
      </c>
    </row>
    <row r="1027" spans="1:15" x14ac:dyDescent="0.15">
      <c r="A1027" s="1">
        <v>45</v>
      </c>
      <c r="B1027" s="1" t="s">
        <v>333</v>
      </c>
      <c r="C1027" s="1">
        <v>12</v>
      </c>
      <c r="D1027" s="1" t="s">
        <v>25</v>
      </c>
      <c r="E1027" s="6">
        <f>労働コスト!E1027/SUM(資本コスト!E1027,労働コスト!E1027)</f>
        <v>0.85033469329625022</v>
      </c>
      <c r="F1027" s="6">
        <f>労働コスト!F1027/SUM(資本コスト!F1027,労働コスト!F1027)</f>
        <v>0.8594968453955133</v>
      </c>
      <c r="G1027" s="6">
        <f>労働コスト!G1027/SUM(資本コスト!G1027,労働コスト!G1027)</f>
        <v>0.72791034850314351</v>
      </c>
      <c r="H1027" s="6">
        <f>労働コスト!H1027/SUM(資本コスト!H1027,労働コスト!H1027)</f>
        <v>0.70483779221546794</v>
      </c>
      <c r="I1027" s="6">
        <f>労働コスト!I1027/SUM(資本コスト!I1027,労働コスト!I1027)</f>
        <v>0.47535147125529248</v>
      </c>
      <c r="K1027" s="3">
        <f>0.5*(E1027+E$1096)</f>
        <v>0.81549852618872842</v>
      </c>
      <c r="L1027" s="3">
        <f t="shared" ref="L1027:O1027" si="1023">0.5*(F1027+F$1096)</f>
        <v>0.83874839240592625</v>
      </c>
      <c r="M1027" s="3">
        <f t="shared" si="1023"/>
        <v>0.70596113565104723</v>
      </c>
      <c r="N1027" s="3">
        <f t="shared" si="1023"/>
        <v>0.68134237395982167</v>
      </c>
      <c r="O1027" s="3">
        <f t="shared" si="1023"/>
        <v>0.52106147382880419</v>
      </c>
    </row>
    <row r="1028" spans="1:15" x14ac:dyDescent="0.15">
      <c r="A1028" s="1">
        <v>45</v>
      </c>
      <c r="B1028" s="1" t="s">
        <v>333</v>
      </c>
      <c r="C1028" s="1">
        <v>13</v>
      </c>
      <c r="D1028" s="1" t="s">
        <v>26</v>
      </c>
      <c r="E1028" s="6">
        <f>労働コスト!E1028/SUM(資本コスト!E1028,労働コスト!E1028)</f>
        <v>0.92679878180846376</v>
      </c>
      <c r="F1028" s="6">
        <f>労働コスト!F1028/SUM(資本コスト!F1028,労働コスト!F1028)</f>
        <v>0.76693708039829145</v>
      </c>
      <c r="G1028" s="6">
        <f>労働コスト!G1028/SUM(資本コスト!G1028,労働コスト!G1028)</f>
        <v>0.5951727987951142</v>
      </c>
      <c r="H1028" s="6">
        <f>労働コスト!H1028/SUM(資本コスト!H1028,労働コスト!H1028)</f>
        <v>0.75586828462479372</v>
      </c>
      <c r="I1028" s="6">
        <f>労働コスト!I1028/SUM(資本コスト!I1028,労働コスト!I1028)</f>
        <v>0.7083292968163728</v>
      </c>
      <c r="K1028" s="3">
        <f>0.5*(E1028+E$1097)</f>
        <v>0.86865190770337586</v>
      </c>
      <c r="L1028" s="3">
        <f t="shared" ref="L1028:O1028" si="1024">0.5*(F1028+F$1097)</f>
        <v>0.74413267202375111</v>
      </c>
      <c r="M1028" s="3">
        <f t="shared" si="1024"/>
        <v>0.63389187479930331</v>
      </c>
      <c r="N1028" s="3">
        <f t="shared" si="1024"/>
        <v>0.71672317601890634</v>
      </c>
      <c r="O1028" s="3">
        <f t="shared" si="1024"/>
        <v>0.70534273982477269</v>
      </c>
    </row>
    <row r="1029" spans="1:15" x14ac:dyDescent="0.15">
      <c r="A1029" s="1">
        <v>45</v>
      </c>
      <c r="B1029" s="1" t="s">
        <v>333</v>
      </c>
      <c r="C1029" s="1">
        <v>14</v>
      </c>
      <c r="D1029" s="1" t="s">
        <v>27</v>
      </c>
      <c r="E1029" s="6">
        <f>労働コスト!E1029/SUM(資本コスト!E1029,労働コスト!E1029)</f>
        <v>0.85641515097080301</v>
      </c>
      <c r="F1029" s="6">
        <f>労働コスト!F1029/SUM(資本コスト!F1029,労働コスト!F1029)</f>
        <v>0.94548034566978378</v>
      </c>
      <c r="G1029" s="6">
        <f>労働コスト!G1029/SUM(資本コスト!G1029,労働コスト!G1029)</f>
        <v>0.66484411316152536</v>
      </c>
      <c r="H1029" s="6">
        <f>労働コスト!H1029/SUM(資本コスト!H1029,労働コスト!H1029)</f>
        <v>0.46735013338304787</v>
      </c>
      <c r="I1029" s="6">
        <f>労働コスト!I1029/SUM(資本コスト!I1029,労働コスト!I1029)</f>
        <v>0.26962783302543564</v>
      </c>
      <c r="K1029" s="3">
        <f>0.5*(E1029+E$1098)</f>
        <v>0.88554500833754768</v>
      </c>
      <c r="L1029" s="3">
        <f t="shared" ref="L1029:O1029" si="1025">0.5*(F1029+F$1098)</f>
        <v>0.90121932413894401</v>
      </c>
      <c r="M1029" s="3">
        <f t="shared" si="1025"/>
        <v>0.71279995081806147</v>
      </c>
      <c r="N1029" s="3">
        <f t="shared" si="1025"/>
        <v>0.58186534239049603</v>
      </c>
      <c r="O1029" s="3">
        <f t="shared" si="1025"/>
        <v>0.44850023185887866</v>
      </c>
    </row>
    <row r="1030" spans="1:15" x14ac:dyDescent="0.15">
      <c r="A1030" s="1">
        <v>45</v>
      </c>
      <c r="B1030" s="1" t="s">
        <v>333</v>
      </c>
      <c r="C1030" s="1">
        <v>15</v>
      </c>
      <c r="D1030" s="1" t="s">
        <v>28</v>
      </c>
      <c r="E1030" s="6">
        <f>労働コスト!E1030/SUM(資本コスト!E1030,労働コスト!E1030)</f>
        <v>0.88217095198466322</v>
      </c>
      <c r="F1030" s="6">
        <f>労働コスト!F1030/SUM(資本コスト!F1030,労働コスト!F1030)</f>
        <v>0.8385659386036306</v>
      </c>
      <c r="G1030" s="6">
        <f>労働コスト!G1030/SUM(資本コスト!G1030,労働コスト!G1030)</f>
        <v>0.7542290711270041</v>
      </c>
      <c r="H1030" s="6">
        <f>労働コスト!H1030/SUM(資本コスト!H1030,労働コスト!H1030)</f>
        <v>0.74554572623710702</v>
      </c>
      <c r="I1030" s="6">
        <f>労働コスト!I1030/SUM(資本コスト!I1030,労働コスト!I1030)</f>
        <v>0.61406209223398389</v>
      </c>
      <c r="K1030" s="3">
        <f>0.5*(E1030+E$1099)</f>
        <v>0.84424260960753406</v>
      </c>
      <c r="L1030" s="3">
        <f t="shared" ref="L1030:O1030" si="1026">0.5*(F1030+F$1099)</f>
        <v>0.83006011379116584</v>
      </c>
      <c r="M1030" s="3">
        <f t="shared" si="1026"/>
        <v>0.75477323521066952</v>
      </c>
      <c r="N1030" s="3">
        <f t="shared" si="1026"/>
        <v>0.73800526928344024</v>
      </c>
      <c r="O1030" s="3">
        <f t="shared" si="1026"/>
        <v>0.64364627736260105</v>
      </c>
    </row>
    <row r="1031" spans="1:15" x14ac:dyDescent="0.15">
      <c r="A1031" s="1">
        <v>45</v>
      </c>
      <c r="B1031" s="1" t="s">
        <v>332</v>
      </c>
      <c r="C1031" s="1">
        <v>16</v>
      </c>
      <c r="D1031" s="1" t="s">
        <v>11</v>
      </c>
      <c r="E1031" s="6">
        <f>労働コスト!E1031/SUM(資本コスト!E1031,労働コスト!E1031)</f>
        <v>0.62725608233052044</v>
      </c>
      <c r="F1031" s="6">
        <f>労働コスト!F1031/SUM(資本コスト!F1031,労働コスト!F1031)</f>
        <v>0.88401137443278799</v>
      </c>
      <c r="G1031" s="6">
        <f>労働コスト!G1031/SUM(資本コスト!G1031,労働コスト!G1031)</f>
        <v>0.88226918239500451</v>
      </c>
      <c r="H1031" s="6">
        <f>労働コスト!H1031/SUM(資本コスト!H1031,労働コスト!H1031)</f>
        <v>0.88922806390778897</v>
      </c>
      <c r="I1031" s="6">
        <f>労働コスト!I1031/SUM(資本コスト!I1031,労働コスト!I1031)</f>
        <v>0.86454447969882631</v>
      </c>
      <c r="K1031" s="3">
        <f>0.5*(E1031+E$1100)</f>
        <v>0.68690364270667481</v>
      </c>
      <c r="L1031" s="3">
        <f t="shared" ref="L1031:O1031" si="1027">0.5*(F1031+F$1100)</f>
        <v>0.88780517663325875</v>
      </c>
      <c r="M1031" s="3">
        <f t="shared" si="1027"/>
        <v>0.88439633799028616</v>
      </c>
      <c r="N1031" s="3">
        <f t="shared" si="1027"/>
        <v>0.90142682304763322</v>
      </c>
      <c r="O1031" s="3">
        <f t="shared" si="1027"/>
        <v>0.88401428926886716</v>
      </c>
    </row>
    <row r="1032" spans="1:15" x14ac:dyDescent="0.15">
      <c r="A1032" s="1">
        <v>45</v>
      </c>
      <c r="B1032" s="1" t="s">
        <v>332</v>
      </c>
      <c r="C1032" s="1">
        <v>17</v>
      </c>
      <c r="D1032" s="1" t="s">
        <v>12</v>
      </c>
      <c r="E1032" s="6">
        <f>労働コスト!E1032/SUM(資本コスト!E1032,労働コスト!E1032)</f>
        <v>0.17791270525715325</v>
      </c>
      <c r="F1032" s="6">
        <f>労働コスト!F1032/SUM(資本コスト!F1032,労働コスト!F1032)</f>
        <v>0.28991751477536148</v>
      </c>
      <c r="G1032" s="6">
        <f>労働コスト!G1032/SUM(資本コスト!G1032,労働コスト!G1032)</f>
        <v>0.32649054470201028</v>
      </c>
      <c r="H1032" s="6">
        <f>労働コスト!H1032/SUM(資本コスト!H1032,労働コスト!H1032)</f>
        <v>0.37227848009254694</v>
      </c>
      <c r="I1032" s="6">
        <f>労働コスト!I1032/SUM(資本コスト!I1032,労働コスト!I1032)</f>
        <v>0.17246811386506056</v>
      </c>
      <c r="K1032" s="3">
        <f>0.5*(E1032+E$1101)</f>
        <v>0.20941664354170608</v>
      </c>
      <c r="L1032" s="3">
        <f t="shared" ref="L1032:O1032" si="1028">0.5*(F1032+F$1101)</f>
        <v>0.26202988112616932</v>
      </c>
      <c r="M1032" s="3">
        <f t="shared" si="1028"/>
        <v>0.29872224059413799</v>
      </c>
      <c r="N1032" s="3">
        <f t="shared" si="1028"/>
        <v>0.32983702982050711</v>
      </c>
      <c r="O1032" s="3">
        <f t="shared" si="1028"/>
        <v>0.18371929555116751</v>
      </c>
    </row>
    <row r="1033" spans="1:15" x14ac:dyDescent="0.15">
      <c r="A1033" s="1">
        <v>45</v>
      </c>
      <c r="B1033" s="1" t="s">
        <v>332</v>
      </c>
      <c r="C1033" s="1">
        <v>18</v>
      </c>
      <c r="D1033" s="1" t="s">
        <v>13</v>
      </c>
      <c r="E1033" s="6">
        <f>労働コスト!E1033/SUM(資本コスト!E1033,労働コスト!E1033)</f>
        <v>0.88398081301851528</v>
      </c>
      <c r="F1033" s="6">
        <f>労働コスト!F1033/SUM(資本コスト!F1033,労働コスト!F1033)</f>
        <v>0.84995774913949573</v>
      </c>
      <c r="G1033" s="6">
        <f>労働コスト!G1033/SUM(資本コスト!G1033,労働コスト!G1033)</f>
        <v>0.86173770570949659</v>
      </c>
      <c r="H1033" s="6">
        <f>労働コスト!H1033/SUM(資本コスト!H1033,労働コスト!H1033)</f>
        <v>0.85170278491363216</v>
      </c>
      <c r="I1033" s="6">
        <f>労働コスト!I1033/SUM(資本コスト!I1033,労働コスト!I1033)</f>
        <v>0.8042327183495197</v>
      </c>
      <c r="K1033" s="3">
        <f>0.5*(E1033+E$1102)</f>
        <v>0.87175086920692224</v>
      </c>
      <c r="L1033" s="3">
        <f t="shared" ref="L1033:O1033" si="1029">0.5*(F1033+F$1102)</f>
        <v>0.8280824416440864</v>
      </c>
      <c r="M1033" s="3">
        <f t="shared" si="1029"/>
        <v>0.83773274142623211</v>
      </c>
      <c r="N1033" s="3">
        <f t="shared" si="1029"/>
        <v>0.83781954057588648</v>
      </c>
      <c r="O1033" s="3">
        <f t="shared" si="1029"/>
        <v>0.80176426085492736</v>
      </c>
    </row>
    <row r="1034" spans="1:15" x14ac:dyDescent="0.15">
      <c r="A1034" s="1">
        <v>45</v>
      </c>
      <c r="B1034" s="1" t="s">
        <v>332</v>
      </c>
      <c r="C1034" s="1">
        <v>19</v>
      </c>
      <c r="D1034" s="1" t="s">
        <v>14</v>
      </c>
      <c r="E1034" s="6">
        <f>労働コスト!E1034/SUM(資本コスト!E1034,労働コスト!E1034)</f>
        <v>0.64378626389679416</v>
      </c>
      <c r="F1034" s="6">
        <f>労働コスト!F1034/SUM(資本コスト!F1034,労働コスト!F1034)</f>
        <v>0.83924362259765017</v>
      </c>
      <c r="G1034" s="6">
        <f>労働コスト!G1034/SUM(資本コスト!G1034,労働コスト!G1034)</f>
        <v>0.87998977157274061</v>
      </c>
      <c r="H1034" s="6">
        <f>労働コスト!H1034/SUM(資本コスト!H1034,労働コスト!H1034)</f>
        <v>0.77745512465316158</v>
      </c>
      <c r="I1034" s="6">
        <f>労働コスト!I1034/SUM(資本コスト!I1034,労働コスト!I1034)</f>
        <v>0.81668087103411524</v>
      </c>
      <c r="K1034" s="3">
        <f>0.5*(E1034+E$1103)</f>
        <v>0.65331901811575865</v>
      </c>
      <c r="L1034" s="3">
        <f t="shared" ref="L1034:O1034" si="1030">0.5*(F1034+F$1103)</f>
        <v>0.84054587240438994</v>
      </c>
      <c r="M1034" s="3">
        <f t="shared" si="1030"/>
        <v>0.86712106107182896</v>
      </c>
      <c r="N1034" s="3">
        <f t="shared" si="1030"/>
        <v>0.79442057777074082</v>
      </c>
      <c r="O1034" s="3">
        <f t="shared" si="1030"/>
        <v>0.81122696710888587</v>
      </c>
    </row>
    <row r="1035" spans="1:15" x14ac:dyDescent="0.15">
      <c r="A1035" s="1">
        <v>45</v>
      </c>
      <c r="B1035" s="1" t="s">
        <v>332</v>
      </c>
      <c r="C1035" s="1">
        <v>20</v>
      </c>
      <c r="D1035" s="1" t="s">
        <v>15</v>
      </c>
      <c r="E1035" s="6">
        <f>労働コスト!E1035/SUM(資本コスト!E1035,労働コスト!E1035)</f>
        <v>0.510254853462901</v>
      </c>
      <c r="F1035" s="6">
        <f>労働コスト!F1035/SUM(資本コスト!F1035,労働コスト!F1035)</f>
        <v>0.1916805779111446</v>
      </c>
      <c r="G1035" s="6">
        <f>労働コスト!G1035/SUM(資本コスト!G1035,労働コスト!G1035)</f>
        <v>0.19352159394519117</v>
      </c>
      <c r="H1035" s="6">
        <f>労働コスト!H1035/SUM(資本コスト!H1035,労働コスト!H1035)</f>
        <v>0.2089985498442743</v>
      </c>
      <c r="I1035" s="6">
        <f>労働コスト!I1035/SUM(資本コスト!I1035,労働コスト!I1035)</f>
        <v>0.16655191222837809</v>
      </c>
      <c r="K1035" s="3">
        <f>0.5*(E1035+E$1104)</f>
        <v>0.50797295965780453</v>
      </c>
      <c r="L1035" s="3">
        <f t="shared" ref="L1035:O1035" si="1031">0.5*(F1035+F$1104)</f>
        <v>0.19652668775572557</v>
      </c>
      <c r="M1035" s="3">
        <f t="shared" si="1031"/>
        <v>0.22010798341882831</v>
      </c>
      <c r="N1035" s="3">
        <f t="shared" si="1031"/>
        <v>0.23282030004218549</v>
      </c>
      <c r="O1035" s="3">
        <f t="shared" si="1031"/>
        <v>0.18429590219905362</v>
      </c>
    </row>
    <row r="1036" spans="1:15" x14ac:dyDescent="0.15">
      <c r="A1036" s="1">
        <v>45</v>
      </c>
      <c r="B1036" s="1" t="s">
        <v>332</v>
      </c>
      <c r="C1036" s="1">
        <v>21</v>
      </c>
      <c r="D1036" s="1" t="s">
        <v>16</v>
      </c>
      <c r="E1036" s="6">
        <f>労働コスト!E1036/SUM(資本コスト!E1036,労働コスト!E1036)</f>
        <v>0.73432732688702085</v>
      </c>
      <c r="F1036" s="6">
        <f>労働コスト!F1036/SUM(資本コスト!F1036,労働コスト!F1036)</f>
        <v>0.72303197641554962</v>
      </c>
      <c r="G1036" s="6">
        <f>労働コスト!G1036/SUM(資本コスト!G1036,労働コスト!G1036)</f>
        <v>0.64573560215842263</v>
      </c>
      <c r="H1036" s="6">
        <f>労働コスト!H1036/SUM(資本コスト!H1036,労働コスト!H1036)</f>
        <v>0.59662348890882044</v>
      </c>
      <c r="I1036" s="6">
        <f>労働コスト!I1036/SUM(資本コスト!I1036,労働コスト!I1036)</f>
        <v>0.49508925358498496</v>
      </c>
      <c r="K1036" s="3">
        <f>0.5*(E1036+E$1105)</f>
        <v>0.70493976092841959</v>
      </c>
      <c r="L1036" s="3">
        <f t="shared" ref="L1036:O1036" si="1032">0.5*(F1036+F$1105)</f>
        <v>0.65425630009666813</v>
      </c>
      <c r="M1036" s="3">
        <f t="shared" si="1032"/>
        <v>0.61466922292572657</v>
      </c>
      <c r="N1036" s="3">
        <f t="shared" si="1032"/>
        <v>0.57531189704336549</v>
      </c>
      <c r="O1036" s="3">
        <f t="shared" si="1032"/>
        <v>0.46519209607184453</v>
      </c>
    </row>
    <row r="1037" spans="1:15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6">
        <f>労働コスト!E1037/SUM(資本コスト!E1037,労働コスト!E1037)</f>
        <v>0.83569846077926446</v>
      </c>
      <c r="F1037" s="6">
        <f>労働コスト!F1037/SUM(資本コスト!F1037,労働コスト!F1037)</f>
        <v>0.75550562438693813</v>
      </c>
      <c r="G1037" s="6">
        <f>労働コスト!G1037/SUM(資本コスト!G1037,労働コスト!G1037)</f>
        <v>0.7036158229492766</v>
      </c>
      <c r="H1037" s="6">
        <f>労働コスト!H1037/SUM(資本コスト!H1037,労働コスト!H1037)</f>
        <v>0.70233920522722615</v>
      </c>
      <c r="I1037" s="6">
        <f>労働コスト!I1037/SUM(資本コスト!I1037,労働コスト!I1037)</f>
        <v>0.70608251017653567</v>
      </c>
      <c r="K1037" s="3">
        <f>0.5*(E1037+E$1106)</f>
        <v>0.81815213058524683</v>
      </c>
      <c r="L1037" s="3">
        <f t="shared" ref="L1037:O1037" si="1033">0.5*(F1037+F$1106)</f>
        <v>0.74497704837819079</v>
      </c>
      <c r="M1037" s="3">
        <f t="shared" si="1033"/>
        <v>0.68665913587717131</v>
      </c>
      <c r="N1037" s="3">
        <f t="shared" si="1033"/>
        <v>0.6971951043671738</v>
      </c>
      <c r="O1037" s="3">
        <f t="shared" si="1033"/>
        <v>0.71709774851617081</v>
      </c>
    </row>
    <row r="1038" spans="1:15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6">
        <f>労働コスト!E1038/SUM(資本コスト!E1038,労働コスト!E1038)</f>
        <v>0.66838751588156309</v>
      </c>
      <c r="F1038" s="6">
        <f>労働コスト!F1038/SUM(資本コスト!F1038,労働コスト!F1038)</f>
        <v>0.78905269230985187</v>
      </c>
      <c r="G1038" s="6">
        <f>労働コスト!G1038/SUM(資本コスト!G1038,労働コスト!G1038)</f>
        <v>0.76388842951741032</v>
      </c>
      <c r="H1038" s="6">
        <f>労働コスト!H1038/SUM(資本コスト!H1038,労働コスト!H1038)</f>
        <v>0.78141536469827266</v>
      </c>
      <c r="I1038" s="6">
        <f>労働コスト!I1038/SUM(資本コスト!I1038,労働コスト!I1038)</f>
        <v>0.72955841495510798</v>
      </c>
      <c r="K1038" s="3">
        <f>0.5*(E1038+E$1107)</f>
        <v>0.64201894912815938</v>
      </c>
      <c r="L1038" s="3">
        <f t="shared" ref="L1038:O1038" si="1034">0.5*(F1038+F$1107)</f>
        <v>0.76544258072299554</v>
      </c>
      <c r="M1038" s="3">
        <f t="shared" si="1034"/>
        <v>0.74617968887236719</v>
      </c>
      <c r="N1038" s="3">
        <f t="shared" si="1034"/>
        <v>0.76287435387142633</v>
      </c>
      <c r="O1038" s="3">
        <f t="shared" si="1034"/>
        <v>0.71220797228768951</v>
      </c>
    </row>
    <row r="1039" spans="1:15" x14ac:dyDescent="0.15">
      <c r="A1039" s="1">
        <v>46</v>
      </c>
      <c r="B1039" s="1" t="s">
        <v>334</v>
      </c>
      <c r="C1039" s="1">
        <v>1</v>
      </c>
      <c r="D1039" s="1" t="s">
        <v>9</v>
      </c>
      <c r="E1039" s="6">
        <f>労働コスト!E1039/SUM(資本コスト!E1039,労働コスト!E1039)</f>
        <v>0.47036794888207345</v>
      </c>
      <c r="F1039" s="6">
        <f>労働コスト!F1039/SUM(資本コスト!F1039,労働コスト!F1039)</f>
        <v>0.57315224746264348</v>
      </c>
      <c r="G1039" s="6">
        <f>労働コスト!G1039/SUM(資本コスト!G1039,労働コスト!G1039)</f>
        <v>0.50743416591732404</v>
      </c>
      <c r="H1039" s="6">
        <f>労働コスト!H1039/SUM(資本コスト!H1039,労働コスト!H1039)</f>
        <v>0.39552420828978796</v>
      </c>
      <c r="I1039" s="6">
        <f>労働コスト!I1039/SUM(資本コスト!I1039,労働コスト!I1039)</f>
        <v>0.29813626735452231</v>
      </c>
      <c r="K1039" s="3">
        <f>0.5*(E1039+E$1085)</f>
        <v>0.44686871921210647</v>
      </c>
      <c r="L1039" s="3">
        <f t="shared" ref="L1039:O1039" si="1035">0.5*(F1039+F$1085)</f>
        <v>0.53761063744940718</v>
      </c>
      <c r="M1039" s="3">
        <f t="shared" si="1035"/>
        <v>0.48075839232514428</v>
      </c>
      <c r="N1039" s="3">
        <f t="shared" si="1035"/>
        <v>0.37455082063782241</v>
      </c>
      <c r="O1039" s="3">
        <f t="shared" si="1035"/>
        <v>0.29401825095485301</v>
      </c>
    </row>
    <row r="1040" spans="1:15" x14ac:dyDescent="0.15">
      <c r="A1040" s="1">
        <v>46</v>
      </c>
      <c r="B1040" s="1" t="s">
        <v>334</v>
      </c>
      <c r="C1040" s="1">
        <v>2</v>
      </c>
      <c r="D1040" s="1" t="s">
        <v>10</v>
      </c>
      <c r="E1040" s="6">
        <f>労働コスト!E1040/SUM(資本コスト!E1040,労働コスト!E1040)</f>
        <v>0.71740188018765461</v>
      </c>
      <c r="F1040" s="6">
        <f>労働コスト!F1040/SUM(資本コスト!F1040,労働コスト!F1040)</f>
        <v>0.76052401530767388</v>
      </c>
      <c r="G1040" s="6">
        <f>労働コスト!G1040/SUM(資本コスト!G1040,労働コスト!G1040)</f>
        <v>0.73126884552438787</v>
      </c>
      <c r="H1040" s="6">
        <f>労働コスト!H1040/SUM(資本コスト!H1040,労働コスト!H1040)</f>
        <v>0.67299790466286902</v>
      </c>
      <c r="I1040" s="6">
        <f>労働コスト!I1040/SUM(資本コスト!I1040,労働コスト!I1040)</f>
        <v>0.51746491607880563</v>
      </c>
      <c r="K1040" s="3">
        <f>0.5*(E1040+E$1086)</f>
        <v>0.66989679383497447</v>
      </c>
      <c r="L1040" s="3">
        <f t="shared" ref="L1040:O1040" si="1036">0.5*(F1040+F$1086)</f>
        <v>0.71377198379423645</v>
      </c>
      <c r="M1040" s="3">
        <f t="shared" si="1036"/>
        <v>0.69234262894215581</v>
      </c>
      <c r="N1040" s="3">
        <f t="shared" si="1036"/>
        <v>0.66450122309958104</v>
      </c>
      <c r="O1040" s="3">
        <f t="shared" si="1036"/>
        <v>0.50803354546293844</v>
      </c>
    </row>
    <row r="1041" spans="1:15" x14ac:dyDescent="0.15">
      <c r="A1041" s="1">
        <v>46</v>
      </c>
      <c r="B1041" s="1" t="s">
        <v>335</v>
      </c>
      <c r="C1041" s="1">
        <v>3</v>
      </c>
      <c r="D1041" s="1" t="s">
        <v>17</v>
      </c>
      <c r="E1041" s="6">
        <f>労働コスト!E1041/SUM(資本コスト!E1041,労働コスト!E1041)</f>
        <v>0.64151175047062992</v>
      </c>
      <c r="F1041" s="6">
        <f>労働コスト!F1041/SUM(資本コスト!F1041,労働コスト!F1041)</f>
        <v>0.71281341306021273</v>
      </c>
      <c r="G1041" s="6">
        <f>労働コスト!G1041/SUM(資本コスト!G1041,労働コスト!G1041)</f>
        <v>0.69464666663561281</v>
      </c>
      <c r="H1041" s="6">
        <f>労働コスト!H1041/SUM(資本コスト!H1041,労働コスト!H1041)</f>
        <v>0.72066904630682593</v>
      </c>
      <c r="I1041" s="6">
        <f>労働コスト!I1041/SUM(資本コスト!I1041,労働コスト!I1041)</f>
        <v>0.62642059243785042</v>
      </c>
      <c r="K1041" s="3">
        <f>0.5*(E1041+E$1087)</f>
        <v>0.65886837657158148</v>
      </c>
      <c r="L1041" s="3">
        <f t="shared" ref="L1041:O1041" si="1037">0.5*(F1041+F$1087)</f>
        <v>0.7295872250656148</v>
      </c>
      <c r="M1041" s="3">
        <f t="shared" si="1037"/>
        <v>0.69463871975537583</v>
      </c>
      <c r="N1041" s="3">
        <f t="shared" si="1037"/>
        <v>0.70537521338161735</v>
      </c>
      <c r="O1041" s="3">
        <f t="shared" si="1037"/>
        <v>0.63003493577350766</v>
      </c>
    </row>
    <row r="1042" spans="1:15" x14ac:dyDescent="0.15">
      <c r="A1042" s="1">
        <v>46</v>
      </c>
      <c r="B1042" s="1" t="s">
        <v>335</v>
      </c>
      <c r="C1042" s="1">
        <v>4</v>
      </c>
      <c r="D1042" s="1" t="s">
        <v>18</v>
      </c>
      <c r="E1042" s="6">
        <f>労働コスト!E1042/SUM(資本コスト!E1042,労働コスト!E1042)</f>
        <v>0.95598085930269638</v>
      </c>
      <c r="F1042" s="6">
        <f>労働コスト!F1042/SUM(資本コスト!F1042,労働コスト!F1042)</f>
        <v>0.9132933796070315</v>
      </c>
      <c r="G1042" s="6">
        <f>労働コスト!G1042/SUM(資本コスト!G1042,労働コスト!G1042)</f>
        <v>0.84301328446160395</v>
      </c>
      <c r="H1042" s="6">
        <f>労働コスト!H1042/SUM(資本コスト!H1042,労働コスト!H1042)</f>
        <v>0.76046162508106585</v>
      </c>
      <c r="I1042" s="6">
        <f>労働コスト!I1042/SUM(資本コスト!I1042,労働コスト!I1042)</f>
        <v>0.63556268165106278</v>
      </c>
      <c r="K1042" s="3">
        <f>0.5*(E1042+E$1088)</f>
        <v>0.86608853873343172</v>
      </c>
      <c r="L1042" s="3">
        <f t="shared" ref="L1042:O1042" si="1038">0.5*(F1042+F$1088)</f>
        <v>0.86437032655583468</v>
      </c>
      <c r="M1042" s="3">
        <f t="shared" si="1038"/>
        <v>0.82079318414730595</v>
      </c>
      <c r="N1042" s="3">
        <f t="shared" si="1038"/>
        <v>0.75028124849031241</v>
      </c>
      <c r="O1042" s="3">
        <f t="shared" si="1038"/>
        <v>0.65309958560565096</v>
      </c>
    </row>
    <row r="1043" spans="1:15" x14ac:dyDescent="0.15">
      <c r="A1043" s="1">
        <v>46</v>
      </c>
      <c r="B1043" s="1" t="s">
        <v>335</v>
      </c>
      <c r="C1043" s="1">
        <v>5</v>
      </c>
      <c r="D1043" s="1" t="s">
        <v>19</v>
      </c>
      <c r="E1043" s="6">
        <f>労働コスト!E1043/SUM(資本コスト!E1043,労働コスト!E1043)</f>
        <v>0.43757036256067866</v>
      </c>
      <c r="F1043" s="6">
        <f>労働コスト!F1043/SUM(資本コスト!F1043,労働コスト!F1043)</f>
        <v>0.57899357463252143</v>
      </c>
      <c r="G1043" s="6">
        <f>労働コスト!G1043/SUM(資本コスト!G1043,労働コスト!G1043)</f>
        <v>0.53323234302138833</v>
      </c>
      <c r="H1043" s="6">
        <f>労働コスト!H1043/SUM(資本コスト!H1043,労働コスト!H1043)</f>
        <v>0.48822378991627446</v>
      </c>
      <c r="I1043" s="6">
        <f>労働コスト!I1043/SUM(資本コスト!I1043,労働コスト!I1043)</f>
        <v>0.38900155271924092</v>
      </c>
      <c r="K1043" s="3">
        <f>0.5*(E1043+E$1089)</f>
        <v>0.52175603268878179</v>
      </c>
      <c r="L1043" s="3">
        <f t="shared" ref="L1043:O1043" si="1039">0.5*(F1043+F$1089)</f>
        <v>0.64382863759850517</v>
      </c>
      <c r="M1043" s="3">
        <f t="shared" si="1039"/>
        <v>0.61014243810063329</v>
      </c>
      <c r="N1043" s="3">
        <f t="shared" si="1039"/>
        <v>0.58256140166178583</v>
      </c>
      <c r="O1043" s="3">
        <f t="shared" si="1039"/>
        <v>0.4970521508263912</v>
      </c>
    </row>
    <row r="1044" spans="1:15" x14ac:dyDescent="0.15">
      <c r="A1044" s="1">
        <v>46</v>
      </c>
      <c r="B1044" s="1" t="s">
        <v>335</v>
      </c>
      <c r="C1044" s="1">
        <v>6</v>
      </c>
      <c r="D1044" s="1" t="s">
        <v>3</v>
      </c>
      <c r="E1044" s="6">
        <f>労働コスト!E1044/SUM(資本コスト!E1044,労働コスト!E1044)</f>
        <v>0.49682384743209745</v>
      </c>
      <c r="F1044" s="6">
        <f>労働コスト!F1044/SUM(資本コスト!F1044,労働コスト!F1044)</f>
        <v>0.74387616571087911</v>
      </c>
      <c r="G1044" s="6">
        <f>労働コスト!G1044/SUM(資本コスト!G1044,労働コスト!G1044)</f>
        <v>0.79032871194338217</v>
      </c>
      <c r="H1044" s="6">
        <f>労働コスト!H1044/SUM(資本コスト!H1044,労働コスト!H1044)</f>
        <v>0.6602439383684432</v>
      </c>
      <c r="I1044" s="6">
        <f>労働コスト!I1044/SUM(資本コスト!I1044,労働コスト!I1044)</f>
        <v>0.62066784094501393</v>
      </c>
      <c r="K1044" s="3">
        <f>0.5*(E1044+E$1090)</f>
        <v>0.50669891182915228</v>
      </c>
      <c r="L1044" s="3">
        <f t="shared" ref="L1044:O1044" si="1040">0.5*(F1044+F$1090)</f>
        <v>0.66211034400411073</v>
      </c>
      <c r="M1044" s="3">
        <f t="shared" si="1040"/>
        <v>0.67177803337512887</v>
      </c>
      <c r="N1044" s="3">
        <f t="shared" si="1040"/>
        <v>0.61505888802025588</v>
      </c>
      <c r="O1044" s="3">
        <f t="shared" si="1040"/>
        <v>0.53268836401634967</v>
      </c>
    </row>
    <row r="1045" spans="1:15" x14ac:dyDescent="0.15">
      <c r="A1045" s="1">
        <v>46</v>
      </c>
      <c r="B1045" s="1" t="s">
        <v>335</v>
      </c>
      <c r="C1045" s="1">
        <v>7</v>
      </c>
      <c r="D1045" s="1" t="s">
        <v>20</v>
      </c>
      <c r="E1045" s="6">
        <f>労働コスト!E1045/SUM(資本コスト!E1045,労働コスト!E1045)</f>
        <v>0.20709796316706089</v>
      </c>
      <c r="F1045" s="6">
        <f>労働コスト!F1045/SUM(資本コスト!F1045,労働コスト!F1045)</f>
        <v>0.65811585144908213</v>
      </c>
      <c r="G1045" s="6">
        <f>労働コスト!G1045/SUM(資本コスト!G1045,労働コスト!G1045)</f>
        <v>0.8289539951142566</v>
      </c>
      <c r="H1045" s="6">
        <f>労働コスト!H1045/SUM(資本コスト!H1045,労働コスト!H1045)</f>
        <v>0.69526138227578516</v>
      </c>
      <c r="I1045" s="6">
        <f>労働コスト!I1045/SUM(資本コスト!I1045,労働コスト!I1045)</f>
        <v>0.54490480772012628</v>
      </c>
      <c r="K1045" s="3">
        <f>0.5*(E1045+E$1091)</f>
        <v>0.25576298794330693</v>
      </c>
      <c r="L1045" s="3">
        <f t="shared" ref="L1045:O1045" si="1041">0.5*(F1045+F$1091)</f>
        <v>0.50315220081372414</v>
      </c>
      <c r="M1045" s="3">
        <f t="shared" si="1041"/>
        <v>0.63333190048719545</v>
      </c>
      <c r="N1045" s="3">
        <f t="shared" si="1041"/>
        <v>0.56325861856725479</v>
      </c>
      <c r="O1045" s="3">
        <f t="shared" si="1041"/>
        <v>0.46488850448098329</v>
      </c>
    </row>
    <row r="1046" spans="1:15" x14ac:dyDescent="0.15">
      <c r="A1046" s="1">
        <v>46</v>
      </c>
      <c r="B1046" s="1" t="s">
        <v>335</v>
      </c>
      <c r="C1046" s="1">
        <v>8</v>
      </c>
      <c r="D1046" s="1" t="s">
        <v>21</v>
      </c>
      <c r="E1046" s="6">
        <f>労働コスト!E1046/SUM(資本コスト!E1046,労働コスト!E1046)</f>
        <v>0.67545837100790196</v>
      </c>
      <c r="F1046" s="6">
        <f>労働コスト!F1046/SUM(資本コスト!F1046,労働コスト!F1046)</f>
        <v>0.78415862327123242</v>
      </c>
      <c r="G1046" s="6">
        <f>労働コスト!G1046/SUM(資本コスト!G1046,労働コスト!G1046)</f>
        <v>0.79314548975653543</v>
      </c>
      <c r="H1046" s="6">
        <f>労働コスト!H1046/SUM(資本コスト!H1046,労働コスト!H1046)</f>
        <v>0.63694246638043439</v>
      </c>
      <c r="I1046" s="6">
        <f>労働コスト!I1046/SUM(資本コスト!I1046,労働コスト!I1046)</f>
        <v>0.61836054089733616</v>
      </c>
      <c r="K1046" s="3">
        <f>0.5*(E1046+E$1092)</f>
        <v>0.65007177759035595</v>
      </c>
      <c r="L1046" s="3">
        <f t="shared" ref="L1046:O1046" si="1042">0.5*(F1046+F$1092)</f>
        <v>0.77052113085382978</v>
      </c>
      <c r="M1046" s="3">
        <f t="shared" si="1042"/>
        <v>0.77215012307055408</v>
      </c>
      <c r="N1046" s="3">
        <f t="shared" si="1042"/>
        <v>0.69942223562897254</v>
      </c>
      <c r="O1046" s="3">
        <f t="shared" si="1042"/>
        <v>0.64763470032945236</v>
      </c>
    </row>
    <row r="1047" spans="1:15" x14ac:dyDescent="0.15">
      <c r="A1047" s="1">
        <v>46</v>
      </c>
      <c r="B1047" s="1" t="s">
        <v>335</v>
      </c>
      <c r="C1047" s="1">
        <v>9</v>
      </c>
      <c r="D1047" s="1" t="s">
        <v>22</v>
      </c>
      <c r="E1047" s="6">
        <f>労働コスト!E1047/SUM(資本コスト!E1047,労働コスト!E1047)</f>
        <v>0.60518066855694796</v>
      </c>
      <c r="F1047" s="6">
        <f>労働コスト!F1047/SUM(資本コスト!F1047,労働コスト!F1047)</f>
        <v>0.24496665181474839</v>
      </c>
      <c r="G1047" s="6">
        <f>労働コスト!G1047/SUM(資本コスト!G1047,労働コスト!G1047)</f>
        <v>0.44921255684818778</v>
      </c>
      <c r="H1047" s="6">
        <f>労働コスト!H1047/SUM(資本コスト!H1047,労働コスト!H1047)</f>
        <v>0.4385623091414545</v>
      </c>
      <c r="I1047" s="6">
        <f>労働コスト!I1047/SUM(資本コスト!I1047,労働コスト!I1047)</f>
        <v>0.48247607841013596</v>
      </c>
      <c r="K1047" s="3">
        <f>0.5*(E1047+E$1093)</f>
        <v>0.61561728590827369</v>
      </c>
      <c r="L1047" s="3">
        <f t="shared" ref="L1047:O1047" si="1043">0.5*(F1047+F$1093)</f>
        <v>0.42922955384513467</v>
      </c>
      <c r="M1047" s="3">
        <f t="shared" si="1043"/>
        <v>0.5151422605620315</v>
      </c>
      <c r="N1047" s="3">
        <f t="shared" si="1043"/>
        <v>0.51599388162537807</v>
      </c>
      <c r="O1047" s="3">
        <f t="shared" si="1043"/>
        <v>0.51864583975863776</v>
      </c>
    </row>
    <row r="1048" spans="1:15" x14ac:dyDescent="0.15">
      <c r="A1048" s="1">
        <v>46</v>
      </c>
      <c r="B1048" s="1" t="s">
        <v>336</v>
      </c>
      <c r="C1048" s="1">
        <v>10</v>
      </c>
      <c r="D1048" s="1" t="s">
        <v>23</v>
      </c>
      <c r="E1048" s="6">
        <f>労働コスト!E1048/SUM(資本コスト!E1048,労働コスト!E1048)</f>
        <v>0.75616654684561191</v>
      </c>
      <c r="F1048" s="6">
        <f>労働コスト!F1048/SUM(資本コスト!F1048,労働コスト!F1048)</f>
        <v>0.85030777148147241</v>
      </c>
      <c r="G1048" s="6">
        <f>労働コスト!G1048/SUM(資本コスト!G1048,労働コスト!G1048)</f>
        <v>0.74570284314612423</v>
      </c>
      <c r="H1048" s="6">
        <f>労働コスト!H1048/SUM(資本コスト!H1048,労働コスト!H1048)</f>
        <v>0.73005081505984126</v>
      </c>
      <c r="I1048" s="6">
        <f>労働コスト!I1048/SUM(資本コスト!I1048,労働コスト!I1048)</f>
        <v>0.7782710906217315</v>
      </c>
      <c r="K1048" s="3">
        <f>0.5*(E1048+E$1094)</f>
        <v>0.7591963870020404</v>
      </c>
      <c r="L1048" s="3">
        <f t="shared" ref="L1048:O1048" si="1044">0.5*(F1048+F$1094)</f>
        <v>0.82614568713111436</v>
      </c>
      <c r="M1048" s="3">
        <f t="shared" si="1044"/>
        <v>0.77777820668142228</v>
      </c>
      <c r="N1048" s="3">
        <f t="shared" si="1044"/>
        <v>0.7706766762855336</v>
      </c>
      <c r="O1048" s="3">
        <f t="shared" si="1044"/>
        <v>0.78526135521325946</v>
      </c>
    </row>
    <row r="1049" spans="1:15" x14ac:dyDescent="0.15">
      <c r="A1049" s="1">
        <v>46</v>
      </c>
      <c r="B1049" s="1" t="s">
        <v>335</v>
      </c>
      <c r="C1049" s="1">
        <v>11</v>
      </c>
      <c r="D1049" s="1" t="s">
        <v>24</v>
      </c>
      <c r="E1049" s="6">
        <f>労働コスト!E1049/SUM(資本コスト!E1049,労働コスト!E1049)</f>
        <v>0.85068516090246771</v>
      </c>
      <c r="F1049" s="6">
        <f>労働コスト!F1049/SUM(資本コスト!F1049,労働コスト!F1049)</f>
        <v>0.84033085918541495</v>
      </c>
      <c r="G1049" s="6">
        <f>労働コスト!G1049/SUM(資本コスト!G1049,労働コスト!G1049)</f>
        <v>0.77649422649616451</v>
      </c>
      <c r="H1049" s="6">
        <f>労働コスト!H1049/SUM(資本コスト!H1049,労働コスト!H1049)</f>
        <v>0.77628635850923922</v>
      </c>
      <c r="I1049" s="6">
        <f>労働コスト!I1049/SUM(資本コスト!I1049,労働コスト!I1049)</f>
        <v>0.66028726322925646</v>
      </c>
      <c r="K1049" s="3">
        <f>0.5*(E1049+E$1095)</f>
        <v>0.79011055948505926</v>
      </c>
      <c r="L1049" s="3">
        <f t="shared" ref="L1049:O1049" si="1045">0.5*(F1049+F$1095)</f>
        <v>0.81132255559784694</v>
      </c>
      <c r="M1049" s="3">
        <f t="shared" si="1045"/>
        <v>0.7509209817765935</v>
      </c>
      <c r="N1049" s="3">
        <f t="shared" si="1045"/>
        <v>0.7525056222243347</v>
      </c>
      <c r="O1049" s="3">
        <f t="shared" si="1045"/>
        <v>0.67505297811176801</v>
      </c>
    </row>
    <row r="1050" spans="1:15" x14ac:dyDescent="0.15">
      <c r="A1050" s="1">
        <v>46</v>
      </c>
      <c r="B1050" s="1" t="s">
        <v>335</v>
      </c>
      <c r="C1050" s="1">
        <v>12</v>
      </c>
      <c r="D1050" s="1" t="s">
        <v>25</v>
      </c>
      <c r="E1050" s="6">
        <f>労働コスト!E1050/SUM(資本コスト!E1050,労働コスト!E1050)</f>
        <v>0.85575548592937889</v>
      </c>
      <c r="F1050" s="6">
        <f>労働コスト!F1050/SUM(資本コスト!F1050,労働コスト!F1050)</f>
        <v>0.7868369384873205</v>
      </c>
      <c r="G1050" s="6">
        <f>労働コスト!G1050/SUM(資本コスト!G1050,労働コスト!G1050)</f>
        <v>0.64983826398143874</v>
      </c>
      <c r="H1050" s="6">
        <f>労働コスト!H1050/SUM(資本コスト!H1050,労働コスト!H1050)</f>
        <v>0.62962950161988063</v>
      </c>
      <c r="I1050" s="6">
        <f>労働コスト!I1050/SUM(資本コスト!I1050,労働コスト!I1050)</f>
        <v>0.54255954015609464</v>
      </c>
      <c r="K1050" s="3">
        <f>0.5*(E1050+E$1096)</f>
        <v>0.81820892250529276</v>
      </c>
      <c r="L1050" s="3">
        <f t="shared" ref="L1050:O1050" si="1046">0.5*(F1050+F$1096)</f>
        <v>0.80241843895182985</v>
      </c>
      <c r="M1050" s="3">
        <f t="shared" si="1046"/>
        <v>0.6669250933901949</v>
      </c>
      <c r="N1050" s="3">
        <f t="shared" si="1046"/>
        <v>0.64373822866202801</v>
      </c>
      <c r="O1050" s="3">
        <f t="shared" si="1046"/>
        <v>0.55466550827920535</v>
      </c>
    </row>
    <row r="1051" spans="1:15" x14ac:dyDescent="0.15">
      <c r="A1051" s="1">
        <v>46</v>
      </c>
      <c r="B1051" s="1" t="s">
        <v>336</v>
      </c>
      <c r="C1051" s="1">
        <v>13</v>
      </c>
      <c r="D1051" s="1" t="s">
        <v>26</v>
      </c>
      <c r="E1051" s="6">
        <f>労働コスト!E1051/SUM(資本コスト!E1051,労働コスト!E1051)</f>
        <v>0.94320197774222114</v>
      </c>
      <c r="F1051" s="6">
        <f>労働コスト!F1051/SUM(資本コスト!F1051,労働コスト!F1051)</f>
        <v>0.75928925002650538</v>
      </c>
      <c r="G1051" s="6">
        <f>労働コスト!G1051/SUM(資本コスト!G1051,労働コスト!G1051)</f>
        <v>0.8370400911243453</v>
      </c>
      <c r="H1051" s="6">
        <f>労働コスト!H1051/SUM(資本コスト!H1051,労働コスト!H1051)</f>
        <v>0.76491533852717231</v>
      </c>
      <c r="I1051" s="6">
        <f>労働コスト!I1051/SUM(資本コスト!I1051,労働コスト!I1051)</f>
        <v>0.86378343497789944</v>
      </c>
      <c r="K1051" s="3">
        <f>0.5*(E1051+E$1097)</f>
        <v>0.87685350567025455</v>
      </c>
      <c r="L1051" s="3">
        <f t="shared" ref="L1051:O1051" si="1047">0.5*(F1051+F$1097)</f>
        <v>0.74030875683785802</v>
      </c>
      <c r="M1051" s="3">
        <f t="shared" si="1047"/>
        <v>0.75482552096391886</v>
      </c>
      <c r="N1051" s="3">
        <f t="shared" si="1047"/>
        <v>0.72124670297009563</v>
      </c>
      <c r="O1051" s="3">
        <f t="shared" si="1047"/>
        <v>0.7830698089055359</v>
      </c>
    </row>
    <row r="1052" spans="1:15" x14ac:dyDescent="0.15">
      <c r="A1052" s="1">
        <v>46</v>
      </c>
      <c r="B1052" s="1" t="s">
        <v>336</v>
      </c>
      <c r="C1052" s="1">
        <v>14</v>
      </c>
      <c r="D1052" s="1" t="s">
        <v>27</v>
      </c>
      <c r="E1052" s="6">
        <f>労働コスト!E1052/SUM(資本コスト!E1052,労働コスト!E1052)</f>
        <v>0.98567046021453952</v>
      </c>
      <c r="F1052" s="6">
        <f>労働コスト!F1052/SUM(資本コスト!F1052,労働コスト!F1052)</f>
        <v>0.91361254196556241</v>
      </c>
      <c r="G1052" s="6">
        <f>労働コスト!G1052/SUM(資本コスト!G1052,労働コスト!G1052)</f>
        <v>0.66721393546305452</v>
      </c>
      <c r="H1052" s="6">
        <f>労働コスト!H1052/SUM(資本コスト!H1052,労働コスト!H1052)</f>
        <v>0.73720170703568022</v>
      </c>
      <c r="I1052" s="6">
        <f>労働コスト!I1052/SUM(資本コスト!I1052,労働コスト!I1052)</f>
        <v>0.76378078736569854</v>
      </c>
      <c r="K1052" s="3">
        <f>0.5*(E1052+E$1098)</f>
        <v>0.95017266295941594</v>
      </c>
      <c r="L1052" s="3">
        <f t="shared" ref="L1052:O1052" si="1048">0.5*(F1052+F$1098)</f>
        <v>0.88528542228683338</v>
      </c>
      <c r="M1052" s="3">
        <f t="shared" si="1048"/>
        <v>0.71398486196882605</v>
      </c>
      <c r="N1052" s="3">
        <f t="shared" si="1048"/>
        <v>0.71679112921681221</v>
      </c>
      <c r="O1052" s="3">
        <f t="shared" si="1048"/>
        <v>0.69557670902901014</v>
      </c>
    </row>
    <row r="1053" spans="1:15" x14ac:dyDescent="0.15">
      <c r="A1053" s="1">
        <v>46</v>
      </c>
      <c r="B1053" s="1" t="s">
        <v>336</v>
      </c>
      <c r="C1053" s="1">
        <v>15</v>
      </c>
      <c r="D1053" s="1" t="s">
        <v>28</v>
      </c>
      <c r="E1053" s="6">
        <f>労働コスト!E1053/SUM(資本コスト!E1053,労働コスト!E1053)</f>
        <v>0.87163344807207765</v>
      </c>
      <c r="F1053" s="6">
        <f>労働コスト!F1053/SUM(資本コスト!F1053,労働コスト!F1053)</f>
        <v>0.84351318903574446</v>
      </c>
      <c r="G1053" s="6">
        <f>労働コスト!G1053/SUM(資本コスト!G1053,労働コスト!G1053)</f>
        <v>0.80448297783121026</v>
      </c>
      <c r="H1053" s="6">
        <f>労働コスト!H1053/SUM(資本コスト!H1053,労働コスト!H1053)</f>
        <v>0.77718650279867829</v>
      </c>
      <c r="I1053" s="6">
        <f>労働コスト!I1053/SUM(資本コスト!I1053,労働コスト!I1053)</f>
        <v>0.74176930100711058</v>
      </c>
      <c r="K1053" s="3">
        <f>0.5*(E1053+E$1099)</f>
        <v>0.83897385765124133</v>
      </c>
      <c r="L1053" s="3">
        <f t="shared" ref="L1053:O1053" si="1049">0.5*(F1053+F$1099)</f>
        <v>0.83253373900722272</v>
      </c>
      <c r="M1053" s="3">
        <f t="shared" si="1049"/>
        <v>0.77990018856277266</v>
      </c>
      <c r="N1053" s="3">
        <f t="shared" si="1049"/>
        <v>0.75382565756422593</v>
      </c>
      <c r="O1053" s="3">
        <f t="shared" si="1049"/>
        <v>0.70749988174916434</v>
      </c>
    </row>
    <row r="1054" spans="1:15" x14ac:dyDescent="0.15">
      <c r="A1054" s="1">
        <v>46</v>
      </c>
      <c r="B1054" s="1" t="s">
        <v>334</v>
      </c>
      <c r="C1054" s="1">
        <v>16</v>
      </c>
      <c r="D1054" s="1" t="s">
        <v>11</v>
      </c>
      <c r="E1054" s="6">
        <f>労働コスト!E1054/SUM(資本コスト!E1054,労働コスト!E1054)</f>
        <v>0.6282774199302732</v>
      </c>
      <c r="F1054" s="6">
        <f>労働コスト!F1054/SUM(資本コスト!F1054,労働コスト!F1054)</f>
        <v>0.87815588041615034</v>
      </c>
      <c r="G1054" s="6">
        <f>労働コスト!G1054/SUM(資本コスト!G1054,労働コスト!G1054)</f>
        <v>0.89038073916234806</v>
      </c>
      <c r="H1054" s="6">
        <f>労働コスト!H1054/SUM(資本コスト!H1054,労働コスト!H1054)</f>
        <v>0.91618249572898047</v>
      </c>
      <c r="I1054" s="6">
        <f>労働コスト!I1054/SUM(資本コスト!I1054,労働コスト!I1054)</f>
        <v>0.91237288351928669</v>
      </c>
      <c r="K1054" s="3">
        <f>0.5*(E1054+E$1100)</f>
        <v>0.68741431150655119</v>
      </c>
      <c r="L1054" s="3">
        <f t="shared" ref="L1054:O1054" si="1050">0.5*(F1054+F$1100)</f>
        <v>0.88487742962493998</v>
      </c>
      <c r="M1054" s="3">
        <f t="shared" si="1050"/>
        <v>0.88845211637395793</v>
      </c>
      <c r="N1054" s="3">
        <f t="shared" si="1050"/>
        <v>0.91490403895822903</v>
      </c>
      <c r="O1054" s="3">
        <f t="shared" si="1050"/>
        <v>0.90792849117909746</v>
      </c>
    </row>
    <row r="1055" spans="1:15" x14ac:dyDescent="0.15">
      <c r="A1055" s="1">
        <v>46</v>
      </c>
      <c r="B1055" s="1" t="s">
        <v>334</v>
      </c>
      <c r="C1055" s="1">
        <v>17</v>
      </c>
      <c r="D1055" s="1" t="s">
        <v>12</v>
      </c>
      <c r="E1055" s="6">
        <f>労働コスト!E1055/SUM(資本コスト!E1055,労働コスト!E1055)</f>
        <v>0.47652189650940913</v>
      </c>
      <c r="F1055" s="6">
        <f>労働コスト!F1055/SUM(資本コスト!F1055,労働コスト!F1055)</f>
        <v>0.29988377511402814</v>
      </c>
      <c r="G1055" s="6">
        <f>労働コスト!G1055/SUM(資本コスト!G1055,労働コスト!G1055)</f>
        <v>0.26479639686072803</v>
      </c>
      <c r="H1055" s="6">
        <f>労働コスト!H1055/SUM(資本コスト!H1055,労働コスト!H1055)</f>
        <v>0.3118753188601705</v>
      </c>
      <c r="I1055" s="6">
        <f>労働コスト!I1055/SUM(資本コスト!I1055,労働コスト!I1055)</f>
        <v>0.23533039181470658</v>
      </c>
      <c r="K1055" s="3">
        <f>0.5*(E1055+E$1101)</f>
        <v>0.35872123916783399</v>
      </c>
      <c r="L1055" s="3">
        <f t="shared" ref="L1055:O1055" si="1051">0.5*(F1055+F$1101)</f>
        <v>0.26701301129550264</v>
      </c>
      <c r="M1055" s="3">
        <f t="shared" si="1051"/>
        <v>0.26787516667349687</v>
      </c>
      <c r="N1055" s="3">
        <f t="shared" si="1051"/>
        <v>0.29963544920431889</v>
      </c>
      <c r="O1055" s="3">
        <f t="shared" si="1051"/>
        <v>0.2151504345259905</v>
      </c>
    </row>
    <row r="1056" spans="1:15" x14ac:dyDescent="0.15">
      <c r="A1056" s="1">
        <v>46</v>
      </c>
      <c r="B1056" s="1" t="s">
        <v>334</v>
      </c>
      <c r="C1056" s="1">
        <v>18</v>
      </c>
      <c r="D1056" s="1" t="s">
        <v>13</v>
      </c>
      <c r="E1056" s="6">
        <f>労働コスト!E1056/SUM(資本コスト!E1056,労働コスト!E1056)</f>
        <v>0.88948410251381516</v>
      </c>
      <c r="F1056" s="6">
        <f>労働コスト!F1056/SUM(資本コスト!F1056,労働コスト!F1056)</f>
        <v>0.85278104664517906</v>
      </c>
      <c r="G1056" s="6">
        <f>労働コスト!G1056/SUM(資本コスト!G1056,労働コスト!G1056)</f>
        <v>0.86201322121971746</v>
      </c>
      <c r="H1056" s="6">
        <f>労働コスト!H1056/SUM(資本コスト!H1056,労働コスト!H1056)</f>
        <v>0.87130727829460675</v>
      </c>
      <c r="I1056" s="6">
        <f>労働コスト!I1056/SUM(資本コスト!I1056,労働コスト!I1056)</f>
        <v>0.8227963133150914</v>
      </c>
      <c r="K1056" s="3">
        <f>0.5*(E1056+E$1102)</f>
        <v>0.87450251395457212</v>
      </c>
      <c r="L1056" s="3">
        <f t="shared" ref="L1056:O1056" si="1052">0.5*(F1056+F$1102)</f>
        <v>0.82949409039692812</v>
      </c>
      <c r="M1056" s="3">
        <f t="shared" si="1052"/>
        <v>0.8378704991813426</v>
      </c>
      <c r="N1056" s="3">
        <f t="shared" si="1052"/>
        <v>0.84762178726637383</v>
      </c>
      <c r="O1056" s="3">
        <f t="shared" si="1052"/>
        <v>0.81104605833771326</v>
      </c>
    </row>
    <row r="1057" spans="1:15" x14ac:dyDescent="0.15">
      <c r="A1057" s="1">
        <v>46</v>
      </c>
      <c r="B1057" s="1" t="s">
        <v>337</v>
      </c>
      <c r="C1057" s="1">
        <v>19</v>
      </c>
      <c r="D1057" s="1" t="s">
        <v>14</v>
      </c>
      <c r="E1057" s="6">
        <f>労働コスト!E1057/SUM(資本コスト!E1057,労働コスト!E1057)</f>
        <v>0.61542334014005473</v>
      </c>
      <c r="F1057" s="6">
        <f>労働コスト!F1057/SUM(資本コスト!F1057,労働コスト!F1057)</f>
        <v>0.82800343996396397</v>
      </c>
      <c r="G1057" s="6">
        <f>労働コスト!G1057/SUM(資本コスト!G1057,労働コスト!G1057)</f>
        <v>0.85863050305389221</v>
      </c>
      <c r="H1057" s="6">
        <f>労働コスト!H1057/SUM(資本コスト!H1057,労働コスト!H1057)</f>
        <v>0.77223747319405633</v>
      </c>
      <c r="I1057" s="6">
        <f>労働コスト!I1057/SUM(資本コスト!I1057,労働コスト!I1057)</f>
        <v>0.73803552818184026</v>
      </c>
      <c r="K1057" s="3">
        <f>0.5*(E1057+E$1103)</f>
        <v>0.63913755623738888</v>
      </c>
      <c r="L1057" s="3">
        <f t="shared" ref="L1057:O1057" si="1053">0.5*(F1057+F$1103)</f>
        <v>0.83492578108754678</v>
      </c>
      <c r="M1057" s="3">
        <f t="shared" si="1053"/>
        <v>0.85644142681240476</v>
      </c>
      <c r="N1057" s="3">
        <f t="shared" si="1053"/>
        <v>0.79181175204118825</v>
      </c>
      <c r="O1057" s="3">
        <f t="shared" si="1053"/>
        <v>0.77190429568274832</v>
      </c>
    </row>
    <row r="1058" spans="1:15" x14ac:dyDescent="0.15">
      <c r="A1058" s="1">
        <v>46</v>
      </c>
      <c r="B1058" s="1" t="s">
        <v>337</v>
      </c>
      <c r="C1058" s="1">
        <v>20</v>
      </c>
      <c r="D1058" s="1" t="s">
        <v>15</v>
      </c>
      <c r="E1058" s="6">
        <f>労働コスト!E1058/SUM(資本コスト!E1058,労働コスト!E1058)</f>
        <v>0.58495273320363195</v>
      </c>
      <c r="F1058" s="6">
        <f>労働コスト!F1058/SUM(資本コスト!F1058,労働コスト!F1058)</f>
        <v>0.20415145444418306</v>
      </c>
      <c r="G1058" s="6">
        <f>労働コスト!G1058/SUM(資本コスト!G1058,労働コスト!G1058)</f>
        <v>0.22069420245477278</v>
      </c>
      <c r="H1058" s="6">
        <f>労働コスト!H1058/SUM(資本コスト!H1058,労働コスト!H1058)</f>
        <v>0.22372958187449499</v>
      </c>
      <c r="I1058" s="6">
        <f>労働コスト!I1058/SUM(資本コスト!I1058,労働コスト!I1058)</f>
        <v>0.1691623422115974</v>
      </c>
      <c r="K1058" s="3">
        <f>0.5*(E1058+E$1104)</f>
        <v>0.54532189952817001</v>
      </c>
      <c r="L1058" s="3">
        <f t="shared" ref="L1058:O1058" si="1054">0.5*(F1058+F$1104)</f>
        <v>0.2027621260222448</v>
      </c>
      <c r="M1058" s="3">
        <f t="shared" si="1054"/>
        <v>0.23369428767361911</v>
      </c>
      <c r="N1058" s="3">
        <f t="shared" si="1054"/>
        <v>0.24018581605729583</v>
      </c>
      <c r="O1058" s="3">
        <f t="shared" si="1054"/>
        <v>0.1856011171906633</v>
      </c>
    </row>
    <row r="1059" spans="1:15" x14ac:dyDescent="0.15">
      <c r="A1059" s="1">
        <v>46</v>
      </c>
      <c r="B1059" s="1" t="s">
        <v>337</v>
      </c>
      <c r="C1059" s="1">
        <v>21</v>
      </c>
      <c r="D1059" s="1" t="s">
        <v>16</v>
      </c>
      <c r="E1059" s="6">
        <f>労働コスト!E1059/SUM(資本コスト!E1059,労働コスト!E1059)</f>
        <v>0.70348556762226189</v>
      </c>
      <c r="F1059" s="6">
        <f>労働コスト!F1059/SUM(資本コスト!F1059,労働コスト!F1059)</f>
        <v>0.54738254483174131</v>
      </c>
      <c r="G1059" s="6">
        <f>労働コスト!G1059/SUM(資本コスト!G1059,労働コスト!G1059)</f>
        <v>0.56702292329214987</v>
      </c>
      <c r="H1059" s="6">
        <f>労働コスト!H1059/SUM(資本コスト!H1059,労働コスト!H1059)</f>
        <v>0.5603336746286719</v>
      </c>
      <c r="I1059" s="6">
        <f>労働コスト!I1059/SUM(資本コスト!I1059,労働コスト!I1059)</f>
        <v>0.47484564712485394</v>
      </c>
      <c r="K1059" s="3">
        <f>0.5*(E1059+E$1105)</f>
        <v>0.68951888129604011</v>
      </c>
      <c r="L1059" s="3">
        <f t="shared" ref="L1059:O1059" si="1055">0.5*(F1059+F$1105)</f>
        <v>0.56643158430476404</v>
      </c>
      <c r="M1059" s="3">
        <f t="shared" si="1055"/>
        <v>0.57531288349259024</v>
      </c>
      <c r="N1059" s="3">
        <f t="shared" si="1055"/>
        <v>0.55716698990329128</v>
      </c>
      <c r="O1059" s="3">
        <f t="shared" si="1055"/>
        <v>0.45507029284177902</v>
      </c>
    </row>
    <row r="1060" spans="1:15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6">
        <f>労働コスト!E1060/SUM(資本コスト!E1060,労働コスト!E1060)</f>
        <v>0.8188416668951739</v>
      </c>
      <c r="F1060" s="6">
        <f>労働コスト!F1060/SUM(資本コスト!F1060,労働コスト!F1060)</f>
        <v>0.69604524308079108</v>
      </c>
      <c r="G1060" s="6">
        <f>労働コスト!G1060/SUM(資本コスト!G1060,労働コスト!G1060)</f>
        <v>0.64879064809331233</v>
      </c>
      <c r="H1060" s="6">
        <f>労働コスト!H1060/SUM(資本コスト!H1060,労働コスト!H1060)</f>
        <v>0.70574803578671585</v>
      </c>
      <c r="I1060" s="6">
        <f>労働コスト!I1060/SUM(資本コスト!I1060,労働コスト!I1060)</f>
        <v>0.73545745812589458</v>
      </c>
      <c r="K1060" s="3">
        <f>0.5*(E1060+E$1106)</f>
        <v>0.80972373364320149</v>
      </c>
      <c r="L1060" s="3">
        <f t="shared" ref="L1060:O1060" si="1056">0.5*(F1060+F$1106)</f>
        <v>0.71524685772511731</v>
      </c>
      <c r="M1060" s="3">
        <f t="shared" si="1056"/>
        <v>0.65924654844918917</v>
      </c>
      <c r="N1060" s="3">
        <f t="shared" si="1056"/>
        <v>0.69889951964691854</v>
      </c>
      <c r="O1060" s="3">
        <f t="shared" si="1056"/>
        <v>0.73178522249085032</v>
      </c>
    </row>
    <row r="1061" spans="1:15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6">
        <f>労働コスト!E1061/SUM(資本コスト!E1061,労働コスト!E1061)</f>
        <v>0.67283981159774497</v>
      </c>
      <c r="F1061" s="6">
        <f>労働コスト!F1061/SUM(資本コスト!F1061,労働コスト!F1061)</f>
        <v>0.78251462394968441</v>
      </c>
      <c r="G1061" s="6">
        <f>労働コスト!G1061/SUM(資本コスト!G1061,労働コスト!G1061)</f>
        <v>0.7635797247680074</v>
      </c>
      <c r="H1061" s="6">
        <f>労働コスト!H1061/SUM(資本コスト!H1061,労働コスト!H1061)</f>
        <v>0.76997449312027999</v>
      </c>
      <c r="I1061" s="6">
        <f>労働コスト!I1061/SUM(資本コスト!I1061,労働コスト!I1061)</f>
        <v>0.72471146922475516</v>
      </c>
      <c r="K1061" s="3">
        <f>0.5*(E1061+E$1107)</f>
        <v>0.64424509698625032</v>
      </c>
      <c r="L1061" s="3">
        <f t="shared" ref="L1061:O1061" si="1057">0.5*(F1061+F$1107)</f>
        <v>0.76217354654291181</v>
      </c>
      <c r="M1061" s="3">
        <f t="shared" si="1057"/>
        <v>0.74602533649766567</v>
      </c>
      <c r="N1061" s="3">
        <f t="shared" si="1057"/>
        <v>0.75715391808243004</v>
      </c>
      <c r="O1061" s="3">
        <f t="shared" si="1057"/>
        <v>0.70978449942251309</v>
      </c>
    </row>
    <row r="1062" spans="1:15" x14ac:dyDescent="0.15">
      <c r="A1062" s="1">
        <v>47</v>
      </c>
      <c r="B1062" s="1" t="s">
        <v>338</v>
      </c>
      <c r="C1062" s="1">
        <v>1</v>
      </c>
      <c r="D1062" s="1" t="s">
        <v>9</v>
      </c>
      <c r="E1062" s="6"/>
      <c r="F1062" s="6">
        <f>労働コスト!F1062/SUM(資本コスト!F1062,労働コスト!F1062)</f>
        <v>0.49380185845699948</v>
      </c>
      <c r="G1062" s="6">
        <f>労働コスト!G1062/SUM(資本コスト!G1062,労働コスト!G1062)</f>
        <v>0.44279308797830763</v>
      </c>
      <c r="H1062" s="6">
        <f>労働コスト!H1062/SUM(資本コスト!H1062,労働コスト!H1062)</f>
        <v>0.31805690399961306</v>
      </c>
      <c r="I1062" s="6">
        <f>労働コスト!I1062/SUM(資本コスト!I1062,労働コスト!I1062)</f>
        <v>0.23171673523711603</v>
      </c>
      <c r="K1062" s="3"/>
      <c r="L1062" s="3">
        <f t="shared" ref="L1062:O1062" si="1058">0.5*(F1062+F$1085)</f>
        <v>0.4979354429465852</v>
      </c>
      <c r="M1062" s="3">
        <f t="shared" si="1058"/>
        <v>0.44843785335563613</v>
      </c>
      <c r="N1062" s="3">
        <f t="shared" si="1058"/>
        <v>0.33581716849273496</v>
      </c>
      <c r="O1062" s="3">
        <f t="shared" si="1058"/>
        <v>0.26080848489614988</v>
      </c>
    </row>
    <row r="1063" spans="1:15" x14ac:dyDescent="0.15">
      <c r="A1063" s="1">
        <v>47</v>
      </c>
      <c r="B1063" s="1" t="s">
        <v>339</v>
      </c>
      <c r="C1063" s="1">
        <v>2</v>
      </c>
      <c r="D1063" s="1" t="s">
        <v>10</v>
      </c>
      <c r="E1063" s="6"/>
      <c r="F1063" s="6">
        <f>労働コスト!F1063/SUM(資本コスト!F1063,労働コスト!F1063)</f>
        <v>0.78380331947902349</v>
      </c>
      <c r="G1063" s="6">
        <f>労働コスト!G1063/SUM(資本コスト!G1063,労働コスト!G1063)</f>
        <v>0.60189130647103262</v>
      </c>
      <c r="H1063" s="6">
        <f>労働コスト!H1063/SUM(資本コスト!H1063,労働コスト!H1063)</f>
        <v>0.63059972741579773</v>
      </c>
      <c r="I1063" s="6">
        <f>労働コスト!I1063/SUM(資本コスト!I1063,労働コスト!I1063)</f>
        <v>0.4549124716634021</v>
      </c>
      <c r="K1063" s="3"/>
      <c r="L1063" s="3">
        <f t="shared" ref="L1063:O1063" si="1059">0.5*(F1063+F$1086)</f>
        <v>0.72541163587991131</v>
      </c>
      <c r="M1063" s="3">
        <f t="shared" si="1059"/>
        <v>0.62765385941547813</v>
      </c>
      <c r="N1063" s="3">
        <f t="shared" si="1059"/>
        <v>0.64330213447604534</v>
      </c>
      <c r="O1063" s="3">
        <f t="shared" si="1059"/>
        <v>0.47675732325523668</v>
      </c>
    </row>
    <row r="1064" spans="1:15" x14ac:dyDescent="0.15">
      <c r="A1064" s="1">
        <v>47</v>
      </c>
      <c r="B1064" s="1" t="s">
        <v>340</v>
      </c>
      <c r="C1064" s="1">
        <v>3</v>
      </c>
      <c r="D1064" s="1" t="s">
        <v>17</v>
      </c>
      <c r="E1064" s="6"/>
      <c r="F1064" s="6">
        <f>労働コスト!F1064/SUM(資本コスト!F1064,労働コスト!F1064)</f>
        <v>0.73864894816483884</v>
      </c>
      <c r="G1064" s="6">
        <f>労働コスト!G1064/SUM(資本コスト!G1064,労働コスト!G1064)</f>
        <v>0.65207570923672953</v>
      </c>
      <c r="H1064" s="6">
        <f>労働コスト!H1064/SUM(資本コスト!H1064,労働コスト!H1064)</f>
        <v>0.63444848783878594</v>
      </c>
      <c r="I1064" s="6">
        <f>労働コスト!I1064/SUM(資本コスト!I1064,労働コスト!I1064)</f>
        <v>0.5324480435867448</v>
      </c>
      <c r="K1064" s="3"/>
      <c r="L1064" s="3">
        <f t="shared" ref="L1064:O1064" si="1060">0.5*(F1064+F$1087)</f>
        <v>0.74250499261792791</v>
      </c>
      <c r="M1064" s="3">
        <f t="shared" si="1060"/>
        <v>0.67335324105593419</v>
      </c>
      <c r="N1064" s="3">
        <f t="shared" si="1060"/>
        <v>0.66226493414759724</v>
      </c>
      <c r="O1064" s="3">
        <f t="shared" si="1060"/>
        <v>0.58304866134795486</v>
      </c>
    </row>
    <row r="1065" spans="1:15" x14ac:dyDescent="0.15">
      <c r="A1065" s="1">
        <v>47</v>
      </c>
      <c r="B1065" s="1" t="s">
        <v>341</v>
      </c>
      <c r="C1065" s="1">
        <v>4</v>
      </c>
      <c r="D1065" s="1" t="s">
        <v>18</v>
      </c>
      <c r="E1065" s="6"/>
      <c r="F1065" s="6">
        <f>労働コスト!F1065/SUM(資本コスト!F1065,労働コスト!F1065)</f>
        <v>0.8911221464027842</v>
      </c>
      <c r="G1065" s="6">
        <f>労働コスト!G1065/SUM(資本コスト!G1065,労働コスト!G1065)</f>
        <v>0.87598133546974843</v>
      </c>
      <c r="H1065" s="6">
        <f>労働コスト!H1065/SUM(資本コスト!H1065,労働コスト!H1065)</f>
        <v>0.83605189961760484</v>
      </c>
      <c r="I1065" s="6">
        <f>労働コスト!I1065/SUM(資本コスト!I1065,労働コスト!I1065)</f>
        <v>0.8510240359139416</v>
      </c>
      <c r="K1065" s="3"/>
      <c r="L1065" s="3">
        <f t="shared" ref="L1065:O1065" si="1061">0.5*(F1065+F$1088)</f>
        <v>0.85328470995371108</v>
      </c>
      <c r="M1065" s="3">
        <f t="shared" si="1061"/>
        <v>0.83727720965137808</v>
      </c>
      <c r="N1065" s="3">
        <f t="shared" si="1061"/>
        <v>0.78807638575858197</v>
      </c>
      <c r="O1065" s="3">
        <f t="shared" si="1061"/>
        <v>0.76083026273709031</v>
      </c>
    </row>
    <row r="1066" spans="1:15" x14ac:dyDescent="0.15">
      <c r="A1066" s="1">
        <v>47</v>
      </c>
      <c r="B1066" s="1" t="s">
        <v>340</v>
      </c>
      <c r="C1066" s="1">
        <v>5</v>
      </c>
      <c r="D1066" s="1" t="s">
        <v>19</v>
      </c>
      <c r="E1066" s="6"/>
      <c r="F1066" s="6">
        <f>労働コスト!F1066/SUM(資本コスト!F1066,労働コスト!F1066)</f>
        <v>0.82378779653480994</v>
      </c>
      <c r="G1066" s="6">
        <f>労働コスト!G1066/SUM(資本コスト!G1066,労働コスト!G1066)</f>
        <v>0.72869790874960805</v>
      </c>
      <c r="H1066" s="6">
        <f>労働コスト!H1066/SUM(資本コスト!H1066,労働コスト!H1066)</f>
        <v>0.68154626555381614</v>
      </c>
      <c r="I1066" s="6">
        <f>労働コスト!I1066/SUM(資本コスト!I1066,労働コスト!I1066)</f>
        <v>0.75905546801868995</v>
      </c>
      <c r="K1066" s="3"/>
      <c r="L1066" s="3">
        <f t="shared" ref="L1066:O1066" si="1062">0.5*(F1066+F$1089)</f>
        <v>0.76622574854964942</v>
      </c>
      <c r="M1066" s="3">
        <f t="shared" si="1062"/>
        <v>0.7078752209647432</v>
      </c>
      <c r="N1066" s="3">
        <f t="shared" si="1062"/>
        <v>0.67922263948055672</v>
      </c>
      <c r="O1066" s="3">
        <f t="shared" si="1062"/>
        <v>0.68207910847611575</v>
      </c>
    </row>
    <row r="1067" spans="1:15" x14ac:dyDescent="0.15">
      <c r="A1067" s="1">
        <v>47</v>
      </c>
      <c r="B1067" s="1" t="s">
        <v>340</v>
      </c>
      <c r="C1067" s="1">
        <v>6</v>
      </c>
      <c r="D1067" s="1" t="s">
        <v>3</v>
      </c>
      <c r="E1067" s="6"/>
      <c r="F1067" s="6">
        <f>労働コスト!F1067/SUM(資本コスト!F1067,労働コスト!F1067)</f>
        <v>0.81285101811678795</v>
      </c>
      <c r="G1067" s="6">
        <f>労働コスト!G1067/SUM(資本コスト!G1067,労働コスト!G1067)</f>
        <v>0.81831955307757021</v>
      </c>
      <c r="H1067" s="6">
        <f>労働コスト!H1067/SUM(資本コスト!H1067,労働コスト!H1067)</f>
        <v>0.8240126872488559</v>
      </c>
      <c r="I1067" s="6">
        <f>労働コスト!I1067/SUM(資本コスト!I1067,労働コスト!I1067)</f>
        <v>0.59458918883620671</v>
      </c>
      <c r="K1067" s="3"/>
      <c r="L1067" s="3">
        <f t="shared" ref="L1067:O1067" si="1063">0.5*(F1067+F$1090)</f>
        <v>0.69659777020706515</v>
      </c>
      <c r="M1067" s="3">
        <f t="shared" si="1063"/>
        <v>0.68577345394222289</v>
      </c>
      <c r="N1067" s="3">
        <f t="shared" si="1063"/>
        <v>0.69694326246046212</v>
      </c>
      <c r="O1067" s="3">
        <f t="shared" si="1063"/>
        <v>0.51964903796194606</v>
      </c>
    </row>
    <row r="1068" spans="1:15" x14ac:dyDescent="0.15">
      <c r="A1068" s="1">
        <v>47</v>
      </c>
      <c r="B1068" s="1" t="s">
        <v>342</v>
      </c>
      <c r="C1068" s="1">
        <v>7</v>
      </c>
      <c r="D1068" s="1" t="s">
        <v>20</v>
      </c>
      <c r="E1068" s="6"/>
      <c r="F1068" s="6">
        <f>労働コスト!F1068/SUM(資本コスト!F1068,労働コスト!F1068)</f>
        <v>0.39503562267766318</v>
      </c>
      <c r="G1068" s="6">
        <f>労働コスト!G1068/SUM(資本コスト!G1068,労働コスト!G1068)</f>
        <v>0.46146475970612078</v>
      </c>
      <c r="H1068" s="6">
        <f>労働コスト!H1068/SUM(資本コスト!H1068,労働コスト!H1068)</f>
        <v>0.27633538105107036</v>
      </c>
      <c r="I1068" s="6">
        <f>労働コスト!I1068/SUM(資本コスト!I1068,労働コスト!I1068)</f>
        <v>8.444484772490253E-2</v>
      </c>
      <c r="K1068" s="3"/>
      <c r="L1068" s="3">
        <f t="shared" ref="L1068:O1068" si="1064">0.5*(F1068+F$1091)</f>
        <v>0.37161208642801458</v>
      </c>
      <c r="M1068" s="3">
        <f t="shared" si="1064"/>
        <v>0.44958728278312754</v>
      </c>
      <c r="N1068" s="3">
        <f t="shared" si="1064"/>
        <v>0.35379561795489733</v>
      </c>
      <c r="O1068" s="3">
        <f t="shared" si="1064"/>
        <v>0.23465852448337143</v>
      </c>
    </row>
    <row r="1069" spans="1:15" x14ac:dyDescent="0.15">
      <c r="A1069" s="1">
        <v>47</v>
      </c>
      <c r="B1069" s="1" t="s">
        <v>340</v>
      </c>
      <c r="C1069" s="1">
        <v>8</v>
      </c>
      <c r="D1069" s="1" t="s">
        <v>21</v>
      </c>
      <c r="E1069" s="6"/>
      <c r="F1069" s="6">
        <f>労働コスト!F1069/SUM(資本コスト!F1069,労働コスト!F1069)</f>
        <v>0.82517959855315659</v>
      </c>
      <c r="G1069" s="6">
        <f>労働コスト!G1069/SUM(資本コスト!G1069,労働コスト!G1069)</f>
        <v>0.79613285079181551</v>
      </c>
      <c r="H1069" s="6">
        <f>労働コスト!H1069/SUM(資本コスト!H1069,労働コスト!H1069)</f>
        <v>0.79000259319876187</v>
      </c>
      <c r="I1069" s="6">
        <f>労働コスト!I1069/SUM(資本コスト!I1069,労働コスト!I1069)</f>
        <v>0.73957640260482505</v>
      </c>
      <c r="K1069" s="3"/>
      <c r="L1069" s="3">
        <f t="shared" ref="L1069:O1069" si="1065">0.5*(F1069+F$1092)</f>
        <v>0.79103161849479187</v>
      </c>
      <c r="M1069" s="3">
        <f t="shared" si="1065"/>
        <v>0.77364380358819407</v>
      </c>
      <c r="N1069" s="3">
        <f t="shared" si="1065"/>
        <v>0.77595229903813623</v>
      </c>
      <c r="O1069" s="3">
        <f t="shared" si="1065"/>
        <v>0.70824263118319686</v>
      </c>
    </row>
    <row r="1070" spans="1:15" x14ac:dyDescent="0.15">
      <c r="A1070" s="1">
        <v>47</v>
      </c>
      <c r="B1070" s="1" t="s">
        <v>340</v>
      </c>
      <c r="C1070" s="1">
        <v>9</v>
      </c>
      <c r="D1070" s="1" t="s">
        <v>22</v>
      </c>
      <c r="E1070" s="6"/>
      <c r="F1070" s="6">
        <f>労働コスト!F1070/SUM(資本コスト!F1070,労働コスト!F1070)</f>
        <v>0.76462803579355343</v>
      </c>
      <c r="G1070" s="6">
        <f>労働コスト!G1070/SUM(資本コスト!G1070,労働コスト!G1070)</f>
        <v>0.7316000003998212</v>
      </c>
      <c r="H1070" s="6">
        <f>労働コスト!H1070/SUM(資本コスト!H1070,労働コスト!H1070)</f>
        <v>0.67848435104243587</v>
      </c>
      <c r="I1070" s="6">
        <f>労働コスト!I1070/SUM(資本コスト!I1070,労働コスト!I1070)</f>
        <v>0.58962438889649205</v>
      </c>
      <c r="K1070" s="3"/>
      <c r="L1070" s="3">
        <f t="shared" ref="L1070:O1070" si="1066">0.5*(F1070+F$1093)</f>
        <v>0.68906024583453718</v>
      </c>
      <c r="M1070" s="3">
        <f t="shared" si="1066"/>
        <v>0.65633598233784829</v>
      </c>
      <c r="N1070" s="3">
        <f t="shared" si="1066"/>
        <v>0.63595490257586884</v>
      </c>
      <c r="O1070" s="3">
        <f t="shared" si="1066"/>
        <v>0.57221999500181586</v>
      </c>
    </row>
    <row r="1071" spans="1:15" x14ac:dyDescent="0.15">
      <c r="A1071" s="1">
        <v>47</v>
      </c>
      <c r="B1071" s="1" t="s">
        <v>340</v>
      </c>
      <c r="C1071" s="1">
        <v>10</v>
      </c>
      <c r="D1071" s="1" t="s">
        <v>23</v>
      </c>
      <c r="E1071" s="6"/>
      <c r="F1071" s="6">
        <f>労働コスト!F1071/SUM(資本コスト!F1071,労働コスト!F1071)</f>
        <v>0.87252689723636945</v>
      </c>
      <c r="G1071" s="6">
        <f>労働コスト!G1071/SUM(資本コスト!G1071,労働コスト!G1071)</f>
        <v>0.78822048511187426</v>
      </c>
      <c r="H1071" s="6">
        <f>労働コスト!H1071/SUM(資本コスト!H1071,労働コスト!H1071)</f>
        <v>0.76684898083208164</v>
      </c>
      <c r="I1071" s="6">
        <f>労働コスト!I1071/SUM(資本コスト!I1071,労働コスト!I1071)</f>
        <v>0.79778646114063867</v>
      </c>
      <c r="K1071" s="3"/>
      <c r="L1071" s="3">
        <f t="shared" ref="L1071:O1071" si="1067">0.5*(F1071+F$1094)</f>
        <v>0.83725525000856282</v>
      </c>
      <c r="M1071" s="3">
        <f t="shared" si="1067"/>
        <v>0.79903702766429729</v>
      </c>
      <c r="N1071" s="3">
        <f t="shared" si="1067"/>
        <v>0.78907575917165373</v>
      </c>
      <c r="O1071" s="3">
        <f t="shared" si="1067"/>
        <v>0.7950190404727131</v>
      </c>
    </row>
    <row r="1072" spans="1:15" x14ac:dyDescent="0.15">
      <c r="A1072" s="1">
        <v>47</v>
      </c>
      <c r="B1072" s="1" t="s">
        <v>340</v>
      </c>
      <c r="C1072" s="1">
        <v>11</v>
      </c>
      <c r="D1072" s="1" t="s">
        <v>24</v>
      </c>
      <c r="E1072" s="6"/>
      <c r="F1072" s="6">
        <f>労働コスト!F1072/SUM(資本コスト!F1072,労働コスト!F1072)</f>
        <v>0.86786425762751751</v>
      </c>
      <c r="G1072" s="6">
        <f>労働コスト!G1072/SUM(資本コスト!G1072,労働コスト!G1072)</f>
        <v>0.91816058761637842</v>
      </c>
      <c r="H1072" s="6">
        <f>労働コスト!H1072/SUM(資本コスト!H1072,労働コスト!H1072)</f>
        <v>0.80382727150161604</v>
      </c>
      <c r="I1072" s="6">
        <f>労働コスト!I1072/SUM(資本コスト!I1072,労働コスト!I1072)</f>
        <v>0.75438619838491738</v>
      </c>
      <c r="K1072" s="3"/>
      <c r="L1072" s="3">
        <f t="shared" ref="L1072:O1072" si="1068">0.5*(F1072+F$1095)</f>
        <v>0.82508925481889828</v>
      </c>
      <c r="M1072" s="3">
        <f t="shared" si="1068"/>
        <v>0.8217541623367004</v>
      </c>
      <c r="N1072" s="3">
        <f t="shared" si="1068"/>
        <v>0.76627607872052317</v>
      </c>
      <c r="O1072" s="3">
        <f t="shared" si="1068"/>
        <v>0.72210244568959836</v>
      </c>
    </row>
    <row r="1073" spans="1:15" x14ac:dyDescent="0.15">
      <c r="A1073" s="1">
        <v>47</v>
      </c>
      <c r="B1073" s="1" t="s">
        <v>342</v>
      </c>
      <c r="C1073" s="1">
        <v>12</v>
      </c>
      <c r="D1073" s="1" t="s">
        <v>25</v>
      </c>
      <c r="E1073" s="6"/>
      <c r="F1073" s="6">
        <f>労働コスト!F1073/SUM(資本コスト!F1073,労働コスト!F1073)</f>
        <v>0.84488119658191596</v>
      </c>
      <c r="G1073" s="6">
        <f>労働コスト!G1073/SUM(資本コスト!G1073,労働コスト!G1073)</f>
        <v>0.73423459381563883</v>
      </c>
      <c r="H1073" s="6">
        <f>労働コスト!H1073/SUM(資本コスト!H1073,労働コスト!H1073)</f>
        <v>0.79010882026035323</v>
      </c>
      <c r="I1073" s="6">
        <f>労働コスト!I1073/SUM(資本コスト!I1073,労働コスト!I1073)</f>
        <v>0.78668931454027324</v>
      </c>
      <c r="K1073" s="3"/>
      <c r="L1073" s="3">
        <f t="shared" ref="L1073:O1073" si="1069">0.5*(F1073+F$1096)</f>
        <v>0.83144056799912769</v>
      </c>
      <c r="M1073" s="3">
        <f t="shared" si="1069"/>
        <v>0.70912325830729483</v>
      </c>
      <c r="N1073" s="3">
        <f t="shared" si="1069"/>
        <v>0.72397788798226426</v>
      </c>
      <c r="O1073" s="3">
        <f t="shared" si="1069"/>
        <v>0.67673039547129465</v>
      </c>
    </row>
    <row r="1074" spans="1:15" x14ac:dyDescent="0.15">
      <c r="A1074" s="1">
        <v>47</v>
      </c>
      <c r="B1074" s="1" t="s">
        <v>340</v>
      </c>
      <c r="C1074" s="1">
        <v>13</v>
      </c>
      <c r="D1074" s="1" t="s">
        <v>26</v>
      </c>
      <c r="E1074" s="6"/>
      <c r="F1074" s="6">
        <f>労働コスト!F1074/SUM(資本コスト!F1074,労働コスト!F1074)</f>
        <v>0.85520890518374215</v>
      </c>
      <c r="G1074" s="6">
        <f>労働コスト!G1074/SUM(資本コスト!G1074,労働コスト!G1074)</f>
        <v>0.85677519216359721</v>
      </c>
      <c r="H1074" s="6">
        <f>労働コスト!H1074/SUM(資本コスト!H1074,労働コスト!H1074)</f>
        <v>0.8196641473716888</v>
      </c>
      <c r="I1074" s="6">
        <f>労働コスト!I1074/SUM(資本コスト!I1074,労働コスト!I1074)</f>
        <v>0.80681022296892424</v>
      </c>
      <c r="K1074" s="3"/>
      <c r="L1074" s="3">
        <f t="shared" ref="L1074:O1074" si="1070">0.5*(F1074+F$1097)</f>
        <v>0.7882685844164764</v>
      </c>
      <c r="M1074" s="3">
        <f t="shared" si="1070"/>
        <v>0.76469307148354482</v>
      </c>
      <c r="N1074" s="3">
        <f t="shared" si="1070"/>
        <v>0.74862110739235388</v>
      </c>
      <c r="O1074" s="3">
        <f t="shared" si="1070"/>
        <v>0.75458320290104841</v>
      </c>
    </row>
    <row r="1075" spans="1:15" x14ac:dyDescent="0.15">
      <c r="A1075" s="1">
        <v>47</v>
      </c>
      <c r="B1075" s="1" t="s">
        <v>340</v>
      </c>
      <c r="C1075" s="1">
        <v>14</v>
      </c>
      <c r="D1075" s="1" t="s">
        <v>27</v>
      </c>
      <c r="E1075" s="6"/>
      <c r="F1075" s="6">
        <f>労働コスト!F1075/SUM(資本コスト!F1075,労働コスト!F1075)</f>
        <v>0.87592893551953477</v>
      </c>
      <c r="G1075" s="6">
        <f>労働コスト!G1075/SUM(資本コスト!G1075,労働コスト!G1075)</f>
        <v>0.94069504197066955</v>
      </c>
      <c r="H1075" s="6">
        <f>労働コスト!H1075/SUM(資本コスト!H1075,労働コスト!H1075)</f>
        <v>0.97241055545832411</v>
      </c>
      <c r="I1075" s="6">
        <f>労働コスト!I1075/SUM(資本コスト!I1075,労働コスト!I1075)</f>
        <v>0.99835661552075616</v>
      </c>
      <c r="K1075" s="3"/>
      <c r="L1075" s="3">
        <f t="shared" ref="L1075:O1075" si="1071">0.5*(F1075+F$1098)</f>
        <v>0.8664436190638195</v>
      </c>
      <c r="M1075" s="3">
        <f t="shared" si="1071"/>
        <v>0.85072541522263356</v>
      </c>
      <c r="N1075" s="3">
        <f t="shared" si="1071"/>
        <v>0.83439555342813421</v>
      </c>
      <c r="O1075" s="3">
        <f t="shared" si="1071"/>
        <v>0.81286462310653895</v>
      </c>
    </row>
    <row r="1076" spans="1:15" x14ac:dyDescent="0.15">
      <c r="A1076" s="1">
        <v>47</v>
      </c>
      <c r="B1076" s="1" t="s">
        <v>340</v>
      </c>
      <c r="C1076" s="1">
        <v>15</v>
      </c>
      <c r="D1076" s="1" t="s">
        <v>28</v>
      </c>
      <c r="E1076" s="6"/>
      <c r="F1076" s="6">
        <f>労働コスト!F1076/SUM(資本コスト!F1076,労働コスト!F1076)</f>
        <v>0.88590421581696988</v>
      </c>
      <c r="G1076" s="6">
        <f>労働コスト!G1076/SUM(資本コスト!G1076,労働コスト!G1076)</f>
        <v>0.7998916154172081</v>
      </c>
      <c r="H1076" s="6">
        <f>労働コスト!H1076/SUM(資本コスト!H1076,労働コスト!H1076)</f>
        <v>0.74179295601448991</v>
      </c>
      <c r="I1076" s="6">
        <f>労働コスト!I1076/SUM(資本コスト!I1076,労働コスト!I1076)</f>
        <v>0.73786599238274753</v>
      </c>
      <c r="K1076" s="3"/>
      <c r="L1076" s="3">
        <f t="shared" ref="L1076:O1076" si="1072">0.5*(F1076+F$1099)</f>
        <v>0.85372925239783548</v>
      </c>
      <c r="M1076" s="3">
        <f t="shared" si="1072"/>
        <v>0.77760450735577158</v>
      </c>
      <c r="N1076" s="3">
        <f t="shared" si="1072"/>
        <v>0.73612888417213163</v>
      </c>
      <c r="O1076" s="3">
        <f t="shared" si="1072"/>
        <v>0.70554822743698287</v>
      </c>
    </row>
    <row r="1077" spans="1:15" x14ac:dyDescent="0.15">
      <c r="A1077" s="1">
        <v>47</v>
      </c>
      <c r="B1077" s="1" t="s">
        <v>338</v>
      </c>
      <c r="C1077" s="1">
        <v>16</v>
      </c>
      <c r="D1077" s="1" t="s">
        <v>11</v>
      </c>
      <c r="E1077" s="6"/>
      <c r="F1077" s="6">
        <f>労働コスト!F1077/SUM(資本コスト!F1077,労働コスト!F1077)</f>
        <v>0.9203525789291449</v>
      </c>
      <c r="G1077" s="6">
        <f>労働コスト!G1077/SUM(資本コスト!G1077,労働コスト!G1077)</f>
        <v>0.89556343672787186</v>
      </c>
      <c r="H1077" s="6">
        <f>労働コスト!H1077/SUM(資本コスト!H1077,労働コスト!H1077)</f>
        <v>0.92011059261499173</v>
      </c>
      <c r="I1077" s="6">
        <f>労働コスト!I1077/SUM(資本コスト!I1077,労働コスト!I1077)</f>
        <v>0.92902399732412821</v>
      </c>
      <c r="K1077" s="3"/>
      <c r="L1077" s="3">
        <f t="shared" ref="L1077:O1077" si="1073">0.5*(F1077+F$1100)</f>
        <v>0.90597577888143721</v>
      </c>
      <c r="M1077" s="3">
        <f t="shared" si="1073"/>
        <v>0.89104346515671984</v>
      </c>
      <c r="N1077" s="3">
        <f t="shared" si="1073"/>
        <v>0.9168680874012346</v>
      </c>
      <c r="O1077" s="3">
        <f t="shared" si="1073"/>
        <v>0.91625404808151822</v>
      </c>
    </row>
    <row r="1078" spans="1:15" x14ac:dyDescent="0.15">
      <c r="A1078" s="1">
        <v>47</v>
      </c>
      <c r="B1078" s="1" t="s">
        <v>338</v>
      </c>
      <c r="C1078" s="1">
        <v>17</v>
      </c>
      <c r="D1078" s="1" t="s">
        <v>12</v>
      </c>
      <c r="E1078" s="6"/>
      <c r="F1078" s="6">
        <f>労働コスト!F1078/SUM(資本コスト!F1078,労働コスト!F1078)</f>
        <v>0.17290495606224987</v>
      </c>
      <c r="G1078" s="6">
        <f>労働コスト!G1078/SUM(資本コスト!G1078,労働コスト!G1078)</f>
        <v>0.23068976070986008</v>
      </c>
      <c r="H1078" s="6">
        <f>労働コスト!H1078/SUM(資本コスト!H1078,労働コスト!H1078)</f>
        <v>0.25022502741817354</v>
      </c>
      <c r="I1078" s="6">
        <f>労働コスト!I1078/SUM(資本コスト!I1078,労働コスト!I1078)</f>
        <v>0.16041899272396537</v>
      </c>
      <c r="K1078" s="3"/>
      <c r="L1078" s="3">
        <f t="shared" ref="L1078:O1078" si="1074">0.5*(F1078+F$1101)</f>
        <v>0.20352360176961348</v>
      </c>
      <c r="M1078" s="3">
        <f t="shared" si="1074"/>
        <v>0.25082184859806289</v>
      </c>
      <c r="N1078" s="3">
        <f t="shared" si="1074"/>
        <v>0.26881030348332041</v>
      </c>
      <c r="O1078" s="3">
        <f t="shared" si="1074"/>
        <v>0.17769473498061988</v>
      </c>
    </row>
    <row r="1079" spans="1:15" x14ac:dyDescent="0.15">
      <c r="A1079" s="1">
        <v>47</v>
      </c>
      <c r="B1079" s="1" t="s">
        <v>339</v>
      </c>
      <c r="C1079" s="1">
        <v>18</v>
      </c>
      <c r="D1079" s="1" t="s">
        <v>13</v>
      </c>
      <c r="E1079" s="6"/>
      <c r="F1079" s="6">
        <f>労働コスト!F1079/SUM(資本コスト!F1079,労働コスト!F1079)</f>
        <v>0.80987189697707296</v>
      </c>
      <c r="G1079" s="6">
        <f>労働コスト!G1079/SUM(資本コスト!G1079,労働コスト!G1079)</f>
        <v>0.81880922949863588</v>
      </c>
      <c r="H1079" s="6">
        <f>労働コスト!H1079/SUM(資本コスト!H1079,労働コスト!H1079)</f>
        <v>0.83710589929089518</v>
      </c>
      <c r="I1079" s="6">
        <f>労働コスト!I1079/SUM(資本コスト!I1079,労働コスト!I1079)</f>
        <v>0.78465264825890524</v>
      </c>
      <c r="K1079" s="3"/>
      <c r="L1079" s="3">
        <f t="shared" ref="L1079:O1079" si="1075">0.5*(F1079+F$1102)</f>
        <v>0.80803951556287501</v>
      </c>
      <c r="M1079" s="3">
        <f t="shared" si="1075"/>
        <v>0.8162685033208017</v>
      </c>
      <c r="N1079" s="3">
        <f t="shared" si="1075"/>
        <v>0.83052109776451799</v>
      </c>
      <c r="O1079" s="3">
        <f t="shared" si="1075"/>
        <v>0.79197422580962007</v>
      </c>
    </row>
    <row r="1080" spans="1:15" x14ac:dyDescent="0.15">
      <c r="A1080" s="1">
        <v>47</v>
      </c>
      <c r="B1080" s="1" t="s">
        <v>339</v>
      </c>
      <c r="C1080" s="1">
        <v>19</v>
      </c>
      <c r="D1080" s="1" t="s">
        <v>14</v>
      </c>
      <c r="E1080" s="6"/>
      <c r="F1080" s="6">
        <f>労働コスト!F1080/SUM(資本コスト!F1080,労働コスト!F1080)</f>
        <v>0.78956995452984702</v>
      </c>
      <c r="G1080" s="6">
        <f>労働コスト!G1080/SUM(資本コスト!G1080,労働コスト!G1080)</f>
        <v>0.78718680862814638</v>
      </c>
      <c r="H1080" s="6">
        <f>労働コスト!H1080/SUM(資本コスト!H1080,労働コスト!H1080)</f>
        <v>0.76268389325342167</v>
      </c>
      <c r="I1080" s="6">
        <f>労働コスト!I1080/SUM(資本コスト!I1080,労働コスト!I1080)</f>
        <v>0.65172520769026698</v>
      </c>
      <c r="K1080" s="3"/>
      <c r="L1080" s="3">
        <f t="shared" ref="L1080:O1080" si="1076">0.5*(F1080+F$1103)</f>
        <v>0.81570903837048836</v>
      </c>
      <c r="M1080" s="3">
        <f t="shared" si="1076"/>
        <v>0.8207195795995319</v>
      </c>
      <c r="N1080" s="3">
        <f t="shared" si="1076"/>
        <v>0.78703496207087087</v>
      </c>
      <c r="O1080" s="3">
        <f t="shared" si="1076"/>
        <v>0.72874913543696174</v>
      </c>
    </row>
    <row r="1081" spans="1:15" x14ac:dyDescent="0.15">
      <c r="A1081" s="1">
        <v>47</v>
      </c>
      <c r="B1081" s="1" t="s">
        <v>343</v>
      </c>
      <c r="C1081" s="1">
        <v>20</v>
      </c>
      <c r="D1081" s="1" t="s">
        <v>15</v>
      </c>
      <c r="E1081" s="6"/>
      <c r="F1081" s="6">
        <f>労働コスト!F1081/SUM(資本コスト!F1081,労働コスト!F1081)</f>
        <v>0.14288346526211951</v>
      </c>
      <c r="G1081" s="6">
        <f>労働コスト!G1081/SUM(資本コスト!G1081,労働コスト!G1081)</f>
        <v>0.21300368621257293</v>
      </c>
      <c r="H1081" s="6">
        <f>労働コスト!H1081/SUM(資本コスト!H1081,労働コスト!H1081)</f>
        <v>0.22720265230986489</v>
      </c>
      <c r="I1081" s="6">
        <f>労働コスト!I1081/SUM(資本コスト!I1081,労働コスト!I1081)</f>
        <v>0.13697338936116948</v>
      </c>
      <c r="K1081" s="3"/>
      <c r="L1081" s="3">
        <f t="shared" ref="L1081:O1081" si="1077">0.5*(F1081+F$1104)</f>
        <v>0.17212813143121303</v>
      </c>
      <c r="M1081" s="3">
        <f t="shared" si="1077"/>
        <v>0.22984902955251918</v>
      </c>
      <c r="N1081" s="3">
        <f t="shared" si="1077"/>
        <v>0.2419223512749808</v>
      </c>
      <c r="O1081" s="3">
        <f t="shared" si="1077"/>
        <v>0.16950664076544933</v>
      </c>
    </row>
    <row r="1082" spans="1:15" x14ac:dyDescent="0.15">
      <c r="A1082" s="1">
        <v>47</v>
      </c>
      <c r="B1082" s="1" t="s">
        <v>339</v>
      </c>
      <c r="C1082" s="1">
        <v>21</v>
      </c>
      <c r="D1082" s="1" t="s">
        <v>16</v>
      </c>
      <c r="E1082" s="6"/>
      <c r="F1082" s="6">
        <f>労働コスト!F1082/SUM(資本コスト!F1082,労働コスト!F1082)</f>
        <v>0.54125262984423816</v>
      </c>
      <c r="G1082" s="6">
        <f>労働コスト!G1082/SUM(資本コスト!G1082,労働コスト!G1082)</f>
        <v>0.60002413361801554</v>
      </c>
      <c r="H1082" s="6">
        <f>労働コスト!H1082/SUM(資本コスト!H1082,労働コスト!H1082)</f>
        <v>0.4215927903496075</v>
      </c>
      <c r="I1082" s="6">
        <f>労働コスト!I1082/SUM(資本コスト!I1082,労働コスト!I1082)</f>
        <v>0.27259087309772606</v>
      </c>
      <c r="K1082" s="3"/>
      <c r="L1082" s="3">
        <f t="shared" ref="L1082:O1082" si="1078">0.5*(F1082+F$1105)</f>
        <v>0.56336662681101246</v>
      </c>
      <c r="M1082" s="3">
        <f t="shared" si="1078"/>
        <v>0.59181348865552308</v>
      </c>
      <c r="N1082" s="3">
        <f t="shared" si="1078"/>
        <v>0.48779654776375908</v>
      </c>
      <c r="O1082" s="3">
        <f t="shared" si="1078"/>
        <v>0.35394290582821508</v>
      </c>
    </row>
    <row r="1083" spans="1:15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6"/>
      <c r="F1083" s="6">
        <f>労働コスト!F1083/SUM(資本コスト!F1083,労働コスト!F1083)</f>
        <v>0.68390383354199225</v>
      </c>
      <c r="G1083" s="6">
        <f>労働コスト!G1083/SUM(資本コスト!G1083,労働コスト!G1083)</f>
        <v>0.62676518322068187</v>
      </c>
      <c r="H1083" s="6">
        <f>労働コスト!H1083/SUM(資本コスト!H1083,労働コスト!H1083)</f>
        <v>0.70561199844759004</v>
      </c>
      <c r="I1083" s="6">
        <f>労働コスト!I1083/SUM(資本コスト!I1083,労働コスト!I1083)</f>
        <v>0.65532044073983176</v>
      </c>
      <c r="K1083" s="3"/>
      <c r="L1083" s="3">
        <f t="shared" ref="L1083:O1083" si="1079">0.5*(F1083+F$1106)</f>
        <v>0.7091761529557179</v>
      </c>
      <c r="M1083" s="3">
        <f t="shared" si="1079"/>
        <v>0.648233816012874</v>
      </c>
      <c r="N1083" s="3">
        <f t="shared" si="1079"/>
        <v>0.69883150097735569</v>
      </c>
      <c r="O1083" s="3">
        <f t="shared" si="1079"/>
        <v>0.69171671379781885</v>
      </c>
    </row>
    <row r="1084" spans="1:15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6"/>
      <c r="F1084" s="6">
        <f>労働コスト!F1084/SUM(資本コスト!F1084,労働コスト!F1084)</f>
        <v>0.76383025600832699</v>
      </c>
      <c r="G1084" s="6">
        <f>労働コスト!G1084/SUM(資本コスト!G1084,労働コスト!G1084)</f>
        <v>0.72729153106367539</v>
      </c>
      <c r="H1084" s="6">
        <f>労働コスト!H1084/SUM(資本コスト!H1084,労働コスト!H1084)</f>
        <v>0.75477916402159873</v>
      </c>
      <c r="I1084" s="6">
        <f>労働コスト!I1084/SUM(資本コスト!I1084,労働コスト!I1084)</f>
        <v>0.67529436637211904</v>
      </c>
      <c r="K1084" s="3"/>
      <c r="L1084" s="3">
        <f t="shared" ref="L1084:O1084" si="1080">0.5*(F1084+F$1107)</f>
        <v>0.75283136257223315</v>
      </c>
      <c r="M1084" s="3">
        <f t="shared" si="1080"/>
        <v>0.72788123964549967</v>
      </c>
      <c r="N1084" s="3">
        <f t="shared" si="1080"/>
        <v>0.7495562535330893</v>
      </c>
      <c r="O1084" s="3">
        <f t="shared" si="1080"/>
        <v>0.68507594799619509</v>
      </c>
    </row>
    <row r="1085" spans="1:15" x14ac:dyDescent="0.15">
      <c r="A1085" s="1">
        <v>0</v>
      </c>
      <c r="B1085" s="1" t="s">
        <v>33</v>
      </c>
      <c r="C1085" s="1">
        <v>1</v>
      </c>
      <c r="D1085" s="1" t="s">
        <v>9</v>
      </c>
      <c r="E1085" s="6">
        <f>AVERAGEIFS(E$4:E$1084,$C$4:$C$1084,"=1",E$4:E$1084,"&lt;&gt;0")</f>
        <v>0.42336948954213943</v>
      </c>
      <c r="F1085" s="6">
        <f t="shared" ref="F1085:I1085" si="1081">AVERAGEIFS(F$4:F$1084,$C$4:$C$1084,"=1",F$4:F$1084,"&lt;&gt;0")</f>
        <v>0.50206902743617099</v>
      </c>
      <c r="G1085" s="6">
        <f t="shared" si="1081"/>
        <v>0.45408261873296457</v>
      </c>
      <c r="H1085" s="6">
        <f t="shared" si="1081"/>
        <v>0.35357743298585687</v>
      </c>
      <c r="I1085" s="6">
        <f t="shared" si="1081"/>
        <v>0.28990023455518371</v>
      </c>
      <c r="K1085" s="3"/>
      <c r="L1085" s="3"/>
      <c r="M1085" s="3"/>
      <c r="N1085" s="3"/>
      <c r="O1085" s="3"/>
    </row>
    <row r="1086" spans="1:15" x14ac:dyDescent="0.15">
      <c r="A1086" s="1">
        <v>0</v>
      </c>
      <c r="B1086" s="1" t="s">
        <v>33</v>
      </c>
      <c r="C1086" s="1">
        <v>2</v>
      </c>
      <c r="D1086" s="1" t="s">
        <v>10</v>
      </c>
      <c r="E1086" s="6">
        <f>AVERAGEIFS(E$4:E$1084,$C$4:$C$1084,"=2",E$4:E$1084,"&lt;&gt;0")</f>
        <v>0.62239170748229422</v>
      </c>
      <c r="F1086" s="6">
        <f t="shared" ref="F1086:I1086" si="1082">AVERAGEIFS(F$4:F$1084,$C$4:$C$1084,"=2",F$4:F$1084,"&lt;&gt;0")</f>
        <v>0.66701995228079913</v>
      </c>
      <c r="G1086" s="6">
        <f t="shared" si="1082"/>
        <v>0.65341641235992376</v>
      </c>
      <c r="H1086" s="6">
        <f t="shared" si="1082"/>
        <v>0.65600454153629295</v>
      </c>
      <c r="I1086" s="6">
        <f t="shared" si="1082"/>
        <v>0.49860217484707131</v>
      </c>
      <c r="K1086" s="3"/>
      <c r="L1086" s="3"/>
      <c r="M1086" s="3"/>
      <c r="N1086" s="3"/>
      <c r="O1086" s="3"/>
    </row>
    <row r="1087" spans="1:15" x14ac:dyDescent="0.15">
      <c r="A1087" s="1">
        <v>0</v>
      </c>
      <c r="B1087" s="1" t="s">
        <v>33</v>
      </c>
      <c r="C1087" s="1">
        <v>3</v>
      </c>
      <c r="D1087" s="1" t="s">
        <v>17</v>
      </c>
      <c r="E1087" s="6">
        <f>AVERAGEIFS(E$4:E$1084,$C$4:$C$1084,"=3",E$4:E$1084,"&lt;&gt;0")</f>
        <v>0.67622500267253305</v>
      </c>
      <c r="F1087" s="6">
        <f t="shared" ref="F1087:I1087" si="1083">AVERAGEIFS(F$4:F$1084,$C$4:$C$1084,"=3",F$4:F$1084,"&lt;&gt;0")</f>
        <v>0.74636103707101686</v>
      </c>
      <c r="G1087" s="6">
        <f t="shared" si="1083"/>
        <v>0.69463077287513897</v>
      </c>
      <c r="H1087" s="6">
        <f t="shared" si="1083"/>
        <v>0.69008138045640866</v>
      </c>
      <c r="I1087" s="6">
        <f t="shared" si="1083"/>
        <v>0.63364927910916491</v>
      </c>
      <c r="K1087" s="3"/>
      <c r="L1087" s="3"/>
      <c r="M1087" s="3"/>
      <c r="N1087" s="3"/>
      <c r="O1087" s="3"/>
    </row>
    <row r="1088" spans="1:15" x14ac:dyDescent="0.15">
      <c r="A1088" s="1">
        <v>0</v>
      </c>
      <c r="B1088" s="1" t="s">
        <v>33</v>
      </c>
      <c r="C1088" s="1">
        <v>4</v>
      </c>
      <c r="D1088" s="1" t="s">
        <v>18</v>
      </c>
      <c r="E1088" s="6">
        <f>AVERAGEIFS(E$4:E$1084,$C$4:$C$1084,"=4",E$4:E$1084,"&lt;&gt;0")</f>
        <v>0.77619621816416706</v>
      </c>
      <c r="F1088" s="6">
        <f t="shared" ref="F1088:I1088" si="1084">AVERAGEIFS(F$4:F$1084,$C$4:$C$1084,"=4",F$4:F$1084,"&lt;&gt;0")</f>
        <v>0.81544727350463797</v>
      </c>
      <c r="G1088" s="6">
        <f t="shared" si="1084"/>
        <v>0.79857308383300785</v>
      </c>
      <c r="H1088" s="6">
        <f t="shared" si="1084"/>
        <v>0.74010087189955898</v>
      </c>
      <c r="I1088" s="6">
        <f t="shared" si="1084"/>
        <v>0.67063648956023902</v>
      </c>
      <c r="K1088" s="3"/>
      <c r="L1088" s="3"/>
      <c r="M1088" s="3"/>
      <c r="N1088" s="3"/>
      <c r="O1088" s="3"/>
    </row>
    <row r="1089" spans="1:15" x14ac:dyDescent="0.15">
      <c r="A1089" s="1">
        <v>0</v>
      </c>
      <c r="B1089" s="1" t="s">
        <v>33</v>
      </c>
      <c r="C1089" s="1">
        <v>5</v>
      </c>
      <c r="D1089" s="1" t="s">
        <v>19</v>
      </c>
      <c r="E1089" s="6">
        <f>AVERAGEIFS(E$4:E$1084,$C$4:$C$1084,"=5",E$4:E$1084,"&lt;&gt;0")</f>
        <v>0.60594170281688486</v>
      </c>
      <c r="F1089" s="6">
        <f t="shared" ref="F1089:I1089" si="1085">AVERAGEIFS(F$4:F$1084,$C$4:$C$1084,"=5",F$4:F$1084,"&lt;&gt;0")</f>
        <v>0.70866370056448891</v>
      </c>
      <c r="G1089" s="6">
        <f t="shared" si="1085"/>
        <v>0.68705253317987824</v>
      </c>
      <c r="H1089" s="6">
        <f t="shared" si="1085"/>
        <v>0.67689901340729719</v>
      </c>
      <c r="I1089" s="6">
        <f t="shared" si="1085"/>
        <v>0.60510274893354143</v>
      </c>
      <c r="K1089" s="3"/>
      <c r="L1089" s="3"/>
      <c r="M1089" s="3"/>
      <c r="N1089" s="3"/>
      <c r="O1089" s="3"/>
    </row>
    <row r="1090" spans="1:15" x14ac:dyDescent="0.15">
      <c r="A1090" s="1">
        <v>0</v>
      </c>
      <c r="B1090" s="1" t="s">
        <v>33</v>
      </c>
      <c r="C1090" s="1">
        <v>6</v>
      </c>
      <c r="D1090" s="1" t="s">
        <v>3</v>
      </c>
      <c r="E1090" s="6">
        <f>AVERAGEIFS(E$4:E$1084,$C$4:$C$1084,"=6",E$4:E$1084,"&lt;&gt;0")</f>
        <v>0.51657397622620704</v>
      </c>
      <c r="F1090" s="6">
        <f t="shared" ref="F1090:I1090" si="1086">AVERAGEIFS(F$4:F$1084,$C$4:$C$1084,"=6",F$4:F$1084,"&lt;&gt;0")</f>
        <v>0.58034452229734224</v>
      </c>
      <c r="G1090" s="6">
        <f t="shared" si="1086"/>
        <v>0.55322735480687546</v>
      </c>
      <c r="H1090" s="6">
        <f t="shared" si="1086"/>
        <v>0.56987383767206845</v>
      </c>
      <c r="I1090" s="6">
        <f t="shared" si="1086"/>
        <v>0.44470888708768547</v>
      </c>
      <c r="K1090" s="3"/>
      <c r="L1090" s="3"/>
      <c r="M1090" s="3"/>
      <c r="N1090" s="3"/>
      <c r="O1090" s="3"/>
    </row>
    <row r="1091" spans="1:15" x14ac:dyDescent="0.15">
      <c r="A1091" s="1">
        <v>0</v>
      </c>
      <c r="B1091" s="1" t="s">
        <v>33</v>
      </c>
      <c r="C1091" s="1">
        <v>7</v>
      </c>
      <c r="D1091" s="1" t="s">
        <v>20</v>
      </c>
      <c r="E1091" s="6">
        <f>AVERAGEIFS(E$4:E$1084,$C$4:$C$1084,"=7",E$4:E$1084,"&lt;&gt;0")</f>
        <v>0.304428012719553</v>
      </c>
      <c r="F1091" s="6">
        <f t="shared" ref="F1091:I1091" si="1087">AVERAGEIFS(F$4:F$1084,$C$4:$C$1084,"=7",F$4:F$1084,"&lt;&gt;0")</f>
        <v>0.34818855017836603</v>
      </c>
      <c r="G1091" s="6">
        <f t="shared" si="1087"/>
        <v>0.43770980586013436</v>
      </c>
      <c r="H1091" s="6">
        <f t="shared" si="1087"/>
        <v>0.43125585485872436</v>
      </c>
      <c r="I1091" s="6">
        <f t="shared" si="1087"/>
        <v>0.38487220124184035</v>
      </c>
      <c r="K1091" s="3"/>
      <c r="L1091" s="3"/>
      <c r="M1091" s="3"/>
      <c r="N1091" s="3"/>
      <c r="O1091" s="3"/>
    </row>
    <row r="1092" spans="1:15" x14ac:dyDescent="0.15">
      <c r="A1092" s="1">
        <v>0</v>
      </c>
      <c r="B1092" s="1" t="s">
        <v>33</v>
      </c>
      <c r="C1092" s="1">
        <v>8</v>
      </c>
      <c r="D1092" s="1" t="s">
        <v>21</v>
      </c>
      <c r="E1092" s="6">
        <f>AVERAGEIFS(E$4:E$1084,$C$4:$C$1084,"=8",E$4:E$1084,"&lt;&gt;0")</f>
        <v>0.62468518417280983</v>
      </c>
      <c r="F1092" s="6">
        <f t="shared" ref="F1092:I1092" si="1088">AVERAGEIFS(F$4:F$1084,$C$4:$C$1084,"=8",F$4:F$1084,"&lt;&gt;0")</f>
        <v>0.75688363843642714</v>
      </c>
      <c r="G1092" s="6">
        <f t="shared" si="1088"/>
        <v>0.75115475638457274</v>
      </c>
      <c r="H1092" s="6">
        <f t="shared" si="1088"/>
        <v>0.76190200487751059</v>
      </c>
      <c r="I1092" s="6">
        <f t="shared" si="1088"/>
        <v>0.67690885976156856</v>
      </c>
      <c r="K1092" s="3"/>
      <c r="L1092" s="3"/>
      <c r="M1092" s="3"/>
      <c r="N1092" s="3"/>
      <c r="O1092" s="3"/>
    </row>
    <row r="1093" spans="1:15" x14ac:dyDescent="0.15">
      <c r="A1093" s="1">
        <v>0</v>
      </c>
      <c r="B1093" s="1" t="s">
        <v>33</v>
      </c>
      <c r="C1093" s="1">
        <v>9</v>
      </c>
      <c r="D1093" s="1" t="s">
        <v>22</v>
      </c>
      <c r="E1093" s="6">
        <f>AVERAGEIFS(E$4:E$1084,$C$4:$C$1084,"=9",E$4:E$1084,"&lt;&gt;0")</f>
        <v>0.62605390325959942</v>
      </c>
      <c r="F1093" s="6">
        <f t="shared" ref="F1093:I1093" si="1089">AVERAGEIFS(F$4:F$1084,$C$4:$C$1084,"=9",F$4:F$1084,"&lt;&gt;0")</f>
        <v>0.61349245587552093</v>
      </c>
      <c r="G1093" s="6">
        <f t="shared" si="1089"/>
        <v>0.58107196427587526</v>
      </c>
      <c r="H1093" s="6">
        <f t="shared" si="1089"/>
        <v>0.5934254541093017</v>
      </c>
      <c r="I1093" s="6">
        <f t="shared" si="1089"/>
        <v>0.55481560110713957</v>
      </c>
      <c r="K1093" s="3"/>
      <c r="L1093" s="3"/>
      <c r="M1093" s="3"/>
      <c r="N1093" s="3"/>
      <c r="O1093" s="3"/>
    </row>
    <row r="1094" spans="1:15" x14ac:dyDescent="0.15">
      <c r="A1094" s="1">
        <v>0</v>
      </c>
      <c r="B1094" s="1" t="s">
        <v>33</v>
      </c>
      <c r="C1094" s="1">
        <v>10</v>
      </c>
      <c r="D1094" s="1" t="s">
        <v>23</v>
      </c>
      <c r="E1094" s="6">
        <f>AVERAGEIFS(E$4:E$1084,$C$4:$C$1084,"=10",E$4:E$1084,"&lt;&gt;0")</f>
        <v>0.76222622715846888</v>
      </c>
      <c r="F1094" s="6">
        <f t="shared" ref="F1094:I1094" si="1090">AVERAGEIFS(F$4:F$1084,$C$4:$C$1084,"=10",F$4:F$1084,"&lt;&gt;0")</f>
        <v>0.80198360278075631</v>
      </c>
      <c r="G1094" s="6">
        <f t="shared" si="1090"/>
        <v>0.80985357021672033</v>
      </c>
      <c r="H1094" s="6">
        <f t="shared" si="1090"/>
        <v>0.81130253751122594</v>
      </c>
      <c r="I1094" s="6">
        <f t="shared" si="1090"/>
        <v>0.79225161980478742</v>
      </c>
      <c r="K1094" s="3"/>
      <c r="L1094" s="3"/>
      <c r="M1094" s="3"/>
      <c r="N1094" s="3"/>
      <c r="O1094" s="3"/>
    </row>
    <row r="1095" spans="1:15" x14ac:dyDescent="0.15">
      <c r="A1095" s="1">
        <v>0</v>
      </c>
      <c r="B1095" s="1" t="s">
        <v>33</v>
      </c>
      <c r="C1095" s="1">
        <v>11</v>
      </c>
      <c r="D1095" s="1" t="s">
        <v>24</v>
      </c>
      <c r="E1095" s="6">
        <f>AVERAGEIFS(E$4:E$1084,$C$4:$C$1084,"=11",E$4:E$1084,"&lt;&gt;0")</f>
        <v>0.7295359580676507</v>
      </c>
      <c r="F1095" s="6">
        <f t="shared" ref="F1095:I1095" si="1091">AVERAGEIFS(F$4:F$1084,$C$4:$C$1084,"=11",F$4:F$1084,"&lt;&gt;0")</f>
        <v>0.78231425201027904</v>
      </c>
      <c r="G1095" s="6">
        <f t="shared" si="1091"/>
        <v>0.72534773705702249</v>
      </c>
      <c r="H1095" s="6">
        <f t="shared" si="1091"/>
        <v>0.72872488593943019</v>
      </c>
      <c r="I1095" s="6">
        <f t="shared" si="1091"/>
        <v>0.68981869299427945</v>
      </c>
      <c r="K1095" s="3"/>
      <c r="L1095" s="3"/>
      <c r="M1095" s="3"/>
      <c r="N1095" s="3"/>
      <c r="O1095" s="3"/>
    </row>
    <row r="1096" spans="1:15" x14ac:dyDescent="0.15">
      <c r="A1096" s="1">
        <v>0</v>
      </c>
      <c r="B1096" s="1" t="s">
        <v>33</v>
      </c>
      <c r="C1096" s="1">
        <v>12</v>
      </c>
      <c r="D1096" s="1" t="s">
        <v>25</v>
      </c>
      <c r="E1096" s="6">
        <f>AVERAGEIFS(E$4:E$1084,$C$4:$C$1084,"=12",E$4:E$1084,"&lt;&gt;0")</f>
        <v>0.78066235908120662</v>
      </c>
      <c r="F1096" s="6">
        <f t="shared" ref="F1096:I1096" si="1092">AVERAGEIFS(F$4:F$1084,$C$4:$C$1084,"=12",F$4:F$1084,"&lt;&gt;0")</f>
        <v>0.81799993941633931</v>
      </c>
      <c r="G1096" s="6">
        <f t="shared" si="1092"/>
        <v>0.68401192279895096</v>
      </c>
      <c r="H1096" s="6">
        <f t="shared" si="1092"/>
        <v>0.6578469557041754</v>
      </c>
      <c r="I1096" s="6">
        <f t="shared" si="1092"/>
        <v>0.56677147640231595</v>
      </c>
      <c r="K1096" s="3"/>
      <c r="L1096" s="3"/>
      <c r="M1096" s="3"/>
      <c r="N1096" s="3"/>
      <c r="O1096" s="3"/>
    </row>
    <row r="1097" spans="1:15" x14ac:dyDescent="0.15">
      <c r="A1097" s="1">
        <v>0</v>
      </c>
      <c r="B1097" s="1" t="s">
        <v>33</v>
      </c>
      <c r="C1097" s="1">
        <v>13</v>
      </c>
      <c r="D1097" s="1" t="s">
        <v>26</v>
      </c>
      <c r="E1097" s="6">
        <f>AVERAGEIFS(E$4:E$1084,$C$4:$C$1084,"=13",E$4:E$1084,"&lt;&gt;0")</f>
        <v>0.81050503359828796</v>
      </c>
      <c r="F1097" s="6">
        <f t="shared" ref="F1097:I1097" si="1093">AVERAGEIFS(F$4:F$1084,$C$4:$C$1084,"=13",F$4:F$1084,"&lt;&gt;0")</f>
        <v>0.72132826364921065</v>
      </c>
      <c r="G1097" s="6">
        <f t="shared" si="1093"/>
        <v>0.67261095080349242</v>
      </c>
      <c r="H1097" s="6">
        <f t="shared" si="1093"/>
        <v>0.67757806741301896</v>
      </c>
      <c r="I1097" s="6">
        <f t="shared" si="1093"/>
        <v>0.70235618283317247</v>
      </c>
      <c r="K1097" s="3"/>
      <c r="L1097" s="3"/>
      <c r="M1097" s="3"/>
      <c r="N1097" s="3"/>
      <c r="O1097" s="3"/>
    </row>
    <row r="1098" spans="1:15" x14ac:dyDescent="0.15">
      <c r="A1098" s="1">
        <v>0</v>
      </c>
      <c r="B1098" s="1" t="s">
        <v>33</v>
      </c>
      <c r="C1098" s="1">
        <v>14</v>
      </c>
      <c r="D1098" s="1" t="s">
        <v>27</v>
      </c>
      <c r="E1098" s="6">
        <f>AVERAGEIFS(E$4:E$1084,$C$4:$C$1084,"=14",E$4:E$1084,"&lt;&gt;0")</f>
        <v>0.91467486570429235</v>
      </c>
      <c r="F1098" s="6">
        <f t="shared" ref="F1098:I1098" si="1094">AVERAGEIFS(F$4:F$1084,$C$4:$C$1084,"=14",F$4:F$1084,"&lt;&gt;0")</f>
        <v>0.85695830260810424</v>
      </c>
      <c r="G1098" s="6">
        <f t="shared" si="1094"/>
        <v>0.76075578847459757</v>
      </c>
      <c r="H1098" s="6">
        <f t="shared" si="1094"/>
        <v>0.69638055139794419</v>
      </c>
      <c r="I1098" s="6">
        <f t="shared" si="1094"/>
        <v>0.62737263069232174</v>
      </c>
      <c r="K1098" s="3"/>
      <c r="L1098" s="3"/>
      <c r="M1098" s="3"/>
      <c r="N1098" s="3"/>
      <c r="O1098" s="3"/>
    </row>
    <row r="1099" spans="1:15" x14ac:dyDescent="0.15">
      <c r="A1099" s="1">
        <v>0</v>
      </c>
      <c r="B1099" s="1" t="s">
        <v>33</v>
      </c>
      <c r="C1099" s="1">
        <v>15</v>
      </c>
      <c r="D1099" s="1" t="s">
        <v>28</v>
      </c>
      <c r="E1099" s="6">
        <f>AVERAGEIFS(E$4:E$1084,$C$4:$C$1084,"=15",E$4:E$1084,"&lt;&gt;0")</f>
        <v>0.80631426723040489</v>
      </c>
      <c r="F1099" s="6">
        <f t="shared" ref="F1099:I1099" si="1095">AVERAGEIFS(F$4:F$1084,$C$4:$C$1084,"=15",F$4:F$1084,"&lt;&gt;0")</f>
        <v>0.82155428897870109</v>
      </c>
      <c r="G1099" s="6">
        <f t="shared" si="1095"/>
        <v>0.75531739929433506</v>
      </c>
      <c r="H1099" s="6">
        <f t="shared" si="1095"/>
        <v>0.73046481232977345</v>
      </c>
      <c r="I1099" s="6">
        <f t="shared" si="1095"/>
        <v>0.6732304624912181</v>
      </c>
      <c r="K1099" s="3"/>
      <c r="L1099" s="3"/>
      <c r="M1099" s="3"/>
      <c r="N1099" s="3"/>
      <c r="O1099" s="3"/>
    </row>
    <row r="1100" spans="1:15" x14ac:dyDescent="0.15">
      <c r="A1100" s="1">
        <v>0</v>
      </c>
      <c r="B1100" s="1" t="s">
        <v>33</v>
      </c>
      <c r="C1100" s="1">
        <v>16</v>
      </c>
      <c r="D1100" s="1" t="s">
        <v>11</v>
      </c>
      <c r="E1100" s="6">
        <f>AVERAGEIFS(E$4:E$1084,$C$4:$C$1084,"=16",E$4:E$1084,"&lt;&gt;0")</f>
        <v>0.74655120308282918</v>
      </c>
      <c r="F1100" s="6">
        <f t="shared" ref="F1100:I1100" si="1096">AVERAGEIFS(F$4:F$1084,$C$4:$C$1084,"=16",F$4:F$1084,"&lt;&gt;0")</f>
        <v>0.89159897883372952</v>
      </c>
      <c r="G1100" s="6">
        <f t="shared" si="1096"/>
        <v>0.88652349358556781</v>
      </c>
      <c r="H1100" s="6">
        <f t="shared" si="1096"/>
        <v>0.91362558218747747</v>
      </c>
      <c r="I1100" s="6">
        <f t="shared" si="1096"/>
        <v>0.90348409883890812</v>
      </c>
      <c r="K1100" s="3"/>
      <c r="L1100" s="3"/>
      <c r="M1100" s="3"/>
      <c r="N1100" s="3"/>
      <c r="O1100" s="3"/>
    </row>
    <row r="1101" spans="1:15" x14ac:dyDescent="0.15">
      <c r="A1101" s="1">
        <v>0</v>
      </c>
      <c r="B1101" s="1" t="s">
        <v>33</v>
      </c>
      <c r="C1101" s="1">
        <v>17</v>
      </c>
      <c r="D1101" s="1" t="s">
        <v>12</v>
      </c>
      <c r="E1101" s="6">
        <f>AVERAGEIFS(E$4:E$1084,$C$4:$C$1084,"=17",E$4:E$1084,"&lt;&gt;0")</f>
        <v>0.24092058182625889</v>
      </c>
      <c r="F1101" s="6">
        <f t="shared" ref="F1101:I1101" si="1097">AVERAGEIFS(F$4:F$1084,$C$4:$C$1084,"=17",F$4:F$1084,"&lt;&gt;0")</f>
        <v>0.23414224747697712</v>
      </c>
      <c r="G1101" s="6">
        <f t="shared" si="1097"/>
        <v>0.27095393648626565</v>
      </c>
      <c r="H1101" s="6">
        <f t="shared" si="1097"/>
        <v>0.28739557954846728</v>
      </c>
      <c r="I1101" s="6">
        <f t="shared" si="1097"/>
        <v>0.19497047723727443</v>
      </c>
      <c r="K1101" s="3"/>
      <c r="L1101" s="3"/>
      <c r="M1101" s="3"/>
      <c r="N1101" s="3"/>
      <c r="O1101" s="3"/>
    </row>
    <row r="1102" spans="1:15" x14ac:dyDescent="0.15">
      <c r="A1102" s="1">
        <v>0</v>
      </c>
      <c r="B1102" s="1" t="s">
        <v>33</v>
      </c>
      <c r="C1102" s="1">
        <v>18</v>
      </c>
      <c r="D1102" s="1" t="s">
        <v>13</v>
      </c>
      <c r="E1102" s="6">
        <f>AVERAGEIFS(E$4:E$1084,$C$4:$C$1084,"=18",E$4:E$1084,"&lt;&gt;0")</f>
        <v>0.85952092539532909</v>
      </c>
      <c r="F1102" s="6">
        <f t="shared" ref="F1102:I1102" si="1098">AVERAGEIFS(F$4:F$1084,$C$4:$C$1084,"=18",F$4:F$1084,"&lt;&gt;0")</f>
        <v>0.80620713414867717</v>
      </c>
      <c r="G1102" s="6">
        <f t="shared" si="1098"/>
        <v>0.81372777714296762</v>
      </c>
      <c r="H1102" s="6">
        <f t="shared" si="1098"/>
        <v>0.8239362962381408</v>
      </c>
      <c r="I1102" s="6">
        <f t="shared" si="1098"/>
        <v>0.79929580336033501</v>
      </c>
      <c r="K1102" s="3"/>
      <c r="L1102" s="3"/>
      <c r="M1102" s="3"/>
      <c r="N1102" s="3"/>
      <c r="O1102" s="3"/>
    </row>
    <row r="1103" spans="1:15" x14ac:dyDescent="0.15">
      <c r="A1103" s="1">
        <v>0</v>
      </c>
      <c r="B1103" s="1" t="s">
        <v>33</v>
      </c>
      <c r="C1103" s="1">
        <v>19</v>
      </c>
      <c r="D1103" s="1" t="s">
        <v>14</v>
      </c>
      <c r="E1103" s="6">
        <f>AVERAGEIFS(E$4:E$1084,$C$4:$C$1084,"=19",E$4:E$1084,"&lt;&gt;0")</f>
        <v>0.66285177233472303</v>
      </c>
      <c r="F1103" s="6">
        <f t="shared" ref="F1103:I1103" si="1099">AVERAGEIFS(F$4:F$1084,$C$4:$C$1084,"=19",F$4:F$1084,"&lt;&gt;0")</f>
        <v>0.8418481222111297</v>
      </c>
      <c r="G1103" s="6">
        <f t="shared" si="1099"/>
        <v>0.85425235057091742</v>
      </c>
      <c r="H1103" s="6">
        <f t="shared" si="1099"/>
        <v>0.81138603088832006</v>
      </c>
      <c r="I1103" s="6">
        <f t="shared" si="1099"/>
        <v>0.80577306318365638</v>
      </c>
      <c r="K1103" s="3"/>
      <c r="L1103" s="3"/>
      <c r="M1103" s="3"/>
      <c r="N1103" s="3"/>
      <c r="O1103" s="3"/>
    </row>
    <row r="1104" spans="1:15" x14ac:dyDescent="0.15">
      <c r="A1104" s="1">
        <v>0</v>
      </c>
      <c r="B1104" s="1" t="s">
        <v>33</v>
      </c>
      <c r="C1104" s="1">
        <v>20</v>
      </c>
      <c r="D1104" s="1" t="s">
        <v>15</v>
      </c>
      <c r="E1104" s="6">
        <f>AVERAGEIFS(E$4:E$1084,$C$4:$C$1084,"=20",E$4:E$1084,"&lt;&gt;0")</f>
        <v>0.50569106585270807</v>
      </c>
      <c r="F1104" s="6">
        <f t="shared" ref="F1104:I1104" si="1100">AVERAGEIFS(F$4:F$1084,$C$4:$C$1084,"=20",F$4:F$1084,"&lt;&gt;0")</f>
        <v>0.20137279760030657</v>
      </c>
      <c r="G1104" s="6">
        <f t="shared" si="1100"/>
        <v>0.24669437289246543</v>
      </c>
      <c r="H1104" s="6">
        <f t="shared" si="1100"/>
        <v>0.25664205024009668</v>
      </c>
      <c r="I1104" s="6">
        <f t="shared" si="1100"/>
        <v>0.20203989216972917</v>
      </c>
      <c r="K1104" s="3"/>
      <c r="L1104" s="3"/>
      <c r="M1104" s="3"/>
      <c r="N1104" s="3"/>
      <c r="O1104" s="3"/>
    </row>
    <row r="1105" spans="1:15" x14ac:dyDescent="0.15">
      <c r="A1105" s="1">
        <v>0</v>
      </c>
      <c r="B1105" s="1" t="s">
        <v>33</v>
      </c>
      <c r="C1105" s="1">
        <v>21</v>
      </c>
      <c r="D1105" s="1" t="s">
        <v>16</v>
      </c>
      <c r="E1105" s="6">
        <f>AVERAGEIFS(E$4:E$1084,$C$4:$C$1084,"=21",E$4:E$1084,"&lt;&gt;0")</f>
        <v>0.67555219496981833</v>
      </c>
      <c r="F1105" s="6">
        <f t="shared" ref="F1105:I1105" si="1101">AVERAGEIFS(F$4:F$1084,$C$4:$C$1084,"=21",F$4:F$1084,"&lt;&gt;0")</f>
        <v>0.58548062377778665</v>
      </c>
      <c r="G1105" s="6">
        <f t="shared" si="1101"/>
        <v>0.5836028436930305</v>
      </c>
      <c r="H1105" s="6">
        <f t="shared" si="1101"/>
        <v>0.55400030517791066</v>
      </c>
      <c r="I1105" s="6">
        <f t="shared" si="1101"/>
        <v>0.43529493855870405</v>
      </c>
      <c r="K1105" s="3"/>
      <c r="L1105" s="3"/>
      <c r="M1105" s="3"/>
      <c r="N1105" s="3"/>
      <c r="O1105" s="3"/>
    </row>
    <row r="1106" spans="1:15" x14ac:dyDescent="0.15">
      <c r="A1106" s="1">
        <v>0</v>
      </c>
      <c r="B1106" s="1" t="s">
        <v>33</v>
      </c>
      <c r="C1106" s="1">
        <v>22</v>
      </c>
      <c r="D1106" s="1" t="s">
        <v>8</v>
      </c>
      <c r="E1106" s="6">
        <f>AVERAGEIFS(E$4:E$1084,$C$4:$C$1084,"=22",E$4:E$1084,"&lt;&gt;0")</f>
        <v>0.80060580039122908</v>
      </c>
      <c r="F1106" s="6">
        <f t="shared" ref="F1106:I1106" si="1102">AVERAGEIFS(F$4:F$1084,$C$4:$C$1084,"=22",F$4:F$1084,"&lt;&gt;0")</f>
        <v>0.73444847236944355</v>
      </c>
      <c r="G1106" s="6">
        <f t="shared" si="1102"/>
        <v>0.66970244880506602</v>
      </c>
      <c r="H1106" s="6">
        <f t="shared" si="1102"/>
        <v>0.69205100350712134</v>
      </c>
      <c r="I1106" s="6">
        <f t="shared" si="1102"/>
        <v>0.72811298685580594</v>
      </c>
      <c r="K1106" s="3"/>
      <c r="L1106" s="3"/>
      <c r="M1106" s="3"/>
      <c r="N1106" s="3"/>
      <c r="O1106" s="3"/>
    </row>
    <row r="1107" spans="1:15" x14ac:dyDescent="0.15">
      <c r="A1107" s="1">
        <v>0</v>
      </c>
      <c r="B1107" s="1" t="s">
        <v>33</v>
      </c>
      <c r="C1107" s="1">
        <v>23</v>
      </c>
      <c r="D1107" s="1" t="s">
        <v>29</v>
      </c>
      <c r="E1107" s="6">
        <f>AVERAGEIFS(E$4:E$1084,$C$4:$C$1084,"=23",E$4:E$1084,"&lt;&gt;0")</f>
        <v>0.61565038237475578</v>
      </c>
      <c r="F1107" s="6">
        <f t="shared" ref="F1107:I1107" si="1103">AVERAGEIFS(F$4:F$1084,$C$4:$C$1084,"=23",F$4:F$1084,"&lt;&gt;0")</f>
        <v>0.74183246913613921</v>
      </c>
      <c r="G1107" s="6">
        <f t="shared" si="1103"/>
        <v>0.72847094822732406</v>
      </c>
      <c r="H1107" s="6">
        <f t="shared" si="1103"/>
        <v>0.74433334304457999</v>
      </c>
      <c r="I1107" s="6">
        <f t="shared" si="1103"/>
        <v>0.69485752962027114</v>
      </c>
      <c r="K1107" s="3"/>
      <c r="L1107" s="3"/>
      <c r="M1107" s="3"/>
      <c r="N1107" s="3"/>
      <c r="O1107" s="3"/>
    </row>
    <row r="1108" spans="1:15" x14ac:dyDescent="0.15">
      <c r="K1108" s="3"/>
      <c r="L1108" s="3"/>
      <c r="M1108" s="3"/>
      <c r="N1108" s="3"/>
      <c r="O1108" s="3"/>
    </row>
    <row r="1109" spans="1:15" x14ac:dyDescent="0.15">
      <c r="K1109" s="3"/>
      <c r="L1109" s="3"/>
      <c r="M1109" s="3"/>
      <c r="N1109" s="3"/>
      <c r="O1109" s="3"/>
    </row>
    <row r="1110" spans="1:15" x14ac:dyDescent="0.15">
      <c r="K1110" s="3"/>
      <c r="L1110" s="3"/>
      <c r="M1110" s="3"/>
      <c r="N1110" s="3"/>
      <c r="O1110" s="3"/>
    </row>
    <row r="1111" spans="1:15" x14ac:dyDescent="0.15">
      <c r="K1111" s="3"/>
      <c r="L1111" s="3"/>
      <c r="M1111" s="3"/>
      <c r="N1111" s="3"/>
      <c r="O1111" s="3"/>
    </row>
    <row r="1112" spans="1:15" x14ac:dyDescent="0.15">
      <c r="K1112" s="3"/>
      <c r="L1112" s="3"/>
      <c r="M1112" s="3"/>
      <c r="N1112" s="3"/>
      <c r="O1112" s="3"/>
    </row>
    <row r="1113" spans="1:15" x14ac:dyDescent="0.15">
      <c r="K1113" s="3"/>
      <c r="L1113" s="3"/>
      <c r="M1113" s="3"/>
      <c r="N1113" s="3"/>
      <c r="O1113" s="3"/>
    </row>
    <row r="1114" spans="1:15" x14ac:dyDescent="0.15">
      <c r="K1114" s="3"/>
      <c r="L1114" s="3"/>
      <c r="M1114" s="3"/>
      <c r="N1114" s="3"/>
      <c r="O1114" s="3"/>
    </row>
    <row r="1115" spans="1:15" x14ac:dyDescent="0.15">
      <c r="K1115" s="3"/>
      <c r="L1115" s="3"/>
      <c r="M1115" s="3"/>
      <c r="N1115" s="3"/>
      <c r="O1115" s="3"/>
    </row>
    <row r="1116" spans="1:15" x14ac:dyDescent="0.15">
      <c r="K1116" s="3"/>
      <c r="L1116" s="3"/>
      <c r="M1116" s="3"/>
      <c r="N1116" s="3"/>
      <c r="O1116" s="3"/>
    </row>
    <row r="1117" spans="1:15" x14ac:dyDescent="0.15">
      <c r="K1117" s="3"/>
      <c r="L1117" s="3"/>
      <c r="M1117" s="3"/>
      <c r="N1117" s="3"/>
      <c r="O1117" s="3"/>
    </row>
    <row r="1118" spans="1:15" x14ac:dyDescent="0.15">
      <c r="K1118" s="3"/>
      <c r="L1118" s="3"/>
      <c r="M1118" s="3"/>
      <c r="N1118" s="3"/>
      <c r="O1118" s="3"/>
    </row>
    <row r="1119" spans="1:15" x14ac:dyDescent="0.15">
      <c r="K1119" s="3"/>
      <c r="L1119" s="3"/>
      <c r="M1119" s="3"/>
      <c r="N1119" s="3"/>
      <c r="O1119" s="3"/>
    </row>
    <row r="1120" spans="1:15" x14ac:dyDescent="0.15">
      <c r="K1120" s="3"/>
      <c r="L1120" s="3"/>
      <c r="M1120" s="3"/>
      <c r="N1120" s="3"/>
      <c r="O1120" s="3"/>
    </row>
    <row r="1121" spans="11:15" x14ac:dyDescent="0.15">
      <c r="K1121" s="3"/>
      <c r="L1121" s="3"/>
      <c r="M1121" s="3"/>
      <c r="N1121" s="3"/>
      <c r="O1121" s="3"/>
    </row>
    <row r="1122" spans="11:15" x14ac:dyDescent="0.15">
      <c r="K1122" s="3"/>
      <c r="L1122" s="3"/>
      <c r="M1122" s="3"/>
      <c r="N1122" s="3"/>
      <c r="O1122" s="3"/>
    </row>
    <row r="1123" spans="11:15" x14ac:dyDescent="0.15">
      <c r="K1123" s="3"/>
      <c r="L1123" s="3"/>
      <c r="M1123" s="3"/>
      <c r="N1123" s="3"/>
      <c r="O1123" s="3"/>
    </row>
    <row r="1124" spans="11:15" x14ac:dyDescent="0.15">
      <c r="K1124" s="3"/>
      <c r="L1124" s="3"/>
      <c r="M1124" s="3"/>
      <c r="N1124" s="3"/>
      <c r="O1124" s="3"/>
    </row>
    <row r="1125" spans="11:15" x14ac:dyDescent="0.15">
      <c r="K1125" s="3"/>
      <c r="L1125" s="3"/>
      <c r="M1125" s="3"/>
      <c r="N1125" s="3"/>
      <c r="O1125" s="3"/>
    </row>
    <row r="1126" spans="11:15" x14ac:dyDescent="0.15">
      <c r="K1126" s="3"/>
      <c r="L1126" s="3"/>
      <c r="M1126" s="3"/>
      <c r="N1126" s="3"/>
      <c r="O1126" s="3"/>
    </row>
    <row r="1127" spans="11:15" x14ac:dyDescent="0.15">
      <c r="K1127" s="3"/>
      <c r="L1127" s="3"/>
      <c r="M1127" s="3"/>
      <c r="N1127" s="3"/>
      <c r="O1127" s="3"/>
    </row>
    <row r="1128" spans="11:15" x14ac:dyDescent="0.15">
      <c r="K1128" s="3"/>
      <c r="L1128" s="3"/>
      <c r="M1128" s="3"/>
      <c r="N1128" s="3"/>
      <c r="O1128" s="3"/>
    </row>
    <row r="1129" spans="11:15" x14ac:dyDescent="0.15">
      <c r="K1129" s="3"/>
      <c r="L1129" s="3"/>
      <c r="M1129" s="3"/>
      <c r="N1129" s="3"/>
      <c r="O1129" s="3"/>
    </row>
    <row r="1130" spans="11:15" x14ac:dyDescent="0.15">
      <c r="K1130" s="3"/>
      <c r="L1130" s="3"/>
      <c r="M1130" s="3"/>
      <c r="N1130" s="3"/>
      <c r="O1130" s="3"/>
    </row>
    <row r="1131" spans="11:15" x14ac:dyDescent="0.15">
      <c r="K1131" s="3"/>
      <c r="L1131" s="3"/>
      <c r="M1131" s="3"/>
      <c r="N1131" s="3"/>
      <c r="O1131" s="3"/>
    </row>
    <row r="1132" spans="11:15" x14ac:dyDescent="0.15">
      <c r="K1132" s="3"/>
      <c r="L1132" s="3"/>
      <c r="M1132" s="3"/>
      <c r="N1132" s="3"/>
      <c r="O1132" s="3"/>
    </row>
    <row r="1133" spans="11:15" x14ac:dyDescent="0.15">
      <c r="K1133" s="3"/>
      <c r="L1133" s="3"/>
      <c r="M1133" s="3"/>
      <c r="N1133" s="3"/>
      <c r="O1133" s="3"/>
    </row>
    <row r="1134" spans="11:15" x14ac:dyDescent="0.15">
      <c r="K1134" s="3"/>
      <c r="L1134" s="3"/>
      <c r="M1134" s="3"/>
      <c r="N1134" s="3"/>
      <c r="O1134" s="3"/>
    </row>
    <row r="1135" spans="11:15" x14ac:dyDescent="0.15">
      <c r="K1135" s="3"/>
      <c r="L1135" s="3"/>
      <c r="M1135" s="3"/>
      <c r="N1135" s="3"/>
      <c r="O1135" s="3"/>
    </row>
    <row r="1136" spans="11:15" x14ac:dyDescent="0.15">
      <c r="K1136" s="3"/>
      <c r="L1136" s="3"/>
      <c r="M1136" s="3"/>
      <c r="N1136" s="3"/>
      <c r="O1136" s="3"/>
    </row>
    <row r="1137" spans="11:15" x14ac:dyDescent="0.15">
      <c r="K1137" s="3"/>
      <c r="L1137" s="3"/>
      <c r="M1137" s="3"/>
      <c r="N1137" s="3"/>
      <c r="O1137" s="3"/>
    </row>
    <row r="1138" spans="11:15" x14ac:dyDescent="0.15">
      <c r="K1138" s="3"/>
      <c r="L1138" s="3"/>
      <c r="M1138" s="3"/>
      <c r="N1138" s="3"/>
      <c r="O1138" s="3"/>
    </row>
    <row r="1139" spans="11:15" x14ac:dyDescent="0.15">
      <c r="K1139" s="3"/>
      <c r="L1139" s="3"/>
      <c r="M1139" s="3"/>
      <c r="N1139" s="3"/>
      <c r="O1139" s="3"/>
    </row>
    <row r="1140" spans="11:15" x14ac:dyDescent="0.15">
      <c r="K1140" s="3"/>
      <c r="L1140" s="3"/>
      <c r="M1140" s="3"/>
      <c r="N1140" s="3"/>
      <c r="O1140" s="3"/>
    </row>
    <row r="1141" spans="11:15" x14ac:dyDescent="0.15">
      <c r="K1141" s="3"/>
      <c r="L1141" s="3"/>
      <c r="M1141" s="3"/>
      <c r="N1141" s="3"/>
      <c r="O1141" s="3"/>
    </row>
    <row r="1142" spans="11:15" x14ac:dyDescent="0.15">
      <c r="K1142" s="3"/>
      <c r="L1142" s="3"/>
      <c r="M1142" s="3"/>
      <c r="N1142" s="3"/>
      <c r="O1142" s="3"/>
    </row>
    <row r="1143" spans="11:15" x14ac:dyDescent="0.15">
      <c r="K1143" s="3"/>
      <c r="L1143" s="3"/>
      <c r="M1143" s="3"/>
      <c r="N1143" s="3"/>
      <c r="O1143" s="3"/>
    </row>
    <row r="1144" spans="11:15" x14ac:dyDescent="0.15">
      <c r="K1144" s="3"/>
      <c r="L1144" s="3"/>
      <c r="M1144" s="3"/>
      <c r="N1144" s="3"/>
      <c r="O1144" s="3"/>
    </row>
    <row r="1145" spans="11:15" x14ac:dyDescent="0.15">
      <c r="K1145" s="3"/>
      <c r="L1145" s="3"/>
      <c r="M1145" s="3"/>
      <c r="N1145" s="3"/>
      <c r="O1145" s="3"/>
    </row>
    <row r="1146" spans="11:15" x14ac:dyDescent="0.15">
      <c r="K1146" s="3"/>
      <c r="L1146" s="3"/>
      <c r="M1146" s="3"/>
      <c r="N1146" s="3"/>
      <c r="O1146" s="3"/>
    </row>
    <row r="1147" spans="11:15" x14ac:dyDescent="0.15">
      <c r="K1147" s="3"/>
      <c r="L1147" s="3"/>
      <c r="M1147" s="3"/>
      <c r="N1147" s="3"/>
      <c r="O1147" s="3"/>
    </row>
    <row r="1148" spans="11:15" x14ac:dyDescent="0.15">
      <c r="K1148" s="3"/>
      <c r="L1148" s="3"/>
      <c r="M1148" s="3"/>
      <c r="N1148" s="3"/>
      <c r="O1148" s="3"/>
    </row>
    <row r="1149" spans="11:15" x14ac:dyDescent="0.15">
      <c r="K1149" s="3"/>
      <c r="L1149" s="3"/>
      <c r="M1149" s="3"/>
      <c r="N1149" s="3"/>
      <c r="O1149" s="3"/>
    </row>
    <row r="1150" spans="11:15" x14ac:dyDescent="0.15">
      <c r="K1150" s="3"/>
      <c r="L1150" s="3"/>
      <c r="M1150" s="3"/>
      <c r="N1150" s="3"/>
      <c r="O1150" s="3"/>
    </row>
    <row r="1151" spans="11:15" x14ac:dyDescent="0.15">
      <c r="K1151" s="3"/>
      <c r="L1151" s="3"/>
      <c r="M1151" s="3"/>
      <c r="N1151" s="3"/>
      <c r="O1151" s="3"/>
    </row>
    <row r="1152" spans="11:15" x14ac:dyDescent="0.15">
      <c r="K1152" s="3"/>
      <c r="L1152" s="3"/>
      <c r="M1152" s="3"/>
      <c r="N1152" s="3"/>
      <c r="O1152" s="3"/>
    </row>
    <row r="1153" spans="11:15" x14ac:dyDescent="0.15">
      <c r="K1153" s="3"/>
      <c r="L1153" s="3"/>
      <c r="M1153" s="3"/>
      <c r="N1153" s="3"/>
      <c r="O1153" s="3"/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1153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 customWidth="1"/>
    <col min="3" max="3" width="4.5" style="1" customWidth="1"/>
    <col min="4" max="4" width="25" style="1" customWidth="1"/>
    <col min="5" max="5" width="10.5" style="1" customWidth="1"/>
    <col min="6" max="6" width="10.5" style="7" customWidth="1"/>
    <col min="7" max="9" width="10.5" style="1" customWidth="1"/>
    <col min="10" max="10" width="9.33203125" style="1" customWidth="1"/>
    <col min="11" max="16384" width="9.33203125" style="1"/>
  </cols>
  <sheetData>
    <row r="1" spans="1:9" x14ac:dyDescent="0.15">
      <c r="A1" s="1" t="s">
        <v>457</v>
      </c>
    </row>
    <row r="3" spans="1:9" x14ac:dyDescent="0.15">
      <c r="E3" s="1">
        <v>1970</v>
      </c>
      <c r="F3" s="7">
        <v>1980</v>
      </c>
      <c r="G3" s="1">
        <v>1990</v>
      </c>
      <c r="H3" s="1">
        <v>2000</v>
      </c>
      <c r="I3" s="1">
        <v>2010</v>
      </c>
    </row>
    <row r="4" spans="1:9" x14ac:dyDescent="0.15">
      <c r="A4" s="1">
        <v>1</v>
      </c>
      <c r="B4" s="1" t="s">
        <v>2</v>
      </c>
      <c r="C4" s="1">
        <v>1</v>
      </c>
      <c r="D4" s="1" t="s">
        <v>9</v>
      </c>
      <c r="E4" s="6">
        <f>IF(logVir!E4&lt;&gt;0,logVir!E4-logVir!E$1085-0.5*(SLir!E4+SLir!E$1085)*(logHir!E4-logHir!E$1085),0)</f>
        <v>1.1129263126264393</v>
      </c>
      <c r="F4" s="8">
        <f>IF(logVir!F4&lt;&gt;0,logVir!F4-logVir!F$1085-0.5*(SLir!F4+SLir!F$1085)*(logHir!F4-logHir!F$1085),0)</f>
        <v>1.1910475374476706</v>
      </c>
      <c r="G4" s="6">
        <f>IF(logVir!G4&lt;&gt;0,logVir!G4-logVir!G$1085-0.5*(SLir!G4+SLir!G$1085)*(logHir!G4-logHir!G$1085),0)</f>
        <v>1.3066681998824281</v>
      </c>
      <c r="H4" s="6">
        <f>IF(logVir!H4&lt;&gt;0,logVir!H4-logVir!H$1085-0.5*(SLir!H4+SLir!H$1085)*(logHir!H4-logHir!H$1085),0)</f>
        <v>1.3529125604870909</v>
      </c>
      <c r="I4" s="6">
        <f>IF(logVir!I4&lt;&gt;0,logVir!I4-logVir!I$1085-0.5*(SLir!I4+SLir!I$1085)*(logHir!I4-logHir!I$1085),0)</f>
        <v>1.6474291895054498</v>
      </c>
    </row>
    <row r="5" spans="1:9" x14ac:dyDescent="0.15">
      <c r="A5" s="1">
        <v>1</v>
      </c>
      <c r="B5" s="1" t="s">
        <v>2</v>
      </c>
      <c r="C5" s="1">
        <v>2</v>
      </c>
      <c r="D5" s="1" t="s">
        <v>10</v>
      </c>
      <c r="E5" s="6">
        <f>IF(logVir!E5&lt;&gt;0,logVir!E5-logVir!E$1086-0.5*(SLir!E5+SLir!E$1086)*(logHir!E5-logHir!E$1086),0)</f>
        <v>0.51313191151658422</v>
      </c>
      <c r="F5" s="8">
        <f>IF(logVir!F5&lt;&gt;0,logVir!F5-logVir!F$1086-0.5*(SLir!F5+SLir!F$1086)*(logHir!F5-logHir!F$1086),0)</f>
        <v>0.19650647905968688</v>
      </c>
      <c r="G5" s="6">
        <f>IF(logVir!G5&lt;&gt;0,logVir!G5-logVir!G$1086-0.5*(SLir!G5+SLir!G$1086)*(logHir!G5-logHir!G$1086),0)</f>
        <v>9.1707864880795187E-2</v>
      </c>
      <c r="H5" s="6">
        <f>IF(logVir!H5&lt;&gt;0,logVir!H5-logVir!H$1086-0.5*(SLir!H5+SLir!H$1086)*(logHir!H5-logHir!H$1086),0)</f>
        <v>-7.1510037352136679E-2</v>
      </c>
      <c r="I5" s="6">
        <f>IF(logVir!I5&lt;&gt;0,logVir!I5-logVir!I$1086-0.5*(SLir!I5+SLir!I$1086)*(logHir!I5-logHir!I$1086),0)</f>
        <v>0.61145987548343017</v>
      </c>
    </row>
    <row r="6" spans="1:9" x14ac:dyDescent="0.15">
      <c r="A6" s="1">
        <v>1</v>
      </c>
      <c r="B6" s="1" t="s">
        <v>7</v>
      </c>
      <c r="C6" s="1">
        <v>3</v>
      </c>
      <c r="D6" s="1" t="s">
        <v>17</v>
      </c>
      <c r="E6" s="6">
        <f>IF(logVir!E6&lt;&gt;0,logVir!E6-logVir!E$1087-0.5*(SLir!E6+SLir!E$1087)*(logHir!E6-logHir!E$1087),0)</f>
        <v>0.26842062300746128</v>
      </c>
      <c r="F6" s="8">
        <f>IF(logVir!F6&lt;&gt;0,logVir!F6-logVir!F$1087-0.5*(SLir!F6+SLir!F$1087)*(logHir!F6-logHir!F$1087),0)</f>
        <v>0.21347693697924353</v>
      </c>
      <c r="G6" s="6">
        <f>IF(logVir!G6&lt;&gt;0,logVir!G6-logVir!G$1087-0.5*(SLir!G6+SLir!G$1087)*(logHir!G6-logHir!G$1087),0)</f>
        <v>0.10459776661910603</v>
      </c>
      <c r="H6" s="6">
        <f>IF(logVir!H6&lt;&gt;0,logVir!H6-logVir!H$1087-0.5*(SLir!H6+SLir!H$1087)*(logHir!H6-logHir!H$1087),0)</f>
        <v>8.3996360883218602E-2</v>
      </c>
      <c r="I6" s="6">
        <f>IF(logVir!I6&lt;&gt;0,logVir!I6-logVir!I$1087-0.5*(SLir!I6+SLir!I$1087)*(logHir!I6-logHir!I$1087),0)</f>
        <v>0.11072926649154813</v>
      </c>
    </row>
    <row r="7" spans="1:9" x14ac:dyDescent="0.15">
      <c r="A7" s="1">
        <v>1</v>
      </c>
      <c r="B7" s="1" t="s">
        <v>7</v>
      </c>
      <c r="C7" s="1">
        <v>4</v>
      </c>
      <c r="D7" s="1" t="s">
        <v>18</v>
      </c>
      <c r="E7" s="6">
        <f>IF(logVir!E7&lt;&gt;0,logVir!E7-logVir!E$1088-0.5*(SLir!E7+SLir!E$1088)*(logHir!E7-logHir!E$1088),0)</f>
        <v>-6.5740418879098983E-2</v>
      </c>
      <c r="F7" s="8">
        <f>IF(logVir!F7&lt;&gt;0,logVir!F7-logVir!F$1088-0.5*(SLir!F7+SLir!F$1088)*(logHir!F7-logHir!F$1088),0)</f>
        <v>-0.13154110530075003</v>
      </c>
      <c r="G7" s="6">
        <f>IF(logVir!G7&lt;&gt;0,logVir!G7-logVir!G$1088-0.5*(SLir!G7+SLir!G$1088)*(logHir!G7-logHir!G$1088),0)</f>
        <v>-0.48619979051584594</v>
      </c>
      <c r="H7" s="6">
        <f>IF(logVir!H7&lt;&gt;0,logVir!H7-logVir!H$1088-0.5*(SLir!H7+SLir!H$1088)*(logHir!H7-logHir!H$1088),0)</f>
        <v>-0.26997587993394878</v>
      </c>
      <c r="I7" s="6">
        <f>IF(logVir!I7&lt;&gt;0,logVir!I7-logVir!I$1088-0.5*(SLir!I7+SLir!I$1088)*(logHir!I7-logHir!I$1088),0)</f>
        <v>-0.26042565139431095</v>
      </c>
    </row>
    <row r="8" spans="1:9" x14ac:dyDescent="0.15">
      <c r="A8" s="1">
        <v>1</v>
      </c>
      <c r="B8" s="1" t="s">
        <v>7</v>
      </c>
      <c r="C8" s="1">
        <v>5</v>
      </c>
      <c r="D8" s="1" t="s">
        <v>19</v>
      </c>
      <c r="E8" s="6">
        <f>IF(logVir!E8&lt;&gt;0,logVir!E8-logVir!E$1089-0.5*(SLir!E8+SLir!E$1089)*(logHir!E8-logHir!E$1089),0)</f>
        <v>1.6132889828895676</v>
      </c>
      <c r="F8" s="8">
        <f>IF(logVir!F8&lt;&gt;0,logVir!F8-logVir!F$1089-0.5*(SLir!F8+SLir!F$1089)*(logHir!F8-logHir!F$1089),0)</f>
        <v>1.1912884935769765</v>
      </c>
      <c r="G8" s="6">
        <f>IF(logVir!G8&lt;&gt;0,logVir!G8-logVir!G$1089-0.5*(SLir!G8+SLir!G$1089)*(logHir!G8-logHir!G$1089),0)</f>
        <v>1.3733841402965594</v>
      </c>
      <c r="H8" s="6">
        <f>IF(logVir!H8&lt;&gt;0,logVir!H8-logVir!H$1089-0.5*(SLir!H8+SLir!H$1089)*(logHir!H8-logHir!H$1089),0)</f>
        <v>1.2727759337969817</v>
      </c>
      <c r="I8" s="6">
        <f>IF(logVir!I8&lt;&gt;0,logVir!I8-logVir!I$1089-0.5*(SLir!I8+SLir!I$1089)*(logHir!I8-logHir!I$1089),0)</f>
        <v>1.2324808237728218</v>
      </c>
    </row>
    <row r="9" spans="1:9" x14ac:dyDescent="0.15">
      <c r="A9" s="1">
        <v>1</v>
      </c>
      <c r="B9" s="1" t="s">
        <v>7</v>
      </c>
      <c r="C9" s="1">
        <v>6</v>
      </c>
      <c r="D9" s="1" t="s">
        <v>3</v>
      </c>
      <c r="E9" s="6">
        <f>IF(logVir!E9&lt;&gt;0,logVir!E9-logVir!E$1090-0.5*(SLir!E9+SLir!E$1090)*(logHir!E9-logHir!E$1090),0)</f>
        <v>-0.44572976015229648</v>
      </c>
      <c r="F9" s="8">
        <f>IF(logVir!F9&lt;&gt;0,logVir!F9-logVir!F$1090-0.5*(SLir!F9+SLir!F$1090)*(logHir!F9-logHir!F$1090),0)</f>
        <v>-3.6736062341060027E-2</v>
      </c>
      <c r="G9" s="6">
        <f>IF(logVir!G9&lt;&gt;0,logVir!G9-logVir!G$1090-0.5*(SLir!G9+SLir!G$1090)*(logHir!G9-logHir!G$1090),0)</f>
        <v>-0.54656068918879019</v>
      </c>
      <c r="H9" s="6">
        <f>IF(logVir!H9&lt;&gt;0,logVir!H9-logVir!H$1090-0.5*(SLir!H9+SLir!H$1090)*(logHir!H9-logHir!H$1090),0)</f>
        <v>-0.59178839727975185</v>
      </c>
      <c r="I9" s="6">
        <f>IF(logVir!I9&lt;&gt;0,logVir!I9-logVir!I$1090-0.5*(SLir!I9+SLir!I$1090)*(logHir!I9-logHir!I$1090),0)</f>
        <v>-0.74996023707541737</v>
      </c>
    </row>
    <row r="10" spans="1:9" x14ac:dyDescent="0.15">
      <c r="A10" s="1">
        <v>1</v>
      </c>
      <c r="B10" s="1" t="s">
        <v>7</v>
      </c>
      <c r="C10" s="1">
        <v>7</v>
      </c>
      <c r="D10" s="1" t="s">
        <v>20</v>
      </c>
      <c r="E10" s="6">
        <f>IF(logVir!E10&lt;&gt;0,logVir!E10-logVir!E$1091-0.5*(SLir!E10+SLir!E$1091)*(logHir!E10-logHir!E$1091),0)</f>
        <v>8.9300004217270357E-2</v>
      </c>
      <c r="F10" s="8">
        <f>IF(logVir!F10&lt;&gt;0,logVir!F10-logVir!F$1091-0.5*(SLir!F10+SLir!F$1091)*(logHir!F10-logHir!F$1091),0)</f>
        <v>2.0840378671441471</v>
      </c>
      <c r="G10" s="6">
        <f>IF(logVir!G10&lt;&gt;0,logVir!G10-logVir!G$1091-0.5*(SLir!G10+SLir!G$1091)*(logHir!G10-logHir!G$1091),0)</f>
        <v>1.7146757979944602</v>
      </c>
      <c r="H10" s="6">
        <f>IF(logVir!H10&lt;&gt;0,logVir!H10-logVir!H$1091-0.5*(SLir!H10+SLir!H$1091)*(logHir!H10-logHir!H$1091),0)</f>
        <v>2.1764254098272393</v>
      </c>
      <c r="I10" s="6">
        <f>IF(logVir!I10&lt;&gt;0,logVir!I10-logVir!I$1091-0.5*(SLir!I10+SLir!I$1091)*(logHir!I10-logHir!I$1091),0)</f>
        <v>1.0243671783585884</v>
      </c>
    </row>
    <row r="11" spans="1:9" x14ac:dyDescent="0.15">
      <c r="A11" s="1">
        <v>1</v>
      </c>
      <c r="B11" s="1" t="s">
        <v>7</v>
      </c>
      <c r="C11" s="1">
        <v>8</v>
      </c>
      <c r="D11" s="1" t="s">
        <v>21</v>
      </c>
      <c r="E11" s="6">
        <f>IF(logVir!E11&lt;&gt;0,logVir!E11-logVir!E$1092-0.5*(SLir!E11+SLir!E$1092)*(logHir!E11-logHir!E$1092),0)</f>
        <v>0.29278928765534967</v>
      </c>
      <c r="F11" s="8">
        <f>IF(logVir!F11&lt;&gt;0,logVir!F11-logVir!F$1092-0.5*(SLir!F11+SLir!F$1092)*(logHir!F11-logHir!F$1092),0)</f>
        <v>0.24038515738742983</v>
      </c>
      <c r="G11" s="6">
        <f>IF(logVir!G11&lt;&gt;0,logVir!G11-logVir!G$1092-0.5*(SLir!G11+SLir!G$1092)*(logHir!G11-logHir!G$1092),0)</f>
        <v>0.25019575605668964</v>
      </c>
      <c r="H11" s="6">
        <f>IF(logVir!H11&lt;&gt;0,logVir!H11-logVir!H$1092-0.5*(SLir!H11+SLir!H$1092)*(logHir!H11-logHir!H$1092),0)</f>
        <v>0.33760403496555258</v>
      </c>
      <c r="I11" s="6">
        <f>IF(logVir!I11&lt;&gt;0,logVir!I11-logVir!I$1092-0.5*(SLir!I11+SLir!I$1092)*(logHir!I11-logHir!I$1092),0)</f>
        <v>2.489799963392314E-2</v>
      </c>
    </row>
    <row r="12" spans="1:9" x14ac:dyDescent="0.15">
      <c r="A12" s="1">
        <v>1</v>
      </c>
      <c r="B12" s="1" t="s">
        <v>7</v>
      </c>
      <c r="C12" s="1">
        <v>9</v>
      </c>
      <c r="D12" s="1" t="s">
        <v>22</v>
      </c>
      <c r="E12" s="6">
        <f>IF(logVir!E12&lt;&gt;0,logVir!E12-logVir!E$1093-0.5*(SLir!E12+SLir!E$1093)*(logHir!E12-logHir!E$1093),0)</f>
        <v>0.75679206777974095</v>
      </c>
      <c r="F12" s="8">
        <f>IF(logVir!F12&lt;&gt;0,logVir!F12-logVir!F$1093-0.5*(SLir!F12+SLir!F$1093)*(logHir!F12-logHir!F$1093),0)</f>
        <v>0.31750397991658963</v>
      </c>
      <c r="G12" s="6">
        <f>IF(logVir!G12&lt;&gt;0,logVir!G12-logVir!G$1093-0.5*(SLir!G12+SLir!G$1093)*(logHir!G12-logHir!G$1093),0)</f>
        <v>-4.0177804263611755E-2</v>
      </c>
      <c r="H12" s="6">
        <f>IF(logVir!H12&lt;&gt;0,logVir!H12-logVir!H$1093-0.5*(SLir!H12+SLir!H$1093)*(logHir!H12-logHir!H$1093),0)</f>
        <v>0.24781084579037416</v>
      </c>
      <c r="I12" s="6">
        <f>IF(logVir!I12&lt;&gt;0,logVir!I12-logVir!I$1093-0.5*(SLir!I12+SLir!I$1093)*(logHir!I12-logHir!I$1093),0)</f>
        <v>0.64692634788920755</v>
      </c>
    </row>
    <row r="13" spans="1:9" x14ac:dyDescent="0.15">
      <c r="A13" s="1">
        <v>1</v>
      </c>
      <c r="B13" s="1" t="s">
        <v>7</v>
      </c>
      <c r="C13" s="1">
        <v>10</v>
      </c>
      <c r="D13" s="1" t="s">
        <v>23</v>
      </c>
      <c r="E13" s="6">
        <f>IF(logVir!E13&lt;&gt;0,logVir!E13-logVir!E$1094-0.5*(SLir!E13+SLir!E$1094)*(logHir!E13-logHir!E$1094),0)</f>
        <v>0.1282929316955212</v>
      </c>
      <c r="F13" s="8">
        <f>IF(logVir!F13&lt;&gt;0,logVir!F13-logVir!F$1094-0.5*(SLir!F13+SLir!F$1094)*(logHir!F13-logHir!F$1094),0)</f>
        <v>0.41369457155451766</v>
      </c>
      <c r="G13" s="6">
        <f>IF(logVir!G13&lt;&gt;0,logVir!G13-logVir!G$1094-0.5*(SLir!G13+SLir!G$1094)*(logHir!G13-logHir!G$1094),0)</f>
        <v>0.20233487567075198</v>
      </c>
      <c r="H13" s="6">
        <f>IF(logVir!H13&lt;&gt;0,logVir!H13-logVir!H$1094-0.5*(SLir!H13+SLir!H$1094)*(logHir!H13-logHir!H$1094),0)</f>
        <v>0.2533147004818847</v>
      </c>
      <c r="I13" s="6">
        <f>IF(logVir!I13&lt;&gt;0,logVir!I13-logVir!I$1094-0.5*(SLir!I13+SLir!I$1094)*(logHir!I13-logHir!I$1094),0)</f>
        <v>-0.12853261338370203</v>
      </c>
    </row>
    <row r="14" spans="1:9" x14ac:dyDescent="0.15">
      <c r="A14" s="1">
        <v>1</v>
      </c>
      <c r="B14" s="1" t="s">
        <v>7</v>
      </c>
      <c r="C14" s="1">
        <v>11</v>
      </c>
      <c r="D14" s="1" t="s">
        <v>24</v>
      </c>
      <c r="E14" s="6">
        <f>IF(logVir!E14&lt;&gt;0,logVir!E14-logVir!E$1095-0.5*(SLir!E14+SLir!E$1095)*(logHir!E14-logHir!E$1095),0)</f>
        <v>0.38921304161364423</v>
      </c>
      <c r="F14" s="8">
        <f>IF(logVir!F14&lt;&gt;0,logVir!F14-logVir!F$1095-0.5*(SLir!F14+SLir!F$1095)*(logHir!F14-logHir!F$1095),0)</f>
        <v>0.27400237948988199</v>
      </c>
      <c r="G14" s="6">
        <f>IF(logVir!G14&lt;&gt;0,logVir!G14-logVir!G$1095-0.5*(SLir!G14+SLir!G$1095)*(logHir!G14-logHir!G$1095),0)</f>
        <v>-0.4798175257402939</v>
      </c>
      <c r="H14" s="6">
        <f>IF(logVir!H14&lt;&gt;0,logVir!H14-logVir!H$1095-0.5*(SLir!H14+SLir!H$1095)*(logHir!H14-logHir!H$1095),0)</f>
        <v>-0.48520039021029499</v>
      </c>
      <c r="I14" s="6">
        <f>IF(logVir!I14&lt;&gt;0,logVir!I14-logVir!I$1095-0.5*(SLir!I14+SLir!I$1095)*(logHir!I14-logHir!I$1095),0)</f>
        <v>-0.40236082960039948</v>
      </c>
    </row>
    <row r="15" spans="1:9" x14ac:dyDescent="0.15">
      <c r="A15" s="1">
        <v>1</v>
      </c>
      <c r="B15" s="1" t="s">
        <v>7</v>
      </c>
      <c r="C15" s="1">
        <v>12</v>
      </c>
      <c r="D15" s="1" t="s">
        <v>25</v>
      </c>
      <c r="E15" s="6">
        <f>IF(logVir!E15&lt;&gt;0,logVir!E15-logVir!E$1096-0.5*(SLir!E15+SLir!E$1096)*(logHir!E15-logHir!E$1096),0)</f>
        <v>-0.53229540440354373</v>
      </c>
      <c r="F15" s="8">
        <f>IF(logVir!F15&lt;&gt;0,logVir!F15-logVir!F$1096-0.5*(SLir!F15+SLir!F$1096)*(logHir!F15-logHir!F$1096),0)</f>
        <v>-0.18342479495639163</v>
      </c>
      <c r="G15" s="6">
        <f>IF(logVir!G15&lt;&gt;0,logVir!G15-logVir!G$1096-0.5*(SLir!G15+SLir!G$1096)*(logHir!G15-logHir!G$1096),0)</f>
        <v>-0.49309066615686137</v>
      </c>
      <c r="H15" s="6">
        <f>IF(logVir!H15&lt;&gt;0,logVir!H15-logVir!H$1096-0.5*(SLir!H15+SLir!H$1096)*(logHir!H15-logHir!H$1096),0)</f>
        <v>-0.10899097226650495</v>
      </c>
      <c r="I15" s="6">
        <f>IF(logVir!I15&lt;&gt;0,logVir!I15-logVir!I$1096-0.5*(SLir!I15+SLir!I$1096)*(logHir!I15-logHir!I$1096),0)</f>
        <v>5.851091670805858E-2</v>
      </c>
    </row>
    <row r="16" spans="1:9" x14ac:dyDescent="0.15">
      <c r="A16" s="1">
        <v>1</v>
      </c>
      <c r="B16" s="1" t="s">
        <v>7</v>
      </c>
      <c r="C16" s="1">
        <v>13</v>
      </c>
      <c r="D16" s="1" t="s">
        <v>26</v>
      </c>
      <c r="E16" s="6">
        <f>IF(logVir!E16&lt;&gt;0,logVir!E16-logVir!E$1097-0.5*(SLir!E16+SLir!E$1097)*(logHir!E16-logHir!E$1097),0)</f>
        <v>7.1970514021706455E-2</v>
      </c>
      <c r="F16" s="8">
        <f>IF(logVir!F16&lt;&gt;0,logVir!F16-logVir!F$1097-0.5*(SLir!F16+SLir!F$1097)*(logHir!F16-logHir!F$1097),0)</f>
        <v>-0.51794144388448449</v>
      </c>
      <c r="G16" s="6">
        <f>IF(logVir!G16&lt;&gt;0,logVir!G16-logVir!G$1097-0.5*(SLir!G16+SLir!G$1097)*(logHir!G16-logHir!G$1097),0)</f>
        <v>-0.49612911542839189</v>
      </c>
      <c r="H16" s="6">
        <f>IF(logVir!H16&lt;&gt;0,logVir!H16-logVir!H$1097-0.5*(SLir!H16+SLir!H$1097)*(logHir!H16-logHir!H$1097),0)</f>
        <v>0.98321092591843229</v>
      </c>
      <c r="I16" s="6">
        <f>IF(logVir!I16&lt;&gt;0,logVir!I16-logVir!I$1097-0.5*(SLir!I16+SLir!I$1097)*(logHir!I16-logHir!I$1097),0)</f>
        <v>0.235349866834553</v>
      </c>
    </row>
    <row r="17" spans="1:9" x14ac:dyDescent="0.15">
      <c r="A17" s="1">
        <v>1</v>
      </c>
      <c r="B17" s="1" t="s">
        <v>7</v>
      </c>
      <c r="C17" s="1">
        <v>14</v>
      </c>
      <c r="D17" s="1" t="s">
        <v>27</v>
      </c>
      <c r="E17" s="6">
        <f>IF(logVir!E17&lt;&gt;0,logVir!E17-logVir!E$1098-0.5*(SLir!E17+SLir!E$1098)*(logHir!E17-logHir!E$1098),0)</f>
        <v>-0.12158157710953821</v>
      </c>
      <c r="F17" s="8">
        <f>IF(logVir!F17&lt;&gt;0,logVir!F17-logVir!F$1098-0.5*(SLir!F17+SLir!F$1098)*(logHir!F17-logHir!F$1098),0)</f>
        <v>-0.10460109557031416</v>
      </c>
      <c r="G17" s="6">
        <f>IF(logVir!G17&lt;&gt;0,logVir!G17-logVir!G$1098-0.5*(SLir!G17+SLir!G$1098)*(logHir!G17-logHir!G$1098),0)</f>
        <v>-0.88116908699029306</v>
      </c>
      <c r="H17" s="6">
        <f>IF(logVir!H17&lt;&gt;0,logVir!H17-logVir!H$1098-0.5*(SLir!H17+SLir!H$1098)*(logHir!H17-logHir!H$1098),0)</f>
        <v>-0.50494958470048124</v>
      </c>
      <c r="I17" s="6">
        <f>IF(logVir!I17&lt;&gt;0,logVir!I17-logVir!I$1098-0.5*(SLir!I17+SLir!I$1098)*(logHir!I17-logHir!I$1098),0)</f>
        <v>-0.82581731097494326</v>
      </c>
    </row>
    <row r="18" spans="1:9" x14ac:dyDescent="0.15">
      <c r="A18" s="1">
        <v>1</v>
      </c>
      <c r="B18" s="1" t="s">
        <v>7</v>
      </c>
      <c r="C18" s="1">
        <v>15</v>
      </c>
      <c r="D18" s="1" t="s">
        <v>28</v>
      </c>
      <c r="E18" s="6">
        <f>IF(logVir!E18&lt;&gt;0,logVir!E18-logVir!E$1099-0.5*(SLir!E18+SLir!E$1099)*(logHir!E18-logHir!E$1099),0)</f>
        <v>2.6499032414486146E-2</v>
      </c>
      <c r="F18" s="8">
        <f>IF(logVir!F18&lt;&gt;0,logVir!F18-logVir!F$1099-0.5*(SLir!F18+SLir!F$1099)*(logHir!F18-logHir!F$1099),0)</f>
        <v>0.19427662366015741</v>
      </c>
      <c r="G18" s="6">
        <f>IF(logVir!G18&lt;&gt;0,logVir!G18-logVir!G$1099-0.5*(SLir!G18+SLir!G$1099)*(logHir!G18-logHir!G$1099),0)</f>
        <v>6.0908656005403294E-2</v>
      </c>
      <c r="H18" s="6">
        <f>IF(logVir!H18&lt;&gt;0,logVir!H18-logVir!H$1099-0.5*(SLir!H18+SLir!H$1099)*(logHir!H18-logHir!H$1099),0)</f>
        <v>8.4976013459519051E-2</v>
      </c>
      <c r="I18" s="6">
        <f>IF(logVir!I18&lt;&gt;0,logVir!I18-logVir!I$1099-0.5*(SLir!I18+SLir!I$1099)*(logHir!I18-logHir!I$1099),0)</f>
        <v>-4.0863554624326837E-2</v>
      </c>
    </row>
    <row r="19" spans="1:9" x14ac:dyDescent="0.15">
      <c r="A19" s="1">
        <v>1</v>
      </c>
      <c r="B19" s="1" t="s">
        <v>2</v>
      </c>
      <c r="C19" s="1">
        <v>16</v>
      </c>
      <c r="D19" s="1" t="s">
        <v>11</v>
      </c>
      <c r="E19" s="6">
        <f>IF(logVir!E19&lt;&gt;0,logVir!E19-logVir!E$1100-0.5*(SLir!E19+SLir!E$1100)*(logHir!E19-logHir!E$1100),0)</f>
        <v>-0.22657350050083735</v>
      </c>
      <c r="F19" s="8">
        <f>IF(logVir!F19&lt;&gt;0,logVir!F19-logVir!F$1100-0.5*(SLir!F19+SLir!F$1100)*(logHir!F19-logHir!F$1100),0)</f>
        <v>8.6558065588538735E-2</v>
      </c>
      <c r="G19" s="6">
        <f>IF(logVir!G19&lt;&gt;0,logVir!G19-logVir!G$1100-0.5*(SLir!G19+SLir!G$1100)*(logHir!G19-logHir!G$1100),0)</f>
        <v>2.7874344055257128E-2</v>
      </c>
      <c r="H19" s="6">
        <f>IF(logVir!H19&lt;&gt;0,logVir!H19-logVir!H$1100-0.5*(SLir!H19+SLir!H$1100)*(logHir!H19-logHir!H$1100),0)</f>
        <v>0.26187779401761957</v>
      </c>
      <c r="I19" s="6">
        <f>IF(logVir!I19&lt;&gt;0,logVir!I19-logVir!I$1100-0.5*(SLir!I19+SLir!I$1100)*(logHir!I19-logHir!I$1100),0)</f>
        <v>0.15026051880647917</v>
      </c>
    </row>
    <row r="20" spans="1:9" x14ac:dyDescent="0.15">
      <c r="A20" s="1">
        <v>1</v>
      </c>
      <c r="B20" s="1" t="s">
        <v>2</v>
      </c>
      <c r="C20" s="1">
        <v>17</v>
      </c>
      <c r="D20" s="1" t="s">
        <v>12</v>
      </c>
      <c r="E20" s="6">
        <f>IF(logVir!E20&lt;&gt;0,logVir!E20-logVir!E$1101-0.5*(SLir!E20+SLir!E$1101)*(logHir!E20-logHir!E$1101),0)</f>
        <v>0.64540238634817837</v>
      </c>
      <c r="F20" s="8">
        <f>IF(logVir!F20&lt;&gt;0,logVir!F20-logVir!F$1101-0.5*(SLir!F20+SLir!F$1101)*(logHir!F20-logHir!F$1101),0)</f>
        <v>0.5690999102948131</v>
      </c>
      <c r="G20" s="6">
        <f>IF(logVir!G20&lt;&gt;0,logVir!G20-logVir!G$1101-0.5*(SLir!G20+SLir!G$1101)*(logHir!G20-logHir!G$1101),0)</f>
        <v>0.62311345679220687</v>
      </c>
      <c r="H20" s="6">
        <f>IF(logVir!H20&lt;&gt;0,logVir!H20-logVir!H$1101-0.5*(SLir!H20+SLir!H$1101)*(logHir!H20-logHir!H$1101),0)</f>
        <v>0.48454229360512724</v>
      </c>
      <c r="I20" s="6">
        <f>IF(logVir!I20&lt;&gt;0,logVir!I20-logVir!I$1101-0.5*(SLir!I20+SLir!I$1101)*(logHir!I20-logHir!I$1101),0)</f>
        <v>0.66782711719937449</v>
      </c>
    </row>
    <row r="21" spans="1:9" x14ac:dyDescent="0.15">
      <c r="A21" s="1">
        <v>1</v>
      </c>
      <c r="B21" s="1" t="s">
        <v>2</v>
      </c>
      <c r="C21" s="1">
        <v>18</v>
      </c>
      <c r="D21" s="1" t="s">
        <v>13</v>
      </c>
      <c r="E21" s="6">
        <f>IF(logVir!E21&lt;&gt;0,logVir!E21-logVir!E$1102-0.5*(SLir!E21+SLir!E$1102)*(logHir!E21-logHir!E$1102),0)</f>
        <v>0.25758612351807386</v>
      </c>
      <c r="F21" s="8">
        <f>IF(logVir!F21&lt;&gt;0,logVir!F21-logVir!F$1102-0.5*(SLir!F21+SLir!F$1102)*(logHir!F21-logHir!F$1102),0)</f>
        <v>0.34476238724569097</v>
      </c>
      <c r="G21" s="6">
        <f>IF(logVir!G21&lt;&gt;0,logVir!G21-logVir!G$1102-0.5*(SLir!G21+SLir!G$1102)*(logHir!G21-logHir!G$1102),0)</f>
        <v>0.26270201674607452</v>
      </c>
      <c r="H21" s="6">
        <f>IF(logVir!H21&lt;&gt;0,logVir!H21-logVir!H$1102-0.5*(SLir!H21+SLir!H$1102)*(logHir!H21-logHir!H$1102),0)</f>
        <v>0.32244595439840784</v>
      </c>
      <c r="I21" s="6">
        <f>IF(logVir!I21&lt;&gt;0,logVir!I21-logVir!I$1102-0.5*(SLir!I21+SLir!I$1102)*(logHir!I21-logHir!I$1102),0)</f>
        <v>0.32018462899353717</v>
      </c>
    </row>
    <row r="22" spans="1:9" x14ac:dyDescent="0.15">
      <c r="A22" s="1">
        <v>1</v>
      </c>
      <c r="B22" s="1" t="s">
        <v>2</v>
      </c>
      <c r="C22" s="1">
        <v>19</v>
      </c>
      <c r="D22" s="1" t="s">
        <v>14</v>
      </c>
      <c r="E22" s="6">
        <f>IF(logVir!E22&lt;&gt;0,logVir!E22-logVir!E$1103-0.5*(SLir!E22+SLir!E$1103)*(logHir!E22-logHir!E$1103),0)</f>
        <v>9.6610608751165006E-2</v>
      </c>
      <c r="F22" s="8">
        <f>IF(logVir!F22&lt;&gt;0,logVir!F22-logVir!F$1103-0.5*(SLir!F22+SLir!F$1103)*(logHir!F22-logHir!F$1103),0)</f>
        <v>-1.258021160784728E-2</v>
      </c>
      <c r="G22" s="6">
        <f>IF(logVir!G22&lt;&gt;0,logVir!G22-logVir!G$1103-0.5*(SLir!G22+SLir!G$1103)*(logHir!G22-logHir!G$1103),0)</f>
        <v>-0.18446124091150673</v>
      </c>
      <c r="H22" s="6">
        <f>IF(logVir!H22&lt;&gt;0,logVir!H22-logVir!H$1103-0.5*(SLir!H22+SLir!H$1103)*(logHir!H22-logHir!H$1103),0)</f>
        <v>1.7981117204814212E-2</v>
      </c>
      <c r="I22" s="6">
        <f>IF(logVir!I22&lt;&gt;0,logVir!I22-logVir!I$1103-0.5*(SLir!I22+SLir!I$1103)*(logHir!I22-logHir!I$1103),0)</f>
        <v>2.9650576410561458E-3</v>
      </c>
    </row>
    <row r="23" spans="1:9" x14ac:dyDescent="0.15">
      <c r="A23" s="1">
        <v>1</v>
      </c>
      <c r="B23" s="1" t="s">
        <v>2</v>
      </c>
      <c r="C23" s="1">
        <v>20</v>
      </c>
      <c r="D23" s="1" t="s">
        <v>15</v>
      </c>
      <c r="E23" s="6">
        <f>IF(logVir!E23&lt;&gt;0,logVir!E23-logVir!E$1104-0.5*(SLir!E23+SLir!E$1104)*(logHir!E23-logHir!E$1104),0)</f>
        <v>0.59729976457807354</v>
      </c>
      <c r="F23" s="8">
        <f>IF(logVir!F23&lt;&gt;0,logVir!F23-logVir!F$1104-0.5*(SLir!F23+SLir!F$1104)*(logHir!F23-logHir!F$1104),0)</f>
        <v>1.0285044393398399</v>
      </c>
      <c r="G23" s="6">
        <f>IF(logVir!G23&lt;&gt;0,logVir!G23-logVir!G$1104-0.5*(SLir!G23+SLir!G$1104)*(logHir!G23-logHir!G$1104),0)</f>
        <v>0.90120794911557045</v>
      </c>
      <c r="H23" s="6">
        <f>IF(logVir!H23&lt;&gt;0,logVir!H23-logVir!H$1104-0.5*(SLir!H23+SLir!H$1104)*(logHir!H23-logHir!H$1104),0)</f>
        <v>0.78455761261025214</v>
      </c>
      <c r="I23" s="6">
        <f>IF(logVir!I23&lt;&gt;0,logVir!I23-logVir!I$1104-0.5*(SLir!I23+SLir!I$1104)*(logHir!I23-logHir!I$1104),0)</f>
        <v>0.83818951171294831</v>
      </c>
    </row>
    <row r="24" spans="1:9" x14ac:dyDescent="0.15">
      <c r="A24" s="1">
        <v>1</v>
      </c>
      <c r="B24" s="1" t="s">
        <v>2</v>
      </c>
      <c r="C24" s="1">
        <v>21</v>
      </c>
      <c r="D24" s="1" t="s">
        <v>16</v>
      </c>
      <c r="E24" s="6">
        <f>IF(logVir!E24&lt;&gt;0,logVir!E24-logVir!E$1105-0.5*(SLir!E24+SLir!E$1105)*(logHir!E24-logHir!E$1105),0)</f>
        <v>0.43389668226179756</v>
      </c>
      <c r="F24" s="8">
        <f>IF(logVir!F24&lt;&gt;0,logVir!F24-logVir!F$1105-0.5*(SLir!F24+SLir!F$1105)*(logHir!F24-logHir!F$1105),0)</f>
        <v>0.5207022856497534</v>
      </c>
      <c r="G24" s="6">
        <f>IF(logVir!G24&lt;&gt;0,logVir!G24-logVir!G$1105-0.5*(SLir!G24+SLir!G$1105)*(logHir!G24-logHir!G$1105),0)</f>
        <v>0.63822061861547341</v>
      </c>
      <c r="H24" s="6">
        <f>IF(logVir!H24&lt;&gt;0,logVir!H24-logVir!H$1105-0.5*(SLir!H24+SLir!H$1105)*(logHir!H24-logHir!H$1105),0)</f>
        <v>0.67933479234583427</v>
      </c>
      <c r="I24" s="6">
        <f>IF(logVir!I24&lt;&gt;0,logVir!I24-logVir!I$1105-0.5*(SLir!I24+SLir!I$1105)*(logHir!I24-logHir!I$1105),0)</f>
        <v>0.82911697033621767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8</v>
      </c>
      <c r="E25" s="6">
        <f>IF(logVir!E25&lt;&gt;0,logVir!E25-logVir!E$1106-0.5*(SLir!E25+SLir!E$1106)*(logHir!E25-logHir!E$1106),0)</f>
        <v>0.3084697870624391</v>
      </c>
      <c r="F25" s="8">
        <f>IF(logVir!F25&lt;&gt;0,logVir!F25-logVir!F$1106-0.5*(SLir!F25+SLir!F$1106)*(logHir!F25-logHir!F$1106),0)</f>
        <v>0.39078023174044474</v>
      </c>
      <c r="G25" s="6">
        <f>IF(logVir!G25&lt;&gt;0,logVir!G25-logVir!G$1106-0.5*(SLir!G25+SLir!G$1106)*(logHir!G25-logHir!G$1106),0)</f>
        <v>0.37774765999965165</v>
      </c>
      <c r="H25" s="6">
        <f>IF(logVir!H25&lt;&gt;0,logVir!H25-logVir!H$1106-0.5*(SLir!H25+SLir!H$1106)*(logHir!H25-logHir!H$1106),0)</f>
        <v>0.36210817802899997</v>
      </c>
      <c r="I25" s="6">
        <f>IF(logVir!I25&lt;&gt;0,logVir!I25-logVir!I$1106-0.5*(SLir!I25+SLir!I$1106)*(logHir!I25-logHir!I$1106),0)</f>
        <v>0.28564295260875183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29</v>
      </c>
      <c r="E26" s="6">
        <f>IF(logVir!E26&lt;&gt;0,logVir!E26-logVir!E$1107-0.5*(SLir!E26+SLir!E$1107)*(logHir!E26-logHir!E$1107),0)</f>
        <v>0.51593539171012703</v>
      </c>
      <c r="F26" s="8">
        <f>IF(logVir!F26&lt;&gt;0,logVir!F26-logVir!F$1107-0.5*(SLir!F26+SLir!F$1107)*(logHir!F26-logHir!F$1107),0)</f>
        <v>0.39007063096712036</v>
      </c>
      <c r="G26" s="6">
        <f>IF(logVir!G26&lt;&gt;0,logVir!G26-logVir!G$1107-0.5*(SLir!G26+SLir!G$1107)*(logHir!G26-logHir!G$1107),0)</f>
        <v>0.44195710570077595</v>
      </c>
      <c r="H26" s="6">
        <f>IF(logVir!H26&lt;&gt;0,logVir!H26-logVir!H$1107-0.5*(SLir!H26+SLir!H$1107)*(logHir!H26-logHir!H$1107),0)</f>
        <v>0.40509246528230836</v>
      </c>
      <c r="I26" s="6">
        <f>IF(logVir!I26&lt;&gt;0,logVir!I26-logVir!I$1107-0.5*(SLir!I26+SLir!I$1107)*(logHir!I26-logHir!I$1107),0)</f>
        <v>0.49817240941007013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9</v>
      </c>
      <c r="E27" s="6">
        <f>IF(logVir!E27&lt;&gt;0,logVir!E27-logVir!E$1085-0.5*(SLir!E27+SLir!E$1085)*(logHir!E27-logHir!E$1085),0)</f>
        <v>0.26116806557837391</v>
      </c>
      <c r="F27" s="8">
        <f>IF(logVir!F27&lt;&gt;0,logVir!F27-logVir!F$1085-0.5*(SLir!F27+SLir!F$1085)*(logHir!F27-logHir!F$1085),0)</f>
        <v>0.18531582013735037</v>
      </c>
      <c r="G27" s="6">
        <f>IF(logVir!G27&lt;&gt;0,logVir!G27-logVir!G$1085-0.5*(SLir!G27+SLir!G$1085)*(logHir!G27-logHir!G$1085),0)</f>
        <v>0.27898565329597902</v>
      </c>
      <c r="H27" s="6">
        <f>IF(logVir!H27&lt;&gt;0,logVir!H27-logVir!H$1085-0.5*(SLir!H27+SLir!H$1085)*(logHir!H27-logHir!H$1085),0)</f>
        <v>0.34205562533634382</v>
      </c>
      <c r="I27" s="6">
        <f>IF(logVir!I27&lt;&gt;0,logVir!I27-logVir!I$1085-0.5*(SLir!I27+SLir!I$1085)*(logHir!I27-logHir!I$1085),0)</f>
        <v>0.50958348290173361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10</v>
      </c>
      <c r="E28" s="6">
        <f>IF(logVir!E28&lt;&gt;0,logVir!E28-logVir!E$1086-0.5*(SLir!E28+SLir!E$1086)*(logHir!E28-logHir!E$1086),0)</f>
        <v>-0.14488980547241934</v>
      </c>
      <c r="F28" s="8">
        <f>IF(logVir!F28&lt;&gt;0,logVir!F28-logVir!F$1086-0.5*(SLir!F28+SLir!F$1086)*(logHir!F28-logHir!F$1086),0)</f>
        <v>0.56672822267114675</v>
      </c>
      <c r="G28" s="6">
        <f>IF(logVir!G28&lt;&gt;0,logVir!G28-logVir!G$1086-0.5*(SLir!G28+SLir!G$1086)*(logHir!G28-logHir!G$1086),0)</f>
        <v>0.38061536674621449</v>
      </c>
      <c r="H28" s="6">
        <f>IF(logVir!H28&lt;&gt;0,logVir!H28-logVir!H$1086-0.5*(SLir!H28+SLir!H$1086)*(logHir!H28-logHir!H$1086),0)</f>
        <v>0.58136511780221989</v>
      </c>
      <c r="I28" s="6">
        <f>IF(logVir!I28&lt;&gt;0,logVir!I28-logVir!I$1086-0.5*(SLir!I28+SLir!I$1086)*(logHir!I28-logHir!I$1086),0)</f>
        <v>0.61087598299233759</v>
      </c>
    </row>
    <row r="29" spans="1:9" x14ac:dyDescent="0.15">
      <c r="A29" s="1">
        <v>2</v>
      </c>
      <c r="B29" s="1" t="s">
        <v>51</v>
      </c>
      <c r="C29" s="1">
        <v>3</v>
      </c>
      <c r="D29" s="1" t="s">
        <v>17</v>
      </c>
      <c r="E29" s="6">
        <f>IF(logVir!E29&lt;&gt;0,logVir!E29-logVir!E$1087-0.5*(SLir!E29+SLir!E$1087)*(logHir!E29-logHir!E$1087),0)</f>
        <v>-0.46094477027067615</v>
      </c>
      <c r="F29" s="8">
        <f>IF(logVir!F29&lt;&gt;0,logVir!F29-logVir!F$1087-0.5*(SLir!F29+SLir!F$1087)*(logHir!F29-logHir!F$1087),0)</f>
        <v>-0.64684773755500402</v>
      </c>
      <c r="G29" s="6">
        <f>IF(logVir!G29&lt;&gt;0,logVir!G29-logVir!G$1087-0.5*(SLir!G29+SLir!G$1087)*(logHir!G29-logHir!G$1087),0)</f>
        <v>-0.69342807241007531</v>
      </c>
      <c r="H29" s="6">
        <f>IF(logVir!H29&lt;&gt;0,logVir!H29-logVir!H$1087-0.5*(SLir!H29+SLir!H$1087)*(logHir!H29-logHir!H$1087),0)</f>
        <v>-0.74077916894761731</v>
      </c>
      <c r="I29" s="6">
        <f>IF(logVir!I29&lt;&gt;0,logVir!I29-logVir!I$1087-0.5*(SLir!I29+SLir!I$1087)*(logHir!I29-logHir!I$1087),0)</f>
        <v>-0.68757853297212024</v>
      </c>
    </row>
    <row r="30" spans="1:9" x14ac:dyDescent="0.15">
      <c r="A30" s="1">
        <v>2</v>
      </c>
      <c r="B30" s="1" t="s">
        <v>51</v>
      </c>
      <c r="C30" s="1">
        <v>4</v>
      </c>
      <c r="D30" s="1" t="s">
        <v>18</v>
      </c>
      <c r="E30" s="6">
        <f>IF(logVir!E30&lt;&gt;0,logVir!E30-logVir!E$1088-0.5*(SLir!E30+SLir!E$1088)*(logHir!E30-logHir!E$1088),0)</f>
        <v>-1.0807551047790236</v>
      </c>
      <c r="F30" s="8">
        <f>IF(logVir!F30&lt;&gt;0,logVir!F30-logVir!F$1088-0.5*(SLir!F30+SLir!F$1088)*(logHir!F30-logHir!F$1088),0)</f>
        <v>-0.37273538924149929</v>
      </c>
      <c r="G30" s="6">
        <f>IF(logVir!G30&lt;&gt;0,logVir!G30-logVir!G$1088-0.5*(SLir!G30+SLir!G$1088)*(logHir!G30-logHir!G$1088),0)</f>
        <v>-0.42987678271525748</v>
      </c>
      <c r="H30" s="6">
        <f>IF(logVir!H30&lt;&gt;0,logVir!H30-logVir!H$1088-0.5*(SLir!H30+SLir!H$1088)*(logHir!H30-logHir!H$1088),0)</f>
        <v>-0.42358399775892464</v>
      </c>
      <c r="I30" s="6">
        <f>IF(logVir!I30&lt;&gt;0,logVir!I30-logVir!I$1088-0.5*(SLir!I30+SLir!I$1088)*(logHir!I30-logHir!I$1088),0)</f>
        <v>-0.43126893032715696</v>
      </c>
    </row>
    <row r="31" spans="1:9" x14ac:dyDescent="0.15">
      <c r="A31" s="1">
        <v>2</v>
      </c>
      <c r="B31" s="1" t="s">
        <v>51</v>
      </c>
      <c r="C31" s="1">
        <v>5</v>
      </c>
      <c r="D31" s="1" t="s">
        <v>19</v>
      </c>
      <c r="E31" s="6">
        <f>IF(logVir!E31&lt;&gt;0,logVir!E31-logVir!E$1089-0.5*(SLir!E31+SLir!E$1089)*(logHir!E31-logHir!E$1089),0)</f>
        <v>-0.10977289564433995</v>
      </c>
      <c r="F31" s="8">
        <f>IF(logVir!F31&lt;&gt;0,logVir!F31-logVir!F$1089-0.5*(SLir!F31+SLir!F$1089)*(logHir!F31-logHir!F$1089),0)</f>
        <v>0.23485459928187347</v>
      </c>
      <c r="G31" s="6">
        <f>IF(logVir!G31&lt;&gt;0,logVir!G31-logVir!G$1089-0.5*(SLir!G31+SLir!G$1089)*(logHir!G31-logHir!G$1089),0)</f>
        <v>0.36596989726661622</v>
      </c>
      <c r="H31" s="6">
        <f>IF(logVir!H31&lt;&gt;0,logVir!H31-logVir!H$1089-0.5*(SLir!H31+SLir!H$1089)*(logHir!H31-logHir!H$1089),0)</f>
        <v>0.38564738137915416</v>
      </c>
      <c r="I31" s="6">
        <f>IF(logVir!I31&lt;&gt;0,logVir!I31-logVir!I$1089-0.5*(SLir!I31+SLir!I$1089)*(logHir!I31-logHir!I$1089),0)</f>
        <v>0.40292167616907731</v>
      </c>
    </row>
    <row r="32" spans="1:9" x14ac:dyDescent="0.15">
      <c r="A32" s="1">
        <v>2</v>
      </c>
      <c r="B32" s="1" t="s">
        <v>51</v>
      </c>
      <c r="C32" s="1">
        <v>6</v>
      </c>
      <c r="D32" s="1" t="s">
        <v>3</v>
      </c>
      <c r="E32" s="6">
        <f>IF(logVir!E32&lt;&gt;0,logVir!E32-logVir!E$1090-0.5*(SLir!E32+SLir!E$1090)*(logHir!E32-logHir!E$1090),0)</f>
        <v>-1.6774037195204539</v>
      </c>
      <c r="F32" s="8">
        <f>IF(logVir!F32&lt;&gt;0,logVir!F32-logVir!F$1090-0.5*(SLir!F32+SLir!F$1090)*(logHir!F32-logHir!F$1090),0)</f>
        <v>-0.8986544254766915</v>
      </c>
      <c r="G32" s="6">
        <f>IF(logVir!G32&lt;&gt;0,logVir!G32-logVir!G$1090-0.5*(SLir!G32+SLir!G$1090)*(logHir!G32-logHir!G$1090),0)</f>
        <v>-0.17618899264564336</v>
      </c>
      <c r="H32" s="6">
        <f>IF(logVir!H32&lt;&gt;0,logVir!H32-logVir!H$1090-0.5*(SLir!H32+SLir!H$1090)*(logHir!H32-logHir!H$1090),0)</f>
        <v>-0.42303299897876645</v>
      </c>
      <c r="I32" s="6">
        <f>IF(logVir!I32&lt;&gt;0,logVir!I32-logVir!I$1090-0.5*(SLir!I32+SLir!I$1090)*(logHir!I32-logHir!I$1090),0)</f>
        <v>-0.79450272065686467</v>
      </c>
    </row>
    <row r="33" spans="1:9" x14ac:dyDescent="0.15">
      <c r="A33" s="1">
        <v>2</v>
      </c>
      <c r="B33" s="1" t="s">
        <v>51</v>
      </c>
      <c r="C33" s="1">
        <v>7</v>
      </c>
      <c r="D33" s="1" t="s">
        <v>20</v>
      </c>
      <c r="E33" s="6">
        <f>IF(logVir!E33&lt;&gt;0,logVir!E33-logVir!E$1091-0.5*(SLir!E33+SLir!E$1091)*(logHir!E33-logHir!E$1091),0)</f>
        <v>0.5240076966066729</v>
      </c>
      <c r="F33" s="8">
        <f>IF(logVir!F33&lt;&gt;0,logVir!F33-logVir!F$1091-0.5*(SLir!F33+SLir!F$1091)*(logHir!F33-logHir!F$1091),0)</f>
        <v>-1.6592217281939194</v>
      </c>
      <c r="G33" s="6">
        <f>IF(logVir!G33&lt;&gt;0,logVir!G33-logVir!G$1091-0.5*(SLir!G33+SLir!G$1091)*(logHir!G33-logHir!G$1091),0)</f>
        <v>-0.89159093081840746</v>
      </c>
      <c r="H33" s="6">
        <f>IF(logVir!H33&lt;&gt;0,logVir!H33-logVir!H$1091-0.5*(SLir!H33+SLir!H$1091)*(logHir!H33-logHir!H$1091),0)</f>
        <v>-1.0387032594347825</v>
      </c>
      <c r="I33" s="6">
        <f>IF(logVir!I33&lt;&gt;0,logVir!I33-logVir!I$1091-0.5*(SLir!I33+SLir!I$1091)*(logHir!I33-logHir!I$1091),0)</f>
        <v>-0.67960884739372596</v>
      </c>
    </row>
    <row r="34" spans="1:9" x14ac:dyDescent="0.15">
      <c r="A34" s="1">
        <v>2</v>
      </c>
      <c r="B34" s="1" t="s">
        <v>51</v>
      </c>
      <c r="C34" s="1">
        <v>8</v>
      </c>
      <c r="D34" s="1" t="s">
        <v>21</v>
      </c>
      <c r="E34" s="6">
        <f>IF(logVir!E34&lt;&gt;0,logVir!E34-logVir!E$1092-0.5*(SLir!E34+SLir!E$1092)*(logHir!E34-logHir!E$1092),0)</f>
        <v>-0.49820201545318166</v>
      </c>
      <c r="F34" s="8">
        <f>IF(logVir!F34&lt;&gt;0,logVir!F34-logVir!F$1092-0.5*(SLir!F34+SLir!F$1092)*(logHir!F34-logHir!F$1092),0)</f>
        <v>-0.30878021355148894</v>
      </c>
      <c r="G34" s="6">
        <f>IF(logVir!G34&lt;&gt;0,logVir!G34-logVir!G$1092-0.5*(SLir!G34+SLir!G$1092)*(logHir!G34-logHir!G$1092),0)</f>
        <v>-0.35321300821008772</v>
      </c>
      <c r="H34" s="6">
        <f>IF(logVir!H34&lt;&gt;0,logVir!H34-logVir!H$1092-0.5*(SLir!H34+SLir!H$1092)*(logHir!H34-logHir!H$1092),0)</f>
        <v>-0.52580295433375834</v>
      </c>
      <c r="I34" s="6">
        <f>IF(logVir!I34&lt;&gt;0,logVir!I34-logVir!I$1092-0.5*(SLir!I34+SLir!I$1092)*(logHir!I34-logHir!I$1092),0)</f>
        <v>-0.9369440369845482</v>
      </c>
    </row>
    <row r="35" spans="1:9" x14ac:dyDescent="0.15">
      <c r="A35" s="1">
        <v>2</v>
      </c>
      <c r="B35" s="1" t="s">
        <v>51</v>
      </c>
      <c r="C35" s="1">
        <v>9</v>
      </c>
      <c r="D35" s="1" t="s">
        <v>22</v>
      </c>
      <c r="E35" s="6">
        <f>IF(logVir!E35&lt;&gt;0,logVir!E35-logVir!E$1093-0.5*(SLir!E35+SLir!E$1093)*(logHir!E35-logHir!E$1093),0)</f>
        <v>-1.7826105567438355E-3</v>
      </c>
      <c r="F35" s="8">
        <f>IF(logVir!F35&lt;&gt;0,logVir!F35-logVir!F$1093-0.5*(SLir!F35+SLir!F$1093)*(logHir!F35-logHir!F$1093),0)</f>
        <v>-0.30097007891776828</v>
      </c>
      <c r="G35" s="6">
        <f>IF(logVir!G35&lt;&gt;0,logVir!G35-logVir!G$1093-0.5*(SLir!G35+SLir!G$1093)*(logHir!G35-logHir!G$1093),0)</f>
        <v>-0.235643006015814</v>
      </c>
      <c r="H35" s="6">
        <f>IF(logVir!H35&lt;&gt;0,logVir!H35-logVir!H$1093-0.5*(SLir!H35+SLir!H$1093)*(logHir!H35-logHir!H$1093),0)</f>
        <v>5.7977593434534472E-2</v>
      </c>
      <c r="I35" s="6">
        <f>IF(logVir!I35&lt;&gt;0,logVir!I35-logVir!I$1093-0.5*(SLir!I35+SLir!I$1093)*(logHir!I35-logHir!I$1093),0)</f>
        <v>1.5973676456784291</v>
      </c>
    </row>
    <row r="36" spans="1:9" x14ac:dyDescent="0.15">
      <c r="A36" s="1">
        <v>2</v>
      </c>
      <c r="B36" s="1" t="s">
        <v>51</v>
      </c>
      <c r="C36" s="1">
        <v>10</v>
      </c>
      <c r="D36" s="1" t="s">
        <v>23</v>
      </c>
      <c r="E36" s="6">
        <f>IF(logVir!E36&lt;&gt;0,logVir!E36-logVir!E$1094-0.5*(SLir!E36+SLir!E$1094)*(logHir!E36-logHir!E$1094),0)</f>
        <v>-0.95285071148910361</v>
      </c>
      <c r="F36" s="8">
        <f>IF(logVir!F36&lt;&gt;0,logVir!F36-logVir!F$1094-0.5*(SLir!F36+SLir!F$1094)*(logHir!F36-logHir!F$1094),0)</f>
        <v>-0.63882179849566256</v>
      </c>
      <c r="G36" s="6">
        <f>IF(logVir!G36&lt;&gt;0,logVir!G36-logVir!G$1094-0.5*(SLir!G36+SLir!G$1094)*(logHir!G36-logHir!G$1094),0)</f>
        <v>-0.62417587217594828</v>
      </c>
      <c r="H36" s="6">
        <f>IF(logVir!H36&lt;&gt;0,logVir!H36-logVir!H$1094-0.5*(SLir!H36+SLir!H$1094)*(logHir!H36-logHir!H$1094),0)</f>
        <v>-0.59838034181165889</v>
      </c>
      <c r="I36" s="6">
        <f>IF(logVir!I36&lt;&gt;0,logVir!I36-logVir!I$1094-0.5*(SLir!I36+SLir!I$1094)*(logHir!I36-logHir!I$1094),0)</f>
        <v>-0.39951162983288602</v>
      </c>
    </row>
    <row r="37" spans="1:9" x14ac:dyDescent="0.15">
      <c r="A37" s="1">
        <v>2</v>
      </c>
      <c r="B37" s="1" t="s">
        <v>51</v>
      </c>
      <c r="C37" s="1">
        <v>11</v>
      </c>
      <c r="D37" s="1" t="s">
        <v>24</v>
      </c>
      <c r="E37" s="6">
        <f>IF(logVir!E37&lt;&gt;0,logVir!E37-logVir!E$1095-0.5*(SLir!E37+SLir!E$1095)*(logHir!E37-logHir!E$1095),0)</f>
        <v>-0.91155192544570163</v>
      </c>
      <c r="F37" s="8">
        <f>IF(logVir!F37&lt;&gt;0,logVir!F37-logVir!F$1095-0.5*(SLir!F37+SLir!F$1095)*(logHir!F37-logHir!F$1095),0)</f>
        <v>-1.0931498301026901</v>
      </c>
      <c r="G37" s="6">
        <f>IF(logVir!G37&lt;&gt;0,logVir!G37-logVir!G$1095-0.5*(SLir!G37+SLir!G$1095)*(logHir!G37-logHir!G$1095),0)</f>
        <v>-0.93148694728210879</v>
      </c>
      <c r="H37" s="6">
        <f>IF(logVir!H37&lt;&gt;0,logVir!H37-logVir!H$1095-0.5*(SLir!H37+SLir!H$1095)*(logHir!H37-logHir!H$1095),0)</f>
        <v>-0.57848863659197258</v>
      </c>
      <c r="I37" s="6">
        <f>IF(logVir!I37&lt;&gt;0,logVir!I37-logVir!I$1095-0.5*(SLir!I37+SLir!I$1095)*(logHir!I37-logHir!I$1095),0)</f>
        <v>-6.9105477227016099E-3</v>
      </c>
    </row>
    <row r="38" spans="1:9" x14ac:dyDescent="0.15">
      <c r="A38" s="1">
        <v>2</v>
      </c>
      <c r="B38" s="1" t="s">
        <v>51</v>
      </c>
      <c r="C38" s="1">
        <v>12</v>
      </c>
      <c r="D38" s="1" t="s">
        <v>25</v>
      </c>
      <c r="E38" s="6">
        <f>IF(logVir!E38&lt;&gt;0,logVir!E38-logVir!E$1096-0.5*(SLir!E38+SLir!E$1096)*(logHir!E38-logHir!E$1096),0)</f>
        <v>-1.0725450427633945</v>
      </c>
      <c r="F38" s="8">
        <f>IF(logVir!F38&lt;&gt;0,logVir!F38-logVir!F$1096-0.5*(SLir!F38+SLir!F$1096)*(logHir!F38-logHir!F$1096),0)</f>
        <v>-0.88389626577212788</v>
      </c>
      <c r="G38" s="6">
        <f>IF(logVir!G38&lt;&gt;0,logVir!G38-logVir!G$1096-0.5*(SLir!G38+SLir!G$1096)*(logHir!G38-logHir!G$1096),0)</f>
        <v>-0.90453505580103877</v>
      </c>
      <c r="H38" s="6">
        <f>IF(logVir!H38&lt;&gt;0,logVir!H38-logVir!H$1096-0.5*(SLir!H38+SLir!H$1096)*(logHir!H38-logHir!H$1096),0)</f>
        <v>-0.95827247845596841</v>
      </c>
      <c r="I38" s="6">
        <f>IF(logVir!I38&lt;&gt;0,logVir!I38-logVir!I$1096-0.5*(SLir!I38+SLir!I$1096)*(logHir!I38-logHir!I$1096),0)</f>
        <v>-1.0336678938457757</v>
      </c>
    </row>
    <row r="39" spans="1:9" x14ac:dyDescent="0.15">
      <c r="A39" s="1">
        <v>2</v>
      </c>
      <c r="B39" s="1" t="s">
        <v>51</v>
      </c>
      <c r="C39" s="1">
        <v>13</v>
      </c>
      <c r="D39" s="1" t="s">
        <v>26</v>
      </c>
      <c r="E39" s="6">
        <f>IF(logVir!E39&lt;&gt;0,logVir!E39-logVir!E$1097-0.5*(SLir!E39+SLir!E$1097)*(logHir!E39-logHir!E$1097),0)</f>
        <v>-0.59442596871475328</v>
      </c>
      <c r="F39" s="8">
        <f>IF(logVir!F39&lt;&gt;0,logVir!F39-logVir!F$1097-0.5*(SLir!F39+SLir!F$1097)*(logHir!F39-logHir!F$1097),0)</f>
        <v>-1.0681489786145777</v>
      </c>
      <c r="G39" s="6">
        <f>IF(logVir!G39&lt;&gt;0,logVir!G39-logVir!G$1097-0.5*(SLir!G39+SLir!G$1097)*(logHir!G39-logHir!G$1097),0)</f>
        <v>-1.2222061763991223</v>
      </c>
      <c r="H39" s="6">
        <f>IF(logVir!H39&lt;&gt;0,logVir!H39-logVir!H$1097-0.5*(SLir!H39+SLir!H$1097)*(logHir!H39-logHir!H$1097),0)</f>
        <v>-2.1938281126708636</v>
      </c>
      <c r="I39" s="6">
        <f>IF(logVir!I39&lt;&gt;0,logVir!I39-logVir!I$1097-0.5*(SLir!I39+SLir!I$1097)*(logHir!I39-logHir!I$1097),0)</f>
        <v>-8.1274265288760583E-2</v>
      </c>
    </row>
    <row r="40" spans="1:9" x14ac:dyDescent="0.15">
      <c r="A40" s="1">
        <v>2</v>
      </c>
      <c r="B40" s="1" t="s">
        <v>51</v>
      </c>
      <c r="C40" s="1">
        <v>14</v>
      </c>
      <c r="D40" s="1" t="s">
        <v>27</v>
      </c>
      <c r="E40" s="6">
        <f>IF(logVir!E40&lt;&gt;0,logVir!E40-logVir!E$1098-0.5*(SLir!E40+SLir!E$1098)*(logHir!E40-logHir!E$1098),0)</f>
        <v>-4.6672484992813956E-2</v>
      </c>
      <c r="F40" s="8">
        <f>IF(logVir!F40&lt;&gt;0,logVir!F40-logVir!F$1098-0.5*(SLir!F40+SLir!F$1098)*(logHir!F40-logHir!F$1098),0)</f>
        <v>-0.15346213100201084</v>
      </c>
      <c r="G40" s="6">
        <f>IF(logVir!G40&lt;&gt;0,logVir!G40-logVir!G$1098-0.5*(SLir!G40+SLir!G$1098)*(logHir!G40-logHir!G$1098),0)</f>
        <v>-0.59506594153093872</v>
      </c>
      <c r="H40" s="6">
        <f>IF(logVir!H40&lt;&gt;0,logVir!H40-logVir!H$1098-0.5*(SLir!H40+SLir!H$1098)*(logHir!H40-logHir!H$1098),0)</f>
        <v>-0.43717744222941513</v>
      </c>
      <c r="I40" s="6">
        <f>IF(logVir!I40&lt;&gt;0,logVir!I40-logVir!I$1098-0.5*(SLir!I40+SLir!I$1098)*(logHir!I40-logHir!I$1098),0)</f>
        <v>-0.2458529294650991</v>
      </c>
    </row>
    <row r="41" spans="1:9" x14ac:dyDescent="0.15">
      <c r="A41" s="1">
        <v>2</v>
      </c>
      <c r="B41" s="1" t="s">
        <v>51</v>
      </c>
      <c r="C41" s="1">
        <v>15</v>
      </c>
      <c r="D41" s="1" t="s">
        <v>28</v>
      </c>
      <c r="E41" s="6">
        <f>IF(logVir!E41&lt;&gt;0,logVir!E41-logVir!E$1099-0.5*(SLir!E41+SLir!E$1099)*(logHir!E41-logHir!E$1099),0)</f>
        <v>-0.34348610772652344</v>
      </c>
      <c r="F41" s="8">
        <f>IF(logVir!F41&lt;&gt;0,logVir!F41-logVir!F$1099-0.5*(SLir!F41+SLir!F$1099)*(logHir!F41-logHir!F$1099),0)</f>
        <v>-0.30800886486737356</v>
      </c>
      <c r="G41" s="6">
        <f>IF(logVir!G41&lt;&gt;0,logVir!G41-logVir!G$1099-0.5*(SLir!G41+SLir!G$1099)*(logHir!G41-logHir!G$1099),0)</f>
        <v>-0.54280240049830708</v>
      </c>
      <c r="H41" s="6">
        <f>IF(logVir!H41&lt;&gt;0,logVir!H41-logVir!H$1099-0.5*(SLir!H41+SLir!H$1099)*(logHir!H41-logHir!H$1099),0)</f>
        <v>-0.52207259886117652</v>
      </c>
      <c r="I41" s="6">
        <f>IF(logVir!I41&lt;&gt;0,logVir!I41-logVir!I$1099-0.5*(SLir!I41+SLir!I$1099)*(logHir!I41-logHir!I$1099),0)</f>
        <v>-0.85102503225617432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11</v>
      </c>
      <c r="E42" s="6">
        <f>IF(logVir!E42&lt;&gt;0,logVir!E42-logVir!E$1100-0.5*(SLir!E42+SLir!E$1100)*(logHir!E42-logHir!E$1100),0)</f>
        <v>-6.9920240587608665E-2</v>
      </c>
      <c r="F42" s="8">
        <f>IF(logVir!F42&lt;&gt;0,logVir!F42-logVir!F$1100-0.5*(SLir!F42+SLir!F$1100)*(logHir!F42-logHir!F$1100),0)</f>
        <v>-0.1841509794171364</v>
      </c>
      <c r="G42" s="6">
        <f>IF(logVir!G42&lt;&gt;0,logVir!G42-logVir!G$1100-0.5*(SLir!G42+SLir!G$1100)*(logHir!G42-logHir!G$1100),0)</f>
        <v>-0.17606112840088173</v>
      </c>
      <c r="H42" s="6">
        <f>IF(logVir!H42&lt;&gt;0,logVir!H42-logVir!H$1100-0.5*(SLir!H42+SLir!H$1100)*(logHir!H42-logHir!H$1100),0)</f>
        <v>5.0348518442566784E-2</v>
      </c>
      <c r="I42" s="6">
        <f>IF(logVir!I42&lt;&gt;0,logVir!I42-logVir!I$1100-0.5*(SLir!I42+SLir!I$1100)*(logHir!I42-logHir!I$1100),0)</f>
        <v>-5.0888616967791456E-2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12</v>
      </c>
      <c r="E43" s="6">
        <f>IF(logVir!E43&lt;&gt;0,logVir!E43-logVir!E$1101-0.5*(SLir!E43+SLir!E$1101)*(logHir!E43-logHir!E$1101),0)</f>
        <v>-1.2491455303752044</v>
      </c>
      <c r="F43" s="8">
        <f>IF(logVir!F43&lt;&gt;0,logVir!F43-logVir!F$1101-0.5*(SLir!F43+SLir!F$1101)*(logHir!F43-logHir!F$1101),0)</f>
        <v>-0.68090571667554023</v>
      </c>
      <c r="G43" s="6">
        <f>IF(logVir!G43&lt;&gt;0,logVir!G43-logVir!G$1101-0.5*(SLir!G43+SLir!G$1101)*(logHir!G43-logHir!G$1101),0)</f>
        <v>-0.71946153607064223</v>
      </c>
      <c r="H43" s="6">
        <f>IF(logVir!H43&lt;&gt;0,logVir!H43-logVir!H$1101-0.5*(SLir!H43+SLir!H$1101)*(logHir!H43-logHir!H$1101),0)</f>
        <v>-0.63927282813696573</v>
      </c>
      <c r="I43" s="6">
        <f>IF(logVir!I43&lt;&gt;0,logVir!I43-logVir!I$1101-0.5*(SLir!I43+SLir!I$1101)*(logHir!I43-logHir!I$1101),0)</f>
        <v>-0.46002371839349665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13</v>
      </c>
      <c r="E44" s="6">
        <f>IF(logVir!E44&lt;&gt;0,logVir!E44-logVir!E$1102-0.5*(SLir!E44+SLir!E$1102)*(logHir!E44-logHir!E$1102),0)</f>
        <v>-0.16823251163221722</v>
      </c>
      <c r="F44" s="8">
        <f>IF(logVir!F44&lt;&gt;0,logVir!F44-logVir!F$1102-0.5*(SLir!F44+SLir!F$1102)*(logHir!F44-logHir!F$1102),0)</f>
        <v>-8.8847577674492278E-2</v>
      </c>
      <c r="G44" s="6">
        <f>IF(logVir!G44&lt;&gt;0,logVir!G44-logVir!G$1102-0.5*(SLir!G44+SLir!G$1102)*(logHir!G44-logHir!G$1102),0)</f>
        <v>-0.10979116846669357</v>
      </c>
      <c r="H44" s="6">
        <f>IF(logVir!H44&lt;&gt;0,logVir!H44-logVir!H$1102-0.5*(SLir!H44+SLir!H$1102)*(logHir!H44-logHir!H$1102),0)</f>
        <v>-7.099861484561501E-2</v>
      </c>
      <c r="I44" s="6">
        <f>IF(logVir!I44&lt;&gt;0,logVir!I44-logVir!I$1102-0.5*(SLir!I44+SLir!I$1102)*(logHir!I44-logHir!I$1102),0)</f>
        <v>-1.3250612339730516E-2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14</v>
      </c>
      <c r="E45" s="6">
        <f>IF(logVir!E45&lt;&gt;0,logVir!E45-logVir!E$1103-0.5*(SLir!E45+SLir!E$1103)*(logHir!E45-logHir!E$1103),0)</f>
        <v>-5.6250147489238789E-2</v>
      </c>
      <c r="F45" s="8">
        <f>IF(logVir!F45&lt;&gt;0,logVir!F45-logVir!F$1103-0.5*(SLir!F45+SLir!F$1103)*(logHir!F45-logHir!F$1103),0)</f>
        <v>-6.1514328169556765E-2</v>
      </c>
      <c r="G45" s="6">
        <f>IF(logVir!G45&lt;&gt;0,logVir!G45-logVir!G$1103-0.5*(SLir!G45+SLir!G$1103)*(logHir!G45-logHir!G$1103),0)</f>
        <v>-0.24754697437078321</v>
      </c>
      <c r="H45" s="6">
        <f>IF(logVir!H45&lt;&gt;0,logVir!H45-logVir!H$1103-0.5*(SLir!H45+SLir!H$1103)*(logHir!H45-logHir!H$1103),0)</f>
        <v>-0.25636113728939569</v>
      </c>
      <c r="I45" s="6">
        <f>IF(logVir!I45&lt;&gt;0,logVir!I45-logVir!I$1103-0.5*(SLir!I45+SLir!I$1103)*(logHir!I45-logHir!I$1103),0)</f>
        <v>-0.28317780791450642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</v>
      </c>
      <c r="E46" s="6">
        <f>IF(logVir!E46&lt;&gt;0,logVir!E46-logVir!E$1104-0.5*(SLir!E46+SLir!E$1104)*(logHir!E46-logHir!E$1104),0)</f>
        <v>8.7953355058002503E-2</v>
      </c>
      <c r="F46" s="8">
        <f>IF(logVir!F46&lt;&gt;0,logVir!F46-logVir!F$1104-0.5*(SLir!F46+SLir!F$1104)*(logHir!F46-logHir!F$1104),0)</f>
        <v>-0.1618317116176255</v>
      </c>
      <c r="G46" s="6">
        <f>IF(logVir!G46&lt;&gt;0,logVir!G46-logVir!G$1104-0.5*(SLir!G46+SLir!G$1104)*(logHir!G46-logHir!G$1104),0)</f>
        <v>-0.25853732788027395</v>
      </c>
      <c r="H46" s="6">
        <f>IF(logVir!H46&lt;&gt;0,logVir!H46-logVir!H$1104-0.5*(SLir!H46+SLir!H$1104)*(logHir!H46-logHir!H$1104),0)</f>
        <v>-0.33967859690154012</v>
      </c>
      <c r="I46" s="6">
        <f>IF(logVir!I46&lt;&gt;0,logVir!I46-logVir!I$1104-0.5*(SLir!I46+SLir!I$1104)*(logHir!I46-logHir!I$1104),0)</f>
        <v>-0.43083215356555549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16</v>
      </c>
      <c r="E47" s="6">
        <f>IF(logVir!E47&lt;&gt;0,logVir!E47-logVir!E$1105-0.5*(SLir!E47+SLir!E$1105)*(logHir!E47-logHir!E$1105),0)</f>
        <v>-0.16879987598149751</v>
      </c>
      <c r="F47" s="8">
        <f>IF(logVir!F47&lt;&gt;0,logVir!F47-logVir!F$1105-0.5*(SLir!F47+SLir!F$1105)*(logHir!F47-logHir!F$1105),0)</f>
        <v>-0.15767163748384425</v>
      </c>
      <c r="G47" s="6">
        <f>IF(logVir!G47&lt;&gt;0,logVir!G47-logVir!G$1105-0.5*(SLir!G47+SLir!G$1105)*(logHir!G47-logHir!G$1105),0)</f>
        <v>-0.14915975537675527</v>
      </c>
      <c r="H47" s="6">
        <f>IF(logVir!H47&lt;&gt;0,logVir!H47-logVir!H$1105-0.5*(SLir!H47+SLir!H$1105)*(logHir!H47-logHir!H$1105),0)</f>
        <v>-0.19937654420488735</v>
      </c>
      <c r="I47" s="6">
        <f>IF(logVir!I47&lt;&gt;0,logVir!I47-logVir!I$1105-0.5*(SLir!I47+SLir!I$1105)*(logHir!I47-logHir!I$1105),0)</f>
        <v>-0.30236373859228338</v>
      </c>
    </row>
    <row r="48" spans="1:9" x14ac:dyDescent="0.15">
      <c r="A48" s="1">
        <v>2</v>
      </c>
      <c r="B48" s="1" t="s">
        <v>49</v>
      </c>
      <c r="C48" s="1">
        <v>22</v>
      </c>
      <c r="D48" s="1" t="s">
        <v>8</v>
      </c>
      <c r="E48" s="6">
        <f>IF(logVir!E48&lt;&gt;0,logVir!E48-logVir!E$1106-0.5*(SLir!E48+SLir!E$1106)*(logHir!E48-logHir!E$1106),0)</f>
        <v>-0.45319285305527179</v>
      </c>
      <c r="F48" s="8">
        <f>IF(logVir!F48&lt;&gt;0,logVir!F48-logVir!F$1106-0.5*(SLir!F48+SLir!F$1106)*(logHir!F48-logHir!F$1106),0)</f>
        <v>-0.18163825662625405</v>
      </c>
      <c r="G48" s="6">
        <f>IF(logVir!G48&lt;&gt;0,logVir!G48-logVir!G$1106-0.5*(SLir!G48+SLir!G$1106)*(logHir!G48-logHir!G$1106),0)</f>
        <v>-0.16990968919087768</v>
      </c>
      <c r="H48" s="6">
        <f>IF(logVir!H48&lt;&gt;0,logVir!H48-logVir!H$1106-0.5*(SLir!H48+SLir!H$1106)*(logHir!H48-logHir!H$1106),0)</f>
        <v>-0.19632180001337951</v>
      </c>
      <c r="I48" s="6">
        <f>IF(logVir!I48&lt;&gt;0,logVir!I48-logVir!I$1106-0.5*(SLir!I48+SLir!I$1106)*(logHir!I48-logHir!I$1106),0)</f>
        <v>-0.18524620124774965</v>
      </c>
    </row>
    <row r="49" spans="1:9" x14ac:dyDescent="0.15">
      <c r="A49" s="1">
        <v>2</v>
      </c>
      <c r="B49" s="1" t="s">
        <v>49</v>
      </c>
      <c r="C49" s="1">
        <v>23</v>
      </c>
      <c r="D49" s="1" t="s">
        <v>29</v>
      </c>
      <c r="E49" s="6">
        <f>IF(logVir!E49&lt;&gt;0,logVir!E49-logVir!E$1107-0.5*(SLir!E49+SLir!E$1107)*(logHir!E49-logHir!E$1107),0)</f>
        <v>-7.6950040276151585E-2</v>
      </c>
      <c r="F49" s="8">
        <f>IF(logVir!F49&lt;&gt;0,logVir!F49-logVir!F$1107-0.5*(SLir!F49+SLir!F$1107)*(logHir!F49-logHir!F$1107),0)</f>
        <v>-5.8698374365120175E-2</v>
      </c>
      <c r="G49" s="6">
        <f>IF(logVir!G49&lt;&gt;0,logVir!G49-logVir!G$1107-0.5*(SLir!G49+SLir!G$1107)*(logHir!G49-logHir!G$1107),0)</f>
        <v>4.5143806778418144E-2</v>
      </c>
      <c r="H49" s="6">
        <f>IF(logVir!H49&lt;&gt;0,logVir!H49-logVir!H$1107-0.5*(SLir!H49+SLir!H$1107)*(logHir!H49-logHir!H$1107),0)</f>
        <v>-8.4166593703854028E-3</v>
      </c>
      <c r="I49" s="6">
        <f>IF(logVir!I49&lt;&gt;0,logVir!I49-logVir!I$1107-0.5*(SLir!I49+SLir!I$1107)*(logHir!I49-logHir!I$1107),0)</f>
        <v>-2.2696946278924893E-2</v>
      </c>
    </row>
    <row r="50" spans="1:9" x14ac:dyDescent="0.15">
      <c r="A50" s="1">
        <v>3</v>
      </c>
      <c r="B50" s="1" t="s">
        <v>53</v>
      </c>
      <c r="C50" s="1">
        <v>1</v>
      </c>
      <c r="D50" s="1" t="s">
        <v>9</v>
      </c>
      <c r="E50" s="6">
        <f>IF(logVir!E50&lt;&gt;0,logVir!E50-logVir!E$1085-0.5*(SLir!E50+SLir!E$1085)*(logHir!E50-logHir!E$1085),0)</f>
        <v>0.12524967949994542</v>
      </c>
      <c r="F50" s="8">
        <f>IF(logVir!F50&lt;&gt;0,logVir!F50-logVir!F$1085-0.5*(SLir!F50+SLir!F$1085)*(logHir!F50-logHir!F$1085),0)</f>
        <v>8.0992363346949869E-2</v>
      </c>
      <c r="G50" s="6">
        <f>IF(logVir!G50&lt;&gt;0,logVir!G50-logVir!G$1085-0.5*(SLir!G50+SLir!G$1085)*(logHir!G50-logHir!G$1085),0)</f>
        <v>0.26982279052219033</v>
      </c>
      <c r="H50" s="6">
        <f>IF(logVir!H50&lt;&gt;0,logVir!H50-logVir!H$1085-0.5*(SLir!H50+SLir!H$1085)*(logHir!H50-logHir!H$1085),0)</f>
        <v>0.32997168723955916</v>
      </c>
      <c r="I50" s="6">
        <f>IF(logVir!I50&lt;&gt;0,logVir!I50-logVir!I$1085-0.5*(SLir!I50+SLir!I$1085)*(logHir!I50-logHir!I$1085),0)</f>
        <v>0.31788616485646387</v>
      </c>
    </row>
    <row r="51" spans="1:9" x14ac:dyDescent="0.15">
      <c r="A51" s="1">
        <v>3</v>
      </c>
      <c r="B51" s="1" t="s">
        <v>53</v>
      </c>
      <c r="C51" s="1">
        <v>2</v>
      </c>
      <c r="D51" s="1" t="s">
        <v>10</v>
      </c>
      <c r="E51" s="6">
        <f>IF(logVir!E51&lt;&gt;0,logVir!E51-logVir!E$1086-0.5*(SLir!E51+SLir!E$1086)*(logHir!E51-logHir!E$1086),0)</f>
        <v>0.56691605948835622</v>
      </c>
      <c r="F51" s="8">
        <f>IF(logVir!F51&lt;&gt;0,logVir!F51-logVir!F$1086-0.5*(SLir!F51+SLir!F$1086)*(logHir!F51-logHir!F$1086),0)</f>
        <v>-0.45900760115612443</v>
      </c>
      <c r="G51" s="6">
        <f>IF(logVir!G51&lt;&gt;0,logVir!G51-logVir!G$1086-0.5*(SLir!G51+SLir!G$1086)*(logHir!G51-logHir!G$1086),0)</f>
        <v>-0.46884383940494995</v>
      </c>
      <c r="H51" s="6">
        <f>IF(logVir!H51&lt;&gt;0,logVir!H51-logVir!H$1086-0.5*(SLir!H51+SLir!H$1086)*(logHir!H51-logHir!H$1086),0)</f>
        <v>-0.4278546006761571</v>
      </c>
      <c r="I51" s="6">
        <f>IF(logVir!I51&lt;&gt;0,logVir!I51-logVir!I$1086-0.5*(SLir!I51+SLir!I$1086)*(logHir!I51-logHir!I$1086),0)</f>
        <v>-0.64227965418384714</v>
      </c>
    </row>
    <row r="52" spans="1:9" x14ac:dyDescent="0.15">
      <c r="A52" s="1">
        <v>3</v>
      </c>
      <c r="B52" s="1" t="s">
        <v>54</v>
      </c>
      <c r="C52" s="1">
        <v>3</v>
      </c>
      <c r="D52" s="1" t="s">
        <v>17</v>
      </c>
      <c r="E52" s="6">
        <f>IF(logVir!E52&lt;&gt;0,logVir!E52-logVir!E$1087-0.5*(SLir!E52+SLir!E$1087)*(logHir!E52-logHir!E$1087),0)</f>
        <v>-0.28457504515564669</v>
      </c>
      <c r="F52" s="8">
        <f>IF(logVir!F52&lt;&gt;0,logVir!F52-logVir!F$1087-0.5*(SLir!F52+SLir!F$1087)*(logHir!F52-logHir!F$1087),0)</f>
        <v>-0.46368951481665643</v>
      </c>
      <c r="G52" s="6">
        <f>IF(logVir!G52&lt;&gt;0,logVir!G52-logVir!G$1087-0.5*(SLir!G52+SLir!G$1087)*(logHir!G52-logHir!G$1087),0)</f>
        <v>-0.19444472633783039</v>
      </c>
      <c r="H52" s="6">
        <f>IF(logVir!H52&lt;&gt;0,logVir!H52-logVir!H$1087-0.5*(SLir!H52+SLir!H$1087)*(logHir!H52-logHir!H$1087),0)</f>
        <v>-8.8044236043569035E-2</v>
      </c>
      <c r="I52" s="6">
        <f>IF(logVir!I52&lt;&gt;0,logVir!I52-logVir!I$1087-0.5*(SLir!I52+SLir!I$1087)*(logHir!I52-logHir!I$1087),0)</f>
        <v>-0.31716532508287776</v>
      </c>
    </row>
    <row r="53" spans="1:9" x14ac:dyDescent="0.15">
      <c r="A53" s="1">
        <v>3</v>
      </c>
      <c r="B53" s="1" t="s">
        <v>54</v>
      </c>
      <c r="C53" s="1">
        <v>4</v>
      </c>
      <c r="D53" s="1" t="s">
        <v>18</v>
      </c>
      <c r="E53" s="6">
        <f>IF(logVir!E53&lt;&gt;0,logVir!E53-logVir!E$1088-0.5*(SLir!E53+SLir!E$1088)*(logHir!E53-logHir!E$1088),0)</f>
        <v>-0.63356297254448979</v>
      </c>
      <c r="F53" s="8">
        <f>IF(logVir!F53&lt;&gt;0,logVir!F53-logVir!F$1088-0.5*(SLir!F53+SLir!F$1088)*(logHir!F53-logHir!F$1088),0)</f>
        <v>-0.30961029679520657</v>
      </c>
      <c r="G53" s="6">
        <f>IF(logVir!G53&lt;&gt;0,logVir!G53-logVir!G$1088-0.5*(SLir!G53+SLir!G$1088)*(logHir!G53-logHir!G$1088),0)</f>
        <v>-0.33300408919016294</v>
      </c>
      <c r="H53" s="6">
        <f>IF(logVir!H53&lt;&gt;0,logVir!H53-logVir!H$1088-0.5*(SLir!H53+SLir!H$1088)*(logHir!H53-logHir!H$1088),0)</f>
        <v>-0.26941362714475936</v>
      </c>
      <c r="I53" s="6">
        <f>IF(logVir!I53&lt;&gt;0,logVir!I53-logVir!I$1088-0.5*(SLir!I53+SLir!I$1088)*(logHir!I53-logHir!I$1088),0)</f>
        <v>-0.50806972083371338</v>
      </c>
    </row>
    <row r="54" spans="1:9" x14ac:dyDescent="0.15">
      <c r="A54" s="1">
        <v>3</v>
      </c>
      <c r="B54" s="1" t="s">
        <v>54</v>
      </c>
      <c r="C54" s="1">
        <v>5</v>
      </c>
      <c r="D54" s="1" t="s">
        <v>19</v>
      </c>
      <c r="E54" s="6">
        <f>IF(logVir!E54&lt;&gt;0,logVir!E54-logVir!E$1089-0.5*(SLir!E54+SLir!E$1089)*(logHir!E54-logHir!E$1089),0)</f>
        <v>-0.12709979031268859</v>
      </c>
      <c r="F54" s="8">
        <f>IF(logVir!F54&lt;&gt;0,logVir!F54-logVir!F$1089-0.5*(SLir!F54+SLir!F$1089)*(logHir!F54-logHir!F$1089),0)</f>
        <v>0.16588852664207576</v>
      </c>
      <c r="G54" s="6">
        <f>IF(logVir!G54&lt;&gt;0,logVir!G54-logVir!G$1089-0.5*(SLir!G54+SLir!G$1089)*(logHir!G54-logHir!G$1089),0)</f>
        <v>-0.22167080266597283</v>
      </c>
      <c r="H54" s="6">
        <f>IF(logVir!H54&lt;&gt;0,logVir!H54-logVir!H$1089-0.5*(SLir!H54+SLir!H$1089)*(logHir!H54-logHir!H$1089),0)</f>
        <v>-5.3773023035476597E-2</v>
      </c>
      <c r="I54" s="6">
        <f>IF(logVir!I54&lt;&gt;0,logVir!I54-logVir!I$1089-0.5*(SLir!I54+SLir!I$1089)*(logHir!I54-logHir!I$1089),0)</f>
        <v>-7.6930807450933059E-2</v>
      </c>
    </row>
    <row r="55" spans="1:9" x14ac:dyDescent="0.15">
      <c r="A55" s="1">
        <v>3</v>
      </c>
      <c r="B55" s="1" t="s">
        <v>54</v>
      </c>
      <c r="C55" s="1">
        <v>6</v>
      </c>
      <c r="D55" s="1" t="s">
        <v>3</v>
      </c>
      <c r="E55" s="6">
        <f>IF(logVir!E55&lt;&gt;0,logVir!E55-logVir!E$1090-0.5*(SLir!E55+SLir!E$1090)*(logHir!E55-logHir!E$1090),0)</f>
        <v>-1.1756968739861318</v>
      </c>
      <c r="F55" s="8">
        <f>IF(logVir!F55&lt;&gt;0,logVir!F55-logVir!F$1090-0.5*(SLir!F55+SLir!F$1090)*(logHir!F55-logHir!F$1090),0)</f>
        <v>-0.53444836786988592</v>
      </c>
      <c r="G55" s="6">
        <f>IF(logVir!G55&lt;&gt;0,logVir!G55-logVir!G$1090-0.5*(SLir!G55+SLir!G$1090)*(logHir!G55-logHir!G$1090),0)</f>
        <v>-1.0915335054007671</v>
      </c>
      <c r="H55" s="6">
        <f>IF(logVir!H55&lt;&gt;0,logVir!H55-logVir!H$1090-0.5*(SLir!H55+SLir!H$1090)*(logHir!H55-logHir!H$1090),0)</f>
        <v>-1.1346164718147715</v>
      </c>
      <c r="I55" s="6">
        <f>IF(logVir!I55&lt;&gt;0,logVir!I55-logVir!I$1090-0.5*(SLir!I55+SLir!I$1090)*(logHir!I55-logHir!I$1090),0)</f>
        <v>-0.96595327716949109</v>
      </c>
    </row>
    <row r="56" spans="1:9" x14ac:dyDescent="0.15">
      <c r="A56" s="1">
        <v>3</v>
      </c>
      <c r="B56" s="1" t="s">
        <v>54</v>
      </c>
      <c r="C56" s="1">
        <v>7</v>
      </c>
      <c r="D56" s="1" t="s">
        <v>20</v>
      </c>
      <c r="E56" s="6">
        <f>IF(logVir!E56&lt;&gt;0,logVir!E56-logVir!E$1091-0.5*(SLir!E56+SLir!E$1091)*(logHir!E56-logHir!E$1091),0)</f>
        <v>-1.4906075987087259</v>
      </c>
      <c r="F56" s="8">
        <f>IF(logVir!F56&lt;&gt;0,logVir!F56-logVir!F$1091-0.5*(SLir!F56+SLir!F$1091)*(logHir!F56-logHir!F$1091),0)</f>
        <v>-2.1994638002406481</v>
      </c>
      <c r="G56" s="6">
        <f>IF(logVir!G56&lt;&gt;0,logVir!G56-logVir!G$1091-0.5*(SLir!G56+SLir!G$1091)*(logHir!G56-logHir!G$1091),0)</f>
        <v>-1.3970637274012971</v>
      </c>
      <c r="H56" s="6">
        <f>IF(logVir!H56&lt;&gt;0,logVir!H56-logVir!H$1091-0.5*(SLir!H56+SLir!H$1091)*(logHir!H56-logHir!H$1091),0)</f>
        <v>-0.9921293174855973</v>
      </c>
      <c r="I56" s="6">
        <f>IF(logVir!I56&lt;&gt;0,logVir!I56-logVir!I$1091-0.5*(SLir!I56+SLir!I$1091)*(logHir!I56-logHir!I$1091),0)</f>
        <v>-0.86251799246243288</v>
      </c>
    </row>
    <row r="57" spans="1:9" x14ac:dyDescent="0.15">
      <c r="A57" s="1">
        <v>3</v>
      </c>
      <c r="B57" s="1" t="s">
        <v>54</v>
      </c>
      <c r="C57" s="1">
        <v>8</v>
      </c>
      <c r="D57" s="1" t="s">
        <v>21</v>
      </c>
      <c r="E57" s="6">
        <f>IF(logVir!E57&lt;&gt;0,logVir!E57-logVir!E$1092-0.5*(SLir!E57+SLir!E$1092)*(logHir!E57-logHir!E$1092),0)</f>
        <v>8.2067653094850979E-2</v>
      </c>
      <c r="F57" s="8">
        <f>IF(logVir!F57&lt;&gt;0,logVir!F57-logVir!F$1092-0.5*(SLir!F57+SLir!F$1092)*(logHir!F57-logHir!F$1092),0)</f>
        <v>0.33417736510777912</v>
      </c>
      <c r="G57" s="6">
        <f>IF(logVir!G57&lt;&gt;0,logVir!G57-logVir!G$1092-0.5*(SLir!G57+SLir!G$1092)*(logHir!G57-logHir!G$1092),0)</f>
        <v>0.20167121395971011</v>
      </c>
      <c r="H57" s="6">
        <f>IF(logVir!H57&lt;&gt;0,logVir!H57-logVir!H$1092-0.5*(SLir!H57+SLir!H$1092)*(logHir!H57-logHir!H$1092),0)</f>
        <v>4.8118727030730335E-2</v>
      </c>
      <c r="I57" s="6">
        <f>IF(logVir!I57&lt;&gt;0,logVir!I57-logVir!I$1092-0.5*(SLir!I57+SLir!I$1092)*(logHir!I57-logHir!I$1092),0)</f>
        <v>-0.13049726769069497</v>
      </c>
    </row>
    <row r="58" spans="1:9" x14ac:dyDescent="0.15">
      <c r="A58" s="1">
        <v>3</v>
      </c>
      <c r="B58" s="1" t="s">
        <v>54</v>
      </c>
      <c r="C58" s="1">
        <v>9</v>
      </c>
      <c r="D58" s="1" t="s">
        <v>22</v>
      </c>
      <c r="E58" s="6">
        <f>IF(logVir!E58&lt;&gt;0,logVir!E58-logVir!E$1093-0.5*(SLir!E58+SLir!E$1093)*(logHir!E58-logHir!E$1093),0)</f>
        <v>0.30108805217570456</v>
      </c>
      <c r="F58" s="8">
        <f>IF(logVir!F58&lt;&gt;0,logVir!F58-logVir!F$1093-0.5*(SLir!F58+SLir!F$1093)*(logHir!F58-logHir!F$1093),0)</f>
        <v>-0.11842121468254198</v>
      </c>
      <c r="G58" s="6">
        <f>IF(logVir!G58&lt;&gt;0,logVir!G58-logVir!G$1093-0.5*(SLir!G58+SLir!G$1093)*(logHir!G58-logHir!G$1093),0)</f>
        <v>-0.81019139338678525</v>
      </c>
      <c r="H58" s="6">
        <f>IF(logVir!H58&lt;&gt;0,logVir!H58-logVir!H$1093-0.5*(SLir!H58+SLir!H$1093)*(logHir!H58-logHir!H$1093),0)</f>
        <v>-0.30555886456746595</v>
      </c>
      <c r="I58" s="6">
        <f>IF(logVir!I58&lt;&gt;0,logVir!I58-logVir!I$1093-0.5*(SLir!I58+SLir!I$1093)*(logHir!I58-logHir!I$1093),0)</f>
        <v>-0.65898304133461183</v>
      </c>
    </row>
    <row r="59" spans="1:9" x14ac:dyDescent="0.15">
      <c r="A59" s="1">
        <v>3</v>
      </c>
      <c r="B59" s="1" t="s">
        <v>54</v>
      </c>
      <c r="C59" s="1">
        <v>10</v>
      </c>
      <c r="D59" s="1" t="s">
        <v>23</v>
      </c>
      <c r="E59" s="6">
        <f>IF(logVir!E59&lt;&gt;0,logVir!E59-logVir!E$1094-0.5*(SLir!E59+SLir!E$1094)*(logHir!E59-logHir!E$1094),0)</f>
        <v>-0.8373741700488222</v>
      </c>
      <c r="F59" s="8">
        <f>IF(logVir!F59&lt;&gt;0,logVir!F59-logVir!F$1094-0.5*(SLir!F59+SLir!F$1094)*(logHir!F59-logHir!F$1094),0)</f>
        <v>-0.55231389498092087</v>
      </c>
      <c r="G59" s="6">
        <f>IF(logVir!G59&lt;&gt;0,logVir!G59-logVir!G$1094-0.5*(SLir!G59+SLir!G$1094)*(logHir!G59-logHir!G$1094),0)</f>
        <v>-0.40651189326975601</v>
      </c>
      <c r="H59" s="6">
        <f>IF(logVir!H59&lt;&gt;0,logVir!H59-logVir!H$1094-0.5*(SLir!H59+SLir!H$1094)*(logHir!H59-logHir!H$1094),0)</f>
        <v>-0.3777801746850829</v>
      </c>
      <c r="I59" s="6">
        <f>IF(logVir!I59&lt;&gt;0,logVir!I59-logVir!I$1094-0.5*(SLir!I59+SLir!I$1094)*(logHir!I59-logHir!I$1094),0)</f>
        <v>-0.30350476127995335</v>
      </c>
    </row>
    <row r="60" spans="1:9" x14ac:dyDescent="0.15">
      <c r="A60" s="1">
        <v>3</v>
      </c>
      <c r="B60" s="1" t="s">
        <v>54</v>
      </c>
      <c r="C60" s="1">
        <v>11</v>
      </c>
      <c r="D60" s="1" t="s">
        <v>24</v>
      </c>
      <c r="E60" s="6">
        <f>IF(logVir!E60&lt;&gt;0,logVir!E60-logVir!E$1095-0.5*(SLir!E60+SLir!E$1095)*(logHir!E60-logHir!E$1095),0)</f>
        <v>-0.47848123442344437</v>
      </c>
      <c r="F60" s="8">
        <f>IF(logVir!F60&lt;&gt;0,logVir!F60-logVir!F$1095-0.5*(SLir!F60+SLir!F$1095)*(logHir!F60-logHir!F$1095),0)</f>
        <v>-0.70835202703190292</v>
      </c>
      <c r="G60" s="6">
        <f>IF(logVir!G60&lt;&gt;0,logVir!G60-logVir!G$1095-0.5*(SLir!G60+SLir!G$1095)*(logHir!G60-logHir!G$1095),0)</f>
        <v>-0.55551474890391539</v>
      </c>
      <c r="H60" s="6">
        <f>IF(logVir!H60&lt;&gt;0,logVir!H60-logVir!H$1095-0.5*(SLir!H60+SLir!H$1095)*(logHir!H60-logHir!H$1095),0)</f>
        <v>-0.11515079625347385</v>
      </c>
      <c r="I60" s="6">
        <f>IF(logVir!I60&lt;&gt;0,logVir!I60-logVir!I$1095-0.5*(SLir!I60+SLir!I$1095)*(logHir!I60-logHir!I$1095),0)</f>
        <v>-0.30591412790848377</v>
      </c>
    </row>
    <row r="61" spans="1:9" x14ac:dyDescent="0.15">
      <c r="A61" s="1">
        <v>3</v>
      </c>
      <c r="B61" s="1" t="s">
        <v>54</v>
      </c>
      <c r="C61" s="1">
        <v>12</v>
      </c>
      <c r="D61" s="1" t="s">
        <v>25</v>
      </c>
      <c r="E61" s="6">
        <f>IF(logVir!E61&lt;&gt;0,logVir!E61-logVir!E$1096-0.5*(SLir!E61+SLir!E$1096)*(logHir!E61-logHir!E$1096),0)</f>
        <v>-0.1848846227911394</v>
      </c>
      <c r="F61" s="8">
        <f>IF(logVir!F61&lt;&gt;0,logVir!F61-logVir!F$1096-0.5*(SLir!F61+SLir!F$1096)*(logHir!F61-logHir!F$1096),0)</f>
        <v>-0.21668781903560894</v>
      </c>
      <c r="G61" s="6">
        <f>IF(logVir!G61&lt;&gt;0,logVir!G61-logVir!G$1096-0.5*(SLir!G61+SLir!G$1096)*(logHir!G61-logHir!G$1096),0)</f>
        <v>6.1175656136234186E-2</v>
      </c>
      <c r="H61" s="6">
        <f>IF(logVir!H61&lt;&gt;0,logVir!H61-logVir!H$1096-0.5*(SLir!H61+SLir!H$1096)*(logHir!H61-logHir!H$1096),0)</f>
        <v>2.1234763598768358E-3</v>
      </c>
      <c r="I61" s="6">
        <f>IF(logVir!I61&lt;&gt;0,logVir!I61-logVir!I$1096-0.5*(SLir!I61+SLir!I$1096)*(logHir!I61-logHir!I$1096),0)</f>
        <v>-0.36835829944164583</v>
      </c>
    </row>
    <row r="62" spans="1:9" x14ac:dyDescent="0.15">
      <c r="A62" s="1">
        <v>3</v>
      </c>
      <c r="B62" s="1" t="s">
        <v>54</v>
      </c>
      <c r="C62" s="1">
        <v>13</v>
      </c>
      <c r="D62" s="1" t="s">
        <v>26</v>
      </c>
      <c r="E62" s="6">
        <f>IF(logVir!E62&lt;&gt;0,logVir!E62-logVir!E$1097-0.5*(SLir!E62+SLir!E$1097)*(logHir!E62-logHir!E$1097),0)</f>
        <v>-0.62322547460548616</v>
      </c>
      <c r="F62" s="8">
        <f>IF(logVir!F62&lt;&gt;0,logVir!F62-logVir!F$1097-0.5*(SLir!F62+SLir!F$1097)*(logHir!F62-logHir!F$1097),0)</f>
        <v>-0.85672883272548028</v>
      </c>
      <c r="G62" s="6">
        <f>IF(logVir!G62&lt;&gt;0,logVir!G62-logVir!G$1097-0.5*(SLir!G62+SLir!G$1097)*(logHir!G62-logHir!G$1097),0)</f>
        <v>-0.84171274666426055</v>
      </c>
      <c r="H62" s="6">
        <f>IF(logVir!H62&lt;&gt;0,logVir!H62-logVir!H$1097-0.5*(SLir!H62+SLir!H$1097)*(logHir!H62-logHir!H$1097),0)</f>
        <v>-0.24587902780070342</v>
      </c>
      <c r="I62" s="6">
        <f>IF(logVir!I62&lt;&gt;0,logVir!I62-logVir!I$1097-0.5*(SLir!I62+SLir!I$1097)*(logHir!I62-logHir!I$1097),0)</f>
        <v>-0.43751775015444316</v>
      </c>
    </row>
    <row r="63" spans="1:9" x14ac:dyDescent="0.15">
      <c r="A63" s="1">
        <v>3</v>
      </c>
      <c r="B63" s="1" t="s">
        <v>54</v>
      </c>
      <c r="C63" s="1">
        <v>14</v>
      </c>
      <c r="D63" s="1" t="s">
        <v>27</v>
      </c>
      <c r="E63" s="6">
        <f>IF(logVir!E63&lt;&gt;0,logVir!E63-logVir!E$1098-0.5*(SLir!E63+SLir!E$1098)*(logHir!E63-logHir!E$1098),0)</f>
        <v>0.109218825583837</v>
      </c>
      <c r="F63" s="8">
        <f>IF(logVir!F63&lt;&gt;0,logVir!F63-logVir!F$1098-0.5*(SLir!F63+SLir!F$1098)*(logHir!F63-logHir!F$1098),0)</f>
        <v>0.31176452639327079</v>
      </c>
      <c r="G63" s="6">
        <f>IF(logVir!G63&lt;&gt;0,logVir!G63-logVir!G$1098-0.5*(SLir!G63+SLir!G$1098)*(logHir!G63-logHir!G$1098),0)</f>
        <v>0.12291777263416614</v>
      </c>
      <c r="H63" s="6">
        <f>IF(logVir!H63&lt;&gt;0,logVir!H63-logVir!H$1098-0.5*(SLir!H63+SLir!H$1098)*(logHir!H63-logHir!H$1098),0)</f>
        <v>2.7001714401673871E-2</v>
      </c>
      <c r="I63" s="6">
        <f>IF(logVir!I63&lt;&gt;0,logVir!I63-logVir!I$1098-0.5*(SLir!I63+SLir!I$1098)*(logHir!I63-logHir!I$1098),0)</f>
        <v>-1.814023414126037E-3</v>
      </c>
    </row>
    <row r="64" spans="1:9" x14ac:dyDescent="0.15">
      <c r="A64" s="1">
        <v>3</v>
      </c>
      <c r="B64" s="1" t="s">
        <v>54</v>
      </c>
      <c r="C64" s="1">
        <v>15</v>
      </c>
      <c r="D64" s="1" t="s">
        <v>28</v>
      </c>
      <c r="E64" s="6">
        <f>IF(logVir!E64&lt;&gt;0,logVir!E64-logVir!E$1099-0.5*(SLir!E64+SLir!E$1099)*(logHir!E64-logHir!E$1099),0)</f>
        <v>-0.23983925355033869</v>
      </c>
      <c r="F64" s="8">
        <f>IF(logVir!F64&lt;&gt;0,logVir!F64-logVir!F$1099-0.5*(SLir!F64+SLir!F$1099)*(logHir!F64-logHir!F$1099),0)</f>
        <v>-0.25684739852740879</v>
      </c>
      <c r="G64" s="6">
        <f>IF(logVir!G64&lt;&gt;0,logVir!G64-logVir!G$1099-0.5*(SLir!G64+SLir!G$1099)*(logHir!G64-logHir!G$1099),0)</f>
        <v>-0.27641590805024224</v>
      </c>
      <c r="H64" s="6">
        <f>IF(logVir!H64&lt;&gt;0,logVir!H64-logVir!H$1099-0.5*(SLir!H64+SLir!H$1099)*(logHir!H64-logHir!H$1099),0)</f>
        <v>-0.32922891424655637</v>
      </c>
      <c r="I64" s="6">
        <f>IF(logVir!I64&lt;&gt;0,logVir!I64-logVir!I$1099-0.5*(SLir!I64+SLir!I$1099)*(logHir!I64-logHir!I$1099),0)</f>
        <v>-0.36933962604099319</v>
      </c>
    </row>
    <row r="65" spans="1:9" x14ac:dyDescent="0.15">
      <c r="A65" s="1">
        <v>3</v>
      </c>
      <c r="B65" s="1" t="s">
        <v>53</v>
      </c>
      <c r="C65" s="1">
        <v>16</v>
      </c>
      <c r="D65" s="1" t="s">
        <v>11</v>
      </c>
      <c r="E65" s="6">
        <f>IF(logVir!E65&lt;&gt;0,logVir!E65-logVir!E$1100-0.5*(SLir!E65+SLir!E$1100)*(logHir!E65-logHir!E$1100),0)</f>
        <v>-0.3502167558643362</v>
      </c>
      <c r="F65" s="8">
        <f>IF(logVir!F65&lt;&gt;0,logVir!F65-logVir!F$1100-0.5*(SLir!F65+SLir!F$1100)*(logHir!F65-logHir!F$1100),0)</f>
        <v>-0.16783892961937458</v>
      </c>
      <c r="G65" s="6">
        <f>IF(logVir!G65&lt;&gt;0,logVir!G65-logVir!G$1100-0.5*(SLir!G65+SLir!G$1100)*(logHir!G65-logHir!G$1100),0)</f>
        <v>-0.10813608100183078</v>
      </c>
      <c r="H65" s="6">
        <f>IF(logVir!H65&lt;&gt;0,logVir!H65-logVir!H$1100-0.5*(SLir!H65+SLir!H$1100)*(logHir!H65-logHir!H$1100),0)</f>
        <v>1.0441702506760991E-2</v>
      </c>
      <c r="I65" s="6">
        <f>IF(logVir!I65&lt;&gt;0,logVir!I65-logVir!I$1100-0.5*(SLir!I65+SLir!I$1100)*(logHir!I65-logHir!I$1100),0)</f>
        <v>0.27935057832232446</v>
      </c>
    </row>
    <row r="66" spans="1:9" x14ac:dyDescent="0.15">
      <c r="A66" s="1">
        <v>3</v>
      </c>
      <c r="B66" s="1" t="s">
        <v>53</v>
      </c>
      <c r="C66" s="1">
        <v>17</v>
      </c>
      <c r="D66" s="1" t="s">
        <v>12</v>
      </c>
      <c r="E66" s="6">
        <f>IF(logVir!E66&lt;&gt;0,logVir!E66-logVir!E$1101-0.5*(SLir!E66+SLir!E$1101)*(logHir!E66-logHir!E$1101),0)</f>
        <v>-0.53233507588651929</v>
      </c>
      <c r="F66" s="8">
        <f>IF(logVir!F66&lt;&gt;0,logVir!F66-logVir!F$1101-0.5*(SLir!F66+SLir!F$1101)*(logHir!F66-logHir!F$1101),0)</f>
        <v>-0.60588641392089537</v>
      </c>
      <c r="G66" s="6">
        <f>IF(logVir!G66&lt;&gt;0,logVir!G66-logVir!G$1101-0.5*(SLir!G66+SLir!G$1101)*(logHir!G66-logHir!G$1101),0)</f>
        <v>-0.62175779821576527</v>
      </c>
      <c r="H66" s="6">
        <f>IF(logVir!H66&lt;&gt;0,logVir!H66-logVir!H$1101-0.5*(SLir!H66+SLir!H$1101)*(logHir!H66-logHir!H$1101),0)</f>
        <v>-0.49673223209096651</v>
      </c>
      <c r="I66" s="6">
        <f>IF(logVir!I66&lt;&gt;0,logVir!I66-logVir!I$1101-0.5*(SLir!I66+SLir!I$1101)*(logHir!I66-logHir!I$1101),0)</f>
        <v>-0.50804248259085327</v>
      </c>
    </row>
    <row r="67" spans="1:9" x14ac:dyDescent="0.15">
      <c r="A67" s="1">
        <v>3</v>
      </c>
      <c r="B67" s="1" t="s">
        <v>53</v>
      </c>
      <c r="C67" s="1">
        <v>18</v>
      </c>
      <c r="D67" s="1" t="s">
        <v>13</v>
      </c>
      <c r="E67" s="6">
        <f>IF(logVir!E67&lt;&gt;0,logVir!E67-logVir!E$1102-0.5*(SLir!E67+SLir!E$1102)*(logHir!E67-logHir!E$1102),0)</f>
        <v>-1.154204071167475E-2</v>
      </c>
      <c r="F67" s="8">
        <f>IF(logVir!F67&lt;&gt;0,logVir!F67-logVir!F$1102-0.5*(SLir!F67+SLir!F$1102)*(logHir!F67-logHir!F$1102),0)</f>
        <v>-0.13786043934789305</v>
      </c>
      <c r="G67" s="6">
        <f>IF(logVir!G67&lt;&gt;0,logVir!G67-logVir!G$1102-0.5*(SLir!G67+SLir!G$1102)*(logHir!G67-logHir!G$1102),0)</f>
        <v>-0.33617741420067365</v>
      </c>
      <c r="H67" s="6">
        <f>IF(logVir!H67&lt;&gt;0,logVir!H67-logVir!H$1102-0.5*(SLir!H67+SLir!H$1102)*(logHir!H67-logHir!H$1102),0)</f>
        <v>-0.13965931666667086</v>
      </c>
      <c r="I67" s="6">
        <f>IF(logVir!I67&lt;&gt;0,logVir!I67-logVir!I$1102-0.5*(SLir!I67+SLir!I$1102)*(logHir!I67-logHir!I$1102),0)</f>
        <v>-0.21673893608233691</v>
      </c>
    </row>
    <row r="68" spans="1:9" x14ac:dyDescent="0.15">
      <c r="A68" s="1">
        <v>3</v>
      </c>
      <c r="B68" s="1" t="s">
        <v>53</v>
      </c>
      <c r="C68" s="1">
        <v>19</v>
      </c>
      <c r="D68" s="1" t="s">
        <v>14</v>
      </c>
      <c r="E68" s="6">
        <f>IF(logVir!E68&lt;&gt;0,logVir!E68-logVir!E$1103-0.5*(SLir!E68+SLir!E$1103)*(logHir!E68-logHir!E$1103),0)</f>
        <v>-0.16578261269079797</v>
      </c>
      <c r="F68" s="8">
        <f>IF(logVir!F68&lt;&gt;0,logVir!F68-logVir!F$1103-0.5*(SLir!F68+SLir!F$1103)*(logHir!F68-logHir!F$1103),0)</f>
        <v>-6.8000524098207393E-2</v>
      </c>
      <c r="G68" s="6">
        <f>IF(logVir!G68&lt;&gt;0,logVir!G68-logVir!G$1103-0.5*(SLir!G68+SLir!G$1103)*(logHir!G68-logHir!G$1103),0)</f>
        <v>-4.643741533197282E-2</v>
      </c>
      <c r="H68" s="6">
        <f>IF(logVir!H68&lt;&gt;0,logVir!H68-logVir!H$1103-0.5*(SLir!H68+SLir!H$1103)*(logHir!H68-logHir!H$1103),0)</f>
        <v>-6.8972401273571127E-2</v>
      </c>
      <c r="I68" s="6">
        <f>IF(logVir!I68&lt;&gt;0,logVir!I68-logVir!I$1103-0.5*(SLir!I68+SLir!I$1103)*(logHir!I68-logHir!I$1103),0)</f>
        <v>-3.4956252063232995E-2</v>
      </c>
    </row>
    <row r="69" spans="1:9" x14ac:dyDescent="0.15">
      <c r="A69" s="1">
        <v>3</v>
      </c>
      <c r="B69" s="1" t="s">
        <v>53</v>
      </c>
      <c r="C69" s="1">
        <v>20</v>
      </c>
      <c r="D69" s="1" t="s">
        <v>15</v>
      </c>
      <c r="E69" s="6">
        <f>IF(logVir!E69&lt;&gt;0,logVir!E69-logVir!E$1104-0.5*(SLir!E69+SLir!E$1104)*(logHir!E69-logHir!E$1104),0)</f>
        <v>6.3436147839546431E-2</v>
      </c>
      <c r="F69" s="8">
        <f>IF(logVir!F69&lt;&gt;0,logVir!F69-logVir!F$1104-0.5*(SLir!F69+SLir!F$1104)*(logHir!F69-logHir!F$1104),0)</f>
        <v>-0.28118862741710271</v>
      </c>
      <c r="G69" s="6">
        <f>IF(logVir!G69&lt;&gt;0,logVir!G69-logVir!G$1104-0.5*(SLir!G69+SLir!G$1104)*(logHir!G69-logHir!G$1104),0)</f>
        <v>-0.42446847469274773</v>
      </c>
      <c r="H69" s="6">
        <f>IF(logVir!H69&lt;&gt;0,logVir!H69-logVir!H$1104-0.5*(SLir!H69+SLir!H$1104)*(logHir!H69-logHir!H$1104),0)</f>
        <v>-0.39107189674957188</v>
      </c>
      <c r="I69" s="6">
        <f>IF(logVir!I69&lt;&gt;0,logVir!I69-logVir!I$1104-0.5*(SLir!I69+SLir!I$1104)*(logHir!I69-logHir!I$1104),0)</f>
        <v>-0.34090704629392887</v>
      </c>
    </row>
    <row r="70" spans="1:9" x14ac:dyDescent="0.15">
      <c r="A70" s="1">
        <v>3</v>
      </c>
      <c r="B70" s="1" t="s">
        <v>53</v>
      </c>
      <c r="C70" s="1">
        <v>21</v>
      </c>
      <c r="D70" s="1" t="s">
        <v>16</v>
      </c>
      <c r="E70" s="6">
        <f>IF(logVir!E70&lt;&gt;0,logVir!E70-logVir!E$1105-0.5*(SLir!E70+SLir!E$1105)*(logHir!E70-logHir!E$1105),0)</f>
        <v>-0.46410537202012536</v>
      </c>
      <c r="F70" s="8">
        <f>IF(logVir!F70&lt;&gt;0,logVir!F70-logVir!F$1105-0.5*(SLir!F70+SLir!F$1105)*(logHir!F70-logHir!F$1105),0)</f>
        <v>-0.41201492300998727</v>
      </c>
      <c r="G70" s="6">
        <f>IF(logVir!G70&lt;&gt;0,logVir!G70-logVir!G$1105-0.5*(SLir!G70+SLir!G$1105)*(logHir!G70-logHir!G$1105),0)</f>
        <v>-0.26304151051534586</v>
      </c>
      <c r="H70" s="6">
        <f>IF(logVir!H70&lt;&gt;0,logVir!H70-logVir!H$1105-0.5*(SLir!H70+SLir!H$1105)*(logHir!H70-logHir!H$1105),0)</f>
        <v>-0.163005904214758</v>
      </c>
      <c r="I70" s="6">
        <f>IF(logVir!I70&lt;&gt;0,logVir!I70-logVir!I$1105-0.5*(SLir!I70+SLir!I$1105)*(logHir!I70-logHir!I$1105),0)</f>
        <v>-0.31946421330907482</v>
      </c>
    </row>
    <row r="71" spans="1:9" x14ac:dyDescent="0.15">
      <c r="A71" s="1">
        <v>3</v>
      </c>
      <c r="B71" s="1" t="s">
        <v>52</v>
      </c>
      <c r="C71" s="1">
        <v>22</v>
      </c>
      <c r="D71" s="1" t="s">
        <v>8</v>
      </c>
      <c r="E71" s="6">
        <f>IF(logVir!E71&lt;&gt;0,logVir!E71-logVir!E$1106-0.5*(SLir!E71+SLir!E$1106)*(logHir!E71-logHir!E$1106),0)</f>
        <v>-0.44066973595227427</v>
      </c>
      <c r="F71" s="8">
        <f>IF(logVir!F71&lt;&gt;0,logVir!F71-logVir!F$1106-0.5*(SLir!F71+SLir!F$1106)*(logHir!F71-logHir!F$1106),0)</f>
        <v>-0.11699571954894306</v>
      </c>
      <c r="G71" s="6">
        <f>IF(logVir!G71&lt;&gt;0,logVir!G71-logVir!G$1106-0.5*(SLir!G71+SLir!G$1106)*(logHir!G71-logHir!G$1106),0)</f>
        <v>-0.19702265354102588</v>
      </c>
      <c r="H71" s="6">
        <f>IF(logVir!H71&lt;&gt;0,logVir!H71-logVir!H$1106-0.5*(SLir!H71+SLir!H$1106)*(logHir!H71-logHir!H$1106),0)</f>
        <v>-0.17344193014525772</v>
      </c>
      <c r="I71" s="6">
        <f>IF(logVir!I71&lt;&gt;0,logVir!I71-logVir!I$1106-0.5*(SLir!I71+SLir!I$1106)*(logHir!I71-logHir!I$1106),0)</f>
        <v>-0.13052803473857522</v>
      </c>
    </row>
    <row r="72" spans="1:9" x14ac:dyDescent="0.15">
      <c r="A72" s="1">
        <v>3</v>
      </c>
      <c r="B72" s="1" t="s">
        <v>52</v>
      </c>
      <c r="C72" s="1">
        <v>23</v>
      </c>
      <c r="D72" s="1" t="s">
        <v>29</v>
      </c>
      <c r="E72" s="6">
        <f>IF(logVir!E72&lt;&gt;0,logVir!E72-logVir!E$1107-0.5*(SLir!E72+SLir!E$1107)*(logHir!E72-logHir!E$1107),0)</f>
        <v>2.1968662892602867E-2</v>
      </c>
      <c r="F72" s="8">
        <f>IF(logVir!F72&lt;&gt;0,logVir!F72-logVir!F$1107-0.5*(SLir!F72+SLir!F$1107)*(logHir!F72-logHir!F$1107),0)</f>
        <v>-3.3697082978726811E-2</v>
      </c>
      <c r="G72" s="6">
        <f>IF(logVir!G72&lt;&gt;0,logVir!G72-logVir!G$1107-0.5*(SLir!G72+SLir!G$1107)*(logHir!G72-logHir!G$1107),0)</f>
        <v>-5.8355877912211529E-2</v>
      </c>
      <c r="H72" s="6">
        <f>IF(logVir!H72&lt;&gt;0,logVir!H72-logVir!H$1107-0.5*(SLir!H72+SLir!H$1107)*(logHir!H72-logHir!H$1107),0)</f>
        <v>-6.5256433276488779E-2</v>
      </c>
      <c r="I72" s="6">
        <f>IF(logVir!I72&lt;&gt;0,logVir!I72-logVir!I$1107-0.5*(SLir!I72+SLir!I$1107)*(logHir!I72-logHir!I$1107),0)</f>
        <v>-7.4006055746940747E-2</v>
      </c>
    </row>
    <row r="73" spans="1:9" x14ac:dyDescent="0.15">
      <c r="A73" s="1">
        <v>4</v>
      </c>
      <c r="B73" s="1" t="s">
        <v>260</v>
      </c>
      <c r="C73" s="1">
        <v>1</v>
      </c>
      <c r="D73" s="1" t="s">
        <v>9</v>
      </c>
      <c r="E73" s="6">
        <f>IF(logVir!E73&lt;&gt;0,logVir!E73-logVir!E$1085-0.5*(SLir!E73+SLir!E$1085)*(logHir!E73-logHir!E$1085),0)</f>
        <v>0.27777915035540979</v>
      </c>
      <c r="F73" s="8">
        <f>IF(logVir!F73&lt;&gt;0,logVir!F73-logVir!F$1085-0.5*(SLir!F73+SLir!F$1085)*(logHir!F73-logHir!F$1085),0)</f>
        <v>0.36912562837646062</v>
      </c>
      <c r="G73" s="6">
        <f>IF(logVir!G73&lt;&gt;0,logVir!G73-logVir!G$1085-0.5*(SLir!G73+SLir!G$1085)*(logHir!G73-logHir!G$1085),0)</f>
        <v>0.40873240657917798</v>
      </c>
      <c r="H73" s="6">
        <f>IF(logVir!H73&lt;&gt;0,logVir!H73-logVir!H$1085-0.5*(SLir!H73+SLir!H$1085)*(logHir!H73-logHir!H$1085),0)</f>
        <v>0.38013051177522034</v>
      </c>
      <c r="I73" s="6">
        <f>IF(logVir!I73&lt;&gt;0,logVir!I73-logVir!I$1085-0.5*(SLir!I73+SLir!I$1085)*(logHir!I73-logHir!I$1085),0)</f>
        <v>0.20258306836348083</v>
      </c>
    </row>
    <row r="74" spans="1:9" x14ac:dyDescent="0.15">
      <c r="A74" s="1">
        <v>4</v>
      </c>
      <c r="B74" s="1" t="s">
        <v>260</v>
      </c>
      <c r="C74" s="1">
        <v>2</v>
      </c>
      <c r="D74" s="1" t="s">
        <v>10</v>
      </c>
      <c r="E74" s="6">
        <f>IF(logVir!E74&lt;&gt;0,logVir!E74-logVir!E$1086-0.5*(SLir!E74+SLir!E$1086)*(logHir!E74-logHir!E$1086),0)</f>
        <v>-0.4107357983333389</v>
      </c>
      <c r="F74" s="8">
        <f>IF(logVir!F74&lt;&gt;0,logVir!F74-logVir!F$1086-0.5*(SLir!F74+SLir!F$1086)*(logHir!F74-logHir!F$1086),0)</f>
        <v>-0.61365851950352313</v>
      </c>
      <c r="G74" s="6">
        <f>IF(logVir!G74&lt;&gt;0,logVir!G74-logVir!G$1086-0.5*(SLir!G74+SLir!G$1086)*(logHir!G74-logHir!G$1086),0)</f>
        <v>-0.44005802360902474</v>
      </c>
      <c r="H74" s="6">
        <f>IF(logVir!H74&lt;&gt;0,logVir!H74-logVir!H$1086-0.5*(SLir!H74+SLir!H$1086)*(logHir!H74-logHir!H$1086),0)</f>
        <v>-0.86791109761587204</v>
      </c>
      <c r="I74" s="6">
        <f>IF(logVir!I74&lt;&gt;0,logVir!I74-logVir!I$1086-0.5*(SLir!I74+SLir!I$1086)*(logHir!I74-logHir!I$1086),0)</f>
        <v>-1.3932089788119475</v>
      </c>
    </row>
    <row r="75" spans="1:9" x14ac:dyDescent="0.15">
      <c r="A75" s="1">
        <v>4</v>
      </c>
      <c r="B75" s="1" t="s">
        <v>262</v>
      </c>
      <c r="C75" s="1">
        <v>3</v>
      </c>
      <c r="D75" s="1" t="s">
        <v>17</v>
      </c>
      <c r="E75" s="6">
        <f>IF(logVir!E75&lt;&gt;0,logVir!E75-logVir!E$1087-0.5*(SLir!E75+SLir!E$1087)*(logHir!E75-logHir!E$1087),0)</f>
        <v>0.16383226623137442</v>
      </c>
      <c r="F75" s="8">
        <f>IF(logVir!F75&lt;&gt;0,logVir!F75-logVir!F$1087-0.5*(SLir!F75+SLir!F$1087)*(logHir!F75-logHir!F$1087),0)</f>
        <v>0.14786530896055061</v>
      </c>
      <c r="G75" s="6">
        <f>IF(logVir!G75&lt;&gt;0,logVir!G75-logVir!G$1087-0.5*(SLir!G75+SLir!G$1087)*(logHir!G75-logHir!G$1087),0)</f>
        <v>0.16642072174085348</v>
      </c>
      <c r="H75" s="6">
        <f>IF(logVir!H75&lt;&gt;0,logVir!H75-logVir!H$1087-0.5*(SLir!H75+SLir!H$1087)*(logHir!H75-logHir!H$1087),0)</f>
        <v>9.0146978960433666E-2</v>
      </c>
      <c r="I75" s="6">
        <f>IF(logVir!I75&lt;&gt;0,logVir!I75-logVir!I$1087-0.5*(SLir!I75+SLir!I$1087)*(logHir!I75-logHir!I$1087),0)</f>
        <v>3.7123301379802909E-2</v>
      </c>
    </row>
    <row r="76" spans="1:9" x14ac:dyDescent="0.15">
      <c r="A76" s="1">
        <v>4</v>
      </c>
      <c r="B76" s="1" t="s">
        <v>60</v>
      </c>
      <c r="C76" s="1">
        <v>4</v>
      </c>
      <c r="D76" s="1" t="s">
        <v>18</v>
      </c>
      <c r="E76" s="6">
        <f>IF(logVir!E76&lt;&gt;0,logVir!E76-logVir!E$1088-0.5*(SLir!E76+SLir!E$1088)*(logHir!E76-logHir!E$1088),0)</f>
        <v>-0.56945231078142444</v>
      </c>
      <c r="F76" s="8">
        <f>IF(logVir!F76&lt;&gt;0,logVir!F76-logVir!F$1088-0.5*(SLir!F76+SLir!F$1088)*(logHir!F76-logHir!F$1088),0)</f>
        <v>-9.7096266777313311E-2</v>
      </c>
      <c r="G76" s="6">
        <f>IF(logVir!G76&lt;&gt;0,logVir!G76-logVir!G$1088-0.5*(SLir!G76+SLir!G$1088)*(logHir!G76-logHir!G$1088),0)</f>
        <v>-0.27133704456286833</v>
      </c>
      <c r="H76" s="6">
        <f>IF(logVir!H76&lt;&gt;0,logVir!H76-logVir!H$1088-0.5*(SLir!H76+SLir!H$1088)*(logHir!H76-logHir!H$1088),0)</f>
        <v>-6.7917664109196307E-2</v>
      </c>
      <c r="I76" s="6">
        <f>IF(logVir!I76&lt;&gt;0,logVir!I76-logVir!I$1088-0.5*(SLir!I76+SLir!I$1088)*(logHir!I76-logHir!I$1088),0)</f>
        <v>-0.22763287807952709</v>
      </c>
    </row>
    <row r="77" spans="1:9" x14ac:dyDescent="0.15">
      <c r="A77" s="1">
        <v>4</v>
      </c>
      <c r="B77" s="1" t="s">
        <v>60</v>
      </c>
      <c r="C77" s="1">
        <v>5</v>
      </c>
      <c r="D77" s="1" t="s">
        <v>19</v>
      </c>
      <c r="E77" s="6">
        <f>IF(logVir!E77&lt;&gt;0,logVir!E77-logVir!E$1089-0.5*(SLir!E77+SLir!E$1089)*(logHir!E77-logHir!E$1089),0)</f>
        <v>0.6306842694514827</v>
      </c>
      <c r="F77" s="8">
        <f>IF(logVir!F77&lt;&gt;0,logVir!F77-logVir!F$1089-0.5*(SLir!F77+SLir!F$1089)*(logHir!F77-logHir!F$1089),0)</f>
        <v>0.30887338587046359</v>
      </c>
      <c r="G77" s="6">
        <f>IF(logVir!G77&lt;&gt;0,logVir!G77-logVir!G$1089-0.5*(SLir!G77+SLir!G$1089)*(logHir!G77-logHir!G$1089),0)</f>
        <v>0.65014146342238843</v>
      </c>
      <c r="H77" s="6">
        <f>IF(logVir!H77&lt;&gt;0,logVir!H77-logVir!H$1089-0.5*(SLir!H77+SLir!H$1089)*(logHir!H77-logHir!H$1089),0)</f>
        <v>0.70361216426959694</v>
      </c>
      <c r="I77" s="6">
        <f>IF(logVir!I77&lt;&gt;0,logVir!I77-logVir!I$1089-0.5*(SLir!I77+SLir!I$1089)*(logHir!I77-logHir!I$1089),0)</f>
        <v>1.0406114420764345</v>
      </c>
    </row>
    <row r="78" spans="1:9" x14ac:dyDescent="0.15">
      <c r="A78" s="1">
        <v>4</v>
      </c>
      <c r="B78" s="1" t="s">
        <v>262</v>
      </c>
      <c r="C78" s="1">
        <v>6</v>
      </c>
      <c r="D78" s="1" t="s">
        <v>3</v>
      </c>
      <c r="E78" s="6">
        <f>IF(logVir!E78&lt;&gt;0,logVir!E78-logVir!E$1090-0.5*(SLir!E78+SLir!E$1090)*(logHir!E78-logHir!E$1090),0)</f>
        <v>-1.2184154099752977</v>
      </c>
      <c r="F78" s="8">
        <f>IF(logVir!F78&lt;&gt;0,logVir!F78-logVir!F$1090-0.5*(SLir!F78+SLir!F$1090)*(logHir!F78-logHir!F$1090),0)</f>
        <v>-0.94396765269586458</v>
      </c>
      <c r="G78" s="6">
        <f>IF(logVir!G78&lt;&gt;0,logVir!G78-logVir!G$1090-0.5*(SLir!G78+SLir!G$1090)*(logHir!G78-logHir!G$1090),0)</f>
        <v>-0.9802659687327977</v>
      </c>
      <c r="H78" s="6">
        <f>IF(logVir!H78&lt;&gt;0,logVir!H78-logVir!H$1090-0.5*(SLir!H78+SLir!H$1090)*(logHir!H78-logHir!H$1090),0)</f>
        <v>-0.41264903002887438</v>
      </c>
      <c r="I78" s="6">
        <f>IF(logVir!I78&lt;&gt;0,logVir!I78-logVir!I$1090-0.5*(SLir!I78+SLir!I$1090)*(logHir!I78-logHir!I$1090),0)</f>
        <v>-0.47925486947254664</v>
      </c>
    </row>
    <row r="79" spans="1:9" x14ac:dyDescent="0.15">
      <c r="A79" s="1">
        <v>4</v>
      </c>
      <c r="B79" s="1" t="s">
        <v>60</v>
      </c>
      <c r="C79" s="1">
        <v>7</v>
      </c>
      <c r="D79" s="1" t="s">
        <v>20</v>
      </c>
      <c r="E79" s="6">
        <f>IF(logVir!E79&lt;&gt;0,logVir!E79-logVir!E$1091-0.5*(SLir!E79+SLir!E$1091)*(logHir!E79-logHir!E$1091),0)</f>
        <v>0.57284029699241756</v>
      </c>
      <c r="F79" s="8">
        <f>IF(logVir!F79&lt;&gt;0,logVir!F79-logVir!F$1091-0.5*(SLir!F79+SLir!F$1091)*(logHir!F79-logHir!F$1091),0)</f>
        <v>1.6620943991167012</v>
      </c>
      <c r="G79" s="6">
        <f>IF(logVir!G79&lt;&gt;0,logVir!G79-logVir!G$1091-0.5*(SLir!G79+SLir!G$1091)*(logHir!G79-logHir!G$1091),0)</f>
        <v>0.99577816088530824</v>
      </c>
      <c r="H79" s="6">
        <f>IF(logVir!H79&lt;&gt;0,logVir!H79-logVir!H$1091-0.5*(SLir!H79+SLir!H$1091)*(logHir!H79-logHir!H$1091),0)</f>
        <v>1.6736717825050413</v>
      </c>
      <c r="I79" s="6">
        <f>IF(logVir!I79&lt;&gt;0,logVir!I79-logVir!I$1091-0.5*(SLir!I79+SLir!I$1091)*(logHir!I79-logHir!I$1091),0)</f>
        <v>2.312913311358836</v>
      </c>
    </row>
    <row r="80" spans="1:9" x14ac:dyDescent="0.15">
      <c r="A80" s="1">
        <v>4</v>
      </c>
      <c r="B80" s="1" t="s">
        <v>262</v>
      </c>
      <c r="C80" s="1">
        <v>8</v>
      </c>
      <c r="D80" s="1" t="s">
        <v>21</v>
      </c>
      <c r="E80" s="6">
        <f>IF(logVir!E80&lt;&gt;0,logVir!E80-logVir!E$1092-0.5*(SLir!E80+SLir!E$1092)*(logHir!E80-logHir!E$1092),0)</f>
        <v>-0.51019198544825306</v>
      </c>
      <c r="F80" s="8">
        <f>IF(logVir!F80&lt;&gt;0,logVir!F80-logVir!F$1092-0.5*(SLir!F80+SLir!F$1092)*(logHir!F80-logHir!F$1092),0)</f>
        <v>-0.32196983120300393</v>
      </c>
      <c r="G80" s="6">
        <f>IF(logVir!G80&lt;&gt;0,logVir!G80-logVir!G$1092-0.5*(SLir!G80+SLir!G$1092)*(logHir!G80-logHir!G$1092),0)</f>
        <v>-7.9114549197827705E-2</v>
      </c>
      <c r="H80" s="6">
        <f>IF(logVir!H80&lt;&gt;0,logVir!H80-logVir!H$1092-0.5*(SLir!H80+SLir!H$1092)*(logHir!H80-logHir!H$1092),0)</f>
        <v>-6.2939170660020749E-2</v>
      </c>
      <c r="I80" s="6">
        <f>IF(logVir!I80&lt;&gt;0,logVir!I80-logVir!I$1092-0.5*(SLir!I80+SLir!I$1092)*(logHir!I80-logHir!I$1092),0)</f>
        <v>-0.24191362061361321</v>
      </c>
    </row>
    <row r="81" spans="1:9" x14ac:dyDescent="0.15">
      <c r="A81" s="1">
        <v>4</v>
      </c>
      <c r="B81" s="1" t="s">
        <v>60</v>
      </c>
      <c r="C81" s="1">
        <v>9</v>
      </c>
      <c r="D81" s="1" t="s">
        <v>22</v>
      </c>
      <c r="E81" s="6">
        <f>IF(logVir!E81&lt;&gt;0,logVir!E81-logVir!E$1093-0.5*(SLir!E81+SLir!E$1093)*(logHir!E81-logHir!E$1093),0)</f>
        <v>-0.47415150998056732</v>
      </c>
      <c r="F81" s="8">
        <f>IF(logVir!F81&lt;&gt;0,logVir!F81-logVir!F$1093-0.5*(SLir!F81+SLir!F$1093)*(logHir!F81-logHir!F$1093),0)</f>
        <v>-2.9156269929445089E-3</v>
      </c>
      <c r="G81" s="6">
        <f>IF(logVir!G81&lt;&gt;0,logVir!G81-logVir!G$1093-0.5*(SLir!G81+SLir!G$1093)*(logHir!G81-logHir!G$1093),0)</f>
        <v>2.1797388500530285E-2</v>
      </c>
      <c r="H81" s="6">
        <f>IF(logVir!H81&lt;&gt;0,logVir!H81-logVir!H$1093-0.5*(SLir!H81+SLir!H$1093)*(logHir!H81-logHir!H$1093),0)</f>
        <v>0.17802206510749252</v>
      </c>
      <c r="I81" s="6">
        <f>IF(logVir!I81&lt;&gt;0,logVir!I81-logVir!I$1093-0.5*(SLir!I81+SLir!I$1093)*(logHir!I81-logHir!I$1093),0)</f>
        <v>-0.17117710748541198</v>
      </c>
    </row>
    <row r="82" spans="1:9" x14ac:dyDescent="0.15">
      <c r="A82" s="1">
        <v>4</v>
      </c>
      <c r="B82" s="1" t="s">
        <v>60</v>
      </c>
      <c r="C82" s="1">
        <v>10</v>
      </c>
      <c r="D82" s="1" t="s">
        <v>23</v>
      </c>
      <c r="E82" s="6">
        <f>IF(logVir!E82&lt;&gt;0,logVir!E82-logVir!E$1094-0.5*(SLir!E82+SLir!E$1094)*(logHir!E82-logHir!E$1094),0)</f>
        <v>0.12595239499242955</v>
      </c>
      <c r="F82" s="8">
        <f>IF(logVir!F82&lt;&gt;0,logVir!F82-logVir!F$1094-0.5*(SLir!F82+SLir!F$1094)*(logHir!F82-logHir!F$1094),0)</f>
        <v>0.27765991462901296</v>
      </c>
      <c r="G82" s="6">
        <f>IF(logVir!G82&lt;&gt;0,logVir!G82-logVir!G$1094-0.5*(SLir!G82+SLir!G$1094)*(logHir!G82-logHir!G$1094),0)</f>
        <v>0.24044968070062384</v>
      </c>
      <c r="H82" s="6">
        <f>IF(logVir!H82&lt;&gt;0,logVir!H82-logVir!H$1094-0.5*(SLir!H82+SLir!H$1094)*(logHir!H82-logHir!H$1094),0)</f>
        <v>0.20360331358745065</v>
      </c>
      <c r="I82" s="6">
        <f>IF(logVir!I82&lt;&gt;0,logVir!I82-logVir!I$1094-0.5*(SLir!I82+SLir!I$1094)*(logHir!I82-logHir!I$1094),0)</f>
        <v>6.2093964702896465E-2</v>
      </c>
    </row>
    <row r="83" spans="1:9" x14ac:dyDescent="0.15">
      <c r="A83" s="1">
        <v>4</v>
      </c>
      <c r="B83" s="1" t="s">
        <v>60</v>
      </c>
      <c r="C83" s="1">
        <v>11</v>
      </c>
      <c r="D83" s="1" t="s">
        <v>24</v>
      </c>
      <c r="E83" s="6">
        <f>IF(logVir!E83&lt;&gt;0,logVir!E83-logVir!E$1095-0.5*(SLir!E83+SLir!E$1095)*(logHir!E83-logHir!E$1095),0)</f>
        <v>-0.58509336561804226</v>
      </c>
      <c r="F83" s="8">
        <f>IF(logVir!F83&lt;&gt;0,logVir!F83-logVir!F$1095-0.5*(SLir!F83+SLir!F$1095)*(logHir!F83-logHir!F$1095),0)</f>
        <v>-0.43391747671682684</v>
      </c>
      <c r="G83" s="6">
        <f>IF(logVir!G83&lt;&gt;0,logVir!G83-logVir!G$1095-0.5*(SLir!G83+SLir!G$1095)*(logHir!G83-logHir!G$1095),0)</f>
        <v>-0.50068110537118682</v>
      </c>
      <c r="H83" s="6">
        <f>IF(logVir!H83&lt;&gt;0,logVir!H83-logVir!H$1095-0.5*(SLir!H83+SLir!H$1095)*(logHir!H83-logHir!H$1095),0)</f>
        <v>-0.57759822972709762</v>
      </c>
      <c r="I83" s="6">
        <f>IF(logVir!I83&lt;&gt;0,logVir!I83-logVir!I$1095-0.5*(SLir!I83+SLir!I$1095)*(logHir!I83-logHir!I$1095),0)</f>
        <v>0.24251959460478376</v>
      </c>
    </row>
    <row r="84" spans="1:9" x14ac:dyDescent="0.15">
      <c r="A84" s="1">
        <v>4</v>
      </c>
      <c r="B84" s="1" t="s">
        <v>60</v>
      </c>
      <c r="C84" s="1">
        <v>12</v>
      </c>
      <c r="D84" s="1" t="s">
        <v>25</v>
      </c>
      <c r="E84" s="6">
        <f>IF(logVir!E84&lt;&gt;0,logVir!E84-logVir!E$1096-0.5*(SLir!E84+SLir!E$1096)*(logHir!E84-logHir!E$1096),0)</f>
        <v>3.9323096356518483E-2</v>
      </c>
      <c r="F84" s="8">
        <f>IF(logVir!F84&lt;&gt;0,logVir!F84-logVir!F$1096-0.5*(SLir!F84+SLir!F$1096)*(logHir!F84-logHir!F$1096),0)</f>
        <v>-0.11479275941929412</v>
      </c>
      <c r="G84" s="6">
        <f>IF(logVir!G84&lt;&gt;0,logVir!G84-logVir!G$1096-0.5*(SLir!G84+SLir!G$1096)*(logHir!G84-logHir!G$1096),0)</f>
        <v>3.7725021995261288E-3</v>
      </c>
      <c r="H84" s="6">
        <f>IF(logVir!H84&lt;&gt;0,logVir!H84-logVir!H$1096-0.5*(SLir!H84+SLir!H$1096)*(logHir!H84-logHir!H$1096),0)</f>
        <v>0.13317371665671435</v>
      </c>
      <c r="I84" s="6">
        <f>IF(logVir!I84&lt;&gt;0,logVir!I84-logVir!I$1096-0.5*(SLir!I84+SLir!I$1096)*(logHir!I84-logHir!I$1096),0)</f>
        <v>-5.5434382982002706E-2</v>
      </c>
    </row>
    <row r="85" spans="1:9" x14ac:dyDescent="0.15">
      <c r="A85" s="1">
        <v>4</v>
      </c>
      <c r="B85" s="1" t="s">
        <v>262</v>
      </c>
      <c r="C85" s="1">
        <v>13</v>
      </c>
      <c r="D85" s="1" t="s">
        <v>26</v>
      </c>
      <c r="E85" s="6">
        <f>IF(logVir!E85&lt;&gt;0,logVir!E85-logVir!E$1097-0.5*(SLir!E85+SLir!E$1097)*(logHir!E85-logHir!E$1097),0)</f>
        <v>-0.15228361085662434</v>
      </c>
      <c r="F85" s="8">
        <f>IF(logVir!F85&lt;&gt;0,logVir!F85-logVir!F$1097-0.5*(SLir!F85+SLir!F$1097)*(logHir!F85-logHir!F$1097),0)</f>
        <v>-8.9007488360347164E-2</v>
      </c>
      <c r="G85" s="6">
        <f>IF(logVir!G85&lt;&gt;0,logVir!G85-logVir!G$1097-0.5*(SLir!G85+SLir!G$1097)*(logHir!G85-logHir!G$1097),0)</f>
        <v>-0.33335622953387894</v>
      </c>
      <c r="H85" s="6">
        <f>IF(logVir!H85&lt;&gt;0,logVir!H85-logVir!H$1097-0.5*(SLir!H85+SLir!H$1097)*(logHir!H85-logHir!H$1097),0)</f>
        <v>-0.32956205879298472</v>
      </c>
      <c r="I85" s="6">
        <f>IF(logVir!I85&lt;&gt;0,logVir!I85-logVir!I$1097-0.5*(SLir!I85+SLir!I$1097)*(logHir!I85-logHir!I$1097),0)</f>
        <v>-0.63872307985088961</v>
      </c>
    </row>
    <row r="86" spans="1:9" x14ac:dyDescent="0.15">
      <c r="A86" s="1">
        <v>4</v>
      </c>
      <c r="B86" s="1" t="s">
        <v>60</v>
      </c>
      <c r="C86" s="1">
        <v>14</v>
      </c>
      <c r="D86" s="1" t="s">
        <v>27</v>
      </c>
      <c r="E86" s="6">
        <f>IF(logVir!E86&lt;&gt;0,logVir!E86-logVir!E$1098-0.5*(SLir!E86+SLir!E$1098)*(logHir!E86-logHir!E$1098),0)</f>
        <v>-6.1296933608421145E-2</v>
      </c>
      <c r="F86" s="8">
        <f>IF(logVir!F86&lt;&gt;0,logVir!F86-logVir!F$1098-0.5*(SLir!F86+SLir!F$1098)*(logHir!F86-logHir!F$1098),0)</f>
        <v>-1.1524144609127984E-2</v>
      </c>
      <c r="G86" s="6">
        <f>IF(logVir!G86&lt;&gt;0,logVir!G86-logVir!G$1098-0.5*(SLir!G86+SLir!G$1098)*(logHir!G86-logHir!G$1098),0)</f>
        <v>0.12323174913224644</v>
      </c>
      <c r="H86" s="6">
        <f>IF(logVir!H86&lt;&gt;0,logVir!H86-logVir!H$1098-0.5*(SLir!H86+SLir!H$1098)*(logHir!H86-logHir!H$1098),0)</f>
        <v>-0.14729774817322416</v>
      </c>
      <c r="I86" s="6">
        <f>IF(logVir!I86&lt;&gt;0,logVir!I86-logVir!I$1098-0.5*(SLir!I86+SLir!I$1098)*(logHir!I86-logHir!I$1098),0)</f>
        <v>-0.82547462489347678</v>
      </c>
    </row>
    <row r="87" spans="1:9" x14ac:dyDescent="0.15">
      <c r="A87" s="1">
        <v>4</v>
      </c>
      <c r="B87" s="1" t="s">
        <v>262</v>
      </c>
      <c r="C87" s="1">
        <v>15</v>
      </c>
      <c r="D87" s="1" t="s">
        <v>28</v>
      </c>
      <c r="E87" s="6">
        <f>IF(logVir!E87&lt;&gt;0,logVir!E87-logVir!E$1099-0.5*(SLir!E87+SLir!E$1099)*(logHir!E87-logHir!E$1099),0)</f>
        <v>-3.0418421452558464E-2</v>
      </c>
      <c r="F87" s="8">
        <f>IF(logVir!F87&lt;&gt;0,logVir!F87-logVir!F$1099-0.5*(SLir!F87+SLir!F$1099)*(logHir!F87-logHir!F$1099),0)</f>
        <v>-3.7994705761770498E-3</v>
      </c>
      <c r="G87" s="6">
        <f>IF(logVir!G87&lt;&gt;0,logVir!G87-logVir!G$1099-0.5*(SLir!G87+SLir!G$1099)*(logHir!G87-logHir!G$1099),0)</f>
        <v>-5.8298378372948503E-2</v>
      </c>
      <c r="H87" s="6">
        <f>IF(logVir!H87&lt;&gt;0,logVir!H87-logVir!H$1099-0.5*(SLir!H87+SLir!H$1099)*(logHir!H87-logHir!H$1099),0)</f>
        <v>-6.687289781299792E-2</v>
      </c>
      <c r="I87" s="6">
        <f>IF(logVir!I87&lt;&gt;0,logVir!I87-logVir!I$1099-0.5*(SLir!I87+SLir!I$1099)*(logHir!I87-logHir!I$1099),0)</f>
        <v>0.15001672828552801</v>
      </c>
    </row>
    <row r="88" spans="1:9" x14ac:dyDescent="0.15">
      <c r="A88" s="1">
        <v>4</v>
      </c>
      <c r="B88" s="1" t="s">
        <v>260</v>
      </c>
      <c r="C88" s="1">
        <v>16</v>
      </c>
      <c r="D88" s="1" t="s">
        <v>11</v>
      </c>
      <c r="E88" s="6">
        <f>IF(logVir!E88&lt;&gt;0,logVir!E88-logVir!E$1100-0.5*(SLir!E88+SLir!E$1100)*(logHir!E88-logHir!E$1100),0)</f>
        <v>-0.20017700594438109</v>
      </c>
      <c r="F88" s="8">
        <f>IF(logVir!F88&lt;&gt;0,logVir!F88-logVir!F$1100-0.5*(SLir!F88+SLir!F$1100)*(logHir!F88-logHir!F$1100),0)</f>
        <v>-0.10580411539025569</v>
      </c>
      <c r="G88" s="6">
        <f>IF(logVir!G88&lt;&gt;0,logVir!G88-logVir!G$1100-0.5*(SLir!G88+SLir!G$1100)*(logHir!G88-logHir!G$1100),0)</f>
        <v>0.10650079270049584</v>
      </c>
      <c r="H88" s="6">
        <f>IF(logVir!H88&lt;&gt;0,logVir!H88-logVir!H$1100-0.5*(SLir!H88+SLir!H$1100)*(logHir!H88-logHir!H$1100),0)</f>
        <v>-3.8849527139738604E-2</v>
      </c>
      <c r="I88" s="6">
        <f>IF(logVir!I88&lt;&gt;0,logVir!I88-logVir!I$1100-0.5*(SLir!I88+SLir!I$1100)*(logHir!I88-logHir!I$1100),0)</f>
        <v>-0.11120649012563327</v>
      </c>
    </row>
    <row r="89" spans="1:9" x14ac:dyDescent="0.15">
      <c r="A89" s="1">
        <v>4</v>
      </c>
      <c r="B89" s="1" t="s">
        <v>260</v>
      </c>
      <c r="C89" s="1">
        <v>17</v>
      </c>
      <c r="D89" s="1" t="s">
        <v>12</v>
      </c>
      <c r="E89" s="6">
        <f>IF(logVir!E89&lt;&gt;0,logVir!E89-logVir!E$1101-0.5*(SLir!E89+SLir!E$1101)*(logHir!E89-logHir!E$1101),0)</f>
        <v>-0.17612940211423267</v>
      </c>
      <c r="F89" s="8">
        <f>IF(logVir!F89&lt;&gt;0,logVir!F89-logVir!F$1101-0.5*(SLir!F89+SLir!F$1101)*(logHir!F89-logHir!F$1101),0)</f>
        <v>-0.21555093894541763</v>
      </c>
      <c r="G89" s="6">
        <f>IF(logVir!G89&lt;&gt;0,logVir!G89-logVir!G$1101-0.5*(SLir!G89+SLir!G$1101)*(logHir!G89-logHir!G$1101),0)</f>
        <v>-0.15820614459022475</v>
      </c>
      <c r="H89" s="6">
        <f>IF(logVir!H89&lt;&gt;0,logVir!H89-logVir!H$1101-0.5*(SLir!H89+SLir!H$1101)*(logHir!H89-logHir!H$1101),0)</f>
        <v>-3.6793577231560015E-3</v>
      </c>
      <c r="I89" s="6">
        <f>IF(logVir!I89&lt;&gt;0,logVir!I89-logVir!I$1101-0.5*(SLir!I89+SLir!I$1101)*(logHir!I89-logHir!I$1101),0)</f>
        <v>-1.6935945475604744E-2</v>
      </c>
    </row>
    <row r="90" spans="1:9" x14ac:dyDescent="0.15">
      <c r="A90" s="1">
        <v>4</v>
      </c>
      <c r="B90" s="1" t="s">
        <v>260</v>
      </c>
      <c r="C90" s="1">
        <v>18</v>
      </c>
      <c r="D90" s="1" t="s">
        <v>13</v>
      </c>
      <c r="E90" s="6">
        <f>IF(logVir!E90&lt;&gt;0,logVir!E90-logVir!E$1102-0.5*(SLir!E90+SLir!E$1102)*(logHir!E90-logHir!E$1102),0)</f>
        <v>0.23521636236714918</v>
      </c>
      <c r="F90" s="8">
        <f>IF(logVir!F90&lt;&gt;0,logVir!F90-logVir!F$1102-0.5*(SLir!F90+SLir!F$1102)*(logHir!F90-logHir!F$1102),0)</f>
        <v>0.30113759706982385</v>
      </c>
      <c r="G90" s="6">
        <f>IF(logVir!G90&lt;&gt;0,logVir!G90-logVir!G$1102-0.5*(SLir!G90+SLir!G$1102)*(logHir!G90-logHir!G$1102),0)</f>
        <v>0.26530426465928236</v>
      </c>
      <c r="H90" s="6">
        <f>IF(logVir!H90&lt;&gt;0,logVir!H90-logVir!H$1102-0.5*(SLir!H90+SLir!H$1102)*(logHir!H90-logHir!H$1102),0)</f>
        <v>0.1966621164056086</v>
      </c>
      <c r="I90" s="6">
        <f>IF(logVir!I90&lt;&gt;0,logVir!I90-logVir!I$1102-0.5*(SLir!I90+SLir!I$1102)*(logHir!I90-logHir!I$1102),0)</f>
        <v>0.14822892458098019</v>
      </c>
    </row>
    <row r="91" spans="1:9" x14ac:dyDescent="0.15">
      <c r="A91" s="1">
        <v>4</v>
      </c>
      <c r="B91" s="1" t="s">
        <v>260</v>
      </c>
      <c r="C91" s="1">
        <v>19</v>
      </c>
      <c r="D91" s="1" t="s">
        <v>14</v>
      </c>
      <c r="E91" s="6">
        <f>IF(logVir!E91&lt;&gt;0,logVir!E91-logVir!E$1103-0.5*(SLir!E91+SLir!E$1103)*(logHir!E91-logHir!E$1103),0)</f>
        <v>-0.17962461304293098</v>
      </c>
      <c r="F91" s="8">
        <f>IF(logVir!F91&lt;&gt;0,logVir!F91-logVir!F$1103-0.5*(SLir!F91+SLir!F$1103)*(logHir!F91-logHir!F$1103),0)</f>
        <v>-0.19688423431787977</v>
      </c>
      <c r="G91" s="6">
        <f>IF(logVir!G91&lt;&gt;0,logVir!G91-logVir!G$1103-0.5*(SLir!G91+SLir!G$1103)*(logHir!G91-logHir!G$1103),0)</f>
        <v>-0.23567318766871415</v>
      </c>
      <c r="H91" s="6">
        <f>IF(logVir!H91&lt;&gt;0,logVir!H91-logVir!H$1103-0.5*(SLir!H91+SLir!H$1103)*(logHir!H91-logHir!H$1103),0)</f>
        <v>-2.089937394952876E-3</v>
      </c>
      <c r="I91" s="6">
        <f>IF(logVir!I91&lt;&gt;0,logVir!I91-logVir!I$1103-0.5*(SLir!I91+SLir!I$1103)*(logHir!I91-logHir!I$1103),0)</f>
        <v>-0.11924488144109435</v>
      </c>
    </row>
    <row r="92" spans="1:9" x14ac:dyDescent="0.15">
      <c r="A92" s="1">
        <v>4</v>
      </c>
      <c r="B92" s="1" t="s">
        <v>260</v>
      </c>
      <c r="C92" s="1">
        <v>20</v>
      </c>
      <c r="D92" s="1" t="s">
        <v>15</v>
      </c>
      <c r="E92" s="6">
        <f>IF(logVir!E92&lt;&gt;0,logVir!E92-logVir!E$1104-0.5*(SLir!E92+SLir!E$1104)*(logHir!E92-logHir!E$1104),0)</f>
        <v>-1.9444693954045314E-2</v>
      </c>
      <c r="F92" s="8">
        <f>IF(logVir!F92&lt;&gt;0,logVir!F92-logVir!F$1104-0.5*(SLir!F92+SLir!F$1104)*(logHir!F92-logHir!F$1104),0)</f>
        <v>0.34521797249344172</v>
      </c>
      <c r="G92" s="6">
        <f>IF(logVir!G92&lt;&gt;0,logVir!G92-logVir!G$1104-0.5*(SLir!G92+SLir!G$1104)*(logHir!G92-logHir!G$1104),0)</f>
        <v>0.25477431990248989</v>
      </c>
      <c r="H92" s="6">
        <f>IF(logVir!H92&lt;&gt;0,logVir!H92-logVir!H$1104-0.5*(SLir!H92+SLir!H$1104)*(logHir!H92-logHir!H$1104),0)</f>
        <v>0.21645060746901232</v>
      </c>
      <c r="I92" s="6">
        <f>IF(logVir!I92&lt;&gt;0,logVir!I92-logVir!I$1104-0.5*(SLir!I92+SLir!I$1104)*(logHir!I92-logHir!I$1104),0)</f>
        <v>0.20167920599783801</v>
      </c>
    </row>
    <row r="93" spans="1:9" x14ac:dyDescent="0.15">
      <c r="A93" s="1">
        <v>4</v>
      </c>
      <c r="B93" s="1" t="s">
        <v>260</v>
      </c>
      <c r="C93" s="1">
        <v>21</v>
      </c>
      <c r="D93" s="1" t="s">
        <v>16</v>
      </c>
      <c r="E93" s="6">
        <f>IF(logVir!E93&lt;&gt;0,logVir!E93-logVir!E$1105-0.5*(SLir!E93+SLir!E$1105)*(logHir!E93-logHir!E$1105),0)</f>
        <v>-5.8127536073427452E-2</v>
      </c>
      <c r="F93" s="8">
        <f>IF(logVir!F93&lt;&gt;0,logVir!F93-logVir!F$1105-0.5*(SLir!F93+SLir!F$1105)*(logHir!F93-logHir!F$1105),0)</f>
        <v>7.2023016930888833E-2</v>
      </c>
      <c r="G93" s="6">
        <f>IF(logVir!G93&lt;&gt;0,logVir!G93-logVir!G$1105-0.5*(SLir!G93+SLir!G$1105)*(logHir!G93-logHir!G$1105),0)</f>
        <v>2.3010404683010299E-2</v>
      </c>
      <c r="H93" s="6">
        <f>IF(logVir!H93&lt;&gt;0,logVir!H93-logVir!H$1105-0.5*(SLir!H93+SLir!H$1105)*(logHir!H93-logHir!H$1105),0)</f>
        <v>0.27235623800969777</v>
      </c>
      <c r="I93" s="6">
        <f>IF(logVir!I93&lt;&gt;0,logVir!I93-logVir!I$1105-0.5*(SLir!I93+SLir!I$1105)*(logHir!I93-logHir!I$1105),0)</f>
        <v>0.3426866180174365</v>
      </c>
    </row>
    <row r="94" spans="1:9" x14ac:dyDescent="0.15">
      <c r="A94" s="1">
        <v>4</v>
      </c>
      <c r="B94" s="1" t="s">
        <v>55</v>
      </c>
      <c r="C94" s="1">
        <v>22</v>
      </c>
      <c r="D94" s="1" t="s">
        <v>8</v>
      </c>
      <c r="E94" s="6">
        <f>IF(logVir!E94&lt;&gt;0,logVir!E94-logVir!E$1106-0.5*(SLir!E94+SLir!E$1106)*(logHir!E94-logHir!E$1106),0)</f>
        <v>-1.3435579881420572E-2</v>
      </c>
      <c r="F94" s="8">
        <f>IF(logVir!F94&lt;&gt;0,logVir!F94-logVir!F$1106-0.5*(SLir!F94+SLir!F$1106)*(logHir!F94-logHir!F$1106),0)</f>
        <v>-5.4277837096258635E-3</v>
      </c>
      <c r="G94" s="6">
        <f>IF(logVir!G94&lt;&gt;0,logVir!G94-logVir!G$1106-0.5*(SLir!G94+SLir!G$1106)*(logHir!G94-logHir!G$1106),0)</f>
        <v>2.732539484770917E-2</v>
      </c>
      <c r="H94" s="6">
        <f>IF(logVir!H94&lt;&gt;0,logVir!H94-logVir!H$1106-0.5*(SLir!H94+SLir!H$1106)*(logHir!H94-logHir!H$1106),0)</f>
        <v>5.0897272929310095E-2</v>
      </c>
      <c r="I94" s="6">
        <f>IF(logVir!I94&lt;&gt;0,logVir!I94-logVir!I$1106-0.5*(SLir!I94+SLir!I$1106)*(logHir!I94-logHir!I$1106),0)</f>
        <v>9.9785145623810453E-2</v>
      </c>
    </row>
    <row r="95" spans="1:9" x14ac:dyDescent="0.15">
      <c r="A95" s="1">
        <v>4</v>
      </c>
      <c r="B95" s="1" t="s">
        <v>55</v>
      </c>
      <c r="C95" s="1">
        <v>23</v>
      </c>
      <c r="D95" s="1" t="s">
        <v>29</v>
      </c>
      <c r="E95" s="6">
        <f>IF(logVir!E95&lt;&gt;0,logVir!E95-logVir!E$1107-0.5*(SLir!E95+SLir!E$1107)*(logHir!E95-logHir!E$1107),0)</f>
        <v>8.8319631417695305E-2</v>
      </c>
      <c r="F95" s="8">
        <f>IF(logVir!F95&lt;&gt;0,logVir!F95-logVir!F$1107-0.5*(SLir!F95+SLir!F$1107)*(logHir!F95-logHir!F$1107),0)</f>
        <v>5.7893883216122072E-2</v>
      </c>
      <c r="G95" s="6">
        <f>IF(logVir!G95&lt;&gt;0,logVir!G95-logVir!G$1107-0.5*(SLir!G95+SLir!G$1107)*(logHir!G95-logHir!G$1107),0)</f>
        <v>4.1325592888401513E-2</v>
      </c>
      <c r="H95" s="6">
        <f>IF(logVir!H95&lt;&gt;0,logVir!H95-logVir!H$1107-0.5*(SLir!H95+SLir!H$1107)*(logHir!H95-logHir!H$1107),0)</f>
        <v>3.491958600989975E-2</v>
      </c>
      <c r="I95" s="6">
        <f>IF(logVir!I95&lt;&gt;0,logVir!I95-logVir!I$1107-0.5*(SLir!I95+SLir!I$1107)*(logHir!I95-logHir!I$1107),0)</f>
        <v>6.6340136636899499E-2</v>
      </c>
    </row>
    <row r="96" spans="1:9" x14ac:dyDescent="0.15">
      <c r="A96" s="1">
        <v>5</v>
      </c>
      <c r="B96" s="1" t="s">
        <v>65</v>
      </c>
      <c r="C96" s="1">
        <v>1</v>
      </c>
      <c r="D96" s="1" t="s">
        <v>9</v>
      </c>
      <c r="E96" s="6">
        <f>IF(logVir!E96&lt;&gt;0,logVir!E96-logVir!E$1085-0.5*(SLir!E96+SLir!E$1085)*(logHir!E96-logHir!E$1085),0)</f>
        <v>0.29337112581841962</v>
      </c>
      <c r="F96" s="8">
        <f>IF(logVir!F96&lt;&gt;0,logVir!F96-logVir!F$1085-0.5*(SLir!F96+SLir!F$1085)*(logHir!F96-logHir!F$1085),0)</f>
        <v>0.29585835437283825</v>
      </c>
      <c r="G96" s="6">
        <f>IF(logVir!G96&lt;&gt;0,logVir!G96-logVir!G$1085-0.5*(SLir!G96+SLir!G$1085)*(logHir!G96-logHir!G$1085),0)</f>
        <v>0.2918606904402985</v>
      </c>
      <c r="H96" s="6">
        <f>IF(logVir!H96&lt;&gt;0,logVir!H96-logVir!H$1085-0.5*(SLir!H96+SLir!H$1085)*(logHir!H96-logHir!H$1085),0)</f>
        <v>4.6638206883528564E-2</v>
      </c>
      <c r="I96" s="6">
        <f>IF(logVir!I96&lt;&gt;0,logVir!I96-logVir!I$1085-0.5*(SLir!I96+SLir!I$1085)*(logHir!I96-logHir!I$1085),0)</f>
        <v>4.2416168673216223E-2</v>
      </c>
    </row>
    <row r="97" spans="1:9" x14ac:dyDescent="0.15">
      <c r="A97" s="1">
        <v>5</v>
      </c>
      <c r="B97" s="1" t="s">
        <v>65</v>
      </c>
      <c r="C97" s="1">
        <v>2</v>
      </c>
      <c r="D97" s="1" t="s">
        <v>10</v>
      </c>
      <c r="E97" s="6">
        <f>IF(logVir!E97&lt;&gt;0,logVir!E97-logVir!E$1086-0.5*(SLir!E97+SLir!E$1086)*(logHir!E97-logHir!E$1086),0)</f>
        <v>1.1960379931236746</v>
      </c>
      <c r="F97" s="8">
        <f>IF(logVir!F97&lt;&gt;0,logVir!F97-logVir!F$1086-0.5*(SLir!F97+SLir!F$1086)*(logHir!F97-logHir!F$1086),0)</f>
        <v>0.52132166401373581</v>
      </c>
      <c r="G97" s="6">
        <f>IF(logVir!G97&lt;&gt;0,logVir!G97-logVir!G$1086-0.5*(SLir!G97+SLir!G$1086)*(logHir!G97-logHir!G$1086),0)</f>
        <v>2.7221518656636079E-2</v>
      </c>
      <c r="H97" s="6">
        <f>IF(logVir!H97&lt;&gt;0,logVir!H97-logVir!H$1086-0.5*(SLir!H97+SLir!H$1086)*(logHir!H97-logHir!H$1086),0)</f>
        <v>4.3136688645096205E-2</v>
      </c>
      <c r="I97" s="6">
        <f>IF(logVir!I97&lt;&gt;0,logVir!I97-logVir!I$1086-0.5*(SLir!I97+SLir!I$1086)*(logHir!I97-logHir!I$1086),0)</f>
        <v>0.3619316465255315</v>
      </c>
    </row>
    <row r="98" spans="1:9" x14ac:dyDescent="0.15">
      <c r="A98" s="1">
        <v>5</v>
      </c>
      <c r="B98" s="1" t="s">
        <v>66</v>
      </c>
      <c r="C98" s="1">
        <v>3</v>
      </c>
      <c r="D98" s="1" t="s">
        <v>17</v>
      </c>
      <c r="E98" s="6">
        <f>IF(logVir!E98&lt;&gt;0,logVir!E98-logVir!E$1087-0.5*(SLir!E98+SLir!E$1087)*(logHir!E98-logHir!E$1087),0)</f>
        <v>-0.32696714631178447</v>
      </c>
      <c r="F98" s="8">
        <f>IF(logVir!F98&lt;&gt;0,logVir!F98-logVir!F$1087-0.5*(SLir!F98+SLir!F$1087)*(logHir!F98-logHir!F$1087),0)</f>
        <v>-0.61208652634598326</v>
      </c>
      <c r="G98" s="6">
        <f>IF(logVir!G98&lt;&gt;0,logVir!G98-logVir!G$1087-0.5*(SLir!G98+SLir!G$1087)*(logHir!G98-logHir!G$1087),0)</f>
        <v>-0.59347398167172527</v>
      </c>
      <c r="H98" s="6">
        <f>IF(logVir!H98&lt;&gt;0,logVir!H98-logVir!H$1087-0.5*(SLir!H98+SLir!H$1087)*(logHir!H98-logHir!H$1087),0)</f>
        <v>-0.69424798563461121</v>
      </c>
      <c r="I98" s="6">
        <f>IF(logVir!I98&lt;&gt;0,logVir!I98-logVir!I$1087-0.5*(SLir!I98+SLir!I$1087)*(logHir!I98-logHir!I$1087),0)</f>
        <v>-0.65813425033266948</v>
      </c>
    </row>
    <row r="99" spans="1:9" x14ac:dyDescent="0.15">
      <c r="A99" s="1">
        <v>5</v>
      </c>
      <c r="B99" s="1" t="s">
        <v>66</v>
      </c>
      <c r="C99" s="1">
        <v>4</v>
      </c>
      <c r="D99" s="1" t="s">
        <v>18</v>
      </c>
      <c r="E99" s="6">
        <f>IF(logVir!E99&lt;&gt;0,logVir!E99-logVir!E$1088-0.5*(SLir!E99+SLir!E$1088)*(logHir!E99-logHir!E$1088),0)</f>
        <v>-0.58322232643971805</v>
      </c>
      <c r="F99" s="8">
        <f>IF(logVir!F99&lt;&gt;0,logVir!F99-logVir!F$1088-0.5*(SLir!F99+SLir!F$1088)*(logHir!F99-logHir!F$1088),0)</f>
        <v>-0.33319799051101784</v>
      </c>
      <c r="G99" s="6">
        <f>IF(logVir!G99&lt;&gt;0,logVir!G99-logVir!G$1088-0.5*(SLir!G99+SLir!G$1088)*(logHir!G99-logHir!G$1088),0)</f>
        <v>-0.25828900913876512</v>
      </c>
      <c r="H99" s="6">
        <f>IF(logVir!H99&lt;&gt;0,logVir!H99-logVir!H$1088-0.5*(SLir!H99+SLir!H$1088)*(logHir!H99-logHir!H$1088),0)</f>
        <v>-0.22201037376793101</v>
      </c>
      <c r="I99" s="6">
        <f>IF(logVir!I99&lt;&gt;0,logVir!I99-logVir!I$1088-0.5*(SLir!I99+SLir!I$1088)*(logHir!I99-logHir!I$1088),0)</f>
        <v>-0.3321098230598184</v>
      </c>
    </row>
    <row r="100" spans="1:9" x14ac:dyDescent="0.15">
      <c r="A100" s="1">
        <v>5</v>
      </c>
      <c r="B100" s="1" t="s">
        <v>66</v>
      </c>
      <c r="C100" s="1">
        <v>5</v>
      </c>
      <c r="D100" s="1" t="s">
        <v>19</v>
      </c>
      <c r="E100" s="6">
        <f>IF(logVir!E100&lt;&gt;0,logVir!E100-logVir!E$1089-0.5*(SLir!E100+SLir!E$1089)*(logHir!E100-logHir!E$1089),0)</f>
        <v>-4.7372314446719188E-2</v>
      </c>
      <c r="F100" s="8">
        <f>IF(logVir!F100&lt;&gt;0,logVir!F100-logVir!F$1089-0.5*(SLir!F100+SLir!F$1089)*(logHir!F100-logHir!F$1089),0)</f>
        <v>-4.0382574706510965E-2</v>
      </c>
      <c r="G100" s="6">
        <f>IF(logVir!G100&lt;&gt;0,logVir!G100-logVir!G$1089-0.5*(SLir!G100+SLir!G$1089)*(logHir!G100-logHir!G$1089),0)</f>
        <v>-0.55232028007009148</v>
      </c>
      <c r="H100" s="6">
        <f>IF(logVir!H100&lt;&gt;0,logVir!H100-logVir!H$1089-0.5*(SLir!H100+SLir!H$1089)*(logHir!H100-logHir!H$1089),0)</f>
        <v>-0.36266313466026989</v>
      </c>
      <c r="I100" s="6">
        <f>IF(logVir!I100&lt;&gt;0,logVir!I100-logVir!I$1089-0.5*(SLir!I100+SLir!I$1089)*(logHir!I100-logHir!I$1089),0)</f>
        <v>-0.3500386013687361</v>
      </c>
    </row>
    <row r="101" spans="1:9" x14ac:dyDescent="0.15">
      <c r="A101" s="1">
        <v>5</v>
      </c>
      <c r="B101" s="1" t="s">
        <v>66</v>
      </c>
      <c r="C101" s="1">
        <v>6</v>
      </c>
      <c r="D101" s="1" t="s">
        <v>3</v>
      </c>
      <c r="E101" s="6">
        <f>IF(logVir!E101&lt;&gt;0,logVir!E101-logVir!E$1090-0.5*(SLir!E101+SLir!E$1090)*(logHir!E101-logHir!E$1090),0)</f>
        <v>-0.59248266734184885</v>
      </c>
      <c r="F101" s="8">
        <f>IF(logVir!F101&lt;&gt;0,logVir!F101-logVir!F$1090-0.5*(SLir!F101+SLir!F$1090)*(logHir!F101-logHir!F$1090),0)</f>
        <v>-0.52124709558951643</v>
      </c>
      <c r="G101" s="6">
        <f>IF(logVir!G101&lt;&gt;0,logVir!G101-logVir!G$1090-0.5*(SLir!G101+SLir!G$1090)*(logHir!G101-logHir!G$1090),0)</f>
        <v>-0.94592412815286664</v>
      </c>
      <c r="H101" s="6">
        <f>IF(logVir!H101&lt;&gt;0,logVir!H101-logVir!H$1090-0.5*(SLir!H101+SLir!H$1090)*(logHir!H101-logHir!H$1090),0)</f>
        <v>-1.5644322509572182</v>
      </c>
      <c r="I101" s="6">
        <f>IF(logVir!I101&lt;&gt;0,logVir!I101-logVir!I$1090-0.5*(SLir!I101+SLir!I$1090)*(logHir!I101-logHir!I$1090),0)</f>
        <v>-0.16264751524074617</v>
      </c>
    </row>
    <row r="102" spans="1:9" x14ac:dyDescent="0.15">
      <c r="A102" s="1">
        <v>5</v>
      </c>
      <c r="B102" s="1" t="s">
        <v>66</v>
      </c>
      <c r="C102" s="1">
        <v>7</v>
      </c>
      <c r="D102" s="1" t="s">
        <v>20</v>
      </c>
      <c r="E102" s="6">
        <f>IF(logVir!E102&lt;&gt;0,logVir!E102-logVir!E$1091-0.5*(SLir!E102+SLir!E$1091)*(logHir!E102-logHir!E$1091),0)</f>
        <v>0.82133120509535984</v>
      </c>
      <c r="F102" s="8">
        <f>IF(logVir!F102&lt;&gt;0,logVir!F102-logVir!F$1091-0.5*(SLir!F102+SLir!F$1091)*(logHir!F102-logHir!F$1091),0)</f>
        <v>1.3261448383924006</v>
      </c>
      <c r="G102" s="6">
        <f>IF(logVir!G102&lt;&gt;0,logVir!G102-logVir!G$1091-0.5*(SLir!G102+SLir!G$1091)*(logHir!G102-logHir!G$1091),0)</f>
        <v>0.54617651037042281</v>
      </c>
      <c r="H102" s="6">
        <f>IF(logVir!H102&lt;&gt;0,logVir!H102-logVir!H$1091-0.5*(SLir!H102+SLir!H$1091)*(logHir!H102-logHir!H$1091),0)</f>
        <v>-1.7397468350773266</v>
      </c>
      <c r="I102" s="6">
        <f>IF(logVir!I102&lt;&gt;0,logVir!I102-logVir!I$1091-0.5*(SLir!I102+SLir!I$1091)*(logHir!I102-logHir!I$1091),0)</f>
        <v>-1.3110176507251943</v>
      </c>
    </row>
    <row r="103" spans="1:9" x14ac:dyDescent="0.15">
      <c r="A103" s="1">
        <v>5</v>
      </c>
      <c r="B103" s="1" t="s">
        <v>66</v>
      </c>
      <c r="C103" s="1">
        <v>8</v>
      </c>
      <c r="D103" s="1" t="s">
        <v>21</v>
      </c>
      <c r="E103" s="6">
        <f>IF(logVir!E103&lt;&gt;0,logVir!E103-logVir!E$1092-0.5*(SLir!E103+SLir!E$1092)*(logHir!E103-logHir!E$1092),0)</f>
        <v>-0.89581024018654243</v>
      </c>
      <c r="F103" s="8">
        <f>IF(logVir!F103&lt;&gt;0,logVir!F103-logVir!F$1092-0.5*(SLir!F103+SLir!F$1092)*(logHir!F103-logHir!F$1092),0)</f>
        <v>-0.50437340206423575</v>
      </c>
      <c r="G103" s="6">
        <f>IF(logVir!G103&lt;&gt;0,logVir!G103-logVir!G$1092-0.5*(SLir!G103+SLir!G$1092)*(logHir!G103-logHir!G$1092),0)</f>
        <v>-0.52115751608579219</v>
      </c>
      <c r="H103" s="6">
        <f>IF(logVir!H103&lt;&gt;0,logVir!H103-logVir!H$1092-0.5*(SLir!H103+SLir!H$1092)*(logHir!H103-logHir!H$1092),0)</f>
        <v>-0.36371015390250716</v>
      </c>
      <c r="I103" s="6">
        <f>IF(logVir!I103&lt;&gt;0,logVir!I103-logVir!I$1092-0.5*(SLir!I103+SLir!I$1092)*(logHir!I103-logHir!I$1092),0)</f>
        <v>-0.19015760148558369</v>
      </c>
    </row>
    <row r="104" spans="1:9" x14ac:dyDescent="0.15">
      <c r="A104" s="1">
        <v>5</v>
      </c>
      <c r="B104" s="1" t="s">
        <v>66</v>
      </c>
      <c r="C104" s="1">
        <v>9</v>
      </c>
      <c r="D104" s="1" t="s">
        <v>22</v>
      </c>
      <c r="E104" s="6">
        <f>IF(logVir!E104&lt;&gt;0,logVir!E104-logVir!E$1093-0.5*(SLir!E104+SLir!E$1093)*(logHir!E104-logHir!E$1093),0)</f>
        <v>-0.613496774677183</v>
      </c>
      <c r="F104" s="8">
        <f>IF(logVir!F104&lt;&gt;0,logVir!F104-logVir!F$1093-0.5*(SLir!F104+SLir!F$1093)*(logHir!F104-logHir!F$1093),0)</f>
        <v>-0.55248288259723033</v>
      </c>
      <c r="G104" s="6">
        <f>IF(logVir!G104&lt;&gt;0,logVir!G104-logVir!G$1093-0.5*(SLir!G104+SLir!G$1093)*(logHir!G104-logHir!G$1093),0)</f>
        <v>-0.93638116735185062</v>
      </c>
      <c r="H104" s="6">
        <f>IF(logVir!H104&lt;&gt;0,logVir!H104-logVir!H$1093-0.5*(SLir!H104+SLir!H$1093)*(logHir!H104-logHir!H$1093),0)</f>
        <v>-0.39332826397115966</v>
      </c>
      <c r="I104" s="6">
        <f>IF(logVir!I104&lt;&gt;0,logVir!I104-logVir!I$1093-0.5*(SLir!I104+SLir!I$1093)*(logHir!I104-logHir!I$1093),0)</f>
        <v>-0.58952689732315355</v>
      </c>
    </row>
    <row r="105" spans="1:9" x14ac:dyDescent="0.15">
      <c r="A105" s="1">
        <v>5</v>
      </c>
      <c r="B105" s="1" t="s">
        <v>66</v>
      </c>
      <c r="C105" s="1">
        <v>10</v>
      </c>
      <c r="D105" s="1" t="s">
        <v>23</v>
      </c>
      <c r="E105" s="6">
        <f>IF(logVir!E105&lt;&gt;0,logVir!E105-logVir!E$1094-0.5*(SLir!E105+SLir!E$1094)*(logHir!E105-logHir!E$1094),0)</f>
        <v>-0.42484639762031662</v>
      </c>
      <c r="F105" s="8">
        <f>IF(logVir!F105&lt;&gt;0,logVir!F105-logVir!F$1094-0.5*(SLir!F105+SLir!F$1094)*(logHir!F105-logHir!F$1094),0)</f>
        <v>-0.30311564058487961</v>
      </c>
      <c r="G105" s="6">
        <f>IF(logVir!G105&lt;&gt;0,logVir!G105-logVir!G$1094-0.5*(SLir!G105+SLir!G$1094)*(logHir!G105-logHir!G$1094),0)</f>
        <v>-0.26727166411129533</v>
      </c>
      <c r="H105" s="6">
        <f>IF(logVir!H105&lt;&gt;0,logVir!H105-logVir!H$1094-0.5*(SLir!H105+SLir!H$1094)*(logHir!H105-logHir!H$1094),0)</f>
        <v>-0.41180489480094828</v>
      </c>
      <c r="I105" s="6">
        <f>IF(logVir!I105&lt;&gt;0,logVir!I105-logVir!I$1094-0.5*(SLir!I105+SLir!I$1094)*(logHir!I105-logHir!I$1094),0)</f>
        <v>-0.33728201405029323</v>
      </c>
    </row>
    <row r="106" spans="1:9" x14ac:dyDescent="0.15">
      <c r="A106" s="1">
        <v>5</v>
      </c>
      <c r="B106" s="1" t="s">
        <v>66</v>
      </c>
      <c r="C106" s="1">
        <v>11</v>
      </c>
      <c r="D106" s="1" t="s">
        <v>24</v>
      </c>
      <c r="E106" s="6">
        <f>IF(logVir!E106&lt;&gt;0,logVir!E106-logVir!E$1095-0.5*(SLir!E106+SLir!E$1095)*(logHir!E106-logHir!E$1095),0)</f>
        <v>-0.79376995800704875</v>
      </c>
      <c r="F106" s="8">
        <f>IF(logVir!F106&lt;&gt;0,logVir!F106-logVir!F$1095-0.5*(SLir!F106+SLir!F$1095)*(logHir!F106-logHir!F$1095),0)</f>
        <v>-0.75404350090618033</v>
      </c>
      <c r="G106" s="6">
        <f>IF(logVir!G106&lt;&gt;0,logVir!G106-logVir!G$1095-0.5*(SLir!G106+SLir!G$1095)*(logHir!G106-logHir!G$1095),0)</f>
        <v>-0.60554178002502723</v>
      </c>
      <c r="H106" s="6">
        <f>IF(logVir!H106&lt;&gt;0,logVir!H106-logVir!H$1095-0.5*(SLir!H106+SLir!H$1095)*(logHir!H106-logHir!H$1095),0)</f>
        <v>-0.54131452361058519</v>
      </c>
      <c r="I106" s="6">
        <f>IF(logVir!I106&lt;&gt;0,logVir!I106-logVir!I$1095-0.5*(SLir!I106+SLir!I$1095)*(logHir!I106-logHir!I$1095),0)</f>
        <v>-0.672494780898093</v>
      </c>
    </row>
    <row r="107" spans="1:9" x14ac:dyDescent="0.15">
      <c r="A107" s="1">
        <v>5</v>
      </c>
      <c r="B107" s="1" t="s">
        <v>66</v>
      </c>
      <c r="C107" s="1">
        <v>12</v>
      </c>
      <c r="D107" s="1" t="s">
        <v>25</v>
      </c>
      <c r="E107" s="6">
        <f>IF(logVir!E107&lt;&gt;0,logVir!E107-logVir!E$1096-0.5*(SLir!E107+SLir!E$1096)*(logHir!E107-logHir!E$1096),0)</f>
        <v>3.7428253036950243E-2</v>
      </c>
      <c r="F107" s="8">
        <f>IF(logVir!F107&lt;&gt;0,logVir!F107-logVir!F$1096-0.5*(SLir!F107+SLir!F$1096)*(logHir!F107-logHir!F$1096),0)</f>
        <v>-3.0048158469744984E-2</v>
      </c>
      <c r="G107" s="6">
        <f>IF(logVir!G107&lt;&gt;0,logVir!G107-logVir!G$1096-0.5*(SLir!G107+SLir!G$1096)*(logHir!G107-logHir!G$1096),0)</f>
        <v>-0.25601462902631777</v>
      </c>
      <c r="H107" s="6">
        <f>IF(logVir!H107&lt;&gt;0,logVir!H107-logVir!H$1096-0.5*(SLir!H107+SLir!H$1096)*(logHir!H107-logHir!H$1096),0)</f>
        <v>-0.22026961791346761</v>
      </c>
      <c r="I107" s="6">
        <f>IF(logVir!I107&lt;&gt;0,logVir!I107-logVir!I$1096-0.5*(SLir!I107+SLir!I$1096)*(logHir!I107-logHir!I$1096),0)</f>
        <v>0.32243495217619633</v>
      </c>
    </row>
    <row r="108" spans="1:9" x14ac:dyDescent="0.15">
      <c r="A108" s="1">
        <v>5</v>
      </c>
      <c r="B108" s="1" t="s">
        <v>66</v>
      </c>
      <c r="C108" s="1">
        <v>13</v>
      </c>
      <c r="D108" s="1" t="s">
        <v>26</v>
      </c>
      <c r="E108" s="6">
        <f>IF(logVir!E108&lt;&gt;0,logVir!E108-logVir!E$1097-0.5*(SLir!E108+SLir!E$1097)*(logHir!E108-logHir!E$1097),0)</f>
        <v>-1.5442268698029924</v>
      </c>
      <c r="F108" s="8">
        <f>IF(logVir!F108&lt;&gt;0,logVir!F108-logVir!F$1097-0.5*(SLir!F108+SLir!F$1097)*(logHir!F108-logHir!F$1097),0)</f>
        <v>-0.36551754071155895</v>
      </c>
      <c r="G108" s="6">
        <f>IF(logVir!G108&lt;&gt;0,logVir!G108-logVir!G$1097-0.5*(SLir!G108+SLir!G$1097)*(logHir!G108-logHir!G$1097),0)</f>
        <v>-0.35992632116774892</v>
      </c>
      <c r="H108" s="6">
        <f>IF(logVir!H108&lt;&gt;0,logVir!H108-logVir!H$1097-0.5*(SLir!H108+SLir!H$1097)*(logHir!H108-logHir!H$1097),0)</f>
        <v>-0.58096803502278838</v>
      </c>
      <c r="I108" s="6">
        <f>IF(logVir!I108&lt;&gt;0,logVir!I108-logVir!I$1097-0.5*(SLir!I108+SLir!I$1097)*(logHir!I108-logHir!I$1097),0)</f>
        <v>-0.42496107888391776</v>
      </c>
    </row>
    <row r="109" spans="1:9" x14ac:dyDescent="0.15">
      <c r="A109" s="1">
        <v>5</v>
      </c>
      <c r="B109" s="1" t="s">
        <v>66</v>
      </c>
      <c r="C109" s="1">
        <v>14</v>
      </c>
      <c r="D109" s="1" t="s">
        <v>27</v>
      </c>
      <c r="E109" s="6">
        <f>IF(logVir!E109&lt;&gt;0,logVir!E109-logVir!E$1098-0.5*(SLir!E109+SLir!E$1098)*(logHir!E109-logHir!E$1098),0)</f>
        <v>0.36115261216067029</v>
      </c>
      <c r="F109" s="8">
        <f>IF(logVir!F109&lt;&gt;0,logVir!F109-logVir!F$1098-0.5*(SLir!F109+SLir!F$1098)*(logHir!F109-logHir!F$1098),0)</f>
        <v>0.2718109469494272</v>
      </c>
      <c r="G109" s="6">
        <f>IF(logVir!G109&lt;&gt;0,logVir!G109-logVir!G$1098-0.5*(SLir!G109+SLir!G$1098)*(logHir!G109-logHir!G$1098),0)</f>
        <v>0.48240589156752511</v>
      </c>
      <c r="H109" s="6">
        <f>IF(logVir!H109&lt;&gt;0,logVir!H109-logVir!H$1098-0.5*(SLir!H109+SLir!H$1098)*(logHir!H109-logHir!H$1098),0)</f>
        <v>0.32321854872905187</v>
      </c>
      <c r="I109" s="6">
        <f>IF(logVir!I109&lt;&gt;0,logVir!I109-logVir!I$1098-0.5*(SLir!I109+SLir!I$1098)*(logHir!I109-logHir!I$1098),0)</f>
        <v>0.5934592892459245</v>
      </c>
    </row>
    <row r="110" spans="1:9" x14ac:dyDescent="0.15">
      <c r="A110" s="1">
        <v>5</v>
      </c>
      <c r="B110" s="1" t="s">
        <v>66</v>
      </c>
      <c r="C110" s="1">
        <v>15</v>
      </c>
      <c r="D110" s="1" t="s">
        <v>28</v>
      </c>
      <c r="E110" s="6">
        <f>IF(logVir!E110&lt;&gt;0,logVir!E110-logVir!E$1099-0.5*(SLir!E110+SLir!E$1099)*(logHir!E110-logHir!E$1099),0)</f>
        <v>-0.19827679330741538</v>
      </c>
      <c r="F110" s="8">
        <f>IF(logVir!F110&lt;&gt;0,logVir!F110-logVir!F$1099-0.5*(SLir!F110+SLir!F$1099)*(logHir!F110-logHir!F$1099),0)</f>
        <v>-0.29258208321810991</v>
      </c>
      <c r="G110" s="6">
        <f>IF(logVir!G110&lt;&gt;0,logVir!G110-logVir!G$1099-0.5*(SLir!G110+SLir!G$1099)*(logHir!G110-logHir!G$1099),0)</f>
        <v>-0.38122150445900088</v>
      </c>
      <c r="H110" s="6">
        <f>IF(logVir!H110&lt;&gt;0,logVir!H110-logVir!H$1099-0.5*(SLir!H110+SLir!H$1099)*(logHir!H110-logHir!H$1099),0)</f>
        <v>-0.50429019033255351</v>
      </c>
      <c r="I110" s="6">
        <f>IF(logVir!I110&lt;&gt;0,logVir!I110-logVir!I$1099-0.5*(SLir!I110+SLir!I$1099)*(logHir!I110-logHir!I$1099),0)</f>
        <v>-0.59936048598091118</v>
      </c>
    </row>
    <row r="111" spans="1:9" x14ac:dyDescent="0.15">
      <c r="A111" s="1">
        <v>5</v>
      </c>
      <c r="B111" s="1" t="s">
        <v>65</v>
      </c>
      <c r="C111" s="1">
        <v>16</v>
      </c>
      <c r="D111" s="1" t="s">
        <v>11</v>
      </c>
      <c r="E111" s="6">
        <f>IF(logVir!E111&lt;&gt;0,logVir!E111-logVir!E$1100-0.5*(SLir!E111+SLir!E$1100)*(logHir!E111-logHir!E$1100),0)</f>
        <v>-0.34986934161543948</v>
      </c>
      <c r="F111" s="8">
        <f>IF(logVir!F111&lt;&gt;0,logVir!F111-logVir!F$1100-0.5*(SLir!F111+SLir!F$1100)*(logHir!F111-logHir!F$1100),0)</f>
        <v>-0.24068177304300153</v>
      </c>
      <c r="G111" s="6">
        <f>IF(logVir!G111&lt;&gt;0,logVir!G111-logVir!G$1100-0.5*(SLir!G111+SLir!G$1100)*(logHir!G111-logHir!G$1100),0)</f>
        <v>-0.19384674883847181</v>
      </c>
      <c r="H111" s="6">
        <f>IF(logVir!H111&lt;&gt;0,logVir!H111-logVir!H$1100-0.5*(SLir!H111+SLir!H$1100)*(logHir!H111-logHir!H$1100),0)</f>
        <v>-5.9760354361846679E-2</v>
      </c>
      <c r="I111" s="6">
        <f>IF(logVir!I111&lt;&gt;0,logVir!I111-logVir!I$1100-0.5*(SLir!I111+SLir!I$1100)*(logHir!I111-logHir!I$1100),0)</f>
        <v>-6.0853200195878809E-2</v>
      </c>
    </row>
    <row r="112" spans="1:9" x14ac:dyDescent="0.15">
      <c r="A112" s="1">
        <v>5</v>
      </c>
      <c r="B112" s="1" t="s">
        <v>65</v>
      </c>
      <c r="C112" s="1">
        <v>17</v>
      </c>
      <c r="D112" s="1" t="s">
        <v>12</v>
      </c>
      <c r="E112" s="6">
        <f>IF(logVir!E112&lt;&gt;0,logVir!E112-logVir!E$1101-0.5*(SLir!E112+SLir!E$1101)*(logHir!E112-logHir!E$1101),0)</f>
        <v>-0.40089181259433071</v>
      </c>
      <c r="F112" s="8">
        <f>IF(logVir!F112&lt;&gt;0,logVir!F112-logVir!F$1101-0.5*(SLir!F112+SLir!F$1101)*(logHir!F112-logHir!F$1101),0)</f>
        <v>-0.30598503518609699</v>
      </c>
      <c r="G112" s="6">
        <f>IF(logVir!G112&lt;&gt;0,logVir!G112-logVir!G$1101-0.5*(SLir!G112+SLir!G$1101)*(logHir!G112-logHir!G$1101),0)</f>
        <v>-0.56491984052269184</v>
      </c>
      <c r="H112" s="6">
        <f>IF(logVir!H112&lt;&gt;0,logVir!H112-logVir!H$1101-0.5*(SLir!H112+SLir!H$1101)*(logHir!H112-logHir!H$1101),0)</f>
        <v>-0.40104006459093106</v>
      </c>
      <c r="I112" s="6">
        <f>IF(logVir!I112&lt;&gt;0,logVir!I112-logVir!I$1101-0.5*(SLir!I112+SLir!I$1101)*(logHir!I112-logHir!I$1101),0)</f>
        <v>-0.47860464703283462</v>
      </c>
    </row>
    <row r="113" spans="1:9" x14ac:dyDescent="0.15">
      <c r="A113" s="1">
        <v>5</v>
      </c>
      <c r="B113" s="1" t="s">
        <v>65</v>
      </c>
      <c r="C113" s="1">
        <v>18</v>
      </c>
      <c r="D113" s="1" t="s">
        <v>13</v>
      </c>
      <c r="E113" s="6">
        <f>IF(logVir!E113&lt;&gt;0,logVir!E113-logVir!E$1102-0.5*(SLir!E113+SLir!E$1102)*(logHir!E113-logHir!E$1102),0)</f>
        <v>3.114127818671647E-2</v>
      </c>
      <c r="F113" s="8">
        <f>IF(logVir!F113&lt;&gt;0,logVir!F113-logVir!F$1102-0.5*(SLir!F113+SLir!F$1102)*(logHir!F113-logHir!F$1102),0)</f>
        <v>-0.14527581822993502</v>
      </c>
      <c r="G113" s="6">
        <f>IF(logVir!G113&lt;&gt;0,logVir!G113-logVir!G$1102-0.5*(SLir!G113+SLir!G$1102)*(logHir!G113-logHir!G$1102),0)</f>
        <v>-0.13233127038782899</v>
      </c>
      <c r="H113" s="6">
        <f>IF(logVir!H113&lt;&gt;0,logVir!H113-logVir!H$1102-0.5*(SLir!H113+SLir!H$1102)*(logHir!H113-logHir!H$1102),0)</f>
        <v>-0.1133147157404254</v>
      </c>
      <c r="I113" s="6">
        <f>IF(logVir!I113&lt;&gt;0,logVir!I113-logVir!I$1102-0.5*(SLir!I113+SLir!I$1102)*(logHir!I113-logHir!I$1102),0)</f>
        <v>-3.3578719362892306E-2</v>
      </c>
    </row>
    <row r="114" spans="1:9" x14ac:dyDescent="0.15">
      <c r="A114" s="1">
        <v>5</v>
      </c>
      <c r="B114" s="1" t="s">
        <v>65</v>
      </c>
      <c r="C114" s="1">
        <v>19</v>
      </c>
      <c r="D114" s="1" t="s">
        <v>14</v>
      </c>
      <c r="E114" s="6">
        <f>IF(logVir!E114&lt;&gt;0,logVir!E114-logVir!E$1103-0.5*(SLir!E114+SLir!E$1103)*(logHir!E114-logHir!E$1103),0)</f>
        <v>-0.13948569175371239</v>
      </c>
      <c r="F114" s="8">
        <f>IF(logVir!F114&lt;&gt;0,logVir!F114-logVir!F$1103-0.5*(SLir!F114+SLir!F$1103)*(logHir!F114-logHir!F$1103),0)</f>
        <v>-0.13882233435985381</v>
      </c>
      <c r="G114" s="6">
        <f>IF(logVir!G114&lt;&gt;0,logVir!G114-logVir!G$1103-0.5*(SLir!G114+SLir!G$1103)*(logHir!G114-logHir!G$1103),0)</f>
        <v>-0.21497028384044015</v>
      </c>
      <c r="H114" s="6">
        <f>IF(logVir!H114&lt;&gt;0,logVir!H114-logVir!H$1103-0.5*(SLir!H114+SLir!H$1103)*(logHir!H114-logHir!H$1103),0)</f>
        <v>-0.19641031162910283</v>
      </c>
      <c r="I114" s="6">
        <f>IF(logVir!I114&lt;&gt;0,logVir!I114-logVir!I$1103-0.5*(SLir!I114+SLir!I$1103)*(logHir!I114-logHir!I$1103),0)</f>
        <v>-0.24720992942782161</v>
      </c>
    </row>
    <row r="115" spans="1:9" x14ac:dyDescent="0.15">
      <c r="A115" s="1">
        <v>5</v>
      </c>
      <c r="B115" s="1" t="s">
        <v>65</v>
      </c>
      <c r="C115" s="1">
        <v>20</v>
      </c>
      <c r="D115" s="1" t="s">
        <v>15</v>
      </c>
      <c r="E115" s="6">
        <f>IF(logVir!E115&lt;&gt;0,logVir!E115-logVir!E$1104-0.5*(SLir!E115+SLir!E$1104)*(logHir!E115-logHir!E$1104),0)</f>
        <v>0.23965496054713914</v>
      </c>
      <c r="F115" s="8">
        <f>IF(logVir!F115&lt;&gt;0,logVir!F115-logVir!F$1104-0.5*(SLir!F115+SLir!F$1104)*(logHir!F115-logHir!F$1104),0)</f>
        <v>-0.12178531021692873</v>
      </c>
      <c r="G115" s="6">
        <f>IF(logVir!G115&lt;&gt;0,logVir!G115-logVir!G$1104-0.5*(SLir!G115+SLir!G$1104)*(logHir!G115-logHir!G$1104),0)</f>
        <v>-0.25993514705809528</v>
      </c>
      <c r="H115" s="6">
        <f>IF(logVir!H115&lt;&gt;0,logVir!H115-logVir!H$1104-0.5*(SLir!H115+SLir!H$1104)*(logHir!H115-logHir!H$1104),0)</f>
        <v>-0.28060379408016795</v>
      </c>
      <c r="I115" s="6">
        <f>IF(logVir!I115&lt;&gt;0,logVir!I115-logVir!I$1104-0.5*(SLir!I115+SLir!I$1104)*(logHir!I115-logHir!I$1104),0)</f>
        <v>-0.35633750884790516</v>
      </c>
    </row>
    <row r="116" spans="1:9" x14ac:dyDescent="0.15">
      <c r="A116" s="1">
        <v>5</v>
      </c>
      <c r="B116" s="1" t="s">
        <v>65</v>
      </c>
      <c r="C116" s="1">
        <v>21</v>
      </c>
      <c r="D116" s="1" t="s">
        <v>16</v>
      </c>
      <c r="E116" s="6">
        <f>IF(logVir!E116&lt;&gt;0,logVir!E116-logVir!E$1105-0.5*(SLir!E116+SLir!E$1105)*(logHir!E116-logHir!E$1105),0)</f>
        <v>-0.45141216135804452</v>
      </c>
      <c r="F116" s="8">
        <f>IF(logVir!F116&lt;&gt;0,logVir!F116-logVir!F$1105-0.5*(SLir!F116+SLir!F$1105)*(logHir!F116-logHir!F$1105),0)</f>
        <v>-0.37908595083650454</v>
      </c>
      <c r="G116" s="6">
        <f>IF(logVir!G116&lt;&gt;0,logVir!G116-logVir!G$1105-0.5*(SLir!G116+SLir!G$1105)*(logHir!G116-logHir!G$1105),0)</f>
        <v>-0.31359878257318186</v>
      </c>
      <c r="H116" s="6">
        <f>IF(logVir!H116&lt;&gt;0,logVir!H116-logVir!H$1105-0.5*(SLir!H116+SLir!H$1105)*(logHir!H116-logHir!H$1105),0)</f>
        <v>-0.2531344720385742</v>
      </c>
      <c r="I116" s="6">
        <f>IF(logVir!I116&lt;&gt;0,logVir!I116-logVir!I$1105-0.5*(SLir!I116+SLir!I$1105)*(logHir!I116-logHir!I$1105),0)</f>
        <v>-0.44501007793391162</v>
      </c>
    </row>
    <row r="117" spans="1:9" x14ac:dyDescent="0.15">
      <c r="A117" s="1">
        <v>5</v>
      </c>
      <c r="B117" s="1" t="s">
        <v>63</v>
      </c>
      <c r="C117" s="1">
        <v>22</v>
      </c>
      <c r="D117" s="1" t="s">
        <v>8</v>
      </c>
      <c r="E117" s="6">
        <f>IF(logVir!E117&lt;&gt;0,logVir!E117-logVir!E$1106-0.5*(SLir!E117+SLir!E$1106)*(logHir!E117-logHir!E$1106),0)</f>
        <v>-0.28479345428113628</v>
      </c>
      <c r="F117" s="8">
        <f>IF(logVir!F117&lt;&gt;0,logVir!F117-logVir!F$1106-0.5*(SLir!F117+SLir!F$1106)*(logHir!F117-logHir!F$1106),0)</f>
        <v>-0.17247814568406206</v>
      </c>
      <c r="G117" s="6">
        <f>IF(logVir!G117&lt;&gt;0,logVir!G117-logVir!G$1106-0.5*(SLir!G117+SLir!G$1106)*(logHir!G117-logHir!G$1106),0)</f>
        <v>-0.23213216103829659</v>
      </c>
      <c r="H117" s="6">
        <f>IF(logVir!H117&lt;&gt;0,logVir!H117-logVir!H$1106-0.5*(SLir!H117+SLir!H$1106)*(logHir!H117-logHir!H$1106),0)</f>
        <v>-0.24985102253674801</v>
      </c>
      <c r="I117" s="6">
        <f>IF(logVir!I117&lt;&gt;0,logVir!I117-logVir!I$1106-0.5*(SLir!I117+SLir!I$1106)*(logHir!I117-logHir!I$1106),0)</f>
        <v>-0.19470800593724547</v>
      </c>
    </row>
    <row r="118" spans="1:9" x14ac:dyDescent="0.15">
      <c r="A118" s="1">
        <v>5</v>
      </c>
      <c r="B118" s="1" t="s">
        <v>63</v>
      </c>
      <c r="C118" s="1">
        <v>23</v>
      </c>
      <c r="D118" s="1" t="s">
        <v>29</v>
      </c>
      <c r="E118" s="6">
        <f>IF(logVir!E118&lt;&gt;0,logVir!E118-logVir!E$1107-0.5*(SLir!E118+SLir!E$1107)*(logHir!E118-logHir!E$1107),0)</f>
        <v>0.10418308296914081</v>
      </c>
      <c r="F118" s="8">
        <f>IF(logVir!F118&lt;&gt;0,logVir!F118-logVir!F$1107-0.5*(SLir!F118+SLir!F$1107)*(logHir!F118-logHir!F$1107),0)</f>
        <v>1.5846754180086381E-2</v>
      </c>
      <c r="G118" s="6">
        <f>IF(logVir!G118&lt;&gt;0,logVir!G118-logVir!G$1107-0.5*(SLir!G118+SLir!G$1107)*(logHir!G118-logHir!G$1107),0)</f>
        <v>5.6341667400518824E-2</v>
      </c>
      <c r="H118" s="6">
        <f>IF(logVir!H118&lt;&gt;0,logVir!H118-logVir!H$1107-0.5*(SLir!H118+SLir!H$1107)*(logHir!H118-logHir!H$1107),0)</f>
        <v>8.2153779860283382E-4</v>
      </c>
      <c r="I118" s="6">
        <f>IF(logVir!I118&lt;&gt;0,logVir!I118-logVir!I$1107-0.5*(SLir!I118+SLir!I$1107)*(logHir!I118-logHir!I$1107),0)</f>
        <v>2.5908712217391938E-2</v>
      </c>
    </row>
    <row r="119" spans="1:9" x14ac:dyDescent="0.15">
      <c r="A119" s="1">
        <v>6</v>
      </c>
      <c r="B119" s="1" t="s">
        <v>72</v>
      </c>
      <c r="C119" s="1">
        <v>1</v>
      </c>
      <c r="D119" s="1" t="s">
        <v>9</v>
      </c>
      <c r="E119" s="6">
        <f>IF(logVir!E119&lt;&gt;0,logVir!E119-logVir!E$1085-0.5*(SLir!E119+SLir!E$1085)*(logHir!E119-logHir!E$1085),0)</f>
        <v>6.1198627899490099E-2</v>
      </c>
      <c r="F119" s="8">
        <f>IF(logVir!F119&lt;&gt;0,logVir!F119-logVir!F$1085-0.5*(SLir!F119+SLir!F$1085)*(logHir!F119-logHir!F$1085),0)</f>
        <v>0.12273108936885713</v>
      </c>
      <c r="G119" s="6">
        <f>IF(logVir!G119&lt;&gt;0,logVir!G119-logVir!G$1085-0.5*(SLir!G119+SLir!G$1085)*(logHir!G119-logHir!G$1085),0)</f>
        <v>0.16047842300515683</v>
      </c>
      <c r="H119" s="6">
        <f>IF(logVir!H119&lt;&gt;0,logVir!H119-logVir!H$1085-0.5*(SLir!H119+SLir!H$1085)*(logHir!H119-logHir!H$1085),0)</f>
        <v>0.21043151369728413</v>
      </c>
      <c r="I119" s="6">
        <f>IF(logVir!I119&lt;&gt;0,logVir!I119-logVir!I$1085-0.5*(SLir!I119+SLir!I$1085)*(logHir!I119-logHir!I$1085),0)</f>
        <v>0.20915000241598808</v>
      </c>
    </row>
    <row r="120" spans="1:9" x14ac:dyDescent="0.15">
      <c r="A120" s="1">
        <v>6</v>
      </c>
      <c r="B120" s="1" t="s">
        <v>72</v>
      </c>
      <c r="C120" s="1">
        <v>2</v>
      </c>
      <c r="D120" s="1" t="s">
        <v>10</v>
      </c>
      <c r="E120" s="6">
        <f>IF(logVir!E120&lt;&gt;0,logVir!E120-logVir!E$1086-0.5*(SLir!E120+SLir!E$1086)*(logHir!E120-logHir!E$1086),0)</f>
        <v>-0.38778941554145502</v>
      </c>
      <c r="F120" s="8">
        <f>IF(logVir!F120&lt;&gt;0,logVir!F120-logVir!F$1086-0.5*(SLir!F120+SLir!F$1086)*(logHir!F120-logHir!F$1086),0)</f>
        <v>-2.4440820340419514E-2</v>
      </c>
      <c r="G120" s="6">
        <f>IF(logVir!G120&lt;&gt;0,logVir!G120-logVir!G$1086-0.5*(SLir!G120+SLir!G$1086)*(logHir!G120-logHir!G$1086),0)</f>
        <v>-0.1911404054022541</v>
      </c>
      <c r="H120" s="6">
        <f>IF(logVir!H120&lt;&gt;0,logVir!H120-logVir!H$1086-0.5*(SLir!H120+SLir!H$1086)*(logHir!H120-logHir!H$1086),0)</f>
        <v>0.22390248190888803</v>
      </c>
      <c r="I120" s="6">
        <f>IF(logVir!I120&lt;&gt;0,logVir!I120-logVir!I$1086-0.5*(SLir!I120+SLir!I$1086)*(logHir!I120-logHir!I$1086),0)</f>
        <v>-0.24091409378932235</v>
      </c>
    </row>
    <row r="121" spans="1:9" x14ac:dyDescent="0.15">
      <c r="A121" s="1">
        <v>6</v>
      </c>
      <c r="B121" s="1" t="s">
        <v>74</v>
      </c>
      <c r="C121" s="1">
        <v>3</v>
      </c>
      <c r="D121" s="1" t="s">
        <v>17</v>
      </c>
      <c r="E121" s="6">
        <f>IF(logVir!E121&lt;&gt;0,logVir!E121-logVir!E$1087-0.5*(SLir!E121+SLir!E$1087)*(logHir!E121-logHir!E$1087),0)</f>
        <v>-0.38671839694474464</v>
      </c>
      <c r="F121" s="8">
        <f>IF(logVir!F121&lt;&gt;0,logVir!F121-logVir!F$1087-0.5*(SLir!F121+SLir!F$1087)*(logHir!F121-logHir!F$1087),0)</f>
        <v>-0.52570887561725055</v>
      </c>
      <c r="G121" s="6">
        <f>IF(logVir!G121&lt;&gt;0,logVir!G121-logVir!G$1087-0.5*(SLir!G121+SLir!G$1087)*(logHir!G121-logHir!G$1087),0)</f>
        <v>-0.41452297122174342</v>
      </c>
      <c r="H121" s="6">
        <f>IF(logVir!H121&lt;&gt;0,logVir!H121-logVir!H$1087-0.5*(SLir!H121+SLir!H$1087)*(logHir!H121-logHir!H$1087),0)</f>
        <v>-0.57523744230252594</v>
      </c>
      <c r="I121" s="6">
        <f>IF(logVir!I121&lt;&gt;0,logVir!I121-logVir!I$1087-0.5*(SLir!I121+SLir!I$1087)*(logHir!I121-logHir!I$1087),0)</f>
        <v>-0.46041315540622041</v>
      </c>
    </row>
    <row r="122" spans="1:9" x14ac:dyDescent="0.15">
      <c r="A122" s="1">
        <v>6</v>
      </c>
      <c r="B122" s="1" t="s">
        <v>74</v>
      </c>
      <c r="C122" s="1">
        <v>4</v>
      </c>
      <c r="D122" s="1" t="s">
        <v>18</v>
      </c>
      <c r="E122" s="6">
        <f>IF(logVir!E122&lt;&gt;0,logVir!E122-logVir!E$1088-0.5*(SLir!E122+SLir!E$1088)*(logHir!E122-logHir!E$1088),0)</f>
        <v>-0.34587205709652236</v>
      </c>
      <c r="F122" s="8">
        <f>IF(logVir!F122&lt;&gt;0,logVir!F122-logVir!F$1088-0.5*(SLir!F122+SLir!F$1088)*(logHir!F122-logHir!F$1088),0)</f>
        <v>-0.32611831382062562</v>
      </c>
      <c r="G122" s="6">
        <f>IF(logVir!G122&lt;&gt;0,logVir!G122-logVir!G$1088-0.5*(SLir!G122+SLir!G$1088)*(logHir!G122-logHir!G$1088),0)</f>
        <v>-0.25493622656232867</v>
      </c>
      <c r="H122" s="6">
        <f>IF(logVir!H122&lt;&gt;0,logVir!H122-logVir!H$1088-0.5*(SLir!H122+SLir!H$1088)*(logHir!H122-logHir!H$1088),0)</f>
        <v>4.6337539724721599E-2</v>
      </c>
      <c r="I122" s="6">
        <f>IF(logVir!I122&lt;&gt;0,logVir!I122-logVir!I$1088-0.5*(SLir!I122+SLir!I$1088)*(logHir!I122-logHir!I$1088),0)</f>
        <v>-0.29613948172991333</v>
      </c>
    </row>
    <row r="123" spans="1:9" x14ac:dyDescent="0.15">
      <c r="A123" s="1">
        <v>6</v>
      </c>
      <c r="B123" s="1" t="s">
        <v>74</v>
      </c>
      <c r="C123" s="1">
        <v>5</v>
      </c>
      <c r="D123" s="1" t="s">
        <v>19</v>
      </c>
      <c r="E123" s="6">
        <f>IF(logVir!E123&lt;&gt;0,logVir!E123-logVir!E$1089-0.5*(SLir!E123+SLir!E$1089)*(logHir!E123-logHir!E$1089),0)</f>
        <v>-0.86554151323386141</v>
      </c>
      <c r="F123" s="8">
        <f>IF(logVir!F123&lt;&gt;0,logVir!F123-logVir!F$1089-0.5*(SLir!F123+SLir!F$1089)*(logHir!F123-logHir!F$1089),0)</f>
        <v>-0.54347453657321398</v>
      </c>
      <c r="G123" s="6">
        <f>IF(logVir!G123&lt;&gt;0,logVir!G123-logVir!G$1089-0.5*(SLir!G123+SLir!G$1089)*(logHir!G123-logHir!G$1089),0)</f>
        <v>-0.62328561018181428</v>
      </c>
      <c r="H123" s="6">
        <f>IF(logVir!H123&lt;&gt;0,logVir!H123-logVir!H$1089-0.5*(SLir!H123+SLir!H$1089)*(logHir!H123-logHir!H$1089),0)</f>
        <v>-0.7996565714058943</v>
      </c>
      <c r="I123" s="6">
        <f>IF(logVir!I123&lt;&gt;0,logVir!I123-logVir!I$1089-0.5*(SLir!I123+SLir!I$1089)*(logHir!I123-logHir!I$1089),0)</f>
        <v>-1.0132612903141485</v>
      </c>
    </row>
    <row r="124" spans="1:9" x14ac:dyDescent="0.15">
      <c r="A124" s="1">
        <v>6</v>
      </c>
      <c r="B124" s="1" t="s">
        <v>74</v>
      </c>
      <c r="C124" s="1">
        <v>6</v>
      </c>
      <c r="D124" s="1" t="s">
        <v>3</v>
      </c>
      <c r="E124" s="6">
        <f>IF(logVir!E124&lt;&gt;0,logVir!E124-logVir!E$1090-0.5*(SLir!E124+SLir!E$1090)*(logHir!E124-logHir!E$1090),0)</f>
        <v>-0.41193019451439955</v>
      </c>
      <c r="F124" s="8">
        <f>IF(logVir!F124&lt;&gt;0,logVir!F124-logVir!F$1090-0.5*(SLir!F124+SLir!F$1090)*(logHir!F124-logHir!F$1090),0)</f>
        <v>-0.12435598826024857</v>
      </c>
      <c r="G124" s="6">
        <f>IF(logVir!G124&lt;&gt;0,logVir!G124-logVir!G$1090-0.5*(SLir!G124+SLir!G$1090)*(logHir!G124-logHir!G$1090),0)</f>
        <v>-9.9679377125839186E-3</v>
      </c>
      <c r="H124" s="6">
        <f>IF(logVir!H124&lt;&gt;0,logVir!H124-logVir!H$1090-0.5*(SLir!H124+SLir!H$1090)*(logHir!H124-logHir!H$1090),0)</f>
        <v>0.30074643200943058</v>
      </c>
      <c r="I124" s="6">
        <f>IF(logVir!I124&lt;&gt;0,logVir!I124-logVir!I$1090-0.5*(SLir!I124+SLir!I$1090)*(logHir!I124-logHir!I$1090),0)</f>
        <v>-0.54999417785445903</v>
      </c>
    </row>
    <row r="125" spans="1:9" x14ac:dyDescent="0.15">
      <c r="A125" s="1">
        <v>6</v>
      </c>
      <c r="B125" s="1" t="s">
        <v>74</v>
      </c>
      <c r="C125" s="1">
        <v>7</v>
      </c>
      <c r="D125" s="1" t="s">
        <v>20</v>
      </c>
      <c r="E125" s="6">
        <f>IF(logVir!E125&lt;&gt;0,logVir!E125-logVir!E$1091-0.5*(SLir!E125+SLir!E$1091)*(logHir!E125-logHir!E$1091),0)</f>
        <v>8.0337923592737281E-2</v>
      </c>
      <c r="F125" s="8">
        <f>IF(logVir!F125&lt;&gt;0,logVir!F125-logVir!F$1091-0.5*(SLir!F125+SLir!F$1091)*(logHir!F125-logHir!F$1091),0)</f>
        <v>-1.7048286066448264</v>
      </c>
      <c r="G125" s="6">
        <f>IF(logVir!G125&lt;&gt;0,logVir!G125-logVir!G$1091-0.5*(SLir!G125+SLir!G$1091)*(logHir!G125-logHir!G$1091),0)</f>
        <v>-1.0619481452678241</v>
      </c>
      <c r="H125" s="6">
        <f>IF(logVir!H125&lt;&gt;0,logVir!H125-logVir!H$1091-0.5*(SLir!H125+SLir!H$1091)*(logHir!H125-logHir!H$1091),0)</f>
        <v>-0.95791880774383453</v>
      </c>
      <c r="I125" s="6">
        <f>IF(logVir!I125&lt;&gt;0,logVir!I125-logVir!I$1091-0.5*(SLir!I125+SLir!I$1091)*(logHir!I125-logHir!I$1091),0)</f>
        <v>-1.4641058826686013</v>
      </c>
    </row>
    <row r="126" spans="1:9" x14ac:dyDescent="0.15">
      <c r="A126" s="1">
        <v>6</v>
      </c>
      <c r="B126" s="1" t="s">
        <v>74</v>
      </c>
      <c r="C126" s="1">
        <v>8</v>
      </c>
      <c r="D126" s="1" t="s">
        <v>21</v>
      </c>
      <c r="E126" s="6">
        <f>IF(logVir!E126&lt;&gt;0,logVir!E126-logVir!E$1092-0.5*(SLir!E126+SLir!E$1092)*(logHir!E126-logHir!E$1092),0)</f>
        <v>-0.26213585514452659</v>
      </c>
      <c r="F126" s="8">
        <f>IF(logVir!F126&lt;&gt;0,logVir!F126-logVir!F$1092-0.5*(SLir!F126+SLir!F$1092)*(logHir!F126-logHir!F$1092),0)</f>
        <v>-0.10125877790647203</v>
      </c>
      <c r="G126" s="6">
        <f>IF(logVir!G126&lt;&gt;0,logVir!G126-logVir!G$1092-0.5*(SLir!G126+SLir!G$1092)*(logHir!G126-logHir!G$1092),0)</f>
        <v>-0.16687078199376565</v>
      </c>
      <c r="H126" s="6">
        <f>IF(logVir!H126&lt;&gt;0,logVir!H126-logVir!H$1092-0.5*(SLir!H126+SLir!H$1092)*(logHir!H126-logHir!H$1092),0)</f>
        <v>0.15761137873764242</v>
      </c>
      <c r="I126" s="6">
        <f>IF(logVir!I126&lt;&gt;0,logVir!I126-logVir!I$1092-0.5*(SLir!I126+SLir!I$1092)*(logHir!I126-logHir!I$1092),0)</f>
        <v>0.11492537246356005</v>
      </c>
    </row>
    <row r="127" spans="1:9" x14ac:dyDescent="0.15">
      <c r="A127" s="1">
        <v>6</v>
      </c>
      <c r="B127" s="1" t="s">
        <v>74</v>
      </c>
      <c r="C127" s="1">
        <v>9</v>
      </c>
      <c r="D127" s="1" t="s">
        <v>22</v>
      </c>
      <c r="E127" s="6">
        <f>IF(logVir!E127&lt;&gt;0,logVir!E127-logVir!E$1093-0.5*(SLir!E127+SLir!E$1093)*(logHir!E127-logHir!E$1093),0)</f>
        <v>-0.75623603185745059</v>
      </c>
      <c r="F127" s="8">
        <f>IF(logVir!F127&lt;&gt;0,logVir!F127-logVir!F$1093-0.5*(SLir!F127+SLir!F$1093)*(logHir!F127-logHir!F$1093),0)</f>
        <v>-0.22529664016278236</v>
      </c>
      <c r="G127" s="6">
        <f>IF(logVir!G127&lt;&gt;0,logVir!G127-logVir!G$1093-0.5*(SLir!G127+SLir!G$1093)*(logHir!G127-logHir!G$1093),0)</f>
        <v>-0.55956164723081647</v>
      </c>
      <c r="H127" s="6">
        <f>IF(logVir!H127&lt;&gt;0,logVir!H127-logVir!H$1093-0.5*(SLir!H127+SLir!H$1093)*(logHir!H127-logHir!H$1093),0)</f>
        <v>-0.68461077850138108</v>
      </c>
      <c r="I127" s="6">
        <f>IF(logVir!I127&lt;&gt;0,logVir!I127-logVir!I$1093-0.5*(SLir!I127+SLir!I$1093)*(logHir!I127-logHir!I$1093),0)</f>
        <v>-0.2682809799360919</v>
      </c>
    </row>
    <row r="128" spans="1:9" x14ac:dyDescent="0.15">
      <c r="A128" s="1">
        <v>6</v>
      </c>
      <c r="B128" s="1" t="s">
        <v>74</v>
      </c>
      <c r="C128" s="1">
        <v>10</v>
      </c>
      <c r="D128" s="1" t="s">
        <v>23</v>
      </c>
      <c r="E128" s="6">
        <f>IF(logVir!E128&lt;&gt;0,logVir!E128-logVir!E$1094-0.5*(SLir!E128+SLir!E$1094)*(logHir!E128-logHir!E$1094),0)</f>
        <v>-0.5556750357907716</v>
      </c>
      <c r="F128" s="8">
        <f>IF(logVir!F128&lt;&gt;0,logVir!F128-logVir!F$1094-0.5*(SLir!F128+SLir!F$1094)*(logHir!F128-logHir!F$1094),0)</f>
        <v>-0.38636245266975267</v>
      </c>
      <c r="G128" s="6">
        <f>IF(logVir!G128&lt;&gt;0,logVir!G128-logVir!G$1094-0.5*(SLir!G128+SLir!G$1094)*(logHir!G128-logHir!G$1094),0)</f>
        <v>-0.146377149832561</v>
      </c>
      <c r="H128" s="6">
        <f>IF(logVir!H128&lt;&gt;0,logVir!H128-logVir!H$1094-0.5*(SLir!H128+SLir!H$1094)*(logHir!H128-logHir!H$1094),0)</f>
        <v>-0.30023027831293964</v>
      </c>
      <c r="I128" s="6">
        <f>IF(logVir!I128&lt;&gt;0,logVir!I128-logVir!I$1094-0.5*(SLir!I128+SLir!I$1094)*(logHir!I128-logHir!I$1094),0)</f>
        <v>-0.24323867495814511</v>
      </c>
    </row>
    <row r="129" spans="1:9" x14ac:dyDescent="0.15">
      <c r="A129" s="1">
        <v>6</v>
      </c>
      <c r="B129" s="1" t="s">
        <v>74</v>
      </c>
      <c r="C129" s="1">
        <v>11</v>
      </c>
      <c r="D129" s="1" t="s">
        <v>24</v>
      </c>
      <c r="E129" s="6">
        <f>IF(logVir!E129&lt;&gt;0,logVir!E129-logVir!E$1095-0.5*(SLir!E129+SLir!E$1095)*(logHir!E129-logHir!E$1095),0)</f>
        <v>-0.50949098887316291</v>
      </c>
      <c r="F129" s="8">
        <f>IF(logVir!F129&lt;&gt;0,logVir!F129-logVir!F$1095-0.5*(SLir!F129+SLir!F$1095)*(logHir!F129-logHir!F$1095),0)</f>
        <v>-0.47754981319789808</v>
      </c>
      <c r="G129" s="6">
        <f>IF(logVir!G129&lt;&gt;0,logVir!G129-logVir!G$1095-0.5*(SLir!G129+SLir!G$1095)*(logHir!G129-logHir!G$1095),0)</f>
        <v>-0.35025919531085725</v>
      </c>
      <c r="H129" s="6">
        <f>IF(logVir!H129&lt;&gt;0,logVir!H129-logVir!H$1095-0.5*(SLir!H129+SLir!H$1095)*(logHir!H129-logHir!H$1095),0)</f>
        <v>-0.20477047808193108</v>
      </c>
      <c r="I129" s="6">
        <f>IF(logVir!I129&lt;&gt;0,logVir!I129-logVir!I$1095-0.5*(SLir!I129+SLir!I$1095)*(logHir!I129-logHir!I$1095),0)</f>
        <v>-0.32015140909567458</v>
      </c>
    </row>
    <row r="130" spans="1:9" x14ac:dyDescent="0.15">
      <c r="A130" s="1">
        <v>6</v>
      </c>
      <c r="B130" s="1" t="s">
        <v>74</v>
      </c>
      <c r="C130" s="1">
        <v>12</v>
      </c>
      <c r="D130" s="1" t="s">
        <v>25</v>
      </c>
      <c r="E130" s="6">
        <f>IF(logVir!E130&lt;&gt;0,logVir!E130-logVir!E$1096-0.5*(SLir!E130+SLir!E$1096)*(logHir!E130-logHir!E$1096),0)</f>
        <v>-0.41836822702929966</v>
      </c>
      <c r="F130" s="8">
        <f>IF(logVir!F130&lt;&gt;0,logVir!F130-logVir!F$1096-0.5*(SLir!F130+SLir!F$1096)*(logHir!F130-logHir!F$1096),0)</f>
        <v>-0.22573525500176783</v>
      </c>
      <c r="G130" s="6">
        <f>IF(logVir!G130&lt;&gt;0,logVir!G130-logVir!G$1096-0.5*(SLir!G130+SLir!G$1096)*(logHir!G130-logHir!G$1096),0)</f>
        <v>-3.7300976098892935E-2</v>
      </c>
      <c r="H130" s="6">
        <f>IF(logVir!H130&lt;&gt;0,logVir!H130-logVir!H$1096-0.5*(SLir!H130+SLir!H$1096)*(logHir!H130-logHir!H$1096),0)</f>
        <v>-1.0883562523016255E-2</v>
      </c>
      <c r="I130" s="6">
        <f>IF(logVir!I130&lt;&gt;0,logVir!I130-logVir!I$1096-0.5*(SLir!I130+SLir!I$1096)*(logHir!I130-logHir!I$1096),0)</f>
        <v>-3.6241852535242203E-2</v>
      </c>
    </row>
    <row r="131" spans="1:9" x14ac:dyDescent="0.15">
      <c r="A131" s="1">
        <v>6</v>
      </c>
      <c r="B131" s="1" t="s">
        <v>74</v>
      </c>
      <c r="C131" s="1">
        <v>13</v>
      </c>
      <c r="D131" s="1" t="s">
        <v>26</v>
      </c>
      <c r="E131" s="6">
        <f>IF(logVir!E131&lt;&gt;0,logVir!E131-logVir!E$1097-0.5*(SLir!E131+SLir!E$1097)*(logHir!E131-logHir!E$1097),0)</f>
        <v>-0.73498642613004317</v>
      </c>
      <c r="F131" s="8">
        <f>IF(logVir!F131&lt;&gt;0,logVir!F131-logVir!F$1097-0.5*(SLir!F131+SLir!F$1097)*(logHir!F131-logHir!F$1097),0)</f>
        <v>-0.43431254731514174</v>
      </c>
      <c r="G131" s="6">
        <f>IF(logVir!G131&lt;&gt;0,logVir!G131-logVir!G$1097-0.5*(SLir!G131+SLir!G$1097)*(logHir!G131-logHir!G$1097),0)</f>
        <v>-0.29782273781315727</v>
      </c>
      <c r="H131" s="6">
        <f>IF(logVir!H131&lt;&gt;0,logVir!H131-logVir!H$1097-0.5*(SLir!H131+SLir!H$1097)*(logHir!H131-logHir!H$1097),0)</f>
        <v>-0.22126609758697532</v>
      </c>
      <c r="I131" s="6">
        <f>IF(logVir!I131&lt;&gt;0,logVir!I131-logVir!I$1097-0.5*(SLir!I131+SLir!I$1097)*(logHir!I131-logHir!I$1097),0)</f>
        <v>-0.23963341019779522</v>
      </c>
    </row>
    <row r="132" spans="1:9" x14ac:dyDescent="0.15">
      <c r="A132" s="1">
        <v>6</v>
      </c>
      <c r="B132" s="1" t="s">
        <v>74</v>
      </c>
      <c r="C132" s="1">
        <v>14</v>
      </c>
      <c r="D132" s="1" t="s">
        <v>27</v>
      </c>
      <c r="E132" s="6">
        <f>IF(logVir!E132&lt;&gt;0,logVir!E132-logVir!E$1098-0.5*(SLir!E132+SLir!E$1098)*(logHir!E132-logHir!E$1098),0)</f>
        <v>-0.62439023974250862</v>
      </c>
      <c r="F132" s="8">
        <f>IF(logVir!F132&lt;&gt;0,logVir!F132-logVir!F$1098-0.5*(SLir!F132+SLir!F$1098)*(logHir!F132-logHir!F$1098),0)</f>
        <v>-0.10468565527208273</v>
      </c>
      <c r="G132" s="6">
        <f>IF(logVir!G132&lt;&gt;0,logVir!G132-logVir!G$1098-0.5*(SLir!G132+SLir!G$1098)*(logHir!G132-logHir!G$1098),0)</f>
        <v>0.32752546533906141</v>
      </c>
      <c r="H132" s="6">
        <f>IF(logVir!H132&lt;&gt;0,logVir!H132-logVir!H$1098-0.5*(SLir!H132+SLir!H$1098)*(logHir!H132-logHir!H$1098),0)</f>
        <v>0.11683530580831331</v>
      </c>
      <c r="I132" s="6">
        <f>IF(logVir!I132&lt;&gt;0,logVir!I132-logVir!I$1098-0.5*(SLir!I132+SLir!I$1098)*(logHir!I132-logHir!I$1098),0)</f>
        <v>0.18057408731572569</v>
      </c>
    </row>
    <row r="133" spans="1:9" x14ac:dyDescent="0.15">
      <c r="A133" s="1">
        <v>6</v>
      </c>
      <c r="B133" s="1" t="s">
        <v>74</v>
      </c>
      <c r="C133" s="1">
        <v>15</v>
      </c>
      <c r="D133" s="1" t="s">
        <v>28</v>
      </c>
      <c r="E133" s="6">
        <f>IF(logVir!E133&lt;&gt;0,logVir!E133-logVir!E$1099-0.5*(SLir!E133+SLir!E$1099)*(logHir!E133-logHir!E$1099),0)</f>
        <v>-0.32604212608218597</v>
      </c>
      <c r="F133" s="8">
        <f>IF(logVir!F133&lt;&gt;0,logVir!F133-logVir!F$1099-0.5*(SLir!F133+SLir!F$1099)*(logHir!F133-logHir!F$1099),0)</f>
        <v>-0.19898743538547931</v>
      </c>
      <c r="G133" s="6">
        <f>IF(logVir!G133&lt;&gt;0,logVir!G133-logVir!G$1099-0.5*(SLir!G133+SLir!G$1099)*(logHir!G133-logHir!G$1099),0)</f>
        <v>-0.28222225017913793</v>
      </c>
      <c r="H133" s="6">
        <f>IF(logVir!H133&lt;&gt;0,logVir!H133-logVir!H$1099-0.5*(SLir!H133+SLir!H$1099)*(logHir!H133-logHir!H$1099),0)</f>
        <v>-0.14001765937797167</v>
      </c>
      <c r="I133" s="6">
        <f>IF(logVir!I133&lt;&gt;0,logVir!I133-logVir!I$1099-0.5*(SLir!I133+SLir!I$1099)*(logHir!I133-logHir!I$1099),0)</f>
        <v>-0.18229352891706807</v>
      </c>
    </row>
    <row r="134" spans="1:9" x14ac:dyDescent="0.15">
      <c r="A134" s="1">
        <v>6</v>
      </c>
      <c r="B134" s="1" t="s">
        <v>72</v>
      </c>
      <c r="C134" s="1">
        <v>16</v>
      </c>
      <c r="D134" s="1" t="s">
        <v>11</v>
      </c>
      <c r="E134" s="6">
        <f>IF(logVir!E134&lt;&gt;0,logVir!E134-logVir!E$1100-0.5*(SLir!E134+SLir!E$1100)*(logHir!E134-logHir!E$1100),0)</f>
        <v>-6.4393555429626215E-2</v>
      </c>
      <c r="F134" s="8">
        <f>IF(logVir!F134&lt;&gt;0,logVir!F134-logVir!F$1100-0.5*(SLir!F134+SLir!F$1100)*(logHir!F134-logHir!F$1100),0)</f>
        <v>8.1952718142099257E-3</v>
      </c>
      <c r="G134" s="6">
        <f>IF(logVir!G134&lt;&gt;0,logVir!G134-logVir!G$1100-0.5*(SLir!G134+SLir!G$1100)*(logHir!G134-logHir!G$1100),0)</f>
        <v>-1.129353916708703E-2</v>
      </c>
      <c r="H134" s="6">
        <f>IF(logVir!H134&lt;&gt;0,logVir!H134-logVir!H$1100-0.5*(SLir!H134+SLir!H$1100)*(logHir!H134-logHir!H$1100),0)</f>
        <v>-6.5378017922926135E-2</v>
      </c>
      <c r="I134" s="6">
        <f>IF(logVir!I134&lt;&gt;0,logVir!I134-logVir!I$1100-0.5*(SLir!I134+SLir!I$1100)*(logHir!I134-logHir!I$1100),0)</f>
        <v>-0.36127092403989508</v>
      </c>
    </row>
    <row r="135" spans="1:9" x14ac:dyDescent="0.15">
      <c r="A135" s="1">
        <v>6</v>
      </c>
      <c r="B135" s="1" t="s">
        <v>72</v>
      </c>
      <c r="C135" s="1">
        <v>17</v>
      </c>
      <c r="D135" s="1" t="s">
        <v>12</v>
      </c>
      <c r="E135" s="6">
        <f>IF(logVir!E135&lt;&gt;0,logVir!E135-logVir!E$1101-0.5*(SLir!E135+SLir!E$1101)*(logHir!E135-logHir!E$1101),0)</f>
        <v>-0.81682395727775703</v>
      </c>
      <c r="F135" s="8">
        <f>IF(logVir!F135&lt;&gt;0,logVir!F135-logVir!F$1101-0.5*(SLir!F135+SLir!F$1101)*(logHir!F135-logHir!F$1101),0)</f>
        <v>-0.6374598570707759</v>
      </c>
      <c r="G135" s="6">
        <f>IF(logVir!G135&lt;&gt;0,logVir!G135-logVir!G$1101-0.5*(SLir!G135+SLir!G$1101)*(logHir!G135-logHir!G$1101),0)</f>
        <v>-0.63840234574397525</v>
      </c>
      <c r="H135" s="6">
        <f>IF(logVir!H135&lt;&gt;0,logVir!H135-logVir!H$1101-0.5*(SLir!H135+SLir!H$1101)*(logHir!H135-logHir!H$1101),0)</f>
        <v>-0.58782112856378632</v>
      </c>
      <c r="I135" s="6">
        <f>IF(logVir!I135&lt;&gt;0,logVir!I135-logVir!I$1101-0.5*(SLir!I135+SLir!I$1101)*(logHir!I135-logHir!I$1101),0)</f>
        <v>-0.68574074860653134</v>
      </c>
    </row>
    <row r="136" spans="1:9" x14ac:dyDescent="0.15">
      <c r="A136" s="1">
        <v>6</v>
      </c>
      <c r="B136" s="1" t="s">
        <v>72</v>
      </c>
      <c r="C136" s="1">
        <v>18</v>
      </c>
      <c r="D136" s="1" t="s">
        <v>13</v>
      </c>
      <c r="E136" s="6">
        <f>IF(logVir!E136&lt;&gt;0,logVir!E136-logVir!E$1102-0.5*(SLir!E136+SLir!E$1102)*(logHir!E136-logHir!E$1102),0)</f>
        <v>-0.17472297148997801</v>
      </c>
      <c r="F136" s="8">
        <f>IF(logVir!F136&lt;&gt;0,logVir!F136-logVir!F$1102-0.5*(SLir!F136+SLir!F$1102)*(logHir!F136-logHir!F$1102),0)</f>
        <v>-0.26316358362113729</v>
      </c>
      <c r="G136" s="6">
        <f>IF(logVir!G136&lt;&gt;0,logVir!G136-logVir!G$1102-0.5*(SLir!G136+SLir!G$1102)*(logHir!G136-logHir!G$1102),0)</f>
        <v>-0.33874486090385747</v>
      </c>
      <c r="H136" s="6">
        <f>IF(logVir!H136&lt;&gt;0,logVir!H136-logVir!H$1102-0.5*(SLir!H136+SLir!H$1102)*(logHir!H136-logHir!H$1102),0)</f>
        <v>-0.34498356406494318</v>
      </c>
      <c r="I136" s="6">
        <f>IF(logVir!I136&lt;&gt;0,logVir!I136-logVir!I$1102-0.5*(SLir!I136+SLir!I$1102)*(logHir!I136-logHir!I$1102),0)</f>
        <v>-0.44756093712685124</v>
      </c>
    </row>
    <row r="137" spans="1:9" x14ac:dyDescent="0.15">
      <c r="A137" s="1">
        <v>6</v>
      </c>
      <c r="B137" s="1" t="s">
        <v>72</v>
      </c>
      <c r="C137" s="1">
        <v>19</v>
      </c>
      <c r="D137" s="1" t="s">
        <v>14</v>
      </c>
      <c r="E137" s="6">
        <f>IF(logVir!E137&lt;&gt;0,logVir!E137-logVir!E$1103-0.5*(SLir!E137+SLir!E$1103)*(logHir!E137-logHir!E$1103),0)</f>
        <v>-0.10925264140946597</v>
      </c>
      <c r="F137" s="8">
        <f>IF(logVir!F137&lt;&gt;0,logVir!F137-logVir!F$1103-0.5*(SLir!F137+SLir!F$1103)*(logHir!F137-logHir!F$1103),0)</f>
        <v>-0.16781551154066249</v>
      </c>
      <c r="G137" s="6">
        <f>IF(logVir!G137&lt;&gt;0,logVir!G137-logVir!G$1103-0.5*(SLir!G137+SLir!G$1103)*(logHir!G137-logHir!G$1103),0)</f>
        <v>-0.27894088775896214</v>
      </c>
      <c r="H137" s="6">
        <f>IF(logVir!H137&lt;&gt;0,logVir!H137-logVir!H$1103-0.5*(SLir!H137+SLir!H$1103)*(logHir!H137-logHir!H$1103),0)</f>
        <v>-0.16363625392783954</v>
      </c>
      <c r="I137" s="6">
        <f>IF(logVir!I137&lt;&gt;0,logVir!I137-logVir!I$1103-0.5*(SLir!I137+SLir!I$1103)*(logHir!I137-logHir!I$1103),0)</f>
        <v>-0.22589305245273017</v>
      </c>
    </row>
    <row r="138" spans="1:9" x14ac:dyDescent="0.15">
      <c r="A138" s="1">
        <v>6</v>
      </c>
      <c r="B138" s="1" t="s">
        <v>72</v>
      </c>
      <c r="C138" s="1">
        <v>20</v>
      </c>
      <c r="D138" s="1" t="s">
        <v>15</v>
      </c>
      <c r="E138" s="6">
        <f>IF(logVir!E138&lt;&gt;0,logVir!E138-logVir!E$1104-0.5*(SLir!E138+SLir!E$1104)*(logHir!E138-logHir!E$1104),0)</f>
        <v>-0.25143866337698112</v>
      </c>
      <c r="F138" s="8">
        <f>IF(logVir!F138&lt;&gt;0,logVir!F138-logVir!F$1104-0.5*(SLir!F138+SLir!F$1104)*(logHir!F138-logHir!F$1104),0)</f>
        <v>-0.40680903305586236</v>
      </c>
      <c r="G138" s="6">
        <f>IF(logVir!G138&lt;&gt;0,logVir!G138-logVir!G$1104-0.5*(SLir!G138+SLir!G$1104)*(logHir!G138-logHir!G$1104),0)</f>
        <v>-0.40873754366689025</v>
      </c>
      <c r="H138" s="6">
        <f>IF(logVir!H138&lt;&gt;0,logVir!H138-logVir!H$1104-0.5*(SLir!H138+SLir!H$1104)*(logHir!H138-logHir!H$1104),0)</f>
        <v>-0.37869863407731674</v>
      </c>
      <c r="I138" s="6">
        <f>IF(logVir!I138&lt;&gt;0,logVir!I138-logVir!I$1104-0.5*(SLir!I138+SLir!I$1104)*(logHir!I138-logHir!I$1104),0)</f>
        <v>-0.46967597952931817</v>
      </c>
    </row>
    <row r="139" spans="1:9" x14ac:dyDescent="0.15">
      <c r="A139" s="1">
        <v>6</v>
      </c>
      <c r="B139" s="1" t="s">
        <v>72</v>
      </c>
      <c r="C139" s="1">
        <v>21</v>
      </c>
      <c r="D139" s="1" t="s">
        <v>16</v>
      </c>
      <c r="E139" s="6">
        <f>IF(logVir!E139&lt;&gt;0,logVir!E139-logVir!E$1105-0.5*(SLir!E139+SLir!E$1105)*(logHir!E139-logHir!E$1105),0)</f>
        <v>-0.2296345069471375</v>
      </c>
      <c r="F139" s="8">
        <f>IF(logVir!F139&lt;&gt;0,logVir!F139-logVir!F$1105-0.5*(SLir!F139+SLir!F$1105)*(logHir!F139-logHir!F$1105),0)</f>
        <v>-0.31503139226814431</v>
      </c>
      <c r="G139" s="6">
        <f>IF(logVir!G139&lt;&gt;0,logVir!G139-logVir!G$1105-0.5*(SLir!G139+SLir!G$1105)*(logHir!G139-logHir!G$1105),0)</f>
        <v>-0.3792360386208557</v>
      </c>
      <c r="H139" s="6">
        <f>IF(logVir!H139&lt;&gt;0,logVir!H139-logVir!H$1105-0.5*(SLir!H139+SLir!H$1105)*(logHir!H139-logHir!H$1105),0)</f>
        <v>-0.37673800192752382</v>
      </c>
      <c r="I139" s="6">
        <f>IF(logVir!I139&lt;&gt;0,logVir!I139-logVir!I$1105-0.5*(SLir!I139+SLir!I$1105)*(logHir!I139-logHir!I$1105),0)</f>
        <v>-0.56979891665690652</v>
      </c>
    </row>
    <row r="140" spans="1:9" x14ac:dyDescent="0.15">
      <c r="A140" s="1">
        <v>6</v>
      </c>
      <c r="B140" s="1" t="s">
        <v>71</v>
      </c>
      <c r="C140" s="1">
        <v>22</v>
      </c>
      <c r="D140" s="1" t="s">
        <v>8</v>
      </c>
      <c r="E140" s="6">
        <f>IF(logVir!E140&lt;&gt;0,logVir!E140-logVir!E$1106-0.5*(SLir!E140+SLir!E$1106)*(logHir!E140-logHir!E$1106),0)</f>
        <v>-0.13307876480495889</v>
      </c>
      <c r="F140" s="8">
        <f>IF(logVir!F140&lt;&gt;0,logVir!F140-logVir!F$1106-0.5*(SLir!F140+SLir!F$1106)*(logHir!F140-logHir!F$1106),0)</f>
        <v>-0.19572792766622643</v>
      </c>
      <c r="G140" s="6">
        <f>IF(logVir!G140&lt;&gt;0,logVir!G140-logVir!G$1106-0.5*(SLir!G140+SLir!G$1106)*(logHir!G140-logHir!G$1106),0)</f>
        <v>-0.22636060255178964</v>
      </c>
      <c r="H140" s="6">
        <f>IF(logVir!H140&lt;&gt;0,logVir!H140-logVir!H$1106-0.5*(SLir!H140+SLir!H$1106)*(logHir!H140-logHir!H$1106),0)</f>
        <v>-0.20580250882356893</v>
      </c>
      <c r="I140" s="6">
        <f>IF(logVir!I140&lt;&gt;0,logVir!I140-logVir!I$1106-0.5*(SLir!I140+SLir!I$1106)*(logHir!I140-logHir!I$1106),0)</f>
        <v>-0.18157140844752229</v>
      </c>
    </row>
    <row r="141" spans="1:9" x14ac:dyDescent="0.15">
      <c r="A141" s="1">
        <v>6</v>
      </c>
      <c r="B141" s="1" t="s">
        <v>71</v>
      </c>
      <c r="C141" s="1">
        <v>23</v>
      </c>
      <c r="D141" s="1" t="s">
        <v>29</v>
      </c>
      <c r="E141" s="6">
        <f>IF(logVir!E141&lt;&gt;0,logVir!E141-logVir!E$1107-0.5*(SLir!E141+SLir!E$1107)*(logHir!E141-logHir!E$1107),0)</f>
        <v>-8.1468517932864082E-2</v>
      </c>
      <c r="F141" s="8">
        <f>IF(logVir!F141&lt;&gt;0,logVir!F141-logVir!F$1107-0.5*(SLir!F141+SLir!F$1107)*(logHir!F141-logHir!F$1107),0)</f>
        <v>-6.3926619018569275E-2</v>
      </c>
      <c r="G141" s="6">
        <f>IF(logVir!G141&lt;&gt;0,logVir!G141-logVir!G$1107-0.5*(SLir!G141+SLir!G$1107)*(logHir!G141-logHir!G$1107),0)</f>
        <v>-0.11634315736854522</v>
      </c>
      <c r="H141" s="6">
        <f>IF(logVir!H141&lt;&gt;0,logVir!H141-logVir!H$1107-0.5*(SLir!H141+SLir!H$1107)*(logHir!H141-logHir!H$1107),0)</f>
        <v>-8.4155671373282614E-2</v>
      </c>
      <c r="I141" s="6">
        <f>IF(logVir!I141&lt;&gt;0,logVir!I141-logVir!I$1107-0.5*(SLir!I141+SLir!I$1107)*(logHir!I141-logHir!I$1107),0)</f>
        <v>-0.15210555760940797</v>
      </c>
    </row>
    <row r="142" spans="1:9" x14ac:dyDescent="0.15">
      <c r="A142" s="1">
        <v>7</v>
      </c>
      <c r="B142" s="1" t="s">
        <v>78</v>
      </c>
      <c r="C142" s="1">
        <v>1</v>
      </c>
      <c r="D142" s="1" t="s">
        <v>9</v>
      </c>
      <c r="E142" s="6">
        <f>IF(logVir!E142&lt;&gt;0,logVir!E142-logVir!E$1085-0.5*(SLir!E142+SLir!E$1085)*(logHir!E142-logHir!E$1085),0)</f>
        <v>0.32959220946675366</v>
      </c>
      <c r="F142" s="8">
        <f>IF(logVir!F142&lt;&gt;0,logVir!F142-logVir!F$1085-0.5*(SLir!F142+SLir!F$1085)*(logHir!F142-logHir!F$1085),0)</f>
        <v>0.22170787706319056</v>
      </c>
      <c r="G142" s="6">
        <f>IF(logVir!G142&lt;&gt;0,logVir!G142-logVir!G$1085-0.5*(SLir!G142+SLir!G$1085)*(logHir!G142-logHir!G$1085),0)</f>
        <v>0.17680457786050663</v>
      </c>
      <c r="H142" s="6">
        <f>IF(logVir!H142&lt;&gt;0,logVir!H142-logVir!H$1085-0.5*(SLir!H142+SLir!H$1085)*(logHir!H142-logHir!H$1085),0)</f>
        <v>0.14054684391495731</v>
      </c>
      <c r="I142" s="6">
        <f>IF(logVir!I142&lt;&gt;0,logVir!I142-logVir!I$1085-0.5*(SLir!I142+SLir!I$1085)*(logHir!I142-logHir!I$1085),0)</f>
        <v>0.28950694589338655</v>
      </c>
    </row>
    <row r="143" spans="1:9" x14ac:dyDescent="0.15">
      <c r="A143" s="1">
        <v>7</v>
      </c>
      <c r="B143" s="1" t="s">
        <v>78</v>
      </c>
      <c r="C143" s="1">
        <v>2</v>
      </c>
      <c r="D143" s="1" t="s">
        <v>10</v>
      </c>
      <c r="E143" s="6">
        <f>IF(logVir!E143&lt;&gt;0,logVir!E143-logVir!E$1086-0.5*(SLir!E143+SLir!E$1086)*(logHir!E143-logHir!E$1086),0)</f>
        <v>-0.61727600829753437</v>
      </c>
      <c r="F143" s="8">
        <f>IF(logVir!F143&lt;&gt;0,logVir!F143-logVir!F$1086-0.5*(SLir!F143+SLir!F$1086)*(logHir!F143-logHir!F$1086),0)</f>
        <v>-0.20938055972999453</v>
      </c>
      <c r="G143" s="6">
        <f>IF(logVir!G143&lt;&gt;0,logVir!G143-logVir!G$1086-0.5*(SLir!G143+SLir!G$1086)*(logHir!G143-logHir!G$1086),0)</f>
        <v>-0.19976274834131874</v>
      </c>
      <c r="H143" s="6">
        <f>IF(logVir!H143&lt;&gt;0,logVir!H143-logVir!H$1086-0.5*(SLir!H143+SLir!H$1086)*(logHir!H143-logHir!H$1086),0)</f>
        <v>-0.24089688671707815</v>
      </c>
      <c r="I143" s="6">
        <f>IF(logVir!I143&lt;&gt;0,logVir!I143-logVir!I$1086-0.5*(SLir!I143+SLir!I$1086)*(logHir!I143-logHir!I$1086),0)</f>
        <v>-0.60918685902951253</v>
      </c>
    </row>
    <row r="144" spans="1:9" x14ac:dyDescent="0.15">
      <c r="A144" s="1">
        <v>7</v>
      </c>
      <c r="B144" s="1" t="s">
        <v>80</v>
      </c>
      <c r="C144" s="1">
        <v>3</v>
      </c>
      <c r="D144" s="1" t="s">
        <v>17</v>
      </c>
      <c r="E144" s="6">
        <f>IF(logVir!E144&lt;&gt;0,logVir!E144-logVir!E$1087-0.5*(SLir!E144+SLir!E$1087)*(logHir!E144-logHir!E$1087),0)</f>
        <v>0.15752403084235952</v>
      </c>
      <c r="F144" s="8">
        <f>IF(logVir!F144&lt;&gt;0,logVir!F144-logVir!F$1087-0.5*(SLir!F144+SLir!F$1087)*(logHir!F144-logHir!F$1087),0)</f>
        <v>0.30936290543195816</v>
      </c>
      <c r="G144" s="6">
        <f>IF(logVir!G144&lt;&gt;0,logVir!G144-logVir!G$1087-0.5*(SLir!G144+SLir!G$1087)*(logHir!G144-logHir!G$1087),0)</f>
        <v>0.1488491898971056</v>
      </c>
      <c r="H144" s="6">
        <f>IF(logVir!H144&lt;&gt;0,logVir!H144-logVir!H$1087-0.5*(SLir!H144+SLir!H$1087)*(logHir!H144-logHir!H$1087),0)</f>
        <v>0.76213201422058652</v>
      </c>
      <c r="I144" s="6">
        <f>IF(logVir!I144&lt;&gt;0,logVir!I144-logVir!I$1087-0.5*(SLir!I144+SLir!I$1087)*(logHir!I144-logHir!I$1087),0)</f>
        <v>0.56978360294927488</v>
      </c>
    </row>
    <row r="145" spans="1:9" x14ac:dyDescent="0.15">
      <c r="A145" s="1">
        <v>7</v>
      </c>
      <c r="B145" s="1" t="s">
        <v>80</v>
      </c>
      <c r="C145" s="1">
        <v>4</v>
      </c>
      <c r="D145" s="1" t="s">
        <v>18</v>
      </c>
      <c r="E145" s="6">
        <f>IF(logVir!E145&lt;&gt;0,logVir!E145-logVir!E$1088-0.5*(SLir!E145+SLir!E$1088)*(logHir!E145-logHir!E$1088),0)</f>
        <v>-6.4357775885665588E-2</v>
      </c>
      <c r="F145" s="8">
        <f>IF(logVir!F145&lt;&gt;0,logVir!F145-logVir!F$1088-0.5*(SLir!F145+SLir!F$1088)*(logHir!F145-logHir!F$1088),0)</f>
        <v>-4.8840217911374773E-2</v>
      </c>
      <c r="G145" s="6">
        <f>IF(logVir!G145&lt;&gt;0,logVir!G145-logVir!G$1088-0.5*(SLir!G145+SLir!G$1088)*(logHir!G145-logHir!G$1088),0)</f>
        <v>-4.2526856487987152E-2</v>
      </c>
      <c r="H145" s="6">
        <f>IF(logVir!H145&lt;&gt;0,logVir!H145-logVir!H$1088-0.5*(SLir!H145+SLir!H$1088)*(logHir!H145-logHir!H$1088),0)</f>
        <v>-0.24648086212861076</v>
      </c>
      <c r="I145" s="6">
        <f>IF(logVir!I145&lt;&gt;0,logVir!I145-logVir!I$1088-0.5*(SLir!I145+SLir!I$1088)*(logHir!I145-logHir!I$1088),0)</f>
        <v>-0.33037780945010992</v>
      </c>
    </row>
    <row r="146" spans="1:9" x14ac:dyDescent="0.15">
      <c r="A146" s="1">
        <v>7</v>
      </c>
      <c r="B146" s="1" t="s">
        <v>80</v>
      </c>
      <c r="C146" s="1">
        <v>5</v>
      </c>
      <c r="D146" s="1" t="s">
        <v>19</v>
      </c>
      <c r="E146" s="6">
        <f>IF(logVir!E146&lt;&gt;0,logVir!E146-logVir!E$1089-0.5*(SLir!E146+SLir!E$1089)*(logHir!E146-logHir!E$1089),0)</f>
        <v>6.2783412068287733E-2</v>
      </c>
      <c r="F146" s="8">
        <f>IF(logVir!F146&lt;&gt;0,logVir!F146-logVir!F$1089-0.5*(SLir!F146+SLir!F$1089)*(logHir!F146-logHir!F$1089),0)</f>
        <v>0.42193955437569652</v>
      </c>
      <c r="G146" s="6">
        <f>IF(logVir!G146&lt;&gt;0,logVir!G146-logVir!G$1089-0.5*(SLir!G146+SLir!G$1089)*(logHir!G146-logHir!G$1089),0)</f>
        <v>8.876672684822004E-2</v>
      </c>
      <c r="H146" s="6">
        <f>IF(logVir!H146&lt;&gt;0,logVir!H146-logVir!H$1089-0.5*(SLir!H146+SLir!H$1089)*(logHir!H146-logHir!H$1089),0)</f>
        <v>0.1474901393133457</v>
      </c>
      <c r="I146" s="6">
        <f>IF(logVir!I146&lt;&gt;0,logVir!I146-logVir!I$1089-0.5*(SLir!I146+SLir!I$1089)*(logHir!I146-logHir!I$1089),0)</f>
        <v>0.13153677375349182</v>
      </c>
    </row>
    <row r="147" spans="1:9" x14ac:dyDescent="0.15">
      <c r="A147" s="1">
        <v>7</v>
      </c>
      <c r="B147" s="1" t="s">
        <v>80</v>
      </c>
      <c r="C147" s="1">
        <v>6</v>
      </c>
      <c r="D147" s="1" t="s">
        <v>3</v>
      </c>
      <c r="E147" s="6">
        <f>IF(logVir!E147&lt;&gt;0,logVir!E147-logVir!E$1090-0.5*(SLir!E147+SLir!E$1090)*(logHir!E147-logHir!E$1090),0)</f>
        <v>0.50975969009757782</v>
      </c>
      <c r="F147" s="8">
        <f>IF(logVir!F147&lt;&gt;0,logVir!F147-logVir!F$1090-0.5*(SLir!F147+SLir!F$1090)*(logHir!F147-logHir!F$1090),0)</f>
        <v>0.78817223728005348</v>
      </c>
      <c r="G147" s="6">
        <f>IF(logVir!G147&lt;&gt;0,logVir!G147-logVir!G$1090-0.5*(SLir!G147+SLir!G$1090)*(logHir!G147-logHir!G$1090),0)</f>
        <v>0.57688049630625182</v>
      </c>
      <c r="H147" s="6">
        <f>IF(logVir!H147&lt;&gt;0,logVir!H147-logVir!H$1090-0.5*(SLir!H147+SLir!H$1090)*(logHir!H147-logHir!H$1090),0)</f>
        <v>0.94057959267946567</v>
      </c>
      <c r="I147" s="6">
        <f>IF(logVir!I147&lt;&gt;0,logVir!I147-logVir!I$1090-0.5*(SLir!I147+SLir!I$1090)*(logHir!I147-logHir!I$1090),0)</f>
        <v>0.42003951609873502</v>
      </c>
    </row>
    <row r="148" spans="1:9" x14ac:dyDescent="0.15">
      <c r="A148" s="1">
        <v>7</v>
      </c>
      <c r="B148" s="1" t="s">
        <v>80</v>
      </c>
      <c r="C148" s="1">
        <v>7</v>
      </c>
      <c r="D148" s="1" t="s">
        <v>20</v>
      </c>
      <c r="E148" s="6">
        <f>IF(logVir!E148&lt;&gt;0,logVir!E148-logVir!E$1091-0.5*(SLir!E148+SLir!E$1091)*(logHir!E148-logHir!E$1091),0)</f>
        <v>0.52385753445266758</v>
      </c>
      <c r="F148" s="8">
        <f>IF(logVir!F148&lt;&gt;0,logVir!F148-logVir!F$1091-0.5*(SLir!F148+SLir!F$1091)*(logHir!F148-logHir!F$1091),0)</f>
        <v>-0.92604907512893997</v>
      </c>
      <c r="G148" s="6">
        <f>IF(logVir!G148&lt;&gt;0,logVir!G148-logVir!G$1091-0.5*(SLir!G148+SLir!G$1091)*(logHir!G148-logHir!G$1091),0)</f>
        <v>0.16769841191561488</v>
      </c>
      <c r="H148" s="6">
        <f>IF(logVir!H148&lt;&gt;0,logVir!H148-logVir!H$1091-0.5*(SLir!H148+SLir!H$1091)*(logHir!H148-logHir!H$1091),0)</f>
        <v>-0.5794042872014401</v>
      </c>
      <c r="I148" s="6">
        <f>IF(logVir!I148&lt;&gt;0,logVir!I148-logVir!I$1091-0.5*(SLir!I148+SLir!I$1091)*(logHir!I148-logHir!I$1091),0)</f>
        <v>-1.2798378961086305</v>
      </c>
    </row>
    <row r="149" spans="1:9" x14ac:dyDescent="0.15">
      <c r="A149" s="1">
        <v>7</v>
      </c>
      <c r="B149" s="1" t="s">
        <v>80</v>
      </c>
      <c r="C149" s="1">
        <v>8</v>
      </c>
      <c r="D149" s="1" t="s">
        <v>21</v>
      </c>
      <c r="E149" s="6">
        <f>IF(logVir!E149&lt;&gt;0,logVir!E149-logVir!E$1092-0.5*(SLir!E149+SLir!E$1092)*(logHir!E149-logHir!E$1092),0)</f>
        <v>-7.8677303520998387E-3</v>
      </c>
      <c r="F149" s="8">
        <f>IF(logVir!F149&lt;&gt;0,logVir!F149-logVir!F$1092-0.5*(SLir!F149+SLir!F$1092)*(logHir!F149-logHir!F$1092),0)</f>
        <v>-1.2293625971834393E-2</v>
      </c>
      <c r="G149" s="6">
        <f>IF(logVir!G149&lt;&gt;0,logVir!G149-logVir!G$1092-0.5*(SLir!G149+SLir!G$1092)*(logHir!G149-logHir!G$1092),0)</f>
        <v>-2.2132261805643344E-2</v>
      </c>
      <c r="H149" s="6">
        <f>IF(logVir!H149&lt;&gt;0,logVir!H149-logVir!H$1092-0.5*(SLir!H149+SLir!H$1092)*(logHir!H149-logHir!H$1092),0)</f>
        <v>0.11851677097424551</v>
      </c>
      <c r="I149" s="6">
        <f>IF(logVir!I149&lt;&gt;0,logVir!I149-logVir!I$1092-0.5*(SLir!I149+SLir!I$1092)*(logHir!I149-logHir!I$1092),0)</f>
        <v>0.41521715874346865</v>
      </c>
    </row>
    <row r="150" spans="1:9" x14ac:dyDescent="0.15">
      <c r="A150" s="1">
        <v>7</v>
      </c>
      <c r="B150" s="1" t="s">
        <v>80</v>
      </c>
      <c r="C150" s="1">
        <v>9</v>
      </c>
      <c r="D150" s="1" t="s">
        <v>22</v>
      </c>
      <c r="E150" s="6">
        <f>IF(logVir!E150&lt;&gt;0,logVir!E150-logVir!E$1093-0.5*(SLir!E150+SLir!E$1093)*(logHir!E150-logHir!E$1093),0)</f>
        <v>-0.98371827689465352</v>
      </c>
      <c r="F150" s="8">
        <f>IF(logVir!F150&lt;&gt;0,logVir!F150-logVir!F$1093-0.5*(SLir!F150+SLir!F$1093)*(logHir!F150-logHir!F$1093),0)</f>
        <v>-0.24238936105111039</v>
      </c>
      <c r="G150" s="6">
        <f>IF(logVir!G150&lt;&gt;0,logVir!G150-logVir!G$1093-0.5*(SLir!G150+SLir!G$1093)*(logHir!G150-logHir!G$1093),0)</f>
        <v>-7.703410219048995E-2</v>
      </c>
      <c r="H150" s="6">
        <f>IF(logVir!H150&lt;&gt;0,logVir!H150-logVir!H$1093-0.5*(SLir!H150+SLir!H$1093)*(logHir!H150-logHir!H$1093),0)</f>
        <v>3.6119928254055356E-2</v>
      </c>
      <c r="I150" s="6">
        <f>IF(logVir!I150&lt;&gt;0,logVir!I150-logVir!I$1093-0.5*(SLir!I150+SLir!I$1093)*(logHir!I150-logHir!I$1093),0)</f>
        <v>-0.22047399730226253</v>
      </c>
    </row>
    <row r="151" spans="1:9" x14ac:dyDescent="0.15">
      <c r="A151" s="1">
        <v>7</v>
      </c>
      <c r="B151" s="1" t="s">
        <v>80</v>
      </c>
      <c r="C151" s="1">
        <v>10</v>
      </c>
      <c r="D151" s="1" t="s">
        <v>23</v>
      </c>
      <c r="E151" s="6">
        <f>IF(logVir!E151&lt;&gt;0,logVir!E151-logVir!E$1094-0.5*(SLir!E151+SLir!E$1094)*(logHir!E151-logHir!E$1094),0)</f>
        <v>-9.9355775713345015E-2</v>
      </c>
      <c r="F151" s="8">
        <f>IF(logVir!F151&lt;&gt;0,logVir!F151-logVir!F$1094-0.5*(SLir!F151+SLir!F$1094)*(logHir!F151-logHir!F$1094),0)</f>
        <v>4.29388366478195E-3</v>
      </c>
      <c r="G151" s="6">
        <f>IF(logVir!G151&lt;&gt;0,logVir!G151-logVir!G$1094-0.5*(SLir!G151+SLir!G$1094)*(logHir!G151-logHir!G$1094),0)</f>
        <v>6.2623091987149326E-2</v>
      </c>
      <c r="H151" s="6">
        <f>IF(logVir!H151&lt;&gt;0,logVir!H151-logVir!H$1094-0.5*(SLir!H151+SLir!H$1094)*(logHir!H151-logHir!H$1094),0)</f>
        <v>7.4175991552513809E-2</v>
      </c>
      <c r="I151" s="6">
        <f>IF(logVir!I151&lt;&gt;0,logVir!I151-logVir!I$1094-0.5*(SLir!I151+SLir!I$1094)*(logHir!I151-logHir!I$1094),0)</f>
        <v>0.22563000873719091</v>
      </c>
    </row>
    <row r="152" spans="1:9" x14ac:dyDescent="0.15">
      <c r="A152" s="1">
        <v>7</v>
      </c>
      <c r="B152" s="1" t="s">
        <v>80</v>
      </c>
      <c r="C152" s="1">
        <v>11</v>
      </c>
      <c r="D152" s="1" t="s">
        <v>24</v>
      </c>
      <c r="E152" s="6">
        <f>IF(logVir!E152&lt;&gt;0,logVir!E152-logVir!E$1095-0.5*(SLir!E152+SLir!E$1095)*(logHir!E152-logHir!E$1095),0)</f>
        <v>-0.46206977388353865</v>
      </c>
      <c r="F152" s="8">
        <f>IF(logVir!F152&lt;&gt;0,logVir!F152-logVir!F$1095-0.5*(SLir!F152+SLir!F$1095)*(logHir!F152-logHir!F$1095),0)</f>
        <v>-0.10972076192511793</v>
      </c>
      <c r="G152" s="6">
        <f>IF(logVir!G152&lt;&gt;0,logVir!G152-logVir!G$1095-0.5*(SLir!G152+SLir!G$1095)*(logHir!G152-logHir!G$1095),0)</f>
        <v>-2.980165775683017E-2</v>
      </c>
      <c r="H152" s="6">
        <f>IF(logVir!H152&lt;&gt;0,logVir!H152-logVir!H$1095-0.5*(SLir!H152+SLir!H$1095)*(logHir!H152-logHir!H$1095),0)</f>
        <v>-0.14492465022348555</v>
      </c>
      <c r="I152" s="6">
        <f>IF(logVir!I152&lt;&gt;0,logVir!I152-logVir!I$1095-0.5*(SLir!I152+SLir!I$1095)*(logHir!I152-logHir!I$1095),0)</f>
        <v>-2.6879126021892574E-2</v>
      </c>
    </row>
    <row r="153" spans="1:9" x14ac:dyDescent="0.15">
      <c r="A153" s="1">
        <v>7</v>
      </c>
      <c r="B153" s="1" t="s">
        <v>80</v>
      </c>
      <c r="C153" s="1">
        <v>12</v>
      </c>
      <c r="D153" s="1" t="s">
        <v>25</v>
      </c>
      <c r="E153" s="6">
        <f>IF(logVir!E153&lt;&gt;0,logVir!E153-logVir!E$1096-0.5*(SLir!E153+SLir!E$1096)*(logHir!E153-logHir!E$1096),0)</f>
        <v>-7.5343719790727515E-2</v>
      </c>
      <c r="F153" s="8">
        <f>IF(logVir!F153&lt;&gt;0,logVir!F153-logVir!F$1096-0.5*(SLir!F153+SLir!F$1096)*(logHir!F153-logHir!F$1096),0)</f>
        <v>0.243746203235081</v>
      </c>
      <c r="G153" s="6">
        <f>IF(logVir!G153&lt;&gt;0,logVir!G153-logVir!G$1096-0.5*(SLir!G153+SLir!G$1096)*(logHir!G153-logHir!G$1096),0)</f>
        <v>0.24893149011821314</v>
      </c>
      <c r="H153" s="6">
        <f>IF(logVir!H153&lt;&gt;0,logVir!H153-logVir!H$1096-0.5*(SLir!H153+SLir!H$1096)*(logHir!H153-logHir!H$1096),0)</f>
        <v>0.26889938652335987</v>
      </c>
      <c r="I153" s="6">
        <f>IF(logVir!I153&lt;&gt;0,logVir!I153-logVir!I$1096-0.5*(SLir!I153+SLir!I$1096)*(logHir!I153-logHir!I$1096),0)</f>
        <v>0.286494153933054</v>
      </c>
    </row>
    <row r="154" spans="1:9" x14ac:dyDescent="0.15">
      <c r="A154" s="1">
        <v>7</v>
      </c>
      <c r="B154" s="1" t="s">
        <v>80</v>
      </c>
      <c r="C154" s="1">
        <v>13</v>
      </c>
      <c r="D154" s="1" t="s">
        <v>26</v>
      </c>
      <c r="E154" s="6">
        <f>IF(logVir!E154&lt;&gt;0,logVir!E154-logVir!E$1097-0.5*(SLir!E154+SLir!E$1097)*(logHir!E154-logHir!E$1097),0)</f>
        <v>-0.60106534333355421</v>
      </c>
      <c r="F154" s="8">
        <f>IF(logVir!F154&lt;&gt;0,logVir!F154-logVir!F$1097-0.5*(SLir!F154+SLir!F$1097)*(logHir!F154-logHir!F$1097),0)</f>
        <v>-0.14824940288412453</v>
      </c>
      <c r="G154" s="6">
        <f>IF(logVir!G154&lt;&gt;0,logVir!G154-logVir!G$1097-0.5*(SLir!G154+SLir!G$1097)*(logHir!G154-logHir!G$1097),0)</f>
        <v>9.4542442055789433E-4</v>
      </c>
      <c r="H154" s="6">
        <f>IF(logVir!H154&lt;&gt;0,logVir!H154-logVir!H$1097-0.5*(SLir!H154+SLir!H$1097)*(logHir!H154-logHir!H$1097),0)</f>
        <v>0.34766758839176792</v>
      </c>
      <c r="I154" s="6">
        <f>IF(logVir!I154&lt;&gt;0,logVir!I154-logVir!I$1097-0.5*(SLir!I154+SLir!I$1097)*(logHir!I154-logHir!I$1097),0)</f>
        <v>0.4907523510319054</v>
      </c>
    </row>
    <row r="155" spans="1:9" x14ac:dyDescent="0.15">
      <c r="A155" s="1">
        <v>7</v>
      </c>
      <c r="B155" s="1" t="s">
        <v>80</v>
      </c>
      <c r="C155" s="1">
        <v>14</v>
      </c>
      <c r="D155" s="1" t="s">
        <v>27</v>
      </c>
      <c r="E155" s="6">
        <f>IF(logVir!E155&lt;&gt;0,logVir!E155-logVir!E$1098-0.5*(SLir!E155+SLir!E$1098)*(logHir!E155-logHir!E$1098),0)</f>
        <v>-1.2467809730190016E-2</v>
      </c>
      <c r="F155" s="8">
        <f>IF(logVir!F155&lt;&gt;0,logVir!F155-logVir!F$1098-0.5*(SLir!F155+SLir!F$1098)*(logHir!F155-logHir!F$1098),0)</f>
        <v>0.81909342637858495</v>
      </c>
      <c r="G155" s="6">
        <f>IF(logVir!G155&lt;&gt;0,logVir!G155-logVir!G$1098-0.5*(SLir!G155+SLir!G$1098)*(logHir!G155-logHir!G$1098),0)</f>
        <v>0.53022647513581722</v>
      </c>
      <c r="H155" s="6">
        <f>IF(logVir!H155&lt;&gt;0,logVir!H155-logVir!H$1098-0.5*(SLir!H155+SLir!H$1098)*(logHir!H155-logHir!H$1098),0)</f>
        <v>0.4884443771615159</v>
      </c>
      <c r="I155" s="6">
        <f>IF(logVir!I155&lt;&gt;0,logVir!I155-logVir!I$1098-0.5*(SLir!I155+SLir!I$1098)*(logHir!I155-logHir!I$1098),0)</f>
        <v>1.0834010167611781</v>
      </c>
    </row>
    <row r="156" spans="1:9" x14ac:dyDescent="0.15">
      <c r="A156" s="1">
        <v>7</v>
      </c>
      <c r="B156" s="1" t="s">
        <v>80</v>
      </c>
      <c r="C156" s="1">
        <v>15</v>
      </c>
      <c r="D156" s="1" t="s">
        <v>28</v>
      </c>
      <c r="E156" s="6">
        <f>IF(logVir!E156&lt;&gt;0,logVir!E156-logVir!E$1099-0.5*(SLir!E156+SLir!E$1099)*(logHir!E156-logHir!E$1099),0)</f>
        <v>-0.2543206426436021</v>
      </c>
      <c r="F156" s="8">
        <f>IF(logVir!F156&lt;&gt;0,logVir!F156-logVir!F$1099-0.5*(SLir!F156+SLir!F$1099)*(logHir!F156-logHir!F$1099),0)</f>
        <v>-0.10002142923585482</v>
      </c>
      <c r="G156" s="6">
        <f>IF(logVir!G156&lt;&gt;0,logVir!G156-logVir!G$1099-0.5*(SLir!G156+SLir!G$1099)*(logHir!G156-logHir!G$1099),0)</f>
        <v>4.306491316997843E-2</v>
      </c>
      <c r="H156" s="6">
        <f>IF(logVir!H156&lt;&gt;0,logVir!H156-logVir!H$1099-0.5*(SLir!H156+SLir!H$1099)*(logHir!H156-logHir!H$1099),0)</f>
        <v>0.1085359107212783</v>
      </c>
      <c r="I156" s="6">
        <f>IF(logVir!I156&lt;&gt;0,logVir!I156-logVir!I$1099-0.5*(SLir!I156+SLir!I$1099)*(logHir!I156-logHir!I$1099),0)</f>
        <v>0.1444126254278639</v>
      </c>
    </row>
    <row r="157" spans="1:9" x14ac:dyDescent="0.15">
      <c r="A157" s="1">
        <v>7</v>
      </c>
      <c r="B157" s="1" t="s">
        <v>78</v>
      </c>
      <c r="C157" s="1">
        <v>16</v>
      </c>
      <c r="D157" s="1" t="s">
        <v>11</v>
      </c>
      <c r="E157" s="6">
        <f>IF(logVir!E157&lt;&gt;0,logVir!E157-logVir!E$1100-0.5*(SLir!E157+SLir!E$1100)*(logHir!E157-logHir!E$1100),0)</f>
        <v>2.2315138369919316E-2</v>
      </c>
      <c r="F157" s="8">
        <f>IF(logVir!F157&lt;&gt;0,logVir!F157-logVir!F$1100-0.5*(SLir!F157+SLir!F$1100)*(logHir!F157-logHir!F$1100),0)</f>
        <v>0.15347460622008838</v>
      </c>
      <c r="G157" s="6">
        <f>IF(logVir!G157&lt;&gt;0,logVir!G157-logVir!G$1100-0.5*(SLir!G157+SLir!G$1100)*(logHir!G157-logHir!G$1100),0)</f>
        <v>0.18976247358466353</v>
      </c>
      <c r="H157" s="6">
        <f>IF(logVir!H157&lt;&gt;0,logVir!H157-logVir!H$1100-0.5*(SLir!H157+SLir!H$1100)*(logHir!H157-logHir!H$1100),0)</f>
        <v>-3.2135150224611997E-3</v>
      </c>
      <c r="I157" s="6">
        <f>IF(logVir!I157&lt;&gt;0,logVir!I157-logVir!I$1100-0.5*(SLir!I157+SLir!I$1100)*(logHir!I157-logHir!I$1100),0)</f>
        <v>-0.23370009548848672</v>
      </c>
    </row>
    <row r="158" spans="1:9" x14ac:dyDescent="0.15">
      <c r="A158" s="1">
        <v>7</v>
      </c>
      <c r="B158" s="1" t="s">
        <v>78</v>
      </c>
      <c r="C158" s="1">
        <v>17</v>
      </c>
      <c r="D158" s="1" t="s">
        <v>12</v>
      </c>
      <c r="E158" s="6">
        <f>IF(logVir!E158&lt;&gt;0,logVir!E158-logVir!E$1101-0.5*(SLir!E158+SLir!E$1101)*(logHir!E158-logHir!E$1101),0)</f>
        <v>0.65422148061514485</v>
      </c>
      <c r="F158" s="8">
        <f>IF(logVir!F158&lt;&gt;0,logVir!F158-logVir!F$1101-0.5*(SLir!F158+SLir!F$1101)*(logHir!F158-logHir!F$1101),0)</f>
        <v>0.90113725009262569</v>
      </c>
      <c r="G158" s="6">
        <f>IF(logVir!G158&lt;&gt;0,logVir!G158-logVir!G$1101-0.5*(SLir!G158+SLir!G$1101)*(logHir!G158-logHir!G$1101),0)</f>
        <v>1.0358914283070522</v>
      </c>
      <c r="H158" s="6">
        <f>IF(logVir!H158&lt;&gt;0,logVir!H158-logVir!H$1101-0.5*(SLir!H158+SLir!H$1101)*(logHir!H158-logHir!H$1101),0)</f>
        <v>1.0438111294400727</v>
      </c>
      <c r="I158" s="6">
        <f>IF(logVir!I158&lt;&gt;0,logVir!I158-logVir!I$1101-0.5*(SLir!I158+SLir!I$1101)*(logHir!I158-logHir!I$1101),0)</f>
        <v>1.0789636641879075</v>
      </c>
    </row>
    <row r="159" spans="1:9" x14ac:dyDescent="0.15">
      <c r="A159" s="1">
        <v>7</v>
      </c>
      <c r="B159" s="1" t="s">
        <v>78</v>
      </c>
      <c r="C159" s="1">
        <v>18</v>
      </c>
      <c r="D159" s="1" t="s">
        <v>13</v>
      </c>
      <c r="E159" s="6">
        <f>IF(logVir!E159&lt;&gt;0,logVir!E159-logVir!E$1102-0.5*(SLir!E159+SLir!E$1102)*(logHir!E159-logHir!E$1102),0)</f>
        <v>4.4108554751865967E-3</v>
      </c>
      <c r="F159" s="8">
        <f>IF(logVir!F159&lt;&gt;0,logVir!F159-logVir!F$1102-0.5*(SLir!F159+SLir!F$1102)*(logHir!F159-logHir!F$1102),0)</f>
        <v>3.3355064220635527E-2</v>
      </c>
      <c r="G159" s="6">
        <f>IF(logVir!G159&lt;&gt;0,logVir!G159-logVir!G$1102-0.5*(SLir!G159+SLir!G$1102)*(logHir!G159-logHir!G$1102),0)</f>
        <v>-0.17954047985026736</v>
      </c>
      <c r="H159" s="6">
        <f>IF(logVir!H159&lt;&gt;0,logVir!H159-logVir!H$1102-0.5*(SLir!H159+SLir!H$1102)*(logHir!H159-logHir!H$1102),0)</f>
        <v>-0.17572133642677157</v>
      </c>
      <c r="I159" s="6">
        <f>IF(logVir!I159&lt;&gt;0,logVir!I159-logVir!I$1102-0.5*(SLir!I159+SLir!I$1102)*(logHir!I159-logHir!I$1102),0)</f>
        <v>-0.18344410606156006</v>
      </c>
    </row>
    <row r="160" spans="1:9" x14ac:dyDescent="0.15">
      <c r="A160" s="1">
        <v>7</v>
      </c>
      <c r="B160" s="1" t="s">
        <v>78</v>
      </c>
      <c r="C160" s="1">
        <v>19</v>
      </c>
      <c r="D160" s="1" t="s">
        <v>14</v>
      </c>
      <c r="E160" s="6">
        <f>IF(logVir!E160&lt;&gt;0,logVir!E160-logVir!E$1103-0.5*(SLir!E160+SLir!E$1103)*(logHir!E160-logHir!E$1103),0)</f>
        <v>-0.14062581039159724</v>
      </c>
      <c r="F160" s="8">
        <f>IF(logVir!F160&lt;&gt;0,logVir!F160-logVir!F$1103-0.5*(SLir!F160+SLir!F$1103)*(logHir!F160-logHir!F$1103),0)</f>
        <v>-1.724216764336417E-2</v>
      </c>
      <c r="G160" s="6">
        <f>IF(logVir!G160&lt;&gt;0,logVir!G160-logVir!G$1103-0.5*(SLir!G160+SLir!G$1103)*(logHir!G160-logHir!G$1103),0)</f>
        <v>-0.25236543737166073</v>
      </c>
      <c r="H160" s="6">
        <f>IF(logVir!H160&lt;&gt;0,logVir!H160-logVir!H$1103-0.5*(SLir!H160+SLir!H$1103)*(logHir!H160-logHir!H$1103),0)</f>
        <v>-9.3953813931801231E-2</v>
      </c>
      <c r="I160" s="6">
        <f>IF(logVir!I160&lt;&gt;0,logVir!I160-logVir!I$1103-0.5*(SLir!I160+SLir!I$1103)*(logHir!I160-logHir!I$1103),0)</f>
        <v>-1.2205432821028664E-2</v>
      </c>
    </row>
    <row r="161" spans="1:9" x14ac:dyDescent="0.15">
      <c r="A161" s="1">
        <v>7</v>
      </c>
      <c r="B161" s="1" t="s">
        <v>78</v>
      </c>
      <c r="C161" s="1">
        <v>20</v>
      </c>
      <c r="D161" s="1" t="s">
        <v>15</v>
      </c>
      <c r="E161" s="6">
        <f>IF(logVir!E161&lt;&gt;0,logVir!E161-logVir!E$1104-0.5*(SLir!E161+SLir!E$1104)*(logHir!E161-logHir!E$1104),0)</f>
        <v>0.20212490410379697</v>
      </c>
      <c r="F161" s="8">
        <f>IF(logVir!F161&lt;&gt;0,logVir!F161-logVir!F$1104-0.5*(SLir!F161+SLir!F$1104)*(logHir!F161-logHir!F$1104),0)</f>
        <v>-8.1048241674301552E-2</v>
      </c>
      <c r="G161" s="6">
        <f>IF(logVir!G161&lt;&gt;0,logVir!G161-logVir!G$1104-0.5*(SLir!G161+SLir!G$1104)*(logHir!G161-logHir!G$1104),0)</f>
        <v>-8.0683911924290863E-2</v>
      </c>
      <c r="H161" s="6">
        <f>IF(logVir!H161&lt;&gt;0,logVir!H161-logVir!H$1104-0.5*(SLir!H161+SLir!H$1104)*(logHir!H161-logHir!H$1104),0)</f>
        <v>-7.517802424241235E-2</v>
      </c>
      <c r="I161" s="6">
        <f>IF(logVir!I161&lt;&gt;0,logVir!I161-logVir!I$1104-0.5*(SLir!I161+SLir!I$1104)*(logHir!I161-logHir!I$1104),0)</f>
        <v>-5.3445571531480093E-2</v>
      </c>
    </row>
    <row r="162" spans="1:9" x14ac:dyDescent="0.15">
      <c r="A162" s="1">
        <v>7</v>
      </c>
      <c r="B162" s="1" t="s">
        <v>78</v>
      </c>
      <c r="C162" s="1">
        <v>21</v>
      </c>
      <c r="D162" s="1" t="s">
        <v>16</v>
      </c>
      <c r="E162" s="6">
        <f>IF(logVir!E162&lt;&gt;0,logVir!E162-logVir!E$1105-0.5*(SLir!E162+SLir!E$1105)*(logHir!E162-logHir!E$1105),0)</f>
        <v>-0.1675754305993514</v>
      </c>
      <c r="F162" s="8">
        <f>IF(logVir!F162&lt;&gt;0,logVir!F162-logVir!F$1105-0.5*(SLir!F162+SLir!F$1105)*(logHir!F162-logHir!F$1105),0)</f>
        <v>-0.11593023722463174</v>
      </c>
      <c r="G162" s="6">
        <f>IF(logVir!G162&lt;&gt;0,logVir!G162-logVir!G$1105-0.5*(SLir!G162+SLir!G$1105)*(logHir!G162-logHir!G$1105),0)</f>
        <v>-0.11794327391266998</v>
      </c>
      <c r="H162" s="6">
        <f>IF(logVir!H162&lt;&gt;0,logVir!H162-logVir!H$1105-0.5*(SLir!H162+SLir!H$1105)*(logHir!H162-logHir!H$1105),0)</f>
        <v>-8.4222422645710726E-2</v>
      </c>
      <c r="I162" s="6">
        <f>IF(logVir!I162&lt;&gt;0,logVir!I162-logVir!I$1105-0.5*(SLir!I162+SLir!I$1105)*(logHir!I162-logHir!I$1105),0)</f>
        <v>-0.1102391839256214</v>
      </c>
    </row>
    <row r="163" spans="1:9" x14ac:dyDescent="0.15">
      <c r="A163" s="1">
        <v>7</v>
      </c>
      <c r="B163" s="1" t="s">
        <v>77</v>
      </c>
      <c r="C163" s="1">
        <v>22</v>
      </c>
      <c r="D163" s="1" t="s">
        <v>8</v>
      </c>
      <c r="E163" s="6">
        <f>IF(logVir!E163&lt;&gt;0,logVir!E163-logVir!E$1106-0.5*(SLir!E163+SLir!E$1106)*(logHir!E163-logHir!E$1106),0)</f>
        <v>-0.22094095636131528</v>
      </c>
      <c r="F163" s="8">
        <f>IF(logVir!F163&lt;&gt;0,logVir!F163-logVir!F$1106-0.5*(SLir!F163+SLir!F$1106)*(logHir!F163-logHir!F$1106),0)</f>
        <v>-3.6588550510841616E-2</v>
      </c>
      <c r="G163" s="6">
        <f>IF(logVir!G163&lt;&gt;0,logVir!G163-logVir!G$1106-0.5*(SLir!G163+SLir!G$1106)*(logHir!G163-logHir!G$1106),0)</f>
        <v>1.6515882519449066E-2</v>
      </c>
      <c r="H163" s="6">
        <f>IF(logVir!H163&lt;&gt;0,logVir!H163-logVir!H$1106-0.5*(SLir!H163+SLir!H$1106)*(logHir!H163-logHir!H$1106),0)</f>
        <v>4.6659418133263835E-3</v>
      </c>
      <c r="I163" s="6">
        <f>IF(logVir!I163&lt;&gt;0,logVir!I163-logVir!I$1106-0.5*(SLir!I163+SLir!I$1106)*(logHir!I163-logHir!I$1106),0)</f>
        <v>7.7088950947139176E-3</v>
      </c>
    </row>
    <row r="164" spans="1:9" x14ac:dyDescent="0.15">
      <c r="A164" s="1">
        <v>7</v>
      </c>
      <c r="B164" s="1" t="s">
        <v>77</v>
      </c>
      <c r="C164" s="1">
        <v>23</v>
      </c>
      <c r="D164" s="1" t="s">
        <v>29</v>
      </c>
      <c r="E164" s="6">
        <f>IF(logVir!E164&lt;&gt;0,logVir!E164-logVir!E$1107-0.5*(SLir!E164+SLir!E$1107)*(logHir!E164-logHir!E$1107),0)</f>
        <v>9.2890647570864862E-2</v>
      </c>
      <c r="F164" s="8">
        <f>IF(logVir!F164&lt;&gt;0,logVir!F164-logVir!F$1107-0.5*(SLir!F164+SLir!F$1107)*(logHir!F164-logHir!F$1107),0)</f>
        <v>7.7357240451492226E-2</v>
      </c>
      <c r="G164" s="6">
        <f>IF(logVir!G164&lt;&gt;0,logVir!G164-logVir!G$1107-0.5*(SLir!G164+SLir!G$1107)*(logHir!G164-logHir!G$1107),0)</f>
        <v>6.5289314334011736E-2</v>
      </c>
      <c r="H164" s="6">
        <f>IF(logVir!H164&lt;&gt;0,logVir!H164-logVir!H$1107-0.5*(SLir!H164+SLir!H$1107)*(logHir!H164-logHir!H$1107),0)</f>
        <v>3.3999135721031165E-2</v>
      </c>
      <c r="I164" s="6">
        <f>IF(logVir!I164&lt;&gt;0,logVir!I164-logVir!I$1107-0.5*(SLir!I164+SLir!I$1107)*(logHir!I164-logHir!I$1107),0)</f>
        <v>6.5415135371515429E-2</v>
      </c>
    </row>
    <row r="165" spans="1:9" x14ac:dyDescent="0.15">
      <c r="A165" s="1">
        <v>8</v>
      </c>
      <c r="B165" s="1" t="s">
        <v>84</v>
      </c>
      <c r="C165" s="1">
        <v>1</v>
      </c>
      <c r="D165" s="1" t="s">
        <v>9</v>
      </c>
      <c r="E165" s="6">
        <f>IF(logVir!E165&lt;&gt;0,logVir!E165-logVir!E$1085-0.5*(SLir!E165+SLir!E$1085)*(logHir!E165-logHir!E$1085),0)</f>
        <v>0.30556568154112634</v>
      </c>
      <c r="F165" s="8">
        <f>IF(logVir!F165&lt;&gt;0,logVir!F165-logVir!F$1085-0.5*(SLir!F165+SLir!F$1085)*(logHir!F165-logHir!F$1085),0)</f>
        <v>0.33206309305027437</v>
      </c>
      <c r="G165" s="6">
        <f>IF(logVir!G165&lt;&gt;0,logVir!G165-logVir!G$1085-0.5*(SLir!G165+SLir!G$1085)*(logHir!G165-logHir!G$1085),0)</f>
        <v>0.42594347273059074</v>
      </c>
      <c r="H165" s="6">
        <f>IF(logVir!H165&lt;&gt;0,logVir!H165-logVir!H$1085-0.5*(SLir!H165+SLir!H$1085)*(logHir!H165-logHir!H$1085),0)</f>
        <v>0.52800952661047518</v>
      </c>
      <c r="I165" s="6">
        <f>IF(logVir!I165&lt;&gt;0,logVir!I165-logVir!I$1085-0.5*(SLir!I165+SLir!I$1085)*(logHir!I165-logHir!I$1085),0)</f>
        <v>0.85744084976383872</v>
      </c>
    </row>
    <row r="166" spans="1:9" x14ac:dyDescent="0.15">
      <c r="A166" s="1">
        <v>8</v>
      </c>
      <c r="B166" s="1" t="s">
        <v>84</v>
      </c>
      <c r="C166" s="1">
        <v>2</v>
      </c>
      <c r="D166" s="1" t="s">
        <v>10</v>
      </c>
      <c r="E166" s="6">
        <f>IF(logVir!E166&lt;&gt;0,logVir!E166-logVir!E$1086-0.5*(SLir!E166+SLir!E$1086)*(logHir!E166-logHir!E$1086),0)</f>
        <v>0.61238931421376119</v>
      </c>
      <c r="F166" s="8">
        <f>IF(logVir!F166&lt;&gt;0,logVir!F166-logVir!F$1086-0.5*(SLir!F166+SLir!F$1086)*(logHir!F166-logHir!F$1086),0)</f>
        <v>-0.18310637297560023</v>
      </c>
      <c r="G166" s="6">
        <f>IF(logVir!G166&lt;&gt;0,logVir!G166-logVir!G$1086-0.5*(SLir!G166+SLir!G$1086)*(logHir!G166-logHir!G$1086),0)</f>
        <v>-0.17509393847645277</v>
      </c>
      <c r="H166" s="6">
        <f>IF(logVir!H166&lt;&gt;0,logVir!H166-logVir!H$1086-0.5*(SLir!H166+SLir!H$1086)*(logHir!H166-logHir!H$1086),0)</f>
        <v>0.23255597131650885</v>
      </c>
      <c r="I166" s="6">
        <f>IF(logVir!I166&lt;&gt;0,logVir!I166-logVir!I$1086-0.5*(SLir!I166+SLir!I$1086)*(logHir!I166-logHir!I$1086),0)</f>
        <v>0.57511834890159808</v>
      </c>
    </row>
    <row r="167" spans="1:9" x14ac:dyDescent="0.15">
      <c r="A167" s="1">
        <v>8</v>
      </c>
      <c r="B167" s="1" t="s">
        <v>86</v>
      </c>
      <c r="C167" s="1">
        <v>3</v>
      </c>
      <c r="D167" s="1" t="s">
        <v>17</v>
      </c>
      <c r="E167" s="6">
        <f>IF(logVir!E167&lt;&gt;0,logVir!E167-logVir!E$1087-0.5*(SLir!E167+SLir!E$1087)*(logHir!E167-logHir!E$1087),0)</f>
        <v>5.5640452558591277E-2</v>
      </c>
      <c r="F167" s="8">
        <f>IF(logVir!F167&lt;&gt;0,logVir!F167-logVir!F$1087-0.5*(SLir!F167+SLir!F$1087)*(logHir!F167-logHir!F$1087),0)</f>
        <v>0.33747688282215732</v>
      </c>
      <c r="G167" s="6">
        <f>IF(logVir!G167&lt;&gt;0,logVir!G167-logVir!G$1087-0.5*(SLir!G167+SLir!G$1087)*(logHir!G167-logHir!G$1087),0)</f>
        <v>0.43088797352951252</v>
      </c>
      <c r="H167" s="6">
        <f>IF(logVir!H167&lt;&gt;0,logVir!H167-logVir!H$1087-0.5*(SLir!H167+SLir!H$1087)*(logHir!H167-logHir!H$1087),0)</f>
        <v>0.53194239072317817</v>
      </c>
      <c r="I167" s="6">
        <f>IF(logVir!I167&lt;&gt;0,logVir!I167-logVir!I$1087-0.5*(SLir!I167+SLir!I$1087)*(logHir!I167-logHir!I$1087),0)</f>
        <v>0.72368698692040523</v>
      </c>
    </row>
    <row r="168" spans="1:9" x14ac:dyDescent="0.15">
      <c r="A168" s="1">
        <v>8</v>
      </c>
      <c r="B168" s="1" t="s">
        <v>86</v>
      </c>
      <c r="C168" s="1">
        <v>4</v>
      </c>
      <c r="D168" s="1" t="s">
        <v>18</v>
      </c>
      <c r="E168" s="6">
        <f>IF(logVir!E168&lt;&gt;0,logVir!E168-logVir!E$1088-0.5*(SLir!E168+SLir!E$1088)*(logHir!E168-logHir!E$1088),0)</f>
        <v>-0.27643431656489692</v>
      </c>
      <c r="F168" s="8">
        <f>IF(logVir!F168&lt;&gt;0,logVir!F168-logVir!F$1088-0.5*(SLir!F168+SLir!F$1088)*(logHir!F168-logHir!F$1088),0)</f>
        <v>-0.21252196928443257</v>
      </c>
      <c r="G168" s="6">
        <f>IF(logVir!G168&lt;&gt;0,logVir!G168-logVir!G$1088-0.5*(SLir!G168+SLir!G$1088)*(logHir!G168-logHir!G$1088),0)</f>
        <v>-0.16462631200954542</v>
      </c>
      <c r="H168" s="6">
        <f>IF(logVir!H168&lt;&gt;0,logVir!H168-logVir!H$1088-0.5*(SLir!H168+SLir!H$1088)*(logHir!H168-logHir!H$1088),0)</f>
        <v>2.4230884974271574E-2</v>
      </c>
      <c r="I168" s="6">
        <f>IF(logVir!I168&lt;&gt;0,logVir!I168-logVir!I$1088-0.5*(SLir!I168+SLir!I$1088)*(logHir!I168-logHir!I$1088),0)</f>
        <v>-1.1065854990238211E-2</v>
      </c>
    </row>
    <row r="169" spans="1:9" x14ac:dyDescent="0.15">
      <c r="A169" s="1">
        <v>8</v>
      </c>
      <c r="B169" s="1" t="s">
        <v>86</v>
      </c>
      <c r="C169" s="1">
        <v>5</v>
      </c>
      <c r="D169" s="1" t="s">
        <v>19</v>
      </c>
      <c r="E169" s="6">
        <f>IF(logVir!E169&lt;&gt;0,logVir!E169-logVir!E$1089-0.5*(SLir!E169+SLir!E$1089)*(logHir!E169-logHir!E$1089),0)</f>
        <v>-0.18738837599782571</v>
      </c>
      <c r="F169" s="8">
        <f>IF(logVir!F169&lt;&gt;0,logVir!F169-logVir!F$1089-0.5*(SLir!F169+SLir!F$1089)*(logHir!F169-logHir!F$1089),0)</f>
        <v>0.24465322793197716</v>
      </c>
      <c r="G169" s="6">
        <f>IF(logVir!G169&lt;&gt;0,logVir!G169-logVir!G$1089-0.5*(SLir!G169+SLir!G$1089)*(logHir!G169-logHir!G$1089),0)</f>
        <v>0.27820496449019849</v>
      </c>
      <c r="H169" s="6">
        <f>IF(logVir!H169&lt;&gt;0,logVir!H169-logVir!H$1089-0.5*(SLir!H169+SLir!H$1089)*(logHir!H169-logHir!H$1089),0)</f>
        <v>0.20507390844938356</v>
      </c>
      <c r="I169" s="6">
        <f>IF(logVir!I169&lt;&gt;0,logVir!I169-logVir!I$1089-0.5*(SLir!I169+SLir!I$1089)*(logHir!I169-logHir!I$1089),0)</f>
        <v>0.17352642395932183</v>
      </c>
    </row>
    <row r="170" spans="1:9" x14ac:dyDescent="0.15">
      <c r="A170" s="1">
        <v>8</v>
      </c>
      <c r="B170" s="1" t="s">
        <v>86</v>
      </c>
      <c r="C170" s="1">
        <v>6</v>
      </c>
      <c r="D170" s="1" t="s">
        <v>3</v>
      </c>
      <c r="E170" s="6">
        <f>IF(logVir!E170&lt;&gt;0,logVir!E170-logVir!E$1090-0.5*(SLir!E170+SLir!E$1090)*(logHir!E170-logHir!E$1090),0)</f>
        <v>-0.85068355818514008</v>
      </c>
      <c r="F170" s="8">
        <f>IF(logVir!F170&lt;&gt;0,logVir!F170-logVir!F$1090-0.5*(SLir!F170+SLir!F$1090)*(logHir!F170-logHir!F$1090),0)</f>
        <v>0.94527378852429966</v>
      </c>
      <c r="G170" s="6">
        <f>IF(logVir!G170&lt;&gt;0,logVir!G170-logVir!G$1090-0.5*(SLir!G170+SLir!G$1090)*(logHir!G170-logHir!G$1090),0)</f>
        <v>1.2031356713350914</v>
      </c>
      <c r="H170" s="6">
        <f>IF(logVir!H170&lt;&gt;0,logVir!H170-logVir!H$1090-0.5*(SLir!H170+SLir!H$1090)*(logHir!H170-logHir!H$1090),0)</f>
        <v>1.3609170951278231</v>
      </c>
      <c r="I170" s="6">
        <f>IF(logVir!I170&lt;&gt;0,logVir!I170-logVir!I$1090-0.5*(SLir!I170+SLir!I$1090)*(logHir!I170-logHir!I$1090),0)</f>
        <v>1.0104802818661165</v>
      </c>
    </row>
    <row r="171" spans="1:9" x14ac:dyDescent="0.15">
      <c r="A171" s="1">
        <v>8</v>
      </c>
      <c r="B171" s="1" t="s">
        <v>86</v>
      </c>
      <c r="C171" s="1">
        <v>7</v>
      </c>
      <c r="D171" s="1" t="s">
        <v>20</v>
      </c>
      <c r="E171" s="6">
        <f>IF(logVir!E171&lt;&gt;0,logVir!E171-logVir!E$1091-0.5*(SLir!E171+SLir!E$1091)*(logHir!E171-logHir!E$1091),0)</f>
        <v>-1.6319964402420704</v>
      </c>
      <c r="F171" s="8">
        <f>IF(logVir!F171&lt;&gt;0,logVir!F171-logVir!F$1091-0.5*(SLir!F171+SLir!F$1091)*(logHir!F171-logHir!F$1091),0)</f>
        <v>-0.4744316952499037</v>
      </c>
      <c r="G171" s="6">
        <f>IF(logVir!G171&lt;&gt;0,logVir!G171-logVir!G$1091-0.5*(SLir!G171+SLir!G$1091)*(logHir!G171-logHir!G$1091),0)</f>
        <v>-1.1341777234011499</v>
      </c>
      <c r="H171" s="6">
        <f>IF(logVir!H171&lt;&gt;0,logVir!H171-logVir!H$1091-0.5*(SLir!H171+SLir!H$1091)*(logHir!H171-logHir!H$1091),0)</f>
        <v>1.1915039847076316</v>
      </c>
      <c r="I171" s="6">
        <f>IF(logVir!I171&lt;&gt;0,logVir!I171-logVir!I$1091-0.5*(SLir!I171+SLir!I$1091)*(logHir!I171-logHir!I$1091),0)</f>
        <v>0.92306548705148861</v>
      </c>
    </row>
    <row r="172" spans="1:9" x14ac:dyDescent="0.15">
      <c r="A172" s="1">
        <v>8</v>
      </c>
      <c r="B172" s="1" t="s">
        <v>86</v>
      </c>
      <c r="C172" s="1">
        <v>8</v>
      </c>
      <c r="D172" s="1" t="s">
        <v>21</v>
      </c>
      <c r="E172" s="6">
        <f>IF(logVir!E172&lt;&gt;0,logVir!E172-logVir!E$1092-0.5*(SLir!E172+SLir!E$1092)*(logHir!E172-logHir!E$1092),0)</f>
        <v>0.34617038740569889</v>
      </c>
      <c r="F172" s="8">
        <f>IF(logVir!F172&lt;&gt;0,logVir!F172-logVir!F$1092-0.5*(SLir!F172+SLir!F$1092)*(logHir!F172-logHir!F$1092),0)</f>
        <v>0.28759099745864303</v>
      </c>
      <c r="G172" s="6">
        <f>IF(logVir!G172&lt;&gt;0,logVir!G172-logVir!G$1092-0.5*(SLir!G172+SLir!G$1092)*(logHir!G172-logHir!G$1092),0)</f>
        <v>0.77058653357240658</v>
      </c>
      <c r="H172" s="6">
        <f>IF(logVir!H172&lt;&gt;0,logVir!H172-logVir!H$1092-0.5*(SLir!H172+SLir!H$1092)*(logHir!H172-logHir!H$1092),0)</f>
        <v>0.23016110242992627</v>
      </c>
      <c r="I172" s="6">
        <f>IF(logVir!I172&lt;&gt;0,logVir!I172-logVir!I$1092-0.5*(SLir!I172+SLir!I$1092)*(logHir!I172-logHir!I$1092),0)</f>
        <v>0.42554693655546372</v>
      </c>
    </row>
    <row r="173" spans="1:9" x14ac:dyDescent="0.15">
      <c r="A173" s="1">
        <v>8</v>
      </c>
      <c r="B173" s="1" t="s">
        <v>86</v>
      </c>
      <c r="C173" s="1">
        <v>9</v>
      </c>
      <c r="D173" s="1" t="s">
        <v>22</v>
      </c>
      <c r="E173" s="6">
        <f>IF(logVir!E173&lt;&gt;0,logVir!E173-logVir!E$1093-0.5*(SLir!E173+SLir!E$1093)*(logHir!E173-logHir!E$1093),0)</f>
        <v>0.77012492495721629</v>
      </c>
      <c r="F173" s="8">
        <f>IF(logVir!F173&lt;&gt;0,logVir!F173-logVir!F$1093-0.5*(SLir!F173+SLir!F$1093)*(logHir!F173-logHir!F$1093),0)</f>
        <v>0.90665294150074205</v>
      </c>
      <c r="G173" s="6">
        <f>IF(logVir!G173&lt;&gt;0,logVir!G173-logVir!G$1093-0.5*(SLir!G173+SLir!G$1093)*(logHir!G173-logHir!G$1093),0)</f>
        <v>1.0312852521988596</v>
      </c>
      <c r="H173" s="6">
        <f>IF(logVir!H173&lt;&gt;0,logVir!H173-logVir!H$1093-0.5*(SLir!H173+SLir!H$1093)*(logHir!H173-logHir!H$1093),0)</f>
        <v>1.2115273492590017</v>
      </c>
      <c r="I173" s="6">
        <f>IF(logVir!I173&lt;&gt;0,logVir!I173-logVir!I$1093-0.5*(SLir!I173+SLir!I$1093)*(logHir!I173-logHir!I$1093),0)</f>
        <v>0.84852774205348047</v>
      </c>
    </row>
    <row r="174" spans="1:9" x14ac:dyDescent="0.15">
      <c r="A174" s="1">
        <v>8</v>
      </c>
      <c r="B174" s="1" t="s">
        <v>86</v>
      </c>
      <c r="C174" s="1">
        <v>10</v>
      </c>
      <c r="D174" s="1" t="s">
        <v>23</v>
      </c>
      <c r="E174" s="6">
        <f>IF(logVir!E174&lt;&gt;0,logVir!E174-logVir!E$1094-0.5*(SLir!E174+SLir!E$1094)*(logHir!E174-logHir!E$1094),0)</f>
        <v>-5.3662042882496541E-2</v>
      </c>
      <c r="F174" s="8">
        <f>IF(logVir!F174&lt;&gt;0,logVir!F174-logVir!F$1094-0.5*(SLir!F174+SLir!F$1094)*(logHir!F174-logHir!F$1094),0)</f>
        <v>0.17620100496001095</v>
      </c>
      <c r="G174" s="6">
        <f>IF(logVir!G174&lt;&gt;0,logVir!G174-logVir!G$1094-0.5*(SLir!G174+SLir!G$1094)*(logHir!G174-logHir!G$1094),0)</f>
        <v>0.30308804631979858</v>
      </c>
      <c r="H174" s="6">
        <f>IF(logVir!H174&lt;&gt;0,logVir!H174-logVir!H$1094-0.5*(SLir!H174+SLir!H$1094)*(logHir!H174-logHir!H$1094),0)</f>
        <v>0.48110979688148181</v>
      </c>
      <c r="I174" s="6">
        <f>IF(logVir!I174&lt;&gt;0,logVir!I174-logVir!I$1094-0.5*(SLir!I174+SLir!I$1094)*(logHir!I174-logHir!I$1094),0)</f>
        <v>0.45671205458595843</v>
      </c>
    </row>
    <row r="175" spans="1:9" x14ac:dyDescent="0.15">
      <c r="A175" s="1">
        <v>8</v>
      </c>
      <c r="B175" s="1" t="s">
        <v>86</v>
      </c>
      <c r="C175" s="1">
        <v>11</v>
      </c>
      <c r="D175" s="1" t="s">
        <v>24</v>
      </c>
      <c r="E175" s="6">
        <f>IF(logVir!E175&lt;&gt;0,logVir!E175-logVir!E$1095-0.5*(SLir!E175+SLir!E$1095)*(logHir!E175-logHir!E$1095),0)</f>
        <v>0.40817144895693686</v>
      </c>
      <c r="F175" s="8">
        <f>IF(logVir!F175&lt;&gt;0,logVir!F175-logVir!F$1095-0.5*(SLir!F175+SLir!F$1095)*(logHir!F175-logHir!F$1095),0)</f>
        <v>0.56306604467205967</v>
      </c>
      <c r="G175" s="6">
        <f>IF(logVir!G175&lt;&gt;0,logVir!G175-logVir!G$1095-0.5*(SLir!G175+SLir!G$1095)*(logHir!G175-logHir!G$1095),0)</f>
        <v>0.56685554421202411</v>
      </c>
      <c r="H175" s="6">
        <f>IF(logVir!H175&lt;&gt;0,logVir!H175-logVir!H$1095-0.5*(SLir!H175+SLir!H$1095)*(logHir!H175-logHir!H$1095),0)</f>
        <v>0.31715995785157935</v>
      </c>
      <c r="I175" s="6">
        <f>IF(logVir!I175&lt;&gt;0,logVir!I175-logVir!I$1095-0.5*(SLir!I175+SLir!I$1095)*(logHir!I175-logHir!I$1095),0)</f>
        <v>0.94451671036474349</v>
      </c>
    </row>
    <row r="176" spans="1:9" x14ac:dyDescent="0.15">
      <c r="A176" s="1">
        <v>8</v>
      </c>
      <c r="B176" s="1" t="s">
        <v>86</v>
      </c>
      <c r="C176" s="1">
        <v>12</v>
      </c>
      <c r="D176" s="1" t="s">
        <v>25</v>
      </c>
      <c r="E176" s="6">
        <f>IF(logVir!E176&lt;&gt;0,logVir!E176-logVir!E$1096-0.5*(SLir!E176+SLir!E$1096)*(logHir!E176-logHir!E$1096),0)</f>
        <v>0.74373799522029871</v>
      </c>
      <c r="F176" s="8">
        <f>IF(logVir!F176&lt;&gt;0,logVir!F176-logVir!F$1096-0.5*(SLir!F176+SLir!F$1096)*(logHir!F176-logHir!F$1096),0)</f>
        <v>0.60494553568554643</v>
      </c>
      <c r="G176" s="6">
        <f>IF(logVir!G176&lt;&gt;0,logVir!G176-logVir!G$1096-0.5*(SLir!G176+SLir!G$1096)*(logHir!G176-logHir!G$1096),0)</f>
        <v>0.56984610045355522</v>
      </c>
      <c r="H176" s="6">
        <f>IF(logVir!H176&lt;&gt;0,logVir!H176-logVir!H$1096-0.5*(SLir!H176+SLir!H$1096)*(logHir!H176-logHir!H$1096),0)</f>
        <v>0.33311744716146752</v>
      </c>
      <c r="I176" s="6">
        <f>IF(logVir!I176&lt;&gt;0,logVir!I176-logVir!I$1096-0.5*(SLir!I176+SLir!I$1096)*(logHir!I176-logHir!I$1096),0)</f>
        <v>0.32592436198444308</v>
      </c>
    </row>
    <row r="177" spans="1:9" x14ac:dyDescent="0.15">
      <c r="A177" s="1">
        <v>8</v>
      </c>
      <c r="B177" s="1" t="s">
        <v>86</v>
      </c>
      <c r="C177" s="1">
        <v>13</v>
      </c>
      <c r="D177" s="1" t="s">
        <v>26</v>
      </c>
      <c r="E177" s="6">
        <f>IF(logVir!E177&lt;&gt;0,logVir!E177-logVir!E$1097-0.5*(SLir!E177+SLir!E$1097)*(logHir!E177-logHir!E$1097),0)</f>
        <v>0.18992257123912268</v>
      </c>
      <c r="F177" s="8">
        <f>IF(logVir!F177&lt;&gt;0,logVir!F177-logVir!F$1097-0.5*(SLir!F177+SLir!F$1097)*(logHir!F177-logHir!F$1097),0)</f>
        <v>-0.12682950952026462</v>
      </c>
      <c r="G177" s="6">
        <f>IF(logVir!G177&lt;&gt;0,logVir!G177-logVir!G$1097-0.5*(SLir!G177+SLir!G$1097)*(logHir!G177-logHir!G$1097),0)</f>
        <v>-0.32759156476967832</v>
      </c>
      <c r="H177" s="6">
        <f>IF(logVir!H177&lt;&gt;0,logVir!H177-logVir!H$1097-0.5*(SLir!H177+SLir!H$1097)*(logHir!H177-logHir!H$1097),0)</f>
        <v>-0.38811502488368776</v>
      </c>
      <c r="I177" s="6">
        <f>IF(logVir!I177&lt;&gt;0,logVir!I177-logVir!I$1097-0.5*(SLir!I177+SLir!I$1097)*(logHir!I177-logHir!I$1097),0)</f>
        <v>-0.37893833180308673</v>
      </c>
    </row>
    <row r="178" spans="1:9" x14ac:dyDescent="0.15">
      <c r="A178" s="1">
        <v>8</v>
      </c>
      <c r="B178" s="1" t="s">
        <v>86</v>
      </c>
      <c r="C178" s="1">
        <v>14</v>
      </c>
      <c r="D178" s="1" t="s">
        <v>27</v>
      </c>
      <c r="E178" s="6">
        <f>IF(logVir!E178&lt;&gt;0,logVir!E178-logVir!E$1098-0.5*(SLir!E178+SLir!E$1098)*(logHir!E178-logHir!E$1098),0)</f>
        <v>5.7392087681392701E-2</v>
      </c>
      <c r="F178" s="8">
        <f>IF(logVir!F178&lt;&gt;0,logVir!F178-logVir!F$1098-0.5*(SLir!F178+SLir!F$1098)*(logHir!F178-logHir!F$1098),0)</f>
        <v>0.24515433837475986</v>
      </c>
      <c r="G178" s="6">
        <f>IF(logVir!G178&lt;&gt;0,logVir!G178-logVir!G$1098-0.5*(SLir!G178+SLir!G$1098)*(logHir!G178-logHir!G$1098),0)</f>
        <v>0.37303707378182116</v>
      </c>
      <c r="H178" s="6">
        <f>IF(logVir!H178&lt;&gt;0,logVir!H178-logVir!H$1098-0.5*(SLir!H178+SLir!H$1098)*(logHir!H178-logHir!H$1098),0)</f>
        <v>0.22844125834227091</v>
      </c>
      <c r="I178" s="6">
        <f>IF(logVir!I178&lt;&gt;0,logVir!I178-logVir!I$1098-0.5*(SLir!I178+SLir!I$1098)*(logHir!I178-logHir!I$1098),0)</f>
        <v>0.6763004159549374</v>
      </c>
    </row>
    <row r="179" spans="1:9" x14ac:dyDescent="0.15">
      <c r="A179" s="1">
        <v>8</v>
      </c>
      <c r="B179" s="1" t="s">
        <v>86</v>
      </c>
      <c r="C179" s="1">
        <v>15</v>
      </c>
      <c r="D179" s="1" t="s">
        <v>28</v>
      </c>
      <c r="E179" s="6">
        <f>IF(logVir!E179&lt;&gt;0,logVir!E179-logVir!E$1099-0.5*(SLir!E179+SLir!E$1099)*(logHir!E179-logHir!E$1099),0)</f>
        <v>-3.033600419769672E-2</v>
      </c>
      <c r="F179" s="8">
        <f>IF(logVir!F179&lt;&gt;0,logVir!F179-logVir!F$1099-0.5*(SLir!F179+SLir!F$1099)*(logHir!F179-logHir!F$1099),0)</f>
        <v>0.16442957286185925</v>
      </c>
      <c r="G179" s="6">
        <f>IF(logVir!G179&lt;&gt;0,logVir!G179-logVir!G$1099-0.5*(SLir!G179+SLir!G$1099)*(logHir!G179-logHir!G$1099),0)</f>
        <v>0.27611911766760328</v>
      </c>
      <c r="H179" s="6">
        <f>IF(logVir!H179&lt;&gt;0,logVir!H179-logVir!H$1099-0.5*(SLir!H179+SLir!H$1099)*(logHir!H179-logHir!H$1099),0)</f>
        <v>0.51241214289595249</v>
      </c>
      <c r="I179" s="6">
        <f>IF(logVir!I179&lt;&gt;0,logVir!I179-logVir!I$1099-0.5*(SLir!I179+SLir!I$1099)*(logHir!I179-logHir!I$1099),0)</f>
        <v>0.44696139342965691</v>
      </c>
    </row>
    <row r="180" spans="1:9" x14ac:dyDescent="0.15">
      <c r="A180" s="1">
        <v>8</v>
      </c>
      <c r="B180" s="1" t="s">
        <v>84</v>
      </c>
      <c r="C180" s="1">
        <v>16</v>
      </c>
      <c r="D180" s="1" t="s">
        <v>11</v>
      </c>
      <c r="E180" s="6">
        <f>IF(logVir!E180&lt;&gt;0,logVir!E180-logVir!E$1100-0.5*(SLir!E180+SLir!E$1100)*(logHir!E180-logHir!E$1100),0)</f>
        <v>0.49699601116485392</v>
      </c>
      <c r="F180" s="8">
        <f>IF(logVir!F180&lt;&gt;0,logVir!F180-logVir!F$1100-0.5*(SLir!F180+SLir!F$1100)*(logHir!F180-logHir!F$1100),0)</f>
        <v>0.30494835584510965</v>
      </c>
      <c r="G180" s="6">
        <f>IF(logVir!G180&lt;&gt;0,logVir!G180-logVir!G$1100-0.5*(SLir!G180+SLir!G$1100)*(logHir!G180-logHir!G$1100),0)</f>
        <v>0.38568417261545407</v>
      </c>
      <c r="H180" s="6">
        <f>IF(logVir!H180&lt;&gt;0,logVir!H180-logVir!H$1100-0.5*(SLir!H180+SLir!H$1100)*(logHir!H180-logHir!H$1100),0)</f>
        <v>0.2444797743108732</v>
      </c>
      <c r="I180" s="6">
        <f>IF(logVir!I180&lt;&gt;0,logVir!I180-logVir!I$1100-0.5*(SLir!I180+SLir!I$1100)*(logHir!I180-logHir!I$1100),0)</f>
        <v>-1.2566163410132503E-2</v>
      </c>
    </row>
    <row r="181" spans="1:9" x14ac:dyDescent="0.15">
      <c r="A181" s="1">
        <v>8</v>
      </c>
      <c r="B181" s="1" t="s">
        <v>84</v>
      </c>
      <c r="C181" s="1">
        <v>17</v>
      </c>
      <c r="D181" s="1" t="s">
        <v>12</v>
      </c>
      <c r="E181" s="6">
        <f>IF(logVir!E181&lt;&gt;0,logVir!E181-logVir!E$1101-0.5*(SLir!E181+SLir!E$1101)*(logHir!E181-logHir!E$1101),0)</f>
        <v>0.49450312050617867</v>
      </c>
      <c r="F181" s="8">
        <f>IF(logVir!F181&lt;&gt;0,logVir!F181-logVir!F$1101-0.5*(SLir!F181+SLir!F$1101)*(logHir!F181-logHir!F$1101),0)</f>
        <v>0.69083880368575079</v>
      </c>
      <c r="G181" s="6">
        <f>IF(logVir!G181&lt;&gt;0,logVir!G181-logVir!G$1101-0.5*(SLir!G181+SLir!G$1101)*(logHir!G181-logHir!G$1101),0)</f>
        <v>0.45436837622328169</v>
      </c>
      <c r="H181" s="6">
        <f>IF(logVir!H181&lt;&gt;0,logVir!H181-logVir!H$1101-0.5*(SLir!H181+SLir!H$1101)*(logHir!H181-logHir!H$1101),0)</f>
        <v>0.18757066328666849</v>
      </c>
      <c r="I181" s="6">
        <f>IF(logVir!I181&lt;&gt;0,logVir!I181-logVir!I$1101-0.5*(SLir!I181+SLir!I$1101)*(logHir!I181-logHir!I$1101),0)</f>
        <v>0.31608976940931244</v>
      </c>
    </row>
    <row r="182" spans="1:9" x14ac:dyDescent="0.15">
      <c r="A182" s="1">
        <v>8</v>
      </c>
      <c r="B182" s="1" t="s">
        <v>84</v>
      </c>
      <c r="C182" s="1">
        <v>18</v>
      </c>
      <c r="D182" s="1" t="s">
        <v>13</v>
      </c>
      <c r="E182" s="6">
        <f>IF(logVir!E182&lt;&gt;0,logVir!E182-logVir!E$1102-0.5*(SLir!E182+SLir!E$1102)*(logHir!E182-logHir!E$1102),0)</f>
        <v>3.259602901298754E-2</v>
      </c>
      <c r="F182" s="8">
        <f>IF(logVir!F182&lt;&gt;0,logVir!F182-logVir!F$1102-0.5*(SLir!F182+SLir!F$1102)*(logHir!F182-logHir!F$1102),0)</f>
        <v>4.1101651694387314E-2</v>
      </c>
      <c r="G182" s="6">
        <f>IF(logVir!G182&lt;&gt;0,logVir!G182-logVir!G$1102-0.5*(SLir!G182+SLir!G$1102)*(logHir!G182-logHir!G$1102),0)</f>
        <v>7.6285111243253961E-2</v>
      </c>
      <c r="H182" s="6">
        <f>IF(logVir!H182&lt;&gt;0,logVir!H182-logVir!H$1102-0.5*(SLir!H182+SLir!H$1102)*(logHir!H182-logHir!H$1102),0)</f>
        <v>7.3491491385997573E-2</v>
      </c>
      <c r="I182" s="6">
        <f>IF(logVir!I182&lt;&gt;0,logVir!I182-logVir!I$1102-0.5*(SLir!I182+SLir!I$1102)*(logHir!I182-logHir!I$1102),0)</f>
        <v>6.2664104795064346E-3</v>
      </c>
    </row>
    <row r="183" spans="1:9" x14ac:dyDescent="0.15">
      <c r="A183" s="1">
        <v>8</v>
      </c>
      <c r="B183" s="1" t="s">
        <v>84</v>
      </c>
      <c r="C183" s="1">
        <v>19</v>
      </c>
      <c r="D183" s="1" t="s">
        <v>14</v>
      </c>
      <c r="E183" s="6">
        <f>IF(logVir!E183&lt;&gt;0,logVir!E183-logVir!E$1103-0.5*(SLir!E183+SLir!E$1103)*(logHir!E183-logHir!E$1103),0)</f>
        <v>3.5522794402183949E-3</v>
      </c>
      <c r="F183" s="8">
        <f>IF(logVir!F183&lt;&gt;0,logVir!F183-logVir!F$1103-0.5*(SLir!F183+SLir!F$1103)*(logHir!F183-logHir!F$1103),0)</f>
        <v>6.8433171102163765E-2</v>
      </c>
      <c r="G183" s="6">
        <f>IF(logVir!G183&lt;&gt;0,logVir!G183-logVir!G$1103-0.5*(SLir!G183+SLir!G$1103)*(logHir!G183-logHir!G$1103),0)</f>
        <v>7.2835769014324925E-2</v>
      </c>
      <c r="H183" s="6">
        <f>IF(logVir!H183&lt;&gt;0,logVir!H183-logVir!H$1103-0.5*(SLir!H183+SLir!H$1103)*(logHir!H183-logHir!H$1103),0)</f>
        <v>3.8983335398234953E-4</v>
      </c>
      <c r="I183" s="6">
        <f>IF(logVir!I183&lt;&gt;0,logVir!I183-logVir!I$1103-0.5*(SLir!I183+SLir!I$1103)*(logHir!I183-logHir!I$1103),0)</f>
        <v>8.8782561483093131E-2</v>
      </c>
    </row>
    <row r="184" spans="1:9" x14ac:dyDescent="0.15">
      <c r="A184" s="1">
        <v>8</v>
      </c>
      <c r="B184" s="1" t="s">
        <v>84</v>
      </c>
      <c r="C184" s="1">
        <v>20</v>
      </c>
      <c r="D184" s="1" t="s">
        <v>15</v>
      </c>
      <c r="E184" s="6">
        <f>IF(logVir!E184&lt;&gt;0,logVir!E184-logVir!E$1104-0.5*(SLir!E184+SLir!E$1104)*(logHir!E184-logHir!E$1104),0)</f>
        <v>-0.73851410771680703</v>
      </c>
      <c r="F184" s="8">
        <f>IF(logVir!F184&lt;&gt;0,logVir!F184-logVir!F$1104-0.5*(SLir!F184+SLir!F$1104)*(logHir!F184-logHir!F$1104),0)</f>
        <v>-5.1348084046180367E-2</v>
      </c>
      <c r="G184" s="6">
        <f>IF(logVir!G184&lt;&gt;0,logVir!G184-logVir!G$1104-0.5*(SLir!G184+SLir!G$1104)*(logHir!G184-logHir!G$1104),0)</f>
        <v>1.862220922801644E-2</v>
      </c>
      <c r="H184" s="6">
        <f>IF(logVir!H184&lt;&gt;0,logVir!H184-logVir!H$1104-0.5*(SLir!H184+SLir!H$1104)*(logHir!H184-logHir!H$1104),0)</f>
        <v>0.14207770007902881</v>
      </c>
      <c r="I184" s="6">
        <f>IF(logVir!I184&lt;&gt;0,logVir!I184-logVir!I$1104-0.5*(SLir!I184+SLir!I$1104)*(logHir!I184-logHir!I$1104),0)</f>
        <v>0.23170659742891966</v>
      </c>
    </row>
    <row r="185" spans="1:9" x14ac:dyDescent="0.15">
      <c r="A185" s="1">
        <v>8</v>
      </c>
      <c r="B185" s="1" t="s">
        <v>84</v>
      </c>
      <c r="C185" s="1">
        <v>21</v>
      </c>
      <c r="D185" s="1" t="s">
        <v>16</v>
      </c>
      <c r="E185" s="6">
        <f>IF(logVir!E185&lt;&gt;0,logVir!E185-logVir!E$1105-0.5*(SLir!E185+SLir!E$1105)*(logHir!E185-logHir!E$1105),0)</f>
        <v>0.47639316616184885</v>
      </c>
      <c r="F185" s="8">
        <f>IF(logVir!F185&lt;&gt;0,logVir!F185-logVir!F$1105-0.5*(SLir!F185+SLir!F$1105)*(logHir!F185-logHir!F$1105),0)</f>
        <v>9.8543561096307103E-2</v>
      </c>
      <c r="G185" s="6">
        <f>IF(logVir!G185&lt;&gt;0,logVir!G185-logVir!G$1105-0.5*(SLir!G185+SLir!G$1105)*(logHir!G185-logHir!G$1105),0)</f>
        <v>6.1228406467121493E-2</v>
      </c>
      <c r="H185" s="6">
        <f>IF(logVir!H185&lt;&gt;0,logVir!H185-logVir!H$1105-0.5*(SLir!H185+SLir!H$1105)*(logHir!H185-logHir!H$1105),0)</f>
        <v>0.17841444987843502</v>
      </c>
      <c r="I185" s="6">
        <f>IF(logVir!I185&lt;&gt;0,logVir!I185-logVir!I$1105-0.5*(SLir!I185+SLir!I$1105)*(logHir!I185-logHir!I$1105),0)</f>
        <v>0.28067709311545808</v>
      </c>
    </row>
    <row r="186" spans="1:9" x14ac:dyDescent="0.15">
      <c r="A186" s="1">
        <v>8</v>
      </c>
      <c r="B186" s="1" t="s">
        <v>83</v>
      </c>
      <c r="C186" s="1">
        <v>22</v>
      </c>
      <c r="D186" s="1" t="s">
        <v>8</v>
      </c>
      <c r="E186" s="6">
        <f>IF(logVir!E186&lt;&gt;0,logVir!E186-logVir!E$1106-0.5*(SLir!E186+SLir!E$1106)*(logHir!E186-logHir!E$1106),0)</f>
        <v>-2.4631778972621393E-2</v>
      </c>
      <c r="F186" s="8">
        <f>IF(logVir!F186&lt;&gt;0,logVir!F186-logVir!F$1106-0.5*(SLir!F186+SLir!F$1106)*(logHir!F186-logHir!F$1106),0)</f>
        <v>-4.2653343773208854E-2</v>
      </c>
      <c r="G186" s="6">
        <f>IF(logVir!G186&lt;&gt;0,logVir!G186-logVir!G$1106-0.5*(SLir!G186+SLir!G$1106)*(logHir!G186-logHir!G$1106),0)</f>
        <v>8.6696776727601982E-2</v>
      </c>
      <c r="H186" s="6">
        <f>IF(logVir!H186&lt;&gt;0,logVir!H186-logVir!H$1106-0.5*(SLir!H186+SLir!H$1106)*(logHir!H186-logHir!H$1106),0)</f>
        <v>7.1066937210863851E-2</v>
      </c>
      <c r="I186" s="6">
        <f>IF(logVir!I186&lt;&gt;0,logVir!I186-logVir!I$1106-0.5*(SLir!I186+SLir!I$1106)*(logHir!I186-logHir!I$1106),0)</f>
        <v>4.4622142114977115E-2</v>
      </c>
    </row>
    <row r="187" spans="1:9" x14ac:dyDescent="0.15">
      <c r="A187" s="1">
        <v>8</v>
      </c>
      <c r="B187" s="1" t="s">
        <v>83</v>
      </c>
      <c r="C187" s="1">
        <v>23</v>
      </c>
      <c r="D187" s="1" t="s">
        <v>29</v>
      </c>
      <c r="E187" s="6">
        <f>IF(logVir!E187&lt;&gt;0,logVir!E187-logVir!E$1107-0.5*(SLir!E187+SLir!E$1107)*(logHir!E187-logHir!E$1107),0)</f>
        <v>-3.760369822534082E-3</v>
      </c>
      <c r="F187" s="8">
        <f>IF(logVir!F187&lt;&gt;0,logVir!F187-logVir!F$1107-0.5*(SLir!F187+SLir!F$1107)*(logHir!F187-logHir!F$1107),0)</f>
        <v>0.22307859961705043</v>
      </c>
      <c r="G187" s="6">
        <f>IF(logVir!G187&lt;&gt;0,logVir!G187-logVir!G$1107-0.5*(SLir!G187+SLir!G$1107)*(logHir!G187-logHir!G$1107),0)</f>
        <v>0.20404536859568304</v>
      </c>
      <c r="H187" s="6">
        <f>IF(logVir!H187&lt;&gt;0,logVir!H187-logVir!H$1107-0.5*(SLir!H187+SLir!H$1107)*(logHir!H187-logHir!H$1107),0)</f>
        <v>7.8165011275709406E-2</v>
      </c>
      <c r="I187" s="6">
        <f>IF(logVir!I187&lt;&gt;0,logVir!I187-logVir!I$1107-0.5*(SLir!I187+SLir!I$1107)*(logHir!I187-logHir!I$1107),0)</f>
        <v>9.5777849483837774E-2</v>
      </c>
    </row>
    <row r="188" spans="1:9" x14ac:dyDescent="0.15">
      <c r="A188" s="1">
        <v>9</v>
      </c>
      <c r="B188" s="1" t="s">
        <v>89</v>
      </c>
      <c r="C188" s="1">
        <v>1</v>
      </c>
      <c r="D188" s="1" t="s">
        <v>9</v>
      </c>
      <c r="E188" s="6">
        <f>IF(logVir!E188&lt;&gt;0,logVir!E188-logVir!E$1085-0.5*(SLir!E188+SLir!E$1085)*(logHir!E188-logHir!E$1085),0)</f>
        <v>0.19887307836471926</v>
      </c>
      <c r="F188" s="8">
        <f>IF(logVir!F188&lt;&gt;0,logVir!F188-logVir!F$1085-0.5*(SLir!F188+SLir!F$1085)*(logHir!F188-logHir!F$1085),0)</f>
        <v>0.18822299060352579</v>
      </c>
      <c r="G188" s="6">
        <f>IF(logVir!G188&lt;&gt;0,logVir!G188-logVir!G$1085-0.5*(SLir!G188+SLir!G$1085)*(logHir!G188-logHir!G$1085),0)</f>
        <v>0.12233291459715845</v>
      </c>
      <c r="H188" s="6">
        <f>IF(logVir!H188&lt;&gt;0,logVir!H188-logVir!H$1085-0.5*(SLir!H188+SLir!H$1085)*(logHir!H188-logHir!H$1085),0)</f>
        <v>0.31757007453199682</v>
      </c>
      <c r="I188" s="6">
        <f>IF(logVir!I188&lt;&gt;0,logVir!I188-logVir!I$1085-0.5*(SLir!I188+SLir!I$1085)*(logHir!I188-logHir!I$1085),0)</f>
        <v>0.38279901096204139</v>
      </c>
    </row>
    <row r="189" spans="1:9" x14ac:dyDescent="0.15">
      <c r="A189" s="1">
        <v>9</v>
      </c>
      <c r="B189" s="1" t="s">
        <v>89</v>
      </c>
      <c r="C189" s="1">
        <v>2</v>
      </c>
      <c r="D189" s="1" t="s">
        <v>10</v>
      </c>
      <c r="E189" s="6">
        <f>IF(logVir!E189&lt;&gt;0,logVir!E189-logVir!E$1086-0.5*(SLir!E189+SLir!E$1086)*(logHir!E189-logHir!E$1086),0)</f>
        <v>0.18185956455136765</v>
      </c>
      <c r="F189" s="8">
        <f>IF(logVir!F189&lt;&gt;0,logVir!F189-logVir!F$1086-0.5*(SLir!F189+SLir!F$1086)*(logHir!F189-logHir!F$1086),0)</f>
        <v>0.21469138595501158</v>
      </c>
      <c r="G189" s="6">
        <f>IF(logVir!G189&lt;&gt;0,logVir!G189-logVir!G$1086-0.5*(SLir!G189+SLir!G$1086)*(logHir!G189-logHir!G$1086),0)</f>
        <v>0.37166147751713974</v>
      </c>
      <c r="H189" s="6">
        <f>IF(logVir!H189&lt;&gt;0,logVir!H189-logVir!H$1086-0.5*(SLir!H189+SLir!H$1086)*(logHir!H189-logHir!H$1086),0)</f>
        <v>0.16085970359947271</v>
      </c>
      <c r="I189" s="6">
        <f>IF(logVir!I189&lt;&gt;0,logVir!I189-logVir!I$1086-0.5*(SLir!I189+SLir!I$1086)*(logHir!I189-logHir!I$1086),0)</f>
        <v>0.3711185460120468</v>
      </c>
    </row>
    <row r="190" spans="1:9" x14ac:dyDescent="0.15">
      <c r="A190" s="1">
        <v>9</v>
      </c>
      <c r="B190" s="1" t="s">
        <v>90</v>
      </c>
      <c r="C190" s="1">
        <v>3</v>
      </c>
      <c r="D190" s="1" t="s">
        <v>17</v>
      </c>
      <c r="E190" s="6">
        <f>IF(logVir!E190&lt;&gt;0,logVir!E190-logVir!E$1087-0.5*(SLir!E190+SLir!E$1087)*(logHir!E190-logHir!E$1087),0)</f>
        <v>0.39753836324137304</v>
      </c>
      <c r="F190" s="8">
        <f>IF(logVir!F190&lt;&gt;0,logVir!F190-logVir!F$1087-0.5*(SLir!F190+SLir!F$1087)*(logHir!F190-logHir!F$1087),0)</f>
        <v>0.88454707326098581</v>
      </c>
      <c r="G190" s="6">
        <f>IF(logVir!G190&lt;&gt;0,logVir!G190-logVir!G$1087-0.5*(SLir!G190+SLir!G$1087)*(logHir!G190-logHir!G$1087),0)</f>
        <v>0.9335666267222047</v>
      </c>
      <c r="H190" s="6">
        <f>IF(logVir!H190&lt;&gt;0,logVir!H190-logVir!H$1087-0.5*(SLir!H190+SLir!H$1087)*(logHir!H190-logHir!H$1087),0)</f>
        <v>0.87494266373671015</v>
      </c>
      <c r="I190" s="6">
        <f>IF(logVir!I190&lt;&gt;0,logVir!I190-logVir!I$1087-0.5*(SLir!I190+SLir!I$1087)*(logHir!I190-logHir!I$1087),0)</f>
        <v>1.2021529678112532</v>
      </c>
    </row>
    <row r="191" spans="1:9" x14ac:dyDescent="0.15">
      <c r="A191" s="1">
        <v>9</v>
      </c>
      <c r="B191" s="1" t="s">
        <v>90</v>
      </c>
      <c r="C191" s="1">
        <v>4</v>
      </c>
      <c r="D191" s="1" t="s">
        <v>18</v>
      </c>
      <c r="E191" s="6">
        <f>IF(logVir!E191&lt;&gt;0,logVir!E191-logVir!E$1088-0.5*(SLir!E191+SLir!E$1088)*(logHir!E191-logHir!E$1088),0)</f>
        <v>7.131239861469657E-2</v>
      </c>
      <c r="F191" s="8">
        <f>IF(logVir!F191&lt;&gt;0,logVir!F191-logVir!F$1088-0.5*(SLir!F191+SLir!F$1088)*(logHir!F191-logHir!F$1088),0)</f>
        <v>1.7356997762025428E-2</v>
      </c>
      <c r="G191" s="6">
        <f>IF(logVir!G191&lt;&gt;0,logVir!G191-logVir!G$1088-0.5*(SLir!G191+SLir!G$1088)*(logHir!G191-logHir!G$1088),0)</f>
        <v>3.4425287286510564E-3</v>
      </c>
      <c r="H191" s="6">
        <f>IF(logVir!H191&lt;&gt;0,logVir!H191-logVir!H$1088-0.5*(SLir!H191+SLir!H$1088)*(logHir!H191-logHir!H$1088),0)</f>
        <v>6.1509171906330484E-2</v>
      </c>
      <c r="I191" s="6">
        <f>IF(logVir!I191&lt;&gt;0,logVir!I191-logVir!I$1088-0.5*(SLir!I191+SLir!I$1088)*(logHir!I191-logHir!I$1088),0)</f>
        <v>-0.1371997170837006</v>
      </c>
    </row>
    <row r="192" spans="1:9" x14ac:dyDescent="0.15">
      <c r="A192" s="1">
        <v>9</v>
      </c>
      <c r="B192" s="1" t="s">
        <v>90</v>
      </c>
      <c r="C192" s="1">
        <v>5</v>
      </c>
      <c r="D192" s="1" t="s">
        <v>19</v>
      </c>
      <c r="E192" s="6">
        <f>IF(logVir!E192&lt;&gt;0,logVir!E192-logVir!E$1089-0.5*(SLir!E192+SLir!E$1089)*(logHir!E192-logHir!E$1089),0)</f>
        <v>7.4992963775946248E-2</v>
      </c>
      <c r="F192" s="8">
        <f>IF(logVir!F192&lt;&gt;0,logVir!F192-logVir!F$1089-0.5*(SLir!F192+SLir!F$1089)*(logHir!F192-logHir!F$1089),0)</f>
        <v>0.19253090792177191</v>
      </c>
      <c r="G192" s="6">
        <f>IF(logVir!G192&lt;&gt;0,logVir!G192-logVir!G$1089-0.5*(SLir!G192+SLir!G$1089)*(logHir!G192-logHir!G$1089),0)</f>
        <v>0.46828549760634336</v>
      </c>
      <c r="H192" s="6">
        <f>IF(logVir!H192&lt;&gt;0,logVir!H192-logVir!H$1089-0.5*(SLir!H192+SLir!H$1089)*(logHir!H192-logHir!H$1089),0)</f>
        <v>0.5449051449288389</v>
      </c>
      <c r="I192" s="6">
        <f>IF(logVir!I192&lt;&gt;0,logVir!I192-logVir!I$1089-0.5*(SLir!I192+SLir!I$1089)*(logHir!I192-logHir!I$1089),0)</f>
        <v>0.44110000152734596</v>
      </c>
    </row>
    <row r="193" spans="1:9" x14ac:dyDescent="0.15">
      <c r="A193" s="1">
        <v>9</v>
      </c>
      <c r="B193" s="1" t="s">
        <v>90</v>
      </c>
      <c r="C193" s="1">
        <v>6</v>
      </c>
      <c r="D193" s="1" t="s">
        <v>3</v>
      </c>
      <c r="E193" s="6">
        <f>IF(logVir!E193&lt;&gt;0,logVir!E193-logVir!E$1090-0.5*(SLir!E193+SLir!E$1090)*(logHir!E193-logHir!E$1090),0)</f>
        <v>-8.3343286841057296E-2</v>
      </c>
      <c r="F193" s="8">
        <f>IF(logVir!F193&lt;&gt;0,logVir!F193-logVir!F$1090-0.5*(SLir!F193+SLir!F$1090)*(logHir!F193-logHir!F$1090),0)</f>
        <v>0.54913400510632615</v>
      </c>
      <c r="G193" s="6">
        <f>IF(logVir!G193&lt;&gt;0,logVir!G193-logVir!G$1090-0.5*(SLir!G193+SLir!G$1090)*(logHir!G193-logHir!G$1090),0)</f>
        <v>0.62535916506351041</v>
      </c>
      <c r="H193" s="6">
        <f>IF(logVir!H193&lt;&gt;0,logVir!H193-logVir!H$1090-0.5*(SLir!H193+SLir!H$1090)*(logHir!H193-logHir!H$1090),0)</f>
        <v>1.1002861402585449</v>
      </c>
      <c r="I193" s="6">
        <f>IF(logVir!I193&lt;&gt;0,logVir!I193-logVir!I$1090-0.5*(SLir!I193+SLir!I$1090)*(logHir!I193-logHir!I$1090),0)</f>
        <v>0.42462811375299064</v>
      </c>
    </row>
    <row r="194" spans="1:9" x14ac:dyDescent="0.15">
      <c r="A194" s="1">
        <v>9</v>
      </c>
      <c r="B194" s="1" t="s">
        <v>90</v>
      </c>
      <c r="C194" s="1">
        <v>7</v>
      </c>
      <c r="D194" s="1" t="s">
        <v>20</v>
      </c>
      <c r="E194" s="6">
        <f>IF(logVir!E194&lt;&gt;0,logVir!E194-logVir!E$1091-0.5*(SLir!E194+SLir!E$1091)*(logHir!E194-logHir!E$1091),0)</f>
        <v>-1.4214706889096878</v>
      </c>
      <c r="F194" s="8">
        <f>IF(logVir!F194&lt;&gt;0,logVir!F194-logVir!F$1091-0.5*(SLir!F194+SLir!F$1091)*(logHir!F194-logHir!F$1091),0)</f>
        <v>0.21925041226687236</v>
      </c>
      <c r="G194" s="6">
        <f>IF(logVir!G194&lt;&gt;0,logVir!G194-logVir!G$1091-0.5*(SLir!G194+SLir!G$1091)*(logHir!G194-logHir!G$1091),0)</f>
        <v>-0.35557157979733445</v>
      </c>
      <c r="H194" s="6">
        <f>IF(logVir!H194&lt;&gt;0,logVir!H194-logVir!H$1091-0.5*(SLir!H194+SLir!H$1091)*(logHir!H194-logHir!H$1091),0)</f>
        <v>-0.8110369966746378</v>
      </c>
      <c r="I194" s="6">
        <f>IF(logVir!I194&lt;&gt;0,logVir!I194-logVir!I$1091-0.5*(SLir!I194+SLir!I$1091)*(logHir!I194-logHir!I$1091),0)</f>
        <v>-0.87810779850646281</v>
      </c>
    </row>
    <row r="195" spans="1:9" x14ac:dyDescent="0.15">
      <c r="A195" s="1">
        <v>9</v>
      </c>
      <c r="B195" s="1" t="s">
        <v>90</v>
      </c>
      <c r="C195" s="1">
        <v>8</v>
      </c>
      <c r="D195" s="1" t="s">
        <v>21</v>
      </c>
      <c r="E195" s="6">
        <f>IF(logVir!E195&lt;&gt;0,logVir!E195-logVir!E$1092-0.5*(SLir!E195+SLir!E$1092)*(logHir!E195-logHir!E$1092),0)</f>
        <v>9.6455881457731901E-2</v>
      </c>
      <c r="F195" s="8">
        <f>IF(logVir!F195&lt;&gt;0,logVir!F195-logVir!F$1092-0.5*(SLir!F195+SLir!F$1092)*(logHir!F195-logHir!F$1092),0)</f>
        <v>3.637567454038243E-2</v>
      </c>
      <c r="G195" s="6">
        <f>IF(logVir!G195&lt;&gt;0,logVir!G195-logVir!G$1092-0.5*(SLir!G195+SLir!G$1092)*(logHir!G195-logHir!G$1092),0)</f>
        <v>-9.9837973002571689E-3</v>
      </c>
      <c r="H195" s="6">
        <f>IF(logVir!H195&lt;&gt;0,logVir!H195-logVir!H$1092-0.5*(SLir!H195+SLir!H$1092)*(logHir!H195-logHir!H$1092),0)</f>
        <v>-1.9820208897916303E-2</v>
      </c>
      <c r="I195" s="6">
        <f>IF(logVir!I195&lt;&gt;0,logVir!I195-logVir!I$1092-0.5*(SLir!I195+SLir!I$1092)*(logHir!I195-logHir!I$1092),0)</f>
        <v>5.6831573476631536E-2</v>
      </c>
    </row>
    <row r="196" spans="1:9" x14ac:dyDescent="0.15">
      <c r="A196" s="1">
        <v>9</v>
      </c>
      <c r="B196" s="1" t="s">
        <v>90</v>
      </c>
      <c r="C196" s="1">
        <v>9</v>
      </c>
      <c r="D196" s="1" t="s">
        <v>22</v>
      </c>
      <c r="E196" s="6">
        <f>IF(logVir!E196&lt;&gt;0,logVir!E196-logVir!E$1093-0.5*(SLir!E196+SLir!E$1093)*(logHir!E196-logHir!E$1093),0)</f>
        <v>-0.3303410569629105</v>
      </c>
      <c r="F196" s="8">
        <f>IF(logVir!F196&lt;&gt;0,logVir!F196-logVir!F$1093-0.5*(SLir!F196+SLir!F$1093)*(logHir!F196-logHir!F$1093),0)</f>
        <v>7.1137871703374378E-2</v>
      </c>
      <c r="G196" s="6">
        <f>IF(logVir!G196&lt;&gt;0,logVir!G196-logVir!G$1093-0.5*(SLir!G196+SLir!G$1093)*(logHir!G196-logHir!G$1093),0)</f>
        <v>9.2705195461147083E-2</v>
      </c>
      <c r="H196" s="6">
        <f>IF(logVir!H196&lt;&gt;0,logVir!H196-logVir!H$1093-0.5*(SLir!H196+SLir!H$1093)*(logHir!H196-logHir!H$1093),0)</f>
        <v>8.1890743625254836E-2</v>
      </c>
      <c r="I196" s="6">
        <f>IF(logVir!I196&lt;&gt;0,logVir!I196-logVir!I$1093-0.5*(SLir!I196+SLir!I$1093)*(logHir!I196-logHir!I$1093),0)</f>
        <v>0.22189186307247222</v>
      </c>
    </row>
    <row r="197" spans="1:9" x14ac:dyDescent="0.15">
      <c r="A197" s="1">
        <v>9</v>
      </c>
      <c r="B197" s="1" t="s">
        <v>90</v>
      </c>
      <c r="C197" s="1">
        <v>10</v>
      </c>
      <c r="D197" s="1" t="s">
        <v>23</v>
      </c>
      <c r="E197" s="6">
        <f>IF(logVir!E197&lt;&gt;0,logVir!E197-logVir!E$1094-0.5*(SLir!E197+SLir!E$1094)*(logHir!E197-logHir!E$1094),0)</f>
        <v>0.27190337528997027</v>
      </c>
      <c r="F197" s="8">
        <f>IF(logVir!F197&lt;&gt;0,logVir!F197-logVir!F$1094-0.5*(SLir!F197+SLir!F$1094)*(logHir!F197-logHir!F$1094),0)</f>
        <v>0.29611915259566379</v>
      </c>
      <c r="G197" s="6">
        <f>IF(logVir!G197&lt;&gt;0,logVir!G197-logVir!G$1094-0.5*(SLir!G197+SLir!G$1094)*(logHir!G197-logHir!G$1094),0)</f>
        <v>0.29286992059477573</v>
      </c>
      <c r="H197" s="6">
        <f>IF(logVir!H197&lt;&gt;0,logVir!H197-logVir!H$1094-0.5*(SLir!H197+SLir!H$1094)*(logHir!H197-logHir!H$1094),0)</f>
        <v>0.3808589959691408</v>
      </c>
      <c r="I197" s="6">
        <f>IF(logVir!I197&lt;&gt;0,logVir!I197-logVir!I$1094-0.5*(SLir!I197+SLir!I$1094)*(logHir!I197-logHir!I$1094),0)</f>
        <v>0.37029977353016008</v>
      </c>
    </row>
    <row r="198" spans="1:9" x14ac:dyDescent="0.15">
      <c r="A198" s="1">
        <v>9</v>
      </c>
      <c r="B198" s="1" t="s">
        <v>90</v>
      </c>
      <c r="C198" s="1">
        <v>11</v>
      </c>
      <c r="D198" s="1" t="s">
        <v>24</v>
      </c>
      <c r="E198" s="6">
        <f>IF(logVir!E198&lt;&gt;0,logVir!E198-logVir!E$1095-0.5*(SLir!E198+SLir!E$1095)*(logHir!E198-logHir!E$1095),0)</f>
        <v>0.28126958737734148</v>
      </c>
      <c r="F198" s="8">
        <f>IF(logVir!F198&lt;&gt;0,logVir!F198-logVir!F$1095-0.5*(SLir!F198+SLir!F$1095)*(logHir!F198-logHir!F$1095),0)</f>
        <v>0.42433347957651385</v>
      </c>
      <c r="G198" s="6">
        <f>IF(logVir!G198&lt;&gt;0,logVir!G198-logVir!G$1095-0.5*(SLir!G198+SLir!G$1095)*(logHir!G198-logHir!G$1095),0)</f>
        <v>0.14399827731015136</v>
      </c>
      <c r="H198" s="6">
        <f>IF(logVir!H198&lt;&gt;0,logVir!H198-logVir!H$1095-0.5*(SLir!H198+SLir!H$1095)*(logHir!H198-logHir!H$1095),0)</f>
        <v>0.32016789447391686</v>
      </c>
      <c r="I198" s="6">
        <f>IF(logVir!I198&lt;&gt;0,logVir!I198-logVir!I$1095-0.5*(SLir!I198+SLir!I$1095)*(logHir!I198-logHir!I$1095),0)</f>
        <v>4.1825659422571104E-2</v>
      </c>
    </row>
    <row r="199" spans="1:9" x14ac:dyDescent="0.15">
      <c r="A199" s="1">
        <v>9</v>
      </c>
      <c r="B199" s="1" t="s">
        <v>90</v>
      </c>
      <c r="C199" s="1">
        <v>12</v>
      </c>
      <c r="D199" s="1" t="s">
        <v>25</v>
      </c>
      <c r="E199" s="6">
        <f>IF(logVir!E199&lt;&gt;0,logVir!E199-logVir!E$1096-0.5*(SLir!E199+SLir!E$1096)*(logHir!E199-logHir!E$1096),0)</f>
        <v>1.1403468272748829</v>
      </c>
      <c r="F199" s="8">
        <f>IF(logVir!F199&lt;&gt;0,logVir!F199-logVir!F$1096-0.5*(SLir!F199+SLir!F$1096)*(logHir!F199-logHir!F$1096),0)</f>
        <v>0.8047664100873998</v>
      </c>
      <c r="G199" s="6">
        <f>IF(logVir!G199&lt;&gt;0,logVir!G199-logVir!G$1096-0.5*(SLir!G199+SLir!G$1096)*(logHir!G199-logHir!G$1096),0)</f>
        <v>0.48972587158725822</v>
      </c>
      <c r="H199" s="6">
        <f>IF(logVir!H199&lt;&gt;0,logVir!H199-logVir!H$1096-0.5*(SLir!H199+SLir!H$1096)*(logHir!H199-logHir!H$1096),0)</f>
        <v>0.21285230109583875</v>
      </c>
      <c r="I199" s="6">
        <f>IF(logVir!I199&lt;&gt;0,logVir!I199-logVir!I$1096-0.5*(SLir!I199+SLir!I$1096)*(logHir!I199-logHir!I$1096),0)</f>
        <v>0.79986709968098091</v>
      </c>
    </row>
    <row r="200" spans="1:9" x14ac:dyDescent="0.15">
      <c r="A200" s="1">
        <v>9</v>
      </c>
      <c r="B200" s="1" t="s">
        <v>90</v>
      </c>
      <c r="C200" s="1">
        <v>13</v>
      </c>
      <c r="D200" s="1" t="s">
        <v>26</v>
      </c>
      <c r="E200" s="6">
        <f>IF(logVir!E200&lt;&gt;0,logVir!E200-logVir!E$1097-0.5*(SLir!E200+SLir!E$1097)*(logHir!E200-logHir!E$1097),0)</f>
        <v>0.36335422322802968</v>
      </c>
      <c r="F200" s="8">
        <f>IF(logVir!F200&lt;&gt;0,logVir!F200-logVir!F$1097-0.5*(SLir!F200+SLir!F$1097)*(logHir!F200-logHir!F$1097),0)</f>
        <v>1.2629352594578078</v>
      </c>
      <c r="G200" s="6">
        <f>IF(logVir!G200&lt;&gt;0,logVir!G200-logVir!G$1097-0.5*(SLir!G200+SLir!G$1097)*(logHir!G200-logHir!G$1097),0)</f>
        <v>1.1546999432210716</v>
      </c>
      <c r="H200" s="6">
        <f>IF(logVir!H200&lt;&gt;0,logVir!H200-logVir!H$1097-0.5*(SLir!H200+SLir!H$1097)*(logHir!H200-logHir!H$1097),0)</f>
        <v>0.75749801351601798</v>
      </c>
      <c r="I200" s="6">
        <f>IF(logVir!I200&lt;&gt;0,logVir!I200-logVir!I$1097-0.5*(SLir!I200+SLir!I$1097)*(logHir!I200-logHir!I$1097),0)</f>
        <v>0.70326773125544251</v>
      </c>
    </row>
    <row r="201" spans="1:9" x14ac:dyDescent="0.15">
      <c r="A201" s="1">
        <v>9</v>
      </c>
      <c r="B201" s="1" t="s">
        <v>90</v>
      </c>
      <c r="C201" s="1">
        <v>14</v>
      </c>
      <c r="D201" s="1" t="s">
        <v>27</v>
      </c>
      <c r="E201" s="6">
        <f>IF(logVir!E201&lt;&gt;0,logVir!E201-logVir!E$1098-0.5*(SLir!E201+SLir!E$1098)*(logHir!E201-logHir!E$1098),0)</f>
        <v>0.51555647955434547</v>
      </c>
      <c r="F201" s="8">
        <f>IF(logVir!F201&lt;&gt;0,logVir!F201-logVir!F$1098-0.5*(SLir!F201+SLir!F$1098)*(logHir!F201-logHir!F$1098),0)</f>
        <v>0.97038879845336679</v>
      </c>
      <c r="G201" s="6">
        <f>IF(logVir!G201&lt;&gt;0,logVir!G201-logVir!G$1098-0.5*(SLir!G201+SLir!G$1098)*(logHir!G201-logHir!G$1098),0)</f>
        <v>0.79256159921611125</v>
      </c>
      <c r="H201" s="6">
        <f>IF(logVir!H201&lt;&gt;0,logVir!H201-logVir!H$1098-0.5*(SLir!H201+SLir!H$1098)*(logHir!H201-logHir!H$1098),0)</f>
        <v>0.5619517830183931</v>
      </c>
      <c r="I201" s="6">
        <f>IF(logVir!I201&lt;&gt;0,logVir!I201-logVir!I$1098-0.5*(SLir!I201+SLir!I$1098)*(logHir!I201-logHir!I$1098),0)</f>
        <v>1.1696897421811903</v>
      </c>
    </row>
    <row r="202" spans="1:9" x14ac:dyDescent="0.15">
      <c r="A202" s="1">
        <v>9</v>
      </c>
      <c r="B202" s="1" t="s">
        <v>90</v>
      </c>
      <c r="C202" s="1">
        <v>15</v>
      </c>
      <c r="D202" s="1" t="s">
        <v>28</v>
      </c>
      <c r="E202" s="6">
        <f>IF(logVir!E202&lt;&gt;0,logVir!E202-logVir!E$1099-0.5*(SLir!E202+SLir!E$1099)*(logHir!E202-logHir!E$1099),0)</f>
        <v>7.5594142436712308E-2</v>
      </c>
      <c r="F202" s="8">
        <f>IF(logVir!F202&lt;&gt;0,logVir!F202-logVir!F$1099-0.5*(SLir!F202+SLir!F$1099)*(logHir!F202-logHir!F$1099),0)</f>
        <v>0.17822350460832237</v>
      </c>
      <c r="G202" s="6">
        <f>IF(logVir!G202&lt;&gt;0,logVir!G202-logVir!G$1099-0.5*(SLir!G202+SLir!G$1099)*(logHir!G202-logHir!G$1099),0)</f>
        <v>0.32450833158787451</v>
      </c>
      <c r="H202" s="6">
        <f>IF(logVir!H202&lt;&gt;0,logVir!H202-logVir!H$1099-0.5*(SLir!H202+SLir!H$1099)*(logHir!H202-logHir!H$1099),0)</f>
        <v>0.34983578519592001</v>
      </c>
      <c r="I202" s="6">
        <f>IF(logVir!I202&lt;&gt;0,logVir!I202-logVir!I$1099-0.5*(SLir!I202+SLir!I$1099)*(logHir!I202-logHir!I$1099),0)</f>
        <v>0.45107607588612236</v>
      </c>
    </row>
    <row r="203" spans="1:9" x14ac:dyDescent="0.15">
      <c r="A203" s="1">
        <v>9</v>
      </c>
      <c r="B203" s="1" t="s">
        <v>89</v>
      </c>
      <c r="C203" s="1">
        <v>16</v>
      </c>
      <c r="D203" s="1" t="s">
        <v>11</v>
      </c>
      <c r="E203" s="6">
        <f>IF(logVir!E203&lt;&gt;0,logVir!E203-logVir!E$1100-0.5*(SLir!E203+SLir!E$1100)*(logHir!E203-logHir!E$1100),0)</f>
        <v>0.4371557224249934</v>
      </c>
      <c r="F203" s="8">
        <f>IF(logVir!F203&lt;&gt;0,logVir!F203-logVir!F$1100-0.5*(SLir!F203+SLir!F$1100)*(logHir!F203-logHir!F$1100),0)</f>
        <v>0.23157201461399132</v>
      </c>
      <c r="G203" s="6">
        <f>IF(logVir!G203&lt;&gt;0,logVir!G203-logVir!G$1100-0.5*(SLir!G203+SLir!G$1100)*(logHir!G203-logHir!G$1100),0)</f>
        <v>0.30640495632347031</v>
      </c>
      <c r="H203" s="6">
        <f>IF(logVir!H203&lt;&gt;0,logVir!H203-logVir!H$1100-0.5*(SLir!H203+SLir!H$1100)*(logHir!H203-logHir!H$1100),0)</f>
        <v>-1.3252940576770969E-2</v>
      </c>
      <c r="I203" s="6">
        <f>IF(logVir!I203&lt;&gt;0,logVir!I203-logVir!I$1100-0.5*(SLir!I203+SLir!I$1100)*(logHir!I203-logHir!I$1100),0)</f>
        <v>0.18481751666317442</v>
      </c>
    </row>
    <row r="204" spans="1:9" x14ac:dyDescent="0.15">
      <c r="A204" s="1">
        <v>9</v>
      </c>
      <c r="B204" s="1" t="s">
        <v>89</v>
      </c>
      <c r="C204" s="1">
        <v>17</v>
      </c>
      <c r="D204" s="1" t="s">
        <v>12</v>
      </c>
      <c r="E204" s="6">
        <f>IF(logVir!E204&lt;&gt;0,logVir!E204-logVir!E$1101-0.5*(SLir!E204+SLir!E$1101)*(logHir!E204-logHir!E$1101),0)</f>
        <v>-0.40432346650665907</v>
      </c>
      <c r="F204" s="8">
        <f>IF(logVir!F204&lt;&gt;0,logVir!F204-logVir!F$1101-0.5*(SLir!F204+SLir!F$1101)*(logHir!F204-logHir!F$1101),0)</f>
        <v>-0.45686773972609479</v>
      </c>
      <c r="G204" s="6">
        <f>IF(logVir!G204&lt;&gt;0,logVir!G204-logVir!G$1101-0.5*(SLir!G204+SLir!G$1101)*(logHir!G204-logHir!G$1101),0)</f>
        <v>-0.36157697275388245</v>
      </c>
      <c r="H204" s="6">
        <f>IF(logVir!H204&lt;&gt;0,logVir!H204-logVir!H$1101-0.5*(SLir!H204+SLir!H$1101)*(logHir!H204-logHir!H$1101),0)</f>
        <v>-0.23175530404850114</v>
      </c>
      <c r="I204" s="6">
        <f>IF(logVir!I204&lt;&gt;0,logVir!I204-logVir!I$1101-0.5*(SLir!I204+SLir!I$1101)*(logHir!I204-logHir!I$1101),0)</f>
        <v>-0.4066751791876429</v>
      </c>
    </row>
    <row r="205" spans="1:9" x14ac:dyDescent="0.15">
      <c r="A205" s="1">
        <v>9</v>
      </c>
      <c r="B205" s="1" t="s">
        <v>89</v>
      </c>
      <c r="C205" s="1">
        <v>18</v>
      </c>
      <c r="D205" s="1" t="s">
        <v>13</v>
      </c>
      <c r="E205" s="6">
        <f>IF(logVir!E205&lt;&gt;0,logVir!E205-logVir!E$1102-0.5*(SLir!E205+SLir!E$1102)*(logHir!E205-logHir!E$1102),0)</f>
        <v>0.17309049267745877</v>
      </c>
      <c r="F205" s="8">
        <f>IF(logVir!F205&lt;&gt;0,logVir!F205-logVir!F$1102-0.5*(SLir!F205+SLir!F$1102)*(logHir!F205-logHir!F$1102),0)</f>
        <v>5.3412005340431834E-2</v>
      </c>
      <c r="G205" s="6">
        <f>IF(logVir!G205&lt;&gt;0,logVir!G205-logVir!G$1102-0.5*(SLir!G205+SLir!G$1102)*(logHir!G205-logHir!G$1102),0)</f>
        <v>0.10080854978168814</v>
      </c>
      <c r="H205" s="6">
        <f>IF(logVir!H205&lt;&gt;0,logVir!H205-logVir!H$1102-0.5*(SLir!H205+SLir!H$1102)*(logHir!H205-logHir!H$1102),0)</f>
        <v>3.0323655120138768E-2</v>
      </c>
      <c r="I205" s="6">
        <f>IF(logVir!I205&lt;&gt;0,logVir!I205-logVir!I$1102-0.5*(SLir!I205+SLir!I$1102)*(logHir!I205-logHir!I$1102),0)</f>
        <v>0.13205244591833154</v>
      </c>
    </row>
    <row r="206" spans="1:9" x14ac:dyDescent="0.15">
      <c r="A206" s="1">
        <v>9</v>
      </c>
      <c r="B206" s="1" t="s">
        <v>89</v>
      </c>
      <c r="C206" s="1">
        <v>19</v>
      </c>
      <c r="D206" s="1" t="s">
        <v>14</v>
      </c>
      <c r="E206" s="6">
        <f>IF(logVir!E206&lt;&gt;0,logVir!E206-logVir!E$1103-0.5*(SLir!E206+SLir!E$1103)*(logHir!E206-logHir!E$1103),0)</f>
        <v>-0.13225886324264147</v>
      </c>
      <c r="F206" s="8">
        <f>IF(logVir!F206&lt;&gt;0,logVir!F206-logVir!F$1103-0.5*(SLir!F206+SLir!F$1103)*(logHir!F206-logHir!F$1103),0)</f>
        <v>-0.1313616989971515</v>
      </c>
      <c r="G206" s="6">
        <f>IF(logVir!G206&lt;&gt;0,logVir!G206-logVir!G$1103-0.5*(SLir!G206+SLir!G$1103)*(logHir!G206-logHir!G$1103),0)</f>
        <v>5.4320084007208294E-2</v>
      </c>
      <c r="H206" s="6">
        <f>IF(logVir!H206&lt;&gt;0,logVir!H206-logVir!H$1103-0.5*(SLir!H206+SLir!H$1103)*(logHir!H206-logHir!H$1103),0)</f>
        <v>5.3506056988004563E-2</v>
      </c>
      <c r="I206" s="6">
        <f>IF(logVir!I206&lt;&gt;0,logVir!I206-logVir!I$1103-0.5*(SLir!I206+SLir!I$1103)*(logHir!I206-logHir!I$1103),0)</f>
        <v>-2.1519442473856606E-2</v>
      </c>
    </row>
    <row r="207" spans="1:9" x14ac:dyDescent="0.15">
      <c r="A207" s="1">
        <v>9</v>
      </c>
      <c r="B207" s="1" t="s">
        <v>89</v>
      </c>
      <c r="C207" s="1">
        <v>20</v>
      </c>
      <c r="D207" s="1" t="s">
        <v>15</v>
      </c>
      <c r="E207" s="6">
        <f>IF(logVir!E207&lt;&gt;0,logVir!E207-logVir!E$1104-0.5*(SLir!E207+SLir!E$1104)*(logHir!E207-logHir!E$1104),0)</f>
        <v>-0.50294555422485687</v>
      </c>
      <c r="F207" s="8">
        <f>IF(logVir!F207&lt;&gt;0,logVir!F207-logVir!F$1104-0.5*(SLir!F207+SLir!F$1104)*(logHir!F207-logHir!F$1104),0)</f>
        <v>-7.5227753468019187E-2</v>
      </c>
      <c r="G207" s="6">
        <f>IF(logVir!G207&lt;&gt;0,logVir!G207-logVir!G$1104-0.5*(SLir!G207+SLir!G$1104)*(logHir!G207-logHir!G$1104),0)</f>
        <v>4.533610433386831E-2</v>
      </c>
      <c r="H207" s="6">
        <f>IF(logVir!H207&lt;&gt;0,logVir!H207-logVir!H$1104-0.5*(SLir!H207+SLir!H$1104)*(logHir!H207-logHir!H$1104),0)</f>
        <v>-8.0883971556268044E-2</v>
      </c>
      <c r="I207" s="6">
        <f>IF(logVir!I207&lt;&gt;0,logVir!I207-logVir!I$1104-0.5*(SLir!I207+SLir!I$1104)*(logHir!I207-logHir!I$1104),0)</f>
        <v>-4.4171698570741824E-2</v>
      </c>
    </row>
    <row r="208" spans="1:9" x14ac:dyDescent="0.15">
      <c r="A208" s="1">
        <v>9</v>
      </c>
      <c r="B208" s="1" t="s">
        <v>89</v>
      </c>
      <c r="C208" s="1">
        <v>21</v>
      </c>
      <c r="D208" s="1" t="s">
        <v>16</v>
      </c>
      <c r="E208" s="6">
        <f>IF(logVir!E208&lt;&gt;0,logVir!E208-logVir!E$1105-0.5*(SLir!E208+SLir!E$1105)*(logHir!E208-logHir!E$1105),0)</f>
        <v>6.4084091061624937E-2</v>
      </c>
      <c r="F208" s="8">
        <f>IF(logVir!F208&lt;&gt;0,logVir!F208-logVir!F$1105-0.5*(SLir!F208+SLir!F$1105)*(logHir!F208-logHir!F$1105),0)</f>
        <v>-0.11872485660495588</v>
      </c>
      <c r="G208" s="6">
        <f>IF(logVir!G208&lt;&gt;0,logVir!G208-logVir!G$1105-0.5*(SLir!G208+SLir!G$1105)*(logHir!G208-logHir!G$1105),0)</f>
        <v>-0.26348732913412881</v>
      </c>
      <c r="H208" s="6">
        <f>IF(logVir!H208&lt;&gt;0,logVir!H208-logVir!H$1105-0.5*(SLir!H208+SLir!H$1105)*(logHir!H208-logHir!H$1105),0)</f>
        <v>-0.26384952180247101</v>
      </c>
      <c r="I208" s="6">
        <f>IF(logVir!I208&lt;&gt;0,logVir!I208-logVir!I$1105-0.5*(SLir!I208+SLir!I$1105)*(logHir!I208-logHir!I$1105),0)</f>
        <v>-0.18900543194682043</v>
      </c>
    </row>
    <row r="209" spans="1:9" x14ac:dyDescent="0.15">
      <c r="A209" s="1">
        <v>9</v>
      </c>
      <c r="B209" s="1" t="s">
        <v>88</v>
      </c>
      <c r="C209" s="1">
        <v>22</v>
      </c>
      <c r="D209" s="1" t="s">
        <v>8</v>
      </c>
      <c r="E209" s="6">
        <f>IF(logVir!E209&lt;&gt;0,logVir!E209-logVir!E$1106-0.5*(SLir!E209+SLir!E$1106)*(logHir!E209-logHir!E$1106),0)</f>
        <v>-0.2520645196776426</v>
      </c>
      <c r="F209" s="8">
        <f>IF(logVir!F209&lt;&gt;0,logVir!F209-logVir!F$1106-0.5*(SLir!F209+SLir!F$1106)*(logHir!F209-logHir!F$1106),0)</f>
        <v>-5.6303456310805161E-2</v>
      </c>
      <c r="G209" s="6">
        <f>IF(logVir!G209&lt;&gt;0,logVir!G209-logVir!G$1106-0.5*(SLir!G209+SLir!G$1106)*(logHir!G209-logHir!G$1106),0)</f>
        <v>8.4187559908171603E-2</v>
      </c>
      <c r="H209" s="6">
        <f>IF(logVir!H209&lt;&gt;0,logVir!H209-logVir!H$1106-0.5*(SLir!H209+SLir!H$1106)*(logHir!H209-logHir!H$1106),0)</f>
        <v>1.292472568033627E-2</v>
      </c>
      <c r="I209" s="6">
        <f>IF(logVir!I209&lt;&gt;0,logVir!I209-logVir!I$1106-0.5*(SLir!I209+SLir!I$1106)*(logHir!I209-logHir!I$1106),0)</f>
        <v>-2.4193963804337963E-2</v>
      </c>
    </row>
    <row r="210" spans="1:9" x14ac:dyDescent="0.15">
      <c r="A210" s="1">
        <v>9</v>
      </c>
      <c r="B210" s="1" t="s">
        <v>88</v>
      </c>
      <c r="C210" s="1">
        <v>23</v>
      </c>
      <c r="D210" s="1" t="s">
        <v>29</v>
      </c>
      <c r="E210" s="6">
        <f>IF(logVir!E210&lt;&gt;0,logVir!E210-logVir!E$1107-0.5*(SLir!E210+SLir!E$1107)*(logHir!E210-logHir!E$1107),0)</f>
        <v>-0.13157030692836888</v>
      </c>
      <c r="F210" s="8">
        <f>IF(logVir!F210&lt;&gt;0,logVir!F210-logVir!F$1107-0.5*(SLir!F210+SLir!F$1107)*(logHir!F210-logHir!F$1107),0)</f>
        <v>-4.9990894960061177E-2</v>
      </c>
      <c r="G210" s="6">
        <f>IF(logVir!G210&lt;&gt;0,logVir!G210-logVir!G$1107-0.5*(SLir!G210+SLir!G$1107)*(logHir!G210-logHir!G$1107),0)</f>
        <v>-2.21012507770805E-2</v>
      </c>
      <c r="H210" s="6">
        <f>IF(logVir!H210&lt;&gt;0,logVir!H210-logVir!H$1107-0.5*(SLir!H210+SLir!H$1107)*(logHir!H210-logHir!H$1107),0)</f>
        <v>5.4327371660585488E-3</v>
      </c>
      <c r="I210" s="6">
        <f>IF(logVir!I210&lt;&gt;0,logVir!I210-logVir!I$1107-0.5*(SLir!I210+SLir!I$1107)*(logHir!I210-logHir!I$1107),0)</f>
        <v>-1.7923940884832595E-2</v>
      </c>
    </row>
    <row r="211" spans="1:9" x14ac:dyDescent="0.15">
      <c r="A211" s="1">
        <v>10</v>
      </c>
      <c r="B211" s="1" t="s">
        <v>92</v>
      </c>
      <c r="C211" s="1">
        <v>1</v>
      </c>
      <c r="D211" s="1" t="s">
        <v>9</v>
      </c>
      <c r="E211" s="6">
        <f>IF(logVir!E211&lt;&gt;0,logVir!E211-logVir!E$1085-0.5*(SLir!E211+SLir!E$1085)*(logHir!E211-logHir!E$1085),0)</f>
        <v>0.16661070685090879</v>
      </c>
      <c r="F211" s="8">
        <f>IF(logVir!F211&lt;&gt;0,logVir!F211-logVir!F$1085-0.5*(SLir!F211+SLir!F$1085)*(logHir!F211-logHir!F$1085),0)</f>
        <v>0.12521784663037105</v>
      </c>
      <c r="G211" s="6">
        <f>IF(logVir!G211&lt;&gt;0,logVir!G211-logVir!G$1085-0.5*(SLir!G211+SLir!G$1085)*(logHir!G211-logHir!G$1085),0)</f>
        <v>6.6972321345344213E-2</v>
      </c>
      <c r="H211" s="6">
        <f>IF(logVir!H211&lt;&gt;0,logVir!H211-logVir!H$1085-0.5*(SLir!H211+SLir!H$1085)*(logHir!H211-logHir!H$1085),0)</f>
        <v>0.10111625412540563</v>
      </c>
      <c r="I211" s="6">
        <f>IF(logVir!I211&lt;&gt;0,logVir!I211-logVir!I$1085-0.5*(SLir!I211+SLir!I$1085)*(logHir!I211-logHir!I$1085),0)</f>
        <v>0.15344285393710702</v>
      </c>
    </row>
    <row r="212" spans="1:9" x14ac:dyDescent="0.15">
      <c r="A212" s="1">
        <v>10</v>
      </c>
      <c r="B212" s="1" t="s">
        <v>92</v>
      </c>
      <c r="C212" s="1">
        <v>2</v>
      </c>
      <c r="D212" s="1" t="s">
        <v>10</v>
      </c>
      <c r="E212" s="6">
        <f>IF(logVir!E212&lt;&gt;0,logVir!E212-logVir!E$1086-0.5*(SLir!E212+SLir!E$1086)*(logHir!E212-logHir!E$1086),0)</f>
        <v>0.60928766429810921</v>
      </c>
      <c r="F212" s="8">
        <f>IF(logVir!F212&lt;&gt;0,logVir!F212-logVir!F$1086-0.5*(SLir!F212+SLir!F$1086)*(logHir!F212-logHir!F$1086),0)</f>
        <v>0.25435686049046008</v>
      </c>
      <c r="G212" s="6">
        <f>IF(logVir!G212&lt;&gt;0,logVir!G212-logVir!G$1086-0.5*(SLir!G212+SLir!G$1086)*(logHir!G212-logHir!G$1086),0)</f>
        <v>-0.23488494291923889</v>
      </c>
      <c r="H212" s="6">
        <f>IF(logVir!H212&lt;&gt;0,logVir!H212-logVir!H$1086-0.5*(SLir!H212+SLir!H$1086)*(logHir!H212-logHir!H$1086),0)</f>
        <v>-0.2762773969746542</v>
      </c>
      <c r="I212" s="6">
        <f>IF(logVir!I212&lt;&gt;0,logVir!I212-logVir!I$1086-0.5*(SLir!I212+SLir!I$1086)*(logHir!I212-logHir!I$1086),0)</f>
        <v>-0.22783513492757379</v>
      </c>
    </row>
    <row r="213" spans="1:9" x14ac:dyDescent="0.15">
      <c r="A213" s="1">
        <v>10</v>
      </c>
      <c r="B213" s="1" t="s">
        <v>93</v>
      </c>
      <c r="C213" s="1">
        <v>3</v>
      </c>
      <c r="D213" s="1" t="s">
        <v>17</v>
      </c>
      <c r="E213" s="6">
        <f>IF(logVir!E213&lt;&gt;0,logVir!E213-logVir!E$1087-0.5*(SLir!E213+SLir!E$1087)*(logHir!E213-logHir!E$1087),0)</f>
        <v>0.39529252836177559</v>
      </c>
      <c r="F213" s="8">
        <f>IF(logVir!F213&lt;&gt;0,logVir!F213-logVir!F$1087-0.5*(SLir!F213+SLir!F$1087)*(logHir!F213-logHir!F$1087),0)</f>
        <v>0.35281258753429079</v>
      </c>
      <c r="G213" s="6">
        <f>IF(logVir!G213&lt;&gt;0,logVir!G213-logVir!G$1087-0.5*(SLir!G213+SLir!G$1087)*(logHir!G213-logHir!G$1087),0)</f>
        <v>0.64139840374895662</v>
      </c>
      <c r="H213" s="6">
        <f>IF(logVir!H213&lt;&gt;0,logVir!H213-logVir!H$1087-0.5*(SLir!H213+SLir!H$1087)*(logHir!H213-logHir!H$1087),0)</f>
        <v>0.49882301258739226</v>
      </c>
      <c r="I213" s="6">
        <f>IF(logVir!I213&lt;&gt;0,logVir!I213-logVir!I$1087-0.5*(SLir!I213+SLir!I$1087)*(logHir!I213-logHir!I$1087),0)</f>
        <v>0.63081423561415861</v>
      </c>
    </row>
    <row r="214" spans="1:9" x14ac:dyDescent="0.15">
      <c r="A214" s="1">
        <v>10</v>
      </c>
      <c r="B214" s="1" t="s">
        <v>93</v>
      </c>
      <c r="C214" s="1">
        <v>4</v>
      </c>
      <c r="D214" s="1" t="s">
        <v>18</v>
      </c>
      <c r="E214" s="6">
        <f>IF(logVir!E214&lt;&gt;0,logVir!E214-logVir!E$1088-0.5*(SLir!E214+SLir!E$1088)*(logHir!E214-logHir!E$1088),0)</f>
        <v>0.17419931830005519</v>
      </c>
      <c r="F214" s="8">
        <f>IF(logVir!F214&lt;&gt;0,logVir!F214-logVir!F$1088-0.5*(SLir!F214+SLir!F$1088)*(logHir!F214-logHir!F$1088),0)</f>
        <v>0.11189773755589566</v>
      </c>
      <c r="G214" s="6">
        <f>IF(logVir!G214&lt;&gt;0,logVir!G214-logVir!G$1088-0.5*(SLir!G214+SLir!G$1088)*(logHir!G214-logHir!G$1088),0)</f>
        <v>0.1342639000825</v>
      </c>
      <c r="H214" s="6">
        <f>IF(logVir!H214&lt;&gt;0,logVir!H214-logVir!H$1088-0.5*(SLir!H214+SLir!H$1088)*(logHir!H214-logHir!H$1088),0)</f>
        <v>0.12984959139910573</v>
      </c>
      <c r="I214" s="6">
        <f>IF(logVir!I214&lt;&gt;0,logVir!I214-logVir!I$1088-0.5*(SLir!I214+SLir!I$1088)*(logHir!I214-logHir!I$1088),0)</f>
        <v>1.2529421594617049E-2</v>
      </c>
    </row>
    <row r="215" spans="1:9" x14ac:dyDescent="0.15">
      <c r="A215" s="1">
        <v>10</v>
      </c>
      <c r="B215" s="1" t="s">
        <v>93</v>
      </c>
      <c r="C215" s="1">
        <v>5</v>
      </c>
      <c r="D215" s="1" t="s">
        <v>19</v>
      </c>
      <c r="E215" s="6">
        <f>IF(logVir!E215&lt;&gt;0,logVir!E215-logVir!E$1089-0.5*(SLir!E215+SLir!E$1089)*(logHir!E215-logHir!E$1089),0)</f>
        <v>-0.22620315961916088</v>
      </c>
      <c r="F215" s="8">
        <f>IF(logVir!F215&lt;&gt;0,logVir!F215-logVir!F$1089-0.5*(SLir!F215+SLir!F$1089)*(logHir!F215-logHir!F$1089),0)</f>
        <v>-0.10186497303305911</v>
      </c>
      <c r="G215" s="6">
        <f>IF(logVir!G215&lt;&gt;0,logVir!G215-logVir!G$1089-0.5*(SLir!G215+SLir!G$1089)*(logHir!G215-logHir!G$1089),0)</f>
        <v>-2.2042104054151024E-2</v>
      </c>
      <c r="H215" s="6">
        <f>IF(logVir!H215&lt;&gt;0,logVir!H215-logVir!H$1089-0.5*(SLir!H215+SLir!H$1089)*(logHir!H215-logHir!H$1089),0)</f>
        <v>-9.5015507954681208E-2</v>
      </c>
      <c r="I215" s="6">
        <f>IF(logVir!I215&lt;&gt;0,logVir!I215-logVir!I$1089-0.5*(SLir!I215+SLir!I$1089)*(logHir!I215-logHir!I$1089),0)</f>
        <v>5.4483129243059397E-2</v>
      </c>
    </row>
    <row r="216" spans="1:9" x14ac:dyDescent="0.15">
      <c r="A216" s="1">
        <v>10</v>
      </c>
      <c r="B216" s="1" t="s">
        <v>93</v>
      </c>
      <c r="C216" s="1">
        <v>6</v>
      </c>
      <c r="D216" s="1" t="s">
        <v>3</v>
      </c>
      <c r="E216" s="6">
        <f>IF(logVir!E216&lt;&gt;0,logVir!E216-logVir!E$1090-0.5*(SLir!E216+SLir!E$1090)*(logHir!E216-logHir!E$1090),0)</f>
        <v>-0.34591438722685497</v>
      </c>
      <c r="F216" s="8">
        <f>IF(logVir!F216&lt;&gt;0,logVir!F216-logVir!F$1090-0.5*(SLir!F216+SLir!F$1090)*(logHir!F216-logHir!F$1090),0)</f>
        <v>0.14755384453059769</v>
      </c>
      <c r="G216" s="6">
        <f>IF(logVir!G216&lt;&gt;0,logVir!G216-logVir!G$1090-0.5*(SLir!G216+SLir!G$1090)*(logHir!G216-logHir!G$1090),0)</f>
        <v>0.40976279823273343</v>
      </c>
      <c r="H216" s="6">
        <f>IF(logVir!H216&lt;&gt;0,logVir!H216-logVir!H$1090-0.5*(SLir!H216+SLir!H$1090)*(logHir!H216-logHir!H$1090),0)</f>
        <v>0.6090281598190912</v>
      </c>
      <c r="I216" s="6">
        <f>IF(logVir!I216&lt;&gt;0,logVir!I216-logVir!I$1090-0.5*(SLir!I216+SLir!I$1090)*(logHir!I216-logHir!I$1090),0)</f>
        <v>0.79236077075351674</v>
      </c>
    </row>
    <row r="217" spans="1:9" x14ac:dyDescent="0.15">
      <c r="A217" s="1">
        <v>10</v>
      </c>
      <c r="B217" s="1" t="s">
        <v>93</v>
      </c>
      <c r="C217" s="1">
        <v>7</v>
      </c>
      <c r="D217" s="1" t="s">
        <v>20</v>
      </c>
      <c r="E217" s="6">
        <f>IF(logVir!E217&lt;&gt;0,logVir!E217-logVir!E$1091-0.5*(SLir!E217+SLir!E$1091)*(logHir!E217-logHir!E$1091),0)</f>
        <v>-0.98014701215996036</v>
      </c>
      <c r="F217" s="8">
        <f>IF(logVir!F217&lt;&gt;0,logVir!F217-logVir!F$1091-0.5*(SLir!F217+SLir!F$1091)*(logHir!F217-logHir!F$1091),0)</f>
        <v>1.2820730655487567</v>
      </c>
      <c r="G217" s="6">
        <f>IF(logVir!G217&lt;&gt;0,logVir!G217-logVir!G$1091-0.5*(SLir!G217+SLir!G$1091)*(logHir!G217-logHir!G$1091),0)</f>
        <v>-0.31603535290881202</v>
      </c>
      <c r="H217" s="6">
        <f>IF(logVir!H217&lt;&gt;0,logVir!H217-logVir!H$1091-0.5*(SLir!H217+SLir!H$1091)*(logHir!H217-logHir!H$1091),0)</f>
        <v>-0.97373608894323527</v>
      </c>
      <c r="I217" s="6">
        <f>IF(logVir!I217&lt;&gt;0,logVir!I217-logVir!I$1091-0.5*(SLir!I217+SLir!I$1091)*(logHir!I217-logHir!I$1091),0)</f>
        <v>-1.4532605342529716</v>
      </c>
    </row>
    <row r="218" spans="1:9" x14ac:dyDescent="0.15">
      <c r="A218" s="1">
        <v>10</v>
      </c>
      <c r="B218" s="1" t="s">
        <v>93</v>
      </c>
      <c r="C218" s="1">
        <v>8</v>
      </c>
      <c r="D218" s="1" t="s">
        <v>21</v>
      </c>
      <c r="E218" s="6">
        <f>IF(logVir!E218&lt;&gt;0,logVir!E218-logVir!E$1092-0.5*(SLir!E218+SLir!E$1092)*(logHir!E218-logHir!E$1092),0)</f>
        <v>0.1262766489319137</v>
      </c>
      <c r="F218" s="8">
        <f>IF(logVir!F218&lt;&gt;0,logVir!F218-logVir!F$1092-0.5*(SLir!F218+SLir!F$1092)*(logHir!F218-logHir!F$1092),0)</f>
        <v>1.9017565526887117E-3</v>
      </c>
      <c r="G218" s="6">
        <f>IF(logVir!G218&lt;&gt;0,logVir!G218-logVir!G$1092-0.5*(SLir!G218+SLir!G$1092)*(logHir!G218-logHir!G$1092),0)</f>
        <v>7.8089333406890227E-2</v>
      </c>
      <c r="H218" s="6">
        <f>IF(logVir!H218&lt;&gt;0,logVir!H218-logVir!H$1092-0.5*(SLir!H218+SLir!H$1092)*(logHir!H218-logHir!H$1092),0)</f>
        <v>3.4842533882662868E-2</v>
      </c>
      <c r="I218" s="6">
        <f>IF(logVir!I218&lt;&gt;0,logVir!I218-logVir!I$1092-0.5*(SLir!I218+SLir!I$1092)*(logHir!I218-logHir!I$1092),0)</f>
        <v>-3.2415992946410871E-2</v>
      </c>
    </row>
    <row r="219" spans="1:9" x14ac:dyDescent="0.15">
      <c r="A219" s="1">
        <v>10</v>
      </c>
      <c r="B219" s="1" t="s">
        <v>93</v>
      </c>
      <c r="C219" s="1">
        <v>9</v>
      </c>
      <c r="D219" s="1" t="s">
        <v>22</v>
      </c>
      <c r="E219" s="6">
        <f>IF(logVir!E219&lt;&gt;0,logVir!E219-logVir!E$1093-0.5*(SLir!E219+SLir!E$1093)*(logHir!E219-logHir!E$1093),0)</f>
        <v>3.5055433660557189E-2</v>
      </c>
      <c r="F219" s="8">
        <f>IF(logVir!F219&lt;&gt;0,logVir!F219-logVir!F$1093-0.5*(SLir!F219+SLir!F$1093)*(logHir!F219-logHir!F$1093),0)</f>
        <v>-0.24991863827859986</v>
      </c>
      <c r="G219" s="6">
        <f>IF(logVir!G219&lt;&gt;0,logVir!G219-logVir!G$1093-0.5*(SLir!G219+SLir!G$1093)*(logHir!G219-logHir!G$1093),0)</f>
        <v>1.3415668564890071E-3</v>
      </c>
      <c r="H219" s="6">
        <f>IF(logVir!H219&lt;&gt;0,logVir!H219-logVir!H$1093-0.5*(SLir!H219+SLir!H$1093)*(logHir!H219-logHir!H$1093),0)</f>
        <v>-0.24102504271459915</v>
      </c>
      <c r="I219" s="6">
        <f>IF(logVir!I219&lt;&gt;0,logVir!I219-logVir!I$1093-0.5*(SLir!I219+SLir!I$1093)*(logHir!I219-logHir!I$1093),0)</f>
        <v>0.1642134327720699</v>
      </c>
    </row>
    <row r="220" spans="1:9" x14ac:dyDescent="0.15">
      <c r="A220" s="1">
        <v>10</v>
      </c>
      <c r="B220" s="1" t="s">
        <v>93</v>
      </c>
      <c r="C220" s="1">
        <v>10</v>
      </c>
      <c r="D220" s="1" t="s">
        <v>23</v>
      </c>
      <c r="E220" s="6">
        <f>IF(logVir!E220&lt;&gt;0,logVir!E220-logVir!E$1094-0.5*(SLir!E220+SLir!E$1094)*(logHir!E220-logHir!E$1094),0)</f>
        <v>0.31189636046956848</v>
      </c>
      <c r="F220" s="8">
        <f>IF(logVir!F220&lt;&gt;0,logVir!F220-logVir!F$1094-0.5*(SLir!F220+SLir!F$1094)*(logHir!F220-logHir!F$1094),0)</f>
        <v>-5.5533448569359267E-3</v>
      </c>
      <c r="G220" s="6">
        <f>IF(logVir!G220&lt;&gt;0,logVir!G220-logVir!G$1094-0.5*(SLir!G220+SLir!G$1094)*(logHir!G220-logHir!G$1094),0)</f>
        <v>0.14983638949274702</v>
      </c>
      <c r="H220" s="6">
        <f>IF(logVir!H220&lt;&gt;0,logVir!H220-logVir!H$1094-0.5*(SLir!H220+SLir!H$1094)*(logHir!H220-logHir!H$1094),0)</f>
        <v>3.7712538785977578E-2</v>
      </c>
      <c r="I220" s="6">
        <f>IF(logVir!I220&lt;&gt;0,logVir!I220-logVir!I$1094-0.5*(SLir!I220+SLir!I$1094)*(logHir!I220-logHir!I$1094),0)</f>
        <v>0.19546732632076669</v>
      </c>
    </row>
    <row r="221" spans="1:9" x14ac:dyDescent="0.15">
      <c r="A221" s="1">
        <v>10</v>
      </c>
      <c r="B221" s="1" t="s">
        <v>93</v>
      </c>
      <c r="C221" s="1">
        <v>11</v>
      </c>
      <c r="D221" s="1" t="s">
        <v>24</v>
      </c>
      <c r="E221" s="6">
        <f>IF(logVir!E221&lt;&gt;0,logVir!E221-logVir!E$1095-0.5*(SLir!E221+SLir!E$1095)*(logHir!E221-logHir!E$1095),0)</f>
        <v>-0.10764396806815035</v>
      </c>
      <c r="F221" s="8">
        <f>IF(logVir!F221&lt;&gt;0,logVir!F221-logVir!F$1095-0.5*(SLir!F221+SLir!F$1095)*(logHir!F221-logHir!F$1095),0)</f>
        <v>3.486158343165302E-2</v>
      </c>
      <c r="G221" s="6">
        <f>IF(logVir!G221&lt;&gt;0,logVir!G221-logVir!G$1095-0.5*(SLir!G221+SLir!G$1095)*(logHir!G221-logHir!G$1095),0)</f>
        <v>0.16509108900776459</v>
      </c>
      <c r="H221" s="6">
        <f>IF(logVir!H221&lt;&gt;0,logVir!H221-logVir!H$1095-0.5*(SLir!H221+SLir!H$1095)*(logHir!H221-logHir!H$1095),0)</f>
        <v>0.33711795214081675</v>
      </c>
      <c r="I221" s="6">
        <f>IF(logVir!I221&lt;&gt;0,logVir!I221-logVir!I$1095-0.5*(SLir!I221+SLir!I$1095)*(logHir!I221-logHir!I$1095),0)</f>
        <v>0.25550360819872181</v>
      </c>
    </row>
    <row r="222" spans="1:9" x14ac:dyDescent="0.15">
      <c r="A222" s="1">
        <v>10</v>
      </c>
      <c r="B222" s="1" t="s">
        <v>93</v>
      </c>
      <c r="C222" s="1">
        <v>12</v>
      </c>
      <c r="D222" s="1" t="s">
        <v>25</v>
      </c>
      <c r="E222" s="6">
        <f>IF(logVir!E222&lt;&gt;0,logVir!E222-logVir!E$1096-0.5*(SLir!E222+SLir!E$1096)*(logHir!E222-logHir!E$1096),0)</f>
        <v>0.54009680751856992</v>
      </c>
      <c r="F222" s="8">
        <f>IF(logVir!F222&lt;&gt;0,logVir!F222-logVir!F$1096-0.5*(SLir!F222+SLir!F$1096)*(logHir!F222-logHir!F$1096),0)</f>
        <v>0.39927796418262218</v>
      </c>
      <c r="G222" s="6">
        <f>IF(logVir!G222&lt;&gt;0,logVir!G222-logVir!G$1096-0.5*(SLir!G222+SLir!G$1096)*(logHir!G222-logHir!G$1096),0)</f>
        <v>0.77572288290171887</v>
      </c>
      <c r="H222" s="6">
        <f>IF(logVir!H222&lt;&gt;0,logVir!H222-logVir!H$1096-0.5*(SLir!H222+SLir!H$1096)*(logHir!H222-logHir!H$1096),0)</f>
        <v>0.38910244317014075</v>
      </c>
      <c r="I222" s="6">
        <f>IF(logVir!I222&lt;&gt;0,logVir!I222-logVir!I$1096-0.5*(SLir!I222+SLir!I$1096)*(logHir!I222-logHir!I$1096),0)</f>
        <v>-0.28472808179273673</v>
      </c>
    </row>
    <row r="223" spans="1:9" x14ac:dyDescent="0.15">
      <c r="A223" s="1">
        <v>10</v>
      </c>
      <c r="B223" s="1" t="s">
        <v>93</v>
      </c>
      <c r="C223" s="1">
        <v>13</v>
      </c>
      <c r="D223" s="1" t="s">
        <v>26</v>
      </c>
      <c r="E223" s="6">
        <f>IF(logVir!E223&lt;&gt;0,logVir!E223-logVir!E$1097-0.5*(SLir!E223+SLir!E$1097)*(logHir!E223-logHir!E$1097),0)</f>
        <v>0.32326635376466162</v>
      </c>
      <c r="F223" s="8">
        <f>IF(logVir!F223&lt;&gt;0,logVir!F223-logVir!F$1097-0.5*(SLir!F223+SLir!F$1097)*(logHir!F223-logHir!F$1097),0)</f>
        <v>0.88696120950622981</v>
      </c>
      <c r="G223" s="6">
        <f>IF(logVir!G223&lt;&gt;0,logVir!G223-logVir!G$1097-0.5*(SLir!G223+SLir!G$1097)*(logHir!G223-logHir!G$1097),0)</f>
        <v>0.44032177600459144</v>
      </c>
      <c r="H223" s="6">
        <f>IF(logVir!H223&lt;&gt;0,logVir!H223-logVir!H$1097-0.5*(SLir!H223+SLir!H$1097)*(logHir!H223-logHir!H$1097),0)</f>
        <v>0.96154944578134161</v>
      </c>
      <c r="I223" s="6">
        <f>IF(logVir!I223&lt;&gt;0,logVir!I223-logVir!I$1097-0.5*(SLir!I223+SLir!I$1097)*(logHir!I223-logHir!I$1097),0)</f>
        <v>0.80234913490341087</v>
      </c>
    </row>
    <row r="224" spans="1:9" x14ac:dyDescent="0.15">
      <c r="A224" s="1">
        <v>10</v>
      </c>
      <c r="B224" s="1" t="s">
        <v>93</v>
      </c>
      <c r="C224" s="1">
        <v>14</v>
      </c>
      <c r="D224" s="1" t="s">
        <v>27</v>
      </c>
      <c r="E224" s="6">
        <f>IF(logVir!E224&lt;&gt;0,logVir!E224-logVir!E$1098-0.5*(SLir!E224+SLir!E$1098)*(logHir!E224-logHir!E$1098),0)</f>
        <v>0.22365558619233084</v>
      </c>
      <c r="F224" s="8">
        <f>IF(logVir!F224&lt;&gt;0,logVir!F224-logVir!F$1098-0.5*(SLir!F224+SLir!F$1098)*(logHir!F224-logHir!F$1098),0)</f>
        <v>0.30838023396424596</v>
      </c>
      <c r="G224" s="6">
        <f>IF(logVir!G224&lt;&gt;0,logVir!G224-logVir!G$1098-0.5*(SLir!G224+SLir!G$1098)*(logHir!G224-logHir!G$1098),0)</f>
        <v>7.2789056714495148E-2</v>
      </c>
      <c r="H224" s="6">
        <f>IF(logVir!H224&lt;&gt;0,logVir!H224-logVir!H$1098-0.5*(SLir!H224+SLir!H$1098)*(logHir!H224-logHir!H$1098),0)</f>
        <v>-8.5558526360255738E-2</v>
      </c>
      <c r="I224" s="6">
        <f>IF(logVir!I224&lt;&gt;0,logVir!I224-logVir!I$1098-0.5*(SLir!I224+SLir!I$1098)*(logHir!I224-logHir!I$1098),0)</f>
        <v>0.3210176545194382</v>
      </c>
    </row>
    <row r="225" spans="1:9" x14ac:dyDescent="0.15">
      <c r="A225" s="1">
        <v>10</v>
      </c>
      <c r="B225" s="1" t="s">
        <v>93</v>
      </c>
      <c r="C225" s="1">
        <v>15</v>
      </c>
      <c r="D225" s="1" t="s">
        <v>28</v>
      </c>
      <c r="E225" s="6">
        <f>IF(logVir!E225&lt;&gt;0,logVir!E225-logVir!E$1099-0.5*(SLir!E225+SLir!E$1099)*(logHir!E225-logHir!E$1099),0)</f>
        <v>0.2069014830275977</v>
      </c>
      <c r="F225" s="8">
        <f>IF(logVir!F225&lt;&gt;0,logVir!F225-logVir!F$1099-0.5*(SLir!F225+SLir!F$1099)*(logHir!F225-logHir!F$1099),0)</f>
        <v>0.10695275707043927</v>
      </c>
      <c r="G225" s="6">
        <f>IF(logVir!G225&lt;&gt;0,logVir!G225-logVir!G$1099-0.5*(SLir!G225+SLir!G$1099)*(logHir!G225-logHir!G$1099),0)</f>
        <v>0.28855803108785394</v>
      </c>
      <c r="H225" s="6">
        <f>IF(logVir!H225&lt;&gt;0,logVir!H225-logVir!H$1099-0.5*(SLir!H225+SLir!H$1099)*(logHir!H225-logHir!H$1099),0)</f>
        <v>0.28676188731530061</v>
      </c>
      <c r="I225" s="6">
        <f>IF(logVir!I225&lt;&gt;0,logVir!I225-logVir!I$1099-0.5*(SLir!I225+SLir!I$1099)*(logHir!I225-logHir!I$1099),0)</f>
        <v>0.33547819928968003</v>
      </c>
    </row>
    <row r="226" spans="1:9" x14ac:dyDescent="0.15">
      <c r="A226" s="1">
        <v>10</v>
      </c>
      <c r="B226" s="1" t="s">
        <v>92</v>
      </c>
      <c r="C226" s="1">
        <v>16</v>
      </c>
      <c r="D226" s="1" t="s">
        <v>11</v>
      </c>
      <c r="E226" s="6">
        <f>IF(logVir!E226&lt;&gt;0,logVir!E226-logVir!E$1100-0.5*(SLir!E226+SLir!E$1100)*(logHir!E226-logHir!E$1100),0)</f>
        <v>2.8815699556996588E-2</v>
      </c>
      <c r="F226" s="8">
        <f>IF(logVir!F226&lt;&gt;0,logVir!F226-logVir!F$1100-0.5*(SLir!F226+SLir!F$1100)*(logHir!F226-logHir!F$1100),0)</f>
        <v>0.22963555007994124</v>
      </c>
      <c r="G226" s="6">
        <f>IF(logVir!G226&lt;&gt;0,logVir!G226-logVir!G$1100-0.5*(SLir!G226+SLir!G$1100)*(logHir!G226-logHir!G$1100),0)</f>
        <v>0.12092628357352161</v>
      </c>
      <c r="H226" s="6">
        <f>IF(logVir!H226&lt;&gt;0,logVir!H226-logVir!H$1100-0.5*(SLir!H226+SLir!H$1100)*(logHir!H226-logHir!H$1100),0)</f>
        <v>4.9519600696569521E-3</v>
      </c>
      <c r="I226" s="6">
        <f>IF(logVir!I226&lt;&gt;0,logVir!I226-logVir!I$1100-0.5*(SLir!I226+SLir!I$1100)*(logHir!I226-logHir!I$1100),0)</f>
        <v>7.8412419044272014E-2</v>
      </c>
    </row>
    <row r="227" spans="1:9" x14ac:dyDescent="0.15">
      <c r="A227" s="1">
        <v>10</v>
      </c>
      <c r="B227" s="1" t="s">
        <v>92</v>
      </c>
      <c r="C227" s="1">
        <v>17</v>
      </c>
      <c r="D227" s="1" t="s">
        <v>12</v>
      </c>
      <c r="E227" s="6">
        <f>IF(logVir!E227&lt;&gt;0,logVir!E227-logVir!E$1101-0.5*(SLir!E227+SLir!E$1101)*(logHir!E227-logHir!E$1101),0)</f>
        <v>0.11911066175309729</v>
      </c>
      <c r="F227" s="8">
        <f>IF(logVir!F227&lt;&gt;0,logVir!F227-logVir!F$1101-0.5*(SLir!F227+SLir!F$1101)*(logHir!F227-logHir!F$1101),0)</f>
        <v>-1.0452696804294755E-2</v>
      </c>
      <c r="G227" s="6">
        <f>IF(logVir!G227&lt;&gt;0,logVir!G227-logVir!G$1101-0.5*(SLir!G227+SLir!G$1101)*(logHir!G227-logHir!G$1101),0)</f>
        <v>0.24538313684876961</v>
      </c>
      <c r="H227" s="6">
        <f>IF(logVir!H227&lt;&gt;0,logVir!H227-logVir!H$1101-0.5*(SLir!H227+SLir!H$1101)*(logHir!H227-logHir!H$1101),0)</f>
        <v>9.8297728004148079E-4</v>
      </c>
      <c r="I227" s="6">
        <f>IF(logVir!I227&lt;&gt;0,logVir!I227-logVir!I$1101-0.5*(SLir!I227+SLir!I$1101)*(logHir!I227-logHir!I$1101),0)</f>
        <v>-7.2050324656874512E-2</v>
      </c>
    </row>
    <row r="228" spans="1:9" x14ac:dyDescent="0.15">
      <c r="A228" s="1">
        <v>10</v>
      </c>
      <c r="B228" s="1" t="s">
        <v>92</v>
      </c>
      <c r="C228" s="1">
        <v>18</v>
      </c>
      <c r="D228" s="1" t="s">
        <v>13</v>
      </c>
      <c r="E228" s="6">
        <f>IF(logVir!E228&lt;&gt;0,logVir!E228-logVir!E$1102-0.5*(SLir!E228+SLir!E$1102)*(logHir!E228-logHir!E$1102),0)</f>
        <v>-0.17826481162123636</v>
      </c>
      <c r="F228" s="8">
        <f>IF(logVir!F228&lt;&gt;0,logVir!F228-logVir!F$1102-0.5*(SLir!F228+SLir!F$1102)*(logHir!F228-logHir!F$1102),0)</f>
        <v>1.02609896056369E-2</v>
      </c>
      <c r="G228" s="6">
        <f>IF(logVir!G228&lt;&gt;0,logVir!G228-logVir!G$1102-0.5*(SLir!G228+SLir!G$1102)*(logHir!G228-logHir!G$1102),0)</f>
        <v>4.1497064831931454E-2</v>
      </c>
      <c r="H228" s="6">
        <f>IF(logVir!H228&lt;&gt;0,logVir!H228-logVir!H$1102-0.5*(SLir!H228+SLir!H$1102)*(logHir!H228-logHir!H$1102),0)</f>
        <v>-4.6685248494598278E-2</v>
      </c>
      <c r="I228" s="6">
        <f>IF(logVir!I228&lt;&gt;0,logVir!I228-logVir!I$1102-0.5*(SLir!I228+SLir!I$1102)*(logHir!I228-logHir!I$1102),0)</f>
        <v>4.3230716441910635E-2</v>
      </c>
    </row>
    <row r="229" spans="1:9" x14ac:dyDescent="0.15">
      <c r="A229" s="1">
        <v>10</v>
      </c>
      <c r="B229" s="1" t="s">
        <v>92</v>
      </c>
      <c r="C229" s="1">
        <v>19</v>
      </c>
      <c r="D229" s="1" t="s">
        <v>14</v>
      </c>
      <c r="E229" s="6">
        <f>IF(logVir!E229&lt;&gt;0,logVir!E229-logVir!E$1103-0.5*(SLir!E229+SLir!E$1103)*(logHir!E229-logHir!E$1103),0)</f>
        <v>-0.19984527644217334</v>
      </c>
      <c r="F229" s="8">
        <f>IF(logVir!F229&lt;&gt;0,logVir!F229-logVir!F$1103-0.5*(SLir!F229+SLir!F$1103)*(logHir!F229-logHir!F$1103),0)</f>
        <v>0.10550515038995151</v>
      </c>
      <c r="G229" s="6">
        <f>IF(logVir!G229&lt;&gt;0,logVir!G229-logVir!G$1103-0.5*(SLir!G229+SLir!G$1103)*(logHir!G229-logHir!G$1103),0)</f>
        <v>0.11076751992388023</v>
      </c>
      <c r="H229" s="6">
        <f>IF(logVir!H229&lt;&gt;0,logVir!H229-logVir!H$1103-0.5*(SLir!H229+SLir!H$1103)*(logHir!H229-logHir!H$1103),0)</f>
        <v>3.0586819758406419E-2</v>
      </c>
      <c r="I229" s="6">
        <f>IF(logVir!I229&lt;&gt;0,logVir!I229-logVir!I$1103-0.5*(SLir!I229+SLir!I$1103)*(logHir!I229-logHir!I$1103),0)</f>
        <v>-6.1649715030167845E-3</v>
      </c>
    </row>
    <row r="230" spans="1:9" x14ac:dyDescent="0.15">
      <c r="A230" s="1">
        <v>10</v>
      </c>
      <c r="B230" s="1" t="s">
        <v>92</v>
      </c>
      <c r="C230" s="1">
        <v>20</v>
      </c>
      <c r="D230" s="1" t="s">
        <v>15</v>
      </c>
      <c r="E230" s="6">
        <f>IF(logVir!E230&lt;&gt;0,logVir!E230-logVir!E$1104-0.5*(SLir!E230+SLir!E$1104)*(logHir!E230-logHir!E$1104),0)</f>
        <v>-9.7277323030145232E-2</v>
      </c>
      <c r="F230" s="8">
        <f>IF(logVir!F230&lt;&gt;0,logVir!F230-logVir!F$1104-0.5*(SLir!F230+SLir!F$1104)*(logHir!F230-logHir!F$1104),0)</f>
        <v>-0.20971845343980305</v>
      </c>
      <c r="G230" s="6">
        <f>IF(logVir!G230&lt;&gt;0,logVir!G230-logVir!G$1104-0.5*(SLir!G230+SLir!G$1104)*(logHir!G230-logHir!G$1104),0)</f>
        <v>-0.10103219682777918</v>
      </c>
      <c r="H230" s="6">
        <f>IF(logVir!H230&lt;&gt;0,logVir!H230-logVir!H$1104-0.5*(SLir!H230+SLir!H$1104)*(logHir!H230-logHir!H$1104),0)</f>
        <v>-7.5605013499541268E-2</v>
      </c>
      <c r="I230" s="6">
        <f>IF(logVir!I230&lt;&gt;0,logVir!I230-logVir!I$1104-0.5*(SLir!I230+SLir!I$1104)*(logHir!I230-logHir!I$1104),0)</f>
        <v>-8.2355862947812913E-2</v>
      </c>
    </row>
    <row r="231" spans="1:9" x14ac:dyDescent="0.15">
      <c r="A231" s="1">
        <v>10</v>
      </c>
      <c r="B231" s="1" t="s">
        <v>92</v>
      </c>
      <c r="C231" s="1">
        <v>21</v>
      </c>
      <c r="D231" s="1" t="s">
        <v>16</v>
      </c>
      <c r="E231" s="6">
        <f>IF(logVir!E231&lt;&gt;0,logVir!E231-logVir!E$1105-0.5*(SLir!E231+SLir!E$1105)*(logHir!E231-logHir!E$1105),0)</f>
        <v>-4.0273077060796858E-2</v>
      </c>
      <c r="F231" s="8">
        <f>IF(logVir!F231&lt;&gt;0,logVir!F231-logVir!F$1105-0.5*(SLir!F231+SLir!F$1105)*(logHir!F231-logHir!F$1105),0)</f>
        <v>-0.17796351378441785</v>
      </c>
      <c r="G231" s="6">
        <f>IF(logVir!G231&lt;&gt;0,logVir!G231-logVir!G$1105-0.5*(SLir!G231+SLir!G$1105)*(logHir!G231-logHir!G$1105),0)</f>
        <v>-0.29391184858861791</v>
      </c>
      <c r="H231" s="6">
        <f>IF(logVir!H231&lt;&gt;0,logVir!H231-logVir!H$1105-0.5*(SLir!H231+SLir!H$1105)*(logHir!H231-logHir!H$1105),0)</f>
        <v>-0.27771103023680094</v>
      </c>
      <c r="I231" s="6">
        <f>IF(logVir!I231&lt;&gt;0,logVir!I231-logVir!I$1105-0.5*(SLir!I231+SLir!I$1105)*(logHir!I231-logHir!I$1105),0)</f>
        <v>-0.27878851559584239</v>
      </c>
    </row>
    <row r="232" spans="1:9" x14ac:dyDescent="0.15">
      <c r="A232" s="1">
        <v>10</v>
      </c>
      <c r="B232" s="1" t="s">
        <v>91</v>
      </c>
      <c r="C232" s="1">
        <v>22</v>
      </c>
      <c r="D232" s="1" t="s">
        <v>8</v>
      </c>
      <c r="E232" s="6">
        <f>IF(logVir!E232&lt;&gt;0,logVir!E232-logVir!E$1106-0.5*(SLir!E232+SLir!E$1106)*(logHir!E232-logHir!E$1106),0)</f>
        <v>-0.15741740793094677</v>
      </c>
      <c r="F232" s="8">
        <f>IF(logVir!F232&lt;&gt;0,logVir!F232-logVir!F$1106-0.5*(SLir!F232+SLir!F$1106)*(logHir!F232-logHir!F$1106),0)</f>
        <v>-1.9166457454729141E-3</v>
      </c>
      <c r="G232" s="6">
        <f>IF(logVir!G232&lt;&gt;0,logVir!G232-logVir!G$1106-0.5*(SLir!G232+SLir!G$1106)*(logHir!G232-logHir!G$1106),0)</f>
        <v>2.3945618181653097E-3</v>
      </c>
      <c r="H232" s="6">
        <f>IF(logVir!H232&lt;&gt;0,logVir!H232-logVir!H$1106-0.5*(SLir!H232+SLir!H$1106)*(logHir!H232-logHir!H$1106),0)</f>
        <v>-2.8201497597541942E-2</v>
      </c>
      <c r="I232" s="6">
        <f>IF(logVir!I232&lt;&gt;0,logVir!I232-logVir!I$1106-0.5*(SLir!I232+SLir!I$1106)*(logHir!I232-logHir!I$1106),0)</f>
        <v>2.2096421543791413E-2</v>
      </c>
    </row>
    <row r="233" spans="1:9" x14ac:dyDescent="0.15">
      <c r="A233" s="1">
        <v>10</v>
      </c>
      <c r="B233" s="1" t="s">
        <v>91</v>
      </c>
      <c r="C233" s="1">
        <v>23</v>
      </c>
      <c r="D233" s="1" t="s">
        <v>29</v>
      </c>
      <c r="E233" s="6">
        <f>IF(logVir!E233&lt;&gt;0,logVir!E233-logVir!E$1107-0.5*(SLir!E233+SLir!E$1107)*(logHir!E233-logHir!E$1107),0)</f>
        <v>-1.5357758092364976E-2</v>
      </c>
      <c r="F233" s="8">
        <f>IF(logVir!F233&lt;&gt;0,logVir!F233-logVir!F$1107-0.5*(SLir!F233+SLir!F$1107)*(logHir!F233-logHir!F$1107),0)</f>
        <v>-7.4062013571797369E-2</v>
      </c>
      <c r="G233" s="6">
        <f>IF(logVir!G233&lt;&gt;0,logVir!G233-logVir!G$1107-0.5*(SLir!G233+SLir!G$1107)*(logHir!G233-logHir!G$1107),0)</f>
        <v>-8.6421676553101234E-2</v>
      </c>
      <c r="H233" s="6">
        <f>IF(logVir!H233&lt;&gt;0,logVir!H233-logVir!H$1107-0.5*(SLir!H233+SLir!H$1107)*(logHir!H233-logHir!H$1107),0)</f>
        <v>-4.3493112751557039E-2</v>
      </c>
      <c r="I233" s="6">
        <f>IF(logVir!I233&lt;&gt;0,logVir!I233-logVir!I$1107-0.5*(SLir!I233+SLir!I$1107)*(logHir!I233-logHir!I$1107),0)</f>
        <v>-6.7907516943227803E-2</v>
      </c>
    </row>
    <row r="234" spans="1:9" x14ac:dyDescent="0.15">
      <c r="A234" s="1">
        <v>11</v>
      </c>
      <c r="B234" s="1" t="s">
        <v>95</v>
      </c>
      <c r="C234" s="1">
        <v>1</v>
      </c>
      <c r="D234" s="1" t="s">
        <v>9</v>
      </c>
      <c r="E234" s="6">
        <f>IF(logVir!E234&lt;&gt;0,logVir!E234-logVir!E$1085-0.5*(SLir!E234+SLir!E$1085)*(logHir!E234-logHir!E$1085),0)</f>
        <v>-9.4369547876319848E-2</v>
      </c>
      <c r="F234" s="8">
        <f>IF(logVir!F234&lt;&gt;0,logVir!F234-logVir!F$1085-0.5*(SLir!F234+SLir!F$1085)*(logHir!F234-logHir!F$1085),0)</f>
        <v>-0.11599601356582642</v>
      </c>
      <c r="G234" s="6">
        <f>IF(logVir!G234&lt;&gt;0,logVir!G234-logVir!G$1085-0.5*(SLir!G234+SLir!G$1085)*(logHir!G234-logHir!G$1085),0)</f>
        <v>-3.6778917430764585E-2</v>
      </c>
      <c r="H234" s="6">
        <f>IF(logVir!H234&lt;&gt;0,logVir!H234-logVir!H$1085-0.5*(SLir!H234+SLir!H$1085)*(logHir!H234-logHir!H$1085),0)</f>
        <v>6.6039270155150293E-3</v>
      </c>
      <c r="I234" s="6">
        <f>IF(logVir!I234&lt;&gt;0,logVir!I234-logVir!I$1085-0.5*(SLir!I234+SLir!I$1085)*(logHir!I234-logHir!I$1085),0)</f>
        <v>0.22330440314685168</v>
      </c>
    </row>
    <row r="235" spans="1:9" x14ac:dyDescent="0.15">
      <c r="A235" s="1">
        <v>11</v>
      </c>
      <c r="B235" s="1" t="s">
        <v>95</v>
      </c>
      <c r="C235" s="1">
        <v>2</v>
      </c>
      <c r="D235" s="1" t="s">
        <v>10</v>
      </c>
      <c r="E235" s="6">
        <f>IF(logVir!E235&lt;&gt;0,logVir!E235-logVir!E$1086-0.5*(SLir!E235+SLir!E$1086)*(logHir!E235-logHir!E$1086),0)</f>
        <v>0.44456313786046897</v>
      </c>
      <c r="F235" s="8">
        <f>IF(logVir!F235&lt;&gt;0,logVir!F235-logVir!F$1086-0.5*(SLir!F235+SLir!F$1086)*(logHir!F235-logHir!F$1086),0)</f>
        <v>-0.43903162694298936</v>
      </c>
      <c r="G235" s="6">
        <f>IF(logVir!G235&lt;&gt;0,logVir!G235-logVir!G$1086-0.5*(SLir!G235+SLir!G$1086)*(logHir!G235-logHir!G$1086),0)</f>
        <v>-0.13285196309603986</v>
      </c>
      <c r="H235" s="6">
        <f>IF(logVir!H235&lt;&gt;0,logVir!H235-logVir!H$1086-0.5*(SLir!H235+SLir!H$1086)*(logHir!H235-logHir!H$1086),0)</f>
        <v>-0.38371478145875526</v>
      </c>
      <c r="I235" s="6">
        <f>IF(logVir!I235&lt;&gt;0,logVir!I235-logVir!I$1086-0.5*(SLir!I235+SLir!I$1086)*(logHir!I235-logHir!I$1086),0)</f>
        <v>-0.12698098748909112</v>
      </c>
    </row>
    <row r="236" spans="1:9" x14ac:dyDescent="0.15">
      <c r="A236" s="1">
        <v>11</v>
      </c>
      <c r="B236" s="1" t="s">
        <v>96</v>
      </c>
      <c r="C236" s="1">
        <v>3</v>
      </c>
      <c r="D236" s="1" t="s">
        <v>17</v>
      </c>
      <c r="E236" s="6">
        <f>IF(logVir!E236&lt;&gt;0,logVir!E236-logVir!E$1087-0.5*(SLir!E236+SLir!E$1087)*(logHir!E236-logHir!E$1087),0)</f>
        <v>0.39391257060234708</v>
      </c>
      <c r="F236" s="8">
        <f>IF(logVir!F236&lt;&gt;0,logVir!F236-logVir!F$1087-0.5*(SLir!F236+SLir!F$1087)*(logHir!F236-logHir!F$1087),0)</f>
        <v>0.37264911844265303</v>
      </c>
      <c r="G236" s="6">
        <f>IF(logVir!G236&lt;&gt;0,logVir!G236-logVir!G$1087-0.5*(SLir!G236+SLir!G$1087)*(logHir!G236-logHir!G$1087),0)</f>
        <v>0.38809585140834535</v>
      </c>
      <c r="H236" s="6">
        <f>IF(logVir!H236&lt;&gt;0,logVir!H236-logVir!H$1087-0.5*(SLir!H236+SLir!H$1087)*(logHir!H236-logHir!H$1087),0)</f>
        <v>0.24448044420862425</v>
      </c>
      <c r="I236" s="6">
        <f>IF(logVir!I236&lt;&gt;0,logVir!I236-logVir!I$1087-0.5*(SLir!I236+SLir!I$1087)*(logHir!I236-logHir!I$1087),0)</f>
        <v>0.53722693765632379</v>
      </c>
    </row>
    <row r="237" spans="1:9" x14ac:dyDescent="0.15">
      <c r="A237" s="1">
        <v>11</v>
      </c>
      <c r="B237" s="1" t="s">
        <v>96</v>
      </c>
      <c r="C237" s="1">
        <v>4</v>
      </c>
      <c r="D237" s="1" t="s">
        <v>18</v>
      </c>
      <c r="E237" s="6">
        <f>IF(logVir!E237&lt;&gt;0,logVir!E237-logVir!E$1088-0.5*(SLir!E237+SLir!E$1088)*(logHir!E237-logHir!E$1088),0)</f>
        <v>0.33548026930104602</v>
      </c>
      <c r="F237" s="8">
        <f>IF(logVir!F237&lt;&gt;0,logVir!F237-logVir!F$1088-0.5*(SLir!F237+SLir!F$1088)*(logHir!F237-logHir!F$1088),0)</f>
        <v>0.19015284322408998</v>
      </c>
      <c r="G237" s="6">
        <f>IF(logVir!G237&lt;&gt;0,logVir!G237-logVir!G$1088-0.5*(SLir!G237+SLir!G$1088)*(logHir!G237-logHir!G$1088),0)</f>
        <v>0.23095216082217934</v>
      </c>
      <c r="H237" s="6">
        <f>IF(logVir!H237&lt;&gt;0,logVir!H237-logVir!H$1088-0.5*(SLir!H237+SLir!H$1088)*(logHir!H237-logHir!H$1088),0)</f>
        <v>0.22745522752867969</v>
      </c>
      <c r="I237" s="6">
        <f>IF(logVir!I237&lt;&gt;0,logVir!I237-logVir!I$1088-0.5*(SLir!I237+SLir!I$1088)*(logHir!I237-logHir!I$1088),0)</f>
        <v>0.58843947323995693</v>
      </c>
    </row>
    <row r="238" spans="1:9" x14ac:dyDescent="0.15">
      <c r="A238" s="1">
        <v>11</v>
      </c>
      <c r="B238" s="1" t="s">
        <v>96</v>
      </c>
      <c r="C238" s="1">
        <v>5</v>
      </c>
      <c r="D238" s="1" t="s">
        <v>19</v>
      </c>
      <c r="E238" s="6">
        <f>IF(logVir!E238&lt;&gt;0,logVir!E238-logVir!E$1089-0.5*(SLir!E238+SLir!E$1089)*(logHir!E238-logHir!E$1089),0)</f>
        <v>0.7101435083254064</v>
      </c>
      <c r="F238" s="8">
        <f>IF(logVir!F238&lt;&gt;0,logVir!F238-logVir!F$1089-0.5*(SLir!F238+SLir!F$1089)*(logHir!F238-logHir!F$1089),0)</f>
        <v>0.58098882668595198</v>
      </c>
      <c r="G238" s="6">
        <f>IF(logVir!G238&lt;&gt;0,logVir!G238-logVir!G$1089-0.5*(SLir!G238+SLir!G$1089)*(logHir!G238-logHir!G$1089),0)</f>
        <v>0.63404978586440763</v>
      </c>
      <c r="H238" s="6">
        <f>IF(logVir!H238&lt;&gt;0,logVir!H238-logVir!H$1089-0.5*(SLir!H238+SLir!H$1089)*(logHir!H238-logHir!H$1089),0)</f>
        <v>0.41471280753396389</v>
      </c>
      <c r="I238" s="6">
        <f>IF(logVir!I238&lt;&gt;0,logVir!I238-logVir!I$1089-0.5*(SLir!I238+SLir!I$1089)*(logHir!I238-logHir!I$1089),0)</f>
        <v>0.72431203524506671</v>
      </c>
    </row>
    <row r="239" spans="1:9" x14ac:dyDescent="0.15">
      <c r="A239" s="1">
        <v>11</v>
      </c>
      <c r="B239" s="1" t="s">
        <v>96</v>
      </c>
      <c r="C239" s="1">
        <v>6</v>
      </c>
      <c r="D239" s="1" t="s">
        <v>3</v>
      </c>
      <c r="E239" s="6">
        <f>IF(logVir!E239&lt;&gt;0,logVir!E239-logVir!E$1090-0.5*(SLir!E239+SLir!E$1090)*(logHir!E239-logHir!E$1090),0)</f>
        <v>1.09017605719651</v>
      </c>
      <c r="F239" s="8">
        <f>IF(logVir!F239&lt;&gt;0,logVir!F239-logVir!F$1090-0.5*(SLir!F239+SLir!F$1090)*(logHir!F239-logHir!F$1090),0)</f>
        <v>1.0135531109907596</v>
      </c>
      <c r="G239" s="6">
        <f>IF(logVir!G239&lt;&gt;0,logVir!G239-logVir!G$1090-0.5*(SLir!G239+SLir!G$1090)*(logHir!G239-logHir!G$1090),0)</f>
        <v>1.1574299050299404</v>
      </c>
      <c r="H239" s="6">
        <f>IF(logVir!H239&lt;&gt;0,logVir!H239-logVir!H$1090-0.5*(SLir!H239+SLir!H$1090)*(logHir!H239-logHir!H$1090),0)</f>
        <v>1.0434913855207582</v>
      </c>
      <c r="I239" s="6">
        <f>IF(logVir!I239&lt;&gt;0,logVir!I239-logVir!I$1090-0.5*(SLir!I239+SLir!I$1090)*(logHir!I239-logHir!I$1090),0)</f>
        <v>1.1879257467772157</v>
      </c>
    </row>
    <row r="240" spans="1:9" x14ac:dyDescent="0.15">
      <c r="A240" s="1">
        <v>11</v>
      </c>
      <c r="B240" s="1" t="s">
        <v>96</v>
      </c>
      <c r="C240" s="1">
        <v>7</v>
      </c>
      <c r="D240" s="1" t="s">
        <v>20</v>
      </c>
      <c r="E240" s="6">
        <f>IF(logVir!E240&lt;&gt;0,logVir!E240-logVir!E$1091-0.5*(SLir!E240+SLir!E$1091)*(logHir!E240-logHir!E$1091),0)</f>
        <v>-0.26099277581892516</v>
      </c>
      <c r="F240" s="8">
        <f>IF(logVir!F240&lt;&gt;0,logVir!F240-logVir!F$1091-0.5*(SLir!F240+SLir!F$1091)*(logHir!F240-logHir!F$1091),0)</f>
        <v>-0.53823352049828355</v>
      </c>
      <c r="G240" s="6">
        <f>IF(logVir!G240&lt;&gt;0,logVir!G240-logVir!G$1091-0.5*(SLir!G240+SLir!G$1091)*(logHir!G240-logHir!G$1091),0)</f>
        <v>5.8101225432263093E-2</v>
      </c>
      <c r="H240" s="6">
        <f>IF(logVir!H240&lt;&gt;0,logVir!H240-logVir!H$1091-0.5*(SLir!H240+SLir!H$1091)*(logHir!H240-logHir!H$1091),0)</f>
        <v>-0.11325700476540906</v>
      </c>
      <c r="I240" s="6">
        <f>IF(logVir!I240&lt;&gt;0,logVir!I240-logVir!I$1091-0.5*(SLir!I240+SLir!I$1091)*(logHir!I240-logHir!I$1091),0)</f>
        <v>-6.9630677044468792E-3</v>
      </c>
    </row>
    <row r="241" spans="1:9" x14ac:dyDescent="0.15">
      <c r="A241" s="1">
        <v>11</v>
      </c>
      <c r="B241" s="1" t="s">
        <v>96</v>
      </c>
      <c r="C241" s="1">
        <v>8</v>
      </c>
      <c r="D241" s="1" t="s">
        <v>21</v>
      </c>
      <c r="E241" s="6">
        <f>IF(logVir!E241&lt;&gt;0,logVir!E241-logVir!E$1092-0.5*(SLir!E241+SLir!E$1092)*(logHir!E241-logHir!E$1092),0)</f>
        <v>0.81158358065746261</v>
      </c>
      <c r="F241" s="8">
        <f>IF(logVir!F241&lt;&gt;0,logVir!F241-logVir!F$1092-0.5*(SLir!F241+SLir!F$1092)*(logHir!F241-logHir!F$1092),0)</f>
        <v>0.66481851345954146</v>
      </c>
      <c r="G241" s="6">
        <f>IF(logVir!G241&lt;&gt;0,logVir!G241-logVir!G$1092-0.5*(SLir!G241+SLir!G$1092)*(logHir!G241-logHir!G$1092),0)</f>
        <v>0.56474268588531751</v>
      </c>
      <c r="H241" s="6">
        <f>IF(logVir!H241&lt;&gt;0,logVir!H241-logVir!H$1092-0.5*(SLir!H241+SLir!H$1092)*(logHir!H241-logHir!H$1092),0)</f>
        <v>0.32522318578215337</v>
      </c>
      <c r="I241" s="6">
        <f>IF(logVir!I241&lt;&gt;0,logVir!I241-logVir!I$1092-0.5*(SLir!I241+SLir!I$1092)*(logHir!I241-logHir!I$1092),0)</f>
        <v>0.62568252190183238</v>
      </c>
    </row>
    <row r="242" spans="1:9" x14ac:dyDescent="0.15">
      <c r="A242" s="1">
        <v>11</v>
      </c>
      <c r="B242" s="1" t="s">
        <v>96</v>
      </c>
      <c r="C242" s="1">
        <v>9</v>
      </c>
      <c r="D242" s="1" t="s">
        <v>22</v>
      </c>
      <c r="E242" s="6">
        <f>IF(logVir!E242&lt;&gt;0,logVir!E242-logVir!E$1093-0.5*(SLir!E242+SLir!E$1093)*(logHir!E242-logHir!E$1093),0)</f>
        <v>0.58492857966058498</v>
      </c>
      <c r="F242" s="8">
        <f>IF(logVir!F242&lt;&gt;0,logVir!F242-logVir!F$1093-0.5*(SLir!F242+SLir!F$1093)*(logHir!F242-logHir!F$1093),0)</f>
        <v>0.44011579454240457</v>
      </c>
      <c r="G242" s="6">
        <f>IF(logVir!G242&lt;&gt;0,logVir!G242-logVir!G$1093-0.5*(SLir!G242+SLir!G$1093)*(logHir!G242-logHir!G$1093),0)</f>
        <v>0.68523397010411347</v>
      </c>
      <c r="H242" s="6">
        <f>IF(logVir!H242&lt;&gt;0,logVir!H242-logVir!H$1093-0.5*(SLir!H242+SLir!H$1093)*(logHir!H242-logHir!H$1093),0)</f>
        <v>0.36699391826400141</v>
      </c>
      <c r="I242" s="6">
        <f>IF(logVir!I242&lt;&gt;0,logVir!I242-logVir!I$1093-0.5*(SLir!I242+SLir!I$1093)*(logHir!I242-logHir!I$1093),0)</f>
        <v>0.40245965282164353</v>
      </c>
    </row>
    <row r="243" spans="1:9" x14ac:dyDescent="0.15">
      <c r="A243" s="1">
        <v>11</v>
      </c>
      <c r="B243" s="1" t="s">
        <v>96</v>
      </c>
      <c r="C243" s="1">
        <v>10</v>
      </c>
      <c r="D243" s="1" t="s">
        <v>23</v>
      </c>
      <c r="E243" s="6">
        <f>IF(logVir!E243&lt;&gt;0,logVir!E243-logVir!E$1094-0.5*(SLir!E243+SLir!E$1094)*(logHir!E243-logHir!E$1094),0)</f>
        <v>0.7601343663125717</v>
      </c>
      <c r="F243" s="8">
        <f>IF(logVir!F243&lt;&gt;0,logVir!F243-logVir!F$1094-0.5*(SLir!F243+SLir!F$1094)*(logHir!F243-logHir!F$1094),0)</f>
        <v>0.61715543777147652</v>
      </c>
      <c r="G243" s="6">
        <f>IF(logVir!G243&lt;&gt;0,logVir!G243-logVir!G$1094-0.5*(SLir!G243+SLir!G$1094)*(logHir!G243-logHir!G$1094),0)</f>
        <v>0.64030694766656127</v>
      </c>
      <c r="H243" s="6">
        <f>IF(logVir!H243&lt;&gt;0,logVir!H243-logVir!H$1094-0.5*(SLir!H243+SLir!H$1094)*(logHir!H243-logHir!H$1094),0)</f>
        <v>0.46145240171432444</v>
      </c>
      <c r="I243" s="6">
        <f>IF(logVir!I243&lt;&gt;0,logVir!I243-logVir!I$1094-0.5*(SLir!I243+SLir!I$1094)*(logHir!I243-logHir!I$1094),0)</f>
        <v>0.34951340660956087</v>
      </c>
    </row>
    <row r="244" spans="1:9" x14ac:dyDescent="0.15">
      <c r="A244" s="1">
        <v>11</v>
      </c>
      <c r="B244" s="1" t="s">
        <v>96</v>
      </c>
      <c r="C244" s="1">
        <v>11</v>
      </c>
      <c r="D244" s="1" t="s">
        <v>24</v>
      </c>
      <c r="E244" s="6">
        <f>IF(logVir!E244&lt;&gt;0,logVir!E244-logVir!E$1095-0.5*(SLir!E244+SLir!E$1095)*(logHir!E244-logHir!E$1095),0)</f>
        <v>0.4909298640988824</v>
      </c>
      <c r="F244" s="8">
        <f>IF(logVir!F244&lt;&gt;0,logVir!F244-logVir!F$1095-0.5*(SLir!F244+SLir!F$1095)*(logHir!F244-logHir!F$1095),0)</f>
        <v>0.35353268217187872</v>
      </c>
      <c r="G244" s="6">
        <f>IF(logVir!G244&lt;&gt;0,logVir!G244-logVir!G$1095-0.5*(SLir!G244+SLir!G$1095)*(logHir!G244-logHir!G$1095),0)</f>
        <v>0.51500006687891386</v>
      </c>
      <c r="H244" s="6">
        <f>IF(logVir!H244&lt;&gt;0,logVir!H244-logVir!H$1095-0.5*(SLir!H244+SLir!H$1095)*(logHir!H244-logHir!H$1095),0)</f>
        <v>0.38819952909375433</v>
      </c>
      <c r="I244" s="6">
        <f>IF(logVir!I244&lt;&gt;0,logVir!I244-logVir!I$1095-0.5*(SLir!I244+SLir!I$1095)*(logHir!I244-logHir!I$1095),0)</f>
        <v>0.45594922453585907</v>
      </c>
    </row>
    <row r="245" spans="1:9" x14ac:dyDescent="0.15">
      <c r="A245" s="1">
        <v>11</v>
      </c>
      <c r="B245" s="1" t="s">
        <v>96</v>
      </c>
      <c r="C245" s="1">
        <v>12</v>
      </c>
      <c r="D245" s="1" t="s">
        <v>25</v>
      </c>
      <c r="E245" s="6">
        <f>IF(logVir!E245&lt;&gt;0,logVir!E245-logVir!E$1096-0.5*(SLir!E245+SLir!E$1096)*(logHir!E245-logHir!E$1096),0)</f>
        <v>0.87230419348568478</v>
      </c>
      <c r="F245" s="8">
        <f>IF(logVir!F245&lt;&gt;0,logVir!F245-logVir!F$1096-0.5*(SLir!F245+SLir!F$1096)*(logHir!F245-logHir!F$1096),0)</f>
        <v>0.42111930524919328</v>
      </c>
      <c r="G245" s="6">
        <f>IF(logVir!G245&lt;&gt;0,logVir!G245-logVir!G$1096-0.5*(SLir!G245+SLir!G$1096)*(logHir!G245-logHir!G$1096),0)</f>
        <v>0.63115881946540386</v>
      </c>
      <c r="H245" s="6">
        <f>IF(logVir!H245&lt;&gt;0,logVir!H245-logVir!H$1096-0.5*(SLir!H245+SLir!H$1096)*(logHir!H245-logHir!H$1096),0)</f>
        <v>0.28750598216302969</v>
      </c>
      <c r="I245" s="6">
        <f>IF(logVir!I245&lt;&gt;0,logVir!I245-logVir!I$1096-0.5*(SLir!I245+SLir!I$1096)*(logHir!I245-logHir!I$1096),0)</f>
        <v>0.2300689390044709</v>
      </c>
    </row>
    <row r="246" spans="1:9" x14ac:dyDescent="0.15">
      <c r="A246" s="1">
        <v>11</v>
      </c>
      <c r="B246" s="1" t="s">
        <v>96</v>
      </c>
      <c r="C246" s="1">
        <v>13</v>
      </c>
      <c r="D246" s="1" t="s">
        <v>26</v>
      </c>
      <c r="E246" s="6">
        <f>IF(logVir!E246&lt;&gt;0,logVir!E246-logVir!E$1097-0.5*(SLir!E246+SLir!E$1097)*(logHir!E246-logHir!E$1097),0)</f>
        <v>1.1919327904973551</v>
      </c>
      <c r="F246" s="8">
        <f>IF(logVir!F246&lt;&gt;0,logVir!F246-logVir!F$1097-0.5*(SLir!F246+SLir!F$1097)*(logHir!F246-logHir!F$1097),0)</f>
        <v>1.0708365200993766</v>
      </c>
      <c r="G246" s="6">
        <f>IF(logVir!G246&lt;&gt;0,logVir!G246-logVir!G$1097-0.5*(SLir!G246+SLir!G$1097)*(logHir!G246-logHir!G$1097),0)</f>
        <v>0.84776134202700693</v>
      </c>
      <c r="H246" s="6">
        <f>IF(logVir!H246&lt;&gt;0,logVir!H246-logVir!H$1097-0.5*(SLir!H246+SLir!H$1097)*(logHir!H246-logHir!H$1097),0)</f>
        <v>0.4662577218490862</v>
      </c>
      <c r="I246" s="6">
        <f>IF(logVir!I246&lt;&gt;0,logVir!I246-logVir!I$1097-0.5*(SLir!I246+SLir!I$1097)*(logHir!I246-logHir!I$1097),0)</f>
        <v>0.65968218082211938</v>
      </c>
    </row>
    <row r="247" spans="1:9" x14ac:dyDescent="0.15">
      <c r="A247" s="1">
        <v>11</v>
      </c>
      <c r="B247" s="1" t="s">
        <v>96</v>
      </c>
      <c r="C247" s="1">
        <v>14</v>
      </c>
      <c r="D247" s="1" t="s">
        <v>27</v>
      </c>
      <c r="E247" s="6">
        <f>IF(logVir!E247&lt;&gt;0,logVir!E247-logVir!E$1098-0.5*(SLir!E247+SLir!E$1098)*(logHir!E247-logHir!E$1098),0)</f>
        <v>0.75095600860706968</v>
      </c>
      <c r="F247" s="8">
        <f>IF(logVir!F247&lt;&gt;0,logVir!F247-logVir!F$1098-0.5*(SLir!F247+SLir!F$1098)*(logHir!F247-logHir!F$1098),0)</f>
        <v>0.76385964470796841</v>
      </c>
      <c r="G247" s="6">
        <f>IF(logVir!G247&lt;&gt;0,logVir!G247-logVir!G$1098-0.5*(SLir!G247+SLir!G$1098)*(logHir!G247-logHir!G$1098),0)</f>
        <v>0.98626805525931927</v>
      </c>
      <c r="H247" s="6">
        <f>IF(logVir!H247&lt;&gt;0,logVir!H247-logVir!H$1098-0.5*(SLir!H247+SLir!H$1098)*(logHir!H247-logHir!H$1098),0)</f>
        <v>0.54491430195337887</v>
      </c>
      <c r="I247" s="6">
        <f>IF(logVir!I247&lt;&gt;0,logVir!I247-logVir!I$1098-0.5*(SLir!I247+SLir!I$1098)*(logHir!I247-logHir!I$1098),0)</f>
        <v>0.80786196311160818</v>
      </c>
    </row>
    <row r="248" spans="1:9" x14ac:dyDescent="0.15">
      <c r="A248" s="1">
        <v>11</v>
      </c>
      <c r="B248" s="1" t="s">
        <v>96</v>
      </c>
      <c r="C248" s="1">
        <v>15</v>
      </c>
      <c r="D248" s="1" t="s">
        <v>28</v>
      </c>
      <c r="E248" s="6">
        <f>IF(logVir!E248&lt;&gt;0,logVir!E248-logVir!E$1099-0.5*(SLir!E248+SLir!E$1099)*(logHir!E248-logHir!E$1099),0)</f>
        <v>0.5261443488056694</v>
      </c>
      <c r="F248" s="8">
        <f>IF(logVir!F248&lt;&gt;0,logVir!F248-logVir!F$1099-0.5*(SLir!F248+SLir!F$1099)*(logHir!F248-logHir!F$1099),0)</f>
        <v>0.42294173439460936</v>
      </c>
      <c r="G248" s="6">
        <f>IF(logVir!G248&lt;&gt;0,logVir!G248-logVir!G$1099-0.5*(SLir!G248+SLir!G$1099)*(logHir!G248-logHir!G$1099),0)</f>
        <v>0.56004519546174714</v>
      </c>
      <c r="H248" s="6">
        <f>IF(logVir!H248&lt;&gt;0,logVir!H248-logVir!H$1099-0.5*(SLir!H248+SLir!H$1099)*(logHir!H248-logHir!H$1099),0)</f>
        <v>0.55669104819698489</v>
      </c>
      <c r="I248" s="6">
        <f>IF(logVir!I248&lt;&gt;0,logVir!I248-logVir!I$1099-0.5*(SLir!I248+SLir!I$1099)*(logHir!I248-logHir!I$1099),0)</f>
        <v>0.6615957673157582</v>
      </c>
    </row>
    <row r="249" spans="1:9" x14ac:dyDescent="0.15">
      <c r="A249" s="1">
        <v>11</v>
      </c>
      <c r="B249" s="1" t="s">
        <v>95</v>
      </c>
      <c r="C249" s="1">
        <v>16</v>
      </c>
      <c r="D249" s="1" t="s">
        <v>11</v>
      </c>
      <c r="E249" s="6">
        <f>IF(logVir!E249&lt;&gt;0,logVir!E249-logVir!E$1100-0.5*(SLir!E249+SLir!E$1100)*(logHir!E249-logHir!E$1100),0)</f>
        <v>0.41240617598182078</v>
      </c>
      <c r="F249" s="8">
        <f>IF(logVir!F249&lt;&gt;0,logVir!F249-logVir!F$1100-0.5*(SLir!F249+SLir!F$1100)*(logHir!F249-logHir!F$1100),0)</f>
        <v>0.25620304390527893</v>
      </c>
      <c r="G249" s="6">
        <f>IF(logVir!G249&lt;&gt;0,logVir!G249-logVir!G$1100-0.5*(SLir!G249+SLir!G$1100)*(logHir!G249-logHir!G$1100),0)</f>
        <v>0.13164470961023822</v>
      </c>
      <c r="H249" s="6">
        <f>IF(logVir!H249&lt;&gt;0,logVir!H249-logVir!H$1100-0.5*(SLir!H249+SLir!H$1100)*(logHir!H249-logHir!H$1100),0)</f>
        <v>-6.0083792721579599E-2</v>
      </c>
      <c r="I249" s="6">
        <f>IF(logVir!I249&lt;&gt;0,logVir!I249-logVir!I$1100-0.5*(SLir!I249+SLir!I$1100)*(logHir!I249-logHir!I$1100),0)</f>
        <v>7.1631367414103031E-2</v>
      </c>
    </row>
    <row r="250" spans="1:9" x14ac:dyDescent="0.15">
      <c r="A250" s="1">
        <v>11</v>
      </c>
      <c r="B250" s="1" t="s">
        <v>95</v>
      </c>
      <c r="C250" s="1">
        <v>17</v>
      </c>
      <c r="D250" s="1" t="s">
        <v>12</v>
      </c>
      <c r="E250" s="6">
        <f>IF(logVir!E250&lt;&gt;0,logVir!E250-logVir!E$1101-0.5*(SLir!E250+SLir!E$1101)*(logHir!E250-logHir!E$1101),0)</f>
        <v>8.7831552730004425E-3</v>
      </c>
      <c r="F250" s="8">
        <f>IF(logVir!F250&lt;&gt;0,logVir!F250-logVir!F$1101-0.5*(SLir!F250+SLir!F$1101)*(logHir!F250-logHir!F$1101),0)</f>
        <v>0.5270179220496396</v>
      </c>
      <c r="G250" s="6">
        <f>IF(logVir!G250&lt;&gt;0,logVir!G250-logVir!G$1101-0.5*(SLir!G250+SLir!G$1101)*(logHir!G250-logHir!G$1101),0)</f>
        <v>0.55508967526347308</v>
      </c>
      <c r="H250" s="6">
        <f>IF(logVir!H250&lt;&gt;0,logVir!H250-logVir!H$1101-0.5*(SLir!H250+SLir!H$1101)*(logHir!H250-logHir!H$1101),0)</f>
        <v>0.55314720660594652</v>
      </c>
      <c r="I250" s="6">
        <f>IF(logVir!I250&lt;&gt;0,logVir!I250-logVir!I$1101-0.5*(SLir!I250+SLir!I$1101)*(logHir!I250-logHir!I$1101),0)</f>
        <v>0.65634595837946641</v>
      </c>
    </row>
    <row r="251" spans="1:9" x14ac:dyDescent="0.15">
      <c r="A251" s="1">
        <v>11</v>
      </c>
      <c r="B251" s="1" t="s">
        <v>95</v>
      </c>
      <c r="C251" s="1">
        <v>18</v>
      </c>
      <c r="D251" s="1" t="s">
        <v>13</v>
      </c>
      <c r="E251" s="6">
        <f>IF(logVir!E251&lt;&gt;0,logVir!E251-logVir!E$1102-0.5*(SLir!E251+SLir!E$1102)*(logHir!E251-logHir!E$1102),0)</f>
        <v>0.13926485893342894</v>
      </c>
      <c r="F251" s="8">
        <f>IF(logVir!F251&lt;&gt;0,logVir!F251-logVir!F$1102-0.5*(SLir!F251+SLir!F$1102)*(logHir!F251-logHir!F$1102),0)</f>
        <v>0.12931954746986318</v>
      </c>
      <c r="G251" s="6">
        <f>IF(logVir!G251&lt;&gt;0,logVir!G251-logVir!G$1102-0.5*(SLir!G251+SLir!G$1102)*(logHir!G251-logHir!G$1102),0)</f>
        <v>0.36123925341972851</v>
      </c>
      <c r="H251" s="6">
        <f>IF(logVir!H251&lt;&gt;0,logVir!H251-logVir!H$1102-0.5*(SLir!H251+SLir!H$1102)*(logHir!H251-logHir!H$1102),0)</f>
        <v>0.29539919962955363</v>
      </c>
      <c r="I251" s="6">
        <f>IF(logVir!I251&lt;&gt;0,logVir!I251-logVir!I$1102-0.5*(SLir!I251+SLir!I$1102)*(logHir!I251-logHir!I$1102),0)</f>
        <v>0.41339498121363683</v>
      </c>
    </row>
    <row r="252" spans="1:9" x14ac:dyDescent="0.15">
      <c r="A252" s="1">
        <v>11</v>
      </c>
      <c r="B252" s="1" t="s">
        <v>95</v>
      </c>
      <c r="C252" s="1">
        <v>19</v>
      </c>
      <c r="D252" s="1" t="s">
        <v>14</v>
      </c>
      <c r="E252" s="6">
        <f>IF(logVir!E252&lt;&gt;0,logVir!E252-logVir!E$1103-0.5*(SLir!E252+SLir!E$1103)*(logHir!E252-logHir!E$1103),0)</f>
        <v>0.25106080672120562</v>
      </c>
      <c r="F252" s="8">
        <f>IF(logVir!F252&lt;&gt;0,logVir!F252-logVir!F$1103-0.5*(SLir!F252+SLir!F$1103)*(logHir!F252-logHir!F$1103),0)</f>
        <v>-0.18423558186055011</v>
      </c>
      <c r="G252" s="6">
        <f>IF(logVir!G252&lt;&gt;0,logVir!G252-logVir!G$1103-0.5*(SLir!G252+SLir!G$1103)*(logHir!G252-logHir!G$1103),0)</f>
        <v>0.45754407641456629</v>
      </c>
      <c r="H252" s="6">
        <f>IF(logVir!H252&lt;&gt;0,logVir!H252-logVir!H$1103-0.5*(SLir!H252+SLir!H$1103)*(logHir!H252-logHir!H$1103),0)</f>
        <v>0.24102353014577649</v>
      </c>
      <c r="I252" s="6">
        <f>IF(logVir!I252&lt;&gt;0,logVir!I252-logVir!I$1103-0.5*(SLir!I252+SLir!I$1103)*(logHir!I252-logHir!I$1103),0)</f>
        <v>0.3579608615799672</v>
      </c>
    </row>
    <row r="253" spans="1:9" x14ac:dyDescent="0.15">
      <c r="A253" s="1">
        <v>11</v>
      </c>
      <c r="B253" s="1" t="s">
        <v>95</v>
      </c>
      <c r="C253" s="1">
        <v>20</v>
      </c>
      <c r="D253" s="1" t="s">
        <v>15</v>
      </c>
      <c r="E253" s="6">
        <f>IF(logVir!E253&lt;&gt;0,logVir!E253-logVir!E$1104-0.5*(SLir!E253+SLir!E$1104)*(logHir!E253-logHir!E$1104),0)</f>
        <v>0.47542200482441666</v>
      </c>
      <c r="F253" s="8">
        <f>IF(logVir!F253&lt;&gt;0,logVir!F253-logVir!F$1104-0.5*(SLir!F253+SLir!F$1104)*(logHir!F253-logHir!F$1104),0)</f>
        <v>0.92958288232115471</v>
      </c>
      <c r="G253" s="6">
        <f>IF(logVir!G253&lt;&gt;0,logVir!G253-logVir!G$1104-0.5*(SLir!G253+SLir!G$1104)*(logHir!G253-logHir!G$1104),0)</f>
        <v>1.047536321891773</v>
      </c>
      <c r="H253" s="6">
        <f>IF(logVir!H253&lt;&gt;0,logVir!H253-logVir!H$1104-0.5*(SLir!H253+SLir!H$1104)*(logHir!H253-logHir!H$1104),0)</f>
        <v>1.0579484568030364</v>
      </c>
      <c r="I253" s="6">
        <f>IF(logVir!I253&lt;&gt;0,logVir!I253-logVir!I$1104-0.5*(SLir!I253+SLir!I$1104)*(logHir!I253-logHir!I$1104),0)</f>
        <v>1.0946993360346924</v>
      </c>
    </row>
    <row r="254" spans="1:9" x14ac:dyDescent="0.15">
      <c r="A254" s="1">
        <v>11</v>
      </c>
      <c r="B254" s="1" t="s">
        <v>95</v>
      </c>
      <c r="C254" s="1">
        <v>21</v>
      </c>
      <c r="D254" s="1" t="s">
        <v>16</v>
      </c>
      <c r="E254" s="6">
        <f>IF(logVir!E254&lt;&gt;0,logVir!E254-logVir!E$1105-0.5*(SLir!E254+SLir!E$1105)*(logHir!E254-logHir!E$1105),0)</f>
        <v>0.18225191848246791</v>
      </c>
      <c r="F254" s="8">
        <f>IF(logVir!F254&lt;&gt;0,logVir!F254-logVir!F$1105-0.5*(SLir!F254+SLir!F$1105)*(logHir!F254-logHir!F$1105),0)</f>
        <v>0.35825221841820704</v>
      </c>
      <c r="G254" s="6">
        <f>IF(logVir!G254&lt;&gt;0,logVir!G254-logVir!G$1105-0.5*(SLir!G254+SLir!G$1105)*(logHir!G254-logHir!G$1105),0)</f>
        <v>0.43802094441641126</v>
      </c>
      <c r="H254" s="6">
        <f>IF(logVir!H254&lt;&gt;0,logVir!H254-logVir!H$1105-0.5*(SLir!H254+SLir!H$1105)*(logHir!H254-logHir!H$1105),0)</f>
        <v>0.30547728970830723</v>
      </c>
      <c r="I254" s="6">
        <f>IF(logVir!I254&lt;&gt;0,logVir!I254-logVir!I$1105-0.5*(SLir!I254+SLir!I$1105)*(logHir!I254-logHir!I$1105),0)</f>
        <v>0.51732440580039063</v>
      </c>
    </row>
    <row r="255" spans="1:9" x14ac:dyDescent="0.15">
      <c r="A255" s="1">
        <v>11</v>
      </c>
      <c r="B255" s="1" t="s">
        <v>94</v>
      </c>
      <c r="C255" s="1">
        <v>22</v>
      </c>
      <c r="D255" s="1" t="s">
        <v>8</v>
      </c>
      <c r="E255" s="6">
        <f>IF(logVir!E255&lt;&gt;0,logVir!E255-logVir!E$1106-0.5*(SLir!E255+SLir!E$1106)*(logHir!E255-logHir!E$1106),0)</f>
        <v>0.2210860031933834</v>
      </c>
      <c r="F255" s="8">
        <f>IF(logVir!F255&lt;&gt;0,logVir!F255-logVir!F$1106-0.5*(SLir!F255+SLir!F$1106)*(logHir!F255-logHir!F$1106),0)</f>
        <v>0.1757832358696515</v>
      </c>
      <c r="G255" s="6">
        <f>IF(logVir!G255&lt;&gt;0,logVir!G255-logVir!G$1106-0.5*(SLir!G255+SLir!G$1106)*(logHir!G255-logHir!G$1106),0)</f>
        <v>0.25579398656353602</v>
      </c>
      <c r="H255" s="6">
        <f>IF(logVir!H255&lt;&gt;0,logVir!H255-logVir!H$1106-0.5*(SLir!H255+SLir!H$1106)*(logHir!H255-logHir!H$1106),0)</f>
        <v>0.2806200891517967</v>
      </c>
      <c r="I255" s="6">
        <f>IF(logVir!I255&lt;&gt;0,logVir!I255-logVir!I$1106-0.5*(SLir!I255+SLir!I$1106)*(logHir!I255-logHir!I$1106),0)</f>
        <v>0.19579098272802298</v>
      </c>
    </row>
    <row r="256" spans="1:9" x14ac:dyDescent="0.15">
      <c r="A256" s="1">
        <v>11</v>
      </c>
      <c r="B256" s="1" t="s">
        <v>94</v>
      </c>
      <c r="C256" s="1">
        <v>23</v>
      </c>
      <c r="D256" s="1" t="s">
        <v>29</v>
      </c>
      <c r="E256" s="6">
        <f>IF(logVir!E256&lt;&gt;0,logVir!E256-logVir!E$1107-0.5*(SLir!E256+SLir!E$1107)*(logHir!E256-logHir!E$1107),0)</f>
        <v>2.7625826099962947E-2</v>
      </c>
      <c r="F256" s="8">
        <f>IF(logVir!F256&lt;&gt;0,logVir!F256-logVir!F$1107-0.5*(SLir!F256+SLir!F$1107)*(logHir!F256-logHir!F$1107),0)</f>
        <v>7.8398408695437904E-2</v>
      </c>
      <c r="G256" s="6">
        <f>IF(logVir!G256&lt;&gt;0,logVir!G256-logVir!G$1107-0.5*(SLir!G256+SLir!G$1107)*(logHir!G256-logHir!G$1107),0)</f>
        <v>0.21885270896618869</v>
      </c>
      <c r="H256" s="6">
        <f>IF(logVir!H256&lt;&gt;0,logVir!H256-logVir!H$1107-0.5*(SLir!H256+SLir!H$1107)*(logHir!H256-logHir!H$1107),0)</f>
        <v>0.29563337974501647</v>
      </c>
      <c r="I256" s="6">
        <f>IF(logVir!I256&lt;&gt;0,logVir!I256-logVir!I$1107-0.5*(SLir!I256+SLir!I$1107)*(logHir!I256-logHir!I$1107),0)</f>
        <v>0.33030633495791284</v>
      </c>
    </row>
    <row r="257" spans="1:9" x14ac:dyDescent="0.15">
      <c r="A257" s="1">
        <v>12</v>
      </c>
      <c r="B257" s="1" t="s">
        <v>100</v>
      </c>
      <c r="C257" s="1">
        <v>1</v>
      </c>
      <c r="D257" s="1" t="s">
        <v>9</v>
      </c>
      <c r="E257" s="6">
        <f>IF(logVir!E257&lt;&gt;0,logVir!E257-logVir!E$1085-0.5*(SLir!E257+SLir!E$1085)*(logHir!E257-logHir!E$1085),0)</f>
        <v>0.14945572485365022</v>
      </c>
      <c r="F257" s="8">
        <f>IF(logVir!F257&lt;&gt;0,logVir!F257-logVir!F$1085-0.5*(SLir!F257+SLir!F$1085)*(logHir!F257-logHir!F$1085),0)</f>
        <v>0.13803551744089099</v>
      </c>
      <c r="G257" s="6">
        <f>IF(logVir!G257&lt;&gt;0,logVir!G257-logVir!G$1085-0.5*(SLir!G257+SLir!G$1085)*(logHir!G257-logHir!G$1085),0)</f>
        <v>0.35913172862596349</v>
      </c>
      <c r="H257" s="6">
        <f>IF(logVir!H257&lt;&gt;0,logVir!H257-logVir!H$1085-0.5*(SLir!H257+SLir!H$1085)*(logHir!H257-logHir!H$1085),0)</f>
        <v>0.59021859021483025</v>
      </c>
      <c r="I257" s="6">
        <f>IF(logVir!I257&lt;&gt;0,logVir!I257-logVir!I$1085-0.5*(SLir!I257+SLir!I$1085)*(logHir!I257-logHir!I$1085),0)</f>
        <v>0.70159390737848404</v>
      </c>
    </row>
    <row r="258" spans="1:9" x14ac:dyDescent="0.15">
      <c r="A258" s="1">
        <v>12</v>
      </c>
      <c r="B258" s="1" t="s">
        <v>100</v>
      </c>
      <c r="C258" s="1">
        <v>2</v>
      </c>
      <c r="D258" s="1" t="s">
        <v>10</v>
      </c>
      <c r="E258" s="6">
        <f>IF(logVir!E258&lt;&gt;0,logVir!E258-logVir!E$1086-0.5*(SLir!E258+SLir!E$1086)*(logHir!E258-logHir!E$1086),0)</f>
        <v>0.51558482829722085</v>
      </c>
      <c r="F258" s="8">
        <f>IF(logVir!F258&lt;&gt;0,logVir!F258-logVir!F$1086-0.5*(SLir!F258+SLir!F$1086)*(logHir!F258-logHir!F$1086),0)</f>
        <v>0.92754207335371186</v>
      </c>
      <c r="G258" s="6">
        <f>IF(logVir!G258&lt;&gt;0,logVir!G258-logVir!G$1086-0.5*(SLir!G258+SLir!G$1086)*(logHir!G258-logHir!G$1086),0)</f>
        <v>0.55747535592671094</v>
      </c>
      <c r="H258" s="6">
        <f>IF(logVir!H258&lt;&gt;0,logVir!H258-logVir!H$1086-0.5*(SLir!H258+SLir!H$1086)*(logHir!H258-logHir!H$1086),0)</f>
        <v>0.36580559999354545</v>
      </c>
      <c r="I258" s="6">
        <f>IF(logVir!I258&lt;&gt;0,logVir!I258-logVir!I$1086-0.5*(SLir!I258+SLir!I$1086)*(logHir!I258-logHir!I$1086),0)</f>
        <v>1.0035241680586489</v>
      </c>
    </row>
    <row r="259" spans="1:9" x14ac:dyDescent="0.15">
      <c r="A259" s="1">
        <v>12</v>
      </c>
      <c r="B259" s="1" t="s">
        <v>101</v>
      </c>
      <c r="C259" s="1">
        <v>3</v>
      </c>
      <c r="D259" s="1" t="s">
        <v>17</v>
      </c>
      <c r="E259" s="6">
        <f>IF(logVir!E259&lt;&gt;0,logVir!E259-logVir!E$1087-0.5*(SLir!E259+SLir!E$1087)*(logHir!E259-logHir!E$1087),0)</f>
        <v>0.49519061261756941</v>
      </c>
      <c r="F259" s="8">
        <f>IF(logVir!F259&lt;&gt;0,logVir!F259-logVir!F$1087-0.5*(SLir!F259+SLir!F$1087)*(logHir!F259-logHir!F$1087),0)</f>
        <v>0.41639208170226583</v>
      </c>
      <c r="G259" s="6">
        <f>IF(logVir!G259&lt;&gt;0,logVir!G259-logVir!G$1087-0.5*(SLir!G259+SLir!G$1087)*(logHir!G259-logHir!G$1087),0)</f>
        <v>0.3180173161465405</v>
      </c>
      <c r="H259" s="6">
        <f>IF(logVir!H259&lt;&gt;0,logVir!H259-logVir!H$1087-0.5*(SLir!H259+SLir!H$1087)*(logHir!H259-logHir!H$1087),0)</f>
        <v>0.30884363553662586</v>
      </c>
      <c r="I259" s="6">
        <f>IF(logVir!I259&lt;&gt;0,logVir!I259-logVir!I$1087-0.5*(SLir!I259+SLir!I$1087)*(logHir!I259-logHir!I$1087),0)</f>
        <v>0.70550674860223173</v>
      </c>
    </row>
    <row r="260" spans="1:9" x14ac:dyDescent="0.15">
      <c r="A260" s="1">
        <v>12</v>
      </c>
      <c r="B260" s="1" t="s">
        <v>101</v>
      </c>
      <c r="C260" s="1">
        <v>4</v>
      </c>
      <c r="D260" s="1" t="s">
        <v>18</v>
      </c>
      <c r="E260" s="6">
        <f>IF(logVir!E260&lt;&gt;0,logVir!E260-logVir!E$1088-0.5*(SLir!E260+SLir!E$1088)*(logHir!E260-logHir!E$1088),0)</f>
        <v>0.10194495877264476</v>
      </c>
      <c r="F260" s="8">
        <f>IF(logVir!F260&lt;&gt;0,logVir!F260-logVir!F$1088-0.5*(SLir!F260+SLir!F$1088)*(logHir!F260-logHir!F$1088),0)</f>
        <v>7.6408388559644241E-2</v>
      </c>
      <c r="G260" s="6">
        <f>IF(logVir!G260&lt;&gt;0,logVir!G260-logVir!G$1088-0.5*(SLir!G260+SLir!G$1088)*(logHir!G260-logHir!G$1088),0)</f>
        <v>0.186386303515191</v>
      </c>
      <c r="H260" s="6">
        <f>IF(logVir!H260&lt;&gt;0,logVir!H260-logVir!H$1088-0.5*(SLir!H260+SLir!H$1088)*(logHir!H260-logHir!H$1088),0)</f>
        <v>-0.30553227816839634</v>
      </c>
      <c r="I260" s="6">
        <f>IF(logVir!I260&lt;&gt;0,logVir!I260-logVir!I$1088-0.5*(SLir!I260+SLir!I$1088)*(logHir!I260-logHir!I$1088),0)</f>
        <v>-0.13799839952352161</v>
      </c>
    </row>
    <row r="261" spans="1:9" x14ac:dyDescent="0.15">
      <c r="A261" s="1">
        <v>12</v>
      </c>
      <c r="B261" s="1" t="s">
        <v>101</v>
      </c>
      <c r="C261" s="1">
        <v>5</v>
      </c>
      <c r="D261" s="1" t="s">
        <v>19</v>
      </c>
      <c r="E261" s="6">
        <f>IF(logVir!E261&lt;&gt;0,logVir!E261-logVir!E$1089-0.5*(SLir!E261+SLir!E$1089)*(logHir!E261-logHir!E$1089),0)</f>
        <v>0.23845186114847722</v>
      </c>
      <c r="F261" s="8">
        <f>IF(logVir!F261&lt;&gt;0,logVir!F261-logVir!F$1089-0.5*(SLir!F261+SLir!F$1089)*(logHir!F261-logHir!F$1089),0)</f>
        <v>0.325564722212624</v>
      </c>
      <c r="G261" s="6">
        <f>IF(logVir!G261&lt;&gt;0,logVir!G261-logVir!G$1089-0.5*(SLir!G261+SLir!G$1089)*(logHir!G261-logHir!G$1089),0)</f>
        <v>0.19160692821927633</v>
      </c>
      <c r="H261" s="6">
        <f>IF(logVir!H261&lt;&gt;0,logVir!H261-logVir!H$1089-0.5*(SLir!H261+SLir!H$1089)*(logHir!H261-logHir!H$1089),0)</f>
        <v>7.5654695178359044E-2</v>
      </c>
      <c r="I261" s="6">
        <f>IF(logVir!I261&lt;&gt;0,logVir!I261-logVir!I$1089-0.5*(SLir!I261+SLir!I$1089)*(logHir!I261-logHir!I$1089),0)</f>
        <v>0.26502899155980086</v>
      </c>
    </row>
    <row r="262" spans="1:9" x14ac:dyDescent="0.15">
      <c r="A262" s="1">
        <v>12</v>
      </c>
      <c r="B262" s="1" t="s">
        <v>101</v>
      </c>
      <c r="C262" s="1">
        <v>6</v>
      </c>
      <c r="D262" s="1" t="s">
        <v>3</v>
      </c>
      <c r="E262" s="6">
        <f>IF(logVir!E262&lt;&gt;0,logVir!E262-logVir!E$1090-0.5*(SLir!E262+SLir!E$1090)*(logHir!E262-logHir!E$1090),0)</f>
        <v>1.1403847530181137</v>
      </c>
      <c r="F262" s="8">
        <f>IF(logVir!F262&lt;&gt;0,logVir!F262-logVir!F$1090-0.5*(SLir!F262+SLir!F$1090)*(logHir!F262-logHir!F$1090),0)</f>
        <v>1.1707855425060334</v>
      </c>
      <c r="G262" s="6">
        <f>IF(logVir!G262&lt;&gt;0,logVir!G262-logVir!G$1090-0.5*(SLir!G262+SLir!G$1090)*(logHir!G262-logHir!G$1090),0)</f>
        <v>1.3587440429871984</v>
      </c>
      <c r="H262" s="6">
        <f>IF(logVir!H262&lt;&gt;0,logVir!H262-logVir!H$1090-0.5*(SLir!H262+SLir!H$1090)*(logHir!H262-logHir!H$1090),0)</f>
        <v>1.5061269760256497</v>
      </c>
      <c r="I262" s="6">
        <f>IF(logVir!I262&lt;&gt;0,logVir!I262-logVir!I$1090-0.5*(SLir!I262+SLir!I$1090)*(logHir!I262-logHir!I$1090),0)</f>
        <v>1.7151674366017027</v>
      </c>
    </row>
    <row r="263" spans="1:9" x14ac:dyDescent="0.15">
      <c r="A263" s="1">
        <v>12</v>
      </c>
      <c r="B263" s="1" t="s">
        <v>101</v>
      </c>
      <c r="C263" s="1">
        <v>7</v>
      </c>
      <c r="D263" s="1" t="s">
        <v>20</v>
      </c>
      <c r="E263" s="6">
        <f>IF(logVir!E263&lt;&gt;0,logVir!E263-logVir!E$1091-0.5*(SLir!E263+SLir!E$1091)*(logHir!E263-logHir!E$1091),0)</f>
        <v>3.7702568491731343</v>
      </c>
      <c r="F263" s="8">
        <f>IF(logVir!F263&lt;&gt;0,logVir!F263-logVir!F$1091-0.5*(SLir!F263+SLir!F$1091)*(logHir!F263-logHir!F$1091),0)</f>
        <v>3.5792728207580939</v>
      </c>
      <c r="G263" s="6">
        <f>IF(logVir!G263&lt;&gt;0,logVir!G263-logVir!G$1091-0.5*(SLir!G263+SLir!G$1091)*(logHir!G263-logHir!G$1091),0)</f>
        <v>3.0797143536002474</v>
      </c>
      <c r="H263" s="6">
        <f>IF(logVir!H263&lt;&gt;0,logVir!H263-logVir!H$1091-0.5*(SLir!H263+SLir!H$1091)*(logHir!H263-logHir!H$1091),0)</f>
        <v>3.0075135288456925</v>
      </c>
      <c r="I263" s="6">
        <f>IF(logVir!I263&lt;&gt;0,logVir!I263-logVir!I$1091-0.5*(SLir!I263+SLir!I$1091)*(logHir!I263-logHir!I$1091),0)</f>
        <v>3.6495951195524627</v>
      </c>
    </row>
    <row r="264" spans="1:9" x14ac:dyDescent="0.15">
      <c r="A264" s="1">
        <v>12</v>
      </c>
      <c r="B264" s="1" t="s">
        <v>101</v>
      </c>
      <c r="C264" s="1">
        <v>8</v>
      </c>
      <c r="D264" s="1" t="s">
        <v>21</v>
      </c>
      <c r="E264" s="6">
        <f>IF(logVir!E264&lt;&gt;0,logVir!E264-logVir!E$1092-0.5*(SLir!E264+SLir!E$1092)*(logHir!E264-logHir!E$1092),0)</f>
        <v>0.97300876892322752</v>
      </c>
      <c r="F264" s="8">
        <f>IF(logVir!F264&lt;&gt;0,logVir!F264-logVir!F$1092-0.5*(SLir!F264+SLir!F$1092)*(logHir!F264-logHir!F$1092),0)</f>
        <v>0.63699237022731547</v>
      </c>
      <c r="G264" s="6">
        <f>IF(logVir!G264&lt;&gt;0,logVir!G264-logVir!G$1092-0.5*(SLir!G264+SLir!G$1092)*(logHir!G264-logHir!G$1092),0)</f>
        <v>0.70445473914280377</v>
      </c>
      <c r="H264" s="6">
        <f>IF(logVir!H264&lt;&gt;0,logVir!H264-logVir!H$1092-0.5*(SLir!H264+SLir!H$1092)*(logHir!H264-logHir!H$1092),0)</f>
        <v>0.52746233063981651</v>
      </c>
      <c r="I264" s="6">
        <f>IF(logVir!I264&lt;&gt;0,logVir!I264-logVir!I$1092-0.5*(SLir!I264+SLir!I$1092)*(logHir!I264-logHir!I$1092),0)</f>
        <v>0.63729564198430344</v>
      </c>
    </row>
    <row r="265" spans="1:9" x14ac:dyDescent="0.15">
      <c r="A265" s="1">
        <v>12</v>
      </c>
      <c r="B265" s="1" t="s">
        <v>101</v>
      </c>
      <c r="C265" s="1">
        <v>9</v>
      </c>
      <c r="D265" s="1" t="s">
        <v>22</v>
      </c>
      <c r="E265" s="6">
        <f>IF(logVir!E265&lt;&gt;0,logVir!E265-logVir!E$1093-0.5*(SLir!E265+SLir!E$1093)*(logHir!E265-logHir!E$1093),0)</f>
        <v>1.1629460610175073</v>
      </c>
      <c r="F265" s="8">
        <f>IF(logVir!F265&lt;&gt;0,logVir!F265-logVir!F$1093-0.5*(SLir!F265+SLir!F$1093)*(logHir!F265-logHir!F$1093),0)</f>
        <v>1.2491077129501846</v>
      </c>
      <c r="G265" s="6">
        <f>IF(logVir!G265&lt;&gt;0,logVir!G265-logVir!G$1093-0.5*(SLir!G265+SLir!G$1093)*(logHir!G265-logHir!G$1093),0)</f>
        <v>1.4334646990173048</v>
      </c>
      <c r="H265" s="6">
        <f>IF(logVir!H265&lt;&gt;0,logVir!H265-logVir!H$1093-0.5*(SLir!H265+SLir!H$1093)*(logHir!H265-logHir!H$1093),0)</f>
        <v>1.1937978558733937</v>
      </c>
      <c r="I265" s="6">
        <f>IF(logVir!I265&lt;&gt;0,logVir!I265-logVir!I$1093-0.5*(SLir!I265+SLir!I$1093)*(logHir!I265-logHir!I$1093),0)</f>
        <v>1.4056226763385342</v>
      </c>
    </row>
    <row r="266" spans="1:9" x14ac:dyDescent="0.15">
      <c r="A266" s="1">
        <v>12</v>
      </c>
      <c r="B266" s="1" t="s">
        <v>101</v>
      </c>
      <c r="C266" s="1">
        <v>10</v>
      </c>
      <c r="D266" s="1" t="s">
        <v>23</v>
      </c>
      <c r="E266" s="6">
        <f>IF(logVir!E266&lt;&gt;0,logVir!E266-logVir!E$1094-0.5*(SLir!E266+SLir!E$1094)*(logHir!E266-logHir!E$1094),0)</f>
        <v>0.88569573523138423</v>
      </c>
      <c r="F266" s="8">
        <f>IF(logVir!F266&lt;&gt;0,logVir!F266-logVir!F$1094-0.5*(SLir!F266+SLir!F$1094)*(logHir!F266-logHir!F$1094),0)</f>
        <v>0.66379513750078689</v>
      </c>
      <c r="G266" s="6">
        <f>IF(logVir!G266&lt;&gt;0,logVir!G266-logVir!G$1094-0.5*(SLir!G266+SLir!G$1094)*(logHir!G266-logHir!G$1094),0)</f>
        <v>0.66202367969347353</v>
      </c>
      <c r="H266" s="6">
        <f>IF(logVir!H266&lt;&gt;0,logVir!H266-logVir!H$1094-0.5*(SLir!H266+SLir!H$1094)*(logHir!H266-logHir!H$1094),0)</f>
        <v>0.44168932367783653</v>
      </c>
      <c r="I266" s="6">
        <f>IF(logVir!I266&lt;&gt;0,logVir!I266-logVir!I$1094-0.5*(SLir!I266+SLir!I$1094)*(logHir!I266-logHir!I$1094),0)</f>
        <v>0.53449437968434177</v>
      </c>
    </row>
    <row r="267" spans="1:9" x14ac:dyDescent="0.15">
      <c r="A267" s="1">
        <v>12</v>
      </c>
      <c r="B267" s="1" t="s">
        <v>101</v>
      </c>
      <c r="C267" s="1">
        <v>11</v>
      </c>
      <c r="D267" s="1" t="s">
        <v>24</v>
      </c>
      <c r="E267" s="6">
        <f>IF(logVir!E267&lt;&gt;0,logVir!E267-logVir!E$1095-0.5*(SLir!E267+SLir!E$1095)*(logHir!E267-logHir!E$1095),0)</f>
        <v>0.57407446368665382</v>
      </c>
      <c r="F267" s="8">
        <f>IF(logVir!F267&lt;&gt;0,logVir!F267-logVir!F$1095-0.5*(SLir!F267+SLir!F$1095)*(logHir!F267-logHir!F$1095),0)</f>
        <v>0.59330190093042756</v>
      </c>
      <c r="G267" s="6">
        <f>IF(logVir!G267&lt;&gt;0,logVir!G267-logVir!G$1095-0.5*(SLir!G267+SLir!G$1095)*(logHir!G267-logHir!G$1095),0)</f>
        <v>0.55199357558462003</v>
      </c>
      <c r="H267" s="6">
        <f>IF(logVir!H267&lt;&gt;0,logVir!H267-logVir!H$1095-0.5*(SLir!H267+SLir!H$1095)*(logHir!H267-logHir!H$1095),0)</f>
        <v>0.24354427811004492</v>
      </c>
      <c r="I267" s="6">
        <f>IF(logVir!I267&lt;&gt;0,logVir!I267-logVir!I$1095-0.5*(SLir!I267+SLir!I$1095)*(logHir!I267-logHir!I$1095),0)</f>
        <v>0.28405422902335264</v>
      </c>
    </row>
    <row r="268" spans="1:9" x14ac:dyDescent="0.15">
      <c r="A268" s="1">
        <v>12</v>
      </c>
      <c r="B268" s="1" t="s">
        <v>101</v>
      </c>
      <c r="C268" s="1">
        <v>12</v>
      </c>
      <c r="D268" s="1" t="s">
        <v>25</v>
      </c>
      <c r="E268" s="6">
        <f>IF(logVir!E268&lt;&gt;0,logVir!E268-logVir!E$1096-0.5*(SLir!E268+SLir!E$1096)*(logHir!E268-logHir!E$1096),0)</f>
        <v>0.55902981176233957</v>
      </c>
      <c r="F268" s="8">
        <f>IF(logVir!F268&lt;&gt;0,logVir!F268-logVir!F$1096-0.5*(SLir!F268+SLir!F$1096)*(logHir!F268-logHir!F$1096),0)</f>
        <v>0.30094977039696613</v>
      </c>
      <c r="G268" s="6">
        <f>IF(logVir!G268&lt;&gt;0,logVir!G268-logVir!G$1096-0.5*(SLir!G268+SLir!G$1096)*(logHir!G268-logHir!G$1096),0)</f>
        <v>0.4093873601484907</v>
      </c>
      <c r="H268" s="6">
        <f>IF(logVir!H268&lt;&gt;0,logVir!H268-logVir!H$1096-0.5*(SLir!H268+SLir!H$1096)*(logHir!H268-logHir!H$1096),0)</f>
        <v>0.45014249827908859</v>
      </c>
      <c r="I268" s="6">
        <f>IF(logVir!I268&lt;&gt;0,logVir!I268-logVir!I$1096-0.5*(SLir!I268+SLir!I$1096)*(logHir!I268-logHir!I$1096),0)</f>
        <v>0.15623772427612567</v>
      </c>
    </row>
    <row r="269" spans="1:9" x14ac:dyDescent="0.15">
      <c r="A269" s="1">
        <v>12</v>
      </c>
      <c r="B269" s="1" t="s">
        <v>101</v>
      </c>
      <c r="C269" s="1">
        <v>13</v>
      </c>
      <c r="D269" s="1" t="s">
        <v>26</v>
      </c>
      <c r="E269" s="6">
        <f>IF(logVir!E269&lt;&gt;0,logVir!E269-logVir!E$1097-0.5*(SLir!E269+SLir!E$1097)*(logHir!E269-logHir!E$1097),0)</f>
        <v>0.74956350859838183</v>
      </c>
      <c r="F269" s="8">
        <f>IF(logVir!F269&lt;&gt;0,logVir!F269-logVir!F$1097-0.5*(SLir!F269+SLir!F$1097)*(logHir!F269-logHir!F$1097),0)</f>
        <v>0.72581389371477822</v>
      </c>
      <c r="G269" s="6">
        <f>IF(logVir!G269&lt;&gt;0,logVir!G269-logVir!G$1097-0.5*(SLir!G269+SLir!G$1097)*(logHir!G269-logHir!G$1097),0)</f>
        <v>1.1210421144254787</v>
      </c>
      <c r="H269" s="6">
        <f>IF(logVir!H269&lt;&gt;0,logVir!H269-logVir!H$1097-0.5*(SLir!H269+SLir!H$1097)*(logHir!H269-logHir!H$1097),0)</f>
        <v>-4.5535949130064826E-2</v>
      </c>
      <c r="I269" s="6">
        <f>IF(logVir!I269&lt;&gt;0,logVir!I269-logVir!I$1097-0.5*(SLir!I269+SLir!I$1097)*(logHir!I269-logHir!I$1097),0)</f>
        <v>2.9457928847375303E-2</v>
      </c>
    </row>
    <row r="270" spans="1:9" x14ac:dyDescent="0.15">
      <c r="A270" s="1">
        <v>12</v>
      </c>
      <c r="B270" s="1" t="s">
        <v>101</v>
      </c>
      <c r="C270" s="1">
        <v>14</v>
      </c>
      <c r="D270" s="1" t="s">
        <v>27</v>
      </c>
      <c r="E270" s="6">
        <f>IF(logVir!E270&lt;&gt;0,logVir!E270-logVir!E$1098-0.5*(SLir!E270+SLir!E$1098)*(logHir!E270-logHir!E$1098),0)</f>
        <v>0.91483242070560666</v>
      </c>
      <c r="F270" s="8">
        <f>IF(logVir!F270&lt;&gt;0,logVir!F270-logVir!F$1098-0.5*(SLir!F270+SLir!F$1098)*(logHir!F270-logHir!F$1098),0)</f>
        <v>0.80956357394742495</v>
      </c>
      <c r="G270" s="6">
        <f>IF(logVir!G270&lt;&gt;0,logVir!G270-logVir!G$1098-0.5*(SLir!G270+SLir!G$1098)*(logHir!G270-logHir!G$1098),0)</f>
        <v>0.61332149400802538</v>
      </c>
      <c r="H270" s="6">
        <f>IF(logVir!H270&lt;&gt;0,logVir!H270-logVir!H$1098-0.5*(SLir!H270+SLir!H$1098)*(logHir!H270-logHir!H$1098),0)</f>
        <v>0.56364738067795628</v>
      </c>
      <c r="I270" s="6">
        <f>IF(logVir!I270&lt;&gt;0,logVir!I270-logVir!I$1098-0.5*(SLir!I270+SLir!I$1098)*(logHir!I270-logHir!I$1098),0)</f>
        <v>0.55896922477622391</v>
      </c>
    </row>
    <row r="271" spans="1:9" x14ac:dyDescent="0.15">
      <c r="A271" s="1">
        <v>12</v>
      </c>
      <c r="B271" s="1" t="s">
        <v>101</v>
      </c>
      <c r="C271" s="1">
        <v>15</v>
      </c>
      <c r="D271" s="1" t="s">
        <v>28</v>
      </c>
      <c r="E271" s="6">
        <f>IF(logVir!E271&lt;&gt;0,logVir!E271-logVir!E$1099-0.5*(SLir!E271+SLir!E$1099)*(logHir!E271-logHir!E$1099),0)</f>
        <v>0.34050452955359228</v>
      </c>
      <c r="F271" s="8">
        <f>IF(logVir!F271&lt;&gt;0,logVir!F271-logVir!F$1099-0.5*(SLir!F271+SLir!F$1099)*(logHir!F271-logHir!F$1099),0)</f>
        <v>0.36589425790213537</v>
      </c>
      <c r="G271" s="6">
        <f>IF(logVir!G271&lt;&gt;0,logVir!G271-logVir!G$1099-0.5*(SLir!G271+SLir!G$1099)*(logHir!G271-logHir!G$1099),0)</f>
        <v>0.33703766714088701</v>
      </c>
      <c r="H271" s="6">
        <f>IF(logVir!H271&lt;&gt;0,logVir!H271-logVir!H$1099-0.5*(SLir!H271+SLir!H$1099)*(logHir!H271-logHir!H$1099),0)</f>
        <v>8.5598424033391018E-2</v>
      </c>
      <c r="I271" s="6">
        <f>IF(logVir!I271&lt;&gt;0,logVir!I271-logVir!I$1099-0.5*(SLir!I271+SLir!I$1099)*(logHir!I271-logHir!I$1099),0)</f>
        <v>0.19679565585767944</v>
      </c>
    </row>
    <row r="272" spans="1:9" x14ac:dyDescent="0.15">
      <c r="A272" s="1">
        <v>12</v>
      </c>
      <c r="B272" s="1" t="s">
        <v>100</v>
      </c>
      <c r="C272" s="1">
        <v>16</v>
      </c>
      <c r="D272" s="1" t="s">
        <v>11</v>
      </c>
      <c r="E272" s="6">
        <f>IF(logVir!E272&lt;&gt;0,logVir!E272-logVir!E$1100-0.5*(SLir!E272+SLir!E$1100)*(logHir!E272-logHir!E$1100),0)</f>
        <v>0.38731899917390294</v>
      </c>
      <c r="F272" s="8">
        <f>IF(logVir!F272&lt;&gt;0,logVir!F272-logVir!F$1100-0.5*(SLir!F272+SLir!F$1100)*(logHir!F272-logHir!F$1100),0)</f>
        <v>0.18995006279464355</v>
      </c>
      <c r="G272" s="6">
        <f>IF(logVir!G272&lt;&gt;0,logVir!G272-logVir!G$1100-0.5*(SLir!G272+SLir!G$1100)*(logHir!G272-logHir!G$1100),0)</f>
        <v>0.31915350672225984</v>
      </c>
      <c r="H272" s="6">
        <f>IF(logVir!H272&lt;&gt;0,logVir!H272-logVir!H$1100-0.5*(SLir!H272+SLir!H$1100)*(logHir!H272-logHir!H$1100),0)</f>
        <v>8.0799022956264954E-3</v>
      </c>
      <c r="I272" s="6">
        <f>IF(logVir!I272&lt;&gt;0,logVir!I272-logVir!I$1100-0.5*(SLir!I272+SLir!I$1100)*(logHir!I272-logHir!I$1100),0)</f>
        <v>0.15833943242811133</v>
      </c>
    </row>
    <row r="273" spans="1:9" x14ac:dyDescent="0.15">
      <c r="A273" s="1">
        <v>12</v>
      </c>
      <c r="B273" s="1" t="s">
        <v>100</v>
      </c>
      <c r="C273" s="1">
        <v>17</v>
      </c>
      <c r="D273" s="1" t="s">
        <v>12</v>
      </c>
      <c r="E273" s="6">
        <f>IF(logVir!E273&lt;&gt;0,logVir!E273-logVir!E$1101-0.5*(SLir!E273+SLir!E$1101)*(logHir!E273-logHir!E$1101),0)</f>
        <v>1.4609807604244742</v>
      </c>
      <c r="F273" s="8">
        <f>IF(logVir!F273&lt;&gt;0,logVir!F273-logVir!F$1101-0.5*(SLir!F273+SLir!F$1101)*(logHir!F273-logHir!F$1101),0)</f>
        <v>1.3709052228793663</v>
      </c>
      <c r="G273" s="6">
        <f>IF(logVir!G273&lt;&gt;0,logVir!G273-logVir!G$1101-0.5*(SLir!G273+SLir!G$1101)*(logHir!G273-logHir!G$1101),0)</f>
        <v>1.0290605704240714</v>
      </c>
      <c r="H273" s="6">
        <f>IF(logVir!H273&lt;&gt;0,logVir!H273-logVir!H$1101-0.5*(SLir!H273+SLir!H$1101)*(logHir!H273-logHir!H$1101),0)</f>
        <v>0.81192235861385076</v>
      </c>
      <c r="I273" s="6">
        <f>IF(logVir!I273&lt;&gt;0,logVir!I273-logVir!I$1101-0.5*(SLir!I273+SLir!I$1101)*(logHir!I273-logHir!I$1101),0)</f>
        <v>1.0310181908429632</v>
      </c>
    </row>
    <row r="274" spans="1:9" x14ac:dyDescent="0.15">
      <c r="A274" s="1">
        <v>12</v>
      </c>
      <c r="B274" s="1" t="s">
        <v>100</v>
      </c>
      <c r="C274" s="1">
        <v>18</v>
      </c>
      <c r="D274" s="1" t="s">
        <v>13</v>
      </c>
      <c r="E274" s="6">
        <f>IF(logVir!E274&lt;&gt;0,logVir!E274-logVir!E$1102-0.5*(SLir!E274+SLir!E$1102)*(logHir!E274-logHir!E$1102),0)</f>
        <v>7.9671256468975604E-2</v>
      </c>
      <c r="F274" s="8">
        <f>IF(logVir!F274&lt;&gt;0,logVir!F274-logVir!F$1102-0.5*(SLir!F274+SLir!F$1102)*(logHir!F274-logHir!F$1102),0)</f>
        <v>0.15120753577790569</v>
      </c>
      <c r="G274" s="6">
        <f>IF(logVir!G274&lt;&gt;0,logVir!G274-logVir!G$1102-0.5*(SLir!G274+SLir!G$1102)*(logHir!G274-logHir!G$1102),0)</f>
        <v>0.1585253165823457</v>
      </c>
      <c r="H274" s="6">
        <f>IF(logVir!H274&lt;&gt;0,logVir!H274-logVir!H$1102-0.5*(SLir!H274+SLir!H$1102)*(logHir!H274-logHir!H$1102),0)</f>
        <v>0.30198201964582028</v>
      </c>
      <c r="I274" s="6">
        <f>IF(logVir!I274&lt;&gt;0,logVir!I274-logVir!I$1102-0.5*(SLir!I274+SLir!I$1102)*(logHir!I274-logHir!I$1102),0)</f>
        <v>0.47521728261764418</v>
      </c>
    </row>
    <row r="275" spans="1:9" x14ac:dyDescent="0.15">
      <c r="A275" s="1">
        <v>12</v>
      </c>
      <c r="B275" s="1" t="s">
        <v>100</v>
      </c>
      <c r="C275" s="1">
        <v>19</v>
      </c>
      <c r="D275" s="1" t="s">
        <v>14</v>
      </c>
      <c r="E275" s="6">
        <f>IF(logVir!E275&lt;&gt;0,logVir!E275-logVir!E$1103-0.5*(SLir!E275+SLir!E$1103)*(logHir!E275-logHir!E$1103),0)</f>
        <v>0.14657716900888237</v>
      </c>
      <c r="F275" s="8">
        <f>IF(logVir!F275&lt;&gt;0,logVir!F275-logVir!F$1103-0.5*(SLir!F275+SLir!F$1103)*(logHir!F275-logHir!F$1103),0)</f>
        <v>-1.6975601506551419E-3</v>
      </c>
      <c r="G275" s="6">
        <f>IF(logVir!G275&lt;&gt;0,logVir!G275-logVir!G$1103-0.5*(SLir!G275+SLir!G$1103)*(logHir!G275-logHir!G$1103),0)</f>
        <v>0.15784790414263561</v>
      </c>
      <c r="H275" s="6">
        <f>IF(logVir!H275&lt;&gt;0,logVir!H275-logVir!H$1103-0.5*(SLir!H275+SLir!H$1103)*(logHir!H275-logHir!H$1103),0)</f>
        <v>0.22867047778876171</v>
      </c>
      <c r="I275" s="6">
        <f>IF(logVir!I275&lt;&gt;0,logVir!I275-logVir!I$1103-0.5*(SLir!I275+SLir!I$1103)*(logHir!I275-logHir!I$1103),0)</f>
        <v>0.27374480510314991</v>
      </c>
    </row>
    <row r="276" spans="1:9" x14ac:dyDescent="0.15">
      <c r="A276" s="1">
        <v>12</v>
      </c>
      <c r="B276" s="1" t="s">
        <v>100</v>
      </c>
      <c r="C276" s="1">
        <v>20</v>
      </c>
      <c r="D276" s="1" t="s">
        <v>15</v>
      </c>
      <c r="E276" s="6">
        <f>IF(logVir!E276&lt;&gt;0,logVir!E276-logVir!E$1104-0.5*(SLir!E276+SLir!E$1104)*(logHir!E276-logHir!E$1104),0)</f>
        <v>0.45821067539959304</v>
      </c>
      <c r="F276" s="8">
        <f>IF(logVir!F276&lt;&gt;0,logVir!F276-logVir!F$1104-0.5*(SLir!F276+SLir!F$1104)*(logHir!F276-logHir!F$1104),0)</f>
        <v>0.90193860922175761</v>
      </c>
      <c r="G276" s="6">
        <f>IF(logVir!G276&lt;&gt;0,logVir!G276-logVir!G$1104-0.5*(SLir!G276+SLir!G$1104)*(logHir!G276-logHir!G$1104),0)</f>
        <v>0.97608918969324077</v>
      </c>
      <c r="H276" s="6">
        <f>IF(logVir!H276&lt;&gt;0,logVir!H276-logVir!H$1104-0.5*(SLir!H276+SLir!H$1104)*(logHir!H276-logHir!H$1104),0)</f>
        <v>0.89466131021039774</v>
      </c>
      <c r="I276" s="6">
        <f>IF(logVir!I276&lt;&gt;0,logVir!I276-logVir!I$1104-0.5*(SLir!I276+SLir!I$1104)*(logHir!I276-logHir!I$1104),0)</f>
        <v>1.0474458929881749</v>
      </c>
    </row>
    <row r="277" spans="1:9" x14ac:dyDescent="0.15">
      <c r="A277" s="1">
        <v>12</v>
      </c>
      <c r="B277" s="1" t="s">
        <v>100</v>
      </c>
      <c r="C277" s="1">
        <v>21</v>
      </c>
      <c r="D277" s="1" t="s">
        <v>16</v>
      </c>
      <c r="E277" s="6">
        <f>IF(logVir!E277&lt;&gt;0,logVir!E277-logVir!E$1105-0.5*(SLir!E277+SLir!E$1105)*(logHir!E277-logHir!E$1105),0)</f>
        <v>0.36881277774797949</v>
      </c>
      <c r="F277" s="8">
        <f>IF(logVir!F277&lt;&gt;0,logVir!F277-logVir!F$1105-0.5*(SLir!F277+SLir!F$1105)*(logHir!F277-logHir!F$1105),0)</f>
        <v>0.62533257926604224</v>
      </c>
      <c r="G277" s="6">
        <f>IF(logVir!G277&lt;&gt;0,logVir!G277-logVir!G$1105-0.5*(SLir!G277+SLir!G$1105)*(logHir!G277-logHir!G$1105),0)</f>
        <v>0.71185406571487475</v>
      </c>
      <c r="H277" s="6">
        <f>IF(logVir!H277&lt;&gt;0,logVir!H277-logVir!H$1105-0.5*(SLir!H277+SLir!H$1105)*(logHir!H277-logHir!H$1105),0)</f>
        <v>0.62535875995566736</v>
      </c>
      <c r="I277" s="6">
        <f>IF(logVir!I277&lt;&gt;0,logVir!I277-logVir!I$1105-0.5*(SLir!I277+SLir!I$1105)*(logHir!I277-logHir!I$1105),0)</f>
        <v>0.73702863414533948</v>
      </c>
    </row>
    <row r="278" spans="1:9" x14ac:dyDescent="0.15">
      <c r="A278" s="1">
        <v>12</v>
      </c>
      <c r="B278" s="1" t="s">
        <v>99</v>
      </c>
      <c r="C278" s="1">
        <v>22</v>
      </c>
      <c r="D278" s="1" t="s">
        <v>8</v>
      </c>
      <c r="E278" s="6">
        <f>IF(logVir!E278&lt;&gt;0,logVir!E278-logVir!E$1106-0.5*(SLir!E278+SLir!E$1106)*(logHir!E278-logHir!E$1106),0)</f>
        <v>0.16244680984538545</v>
      </c>
      <c r="F278" s="8">
        <f>IF(logVir!F278&lt;&gt;0,logVir!F278-logVir!F$1106-0.5*(SLir!F278+SLir!F$1106)*(logHir!F278-logHir!F$1106),0)</f>
        <v>0.18866601650671816</v>
      </c>
      <c r="G278" s="6">
        <f>IF(logVir!G278&lt;&gt;0,logVir!G278-logVir!G$1106-0.5*(SLir!G278+SLir!G$1106)*(logHir!G278-logHir!G$1106),0)</f>
        <v>0.40669627429559307</v>
      </c>
      <c r="H278" s="6">
        <f>IF(logVir!H278&lt;&gt;0,logVir!H278-logVir!H$1106-0.5*(SLir!H278+SLir!H$1106)*(logHir!H278-logHir!H$1106),0)</f>
        <v>0.27606060950148215</v>
      </c>
      <c r="I278" s="6">
        <f>IF(logVir!I278&lt;&gt;0,logVir!I278-logVir!I$1106-0.5*(SLir!I278+SLir!I$1106)*(logHir!I278-logHir!I$1106),0)</f>
        <v>0.16057697539711091</v>
      </c>
    </row>
    <row r="279" spans="1:9" x14ac:dyDescent="0.15">
      <c r="A279" s="1">
        <v>12</v>
      </c>
      <c r="B279" s="1" t="s">
        <v>99</v>
      </c>
      <c r="C279" s="1">
        <v>23</v>
      </c>
      <c r="D279" s="1" t="s">
        <v>29</v>
      </c>
      <c r="E279" s="6">
        <f>IF(logVir!E279&lt;&gt;0,logVir!E279-logVir!E$1107-0.5*(SLir!E279+SLir!E$1107)*(logHir!E279-logHir!E$1107),0)</f>
        <v>9.9789962515020536E-2</v>
      </c>
      <c r="F279" s="8">
        <f>IF(logVir!F279&lt;&gt;0,logVir!F279-logVir!F$1107-0.5*(SLir!F279+SLir!F$1107)*(logHir!F279-logHir!F$1107),0)</f>
        <v>3.3151846853682221E-2</v>
      </c>
      <c r="G279" s="6">
        <f>IF(logVir!G279&lt;&gt;0,logVir!G279-logVir!G$1107-0.5*(SLir!G279+SLir!G$1107)*(logHir!G279-logHir!G$1107),0)</f>
        <v>0.10407646523686176</v>
      </c>
      <c r="H279" s="6">
        <f>IF(logVir!H279&lt;&gt;0,logVir!H279-logVir!H$1107-0.5*(SLir!H279+SLir!H$1107)*(logHir!H279-logHir!H$1107),0)</f>
        <v>0.18377034790677971</v>
      </c>
      <c r="I279" s="6">
        <f>IF(logVir!I279&lt;&gt;0,logVir!I279-logVir!I$1107-0.5*(SLir!I279+SLir!I$1107)*(logHir!I279-logHir!I$1107),0)</f>
        <v>0.16799737570771012</v>
      </c>
    </row>
    <row r="280" spans="1:9" x14ac:dyDescent="0.15">
      <c r="A280" s="1">
        <v>13</v>
      </c>
      <c r="B280" s="1" t="s">
        <v>255</v>
      </c>
      <c r="C280" s="1">
        <v>1</v>
      </c>
      <c r="D280" s="1" t="s">
        <v>9</v>
      </c>
      <c r="E280" s="6">
        <f>IF(logVir!E280&lt;&gt;0,logVir!E280-logVir!E$1085-0.5*(SLir!E280+SLir!E$1085)*(logHir!E280-logHir!E$1085),0)</f>
        <v>-0.12810263090724666</v>
      </c>
      <c r="F280" s="8">
        <f>IF(logVir!F280&lt;&gt;0,logVir!F280-logVir!F$1085-0.5*(SLir!F280+SLir!F$1085)*(logHir!F280-logHir!F$1085),0)</f>
        <v>-4.6868785277531744E-2</v>
      </c>
      <c r="G280" s="6">
        <f>IF(logVir!G280&lt;&gt;0,logVir!G280-logVir!G$1085-0.5*(SLir!G280+SLir!G$1085)*(logHir!G280-logHir!G$1085),0)</f>
        <v>-0.61850360591672293</v>
      </c>
      <c r="H280" s="6">
        <f>IF(logVir!H280&lt;&gt;0,logVir!H280-logVir!H$1085-0.5*(SLir!H280+SLir!H$1085)*(logHir!H280-logHir!H$1085),0)</f>
        <v>-0.86238296307532347</v>
      </c>
      <c r="I280" s="6">
        <f>IF(logVir!I280&lt;&gt;0,logVir!I280-logVir!I$1085-0.5*(SLir!I280+SLir!I$1085)*(logHir!I280-logHir!I$1085),0)</f>
        <v>-0.73786534641772139</v>
      </c>
    </row>
    <row r="281" spans="1:9" x14ac:dyDescent="0.15">
      <c r="A281" s="1">
        <v>13</v>
      </c>
      <c r="B281" s="1" t="s">
        <v>255</v>
      </c>
      <c r="C281" s="1">
        <v>2</v>
      </c>
      <c r="D281" s="1" t="s">
        <v>10</v>
      </c>
      <c r="E281" s="6">
        <f>IF(logVir!E281&lt;&gt;0,logVir!E281-logVir!E$1086-0.5*(SLir!E281+SLir!E$1086)*(logHir!E281-logHir!E$1086),0)</f>
        <v>-0.18782657463109043</v>
      </c>
      <c r="F281" s="8">
        <f>IF(logVir!F281&lt;&gt;0,logVir!F281-logVir!F$1086-0.5*(SLir!F281+SLir!F$1086)*(logHir!F281-logHir!F$1086),0)</f>
        <v>0.7255754886233986</v>
      </c>
      <c r="G281" s="6">
        <f>IF(logVir!G281&lt;&gt;0,logVir!G281-logVir!G$1086-0.5*(SLir!G281+SLir!G$1086)*(logHir!G281-logHir!G$1086),0)</f>
        <v>0.17998655366355965</v>
      </c>
      <c r="H281" s="6">
        <f>IF(logVir!H281&lt;&gt;0,logVir!H281-logVir!H$1086-0.5*(SLir!H281+SLir!H$1086)*(logHir!H281-logHir!H$1086),0)</f>
        <v>0.24318531041714087</v>
      </c>
      <c r="I281" s="6">
        <f>IF(logVir!I281&lt;&gt;0,logVir!I281-logVir!I$1086-0.5*(SLir!I281+SLir!I$1086)*(logHir!I281-logHir!I$1086),0)</f>
        <v>0.78975704893966936</v>
      </c>
    </row>
    <row r="282" spans="1:9" x14ac:dyDescent="0.15">
      <c r="A282" s="1">
        <v>13</v>
      </c>
      <c r="B282" s="1" t="s">
        <v>257</v>
      </c>
      <c r="C282" s="1">
        <v>3</v>
      </c>
      <c r="D282" s="1" t="s">
        <v>17</v>
      </c>
      <c r="E282" s="6">
        <f>IF(logVir!E282&lt;&gt;0,logVir!E282-logVir!E$1087-0.5*(SLir!E282+SLir!E$1087)*(logHir!E282-logHir!E$1087),0)</f>
        <v>0.90743042330310408</v>
      </c>
      <c r="F282" s="8">
        <f>IF(logVir!F282&lt;&gt;0,logVir!F282-logVir!F$1087-0.5*(SLir!F282+SLir!F$1087)*(logHir!F282-logHir!F$1087),0)</f>
        <v>0.62199054253534158</v>
      </c>
      <c r="G282" s="6">
        <f>IF(logVir!G282&lt;&gt;0,logVir!G282-logVir!G$1087-0.5*(SLir!G282+SLir!G$1087)*(logHir!G282-logHir!G$1087),0)</f>
        <v>0.24862652347458947</v>
      </c>
      <c r="H282" s="6">
        <f>IF(logVir!H282&lt;&gt;0,logVir!H282-logVir!H$1087-0.5*(SLir!H282+SLir!H$1087)*(logHir!H282-logHir!H$1087),0)</f>
        <v>0.2473482287582438</v>
      </c>
      <c r="I282" s="6">
        <f>IF(logVir!I282&lt;&gt;0,logVir!I282-logVir!I$1087-0.5*(SLir!I282+SLir!I$1087)*(logHir!I282-logHir!I$1087),0)</f>
        <v>0.37134941535827704</v>
      </c>
    </row>
    <row r="283" spans="1:9" x14ac:dyDescent="0.15">
      <c r="A283" s="1">
        <v>13</v>
      </c>
      <c r="B283" s="1" t="s">
        <v>257</v>
      </c>
      <c r="C283" s="1">
        <v>4</v>
      </c>
      <c r="D283" s="1" t="s">
        <v>18</v>
      </c>
      <c r="E283" s="6">
        <f>IF(logVir!E283&lt;&gt;0,logVir!E283-logVir!E$1088-0.5*(SLir!E283+SLir!E$1088)*(logHir!E283-logHir!E$1088),0)</f>
        <v>0.30986423824242104</v>
      </c>
      <c r="F283" s="8">
        <f>IF(logVir!F283&lt;&gt;0,logVir!F283-logVir!F$1088-0.5*(SLir!F283+SLir!F$1088)*(logHir!F283-logHir!F$1088),0)</f>
        <v>-5.9801608713851317E-2</v>
      </c>
      <c r="G283" s="6">
        <f>IF(logVir!G283&lt;&gt;0,logVir!G283-logVir!G$1088-0.5*(SLir!G283+SLir!G$1088)*(logHir!G283-logHir!G$1088),0)</f>
        <v>-0.27074765665802913</v>
      </c>
      <c r="H283" s="6">
        <f>IF(logVir!H283&lt;&gt;0,logVir!H283-logVir!H$1088-0.5*(SLir!H283+SLir!H$1088)*(logHir!H283-logHir!H$1088),0)</f>
        <v>0.1516350712179142</v>
      </c>
      <c r="I283" s="6">
        <f>IF(logVir!I283&lt;&gt;0,logVir!I283-logVir!I$1088-0.5*(SLir!I283+SLir!I$1088)*(logHir!I283-logHir!I$1088),0)</f>
        <v>0.54134821060916738</v>
      </c>
    </row>
    <row r="284" spans="1:9" x14ac:dyDescent="0.15">
      <c r="A284" s="1">
        <v>13</v>
      </c>
      <c r="B284" s="1" t="s">
        <v>257</v>
      </c>
      <c r="C284" s="1">
        <v>5</v>
      </c>
      <c r="D284" s="1" t="s">
        <v>19</v>
      </c>
      <c r="E284" s="6">
        <f>IF(logVir!E284&lt;&gt;0,logVir!E284-logVir!E$1089-0.5*(SLir!E284+SLir!E$1089)*(logHir!E284-logHir!E$1089),0)</f>
        <v>0.6980462693901488</v>
      </c>
      <c r="F284" s="8">
        <f>IF(logVir!F284&lt;&gt;0,logVir!F284-logVir!F$1089-0.5*(SLir!F284+SLir!F$1089)*(logHir!F284-logHir!F$1089),0)</f>
        <v>0.28665105974674132</v>
      </c>
      <c r="G284" s="6">
        <f>IF(logVir!G284&lt;&gt;0,logVir!G284-logVir!G$1089-0.5*(SLir!G284+SLir!G$1089)*(logHir!G284-logHir!G$1089),0)</f>
        <v>7.9601043554863304E-2</v>
      </c>
      <c r="H284" s="6">
        <f>IF(logVir!H284&lt;&gt;0,logVir!H284-logVir!H$1089-0.5*(SLir!H284+SLir!H$1089)*(logHir!H284-logHir!H$1089),0)</f>
        <v>0.15703298280437994</v>
      </c>
      <c r="I284" s="6">
        <f>IF(logVir!I284&lt;&gt;0,logVir!I284-logVir!I$1089-0.5*(SLir!I284+SLir!I$1089)*(logHir!I284-logHir!I$1089),0)</f>
        <v>-3.9493580902997483E-2</v>
      </c>
    </row>
    <row r="285" spans="1:9" x14ac:dyDescent="0.15">
      <c r="A285" s="1">
        <v>13</v>
      </c>
      <c r="B285" s="1" t="s">
        <v>257</v>
      </c>
      <c r="C285" s="1">
        <v>6</v>
      </c>
      <c r="D285" s="1" t="s">
        <v>3</v>
      </c>
      <c r="E285" s="6">
        <f>IF(logVir!E285&lt;&gt;0,logVir!E285-logVir!E$1090-0.5*(SLir!E285+SLir!E$1090)*(logHir!E285-logHir!E$1090),0)</f>
        <v>1.7999738055715002</v>
      </c>
      <c r="F285" s="8">
        <f>IF(logVir!F285&lt;&gt;0,logVir!F285-logVir!F$1090-0.5*(SLir!F285+SLir!F$1090)*(logHir!F285-logHir!F$1090),0)</f>
        <v>1.1184704010353714</v>
      </c>
      <c r="G285" s="6">
        <f>IF(logVir!G285&lt;&gt;0,logVir!G285-logVir!G$1090-0.5*(SLir!G285+SLir!G$1090)*(logHir!G285-logHir!G$1090),0)</f>
        <v>0.88976314627275466</v>
      </c>
      <c r="H285" s="6">
        <f>IF(logVir!H285&lt;&gt;0,logVir!H285-logVir!H$1090-0.5*(SLir!H285+SLir!H$1090)*(logHir!H285-logHir!H$1090),0)</f>
        <v>0.62733635071365867</v>
      </c>
      <c r="I285" s="6">
        <f>IF(logVir!I285&lt;&gt;0,logVir!I285-logVir!I$1090-0.5*(SLir!I285+SLir!I$1090)*(logHir!I285-logHir!I$1090),0)</f>
        <v>0.70773808273506611</v>
      </c>
    </row>
    <row r="286" spans="1:9" x14ac:dyDescent="0.15">
      <c r="A286" s="1">
        <v>13</v>
      </c>
      <c r="B286" s="1" t="s">
        <v>257</v>
      </c>
      <c r="C286" s="1">
        <v>7</v>
      </c>
      <c r="D286" s="1" t="s">
        <v>20</v>
      </c>
      <c r="E286" s="6">
        <f>IF(logVir!E286&lt;&gt;0,logVir!E286-logVir!E$1091-0.5*(SLir!E286+SLir!E$1091)*(logHir!E286-logHir!E$1091),0)</f>
        <v>1.2884912785648397</v>
      </c>
      <c r="F286" s="8">
        <f>IF(logVir!F286&lt;&gt;0,logVir!F286-logVir!F$1091-0.5*(SLir!F286+SLir!F$1091)*(logHir!F286-logHir!F$1091),0)</f>
        <v>-0.10085074709828845</v>
      </c>
      <c r="G286" s="6">
        <f>IF(logVir!G286&lt;&gt;0,logVir!G286-logVir!G$1091-0.5*(SLir!G286+SLir!G$1091)*(logHir!G286-logHir!G$1091),0)</f>
        <v>-0.2691643988906014</v>
      </c>
      <c r="H286" s="6">
        <f>IF(logVir!H286&lt;&gt;0,logVir!H286-logVir!H$1091-0.5*(SLir!H286+SLir!H$1091)*(logHir!H286-logHir!H$1091),0)</f>
        <v>0.24538150441834761</v>
      </c>
      <c r="I286" s="6">
        <f>IF(logVir!I286&lt;&gt;0,logVir!I286-logVir!I$1091-0.5*(SLir!I286+SLir!I$1091)*(logHir!I286-logHir!I$1091),0)</f>
        <v>1.2500870959763615</v>
      </c>
    </row>
    <row r="287" spans="1:9" x14ac:dyDescent="0.15">
      <c r="A287" s="1">
        <v>13</v>
      </c>
      <c r="B287" s="1" t="s">
        <v>257</v>
      </c>
      <c r="C287" s="1">
        <v>8</v>
      </c>
      <c r="D287" s="1" t="s">
        <v>21</v>
      </c>
      <c r="E287" s="6">
        <f>IF(logVir!E287&lt;&gt;0,logVir!E287-logVir!E$1092-0.5*(SLir!E287+SLir!E$1092)*(logHir!E287-logHir!E$1092),0)</f>
        <v>0.91258265253258197</v>
      </c>
      <c r="F287" s="8">
        <f>IF(logVir!F287&lt;&gt;0,logVir!F287-logVir!F$1092-0.5*(SLir!F287+SLir!F$1092)*(logHir!F287-logHir!F$1092),0)</f>
        <v>0.42323854010395456</v>
      </c>
      <c r="G287" s="6">
        <f>IF(logVir!G287&lt;&gt;0,logVir!G287-logVir!G$1092-0.5*(SLir!G287+SLir!G$1092)*(logHir!G287-logHir!G$1092),0)</f>
        <v>0.38361476558338303</v>
      </c>
      <c r="H287" s="6">
        <f>IF(logVir!H287&lt;&gt;0,logVir!H287-logVir!H$1092-0.5*(SLir!H287+SLir!H$1092)*(logHir!H287-logHir!H$1092),0)</f>
        <v>0.34151929904146983</v>
      </c>
      <c r="I287" s="6">
        <f>IF(logVir!I287&lt;&gt;0,logVir!I287-logVir!I$1092-0.5*(SLir!I287+SLir!I$1092)*(logHir!I287-logHir!I$1092),0)</f>
        <v>0.45764889402853148</v>
      </c>
    </row>
    <row r="288" spans="1:9" x14ac:dyDescent="0.15">
      <c r="A288" s="1">
        <v>13</v>
      </c>
      <c r="B288" s="1" t="s">
        <v>257</v>
      </c>
      <c r="C288" s="1">
        <v>9</v>
      </c>
      <c r="D288" s="1" t="s">
        <v>22</v>
      </c>
      <c r="E288" s="6">
        <f>IF(logVir!E288&lt;&gt;0,logVir!E288-logVir!E$1093-0.5*(SLir!E288+SLir!E$1093)*(logHir!E288-logHir!E$1093),0)</f>
        <v>1.1346465758246458</v>
      </c>
      <c r="F288" s="8">
        <f>IF(logVir!F288&lt;&gt;0,logVir!F288-logVir!F$1093-0.5*(SLir!F288+SLir!F$1093)*(logHir!F288-logHir!F$1093),0)</f>
        <v>0.45570381980084851</v>
      </c>
      <c r="G288" s="6">
        <f>IF(logVir!G288&lt;&gt;0,logVir!G288-logVir!G$1093-0.5*(SLir!G288+SLir!G$1093)*(logHir!G288-logHir!G$1093),0)</f>
        <v>0.28479376603400874</v>
      </c>
      <c r="H288" s="6">
        <f>IF(logVir!H288&lt;&gt;0,logVir!H288-logVir!H$1093-0.5*(SLir!H288+SLir!H$1093)*(logHir!H288-logHir!H$1093),0)</f>
        <v>0.38739658944250599</v>
      </c>
      <c r="I288" s="6">
        <f>IF(logVir!I288&lt;&gt;0,logVir!I288-logVir!I$1093-0.5*(SLir!I288+SLir!I$1093)*(logHir!I288-logHir!I$1093),0)</f>
        <v>0.79221568812389487</v>
      </c>
    </row>
    <row r="289" spans="1:9" x14ac:dyDescent="0.15">
      <c r="A289" s="1">
        <v>13</v>
      </c>
      <c r="B289" s="1" t="s">
        <v>257</v>
      </c>
      <c r="C289" s="1">
        <v>10</v>
      </c>
      <c r="D289" s="1" t="s">
        <v>23</v>
      </c>
      <c r="E289" s="6">
        <f>IF(logVir!E289&lt;&gt;0,logVir!E289-logVir!E$1094-0.5*(SLir!E289+SLir!E$1094)*(logHir!E289-logHir!E$1094),0)</f>
        <v>1.207638335600747</v>
      </c>
      <c r="F289" s="8">
        <f>IF(logVir!F289&lt;&gt;0,logVir!F289-logVir!F$1094-0.5*(SLir!F289+SLir!F$1094)*(logHir!F289-logHir!F$1094),0)</f>
        <v>0.62465212959776384</v>
      </c>
      <c r="G289" s="6">
        <f>IF(logVir!G289&lt;&gt;0,logVir!G289-logVir!G$1094-0.5*(SLir!G289+SLir!G$1094)*(logHir!G289-logHir!G$1094),0)</f>
        <v>0.37563852968939182</v>
      </c>
      <c r="H289" s="6">
        <f>IF(logVir!H289&lt;&gt;0,logVir!H289-logVir!H$1094-0.5*(SLir!H289+SLir!H$1094)*(logHir!H289-logHir!H$1094),0)</f>
        <v>-0.10355883907397723</v>
      </c>
      <c r="I289" s="6">
        <f>IF(logVir!I289&lt;&gt;0,logVir!I289-logVir!I$1094-0.5*(SLir!I289+SLir!I$1094)*(logHir!I289-logHir!I$1094),0)</f>
        <v>-7.204408604844148E-2</v>
      </c>
    </row>
    <row r="290" spans="1:9" x14ac:dyDescent="0.15">
      <c r="A290" s="1">
        <v>13</v>
      </c>
      <c r="B290" s="1" t="s">
        <v>257</v>
      </c>
      <c r="C290" s="1">
        <v>11</v>
      </c>
      <c r="D290" s="1" t="s">
        <v>24</v>
      </c>
      <c r="E290" s="6">
        <f>IF(logVir!E290&lt;&gt;0,logVir!E290-logVir!E$1095-0.5*(SLir!E290+SLir!E$1095)*(logHir!E290-logHir!E$1095),0)</f>
        <v>0.97988411541029663</v>
      </c>
      <c r="F290" s="8">
        <f>IF(logVir!F290&lt;&gt;0,logVir!F290-logVir!F$1095-0.5*(SLir!F290+SLir!F$1095)*(logHir!F290-logHir!F$1095),0)</f>
        <v>0.58886058404390118</v>
      </c>
      <c r="G290" s="6">
        <f>IF(logVir!G290&lt;&gt;0,logVir!G290-logVir!G$1095-0.5*(SLir!G290+SLir!G$1095)*(logHir!G290-logHir!G$1095),0)</f>
        <v>0.40802136144573242</v>
      </c>
      <c r="H290" s="6">
        <f>IF(logVir!H290&lt;&gt;0,logVir!H290-logVir!H$1095-0.5*(SLir!H290+SLir!H$1095)*(logHir!H290-logHir!H$1095),0)</f>
        <v>0.27457030644127189</v>
      </c>
      <c r="I290" s="6">
        <f>IF(logVir!I290&lt;&gt;0,logVir!I290-logVir!I$1095-0.5*(SLir!I290+SLir!I$1095)*(logHir!I290-logHir!I$1095),0)</f>
        <v>-0.18069465023719977</v>
      </c>
    </row>
    <row r="291" spans="1:9" x14ac:dyDescent="0.15">
      <c r="A291" s="1">
        <v>13</v>
      </c>
      <c r="B291" s="1" t="s">
        <v>257</v>
      </c>
      <c r="C291" s="1">
        <v>12</v>
      </c>
      <c r="D291" s="1" t="s">
        <v>25</v>
      </c>
      <c r="E291" s="6">
        <f>IF(logVir!E291&lt;&gt;0,logVir!E291-logVir!E$1096-0.5*(SLir!E291+SLir!E$1096)*(logHir!E291-logHir!E$1096),0)</f>
        <v>1.366629884219829</v>
      </c>
      <c r="F291" s="8">
        <f>IF(logVir!F291&lt;&gt;0,logVir!F291-logVir!F$1096-0.5*(SLir!F291+SLir!F$1096)*(logHir!F291-logHir!F$1096),0)</f>
        <v>0.9698169846520579</v>
      </c>
      <c r="G291" s="6">
        <f>IF(logVir!G291&lt;&gt;0,logVir!G291-logVir!G$1096-0.5*(SLir!G291+SLir!G$1096)*(logHir!G291-logHir!G$1096),0)</f>
        <v>0.92676580856676827</v>
      </c>
      <c r="H291" s="6">
        <f>IF(logVir!H291&lt;&gt;0,logVir!H291-logVir!H$1096-0.5*(SLir!H291+SLir!H$1096)*(logHir!H291-logHir!H$1096),0)</f>
        <v>0.48244172542127295</v>
      </c>
      <c r="I291" s="6">
        <f>IF(logVir!I291&lt;&gt;0,logVir!I291-logVir!I$1096-0.5*(SLir!I291+SLir!I$1096)*(logHir!I291-logHir!I$1096),0)</f>
        <v>-1.9941929873117381E-2</v>
      </c>
    </row>
    <row r="292" spans="1:9" x14ac:dyDescent="0.15">
      <c r="A292" s="1">
        <v>13</v>
      </c>
      <c r="B292" s="1" t="s">
        <v>257</v>
      </c>
      <c r="C292" s="1">
        <v>13</v>
      </c>
      <c r="D292" s="1" t="s">
        <v>26</v>
      </c>
      <c r="E292" s="6">
        <f>IF(logVir!E292&lt;&gt;0,logVir!E292-logVir!E$1097-0.5*(SLir!E292+SLir!E$1097)*(logHir!E292-logHir!E$1097),0)</f>
        <v>1.067823701515572</v>
      </c>
      <c r="F292" s="8">
        <f>IF(logVir!F292&lt;&gt;0,logVir!F292-logVir!F$1097-0.5*(SLir!F292+SLir!F$1097)*(logHir!F292-logHir!F$1097),0)</f>
        <v>0.85562438259650109</v>
      </c>
      <c r="G292" s="6">
        <f>IF(logVir!G292&lt;&gt;0,logVir!G292-logVir!G$1097-0.5*(SLir!G292+SLir!G$1097)*(logHir!G292-logHir!G$1097),0)</f>
        <v>1.0613572748746747</v>
      </c>
      <c r="H292" s="6">
        <f>IF(logVir!H292&lt;&gt;0,logVir!H292-logVir!H$1097-0.5*(SLir!H292+SLir!H$1097)*(logHir!H292-logHir!H$1097),0)</f>
        <v>1.0108984261617118</v>
      </c>
      <c r="I292" s="6">
        <f>IF(logVir!I292&lt;&gt;0,logVir!I292-logVir!I$1097-0.5*(SLir!I292+SLir!I$1097)*(logHir!I292-logHir!I$1097),0)</f>
        <v>1.2618642443174719</v>
      </c>
    </row>
    <row r="293" spans="1:9" x14ac:dyDescent="0.15">
      <c r="A293" s="1">
        <v>13</v>
      </c>
      <c r="B293" s="1" t="s">
        <v>257</v>
      </c>
      <c r="C293" s="1">
        <v>14</v>
      </c>
      <c r="D293" s="1" t="s">
        <v>27</v>
      </c>
      <c r="E293" s="6">
        <f>IF(logVir!E293&lt;&gt;0,logVir!E293-logVir!E$1098-0.5*(SLir!E293+SLir!E$1098)*(logHir!E293-logHir!E$1098),0)</f>
        <v>1.4499463952330598</v>
      </c>
      <c r="F293" s="8">
        <f>IF(logVir!F293&lt;&gt;0,logVir!F293-logVir!F$1098-0.5*(SLir!F293+SLir!F$1098)*(logHir!F293-logHir!F$1098),0)</f>
        <v>1.4176564520586492</v>
      </c>
      <c r="G293" s="6">
        <f>IF(logVir!G293&lt;&gt;0,logVir!G293-logVir!G$1098-0.5*(SLir!G293+SLir!G$1098)*(logHir!G293-logHir!G$1098),0)</f>
        <v>1.4159535157305441</v>
      </c>
      <c r="H293" s="6">
        <f>IF(logVir!H293&lt;&gt;0,logVir!H293-logVir!H$1098-0.5*(SLir!H293+SLir!H$1098)*(logHir!H293-logHir!H$1098),0)</f>
        <v>1.0757814965614112</v>
      </c>
      <c r="I293" s="6">
        <f>IF(logVir!I293&lt;&gt;0,logVir!I293-logVir!I$1098-0.5*(SLir!I293+SLir!I$1098)*(logHir!I293-logHir!I$1098),0)</f>
        <v>0.65580344675814217</v>
      </c>
    </row>
    <row r="294" spans="1:9" x14ac:dyDescent="0.15">
      <c r="A294" s="1">
        <v>13</v>
      </c>
      <c r="B294" s="1" t="s">
        <v>257</v>
      </c>
      <c r="C294" s="1">
        <v>15</v>
      </c>
      <c r="D294" s="1" t="s">
        <v>28</v>
      </c>
      <c r="E294" s="6">
        <f>IF(logVir!E294&lt;&gt;0,logVir!E294-logVir!E$1099-0.5*(SLir!E294+SLir!E$1099)*(logHir!E294-logHir!E$1099),0)</f>
        <v>1.136794583918721</v>
      </c>
      <c r="F294" s="8">
        <f>IF(logVir!F294&lt;&gt;0,logVir!F294-logVir!F$1099-0.5*(SLir!F294+SLir!F$1099)*(logHir!F294-logHir!F$1099),0)</f>
        <v>0.89404310671207909</v>
      </c>
      <c r="G294" s="6">
        <f>IF(logVir!G294&lt;&gt;0,logVir!G294-logVir!G$1099-0.5*(SLir!G294+SLir!G$1099)*(logHir!G294-logHir!G$1099),0)</f>
        <v>0.89454586205386111</v>
      </c>
      <c r="H294" s="6">
        <f>IF(logVir!H294&lt;&gt;0,logVir!H294-logVir!H$1099-0.5*(SLir!H294+SLir!H$1099)*(logHir!H294-logHir!H$1099),0)</f>
        <v>0.96239205737335221</v>
      </c>
      <c r="I294" s="6">
        <f>IF(logVir!I294&lt;&gt;0,logVir!I294-logVir!I$1099-0.5*(SLir!I294+SLir!I$1099)*(logHir!I294-logHir!I$1099),0)</f>
        <v>1.0115729844134078</v>
      </c>
    </row>
    <row r="295" spans="1:9" x14ac:dyDescent="0.15">
      <c r="A295" s="1">
        <v>13</v>
      </c>
      <c r="B295" s="1" t="s">
        <v>255</v>
      </c>
      <c r="C295" s="1">
        <v>16</v>
      </c>
      <c r="D295" s="1" t="s">
        <v>11</v>
      </c>
      <c r="E295" s="6">
        <f>IF(logVir!E295&lt;&gt;0,logVir!E295-logVir!E$1100-0.5*(SLir!E295+SLir!E$1100)*(logHir!E295-logHir!E$1100),0)</f>
        <v>0.24982615062470903</v>
      </c>
      <c r="F295" s="8">
        <f>IF(logVir!F295&lt;&gt;0,logVir!F295-logVir!F$1100-0.5*(SLir!F295+SLir!F$1100)*(logHir!F295-logHir!F$1100),0)</f>
        <v>8.1407120855721216E-2</v>
      </c>
      <c r="G295" s="6">
        <f>IF(logVir!G295&lt;&gt;0,logVir!G295-logVir!G$1100-0.5*(SLir!G295+SLir!G$1100)*(logHir!G295-logHir!G$1100),0)</f>
        <v>0.35553912884273364</v>
      </c>
      <c r="H295" s="6">
        <f>IF(logVir!H295&lt;&gt;0,logVir!H295-logVir!H$1100-0.5*(SLir!H295+SLir!H$1100)*(logHir!H295-logHir!H$1100),0)</f>
        <v>0.4183788584919319</v>
      </c>
      <c r="I295" s="6">
        <f>IF(logVir!I295&lt;&gt;0,logVir!I295-logVir!I$1100-0.5*(SLir!I295+SLir!I$1100)*(logHir!I295-logHir!I$1100),0)</f>
        <v>0.84244487290378922</v>
      </c>
    </row>
    <row r="296" spans="1:9" x14ac:dyDescent="0.15">
      <c r="A296" s="1">
        <v>13</v>
      </c>
      <c r="B296" s="1" t="s">
        <v>255</v>
      </c>
      <c r="C296" s="1">
        <v>17</v>
      </c>
      <c r="D296" s="1" t="s">
        <v>12</v>
      </c>
      <c r="E296" s="6">
        <f>IF(logVir!E296&lt;&gt;0,logVir!E296-logVir!E$1101-0.5*(SLir!E296+SLir!E$1101)*(logHir!E296-logHir!E$1101),0)</f>
        <v>1.0585476562317002</v>
      </c>
      <c r="F296" s="8">
        <f>IF(logVir!F296&lt;&gt;0,logVir!F296-logVir!F$1101-0.5*(SLir!F296+SLir!F$1101)*(logHir!F296-logHir!F$1101),0)</f>
        <v>1.1658606300427892</v>
      </c>
      <c r="G296" s="6">
        <f>IF(logVir!G296&lt;&gt;0,logVir!G296-logVir!G$1101-0.5*(SLir!G296+SLir!G$1101)*(logHir!G296-logHir!G$1101),0)</f>
        <v>1.2225494499682799</v>
      </c>
      <c r="H296" s="6">
        <f>IF(logVir!H296&lt;&gt;0,logVir!H296-logVir!H$1101-0.5*(SLir!H296+SLir!H$1101)*(logHir!H296-logHir!H$1101),0)</f>
        <v>1.1578773505220412</v>
      </c>
      <c r="I296" s="6">
        <f>IF(logVir!I296&lt;&gt;0,logVir!I296-logVir!I$1101-0.5*(SLir!I296+SLir!I$1101)*(logHir!I296-logHir!I$1101),0)</f>
        <v>1.385393786239596</v>
      </c>
    </row>
    <row r="297" spans="1:9" x14ac:dyDescent="0.15">
      <c r="A297" s="1">
        <v>13</v>
      </c>
      <c r="B297" s="1" t="s">
        <v>255</v>
      </c>
      <c r="C297" s="1">
        <v>18</v>
      </c>
      <c r="D297" s="1" t="s">
        <v>13</v>
      </c>
      <c r="E297" s="6">
        <f>IF(logVir!E297&lt;&gt;0,logVir!E297-logVir!E$1102-0.5*(SLir!E297+SLir!E$1102)*(logHir!E297-logHir!E$1102),0)</f>
        <v>0.83777180731849965</v>
      </c>
      <c r="F297" s="8">
        <f>IF(logVir!F297&lt;&gt;0,logVir!F297-logVir!F$1102-0.5*(SLir!F297+SLir!F$1102)*(logHir!F297-logHir!F$1102),0)</f>
        <v>0.73762603363726198</v>
      </c>
      <c r="G297" s="6">
        <f>IF(logVir!G297&lt;&gt;0,logVir!G297-logVir!G$1102-0.5*(SLir!G297+SLir!G$1102)*(logHir!G297-logHir!G$1102),0)</f>
        <v>0.94352861971446988</v>
      </c>
      <c r="H297" s="6">
        <f>IF(logVir!H297&lt;&gt;0,logVir!H297-logVir!H$1102-0.5*(SLir!H297+SLir!H$1102)*(logHir!H297-logHir!H$1102),0)</f>
        <v>1.1232162408012056</v>
      </c>
      <c r="I297" s="6">
        <f>IF(logVir!I297&lt;&gt;0,logVir!I297-logVir!I$1102-0.5*(SLir!I297+SLir!I$1102)*(logHir!I297-logHir!I$1102),0)</f>
        <v>1.3320172401779404</v>
      </c>
    </row>
    <row r="298" spans="1:9" x14ac:dyDescent="0.15">
      <c r="A298" s="1">
        <v>13</v>
      </c>
      <c r="B298" s="1" t="s">
        <v>255</v>
      </c>
      <c r="C298" s="1">
        <v>19</v>
      </c>
      <c r="D298" s="1" t="s">
        <v>14</v>
      </c>
      <c r="E298" s="6">
        <f>IF(logVir!E298&lt;&gt;0,logVir!E298-logVir!E$1103-0.5*(SLir!E298+SLir!E$1103)*(logHir!E298-logHir!E$1103),0)</f>
        <v>1.4245738832838939</v>
      </c>
      <c r="F298" s="8">
        <f>IF(logVir!F298&lt;&gt;0,logVir!F298-logVir!F$1103-0.5*(SLir!F298+SLir!F$1103)*(logHir!F298-logHir!F$1103),0)</f>
        <v>0.72291675733592786</v>
      </c>
      <c r="G298" s="6">
        <f>IF(logVir!G298&lt;&gt;0,logVir!G298-logVir!G$1103-0.5*(SLir!G298+SLir!G$1103)*(logHir!G298-logHir!G$1103),0)</f>
        <v>1.0892096870600589</v>
      </c>
      <c r="H298" s="6">
        <f>IF(logVir!H298&lt;&gt;0,logVir!H298-logVir!H$1103-0.5*(SLir!H298+SLir!H$1103)*(logHir!H298-logHir!H$1103),0)</f>
        <v>1.1269189380662041</v>
      </c>
      <c r="I298" s="6">
        <f>IF(logVir!I298&lt;&gt;0,logVir!I298-logVir!I$1103-0.5*(SLir!I298+SLir!I$1103)*(logHir!I298-logHir!I$1103),0)</f>
        <v>1.148253083894041</v>
      </c>
    </row>
    <row r="299" spans="1:9" x14ac:dyDescent="0.15">
      <c r="A299" s="1">
        <v>13</v>
      </c>
      <c r="B299" s="1" t="s">
        <v>255</v>
      </c>
      <c r="C299" s="1">
        <v>20</v>
      </c>
      <c r="D299" s="1" t="s">
        <v>15</v>
      </c>
      <c r="E299" s="6">
        <f>IF(logVir!E299&lt;&gt;0,logVir!E299-logVir!E$1104-0.5*(SLir!E299+SLir!E$1104)*(logHir!E299-logHir!E$1104),0)</f>
        <v>1.0354427732199682</v>
      </c>
      <c r="F299" s="8">
        <f>IF(logVir!F299&lt;&gt;0,logVir!F299-logVir!F$1104-0.5*(SLir!F299+SLir!F$1104)*(logHir!F299-logHir!F$1104),0)</f>
        <v>1.4618840678641827</v>
      </c>
      <c r="G299" s="6">
        <f>IF(logVir!G299&lt;&gt;0,logVir!G299-logVir!G$1104-0.5*(SLir!G299+SLir!G$1104)*(logHir!G299-logHir!G$1104),0)</f>
        <v>1.9178549203862227</v>
      </c>
      <c r="H299" s="6">
        <f>IF(logVir!H299&lt;&gt;0,logVir!H299-logVir!H$1104-0.5*(SLir!H299+SLir!H$1104)*(logHir!H299-logHir!H$1104),0)</f>
        <v>1.6512247224456786</v>
      </c>
      <c r="I299" s="6">
        <f>IF(logVir!I299&lt;&gt;0,logVir!I299-logVir!I$1104-0.5*(SLir!I299+SLir!I$1104)*(logHir!I299-logHir!I$1104),0)</f>
        <v>1.8266806222959058</v>
      </c>
    </row>
    <row r="300" spans="1:9" x14ac:dyDescent="0.15">
      <c r="A300" s="1">
        <v>13</v>
      </c>
      <c r="B300" s="1" t="s">
        <v>255</v>
      </c>
      <c r="C300" s="1">
        <v>21</v>
      </c>
      <c r="D300" s="1" t="s">
        <v>16</v>
      </c>
      <c r="E300" s="6">
        <f>IF(logVir!E300&lt;&gt;0,logVir!E300-logVir!E$1105-0.5*(SLir!E300+SLir!E$1105)*(logHir!E300-logHir!E$1105),0)</f>
        <v>0.92707673945708913</v>
      </c>
      <c r="F300" s="8">
        <f>IF(logVir!F300&lt;&gt;0,logVir!F300-logVir!F$1105-0.5*(SLir!F300+SLir!F$1105)*(logHir!F300-logHir!F$1105),0)</f>
        <v>1.0180381551556497</v>
      </c>
      <c r="G300" s="6">
        <f>IF(logVir!G300&lt;&gt;0,logVir!G300-logVir!G$1105-0.5*(SLir!G300+SLir!G$1105)*(logHir!G300-logHir!G$1105),0)</f>
        <v>1.0649581342798822</v>
      </c>
      <c r="H300" s="6">
        <f>IF(logVir!H300&lt;&gt;0,logVir!H300-logVir!H$1105-0.5*(SLir!H300+SLir!H$1105)*(logHir!H300-logHir!H$1105),0)</f>
        <v>1.1941694656637734</v>
      </c>
      <c r="I300" s="6">
        <f>IF(logVir!I300&lt;&gt;0,logVir!I300-logVir!I$1105-0.5*(SLir!I300+SLir!I$1105)*(logHir!I300-logHir!I$1105),0)</f>
        <v>1.5027444447900919</v>
      </c>
    </row>
    <row r="301" spans="1:9" x14ac:dyDescent="0.15">
      <c r="A301" s="1">
        <v>13</v>
      </c>
      <c r="B301" s="1" t="s">
        <v>254</v>
      </c>
      <c r="C301" s="1">
        <v>22</v>
      </c>
      <c r="D301" s="1" t="s">
        <v>8</v>
      </c>
      <c r="E301" s="6">
        <f>IF(logVir!E301&lt;&gt;0,logVir!E301-logVir!E$1106-0.5*(SLir!E301+SLir!E$1106)*(logHir!E301-logHir!E$1106),0)</f>
        <v>0.86623106560043395</v>
      </c>
      <c r="F301" s="8">
        <f>IF(logVir!F301&lt;&gt;0,logVir!F301-logVir!F$1106-0.5*(SLir!F301+SLir!F$1106)*(logHir!F301-logHir!F$1106),0)</f>
        <v>0.71459964022904976</v>
      </c>
      <c r="G301" s="6">
        <f>IF(logVir!G301&lt;&gt;0,logVir!G301-logVir!G$1106-0.5*(SLir!G301+SLir!G$1106)*(logHir!G301-logHir!G$1106),0)</f>
        <v>1.0692444740988276</v>
      </c>
      <c r="H301" s="6">
        <f>IF(logVir!H301&lt;&gt;0,logVir!H301-logVir!H$1106-0.5*(SLir!H301+SLir!H$1106)*(logHir!H301-logHir!H$1106),0)</f>
        <v>0.90207571250558338</v>
      </c>
      <c r="I301" s="6">
        <f>IF(logVir!I301&lt;&gt;0,logVir!I301-logVir!I$1106-0.5*(SLir!I301+SLir!I$1106)*(logHir!I301-logHir!I$1106),0)</f>
        <v>0.83809490819234478</v>
      </c>
    </row>
    <row r="302" spans="1:9" x14ac:dyDescent="0.15">
      <c r="A302" s="1">
        <v>13</v>
      </c>
      <c r="B302" s="1" t="s">
        <v>254</v>
      </c>
      <c r="C302" s="1">
        <v>23</v>
      </c>
      <c r="D302" s="1" t="s">
        <v>29</v>
      </c>
      <c r="E302" s="6">
        <f>IF(logVir!E302&lt;&gt;0,logVir!E302-logVir!E$1107-0.5*(SLir!E302+SLir!E$1107)*(logHir!E302-logHir!E$1107),0)</f>
        <v>0.94334176367532185</v>
      </c>
      <c r="F302" s="8">
        <f>IF(logVir!F302&lt;&gt;0,logVir!F302-logVir!F$1107-0.5*(SLir!F302+SLir!F$1107)*(logHir!F302-logHir!F$1107),0)</f>
        <v>0.67551825334314008</v>
      </c>
      <c r="G302" s="6">
        <f>IF(logVir!G302&lt;&gt;0,logVir!G302-logVir!G$1107-0.5*(SLir!G302+SLir!G$1107)*(logHir!G302-logHir!G$1107),0)</f>
        <v>0.75214433219344423</v>
      </c>
      <c r="H302" s="6">
        <f>IF(logVir!H302&lt;&gt;0,logVir!H302-logVir!H$1107-0.5*(SLir!H302+SLir!H$1107)*(logHir!H302-logHir!H$1107),0)</f>
        <v>0.6447241589505166</v>
      </c>
      <c r="I302" s="6">
        <f>IF(logVir!I302&lt;&gt;0,logVir!I302-logVir!I$1107-0.5*(SLir!I302+SLir!I$1107)*(logHir!I302-logHir!I$1107),0)</f>
        <v>0.81897397866998478</v>
      </c>
    </row>
    <row r="303" spans="1:9" x14ac:dyDescent="0.15">
      <c r="A303" s="1">
        <v>14</v>
      </c>
      <c r="B303" s="1" t="s">
        <v>104</v>
      </c>
      <c r="C303" s="1">
        <v>1</v>
      </c>
      <c r="D303" s="1" t="s">
        <v>9</v>
      </c>
      <c r="E303" s="6">
        <f>IF(logVir!E303&lt;&gt;0,logVir!E303-logVir!E$1085-0.5*(SLir!E303+SLir!E$1085)*(logHir!E303-logHir!E$1085),0)</f>
        <v>-0.14975815004058893</v>
      </c>
      <c r="F303" s="8">
        <f>IF(logVir!F303&lt;&gt;0,logVir!F303-logVir!F$1085-0.5*(SLir!F303+SLir!F$1085)*(logHir!F303-logHir!F$1085),0)</f>
        <v>-0.40570771262230443</v>
      </c>
      <c r="G303" s="6">
        <f>IF(logVir!G303&lt;&gt;0,logVir!G303-logVir!G$1085-0.5*(SLir!G303+SLir!G$1085)*(logHir!G303-logHir!G$1085),0)</f>
        <v>-0.45352060098072838</v>
      </c>
      <c r="H303" s="6">
        <f>IF(logVir!H303&lt;&gt;0,logVir!H303-logVir!H$1085-0.5*(SLir!H303+SLir!H$1085)*(logHir!H303-logHir!H$1085),0)</f>
        <v>-0.51159696395625776</v>
      </c>
      <c r="I303" s="6">
        <f>IF(logVir!I303&lt;&gt;0,logVir!I303-logVir!I$1085-0.5*(SLir!I303+SLir!I$1085)*(logHir!I303-logHir!I$1085),0)</f>
        <v>-0.4991996761562455</v>
      </c>
    </row>
    <row r="304" spans="1:9" x14ac:dyDescent="0.15">
      <c r="A304" s="1">
        <v>14</v>
      </c>
      <c r="B304" s="1" t="s">
        <v>104</v>
      </c>
      <c r="C304" s="1">
        <v>2</v>
      </c>
      <c r="D304" s="1" t="s">
        <v>10</v>
      </c>
      <c r="E304" s="6">
        <f>IF(logVir!E304&lt;&gt;0,logVir!E304-logVir!E$1086-0.5*(SLir!E304+SLir!E$1086)*(logHir!E304-logHir!E$1086),0)</f>
        <v>0.11075098010020998</v>
      </c>
      <c r="F304" s="8">
        <f>IF(logVir!F304&lt;&gt;0,logVir!F304-logVir!F$1086-0.5*(SLir!F304+SLir!F$1086)*(logHir!F304-logHir!F$1086),0)</f>
        <v>-0.73618840120583806</v>
      </c>
      <c r="G304" s="6">
        <f>IF(logVir!G304&lt;&gt;0,logVir!G304-logVir!G$1086-0.5*(SLir!G304+SLir!G$1086)*(logHir!G304-logHir!G$1086),0)</f>
        <v>-0.93639081821155035</v>
      </c>
      <c r="H304" s="6">
        <f>IF(logVir!H304&lt;&gt;0,logVir!H304-logVir!H$1086-0.5*(SLir!H304+SLir!H$1086)*(logHir!H304-logHir!H$1086),0)</f>
        <v>-0.74347152024858554</v>
      </c>
      <c r="I304" s="6">
        <f>IF(logVir!I304&lt;&gt;0,logVir!I304-logVir!I$1086-0.5*(SLir!I304+SLir!I$1086)*(logHir!I304-logHir!I$1086),0)</f>
        <v>-0.90988163309302039</v>
      </c>
    </row>
    <row r="305" spans="1:9" x14ac:dyDescent="0.15">
      <c r="A305" s="1">
        <v>14</v>
      </c>
      <c r="B305" s="1" t="s">
        <v>105</v>
      </c>
      <c r="C305" s="1">
        <v>3</v>
      </c>
      <c r="D305" s="1" t="s">
        <v>17</v>
      </c>
      <c r="E305" s="6">
        <f>IF(logVir!E305&lt;&gt;0,logVir!E305-logVir!E$1087-0.5*(SLir!E305+SLir!E$1087)*(logHir!E305-logHir!E$1087),0)</f>
        <v>1.2071239063337451</v>
      </c>
      <c r="F305" s="8">
        <f>IF(logVir!F305&lt;&gt;0,logVir!F305-logVir!F$1087-0.5*(SLir!F305+SLir!F$1087)*(logHir!F305-logHir!F$1087),0)</f>
        <v>0.88611242146109537</v>
      </c>
      <c r="G305" s="6">
        <f>IF(logVir!G305&lt;&gt;0,logVir!G305-logVir!G$1087-0.5*(SLir!G305+SLir!G$1087)*(logHir!G305-logHir!G$1087),0)</f>
        <v>0.70326784069246728</v>
      </c>
      <c r="H305" s="6">
        <f>IF(logVir!H305&lt;&gt;0,logVir!H305-logVir!H$1087-0.5*(SLir!H305+SLir!H$1087)*(logHir!H305-logHir!H$1087),0)</f>
        <v>0.71488428219981071</v>
      </c>
      <c r="I305" s="6">
        <f>IF(logVir!I305&lt;&gt;0,logVir!I305-logVir!I$1087-0.5*(SLir!I305+SLir!I$1087)*(logHir!I305-logHir!I$1087),0)</f>
        <v>0.69467935680499782</v>
      </c>
    </row>
    <row r="306" spans="1:9" x14ac:dyDescent="0.15">
      <c r="A306" s="1">
        <v>14</v>
      </c>
      <c r="B306" s="1" t="s">
        <v>105</v>
      </c>
      <c r="C306" s="1">
        <v>4</v>
      </c>
      <c r="D306" s="1" t="s">
        <v>18</v>
      </c>
      <c r="E306" s="6">
        <f>IF(logVir!E306&lt;&gt;0,logVir!E306-logVir!E$1088-0.5*(SLir!E306+SLir!E$1088)*(logHir!E306-logHir!E$1088),0)</f>
        <v>0.24827648399114102</v>
      </c>
      <c r="F306" s="8">
        <f>IF(logVir!F306&lt;&gt;0,logVir!F306-logVir!F$1088-0.5*(SLir!F306+SLir!F$1088)*(logHir!F306-logHir!F$1088),0)</f>
        <v>2.9424952946214451E-2</v>
      </c>
      <c r="G306" s="6">
        <f>IF(logVir!G306&lt;&gt;0,logVir!G306-logVir!G$1088-0.5*(SLir!G306+SLir!G$1088)*(logHir!G306-logHir!G$1088),0)</f>
        <v>2.0118387360627987E-2</v>
      </c>
      <c r="H306" s="6">
        <f>IF(logVir!H306&lt;&gt;0,logVir!H306-logVir!H$1088-0.5*(SLir!H306+SLir!H$1088)*(logHir!H306-logHir!H$1088),0)</f>
        <v>-0.21591373862688207</v>
      </c>
      <c r="I306" s="6">
        <f>IF(logVir!I306&lt;&gt;0,logVir!I306-logVir!I$1088-0.5*(SLir!I306+SLir!I$1088)*(logHir!I306-logHir!I$1088),0)</f>
        <v>-0.24335921716600337</v>
      </c>
    </row>
    <row r="307" spans="1:9" x14ac:dyDescent="0.15">
      <c r="A307" s="1">
        <v>14</v>
      </c>
      <c r="B307" s="1" t="s">
        <v>105</v>
      </c>
      <c r="C307" s="1">
        <v>5</v>
      </c>
      <c r="D307" s="1" t="s">
        <v>19</v>
      </c>
      <c r="E307" s="6">
        <f>IF(logVir!E307&lt;&gt;0,logVir!E307-logVir!E$1089-0.5*(SLir!E307+SLir!E$1089)*(logHir!E307-logHir!E$1089),0)</f>
        <v>0.34556493101408636</v>
      </c>
      <c r="F307" s="8">
        <f>IF(logVir!F307&lt;&gt;0,logVir!F307-logVir!F$1089-0.5*(SLir!F307+SLir!F$1089)*(logHir!F307-logHir!F$1089),0)</f>
        <v>0.68837561121035939</v>
      </c>
      <c r="G307" s="6">
        <f>IF(logVir!G307&lt;&gt;0,logVir!G307-logVir!G$1089-0.5*(SLir!G307+SLir!G$1089)*(logHir!G307-logHir!G$1089),0)</f>
        <v>0.44742722019047854</v>
      </c>
      <c r="H307" s="6">
        <f>IF(logVir!H307&lt;&gt;0,logVir!H307-logVir!H$1089-0.5*(SLir!H307+SLir!H$1089)*(logHir!H307-logHir!H$1089),0)</f>
        <v>0.16560342620991275</v>
      </c>
      <c r="I307" s="6">
        <f>IF(logVir!I307&lt;&gt;0,logVir!I307-logVir!I$1089-0.5*(SLir!I307+SLir!I$1089)*(logHir!I307-logHir!I$1089),0)</f>
        <v>0.25027228740195473</v>
      </c>
    </row>
    <row r="308" spans="1:9" x14ac:dyDescent="0.15">
      <c r="A308" s="1">
        <v>14</v>
      </c>
      <c r="B308" s="1" t="s">
        <v>105</v>
      </c>
      <c r="C308" s="1">
        <v>6</v>
      </c>
      <c r="D308" s="1" t="s">
        <v>3</v>
      </c>
      <c r="E308" s="6">
        <f>IF(logVir!E308&lt;&gt;0,logVir!E308-logVir!E$1090-0.5*(SLir!E308+SLir!E$1090)*(logHir!E308-logHir!E$1090),0)</f>
        <v>2.021257231250488</v>
      </c>
      <c r="F308" s="8">
        <f>IF(logVir!F308&lt;&gt;0,logVir!F308-logVir!F$1090-0.5*(SLir!F308+SLir!F$1090)*(logHir!F308-logHir!F$1090),0)</f>
        <v>1.6204223301359413</v>
      </c>
      <c r="G308" s="6">
        <f>IF(logVir!G308&lt;&gt;0,logVir!G308-logVir!G$1090-0.5*(SLir!G308+SLir!G$1090)*(logHir!G308-logHir!G$1090),0)</f>
        <v>1.5955444645357089</v>
      </c>
      <c r="H308" s="6">
        <f>IF(logVir!H308&lt;&gt;0,logVir!H308-logVir!H$1090-0.5*(SLir!H308+SLir!H$1090)*(logHir!H308-logHir!H$1090),0)</f>
        <v>1.4616813708006968</v>
      </c>
      <c r="I308" s="6">
        <f>IF(logVir!I308&lt;&gt;0,logVir!I308-logVir!I$1090-0.5*(SLir!I308+SLir!I$1090)*(logHir!I308-logHir!I$1090),0)</f>
        <v>1.2385168252301435</v>
      </c>
    </row>
    <row r="309" spans="1:9" x14ac:dyDescent="0.15">
      <c r="A309" s="1">
        <v>14</v>
      </c>
      <c r="B309" s="1" t="s">
        <v>105</v>
      </c>
      <c r="C309" s="1">
        <v>7</v>
      </c>
      <c r="D309" s="1" t="s">
        <v>20</v>
      </c>
      <c r="E309" s="6">
        <f>IF(logVir!E309&lt;&gt;0,logVir!E309-logVir!E$1091-0.5*(SLir!E309+SLir!E$1091)*(logHir!E309-logHir!E$1091),0)</f>
        <v>3.5875099091274212</v>
      </c>
      <c r="F309" s="8">
        <f>IF(logVir!F309&lt;&gt;0,logVir!F309-logVir!F$1091-0.5*(SLir!F309+SLir!F$1091)*(logHir!F309-logHir!F$1091),0)</f>
        <v>3.1637533692328623</v>
      </c>
      <c r="G309" s="6">
        <f>IF(logVir!G309&lt;&gt;0,logVir!G309-logVir!G$1091-0.5*(SLir!G309+SLir!G$1091)*(logHir!G309-logHir!G$1091),0)</f>
        <v>2.3940266901078227</v>
      </c>
      <c r="H309" s="6">
        <f>IF(logVir!H309&lt;&gt;0,logVir!H309-logVir!H$1091-0.5*(SLir!H309+SLir!H$1091)*(logHir!H309-logHir!H$1091),0)</f>
        <v>2.9605092621778395</v>
      </c>
      <c r="I309" s="6">
        <f>IF(logVir!I309&lt;&gt;0,logVir!I309-logVir!I$1091-0.5*(SLir!I309+SLir!I$1091)*(logHir!I309-logHir!I$1091),0)</f>
        <v>3.5557108905301722</v>
      </c>
    </row>
    <row r="310" spans="1:9" x14ac:dyDescent="0.15">
      <c r="A310" s="1">
        <v>14</v>
      </c>
      <c r="B310" s="1" t="s">
        <v>105</v>
      </c>
      <c r="C310" s="1">
        <v>8</v>
      </c>
      <c r="D310" s="1" t="s">
        <v>21</v>
      </c>
      <c r="E310" s="6">
        <f>IF(logVir!E310&lt;&gt;0,logVir!E310-logVir!E$1092-0.5*(SLir!E310+SLir!E$1092)*(logHir!E310-logHir!E$1092),0)</f>
        <v>1.1462103078068071</v>
      </c>
      <c r="F310" s="8">
        <f>IF(logVir!F310&lt;&gt;0,logVir!F310-logVir!F$1092-0.5*(SLir!F310+SLir!F$1092)*(logHir!F310-logHir!F$1092),0)</f>
        <v>0.72234890735347868</v>
      </c>
      <c r="G310" s="6">
        <f>IF(logVir!G310&lt;&gt;0,logVir!G310-logVir!G$1092-0.5*(SLir!G310+SLir!G$1092)*(logHir!G310-logHir!G$1092),0)</f>
        <v>0.51345351966026942</v>
      </c>
      <c r="H310" s="6">
        <f>IF(logVir!H310&lt;&gt;0,logVir!H310-logVir!H$1092-0.5*(SLir!H310+SLir!H$1092)*(logHir!H310-logHir!H$1092),0)</f>
        <v>0.40684663995220599</v>
      </c>
      <c r="I310" s="6">
        <f>IF(logVir!I310&lt;&gt;0,logVir!I310-logVir!I$1092-0.5*(SLir!I310+SLir!I$1092)*(logHir!I310-logHir!I$1092),0)</f>
        <v>1.0208470982634397</v>
      </c>
    </row>
    <row r="311" spans="1:9" x14ac:dyDescent="0.15">
      <c r="A311" s="1">
        <v>14</v>
      </c>
      <c r="B311" s="1" t="s">
        <v>105</v>
      </c>
      <c r="C311" s="1">
        <v>9</v>
      </c>
      <c r="D311" s="1" t="s">
        <v>22</v>
      </c>
      <c r="E311" s="6">
        <f>IF(logVir!E311&lt;&gt;0,logVir!E311-logVir!E$1093-0.5*(SLir!E311+SLir!E$1093)*(logHir!E311-logHir!E$1093),0)</f>
        <v>0.97745051094375546</v>
      </c>
      <c r="F311" s="8">
        <f>IF(logVir!F311&lt;&gt;0,logVir!F311-logVir!F$1093-0.5*(SLir!F311+SLir!F$1093)*(logHir!F311-logHir!F$1093),0)</f>
        <v>1.0335806127796086</v>
      </c>
      <c r="G311" s="6">
        <f>IF(logVir!G311&lt;&gt;0,logVir!G311-logVir!G$1093-0.5*(SLir!G311+SLir!G$1093)*(logHir!G311-logHir!G$1093),0)</f>
        <v>0.982138947725407</v>
      </c>
      <c r="H311" s="6">
        <f>IF(logVir!H311&lt;&gt;0,logVir!H311-logVir!H$1093-0.5*(SLir!H311+SLir!H$1093)*(logHir!H311-logHir!H$1093),0)</f>
        <v>0.71898223270131945</v>
      </c>
      <c r="I311" s="6">
        <f>IF(logVir!I311&lt;&gt;0,logVir!I311-logVir!I$1093-0.5*(SLir!I311+SLir!I$1093)*(logHir!I311-logHir!I$1093),0)</f>
        <v>0.59587709762219321</v>
      </c>
    </row>
    <row r="312" spans="1:9" x14ac:dyDescent="0.15">
      <c r="A312" s="1">
        <v>14</v>
      </c>
      <c r="B312" s="1" t="s">
        <v>105</v>
      </c>
      <c r="C312" s="1">
        <v>10</v>
      </c>
      <c r="D312" s="1" t="s">
        <v>23</v>
      </c>
      <c r="E312" s="6">
        <f>IF(logVir!E312&lt;&gt;0,logVir!E312-logVir!E$1094-0.5*(SLir!E312+SLir!E$1094)*(logHir!E312-logHir!E$1094),0)</f>
        <v>0.899005084942746</v>
      </c>
      <c r="F312" s="8">
        <f>IF(logVir!F312&lt;&gt;0,logVir!F312-logVir!F$1094-0.5*(SLir!F312+SLir!F$1094)*(logHir!F312-logHir!F$1094),0)</f>
        <v>0.6348890791173285</v>
      </c>
      <c r="G312" s="6">
        <f>IF(logVir!G312&lt;&gt;0,logVir!G312-logVir!G$1094-0.5*(SLir!G312+SLir!G$1094)*(logHir!G312-logHir!G$1094),0)</f>
        <v>0.4495452395954127</v>
      </c>
      <c r="H312" s="6">
        <f>IF(logVir!H312&lt;&gt;0,logVir!H312-logVir!H$1094-0.5*(SLir!H312+SLir!H$1094)*(logHir!H312-logHir!H$1094),0)</f>
        <v>0.36859710907438448</v>
      </c>
      <c r="I312" s="6">
        <f>IF(logVir!I312&lt;&gt;0,logVir!I312-logVir!I$1094-0.5*(SLir!I312+SLir!I$1094)*(logHir!I312-logHir!I$1094),0)</f>
        <v>0.30682336902118501</v>
      </c>
    </row>
    <row r="313" spans="1:9" x14ac:dyDescent="0.15">
      <c r="A313" s="1">
        <v>14</v>
      </c>
      <c r="B313" s="1" t="s">
        <v>105</v>
      </c>
      <c r="C313" s="1">
        <v>11</v>
      </c>
      <c r="D313" s="1" t="s">
        <v>24</v>
      </c>
      <c r="E313" s="6">
        <f>IF(logVir!E313&lt;&gt;0,logVir!E313-logVir!E$1095-0.5*(SLir!E313+SLir!E$1095)*(logHir!E313-logHir!E$1095),0)</f>
        <v>0.96452010920363329</v>
      </c>
      <c r="F313" s="8">
        <f>IF(logVir!F313&lt;&gt;0,logVir!F313-logVir!F$1095-0.5*(SLir!F313+SLir!F$1095)*(logHir!F313-logHir!F$1095),0)</f>
        <v>0.68787286232146783</v>
      </c>
      <c r="G313" s="6">
        <f>IF(logVir!G313&lt;&gt;0,logVir!G313-logVir!G$1095-0.5*(SLir!G313+SLir!G$1095)*(logHir!G313-logHir!G$1095),0)</f>
        <v>0.73970767039066931</v>
      </c>
      <c r="H313" s="6">
        <f>IF(logVir!H313&lt;&gt;0,logVir!H313-logVir!H$1095-0.5*(SLir!H313+SLir!H$1095)*(logHir!H313-logHir!H$1095),0)</f>
        <v>0.73666013678411102</v>
      </c>
      <c r="I313" s="6">
        <f>IF(logVir!I313&lt;&gt;0,logVir!I313-logVir!I$1095-0.5*(SLir!I313+SLir!I$1095)*(logHir!I313-logHir!I$1095),0)</f>
        <v>0.23712811954703539</v>
      </c>
    </row>
    <row r="314" spans="1:9" x14ac:dyDescent="0.15">
      <c r="A314" s="1">
        <v>14</v>
      </c>
      <c r="B314" s="1" t="s">
        <v>105</v>
      </c>
      <c r="C314" s="1">
        <v>12</v>
      </c>
      <c r="D314" s="1" t="s">
        <v>25</v>
      </c>
      <c r="E314" s="6">
        <f>IF(logVir!E314&lt;&gt;0,logVir!E314-logVir!E$1096-0.5*(SLir!E314+SLir!E$1096)*(logHir!E314-logHir!E$1096),0)</f>
        <v>1.3429207273748136</v>
      </c>
      <c r="F314" s="8">
        <f>IF(logVir!F314&lt;&gt;0,logVir!F314-logVir!F$1096-0.5*(SLir!F314+SLir!F$1096)*(logHir!F314-logHir!F$1096),0)</f>
        <v>1.2851896998935128</v>
      </c>
      <c r="G314" s="6">
        <f>IF(logVir!G314&lt;&gt;0,logVir!G314-logVir!G$1096-0.5*(SLir!G314+SLir!G$1096)*(logHir!G314-logHir!G$1096),0)</f>
        <v>1.4779572069434432</v>
      </c>
      <c r="H314" s="6">
        <f>IF(logVir!H314&lt;&gt;0,logVir!H314-logVir!H$1096-0.5*(SLir!H314+SLir!H$1096)*(logHir!H314-logHir!H$1096),0)</f>
        <v>0.7697522760746458</v>
      </c>
      <c r="I314" s="6">
        <f>IF(logVir!I314&lt;&gt;0,logVir!I314-logVir!I$1096-0.5*(SLir!I314+SLir!I$1096)*(logHir!I314-logHir!I$1096),0)</f>
        <v>0.12579241484988013</v>
      </c>
    </row>
    <row r="315" spans="1:9" x14ac:dyDescent="0.15">
      <c r="A315" s="1">
        <v>14</v>
      </c>
      <c r="B315" s="1" t="s">
        <v>105</v>
      </c>
      <c r="C315" s="1">
        <v>13</v>
      </c>
      <c r="D315" s="1" t="s">
        <v>26</v>
      </c>
      <c r="E315" s="6">
        <f>IF(logVir!E315&lt;&gt;0,logVir!E315-logVir!E$1097-0.5*(SLir!E315+SLir!E$1097)*(logHir!E315-logHir!E$1097),0)</f>
        <v>1.7740641345416863</v>
      </c>
      <c r="F315" s="8">
        <f>IF(logVir!F315&lt;&gt;0,logVir!F315-logVir!F$1097-0.5*(SLir!F315+SLir!F$1097)*(logHir!F315-logHir!F$1097),0)</f>
        <v>1.3833128447203031</v>
      </c>
      <c r="G315" s="6">
        <f>IF(logVir!G315&lt;&gt;0,logVir!G315-logVir!G$1097-0.5*(SLir!G315+SLir!G$1097)*(logHir!G315-logHir!G$1097),0)</f>
        <v>1.4405750832476283</v>
      </c>
      <c r="H315" s="6">
        <f>IF(logVir!H315&lt;&gt;0,logVir!H315-logVir!H$1097-0.5*(SLir!H315+SLir!H$1097)*(logHir!H315-logHir!H$1097),0)</f>
        <v>1.0978068745113108</v>
      </c>
      <c r="I315" s="6">
        <f>IF(logVir!I315&lt;&gt;0,logVir!I315-logVir!I$1097-0.5*(SLir!I315+SLir!I$1097)*(logHir!I315-logHir!I$1097),0)</f>
        <v>0.83385293781382308</v>
      </c>
    </row>
    <row r="316" spans="1:9" x14ac:dyDescent="0.15">
      <c r="A316" s="1">
        <v>14</v>
      </c>
      <c r="B316" s="1" t="s">
        <v>105</v>
      </c>
      <c r="C316" s="1">
        <v>14</v>
      </c>
      <c r="D316" s="1" t="s">
        <v>27</v>
      </c>
      <c r="E316" s="6">
        <f>IF(logVir!E316&lt;&gt;0,logVir!E316-logVir!E$1098-0.5*(SLir!E316+SLir!E$1098)*(logHir!E316-logHir!E$1098),0)</f>
        <v>0.93470642975934348</v>
      </c>
      <c r="F316" s="8">
        <f>IF(logVir!F316&lt;&gt;0,logVir!F316-logVir!F$1098-0.5*(SLir!F316+SLir!F$1098)*(logHir!F316-logHir!F$1098),0)</f>
        <v>0.83666544445710134</v>
      </c>
      <c r="G316" s="6">
        <f>IF(logVir!G316&lt;&gt;0,logVir!G316-logVir!G$1098-0.5*(SLir!G316+SLir!G$1098)*(logHir!G316-logHir!G$1098),0)</f>
        <v>0.89513177325520643</v>
      </c>
      <c r="H316" s="6">
        <f>IF(logVir!H316&lt;&gt;0,logVir!H316-logVir!H$1098-0.5*(SLir!H316+SLir!H$1098)*(logHir!H316-logHir!H$1098),0)</f>
        <v>0.69060897570479951</v>
      </c>
      <c r="I316" s="6">
        <f>IF(logVir!I316&lt;&gt;0,logVir!I316-logVir!I$1098-0.5*(SLir!I316+SLir!I$1098)*(logHir!I316-logHir!I$1098),0)</f>
        <v>0.58460692384296098</v>
      </c>
    </row>
    <row r="317" spans="1:9" x14ac:dyDescent="0.15">
      <c r="A317" s="1">
        <v>14</v>
      </c>
      <c r="B317" s="1" t="s">
        <v>105</v>
      </c>
      <c r="C317" s="1">
        <v>15</v>
      </c>
      <c r="D317" s="1" t="s">
        <v>28</v>
      </c>
      <c r="E317" s="6">
        <f>IF(logVir!E317&lt;&gt;0,logVir!E317-logVir!E$1099-0.5*(SLir!E317+SLir!E$1099)*(logHir!E317-logHir!E$1099),0)</f>
        <v>0.56441784245031046</v>
      </c>
      <c r="F317" s="8">
        <f>IF(logVir!F317&lt;&gt;0,logVir!F317-logVir!F$1099-0.5*(SLir!F317+SLir!F$1099)*(logHir!F317-logHir!F$1099),0)</f>
        <v>0.33815419668900826</v>
      </c>
      <c r="G317" s="6">
        <f>IF(logVir!G317&lt;&gt;0,logVir!G317-logVir!G$1099-0.5*(SLir!G317+SLir!G$1099)*(logHir!G317-logHir!G$1099),0)</f>
        <v>0.46197188735389949</v>
      </c>
      <c r="H317" s="6">
        <f>IF(logVir!H317&lt;&gt;0,logVir!H317-logVir!H$1099-0.5*(SLir!H317+SLir!H$1099)*(logHir!H317-logHir!H$1099),0)</f>
        <v>0.40604286183631</v>
      </c>
      <c r="I317" s="6">
        <f>IF(logVir!I317&lt;&gt;0,logVir!I317-logVir!I$1099-0.5*(SLir!I317+SLir!I$1099)*(logHir!I317-logHir!I$1099),0)</f>
        <v>0.52875336909614301</v>
      </c>
    </row>
    <row r="318" spans="1:9" x14ac:dyDescent="0.15">
      <c r="A318" s="1">
        <v>14</v>
      </c>
      <c r="B318" s="1" t="s">
        <v>104</v>
      </c>
      <c r="C318" s="1">
        <v>16</v>
      </c>
      <c r="D318" s="1" t="s">
        <v>11</v>
      </c>
      <c r="E318" s="6">
        <f>IF(logVir!E318&lt;&gt;0,logVir!E318-logVir!E$1100-0.5*(SLir!E318+SLir!E$1100)*(logHir!E318-logHir!E$1100),0)</f>
        <v>0.63302092842241664</v>
      </c>
      <c r="F318" s="8">
        <f>IF(logVir!F318&lt;&gt;0,logVir!F318-logVir!F$1100-0.5*(SLir!F318+SLir!F$1100)*(logHir!F318-logHir!F$1100),0)</f>
        <v>0.28599856497732046</v>
      </c>
      <c r="G318" s="6">
        <f>IF(logVir!G318&lt;&gt;0,logVir!G318-logVir!G$1100-0.5*(SLir!G318+SLir!G$1100)*(logHir!G318-logHir!G$1100),0)</f>
        <v>0.25642750612511245</v>
      </c>
      <c r="H318" s="6">
        <f>IF(logVir!H318&lt;&gt;0,logVir!H318-logVir!H$1100-0.5*(SLir!H318+SLir!H$1100)*(logHir!H318-logHir!H$1100),0)</f>
        <v>6.2036387188315167E-2</v>
      </c>
      <c r="I318" s="6">
        <f>IF(logVir!I318&lt;&gt;0,logVir!I318-logVir!I$1100-0.5*(SLir!I318+SLir!I$1100)*(logHir!I318-logHir!I$1100),0)</f>
        <v>7.8614879864477016E-2</v>
      </c>
    </row>
    <row r="319" spans="1:9" x14ac:dyDescent="0.15">
      <c r="A319" s="1">
        <v>14</v>
      </c>
      <c r="B319" s="1" t="s">
        <v>104</v>
      </c>
      <c r="C319" s="1">
        <v>17</v>
      </c>
      <c r="D319" s="1" t="s">
        <v>12</v>
      </c>
      <c r="E319" s="6">
        <f>IF(logVir!E319&lt;&gt;0,logVir!E319-logVir!E$1101-0.5*(SLir!E319+SLir!E$1101)*(logHir!E319-logHir!E$1101),0)</f>
        <v>1.3468230266356505</v>
      </c>
      <c r="F319" s="8">
        <f>IF(logVir!F319&lt;&gt;0,logVir!F319-logVir!F$1101-0.5*(SLir!F319+SLir!F$1101)*(logHir!F319-logHir!F$1101),0)</f>
        <v>0.99363079355801909</v>
      </c>
      <c r="G319" s="6">
        <f>IF(logVir!G319&lt;&gt;0,logVir!G319-logVir!G$1101-0.5*(SLir!G319+SLir!G$1101)*(logHir!G319-logHir!G$1101),0)</f>
        <v>0.95808726447976755</v>
      </c>
      <c r="H319" s="6">
        <f>IF(logVir!H319&lt;&gt;0,logVir!H319-logVir!H$1101-0.5*(SLir!H319+SLir!H$1101)*(logHir!H319-logHir!H$1101),0)</f>
        <v>0.89093195539067538</v>
      </c>
      <c r="I319" s="6">
        <f>IF(logVir!I319&lt;&gt;0,logVir!I319-logVir!I$1101-0.5*(SLir!I319+SLir!I$1101)*(logHir!I319-logHir!I$1101),0)</f>
        <v>1.0071035081817272</v>
      </c>
    </row>
    <row r="320" spans="1:9" x14ac:dyDescent="0.15">
      <c r="A320" s="1">
        <v>14</v>
      </c>
      <c r="B320" s="1" t="s">
        <v>104</v>
      </c>
      <c r="C320" s="1">
        <v>18</v>
      </c>
      <c r="D320" s="1" t="s">
        <v>13</v>
      </c>
      <c r="E320" s="6">
        <f>IF(logVir!E320&lt;&gt;0,logVir!E320-logVir!E$1102-0.5*(SLir!E320+SLir!E$1102)*(logHir!E320-logHir!E$1102),0)</f>
        <v>0.33870900892898603</v>
      </c>
      <c r="F320" s="8">
        <f>IF(logVir!F320&lt;&gt;0,logVir!F320-logVir!F$1102-0.5*(SLir!F320+SLir!F$1102)*(logHir!F320-logHir!F$1102),0)</f>
        <v>0.45915192567386098</v>
      </c>
      <c r="G320" s="6">
        <f>IF(logVir!G320&lt;&gt;0,logVir!G320-logVir!G$1102-0.5*(SLir!G320+SLir!G$1102)*(logHir!G320-logHir!G$1102),0)</f>
        <v>0.58657851368610214</v>
      </c>
      <c r="H320" s="6">
        <f>IF(logVir!H320&lt;&gt;0,logVir!H320-logVir!H$1102-0.5*(SLir!H320+SLir!H$1102)*(logHir!H320-logHir!H$1102),0)</f>
        <v>0.46705350573807136</v>
      </c>
      <c r="I320" s="6">
        <f>IF(logVir!I320&lt;&gt;0,logVir!I320-logVir!I$1102-0.5*(SLir!I320+SLir!I$1102)*(logHir!I320-logHir!I$1102),0)</f>
        <v>0.68694340686925925</v>
      </c>
    </row>
    <row r="321" spans="1:9" x14ac:dyDescent="0.15">
      <c r="A321" s="1">
        <v>14</v>
      </c>
      <c r="B321" s="1" t="s">
        <v>104</v>
      </c>
      <c r="C321" s="1">
        <v>19</v>
      </c>
      <c r="D321" s="1" t="s">
        <v>14</v>
      </c>
      <c r="E321" s="6">
        <f>IF(logVir!E321&lt;&gt;0,logVir!E321-logVir!E$1103-0.5*(SLir!E321+SLir!E$1103)*(logHir!E321-logHir!E$1103),0)</f>
        <v>0.19616204410268046</v>
      </c>
      <c r="F321" s="8">
        <f>IF(logVir!F321&lt;&gt;0,logVir!F321-logVir!F$1103-0.5*(SLir!F321+SLir!F$1103)*(logHir!F321-logHir!F$1103),0)</f>
        <v>-3.1199239920201793E-2</v>
      </c>
      <c r="G321" s="6">
        <f>IF(logVir!G321&lt;&gt;0,logVir!G321-logVir!G$1103-0.5*(SLir!G321+SLir!G$1103)*(logHir!G321-logHir!G$1103),0)</f>
        <v>6.5111250885292016E-2</v>
      </c>
      <c r="H321" s="6">
        <f>IF(logVir!H321&lt;&gt;0,logVir!H321-logVir!H$1103-0.5*(SLir!H321+SLir!H$1103)*(logHir!H321-logHir!H$1103),0)</f>
        <v>0.40613832516525217</v>
      </c>
      <c r="I321" s="6">
        <f>IF(logVir!I321&lt;&gt;0,logVir!I321-logVir!I$1103-0.5*(SLir!I321+SLir!I$1103)*(logHir!I321-logHir!I$1103),0)</f>
        <v>0.39214099746053388</v>
      </c>
    </row>
    <row r="322" spans="1:9" x14ac:dyDescent="0.15">
      <c r="A322" s="1">
        <v>14</v>
      </c>
      <c r="B322" s="1" t="s">
        <v>104</v>
      </c>
      <c r="C322" s="1">
        <v>20</v>
      </c>
      <c r="D322" s="1" t="s">
        <v>15</v>
      </c>
      <c r="E322" s="6">
        <f>IF(logVir!E322&lt;&gt;0,logVir!E322-logVir!E$1104-0.5*(SLir!E322+SLir!E$1104)*(logHir!E322-logHir!E$1104),0)</f>
        <v>0.8830773469427361</v>
      </c>
      <c r="F322" s="8">
        <f>IF(logVir!F322&lt;&gt;0,logVir!F322-logVir!F$1104-0.5*(SLir!F322+SLir!F$1104)*(logHir!F322-logHir!F$1104),0)</f>
        <v>1.3344257458454849</v>
      </c>
      <c r="G322" s="6">
        <f>IF(logVir!G322&lt;&gt;0,logVir!G322-logVir!G$1104-0.5*(SLir!G322+SLir!G$1104)*(logHir!G322-logHir!G$1104),0)</f>
        <v>1.3750339308427644</v>
      </c>
      <c r="H322" s="6">
        <f>IF(logVir!H322&lt;&gt;0,logVir!H322-logVir!H$1104-0.5*(SLir!H322+SLir!H$1104)*(logHir!H322-logHir!H$1104),0)</f>
        <v>1.239837967111147</v>
      </c>
      <c r="I322" s="6">
        <f>IF(logVir!I322&lt;&gt;0,logVir!I322-logVir!I$1104-0.5*(SLir!I322+SLir!I$1104)*(logHir!I322-logHir!I$1104),0)</f>
        <v>1.3561404893536153</v>
      </c>
    </row>
    <row r="323" spans="1:9" x14ac:dyDescent="0.15">
      <c r="A323" s="1">
        <v>14</v>
      </c>
      <c r="B323" s="1" t="s">
        <v>104</v>
      </c>
      <c r="C323" s="1">
        <v>21</v>
      </c>
      <c r="D323" s="1" t="s">
        <v>16</v>
      </c>
      <c r="E323" s="6">
        <f>IF(logVir!E323&lt;&gt;0,logVir!E323-logVir!E$1105-0.5*(SLir!E323+SLir!E$1105)*(logHir!E323-logHir!E$1105),0)</f>
        <v>1.0285824790903881</v>
      </c>
      <c r="F323" s="8">
        <f>IF(logVir!F323&lt;&gt;0,logVir!F323-logVir!F$1105-0.5*(SLir!F323+SLir!F$1105)*(logHir!F323-logHir!F$1105),0)</f>
        <v>0.82575098219899601</v>
      </c>
      <c r="G323" s="6">
        <f>IF(logVir!G323&lt;&gt;0,logVir!G323-logVir!G$1105-0.5*(SLir!G323+SLir!G$1105)*(logHir!G323-logHir!G$1105),0)</f>
        <v>0.80138862608764416</v>
      </c>
      <c r="H323" s="6">
        <f>IF(logVir!H323&lt;&gt;0,logVir!H323-logVir!H$1105-0.5*(SLir!H323+SLir!H$1105)*(logHir!H323-logHir!H$1105),0)</f>
        <v>0.80209462568571699</v>
      </c>
      <c r="I323" s="6">
        <f>IF(logVir!I323&lt;&gt;0,logVir!I323-logVir!I$1105-0.5*(SLir!I323+SLir!I$1105)*(logHir!I323-logHir!I$1105),0)</f>
        <v>0.96897649375958361</v>
      </c>
    </row>
    <row r="324" spans="1:9" x14ac:dyDescent="0.15">
      <c r="A324" s="1">
        <v>14</v>
      </c>
      <c r="B324" s="1" t="s">
        <v>103</v>
      </c>
      <c r="C324" s="1">
        <v>22</v>
      </c>
      <c r="D324" s="1" t="s">
        <v>8</v>
      </c>
      <c r="E324" s="6">
        <f>IF(logVir!E324&lt;&gt;0,logVir!E324-logVir!E$1106-0.5*(SLir!E324+SLir!E$1106)*(logHir!E324-logHir!E$1106),0)</f>
        <v>0.3209612005220347</v>
      </c>
      <c r="F324" s="8">
        <f>IF(logVir!F324&lt;&gt;0,logVir!F324-logVir!F$1106-0.5*(SLir!F324+SLir!F$1106)*(logHir!F324-logHir!F$1106),0)</f>
        <v>0.43404925165930608</v>
      </c>
      <c r="G324" s="6">
        <f>IF(logVir!G324&lt;&gt;0,logVir!G324-logVir!G$1106-0.5*(SLir!G324+SLir!G$1106)*(logHir!G324-logHir!G$1106),0)</f>
        <v>0.50013156990135355</v>
      </c>
      <c r="H324" s="6">
        <f>IF(logVir!H324&lt;&gt;0,logVir!H324-logVir!H$1106-0.5*(SLir!H324+SLir!H$1106)*(logHir!H324-logHir!H$1106),0)</f>
        <v>0.48163078917885804</v>
      </c>
      <c r="I324" s="6">
        <f>IF(logVir!I324&lt;&gt;0,logVir!I324-logVir!I$1106-0.5*(SLir!I324+SLir!I$1106)*(logHir!I324-logHir!I$1106),0)</f>
        <v>0.51304261872211376</v>
      </c>
    </row>
    <row r="325" spans="1:9" x14ac:dyDescent="0.15">
      <c r="A325" s="1">
        <v>14</v>
      </c>
      <c r="B325" s="1" t="s">
        <v>103</v>
      </c>
      <c r="C325" s="1">
        <v>23</v>
      </c>
      <c r="D325" s="1" t="s">
        <v>29</v>
      </c>
      <c r="E325" s="6">
        <f>IF(logVir!E325&lt;&gt;0,logVir!E325-logVir!E$1107-0.5*(SLir!E325+SLir!E$1107)*(logHir!E325-logHir!E$1107),0)</f>
        <v>0.37882415513746082</v>
      </c>
      <c r="F325" s="8">
        <f>IF(logVir!F325&lt;&gt;0,logVir!F325-logVir!F$1107-0.5*(SLir!F325+SLir!F$1107)*(logHir!F325-logHir!F$1107),0)</f>
        <v>0.33315332715746704</v>
      </c>
      <c r="G325" s="6">
        <f>IF(logVir!G325&lt;&gt;0,logVir!G325-logVir!G$1107-0.5*(SLir!G325+SLir!G$1107)*(logHir!G325-logHir!G$1107),0)</f>
        <v>0.42158557503736582</v>
      </c>
      <c r="H325" s="6">
        <f>IF(logVir!H325&lt;&gt;0,logVir!H325-logVir!H$1107-0.5*(SLir!H325+SLir!H$1107)*(logHir!H325-logHir!H$1107),0)</f>
        <v>0.40677905367026679</v>
      </c>
      <c r="I325" s="6">
        <f>IF(logVir!I325&lt;&gt;0,logVir!I325-logVir!I$1107-0.5*(SLir!I325+SLir!I$1107)*(logHir!I325-logHir!I$1107),0)</f>
        <v>0.3545752087491385</v>
      </c>
    </row>
    <row r="326" spans="1:9" x14ac:dyDescent="0.15">
      <c r="A326" s="1">
        <v>15</v>
      </c>
      <c r="B326" s="1" t="s">
        <v>107</v>
      </c>
      <c r="C326" s="1">
        <v>1</v>
      </c>
      <c r="D326" s="1" t="s">
        <v>9</v>
      </c>
      <c r="E326" s="6">
        <f>IF(logVir!E326&lt;&gt;0,logVir!E326-logVir!E$1085-0.5*(SLir!E326+SLir!E$1085)*(logHir!E326-logHir!E$1085),0)</f>
        <v>8.7258309572240289E-2</v>
      </c>
      <c r="F326" s="8">
        <f>IF(logVir!F326&lt;&gt;0,logVir!F326-logVir!F$1085-0.5*(SLir!F326+SLir!F$1085)*(logHir!F326-logHir!F$1085),0)</f>
        <v>0.12683663414090024</v>
      </c>
      <c r="G326" s="6">
        <f>IF(logVir!G326&lt;&gt;0,logVir!G326-logVir!G$1085-0.5*(SLir!G326+SLir!G$1085)*(logHir!G326-logHir!G$1085),0)</f>
        <v>0.31256020446543908</v>
      </c>
      <c r="H326" s="6">
        <f>IF(logVir!H326&lt;&gt;0,logVir!H326-logVir!H$1085-0.5*(SLir!H326+SLir!H$1085)*(logHir!H326-logHir!H$1085),0)</f>
        <v>0.49702144955600669</v>
      </c>
      <c r="I326" s="6">
        <f>IF(logVir!I326&lt;&gt;0,logVir!I326-logVir!I$1085-0.5*(SLir!I326+SLir!I$1085)*(logHir!I326-logHir!I$1085),0)</f>
        <v>0.52632202669998429</v>
      </c>
    </row>
    <row r="327" spans="1:9" x14ac:dyDescent="0.15">
      <c r="A327" s="1">
        <v>15</v>
      </c>
      <c r="B327" s="1" t="s">
        <v>107</v>
      </c>
      <c r="C327" s="1">
        <v>2</v>
      </c>
      <c r="D327" s="1" t="s">
        <v>10</v>
      </c>
      <c r="E327" s="6">
        <f>IF(logVir!E327&lt;&gt;0,logVir!E327-logVir!E$1086-0.5*(SLir!E327+SLir!E$1086)*(logHir!E327-logHir!E$1086),0)</f>
        <v>0.64997667335106679</v>
      </c>
      <c r="F327" s="8">
        <f>IF(logVir!F327&lt;&gt;0,logVir!F327-logVir!F$1086-0.5*(SLir!F327+SLir!F$1086)*(logHir!F327-logHir!F$1086),0)</f>
        <v>0.87593103859784083</v>
      </c>
      <c r="G327" s="6">
        <f>IF(logVir!G327&lt;&gt;0,logVir!G327-logVir!G$1086-0.5*(SLir!G327+SLir!G$1086)*(logHir!G327-logHir!G$1086),0)</f>
        <v>0.58775621503793973</v>
      </c>
      <c r="H327" s="6">
        <f>IF(logVir!H327&lt;&gt;0,logVir!H327-logVir!H$1086-0.5*(SLir!H327+SLir!H$1086)*(logHir!H327-logHir!H$1086),0)</f>
        <v>0.8327948595725484</v>
      </c>
      <c r="I327" s="6">
        <f>IF(logVir!I327&lt;&gt;0,logVir!I327-logVir!I$1086-0.5*(SLir!I327+SLir!I$1086)*(logHir!I327-logHir!I$1086),0)</f>
        <v>1.7577200809060587</v>
      </c>
    </row>
    <row r="328" spans="1:9" x14ac:dyDescent="0.15">
      <c r="A328" s="1">
        <v>15</v>
      </c>
      <c r="B328" s="1" t="s">
        <v>108</v>
      </c>
      <c r="C328" s="1">
        <v>3</v>
      </c>
      <c r="D328" s="1" t="s">
        <v>17</v>
      </c>
      <c r="E328" s="6">
        <f>IF(logVir!E328&lt;&gt;0,logVir!E328-logVir!E$1087-0.5*(SLir!E328+SLir!E$1087)*(logHir!E328-logHir!E$1087),0)</f>
        <v>-0.14761753014287071</v>
      </c>
      <c r="F328" s="8">
        <f>IF(logVir!F328&lt;&gt;0,logVir!F328-logVir!F$1087-0.5*(SLir!F328+SLir!F$1087)*(logHir!F328-logHir!F$1087),0)</f>
        <v>-0.16100545514693204</v>
      </c>
      <c r="G328" s="6">
        <f>IF(logVir!G328&lt;&gt;0,logVir!G328-logVir!G$1087-0.5*(SLir!G328+SLir!G$1087)*(logHir!G328-logHir!G$1087),0)</f>
        <v>-0.14042139981658192</v>
      </c>
      <c r="H328" s="6">
        <f>IF(logVir!H328&lt;&gt;0,logVir!H328-logVir!H$1087-0.5*(SLir!H328+SLir!H$1087)*(logHir!H328-logHir!H$1087),0)</f>
        <v>-0.14429038743601941</v>
      </c>
      <c r="I328" s="6">
        <f>IF(logVir!I328&lt;&gt;0,logVir!I328-logVir!I$1087-0.5*(SLir!I328+SLir!I$1087)*(logHir!I328-logHir!I$1087),0)</f>
        <v>0.21219688274567777</v>
      </c>
    </row>
    <row r="329" spans="1:9" x14ac:dyDescent="0.15">
      <c r="A329" s="1">
        <v>15</v>
      </c>
      <c r="B329" s="1" t="s">
        <v>108</v>
      </c>
      <c r="C329" s="1">
        <v>4</v>
      </c>
      <c r="D329" s="1" t="s">
        <v>18</v>
      </c>
      <c r="E329" s="6">
        <f>IF(logVir!E329&lt;&gt;0,logVir!E329-logVir!E$1088-0.5*(SLir!E329+SLir!E$1088)*(logHir!E329-logHir!E$1088),0)</f>
        <v>0.12875131359475434</v>
      </c>
      <c r="F329" s="8">
        <f>IF(logVir!F329&lt;&gt;0,logVir!F329-logVir!F$1088-0.5*(SLir!F329+SLir!F$1088)*(logHir!F329-logHir!F$1088),0)</f>
        <v>-8.7816516949136281E-3</v>
      </c>
      <c r="G329" s="6">
        <f>IF(logVir!G329&lt;&gt;0,logVir!G329-logVir!G$1088-0.5*(SLir!G329+SLir!G$1088)*(logHir!G329-logHir!G$1088),0)</f>
        <v>-3.742686557312902E-2</v>
      </c>
      <c r="H329" s="6">
        <f>IF(logVir!H329&lt;&gt;0,logVir!H329-logVir!H$1088-0.5*(SLir!H329+SLir!H$1088)*(logHir!H329-logHir!H$1088),0)</f>
        <v>0.22383505235799983</v>
      </c>
      <c r="I329" s="6">
        <f>IF(logVir!I329&lt;&gt;0,logVir!I329-logVir!I$1088-0.5*(SLir!I329+SLir!I$1088)*(logHir!I329-logHir!I$1088),0)</f>
        <v>8.5929759491241653E-2</v>
      </c>
    </row>
    <row r="330" spans="1:9" x14ac:dyDescent="0.15">
      <c r="A330" s="1">
        <v>15</v>
      </c>
      <c r="B330" s="1" t="s">
        <v>108</v>
      </c>
      <c r="C330" s="1">
        <v>5</v>
      </c>
      <c r="D330" s="1" t="s">
        <v>19</v>
      </c>
      <c r="E330" s="6">
        <f>IF(logVir!E330&lt;&gt;0,logVir!E330-logVir!E$1089-0.5*(SLir!E330+SLir!E$1089)*(logHir!E330-logHir!E$1089),0)</f>
        <v>2.1356384401532071E-2</v>
      </c>
      <c r="F330" s="8">
        <f>IF(logVir!F330&lt;&gt;0,logVir!F330-logVir!F$1089-0.5*(SLir!F330+SLir!F$1089)*(logHir!F330-logHir!F$1089),0)</f>
        <v>-0.22712584172057002</v>
      </c>
      <c r="G330" s="6">
        <f>IF(logVir!G330&lt;&gt;0,logVir!G330-logVir!G$1089-0.5*(SLir!G330+SLir!G$1089)*(logHir!G330-logHir!G$1089),0)</f>
        <v>-1.9177727230225594E-2</v>
      </c>
      <c r="H330" s="6">
        <f>IF(logVir!H330&lt;&gt;0,logVir!H330-logVir!H$1089-0.5*(SLir!H330+SLir!H$1089)*(logHir!H330-logHir!H$1089),0)</f>
        <v>0.2039616491825029</v>
      </c>
      <c r="I330" s="6">
        <f>IF(logVir!I330&lt;&gt;0,logVir!I330-logVir!I$1089-0.5*(SLir!I330+SLir!I$1089)*(logHir!I330-logHir!I$1089),0)</f>
        <v>0.73622636994997437</v>
      </c>
    </row>
    <row r="331" spans="1:9" x14ac:dyDescent="0.15">
      <c r="A331" s="1">
        <v>15</v>
      </c>
      <c r="B331" s="1" t="s">
        <v>108</v>
      </c>
      <c r="C331" s="1">
        <v>6</v>
      </c>
      <c r="D331" s="1" t="s">
        <v>3</v>
      </c>
      <c r="E331" s="6">
        <f>IF(logVir!E331&lt;&gt;0,logVir!E331-logVir!E$1090-0.5*(SLir!E331+SLir!E$1090)*(logHir!E331-logHir!E$1090),0)</f>
        <v>0.87654918351379496</v>
      </c>
      <c r="F331" s="8">
        <f>IF(logVir!F331&lt;&gt;0,logVir!F331-logVir!F$1090-0.5*(SLir!F331+SLir!F$1090)*(logHir!F331-logHir!F$1090),0)</f>
        <v>0.82189775338675464</v>
      </c>
      <c r="G331" s="6">
        <f>IF(logVir!G331&lt;&gt;0,logVir!G331-logVir!G$1090-0.5*(SLir!G331+SLir!G$1090)*(logHir!G331-logHir!G$1090),0)</f>
        <v>0.42367093047128834</v>
      </c>
      <c r="H331" s="6">
        <f>IF(logVir!H331&lt;&gt;0,logVir!H331-logVir!H$1090-0.5*(SLir!H331+SLir!H$1090)*(logHir!H331-logHir!H$1090),0)</f>
        <v>0.54649488563166282</v>
      </c>
      <c r="I331" s="6">
        <f>IF(logVir!I331&lt;&gt;0,logVir!I331-logVir!I$1090-0.5*(SLir!I331+SLir!I$1090)*(logHir!I331-logHir!I$1090),0)</f>
        <v>0.64273631759609795</v>
      </c>
    </row>
    <row r="332" spans="1:9" x14ac:dyDescent="0.15">
      <c r="A332" s="1">
        <v>15</v>
      </c>
      <c r="B332" s="1" t="s">
        <v>108</v>
      </c>
      <c r="C332" s="1">
        <v>7</v>
      </c>
      <c r="D332" s="1" t="s">
        <v>20</v>
      </c>
      <c r="E332" s="6">
        <f>IF(logVir!E332&lt;&gt;0,logVir!E332-logVir!E$1091-0.5*(SLir!E332+SLir!E$1091)*(logHir!E332-logHir!E$1091),0)</f>
        <v>1.1589884797320271</v>
      </c>
      <c r="F332" s="8">
        <f>IF(logVir!F332&lt;&gt;0,logVir!F332-logVir!F$1091-0.5*(SLir!F332+SLir!F$1091)*(logHir!F332-logHir!F$1091),0)</f>
        <v>2.2022376813305691</v>
      </c>
      <c r="G332" s="6">
        <f>IF(logVir!G332&lt;&gt;0,logVir!G332-logVir!G$1091-0.5*(SLir!G332+SLir!G$1091)*(logHir!G332-logHir!G$1091),0)</f>
        <v>0.66087206434118562</v>
      </c>
      <c r="H332" s="6">
        <f>IF(logVir!H332&lt;&gt;0,logVir!H332-logVir!H$1091-0.5*(SLir!H332+SLir!H$1091)*(logHir!H332-logHir!H$1091),0)</f>
        <v>-0.75672814212669803</v>
      </c>
      <c r="I332" s="6">
        <f>IF(logVir!I332&lt;&gt;0,logVir!I332-logVir!I$1091-0.5*(SLir!I332+SLir!I$1091)*(logHir!I332-logHir!I$1091),0)</f>
        <v>0.11360363845137449</v>
      </c>
    </row>
    <row r="333" spans="1:9" x14ac:dyDescent="0.15">
      <c r="A333" s="1">
        <v>15</v>
      </c>
      <c r="B333" s="1" t="s">
        <v>108</v>
      </c>
      <c r="C333" s="1">
        <v>8</v>
      </c>
      <c r="D333" s="1" t="s">
        <v>21</v>
      </c>
      <c r="E333" s="6">
        <f>IF(logVir!E333&lt;&gt;0,logVir!E333-logVir!E$1092-0.5*(SLir!E333+SLir!E$1092)*(logHir!E333-logHir!E$1092),0)</f>
        <v>0.16329369306953681</v>
      </c>
      <c r="F333" s="8">
        <f>IF(logVir!F333&lt;&gt;0,logVir!F333-logVir!F$1092-0.5*(SLir!F333+SLir!F$1092)*(logHir!F333-logHir!F$1092),0)</f>
        <v>4.8869614853248394E-2</v>
      </c>
      <c r="G333" s="6">
        <f>IF(logVir!G333&lt;&gt;0,logVir!G333-logVir!G$1092-0.5*(SLir!G333+SLir!G$1092)*(logHir!G333-logHir!G$1092),0)</f>
        <v>-0.1836948187485189</v>
      </c>
      <c r="H333" s="6">
        <f>IF(logVir!H333&lt;&gt;0,logVir!H333-logVir!H$1092-0.5*(SLir!H333+SLir!H$1092)*(logHir!H333-logHir!H$1092),0)</f>
        <v>-0.12762255003383249</v>
      </c>
      <c r="I333" s="6">
        <f>IF(logVir!I333&lt;&gt;0,logVir!I333-logVir!I$1092-0.5*(SLir!I333+SLir!I$1092)*(logHir!I333-logHir!I$1092),0)</f>
        <v>-0.21917137309748691</v>
      </c>
    </row>
    <row r="334" spans="1:9" x14ac:dyDescent="0.15">
      <c r="A334" s="1">
        <v>15</v>
      </c>
      <c r="B334" s="1" t="s">
        <v>108</v>
      </c>
      <c r="C334" s="1">
        <v>9</v>
      </c>
      <c r="D334" s="1" t="s">
        <v>22</v>
      </c>
      <c r="E334" s="6">
        <f>IF(logVir!E334&lt;&gt;0,logVir!E334-logVir!E$1093-0.5*(SLir!E334+SLir!E$1093)*(logHir!E334-logHir!E$1093),0)</f>
        <v>0.55945835032131286</v>
      </c>
      <c r="F334" s="8">
        <f>IF(logVir!F334&lt;&gt;0,logVir!F334-logVir!F$1093-0.5*(SLir!F334+SLir!F$1093)*(logHir!F334-logHir!F$1093),0)</f>
        <v>7.8811613057415686E-3</v>
      </c>
      <c r="G334" s="6">
        <f>IF(logVir!G334&lt;&gt;0,logVir!G334-logVir!G$1093-0.5*(SLir!G334+SLir!G$1093)*(logHir!G334-logHir!G$1093),0)</f>
        <v>-7.210961279821182E-3</v>
      </c>
      <c r="H334" s="6">
        <f>IF(logVir!H334&lt;&gt;0,logVir!H334-logVir!H$1093-0.5*(SLir!H334+SLir!H$1093)*(logHir!H334-logHir!H$1093),0)</f>
        <v>-8.334395808865469E-2</v>
      </c>
      <c r="I334" s="6">
        <f>IF(logVir!I334&lt;&gt;0,logVir!I334-logVir!I$1093-0.5*(SLir!I334+SLir!I$1093)*(logHir!I334-logHir!I$1093),0)</f>
        <v>-9.9956608303604977E-2</v>
      </c>
    </row>
    <row r="335" spans="1:9" x14ac:dyDescent="0.15">
      <c r="A335" s="1">
        <v>15</v>
      </c>
      <c r="B335" s="1" t="s">
        <v>108</v>
      </c>
      <c r="C335" s="1">
        <v>10</v>
      </c>
      <c r="D335" s="1" t="s">
        <v>23</v>
      </c>
      <c r="E335" s="6">
        <f>IF(logVir!E335&lt;&gt;0,logVir!E335-logVir!E$1094-0.5*(SLir!E335+SLir!E$1094)*(logHir!E335-logHir!E$1094),0)</f>
        <v>0.42046616840931283</v>
      </c>
      <c r="F335" s="8">
        <f>IF(logVir!F335&lt;&gt;0,logVir!F335-logVir!F$1094-0.5*(SLir!F335+SLir!F$1094)*(logHir!F335-logHir!F$1094),0)</f>
        <v>0.33977772827121111</v>
      </c>
      <c r="G335" s="6">
        <f>IF(logVir!G335&lt;&gt;0,logVir!G335-logVir!G$1094-0.5*(SLir!G335+SLir!G$1094)*(logHir!G335-logHir!G$1094),0)</f>
        <v>0.20848995152780803</v>
      </c>
      <c r="H335" s="6">
        <f>IF(logVir!H335&lt;&gt;0,logVir!H335-logVir!H$1094-0.5*(SLir!H335+SLir!H$1094)*(logHir!H335-logHir!H$1094),0)</f>
        <v>0.12509514505910824</v>
      </c>
      <c r="I335" s="6">
        <f>IF(logVir!I335&lt;&gt;0,logVir!I335-logVir!I$1094-0.5*(SLir!I335+SLir!I$1094)*(logHir!I335-logHir!I$1094),0)</f>
        <v>0.15870378375194594</v>
      </c>
    </row>
    <row r="336" spans="1:9" x14ac:dyDescent="0.15">
      <c r="A336" s="1">
        <v>15</v>
      </c>
      <c r="B336" s="1" t="s">
        <v>108</v>
      </c>
      <c r="C336" s="1">
        <v>11</v>
      </c>
      <c r="D336" s="1" t="s">
        <v>24</v>
      </c>
      <c r="E336" s="6">
        <f>IF(logVir!E336&lt;&gt;0,logVir!E336-logVir!E$1095-0.5*(SLir!E336+SLir!E$1095)*(logHir!E336-logHir!E$1095),0)</f>
        <v>0.175106691118596</v>
      </c>
      <c r="F336" s="8">
        <f>IF(logVir!F336&lt;&gt;0,logVir!F336-logVir!F$1095-0.5*(SLir!F336+SLir!F$1095)*(logHir!F336-logHir!F$1095),0)</f>
        <v>0.16760823936103753</v>
      </c>
      <c r="G336" s="6">
        <f>IF(logVir!G336&lt;&gt;0,logVir!G336-logVir!G$1095-0.5*(SLir!G336+SLir!G$1095)*(logHir!G336-logHir!G$1095),0)</f>
        <v>5.3553853630610382E-2</v>
      </c>
      <c r="H336" s="6">
        <f>IF(logVir!H336&lt;&gt;0,logVir!H336-logVir!H$1095-0.5*(SLir!H336+SLir!H$1095)*(logHir!H336-logHir!H$1095),0)</f>
        <v>2.9923089081883458E-2</v>
      </c>
      <c r="I336" s="6">
        <f>IF(logVir!I336&lt;&gt;0,logVir!I336-logVir!I$1095-0.5*(SLir!I336+SLir!I$1095)*(logHir!I336-logHir!I$1095),0)</f>
        <v>0.25892269598725792</v>
      </c>
    </row>
    <row r="337" spans="1:9" x14ac:dyDescent="0.15">
      <c r="A337" s="1">
        <v>15</v>
      </c>
      <c r="B337" s="1" t="s">
        <v>108</v>
      </c>
      <c r="C337" s="1">
        <v>12</v>
      </c>
      <c r="D337" s="1" t="s">
        <v>25</v>
      </c>
      <c r="E337" s="6">
        <f>IF(logVir!E337&lt;&gt;0,logVir!E337-logVir!E$1096-0.5*(SLir!E337+SLir!E$1096)*(logHir!E337-logHir!E$1096),0)</f>
        <v>-0.17392658627469051</v>
      </c>
      <c r="F337" s="8">
        <f>IF(logVir!F337&lt;&gt;0,logVir!F337-logVir!F$1096-0.5*(SLir!F337+SLir!F$1096)*(logHir!F337-logHir!F$1096),0)</f>
        <v>-0.12181581250839463</v>
      </c>
      <c r="G337" s="6">
        <f>IF(logVir!G337&lt;&gt;0,logVir!G337-logVir!G$1096-0.5*(SLir!G337+SLir!G$1096)*(logHir!G337-logHir!G$1096),0)</f>
        <v>-2.1996007653848071E-2</v>
      </c>
      <c r="H337" s="6">
        <f>IF(logVir!H337&lt;&gt;0,logVir!H337-logVir!H$1096-0.5*(SLir!H337+SLir!H$1096)*(logHir!H337-logHir!H$1096),0)</f>
        <v>0.16846717002353145</v>
      </c>
      <c r="I337" s="6">
        <f>IF(logVir!I337&lt;&gt;0,logVir!I337-logVir!I$1096-0.5*(SLir!I337+SLir!I$1096)*(logHir!I337-logHir!I$1096),0)</f>
        <v>6.7712537628967562E-2</v>
      </c>
    </row>
    <row r="338" spans="1:9" x14ac:dyDescent="0.15">
      <c r="A338" s="1">
        <v>15</v>
      </c>
      <c r="B338" s="1" t="s">
        <v>108</v>
      </c>
      <c r="C338" s="1">
        <v>13</v>
      </c>
      <c r="D338" s="1" t="s">
        <v>26</v>
      </c>
      <c r="E338" s="6">
        <f>IF(logVir!E338&lt;&gt;0,logVir!E338-logVir!E$1097-0.5*(SLir!E338+SLir!E$1097)*(logHir!E338-logHir!E$1097),0)</f>
        <v>7.5081676264198705E-3</v>
      </c>
      <c r="F338" s="8">
        <f>IF(logVir!F338&lt;&gt;0,logVir!F338-logVir!F$1097-0.5*(SLir!F338+SLir!F$1097)*(logHir!F338-logHir!F$1097),0)</f>
        <v>2.1299243080887185E-2</v>
      </c>
      <c r="G338" s="6">
        <f>IF(logVir!G338&lt;&gt;0,logVir!G338-logVir!G$1097-0.5*(SLir!G338+SLir!G$1097)*(logHir!G338-logHir!G$1097),0)</f>
        <v>-0.13315095744836852</v>
      </c>
      <c r="H338" s="6">
        <f>IF(logVir!H338&lt;&gt;0,logVir!H338-logVir!H$1097-0.5*(SLir!H338+SLir!H$1097)*(logHir!H338-logHir!H$1097),0)</f>
        <v>-0.29894778194785898</v>
      </c>
      <c r="I338" s="6">
        <f>IF(logVir!I338&lt;&gt;0,logVir!I338-logVir!I$1097-0.5*(SLir!I338+SLir!I$1097)*(logHir!I338-logHir!I$1097),0)</f>
        <v>-0.1708827946156406</v>
      </c>
    </row>
    <row r="339" spans="1:9" x14ac:dyDescent="0.15">
      <c r="A339" s="1">
        <v>15</v>
      </c>
      <c r="B339" s="1" t="s">
        <v>108</v>
      </c>
      <c r="C339" s="1">
        <v>14</v>
      </c>
      <c r="D339" s="1" t="s">
        <v>27</v>
      </c>
      <c r="E339" s="6">
        <f>IF(logVir!E339&lt;&gt;0,logVir!E339-logVir!E$1098-0.5*(SLir!E339+SLir!E$1098)*(logHir!E339-logHir!E$1098),0)</f>
        <v>0.18012986961218147</v>
      </c>
      <c r="F339" s="8">
        <f>IF(logVir!F339&lt;&gt;0,logVir!F339-logVir!F$1098-0.5*(SLir!F339+SLir!F$1098)*(logHir!F339-logHir!F$1098),0)</f>
        <v>0.10511999435645358</v>
      </c>
      <c r="G339" s="6">
        <f>IF(logVir!G339&lt;&gt;0,logVir!G339-logVir!G$1098-0.5*(SLir!G339+SLir!G$1098)*(logHir!G339-logHir!G$1098),0)</f>
        <v>0.48544796918528965</v>
      </c>
      <c r="H339" s="6">
        <f>IF(logVir!H339&lt;&gt;0,logVir!H339-logVir!H$1098-0.5*(SLir!H339+SLir!H$1098)*(logHir!H339-logHir!H$1098),0)</f>
        <v>0.33300135656113528</v>
      </c>
      <c r="I339" s="6">
        <f>IF(logVir!I339&lt;&gt;0,logVir!I339-logVir!I$1098-0.5*(SLir!I339+SLir!I$1098)*(logHir!I339-logHir!I$1098),0)</f>
        <v>0.33782600257468165</v>
      </c>
    </row>
    <row r="340" spans="1:9" x14ac:dyDescent="0.15">
      <c r="A340" s="1">
        <v>15</v>
      </c>
      <c r="B340" s="1" t="s">
        <v>108</v>
      </c>
      <c r="C340" s="1">
        <v>15</v>
      </c>
      <c r="D340" s="1" t="s">
        <v>28</v>
      </c>
      <c r="E340" s="6">
        <f>IF(logVir!E340&lt;&gt;0,logVir!E340-logVir!E$1099-0.5*(SLir!E340+SLir!E$1099)*(logHir!E340-logHir!E$1099),0)</f>
        <v>-4.7190935828345104E-4</v>
      </c>
      <c r="F340" s="8">
        <f>IF(logVir!F340&lt;&gt;0,logVir!F340-logVir!F$1099-0.5*(SLir!F340+SLir!F$1099)*(logHir!F340-logHir!F$1099),0)</f>
        <v>-9.4079741152192378E-2</v>
      </c>
      <c r="G340" s="6">
        <f>IF(logVir!G340&lt;&gt;0,logVir!G340-logVir!G$1099-0.5*(SLir!G340+SLir!G$1099)*(logHir!G340-logHir!G$1099),0)</f>
        <v>-0.17046782432931054</v>
      </c>
      <c r="H340" s="6">
        <f>IF(logVir!H340&lt;&gt;0,logVir!H340-logVir!H$1099-0.5*(SLir!H340+SLir!H$1099)*(logHir!H340-logHir!H$1099),0)</f>
        <v>-4.8575419210385842E-2</v>
      </c>
      <c r="I340" s="6">
        <f>IF(logVir!I340&lt;&gt;0,logVir!I340-logVir!I$1099-0.5*(SLir!I340+SLir!I$1099)*(logHir!I340-logHir!I$1099),0)</f>
        <v>-8.5203128466311187E-2</v>
      </c>
    </row>
    <row r="341" spans="1:9" x14ac:dyDescent="0.15">
      <c r="A341" s="1">
        <v>15</v>
      </c>
      <c r="B341" s="1" t="s">
        <v>107</v>
      </c>
      <c r="C341" s="1">
        <v>16</v>
      </c>
      <c r="D341" s="1" t="s">
        <v>11</v>
      </c>
      <c r="E341" s="6">
        <f>IF(logVir!E341&lt;&gt;0,logVir!E341-logVir!E$1100-0.5*(SLir!E341+SLir!E$1100)*(logHir!E341-logHir!E$1100),0)</f>
        <v>0.23375403892811186</v>
      </c>
      <c r="F341" s="8">
        <f>IF(logVir!F341&lt;&gt;0,logVir!F341-logVir!F$1100-0.5*(SLir!F341+SLir!F$1100)*(logHir!F341-logHir!F$1100),0)</f>
        <v>0.12467806131086395</v>
      </c>
      <c r="G341" s="6">
        <f>IF(logVir!G341&lt;&gt;0,logVir!G341-logVir!G$1100-0.5*(SLir!G341+SLir!G$1100)*(logHir!G341-logHir!G$1100),0)</f>
        <v>-1.8452626790906534E-2</v>
      </c>
      <c r="H341" s="6">
        <f>IF(logVir!H341&lt;&gt;0,logVir!H341-logVir!H$1100-0.5*(SLir!H341+SLir!H$1100)*(logHir!H341-logHir!H$1100),0)</f>
        <v>6.2366699328238906E-2</v>
      </c>
      <c r="I341" s="6">
        <f>IF(logVir!I341&lt;&gt;0,logVir!I341-logVir!I$1100-0.5*(SLir!I341+SLir!I$1100)*(logHir!I341-logHir!I$1100),0)</f>
        <v>9.6404680160072476E-2</v>
      </c>
    </row>
    <row r="342" spans="1:9" x14ac:dyDescent="0.15">
      <c r="A342" s="1">
        <v>15</v>
      </c>
      <c r="B342" s="1" t="s">
        <v>107</v>
      </c>
      <c r="C342" s="1">
        <v>17</v>
      </c>
      <c r="D342" s="1" t="s">
        <v>12</v>
      </c>
      <c r="E342" s="6">
        <f>IF(logVir!E342&lt;&gt;0,logVir!E342-logVir!E$1101-0.5*(SLir!E342+SLir!E$1101)*(logHir!E342-logHir!E$1101),0)</f>
        <v>0.78527038063584298</v>
      </c>
      <c r="F342" s="8">
        <f>IF(logVir!F342&lt;&gt;0,logVir!F342-logVir!F$1101-0.5*(SLir!F342+SLir!F$1101)*(logHir!F342-logHir!F$1101),0)</f>
        <v>0.46480008963778396</v>
      </c>
      <c r="G342" s="6">
        <f>IF(logVir!G342&lt;&gt;0,logVir!G342-logVir!G$1101-0.5*(SLir!G342+SLir!G$1101)*(logHir!G342-logHir!G$1101),0)</f>
        <v>0.69809243329650494</v>
      </c>
      <c r="H342" s="6">
        <f>IF(logVir!H342&lt;&gt;0,logVir!H342-logVir!H$1101-0.5*(SLir!H342+SLir!H$1101)*(logHir!H342-logHir!H$1101),0)</f>
        <v>0.84946411898722329</v>
      </c>
      <c r="I342" s="6">
        <f>IF(logVir!I342&lt;&gt;0,logVir!I342-logVir!I$1101-0.5*(SLir!I342+SLir!I$1101)*(logHir!I342-logHir!I$1101),0)</f>
        <v>0.42207496847817155</v>
      </c>
    </row>
    <row r="343" spans="1:9" x14ac:dyDescent="0.15">
      <c r="A343" s="1">
        <v>15</v>
      </c>
      <c r="B343" s="1" t="s">
        <v>107</v>
      </c>
      <c r="C343" s="1">
        <v>18</v>
      </c>
      <c r="D343" s="1" t="s">
        <v>13</v>
      </c>
      <c r="E343" s="6">
        <f>IF(logVir!E343&lt;&gt;0,logVir!E343-logVir!E$1102-0.5*(SLir!E343+SLir!E$1102)*(logHir!E343-logHir!E$1102),0)</f>
        <v>-0.13712903381263086</v>
      </c>
      <c r="F343" s="8">
        <f>IF(logVir!F343&lt;&gt;0,logVir!F343-logVir!F$1102-0.5*(SLir!F343+SLir!F$1102)*(logHir!F343-logHir!F$1102),0)</f>
        <v>-0.19379790507299827</v>
      </c>
      <c r="G343" s="6">
        <f>IF(logVir!G343&lt;&gt;0,logVir!G343-logVir!G$1102-0.5*(SLir!G343+SLir!G$1102)*(logHir!G343-logHir!G$1102),0)</f>
        <v>-4.7722884671858923E-2</v>
      </c>
      <c r="H343" s="6">
        <f>IF(logVir!H343&lt;&gt;0,logVir!H343-logVir!H$1102-0.5*(SLir!H343+SLir!H$1102)*(logHir!H343-logHir!H$1102),0)</f>
        <v>-6.7157546708643212E-2</v>
      </c>
      <c r="I343" s="6">
        <f>IF(logVir!I343&lt;&gt;0,logVir!I343-logVir!I$1102-0.5*(SLir!I343+SLir!I$1102)*(logHir!I343-logHir!I$1102),0)</f>
        <v>-9.9081736348987037E-2</v>
      </c>
    </row>
    <row r="344" spans="1:9" x14ac:dyDescent="0.15">
      <c r="A344" s="1">
        <v>15</v>
      </c>
      <c r="B344" s="1" t="s">
        <v>107</v>
      </c>
      <c r="C344" s="1">
        <v>19</v>
      </c>
      <c r="D344" s="1" t="s">
        <v>14</v>
      </c>
      <c r="E344" s="6">
        <f>IF(logVir!E344&lt;&gt;0,logVir!E344-logVir!E$1103-0.5*(SLir!E344+SLir!E$1103)*(logHir!E344-logHir!E$1103),0)</f>
        <v>1.0813462824767917E-2</v>
      </c>
      <c r="F344" s="8">
        <f>IF(logVir!F344&lt;&gt;0,logVir!F344-logVir!F$1103-0.5*(SLir!F344+SLir!F$1103)*(logHir!F344-logHir!F$1103),0)</f>
        <v>-0.12547957217613775</v>
      </c>
      <c r="G344" s="6">
        <f>IF(logVir!G344&lt;&gt;0,logVir!G344-logVir!G$1103-0.5*(SLir!G344+SLir!G$1103)*(logHir!G344-logHir!G$1103),0)</f>
        <v>-0.17797488049751395</v>
      </c>
      <c r="H344" s="6">
        <f>IF(logVir!H344&lt;&gt;0,logVir!H344-logVir!H$1103-0.5*(SLir!H344+SLir!H$1103)*(logHir!H344-logHir!H$1103),0)</f>
        <v>-0.11075434693239058</v>
      </c>
      <c r="I344" s="6">
        <f>IF(logVir!I344&lt;&gt;0,logVir!I344-logVir!I$1103-0.5*(SLir!I344+SLir!I$1103)*(logHir!I344-logHir!I$1103),0)</f>
        <v>-2.8028906930192943E-2</v>
      </c>
    </row>
    <row r="345" spans="1:9" x14ac:dyDescent="0.15">
      <c r="A345" s="1">
        <v>15</v>
      </c>
      <c r="B345" s="1" t="s">
        <v>107</v>
      </c>
      <c r="C345" s="1">
        <v>20</v>
      </c>
      <c r="D345" s="1" t="s">
        <v>15</v>
      </c>
      <c r="E345" s="6">
        <f>IF(logVir!E345&lt;&gt;0,logVir!E345-logVir!E$1104-0.5*(SLir!E345+SLir!E$1104)*(logHir!E345-logHir!E$1104),0)</f>
        <v>0.6614483184862292</v>
      </c>
      <c r="F345" s="8">
        <f>IF(logVir!F345&lt;&gt;0,logVir!F345-logVir!F$1104-0.5*(SLir!F345+SLir!F$1104)*(logHir!F345-logHir!F$1104),0)</f>
        <v>0.277306852527331</v>
      </c>
      <c r="G345" s="6">
        <f>IF(logVir!G345&lt;&gt;0,logVir!G345-logVir!G$1104-0.5*(SLir!G345+SLir!G$1104)*(logHir!G345-logHir!G$1104),0)</f>
        <v>0.19930875981998156</v>
      </c>
      <c r="H345" s="6">
        <f>IF(logVir!H345&lt;&gt;0,logVir!H345-logVir!H$1104-0.5*(SLir!H345+SLir!H$1104)*(logHir!H345-logHir!H$1104),0)</f>
        <v>0.28184031054348874</v>
      </c>
      <c r="I345" s="6">
        <f>IF(logVir!I345&lt;&gt;0,logVir!I345-logVir!I$1104-0.5*(SLir!I345+SLir!I$1104)*(logHir!I345-logHir!I$1104),0)</f>
        <v>0.20637955724125787</v>
      </c>
    </row>
    <row r="346" spans="1:9" x14ac:dyDescent="0.15">
      <c r="A346" s="1">
        <v>15</v>
      </c>
      <c r="B346" s="1" t="s">
        <v>107</v>
      </c>
      <c r="C346" s="1">
        <v>21</v>
      </c>
      <c r="D346" s="1" t="s">
        <v>16</v>
      </c>
      <c r="E346" s="6">
        <f>IF(logVir!E346&lt;&gt;0,logVir!E346-logVir!E$1105-0.5*(SLir!E346+SLir!E$1105)*(logHir!E346-logHir!E$1105),0)</f>
        <v>-0.15196336824181009</v>
      </c>
      <c r="F346" s="8">
        <f>IF(logVir!F346&lt;&gt;0,logVir!F346-logVir!F$1105-0.5*(SLir!F346+SLir!F$1105)*(logHir!F346-logHir!F$1105),0)</f>
        <v>-0.14868970838396683</v>
      </c>
      <c r="G346" s="6">
        <f>IF(logVir!G346&lt;&gt;0,logVir!G346-logVir!G$1105-0.5*(SLir!G346+SLir!G$1105)*(logHir!G346-logHir!G$1105),0)</f>
        <v>4.5928665600749735E-3</v>
      </c>
      <c r="H346" s="6">
        <f>IF(logVir!H346&lt;&gt;0,logVir!H346-logVir!H$1105-0.5*(SLir!H346+SLir!H$1105)*(logHir!H346-logHir!H$1105),0)</f>
        <v>2.1311697283976527E-2</v>
      </c>
      <c r="I346" s="6">
        <f>IF(logVir!I346&lt;&gt;0,logVir!I346-logVir!I$1105-0.5*(SLir!I346+SLir!I$1105)*(logHir!I346-logHir!I$1105),0)</f>
        <v>1.9037693632910413E-2</v>
      </c>
    </row>
    <row r="347" spans="1:9" x14ac:dyDescent="0.15">
      <c r="A347" s="1">
        <v>15</v>
      </c>
      <c r="B347" s="1" t="s">
        <v>106</v>
      </c>
      <c r="C347" s="1">
        <v>22</v>
      </c>
      <c r="D347" s="1" t="s">
        <v>8</v>
      </c>
      <c r="E347" s="6">
        <f>IF(logVir!E347&lt;&gt;0,logVir!E347-logVir!E$1106-0.5*(SLir!E347+SLir!E$1106)*(logHir!E347-logHir!E$1106),0)</f>
        <v>-0.14743764098186107</v>
      </c>
      <c r="F347" s="8">
        <f>IF(logVir!F347&lt;&gt;0,logVir!F347-logVir!F$1106-0.5*(SLir!F347+SLir!F$1106)*(logHir!F347-logHir!F$1106),0)</f>
        <v>2.8502455066688664E-2</v>
      </c>
      <c r="G347" s="6">
        <f>IF(logVir!G347&lt;&gt;0,logVir!G347-logVir!G$1106-0.5*(SLir!G347+SLir!G$1106)*(logHir!G347-logHir!G$1106),0)</f>
        <v>7.758946225056923E-2</v>
      </c>
      <c r="H347" s="6">
        <f>IF(logVir!H347&lt;&gt;0,logVir!H347-logVir!H$1106-0.5*(SLir!H347+SLir!H$1106)*(logHir!H347-logHir!H$1106),0)</f>
        <v>0.10683914739742327</v>
      </c>
      <c r="I347" s="6">
        <f>IF(logVir!I347&lt;&gt;0,logVir!I347-logVir!I$1106-0.5*(SLir!I347+SLir!I$1106)*(logHir!I347-logHir!I$1106),0)</f>
        <v>4.9042554376295747E-2</v>
      </c>
    </row>
    <row r="348" spans="1:9" x14ac:dyDescent="0.15">
      <c r="A348" s="1">
        <v>15</v>
      </c>
      <c r="B348" s="1" t="s">
        <v>106</v>
      </c>
      <c r="C348" s="1">
        <v>23</v>
      </c>
      <c r="D348" s="1" t="s">
        <v>29</v>
      </c>
      <c r="E348" s="6">
        <f>IF(logVir!E348&lt;&gt;0,logVir!E348-logVir!E$1107-0.5*(SLir!E348+SLir!E$1107)*(logHir!E348-logHir!E$1107),0)</f>
        <v>6.328550389464907E-2</v>
      </c>
      <c r="F348" s="8">
        <f>IF(logVir!F348&lt;&gt;0,logVir!F348-logVir!F$1107-0.5*(SLir!F348+SLir!F$1107)*(logHir!F348-logHir!F$1107),0)</f>
        <v>5.2667693730349519E-2</v>
      </c>
      <c r="G348" s="6">
        <f>IF(logVir!G348&lt;&gt;0,logVir!G348-logVir!G$1107-0.5*(SLir!G348+SLir!G$1107)*(logHir!G348-logHir!G$1107),0)</f>
        <v>7.9758693700692412E-2</v>
      </c>
      <c r="H348" s="6">
        <f>IF(logVir!H348&lt;&gt;0,logVir!H348-logVir!H$1107-0.5*(SLir!H348+SLir!H$1107)*(logHir!H348-logHir!H$1107),0)</f>
        <v>0.11697647716645843</v>
      </c>
      <c r="I348" s="6">
        <f>IF(logVir!I348&lt;&gt;0,logVir!I348-logVir!I$1107-0.5*(SLir!I348+SLir!I$1107)*(logHir!I348-logHir!I$1107),0)</f>
        <v>6.5631949184481564E-2</v>
      </c>
    </row>
    <row r="349" spans="1:9" x14ac:dyDescent="0.15">
      <c r="A349" s="1">
        <v>16</v>
      </c>
      <c r="B349" s="1" t="s">
        <v>110</v>
      </c>
      <c r="C349" s="1">
        <v>1</v>
      </c>
      <c r="D349" s="1" t="s">
        <v>9</v>
      </c>
      <c r="E349" s="6">
        <f>IF(logVir!E349&lt;&gt;0,logVir!E349-logVir!E$1085-0.5*(SLir!E349+SLir!E$1085)*(logHir!E349-logHir!E$1085),0)</f>
        <v>-0.20926146116173869</v>
      </c>
      <c r="F349" s="8">
        <f>IF(logVir!F349&lt;&gt;0,logVir!F349-logVir!F$1085-0.5*(SLir!F349+SLir!F$1085)*(logHir!F349-logHir!F$1085),0)</f>
        <v>-0.21486264095025351</v>
      </c>
      <c r="G349" s="6">
        <f>IF(logVir!G349&lt;&gt;0,logVir!G349-logVir!G$1085-0.5*(SLir!G349+SLir!G$1085)*(logHir!G349-logHir!G$1085),0)</f>
        <v>-0.26605096194542333</v>
      </c>
      <c r="H349" s="6">
        <f>IF(logVir!H349&lt;&gt;0,logVir!H349-logVir!H$1085-0.5*(SLir!H349+SLir!H$1085)*(logHir!H349-logHir!H$1085),0)</f>
        <v>-0.43926357871376626</v>
      </c>
      <c r="I349" s="6">
        <f>IF(logVir!I349&lt;&gt;0,logVir!I349-logVir!I$1085-0.5*(SLir!I349+SLir!I$1085)*(logHir!I349-logHir!I$1085),0)</f>
        <v>-0.40734459119906263</v>
      </c>
    </row>
    <row r="350" spans="1:9" x14ac:dyDescent="0.15">
      <c r="A350" s="1">
        <v>16</v>
      </c>
      <c r="B350" s="1" t="s">
        <v>110</v>
      </c>
      <c r="C350" s="1">
        <v>2</v>
      </c>
      <c r="D350" s="1" t="s">
        <v>10</v>
      </c>
      <c r="E350" s="6">
        <f>IF(logVir!E350&lt;&gt;0,logVir!E350-logVir!E$1086-0.5*(SLir!E350+SLir!E$1086)*(logHir!E350-logHir!E$1086),0)</f>
        <v>9.3730489910746839E-2</v>
      </c>
      <c r="F350" s="8">
        <f>IF(logVir!F350&lt;&gt;0,logVir!F350-logVir!F$1086-0.5*(SLir!F350+SLir!F$1086)*(logHir!F350-logHir!F$1086),0)</f>
        <v>5.5075297598229878E-2</v>
      </c>
      <c r="G350" s="6">
        <f>IF(logVir!G350&lt;&gt;0,logVir!G350-logVir!G$1086-0.5*(SLir!G350+SLir!G$1086)*(logHir!G350-logHir!G$1086),0)</f>
        <v>-2.8639407054147525E-2</v>
      </c>
      <c r="H350" s="6">
        <f>IF(logVir!H350&lt;&gt;0,logVir!H350-logVir!H$1086-0.5*(SLir!H350+SLir!H$1086)*(logHir!H350-logHir!H$1086),0)</f>
        <v>0.25665641843826947</v>
      </c>
      <c r="I350" s="6">
        <f>IF(logVir!I350&lt;&gt;0,logVir!I350-logVir!I$1086-0.5*(SLir!I350+SLir!I$1086)*(logHir!I350-logHir!I$1086),0)</f>
        <v>0.20024935352094364</v>
      </c>
    </row>
    <row r="351" spans="1:9" x14ac:dyDescent="0.15">
      <c r="A351" s="1">
        <v>16</v>
      </c>
      <c r="B351" s="1" t="s">
        <v>111</v>
      </c>
      <c r="C351" s="1">
        <v>3</v>
      </c>
      <c r="D351" s="1" t="s">
        <v>17</v>
      </c>
      <c r="E351" s="6">
        <f>IF(logVir!E351&lt;&gt;0,logVir!E351-logVir!E$1087-0.5*(SLir!E351+SLir!E$1087)*(logHir!E351-logHir!E$1087),0)</f>
        <v>-0.61425517227567783</v>
      </c>
      <c r="F351" s="8">
        <f>IF(logVir!F351&lt;&gt;0,logVir!F351-logVir!F$1087-0.5*(SLir!F351+SLir!F$1087)*(logHir!F351-logHir!F$1087),0)</f>
        <v>-0.78944347111753865</v>
      </c>
      <c r="G351" s="6">
        <f>IF(logVir!G351&lt;&gt;0,logVir!G351-logVir!G$1087-0.5*(SLir!G351+SLir!G$1087)*(logHir!G351-logHir!G$1087),0)</f>
        <v>-0.79068511681308373</v>
      </c>
      <c r="H351" s="6">
        <f>IF(logVir!H351&lt;&gt;0,logVir!H351-logVir!H$1087-0.5*(SLir!H351+SLir!H$1087)*(logHir!H351-logHir!H$1087),0)</f>
        <v>-0.70514161063147363</v>
      </c>
      <c r="I351" s="6">
        <f>IF(logVir!I351&lt;&gt;0,logVir!I351-logVir!I$1087-0.5*(SLir!I351+SLir!I$1087)*(logHir!I351-logHir!I$1087),0)</f>
        <v>-0.80020952707397863</v>
      </c>
    </row>
    <row r="352" spans="1:9" x14ac:dyDescent="0.15">
      <c r="A352" s="1">
        <v>16</v>
      </c>
      <c r="B352" s="1" t="s">
        <v>111</v>
      </c>
      <c r="C352" s="1">
        <v>4</v>
      </c>
      <c r="D352" s="1" t="s">
        <v>18</v>
      </c>
      <c r="E352" s="6">
        <f>IF(logVir!E352&lt;&gt;0,logVir!E352-logVir!E$1088-0.5*(SLir!E352+SLir!E$1088)*(logHir!E352-logHir!E$1088),0)</f>
        <v>0.26677612299227815</v>
      </c>
      <c r="F352" s="8">
        <f>IF(logVir!F352&lt;&gt;0,logVir!F352-logVir!F$1088-0.5*(SLir!F352+SLir!F$1088)*(logHir!F352-logHir!F$1088),0)</f>
        <v>0.44749217165932575</v>
      </c>
      <c r="G352" s="6">
        <f>IF(logVir!G352&lt;&gt;0,logVir!G352-logVir!G$1088-0.5*(SLir!G352+SLir!G$1088)*(logHir!G352-logHir!G$1088),0)</f>
        <v>0.33617696617516685</v>
      </c>
      <c r="H352" s="6">
        <f>IF(logVir!H352&lt;&gt;0,logVir!H352-logVir!H$1088-0.5*(SLir!H352+SLir!H$1088)*(logHir!H352-logHir!H$1088),0)</f>
        <v>0.21557238884108601</v>
      </c>
      <c r="I352" s="6">
        <f>IF(logVir!I352&lt;&gt;0,logVir!I352-logVir!I$1088-0.5*(SLir!I352+SLir!I$1088)*(logHir!I352-logHir!I$1088),0)</f>
        <v>0.34341096948982514</v>
      </c>
    </row>
    <row r="353" spans="1:9" x14ac:dyDescent="0.15">
      <c r="A353" s="1">
        <v>16</v>
      </c>
      <c r="B353" s="1" t="s">
        <v>111</v>
      </c>
      <c r="C353" s="1">
        <v>5</v>
      </c>
      <c r="D353" s="1" t="s">
        <v>19</v>
      </c>
      <c r="E353" s="6">
        <f>IF(logVir!E353&lt;&gt;0,logVir!E353-logVir!E$1089-0.5*(SLir!E353+SLir!E$1089)*(logHir!E353-logHir!E$1089),0)</f>
        <v>0.12755089584911855</v>
      </c>
      <c r="F353" s="8">
        <f>IF(logVir!F353&lt;&gt;0,logVir!F353-logVir!F$1089-0.5*(SLir!F353+SLir!F$1089)*(logHir!F353-logHir!F$1089),0)</f>
        <v>0.21839477250024084</v>
      </c>
      <c r="G353" s="6">
        <f>IF(logVir!G353&lt;&gt;0,logVir!G353-logVir!G$1089-0.5*(SLir!G353+SLir!G$1089)*(logHir!G353-logHir!G$1089),0)</f>
        <v>0.19387360333331746</v>
      </c>
      <c r="H353" s="6">
        <f>IF(logVir!H353&lt;&gt;0,logVir!H353-logVir!H$1089-0.5*(SLir!H353+SLir!H$1089)*(logHir!H353-logHir!H$1089),0)</f>
        <v>0.5252285753318604</v>
      </c>
      <c r="I353" s="6">
        <f>IF(logVir!I353&lt;&gt;0,logVir!I353-logVir!I$1089-0.5*(SLir!I353+SLir!I$1089)*(logHir!I353-logHir!I$1089),0)</f>
        <v>0.49577567171672332</v>
      </c>
    </row>
    <row r="354" spans="1:9" x14ac:dyDescent="0.15">
      <c r="A354" s="1">
        <v>16</v>
      </c>
      <c r="B354" s="1" t="s">
        <v>111</v>
      </c>
      <c r="C354" s="1">
        <v>6</v>
      </c>
      <c r="D354" s="1" t="s">
        <v>3</v>
      </c>
      <c r="E354" s="6">
        <f>IF(logVir!E354&lt;&gt;0,logVir!E354-logVir!E$1090-0.5*(SLir!E354+SLir!E$1090)*(logHir!E354-logHir!E$1090),0)</f>
        <v>0.67013314504130217</v>
      </c>
      <c r="F354" s="8">
        <f>IF(logVir!F354&lt;&gt;0,logVir!F354-logVir!F$1090-0.5*(SLir!F354+SLir!F$1090)*(logHir!F354-logHir!F$1090),0)</f>
        <v>0.48257574207888237</v>
      </c>
      <c r="G354" s="6">
        <f>IF(logVir!G354&lt;&gt;0,logVir!G354-logVir!G$1090-0.5*(SLir!G354+SLir!G$1090)*(logHir!G354-logHir!G$1090),0)</f>
        <v>0.87259938145902138</v>
      </c>
      <c r="H354" s="6">
        <f>IF(logVir!H354&lt;&gt;0,logVir!H354-logVir!H$1090-0.5*(SLir!H354+SLir!H$1090)*(logHir!H354-logHir!H$1090),0)</f>
        <v>0.70879368756223227</v>
      </c>
      <c r="I354" s="6">
        <f>IF(logVir!I354&lt;&gt;0,logVir!I354-logVir!I$1090-0.5*(SLir!I354+SLir!I$1090)*(logHir!I354-logHir!I$1090),0)</f>
        <v>0.37766658439095968</v>
      </c>
    </row>
    <row r="355" spans="1:9" x14ac:dyDescent="0.15">
      <c r="A355" s="1">
        <v>16</v>
      </c>
      <c r="B355" s="1" t="s">
        <v>111</v>
      </c>
      <c r="C355" s="1">
        <v>7</v>
      </c>
      <c r="D355" s="1" t="s">
        <v>20</v>
      </c>
      <c r="E355" s="6">
        <f>IF(logVir!E355&lt;&gt;0,logVir!E355-logVir!E$1091-0.5*(SLir!E355+SLir!E$1091)*(logHir!E355-logHir!E$1091),0)</f>
        <v>-2.8475601059077293</v>
      </c>
      <c r="F355" s="8">
        <f>IF(logVir!F355&lt;&gt;0,logVir!F355-logVir!F$1091-0.5*(SLir!F355+SLir!F$1091)*(logHir!F355-logHir!F$1091),0)</f>
        <v>-0.59036238209110481</v>
      </c>
      <c r="G355" s="6">
        <f>IF(logVir!G355&lt;&gt;0,logVir!G355-logVir!G$1091-0.5*(SLir!G355+SLir!G$1091)*(logHir!G355-logHir!G$1091),0)</f>
        <v>-1.2842022422684496</v>
      </c>
      <c r="H355" s="6">
        <f>IF(logVir!H355&lt;&gt;0,logVir!H355-logVir!H$1091-0.5*(SLir!H355+SLir!H$1091)*(logHir!H355-logHir!H$1091),0)</f>
        <v>0.14772954618138553</v>
      </c>
      <c r="I355" s="6">
        <f>IF(logVir!I355&lt;&gt;0,logVir!I355-logVir!I$1091-0.5*(SLir!I355+SLir!I$1091)*(logHir!I355-logHir!I$1091),0)</f>
        <v>-2.2589706054340764</v>
      </c>
    </row>
    <row r="356" spans="1:9" x14ac:dyDescent="0.15">
      <c r="A356" s="1">
        <v>16</v>
      </c>
      <c r="B356" s="1" t="s">
        <v>111</v>
      </c>
      <c r="C356" s="1">
        <v>8</v>
      </c>
      <c r="D356" s="1" t="s">
        <v>21</v>
      </c>
      <c r="E356" s="6">
        <f>IF(logVir!E356&lt;&gt;0,logVir!E356-logVir!E$1092-0.5*(SLir!E356+SLir!E$1092)*(logHir!E356-logHir!E$1092),0)</f>
        <v>-9.1398460931015113E-2</v>
      </c>
      <c r="F356" s="8">
        <f>IF(logVir!F356&lt;&gt;0,logVir!F356-logVir!F$1092-0.5*(SLir!F356+SLir!F$1092)*(logHir!F356-logHir!F$1092),0)</f>
        <v>-0.30178234800807663</v>
      </c>
      <c r="G356" s="6">
        <f>IF(logVir!G356&lt;&gt;0,logVir!G356-logVir!G$1092-0.5*(SLir!G356+SLir!G$1092)*(logHir!G356-logHir!G$1092),0)</f>
        <v>-0.24041906956133258</v>
      </c>
      <c r="H356" s="6">
        <f>IF(logVir!H356&lt;&gt;0,logVir!H356-logVir!H$1092-0.5*(SLir!H356+SLir!H$1092)*(logHir!H356-logHir!H$1092),0)</f>
        <v>-0.17824764976005025</v>
      </c>
      <c r="I356" s="6">
        <f>IF(logVir!I356&lt;&gt;0,logVir!I356-logVir!I$1092-0.5*(SLir!I356+SLir!I$1092)*(logHir!I356-logHir!I$1092),0)</f>
        <v>-0.20119417525422051</v>
      </c>
    </row>
    <row r="357" spans="1:9" x14ac:dyDescent="0.15">
      <c r="A357" s="1">
        <v>16</v>
      </c>
      <c r="B357" s="1" t="s">
        <v>111</v>
      </c>
      <c r="C357" s="1">
        <v>9</v>
      </c>
      <c r="D357" s="1" t="s">
        <v>22</v>
      </c>
      <c r="E357" s="6">
        <f>IF(logVir!E357&lt;&gt;0,logVir!E357-logVir!E$1093-0.5*(SLir!E357+SLir!E$1093)*(logHir!E357-logHir!E$1093),0)</f>
        <v>5.280149166484216E-2</v>
      </c>
      <c r="F357" s="8">
        <f>IF(logVir!F357&lt;&gt;0,logVir!F357-logVir!F$1093-0.5*(SLir!F357+SLir!F$1093)*(logHir!F357-logHir!F$1093),0)</f>
        <v>1.1622811111552547</v>
      </c>
      <c r="G357" s="6">
        <f>IF(logVir!G357&lt;&gt;0,logVir!G357-logVir!G$1093-0.5*(SLir!G357+SLir!G$1093)*(logHir!G357-logHir!G$1093),0)</f>
        <v>-0.10971589764871198</v>
      </c>
      <c r="H357" s="6">
        <f>IF(logVir!H357&lt;&gt;0,logVir!H357-logVir!H$1093-0.5*(SLir!H357+SLir!H$1093)*(logHir!H357-logHir!H$1093),0)</f>
        <v>0.11874637028586821</v>
      </c>
      <c r="I357" s="6">
        <f>IF(logVir!I357&lt;&gt;0,logVir!I357-logVir!I$1093-0.5*(SLir!I357+SLir!I$1093)*(logHir!I357-logHir!I$1093),0)</f>
        <v>0.20601395949632881</v>
      </c>
    </row>
    <row r="358" spans="1:9" x14ac:dyDescent="0.15">
      <c r="A358" s="1">
        <v>16</v>
      </c>
      <c r="B358" s="1" t="s">
        <v>111</v>
      </c>
      <c r="C358" s="1">
        <v>10</v>
      </c>
      <c r="D358" s="1" t="s">
        <v>23</v>
      </c>
      <c r="E358" s="6">
        <f>IF(logVir!E358&lt;&gt;0,logVir!E358-logVir!E$1094-0.5*(SLir!E358+SLir!E$1094)*(logHir!E358-logHir!E$1094),0)</f>
        <v>0.68005654181037545</v>
      </c>
      <c r="F358" s="8">
        <f>IF(logVir!F358&lt;&gt;0,logVir!F358-logVir!F$1094-0.5*(SLir!F358+SLir!F$1094)*(logHir!F358-logHir!F$1094),0)</f>
        <v>0.41715061780396012</v>
      </c>
      <c r="G358" s="6">
        <f>IF(logVir!G358&lt;&gt;0,logVir!G358-logVir!G$1094-0.5*(SLir!G358+SLir!G$1094)*(logHir!G358-logHir!G$1094),0)</f>
        <v>0.93808234482719588</v>
      </c>
      <c r="H358" s="6">
        <f>IF(logVir!H358&lt;&gt;0,logVir!H358-logVir!H$1094-0.5*(SLir!H358+SLir!H$1094)*(logHir!H358-logHir!H$1094),0)</f>
        <v>0.53938299970409231</v>
      </c>
      <c r="I358" s="6">
        <f>IF(logVir!I358&lt;&gt;0,logVir!I358-logVir!I$1094-0.5*(SLir!I358+SLir!I$1094)*(logHir!I358-logHir!I$1094),0)</f>
        <v>-2.2332305692869592E-2</v>
      </c>
    </row>
    <row r="359" spans="1:9" x14ac:dyDescent="0.15">
      <c r="A359" s="1">
        <v>16</v>
      </c>
      <c r="B359" s="1" t="s">
        <v>111</v>
      </c>
      <c r="C359" s="1">
        <v>11</v>
      </c>
      <c r="D359" s="1" t="s">
        <v>24</v>
      </c>
      <c r="E359" s="6">
        <f>IF(logVir!E359&lt;&gt;0,logVir!E359-logVir!E$1095-0.5*(SLir!E359+SLir!E$1095)*(logHir!E359-logHir!E$1095),0)</f>
        <v>7.2365405377211034E-2</v>
      </c>
      <c r="F359" s="8">
        <f>IF(logVir!F359&lt;&gt;0,logVir!F359-logVir!F$1095-0.5*(SLir!F359+SLir!F$1095)*(logHir!F359-logHir!F$1095),0)</f>
        <v>-1.1094967178845505E-2</v>
      </c>
      <c r="G359" s="6">
        <f>IF(logVir!G359&lt;&gt;0,logVir!G359-logVir!G$1095-0.5*(SLir!G359+SLir!G$1095)*(logHir!G359-logHir!G$1095),0)</f>
        <v>5.12710153793558E-3</v>
      </c>
      <c r="H359" s="6">
        <f>IF(logVir!H359&lt;&gt;0,logVir!H359-logVir!H$1095-0.5*(SLir!H359+SLir!H$1095)*(logHir!H359-logHir!H$1095),0)</f>
        <v>-0.23761666723643354</v>
      </c>
      <c r="I359" s="6">
        <f>IF(logVir!I359&lt;&gt;0,logVir!I359-logVir!I$1095-0.5*(SLir!I359+SLir!I$1095)*(logHir!I359-logHir!I$1095),0)</f>
        <v>8.8251318761146419E-2</v>
      </c>
    </row>
    <row r="360" spans="1:9" x14ac:dyDescent="0.15">
      <c r="A360" s="1">
        <v>16</v>
      </c>
      <c r="B360" s="1" t="s">
        <v>111</v>
      </c>
      <c r="C360" s="1">
        <v>12</v>
      </c>
      <c r="D360" s="1" t="s">
        <v>25</v>
      </c>
      <c r="E360" s="6">
        <f>IF(logVir!E360&lt;&gt;0,logVir!E360-logVir!E$1096-0.5*(SLir!E360+SLir!E$1096)*(logHir!E360-logHir!E$1096),0)</f>
        <v>-0.19337791257437753</v>
      </c>
      <c r="F360" s="8">
        <f>IF(logVir!F360&lt;&gt;0,logVir!F360-logVir!F$1096-0.5*(SLir!F360+SLir!F$1096)*(logHir!F360-logHir!F$1096),0)</f>
        <v>-0.16794655969633115</v>
      </c>
      <c r="G360" s="6">
        <f>IF(logVir!G360&lt;&gt;0,logVir!G360-logVir!G$1096-0.5*(SLir!G360+SLir!G$1096)*(logHir!G360-logHir!G$1096),0)</f>
        <v>-8.3355737590007861E-2</v>
      </c>
      <c r="H360" s="6">
        <f>IF(logVir!H360&lt;&gt;0,logVir!H360-logVir!H$1096-0.5*(SLir!H360+SLir!H$1096)*(logHir!H360-logHir!H$1096),0)</f>
        <v>3.3268194067875761E-2</v>
      </c>
      <c r="I360" s="6">
        <f>IF(logVir!I360&lt;&gt;0,logVir!I360-logVir!I$1096-0.5*(SLir!I360+SLir!I$1096)*(logHir!I360-logHir!I$1096),0)</f>
        <v>0.35103189512333977</v>
      </c>
    </row>
    <row r="361" spans="1:9" x14ac:dyDescent="0.15">
      <c r="A361" s="1">
        <v>16</v>
      </c>
      <c r="B361" s="1" t="s">
        <v>111</v>
      </c>
      <c r="C361" s="1">
        <v>13</v>
      </c>
      <c r="D361" s="1" t="s">
        <v>26</v>
      </c>
      <c r="E361" s="6">
        <f>IF(logVir!E361&lt;&gt;0,logVir!E361-logVir!E$1097-0.5*(SLir!E361+SLir!E$1097)*(logHir!E361-logHir!E$1097),0)</f>
        <v>0.36189322818192388</v>
      </c>
      <c r="F361" s="8">
        <f>IF(logVir!F361&lt;&gt;0,logVir!F361-logVir!F$1097-0.5*(SLir!F361+SLir!F$1097)*(logHir!F361-logHir!F$1097),0)</f>
        <v>0.18934653566380727</v>
      </c>
      <c r="G361" s="6">
        <f>IF(logVir!G361&lt;&gt;0,logVir!G361-logVir!G$1097-0.5*(SLir!G361+SLir!G$1097)*(logHir!G361-logHir!G$1097),0)</f>
        <v>-5.7870785351168408E-2</v>
      </c>
      <c r="H361" s="6">
        <f>IF(logVir!H361&lt;&gt;0,logVir!H361-logVir!H$1097-0.5*(SLir!H361+SLir!H$1097)*(logHir!H361-logHir!H$1097),0)</f>
        <v>-0.28034851750027207</v>
      </c>
      <c r="I361" s="6">
        <f>IF(logVir!I361&lt;&gt;0,logVir!I361-logVir!I$1097-0.5*(SLir!I361+SLir!I$1097)*(logHir!I361-logHir!I$1097),0)</f>
        <v>-0.5541837304043491</v>
      </c>
    </row>
    <row r="362" spans="1:9" x14ac:dyDescent="0.15">
      <c r="A362" s="1">
        <v>16</v>
      </c>
      <c r="B362" s="1" t="s">
        <v>111</v>
      </c>
      <c r="C362" s="1">
        <v>14</v>
      </c>
      <c r="D362" s="1" t="s">
        <v>27</v>
      </c>
      <c r="E362" s="6">
        <f>IF(logVir!E362&lt;&gt;0,logVir!E362-logVir!E$1098-0.5*(SLir!E362+SLir!E$1098)*(logHir!E362-logHir!E$1098),0)</f>
        <v>0.53831146232562843</v>
      </c>
      <c r="F362" s="8">
        <f>IF(logVir!F362&lt;&gt;0,logVir!F362-logVir!F$1098-0.5*(SLir!F362+SLir!F$1098)*(logHir!F362-logHir!F$1098),0)</f>
        <v>0.25571984079038379</v>
      </c>
      <c r="G362" s="6">
        <f>IF(logVir!G362&lt;&gt;0,logVir!G362-logVir!G$1098-0.5*(SLir!G362+SLir!G$1098)*(logHir!G362-logHir!G$1098),0)</f>
        <v>-0.20918318067560793</v>
      </c>
      <c r="H362" s="6">
        <f>IF(logVir!H362&lt;&gt;0,logVir!H362-logVir!H$1098-0.5*(SLir!H362+SLir!H$1098)*(logHir!H362-logHir!H$1098),0)</f>
        <v>-0.44549860183061418</v>
      </c>
      <c r="I362" s="6">
        <f>IF(logVir!I362&lt;&gt;0,logVir!I362-logVir!I$1098-0.5*(SLir!I362+SLir!I$1098)*(logHir!I362-logHir!I$1098),0)</f>
        <v>-0.59053071538978119</v>
      </c>
    </row>
    <row r="363" spans="1:9" x14ac:dyDescent="0.15">
      <c r="A363" s="1">
        <v>16</v>
      </c>
      <c r="B363" s="1" t="s">
        <v>111</v>
      </c>
      <c r="C363" s="1">
        <v>15</v>
      </c>
      <c r="D363" s="1" t="s">
        <v>28</v>
      </c>
      <c r="E363" s="6">
        <f>IF(logVir!E363&lt;&gt;0,logVir!E363-logVir!E$1099-0.5*(SLir!E363+SLir!E$1099)*(logHir!E363-logHir!E$1099),0)</f>
        <v>0.16331154026142491</v>
      </c>
      <c r="F363" s="8">
        <f>IF(logVir!F363&lt;&gt;0,logVir!F363-logVir!F$1099-0.5*(SLir!F363+SLir!F$1099)*(logHir!F363-logHir!F$1099),0)</f>
        <v>-0.11565367619623099</v>
      </c>
      <c r="G363" s="6">
        <f>IF(logVir!G363&lt;&gt;0,logVir!G363-logVir!G$1099-0.5*(SLir!G363+SLir!G$1099)*(logHir!G363-logHir!G$1099),0)</f>
        <v>-0.16397131242505505</v>
      </c>
      <c r="H363" s="6">
        <f>IF(logVir!H363&lt;&gt;0,logVir!H363-logVir!H$1099-0.5*(SLir!H363+SLir!H$1099)*(logHir!H363-logHir!H$1099),0)</f>
        <v>1.3793294551240246E-2</v>
      </c>
      <c r="I363" s="6">
        <f>IF(logVir!I363&lt;&gt;0,logVir!I363-logVir!I$1099-0.5*(SLir!I363+SLir!I$1099)*(logHir!I363-logHir!I$1099),0)</f>
        <v>6.2909745829460975E-2</v>
      </c>
    </row>
    <row r="364" spans="1:9" x14ac:dyDescent="0.15">
      <c r="A364" s="1">
        <v>16</v>
      </c>
      <c r="B364" s="1" t="s">
        <v>110</v>
      </c>
      <c r="C364" s="1">
        <v>16</v>
      </c>
      <c r="D364" s="1" t="s">
        <v>11</v>
      </c>
      <c r="E364" s="6">
        <f>IF(logVir!E364&lt;&gt;0,logVir!E364-logVir!E$1100-0.5*(SLir!E364+SLir!E$1100)*(logHir!E364-logHir!E$1100),0)</f>
        <v>0.12388704775810766</v>
      </c>
      <c r="F364" s="8">
        <f>IF(logVir!F364&lt;&gt;0,logVir!F364-logVir!F$1100-0.5*(SLir!F364+SLir!F$1100)*(logHir!F364-logHir!F$1100),0)</f>
        <v>7.1319327110164199E-2</v>
      </c>
      <c r="G364" s="6">
        <f>IF(logVir!G364&lt;&gt;0,logVir!G364-logVir!G$1100-0.5*(SLir!G364+SLir!G$1100)*(logHir!G364-logHir!G$1100),0)</f>
        <v>5.3559067671304472E-2</v>
      </c>
      <c r="H364" s="6">
        <f>IF(logVir!H364&lt;&gt;0,logVir!H364-logVir!H$1100-0.5*(SLir!H364+SLir!H$1100)*(logHir!H364-logHir!H$1100),0)</f>
        <v>6.4272757013349946E-2</v>
      </c>
      <c r="I364" s="6">
        <f>IF(logVir!I364&lt;&gt;0,logVir!I364-logVir!I$1100-0.5*(SLir!I364+SLir!I$1100)*(logHir!I364-logHir!I$1100),0)</f>
        <v>0.19247444661505236</v>
      </c>
    </row>
    <row r="365" spans="1:9" x14ac:dyDescent="0.15">
      <c r="A365" s="1">
        <v>16</v>
      </c>
      <c r="B365" s="1" t="s">
        <v>110</v>
      </c>
      <c r="C365" s="1">
        <v>17</v>
      </c>
      <c r="D365" s="1" t="s">
        <v>12</v>
      </c>
      <c r="E365" s="6">
        <f>IF(logVir!E365&lt;&gt;0,logVir!E365-logVir!E$1101-0.5*(SLir!E365+SLir!E$1101)*(logHir!E365-logHir!E$1101),0)</f>
        <v>0.8110780780848309</v>
      </c>
      <c r="F365" s="8">
        <f>IF(logVir!F365&lt;&gt;0,logVir!F365-logVir!F$1101-0.5*(SLir!F365+SLir!F$1101)*(logHir!F365-logHir!F$1101),0)</f>
        <v>0.26037163734607405</v>
      </c>
      <c r="G365" s="6">
        <f>IF(logVir!G365&lt;&gt;0,logVir!G365-logVir!G$1101-0.5*(SLir!G365+SLir!G$1101)*(logHir!G365-logHir!G$1101),0)</f>
        <v>-3.5527476763352044E-2</v>
      </c>
      <c r="H365" s="6">
        <f>IF(logVir!H365&lt;&gt;0,logVir!H365-logVir!H$1101-0.5*(SLir!H365+SLir!H$1101)*(logHir!H365-logHir!H$1101),0)</f>
        <v>-0.23786861555238598</v>
      </c>
      <c r="I365" s="6">
        <f>IF(logVir!I365&lt;&gt;0,logVir!I365-logVir!I$1101-0.5*(SLir!I365+SLir!I$1101)*(logHir!I365-logHir!I$1101),0)</f>
        <v>-0.25510078772856809</v>
      </c>
    </row>
    <row r="366" spans="1:9" x14ac:dyDescent="0.15">
      <c r="A366" s="1">
        <v>16</v>
      </c>
      <c r="B366" s="1" t="s">
        <v>110</v>
      </c>
      <c r="C366" s="1">
        <v>18</v>
      </c>
      <c r="D366" s="1" t="s">
        <v>13</v>
      </c>
      <c r="E366" s="6">
        <f>IF(logVir!E366&lt;&gt;0,logVir!E366-logVir!E$1102-0.5*(SLir!E366+SLir!E$1102)*(logHir!E366-logHir!E$1102),0)</f>
        <v>0.1812061876845184</v>
      </c>
      <c r="F366" s="8">
        <f>IF(logVir!F366&lt;&gt;0,logVir!F366-logVir!F$1102-0.5*(SLir!F366+SLir!F$1102)*(logHir!F366-logHir!F$1102),0)</f>
        <v>8.1725937320942466E-2</v>
      </c>
      <c r="G366" s="6">
        <f>IF(logVir!G366&lt;&gt;0,logVir!G366-logVir!G$1102-0.5*(SLir!G366+SLir!G$1102)*(logHir!G366-logHir!G$1102),0)</f>
        <v>3.3853779674536955E-3</v>
      </c>
      <c r="H366" s="6">
        <f>IF(logVir!H366&lt;&gt;0,logVir!H366-logVir!H$1102-0.5*(SLir!H366+SLir!H$1102)*(logHir!H366-logHir!H$1102),0)</f>
        <v>-3.8452897851695478E-2</v>
      </c>
      <c r="I366" s="6">
        <f>IF(logVir!I366&lt;&gt;0,logVir!I366-logVir!I$1102-0.5*(SLir!I366+SLir!I$1102)*(logHir!I366-logHir!I$1102),0)</f>
        <v>-0.18114606429327151</v>
      </c>
    </row>
    <row r="367" spans="1:9" x14ac:dyDescent="0.15">
      <c r="A367" s="1">
        <v>16</v>
      </c>
      <c r="B367" s="1" t="s">
        <v>110</v>
      </c>
      <c r="C367" s="1">
        <v>19</v>
      </c>
      <c r="D367" s="1" t="s">
        <v>14</v>
      </c>
      <c r="E367" s="6">
        <f>IF(logVir!E367&lt;&gt;0,logVir!E367-logVir!E$1103-0.5*(SLir!E367+SLir!E$1103)*(logHir!E367-logHir!E$1103),0)</f>
        <v>0.38499941969550505</v>
      </c>
      <c r="F367" s="8">
        <f>IF(logVir!F367&lt;&gt;0,logVir!F367-logVir!F$1103-0.5*(SLir!F367+SLir!F$1103)*(logHir!F367-logHir!F$1103),0)</f>
        <v>0.23678121848331962</v>
      </c>
      <c r="G367" s="6">
        <f>IF(logVir!G367&lt;&gt;0,logVir!G367-logVir!G$1103-0.5*(SLir!G367+SLir!G$1103)*(logHir!G367-logHir!G$1103),0)</f>
        <v>0.24125085641984589</v>
      </c>
      <c r="H367" s="6">
        <f>IF(logVir!H367&lt;&gt;0,logVir!H367-logVir!H$1103-0.5*(SLir!H367+SLir!H$1103)*(logHir!H367-logHir!H$1103),0)</f>
        <v>-9.3849542438775857E-3</v>
      </c>
      <c r="I367" s="6">
        <f>IF(logVir!I367&lt;&gt;0,logVir!I367-logVir!I$1103-0.5*(SLir!I367+SLir!I$1103)*(logHir!I367-logHir!I$1103),0)</f>
        <v>-8.8050254089279079E-2</v>
      </c>
    </row>
    <row r="368" spans="1:9" x14ac:dyDescent="0.15">
      <c r="A368" s="1">
        <v>16</v>
      </c>
      <c r="B368" s="1" t="s">
        <v>110</v>
      </c>
      <c r="C368" s="1">
        <v>20</v>
      </c>
      <c r="D368" s="1" t="s">
        <v>15</v>
      </c>
      <c r="E368" s="6">
        <f>IF(logVir!E368&lt;&gt;0,logVir!E368-logVir!E$1104-0.5*(SLir!E368+SLir!E$1104)*(logHir!E368-logHir!E$1104),0)</f>
        <v>4.2211509834945538E-2</v>
      </c>
      <c r="F368" s="8">
        <f>IF(logVir!F368&lt;&gt;0,logVir!F368-logVir!F$1104-0.5*(SLir!F368+SLir!F$1104)*(logHir!F368-logHir!F$1104),0)</f>
        <v>-0.29130429011683456</v>
      </c>
      <c r="G368" s="6">
        <f>IF(logVir!G368&lt;&gt;0,logVir!G368-logVir!G$1104-0.5*(SLir!G368+SLir!G$1104)*(logHir!G368-logHir!G$1104),0)</f>
        <v>-0.27955703592233755</v>
      </c>
      <c r="H368" s="6">
        <f>IF(logVir!H368&lt;&gt;0,logVir!H368-logVir!H$1104-0.5*(SLir!H368+SLir!H$1104)*(logHir!H368-logHir!H$1104),0)</f>
        <v>-0.14339716243843539</v>
      </c>
      <c r="I368" s="6">
        <f>IF(logVir!I368&lt;&gt;0,logVir!I368-logVir!I$1104-0.5*(SLir!I368+SLir!I$1104)*(logHir!I368-logHir!I$1104),0)</f>
        <v>-0.20292919488135541</v>
      </c>
    </row>
    <row r="369" spans="1:9" x14ac:dyDescent="0.15">
      <c r="A369" s="1">
        <v>16</v>
      </c>
      <c r="B369" s="1" t="s">
        <v>110</v>
      </c>
      <c r="C369" s="1">
        <v>21</v>
      </c>
      <c r="D369" s="1" t="s">
        <v>16</v>
      </c>
      <c r="E369" s="6">
        <f>IF(logVir!E369&lt;&gt;0,logVir!E369-logVir!E$1105-0.5*(SLir!E369+SLir!E$1105)*(logHir!E369-logHir!E$1105),0)</f>
        <v>-0.34803152424519912</v>
      </c>
      <c r="F369" s="8">
        <f>IF(logVir!F369&lt;&gt;0,logVir!F369-logVir!F$1105-0.5*(SLir!F369+SLir!F$1105)*(logHir!F369-logHir!F$1105),0)</f>
        <v>-0.30597263068106717</v>
      </c>
      <c r="G369" s="6">
        <f>IF(logVir!G369&lt;&gt;0,logVir!G369-logVir!G$1105-0.5*(SLir!G369+SLir!G$1105)*(logHir!G369-logHir!G$1105),0)</f>
        <v>-0.17942642144997745</v>
      </c>
      <c r="H369" s="6">
        <f>IF(logVir!H369&lt;&gt;0,logVir!H369-logVir!H$1105-0.5*(SLir!H369+SLir!H$1105)*(logHir!H369-logHir!H$1105),0)</f>
        <v>-0.31617245789350296</v>
      </c>
      <c r="I369" s="6">
        <f>IF(logVir!I369&lt;&gt;0,logVir!I369-logVir!I$1105-0.5*(SLir!I369+SLir!I$1105)*(logHir!I369-logHir!I$1105),0)</f>
        <v>-0.44508855201843139</v>
      </c>
    </row>
    <row r="370" spans="1:9" x14ac:dyDescent="0.15">
      <c r="A370" s="1">
        <v>16</v>
      </c>
      <c r="B370" s="1" t="s">
        <v>109</v>
      </c>
      <c r="C370" s="1">
        <v>22</v>
      </c>
      <c r="D370" s="1" t="s">
        <v>8</v>
      </c>
      <c r="E370" s="6">
        <f>IF(logVir!E370&lt;&gt;0,logVir!E370-logVir!E$1106-0.5*(SLir!E370+SLir!E$1106)*(logHir!E370-logHir!E$1106),0)</f>
        <v>1.6029668057410851E-2</v>
      </c>
      <c r="F370" s="8">
        <f>IF(logVir!F370&lt;&gt;0,logVir!F370-logVir!F$1106-0.5*(SLir!F370+SLir!F$1106)*(logHir!F370-logHir!F$1106),0)</f>
        <v>-0.11671407922958088</v>
      </c>
      <c r="G370" s="6">
        <f>IF(logVir!G370&lt;&gt;0,logVir!G370-logVir!G$1106-0.5*(SLir!G370+SLir!G$1106)*(logHir!G370-logHir!G$1106),0)</f>
        <v>-0.19538478943363813</v>
      </c>
      <c r="H370" s="6">
        <f>IF(logVir!H370&lt;&gt;0,logVir!H370-logVir!H$1106-0.5*(SLir!H370+SLir!H$1106)*(logHir!H370-logHir!H$1106),0)</f>
        <v>-0.15170787359358556</v>
      </c>
      <c r="I370" s="6">
        <f>IF(logVir!I370&lt;&gt;0,logVir!I370-logVir!I$1106-0.5*(SLir!I370+SLir!I$1106)*(logHir!I370-logHir!I$1106),0)</f>
        <v>-0.16067344720724586</v>
      </c>
    </row>
    <row r="371" spans="1:9" x14ac:dyDescent="0.15">
      <c r="A371" s="1">
        <v>16</v>
      </c>
      <c r="B371" s="1" t="s">
        <v>109</v>
      </c>
      <c r="C371" s="1">
        <v>23</v>
      </c>
      <c r="D371" s="1" t="s">
        <v>29</v>
      </c>
      <c r="E371" s="6">
        <f>IF(logVir!E371&lt;&gt;0,logVir!E371-logVir!E$1107-0.5*(SLir!E371+SLir!E$1107)*(logHir!E371-logHir!E$1107),0)</f>
        <v>-0.13263378127703723</v>
      </c>
      <c r="F371" s="8">
        <f>IF(logVir!F371&lt;&gt;0,logVir!F371-logVir!F$1107-0.5*(SLir!F371+SLir!F$1107)*(logHir!F371-logHir!F$1107),0)</f>
        <v>-7.205607298226685E-2</v>
      </c>
      <c r="G371" s="6">
        <f>IF(logVir!G371&lt;&gt;0,logVir!G371-logVir!G$1107-0.5*(SLir!G371+SLir!G$1107)*(logHir!G371-logHir!G$1107),0)</f>
        <v>-8.4690119302305522E-2</v>
      </c>
      <c r="H371" s="6">
        <f>IF(logVir!H371&lt;&gt;0,logVir!H371-logVir!H$1107-0.5*(SLir!H371+SLir!H$1107)*(logHir!H371-logHir!H$1107),0)</f>
        <v>-4.9043078912245186E-2</v>
      </c>
      <c r="I371" s="6">
        <f>IF(logVir!I371&lt;&gt;0,logVir!I371-logVir!I$1107-0.5*(SLir!I371+SLir!I$1107)*(logHir!I371-logHir!I$1107),0)</f>
        <v>-0.13373134724277536</v>
      </c>
    </row>
    <row r="372" spans="1:9" x14ac:dyDescent="0.15">
      <c r="A372" s="1">
        <v>17</v>
      </c>
      <c r="B372" s="1" t="s">
        <v>113</v>
      </c>
      <c r="C372" s="1">
        <v>1</v>
      </c>
      <c r="D372" s="1" t="s">
        <v>9</v>
      </c>
      <c r="E372" s="6">
        <f>IF(logVir!E372&lt;&gt;0,logVir!E372-logVir!E$1085-0.5*(SLir!E372+SLir!E$1085)*(logHir!E372-logHir!E$1085),0)</f>
        <v>-0.36787311287470642</v>
      </c>
      <c r="F372" s="8">
        <f>IF(logVir!F372&lt;&gt;0,logVir!F372-logVir!F$1085-0.5*(SLir!F372+SLir!F$1085)*(logHir!F372-logHir!F$1085),0)</f>
        <v>-0.25127431930439725</v>
      </c>
      <c r="G372" s="6">
        <f>IF(logVir!G372&lt;&gt;0,logVir!G372-logVir!G$1085-0.5*(SLir!G372+SLir!G$1085)*(logHir!G372-logHir!G$1085),0)</f>
        <v>-0.30572147290811008</v>
      </c>
      <c r="H372" s="6">
        <f>IF(logVir!H372&lt;&gt;0,logVir!H372-logVir!H$1085-0.5*(SLir!H372+SLir!H$1085)*(logHir!H372-logHir!H$1085),0)</f>
        <v>-0.4746971491300313</v>
      </c>
      <c r="I372" s="6">
        <f>IF(logVir!I372&lt;&gt;0,logVir!I372-logVir!I$1085-0.5*(SLir!I372+SLir!I$1085)*(logHir!I372-logHir!I$1085),0)</f>
        <v>-0.50337244542415693</v>
      </c>
    </row>
    <row r="373" spans="1:9" x14ac:dyDescent="0.15">
      <c r="A373" s="1">
        <v>17</v>
      </c>
      <c r="B373" s="1" t="s">
        <v>113</v>
      </c>
      <c r="C373" s="1">
        <v>2</v>
      </c>
      <c r="D373" s="1" t="s">
        <v>10</v>
      </c>
      <c r="E373" s="6">
        <f>IF(logVir!E373&lt;&gt;0,logVir!E373-logVir!E$1086-0.5*(SLir!E373+SLir!E$1086)*(logHir!E373-logHir!E$1086),0)</f>
        <v>0.23623332397002605</v>
      </c>
      <c r="F373" s="8">
        <f>IF(logVir!F373&lt;&gt;0,logVir!F373-logVir!F$1086-0.5*(SLir!F373+SLir!F$1086)*(logHir!F373-logHir!F$1086),0)</f>
        <v>0.21462658736111173</v>
      </c>
      <c r="G373" s="6">
        <f>IF(logVir!G373&lt;&gt;0,logVir!G373-logVir!G$1086-0.5*(SLir!G373+SLir!G$1086)*(logHir!G373-logHir!G$1086),0)</f>
        <v>0.1177506411670578</v>
      </c>
      <c r="H373" s="6">
        <f>IF(logVir!H373&lt;&gt;0,logVir!H373-logVir!H$1086-0.5*(SLir!H373+SLir!H$1086)*(logHir!H373-logHir!H$1086),0)</f>
        <v>0.1438646153673091</v>
      </c>
      <c r="I373" s="6">
        <f>IF(logVir!I373&lt;&gt;0,logVir!I373-logVir!I$1086-0.5*(SLir!I373+SLir!I$1086)*(logHir!I373-logHir!I$1086),0)</f>
        <v>0.10931422579241573</v>
      </c>
    </row>
    <row r="374" spans="1:9" x14ac:dyDescent="0.15">
      <c r="A374" s="1">
        <v>17</v>
      </c>
      <c r="B374" s="1" t="s">
        <v>114</v>
      </c>
      <c r="C374" s="1">
        <v>3</v>
      </c>
      <c r="D374" s="1" t="s">
        <v>17</v>
      </c>
      <c r="E374" s="6">
        <f>IF(logVir!E374&lt;&gt;0,logVir!E374-logVir!E$1087-0.5*(SLir!E374+SLir!E$1087)*(logHir!E374-logHir!E$1087),0)</f>
        <v>0.25880188819133232</v>
      </c>
      <c r="F374" s="8">
        <f>IF(logVir!F374&lt;&gt;0,logVir!F374-logVir!F$1087-0.5*(SLir!F374+SLir!F$1087)*(logHir!F374-logHir!F$1087),0)</f>
        <v>0.50591208531721044</v>
      </c>
      <c r="G374" s="6">
        <f>IF(logVir!G374&lt;&gt;0,logVir!G374-logVir!G$1087-0.5*(SLir!G374+SLir!G$1087)*(logHir!G374-logHir!G$1087),0)</f>
        <v>0.38508497384738838</v>
      </c>
      <c r="H374" s="6">
        <f>IF(logVir!H374&lt;&gt;0,logVir!H374-logVir!H$1087-0.5*(SLir!H374+SLir!H$1087)*(logHir!H374-logHir!H$1087),0)</f>
        <v>0.49268767245887884</v>
      </c>
      <c r="I374" s="6">
        <f>IF(logVir!I374&lt;&gt;0,logVir!I374-logVir!I$1087-0.5*(SLir!I374+SLir!I$1087)*(logHir!I374-logHir!I$1087),0)</f>
        <v>-0.73900249304833587</v>
      </c>
    </row>
    <row r="375" spans="1:9" x14ac:dyDescent="0.15">
      <c r="A375" s="1">
        <v>17</v>
      </c>
      <c r="B375" s="1" t="s">
        <v>114</v>
      </c>
      <c r="C375" s="1">
        <v>4</v>
      </c>
      <c r="D375" s="1" t="s">
        <v>18</v>
      </c>
      <c r="E375" s="6">
        <f>IF(logVir!E375&lt;&gt;0,logVir!E375-logVir!E$1088-0.5*(SLir!E375+SLir!E$1088)*(logHir!E375-logHir!E$1088),0)</f>
        <v>0.5049577975315146</v>
      </c>
      <c r="F375" s="8">
        <f>IF(logVir!F375&lt;&gt;0,logVir!F375-logVir!F$1088-0.5*(SLir!F375+SLir!F$1088)*(logHir!F375-logHir!F$1088),0)</f>
        <v>0.57657293253838948</v>
      </c>
      <c r="G375" s="6">
        <f>IF(logVir!G375&lt;&gt;0,logVir!G375-logVir!G$1088-0.5*(SLir!G375+SLir!G$1088)*(logHir!G375-logHir!G$1088),0)</f>
        <v>0.61928666197361326</v>
      </c>
      <c r="H375" s="6">
        <f>IF(logVir!H375&lt;&gt;0,logVir!H375-logVir!H$1088-0.5*(SLir!H375+SLir!H$1088)*(logHir!H375-logHir!H$1088),0)</f>
        <v>0.58860121424513034</v>
      </c>
      <c r="I375" s="6">
        <f>IF(logVir!I375&lt;&gt;0,logVir!I375-logVir!I$1088-0.5*(SLir!I375+SLir!I$1088)*(logHir!I375-logHir!I$1088),0)</f>
        <v>0.49962854700540549</v>
      </c>
    </row>
    <row r="376" spans="1:9" x14ac:dyDescent="0.15">
      <c r="A376" s="1">
        <v>17</v>
      </c>
      <c r="B376" s="1" t="s">
        <v>114</v>
      </c>
      <c r="C376" s="1">
        <v>5</v>
      </c>
      <c r="D376" s="1" t="s">
        <v>19</v>
      </c>
      <c r="E376" s="6">
        <f>IF(logVir!E376&lt;&gt;0,logVir!E376-logVir!E$1089-0.5*(SLir!E376+SLir!E$1089)*(logHir!E376-logHir!E$1089),0)</f>
        <v>-0.68641376719766045</v>
      </c>
      <c r="F376" s="8">
        <f>IF(logVir!F376&lt;&gt;0,logVir!F376-logVir!F$1089-0.5*(SLir!F376+SLir!F$1089)*(logHir!F376-logHir!F$1089),0)</f>
        <v>-0.19814521972967503</v>
      </c>
      <c r="G376" s="6">
        <f>IF(logVir!G376&lt;&gt;0,logVir!G376-logVir!G$1089-0.5*(SLir!G376+SLir!G$1089)*(logHir!G376-logHir!G$1089),0)</f>
        <v>-0.38874999933787069</v>
      </c>
      <c r="H376" s="6">
        <f>IF(logVir!H376&lt;&gt;0,logVir!H376-logVir!H$1089-0.5*(SLir!H376+SLir!H$1089)*(logHir!H376-logHir!H$1089),0)</f>
        <v>-0.64306532840095743</v>
      </c>
      <c r="I376" s="6">
        <f>IF(logVir!I376&lt;&gt;0,logVir!I376-logVir!I$1089-0.5*(SLir!I376+SLir!I$1089)*(logHir!I376-logHir!I$1089),0)</f>
        <v>-0.83083898025252556</v>
      </c>
    </row>
    <row r="377" spans="1:9" x14ac:dyDescent="0.15">
      <c r="A377" s="1">
        <v>17</v>
      </c>
      <c r="B377" s="1" t="s">
        <v>114</v>
      </c>
      <c r="C377" s="1">
        <v>6</v>
      </c>
      <c r="D377" s="1" t="s">
        <v>3</v>
      </c>
      <c r="E377" s="6">
        <f>IF(logVir!E377&lt;&gt;0,logVir!E377-logVir!E$1090-0.5*(SLir!E377+SLir!E$1090)*(logHir!E377-logHir!E$1090),0)</f>
        <v>-1.4616777139018979</v>
      </c>
      <c r="F377" s="8">
        <f>IF(logVir!F377&lt;&gt;0,logVir!F377-logVir!F$1090-0.5*(SLir!F377+SLir!F$1090)*(logHir!F377-logHir!F$1090),0)</f>
        <v>-0.7155731570035363</v>
      </c>
      <c r="G377" s="6">
        <f>IF(logVir!G377&lt;&gt;0,logVir!G377-logVir!G$1090-0.5*(SLir!G377+SLir!G$1090)*(logHir!G377-logHir!G$1090),0)</f>
        <v>-4.6224290743263619E-2</v>
      </c>
      <c r="H377" s="6">
        <f>IF(logVir!H377&lt;&gt;0,logVir!H377-logVir!H$1090-0.5*(SLir!H377+SLir!H$1090)*(logHir!H377-logHir!H$1090),0)</f>
        <v>0.41619996706044787</v>
      </c>
      <c r="I377" s="6">
        <f>IF(logVir!I377&lt;&gt;0,logVir!I377-logVir!I$1090-0.5*(SLir!I377+SLir!I$1090)*(logHir!I377-logHir!I$1090),0)</f>
        <v>9.7360435722643301E-2</v>
      </c>
    </row>
    <row r="378" spans="1:9" x14ac:dyDescent="0.15">
      <c r="A378" s="1">
        <v>17</v>
      </c>
      <c r="B378" s="1" t="s">
        <v>114</v>
      </c>
      <c r="C378" s="1">
        <v>7</v>
      </c>
      <c r="D378" s="1" t="s">
        <v>20</v>
      </c>
      <c r="E378" s="6">
        <f>IF(logVir!E378&lt;&gt;0,logVir!E378-logVir!E$1091-0.5*(SLir!E378+SLir!E$1091)*(logHir!E378-logHir!E$1091),0)</f>
        <v>-0.68248169878181497</v>
      </c>
      <c r="F378" s="8">
        <f>IF(logVir!F378&lt;&gt;0,logVir!F378-logVir!F$1091-0.5*(SLir!F378+SLir!F$1091)*(logHir!F378-logHir!F$1091),0)</f>
        <v>-2.0141570255354182</v>
      </c>
      <c r="G378" s="6">
        <f>IF(logVir!G378&lt;&gt;0,logVir!G378-logVir!G$1091-0.5*(SLir!G378+SLir!G$1091)*(logHir!G378-logHir!G$1091),0)</f>
        <v>-0.88536134657428023</v>
      </c>
      <c r="H378" s="6">
        <f>IF(logVir!H378&lt;&gt;0,logVir!H378-logVir!H$1091-0.5*(SLir!H378+SLir!H$1091)*(logHir!H378-logHir!H$1091),0)</f>
        <v>-0.84630749542363226</v>
      </c>
      <c r="I378" s="6">
        <f>IF(logVir!I378&lt;&gt;0,logVir!I378-logVir!I$1091-0.5*(SLir!I378+SLir!I$1091)*(logHir!I378-logHir!I$1091),0)</f>
        <v>-1.20281455427602</v>
      </c>
    </row>
    <row r="379" spans="1:9" x14ac:dyDescent="0.15">
      <c r="A379" s="1">
        <v>17</v>
      </c>
      <c r="B379" s="1" t="s">
        <v>114</v>
      </c>
      <c r="C379" s="1">
        <v>8</v>
      </c>
      <c r="D379" s="1" t="s">
        <v>21</v>
      </c>
      <c r="E379" s="6">
        <f>IF(logVir!E379&lt;&gt;0,logVir!E379-logVir!E$1092-0.5*(SLir!E379+SLir!E$1092)*(logHir!E379-logHir!E$1092),0)</f>
        <v>-0.32099457027328765</v>
      </c>
      <c r="F379" s="8">
        <f>IF(logVir!F379&lt;&gt;0,logVir!F379-logVir!F$1092-0.5*(SLir!F379+SLir!F$1092)*(logHir!F379-logHir!F$1092),0)</f>
        <v>-0.4176591980440999</v>
      </c>
      <c r="G379" s="6">
        <f>IF(logVir!G379&lt;&gt;0,logVir!G379-logVir!G$1092-0.5*(SLir!G379+SLir!G$1092)*(logHir!G379-logHir!G$1092),0)</f>
        <v>-0.44977832115144278</v>
      </c>
      <c r="H379" s="6">
        <f>IF(logVir!H379&lt;&gt;0,logVir!H379-logVir!H$1092-0.5*(SLir!H379+SLir!H$1092)*(logHir!H379-logHir!H$1092),0)</f>
        <v>-0.4068867659315023</v>
      </c>
      <c r="I379" s="6">
        <f>IF(logVir!I379&lt;&gt;0,logVir!I379-logVir!I$1092-0.5*(SLir!I379+SLir!I$1092)*(logHir!I379-logHir!I$1092),0)</f>
        <v>-0.59621852398901065</v>
      </c>
    </row>
    <row r="380" spans="1:9" x14ac:dyDescent="0.15">
      <c r="A380" s="1">
        <v>17</v>
      </c>
      <c r="B380" s="1" t="s">
        <v>114</v>
      </c>
      <c r="C380" s="1">
        <v>9</v>
      </c>
      <c r="D380" s="1" t="s">
        <v>22</v>
      </c>
      <c r="E380" s="6">
        <f>IF(logVir!E380&lt;&gt;0,logVir!E380-logVir!E$1093-0.5*(SLir!E380+SLir!E$1093)*(logHir!E380-logHir!E$1093),0)</f>
        <v>-0.58781910065895526</v>
      </c>
      <c r="F380" s="8">
        <f>IF(logVir!F380&lt;&gt;0,logVir!F380-logVir!F$1093-0.5*(SLir!F380+SLir!F$1093)*(logHir!F380-logHir!F$1093),0)</f>
        <v>-0.74845294633466664</v>
      </c>
      <c r="G380" s="6">
        <f>IF(logVir!G380&lt;&gt;0,logVir!G380-logVir!G$1093-0.5*(SLir!G380+SLir!G$1093)*(logHir!G380-logHir!G$1093),0)</f>
        <v>-0.40991793038974594</v>
      </c>
      <c r="H380" s="6">
        <f>IF(logVir!H380&lt;&gt;0,logVir!H380-logVir!H$1093-0.5*(SLir!H380+SLir!H$1093)*(logHir!H380-logHir!H$1093),0)</f>
        <v>-0.40673956208991607</v>
      </c>
      <c r="I380" s="6">
        <f>IF(logVir!I380&lt;&gt;0,logVir!I380-logVir!I$1093-0.5*(SLir!I380+SLir!I$1093)*(logHir!I380-logHir!I$1093),0)</f>
        <v>-0.41476549216219533</v>
      </c>
    </row>
    <row r="381" spans="1:9" x14ac:dyDescent="0.15">
      <c r="A381" s="1">
        <v>17</v>
      </c>
      <c r="B381" s="1" t="s">
        <v>114</v>
      </c>
      <c r="C381" s="1">
        <v>10</v>
      </c>
      <c r="D381" s="1" t="s">
        <v>23</v>
      </c>
      <c r="E381" s="6">
        <f>IF(logVir!E381&lt;&gt;0,logVir!E381-logVir!E$1094-0.5*(SLir!E381+SLir!E$1094)*(logHir!E381-logHir!E$1094),0)</f>
        <v>-0.2950129044041167</v>
      </c>
      <c r="F381" s="8">
        <f>IF(logVir!F381&lt;&gt;0,logVir!F381-logVir!F$1094-0.5*(SLir!F381+SLir!F$1094)*(logHir!F381-logHir!F$1094),0)</f>
        <v>-0.31794940144755807</v>
      </c>
      <c r="G381" s="6">
        <f>IF(logVir!G381&lt;&gt;0,logVir!G381-logVir!G$1094-0.5*(SLir!G381+SLir!G$1094)*(logHir!G381-logHir!G$1094),0)</f>
        <v>-0.29636306249293815</v>
      </c>
      <c r="H381" s="6">
        <f>IF(logVir!H381&lt;&gt;0,logVir!H381-logVir!H$1094-0.5*(SLir!H381+SLir!H$1094)*(logHir!H381-logHir!H$1094),0)</f>
        <v>-0.32346690566510344</v>
      </c>
      <c r="I381" s="6">
        <f>IF(logVir!I381&lt;&gt;0,logVir!I381-logVir!I$1094-0.5*(SLir!I381+SLir!I$1094)*(logHir!I381-logHir!I$1094),0)</f>
        <v>-7.1954110304846858E-2</v>
      </c>
    </row>
    <row r="382" spans="1:9" x14ac:dyDescent="0.15">
      <c r="A382" s="1">
        <v>17</v>
      </c>
      <c r="B382" s="1" t="s">
        <v>114</v>
      </c>
      <c r="C382" s="1">
        <v>11</v>
      </c>
      <c r="D382" s="1" t="s">
        <v>24</v>
      </c>
      <c r="E382" s="6">
        <f>IF(logVir!E382&lt;&gt;0,logVir!E382-logVir!E$1095-0.5*(SLir!E382+SLir!E$1095)*(logHir!E382-logHir!E$1095),0)</f>
        <v>0.7163050193389533</v>
      </c>
      <c r="F382" s="8">
        <f>IF(logVir!F382&lt;&gt;0,logVir!F382-logVir!F$1095-0.5*(SLir!F382+SLir!F$1095)*(logHir!F382-logHir!F$1095),0)</f>
        <v>0.27552435905839179</v>
      </c>
      <c r="G382" s="6">
        <f>IF(logVir!G382&lt;&gt;0,logVir!G382-logVir!G$1095-0.5*(SLir!G382+SLir!G$1095)*(logHir!G382-logHir!G$1095),0)</f>
        <v>0.31005240905436476</v>
      </c>
      <c r="H382" s="6">
        <f>IF(logVir!H382&lt;&gt;0,logVir!H382-logVir!H$1095-0.5*(SLir!H382+SLir!H$1095)*(logHir!H382-logHir!H$1095),0)</f>
        <v>4.1210942621185243E-2</v>
      </c>
      <c r="I382" s="6">
        <f>IF(logVir!I382&lt;&gt;0,logVir!I382-logVir!I$1095-0.5*(SLir!I382+SLir!I$1095)*(logHir!I382-logHir!I$1095),0)</f>
        <v>-0.21379483789870268</v>
      </c>
    </row>
    <row r="383" spans="1:9" x14ac:dyDescent="0.15">
      <c r="A383" s="1">
        <v>17</v>
      </c>
      <c r="B383" s="1" t="s">
        <v>114</v>
      </c>
      <c r="C383" s="1">
        <v>12</v>
      </c>
      <c r="D383" s="1" t="s">
        <v>25</v>
      </c>
      <c r="E383" s="6">
        <f>IF(logVir!E383&lt;&gt;0,logVir!E383-logVir!E$1096-0.5*(SLir!E383+SLir!E$1096)*(logHir!E383-logHir!E$1096),0)</f>
        <v>-0.27928479790452265</v>
      </c>
      <c r="F383" s="8">
        <f>IF(logVir!F383&lt;&gt;0,logVir!F383-logVir!F$1096-0.5*(SLir!F383+SLir!F$1096)*(logHir!F383-logHir!F$1096),0)</f>
        <v>-0.31433323832062865</v>
      </c>
      <c r="G383" s="6">
        <f>IF(logVir!G383&lt;&gt;0,logVir!G383-logVir!G$1096-0.5*(SLir!G383+SLir!G$1096)*(logHir!G383-logHir!G$1096),0)</f>
        <v>-0.15115747583384267</v>
      </c>
      <c r="H383" s="6">
        <f>IF(logVir!H383&lt;&gt;0,logVir!H383-logVir!H$1096-0.5*(SLir!H383+SLir!H$1096)*(logHir!H383-logHir!H$1096),0)</f>
        <v>-0.28080756543855739</v>
      </c>
      <c r="I383" s="6">
        <f>IF(logVir!I383&lt;&gt;0,logVir!I383-logVir!I$1096-0.5*(SLir!I383+SLir!I$1096)*(logHir!I383-logHir!I$1096),0)</f>
        <v>0.32483175850107315</v>
      </c>
    </row>
    <row r="384" spans="1:9" x14ac:dyDescent="0.15">
      <c r="A384" s="1">
        <v>17</v>
      </c>
      <c r="B384" s="1" t="s">
        <v>114</v>
      </c>
      <c r="C384" s="1">
        <v>13</v>
      </c>
      <c r="D384" s="1" t="s">
        <v>26</v>
      </c>
      <c r="E384" s="6">
        <f>IF(logVir!E384&lt;&gt;0,logVir!E384-logVir!E$1097-0.5*(SLir!E384+SLir!E$1097)*(logHir!E384-logHir!E$1097),0)</f>
        <v>-0.56297415563890052</v>
      </c>
      <c r="F384" s="8">
        <f>IF(logVir!F384&lt;&gt;0,logVir!F384-logVir!F$1097-0.5*(SLir!F384+SLir!F$1097)*(logHir!F384-logHir!F$1097),0)</f>
        <v>-0.18888753591587548</v>
      </c>
      <c r="G384" s="6">
        <f>IF(logVir!G384&lt;&gt;0,logVir!G384-logVir!G$1097-0.5*(SLir!G384+SLir!G$1097)*(logHir!G384-logHir!G$1097),0)</f>
        <v>-0.28255647449423904</v>
      </c>
      <c r="H384" s="6">
        <f>IF(logVir!H384&lt;&gt;0,logVir!H384-logVir!H$1097-0.5*(SLir!H384+SLir!H$1097)*(logHir!H384-logHir!H$1097),0)</f>
        <v>-0.44503053272230542</v>
      </c>
      <c r="I384" s="6">
        <f>IF(logVir!I384&lt;&gt;0,logVir!I384-logVir!I$1097-0.5*(SLir!I384+SLir!I$1097)*(logHir!I384-logHir!I$1097),0)</f>
        <v>-0.12607170819427416</v>
      </c>
    </row>
    <row r="385" spans="1:9" x14ac:dyDescent="0.15">
      <c r="A385" s="1">
        <v>17</v>
      </c>
      <c r="B385" s="1" t="s">
        <v>114</v>
      </c>
      <c r="C385" s="1">
        <v>14</v>
      </c>
      <c r="D385" s="1" t="s">
        <v>27</v>
      </c>
      <c r="E385" s="6">
        <f>IF(logVir!E385&lt;&gt;0,logVir!E385-logVir!E$1098-0.5*(SLir!E385+SLir!E$1098)*(logHir!E385-logHir!E$1098),0)</f>
        <v>-0.83152120988129363</v>
      </c>
      <c r="F385" s="8">
        <f>IF(logVir!F385&lt;&gt;0,logVir!F385-logVir!F$1098-0.5*(SLir!F385+SLir!F$1098)*(logHir!F385-logHir!F$1098),0)</f>
        <v>-1.7487861381256644</v>
      </c>
      <c r="G385" s="6">
        <f>IF(logVir!G385&lt;&gt;0,logVir!G385-logVir!G$1098-0.5*(SLir!G385+SLir!G$1098)*(logHir!G385-logHir!G$1098),0)</f>
        <v>-1.0254269751921135</v>
      </c>
      <c r="H385" s="6">
        <f>IF(logVir!H385&lt;&gt;0,logVir!H385-logVir!H$1098-0.5*(SLir!H385+SLir!H$1098)*(logHir!H385-logHir!H$1098),0)</f>
        <v>-1.7398219020870755</v>
      </c>
      <c r="I385" s="6">
        <f>IF(logVir!I385&lt;&gt;0,logVir!I385-logVir!I$1098-0.5*(SLir!I385+SLir!I$1098)*(logHir!I385-logHir!I$1098),0)</f>
        <v>8.7463281813524585E-2</v>
      </c>
    </row>
    <row r="386" spans="1:9" x14ac:dyDescent="0.15">
      <c r="A386" s="1">
        <v>17</v>
      </c>
      <c r="B386" s="1" t="s">
        <v>114</v>
      </c>
      <c r="C386" s="1">
        <v>15</v>
      </c>
      <c r="D386" s="1" t="s">
        <v>28</v>
      </c>
      <c r="E386" s="6">
        <f>IF(logVir!E386&lt;&gt;0,logVir!E386-logVir!E$1099-0.5*(SLir!E386+SLir!E$1099)*(logHir!E386-logHir!E$1099),0)</f>
        <v>-0.11768369354164149</v>
      </c>
      <c r="F386" s="8">
        <f>IF(logVir!F386&lt;&gt;0,logVir!F386-logVir!F$1099-0.5*(SLir!F386+SLir!F$1099)*(logHir!F386-logHir!F$1099),0)</f>
        <v>-9.9264056616944762E-2</v>
      </c>
      <c r="G386" s="6">
        <f>IF(logVir!G386&lt;&gt;0,logVir!G386-logVir!G$1099-0.5*(SLir!G386+SLir!G$1099)*(logHir!G386-logHir!G$1099),0)</f>
        <v>-5.853901699533931E-2</v>
      </c>
      <c r="H386" s="6">
        <f>IF(logVir!H386&lt;&gt;0,logVir!H386-logVir!H$1099-0.5*(SLir!H386+SLir!H$1099)*(logHir!H386-logHir!H$1099),0)</f>
        <v>-0.14666621958273551</v>
      </c>
      <c r="I386" s="6">
        <f>IF(logVir!I386&lt;&gt;0,logVir!I386-logVir!I$1099-0.5*(SLir!I386+SLir!I$1099)*(logHir!I386-logHir!I$1099),0)</f>
        <v>-0.22749053901978783</v>
      </c>
    </row>
    <row r="387" spans="1:9" x14ac:dyDescent="0.15">
      <c r="A387" s="1">
        <v>17</v>
      </c>
      <c r="B387" s="1" t="s">
        <v>113</v>
      </c>
      <c r="C387" s="1">
        <v>16</v>
      </c>
      <c r="D387" s="1" t="s">
        <v>11</v>
      </c>
      <c r="E387" s="6">
        <f>IF(logVir!E387&lt;&gt;0,logVir!E387-logVir!E$1100-0.5*(SLir!E387+SLir!E$1100)*(logHir!E387-logHir!E$1100),0)</f>
        <v>-0.11229933219187277</v>
      </c>
      <c r="F387" s="8">
        <f>IF(logVir!F387&lt;&gt;0,logVir!F387-logVir!F$1100-0.5*(SLir!F387+SLir!F$1100)*(logHir!F387-logHir!F$1100),0)</f>
        <v>-5.7597160358346944E-4</v>
      </c>
      <c r="G387" s="6">
        <f>IF(logVir!G387&lt;&gt;0,logVir!G387-logVir!G$1100-0.5*(SLir!G387+SLir!G$1100)*(logHir!G387-logHir!G$1100),0)</f>
        <v>-2.8554825354805136E-2</v>
      </c>
      <c r="H387" s="6">
        <f>IF(logVir!H387&lt;&gt;0,logVir!H387-logVir!H$1100-0.5*(SLir!H387+SLir!H$1100)*(logHir!H387-logHir!H$1100),0)</f>
        <v>8.1740023083716473E-2</v>
      </c>
      <c r="I387" s="6">
        <f>IF(logVir!I387&lt;&gt;0,logVir!I387-logVir!I$1100-0.5*(SLir!I387+SLir!I$1100)*(logHir!I387-logHir!I$1100),0)</f>
        <v>-0.19459594264246544</v>
      </c>
    </row>
    <row r="388" spans="1:9" x14ac:dyDescent="0.15">
      <c r="A388" s="1">
        <v>17</v>
      </c>
      <c r="B388" s="1" t="s">
        <v>113</v>
      </c>
      <c r="C388" s="1">
        <v>17</v>
      </c>
      <c r="D388" s="1" t="s">
        <v>12</v>
      </c>
      <c r="E388" s="6">
        <f>IF(logVir!E388&lt;&gt;0,logVir!E388-logVir!E$1101-0.5*(SLir!E388+SLir!E$1101)*(logHir!E388-logHir!E$1101),0)</f>
        <v>-0.87050980036448222</v>
      </c>
      <c r="F388" s="8">
        <f>IF(logVir!F388&lt;&gt;0,logVir!F388-logVir!F$1101-0.5*(SLir!F388+SLir!F$1101)*(logHir!F388-logHir!F$1101),0)</f>
        <v>-0.75858386250591092</v>
      </c>
      <c r="G388" s="6">
        <f>IF(logVir!G388&lt;&gt;0,logVir!G388-logVir!G$1101-0.5*(SLir!G388+SLir!G$1101)*(logHir!G388-logHir!G$1101),0)</f>
        <v>-0.78231533708922985</v>
      </c>
      <c r="H388" s="6">
        <f>IF(logVir!H388&lt;&gt;0,logVir!H388-logVir!H$1101-0.5*(SLir!H388+SLir!H$1101)*(logHir!H388-logHir!H$1101),0)</f>
        <v>-0.32718020399831083</v>
      </c>
      <c r="I388" s="6">
        <f>IF(logVir!I388&lt;&gt;0,logVir!I388-logVir!I$1101-0.5*(SLir!I388+SLir!I$1101)*(logHir!I388-logHir!I$1101),0)</f>
        <v>-0.30017499752701093</v>
      </c>
    </row>
    <row r="389" spans="1:9" x14ac:dyDescent="0.15">
      <c r="A389" s="1">
        <v>17</v>
      </c>
      <c r="B389" s="1" t="s">
        <v>113</v>
      </c>
      <c r="C389" s="1">
        <v>18</v>
      </c>
      <c r="D389" s="1" t="s">
        <v>13</v>
      </c>
      <c r="E389" s="6">
        <f>IF(logVir!E389&lt;&gt;0,logVir!E389-logVir!E$1102-0.5*(SLir!E389+SLir!E$1102)*(logHir!E389-logHir!E$1102),0)</f>
        <v>-0.15837677279051143</v>
      </c>
      <c r="F389" s="8">
        <f>IF(logVir!F389&lt;&gt;0,logVir!F389-logVir!F$1102-0.5*(SLir!F389+SLir!F$1102)*(logHir!F389-logHir!F$1102),0)</f>
        <v>-0.13504323745853519</v>
      </c>
      <c r="G389" s="6">
        <f>IF(logVir!G389&lt;&gt;0,logVir!G389-logVir!G$1102-0.5*(SLir!G389+SLir!G$1102)*(logHir!G389-logHir!G$1102),0)</f>
        <v>8.192736558652397E-2</v>
      </c>
      <c r="H389" s="6">
        <f>IF(logVir!H389&lt;&gt;0,logVir!H389-logVir!H$1102-0.5*(SLir!H389+SLir!H$1102)*(logHir!H389-logHir!H$1102),0)</f>
        <v>0.14895414665258466</v>
      </c>
      <c r="I389" s="6">
        <f>IF(logVir!I389&lt;&gt;0,logVir!I389-logVir!I$1102-0.5*(SLir!I389+SLir!I$1102)*(logHir!I389-logHir!I$1102),0)</f>
        <v>3.5654389041852863E-2</v>
      </c>
    </row>
    <row r="390" spans="1:9" x14ac:dyDescent="0.15">
      <c r="A390" s="1">
        <v>17</v>
      </c>
      <c r="B390" s="1" t="s">
        <v>113</v>
      </c>
      <c r="C390" s="1">
        <v>19</v>
      </c>
      <c r="D390" s="1" t="s">
        <v>14</v>
      </c>
      <c r="E390" s="6">
        <f>IF(logVir!E390&lt;&gt;0,logVir!E390-logVir!E$1103-0.5*(SLir!E390+SLir!E$1103)*(logHir!E390-logHir!E$1103),0)</f>
        <v>0.11885187641041714</v>
      </c>
      <c r="F390" s="8">
        <f>IF(logVir!F390&lt;&gt;0,logVir!F390-logVir!F$1103-0.5*(SLir!F390+SLir!F$1103)*(logHir!F390-logHir!F$1103),0)</f>
        <v>-1.1300290335278962E-2</v>
      </c>
      <c r="G390" s="6">
        <f>IF(logVir!G390&lt;&gt;0,logVir!G390-logVir!G$1103-0.5*(SLir!G390+SLir!G$1103)*(logHir!G390-logHir!G$1103),0)</f>
        <v>4.4613933490196545E-2</v>
      </c>
      <c r="H390" s="6">
        <f>IF(logVir!H390&lt;&gt;0,logVir!H390-logVir!H$1103-0.5*(SLir!H390+SLir!H$1103)*(logHir!H390-logHir!H$1103),0)</f>
        <v>-9.062850124750621E-2</v>
      </c>
      <c r="I390" s="6">
        <f>IF(logVir!I390&lt;&gt;0,logVir!I390-logVir!I$1103-0.5*(SLir!I390+SLir!I$1103)*(logHir!I390-logHir!I$1103),0)</f>
        <v>-3.1426887015906402E-2</v>
      </c>
    </row>
    <row r="391" spans="1:9" x14ac:dyDescent="0.15">
      <c r="A391" s="1">
        <v>17</v>
      </c>
      <c r="B391" s="1" t="s">
        <v>113</v>
      </c>
      <c r="C391" s="1">
        <v>20</v>
      </c>
      <c r="D391" s="1" t="s">
        <v>15</v>
      </c>
      <c r="E391" s="6">
        <f>IF(logVir!E391&lt;&gt;0,logVir!E391-logVir!E$1104-0.5*(SLir!E391+SLir!E$1104)*(logHir!E391-logHir!E$1104),0)</f>
        <v>0.44584846582716586</v>
      </c>
      <c r="F391" s="8">
        <f>IF(logVir!F391&lt;&gt;0,logVir!F391-logVir!F$1104-0.5*(SLir!F391+SLir!F$1104)*(logHir!F391-logHir!F$1104),0)</f>
        <v>-0.16520973808699024</v>
      </c>
      <c r="G391" s="6">
        <f>IF(logVir!G391&lt;&gt;0,logVir!G391-logVir!G$1104-0.5*(SLir!G391+SLir!G$1104)*(logHir!G391-logHir!G$1104),0)</f>
        <v>-0.38640738835322486</v>
      </c>
      <c r="H391" s="6">
        <f>IF(logVir!H391&lt;&gt;0,logVir!H391-logVir!H$1104-0.5*(SLir!H391+SLir!H$1104)*(logHir!H391-logHir!H$1104),0)</f>
        <v>-0.28846987381105421</v>
      </c>
      <c r="I391" s="6">
        <f>IF(logVir!I391&lt;&gt;0,logVir!I391-logVir!I$1104-0.5*(SLir!I391+SLir!I$1104)*(logHir!I391-logHir!I$1104),0)</f>
        <v>-0.36939595406199333</v>
      </c>
    </row>
    <row r="392" spans="1:9" x14ac:dyDescent="0.15">
      <c r="A392" s="1">
        <v>17</v>
      </c>
      <c r="B392" s="1" t="s">
        <v>113</v>
      </c>
      <c r="C392" s="1">
        <v>21</v>
      </c>
      <c r="D392" s="1" t="s">
        <v>16</v>
      </c>
      <c r="E392" s="6">
        <f>IF(logVir!E392&lt;&gt;0,logVir!E392-logVir!E$1105-0.5*(SLir!E392+SLir!E$1105)*(logHir!E392-logHir!E$1105),0)</f>
        <v>-8.712372860200901E-2</v>
      </c>
      <c r="F392" s="8">
        <f>IF(logVir!F392&lt;&gt;0,logVir!F392-logVir!F$1105-0.5*(SLir!F392+SLir!F$1105)*(logHir!F392-logHir!F$1105),0)</f>
        <v>-0.3312930549722945</v>
      </c>
      <c r="G392" s="6">
        <f>IF(logVir!G392&lt;&gt;0,logVir!G392-logVir!G$1105-0.5*(SLir!G392+SLir!G$1105)*(logHir!G392-logHir!G$1105),0)</f>
        <v>-0.21432839272078724</v>
      </c>
      <c r="H392" s="6">
        <f>IF(logVir!H392&lt;&gt;0,logVir!H392-logVir!H$1105-0.5*(SLir!H392+SLir!H$1105)*(logHir!H392-logHir!H$1105),0)</f>
        <v>-0.30704561166178135</v>
      </c>
      <c r="I392" s="6">
        <f>IF(logVir!I392&lt;&gt;0,logVir!I392-logVir!I$1105-0.5*(SLir!I392+SLir!I$1105)*(logHir!I392-logHir!I$1105),0)</f>
        <v>-0.37563018997851505</v>
      </c>
    </row>
    <row r="393" spans="1:9" x14ac:dyDescent="0.15">
      <c r="A393" s="1">
        <v>17</v>
      </c>
      <c r="B393" s="1" t="s">
        <v>112</v>
      </c>
      <c r="C393" s="1">
        <v>22</v>
      </c>
      <c r="D393" s="1" t="s">
        <v>8</v>
      </c>
      <c r="E393" s="6">
        <f>IF(logVir!E393&lt;&gt;0,logVir!E393-logVir!E$1106-0.5*(SLir!E393+SLir!E$1106)*(logHir!E393-logHir!E$1106),0)</f>
        <v>-0.15259776294062533</v>
      </c>
      <c r="F393" s="8">
        <f>IF(logVir!F393&lt;&gt;0,logVir!F393-logVir!F$1106-0.5*(SLir!F393+SLir!F$1106)*(logHir!F393-logHir!F$1106),0)</f>
        <v>-9.6643922336616062E-2</v>
      </c>
      <c r="G393" s="6">
        <f>IF(logVir!G393&lt;&gt;0,logVir!G393-logVir!G$1106-0.5*(SLir!G393+SLir!G$1106)*(logHir!G393-logHir!G$1106),0)</f>
        <v>-0.12707391422475525</v>
      </c>
      <c r="H393" s="6">
        <f>IF(logVir!H393&lt;&gt;0,logVir!H393-logVir!H$1106-0.5*(SLir!H393+SLir!H$1106)*(logHir!H393-logHir!H$1106),0)</f>
        <v>-8.9607347805938986E-2</v>
      </c>
      <c r="I393" s="6">
        <f>IF(logVir!I393&lt;&gt;0,logVir!I393-logVir!I$1106-0.5*(SLir!I393+SLir!I$1106)*(logHir!I393-logHir!I$1106),0)</f>
        <v>-0.19678973487739221</v>
      </c>
    </row>
    <row r="394" spans="1:9" x14ac:dyDescent="0.15">
      <c r="A394" s="1">
        <v>17</v>
      </c>
      <c r="B394" s="1" t="s">
        <v>112</v>
      </c>
      <c r="C394" s="1">
        <v>23</v>
      </c>
      <c r="D394" s="1" t="s">
        <v>29</v>
      </c>
      <c r="E394" s="6">
        <f>IF(logVir!E394&lt;&gt;0,logVir!E394-logVir!E$1107-0.5*(SLir!E394+SLir!E$1107)*(logHir!E394-logHir!E$1107),0)</f>
        <v>-0.16009550991179444</v>
      </c>
      <c r="F394" s="8">
        <f>IF(logVir!F394&lt;&gt;0,logVir!F394-logVir!F$1107-0.5*(SLir!F394+SLir!F$1107)*(logHir!F394-logHir!F$1107),0)</f>
        <v>-1.1459932652488847E-2</v>
      </c>
      <c r="G394" s="6">
        <f>IF(logVir!G394&lt;&gt;0,logVir!G394-logVir!G$1107-0.5*(SLir!G394+SLir!G$1107)*(logHir!G394-logHir!G$1107),0)</f>
        <v>-1.9771729795928394E-2</v>
      </c>
      <c r="H394" s="6">
        <f>IF(logVir!H394&lt;&gt;0,logVir!H394-logVir!H$1107-0.5*(SLir!H394+SLir!H$1107)*(logHir!H394-logHir!H$1107),0)</f>
        <v>-1.5468613138782394E-2</v>
      </c>
      <c r="I394" s="6">
        <f>IF(logVir!I394&lt;&gt;0,logVir!I394-logVir!I$1107-0.5*(SLir!I394+SLir!I$1107)*(logHir!I394-logHir!I$1107),0)</f>
        <v>-5.5879187345963921E-2</v>
      </c>
    </row>
    <row r="395" spans="1:9" x14ac:dyDescent="0.15">
      <c r="A395" s="1">
        <v>18</v>
      </c>
      <c r="B395" s="1" t="s">
        <v>116</v>
      </c>
      <c r="C395" s="1">
        <v>1</v>
      </c>
      <c r="D395" s="1" t="s">
        <v>9</v>
      </c>
      <c r="E395" s="6">
        <f>IF(logVir!E395&lt;&gt;0,logVir!E395-logVir!E$1085-0.5*(SLir!E395+SLir!E$1085)*(logHir!E395-logHir!E$1085),0)</f>
        <v>-0.5097463598791756</v>
      </c>
      <c r="F395" s="8">
        <f>IF(logVir!F395&lt;&gt;0,logVir!F395-logVir!F$1085-0.5*(SLir!F395+SLir!F$1085)*(logHir!F395-logHir!F$1085),0)</f>
        <v>-0.4913470253329793</v>
      </c>
      <c r="G395" s="6">
        <f>IF(logVir!G395&lt;&gt;0,logVir!G395-logVir!G$1085-0.5*(SLir!G395+SLir!G$1085)*(logHir!G395-logHir!G$1085),0)</f>
        <v>-0.52427570283440161</v>
      </c>
      <c r="H395" s="6">
        <f>IF(logVir!H395&lt;&gt;0,logVir!H395-logVir!H$1085-0.5*(SLir!H395+SLir!H$1085)*(logHir!H395-logHir!H$1085),0)</f>
        <v>-0.60059985484728751</v>
      </c>
      <c r="I395" s="6">
        <f>IF(logVir!I395&lt;&gt;0,logVir!I395-logVir!I$1085-0.5*(SLir!I395+SLir!I$1085)*(logHir!I395-logHir!I$1085),0)</f>
        <v>-0.70307992915072526</v>
      </c>
    </row>
    <row r="396" spans="1:9" x14ac:dyDescent="0.15">
      <c r="A396" s="1">
        <v>18</v>
      </c>
      <c r="B396" s="1" t="s">
        <v>116</v>
      </c>
      <c r="C396" s="1">
        <v>2</v>
      </c>
      <c r="D396" s="1" t="s">
        <v>10</v>
      </c>
      <c r="E396" s="6">
        <f>IF(logVir!E396&lt;&gt;0,logVir!E396-logVir!E$1086-0.5*(SLir!E396+SLir!E$1086)*(logHir!E396-logHir!E$1086),0)</f>
        <v>0.19515168981369291</v>
      </c>
      <c r="F396" s="8">
        <f>IF(logVir!F396&lt;&gt;0,logVir!F396-logVir!F$1086-0.5*(SLir!F396+SLir!F$1086)*(logHir!F396-logHir!F$1086),0)</f>
        <v>-0.43298747700834955</v>
      </c>
      <c r="G396" s="6">
        <f>IF(logVir!G396&lt;&gt;0,logVir!G396-logVir!G$1086-0.5*(SLir!G396+SLir!G$1086)*(logHir!G396-logHir!G$1086),0)</f>
        <v>-0.42477256080926096</v>
      </c>
      <c r="H396" s="6">
        <f>IF(logVir!H396&lt;&gt;0,logVir!H396-logVir!H$1086-0.5*(SLir!H396+SLir!H$1086)*(logHir!H396-logHir!H$1086),0)</f>
        <v>-0.35458835408738243</v>
      </c>
      <c r="I396" s="6">
        <f>IF(logVir!I396&lt;&gt;0,logVir!I396-logVir!I$1086-0.5*(SLir!I396+SLir!I$1086)*(logHir!I396-logHir!I$1086),0)</f>
        <v>-0.60965736837515772</v>
      </c>
    </row>
    <row r="397" spans="1:9" x14ac:dyDescent="0.15">
      <c r="A397" s="1">
        <v>18</v>
      </c>
      <c r="B397" s="1" t="s">
        <v>117</v>
      </c>
      <c r="C397" s="1">
        <v>3</v>
      </c>
      <c r="D397" s="1" t="s">
        <v>17</v>
      </c>
      <c r="E397" s="6">
        <f>IF(logVir!E397&lt;&gt;0,logVir!E397-logVir!E$1087-0.5*(SLir!E397+SLir!E$1087)*(logHir!E397-logHir!E$1087),0)</f>
        <v>-0.6812855306863681</v>
      </c>
      <c r="F397" s="8">
        <f>IF(logVir!F397&lt;&gt;0,logVir!F397-logVir!F$1087-0.5*(SLir!F397+SLir!F$1087)*(logHir!F397-logHir!F$1087),0)</f>
        <v>-0.54348765125019316</v>
      </c>
      <c r="G397" s="6">
        <f>IF(logVir!G397&lt;&gt;0,logVir!G397-logVir!G$1087-0.5*(SLir!G397+SLir!G$1087)*(logHir!G397-logHir!G$1087),0)</f>
        <v>-0.5911474225941763</v>
      </c>
      <c r="H397" s="6">
        <f>IF(logVir!H397&lt;&gt;0,logVir!H397-logVir!H$1087-0.5*(SLir!H397+SLir!H$1087)*(logHir!H397-logHir!H$1087),0)</f>
        <v>-0.86912914340942948</v>
      </c>
      <c r="I397" s="6">
        <f>IF(logVir!I397&lt;&gt;0,logVir!I397-logVir!I$1087-0.5*(SLir!I397+SLir!I$1087)*(logHir!I397-logHir!I$1087),0)</f>
        <v>-1.0451545173759558</v>
      </c>
    </row>
    <row r="398" spans="1:9" x14ac:dyDescent="0.15">
      <c r="A398" s="1">
        <v>18</v>
      </c>
      <c r="B398" s="1" t="s">
        <v>117</v>
      </c>
      <c r="C398" s="1">
        <v>4</v>
      </c>
      <c r="D398" s="1" t="s">
        <v>18</v>
      </c>
      <c r="E398" s="6">
        <f>IF(logVir!E398&lt;&gt;0,logVir!E398-logVir!E$1088-0.5*(SLir!E398+SLir!E$1088)*(logHir!E398-logHir!E$1088),0)</f>
        <v>0.59667934560720781</v>
      </c>
      <c r="F398" s="8">
        <f>IF(logVir!F398&lt;&gt;0,logVir!F398-logVir!F$1088-0.5*(SLir!F398+SLir!F$1088)*(logHir!F398-logHir!F$1088),0)</f>
        <v>0.661254195875559</v>
      </c>
      <c r="G398" s="6">
        <f>IF(logVir!G398&lt;&gt;0,logVir!G398-logVir!G$1088-0.5*(SLir!G398+SLir!G$1088)*(logHir!G398-logHir!G$1088),0)</f>
        <v>0.71505929217988828</v>
      </c>
      <c r="H398" s="6">
        <f>IF(logVir!H398&lt;&gt;0,logVir!H398-logVir!H$1088-0.5*(SLir!H398+SLir!H$1088)*(logHir!H398-logHir!H$1088),0)</f>
        <v>0.75921051471251688</v>
      </c>
      <c r="I398" s="6">
        <f>IF(logVir!I398&lt;&gt;0,logVir!I398-logVir!I$1088-0.5*(SLir!I398+SLir!I$1088)*(logHir!I398-logHir!I$1088),0)</f>
        <v>0.44225547974823654</v>
      </c>
    </row>
    <row r="399" spans="1:9" x14ac:dyDescent="0.15">
      <c r="A399" s="1">
        <v>18</v>
      </c>
      <c r="B399" s="1" t="s">
        <v>117</v>
      </c>
      <c r="C399" s="1">
        <v>5</v>
      </c>
      <c r="D399" s="1" t="s">
        <v>19</v>
      </c>
      <c r="E399" s="6">
        <f>IF(logVir!E399&lt;&gt;0,logVir!E399-logVir!E$1089-0.5*(SLir!E399+SLir!E$1089)*(logHir!E399-logHir!E$1089),0)</f>
        <v>-0.5606556350188775</v>
      </c>
      <c r="F399" s="8">
        <f>IF(logVir!F399&lt;&gt;0,logVir!F399-logVir!F$1089-0.5*(SLir!F399+SLir!F$1089)*(logHir!F399-logHir!F$1089),0)</f>
        <v>9.5856178529557384E-2</v>
      </c>
      <c r="G399" s="6">
        <f>IF(logVir!G399&lt;&gt;0,logVir!G399-logVir!G$1089-0.5*(SLir!G399+SLir!G$1089)*(logHir!G399-logHir!G$1089),0)</f>
        <v>-0.26922339663478795</v>
      </c>
      <c r="H399" s="6">
        <f>IF(logVir!H399&lt;&gt;0,logVir!H399-logVir!H$1089-0.5*(SLir!H399+SLir!H$1089)*(logHir!H399-logHir!H$1089),0)</f>
        <v>-0.1589101248067627</v>
      </c>
      <c r="I399" s="6">
        <f>IF(logVir!I399&lt;&gt;0,logVir!I399-logVir!I$1089-0.5*(SLir!I399+SLir!I$1089)*(logHir!I399-logHir!I$1089),0)</f>
        <v>-0.21816582939102713</v>
      </c>
    </row>
    <row r="400" spans="1:9" x14ac:dyDescent="0.15">
      <c r="A400" s="1">
        <v>18</v>
      </c>
      <c r="B400" s="1" t="s">
        <v>117</v>
      </c>
      <c r="C400" s="1">
        <v>6</v>
      </c>
      <c r="D400" s="1" t="s">
        <v>3</v>
      </c>
      <c r="E400" s="6">
        <f>IF(logVir!E400&lt;&gt;0,logVir!E400-logVir!E$1090-0.5*(SLir!E400+SLir!E$1090)*(logHir!E400-logHir!E$1090),0)</f>
        <v>0.39032313056935641</v>
      </c>
      <c r="F400" s="8">
        <f>IF(logVir!F400&lt;&gt;0,logVir!F400-logVir!F$1090-0.5*(SLir!F400+SLir!F$1090)*(logHir!F400-logHir!F$1090),0)</f>
        <v>-1.0909221447212418</v>
      </c>
      <c r="G400" s="6">
        <f>IF(logVir!G400&lt;&gt;0,logVir!G400-logVir!G$1090-0.5*(SLir!G400+SLir!G$1090)*(logHir!G400-logHir!G$1090),0)</f>
        <v>-0.60906630195246003</v>
      </c>
      <c r="H400" s="6">
        <f>IF(logVir!H400&lt;&gt;0,logVir!H400-logVir!H$1090-0.5*(SLir!H400+SLir!H$1090)*(logHir!H400-logHir!H$1090),0)</f>
        <v>-6.3498751959124591E-2</v>
      </c>
      <c r="I400" s="6">
        <f>IF(logVir!I400&lt;&gt;0,logVir!I400-logVir!I$1090-0.5*(SLir!I400+SLir!I$1090)*(logHir!I400-logHir!I$1090),0)</f>
        <v>0.27399045833989255</v>
      </c>
    </row>
    <row r="401" spans="1:9" x14ac:dyDescent="0.15">
      <c r="A401" s="1">
        <v>18</v>
      </c>
      <c r="B401" s="1" t="s">
        <v>117</v>
      </c>
      <c r="C401" s="1">
        <v>7</v>
      </c>
      <c r="D401" s="1" t="s">
        <v>20</v>
      </c>
      <c r="E401" s="6">
        <f>IF(logVir!E401&lt;&gt;0,logVir!E401-logVir!E$1091-0.5*(SLir!E401+SLir!E$1091)*(logHir!E401-logHir!E$1091),0)</f>
        <v>-2.1086380181042399</v>
      </c>
      <c r="F401" s="8">
        <f>IF(logVir!F401&lt;&gt;0,logVir!F401-logVir!F$1091-0.5*(SLir!F401+SLir!F$1091)*(logHir!F401-logHir!F$1091),0)</f>
        <v>-1.8127698317230738</v>
      </c>
      <c r="G401" s="6">
        <f>IF(logVir!G401&lt;&gt;0,logVir!G401-logVir!G$1091-0.5*(SLir!G401+SLir!G$1091)*(logHir!G401-logHir!G$1091),0)</f>
        <v>-0.23168027530323387</v>
      </c>
      <c r="H401" s="6">
        <f>IF(logVir!H401&lt;&gt;0,logVir!H401-logVir!H$1091-0.5*(SLir!H401+SLir!H$1091)*(logHir!H401-logHir!H$1091),0)</f>
        <v>-0.72604248704637775</v>
      </c>
      <c r="I401" s="6">
        <f>IF(logVir!I401&lt;&gt;0,logVir!I401-logVir!I$1091-0.5*(SLir!I401+SLir!I$1091)*(logHir!I401-logHir!I$1091),0)</f>
        <v>-0.80143777699161856</v>
      </c>
    </row>
    <row r="402" spans="1:9" x14ac:dyDescent="0.15">
      <c r="A402" s="1">
        <v>18</v>
      </c>
      <c r="B402" s="1" t="s">
        <v>117</v>
      </c>
      <c r="C402" s="1">
        <v>8</v>
      </c>
      <c r="D402" s="1" t="s">
        <v>21</v>
      </c>
      <c r="E402" s="6">
        <f>IF(logVir!E402&lt;&gt;0,logVir!E402-logVir!E$1092-0.5*(SLir!E402+SLir!E$1092)*(logHir!E402-logHir!E$1092),0)</f>
        <v>-0.44158557616239341</v>
      </c>
      <c r="F402" s="8">
        <f>IF(logVir!F402&lt;&gt;0,logVir!F402-logVir!F$1092-0.5*(SLir!F402+SLir!F$1092)*(logHir!F402-logHir!F$1092),0)</f>
        <v>-0.3092950138865076</v>
      </c>
      <c r="G402" s="6">
        <f>IF(logVir!G402&lt;&gt;0,logVir!G402-logVir!G$1092-0.5*(SLir!G402+SLir!G$1092)*(logHir!G402-logHir!G$1092),0)</f>
        <v>-0.1476518034926867</v>
      </c>
      <c r="H402" s="6">
        <f>IF(logVir!H402&lt;&gt;0,logVir!H402-logVir!H$1092-0.5*(SLir!H402+SLir!H$1092)*(logHir!H402-logHir!H$1092),0)</f>
        <v>-6.650636854931008E-2</v>
      </c>
      <c r="I402" s="6">
        <f>IF(logVir!I402&lt;&gt;0,logVir!I402-logVir!I$1092-0.5*(SLir!I402+SLir!I$1092)*(logHir!I402-logHir!I$1092),0)</f>
        <v>-0.10928390335573279</v>
      </c>
    </row>
    <row r="403" spans="1:9" x14ac:dyDescent="0.15">
      <c r="A403" s="1">
        <v>18</v>
      </c>
      <c r="B403" s="1" t="s">
        <v>117</v>
      </c>
      <c r="C403" s="1">
        <v>9</v>
      </c>
      <c r="D403" s="1" t="s">
        <v>22</v>
      </c>
      <c r="E403" s="6">
        <f>IF(logVir!E403&lt;&gt;0,logVir!E403-logVir!E$1093-0.5*(SLir!E403+SLir!E$1093)*(logHir!E403-logHir!E$1093),0)</f>
        <v>-0.73054870737777389</v>
      </c>
      <c r="F403" s="8">
        <f>IF(logVir!F403&lt;&gt;0,logVir!F403-logVir!F$1093-0.5*(SLir!F403+SLir!F$1093)*(logHir!F403-logHir!F$1093),0)</f>
        <v>-0.72616158125848407</v>
      </c>
      <c r="G403" s="6">
        <f>IF(logVir!G403&lt;&gt;0,logVir!G403-logVir!G$1093-0.5*(SLir!G403+SLir!G$1093)*(logHir!G403-logHir!G$1093),0)</f>
        <v>-0.3004489958319787</v>
      </c>
      <c r="H403" s="6">
        <f>IF(logVir!H403&lt;&gt;0,logVir!H403-logVir!H$1093-0.5*(SLir!H403+SLir!H$1093)*(logHir!H403-logHir!H$1093),0)</f>
        <v>-0.14766081794468555</v>
      </c>
      <c r="I403" s="6">
        <f>IF(logVir!I403&lt;&gt;0,logVir!I403-logVir!I$1093-0.5*(SLir!I403+SLir!I$1093)*(logHir!I403-logHir!I$1093),0)</f>
        <v>-0.26629038014623457</v>
      </c>
    </row>
    <row r="404" spans="1:9" x14ac:dyDescent="0.15">
      <c r="A404" s="1">
        <v>18</v>
      </c>
      <c r="B404" s="1" t="s">
        <v>117</v>
      </c>
      <c r="C404" s="1">
        <v>10</v>
      </c>
      <c r="D404" s="1" t="s">
        <v>23</v>
      </c>
      <c r="E404" s="6">
        <f>IF(logVir!E404&lt;&gt;0,logVir!E404-logVir!E$1094-0.5*(SLir!E404+SLir!E$1094)*(logHir!E404-logHir!E$1094),0)</f>
        <v>-0.28263660505903443</v>
      </c>
      <c r="F404" s="8">
        <f>IF(logVir!F404&lt;&gt;0,logVir!F404-logVir!F$1094-0.5*(SLir!F404+SLir!F$1094)*(logHir!F404-logHir!F$1094),0)</f>
        <v>-5.963394773468389E-2</v>
      </c>
      <c r="G404" s="6">
        <f>IF(logVir!G404&lt;&gt;0,logVir!G404-logVir!G$1094-0.5*(SLir!G404+SLir!G$1094)*(logHir!G404-logHir!G$1094),0)</f>
        <v>1.9361109763424866E-2</v>
      </c>
      <c r="H404" s="6">
        <f>IF(logVir!H404&lt;&gt;0,logVir!H404-logVir!H$1094-0.5*(SLir!H404+SLir!H$1094)*(logHir!H404-logHir!H$1094),0)</f>
        <v>-0.16918363113360557</v>
      </c>
      <c r="I404" s="6">
        <f>IF(logVir!I404&lt;&gt;0,logVir!I404-logVir!I$1094-0.5*(SLir!I404+SLir!I$1094)*(logHir!I404-logHir!I$1094),0)</f>
        <v>-0.19123787864794939</v>
      </c>
    </row>
    <row r="405" spans="1:9" x14ac:dyDescent="0.15">
      <c r="A405" s="1">
        <v>18</v>
      </c>
      <c r="B405" s="1" t="s">
        <v>117</v>
      </c>
      <c r="C405" s="1">
        <v>11</v>
      </c>
      <c r="D405" s="1" t="s">
        <v>24</v>
      </c>
      <c r="E405" s="6">
        <f>IF(logVir!E405&lt;&gt;0,logVir!E405-logVir!E$1095-0.5*(SLir!E405+SLir!E$1095)*(logHir!E405-logHir!E$1095),0)</f>
        <v>-0.5649289060026278</v>
      </c>
      <c r="F405" s="8">
        <f>IF(logVir!F405&lt;&gt;0,logVir!F405-logVir!F$1095-0.5*(SLir!F405+SLir!F$1095)*(logHir!F405-logHir!F$1095),0)</f>
        <v>-0.40445670694143854</v>
      </c>
      <c r="G405" s="6">
        <f>IF(logVir!G405&lt;&gt;0,logVir!G405-logVir!G$1095-0.5*(SLir!G405+SLir!G$1095)*(logHir!G405-logHir!G$1095),0)</f>
        <v>-0.21843822765406185</v>
      </c>
      <c r="H405" s="6">
        <f>IF(logVir!H405&lt;&gt;0,logVir!H405-logVir!H$1095-0.5*(SLir!H405+SLir!H$1095)*(logHir!H405-logHir!H$1095),0)</f>
        <v>-0.29183301500922054</v>
      </c>
      <c r="I405" s="6">
        <f>IF(logVir!I405&lt;&gt;0,logVir!I405-logVir!I$1095-0.5*(SLir!I405+SLir!I$1095)*(logHir!I405-logHir!I$1095),0)</f>
        <v>-0.51033807318776092</v>
      </c>
    </row>
    <row r="406" spans="1:9" x14ac:dyDescent="0.15">
      <c r="A406" s="1">
        <v>18</v>
      </c>
      <c r="B406" s="1" t="s">
        <v>117</v>
      </c>
      <c r="C406" s="1">
        <v>12</v>
      </c>
      <c r="D406" s="1" t="s">
        <v>25</v>
      </c>
      <c r="E406" s="6">
        <f>IF(logVir!E406&lt;&gt;0,logVir!E406-logVir!E$1096-0.5*(SLir!E406+SLir!E$1096)*(logHir!E406-logHir!E$1096),0)</f>
        <v>-0.49288440706314141</v>
      </c>
      <c r="F406" s="8">
        <f>IF(logVir!F406&lt;&gt;0,logVir!F406-logVir!F$1096-0.5*(SLir!F406+SLir!F$1096)*(logHir!F406-logHir!F$1096),0)</f>
        <v>-0.29668437848769341</v>
      </c>
      <c r="G406" s="6">
        <f>IF(logVir!G406&lt;&gt;0,logVir!G406-logVir!G$1096-0.5*(SLir!G406+SLir!G$1096)*(logHir!G406-logHir!G$1096),0)</f>
        <v>-0.30439334615812907</v>
      </c>
      <c r="H406" s="6">
        <f>IF(logVir!H406&lt;&gt;0,logVir!H406-logVir!H$1096-0.5*(SLir!H406+SLir!H$1096)*(logHir!H406-logHir!H$1096),0)</f>
        <v>-0.15309439152599802</v>
      </c>
      <c r="I406" s="6">
        <f>IF(logVir!I406&lt;&gt;0,logVir!I406-logVir!I$1096-0.5*(SLir!I406+SLir!I$1096)*(logHir!I406-logHir!I$1096),0)</f>
        <v>0.13737681920994296</v>
      </c>
    </row>
    <row r="407" spans="1:9" x14ac:dyDescent="0.15">
      <c r="A407" s="1">
        <v>18</v>
      </c>
      <c r="B407" s="1" t="s">
        <v>117</v>
      </c>
      <c r="C407" s="1">
        <v>13</v>
      </c>
      <c r="D407" s="1" t="s">
        <v>26</v>
      </c>
      <c r="E407" s="6">
        <f>IF(logVir!E407&lt;&gt;0,logVir!E407-logVir!E$1097-0.5*(SLir!E407+SLir!E$1097)*(logHir!E407-logHir!E$1097),0)</f>
        <v>-1.0838652740590033</v>
      </c>
      <c r="F407" s="8">
        <f>IF(logVir!F407&lt;&gt;0,logVir!F407-logVir!F$1097-0.5*(SLir!F407+SLir!F$1097)*(logHir!F407-logHir!F$1097),0)</f>
        <v>-0.92283273625804529</v>
      </c>
      <c r="G407" s="6">
        <f>IF(logVir!G407&lt;&gt;0,logVir!G407-logVir!G$1097-0.5*(SLir!G407+SLir!G$1097)*(logHir!G407-logHir!G$1097),0)</f>
        <v>-0.87339289347566185</v>
      </c>
      <c r="H407" s="6">
        <f>IF(logVir!H407&lt;&gt;0,logVir!H407-logVir!H$1097-0.5*(SLir!H407+SLir!H$1097)*(logHir!H407-logHir!H$1097),0)</f>
        <v>-0.44176979358284441</v>
      </c>
      <c r="I407" s="6">
        <f>IF(logVir!I407&lt;&gt;0,logVir!I407-logVir!I$1097-0.5*(SLir!I407+SLir!I$1097)*(logHir!I407-logHir!I$1097),0)</f>
        <v>-0.37783501839970401</v>
      </c>
    </row>
    <row r="408" spans="1:9" x14ac:dyDescent="0.15">
      <c r="A408" s="1">
        <v>18</v>
      </c>
      <c r="B408" s="1" t="s">
        <v>117</v>
      </c>
      <c r="C408" s="1">
        <v>14</v>
      </c>
      <c r="D408" s="1" t="s">
        <v>27</v>
      </c>
      <c r="E408" s="6">
        <f>IF(logVir!E408&lt;&gt;0,logVir!E408-logVir!E$1098-0.5*(SLir!E408+SLir!E$1098)*(logHir!E408-logHir!E$1098),0)</f>
        <v>0.10557878654511321</v>
      </c>
      <c r="F408" s="8">
        <f>IF(logVir!F408&lt;&gt;0,logVir!F408-logVir!F$1098-0.5*(SLir!F408+SLir!F$1098)*(logHir!F408-logHir!F$1098),0)</f>
        <v>0.25277947464424444</v>
      </c>
      <c r="G408" s="6">
        <f>IF(logVir!G408&lt;&gt;0,logVir!G408-logVir!G$1098-0.5*(SLir!G408+SLir!G$1098)*(logHir!G408-logHir!G$1098),0)</f>
        <v>0.28122699538149831</v>
      </c>
      <c r="H408" s="6">
        <f>IF(logVir!H408&lt;&gt;0,logVir!H408-logVir!H$1098-0.5*(SLir!H408+SLir!H$1098)*(logHir!H408-logHir!H$1098),0)</f>
        <v>0.408553993443179</v>
      </c>
      <c r="I408" s="6">
        <f>IF(logVir!I408&lt;&gt;0,logVir!I408-logVir!I$1098-0.5*(SLir!I408+SLir!I$1098)*(logHir!I408-logHir!I$1098),0)</f>
        <v>0.35198986958872425</v>
      </c>
    </row>
    <row r="409" spans="1:9" x14ac:dyDescent="0.15">
      <c r="A409" s="1">
        <v>18</v>
      </c>
      <c r="B409" s="1" t="s">
        <v>117</v>
      </c>
      <c r="C409" s="1">
        <v>15</v>
      </c>
      <c r="D409" s="1" t="s">
        <v>28</v>
      </c>
      <c r="E409" s="6">
        <f>IF(logVir!E409&lt;&gt;0,logVir!E409-logVir!E$1099-0.5*(SLir!E409+SLir!E$1099)*(logHir!E409-logHir!E$1099),0)</f>
        <v>-0.13396782626807735</v>
      </c>
      <c r="F409" s="8">
        <f>IF(logVir!F409&lt;&gt;0,logVir!F409-logVir!F$1099-0.5*(SLir!F409+SLir!F$1099)*(logHir!F409-logHir!F$1099),0)</f>
        <v>-9.9937056236119703E-2</v>
      </c>
      <c r="G409" s="6">
        <f>IF(logVir!G409&lt;&gt;0,logVir!G409-logVir!G$1099-0.5*(SLir!G409+SLir!G$1099)*(logHir!G409-logHir!G$1099),0)</f>
        <v>-0.29035750615175465</v>
      </c>
      <c r="H409" s="6">
        <f>IF(logVir!H409&lt;&gt;0,logVir!H409-logVir!H$1099-0.5*(SLir!H409+SLir!H$1099)*(logHir!H409-logHir!H$1099),0)</f>
        <v>-0.10505245358693482</v>
      </c>
      <c r="I409" s="6">
        <f>IF(logVir!I409&lt;&gt;0,logVir!I409-logVir!I$1099-0.5*(SLir!I409+SLir!I$1099)*(logHir!I409-logHir!I$1099),0)</f>
        <v>-0.1513683865362348</v>
      </c>
    </row>
    <row r="410" spans="1:9" x14ac:dyDescent="0.15">
      <c r="A410" s="1">
        <v>18</v>
      </c>
      <c r="B410" s="1" t="s">
        <v>116</v>
      </c>
      <c r="C410" s="1">
        <v>16</v>
      </c>
      <c r="D410" s="1" t="s">
        <v>11</v>
      </c>
      <c r="E410" s="6">
        <f>IF(logVir!E410&lt;&gt;0,logVir!E410-logVir!E$1100-0.5*(SLir!E410+SLir!E$1100)*(logHir!E410-logHir!E$1100),0)</f>
        <v>-0.58033345874664355</v>
      </c>
      <c r="F410" s="8">
        <f>IF(logVir!F410&lt;&gt;0,logVir!F410-logVir!F$1100-0.5*(SLir!F410+SLir!F$1100)*(logHir!F410-logHir!F$1100),0)</f>
        <v>-0.25947398985463233</v>
      </c>
      <c r="G410" s="6">
        <f>IF(logVir!G410&lt;&gt;0,logVir!G410-logVir!G$1100-0.5*(SLir!G410+SLir!G$1100)*(logHir!G410-logHir!G$1100),0)</f>
        <v>-0.33395850734770405</v>
      </c>
      <c r="H410" s="6">
        <f>IF(logVir!H410&lt;&gt;0,logVir!H410-logVir!H$1100-0.5*(SLir!H410+SLir!H$1100)*(logHir!H410-logHir!H$1100),0)</f>
        <v>-0.18436096545108771</v>
      </c>
      <c r="I410" s="6">
        <f>IF(logVir!I410&lt;&gt;0,logVir!I410-logVir!I$1100-0.5*(SLir!I410+SLir!I$1100)*(logHir!I410-logHir!I$1100),0)</f>
        <v>-4.1761182304645983E-2</v>
      </c>
    </row>
    <row r="411" spans="1:9" x14ac:dyDescent="0.15">
      <c r="A411" s="1">
        <v>18</v>
      </c>
      <c r="B411" s="1" t="s">
        <v>116</v>
      </c>
      <c r="C411" s="1">
        <v>17</v>
      </c>
      <c r="D411" s="1" t="s">
        <v>12</v>
      </c>
      <c r="E411" s="6">
        <f>IF(logVir!E411&lt;&gt;0,logVir!E411-logVir!E$1101-0.5*(SLir!E411+SLir!E$1101)*(logHir!E411-logHir!E$1101),0)</f>
        <v>0.2453184528379877</v>
      </c>
      <c r="F411" s="8">
        <f>IF(logVir!F411&lt;&gt;0,logVir!F411-logVir!F$1101-0.5*(SLir!F411+SLir!F$1101)*(logHir!F411-logHir!F$1101),0)</f>
        <v>0.54104020517853146</v>
      </c>
      <c r="G411" s="6">
        <f>IF(logVir!G411&lt;&gt;0,logVir!G411-logVir!G$1101-0.5*(SLir!G411+SLir!G$1101)*(logHir!G411-logHir!G$1101),0)</f>
        <v>0.70103997797187767</v>
      </c>
      <c r="H411" s="6">
        <f>IF(logVir!H411&lt;&gt;0,logVir!H411-logVir!H$1101-0.5*(SLir!H411+SLir!H$1101)*(logHir!H411-logHir!H$1101),0)</f>
        <v>0.7236787757760228</v>
      </c>
      <c r="I411" s="6">
        <f>IF(logVir!I411&lt;&gt;0,logVir!I411-logVir!I$1101-0.5*(SLir!I411+SLir!I$1101)*(logHir!I411-logHir!I$1101),0)</f>
        <v>0.74127515944092326</v>
      </c>
    </row>
    <row r="412" spans="1:9" x14ac:dyDescent="0.15">
      <c r="A412" s="1">
        <v>18</v>
      </c>
      <c r="B412" s="1" t="s">
        <v>116</v>
      </c>
      <c r="C412" s="1">
        <v>18</v>
      </c>
      <c r="D412" s="1" t="s">
        <v>13</v>
      </c>
      <c r="E412" s="6">
        <f>IF(logVir!E412&lt;&gt;0,logVir!E412-logVir!E$1102-0.5*(SLir!E412+SLir!E$1102)*(logHir!E412-logHir!E$1102),0)</f>
        <v>-0.32491191046559531</v>
      </c>
      <c r="F412" s="8">
        <f>IF(logVir!F412&lt;&gt;0,logVir!F412-logVir!F$1102-0.5*(SLir!F412+SLir!F$1102)*(logHir!F412-logHir!F$1102),0)</f>
        <v>-0.36900325821211688</v>
      </c>
      <c r="G412" s="6">
        <f>IF(logVir!G412&lt;&gt;0,logVir!G412-logVir!G$1102-0.5*(SLir!G412+SLir!G$1102)*(logHir!G412-logHir!G$1102),0)</f>
        <v>-0.28842986106377422</v>
      </c>
      <c r="H412" s="6">
        <f>IF(logVir!H412&lt;&gt;0,logVir!H412-logVir!H$1102-0.5*(SLir!H412+SLir!H$1102)*(logHir!H412-logHir!H$1102),0)</f>
        <v>-0.43467451173645333</v>
      </c>
      <c r="I412" s="6">
        <f>IF(logVir!I412&lt;&gt;0,logVir!I412-logVir!I$1102-0.5*(SLir!I412+SLir!I$1102)*(logHir!I412-logHir!I$1102),0)</f>
        <v>-0.5821915109974275</v>
      </c>
    </row>
    <row r="413" spans="1:9" x14ac:dyDescent="0.15">
      <c r="A413" s="1">
        <v>18</v>
      </c>
      <c r="B413" s="1" t="s">
        <v>116</v>
      </c>
      <c r="C413" s="1">
        <v>19</v>
      </c>
      <c r="D413" s="1" t="s">
        <v>14</v>
      </c>
      <c r="E413" s="6">
        <f>IF(logVir!E413&lt;&gt;0,logVir!E413-logVir!E$1103-0.5*(SLir!E413+SLir!E$1103)*(logHir!E413-logHir!E$1103),0)</f>
        <v>-0.23891040630037219</v>
      </c>
      <c r="F413" s="8">
        <f>IF(logVir!F413&lt;&gt;0,logVir!F413-logVir!F$1103-0.5*(SLir!F413+SLir!F$1103)*(logHir!F413-logHir!F$1103),0)</f>
        <v>-0.14894550259355566</v>
      </c>
      <c r="G413" s="6">
        <f>IF(logVir!G413&lt;&gt;0,logVir!G413-logVir!G$1103-0.5*(SLir!G413+SLir!G$1103)*(logHir!G413-logHir!G$1103),0)</f>
        <v>-0.11499122416395202</v>
      </c>
      <c r="H413" s="6">
        <f>IF(logVir!H413&lt;&gt;0,logVir!H413-logVir!H$1103-0.5*(SLir!H413+SLir!H$1103)*(logHir!H413-logHir!H$1103),0)</f>
        <v>-0.18125814903805504</v>
      </c>
      <c r="I413" s="6">
        <f>IF(logVir!I413&lt;&gt;0,logVir!I413-logVir!I$1103-0.5*(SLir!I413+SLir!I$1103)*(logHir!I413-logHir!I$1103),0)</f>
        <v>-0.15152740198592041</v>
      </c>
    </row>
    <row r="414" spans="1:9" x14ac:dyDescent="0.15">
      <c r="A414" s="1">
        <v>18</v>
      </c>
      <c r="B414" s="1" t="s">
        <v>116</v>
      </c>
      <c r="C414" s="1">
        <v>20</v>
      </c>
      <c r="D414" s="1" t="s">
        <v>15</v>
      </c>
      <c r="E414" s="6">
        <f>IF(logVir!E414&lt;&gt;0,logVir!E414-logVir!E$1104-0.5*(SLir!E414+SLir!E$1104)*(logHir!E414-logHir!E$1104),0)</f>
        <v>0.12810385022667714</v>
      </c>
      <c r="F414" s="8">
        <f>IF(logVir!F414&lt;&gt;0,logVir!F414-logVir!F$1104-0.5*(SLir!F414+SLir!F$1104)*(logHir!F414-logHir!F$1104),0)</f>
        <v>-0.92740399514814764</v>
      </c>
      <c r="G414" s="6">
        <f>IF(logVir!G414&lt;&gt;0,logVir!G414-logVir!G$1104-0.5*(SLir!G414+SLir!G$1104)*(logHir!G414-logHir!G$1104),0)</f>
        <v>-0.71855902668124205</v>
      </c>
      <c r="H414" s="6">
        <f>IF(logVir!H414&lt;&gt;0,logVir!H414-logVir!H$1104-0.5*(SLir!H414+SLir!H$1104)*(logHir!H414-logHir!H$1104),0)</f>
        <v>-0.69483626409717947</v>
      </c>
      <c r="I414" s="6">
        <f>IF(logVir!I414&lt;&gt;0,logVir!I414-logVir!I$1104-0.5*(SLir!I414+SLir!I$1104)*(logHir!I414-logHir!I$1104),0)</f>
        <v>-0.76681628152935566</v>
      </c>
    </row>
    <row r="415" spans="1:9" x14ac:dyDescent="0.15">
      <c r="A415" s="1">
        <v>18</v>
      </c>
      <c r="B415" s="1" t="s">
        <v>116</v>
      </c>
      <c r="C415" s="1">
        <v>21</v>
      </c>
      <c r="D415" s="1" t="s">
        <v>16</v>
      </c>
      <c r="E415" s="6">
        <f>IF(logVir!E415&lt;&gt;0,logVir!E415-logVir!E$1105-0.5*(SLir!E415+SLir!E$1105)*(logHir!E415-logHir!E$1105),0)</f>
        <v>-0.37291031818282228</v>
      </c>
      <c r="F415" s="8">
        <f>IF(logVir!F415&lt;&gt;0,logVir!F415-logVir!F$1105-0.5*(SLir!F415+SLir!F$1105)*(logHir!F415-logHir!F$1105),0)</f>
        <v>-0.24643293651651182</v>
      </c>
      <c r="G415" s="6">
        <f>IF(logVir!G415&lt;&gt;0,logVir!G415-logVir!G$1105-0.5*(SLir!G415+SLir!G$1105)*(logHir!G415-logHir!G$1105),0)</f>
        <v>-0.22562491169311066</v>
      </c>
      <c r="H415" s="6">
        <f>IF(logVir!H415&lt;&gt;0,logVir!H415-logVir!H$1105-0.5*(SLir!H415+SLir!H$1105)*(logHir!H415-logHir!H$1105),0)</f>
        <v>-0.42219052223517206</v>
      </c>
      <c r="I415" s="6">
        <f>IF(logVir!I415&lt;&gt;0,logVir!I415-logVir!I$1105-0.5*(SLir!I415+SLir!I$1105)*(logHir!I415-logHir!I$1105),0)</f>
        <v>-0.43901167569189697</v>
      </c>
    </row>
    <row r="416" spans="1:9" x14ac:dyDescent="0.15">
      <c r="A416" s="1">
        <v>18</v>
      </c>
      <c r="B416" s="1" t="s">
        <v>115</v>
      </c>
      <c r="C416" s="1">
        <v>22</v>
      </c>
      <c r="D416" s="1" t="s">
        <v>8</v>
      </c>
      <c r="E416" s="6">
        <f>IF(logVir!E416&lt;&gt;0,logVir!E416-logVir!E$1106-0.5*(SLir!E416+SLir!E$1106)*(logHir!E416-logHir!E$1106),0)</f>
        <v>-0.27725792489580814</v>
      </c>
      <c r="F416" s="8">
        <f>IF(logVir!F416&lt;&gt;0,logVir!F416-logVir!F$1106-0.5*(SLir!F416+SLir!F$1106)*(logHir!F416-logHir!F$1106),0)</f>
        <v>-0.25984316946931607</v>
      </c>
      <c r="G416" s="6">
        <f>IF(logVir!G416&lt;&gt;0,logVir!G416-logVir!G$1106-0.5*(SLir!G416+SLir!G$1106)*(logHir!G416-logHir!G$1106),0)</f>
        <v>-0.34460457403183675</v>
      </c>
      <c r="H416" s="6">
        <f>IF(logVir!H416&lt;&gt;0,logVir!H416-logVir!H$1106-0.5*(SLir!H416+SLir!H$1106)*(logHir!H416-logHir!H$1106),0)</f>
        <v>-0.27104834409919076</v>
      </c>
      <c r="I416" s="6">
        <f>IF(logVir!I416&lt;&gt;0,logVir!I416-logVir!I$1106-0.5*(SLir!I416+SLir!I$1106)*(logHir!I416-logHir!I$1106),0)</f>
        <v>-0.26260063609208173</v>
      </c>
    </row>
    <row r="417" spans="1:9" x14ac:dyDescent="0.15">
      <c r="A417" s="1">
        <v>18</v>
      </c>
      <c r="B417" s="1" t="s">
        <v>115</v>
      </c>
      <c r="C417" s="1">
        <v>23</v>
      </c>
      <c r="D417" s="1" t="s">
        <v>29</v>
      </c>
      <c r="E417" s="6">
        <f>IF(logVir!E417&lt;&gt;0,logVir!E417-logVir!E$1107-0.5*(SLir!E417+SLir!E$1107)*(logHir!E417-logHir!E$1107),0)</f>
        <v>-0.33252054870521158</v>
      </c>
      <c r="F417" s="8">
        <f>IF(logVir!F417&lt;&gt;0,logVir!F417-logVir!F$1107-0.5*(SLir!F417+SLir!F$1107)*(logHir!F417-logHir!F$1107),0)</f>
        <v>-0.1822993553095601</v>
      </c>
      <c r="G417" s="6">
        <f>IF(logVir!G417&lt;&gt;0,logVir!G417-logVir!G$1107-0.5*(SLir!G417+SLir!G$1107)*(logHir!G417-logHir!G$1107),0)</f>
        <v>-0.19551770808180524</v>
      </c>
      <c r="H417" s="6">
        <f>IF(logVir!H417&lt;&gt;0,logVir!H417-logVir!H$1107-0.5*(SLir!H417+SLir!H$1107)*(logHir!H417-logHir!H$1107),0)</f>
        <v>-0.15809985266966353</v>
      </c>
      <c r="I417" s="6">
        <f>IF(logVir!I417&lt;&gt;0,logVir!I417-logVir!I$1107-0.5*(SLir!I417+SLir!I$1107)*(logHir!I417-logHir!I$1107),0)</f>
        <v>-0.2662913987643758</v>
      </c>
    </row>
    <row r="418" spans="1:9" x14ac:dyDescent="0.15">
      <c r="A418" s="1">
        <v>19</v>
      </c>
      <c r="B418" s="1" t="s">
        <v>120</v>
      </c>
      <c r="C418" s="1">
        <v>1</v>
      </c>
      <c r="D418" s="1" t="s">
        <v>9</v>
      </c>
      <c r="E418" s="6">
        <f>IF(logVir!E418&lt;&gt;0,logVir!E418-logVir!E$1085-0.5*(SLir!E418+SLir!E$1085)*(logHir!E418-logHir!E$1085),0)</f>
        <v>-0.3297688782709623</v>
      </c>
      <c r="F418" s="8">
        <f>IF(logVir!F418&lt;&gt;0,logVir!F418-logVir!F$1085-0.5*(SLir!F418+SLir!F$1085)*(logHir!F418-logHir!F$1085),0)</f>
        <v>-0.30338836937776492</v>
      </c>
      <c r="G418" s="6">
        <f>IF(logVir!G418&lt;&gt;0,logVir!G418-logVir!G$1085-0.5*(SLir!G418+SLir!G$1085)*(logHir!G418-logHir!G$1085),0)</f>
        <v>-0.37926550633142653</v>
      </c>
      <c r="H418" s="6">
        <f>IF(logVir!H418&lt;&gt;0,logVir!H418-logVir!H$1085-0.5*(SLir!H418+SLir!H$1085)*(logHir!H418-logHir!H$1085),0)</f>
        <v>-0.26487045975173851</v>
      </c>
      <c r="I418" s="6">
        <f>IF(logVir!I418&lt;&gt;0,logVir!I418-logVir!I$1085-0.5*(SLir!I418+SLir!I$1085)*(logHir!I418-logHir!I$1085),0)</f>
        <v>-0.29415755103058927</v>
      </c>
    </row>
    <row r="419" spans="1:9" x14ac:dyDescent="0.15">
      <c r="A419" s="1">
        <v>19</v>
      </c>
      <c r="B419" s="1" t="s">
        <v>120</v>
      </c>
      <c r="C419" s="1">
        <v>2</v>
      </c>
      <c r="D419" s="1" t="s">
        <v>10</v>
      </c>
      <c r="E419" s="6">
        <f>IF(logVir!E419&lt;&gt;0,logVir!E419-logVir!E$1086-0.5*(SLir!E419+SLir!E$1086)*(logHir!E419-logHir!E$1086),0)</f>
        <v>-0.3641227577256595</v>
      </c>
      <c r="F419" s="8">
        <f>IF(logVir!F419&lt;&gt;0,logVir!F419-logVir!F$1086-0.5*(SLir!F419+SLir!F$1086)*(logHir!F419-logHir!F$1086),0)</f>
        <v>-0.41352095793666332</v>
      </c>
      <c r="G419" s="6">
        <f>IF(logVir!G419&lt;&gt;0,logVir!G419-logVir!G$1086-0.5*(SLir!G419+SLir!G$1086)*(logHir!G419-logHir!G$1086),0)</f>
        <v>-0.38773678696044533</v>
      </c>
      <c r="H419" s="6">
        <f>IF(logVir!H419&lt;&gt;0,logVir!H419-logVir!H$1086-0.5*(SLir!H419+SLir!H$1086)*(logHir!H419-logHir!H$1086),0)</f>
        <v>-0.50822407987070206</v>
      </c>
      <c r="I419" s="6">
        <f>IF(logVir!I419&lt;&gt;0,logVir!I419-logVir!I$1086-0.5*(SLir!I419+SLir!I$1086)*(logHir!I419-logHir!I$1086),0)</f>
        <v>-0.353572335068426</v>
      </c>
    </row>
    <row r="420" spans="1:9" x14ac:dyDescent="0.15">
      <c r="A420" s="1">
        <v>19</v>
      </c>
      <c r="B420" s="1" t="s">
        <v>121</v>
      </c>
      <c r="C420" s="1">
        <v>3</v>
      </c>
      <c r="D420" s="1" t="s">
        <v>17</v>
      </c>
      <c r="E420" s="6">
        <f>IF(logVir!E420&lt;&gt;0,logVir!E420-logVir!E$1087-0.5*(SLir!E420+SLir!E$1087)*(logHir!E420-logHir!E$1087),0)</f>
        <v>-0.62947402283702358</v>
      </c>
      <c r="F420" s="8">
        <f>IF(logVir!F420&lt;&gt;0,logVir!F420-logVir!F$1087-0.5*(SLir!F420+SLir!F$1087)*(logHir!F420-logHir!F$1087),0)</f>
        <v>-0.40035486543284482</v>
      </c>
      <c r="G420" s="6">
        <f>IF(logVir!G420&lt;&gt;0,logVir!G420-logVir!G$1087-0.5*(SLir!G420+SLir!G$1087)*(logHir!G420-logHir!G$1087),0)</f>
        <v>-0.14555216958516559</v>
      </c>
      <c r="H420" s="6">
        <f>IF(logVir!H420&lt;&gt;0,logVir!H420-logVir!H$1087-0.5*(SLir!H420+SLir!H$1087)*(logHir!H420-logHir!H$1087),0)</f>
        <v>-0.28129205343782338</v>
      </c>
      <c r="I420" s="6">
        <f>IF(logVir!I420&lt;&gt;0,logVir!I420-logVir!I$1087-0.5*(SLir!I420+SLir!I$1087)*(logHir!I420-logHir!I$1087),0)</f>
        <v>-0.29806696902097368</v>
      </c>
    </row>
    <row r="421" spans="1:9" x14ac:dyDescent="0.15">
      <c r="A421" s="1">
        <v>19</v>
      </c>
      <c r="B421" s="1" t="s">
        <v>121</v>
      </c>
      <c r="C421" s="1">
        <v>4</v>
      </c>
      <c r="D421" s="1" t="s">
        <v>18</v>
      </c>
      <c r="E421" s="6">
        <f>IF(logVir!E421&lt;&gt;0,logVir!E421-logVir!E$1088-0.5*(SLir!E421+SLir!E$1088)*(logHir!E421-logHir!E$1088),0)</f>
        <v>-0.34141310077632397</v>
      </c>
      <c r="F421" s="8">
        <f>IF(logVir!F421&lt;&gt;0,logVir!F421-logVir!F$1088-0.5*(SLir!F421+SLir!F$1088)*(logHir!F421-logHir!F$1088),0)</f>
        <v>-0.2775638222044981</v>
      </c>
      <c r="G421" s="6">
        <f>IF(logVir!G421&lt;&gt;0,logVir!G421-logVir!G$1088-0.5*(SLir!G421+SLir!G$1088)*(logHir!G421-logHir!G$1088),0)</f>
        <v>-9.2817058367404282E-2</v>
      </c>
      <c r="H421" s="6">
        <f>IF(logVir!H421&lt;&gt;0,logVir!H421-logVir!H$1088-0.5*(SLir!H421+SLir!H$1088)*(logHir!H421-logHir!H$1088),0)</f>
        <v>-0.15834697098979467</v>
      </c>
      <c r="I421" s="6">
        <f>IF(logVir!I421&lt;&gt;0,logVir!I421-logVir!I$1088-0.5*(SLir!I421+SLir!I$1088)*(logHir!I421-logHir!I$1088),0)</f>
        <v>0.23291938182001815</v>
      </c>
    </row>
    <row r="422" spans="1:9" x14ac:dyDescent="0.15">
      <c r="A422" s="1">
        <v>19</v>
      </c>
      <c r="B422" s="1" t="s">
        <v>121</v>
      </c>
      <c r="C422" s="1">
        <v>5</v>
      </c>
      <c r="D422" s="1" t="s">
        <v>19</v>
      </c>
      <c r="E422" s="6">
        <f>IF(logVir!E422&lt;&gt;0,logVir!E422-logVir!E$1089-0.5*(SLir!E422+SLir!E$1089)*(logHir!E422-logHir!E$1089),0)</f>
        <v>-0.56587728826531547</v>
      </c>
      <c r="F422" s="8">
        <f>IF(logVir!F422&lt;&gt;0,logVir!F422-logVir!F$1089-0.5*(SLir!F422+SLir!F$1089)*(logHir!F422-logHir!F$1089),0)</f>
        <v>-0.50310315269422523</v>
      </c>
      <c r="G422" s="6">
        <f>IF(logVir!G422&lt;&gt;0,logVir!G422-logVir!G$1089-0.5*(SLir!G422+SLir!G$1089)*(logHir!G422-logHir!G$1089),0)</f>
        <v>-0.52787388868320662</v>
      </c>
      <c r="H422" s="6">
        <f>IF(logVir!H422&lt;&gt;0,logVir!H422-logVir!H$1089-0.5*(SLir!H422+SLir!H$1089)*(logHir!H422-logHir!H$1089),0)</f>
        <v>-0.620510810315138</v>
      </c>
      <c r="I422" s="6">
        <f>IF(logVir!I422&lt;&gt;0,logVir!I422-logVir!I$1089-0.5*(SLir!I422+SLir!I$1089)*(logHir!I422-logHir!I$1089),0)</f>
        <v>-0.85207984154925642</v>
      </c>
    </row>
    <row r="423" spans="1:9" x14ac:dyDescent="0.15">
      <c r="A423" s="1">
        <v>19</v>
      </c>
      <c r="B423" s="1" t="s">
        <v>121</v>
      </c>
      <c r="C423" s="1">
        <v>6</v>
      </c>
      <c r="D423" s="1" t="s">
        <v>3</v>
      </c>
      <c r="E423" s="6">
        <f>IF(logVir!E423&lt;&gt;0,logVir!E423-logVir!E$1090-0.5*(SLir!E423+SLir!E$1090)*(logHir!E423-logHir!E$1090),0)</f>
        <v>-1.9408291484825932</v>
      </c>
      <c r="F423" s="8">
        <f>IF(logVir!F423&lt;&gt;0,logVir!F423-logVir!F$1090-0.5*(SLir!F423+SLir!F$1090)*(logHir!F423-logHir!F$1090),0)</f>
        <v>-1.9342467095043048</v>
      </c>
      <c r="G423" s="6">
        <f>IF(logVir!G423&lt;&gt;0,logVir!G423-logVir!G$1090-0.5*(SLir!G423+SLir!G$1090)*(logHir!G423-logHir!G$1090),0)</f>
        <v>-1.6680631982502858</v>
      </c>
      <c r="H423" s="6">
        <f>IF(logVir!H423&lt;&gt;0,logVir!H423-logVir!H$1090-0.5*(SLir!H423+SLir!H$1090)*(logHir!H423-logHir!H$1090),0)</f>
        <v>-1.2370458870715844</v>
      </c>
      <c r="I423" s="6">
        <f>IF(logVir!I423&lt;&gt;0,logVir!I423-logVir!I$1090-0.5*(SLir!I423+SLir!I$1090)*(logHir!I423-logHir!I$1090),0)</f>
        <v>-0.88436206533925432</v>
      </c>
    </row>
    <row r="424" spans="1:9" x14ac:dyDescent="0.15">
      <c r="A424" s="1">
        <v>19</v>
      </c>
      <c r="B424" s="1" t="s">
        <v>121</v>
      </c>
      <c r="C424" s="1">
        <v>7</v>
      </c>
      <c r="D424" s="1" t="s">
        <v>20</v>
      </c>
      <c r="E424" s="6">
        <f>IF(logVir!E424&lt;&gt;0,logVir!E424-logVir!E$1091-0.5*(SLir!E424+SLir!E$1091)*(logHir!E424-logHir!E$1091),0)</f>
        <v>-3.5217312937212992</v>
      </c>
      <c r="F424" s="8">
        <f>IF(logVir!F424&lt;&gt;0,logVir!F424-logVir!F$1091-0.5*(SLir!F424+SLir!F$1091)*(logHir!F424-logHir!F$1091),0)</f>
        <v>-3.0467256849522584</v>
      </c>
      <c r="G424" s="6">
        <f>IF(logVir!G424&lt;&gt;0,logVir!G424-logVir!G$1091-0.5*(SLir!G424+SLir!G$1091)*(logHir!G424-logHir!G$1091),0)</f>
        <v>-1.5808968627343358</v>
      </c>
      <c r="H424" s="6">
        <f>IF(logVir!H424&lt;&gt;0,logVir!H424-logVir!H$1091-0.5*(SLir!H424+SLir!H$1091)*(logHir!H424-logHir!H$1091),0)</f>
        <v>-0.46454408458132002</v>
      </c>
      <c r="I424" s="6">
        <f>IF(logVir!I424&lt;&gt;0,logVir!I424-logVir!I$1091-0.5*(SLir!I424+SLir!I$1091)*(logHir!I424-logHir!I$1091),0)</f>
        <v>-0.93893025141776532</v>
      </c>
    </row>
    <row r="425" spans="1:9" x14ac:dyDescent="0.15">
      <c r="A425" s="1">
        <v>19</v>
      </c>
      <c r="B425" s="1" t="s">
        <v>121</v>
      </c>
      <c r="C425" s="1">
        <v>8</v>
      </c>
      <c r="D425" s="1" t="s">
        <v>21</v>
      </c>
      <c r="E425" s="6">
        <f>IF(logVir!E425&lt;&gt;0,logVir!E425-logVir!E$1092-0.5*(SLir!E425+SLir!E$1092)*(logHir!E425-logHir!E$1092),0)</f>
        <v>-0.53690869224365223</v>
      </c>
      <c r="F425" s="8">
        <f>IF(logVir!F425&lt;&gt;0,logVir!F425-logVir!F$1092-0.5*(SLir!F425+SLir!F$1092)*(logHir!F425-logHir!F$1092),0)</f>
        <v>-0.50634716937218116</v>
      </c>
      <c r="G425" s="6">
        <f>IF(logVir!G425&lt;&gt;0,logVir!G425-logVir!G$1092-0.5*(SLir!G425+SLir!G$1092)*(logHir!G425-logHir!G$1092),0)</f>
        <v>-0.3983228851812034</v>
      </c>
      <c r="H425" s="6">
        <f>IF(logVir!H425&lt;&gt;0,logVir!H425-logVir!H$1092-0.5*(SLir!H425+SLir!H$1092)*(logHir!H425-logHir!H$1092),0)</f>
        <v>-0.52960558763872545</v>
      </c>
      <c r="I425" s="6">
        <f>IF(logVir!I425&lt;&gt;0,logVir!I425-logVir!I$1092-0.5*(SLir!I425+SLir!I$1092)*(logHir!I425-logHir!I$1092),0)</f>
        <v>0.25187425366149829</v>
      </c>
    </row>
    <row r="426" spans="1:9" x14ac:dyDescent="0.15">
      <c r="A426" s="1">
        <v>19</v>
      </c>
      <c r="B426" s="1" t="s">
        <v>121</v>
      </c>
      <c r="C426" s="1">
        <v>9</v>
      </c>
      <c r="D426" s="1" t="s">
        <v>22</v>
      </c>
      <c r="E426" s="6">
        <f>IF(logVir!E426&lt;&gt;0,logVir!E426-logVir!E$1093-0.5*(SLir!E426+SLir!E$1093)*(logHir!E426-logHir!E$1093),0)</f>
        <v>-1.0479496114543023</v>
      </c>
      <c r="F426" s="8">
        <f>IF(logVir!F426&lt;&gt;0,logVir!F426-logVir!F$1093-0.5*(SLir!F426+SLir!F$1093)*(logHir!F426-logHir!F$1093),0)</f>
        <v>-0.93871423562448808</v>
      </c>
      <c r="G426" s="6">
        <f>IF(logVir!G426&lt;&gt;0,logVir!G426-logVir!G$1093-0.5*(SLir!G426+SLir!G$1093)*(logHir!G426-logHir!G$1093),0)</f>
        <v>-0.81840852401836017</v>
      </c>
      <c r="H426" s="6">
        <f>IF(logVir!H426&lt;&gt;0,logVir!H426-logVir!H$1093-0.5*(SLir!H426+SLir!H$1093)*(logHir!H426-logHir!H$1093),0)</f>
        <v>-0.43011690588022333</v>
      </c>
      <c r="I426" s="6">
        <f>IF(logVir!I426&lt;&gt;0,logVir!I426-logVir!I$1093-0.5*(SLir!I426+SLir!I$1093)*(logHir!I426-logHir!I$1093),0)</f>
        <v>-0.98677169539076015</v>
      </c>
    </row>
    <row r="427" spans="1:9" x14ac:dyDescent="0.15">
      <c r="A427" s="1">
        <v>19</v>
      </c>
      <c r="B427" s="1" t="s">
        <v>121</v>
      </c>
      <c r="C427" s="1">
        <v>10</v>
      </c>
      <c r="D427" s="1" t="s">
        <v>23</v>
      </c>
      <c r="E427" s="6">
        <f>IF(logVir!E427&lt;&gt;0,logVir!E427-logVir!E$1094-0.5*(SLir!E427+SLir!E$1094)*(logHir!E427-logHir!E$1094),0)</f>
        <v>-0.39200150237133591</v>
      </c>
      <c r="F427" s="8">
        <f>IF(logVir!F427&lt;&gt;0,logVir!F427-logVir!F$1094-0.5*(SLir!F427+SLir!F$1094)*(logHir!F427-logHir!F$1094),0)</f>
        <v>-0.17986391079262176</v>
      </c>
      <c r="G427" s="6">
        <f>IF(logVir!G427&lt;&gt;0,logVir!G427-logVir!G$1094-0.5*(SLir!G427+SLir!G$1094)*(logHir!G427-logHir!G$1094),0)</f>
        <v>-3.0784824517132825E-2</v>
      </c>
      <c r="H427" s="6">
        <f>IF(logVir!H427&lt;&gt;0,logVir!H427-logVir!H$1094-0.5*(SLir!H427+SLir!H$1094)*(logHir!H427-logHir!H$1094),0)</f>
        <v>-0.25411691464225494</v>
      </c>
      <c r="I427" s="6">
        <f>IF(logVir!I427&lt;&gt;0,logVir!I427-logVir!I$1094-0.5*(SLir!I427+SLir!I$1094)*(logHir!I427-logHir!I$1094),0)</f>
        <v>-0.34431467586962405</v>
      </c>
    </row>
    <row r="428" spans="1:9" x14ac:dyDescent="0.15">
      <c r="A428" s="1">
        <v>19</v>
      </c>
      <c r="B428" s="1" t="s">
        <v>121</v>
      </c>
      <c r="C428" s="1">
        <v>11</v>
      </c>
      <c r="D428" s="1" t="s">
        <v>24</v>
      </c>
      <c r="E428" s="6">
        <f>IF(logVir!E428&lt;&gt;0,logVir!E428-logVir!E$1095-0.5*(SLir!E428+SLir!E$1095)*(logHir!E428-logHir!E$1095),0)</f>
        <v>-4.1901716621895901E-2</v>
      </c>
      <c r="F428" s="8">
        <f>IF(logVir!F428&lt;&gt;0,logVir!F428-logVir!F$1095-0.5*(SLir!F428+SLir!F$1095)*(logHir!F428-logHir!F$1095),0)</f>
        <v>0.25219746788441449</v>
      </c>
      <c r="G428" s="6">
        <f>IF(logVir!G428&lt;&gt;0,logVir!G428-logVir!G$1095-0.5*(SLir!G428+SLir!G$1095)*(logHir!G428-logHir!G$1095),0)</f>
        <v>0.39257327489626015</v>
      </c>
      <c r="H428" s="6">
        <f>IF(logVir!H428&lt;&gt;0,logVir!H428-logVir!H$1095-0.5*(SLir!H428+SLir!H$1095)*(logHir!H428-logHir!H$1095),0)</f>
        <v>0.30678192665864479</v>
      </c>
      <c r="I428" s="6">
        <f>IF(logVir!I428&lt;&gt;0,logVir!I428-logVir!I$1095-0.5*(SLir!I428+SLir!I$1095)*(logHir!I428-logHir!I$1095),0)</f>
        <v>0.59041330001837145</v>
      </c>
    </row>
    <row r="429" spans="1:9" x14ac:dyDescent="0.15">
      <c r="A429" s="1">
        <v>19</v>
      </c>
      <c r="B429" s="1" t="s">
        <v>121</v>
      </c>
      <c r="C429" s="1">
        <v>12</v>
      </c>
      <c r="D429" s="1" t="s">
        <v>25</v>
      </c>
      <c r="E429" s="6">
        <f>IF(logVir!E429&lt;&gt;0,logVir!E429-logVir!E$1096-0.5*(SLir!E429+SLir!E$1096)*(logHir!E429-logHir!E$1096),0)</f>
        <v>7.0995212416458633E-2</v>
      </c>
      <c r="F429" s="8">
        <f>IF(logVir!F429&lt;&gt;0,logVir!F429-logVir!F$1096-0.5*(SLir!F429+SLir!F$1096)*(logHir!F429-logHir!F$1096),0)</f>
        <v>0.24358456650548405</v>
      </c>
      <c r="G429" s="6">
        <f>IF(logVir!G429&lt;&gt;0,logVir!G429-logVir!G$1096-0.5*(SLir!G429+SLir!G$1096)*(logHir!G429-logHir!G$1096),0)</f>
        <v>0.6424811523799856</v>
      </c>
      <c r="H429" s="6">
        <f>IF(logVir!H429&lt;&gt;0,logVir!H429-logVir!H$1096-0.5*(SLir!H429+SLir!H$1096)*(logHir!H429-logHir!H$1096),0)</f>
        <v>9.0097561970397033E-2</v>
      </c>
      <c r="I429" s="6">
        <f>IF(logVir!I429&lt;&gt;0,logVir!I429-logVir!I$1096-0.5*(SLir!I429+SLir!I$1096)*(logHir!I429-logHir!I$1096),0)</f>
        <v>0.23914100856448098</v>
      </c>
    </row>
    <row r="430" spans="1:9" x14ac:dyDescent="0.15">
      <c r="A430" s="1">
        <v>19</v>
      </c>
      <c r="B430" s="1" t="s">
        <v>121</v>
      </c>
      <c r="C430" s="1">
        <v>13</v>
      </c>
      <c r="D430" s="1" t="s">
        <v>26</v>
      </c>
      <c r="E430" s="6">
        <f>IF(logVir!E430&lt;&gt;0,logVir!E430-logVir!E$1097-0.5*(SLir!E430+SLir!E$1097)*(logHir!E430-logHir!E$1097),0)</f>
        <v>1.9093931762570238E-2</v>
      </c>
      <c r="F430" s="8">
        <f>IF(logVir!F430&lt;&gt;0,logVir!F430-logVir!F$1097-0.5*(SLir!F430+SLir!F$1097)*(logHir!F430-logHir!F$1097),0)</f>
        <v>-0.232545986934246</v>
      </c>
      <c r="G430" s="6">
        <f>IF(logVir!G430&lt;&gt;0,logVir!G430-logVir!G$1097-0.5*(SLir!G430+SLir!G$1097)*(logHir!G430-logHir!G$1097),0)</f>
        <v>7.859611890715168E-2</v>
      </c>
      <c r="H430" s="6">
        <f>IF(logVir!H430&lt;&gt;0,logVir!H430-logVir!H$1097-0.5*(SLir!H430+SLir!H$1097)*(logHir!H430-logHir!H$1097),0)</f>
        <v>-0.20450902781905306</v>
      </c>
      <c r="I430" s="6">
        <f>IF(logVir!I430&lt;&gt;0,logVir!I430-logVir!I$1097-0.5*(SLir!I430+SLir!I$1097)*(logHir!I430-logHir!I$1097),0)</f>
        <v>-0.43513776290051276</v>
      </c>
    </row>
    <row r="431" spans="1:9" x14ac:dyDescent="0.15">
      <c r="A431" s="1">
        <v>19</v>
      </c>
      <c r="B431" s="1" t="s">
        <v>121</v>
      </c>
      <c r="C431" s="1">
        <v>14</v>
      </c>
      <c r="D431" s="1" t="s">
        <v>27</v>
      </c>
      <c r="E431" s="6">
        <f>IF(logVir!E431&lt;&gt;0,logVir!E431-logVir!E$1098-0.5*(SLir!E431+SLir!E$1098)*(logHir!E431-logHir!E$1098),0)</f>
        <v>0.18752916714264223</v>
      </c>
      <c r="F431" s="8">
        <f>IF(logVir!F431&lt;&gt;0,logVir!F431-logVir!F$1098-0.5*(SLir!F431+SLir!F$1098)*(logHir!F431-logHir!F$1098),0)</f>
        <v>0.43092335173511032</v>
      </c>
      <c r="G431" s="6">
        <f>IF(logVir!G431&lt;&gt;0,logVir!G431-logVir!G$1098-0.5*(SLir!G431+SLir!G$1098)*(logHir!G431-logHir!G$1098),0)</f>
        <v>0.67969388136046449</v>
      </c>
      <c r="H431" s="6">
        <f>IF(logVir!H431&lt;&gt;0,logVir!H431-logVir!H$1098-0.5*(SLir!H431+SLir!H$1098)*(logHir!H431-logHir!H$1098),0)</f>
        <v>0.98633314114362103</v>
      </c>
      <c r="I431" s="6">
        <f>IF(logVir!I431&lt;&gt;0,logVir!I431-logVir!I$1098-0.5*(SLir!I431+SLir!I$1098)*(logHir!I431-logHir!I$1098),0)</f>
        <v>1.3899389738186518</v>
      </c>
    </row>
    <row r="432" spans="1:9" x14ac:dyDescent="0.15">
      <c r="A432" s="1">
        <v>19</v>
      </c>
      <c r="B432" s="1" t="s">
        <v>121</v>
      </c>
      <c r="C432" s="1">
        <v>15</v>
      </c>
      <c r="D432" s="1" t="s">
        <v>28</v>
      </c>
      <c r="E432" s="6">
        <f>IF(logVir!E432&lt;&gt;0,logVir!E432-logVir!E$1099-0.5*(SLir!E432+SLir!E$1099)*(logHir!E432-logHir!E$1099),0)</f>
        <v>-0.35146001554147965</v>
      </c>
      <c r="F432" s="8">
        <f>IF(logVir!F432&lt;&gt;0,logVir!F432-logVir!F$1099-0.5*(SLir!F432+SLir!F$1099)*(logHir!F432-logHir!F$1099),0)</f>
        <v>-0.23188732053675298</v>
      </c>
      <c r="G432" s="6">
        <f>IF(logVir!G432&lt;&gt;0,logVir!G432-logVir!G$1099-0.5*(SLir!G432+SLir!G$1099)*(logHir!G432-logHir!G$1099),0)</f>
        <v>-0.19763005366059588</v>
      </c>
      <c r="H432" s="6">
        <f>IF(logVir!H432&lt;&gt;0,logVir!H432-logVir!H$1099-0.5*(SLir!H432+SLir!H$1099)*(logHir!H432-logHir!H$1099),0)</f>
        <v>-0.1646368400339438</v>
      </c>
      <c r="I432" s="6">
        <f>IF(logVir!I432&lt;&gt;0,logVir!I432-logVir!I$1099-0.5*(SLir!I432+SLir!I$1099)*(logHir!I432-logHir!I$1099),0)</f>
        <v>-0.15695406009716523</v>
      </c>
    </row>
    <row r="433" spans="1:9" x14ac:dyDescent="0.15">
      <c r="A433" s="1">
        <v>19</v>
      </c>
      <c r="B433" s="1" t="s">
        <v>120</v>
      </c>
      <c r="C433" s="1">
        <v>16</v>
      </c>
      <c r="D433" s="1" t="s">
        <v>11</v>
      </c>
      <c r="E433" s="6">
        <f>IF(logVir!E433&lt;&gt;0,logVir!E433-logVir!E$1100-0.5*(SLir!E433+SLir!E$1100)*(logHir!E433-logHir!E$1100),0)</f>
        <v>7.8623469885929609E-2</v>
      </c>
      <c r="F433" s="8">
        <f>IF(logVir!F433&lt;&gt;0,logVir!F433-logVir!F$1100-0.5*(SLir!F433+SLir!F$1100)*(logHir!F433-logHir!F$1100),0)</f>
        <v>-1.7875804281522578E-2</v>
      </c>
      <c r="G433" s="6">
        <f>IF(logVir!G433&lt;&gt;0,logVir!G433-logVir!G$1100-0.5*(SLir!G433+SLir!G$1100)*(logHir!G433-logHir!G$1100),0)</f>
        <v>8.2793343725455437E-2</v>
      </c>
      <c r="H433" s="6">
        <f>IF(logVir!H433&lt;&gt;0,logVir!H433-logVir!H$1100-0.5*(SLir!H433+SLir!H$1100)*(logHir!H433-logHir!H$1100),0)</f>
        <v>-1.1007691509021145E-2</v>
      </c>
      <c r="I433" s="6">
        <f>IF(logVir!I433&lt;&gt;0,logVir!I433-logVir!I$1100-0.5*(SLir!I433+SLir!I$1100)*(logHir!I433-logHir!I$1100),0)</f>
        <v>0.12487781313934765</v>
      </c>
    </row>
    <row r="434" spans="1:9" x14ac:dyDescent="0.15">
      <c r="A434" s="1">
        <v>19</v>
      </c>
      <c r="B434" s="1" t="s">
        <v>120</v>
      </c>
      <c r="C434" s="1">
        <v>17</v>
      </c>
      <c r="D434" s="1" t="s">
        <v>12</v>
      </c>
      <c r="E434" s="6">
        <f>IF(logVir!E434&lt;&gt;0,logVir!E434-logVir!E$1101-0.5*(SLir!E434+SLir!E$1101)*(logHir!E434-logHir!E$1101),0)</f>
        <v>-0.80424410484405562</v>
      </c>
      <c r="F434" s="8">
        <f>IF(logVir!F434&lt;&gt;0,logVir!F434-logVir!F$1101-0.5*(SLir!F434+SLir!F$1101)*(logHir!F434-logHir!F$1101),0)</f>
        <v>-1.0050379560908218</v>
      </c>
      <c r="G434" s="6">
        <f>IF(logVir!G434&lt;&gt;0,logVir!G434-logVir!G$1101-0.5*(SLir!G434+SLir!G$1101)*(logHir!G434-logHir!G$1101),0)</f>
        <v>-0.9416175399008746</v>
      </c>
      <c r="H434" s="6">
        <f>IF(logVir!H434&lt;&gt;0,logVir!H434-logVir!H$1101-0.5*(SLir!H434+SLir!H$1101)*(logHir!H434-logHir!H$1101),0)</f>
        <v>-0.88693437405856845</v>
      </c>
      <c r="I434" s="6">
        <f>IF(logVir!I434&lt;&gt;0,logVir!I434-logVir!I$1101-0.5*(SLir!I434+SLir!I$1101)*(logHir!I434-logHir!I$1101),0)</f>
        <v>-1.2005031747131096</v>
      </c>
    </row>
    <row r="435" spans="1:9" x14ac:dyDescent="0.15">
      <c r="A435" s="1">
        <v>19</v>
      </c>
      <c r="B435" s="1" t="s">
        <v>120</v>
      </c>
      <c r="C435" s="1">
        <v>18</v>
      </c>
      <c r="D435" s="1" t="s">
        <v>13</v>
      </c>
      <c r="E435" s="6">
        <f>IF(logVir!E435&lt;&gt;0,logVir!E435-logVir!E$1102-0.5*(SLir!E435+SLir!E$1102)*(logHir!E435-logHir!E$1102),0)</f>
        <v>-0.46772138045195966</v>
      </c>
      <c r="F435" s="8">
        <f>IF(logVir!F435&lt;&gt;0,logVir!F435-logVir!F$1102-0.5*(SLir!F435+SLir!F$1102)*(logHir!F435-logHir!F$1102),0)</f>
        <v>-0.35222000077899052</v>
      </c>
      <c r="G435" s="6">
        <f>IF(logVir!G435&lt;&gt;0,logVir!G435-logVir!G$1102-0.5*(SLir!G435+SLir!G$1102)*(logHir!G435-logHir!G$1102),0)</f>
        <v>-0.38396725672314136</v>
      </c>
      <c r="H435" s="6">
        <f>IF(logVir!H435&lt;&gt;0,logVir!H435-logVir!H$1102-0.5*(SLir!H435+SLir!H$1102)*(logHir!H435-logHir!H$1102),0)</f>
        <v>-0.40170216893438504</v>
      </c>
      <c r="I435" s="6">
        <f>IF(logVir!I435&lt;&gt;0,logVir!I435-logVir!I$1102-0.5*(SLir!I435+SLir!I$1102)*(logHir!I435-logHir!I$1102),0)</f>
        <v>-0.37323846189661714</v>
      </c>
    </row>
    <row r="436" spans="1:9" x14ac:dyDescent="0.15">
      <c r="A436" s="1">
        <v>19</v>
      </c>
      <c r="B436" s="1" t="s">
        <v>120</v>
      </c>
      <c r="C436" s="1">
        <v>19</v>
      </c>
      <c r="D436" s="1" t="s">
        <v>14</v>
      </c>
      <c r="E436" s="6">
        <f>IF(logVir!E436&lt;&gt;0,logVir!E436-logVir!E$1103-0.5*(SLir!E436+SLir!E$1103)*(logHir!E436-logHir!E$1103),0)</f>
        <v>-0.35232299059080252</v>
      </c>
      <c r="F436" s="8">
        <f>IF(logVir!F436&lt;&gt;0,logVir!F436-logVir!F$1103-0.5*(SLir!F436+SLir!F$1103)*(logHir!F436-logHir!F$1103),0)</f>
        <v>-0.16226440177258594</v>
      </c>
      <c r="G436" s="6">
        <f>IF(logVir!G436&lt;&gt;0,logVir!G436-logVir!G$1103-0.5*(SLir!G436+SLir!G$1103)*(logHir!G436-logHir!G$1103),0)</f>
        <v>-0.15527658755372276</v>
      </c>
      <c r="H436" s="6">
        <f>IF(logVir!H436&lt;&gt;0,logVir!H436-logVir!H$1103-0.5*(SLir!H436+SLir!H$1103)*(logHir!H436-logHir!H$1103),0)</f>
        <v>-0.22158942370425971</v>
      </c>
      <c r="I436" s="6">
        <f>IF(logVir!I436&lt;&gt;0,logVir!I436-logVir!I$1103-0.5*(SLir!I436+SLir!I$1103)*(logHir!I436-logHir!I$1103),0)</f>
        <v>-0.20350236894574214</v>
      </c>
    </row>
    <row r="437" spans="1:9" x14ac:dyDescent="0.15">
      <c r="A437" s="1">
        <v>19</v>
      </c>
      <c r="B437" s="1" t="s">
        <v>120</v>
      </c>
      <c r="C437" s="1">
        <v>20</v>
      </c>
      <c r="D437" s="1" t="s">
        <v>15</v>
      </c>
      <c r="E437" s="6">
        <f>IF(logVir!E437&lt;&gt;0,logVir!E437-logVir!E$1104-0.5*(SLir!E437+SLir!E$1104)*(logHir!E437-logHir!E$1104),0)</f>
        <v>-1.0849272486021233</v>
      </c>
      <c r="F437" s="8">
        <f>IF(logVir!F437&lt;&gt;0,logVir!F437-logVir!F$1104-0.5*(SLir!F437+SLir!F$1104)*(logHir!F437-logHir!F$1104),0)</f>
        <v>-0.80660117642227658</v>
      </c>
      <c r="G437" s="6">
        <f>IF(logVir!G437&lt;&gt;0,logVir!G437-logVir!G$1104-0.5*(SLir!G437+SLir!G$1104)*(logHir!G437-logHir!G$1104),0)</f>
        <v>-0.75029135060218533</v>
      </c>
      <c r="H437" s="6">
        <f>IF(logVir!H437&lt;&gt;0,logVir!H437-logVir!H$1104-0.5*(SLir!H437+SLir!H$1104)*(logHir!H437-logHir!H$1104),0)</f>
        <v>-0.5679745549296642</v>
      </c>
      <c r="I437" s="6">
        <f>IF(logVir!I437&lt;&gt;0,logVir!I437-logVir!I$1104-0.5*(SLir!I437+SLir!I$1104)*(logHir!I437-logHir!I$1104),0)</f>
        <v>-0.60724717235710157</v>
      </c>
    </row>
    <row r="438" spans="1:9" x14ac:dyDescent="0.15">
      <c r="A438" s="1">
        <v>19</v>
      </c>
      <c r="B438" s="1" t="s">
        <v>120</v>
      </c>
      <c r="C438" s="1">
        <v>21</v>
      </c>
      <c r="D438" s="1" t="s">
        <v>16</v>
      </c>
      <c r="E438" s="6">
        <f>IF(logVir!E438&lt;&gt;0,logVir!E438-logVir!E$1105-0.5*(SLir!E438+SLir!E$1105)*(logHir!E438-logHir!E$1105),0)</f>
        <v>-0.41278823878212079</v>
      </c>
      <c r="F438" s="8">
        <f>IF(logVir!F438&lt;&gt;0,logVir!F438-logVir!F$1105-0.5*(SLir!F438+SLir!F$1105)*(logHir!F438-logHir!F$1105),0)</f>
        <v>-0.2975007423396675</v>
      </c>
      <c r="G438" s="6">
        <f>IF(logVir!G438&lt;&gt;0,logVir!G438-logVir!G$1105-0.5*(SLir!G438+SLir!G$1105)*(logHir!G438-logHir!G$1105),0)</f>
        <v>-0.29430257387036529</v>
      </c>
      <c r="H438" s="6">
        <f>IF(logVir!H438&lt;&gt;0,logVir!H438-logVir!H$1105-0.5*(SLir!H438+SLir!H$1105)*(logHir!H438-logHir!H$1105),0)</f>
        <v>-0.38908643109490615</v>
      </c>
      <c r="I438" s="6">
        <f>IF(logVir!I438&lt;&gt;0,logVir!I438-logVir!I$1105-0.5*(SLir!I438+SLir!I$1105)*(logHir!I438-logHir!I$1105),0)</f>
        <v>-0.56670543129321427</v>
      </c>
    </row>
    <row r="439" spans="1:9" x14ac:dyDescent="0.15">
      <c r="A439" s="1">
        <v>19</v>
      </c>
      <c r="B439" s="1" t="s">
        <v>119</v>
      </c>
      <c r="C439" s="1">
        <v>22</v>
      </c>
      <c r="D439" s="1" t="s">
        <v>8</v>
      </c>
      <c r="E439" s="6">
        <f>IF(logVir!E439&lt;&gt;0,logVir!E439-logVir!E$1106-0.5*(SLir!E439+SLir!E$1106)*(logHir!E439-logHir!E$1106),0)</f>
        <v>-0.28913866779871134</v>
      </c>
      <c r="F439" s="8">
        <f>IF(logVir!F439&lt;&gt;0,logVir!F439-logVir!F$1106-0.5*(SLir!F439+SLir!F$1106)*(logHir!F439-logHir!F$1106),0)</f>
        <v>-0.36535982724031835</v>
      </c>
      <c r="G439" s="6">
        <f>IF(logVir!G439&lt;&gt;0,logVir!G439-logVir!G$1106-0.5*(SLir!G439+SLir!G$1106)*(logHir!G439-logHir!G$1106),0)</f>
        <v>-0.38804891249522522</v>
      </c>
      <c r="H439" s="6">
        <f>IF(logVir!H439&lt;&gt;0,logVir!H439-logVir!H$1106-0.5*(SLir!H439+SLir!H$1106)*(logHir!H439-logHir!H$1106),0)</f>
        <v>-0.34441254205815147</v>
      </c>
      <c r="I439" s="6">
        <f>IF(logVir!I439&lt;&gt;0,logVir!I439-logVir!I$1106-0.5*(SLir!I439+SLir!I$1106)*(logHir!I439-logHir!I$1106),0)</f>
        <v>-0.20835596683205038</v>
      </c>
    </row>
    <row r="440" spans="1:9" x14ac:dyDescent="0.15">
      <c r="A440" s="1">
        <v>19</v>
      </c>
      <c r="B440" s="1" t="s">
        <v>119</v>
      </c>
      <c r="C440" s="1">
        <v>23</v>
      </c>
      <c r="D440" s="1" t="s">
        <v>29</v>
      </c>
      <c r="E440" s="6">
        <f>IF(logVir!E440&lt;&gt;0,logVir!E440-logVir!E$1107-0.5*(SLir!E440+SLir!E$1107)*(logHir!E440-logHir!E$1107),0)</f>
        <v>-0.37008338993301959</v>
      </c>
      <c r="F440" s="8">
        <f>IF(logVir!F440&lt;&gt;0,logVir!F440-logVir!F$1107-0.5*(SLir!F440+SLir!F$1107)*(logHir!F440-logHir!F$1107),0)</f>
        <v>-0.24379357702276083</v>
      </c>
      <c r="G440" s="6">
        <f>IF(logVir!G440&lt;&gt;0,logVir!G440-logVir!G$1107-0.5*(SLir!G440+SLir!G$1107)*(logHir!G440-logHir!G$1107),0)</f>
        <v>-0.32396098152711583</v>
      </c>
      <c r="H440" s="6">
        <f>IF(logVir!H440&lt;&gt;0,logVir!H440-logVir!H$1107-0.5*(SLir!H440+SLir!H$1107)*(logHir!H440-logHir!H$1107),0)</f>
        <v>-0.26987087186107339</v>
      </c>
      <c r="I440" s="6">
        <f>IF(logVir!I440&lt;&gt;0,logVir!I440-logVir!I$1107-0.5*(SLir!I440+SLir!I$1107)*(logHir!I440-logHir!I$1107),0)</f>
        <v>-0.25351225413097489</v>
      </c>
    </row>
    <row r="441" spans="1:9" x14ac:dyDescent="0.15">
      <c r="A441" s="1">
        <v>20</v>
      </c>
      <c r="B441" s="1" t="s">
        <v>123</v>
      </c>
      <c r="C441" s="1">
        <v>1</v>
      </c>
      <c r="D441" s="1" t="s">
        <v>9</v>
      </c>
      <c r="E441" s="6">
        <f>IF(logVir!E441&lt;&gt;0,logVir!E441-logVir!E$1085-0.5*(SLir!E441+SLir!E$1085)*(logHir!E441-logHir!E$1085),0)</f>
        <v>0.26295616647466719</v>
      </c>
      <c r="F441" s="8">
        <f>IF(logVir!F441&lt;&gt;0,logVir!F441-logVir!F$1085-0.5*(SLir!F441+SLir!F$1085)*(logHir!F441-logHir!F$1085),0)</f>
        <v>0.28080396044252448</v>
      </c>
      <c r="G441" s="6">
        <f>IF(logVir!G441&lt;&gt;0,logVir!G441-logVir!G$1085-0.5*(SLir!G441+SLir!G$1085)*(logHir!G441-logHir!G$1085),0)</f>
        <v>0.36367782821107575</v>
      </c>
      <c r="H441" s="6">
        <f>IF(logVir!H441&lt;&gt;0,logVir!H441-logVir!H$1085-0.5*(SLir!H441+SLir!H$1085)*(logHir!H441-logHir!H$1085),0)</f>
        <v>0.14709174795114399</v>
      </c>
      <c r="I441" s="6">
        <f>IF(logVir!I441&lt;&gt;0,logVir!I441-logVir!I$1085-0.5*(SLir!I441+SLir!I$1085)*(logHir!I441-logHir!I$1085),0)</f>
        <v>0.28702830129297013</v>
      </c>
    </row>
    <row r="442" spans="1:9" x14ac:dyDescent="0.15">
      <c r="A442" s="1">
        <v>20</v>
      </c>
      <c r="B442" s="1" t="s">
        <v>123</v>
      </c>
      <c r="C442" s="1">
        <v>2</v>
      </c>
      <c r="D442" s="1" t="s">
        <v>10</v>
      </c>
      <c r="E442" s="6">
        <f>IF(logVir!E442&lt;&gt;0,logVir!E442-logVir!E$1086-0.5*(SLir!E442+SLir!E$1086)*(logHir!E442-logHir!E$1086),0)</f>
        <v>-0.16002427423187698</v>
      </c>
      <c r="F442" s="8">
        <f>IF(logVir!F442&lt;&gt;0,logVir!F442-logVir!F$1086-0.5*(SLir!F442+SLir!F$1086)*(logHir!F442-logHir!F$1086),0)</f>
        <v>-7.9367550888056818E-3</v>
      </c>
      <c r="G442" s="6">
        <f>IF(logVir!G442&lt;&gt;0,logVir!G442-logVir!G$1086-0.5*(SLir!G442+SLir!G$1086)*(logHir!G442-logHir!G$1086),0)</f>
        <v>0.19387341670624803</v>
      </c>
      <c r="H442" s="6">
        <f>IF(logVir!H442&lt;&gt;0,logVir!H442-logVir!H$1086-0.5*(SLir!H442+SLir!H$1086)*(logHir!H442-logHir!H$1086),0)</f>
        <v>0.42791737141416719</v>
      </c>
      <c r="I442" s="6">
        <f>IF(logVir!I442&lt;&gt;0,logVir!I442-logVir!I$1086-0.5*(SLir!I442+SLir!I$1086)*(logHir!I442-logHir!I$1086),0)</f>
        <v>0.66209387092102978</v>
      </c>
    </row>
    <row r="443" spans="1:9" x14ac:dyDescent="0.15">
      <c r="A443" s="1">
        <v>20</v>
      </c>
      <c r="B443" s="1" t="s">
        <v>125</v>
      </c>
      <c r="C443" s="1">
        <v>3</v>
      </c>
      <c r="D443" s="1" t="s">
        <v>17</v>
      </c>
      <c r="E443" s="6">
        <f>IF(logVir!E443&lt;&gt;0,logVir!E443-logVir!E$1087-0.5*(SLir!E443+SLir!E$1087)*(logHir!E443-logHir!E$1087),0)</f>
        <v>0.12428548332627765</v>
      </c>
      <c r="F443" s="8">
        <f>IF(logVir!F443&lt;&gt;0,logVir!F443-logVir!F$1087-0.5*(SLir!F443+SLir!F$1087)*(logHir!F443-logHir!F$1087),0)</f>
        <v>6.0486169223958802E-2</v>
      </c>
      <c r="G443" s="6">
        <f>IF(logVir!G443&lt;&gt;0,logVir!G443-logVir!G$1087-0.5*(SLir!G443+SLir!G$1087)*(logHir!G443-logHir!G$1087),0)</f>
        <v>0.10158561824280496</v>
      </c>
      <c r="H443" s="6">
        <f>IF(logVir!H443&lt;&gt;0,logVir!H443-logVir!H$1087-0.5*(SLir!H443+SLir!H$1087)*(logHir!H443-logHir!H$1087),0)</f>
        <v>0.11724773648991363</v>
      </c>
      <c r="I443" s="6">
        <f>IF(logVir!I443&lt;&gt;0,logVir!I443-logVir!I$1087-0.5*(SLir!I443+SLir!I$1087)*(logHir!I443-logHir!I$1087),0)</f>
        <v>0.21257655925042415</v>
      </c>
    </row>
    <row r="444" spans="1:9" x14ac:dyDescent="0.15">
      <c r="A444" s="1">
        <v>20</v>
      </c>
      <c r="B444" s="1" t="s">
        <v>125</v>
      </c>
      <c r="C444" s="1">
        <v>4</v>
      </c>
      <c r="D444" s="1" t="s">
        <v>18</v>
      </c>
      <c r="E444" s="6">
        <f>IF(logVir!E444&lt;&gt;0,logVir!E444-logVir!E$1088-0.5*(SLir!E444+SLir!E$1088)*(logHir!E444-logHir!E$1088),0)</f>
        <v>0.27752363281646608</v>
      </c>
      <c r="F444" s="8">
        <f>IF(logVir!F444&lt;&gt;0,logVir!F444-logVir!F$1088-0.5*(SLir!F444+SLir!F$1088)*(logHir!F444-logHir!F$1088),0)</f>
        <v>0.13309734567266637</v>
      </c>
      <c r="G444" s="6">
        <f>IF(logVir!G444&lt;&gt;0,logVir!G444-logVir!G$1088-0.5*(SLir!G444+SLir!G$1088)*(logHir!G444-logHir!G$1088),0)</f>
        <v>0.25363161017813196</v>
      </c>
      <c r="H444" s="6">
        <f>IF(logVir!H444&lt;&gt;0,logVir!H444-logVir!H$1088-0.5*(SLir!H444+SLir!H$1088)*(logHir!H444-logHir!H$1088),0)</f>
        <v>-0.47191374442203049</v>
      </c>
      <c r="I444" s="6">
        <f>IF(logVir!I444&lt;&gt;0,logVir!I444-logVir!I$1088-0.5*(SLir!I444+SLir!I$1088)*(logHir!I444-logHir!I$1088),0)</f>
        <v>-0.46447080375432714</v>
      </c>
    </row>
    <row r="445" spans="1:9" x14ac:dyDescent="0.15">
      <c r="A445" s="1">
        <v>20</v>
      </c>
      <c r="B445" s="1" t="s">
        <v>125</v>
      </c>
      <c r="C445" s="1">
        <v>5</v>
      </c>
      <c r="D445" s="1" t="s">
        <v>19</v>
      </c>
      <c r="E445" s="6">
        <f>IF(logVir!E445&lt;&gt;0,logVir!E445-logVir!E$1089-0.5*(SLir!E445+SLir!E$1089)*(logHir!E445-logHir!E$1089),0)</f>
        <v>-0.33605180632799403</v>
      </c>
      <c r="F445" s="8">
        <f>IF(logVir!F445&lt;&gt;0,logVir!F445-logVir!F$1089-0.5*(SLir!F445+SLir!F$1089)*(logHir!F445-logHir!F$1089),0)</f>
        <v>-0.13559920544155116</v>
      </c>
      <c r="G445" s="6">
        <f>IF(logVir!G445&lt;&gt;0,logVir!G445-logVir!G$1089-0.5*(SLir!G445+SLir!G$1089)*(logHir!G445-logHir!G$1089),0)</f>
        <v>-0.27062498693006259</v>
      </c>
      <c r="H445" s="6">
        <f>IF(logVir!H445&lt;&gt;0,logVir!H445-logVir!H$1089-0.5*(SLir!H445+SLir!H$1089)*(logHir!H445-logHir!H$1089),0)</f>
        <v>-0.5584967462211935</v>
      </c>
      <c r="I445" s="6">
        <f>IF(logVir!I445&lt;&gt;0,logVir!I445-logVir!I$1089-0.5*(SLir!I445+SLir!I$1089)*(logHir!I445-logHir!I$1089),0)</f>
        <v>-0.47679119795080321</v>
      </c>
    </row>
    <row r="446" spans="1:9" x14ac:dyDescent="0.15">
      <c r="A446" s="1">
        <v>20</v>
      </c>
      <c r="B446" s="1" t="s">
        <v>125</v>
      </c>
      <c r="C446" s="1">
        <v>6</v>
      </c>
      <c r="D446" s="1" t="s">
        <v>3</v>
      </c>
      <c r="E446" s="6">
        <f>IF(logVir!E446&lt;&gt;0,logVir!E446-logVir!E$1090-0.5*(SLir!E446+SLir!E$1090)*(logHir!E446-logHir!E$1090),0)</f>
        <v>-0.2175260940602608</v>
      </c>
      <c r="F446" s="8">
        <f>IF(logVir!F446&lt;&gt;0,logVir!F446-logVir!F$1090-0.5*(SLir!F446+SLir!F$1090)*(logHir!F446-logHir!F$1090),0)</f>
        <v>-0.12256238335105252</v>
      </c>
      <c r="G446" s="6">
        <f>IF(logVir!G446&lt;&gt;0,logVir!G446-logVir!G$1090-0.5*(SLir!G446+SLir!G$1090)*(logHir!G446-logHir!G$1090),0)</f>
        <v>8.7482556753922247E-3</v>
      </c>
      <c r="H446" s="6">
        <f>IF(logVir!H446&lt;&gt;0,logVir!H446-logVir!H$1090-0.5*(SLir!H446+SLir!H$1090)*(logHir!H446-logHir!H$1090),0)</f>
        <v>0.32609310974431688</v>
      </c>
      <c r="I446" s="6">
        <f>IF(logVir!I446&lt;&gt;0,logVir!I446-logVir!I$1090-0.5*(SLir!I446+SLir!I$1090)*(logHir!I446-logHir!I$1090),0)</f>
        <v>0.42301678380350022</v>
      </c>
    </row>
    <row r="447" spans="1:9" x14ac:dyDescent="0.15">
      <c r="A447" s="1">
        <v>20</v>
      </c>
      <c r="B447" s="1" t="s">
        <v>125</v>
      </c>
      <c r="C447" s="1">
        <v>7</v>
      </c>
      <c r="D447" s="1" t="s">
        <v>20</v>
      </c>
      <c r="E447" s="6">
        <f>IF(logVir!E447&lt;&gt;0,logVir!E447-logVir!E$1091-0.5*(SLir!E447+SLir!E$1091)*(logHir!E447-logHir!E$1091),0)</f>
        <v>-1.230151829302029</v>
      </c>
      <c r="F447" s="8">
        <f>IF(logVir!F447&lt;&gt;0,logVir!F447-logVir!F$1091-0.5*(SLir!F447+SLir!F$1091)*(logHir!F447-logHir!F$1091),0)</f>
        <v>-1.4518057331523559</v>
      </c>
      <c r="G447" s="6">
        <f>IF(logVir!G447&lt;&gt;0,logVir!G447-logVir!G$1091-0.5*(SLir!G447+SLir!G$1091)*(logHir!G447-logHir!G$1091),0)</f>
        <v>-1.0698877254421169</v>
      </c>
      <c r="H447" s="6">
        <f>IF(logVir!H447&lt;&gt;0,logVir!H447-logVir!H$1091-0.5*(SLir!H447+SLir!H$1091)*(logHir!H447-logHir!H$1091),0)</f>
        <v>-0.76833100471082716</v>
      </c>
      <c r="I447" s="6">
        <f>IF(logVir!I447&lt;&gt;0,logVir!I447-logVir!I$1091-0.5*(SLir!I447+SLir!I$1091)*(logHir!I447-logHir!I$1091),0)</f>
        <v>-0.23268697694995882</v>
      </c>
    </row>
    <row r="448" spans="1:9" x14ac:dyDescent="0.15">
      <c r="A448" s="1">
        <v>20</v>
      </c>
      <c r="B448" s="1" t="s">
        <v>125</v>
      </c>
      <c r="C448" s="1">
        <v>8</v>
      </c>
      <c r="D448" s="1" t="s">
        <v>21</v>
      </c>
      <c r="E448" s="6">
        <f>IF(logVir!E448&lt;&gt;0,logVir!E448-logVir!E$1092-0.5*(SLir!E448+SLir!E$1092)*(logHir!E448-logHir!E$1092),0)</f>
        <v>-0.1071570670206838</v>
      </c>
      <c r="F448" s="8">
        <f>IF(logVir!F448&lt;&gt;0,logVir!F448-logVir!F$1092-0.5*(SLir!F448+SLir!F$1092)*(logHir!F448-logHir!F$1092),0)</f>
        <v>0.17046528244624151</v>
      </c>
      <c r="G448" s="6">
        <f>IF(logVir!G448&lt;&gt;0,logVir!G448-logVir!G$1092-0.5*(SLir!G448+SLir!G$1092)*(logHir!G448-logHir!G$1092),0)</f>
        <v>2.8551346480511171E-2</v>
      </c>
      <c r="H448" s="6">
        <f>IF(logVir!H448&lt;&gt;0,logVir!H448-logVir!H$1092-0.5*(SLir!H448+SLir!H$1092)*(logHir!H448-logHir!H$1092),0)</f>
        <v>5.9370387363751678E-2</v>
      </c>
      <c r="I448" s="6">
        <f>IF(logVir!I448&lt;&gt;0,logVir!I448-logVir!I$1092-0.5*(SLir!I448+SLir!I$1092)*(logHir!I448-logHir!I$1092),0)</f>
        <v>0.13038671382427872</v>
      </c>
    </row>
    <row r="449" spans="1:9" x14ac:dyDescent="0.15">
      <c r="A449" s="1">
        <v>20</v>
      </c>
      <c r="B449" s="1" t="s">
        <v>125</v>
      </c>
      <c r="C449" s="1">
        <v>9</v>
      </c>
      <c r="D449" s="1" t="s">
        <v>22</v>
      </c>
      <c r="E449" s="6">
        <f>IF(logVir!E449&lt;&gt;0,logVir!E449-logVir!E$1093-0.5*(SLir!E449+SLir!E$1093)*(logHir!E449-logHir!E$1093),0)</f>
        <v>9.212002890100307E-2</v>
      </c>
      <c r="F449" s="8">
        <f>IF(logVir!F449&lt;&gt;0,logVir!F449-logVir!F$1093-0.5*(SLir!F449+SLir!F$1093)*(logHir!F449-logHir!F$1093),0)</f>
        <v>-0.59038633341874358</v>
      </c>
      <c r="G449" s="6">
        <f>IF(logVir!G449&lt;&gt;0,logVir!G449-logVir!G$1093-0.5*(SLir!G449+SLir!G$1093)*(logHir!G449-logHir!G$1093),0)</f>
        <v>-0.38029424339150464</v>
      </c>
      <c r="H449" s="6">
        <f>IF(logVir!H449&lt;&gt;0,logVir!H449-logVir!H$1093-0.5*(SLir!H449+SLir!H$1093)*(logHir!H449-logHir!H$1093),0)</f>
        <v>-0.55069845558046304</v>
      </c>
      <c r="I449" s="6">
        <f>IF(logVir!I449&lt;&gt;0,logVir!I449-logVir!I$1093-0.5*(SLir!I449+SLir!I$1093)*(logHir!I449-logHir!I$1093),0)</f>
        <v>-0.26393653058082023</v>
      </c>
    </row>
    <row r="450" spans="1:9" x14ac:dyDescent="0.15">
      <c r="A450" s="1">
        <v>20</v>
      </c>
      <c r="B450" s="1" t="s">
        <v>125</v>
      </c>
      <c r="C450" s="1">
        <v>10</v>
      </c>
      <c r="D450" s="1" t="s">
        <v>23</v>
      </c>
      <c r="E450" s="6">
        <f>IF(logVir!E450&lt;&gt;0,logVir!E450-logVir!E$1094-0.5*(SLir!E450+SLir!E$1094)*(logHir!E450-logHir!E$1094),0)</f>
        <v>0.24558637683803319</v>
      </c>
      <c r="F450" s="8">
        <f>IF(logVir!F450&lt;&gt;0,logVir!F450-logVir!F$1094-0.5*(SLir!F450+SLir!F$1094)*(logHir!F450-logHir!F$1094),0)</f>
        <v>0.16242494791919593</v>
      </c>
      <c r="G450" s="6">
        <f>IF(logVir!G450&lt;&gt;0,logVir!G450-logVir!G$1094-0.5*(SLir!G450+SLir!G$1094)*(logHir!G450-logHir!G$1094),0)</f>
        <v>0.1007504682111478</v>
      </c>
      <c r="H450" s="6">
        <f>IF(logVir!H450&lt;&gt;0,logVir!H450-logVir!H$1094-0.5*(SLir!H450+SLir!H$1094)*(logHir!H450-logHir!H$1094),0)</f>
        <v>-3.3251456630972509E-2</v>
      </c>
      <c r="I450" s="6">
        <f>IF(logVir!I450&lt;&gt;0,logVir!I450-logVir!I$1094-0.5*(SLir!I450+SLir!I$1094)*(logHir!I450-logHir!I$1094),0)</f>
        <v>0.35055020236285528</v>
      </c>
    </row>
    <row r="451" spans="1:9" x14ac:dyDescent="0.15">
      <c r="A451" s="1">
        <v>20</v>
      </c>
      <c r="B451" s="1" t="s">
        <v>125</v>
      </c>
      <c r="C451" s="1">
        <v>11</v>
      </c>
      <c r="D451" s="1" t="s">
        <v>24</v>
      </c>
      <c r="E451" s="6">
        <f>IF(logVir!E451&lt;&gt;0,logVir!E451-logVir!E$1095-0.5*(SLir!E451+SLir!E$1095)*(logHir!E451-logHir!E$1095),0)</f>
        <v>0.16000080429885322</v>
      </c>
      <c r="F451" s="8">
        <f>IF(logVir!F451&lt;&gt;0,logVir!F451-logVir!F$1095-0.5*(SLir!F451+SLir!F$1095)*(logHir!F451-logHir!F$1095),0)</f>
        <v>0.20213931372172833</v>
      </c>
      <c r="G451" s="6">
        <f>IF(logVir!G451&lt;&gt;0,logVir!G451-logVir!G$1095-0.5*(SLir!G451+SLir!G$1095)*(logHir!G451-logHir!G$1095),0)</f>
        <v>0.32694532615454042</v>
      </c>
      <c r="H451" s="6">
        <f>IF(logVir!H451&lt;&gt;0,logVir!H451-logVir!H$1095-0.5*(SLir!H451+SLir!H$1095)*(logHir!H451-logHir!H$1095),0)</f>
        <v>0.32739518492764286</v>
      </c>
      <c r="I451" s="6">
        <f>IF(logVir!I451&lt;&gt;0,logVir!I451-logVir!I$1095-0.5*(SLir!I451+SLir!I$1095)*(logHir!I451-logHir!I$1095),0)</f>
        <v>0.17380610801970087</v>
      </c>
    </row>
    <row r="452" spans="1:9" x14ac:dyDescent="0.15">
      <c r="A452" s="1">
        <v>20</v>
      </c>
      <c r="B452" s="1" t="s">
        <v>125</v>
      </c>
      <c r="C452" s="1">
        <v>12</v>
      </c>
      <c r="D452" s="1" t="s">
        <v>25</v>
      </c>
      <c r="E452" s="6">
        <f>IF(logVir!E452&lt;&gt;0,logVir!E452-logVir!E$1096-0.5*(SLir!E452+SLir!E$1096)*(logHir!E452-logHir!E$1096),0)</f>
        <v>0.16946043476725481</v>
      </c>
      <c r="F452" s="8">
        <f>IF(logVir!F452&lt;&gt;0,logVir!F452-logVir!F$1096-0.5*(SLir!F452+SLir!F$1096)*(logHir!F452-logHir!F$1096),0)</f>
        <v>0.24525833828136157</v>
      </c>
      <c r="G452" s="6">
        <f>IF(logVir!G452&lt;&gt;0,logVir!G452-logVir!G$1096-0.5*(SLir!G452+SLir!G$1096)*(logHir!G452-logHir!G$1096),0)</f>
        <v>0.43716622728612431</v>
      </c>
      <c r="H452" s="6">
        <f>IF(logVir!H452&lt;&gt;0,logVir!H452-logVir!H$1096-0.5*(SLir!H452+SLir!H$1096)*(logHir!H452-logHir!H$1096),0)</f>
        <v>0.67225274607918895</v>
      </c>
      <c r="I452" s="6">
        <f>IF(logVir!I452&lt;&gt;0,logVir!I452-logVir!I$1096-0.5*(SLir!I452+SLir!I$1096)*(logHir!I452-logHir!I$1096),0)</f>
        <v>0.8758899338390761</v>
      </c>
    </row>
    <row r="453" spans="1:9" x14ac:dyDescent="0.15">
      <c r="A453" s="1">
        <v>20</v>
      </c>
      <c r="B453" s="1" t="s">
        <v>125</v>
      </c>
      <c r="C453" s="1">
        <v>13</v>
      </c>
      <c r="D453" s="1" t="s">
        <v>26</v>
      </c>
      <c r="E453" s="6">
        <f>IF(logVir!E453&lt;&gt;0,logVir!E453-logVir!E$1097-0.5*(SLir!E453+SLir!E$1097)*(logHir!E453-logHir!E$1097),0)</f>
        <v>0.13173262932407298</v>
      </c>
      <c r="F453" s="8">
        <f>IF(logVir!F453&lt;&gt;0,logVir!F453-logVir!F$1097-0.5*(SLir!F453+SLir!F$1097)*(logHir!F453-logHir!F$1097),0)</f>
        <v>0.170106379821644</v>
      </c>
      <c r="G453" s="6">
        <f>IF(logVir!G453&lt;&gt;0,logVir!G453-logVir!G$1097-0.5*(SLir!G453+SLir!G$1097)*(logHir!G453-logHir!G$1097),0)</f>
        <v>0.36194055044995888</v>
      </c>
      <c r="H453" s="6">
        <f>IF(logVir!H453&lt;&gt;0,logVir!H453-logVir!H$1097-0.5*(SLir!H453+SLir!H$1097)*(logHir!H453-logHir!H$1097),0)</f>
        <v>0.28383898659009693</v>
      </c>
      <c r="I453" s="6">
        <f>IF(logVir!I453&lt;&gt;0,logVir!I453-logVir!I$1097-0.5*(SLir!I453+SLir!I$1097)*(logHir!I453-logHir!I$1097),0)</f>
        <v>0.4659332514099731</v>
      </c>
    </row>
    <row r="454" spans="1:9" x14ac:dyDescent="0.15">
      <c r="A454" s="1">
        <v>20</v>
      </c>
      <c r="B454" s="1" t="s">
        <v>125</v>
      </c>
      <c r="C454" s="1">
        <v>14</v>
      </c>
      <c r="D454" s="1" t="s">
        <v>27</v>
      </c>
      <c r="E454" s="6">
        <f>IF(logVir!E454&lt;&gt;0,logVir!E454-logVir!E$1098-0.5*(SLir!E454+SLir!E$1098)*(logHir!E454-logHir!E$1098),0)</f>
        <v>0.80539878577817259</v>
      </c>
      <c r="F454" s="8">
        <f>IF(logVir!F454&lt;&gt;0,logVir!F454-logVir!F$1098-0.5*(SLir!F454+SLir!F$1098)*(logHir!F454-logHir!F$1098),0)</f>
        <v>0.81179843064117296</v>
      </c>
      <c r="G454" s="6">
        <f>IF(logVir!G454&lt;&gt;0,logVir!G454-logVir!G$1098-0.5*(SLir!G454+SLir!G$1098)*(logHir!G454-logHir!G$1098),0)</f>
        <v>1.2391137070000766</v>
      </c>
      <c r="H454" s="6">
        <f>IF(logVir!H454&lt;&gt;0,logVir!H454-logVir!H$1098-0.5*(SLir!H454+SLir!H$1098)*(logHir!H454-logHir!H$1098),0)</f>
        <v>0.77517074659943641</v>
      </c>
      <c r="I454" s="6">
        <f>IF(logVir!I454&lt;&gt;0,logVir!I454-logVir!I$1098-0.5*(SLir!I454+SLir!I$1098)*(logHir!I454-logHir!I$1098),0)</f>
        <v>1.090573848706216</v>
      </c>
    </row>
    <row r="455" spans="1:9" x14ac:dyDescent="0.15">
      <c r="A455" s="1">
        <v>20</v>
      </c>
      <c r="B455" s="1" t="s">
        <v>125</v>
      </c>
      <c r="C455" s="1">
        <v>15</v>
      </c>
      <c r="D455" s="1" t="s">
        <v>28</v>
      </c>
      <c r="E455" s="6">
        <f>IF(logVir!E455&lt;&gt;0,logVir!E455-logVir!E$1099-0.5*(SLir!E455+SLir!E$1099)*(logHir!E455-logHir!E$1099),0)</f>
        <v>0.12439421727314681</v>
      </c>
      <c r="F455" s="8">
        <f>IF(logVir!F455&lt;&gt;0,logVir!F455-logVir!F$1099-0.5*(SLir!F455+SLir!F$1099)*(logHir!F455-logHir!F$1099),0)</f>
        <v>4.2766073212783806E-2</v>
      </c>
      <c r="G455" s="6">
        <f>IF(logVir!G455&lt;&gt;0,logVir!G455-logVir!G$1099-0.5*(SLir!G455+SLir!G$1099)*(logHir!G455-logHir!G$1099),0)</f>
        <v>7.5009885137909099E-2</v>
      </c>
      <c r="H455" s="6">
        <f>IF(logVir!H455&lt;&gt;0,logVir!H455-logVir!H$1099-0.5*(SLir!H455+SLir!H$1099)*(logHir!H455-logHir!H$1099),0)</f>
        <v>8.0498442448095897E-3</v>
      </c>
      <c r="I455" s="6">
        <f>IF(logVir!I455&lt;&gt;0,logVir!I455-logVir!I$1099-0.5*(SLir!I455+SLir!I$1099)*(logHir!I455-logHir!I$1099),0)</f>
        <v>4.3248962685852849E-2</v>
      </c>
    </row>
    <row r="456" spans="1:9" x14ac:dyDescent="0.15">
      <c r="A456" s="1">
        <v>20</v>
      </c>
      <c r="B456" s="1" t="s">
        <v>123</v>
      </c>
      <c r="C456" s="1">
        <v>16</v>
      </c>
      <c r="D456" s="1" t="s">
        <v>11</v>
      </c>
      <c r="E456" s="6">
        <f>IF(logVir!E456&lt;&gt;0,logVir!E456-logVir!E$1100-0.5*(SLir!E456+SLir!E$1100)*(logHir!E456-logHir!E$1100),0)</f>
        <v>0.21444760924491982</v>
      </c>
      <c r="F456" s="8">
        <f>IF(logVir!F456&lt;&gt;0,logVir!F456-logVir!F$1100-0.5*(SLir!F456+SLir!F$1100)*(logHir!F456-logHir!F$1100),0)</f>
        <v>9.8164772428891156E-2</v>
      </c>
      <c r="G456" s="6">
        <f>IF(logVir!G456&lt;&gt;0,logVir!G456-logVir!G$1100-0.5*(SLir!G456+SLir!G$1100)*(logHir!G456-logHir!G$1100),0)</f>
        <v>0.11164248665453153</v>
      </c>
      <c r="H456" s="6">
        <f>IF(logVir!H456&lt;&gt;0,logVir!H456-logVir!H$1100-0.5*(SLir!H456+SLir!H$1100)*(logHir!H456-logHir!H$1100),0)</f>
        <v>5.4869261872661307E-2</v>
      </c>
      <c r="I456" s="6">
        <f>IF(logVir!I456&lt;&gt;0,logVir!I456-logVir!I$1100-0.5*(SLir!I456+SLir!I$1100)*(logHir!I456-logHir!I$1100),0)</f>
        <v>-6.2430375859466425E-2</v>
      </c>
    </row>
    <row r="457" spans="1:9" x14ac:dyDescent="0.15">
      <c r="A457" s="1">
        <v>20</v>
      </c>
      <c r="B457" s="1" t="s">
        <v>123</v>
      </c>
      <c r="C457" s="1">
        <v>17</v>
      </c>
      <c r="D457" s="1" t="s">
        <v>12</v>
      </c>
      <c r="E457" s="6">
        <f>IF(logVir!E457&lt;&gt;0,logVir!E457-logVir!E$1101-0.5*(SLir!E457+SLir!E$1101)*(logHir!E457-logHir!E$1101),0)</f>
        <v>0.29780949699922249</v>
      </c>
      <c r="F457" s="8">
        <f>IF(logVir!F457&lt;&gt;0,logVir!F457-logVir!F$1101-0.5*(SLir!F457+SLir!F$1101)*(logHir!F457-logHir!F$1101),0)</f>
        <v>0.30104411209649007</v>
      </c>
      <c r="G457" s="6">
        <f>IF(logVir!G457&lt;&gt;0,logVir!G457-logVir!G$1101-0.5*(SLir!G457+SLir!G$1101)*(logHir!G457-logHir!G$1101),0)</f>
        <v>9.0278726352701663E-2</v>
      </c>
      <c r="H457" s="6">
        <f>IF(logVir!H457&lt;&gt;0,logVir!H457-logVir!H$1101-0.5*(SLir!H457+SLir!H$1101)*(logHir!H457-logHir!H$1101),0)</f>
        <v>-8.3580411242907104E-2</v>
      </c>
      <c r="I457" s="6">
        <f>IF(logVir!I457&lt;&gt;0,logVir!I457-logVir!I$1101-0.5*(SLir!I457+SLir!I$1101)*(logHir!I457-logHir!I$1101),0)</f>
        <v>-0.13518603131252363</v>
      </c>
    </row>
    <row r="458" spans="1:9" x14ac:dyDescent="0.15">
      <c r="A458" s="1">
        <v>20</v>
      </c>
      <c r="B458" s="1" t="s">
        <v>123</v>
      </c>
      <c r="C458" s="1">
        <v>18</v>
      </c>
      <c r="D458" s="1" t="s">
        <v>13</v>
      </c>
      <c r="E458" s="6">
        <f>IF(logVir!E458&lt;&gt;0,logVir!E458-logVir!E$1102-0.5*(SLir!E458+SLir!E$1102)*(logHir!E458-logHir!E$1102),0)</f>
        <v>-0.22416410195503095</v>
      </c>
      <c r="F458" s="8">
        <f>IF(logVir!F458&lt;&gt;0,logVir!F458-logVir!F$1102-0.5*(SLir!F458+SLir!F$1102)*(logHir!F458-logHir!F$1102),0)</f>
        <v>-1.6545007250224099E-2</v>
      </c>
      <c r="G458" s="6">
        <f>IF(logVir!G458&lt;&gt;0,logVir!G458-logVir!G$1102-0.5*(SLir!G458+SLir!G$1102)*(logHir!G458-logHir!G$1102),0)</f>
        <v>-0.1687737959915373</v>
      </c>
      <c r="H458" s="6">
        <f>IF(logVir!H458&lt;&gt;0,logVir!H458-logVir!H$1102-0.5*(SLir!H458+SLir!H$1102)*(logHir!H458-logHir!H$1102),0)</f>
        <v>-0.17340896544228659</v>
      </c>
      <c r="I458" s="6">
        <f>IF(logVir!I458&lt;&gt;0,logVir!I458-logVir!I$1102-0.5*(SLir!I458+SLir!I$1102)*(logHir!I458-logHir!I$1102),0)</f>
        <v>-0.46379043140205944</v>
      </c>
    </row>
    <row r="459" spans="1:9" x14ac:dyDescent="0.15">
      <c r="A459" s="1">
        <v>20</v>
      </c>
      <c r="B459" s="1" t="s">
        <v>123</v>
      </c>
      <c r="C459" s="1">
        <v>19</v>
      </c>
      <c r="D459" s="1" t="s">
        <v>14</v>
      </c>
      <c r="E459" s="6">
        <f>IF(logVir!E459&lt;&gt;0,logVir!E459-logVir!E$1103-0.5*(SLir!E459+SLir!E$1103)*(logHir!E459-logHir!E$1103),0)</f>
        <v>0.19784908622702052</v>
      </c>
      <c r="F459" s="8">
        <f>IF(logVir!F459&lt;&gt;0,logVir!F459-logVir!F$1103-0.5*(SLir!F459+SLir!F$1103)*(logHir!F459-logHir!F$1103),0)</f>
        <v>0.16336879406125859</v>
      </c>
      <c r="G459" s="6">
        <f>IF(logVir!G459&lt;&gt;0,logVir!G459-logVir!G$1103-0.5*(SLir!G459+SLir!G$1103)*(logHir!G459-logHir!G$1103),0)</f>
        <v>0.1049980337528884</v>
      </c>
      <c r="H459" s="6">
        <f>IF(logVir!H459&lt;&gt;0,logVir!H459-logVir!H$1103-0.5*(SLir!H459+SLir!H$1103)*(logHir!H459-logHir!H$1103),0)</f>
        <v>0.12320255136443413</v>
      </c>
      <c r="I459" s="6">
        <f>IF(logVir!I459&lt;&gt;0,logVir!I459-logVir!I$1103-0.5*(SLir!I459+SLir!I$1103)*(logHir!I459-logHir!I$1103),0)</f>
        <v>5.2223265029549146E-2</v>
      </c>
    </row>
    <row r="460" spans="1:9" x14ac:dyDescent="0.15">
      <c r="A460" s="1">
        <v>20</v>
      </c>
      <c r="B460" s="1" t="s">
        <v>123</v>
      </c>
      <c r="C460" s="1">
        <v>20</v>
      </c>
      <c r="D460" s="1" t="s">
        <v>15</v>
      </c>
      <c r="E460" s="6">
        <f>IF(logVir!E460&lt;&gt;0,logVir!E460-logVir!E$1104-0.5*(SLir!E460+SLir!E$1104)*(logHir!E460-logHir!E$1104),0)</f>
        <v>2.8809280385993175E-2</v>
      </c>
      <c r="F460" s="8">
        <f>IF(logVir!F460&lt;&gt;0,logVir!F460-logVir!F$1104-0.5*(SLir!F460+SLir!F$1104)*(logHir!F460-logHir!F$1104),0)</f>
        <v>-4.2400126906292468E-2</v>
      </c>
      <c r="G460" s="6">
        <f>IF(logVir!G460&lt;&gt;0,logVir!G460-logVir!G$1104-0.5*(SLir!G460+SLir!G$1104)*(logHir!G460-logHir!G$1104),0)</f>
        <v>5.1161265939041736E-3</v>
      </c>
      <c r="H460" s="6">
        <f>IF(logVir!H460&lt;&gt;0,logVir!H460-logVir!H$1104-0.5*(SLir!H460+SLir!H$1104)*(logHir!H460-logHir!H$1104),0)</f>
        <v>0.21606911633490103</v>
      </c>
      <c r="I460" s="6">
        <f>IF(logVir!I460&lt;&gt;0,logVir!I460-logVir!I$1104-0.5*(SLir!I460+SLir!I$1104)*(logHir!I460-logHir!I$1104),0)</f>
        <v>0.11218076205331488</v>
      </c>
    </row>
    <row r="461" spans="1:9" x14ac:dyDescent="0.15">
      <c r="A461" s="1">
        <v>20</v>
      </c>
      <c r="B461" s="1" t="s">
        <v>123</v>
      </c>
      <c r="C461" s="1">
        <v>21</v>
      </c>
      <c r="D461" s="1" t="s">
        <v>16</v>
      </c>
      <c r="E461" s="6">
        <f>IF(logVir!E461&lt;&gt;0,logVir!E461-logVir!E$1105-0.5*(SLir!E461+SLir!E$1105)*(logHir!E461-logHir!E$1105),0)</f>
        <v>1.6178747526749727E-2</v>
      </c>
      <c r="F461" s="8">
        <f>IF(logVir!F461&lt;&gt;0,logVir!F461-logVir!F$1105-0.5*(SLir!F461+SLir!F$1105)*(logHir!F461-logHir!F$1105),0)</f>
        <v>1.4289824396265669E-2</v>
      </c>
      <c r="G461" s="6">
        <f>IF(logVir!G461&lt;&gt;0,logVir!G461-logVir!G$1105-0.5*(SLir!G461+SLir!G$1105)*(logHir!G461-logHir!G$1105),0)</f>
        <v>0.1826101300432989</v>
      </c>
      <c r="H461" s="6">
        <f>IF(logVir!H461&lt;&gt;0,logVir!H461-logVir!H$1105-0.5*(SLir!H461+SLir!H$1105)*(logHir!H461-logHir!H$1105),0)</f>
        <v>0.17723664940689443</v>
      </c>
      <c r="I461" s="6">
        <f>IF(logVir!I461&lt;&gt;0,logVir!I461-logVir!I$1105-0.5*(SLir!I461+SLir!I$1105)*(logHir!I461-logHir!I$1105),0)</f>
        <v>-1.8412722703261199E-2</v>
      </c>
    </row>
    <row r="462" spans="1:9" x14ac:dyDescent="0.15">
      <c r="A462" s="1">
        <v>20</v>
      </c>
      <c r="B462" s="1" t="s">
        <v>122</v>
      </c>
      <c r="C462" s="1">
        <v>22</v>
      </c>
      <c r="D462" s="1" t="s">
        <v>8</v>
      </c>
      <c r="E462" s="6">
        <f>IF(logVir!E462&lt;&gt;0,logVir!E462-logVir!E$1106-0.5*(SLir!E462+SLir!E$1106)*(logHir!E462-logHir!E$1106),0)</f>
        <v>-0.11047681624027109</v>
      </c>
      <c r="F462" s="8">
        <f>IF(logVir!F462&lt;&gt;0,logVir!F462-logVir!F$1106-0.5*(SLir!F462+SLir!F$1106)*(logHir!F462-logHir!F$1106),0)</f>
        <v>-4.0109287321127465E-2</v>
      </c>
      <c r="G462" s="6">
        <f>IF(logVir!G462&lt;&gt;0,logVir!G462-logVir!G$1106-0.5*(SLir!G462+SLir!G$1106)*(logHir!G462-logHir!G$1106),0)</f>
        <v>-3.6881782370257056E-2</v>
      </c>
      <c r="H462" s="6">
        <f>IF(logVir!H462&lt;&gt;0,logVir!H462-logVir!H$1106-0.5*(SLir!H462+SLir!H$1106)*(logHir!H462-logHir!H$1106),0)</f>
        <v>3.0664907226588031E-2</v>
      </c>
      <c r="I462" s="6">
        <f>IF(logVir!I462&lt;&gt;0,logVir!I462-logVir!I$1106-0.5*(SLir!I462+SLir!I$1106)*(logHir!I462-logHir!I$1106),0)</f>
        <v>6.9114950863256905E-2</v>
      </c>
    </row>
    <row r="463" spans="1:9" x14ac:dyDescent="0.15">
      <c r="A463" s="1">
        <v>20</v>
      </c>
      <c r="B463" s="1" t="s">
        <v>122</v>
      </c>
      <c r="C463" s="1">
        <v>23</v>
      </c>
      <c r="D463" s="1" t="s">
        <v>29</v>
      </c>
      <c r="E463" s="6">
        <f>IF(logVir!E463&lt;&gt;0,logVir!E463-logVir!E$1107-0.5*(SLir!E463+SLir!E$1107)*(logHir!E463-logHir!E$1107),0)</f>
        <v>0.16002886875485978</v>
      </c>
      <c r="F463" s="8">
        <f>IF(logVir!F463&lt;&gt;0,logVir!F463-logVir!F$1107-0.5*(SLir!F463+SLir!F$1107)*(logHir!F463-logHir!F$1107),0)</f>
        <v>9.7016494802779421E-2</v>
      </c>
      <c r="G463" s="6">
        <f>IF(logVir!G463&lt;&gt;0,logVir!G463-logVir!G$1107-0.5*(SLir!G463+SLir!G$1107)*(logHir!G463-logHir!G$1107),0)</f>
        <v>6.2282027399365558E-2</v>
      </c>
      <c r="H463" s="6">
        <f>IF(logVir!H463&lt;&gt;0,logVir!H463-logVir!H$1107-0.5*(SLir!H463+SLir!H$1107)*(logHir!H463-logHir!H$1107),0)</f>
        <v>5.1360952964208159E-2</v>
      </c>
      <c r="I463" s="6">
        <f>IF(logVir!I463&lt;&gt;0,logVir!I463-logVir!I$1107-0.5*(SLir!I463+SLir!I$1107)*(logHir!I463-logHir!I$1107),0)</f>
        <v>6.1116534594267663E-2</v>
      </c>
    </row>
    <row r="464" spans="1:9" x14ac:dyDescent="0.15">
      <c r="A464" s="1">
        <v>21</v>
      </c>
      <c r="B464" s="1" t="s">
        <v>128</v>
      </c>
      <c r="C464" s="1">
        <v>1</v>
      </c>
      <c r="D464" s="1" t="s">
        <v>9</v>
      </c>
      <c r="E464" s="6">
        <f>IF(logVir!E464&lt;&gt;0,logVir!E464-logVir!E$1085-0.5*(SLir!E464+SLir!E$1085)*(logHir!E464-logHir!E$1085),0)</f>
        <v>0.10452829144711223</v>
      </c>
      <c r="F464" s="8">
        <f>IF(logVir!F464&lt;&gt;0,logVir!F464-logVir!F$1085-0.5*(SLir!F464+SLir!F$1085)*(logHir!F464-logHir!F$1085),0)</f>
        <v>6.8869422865260266E-2</v>
      </c>
      <c r="G464" s="6">
        <f>IF(logVir!G464&lt;&gt;0,logVir!G464-logVir!G$1085-0.5*(SLir!G464+SLir!G$1085)*(logHir!G464-logHir!G$1085),0)</f>
        <v>-1.149826066639828E-2</v>
      </c>
      <c r="H464" s="6">
        <f>IF(logVir!H464&lt;&gt;0,logVir!H464-logVir!H$1085-0.5*(SLir!H464+SLir!H$1085)*(logHir!H464-logHir!H$1085),0)</f>
        <v>-0.12315478937420136</v>
      </c>
      <c r="I464" s="6">
        <f>IF(logVir!I464&lt;&gt;0,logVir!I464-logVir!I$1085-0.5*(SLir!I464+SLir!I$1085)*(logHir!I464-logHir!I$1085),0)</f>
        <v>-0.12989407213940796</v>
      </c>
    </row>
    <row r="465" spans="1:9" x14ac:dyDescent="0.15">
      <c r="A465" s="1">
        <v>21</v>
      </c>
      <c r="B465" s="1" t="s">
        <v>128</v>
      </c>
      <c r="C465" s="1">
        <v>2</v>
      </c>
      <c r="D465" s="1" t="s">
        <v>10</v>
      </c>
      <c r="E465" s="6">
        <f>IF(logVir!E465&lt;&gt;0,logVir!E465-logVir!E$1086-0.5*(SLir!E465+SLir!E$1086)*(logHir!E465-logHir!E$1086),0)</f>
        <v>0.8790632074035003</v>
      </c>
      <c r="F465" s="8">
        <f>IF(logVir!F465&lt;&gt;0,logVir!F465-logVir!F$1086-0.5*(SLir!F465+SLir!F$1086)*(logHir!F465-logHir!F$1086),0)</f>
        <v>0.44065374073024288</v>
      </c>
      <c r="G465" s="6">
        <f>IF(logVir!G465&lt;&gt;0,logVir!G465-logVir!G$1086-0.5*(SLir!G465+SLir!G$1086)*(logHir!G465-logHir!G$1086),0)</f>
        <v>0.39595060662930881</v>
      </c>
      <c r="H465" s="6">
        <f>IF(logVir!H465&lt;&gt;0,logVir!H465-logVir!H$1086-0.5*(SLir!H465+SLir!H$1086)*(logHir!H465-logHir!H$1086),0)</f>
        <v>0.59070347541154278</v>
      </c>
      <c r="I465" s="6">
        <f>IF(logVir!I465&lt;&gt;0,logVir!I465-logVir!I$1086-0.5*(SLir!I465+SLir!I$1086)*(logHir!I465-logHir!I$1086),0)</f>
        <v>1.1129366560228355</v>
      </c>
    </row>
    <row r="466" spans="1:9" x14ac:dyDescent="0.15">
      <c r="A466" s="1">
        <v>21</v>
      </c>
      <c r="B466" s="1" t="s">
        <v>129</v>
      </c>
      <c r="C466" s="1">
        <v>3</v>
      </c>
      <c r="D466" s="1" t="s">
        <v>17</v>
      </c>
      <c r="E466" s="6">
        <f>IF(logVir!E466&lt;&gt;0,logVir!E466-logVir!E$1087-0.5*(SLir!E466+SLir!E$1087)*(logHir!E466-logHir!E$1087),0)</f>
        <v>-0.51043615293749134</v>
      </c>
      <c r="F466" s="8">
        <f>IF(logVir!F466&lt;&gt;0,logVir!F466-logVir!F$1087-0.5*(SLir!F466+SLir!F$1087)*(logHir!F466-logHir!F$1087),0)</f>
        <v>-0.45167499450576226</v>
      </c>
      <c r="G466" s="6">
        <f>IF(logVir!G466&lt;&gt;0,logVir!G466-logVir!G$1087-0.5*(SLir!G466+SLir!G$1087)*(logHir!G466-logHir!G$1087),0)</f>
        <v>-0.47150273133410076</v>
      </c>
      <c r="H466" s="6">
        <f>IF(logVir!H466&lt;&gt;0,logVir!H466-logVir!H$1087-0.5*(SLir!H466+SLir!H$1087)*(logHir!H466-logHir!H$1087),0)</f>
        <v>-0.5976435973284141</v>
      </c>
      <c r="I466" s="6">
        <f>IF(logVir!I466&lt;&gt;0,logVir!I466-logVir!I$1087-0.5*(SLir!I466+SLir!I$1087)*(logHir!I466-logHir!I$1087),0)</f>
        <v>-0.53137746927099339</v>
      </c>
    </row>
    <row r="467" spans="1:9" x14ac:dyDescent="0.15">
      <c r="A467" s="1">
        <v>21</v>
      </c>
      <c r="B467" s="1" t="s">
        <v>129</v>
      </c>
      <c r="C467" s="1">
        <v>4</v>
      </c>
      <c r="D467" s="1" t="s">
        <v>18</v>
      </c>
      <c r="E467" s="6">
        <f>IF(logVir!E467&lt;&gt;0,logVir!E467-logVir!E$1088-0.5*(SLir!E467+SLir!E$1088)*(logHir!E467-logHir!E$1088),0)</f>
        <v>0.38401884722647472</v>
      </c>
      <c r="F467" s="8">
        <f>IF(logVir!F467&lt;&gt;0,logVir!F467-logVir!F$1088-0.5*(SLir!F467+SLir!F$1088)*(logHir!F467-logHir!F$1088),0)</f>
        <v>0.14082028319468609</v>
      </c>
      <c r="G467" s="6">
        <f>IF(logVir!G467&lt;&gt;0,logVir!G467-logVir!G$1088-0.5*(SLir!G467+SLir!G$1088)*(logHir!G467-logHir!G$1088),0)</f>
        <v>0.31706355717040779</v>
      </c>
      <c r="H467" s="6">
        <f>IF(logVir!H467&lt;&gt;0,logVir!H467-logVir!H$1088-0.5*(SLir!H467+SLir!H$1088)*(logHir!H467-logHir!H$1088),0)</f>
        <v>0.18055290144846292</v>
      </c>
      <c r="I467" s="6">
        <f>IF(logVir!I467&lt;&gt;0,logVir!I467-logVir!I$1088-0.5*(SLir!I467+SLir!I$1088)*(logHir!I467-logHir!I$1088),0)</f>
        <v>0.14410705686965786</v>
      </c>
    </row>
    <row r="468" spans="1:9" x14ac:dyDescent="0.15">
      <c r="A468" s="1">
        <v>21</v>
      </c>
      <c r="B468" s="1" t="s">
        <v>129</v>
      </c>
      <c r="C468" s="1">
        <v>5</v>
      </c>
      <c r="D468" s="1" t="s">
        <v>19</v>
      </c>
      <c r="E468" s="6">
        <f>IF(logVir!E468&lt;&gt;0,logVir!E468-logVir!E$1089-0.5*(SLir!E468+SLir!E$1089)*(logHir!E468-logHir!E$1089),0)</f>
        <v>0.15256561230802224</v>
      </c>
      <c r="F468" s="8">
        <f>IF(logVir!F468&lt;&gt;0,logVir!F468-logVir!F$1089-0.5*(SLir!F468+SLir!F$1089)*(logHir!F468-logHir!F$1089),0)</f>
        <v>0.35731582057944378</v>
      </c>
      <c r="G468" s="6">
        <f>IF(logVir!G468&lt;&gt;0,logVir!G468-logVir!G$1089-0.5*(SLir!G468+SLir!G$1089)*(logHir!G468-logHir!G$1089),0)</f>
        <v>0.3409197406326766</v>
      </c>
      <c r="H468" s="6">
        <f>IF(logVir!H468&lt;&gt;0,logVir!H468-logVir!H$1089-0.5*(SLir!H468+SLir!H$1089)*(logHir!H468-logHir!H$1089),0)</f>
        <v>0.30699346064003907</v>
      </c>
      <c r="I468" s="6">
        <f>IF(logVir!I468&lt;&gt;0,logVir!I468-logVir!I$1089-0.5*(SLir!I468+SLir!I$1089)*(logHir!I468-logHir!I$1089),0)</f>
        <v>0.11969631411160314</v>
      </c>
    </row>
    <row r="469" spans="1:9" x14ac:dyDescent="0.15">
      <c r="A469" s="1">
        <v>21</v>
      </c>
      <c r="B469" s="1" t="s">
        <v>129</v>
      </c>
      <c r="C469" s="1">
        <v>6</v>
      </c>
      <c r="D469" s="1" t="s">
        <v>3</v>
      </c>
      <c r="E469" s="6">
        <f>IF(logVir!E469&lt;&gt;0,logVir!E469-logVir!E$1090-0.5*(SLir!E469+SLir!E$1090)*(logHir!E469-logHir!E$1090),0)</f>
        <v>0.20524398932560153</v>
      </c>
      <c r="F469" s="8">
        <f>IF(logVir!F469&lt;&gt;0,logVir!F469-logVir!F$1090-0.5*(SLir!F469+SLir!F$1090)*(logHir!F469-logHir!F$1090),0)</f>
        <v>0.68057601146503222</v>
      </c>
      <c r="G469" s="6">
        <f>IF(logVir!G469&lt;&gt;0,logVir!G469-logVir!G$1090-0.5*(SLir!G469+SLir!G$1090)*(logHir!G469-logHir!G$1090),0)</f>
        <v>0.37386987800211152</v>
      </c>
      <c r="H469" s="6">
        <f>IF(logVir!H469&lt;&gt;0,logVir!H469-logVir!H$1090-0.5*(SLir!H469+SLir!H$1090)*(logHir!H469-logHir!H$1090),0)</f>
        <v>0.3613122389965841</v>
      </c>
      <c r="I469" s="6">
        <f>IF(logVir!I469&lt;&gt;0,logVir!I469-logVir!I$1090-0.5*(SLir!I469+SLir!I$1090)*(logHir!I469-logHir!I$1090),0)</f>
        <v>0.83735860811690832</v>
      </c>
    </row>
    <row r="470" spans="1:9" x14ac:dyDescent="0.15">
      <c r="A470" s="1">
        <v>21</v>
      </c>
      <c r="B470" s="1" t="s">
        <v>129</v>
      </c>
      <c r="C470" s="1">
        <v>7</v>
      </c>
      <c r="D470" s="1" t="s">
        <v>20</v>
      </c>
      <c r="E470" s="6">
        <f>IF(logVir!E470&lt;&gt;0,logVir!E470-logVir!E$1091-0.5*(SLir!E470+SLir!E$1091)*(logHir!E470-logHir!E$1091),0)</f>
        <v>0.4667676440972669</v>
      </c>
      <c r="F470" s="8">
        <f>IF(logVir!F470&lt;&gt;0,logVir!F470-logVir!F$1091-0.5*(SLir!F470+SLir!F$1091)*(logHir!F470-logHir!F$1091),0)</f>
        <v>-1.0789032556880014</v>
      </c>
      <c r="G470" s="6">
        <f>IF(logVir!G470&lt;&gt;0,logVir!G470-logVir!G$1091-0.5*(SLir!G470+SLir!G$1091)*(logHir!G470-logHir!G$1091),0)</f>
        <v>-0.63371228232242305</v>
      </c>
      <c r="H470" s="6">
        <f>IF(logVir!H470&lt;&gt;0,logVir!H470-logVir!H$1091-0.5*(SLir!H470+SLir!H$1091)*(logHir!H470-logHir!H$1091),0)</f>
        <v>-1.0694164440762903</v>
      </c>
      <c r="I470" s="6">
        <f>IF(logVir!I470&lt;&gt;0,logVir!I470-logVir!I$1091-0.5*(SLir!I470+SLir!I$1091)*(logHir!I470-logHir!I$1091),0)</f>
        <v>-1.3255806020586109</v>
      </c>
    </row>
    <row r="471" spans="1:9" x14ac:dyDescent="0.15">
      <c r="A471" s="1">
        <v>21</v>
      </c>
      <c r="B471" s="1" t="s">
        <v>129</v>
      </c>
      <c r="C471" s="1">
        <v>8</v>
      </c>
      <c r="D471" s="1" t="s">
        <v>21</v>
      </c>
      <c r="E471" s="6">
        <f>IF(logVir!E471&lt;&gt;0,logVir!E471-logVir!E$1092-0.5*(SLir!E471+SLir!E$1092)*(logHir!E471-logHir!E$1092),0)</f>
        <v>0.25476158836843799</v>
      </c>
      <c r="F471" s="8">
        <f>IF(logVir!F471&lt;&gt;0,logVir!F471-logVir!F$1092-0.5*(SLir!F471+SLir!F$1092)*(logHir!F471-logHir!F$1092),0)</f>
        <v>1.0217339668098457E-2</v>
      </c>
      <c r="G471" s="6">
        <f>IF(logVir!G471&lt;&gt;0,logVir!G471-logVir!G$1092-0.5*(SLir!G471+SLir!G$1092)*(logHir!G471-logHir!G$1092),0)</f>
        <v>0.25653698562065808</v>
      </c>
      <c r="H471" s="6">
        <f>IF(logVir!H471&lt;&gt;0,logVir!H471-logVir!H$1092-0.5*(SLir!H471+SLir!H$1092)*(logHir!H471-logHir!H$1092),0)</f>
        <v>1.8501537057723283E-2</v>
      </c>
      <c r="I471" s="6">
        <f>IF(logVir!I471&lt;&gt;0,logVir!I471-logVir!I$1092-0.5*(SLir!I471+SLir!I$1092)*(logHir!I471-logHir!I$1092),0)</f>
        <v>2.5210757717091026E-2</v>
      </c>
    </row>
    <row r="472" spans="1:9" x14ac:dyDescent="0.15">
      <c r="A472" s="1">
        <v>21</v>
      </c>
      <c r="B472" s="1" t="s">
        <v>129</v>
      </c>
      <c r="C472" s="1">
        <v>9</v>
      </c>
      <c r="D472" s="1" t="s">
        <v>22</v>
      </c>
      <c r="E472" s="6">
        <f>IF(logVir!E472&lt;&gt;0,logVir!E472-logVir!E$1093-0.5*(SLir!E472+SLir!E$1093)*(logHir!E472-logHir!E$1093),0)</f>
        <v>-2.9533288918299205E-2</v>
      </c>
      <c r="F472" s="8">
        <f>IF(logVir!F472&lt;&gt;0,logVir!F472-logVir!F$1093-0.5*(SLir!F472+SLir!F$1093)*(logHir!F472-logHir!F$1093),0)</f>
        <v>7.2294847474179608E-2</v>
      </c>
      <c r="G472" s="6">
        <f>IF(logVir!G472&lt;&gt;0,logVir!G472-logVir!G$1093-0.5*(SLir!G472+SLir!G$1093)*(logHir!G472-logHir!G$1093),0)</f>
        <v>3.0062956645691585E-2</v>
      </c>
      <c r="H472" s="6">
        <f>IF(logVir!H472&lt;&gt;0,logVir!H472-logVir!H$1093-0.5*(SLir!H472+SLir!H$1093)*(logHir!H472-logHir!H$1093),0)</f>
        <v>-0.40323162237028043</v>
      </c>
      <c r="I472" s="6">
        <f>IF(logVir!I472&lt;&gt;0,logVir!I472-logVir!I$1093-0.5*(SLir!I472+SLir!I$1093)*(logHir!I472-logHir!I$1093),0)</f>
        <v>-0.35861504253515197</v>
      </c>
    </row>
    <row r="473" spans="1:9" x14ac:dyDescent="0.15">
      <c r="A473" s="1">
        <v>21</v>
      </c>
      <c r="B473" s="1" t="s">
        <v>129</v>
      </c>
      <c r="C473" s="1">
        <v>10</v>
      </c>
      <c r="D473" s="1" t="s">
        <v>23</v>
      </c>
      <c r="E473" s="6">
        <f>IF(logVir!E473&lt;&gt;0,logVir!E473-logVir!E$1094-0.5*(SLir!E473+SLir!E$1094)*(logHir!E473-logHir!E$1094),0)</f>
        <v>0.28121621484635428</v>
      </c>
      <c r="F473" s="8">
        <f>IF(logVir!F473&lt;&gt;0,logVir!F473-logVir!F$1094-0.5*(SLir!F473+SLir!F$1094)*(logHir!F473-logHir!F$1094),0)</f>
        <v>0.12533136056685346</v>
      </c>
      <c r="G473" s="6">
        <f>IF(logVir!G473&lt;&gt;0,logVir!G473-logVir!G$1094-0.5*(SLir!G473+SLir!G$1094)*(logHir!G473-logHir!G$1094),0)</f>
        <v>0.15893352892395796</v>
      </c>
      <c r="H473" s="6">
        <f>IF(logVir!H473&lt;&gt;0,logVir!H473-logVir!H$1094-0.5*(SLir!H473+SLir!H$1094)*(logHir!H473-logHir!H$1094),0)</f>
        <v>0.20461733305988139</v>
      </c>
      <c r="I473" s="6">
        <f>IF(logVir!I473&lt;&gt;0,logVir!I473-logVir!I$1094-0.5*(SLir!I473+SLir!I$1094)*(logHir!I473-logHir!I$1094),0)</f>
        <v>0.23996602853947535</v>
      </c>
    </row>
    <row r="474" spans="1:9" x14ac:dyDescent="0.15">
      <c r="A474" s="1">
        <v>21</v>
      </c>
      <c r="B474" s="1" t="s">
        <v>129</v>
      </c>
      <c r="C474" s="1">
        <v>11</v>
      </c>
      <c r="D474" s="1" t="s">
        <v>24</v>
      </c>
      <c r="E474" s="6">
        <f>IF(logVir!E474&lt;&gt;0,logVir!E474-logVir!E$1095-0.5*(SLir!E474+SLir!E$1095)*(logHir!E474-logHir!E$1095),0)</f>
        <v>-0.19792855345163346</v>
      </c>
      <c r="F474" s="8">
        <f>IF(logVir!F474&lt;&gt;0,logVir!F474-logVir!F$1095-0.5*(SLir!F474+SLir!F$1095)*(logHir!F474-logHir!F$1095),0)</f>
        <v>1.8101896639348691E-2</v>
      </c>
      <c r="G474" s="6">
        <f>IF(logVir!G474&lt;&gt;0,logVir!G474-logVir!G$1095-0.5*(SLir!G474+SLir!G$1095)*(logHir!G474-logHir!G$1095),0)</f>
        <v>0.21733021023849664</v>
      </c>
      <c r="H474" s="6">
        <f>IF(logVir!H474&lt;&gt;0,logVir!H474-logVir!H$1095-0.5*(SLir!H474+SLir!H$1095)*(logHir!H474-logHir!H$1095),0)</f>
        <v>1.2086626340763407E-2</v>
      </c>
      <c r="I474" s="6">
        <f>IF(logVir!I474&lt;&gt;0,logVir!I474-logVir!I$1095-0.5*(SLir!I474+SLir!I$1095)*(logHir!I474-logHir!I$1095),0)</f>
        <v>8.6105944952643565E-2</v>
      </c>
    </row>
    <row r="475" spans="1:9" x14ac:dyDescent="0.15">
      <c r="A475" s="1">
        <v>21</v>
      </c>
      <c r="B475" s="1" t="s">
        <v>129</v>
      </c>
      <c r="C475" s="1">
        <v>12</v>
      </c>
      <c r="D475" s="1" t="s">
        <v>25</v>
      </c>
      <c r="E475" s="6">
        <f>IF(logVir!E475&lt;&gt;0,logVir!E475-logVir!E$1096-0.5*(SLir!E475+SLir!E$1096)*(logHir!E475-logHir!E$1096),0)</f>
        <v>0.36881390660383861</v>
      </c>
      <c r="F475" s="8">
        <f>IF(logVir!F475&lt;&gt;0,logVir!F475-logVir!F$1096-0.5*(SLir!F475+SLir!F$1096)*(logHir!F475-logHir!F$1096),0)</f>
        <v>-0.13834928040803768</v>
      </c>
      <c r="G475" s="6">
        <f>IF(logVir!G475&lt;&gt;0,logVir!G475-logVir!G$1096-0.5*(SLir!G475+SLir!G$1096)*(logHir!G475-logHir!G$1096),0)</f>
        <v>-0.12600596895576366</v>
      </c>
      <c r="H475" s="6">
        <f>IF(logVir!H475&lt;&gt;0,logVir!H475-logVir!H$1096-0.5*(SLir!H475+SLir!H$1096)*(logHir!H475-logHir!H$1096),0)</f>
        <v>-0.19926975849210671</v>
      </c>
      <c r="I475" s="6">
        <f>IF(logVir!I475&lt;&gt;0,logVir!I475-logVir!I$1096-0.5*(SLir!I475+SLir!I$1096)*(logHir!I475-logHir!I$1096),0)</f>
        <v>-1.9272383000483631E-2</v>
      </c>
    </row>
    <row r="476" spans="1:9" x14ac:dyDescent="0.15">
      <c r="A476" s="1">
        <v>21</v>
      </c>
      <c r="B476" s="1" t="s">
        <v>129</v>
      </c>
      <c r="C476" s="1">
        <v>13</v>
      </c>
      <c r="D476" s="1" t="s">
        <v>26</v>
      </c>
      <c r="E476" s="6">
        <f>IF(logVir!E476&lt;&gt;0,logVir!E476-logVir!E$1097-0.5*(SLir!E476+SLir!E$1097)*(logHir!E476-logHir!E$1097),0)</f>
        <v>0.75431172970531923</v>
      </c>
      <c r="F476" s="8">
        <f>IF(logVir!F476&lt;&gt;0,logVir!F476-logVir!F$1097-0.5*(SLir!F476+SLir!F$1097)*(logHir!F476-logHir!F$1097),0)</f>
        <v>0.34890683431136027</v>
      </c>
      <c r="G476" s="6">
        <f>IF(logVir!G476&lt;&gt;0,logVir!G476-logVir!G$1097-0.5*(SLir!G476+SLir!G$1097)*(logHir!G476-logHir!G$1097),0)</f>
        <v>0.59930987094416355</v>
      </c>
      <c r="H476" s="6">
        <f>IF(logVir!H476&lt;&gt;0,logVir!H476-logVir!H$1097-0.5*(SLir!H476+SLir!H$1097)*(logHir!H476-logHir!H$1097),0)</f>
        <v>0.37789775551520233</v>
      </c>
      <c r="I476" s="6">
        <f>IF(logVir!I476&lt;&gt;0,logVir!I476-logVir!I$1097-0.5*(SLir!I476+SLir!I$1097)*(logHir!I476-logHir!I$1097),0)</f>
        <v>0.34589496851310153</v>
      </c>
    </row>
    <row r="477" spans="1:9" x14ac:dyDescent="0.15">
      <c r="A477" s="1">
        <v>21</v>
      </c>
      <c r="B477" s="1" t="s">
        <v>129</v>
      </c>
      <c r="C477" s="1">
        <v>14</v>
      </c>
      <c r="D477" s="1" t="s">
        <v>27</v>
      </c>
      <c r="E477" s="6">
        <f>IF(logVir!E477&lt;&gt;0,logVir!E477-logVir!E$1098-0.5*(SLir!E477+SLir!E$1098)*(logHir!E477-logHir!E$1098),0)</f>
        <v>-0.32207955112279296</v>
      </c>
      <c r="F477" s="8">
        <f>IF(logVir!F477&lt;&gt;0,logVir!F477-logVir!F$1098-0.5*(SLir!F477+SLir!F$1098)*(logHir!F477-logHir!F$1098),0)</f>
        <v>0.30631925780392127</v>
      </c>
      <c r="G477" s="6">
        <f>IF(logVir!G477&lt;&gt;0,logVir!G477-logVir!G$1098-0.5*(SLir!G477+SLir!G$1098)*(logHir!G477-logHir!G$1098),0)</f>
        <v>-0.35146155760182796</v>
      </c>
      <c r="H477" s="6">
        <f>IF(logVir!H477&lt;&gt;0,logVir!H477-logVir!H$1098-0.5*(SLir!H477+SLir!H$1098)*(logHir!H477-logHir!H$1098),0)</f>
        <v>-2.5599003747317883E-2</v>
      </c>
      <c r="I477" s="6">
        <f>IF(logVir!I477&lt;&gt;0,logVir!I477-logVir!I$1098-0.5*(SLir!I477+SLir!I$1098)*(logHir!I477-logHir!I$1098),0)</f>
        <v>0.30598906255207148</v>
      </c>
    </row>
    <row r="478" spans="1:9" x14ac:dyDescent="0.15">
      <c r="A478" s="1">
        <v>21</v>
      </c>
      <c r="B478" s="1" t="s">
        <v>129</v>
      </c>
      <c r="C478" s="1">
        <v>15</v>
      </c>
      <c r="D478" s="1" t="s">
        <v>28</v>
      </c>
      <c r="E478" s="6">
        <f>IF(logVir!E478&lt;&gt;0,logVir!E478-logVir!E$1099-0.5*(SLir!E478+SLir!E$1099)*(logHir!E478-logHir!E$1099),0)</f>
        <v>-5.4387255232781789E-2</v>
      </c>
      <c r="F478" s="8">
        <f>IF(logVir!F478&lt;&gt;0,logVir!F478-logVir!F$1099-0.5*(SLir!F478+SLir!F$1099)*(logHir!F478-logHir!F$1099),0)</f>
        <v>-1.6614433912969684E-2</v>
      </c>
      <c r="G478" s="6">
        <f>IF(logVir!G478&lt;&gt;0,logVir!G478-logVir!G$1099-0.5*(SLir!G478+SLir!G$1099)*(logHir!G478-logHir!G$1099),0)</f>
        <v>0.13743169364716573</v>
      </c>
      <c r="H478" s="6">
        <f>IF(logVir!H478&lt;&gt;0,logVir!H478-logVir!H$1099-0.5*(SLir!H478+SLir!H$1099)*(logHir!H478-logHir!H$1099),0)</f>
        <v>0.12051357554566211</v>
      </c>
      <c r="I478" s="6">
        <f>IF(logVir!I478&lt;&gt;0,logVir!I478-logVir!I$1099-0.5*(SLir!I478+SLir!I$1099)*(logHir!I478-logHir!I$1099),0)</f>
        <v>0.1246326238981309</v>
      </c>
    </row>
    <row r="479" spans="1:9" x14ac:dyDescent="0.15">
      <c r="A479" s="1">
        <v>21</v>
      </c>
      <c r="B479" s="1" t="s">
        <v>128</v>
      </c>
      <c r="C479" s="1">
        <v>16</v>
      </c>
      <c r="D479" s="1" t="s">
        <v>11</v>
      </c>
      <c r="E479" s="6">
        <f>IF(logVir!E479&lt;&gt;0,logVir!E479-logVir!E$1100-0.5*(SLir!E479+SLir!E$1100)*(logHir!E479-logHir!E$1100),0)</f>
        <v>-5.8065099100860967E-2</v>
      </c>
      <c r="F479" s="8">
        <f>IF(logVir!F479&lt;&gt;0,logVir!F479-logVir!F$1100-0.5*(SLir!F479+SLir!F$1100)*(logHir!F479-logHir!F$1100),0)</f>
        <v>0.10401949739621554</v>
      </c>
      <c r="G479" s="6">
        <f>IF(logVir!G479&lt;&gt;0,logVir!G479-logVir!G$1100-0.5*(SLir!G479+SLir!G$1100)*(logHir!G479-logHir!G$1100),0)</f>
        <v>7.9999948756270381E-2</v>
      </c>
      <c r="H479" s="6">
        <f>IF(logVir!H479&lt;&gt;0,logVir!H479-logVir!H$1100-0.5*(SLir!H479+SLir!H$1100)*(logHir!H479-logHir!H$1100),0)</f>
        <v>4.157391373454386E-2</v>
      </c>
      <c r="I479" s="6">
        <f>IF(logVir!I479&lt;&gt;0,logVir!I479-logVir!I$1100-0.5*(SLir!I479+SLir!I$1100)*(logHir!I479-logHir!I$1100),0)</f>
        <v>-8.4598136039224725E-2</v>
      </c>
    </row>
    <row r="480" spans="1:9" x14ac:dyDescent="0.15">
      <c r="A480" s="1">
        <v>21</v>
      </c>
      <c r="B480" s="1" t="s">
        <v>128</v>
      </c>
      <c r="C480" s="1">
        <v>17</v>
      </c>
      <c r="D480" s="1" t="s">
        <v>12</v>
      </c>
      <c r="E480" s="6">
        <f>IF(logVir!E480&lt;&gt;0,logVir!E480-logVir!E$1101-0.5*(SLir!E480+SLir!E$1101)*(logHir!E480-logHir!E$1101),0)</f>
        <v>0.301399140957962</v>
      </c>
      <c r="F480" s="8">
        <f>IF(logVir!F480&lt;&gt;0,logVir!F480-logVir!F$1101-0.5*(SLir!F480+SLir!F$1101)*(logHir!F480-logHir!F$1101),0)</f>
        <v>4.5472013663287354E-3</v>
      </c>
      <c r="G480" s="6">
        <f>IF(logVir!G480&lt;&gt;0,logVir!G480-logVir!G$1101-0.5*(SLir!G480+SLir!G$1101)*(logHir!G480-logHir!G$1101),0)</f>
        <v>-0.1692293233125344</v>
      </c>
      <c r="H480" s="6">
        <f>IF(logVir!H480&lt;&gt;0,logVir!H480-logVir!H$1101-0.5*(SLir!H480+SLir!H$1101)*(logHir!H480-logHir!H$1101),0)</f>
        <v>5.5970734030760839E-2</v>
      </c>
      <c r="I480" s="6">
        <f>IF(logVir!I480&lt;&gt;0,logVir!I480-logVir!I$1101-0.5*(SLir!I480+SLir!I$1101)*(logHir!I480-logHir!I$1101),0)</f>
        <v>-0.13137662277041481</v>
      </c>
    </row>
    <row r="481" spans="1:9" x14ac:dyDescent="0.15">
      <c r="A481" s="1">
        <v>21</v>
      </c>
      <c r="B481" s="1" t="s">
        <v>128</v>
      </c>
      <c r="C481" s="1">
        <v>18</v>
      </c>
      <c r="D481" s="1" t="s">
        <v>13</v>
      </c>
      <c r="E481" s="6">
        <f>IF(logVir!E481&lt;&gt;0,logVir!E481-logVir!E$1102-0.5*(SLir!E481+SLir!E$1102)*(logHir!E481-logHir!E$1102),0)</f>
        <v>0.15457931179601478</v>
      </c>
      <c r="F481" s="8">
        <f>IF(logVir!F481&lt;&gt;0,logVir!F481-logVir!F$1102-0.5*(SLir!F481+SLir!F$1102)*(logHir!F481-logHir!F$1102),0)</f>
        <v>8.7656711431177842E-2</v>
      </c>
      <c r="G481" s="6">
        <f>IF(logVir!G481&lt;&gt;0,logVir!G481-logVir!G$1102-0.5*(SLir!G481+SLir!G$1102)*(logHir!G481-logHir!G$1102),0)</f>
        <v>0.11654789508483838</v>
      </c>
      <c r="H481" s="6">
        <f>IF(logVir!H481&lt;&gt;0,logVir!H481-logVir!H$1102-0.5*(SLir!H481+SLir!H$1102)*(logHir!H481-logHir!H$1102),0)</f>
        <v>0.11321453504555792</v>
      </c>
      <c r="I481" s="6">
        <f>IF(logVir!I481&lt;&gt;0,logVir!I481-logVir!I$1102-0.5*(SLir!I481+SLir!I$1102)*(logHir!I481-logHir!I$1102),0)</f>
        <v>5.1985745203206021E-2</v>
      </c>
    </row>
    <row r="482" spans="1:9" x14ac:dyDescent="0.15">
      <c r="A482" s="1">
        <v>21</v>
      </c>
      <c r="B482" s="1" t="s">
        <v>128</v>
      </c>
      <c r="C482" s="1">
        <v>19</v>
      </c>
      <c r="D482" s="1" t="s">
        <v>14</v>
      </c>
      <c r="E482" s="6">
        <f>IF(logVir!E482&lt;&gt;0,logVir!E482-logVir!E$1103-0.5*(SLir!E482+SLir!E$1103)*(logHir!E482-logHir!E$1103),0)</f>
        <v>0.18365004479445907</v>
      </c>
      <c r="F482" s="8">
        <f>IF(logVir!F482&lt;&gt;0,logVir!F482-logVir!F$1103-0.5*(SLir!F482+SLir!F$1103)*(logHir!F482-logHir!F$1103),0)</f>
        <v>0.28668904638868475</v>
      </c>
      <c r="G482" s="6">
        <f>IF(logVir!G482&lt;&gt;0,logVir!G482-logVir!G$1103-0.5*(SLir!G482+SLir!G$1103)*(logHir!G482-logHir!G$1103),0)</f>
        <v>0.23369132986200516</v>
      </c>
      <c r="H482" s="6">
        <f>IF(logVir!H482&lt;&gt;0,logVir!H482-logVir!H$1103-0.5*(SLir!H482+SLir!H$1103)*(logHir!H482-logHir!H$1103),0)</f>
        <v>1.0715916730446765E-2</v>
      </c>
      <c r="I482" s="6">
        <f>IF(logVir!I482&lt;&gt;0,logVir!I482-logVir!I$1103-0.5*(SLir!I482+SLir!I$1103)*(logHir!I482-logHir!I$1103),0)</f>
        <v>-2.1978538002598247E-2</v>
      </c>
    </row>
    <row r="483" spans="1:9" x14ac:dyDescent="0.15">
      <c r="A483" s="1">
        <v>21</v>
      </c>
      <c r="B483" s="1" t="s">
        <v>128</v>
      </c>
      <c r="C483" s="1">
        <v>20</v>
      </c>
      <c r="D483" s="1" t="s">
        <v>15</v>
      </c>
      <c r="E483" s="6">
        <f>IF(logVir!E483&lt;&gt;0,logVir!E483-logVir!E$1104-0.5*(SLir!E483+SLir!E$1104)*(logHir!E483-logHir!E$1104),0)</f>
        <v>-0.22204998191071351</v>
      </c>
      <c r="F483" s="8">
        <f>IF(logVir!F483&lt;&gt;0,logVir!F483-logVir!F$1104-0.5*(SLir!F483+SLir!F$1104)*(logHir!F483-logHir!F$1104),0)</f>
        <v>6.2000605663462882E-2</v>
      </c>
      <c r="G483" s="6">
        <f>IF(logVir!G483&lt;&gt;0,logVir!G483-logVir!G$1104-0.5*(SLir!G483+SLir!G$1104)*(logHir!G483-logHir!G$1104),0)</f>
        <v>5.8083736992916996E-2</v>
      </c>
      <c r="H483" s="6">
        <f>IF(logVir!H483&lt;&gt;0,logVir!H483-logVir!H$1104-0.5*(SLir!H483+SLir!H$1104)*(logHir!H483-logHir!H$1104),0)</f>
        <v>7.9594797242352994E-2</v>
      </c>
      <c r="I483" s="6">
        <f>IF(logVir!I483&lt;&gt;0,logVir!I483-logVir!I$1104-0.5*(SLir!I483+SLir!I$1104)*(logHir!I483-logHir!I$1104),0)</f>
        <v>-7.4067363326908997E-3</v>
      </c>
    </row>
    <row r="484" spans="1:9" x14ac:dyDescent="0.15">
      <c r="A484" s="1">
        <v>21</v>
      </c>
      <c r="B484" s="1" t="s">
        <v>128</v>
      </c>
      <c r="C484" s="1">
        <v>21</v>
      </c>
      <c r="D484" s="1" t="s">
        <v>16</v>
      </c>
      <c r="E484" s="6">
        <f>IF(logVir!E484&lt;&gt;0,logVir!E484-logVir!E$1105-0.5*(SLir!E484+SLir!E$1105)*(logHir!E484-logHir!E$1105),0)</f>
        <v>-0.17927584458522536</v>
      </c>
      <c r="F484" s="8">
        <f>IF(logVir!F484&lt;&gt;0,logVir!F484-logVir!F$1105-0.5*(SLir!F484+SLir!F$1105)*(logHir!F484-logHir!F$1105),0)</f>
        <v>6.1223961369957308E-2</v>
      </c>
      <c r="G484" s="6">
        <f>IF(logVir!G484&lt;&gt;0,logVir!G484-logVir!G$1105-0.5*(SLir!G484+SLir!G$1105)*(logHir!G484-logHir!G$1105),0)</f>
        <v>3.7279245132894684E-2</v>
      </c>
      <c r="H484" s="6">
        <f>IF(logVir!H484&lt;&gt;0,logVir!H484-logVir!H$1105-0.5*(SLir!H484+SLir!H$1105)*(logHir!H484-logHir!H$1105),0)</f>
        <v>2.554360484257473E-3</v>
      </c>
      <c r="I484" s="6">
        <f>IF(logVir!I484&lt;&gt;0,logVir!I484-logVir!I$1105-0.5*(SLir!I484+SLir!I$1105)*(logHir!I484-logHir!I$1105),0)</f>
        <v>8.9197541735572913E-2</v>
      </c>
    </row>
    <row r="485" spans="1:9" x14ac:dyDescent="0.15">
      <c r="A485" s="1">
        <v>21</v>
      </c>
      <c r="B485" s="1" t="s">
        <v>127</v>
      </c>
      <c r="C485" s="1">
        <v>22</v>
      </c>
      <c r="D485" s="1" t="s">
        <v>8</v>
      </c>
      <c r="E485" s="6">
        <f>IF(logVir!E485&lt;&gt;0,logVir!E485-logVir!E$1106-0.5*(SLir!E485+SLir!E$1106)*(logHir!E485-logHir!E$1106),0)</f>
        <v>0.12784184193465251</v>
      </c>
      <c r="F485" s="8">
        <f>IF(logVir!F485&lt;&gt;0,logVir!F485-logVir!F$1106-0.5*(SLir!F485+SLir!F$1106)*(logHir!F485-logHir!F$1106),0)</f>
        <v>6.4663843370720175E-2</v>
      </c>
      <c r="G485" s="6">
        <f>IF(logVir!G485&lt;&gt;0,logVir!G485-logVir!G$1106-0.5*(SLir!G485+SLir!G$1106)*(logHir!G485-logHir!G$1106),0)</f>
        <v>2.0488715570375998E-2</v>
      </c>
      <c r="H485" s="6">
        <f>IF(logVir!H485&lt;&gt;0,logVir!H485-logVir!H$1106-0.5*(SLir!H485+SLir!H$1106)*(logHir!H485-logHir!H$1106),0)</f>
        <v>-9.6003005590281805E-3</v>
      </c>
      <c r="I485" s="6">
        <f>IF(logVir!I485&lt;&gt;0,logVir!I485-logVir!I$1106-0.5*(SLir!I485+SLir!I$1106)*(logHir!I485-logHir!I$1106),0)</f>
        <v>-8.0013377793171775E-3</v>
      </c>
    </row>
    <row r="486" spans="1:9" x14ac:dyDescent="0.15">
      <c r="A486" s="1">
        <v>21</v>
      </c>
      <c r="B486" s="1" t="s">
        <v>127</v>
      </c>
      <c r="C486" s="1">
        <v>23</v>
      </c>
      <c r="D486" s="1" t="s">
        <v>29</v>
      </c>
      <c r="E486" s="6">
        <f>IF(logVir!E486&lt;&gt;0,logVir!E486-logVir!E$1107-0.5*(SLir!E486+SLir!E$1107)*(logHir!E486-logHir!E$1107),0)</f>
        <v>-4.3942797899411884E-2</v>
      </c>
      <c r="F486" s="8">
        <f>IF(logVir!F486&lt;&gt;0,logVir!F486-logVir!F$1107-0.5*(SLir!F486+SLir!F$1107)*(logHir!F486-logHir!F$1107),0)</f>
        <v>-3.439635626351048E-2</v>
      </c>
      <c r="G486" s="6">
        <f>IF(logVir!G486&lt;&gt;0,logVir!G486-logVir!G$1107-0.5*(SLir!G486+SLir!G$1107)*(logHir!G486-logHir!G$1107),0)</f>
        <v>-3.9618824514133968E-2</v>
      </c>
      <c r="H486" s="6">
        <f>IF(logVir!H486&lt;&gt;0,logVir!H486-logVir!H$1107-0.5*(SLir!H486+SLir!H$1107)*(logHir!H486-logHir!H$1107),0)</f>
        <v>-1.8483825824812714E-2</v>
      </c>
      <c r="I486" s="6">
        <f>IF(logVir!I486&lt;&gt;0,logVir!I486-logVir!I$1107-0.5*(SLir!I486+SLir!I$1107)*(logHir!I486-logHir!I$1107),0)</f>
        <v>-3.0951869286776169E-2</v>
      </c>
    </row>
    <row r="487" spans="1:9" x14ac:dyDescent="0.15">
      <c r="A487" s="1">
        <v>22</v>
      </c>
      <c r="B487" s="1" t="s">
        <v>133</v>
      </c>
      <c r="C487" s="1">
        <v>1</v>
      </c>
      <c r="D487" s="1" t="s">
        <v>9</v>
      </c>
      <c r="E487" s="6">
        <f>IF(logVir!E487&lt;&gt;0,logVir!E487-logVir!E$1085-0.5*(SLir!E487+SLir!E$1085)*(logHir!E487-logHir!E$1085),0)</f>
        <v>0.35887281800541582</v>
      </c>
      <c r="F487" s="8">
        <f>IF(logVir!F487&lt;&gt;0,logVir!F487-logVir!F$1085-0.5*(SLir!F487+SLir!F$1085)*(logHir!F487-logHir!F$1085),0)</f>
        <v>0.22674386480975717</v>
      </c>
      <c r="G487" s="6">
        <f>IF(logVir!G487&lt;&gt;0,logVir!G487-logVir!G$1085-0.5*(SLir!G487+SLir!G$1085)*(logHir!G487-logHir!G$1085),0)</f>
        <v>0.20253030410609285</v>
      </c>
      <c r="H487" s="6">
        <f>IF(logVir!H487&lt;&gt;0,logVir!H487-logVir!H$1085-0.5*(SLir!H487+SLir!H$1085)*(logHir!H487-logHir!H$1085),0)</f>
        <v>0.39428276116423755</v>
      </c>
      <c r="I487" s="6">
        <f>IF(logVir!I487&lt;&gt;0,logVir!I487-logVir!I$1085-0.5*(SLir!I487+SLir!I$1085)*(logHir!I487-logHir!I$1085),0)</f>
        <v>0.41318068469725766</v>
      </c>
    </row>
    <row r="488" spans="1:9" x14ac:dyDescent="0.15">
      <c r="A488" s="1">
        <v>22</v>
      </c>
      <c r="B488" s="1" t="s">
        <v>133</v>
      </c>
      <c r="C488" s="1">
        <v>2</v>
      </c>
      <c r="D488" s="1" t="s">
        <v>10</v>
      </c>
      <c r="E488" s="6">
        <f>IF(logVir!E488&lt;&gt;0,logVir!E488-logVir!E$1086-0.5*(SLir!E488+SLir!E$1086)*(logHir!E488-logHir!E$1086),0)</f>
        <v>0.41495461165694958</v>
      </c>
      <c r="F488" s="8">
        <f>IF(logVir!F488&lt;&gt;0,logVir!F488-logVir!F$1086-0.5*(SLir!F488+SLir!F$1086)*(logHir!F488-logHir!F$1086),0)</f>
        <v>0.47925001452266763</v>
      </c>
      <c r="G488" s="6">
        <f>IF(logVir!G488&lt;&gt;0,logVir!G488-logVir!G$1086-0.5*(SLir!G488+SLir!G$1086)*(logHir!G488-logHir!G$1086),0)</f>
        <v>0.45279127012383963</v>
      </c>
      <c r="H488" s="6">
        <f>IF(logVir!H488&lt;&gt;0,logVir!H488-logVir!H$1086-0.5*(SLir!H488+SLir!H$1086)*(logHir!H488-logHir!H$1086),0)</f>
        <v>-6.0509345060084374E-2</v>
      </c>
      <c r="I488" s="6">
        <f>IF(logVir!I488&lt;&gt;0,logVir!I488-logVir!I$1086-0.5*(SLir!I488+SLir!I$1086)*(logHir!I488-logHir!I$1086),0)</f>
        <v>8.1037985481026475E-2</v>
      </c>
    </row>
    <row r="489" spans="1:9" x14ac:dyDescent="0.15">
      <c r="A489" s="1">
        <v>22</v>
      </c>
      <c r="B489" s="1" t="s">
        <v>134</v>
      </c>
      <c r="C489" s="1">
        <v>3</v>
      </c>
      <c r="D489" s="1" t="s">
        <v>17</v>
      </c>
      <c r="E489" s="6">
        <f>IF(logVir!E489&lt;&gt;0,logVir!E489-logVir!E$1087-0.5*(SLir!E489+SLir!E$1087)*(logHir!E489-logHir!E$1087),0)</f>
        <v>0.43444504612015122</v>
      </c>
      <c r="F489" s="8">
        <f>IF(logVir!F489&lt;&gt;0,logVir!F489-logVir!F$1087-0.5*(SLir!F489+SLir!F$1087)*(logHir!F489-logHir!F$1087),0)</f>
        <v>0.44420944885148594</v>
      </c>
      <c r="G489" s="6">
        <f>IF(logVir!G489&lt;&gt;0,logVir!G489-logVir!G$1087-0.5*(SLir!G489+SLir!G$1087)*(logHir!G489-logHir!G$1087),0)</f>
        <v>0.54524658151119654</v>
      </c>
      <c r="H489" s="6">
        <f>IF(logVir!H489&lt;&gt;0,logVir!H489-logVir!H$1087-0.5*(SLir!H489+SLir!H$1087)*(logHir!H489-logHir!H$1087),0)</f>
        <v>0.69656839571248297</v>
      </c>
      <c r="I489" s="6">
        <f>IF(logVir!I489&lt;&gt;0,logVir!I489-logVir!I$1087-0.5*(SLir!I489+SLir!I$1087)*(logHir!I489-logHir!I$1087),0)</f>
        <v>1.1991541828228913</v>
      </c>
    </row>
    <row r="490" spans="1:9" x14ac:dyDescent="0.15">
      <c r="A490" s="1">
        <v>22</v>
      </c>
      <c r="B490" s="1" t="s">
        <v>134</v>
      </c>
      <c r="C490" s="1">
        <v>4</v>
      </c>
      <c r="D490" s="1" t="s">
        <v>18</v>
      </c>
      <c r="E490" s="6">
        <f>IF(logVir!E490&lt;&gt;0,logVir!E490-logVir!E$1088-0.5*(SLir!E490+SLir!E$1088)*(logHir!E490-logHir!E$1088),0)</f>
        <v>0.60314725525637125</v>
      </c>
      <c r="F490" s="8">
        <f>IF(logVir!F490&lt;&gt;0,logVir!F490-logVir!F$1088-0.5*(SLir!F490+SLir!F$1088)*(logHir!F490-logHir!F$1088),0)</f>
        <v>0.43967262537246121</v>
      </c>
      <c r="G490" s="6">
        <f>IF(logVir!G490&lt;&gt;0,logVir!G490-logVir!G$1088-0.5*(SLir!G490+SLir!G$1088)*(logHir!G490-logHir!G$1088),0)</f>
        <v>0.49165328023776139</v>
      </c>
      <c r="H490" s="6">
        <f>IF(logVir!H490&lt;&gt;0,logVir!H490-logVir!H$1088-0.5*(SLir!H490+SLir!H$1088)*(logHir!H490-logHir!H$1088),0)</f>
        <v>0.51683356612802711</v>
      </c>
      <c r="I490" s="6">
        <f>IF(logVir!I490&lt;&gt;0,logVir!I490-logVir!I$1088-0.5*(SLir!I490+SLir!I$1088)*(logHir!I490-logHir!I$1088),0)</f>
        <v>0.27216276408815221</v>
      </c>
    </row>
    <row r="491" spans="1:9" x14ac:dyDescent="0.15">
      <c r="A491" s="1">
        <v>22</v>
      </c>
      <c r="B491" s="1" t="s">
        <v>134</v>
      </c>
      <c r="C491" s="1">
        <v>5</v>
      </c>
      <c r="D491" s="1" t="s">
        <v>19</v>
      </c>
      <c r="E491" s="6">
        <f>IF(logVir!E491&lt;&gt;0,logVir!E491-logVir!E$1089-0.5*(SLir!E491+SLir!E$1089)*(logHir!E491-logHir!E$1089),0)</f>
        <v>0.97354457422563678</v>
      </c>
      <c r="F491" s="8">
        <f>IF(logVir!F491&lt;&gt;0,logVir!F491-logVir!F$1089-0.5*(SLir!F491+SLir!F$1089)*(logHir!F491-logHir!F$1089),0)</f>
        <v>0.83931204393903736</v>
      </c>
      <c r="G491" s="6">
        <f>IF(logVir!G491&lt;&gt;0,logVir!G491-logVir!G$1089-0.5*(SLir!G491+SLir!G$1089)*(logHir!G491-logHir!G$1089),0)</f>
        <v>0.86875176673302734</v>
      </c>
      <c r="H491" s="6">
        <f>IF(logVir!H491&lt;&gt;0,logVir!H491-logVir!H$1089-0.5*(SLir!H491+SLir!H$1089)*(logHir!H491-logHir!H$1089),0)</f>
        <v>0.80911636775078777</v>
      </c>
      <c r="I491" s="6">
        <f>IF(logVir!I491&lt;&gt;0,logVir!I491-logVir!I$1089-0.5*(SLir!I491+SLir!I$1089)*(logHir!I491-logHir!I$1089),0)</f>
        <v>1.0618531653186214</v>
      </c>
    </row>
    <row r="492" spans="1:9" x14ac:dyDescent="0.15">
      <c r="A492" s="1">
        <v>22</v>
      </c>
      <c r="B492" s="1" t="s">
        <v>134</v>
      </c>
      <c r="C492" s="1">
        <v>6</v>
      </c>
      <c r="D492" s="1" t="s">
        <v>3</v>
      </c>
      <c r="E492" s="6">
        <f>IF(logVir!E492&lt;&gt;0,logVir!E492-logVir!E$1090-0.5*(SLir!E492+SLir!E$1090)*(logHir!E492-logHir!E$1090),0)</f>
        <v>1.851233415421216</v>
      </c>
      <c r="F492" s="8">
        <f>IF(logVir!F492&lt;&gt;0,logVir!F492-logVir!F$1090-0.5*(SLir!F492+SLir!F$1090)*(logHir!F492-logHir!F$1090),0)</f>
        <v>1.5282769110321817</v>
      </c>
      <c r="G492" s="6">
        <f>IF(logVir!G492&lt;&gt;0,logVir!G492-logVir!G$1090-0.5*(SLir!G492+SLir!G$1090)*(logHir!G492-logHir!G$1090),0)</f>
        <v>1.6697431592807681</v>
      </c>
      <c r="H492" s="6">
        <f>IF(logVir!H492&lt;&gt;0,logVir!H492-logVir!H$1090-0.5*(SLir!H492+SLir!H$1090)*(logHir!H492-logHir!H$1090),0)</f>
        <v>1.3617666875237517</v>
      </c>
      <c r="I492" s="6">
        <f>IF(logVir!I492&lt;&gt;0,logVir!I492-logVir!I$1090-0.5*(SLir!I492+SLir!I$1090)*(logHir!I492-logHir!I$1090),0)</f>
        <v>1.1353792993245921</v>
      </c>
    </row>
    <row r="493" spans="1:9" x14ac:dyDescent="0.15">
      <c r="A493" s="1">
        <v>22</v>
      </c>
      <c r="B493" s="1" t="s">
        <v>134</v>
      </c>
      <c r="C493" s="1">
        <v>7</v>
      </c>
      <c r="D493" s="1" t="s">
        <v>20</v>
      </c>
      <c r="E493" s="6">
        <f>IF(logVir!E493&lt;&gt;0,logVir!E493-logVir!E$1091-0.5*(SLir!E493+SLir!E$1091)*(logHir!E493-logHir!E$1091),0)</f>
        <v>0.12107585137026455</v>
      </c>
      <c r="F493" s="8">
        <f>IF(logVir!F493&lt;&gt;0,logVir!F493-logVir!F$1091-0.5*(SLir!F493+SLir!F$1091)*(logHir!F493-logHir!F$1091),0)</f>
        <v>0.42839949959769485</v>
      </c>
      <c r="G493" s="6">
        <f>IF(logVir!G493&lt;&gt;0,logVir!G493-logVir!G$1091-0.5*(SLir!G493+SLir!G$1091)*(logHir!G493-logHir!G$1091),0)</f>
        <v>0.10772049314918855</v>
      </c>
      <c r="H493" s="6">
        <f>IF(logVir!H493&lt;&gt;0,logVir!H493-logVir!H$1091-0.5*(SLir!H493+SLir!H$1091)*(logHir!H493-logHir!H$1091),0)</f>
        <v>-0.84323734576908516</v>
      </c>
      <c r="I493" s="6">
        <f>IF(logVir!I493&lt;&gt;0,logVir!I493-logVir!I$1091-0.5*(SLir!I493+SLir!I$1091)*(logHir!I493-logHir!I$1091),0)</f>
        <v>-0.68979225407300659</v>
      </c>
    </row>
    <row r="494" spans="1:9" x14ac:dyDescent="0.15">
      <c r="A494" s="1">
        <v>22</v>
      </c>
      <c r="B494" s="1" t="s">
        <v>134</v>
      </c>
      <c r="C494" s="1">
        <v>8</v>
      </c>
      <c r="D494" s="1" t="s">
        <v>21</v>
      </c>
      <c r="E494" s="6">
        <f>IF(logVir!E494&lt;&gt;0,logVir!E494-logVir!E$1092-0.5*(SLir!E494+SLir!E$1092)*(logHir!E494-logHir!E$1092),0)</f>
        <v>8.3711025597550878E-3</v>
      </c>
      <c r="F494" s="8">
        <f>IF(logVir!F494&lt;&gt;0,logVir!F494-logVir!F$1092-0.5*(SLir!F494+SLir!F$1092)*(logHir!F494-logHir!F$1092),0)</f>
        <v>-2.2361503011732217E-2</v>
      </c>
      <c r="G494" s="6">
        <f>IF(logVir!G494&lt;&gt;0,logVir!G494-logVir!G$1092-0.5*(SLir!G494+SLir!G$1092)*(logHir!G494-logHir!G$1092),0)</f>
        <v>1.6566948360240336E-2</v>
      </c>
      <c r="H494" s="6">
        <f>IF(logVir!H494&lt;&gt;0,logVir!H494-logVir!H$1092-0.5*(SLir!H494+SLir!H$1092)*(logHir!H494-logHir!H$1092),0)</f>
        <v>0.12141701867464597</v>
      </c>
      <c r="I494" s="6">
        <f>IF(logVir!I494&lt;&gt;0,logVir!I494-logVir!I$1092-0.5*(SLir!I494+SLir!I$1092)*(logHir!I494-logHir!I$1092),0)</f>
        <v>0.40624257667357827</v>
      </c>
    </row>
    <row r="495" spans="1:9" x14ac:dyDescent="0.15">
      <c r="A495" s="1">
        <v>22</v>
      </c>
      <c r="B495" s="1" t="s">
        <v>134</v>
      </c>
      <c r="C495" s="1">
        <v>9</v>
      </c>
      <c r="D495" s="1" t="s">
        <v>22</v>
      </c>
      <c r="E495" s="6">
        <f>IF(logVir!E495&lt;&gt;0,logVir!E495-logVir!E$1093-0.5*(SLir!E495+SLir!E$1093)*(logHir!E495-logHir!E$1093),0)</f>
        <v>0.49310734051502214</v>
      </c>
      <c r="F495" s="8">
        <f>IF(logVir!F495&lt;&gt;0,logVir!F495-logVir!F$1093-0.5*(SLir!F495+SLir!F$1093)*(logHir!F495-logHir!F$1093),0)</f>
        <v>0.25615697606011523</v>
      </c>
      <c r="G495" s="6">
        <f>IF(logVir!G495&lt;&gt;0,logVir!G495-logVir!G$1093-0.5*(SLir!G495+SLir!G$1093)*(logHir!G495-logHir!G$1093),0)</f>
        <v>0.51011985884610045</v>
      </c>
      <c r="H495" s="6">
        <f>IF(logVir!H495&lt;&gt;0,logVir!H495-logVir!H$1093-0.5*(SLir!H495+SLir!H$1093)*(logHir!H495-logHir!H$1093),0)</f>
        <v>0.27843778545194153</v>
      </c>
      <c r="I495" s="6">
        <f>IF(logVir!I495&lt;&gt;0,logVir!I495-logVir!I$1093-0.5*(SLir!I495+SLir!I$1093)*(logHir!I495-logHir!I$1093),0)</f>
        <v>0.14986725373519416</v>
      </c>
    </row>
    <row r="496" spans="1:9" x14ac:dyDescent="0.15">
      <c r="A496" s="1">
        <v>22</v>
      </c>
      <c r="B496" s="1" t="s">
        <v>134</v>
      </c>
      <c r="C496" s="1">
        <v>10</v>
      </c>
      <c r="D496" s="1" t="s">
        <v>23</v>
      </c>
      <c r="E496" s="6">
        <f>IF(logVir!E496&lt;&gt;0,logVir!E496-logVir!E$1094-0.5*(SLir!E496+SLir!E$1094)*(logHir!E496-logHir!E$1094),0)</f>
        <v>0.48460371527308987</v>
      </c>
      <c r="F496" s="8">
        <f>IF(logVir!F496&lt;&gt;0,logVir!F496-logVir!F$1094-0.5*(SLir!F496+SLir!F$1094)*(logHir!F496-logHir!F$1094),0)</f>
        <v>0.38370783201594172</v>
      </c>
      <c r="G496" s="6">
        <f>IF(logVir!G496&lt;&gt;0,logVir!G496-logVir!G$1094-0.5*(SLir!G496+SLir!G$1094)*(logHir!G496-logHir!G$1094),0)</f>
        <v>0.25010009410205858</v>
      </c>
      <c r="H496" s="6">
        <f>IF(logVir!H496&lt;&gt;0,logVir!H496-logVir!H$1094-0.5*(SLir!H496+SLir!H$1094)*(logHir!H496-logHir!H$1094),0)</f>
        <v>0.13773479917021558</v>
      </c>
      <c r="I496" s="6">
        <f>IF(logVir!I496&lt;&gt;0,logVir!I496-logVir!I$1094-0.5*(SLir!I496+SLir!I$1094)*(logHir!I496-logHir!I$1094),0)</f>
        <v>0.11025507403392865</v>
      </c>
    </row>
    <row r="497" spans="1:9" x14ac:dyDescent="0.15">
      <c r="A497" s="1">
        <v>22</v>
      </c>
      <c r="B497" s="1" t="s">
        <v>134</v>
      </c>
      <c r="C497" s="1">
        <v>11</v>
      </c>
      <c r="D497" s="1" t="s">
        <v>24</v>
      </c>
      <c r="E497" s="6">
        <f>IF(logVir!E497&lt;&gt;0,logVir!E497-logVir!E$1095-0.5*(SLir!E497+SLir!E$1095)*(logHir!E497-logHir!E$1095),0)</f>
        <v>0.50745234519255655</v>
      </c>
      <c r="F497" s="8">
        <f>IF(logVir!F497&lt;&gt;0,logVir!F497-logVir!F$1095-0.5*(SLir!F497+SLir!F$1095)*(logHir!F497-logHir!F$1095),0)</f>
        <v>0.37992026057961525</v>
      </c>
      <c r="G497" s="6">
        <f>IF(logVir!G497&lt;&gt;0,logVir!G497-logVir!G$1095-0.5*(SLir!G497+SLir!G$1095)*(logHir!G497-logHir!G$1095),0)</f>
        <v>0.40361550414049074</v>
      </c>
      <c r="H497" s="6">
        <f>IF(logVir!H497&lt;&gt;0,logVir!H497-logVir!H$1095-0.5*(SLir!H497+SLir!H$1095)*(logHir!H497-logHir!H$1095),0)</f>
        <v>0.15793541352436002</v>
      </c>
      <c r="I497" s="6">
        <f>IF(logVir!I497&lt;&gt;0,logVir!I497-logVir!I$1095-0.5*(SLir!I497+SLir!I$1095)*(logHir!I497-logHir!I$1095),0)</f>
        <v>3.3353706646777503E-2</v>
      </c>
    </row>
    <row r="498" spans="1:9" x14ac:dyDescent="0.15">
      <c r="A498" s="1">
        <v>22</v>
      </c>
      <c r="B498" s="1" t="s">
        <v>134</v>
      </c>
      <c r="C498" s="1">
        <v>12</v>
      </c>
      <c r="D498" s="1" t="s">
        <v>25</v>
      </c>
      <c r="E498" s="6">
        <f>IF(logVir!E498&lt;&gt;0,logVir!E498-logVir!E$1096-0.5*(SLir!E498+SLir!E$1096)*(logHir!E498-logHir!E$1096),0)</f>
        <v>0.59541783305371399</v>
      </c>
      <c r="F498" s="8">
        <f>IF(logVir!F498&lt;&gt;0,logVir!F498-logVir!F$1096-0.5*(SLir!F498+SLir!F$1096)*(logHir!F498-logHir!F$1096),0)</f>
        <v>0.47867166311248988</v>
      </c>
      <c r="G498" s="6">
        <f>IF(logVir!G498&lt;&gt;0,logVir!G498-logVir!G$1096-0.5*(SLir!G498+SLir!G$1096)*(logHir!G498-logHir!G$1096),0)</f>
        <v>0.58345559359979593</v>
      </c>
      <c r="H498" s="6">
        <f>IF(logVir!H498&lt;&gt;0,logVir!H498-logVir!H$1096-0.5*(SLir!H498+SLir!H$1096)*(logHir!H498-logHir!H$1096),0)</f>
        <v>0.7128950404861204</v>
      </c>
      <c r="I498" s="6">
        <f>IF(logVir!I498&lt;&gt;0,logVir!I498-logVir!I$1096-0.5*(SLir!I498+SLir!I$1096)*(logHir!I498-logHir!I$1096),0)</f>
        <v>0.81131281642563047</v>
      </c>
    </row>
    <row r="499" spans="1:9" x14ac:dyDescent="0.15">
      <c r="A499" s="1">
        <v>22</v>
      </c>
      <c r="B499" s="1" t="s">
        <v>134</v>
      </c>
      <c r="C499" s="1">
        <v>13</v>
      </c>
      <c r="D499" s="1" t="s">
        <v>26</v>
      </c>
      <c r="E499" s="6">
        <f>IF(logVir!E499&lt;&gt;0,logVir!E499-logVir!E$1097-0.5*(SLir!E499+SLir!E$1097)*(logHir!E499-logHir!E$1097),0)</f>
        <v>1.0080005194371979</v>
      </c>
      <c r="F499" s="8">
        <f>IF(logVir!F499&lt;&gt;0,logVir!F499-logVir!F$1097-0.5*(SLir!F499+SLir!F$1097)*(logHir!F499-logHir!F$1097),0)</f>
        <v>1.0012049049512552</v>
      </c>
      <c r="G499" s="6">
        <f>IF(logVir!G499&lt;&gt;0,logVir!G499-logVir!G$1097-0.5*(SLir!G499+SLir!G$1097)*(logHir!G499-logHir!G$1097),0)</f>
        <v>1.1755533335272144</v>
      </c>
      <c r="H499" s="6">
        <f>IF(logVir!H499&lt;&gt;0,logVir!H499-logVir!H$1097-0.5*(SLir!H499+SLir!H$1097)*(logHir!H499-logHir!H$1097),0)</f>
        <v>1.1967307218943013</v>
      </c>
      <c r="I499" s="6">
        <f>IF(logVir!I499&lt;&gt;0,logVir!I499-logVir!I$1097-0.5*(SLir!I499+SLir!I$1097)*(logHir!I499-logHir!I$1097),0)</f>
        <v>1.0387091014902856</v>
      </c>
    </row>
    <row r="500" spans="1:9" x14ac:dyDescent="0.15">
      <c r="A500" s="1">
        <v>22</v>
      </c>
      <c r="B500" s="1" t="s">
        <v>134</v>
      </c>
      <c r="C500" s="1">
        <v>14</v>
      </c>
      <c r="D500" s="1" t="s">
        <v>27</v>
      </c>
      <c r="E500" s="6">
        <f>IF(logVir!E500&lt;&gt;0,logVir!E500-logVir!E$1098-0.5*(SLir!E500+SLir!E$1098)*(logHir!E500-logHir!E$1098),0)</f>
        <v>0.50682991099861985</v>
      </c>
      <c r="F500" s="8">
        <f>IF(logVir!F500&lt;&gt;0,logVir!F500-logVir!F$1098-0.5*(SLir!F500+SLir!F$1098)*(logHir!F500-logHir!F$1098),0)</f>
        <v>0.20194714571860128</v>
      </c>
      <c r="G500" s="6">
        <f>IF(logVir!G500&lt;&gt;0,logVir!G500-logVir!G$1098-0.5*(SLir!G500+SLir!G$1098)*(logHir!G500-logHir!G$1098),0)</f>
        <v>0.71578077549177865</v>
      </c>
      <c r="H500" s="6">
        <f>IF(logVir!H500&lt;&gt;0,logVir!H500-logVir!H$1098-0.5*(SLir!H500+SLir!H$1098)*(logHir!H500-logHir!H$1098),0)</f>
        <v>1.4513735401356791</v>
      </c>
      <c r="I500" s="6">
        <f>IF(logVir!I500&lt;&gt;0,logVir!I500-logVir!I$1098-0.5*(SLir!I500+SLir!I$1098)*(logHir!I500-logHir!I$1098),0)</f>
        <v>1.439866389088388</v>
      </c>
    </row>
    <row r="501" spans="1:9" x14ac:dyDescent="0.15">
      <c r="A501" s="1">
        <v>22</v>
      </c>
      <c r="B501" s="1" t="s">
        <v>134</v>
      </c>
      <c r="C501" s="1">
        <v>15</v>
      </c>
      <c r="D501" s="1" t="s">
        <v>28</v>
      </c>
      <c r="E501" s="6">
        <f>IF(logVir!E501&lt;&gt;0,logVir!E501-logVir!E$1099-0.5*(SLir!E501+SLir!E$1099)*(logHir!E501-logHir!E$1099),0)</f>
        <v>0.23567304177278303</v>
      </c>
      <c r="F501" s="8">
        <f>IF(logVir!F501&lt;&gt;0,logVir!F501-logVir!F$1099-0.5*(SLir!F501+SLir!F$1099)*(logHir!F501-logHir!F$1099),0)</f>
        <v>0.23586881087607647</v>
      </c>
      <c r="G501" s="6">
        <f>IF(logVir!G501&lt;&gt;0,logVir!G501-logVir!G$1099-0.5*(SLir!G501+SLir!G$1099)*(logHir!G501-logHir!G$1099),0)</f>
        <v>0.41654177696406991</v>
      </c>
      <c r="H501" s="6">
        <f>IF(logVir!H501&lt;&gt;0,logVir!H501-logVir!H$1099-0.5*(SLir!H501+SLir!H$1099)*(logHir!H501-logHir!H$1099),0)</f>
        <v>0.45343761671480298</v>
      </c>
      <c r="I501" s="6">
        <f>IF(logVir!I501&lt;&gt;0,logVir!I501-logVir!I$1099-0.5*(SLir!I501+SLir!I$1099)*(logHir!I501-logHir!I$1099),0)</f>
        <v>0.58624376425729585</v>
      </c>
    </row>
    <row r="502" spans="1:9" x14ac:dyDescent="0.15">
      <c r="A502" s="1">
        <v>22</v>
      </c>
      <c r="B502" s="1" t="s">
        <v>133</v>
      </c>
      <c r="C502" s="1">
        <v>16</v>
      </c>
      <c r="D502" s="1" t="s">
        <v>11</v>
      </c>
      <c r="E502" s="6">
        <f>IF(logVir!E502&lt;&gt;0,logVir!E502-logVir!E$1100-0.5*(SLir!E502+SLir!E$1100)*(logHir!E502-logHir!E$1100),0)</f>
        <v>0.26554115477821355</v>
      </c>
      <c r="F502" s="8">
        <f>IF(logVir!F502&lt;&gt;0,logVir!F502-logVir!F$1100-0.5*(SLir!F502+SLir!F$1100)*(logHir!F502-logHir!F$1100),0)</f>
        <v>-8.0474938599086221E-2</v>
      </c>
      <c r="G502" s="6">
        <f>IF(logVir!G502&lt;&gt;0,logVir!G502-logVir!G$1100-0.5*(SLir!G502+SLir!G$1100)*(logHir!G502-logHir!G$1100),0)</f>
        <v>7.7112990437773643E-2</v>
      </c>
      <c r="H502" s="6">
        <f>IF(logVir!H502&lt;&gt;0,logVir!H502-logVir!H$1100-0.5*(SLir!H502+SLir!H$1100)*(logHir!H502-logHir!H$1100),0)</f>
        <v>3.9642666698168738E-2</v>
      </c>
      <c r="I502" s="6">
        <f>IF(logVir!I502&lt;&gt;0,logVir!I502-logVir!I$1100-0.5*(SLir!I502+SLir!I$1100)*(logHir!I502-logHir!I$1100),0)</f>
        <v>0.16166207899910112</v>
      </c>
    </row>
    <row r="503" spans="1:9" x14ac:dyDescent="0.15">
      <c r="A503" s="1">
        <v>22</v>
      </c>
      <c r="B503" s="1" t="s">
        <v>133</v>
      </c>
      <c r="C503" s="1">
        <v>17</v>
      </c>
      <c r="D503" s="1" t="s">
        <v>12</v>
      </c>
      <c r="E503" s="6">
        <f>IF(logVir!E503&lt;&gt;0,logVir!E503-logVir!E$1101-0.5*(SLir!E503+SLir!E$1101)*(logHir!E503-logHir!E$1101),0)</f>
        <v>0.3850384925327871</v>
      </c>
      <c r="F503" s="8">
        <f>IF(logVir!F503&lt;&gt;0,logVir!F503-logVir!F$1101-0.5*(SLir!F503+SLir!F$1101)*(logHir!F503-logHir!F$1101),0)</f>
        <v>0.2315029559295779</v>
      </c>
      <c r="G503" s="6">
        <f>IF(logVir!G503&lt;&gt;0,logVir!G503-logVir!G$1101-0.5*(SLir!G503+SLir!G$1101)*(logHir!G503-logHir!G$1101),0)</f>
        <v>0.44486701572606979</v>
      </c>
      <c r="H503" s="6">
        <f>IF(logVir!H503&lt;&gt;0,logVir!H503-logVir!H$1101-0.5*(SLir!H503+SLir!H$1101)*(logHir!H503-logHir!H$1101),0)</f>
        <v>0.53085158649963626</v>
      </c>
      <c r="I503" s="6">
        <f>IF(logVir!I503&lt;&gt;0,logVir!I503-logVir!I$1101-0.5*(SLir!I503+SLir!I$1101)*(logHir!I503-logHir!I$1101),0)</f>
        <v>0.36225700218045453</v>
      </c>
    </row>
    <row r="504" spans="1:9" x14ac:dyDescent="0.15">
      <c r="A504" s="1">
        <v>22</v>
      </c>
      <c r="B504" s="1" t="s">
        <v>133</v>
      </c>
      <c r="C504" s="1">
        <v>18</v>
      </c>
      <c r="D504" s="1" t="s">
        <v>13</v>
      </c>
      <c r="E504" s="6">
        <f>IF(logVir!E504&lt;&gt;0,logVir!E504-logVir!E$1102-0.5*(SLir!E504+SLir!E$1102)*(logHir!E504-logHir!E$1102),0)</f>
        <v>0.1396750354279076</v>
      </c>
      <c r="F504" s="8">
        <f>IF(logVir!F504&lt;&gt;0,logVir!F504-logVir!F$1102-0.5*(SLir!F504+SLir!F$1102)*(logHir!F504-logHir!F$1102),0)</f>
        <v>0.17488253899187978</v>
      </c>
      <c r="G504" s="6">
        <f>IF(logVir!G504&lt;&gt;0,logVir!G504-logVir!G$1102-0.5*(SLir!G504+SLir!G$1102)*(logHir!G504-logHir!G$1102),0)</f>
        <v>3.8459369530979282E-2</v>
      </c>
      <c r="H504" s="6">
        <f>IF(logVir!H504&lt;&gt;0,logVir!H504-logVir!H$1102-0.5*(SLir!H504+SLir!H$1102)*(logHir!H504-logHir!H$1102),0)</f>
        <v>0.11833607684837844</v>
      </c>
      <c r="I504" s="6">
        <f>IF(logVir!I504&lt;&gt;0,logVir!I504-logVir!I$1102-0.5*(SLir!I504+SLir!I$1102)*(logHir!I504-logHir!I$1102),0)</f>
        <v>0.16789444857649305</v>
      </c>
    </row>
    <row r="505" spans="1:9" x14ac:dyDescent="0.15">
      <c r="A505" s="1">
        <v>22</v>
      </c>
      <c r="B505" s="1" t="s">
        <v>133</v>
      </c>
      <c r="C505" s="1">
        <v>19</v>
      </c>
      <c r="D505" s="1" t="s">
        <v>14</v>
      </c>
      <c r="E505" s="6">
        <f>IF(logVir!E505&lt;&gt;0,logVir!E505-logVir!E$1103-0.5*(SLir!E505+SLir!E$1103)*(logHir!E505-logHir!E$1103),0)</f>
        <v>0.1751855778984972</v>
      </c>
      <c r="F505" s="8">
        <f>IF(logVir!F505&lt;&gt;0,logVir!F505-logVir!F$1103-0.5*(SLir!F505+SLir!F$1103)*(logHir!F505-logHir!F$1103),0)</f>
        <v>0.14125059432421327</v>
      </c>
      <c r="G505" s="6">
        <f>IF(logVir!G505&lt;&gt;0,logVir!G505-logVir!G$1103-0.5*(SLir!G505+SLir!G$1103)*(logHir!G505-logHir!G$1103),0)</f>
        <v>-5.1360481433824545E-2</v>
      </c>
      <c r="H505" s="6">
        <f>IF(logVir!H505&lt;&gt;0,logVir!H505-logVir!H$1103-0.5*(SLir!H505+SLir!H$1103)*(logHir!H505-logHir!H$1103),0)</f>
        <v>0.2083076641305075</v>
      </c>
      <c r="I505" s="6">
        <f>IF(logVir!I505&lt;&gt;0,logVir!I505-logVir!I$1103-0.5*(SLir!I505+SLir!I$1103)*(logHir!I505-logHir!I$1103),0)</f>
        <v>0.29005944992729071</v>
      </c>
    </row>
    <row r="506" spans="1:9" x14ac:dyDescent="0.15">
      <c r="A506" s="1">
        <v>22</v>
      </c>
      <c r="B506" s="1" t="s">
        <v>133</v>
      </c>
      <c r="C506" s="1">
        <v>20</v>
      </c>
      <c r="D506" s="1" t="s">
        <v>15</v>
      </c>
      <c r="E506" s="6">
        <f>IF(logVir!E506&lt;&gt;0,logVir!E506-logVir!E$1104-0.5*(SLir!E506+SLir!E$1104)*(logHir!E506-logHir!E$1104),0)</f>
        <v>1.2158863778875169</v>
      </c>
      <c r="F506" s="8">
        <f>IF(logVir!F506&lt;&gt;0,logVir!F506-logVir!F$1104-0.5*(SLir!F506+SLir!F$1104)*(logHir!F506-logHir!F$1104),0)</f>
        <v>0.72132334183041269</v>
      </c>
      <c r="G506" s="6">
        <f>IF(logVir!G506&lt;&gt;0,logVir!G506-logVir!G$1104-0.5*(SLir!G506+SLir!G$1104)*(logHir!G506-logHir!G$1104),0)</f>
        <v>0.55579140454863718</v>
      </c>
      <c r="H506" s="6">
        <f>IF(logVir!H506&lt;&gt;0,logVir!H506-logVir!H$1104-0.5*(SLir!H506+SLir!H$1104)*(logHir!H506-logHir!H$1104),0)</f>
        <v>0.60797105456528255</v>
      </c>
      <c r="I506" s="6">
        <f>IF(logVir!I506&lt;&gt;0,logVir!I506-logVir!I$1104-0.5*(SLir!I506+SLir!I$1104)*(logHir!I506-logHir!I$1104),0)</f>
        <v>0.68441424894340297</v>
      </c>
    </row>
    <row r="507" spans="1:9" x14ac:dyDescent="0.15">
      <c r="A507" s="1">
        <v>22</v>
      </c>
      <c r="B507" s="1" t="s">
        <v>133</v>
      </c>
      <c r="C507" s="1">
        <v>21</v>
      </c>
      <c r="D507" s="1" t="s">
        <v>16</v>
      </c>
      <c r="E507" s="6">
        <f>IF(logVir!E507&lt;&gt;0,logVir!E507-logVir!E$1105-0.5*(SLir!E507+SLir!E$1105)*(logHir!E507-logHir!E$1105),0)</f>
        <v>0.364528278652201</v>
      </c>
      <c r="F507" s="8">
        <f>IF(logVir!F507&lt;&gt;0,logVir!F507-logVir!F$1105-0.5*(SLir!F507+SLir!F$1105)*(logHir!F507-logHir!F$1105),0)</f>
        <v>0.43587089087581909</v>
      </c>
      <c r="G507" s="6">
        <f>IF(logVir!G507&lt;&gt;0,logVir!G507-logVir!G$1105-0.5*(SLir!G507+SLir!G$1105)*(logHir!G507-logHir!G$1105),0)</f>
        <v>0.47489974057455575</v>
      </c>
      <c r="H507" s="6">
        <f>IF(logVir!H507&lt;&gt;0,logVir!H507-logVir!H$1105-0.5*(SLir!H507+SLir!H$1105)*(logHir!H507-logHir!H$1105),0)</f>
        <v>0.3645150955873474</v>
      </c>
      <c r="I507" s="6">
        <f>IF(logVir!I507&lt;&gt;0,logVir!I507-logVir!I$1105-0.5*(SLir!I507+SLir!I$1105)*(logHir!I507-logHir!I$1105),0)</f>
        <v>0.48859342490205809</v>
      </c>
    </row>
    <row r="508" spans="1:9" x14ac:dyDescent="0.15">
      <c r="A508" s="1">
        <v>22</v>
      </c>
      <c r="B508" s="1" t="s">
        <v>132</v>
      </c>
      <c r="C508" s="1">
        <v>22</v>
      </c>
      <c r="D508" s="1" t="s">
        <v>8</v>
      </c>
      <c r="E508" s="6">
        <f>IF(logVir!E508&lt;&gt;0,logVir!E508-logVir!E$1106-0.5*(SLir!E508+SLir!E$1106)*(logHir!E508-logHir!E$1106),0)</f>
        <v>0.15341795493510713</v>
      </c>
      <c r="F508" s="8">
        <f>IF(logVir!F508&lt;&gt;0,logVir!F508-logVir!F$1106-0.5*(SLir!F508+SLir!F$1106)*(logHir!F508-logHir!F$1106),0)</f>
        <v>0.2477935354020584</v>
      </c>
      <c r="G508" s="6">
        <f>IF(logVir!G508&lt;&gt;0,logVir!G508-logVir!G$1106-0.5*(SLir!G508+SLir!G$1106)*(logHir!G508-logHir!G$1106),0)</f>
        <v>0.30056132058057394</v>
      </c>
      <c r="H508" s="6">
        <f>IF(logVir!H508&lt;&gt;0,logVir!H508-logVir!H$1106-0.5*(SLir!H508+SLir!H$1106)*(logHir!H508-logHir!H$1106),0)</f>
        <v>0.19066515183868687</v>
      </c>
      <c r="I508" s="6">
        <f>IF(logVir!I508&lt;&gt;0,logVir!I508-logVir!I$1106-0.5*(SLir!I508+SLir!I$1106)*(logHir!I508-logHir!I$1106),0)</f>
        <v>0.18042842290239341</v>
      </c>
    </row>
    <row r="509" spans="1:9" x14ac:dyDescent="0.15">
      <c r="A509" s="1">
        <v>22</v>
      </c>
      <c r="B509" s="1" t="s">
        <v>132</v>
      </c>
      <c r="C509" s="1">
        <v>23</v>
      </c>
      <c r="D509" s="1" t="s">
        <v>29</v>
      </c>
      <c r="E509" s="6">
        <f>IF(logVir!E509&lt;&gt;0,logVir!E509-logVir!E$1107-0.5*(SLir!E509+SLir!E$1107)*(logHir!E509-logHir!E$1107),0)</f>
        <v>0.1163772156550642</v>
      </c>
      <c r="F509" s="8">
        <f>IF(logVir!F509&lt;&gt;0,logVir!F509-logVir!F$1107-0.5*(SLir!F509+SLir!F$1107)*(logHir!F509-logHir!F$1107),0)</f>
        <v>0.10711956232896996</v>
      </c>
      <c r="G509" s="6">
        <f>IF(logVir!G509&lt;&gt;0,logVir!G509-logVir!G$1107-0.5*(SLir!G509+SLir!G$1107)*(logHir!G509-logHir!G$1107),0)</f>
        <v>0.15223859263013156</v>
      </c>
      <c r="H509" s="6">
        <f>IF(logVir!H509&lt;&gt;0,logVir!H509-logVir!H$1107-0.5*(SLir!H509+SLir!H$1107)*(logHir!H509-logHir!H$1107),0)</f>
        <v>0.11334145089816006</v>
      </c>
      <c r="I509" s="6">
        <f>IF(logVir!I509&lt;&gt;0,logVir!I509-logVir!I$1107-0.5*(SLir!I509+SLir!I$1107)*(logHir!I509-logHir!I$1107),0)</f>
        <v>0.11443851978773917</v>
      </c>
    </row>
    <row r="510" spans="1:9" x14ac:dyDescent="0.15">
      <c r="A510" s="1">
        <v>23</v>
      </c>
      <c r="B510" s="1" t="s">
        <v>137</v>
      </c>
      <c r="C510" s="1">
        <v>1</v>
      </c>
      <c r="D510" s="1" t="s">
        <v>9</v>
      </c>
      <c r="E510" s="6">
        <f>IF(logVir!E510&lt;&gt;0,logVir!E510-logVir!E$1085-0.5*(SLir!E510+SLir!E$1085)*(logHir!E510-logHir!E$1085),0)</f>
        <v>0.10934048467186858</v>
      </c>
      <c r="F510" s="8">
        <f>IF(logVir!F510&lt;&gt;0,logVir!F510-logVir!F$1085-0.5*(SLir!F510+SLir!F$1085)*(logHir!F510-logHir!F$1085),0)</f>
        <v>9.6593212267994749E-2</v>
      </c>
      <c r="G510" s="6">
        <f>IF(logVir!G510&lt;&gt;0,logVir!G510-logVir!G$1085-0.5*(SLir!G510+SLir!G$1085)*(logHir!G510-logHir!G$1085),0)</f>
        <v>0.24573867340847841</v>
      </c>
      <c r="H510" s="6">
        <f>IF(logVir!H510&lt;&gt;0,logVir!H510-logVir!H$1085-0.5*(SLir!H510+SLir!H$1085)*(logHir!H510-logHir!H$1085),0)</f>
        <v>0.39616854718698336</v>
      </c>
      <c r="I510" s="6">
        <f>IF(logVir!I510&lt;&gt;0,logVir!I510-logVir!I$1085-0.5*(SLir!I510+SLir!I$1085)*(logHir!I510-logHir!I$1085),0)</f>
        <v>0.43058972975766546</v>
      </c>
    </row>
    <row r="511" spans="1:9" x14ac:dyDescent="0.15">
      <c r="A511" s="1">
        <v>23</v>
      </c>
      <c r="B511" s="1" t="s">
        <v>137</v>
      </c>
      <c r="C511" s="1">
        <v>2</v>
      </c>
      <c r="D511" s="1" t="s">
        <v>10</v>
      </c>
      <c r="E511" s="6">
        <f>IF(logVir!E511&lt;&gt;0,logVir!E511-logVir!E$1086-0.5*(SLir!E511+SLir!E$1086)*(logHir!E511-logHir!E$1086),0)</f>
        <v>-4.1712324622465088E-3</v>
      </c>
      <c r="F511" s="8">
        <f>IF(logVir!F511&lt;&gt;0,logVir!F511-logVir!F$1086-0.5*(SLir!F511+SLir!F$1086)*(logHir!F511-logHir!F$1086),0)</f>
        <v>-0.20200156154614651</v>
      </c>
      <c r="G511" s="6">
        <f>IF(logVir!G511&lt;&gt;0,logVir!G511-logVir!G$1086-0.5*(SLir!G511+SLir!G$1086)*(logHir!G511-logHir!G$1086),0)</f>
        <v>2.4608977168839974E-2</v>
      </c>
      <c r="H511" s="6">
        <f>IF(logVir!H511&lt;&gt;0,logVir!H511-logVir!H$1086-0.5*(SLir!H511+SLir!H$1086)*(logHir!H511-logHir!H$1086),0)</f>
        <v>-0.1836639564662163</v>
      </c>
      <c r="I511" s="6">
        <f>IF(logVir!I511&lt;&gt;0,logVir!I511-logVir!I$1086-0.5*(SLir!I511+SLir!I$1086)*(logHir!I511-logHir!I$1086),0)</f>
        <v>-7.6620172724513214E-2</v>
      </c>
    </row>
    <row r="512" spans="1:9" x14ac:dyDescent="0.15">
      <c r="A512" s="1">
        <v>23</v>
      </c>
      <c r="B512" s="1" t="s">
        <v>138</v>
      </c>
      <c r="C512" s="1">
        <v>3</v>
      </c>
      <c r="D512" s="1" t="s">
        <v>17</v>
      </c>
      <c r="E512" s="6">
        <f>IF(logVir!E512&lt;&gt;0,logVir!E512-logVir!E$1087-0.5*(SLir!E512+SLir!E$1087)*(logHir!E512-logHir!E$1087),0)</f>
        <v>0.66975498483609675</v>
      </c>
      <c r="F512" s="8">
        <f>IF(logVir!F512&lt;&gt;0,logVir!F512-logVir!F$1087-0.5*(SLir!F512+SLir!F$1087)*(logHir!F512-logHir!F$1087),0)</f>
        <v>0.64435556095571078</v>
      </c>
      <c r="G512" s="6">
        <f>IF(logVir!G512&lt;&gt;0,logVir!G512-logVir!G$1087-0.5*(SLir!G512+SLir!G$1087)*(logHir!G512-logHir!G$1087),0)</f>
        <v>0.57993878002572974</v>
      </c>
      <c r="H512" s="6">
        <f>IF(logVir!H512&lt;&gt;0,logVir!H512-logVir!H$1087-0.5*(SLir!H512+SLir!H$1087)*(logHir!H512-logHir!H$1087),0)</f>
        <v>0.52714444884408818</v>
      </c>
      <c r="I512" s="6">
        <f>IF(logVir!I512&lt;&gt;0,logVir!I512-logVir!I$1087-0.5*(SLir!I512+SLir!I$1087)*(logHir!I512-logHir!I$1087),0)</f>
        <v>0.71343502922270696</v>
      </c>
    </row>
    <row r="513" spans="1:9" x14ac:dyDescent="0.15">
      <c r="A513" s="1">
        <v>23</v>
      </c>
      <c r="B513" s="1" t="s">
        <v>138</v>
      </c>
      <c r="C513" s="1">
        <v>4</v>
      </c>
      <c r="D513" s="1" t="s">
        <v>18</v>
      </c>
      <c r="E513" s="6">
        <f>IF(logVir!E513&lt;&gt;0,logVir!E513-logVir!E$1088-0.5*(SLir!E513+SLir!E$1088)*(logHir!E513-logHir!E$1088),0)</f>
        <v>0.93304884504394003</v>
      </c>
      <c r="F513" s="8">
        <f>IF(logVir!F513&lt;&gt;0,logVir!F513-logVir!F$1088-0.5*(SLir!F513+SLir!F$1088)*(logHir!F513-logHir!F$1088),0)</f>
        <v>0.63752327668905906</v>
      </c>
      <c r="G513" s="6">
        <f>IF(logVir!G513&lt;&gt;0,logVir!G513-logVir!G$1088-0.5*(SLir!G513+SLir!G$1088)*(logHir!G513-logHir!G$1088),0)</f>
        <v>0.72238830920548591</v>
      </c>
      <c r="H513" s="6">
        <f>IF(logVir!H513&lt;&gt;0,logVir!H513-logVir!H$1088-0.5*(SLir!H513+SLir!H$1088)*(logHir!H513-logHir!H$1088),0)</f>
        <v>0.63815813772677821</v>
      </c>
      <c r="I513" s="6">
        <f>IF(logVir!I513&lt;&gt;0,logVir!I513-logVir!I$1088-0.5*(SLir!I513+SLir!I$1088)*(logHir!I513-logHir!I$1088),0)</f>
        <v>0.81414067901754983</v>
      </c>
    </row>
    <row r="514" spans="1:9" x14ac:dyDescent="0.15">
      <c r="A514" s="1">
        <v>23</v>
      </c>
      <c r="B514" s="1" t="s">
        <v>138</v>
      </c>
      <c r="C514" s="1">
        <v>5</v>
      </c>
      <c r="D514" s="1" t="s">
        <v>19</v>
      </c>
      <c r="E514" s="6">
        <f>IF(logVir!E514&lt;&gt;0,logVir!E514-logVir!E$1089-0.5*(SLir!E514+SLir!E$1089)*(logHir!E514-logHir!E$1089),0)</f>
        <v>0.74920391715441148</v>
      </c>
      <c r="F514" s="8">
        <f>IF(logVir!F514&lt;&gt;0,logVir!F514-logVir!F$1089-0.5*(SLir!F514+SLir!F$1089)*(logHir!F514-logHir!F$1089),0)</f>
        <v>0.47044911489051611</v>
      </c>
      <c r="G514" s="6">
        <f>IF(logVir!G514&lt;&gt;0,logVir!G514-logVir!G$1089-0.5*(SLir!G514+SLir!G$1089)*(logHir!G514-logHir!G$1089),0)</f>
        <v>0.47925268657445774</v>
      </c>
      <c r="H514" s="6">
        <f>IF(logVir!H514&lt;&gt;0,logVir!H514-logVir!H$1089-0.5*(SLir!H514+SLir!H$1089)*(logHir!H514-logHir!H$1089),0)</f>
        <v>0.29205553450299537</v>
      </c>
      <c r="I514" s="6">
        <f>IF(logVir!I514&lt;&gt;0,logVir!I514-logVir!I$1089-0.5*(SLir!I514+SLir!I$1089)*(logHir!I514-logHir!I$1089),0)</f>
        <v>0.45706064029662152</v>
      </c>
    </row>
    <row r="515" spans="1:9" x14ac:dyDescent="0.15">
      <c r="A515" s="1">
        <v>23</v>
      </c>
      <c r="B515" s="1" t="s">
        <v>138</v>
      </c>
      <c r="C515" s="1">
        <v>6</v>
      </c>
      <c r="D515" s="1" t="s">
        <v>3</v>
      </c>
      <c r="E515" s="6">
        <f>IF(logVir!E515&lt;&gt;0,logVir!E515-logVir!E$1090-0.5*(SLir!E515+SLir!E$1090)*(logHir!E515-logHir!E$1090),0)</f>
        <v>1.2517248630525399</v>
      </c>
      <c r="F515" s="8">
        <f>IF(logVir!F515&lt;&gt;0,logVir!F515-logVir!F$1090-0.5*(SLir!F515+SLir!F$1090)*(logHir!F515-logHir!F$1090),0)</f>
        <v>0.94445403735246081</v>
      </c>
      <c r="G515" s="6">
        <f>IF(logVir!G515&lt;&gt;0,logVir!G515-logVir!G$1090-0.5*(SLir!G515+SLir!G$1090)*(logHir!G515-logHir!G$1090),0)</f>
        <v>0.55133692067715645</v>
      </c>
      <c r="H515" s="6">
        <f>IF(logVir!H515&lt;&gt;0,logVir!H515-logVir!H$1090-0.5*(SLir!H515+SLir!H$1090)*(logHir!H515-logHir!H$1090),0)</f>
        <v>0.44800040311997202</v>
      </c>
      <c r="I515" s="6">
        <f>IF(logVir!I515&lt;&gt;0,logVir!I515-logVir!I$1090-0.5*(SLir!I515+SLir!I$1090)*(logHir!I515-logHir!I$1090),0)</f>
        <v>0.75552703740240623</v>
      </c>
    </row>
    <row r="516" spans="1:9" x14ac:dyDescent="0.15">
      <c r="A516" s="1">
        <v>23</v>
      </c>
      <c r="B516" s="1" t="s">
        <v>138</v>
      </c>
      <c r="C516" s="1">
        <v>7</v>
      </c>
      <c r="D516" s="1" t="s">
        <v>20</v>
      </c>
      <c r="E516" s="6">
        <f>IF(logVir!E516&lt;&gt;0,logVir!E516-logVir!E$1091-0.5*(SLir!E516+SLir!E$1091)*(logHir!E516-logHir!E$1091),0)</f>
        <v>1.7073108243917687</v>
      </c>
      <c r="F516" s="8">
        <f>IF(logVir!F516&lt;&gt;0,logVir!F516-logVir!F$1091-0.5*(SLir!F516+SLir!F$1091)*(logHir!F516-logHir!F$1091),0)</f>
        <v>2.3610685620001672</v>
      </c>
      <c r="G516" s="6">
        <f>IF(logVir!G516&lt;&gt;0,logVir!G516-logVir!G$1091-0.5*(SLir!G516+SLir!G$1091)*(logHir!G516-logHir!G$1091),0)</f>
        <v>2.1211912928155332</v>
      </c>
      <c r="H516" s="6">
        <f>IF(logVir!H516&lt;&gt;0,logVir!H516-logVir!H$1091-0.5*(SLir!H516+SLir!H$1091)*(logHir!H516-logHir!H$1091),0)</f>
        <v>2.2421901769626404</v>
      </c>
      <c r="I516" s="6">
        <f>IF(logVir!I516&lt;&gt;0,logVir!I516-logVir!I$1091-0.5*(SLir!I516+SLir!I$1091)*(logHir!I516-logHir!I$1091),0)</f>
        <v>2.942441564786086</v>
      </c>
    </row>
    <row r="517" spans="1:9" x14ac:dyDescent="0.15">
      <c r="A517" s="1">
        <v>23</v>
      </c>
      <c r="B517" s="1" t="s">
        <v>138</v>
      </c>
      <c r="C517" s="1">
        <v>8</v>
      </c>
      <c r="D517" s="1" t="s">
        <v>21</v>
      </c>
      <c r="E517" s="6">
        <f>IF(logVir!E517&lt;&gt;0,logVir!E517-logVir!E$1092-0.5*(SLir!E517+SLir!E$1092)*(logHir!E517-logHir!E$1092),0)</f>
        <v>0.73889180851456304</v>
      </c>
      <c r="F517" s="8">
        <f>IF(logVir!F517&lt;&gt;0,logVir!F517-logVir!F$1092-0.5*(SLir!F517+SLir!F$1092)*(logHir!F517-logHir!F$1092),0)</f>
        <v>0.43749842205758593</v>
      </c>
      <c r="G517" s="6">
        <f>IF(logVir!G517&lt;&gt;0,logVir!G517-logVir!G$1092-0.5*(SLir!G517+SLir!G$1092)*(logHir!G517-logHir!G$1092),0)</f>
        <v>0.50673495270262947</v>
      </c>
      <c r="H517" s="6">
        <f>IF(logVir!H517&lt;&gt;0,logVir!H517-logVir!H$1092-0.5*(SLir!H517+SLir!H$1092)*(logHir!H517-logHir!H$1092),0)</f>
        <v>0.49791996096426994</v>
      </c>
      <c r="I517" s="6">
        <f>IF(logVir!I517&lt;&gt;0,logVir!I517-logVir!I$1092-0.5*(SLir!I517+SLir!I$1092)*(logHir!I517-logHir!I$1092),0)</f>
        <v>0.66637005647601266</v>
      </c>
    </row>
    <row r="518" spans="1:9" x14ac:dyDescent="0.15">
      <c r="A518" s="1">
        <v>23</v>
      </c>
      <c r="B518" s="1" t="s">
        <v>138</v>
      </c>
      <c r="C518" s="1">
        <v>9</v>
      </c>
      <c r="D518" s="1" t="s">
        <v>22</v>
      </c>
      <c r="E518" s="6">
        <f>IF(logVir!E518&lt;&gt;0,logVir!E518-logVir!E$1093-0.5*(SLir!E518+SLir!E$1093)*(logHir!E518-logHir!E$1093),0)</f>
        <v>0.91289091460540184</v>
      </c>
      <c r="F518" s="8">
        <f>IF(logVir!F518&lt;&gt;0,logVir!F518-logVir!F$1093-0.5*(SLir!F518+SLir!F$1093)*(logHir!F518-logHir!F$1093),0)</f>
        <v>1.1289235597302183</v>
      </c>
      <c r="G518" s="6">
        <f>IF(logVir!G518&lt;&gt;0,logVir!G518-logVir!G$1093-0.5*(SLir!G518+SLir!G$1093)*(logHir!G518-logHir!G$1093),0)</f>
        <v>1.1345949771633432</v>
      </c>
      <c r="H518" s="6">
        <f>IF(logVir!H518&lt;&gt;0,logVir!H518-logVir!H$1093-0.5*(SLir!H518+SLir!H$1093)*(logHir!H518-logHir!H$1093),0)</f>
        <v>1.1357549371692164</v>
      </c>
      <c r="I518" s="6">
        <f>IF(logVir!I518&lt;&gt;0,logVir!I518-logVir!I$1093-0.5*(SLir!I518+SLir!I$1093)*(logHir!I518-logHir!I$1093),0)</f>
        <v>0.94765016078558983</v>
      </c>
    </row>
    <row r="519" spans="1:9" x14ac:dyDescent="0.15">
      <c r="A519" s="1">
        <v>23</v>
      </c>
      <c r="B519" s="1" t="s">
        <v>138</v>
      </c>
      <c r="C519" s="1">
        <v>10</v>
      </c>
      <c r="D519" s="1" t="s">
        <v>23</v>
      </c>
      <c r="E519" s="6">
        <f>IF(logVir!E519&lt;&gt;0,logVir!E519-logVir!E$1094-0.5*(SLir!E519+SLir!E$1094)*(logHir!E519-logHir!E$1094),0)</f>
        <v>0.86871640596778033</v>
      </c>
      <c r="F519" s="8">
        <f>IF(logVir!F519&lt;&gt;0,logVir!F519-logVir!F$1094-0.5*(SLir!F519+SLir!F$1094)*(logHir!F519-logHir!F$1094),0)</f>
        <v>0.48496287391655524</v>
      </c>
      <c r="G519" s="6">
        <f>IF(logVir!G519&lt;&gt;0,logVir!G519-logVir!G$1094-0.5*(SLir!G519+SLir!G$1094)*(logHir!G519-logHir!G$1094),0)</f>
        <v>0.48157842988330679</v>
      </c>
      <c r="H519" s="6">
        <f>IF(logVir!H519&lt;&gt;0,logVir!H519-logVir!H$1094-0.5*(SLir!H519+SLir!H$1094)*(logHir!H519-logHir!H$1094),0)</f>
        <v>0.34066377252887148</v>
      </c>
      <c r="I519" s="6">
        <f>IF(logVir!I519&lt;&gt;0,logVir!I519-logVir!I$1094-0.5*(SLir!I519+SLir!I$1094)*(logHir!I519-logHir!I$1094),0)</f>
        <v>0.36040290485297244</v>
      </c>
    </row>
    <row r="520" spans="1:9" x14ac:dyDescent="0.15">
      <c r="A520" s="1">
        <v>23</v>
      </c>
      <c r="B520" s="1" t="s">
        <v>138</v>
      </c>
      <c r="C520" s="1">
        <v>11</v>
      </c>
      <c r="D520" s="1" t="s">
        <v>24</v>
      </c>
      <c r="E520" s="6">
        <f>IF(logVir!E520&lt;&gt;0,logVir!E520-logVir!E$1095-0.5*(SLir!E520+SLir!E$1095)*(logHir!E520-logHir!E$1095),0)</f>
        <v>0.66065080662649112</v>
      </c>
      <c r="F520" s="8">
        <f>IF(logVir!F520&lt;&gt;0,logVir!F520-logVir!F$1095-0.5*(SLir!F520+SLir!F$1095)*(logHir!F520-logHir!F$1095),0)</f>
        <v>0.57211308159773377</v>
      </c>
      <c r="G520" s="6">
        <f>IF(logVir!G520&lt;&gt;0,logVir!G520-logVir!G$1095-0.5*(SLir!G520+SLir!G$1095)*(logHir!G520-logHir!G$1095),0)</f>
        <v>0.76590598368287632</v>
      </c>
      <c r="H520" s="6">
        <f>IF(logVir!H520&lt;&gt;0,logVir!H520-logVir!H$1095-0.5*(SLir!H520+SLir!H$1095)*(logHir!H520-logHir!H$1095),0)</f>
        <v>0.52270413717400266</v>
      </c>
      <c r="I520" s="6">
        <f>IF(logVir!I520&lt;&gt;0,logVir!I520-logVir!I$1095-0.5*(SLir!I520+SLir!I$1095)*(logHir!I520-logHir!I$1095),0)</f>
        <v>0.65617797729287375</v>
      </c>
    </row>
    <row r="521" spans="1:9" x14ac:dyDescent="0.15">
      <c r="A521" s="1">
        <v>23</v>
      </c>
      <c r="B521" s="1" t="s">
        <v>138</v>
      </c>
      <c r="C521" s="1">
        <v>12</v>
      </c>
      <c r="D521" s="1" t="s">
        <v>25</v>
      </c>
      <c r="E521" s="6">
        <f>IF(logVir!E521&lt;&gt;0,logVir!E521-logVir!E$1096-0.5*(SLir!E521+SLir!E$1096)*(logHir!E521-logHir!E$1096),0)</f>
        <v>0.72021996813263045</v>
      </c>
      <c r="F521" s="8">
        <f>IF(logVir!F521&lt;&gt;0,logVir!F521-logVir!F$1096-0.5*(SLir!F521+SLir!F$1096)*(logHir!F521-logHir!F$1096),0)</f>
        <v>0.55590764572829698</v>
      </c>
      <c r="G521" s="6">
        <f>IF(logVir!G521&lt;&gt;0,logVir!G521-logVir!G$1096-0.5*(SLir!G521+SLir!G$1096)*(logHir!G521-logHir!G$1096),0)</f>
        <v>0.52764789026141068</v>
      </c>
      <c r="H521" s="6">
        <f>IF(logVir!H521&lt;&gt;0,logVir!H521-logVir!H$1096-0.5*(SLir!H521+SLir!H$1096)*(logHir!H521-logHir!H$1096),0)</f>
        <v>0.44742605862473261</v>
      </c>
      <c r="I521" s="6">
        <f>IF(logVir!I521&lt;&gt;0,logVir!I521-logVir!I$1096-0.5*(SLir!I521+SLir!I$1096)*(logHir!I521-logHir!I$1096),0)</f>
        <v>0.72159304840606042</v>
      </c>
    </row>
    <row r="522" spans="1:9" x14ac:dyDescent="0.15">
      <c r="A522" s="1">
        <v>23</v>
      </c>
      <c r="B522" s="1" t="s">
        <v>138</v>
      </c>
      <c r="C522" s="1">
        <v>13</v>
      </c>
      <c r="D522" s="1" t="s">
        <v>26</v>
      </c>
      <c r="E522" s="6">
        <f>IF(logVir!E522&lt;&gt;0,logVir!E522-logVir!E$1097-0.5*(SLir!E522+SLir!E$1097)*(logHir!E522-logHir!E$1097),0)</f>
        <v>1.6656867419116543</v>
      </c>
      <c r="F522" s="8">
        <f>IF(logVir!F522&lt;&gt;0,logVir!F522-logVir!F$1097-0.5*(SLir!F522+SLir!F$1097)*(logHir!F522-logHir!F$1097),0)</f>
        <v>1.6314224692010142</v>
      </c>
      <c r="G522" s="6">
        <f>IF(logVir!G522&lt;&gt;0,logVir!G522-logVir!G$1097-0.5*(SLir!G522+SLir!G$1097)*(logHir!G522-logHir!G$1097),0)</f>
        <v>2.1748755051292199</v>
      </c>
      <c r="H522" s="6">
        <f>IF(logVir!H522&lt;&gt;0,logVir!H522-logVir!H$1097-0.5*(SLir!H522+SLir!H$1097)*(logHir!H522-logHir!H$1097),0)</f>
        <v>1.9504772981703109</v>
      </c>
      <c r="I522" s="6">
        <f>IF(logVir!I522&lt;&gt;0,logVir!I522-logVir!I$1097-0.5*(SLir!I522+SLir!I$1097)*(logHir!I522-logHir!I$1097),0)</f>
        <v>1.4230202704564481</v>
      </c>
    </row>
    <row r="523" spans="1:9" x14ac:dyDescent="0.15">
      <c r="A523" s="1">
        <v>23</v>
      </c>
      <c r="B523" s="1" t="s">
        <v>138</v>
      </c>
      <c r="C523" s="1">
        <v>14</v>
      </c>
      <c r="D523" s="1" t="s">
        <v>27</v>
      </c>
      <c r="E523" s="6">
        <f>IF(logVir!E523&lt;&gt;0,logVir!E523-logVir!E$1098-0.5*(SLir!E523+SLir!E$1098)*(logHir!E523-logHir!E$1098),0)</f>
        <v>0.64475584303946265</v>
      </c>
      <c r="F523" s="8">
        <f>IF(logVir!F523&lt;&gt;0,logVir!F523-logVir!F$1098-0.5*(SLir!F523+SLir!F$1098)*(logHir!F523-logHir!F$1098),0)</f>
        <v>0.71640754211268387</v>
      </c>
      <c r="G523" s="6">
        <f>IF(logVir!G523&lt;&gt;0,logVir!G523-logVir!G$1098-0.5*(SLir!G523+SLir!G$1098)*(logHir!G523-logHir!G$1098),0)</f>
        <v>0.86015139546911779</v>
      </c>
      <c r="H523" s="6">
        <f>IF(logVir!H523&lt;&gt;0,logVir!H523-logVir!H$1098-0.5*(SLir!H523+SLir!H$1098)*(logHir!H523-logHir!H$1098),0)</f>
        <v>1.1010538822126048</v>
      </c>
      <c r="I523" s="6">
        <f>IF(logVir!I523&lt;&gt;0,logVir!I523-logVir!I$1098-0.5*(SLir!I523+SLir!I$1098)*(logHir!I523-logHir!I$1098),0)</f>
        <v>0.90042341582622687</v>
      </c>
    </row>
    <row r="524" spans="1:9" x14ac:dyDescent="0.15">
      <c r="A524" s="1">
        <v>23</v>
      </c>
      <c r="B524" s="1" t="s">
        <v>138</v>
      </c>
      <c r="C524" s="1">
        <v>15</v>
      </c>
      <c r="D524" s="1" t="s">
        <v>28</v>
      </c>
      <c r="E524" s="6">
        <f>IF(logVir!E524&lt;&gt;0,logVir!E524-logVir!E$1099-0.5*(SLir!E524+SLir!E$1099)*(logHir!E524-logHir!E$1099),0)</f>
        <v>0.61613293216921594</v>
      </c>
      <c r="F524" s="8">
        <f>IF(logVir!F524&lt;&gt;0,logVir!F524-logVir!F$1099-0.5*(SLir!F524+SLir!F$1099)*(logHir!F524-logHir!F$1099),0)</f>
        <v>0.57956831143646426</v>
      </c>
      <c r="G524" s="6">
        <f>IF(logVir!G524&lt;&gt;0,logVir!G524-logVir!G$1099-0.5*(SLir!G524+SLir!G$1099)*(logHir!G524-logHir!G$1099),0)</f>
        <v>0.73383530253833307</v>
      </c>
      <c r="H524" s="6">
        <f>IF(logVir!H524&lt;&gt;0,logVir!H524-logVir!H$1099-0.5*(SLir!H524+SLir!H$1099)*(logHir!H524-logHir!H$1099),0)</f>
        <v>0.72452850803051838</v>
      </c>
      <c r="I524" s="6">
        <f>IF(logVir!I524&lt;&gt;0,logVir!I524-logVir!I$1099-0.5*(SLir!I524+SLir!I$1099)*(logHir!I524-logHir!I$1099),0)</f>
        <v>0.83297333488526926</v>
      </c>
    </row>
    <row r="525" spans="1:9" x14ac:dyDescent="0.15">
      <c r="A525" s="1">
        <v>23</v>
      </c>
      <c r="B525" s="1" t="s">
        <v>137</v>
      </c>
      <c r="C525" s="1">
        <v>16</v>
      </c>
      <c r="D525" s="1" t="s">
        <v>11</v>
      </c>
      <c r="E525" s="6">
        <f>IF(logVir!E525&lt;&gt;0,logVir!E525-logVir!E$1100-0.5*(SLir!E525+SLir!E$1100)*(logHir!E525-logHir!E$1100),0)</f>
        <v>0.29148112787202907</v>
      </c>
      <c r="F525" s="8">
        <f>IF(logVir!F525&lt;&gt;0,logVir!F525-logVir!F$1100-0.5*(SLir!F525+SLir!F$1100)*(logHir!F525-logHir!F$1100),0)</f>
        <v>0.16046412533655596</v>
      </c>
      <c r="G525" s="6">
        <f>IF(logVir!G525&lt;&gt;0,logVir!G525-logVir!G$1100-0.5*(SLir!G525+SLir!G$1100)*(logHir!G525-logHir!G$1100),0)</f>
        <v>0.15641455133054349</v>
      </c>
      <c r="H525" s="6">
        <f>IF(logVir!H525&lt;&gt;0,logVir!H525-logVir!H$1100-0.5*(SLir!H525+SLir!H$1100)*(logHir!H525-logHir!H$1100),0)</f>
        <v>5.8257547846188862E-2</v>
      </c>
      <c r="I525" s="6">
        <f>IF(logVir!I525&lt;&gt;0,logVir!I525-logVir!I$1100-0.5*(SLir!I525+SLir!I$1100)*(logHir!I525-logHir!I$1100),0)</f>
        <v>0.29650925643330694</v>
      </c>
    </row>
    <row r="526" spans="1:9" x14ac:dyDescent="0.15">
      <c r="A526" s="1">
        <v>23</v>
      </c>
      <c r="B526" s="1" t="s">
        <v>137</v>
      </c>
      <c r="C526" s="1">
        <v>17</v>
      </c>
      <c r="D526" s="1" t="s">
        <v>12</v>
      </c>
      <c r="E526" s="6">
        <f>IF(logVir!E526&lt;&gt;0,logVir!E526-logVir!E$1101-0.5*(SLir!E526+SLir!E$1101)*(logHir!E526-logHir!E$1101),0)</f>
        <v>1.4633878936179467</v>
      </c>
      <c r="F526" s="8">
        <f>IF(logVir!F526&lt;&gt;0,logVir!F526-logVir!F$1101-0.5*(SLir!F526+SLir!F$1101)*(logHir!F526-logHir!F$1101),0)</f>
        <v>1.2516513982149686</v>
      </c>
      <c r="G526" s="6">
        <f>IF(logVir!G526&lt;&gt;0,logVir!G526-logVir!G$1101-0.5*(SLir!G526+SLir!G$1101)*(logHir!G526-logHir!G$1101),0)</f>
        <v>1.0271203670849007</v>
      </c>
      <c r="H526" s="6">
        <f>IF(logVir!H526&lt;&gt;0,logVir!H526-logVir!H$1101-0.5*(SLir!H526+SLir!H$1101)*(logHir!H526-logHir!H$1101),0)</f>
        <v>0.9711803728352324</v>
      </c>
      <c r="I526" s="6">
        <f>IF(logVir!I526&lt;&gt;0,logVir!I526-logVir!I$1101-0.5*(SLir!I526+SLir!I$1101)*(logHir!I526-logHir!I$1101),0)</f>
        <v>1.1054342120274874</v>
      </c>
    </row>
    <row r="527" spans="1:9" x14ac:dyDescent="0.15">
      <c r="A527" s="1">
        <v>23</v>
      </c>
      <c r="B527" s="1" t="s">
        <v>137</v>
      </c>
      <c r="C527" s="1">
        <v>18</v>
      </c>
      <c r="D527" s="1" t="s">
        <v>13</v>
      </c>
      <c r="E527" s="6">
        <f>IF(logVir!E527&lt;&gt;0,logVir!E527-logVir!E$1102-0.5*(SLir!E527+SLir!E$1102)*(logHir!E527-logHir!E$1102),0)</f>
        <v>0.53253722507701062</v>
      </c>
      <c r="F527" s="8">
        <f>IF(logVir!F527&lt;&gt;0,logVir!F527-logVir!F$1102-0.5*(SLir!F527+SLir!F$1102)*(logHir!F527-logHir!F$1102),0)</f>
        <v>0.51135674603852155</v>
      </c>
      <c r="G527" s="6">
        <f>IF(logVir!G527&lt;&gt;0,logVir!G527-logVir!G$1102-0.5*(SLir!G527+SLir!G$1102)*(logHir!G527-logHir!G$1102),0)</f>
        <v>0.50298515050043524</v>
      </c>
      <c r="H527" s="6">
        <f>IF(logVir!H527&lt;&gt;0,logVir!H527-logVir!H$1102-0.5*(SLir!H527+SLir!H$1102)*(logHir!H527-logHir!H$1102),0)</f>
        <v>0.61851012054186594</v>
      </c>
      <c r="I527" s="6">
        <f>IF(logVir!I527&lt;&gt;0,logVir!I527-logVir!I$1102-0.5*(SLir!I527+SLir!I$1102)*(logHir!I527-logHir!I$1102),0)</f>
        <v>0.75834706173551436</v>
      </c>
    </row>
    <row r="528" spans="1:9" x14ac:dyDescent="0.15">
      <c r="A528" s="1">
        <v>23</v>
      </c>
      <c r="B528" s="1" t="s">
        <v>137</v>
      </c>
      <c r="C528" s="1">
        <v>19</v>
      </c>
      <c r="D528" s="1" t="s">
        <v>14</v>
      </c>
      <c r="E528" s="6">
        <f>IF(logVir!E528&lt;&gt;0,logVir!E528-logVir!E$1103-0.5*(SLir!E528+SLir!E$1103)*(logHir!E528-logHir!E$1103),0)</f>
        <v>0.46795210771753004</v>
      </c>
      <c r="F528" s="8">
        <f>IF(logVir!F528&lt;&gt;0,logVir!F528-logVir!F$1103-0.5*(SLir!F528+SLir!F$1103)*(logHir!F528-logHir!F$1103),0)</f>
        <v>0.12182087763400062</v>
      </c>
      <c r="G528" s="6">
        <f>IF(logVir!G528&lt;&gt;0,logVir!G528-logVir!G$1103-0.5*(SLir!G528+SLir!G$1103)*(logHir!G528-logHir!G$1103),0)</f>
        <v>0.25111747938267071</v>
      </c>
      <c r="H528" s="6">
        <f>IF(logVir!H528&lt;&gt;0,logVir!H528-logVir!H$1103-0.5*(SLir!H528+SLir!H$1103)*(logHir!H528-logHir!H$1103),0)</f>
        <v>0.28986567065863578</v>
      </c>
      <c r="I528" s="6">
        <f>IF(logVir!I528&lt;&gt;0,logVir!I528-logVir!I$1103-0.5*(SLir!I528+SLir!I$1103)*(logHir!I528-logHir!I$1103),0)</f>
        <v>0.36749613448921403</v>
      </c>
    </row>
    <row r="529" spans="1:9" x14ac:dyDescent="0.15">
      <c r="A529" s="1">
        <v>23</v>
      </c>
      <c r="B529" s="1" t="s">
        <v>137</v>
      </c>
      <c r="C529" s="1">
        <v>20</v>
      </c>
      <c r="D529" s="1" t="s">
        <v>15</v>
      </c>
      <c r="E529" s="6">
        <f>IF(logVir!E529&lt;&gt;0,logVir!E529-logVir!E$1104-0.5*(SLir!E529+SLir!E$1104)*(logHir!E529-logHir!E$1104),0)</f>
        <v>0.39526063983935855</v>
      </c>
      <c r="F529" s="8">
        <f>IF(logVir!F529&lt;&gt;0,logVir!F529-logVir!F$1104-0.5*(SLir!F529+SLir!F$1104)*(logHir!F529-logHir!F$1104),0)</f>
        <v>1.1259609856832111</v>
      </c>
      <c r="G529" s="6">
        <f>IF(logVir!G529&lt;&gt;0,logVir!G529-logVir!G$1104-0.5*(SLir!G529+SLir!G$1104)*(logHir!G529-logHir!G$1104),0)</f>
        <v>1.0807535630289751</v>
      </c>
      <c r="H529" s="6">
        <f>IF(logVir!H529&lt;&gt;0,logVir!H529-logVir!H$1104-0.5*(SLir!H529+SLir!H$1104)*(logHir!H529-logHir!H$1104),0)</f>
        <v>1.0220622728984672</v>
      </c>
      <c r="I529" s="6">
        <f>IF(logVir!I529&lt;&gt;0,logVir!I529-logVir!I$1104-0.5*(SLir!I529+SLir!I$1104)*(logHir!I529-logHir!I$1104),0)</f>
        <v>1.1476576399082359</v>
      </c>
    </row>
    <row r="530" spans="1:9" x14ac:dyDescent="0.15">
      <c r="A530" s="1">
        <v>23</v>
      </c>
      <c r="B530" s="1" t="s">
        <v>137</v>
      </c>
      <c r="C530" s="1">
        <v>21</v>
      </c>
      <c r="D530" s="1" t="s">
        <v>16</v>
      </c>
      <c r="E530" s="6">
        <f>IF(logVir!E530&lt;&gt;0,logVir!E530-logVir!E$1105-0.5*(SLir!E530+SLir!E$1105)*(logHir!E530-logHir!E$1105),0)</f>
        <v>0.69057164362530632</v>
      </c>
      <c r="F530" s="8">
        <f>IF(logVir!F530&lt;&gt;0,logVir!F530-logVir!F$1105-0.5*(SLir!F530+SLir!F$1105)*(logHir!F530-logHir!F$1105),0)</f>
        <v>0.6914577334088684</v>
      </c>
      <c r="G530" s="6">
        <f>IF(logVir!G530&lt;&gt;0,logVir!G530-logVir!G$1105-0.5*(SLir!G530+SLir!G$1105)*(logHir!G530-logHir!G$1105),0)</f>
        <v>0.70233461415039899</v>
      </c>
      <c r="H530" s="6">
        <f>IF(logVir!H530&lt;&gt;0,logVir!H530-logVir!H$1105-0.5*(SLir!H530+SLir!H$1105)*(logHir!H530-logHir!H$1105),0)</f>
        <v>0.62585903660527364</v>
      </c>
      <c r="I530" s="6">
        <f>IF(logVir!I530&lt;&gt;0,logVir!I530-logVir!I$1105-0.5*(SLir!I530+SLir!I$1105)*(logHir!I530-logHir!I$1105),0)</f>
        <v>0.97710196523714243</v>
      </c>
    </row>
    <row r="531" spans="1:9" x14ac:dyDescent="0.15">
      <c r="A531" s="1">
        <v>23</v>
      </c>
      <c r="B531" s="1" t="s">
        <v>136</v>
      </c>
      <c r="C531" s="1">
        <v>22</v>
      </c>
      <c r="D531" s="1" t="s">
        <v>8</v>
      </c>
      <c r="E531" s="6">
        <f>IF(logVir!E531&lt;&gt;0,logVir!E531-logVir!E$1106-0.5*(SLir!E531+SLir!E$1106)*(logHir!E531-logHir!E$1106),0)</f>
        <v>0.25953609039992998</v>
      </c>
      <c r="F531" s="8">
        <f>IF(logVir!F531&lt;&gt;0,logVir!F531-logVir!F$1106-0.5*(SLir!F531+SLir!F$1106)*(logHir!F531-logHir!F$1106),0)</f>
        <v>0.30523155257276002</v>
      </c>
      <c r="G531" s="6">
        <f>IF(logVir!G531&lt;&gt;0,logVir!G531-logVir!G$1106-0.5*(SLir!G531+SLir!G$1106)*(logHir!G531-logHir!G$1106),0)</f>
        <v>0.45180565588795285</v>
      </c>
      <c r="H531" s="6">
        <f>IF(logVir!H531&lt;&gt;0,logVir!H531-logVir!H$1106-0.5*(SLir!H531+SLir!H$1106)*(logHir!H531-logHir!H$1106),0)</f>
        <v>0.48966901963929932</v>
      </c>
      <c r="I531" s="6">
        <f>IF(logVir!I531&lt;&gt;0,logVir!I531-logVir!I$1106-0.5*(SLir!I531+SLir!I$1106)*(logHir!I531-logHir!I$1106),0)</f>
        <v>0.34371472210235843</v>
      </c>
    </row>
    <row r="532" spans="1:9" x14ac:dyDescent="0.15">
      <c r="A532" s="1">
        <v>23</v>
      </c>
      <c r="B532" s="1" t="s">
        <v>136</v>
      </c>
      <c r="C532" s="1">
        <v>23</v>
      </c>
      <c r="D532" s="1" t="s">
        <v>29</v>
      </c>
      <c r="E532" s="6">
        <f>IF(logVir!E532&lt;&gt;0,logVir!E532-logVir!E$1107-0.5*(SLir!E532+SLir!E$1107)*(logHir!E532-logHir!E$1107),0)</f>
        <v>0.43308919896876036</v>
      </c>
      <c r="F532" s="8">
        <f>IF(logVir!F532&lt;&gt;0,logVir!F532-logVir!F$1107-0.5*(SLir!F532+SLir!F$1107)*(logHir!F532-logHir!F$1107),0)</f>
        <v>0.26349649607407855</v>
      </c>
      <c r="G532" s="6">
        <f>IF(logVir!G532&lt;&gt;0,logVir!G532-logVir!G$1107-0.5*(SLir!G532+SLir!G$1107)*(logHir!G532-logHir!G$1107),0)</f>
        <v>0.30394074108578417</v>
      </c>
      <c r="H532" s="6">
        <f>IF(logVir!H532&lt;&gt;0,logVir!H532-logVir!H$1107-0.5*(SLir!H532+SLir!H$1107)*(logHir!H532-logHir!H$1107),0)</f>
        <v>0.29928517202044558</v>
      </c>
      <c r="I532" s="6">
        <f>IF(logVir!I532&lt;&gt;0,logVir!I532-logVir!I$1107-0.5*(SLir!I532+SLir!I$1107)*(logHir!I532-logHir!I$1107),0)</f>
        <v>0.26913033626007521</v>
      </c>
    </row>
    <row r="533" spans="1:9" x14ac:dyDescent="0.15">
      <c r="A533" s="1">
        <v>24</v>
      </c>
      <c r="B533" s="1" t="s">
        <v>141</v>
      </c>
      <c r="C533" s="1">
        <v>1</v>
      </c>
      <c r="D533" s="1" t="s">
        <v>9</v>
      </c>
      <c r="E533" s="6">
        <f>IF(logVir!E533&lt;&gt;0,logVir!E533-logVir!E$1085-0.5*(SLir!E533+SLir!E$1085)*(logHir!E533-logHir!E$1085),0)</f>
        <v>0.17355217014896657</v>
      </c>
      <c r="F533" s="8">
        <f>IF(logVir!F533&lt;&gt;0,logVir!F533-logVir!F$1085-0.5*(SLir!F533+SLir!F$1085)*(logHir!F533-logHir!F$1085),0)</f>
        <v>0.22943574375440709</v>
      </c>
      <c r="G533" s="6">
        <f>IF(logVir!G533&lt;&gt;0,logVir!G533-logVir!G$1085-0.5*(SLir!G533+SLir!G$1085)*(logHir!G533-logHir!G$1085),0)</f>
        <v>0.25266422768597518</v>
      </c>
      <c r="H533" s="6">
        <f>IF(logVir!H533&lt;&gt;0,logVir!H533-logVir!H$1085-0.5*(SLir!H533+SLir!H$1085)*(logHir!H533-logHir!H$1085),0)</f>
        <v>0.31763486889530118</v>
      </c>
      <c r="I533" s="6">
        <f>IF(logVir!I533&lt;&gt;0,logVir!I533-logVir!I$1085-0.5*(SLir!I533+SLir!I$1085)*(logHir!I533-logHir!I$1085),0)</f>
        <v>6.6317984173551392E-2</v>
      </c>
    </row>
    <row r="534" spans="1:9" x14ac:dyDescent="0.15">
      <c r="A534" s="1">
        <v>24</v>
      </c>
      <c r="B534" s="1" t="s">
        <v>141</v>
      </c>
      <c r="C534" s="1">
        <v>2</v>
      </c>
      <c r="D534" s="1" t="s">
        <v>10</v>
      </c>
      <c r="E534" s="6">
        <f>IF(logVir!E534&lt;&gt;0,logVir!E534-logVir!E$1086-0.5*(SLir!E534+SLir!E$1086)*(logHir!E534-logHir!E$1086),0)</f>
        <v>-0.18640432416155853</v>
      </c>
      <c r="F534" s="8">
        <f>IF(logVir!F534&lt;&gt;0,logVir!F534-logVir!F$1086-0.5*(SLir!F534+SLir!F$1086)*(logHir!F534-logHir!F$1086),0)</f>
        <v>0.16864804131464065</v>
      </c>
      <c r="G534" s="6">
        <f>IF(logVir!G534&lt;&gt;0,logVir!G534-logVir!G$1086-0.5*(SLir!G534+SLir!G$1086)*(logHir!G534-logHir!G$1086),0)</f>
        <v>-0.30301783280852168</v>
      </c>
      <c r="H534" s="6">
        <f>IF(logVir!H534&lt;&gt;0,logVir!H534-logVir!H$1086-0.5*(SLir!H534+SLir!H$1086)*(logHir!H534-logHir!H$1086),0)</f>
        <v>-0.38986091020203084</v>
      </c>
      <c r="I534" s="6">
        <f>IF(logVir!I534&lt;&gt;0,logVir!I534-logVir!I$1086-0.5*(SLir!I534+SLir!I$1086)*(logHir!I534-logHir!I$1086),0)</f>
        <v>5.7977808336313608E-2</v>
      </c>
    </row>
    <row r="535" spans="1:9" x14ac:dyDescent="0.15">
      <c r="A535" s="1">
        <v>24</v>
      </c>
      <c r="B535" s="1" t="s">
        <v>142</v>
      </c>
      <c r="C535" s="1">
        <v>3</v>
      </c>
      <c r="D535" s="1" t="s">
        <v>17</v>
      </c>
      <c r="E535" s="6">
        <f>IF(logVir!E535&lt;&gt;0,logVir!E535-logVir!E$1087-0.5*(SLir!E535+SLir!E$1087)*(logHir!E535-logHir!E$1087),0)</f>
        <v>-0.10778329240340777</v>
      </c>
      <c r="F535" s="8">
        <f>IF(logVir!F535&lt;&gt;0,logVir!F535-logVir!F$1087-0.5*(SLir!F535+SLir!F$1087)*(logHir!F535-logHir!F$1087),0)</f>
        <v>-0.31768009333711567</v>
      </c>
      <c r="G535" s="6">
        <f>IF(logVir!G535&lt;&gt;0,logVir!G535-logVir!G$1087-0.5*(SLir!G535+SLir!G$1087)*(logHir!G535-logHir!G$1087),0)</f>
        <v>-0.31429095494805631</v>
      </c>
      <c r="H535" s="6">
        <f>IF(logVir!H535&lt;&gt;0,logVir!H535-logVir!H$1087-0.5*(SLir!H535+SLir!H$1087)*(logHir!H535-logHir!H$1087),0)</f>
        <v>-0.32289748158657966</v>
      </c>
      <c r="I535" s="6">
        <f>IF(logVir!I535&lt;&gt;0,logVir!I535-logVir!I$1087-0.5*(SLir!I535+SLir!I$1087)*(logHir!I535-logHir!I$1087),0)</f>
        <v>-0.2422124961453738</v>
      </c>
    </row>
    <row r="536" spans="1:9" x14ac:dyDescent="0.15">
      <c r="A536" s="1">
        <v>24</v>
      </c>
      <c r="B536" s="1" t="s">
        <v>142</v>
      </c>
      <c r="C536" s="1">
        <v>4</v>
      </c>
      <c r="D536" s="1" t="s">
        <v>18</v>
      </c>
      <c r="E536" s="6">
        <f>IF(logVir!E536&lt;&gt;0,logVir!E536-logVir!E$1088-0.5*(SLir!E536+SLir!E$1088)*(logHir!E536-logHir!E$1088),0)</f>
        <v>0.21506054542107667</v>
      </c>
      <c r="F536" s="8">
        <f>IF(logVir!F536&lt;&gt;0,logVir!F536-logVir!F$1088-0.5*(SLir!F536+SLir!F$1088)*(logHir!F536-logHir!F$1088),0)</f>
        <v>9.3307378343599812E-2</v>
      </c>
      <c r="G536" s="6">
        <f>IF(logVir!G536&lt;&gt;0,logVir!G536-logVir!G$1088-0.5*(SLir!G536+SLir!G$1088)*(logHir!G536-logHir!G$1088),0)</f>
        <v>8.0904154180584942E-2</v>
      </c>
      <c r="H536" s="6">
        <f>IF(logVir!H536&lt;&gt;0,logVir!H536-logVir!H$1088-0.5*(SLir!H536+SLir!H$1088)*(logHir!H536-logHir!H$1088),0)</f>
        <v>2.6258661929710048E-2</v>
      </c>
      <c r="I536" s="6">
        <f>IF(logVir!I536&lt;&gt;0,logVir!I536-logVir!I$1088-0.5*(SLir!I536+SLir!I$1088)*(logHir!I536-logHir!I$1088),0)</f>
        <v>-0.34530536082889279</v>
      </c>
    </row>
    <row r="537" spans="1:9" x14ac:dyDescent="0.15">
      <c r="A537" s="1">
        <v>24</v>
      </c>
      <c r="B537" s="1" t="s">
        <v>142</v>
      </c>
      <c r="C537" s="1">
        <v>5</v>
      </c>
      <c r="D537" s="1" t="s">
        <v>19</v>
      </c>
      <c r="E537" s="6">
        <f>IF(logVir!E537&lt;&gt;0,logVir!E537-logVir!E$1089-0.5*(SLir!E537+SLir!E$1089)*(logHir!E537-logHir!E$1089),0)</f>
        <v>-0.24829315548156738</v>
      </c>
      <c r="F537" s="8">
        <f>IF(logVir!F537&lt;&gt;0,logVir!F537-logVir!F$1089-0.5*(SLir!F537+SLir!F$1089)*(logHir!F537-logHir!F$1089),0)</f>
        <v>-0.28817035232167409</v>
      </c>
      <c r="G537" s="6">
        <f>IF(logVir!G537&lt;&gt;0,logVir!G537-logVir!G$1089-0.5*(SLir!G537+SLir!G$1089)*(logHir!G537-logHir!G$1089),0)</f>
        <v>-0.10567273893183163</v>
      </c>
      <c r="H537" s="6">
        <f>IF(logVir!H537&lt;&gt;0,logVir!H537-logVir!H$1089-0.5*(SLir!H537+SLir!H$1089)*(logHir!H537-logHir!H$1089),0)</f>
        <v>-0.19238054107764541</v>
      </c>
      <c r="I537" s="6">
        <f>IF(logVir!I537&lt;&gt;0,logVir!I537-logVir!I$1089-0.5*(SLir!I537+SLir!I$1089)*(logHir!I537-logHir!I$1089),0)</f>
        <v>-0.19990900536503803</v>
      </c>
    </row>
    <row r="538" spans="1:9" x14ac:dyDescent="0.15">
      <c r="A538" s="1">
        <v>24</v>
      </c>
      <c r="B538" s="1" t="s">
        <v>142</v>
      </c>
      <c r="C538" s="1">
        <v>6</v>
      </c>
      <c r="D538" s="1" t="s">
        <v>3</v>
      </c>
      <c r="E538" s="6">
        <f>IF(logVir!E538&lt;&gt;0,logVir!E538-logVir!E$1090-0.5*(SLir!E538+SLir!E$1090)*(logHir!E538-logHir!E$1090),0)</f>
        <v>1.42640254833338</v>
      </c>
      <c r="F538" s="8">
        <f>IF(logVir!F538&lt;&gt;0,logVir!F538-logVir!F$1090-0.5*(SLir!F538+SLir!F$1090)*(logHir!F538-logHir!F$1090),0)</f>
        <v>1.1138523301012972</v>
      </c>
      <c r="G538" s="6">
        <f>IF(logVir!G538&lt;&gt;0,logVir!G538-logVir!G$1090-0.5*(SLir!G538+SLir!G$1090)*(logHir!G538-logHir!G$1090),0)</f>
        <v>1.0158908249925873</v>
      </c>
      <c r="H538" s="6">
        <f>IF(logVir!H538&lt;&gt;0,logVir!H538-logVir!H$1090-0.5*(SLir!H538+SLir!H$1090)*(logHir!H538-logHir!H$1090),0)</f>
        <v>0.52240466506821703</v>
      </c>
      <c r="I538" s="6">
        <f>IF(logVir!I538&lt;&gt;0,logVir!I538-logVir!I$1090-0.5*(SLir!I538+SLir!I$1090)*(logHir!I538-logHir!I$1090),0)</f>
        <v>0.67758592714837262</v>
      </c>
    </row>
    <row r="539" spans="1:9" x14ac:dyDescent="0.15">
      <c r="A539" s="1">
        <v>24</v>
      </c>
      <c r="B539" s="1" t="s">
        <v>142</v>
      </c>
      <c r="C539" s="1">
        <v>7</v>
      </c>
      <c r="D539" s="1" t="s">
        <v>20</v>
      </c>
      <c r="E539" s="6">
        <f>IF(logVir!E539&lt;&gt;0,logVir!E539-logVir!E$1091-0.5*(SLir!E539+SLir!E$1091)*(logHir!E539-logHir!E$1091),0)</f>
        <v>2.8763725731467868</v>
      </c>
      <c r="F539" s="8">
        <f>IF(logVir!F539&lt;&gt;0,logVir!F539-logVir!F$1091-0.5*(SLir!F539+SLir!F$1091)*(logHir!F539-logHir!F$1091),0)</f>
        <v>1.9063193946520776</v>
      </c>
      <c r="G539" s="6">
        <f>IF(logVir!G539&lt;&gt;0,logVir!G539-logVir!G$1091-0.5*(SLir!G539+SLir!G$1091)*(logHir!G539-logHir!G$1091),0)</f>
        <v>1.9741287360459716</v>
      </c>
      <c r="H539" s="6">
        <f>IF(logVir!H539&lt;&gt;0,logVir!H539-logVir!H$1091-0.5*(SLir!H539+SLir!H$1091)*(logHir!H539-logHir!H$1091),0)</f>
        <v>1.3179540882865788</v>
      </c>
      <c r="I539" s="6">
        <f>IF(logVir!I539&lt;&gt;0,logVir!I539-logVir!I$1091-0.5*(SLir!I539+SLir!I$1091)*(logHir!I539-logHir!I$1091),0)</f>
        <v>2.3150450108345519</v>
      </c>
    </row>
    <row r="540" spans="1:9" x14ac:dyDescent="0.15">
      <c r="A540" s="1">
        <v>24</v>
      </c>
      <c r="B540" s="1" t="s">
        <v>142</v>
      </c>
      <c r="C540" s="1">
        <v>8</v>
      </c>
      <c r="D540" s="1" t="s">
        <v>21</v>
      </c>
      <c r="E540" s="6">
        <f>IF(logVir!E540&lt;&gt;0,logVir!E540-logVir!E$1092-0.5*(SLir!E540+SLir!E$1092)*(logHir!E540-logHir!E$1092),0)</f>
        <v>0.62787508649953261</v>
      </c>
      <c r="F540" s="8">
        <f>IF(logVir!F540&lt;&gt;0,logVir!F540-logVir!F$1092-0.5*(SLir!F540+SLir!F$1092)*(logHir!F540-logHir!F$1092),0)</f>
        <v>0.46787043945426338</v>
      </c>
      <c r="G540" s="6">
        <f>IF(logVir!G540&lt;&gt;0,logVir!G540-logVir!G$1092-0.5*(SLir!G540+SLir!G$1092)*(logHir!G540-logHir!G$1092),0)</f>
        <v>0.51275238373309928</v>
      </c>
      <c r="H540" s="6">
        <f>IF(logVir!H540&lt;&gt;0,logVir!H540-logVir!H$1092-0.5*(SLir!H540+SLir!H$1092)*(logHir!H540-logHir!H$1092),0)</f>
        <v>0.56660148511227471</v>
      </c>
      <c r="I540" s="6">
        <f>IF(logVir!I540&lt;&gt;0,logVir!I540-logVir!I$1092-0.5*(SLir!I540+SLir!I$1092)*(logHir!I540-logHir!I$1092),0)</f>
        <v>0.69727797306804906</v>
      </c>
    </row>
    <row r="541" spans="1:9" x14ac:dyDescent="0.15">
      <c r="A541" s="1">
        <v>24</v>
      </c>
      <c r="B541" s="1" t="s">
        <v>142</v>
      </c>
      <c r="C541" s="1">
        <v>9</v>
      </c>
      <c r="D541" s="1" t="s">
        <v>22</v>
      </c>
      <c r="E541" s="6">
        <f>IF(logVir!E541&lt;&gt;0,logVir!E541-logVir!E$1093-0.5*(SLir!E541+SLir!E$1093)*(logHir!E541-logHir!E$1093),0)</f>
        <v>-0.49765448763323566</v>
      </c>
      <c r="F541" s="8">
        <f>IF(logVir!F541&lt;&gt;0,logVir!F541-logVir!F$1093-0.5*(SLir!F541+SLir!F$1093)*(logHir!F541-logHir!F$1093),0)</f>
        <v>0.18485304262775493</v>
      </c>
      <c r="G541" s="6">
        <f>IF(logVir!G541&lt;&gt;0,logVir!G541-logVir!G$1093-0.5*(SLir!G541+SLir!G$1093)*(logHir!G541-logHir!G$1093),0)</f>
        <v>-0.41991586337441045</v>
      </c>
      <c r="H541" s="6">
        <f>IF(logVir!H541&lt;&gt;0,logVir!H541-logVir!H$1093-0.5*(SLir!H541+SLir!H$1093)*(logHir!H541-logHir!H$1093),0)</f>
        <v>0.44989320207113448</v>
      </c>
      <c r="I541" s="6">
        <f>IF(logVir!I541&lt;&gt;0,logVir!I541-logVir!I$1093-0.5*(SLir!I541+SLir!I$1093)*(logHir!I541-logHir!I$1093),0)</f>
        <v>-4.2005381899966665E-2</v>
      </c>
    </row>
    <row r="542" spans="1:9" x14ac:dyDescent="0.15">
      <c r="A542" s="1">
        <v>24</v>
      </c>
      <c r="B542" s="1" t="s">
        <v>142</v>
      </c>
      <c r="C542" s="1">
        <v>10</v>
      </c>
      <c r="D542" s="1" t="s">
        <v>23</v>
      </c>
      <c r="E542" s="6">
        <f>IF(logVir!E542&lt;&gt;0,logVir!E542-logVir!E$1094-0.5*(SLir!E542+SLir!E$1094)*(logHir!E542-logHir!E$1094),0)</f>
        <v>-6.0674762255600014E-2</v>
      </c>
      <c r="F542" s="8">
        <f>IF(logVir!F542&lt;&gt;0,logVir!F542-logVir!F$1094-0.5*(SLir!F542+SLir!F$1094)*(logHir!F542-logHir!F$1094),0)</f>
        <v>-0.1023370403705316</v>
      </c>
      <c r="G542" s="6">
        <f>IF(logVir!G542&lt;&gt;0,logVir!G542-logVir!G$1094-0.5*(SLir!G542+SLir!G$1094)*(logHir!G542-logHir!G$1094),0)</f>
        <v>-0.12591851648241126</v>
      </c>
      <c r="H542" s="6">
        <f>IF(logVir!H542&lt;&gt;0,logVir!H542-logVir!H$1094-0.5*(SLir!H542+SLir!H$1094)*(logHir!H542-logHir!H$1094),0)</f>
        <v>4.0566509330199896E-2</v>
      </c>
      <c r="I542" s="6">
        <f>IF(logVir!I542&lt;&gt;0,logVir!I542-logVir!I$1094-0.5*(SLir!I542+SLir!I$1094)*(logHir!I542-logHir!I$1094),0)</f>
        <v>-4.7461155007547107E-3</v>
      </c>
    </row>
    <row r="543" spans="1:9" x14ac:dyDescent="0.15">
      <c r="A543" s="1">
        <v>24</v>
      </c>
      <c r="B543" s="1" t="s">
        <v>142</v>
      </c>
      <c r="C543" s="1">
        <v>11</v>
      </c>
      <c r="D543" s="1" t="s">
        <v>24</v>
      </c>
      <c r="E543" s="6">
        <f>IF(logVir!E543&lt;&gt;0,logVir!E543-logVir!E$1095-0.5*(SLir!E543+SLir!E$1095)*(logHir!E543-logHir!E$1095),0)</f>
        <v>6.0521164171313369E-2</v>
      </c>
      <c r="F543" s="8">
        <f>IF(logVir!F543&lt;&gt;0,logVir!F543-logVir!F$1095-0.5*(SLir!F543+SLir!F$1095)*(logHir!F543-logHir!F$1095),0)</f>
        <v>-8.8083894837623133E-2</v>
      </c>
      <c r="G543" s="6">
        <f>IF(logVir!G543&lt;&gt;0,logVir!G543-logVir!G$1095-0.5*(SLir!G543+SLir!G$1095)*(logHir!G543-logHir!G$1095),0)</f>
        <v>3.7424985577425907E-2</v>
      </c>
      <c r="H543" s="6">
        <f>IF(logVir!H543&lt;&gt;0,logVir!H543-logVir!H$1095-0.5*(SLir!H543+SLir!H$1095)*(logHir!H543-logHir!H$1095),0)</f>
        <v>5.3871977652881264E-2</v>
      </c>
      <c r="I543" s="6">
        <f>IF(logVir!I543&lt;&gt;0,logVir!I543-logVir!I$1095-0.5*(SLir!I543+SLir!I$1095)*(logHir!I543-logHir!I$1095),0)</f>
        <v>0.25265736038959319</v>
      </c>
    </row>
    <row r="544" spans="1:9" x14ac:dyDescent="0.15">
      <c r="A544" s="1">
        <v>24</v>
      </c>
      <c r="B544" s="1" t="s">
        <v>142</v>
      </c>
      <c r="C544" s="1">
        <v>12</v>
      </c>
      <c r="D544" s="1" t="s">
        <v>25</v>
      </c>
      <c r="E544" s="6">
        <f>IF(logVir!E544&lt;&gt;0,logVir!E544-logVir!E$1096-0.5*(SLir!E544+SLir!E$1096)*(logHir!E544-logHir!E$1096),0)</f>
        <v>0.2464341797069699</v>
      </c>
      <c r="F544" s="8">
        <f>IF(logVir!F544&lt;&gt;0,logVir!F544-logVir!F$1096-0.5*(SLir!F544+SLir!F$1096)*(logHir!F544-logHir!F$1096),0)</f>
        <v>-0.17760319395390756</v>
      </c>
      <c r="G544" s="6">
        <f>IF(logVir!G544&lt;&gt;0,logVir!G544-logVir!G$1096-0.5*(SLir!G544+SLir!G$1096)*(logHir!G544-logHir!G$1096),0)</f>
        <v>-4.9186356531675079E-2</v>
      </c>
      <c r="H544" s="6">
        <f>IF(logVir!H544&lt;&gt;0,logVir!H544-logVir!H$1096-0.5*(SLir!H544+SLir!H$1096)*(logHir!H544-logHir!H$1096),0)</f>
        <v>0.32342282645078269</v>
      </c>
      <c r="I544" s="6">
        <f>IF(logVir!I544&lt;&gt;0,logVir!I544-logVir!I$1096-0.5*(SLir!I544+SLir!I$1096)*(logHir!I544-logHir!I$1096),0)</f>
        <v>1.1580823974898502</v>
      </c>
    </row>
    <row r="545" spans="1:9" x14ac:dyDescent="0.15">
      <c r="A545" s="1">
        <v>24</v>
      </c>
      <c r="B545" s="1" t="s">
        <v>142</v>
      </c>
      <c r="C545" s="1">
        <v>13</v>
      </c>
      <c r="D545" s="1" t="s">
        <v>26</v>
      </c>
      <c r="E545" s="6">
        <f>IF(logVir!E545&lt;&gt;0,logVir!E545-logVir!E$1097-0.5*(SLir!E545+SLir!E$1097)*(logHir!E545-logHir!E$1097),0)</f>
        <v>0.86606672866355772</v>
      </c>
      <c r="F545" s="8">
        <f>IF(logVir!F545&lt;&gt;0,logVir!F545-logVir!F$1097-0.5*(SLir!F545+SLir!F$1097)*(logHir!F545-logHir!F$1097),0)</f>
        <v>0.15209158602690287</v>
      </c>
      <c r="G545" s="6">
        <f>IF(logVir!G545&lt;&gt;0,logVir!G545-logVir!G$1097-0.5*(SLir!G545+SLir!G$1097)*(logHir!G545-logHir!G$1097),0)</f>
        <v>1.0809917041599761</v>
      </c>
      <c r="H545" s="6">
        <f>IF(logVir!H545&lt;&gt;0,logVir!H545-logVir!H$1097-0.5*(SLir!H545+SLir!H$1097)*(logHir!H545-logHir!H$1097),0)</f>
        <v>1.2125797843902357</v>
      </c>
      <c r="I545" s="6">
        <f>IF(logVir!I545&lt;&gt;0,logVir!I545-logVir!I$1097-0.5*(SLir!I545+SLir!I$1097)*(logHir!I545-logHir!I$1097),0)</f>
        <v>0.76175113997423916</v>
      </c>
    </row>
    <row r="546" spans="1:9" x14ac:dyDescent="0.15">
      <c r="A546" s="1">
        <v>24</v>
      </c>
      <c r="B546" s="1" t="s">
        <v>142</v>
      </c>
      <c r="C546" s="1">
        <v>14</v>
      </c>
      <c r="D546" s="1" t="s">
        <v>27</v>
      </c>
      <c r="E546" s="6">
        <f>IF(logVir!E546&lt;&gt;0,logVir!E546-logVir!E$1098-0.5*(SLir!E546+SLir!E$1098)*(logHir!E546-logHir!E$1098),0)</f>
        <v>-0.64406439591471198</v>
      </c>
      <c r="F546" s="8">
        <f>IF(logVir!F546&lt;&gt;0,logVir!F546-logVir!F$1098-0.5*(SLir!F546+SLir!F$1098)*(logHir!F546-logHir!F$1098),0)</f>
        <v>-1.6045020967392818</v>
      </c>
      <c r="G546" s="6">
        <f>IF(logVir!G546&lt;&gt;0,logVir!G546-logVir!G$1098-0.5*(SLir!G546+SLir!G$1098)*(logHir!G546-logHir!G$1098),0)</f>
        <v>-0.81114921720928135</v>
      </c>
      <c r="H546" s="6">
        <f>IF(logVir!H546&lt;&gt;0,logVir!H546-logVir!H$1098-0.5*(SLir!H546+SLir!H$1098)*(logHir!H546-logHir!H$1098),0)</f>
        <v>0.29649566341061356</v>
      </c>
      <c r="I546" s="6">
        <f>IF(logVir!I546&lt;&gt;0,logVir!I546-logVir!I$1098-0.5*(SLir!I546+SLir!I$1098)*(logHir!I546-logHir!I$1098),0)</f>
        <v>-0.91951215430921862</v>
      </c>
    </row>
    <row r="547" spans="1:9" x14ac:dyDescent="0.15">
      <c r="A547" s="1">
        <v>24</v>
      </c>
      <c r="B547" s="1" t="s">
        <v>142</v>
      </c>
      <c r="C547" s="1">
        <v>15</v>
      </c>
      <c r="D547" s="1" t="s">
        <v>28</v>
      </c>
      <c r="E547" s="6">
        <f>IF(logVir!E547&lt;&gt;0,logVir!E547-logVir!E$1099-0.5*(SLir!E547+SLir!E$1099)*(logHir!E547-logHir!E$1099),0)</f>
        <v>0.14226352306689713</v>
      </c>
      <c r="F547" s="8">
        <f>IF(logVir!F547&lt;&gt;0,logVir!F547-logVir!F$1099-0.5*(SLir!F547+SLir!F$1099)*(logHir!F547-logHir!F$1099),0)</f>
        <v>-0.11995666044337935</v>
      </c>
      <c r="G547" s="6">
        <f>IF(logVir!G547&lt;&gt;0,logVir!G547-logVir!G$1099-0.5*(SLir!G547+SLir!G$1099)*(logHir!G547-logHir!G$1099),0)</f>
        <v>0.14687925106656366</v>
      </c>
      <c r="H547" s="6">
        <f>IF(logVir!H547&lt;&gt;0,logVir!H547-logVir!H$1099-0.5*(SLir!H547+SLir!H$1099)*(logHir!H547-logHir!H$1099),0)</f>
        <v>0.23922920561385075</v>
      </c>
      <c r="I547" s="6">
        <f>IF(logVir!I547&lt;&gt;0,logVir!I547-logVir!I$1099-0.5*(SLir!I547+SLir!I$1099)*(logHir!I547-logHir!I$1099),0)</f>
        <v>0.11329032073735401</v>
      </c>
    </row>
    <row r="548" spans="1:9" x14ac:dyDescent="0.15">
      <c r="A548" s="1">
        <v>24</v>
      </c>
      <c r="B548" s="1" t="s">
        <v>141</v>
      </c>
      <c r="C548" s="1">
        <v>16</v>
      </c>
      <c r="D548" s="1" t="s">
        <v>11</v>
      </c>
      <c r="E548" s="6">
        <f>IF(logVir!E548&lt;&gt;0,logVir!E548-logVir!E$1100-0.5*(SLir!E548+SLir!E$1100)*(logHir!E548-logHir!E$1100),0)</f>
        <v>0.254686316884005</v>
      </c>
      <c r="F548" s="8">
        <f>IF(logVir!F548&lt;&gt;0,logVir!F548-logVir!F$1100-0.5*(SLir!F548+SLir!F$1100)*(logHir!F548-logHir!F$1100),0)</f>
        <v>0.17048925794513528</v>
      </c>
      <c r="G548" s="6">
        <f>IF(logVir!G548&lt;&gt;0,logVir!G548-logVir!G$1100-0.5*(SLir!G548+SLir!G$1100)*(logHir!G548-logHir!G$1100),0)</f>
        <v>0.1753271398439521</v>
      </c>
      <c r="H548" s="6">
        <f>IF(logVir!H548&lt;&gt;0,logVir!H548-logVir!H$1100-0.5*(SLir!H548+SLir!H$1100)*(logHir!H548-logHir!H$1100),0)</f>
        <v>0.14320313190524955</v>
      </c>
      <c r="I548" s="6">
        <f>IF(logVir!I548&lt;&gt;0,logVir!I548-logVir!I$1100-0.5*(SLir!I548+SLir!I$1100)*(logHir!I548-logHir!I$1100),0)</f>
        <v>0.21063524358267638</v>
      </c>
    </row>
    <row r="549" spans="1:9" x14ac:dyDescent="0.15">
      <c r="A549" s="1">
        <v>24</v>
      </c>
      <c r="B549" s="1" t="s">
        <v>141</v>
      </c>
      <c r="C549" s="1">
        <v>17</v>
      </c>
      <c r="D549" s="1" t="s">
        <v>12</v>
      </c>
      <c r="E549" s="6">
        <f>IF(logVir!E549&lt;&gt;0,logVir!E549-logVir!E$1101-0.5*(SLir!E549+SLir!E$1101)*(logHir!E549-logHir!E$1101),0)</f>
        <v>0.21156193714160276</v>
      </c>
      <c r="F549" s="8">
        <f>IF(logVir!F549&lt;&gt;0,logVir!F549-logVir!F$1101-0.5*(SLir!F549+SLir!F$1101)*(logHir!F549-logHir!F$1101),0)</f>
        <v>6.9292721179219613E-2</v>
      </c>
      <c r="G549" s="6">
        <f>IF(logVir!G549&lt;&gt;0,logVir!G549-logVir!G$1101-0.5*(SLir!G549+SLir!G$1101)*(logHir!G549-logHir!G$1101),0)</f>
        <v>2.3789632281299714E-2</v>
      </c>
      <c r="H549" s="6">
        <f>IF(logVir!H549&lt;&gt;0,logVir!H549-logVir!H$1101-0.5*(SLir!H549+SLir!H$1101)*(logHir!H549-logHir!H$1101),0)</f>
        <v>0.16199766337010266</v>
      </c>
      <c r="I549" s="6">
        <f>IF(logVir!I549&lt;&gt;0,logVir!I549-logVir!I$1101-0.5*(SLir!I549+SLir!I$1101)*(logHir!I549-logHir!I$1101),0)</f>
        <v>5.1756053569824774E-2</v>
      </c>
    </row>
    <row r="550" spans="1:9" x14ac:dyDescent="0.15">
      <c r="A550" s="1">
        <v>24</v>
      </c>
      <c r="B550" s="1" t="s">
        <v>141</v>
      </c>
      <c r="C550" s="1">
        <v>18</v>
      </c>
      <c r="D550" s="1" t="s">
        <v>13</v>
      </c>
      <c r="E550" s="6">
        <f>IF(logVir!E550&lt;&gt;0,logVir!E550-logVir!E$1102-0.5*(SLir!E550+SLir!E$1102)*(logHir!E550-logHir!E$1102),0)</f>
        <v>-0.10913291111307966</v>
      </c>
      <c r="F550" s="8">
        <f>IF(logVir!F550&lt;&gt;0,logVir!F550-logVir!F$1102-0.5*(SLir!F550+SLir!F$1102)*(logHir!F550-logHir!F$1102),0)</f>
        <v>-0.23694039064642258</v>
      </c>
      <c r="G550" s="6">
        <f>IF(logVir!G550&lt;&gt;0,logVir!G550-logVir!G$1102-0.5*(SLir!G550+SLir!G$1102)*(logHir!G550-logHir!G$1102),0)</f>
        <v>-0.19845746011845689</v>
      </c>
      <c r="H550" s="6">
        <f>IF(logVir!H550&lt;&gt;0,logVir!H550-logVir!H$1102-0.5*(SLir!H550+SLir!H$1102)*(logHir!H550-logHir!H$1102),0)</f>
        <v>-0.13280531485744693</v>
      </c>
      <c r="I550" s="6">
        <f>IF(logVir!I550&lt;&gt;0,logVir!I550-logVir!I$1102-0.5*(SLir!I550+SLir!I$1102)*(logHir!I550-logHir!I$1102),0)</f>
        <v>5.2847850431905291E-2</v>
      </c>
    </row>
    <row r="551" spans="1:9" x14ac:dyDescent="0.15">
      <c r="A551" s="1">
        <v>24</v>
      </c>
      <c r="B551" s="1" t="s">
        <v>141</v>
      </c>
      <c r="C551" s="1">
        <v>19</v>
      </c>
      <c r="D551" s="1" t="s">
        <v>14</v>
      </c>
      <c r="E551" s="6">
        <f>IF(logVir!E551&lt;&gt;0,logVir!E551-logVir!E$1103-0.5*(SLir!E551+SLir!E$1103)*(logHir!E551-logHir!E$1103),0)</f>
        <v>0.28393602624621161</v>
      </c>
      <c r="F551" s="8">
        <f>IF(logVir!F551&lt;&gt;0,logVir!F551-logVir!F$1103-0.5*(SLir!F551+SLir!F$1103)*(logHir!F551-logHir!F$1103),0)</f>
        <v>0.32602532793752736</v>
      </c>
      <c r="G551" s="6">
        <f>IF(logVir!G551&lt;&gt;0,logVir!G551-logVir!G$1103-0.5*(SLir!G551+SLir!G$1103)*(logHir!G551-logHir!G$1103),0)</f>
        <v>0.37516224737430071</v>
      </c>
      <c r="H551" s="6">
        <f>IF(logVir!H551&lt;&gt;0,logVir!H551-logVir!H$1103-0.5*(SLir!H551+SLir!H$1103)*(logHir!H551-logHir!H$1103),0)</f>
        <v>0.20028737929124951</v>
      </c>
      <c r="I551" s="6">
        <f>IF(logVir!I551&lt;&gt;0,logVir!I551-logVir!I$1103-0.5*(SLir!I551+SLir!I$1103)*(logHir!I551-logHir!I$1103),0)</f>
        <v>0.23823503625267223</v>
      </c>
    </row>
    <row r="552" spans="1:9" x14ac:dyDescent="0.15">
      <c r="A552" s="1">
        <v>24</v>
      </c>
      <c r="B552" s="1" t="s">
        <v>141</v>
      </c>
      <c r="C552" s="1">
        <v>20</v>
      </c>
      <c r="D552" s="1" t="s">
        <v>15</v>
      </c>
      <c r="E552" s="6">
        <f>IF(logVir!E552&lt;&gt;0,logVir!E552-logVir!E$1104-0.5*(SLir!E552+SLir!E$1104)*(logHir!E552-logHir!E$1104),0)</f>
        <v>0.26038937067250834</v>
      </c>
      <c r="F552" s="8">
        <f>IF(logVir!F552&lt;&gt;0,logVir!F552-logVir!F$1104-0.5*(SLir!F552+SLir!F$1104)*(logHir!F552-logHir!F$1104),0)</f>
        <v>-0.22200954608883891</v>
      </c>
      <c r="G552" s="6">
        <f>IF(logVir!G552&lt;&gt;0,logVir!G552-logVir!G$1104-0.5*(SLir!G552+SLir!G$1104)*(logHir!G552-logHir!G$1104),0)</f>
        <v>-0.13767860475951205</v>
      </c>
      <c r="H552" s="6">
        <f>IF(logVir!H552&lt;&gt;0,logVir!H552-logVir!H$1104-0.5*(SLir!H552+SLir!H$1104)*(logHir!H552-logHir!H$1104),0)</f>
        <v>-0.16596905410617774</v>
      </c>
      <c r="I552" s="6">
        <f>IF(logVir!I552&lt;&gt;0,logVir!I552-logVir!I$1104-0.5*(SLir!I552+SLir!I$1104)*(logHir!I552-logHir!I$1104),0)</f>
        <v>-0.14058232165518836</v>
      </c>
    </row>
    <row r="553" spans="1:9" x14ac:dyDescent="0.15">
      <c r="A553" s="1">
        <v>24</v>
      </c>
      <c r="B553" s="1" t="s">
        <v>141</v>
      </c>
      <c r="C553" s="1">
        <v>21</v>
      </c>
      <c r="D553" s="1" t="s">
        <v>16</v>
      </c>
      <c r="E553" s="6">
        <f>IF(logVir!E553&lt;&gt;0,logVir!E553-logVir!E$1105-0.5*(SLir!E553+SLir!E$1105)*(logHir!E553-logHir!E$1105),0)</f>
        <v>-2.9616513992932657E-2</v>
      </c>
      <c r="F553" s="8">
        <f>IF(logVir!F553&lt;&gt;0,logVir!F553-logVir!F$1105-0.5*(SLir!F553+SLir!F$1105)*(logHir!F553-logHir!F$1105),0)</f>
        <v>-7.7616813678954844E-3</v>
      </c>
      <c r="G553" s="6">
        <f>IF(logVir!G553&lt;&gt;0,logVir!G553-logVir!G$1105-0.5*(SLir!G553+SLir!G$1105)*(logHir!G553-logHir!G$1105),0)</f>
        <v>4.5856535758711917E-2</v>
      </c>
      <c r="H553" s="6">
        <f>IF(logVir!H553&lt;&gt;0,logVir!H553-logVir!H$1105-0.5*(SLir!H553+SLir!H$1105)*(logHir!H553-logHir!H$1105),0)</f>
        <v>9.1784742001917552E-2</v>
      </c>
      <c r="I553" s="6">
        <f>IF(logVir!I553&lt;&gt;0,logVir!I553-logVir!I$1105-0.5*(SLir!I553+SLir!I$1105)*(logHir!I553-logHir!I$1105),0)</f>
        <v>0.18856144319744109</v>
      </c>
    </row>
    <row r="554" spans="1:9" x14ac:dyDescent="0.15">
      <c r="A554" s="1">
        <v>24</v>
      </c>
      <c r="B554" s="1" t="s">
        <v>140</v>
      </c>
      <c r="C554" s="1">
        <v>22</v>
      </c>
      <c r="D554" s="1" t="s">
        <v>8</v>
      </c>
      <c r="E554" s="6">
        <f>IF(logVir!E554&lt;&gt;0,logVir!E554-logVir!E$1106-0.5*(SLir!E554+SLir!E$1106)*(logHir!E554-logHir!E$1106),0)</f>
        <v>0.16514258533690815</v>
      </c>
      <c r="F554" s="8">
        <f>IF(logVir!F554&lt;&gt;0,logVir!F554-logVir!F$1106-0.5*(SLir!F554+SLir!F$1106)*(logHir!F554-logHir!F$1106),0)</f>
        <v>-8.5346244009993355E-2</v>
      </c>
      <c r="G554" s="6">
        <f>IF(logVir!G554&lt;&gt;0,logVir!G554-logVir!G$1106-0.5*(SLir!G554+SLir!G$1106)*(logHir!G554-logHir!G$1106),0)</f>
        <v>8.3037167552610924E-3</v>
      </c>
      <c r="H554" s="6">
        <f>IF(logVir!H554&lt;&gt;0,logVir!H554-logVir!H$1106-0.5*(SLir!H554+SLir!H$1106)*(logHir!H554-logHir!H$1106),0)</f>
        <v>-1.7760073832967016E-2</v>
      </c>
      <c r="I554" s="6">
        <f>IF(logVir!I554&lt;&gt;0,logVir!I554-logVir!I$1106-0.5*(SLir!I554+SLir!I$1106)*(logHir!I554-logHir!I$1106),0)</f>
        <v>-4.575213162109798E-2</v>
      </c>
    </row>
    <row r="555" spans="1:9" x14ac:dyDescent="0.15">
      <c r="A555" s="1">
        <v>24</v>
      </c>
      <c r="B555" s="1" t="s">
        <v>140</v>
      </c>
      <c r="C555" s="1">
        <v>23</v>
      </c>
      <c r="D555" s="1" t="s">
        <v>29</v>
      </c>
      <c r="E555" s="6">
        <f>IF(logVir!E555&lt;&gt;0,logVir!E555-logVir!E$1107-0.5*(SLir!E555+SLir!E$1107)*(logHir!E555-logHir!E$1107),0)</f>
        <v>4.1133479616858287E-2</v>
      </c>
      <c r="F555" s="8">
        <f>IF(logVir!F555&lt;&gt;0,logVir!F555-logVir!F$1107-0.5*(SLir!F555+SLir!F$1107)*(logHir!F555-logHir!F$1107),0)</f>
        <v>-8.874752534690955E-2</v>
      </c>
      <c r="G555" s="6">
        <f>IF(logVir!G555&lt;&gt;0,logVir!G555-logVir!G$1107-0.5*(SLir!G555+SLir!G$1107)*(logHir!G555-logHir!G$1107),0)</f>
        <v>-0.10590149920614926</v>
      </c>
      <c r="H555" s="6">
        <f>IF(logVir!H555&lt;&gt;0,logVir!H555-logVir!H$1107-0.5*(SLir!H555+SLir!H$1107)*(logHir!H555-logHir!H$1107),0)</f>
        <v>-6.4349459426066888E-2</v>
      </c>
      <c r="I555" s="6">
        <f>IF(logVir!I555&lt;&gt;0,logVir!I555-logVir!I$1107-0.5*(SLir!I555+SLir!I$1107)*(logHir!I555-logHir!I$1107),0)</f>
        <v>1.1038231809293586E-2</v>
      </c>
    </row>
    <row r="556" spans="1:9" x14ac:dyDescent="0.15">
      <c r="A556" s="1">
        <v>25</v>
      </c>
      <c r="B556" s="1" t="s">
        <v>144</v>
      </c>
      <c r="C556" s="1">
        <v>1</v>
      </c>
      <c r="D556" s="1" t="s">
        <v>9</v>
      </c>
      <c r="E556" s="6">
        <f>IF(logVir!E556&lt;&gt;0,logVir!E556-logVir!E$1085-0.5*(SLir!E556+SLir!E$1085)*(logHir!E556-logHir!E$1085),0)</f>
        <v>-0.24112083177948349</v>
      </c>
      <c r="F556" s="8">
        <f>IF(logVir!F556&lt;&gt;0,logVir!F556-logVir!F$1085-0.5*(SLir!F556+SLir!F$1085)*(logHir!F556-logHir!F$1085),0)</f>
        <v>-0.37187932297589849</v>
      </c>
      <c r="G556" s="6">
        <f>IF(logVir!G556&lt;&gt;0,logVir!G556-logVir!G$1085-0.5*(SLir!G556+SLir!G$1085)*(logHir!G556-logHir!G$1085),0)</f>
        <v>-0.52166583769313934</v>
      </c>
      <c r="H556" s="6">
        <f>IF(logVir!H556&lt;&gt;0,logVir!H556-logVir!H$1085-0.5*(SLir!H556+SLir!H$1085)*(logHir!H556-logHir!H$1085),0)</f>
        <v>-0.50613051971683587</v>
      </c>
      <c r="I556" s="6">
        <f>IF(logVir!I556&lt;&gt;0,logVir!I556-logVir!I$1085-0.5*(SLir!I556+SLir!I$1085)*(logHir!I556-logHir!I$1085),0)</f>
        <v>-0.67769903243083052</v>
      </c>
    </row>
    <row r="557" spans="1:9" x14ac:dyDescent="0.15">
      <c r="A557" s="1">
        <v>25</v>
      </c>
      <c r="B557" s="1" t="s">
        <v>144</v>
      </c>
      <c r="C557" s="1">
        <v>2</v>
      </c>
      <c r="D557" s="1" t="s">
        <v>10</v>
      </c>
      <c r="E557" s="6">
        <f>IF(logVir!E557&lt;&gt;0,logVir!E557-logVir!E$1086-0.5*(SLir!E557+SLir!E$1086)*(logHir!E557-logHir!E$1086),0)</f>
        <v>-0.21985293314140109</v>
      </c>
      <c r="F557" s="8">
        <f>IF(logVir!F557&lt;&gt;0,logVir!F557-logVir!F$1086-0.5*(SLir!F557+SLir!F$1086)*(logHir!F557-logHir!F$1086),0)</f>
        <v>8.4063743209352171E-2</v>
      </c>
      <c r="G557" s="6">
        <f>IF(logVir!G557&lt;&gt;0,logVir!G557-logVir!G$1086-0.5*(SLir!G557+SLir!G$1086)*(logHir!G557-logHir!G$1086),0)</f>
        <v>0.20230029013738082</v>
      </c>
      <c r="H557" s="6">
        <f>IF(logVir!H557&lt;&gt;0,logVir!H557-logVir!H$1086-0.5*(SLir!H557+SLir!H$1086)*(logHir!H557-logHir!H$1086),0)</f>
        <v>-0.23325156513180034</v>
      </c>
      <c r="I557" s="6">
        <f>IF(logVir!I557&lt;&gt;0,logVir!I557-logVir!I$1086-0.5*(SLir!I557+SLir!I$1086)*(logHir!I557-logHir!I$1086),0)</f>
        <v>-0.63823759466390806</v>
      </c>
    </row>
    <row r="558" spans="1:9" x14ac:dyDescent="0.15">
      <c r="A558" s="1">
        <v>25</v>
      </c>
      <c r="B558" s="1" t="s">
        <v>145</v>
      </c>
      <c r="C558" s="1">
        <v>3</v>
      </c>
      <c r="D558" s="1" t="s">
        <v>17</v>
      </c>
      <c r="E558" s="6">
        <f>IF(logVir!E558&lt;&gt;0,logVir!E558-logVir!E$1087-0.5*(SLir!E558+SLir!E$1087)*(logHir!E558-logHir!E$1087),0)</f>
        <v>-0.2207785349408512</v>
      </c>
      <c r="F558" s="8">
        <f>IF(logVir!F558&lt;&gt;0,logVir!F558-logVir!F$1087-0.5*(SLir!F558+SLir!F$1087)*(logHir!F558-logHir!F$1087),0)</f>
        <v>0.35138770674210829</v>
      </c>
      <c r="G558" s="6">
        <f>IF(logVir!G558&lt;&gt;0,logVir!G558-logVir!G$1087-0.5*(SLir!G558+SLir!G$1087)*(logHir!G558-logHir!G$1087),0)</f>
        <v>0.55963532476205813</v>
      </c>
      <c r="H558" s="6">
        <f>IF(logVir!H558&lt;&gt;0,logVir!H558-logVir!H$1087-0.5*(SLir!H558+SLir!H$1087)*(logHir!H558-logHir!H$1087),0)</f>
        <v>0.78563716378688875</v>
      </c>
      <c r="I558" s="6">
        <f>IF(logVir!I558&lt;&gt;0,logVir!I558-logVir!I$1087-0.5*(SLir!I558+SLir!I$1087)*(logHir!I558-logHir!I$1087),0)</f>
        <v>0.56938113078971464</v>
      </c>
    </row>
    <row r="559" spans="1:9" x14ac:dyDescent="0.15">
      <c r="A559" s="1">
        <v>25</v>
      </c>
      <c r="B559" s="1" t="s">
        <v>145</v>
      </c>
      <c r="C559" s="1">
        <v>4</v>
      </c>
      <c r="D559" s="1" t="s">
        <v>18</v>
      </c>
      <c r="E559" s="6">
        <f>IF(logVir!E559&lt;&gt;0,logVir!E559-logVir!E$1088-0.5*(SLir!E559+SLir!E$1088)*(logHir!E559-logHir!E$1088),0)</f>
        <v>0.57920289979533546</v>
      </c>
      <c r="F559" s="8">
        <f>IF(logVir!F559&lt;&gt;0,logVir!F559-logVir!F$1088-0.5*(SLir!F559+SLir!F$1088)*(logHir!F559-logHir!F$1088),0)</f>
        <v>0.58159475990185339</v>
      </c>
      <c r="G559" s="6">
        <f>IF(logVir!G559&lt;&gt;0,logVir!G559-logVir!G$1088-0.5*(SLir!G559+SLir!G$1088)*(logHir!G559-logHir!G$1088),0)</f>
        <v>0.60967380106647984</v>
      </c>
      <c r="H559" s="6">
        <f>IF(logVir!H559&lt;&gt;0,logVir!H559-logVir!H$1088-0.5*(SLir!H559+SLir!H$1088)*(logHir!H559-logHir!H$1088),0)</f>
        <v>0.52539581673533398</v>
      </c>
      <c r="I559" s="6">
        <f>IF(logVir!I559&lt;&gt;0,logVir!I559-logVir!I$1088-0.5*(SLir!I559+SLir!I$1088)*(logHir!I559-logHir!I$1088),0)</f>
        <v>0.8579270353740025</v>
      </c>
    </row>
    <row r="560" spans="1:9" x14ac:dyDescent="0.15">
      <c r="A560" s="1">
        <v>25</v>
      </c>
      <c r="B560" s="1" t="s">
        <v>145</v>
      </c>
      <c r="C560" s="1">
        <v>5</v>
      </c>
      <c r="D560" s="1" t="s">
        <v>19</v>
      </c>
      <c r="E560" s="6">
        <f>IF(logVir!E560&lt;&gt;0,logVir!E560-logVir!E$1089-0.5*(SLir!E560+SLir!E$1089)*(logHir!E560-logHir!E$1089),0)</f>
        <v>-0.52058103243452836</v>
      </c>
      <c r="F560" s="8">
        <f>IF(logVir!F560&lt;&gt;0,logVir!F560-logVir!F$1089-0.5*(SLir!F560+SLir!F$1089)*(logHir!F560-logHir!F$1089),0)</f>
        <v>-5.5446825372570396E-3</v>
      </c>
      <c r="G560" s="6">
        <f>IF(logVir!G560&lt;&gt;0,logVir!G560-logVir!G$1089-0.5*(SLir!G560+SLir!G$1089)*(logHir!G560-logHir!G$1089),0)</f>
        <v>-0.15254803401024075</v>
      </c>
      <c r="H560" s="6">
        <f>IF(logVir!H560&lt;&gt;0,logVir!H560-logVir!H$1089-0.5*(SLir!H560+SLir!H$1089)*(logHir!H560-logHir!H$1089),0)</f>
        <v>0.24335643929058154</v>
      </c>
      <c r="I560" s="6">
        <f>IF(logVir!I560&lt;&gt;0,logVir!I560-logVir!I$1089-0.5*(SLir!I560+SLir!I$1089)*(logHir!I560-logHir!I$1089),0)</f>
        <v>-0.15038456911215359</v>
      </c>
    </row>
    <row r="561" spans="1:9" x14ac:dyDescent="0.15">
      <c r="A561" s="1">
        <v>25</v>
      </c>
      <c r="B561" s="1" t="s">
        <v>145</v>
      </c>
      <c r="C561" s="1">
        <v>6</v>
      </c>
      <c r="D561" s="1" t="s">
        <v>3</v>
      </c>
      <c r="E561" s="6">
        <f>IF(logVir!E561&lt;&gt;0,logVir!E561-logVir!E$1090-0.5*(SLir!E561+SLir!E$1090)*(logHir!E561-logHir!E$1090),0)</f>
        <v>0.33754520734682825</v>
      </c>
      <c r="F561" s="8">
        <f>IF(logVir!F561&lt;&gt;0,logVir!F561-logVir!F$1090-0.5*(SLir!F561+SLir!F$1090)*(logHir!F561-logHir!F$1090),0)</f>
        <v>0.3956998836497892</v>
      </c>
      <c r="G561" s="6">
        <f>IF(logVir!G561&lt;&gt;0,logVir!G561-logVir!G$1090-0.5*(SLir!G561+SLir!G$1090)*(logHir!G561-logHir!G$1090),0)</f>
        <v>0.59498343361205364</v>
      </c>
      <c r="H561" s="6">
        <f>IF(logVir!H561&lt;&gt;0,logVir!H561-logVir!H$1090-0.5*(SLir!H561+SLir!H$1090)*(logHir!H561-logHir!H$1090),0)</f>
        <v>0.71694597453193309</v>
      </c>
      <c r="I561" s="6">
        <f>IF(logVir!I561&lt;&gt;0,logVir!I561-logVir!I$1090-0.5*(SLir!I561+SLir!I$1090)*(logHir!I561-logHir!I$1090),0)</f>
        <v>1.240156388173449</v>
      </c>
    </row>
    <row r="562" spans="1:9" x14ac:dyDescent="0.15">
      <c r="A562" s="1">
        <v>25</v>
      </c>
      <c r="B562" s="1" t="s">
        <v>145</v>
      </c>
      <c r="C562" s="1">
        <v>7</v>
      </c>
      <c r="D562" s="1" t="s">
        <v>20</v>
      </c>
      <c r="E562" s="6">
        <f>IF(logVir!E562&lt;&gt;0,logVir!E562-logVir!E$1091-0.5*(SLir!E562+SLir!E$1091)*(logHir!E562-logHir!E$1091),0)</f>
        <v>-0.50711383441100333</v>
      </c>
      <c r="F562" s="8">
        <f>IF(logVir!F562&lt;&gt;0,logVir!F562-logVir!F$1091-0.5*(SLir!F562+SLir!F$1091)*(logHir!F562-logHir!F$1091),0)</f>
        <v>-1.8147689997414267</v>
      </c>
      <c r="G562" s="6">
        <f>IF(logVir!G562&lt;&gt;0,logVir!G562-logVir!G$1091-0.5*(SLir!G562+SLir!G$1091)*(logHir!G562-logHir!G$1091),0)</f>
        <v>-0.93083687606551546</v>
      </c>
      <c r="H562" s="6">
        <f>IF(logVir!H562&lt;&gt;0,logVir!H562-logVir!H$1091-0.5*(SLir!H562+SLir!H$1091)*(logHir!H562-logHir!H$1091),0)</f>
        <v>-0.71422092145825544</v>
      </c>
      <c r="I562" s="6">
        <f>IF(logVir!I562&lt;&gt;0,logVir!I562-logVir!I$1091-0.5*(SLir!I562+SLir!I$1091)*(logHir!I562-logHir!I$1091),0)</f>
        <v>-1.1012364890556865</v>
      </c>
    </row>
    <row r="563" spans="1:9" x14ac:dyDescent="0.15">
      <c r="A563" s="1">
        <v>25</v>
      </c>
      <c r="B563" s="1" t="s">
        <v>145</v>
      </c>
      <c r="C563" s="1">
        <v>8</v>
      </c>
      <c r="D563" s="1" t="s">
        <v>21</v>
      </c>
      <c r="E563" s="6">
        <f>IF(logVir!E563&lt;&gt;0,logVir!E563-logVir!E$1092-0.5*(SLir!E563+SLir!E$1092)*(logHir!E563-logHir!E$1092),0)</f>
        <v>0.72133225418988389</v>
      </c>
      <c r="F563" s="8">
        <f>IF(logVir!F563&lt;&gt;0,logVir!F563-logVir!F$1092-0.5*(SLir!F563+SLir!F$1092)*(logHir!F563-logHir!F$1092),0)</f>
        <v>0.58265742709329826</v>
      </c>
      <c r="G563" s="6">
        <f>IF(logVir!G563&lt;&gt;0,logVir!G563-logVir!G$1092-0.5*(SLir!G563+SLir!G$1092)*(logHir!G563-logHir!G$1092),0)</f>
        <v>0.72430622429801084</v>
      </c>
      <c r="H563" s="6">
        <f>IF(logVir!H563&lt;&gt;0,logVir!H563-logVir!H$1092-0.5*(SLir!H563+SLir!H$1092)*(logHir!H563-logHir!H$1092),0)</f>
        <v>0.6256574248030633</v>
      </c>
      <c r="I563" s="6">
        <f>IF(logVir!I563&lt;&gt;0,logVir!I563-logVir!I$1092-0.5*(SLir!I563+SLir!I$1092)*(logHir!I563-logHir!I$1092),0)</f>
        <v>1.3595774433797039</v>
      </c>
    </row>
    <row r="564" spans="1:9" x14ac:dyDescent="0.15">
      <c r="A564" s="1">
        <v>25</v>
      </c>
      <c r="B564" s="1" t="s">
        <v>145</v>
      </c>
      <c r="C564" s="1">
        <v>9</v>
      </c>
      <c r="D564" s="1" t="s">
        <v>22</v>
      </c>
      <c r="E564" s="6">
        <f>IF(logVir!E564&lt;&gt;0,logVir!E564-logVir!E$1093-0.5*(SLir!E564+SLir!E$1093)*(logHir!E564-logHir!E$1093),0)</f>
        <v>-0.32021724521816347</v>
      </c>
      <c r="F564" s="8">
        <f>IF(logVir!F564&lt;&gt;0,logVir!F564-logVir!F$1093-0.5*(SLir!F564+SLir!F$1093)*(logHir!F564-logHir!F$1093),0)</f>
        <v>-0.28595575896185027</v>
      </c>
      <c r="G564" s="6">
        <f>IF(logVir!G564&lt;&gt;0,logVir!G564-logVir!G$1093-0.5*(SLir!G564+SLir!G$1093)*(logHir!G564-logHir!G$1093),0)</f>
        <v>-0.24701717462617123</v>
      </c>
      <c r="H564" s="6">
        <f>IF(logVir!H564&lt;&gt;0,logVir!H564-logVir!H$1093-0.5*(SLir!H564+SLir!H$1093)*(logHir!H564-logHir!H$1093),0)</f>
        <v>-0.22972079076855634</v>
      </c>
      <c r="I564" s="6">
        <f>IF(logVir!I564&lt;&gt;0,logVir!I564-logVir!I$1093-0.5*(SLir!I564+SLir!I$1093)*(logHir!I564-logHir!I$1093),0)</f>
        <v>-0.10618258000889824</v>
      </c>
    </row>
    <row r="565" spans="1:9" x14ac:dyDescent="0.15">
      <c r="A565" s="1">
        <v>25</v>
      </c>
      <c r="B565" s="1" t="s">
        <v>145</v>
      </c>
      <c r="C565" s="1">
        <v>10</v>
      </c>
      <c r="D565" s="1" t="s">
        <v>23</v>
      </c>
      <c r="E565" s="6">
        <f>IF(logVir!E565&lt;&gt;0,logVir!E565-logVir!E$1094-0.5*(SLir!E565+SLir!E$1094)*(logHir!E565-logHir!E$1094),0)</f>
        <v>5.0469772160466775E-2</v>
      </c>
      <c r="F565" s="8">
        <f>IF(logVir!F565&lt;&gt;0,logVir!F565-logVir!F$1094-0.5*(SLir!F565+SLir!F$1094)*(logHir!F565-logHir!F$1094),0)</f>
        <v>0.37199484128176463</v>
      </c>
      <c r="G565" s="6">
        <f>IF(logVir!G565&lt;&gt;0,logVir!G565-logVir!G$1094-0.5*(SLir!G565+SLir!G$1094)*(logHir!G565-logHir!G$1094),0)</f>
        <v>0.60918341310366519</v>
      </c>
      <c r="H565" s="6">
        <f>IF(logVir!H565&lt;&gt;0,logVir!H565-logVir!H$1094-0.5*(SLir!H565+SLir!H$1094)*(logHir!H565-logHir!H$1094),0)</f>
        <v>0.48261675656135583</v>
      </c>
      <c r="I565" s="6">
        <f>IF(logVir!I565&lt;&gt;0,logVir!I565-logVir!I$1094-0.5*(SLir!I565+SLir!I$1094)*(logHir!I565-logHir!I$1094),0)</f>
        <v>0.52005191690112251</v>
      </c>
    </row>
    <row r="566" spans="1:9" x14ac:dyDescent="0.15">
      <c r="A566" s="1">
        <v>25</v>
      </c>
      <c r="B566" s="1" t="s">
        <v>145</v>
      </c>
      <c r="C566" s="1">
        <v>11</v>
      </c>
      <c r="D566" s="1" t="s">
        <v>24</v>
      </c>
      <c r="E566" s="6">
        <f>IF(logVir!E566&lt;&gt;0,logVir!E566-logVir!E$1095-0.5*(SLir!E566+SLir!E$1095)*(logHir!E566-logHir!E$1095),0)</f>
        <v>-9.1942660997871933E-2</v>
      </c>
      <c r="F566" s="8">
        <f>IF(logVir!F566&lt;&gt;0,logVir!F566-logVir!F$1095-0.5*(SLir!F566+SLir!F$1095)*(logHir!F566-logHir!F$1095),0)</f>
        <v>0.28814528907713538</v>
      </c>
      <c r="G566" s="6">
        <f>IF(logVir!G566&lt;&gt;0,logVir!G566-logVir!G$1095-0.5*(SLir!G566+SLir!G$1095)*(logHir!G566-logHir!G$1095),0)</f>
        <v>0.30916157178514947</v>
      </c>
      <c r="H566" s="6">
        <f>IF(logVir!H566&lt;&gt;0,logVir!H566-logVir!H$1095-0.5*(SLir!H566+SLir!H$1095)*(logHir!H566-logHir!H$1095),0)</f>
        <v>0.17142342634556407</v>
      </c>
      <c r="I566" s="6">
        <f>IF(logVir!I566&lt;&gt;0,logVir!I566-logVir!I$1095-0.5*(SLir!I566+SLir!I$1095)*(logHir!I566-logHir!I$1095),0)</f>
        <v>0.61013161652686465</v>
      </c>
    </row>
    <row r="567" spans="1:9" x14ac:dyDescent="0.15">
      <c r="A567" s="1">
        <v>25</v>
      </c>
      <c r="B567" s="1" t="s">
        <v>145</v>
      </c>
      <c r="C567" s="1">
        <v>12</v>
      </c>
      <c r="D567" s="1" t="s">
        <v>25</v>
      </c>
      <c r="E567" s="6">
        <f>IF(logVir!E567&lt;&gt;0,logVir!E567-logVir!E$1096-0.5*(SLir!E567+SLir!E$1096)*(logHir!E567-logHir!E$1096),0)</f>
        <v>0.61495253903630265</v>
      </c>
      <c r="F567" s="8">
        <f>IF(logVir!F567&lt;&gt;0,logVir!F567-logVir!F$1096-0.5*(SLir!F567+SLir!F$1096)*(logHir!F567-logHir!F$1096),0)</f>
        <v>1.1029799222627261</v>
      </c>
      <c r="G567" s="6">
        <f>IF(logVir!G567&lt;&gt;0,logVir!G567-logVir!G$1096-0.5*(SLir!G567+SLir!G$1096)*(logHir!G567-logHir!G$1096),0)</f>
        <v>1.2467019803995913</v>
      </c>
      <c r="H567" s="6">
        <f>IF(logVir!H567&lt;&gt;0,logVir!H567-logVir!H$1096-0.5*(SLir!H567+SLir!H$1096)*(logHir!H567-logHir!H$1096),0)</f>
        <v>0.71852580769602836</v>
      </c>
      <c r="I567" s="6">
        <f>IF(logVir!I567&lt;&gt;0,logVir!I567-logVir!I$1096-0.5*(SLir!I567+SLir!I$1096)*(logHir!I567-logHir!I$1096),0)</f>
        <v>0.16747484835466664</v>
      </c>
    </row>
    <row r="568" spans="1:9" x14ac:dyDescent="0.15">
      <c r="A568" s="1">
        <v>25</v>
      </c>
      <c r="B568" s="1" t="s">
        <v>145</v>
      </c>
      <c r="C568" s="1">
        <v>13</v>
      </c>
      <c r="D568" s="1" t="s">
        <v>26</v>
      </c>
      <c r="E568" s="6">
        <f>IF(logVir!E568&lt;&gt;0,logVir!E568-logVir!E$1097-0.5*(SLir!E568+SLir!E$1097)*(logHir!E568-logHir!E$1097),0)</f>
        <v>0.59920966194786329</v>
      </c>
      <c r="F568" s="8">
        <f>IF(logVir!F568&lt;&gt;0,logVir!F568-logVir!F$1097-0.5*(SLir!F568+SLir!F$1097)*(logHir!F568-logHir!F$1097),0)</f>
        <v>0.56432760507097435</v>
      </c>
      <c r="G568" s="6">
        <f>IF(logVir!G568&lt;&gt;0,logVir!G568-logVir!G$1097-0.5*(SLir!G568+SLir!G$1097)*(logHir!G568-logHir!G$1097),0)</f>
        <v>0.77586645317032377</v>
      </c>
      <c r="H568" s="6">
        <f>IF(logVir!H568&lt;&gt;0,logVir!H568-logVir!H$1097-0.5*(SLir!H568+SLir!H$1097)*(logHir!H568-logHir!H$1097),0)</f>
        <v>1.1400064147365911</v>
      </c>
      <c r="I568" s="6">
        <f>IF(logVir!I568&lt;&gt;0,logVir!I568-logVir!I$1097-0.5*(SLir!I568+SLir!I$1097)*(logHir!I568-logHir!I$1097),0)</f>
        <v>0.74645323389257012</v>
      </c>
    </row>
    <row r="569" spans="1:9" x14ac:dyDescent="0.15">
      <c r="A569" s="1">
        <v>25</v>
      </c>
      <c r="B569" s="1" t="s">
        <v>145</v>
      </c>
      <c r="C569" s="1">
        <v>14</v>
      </c>
      <c r="D569" s="1" t="s">
        <v>27</v>
      </c>
      <c r="E569" s="6">
        <f>IF(logVir!E569&lt;&gt;0,logVir!E569-logVir!E$1098-0.5*(SLir!E569+SLir!E$1098)*(logHir!E569-logHir!E$1098),0)</f>
        <v>0.24887460116030374</v>
      </c>
      <c r="F569" s="8">
        <f>IF(logVir!F569&lt;&gt;0,logVir!F569-logVir!F$1098-0.5*(SLir!F569+SLir!F$1098)*(logHir!F569-logHir!F$1098),0)</f>
        <v>0.15892315152030626</v>
      </c>
      <c r="G569" s="6">
        <f>IF(logVir!G569&lt;&gt;0,logVir!G569-logVir!G$1098-0.5*(SLir!G569+SLir!G$1098)*(logHir!G569-logHir!G$1098),0)</f>
        <v>0.63139628529458824</v>
      </c>
      <c r="H569" s="6">
        <f>IF(logVir!H569&lt;&gt;0,logVir!H569-logVir!H$1098-0.5*(SLir!H569+SLir!H$1098)*(logHir!H569-logHir!H$1098),0)</f>
        <v>0.81090853501946336</v>
      </c>
      <c r="I569" s="6">
        <f>IF(logVir!I569&lt;&gt;0,logVir!I569-logVir!I$1098-0.5*(SLir!I569+SLir!I$1098)*(logHir!I569-logHir!I$1098),0)</f>
        <v>0.54305163872129936</v>
      </c>
    </row>
    <row r="570" spans="1:9" x14ac:dyDescent="0.15">
      <c r="A570" s="1">
        <v>25</v>
      </c>
      <c r="B570" s="1" t="s">
        <v>145</v>
      </c>
      <c r="C570" s="1">
        <v>15</v>
      </c>
      <c r="D570" s="1" t="s">
        <v>28</v>
      </c>
      <c r="E570" s="6">
        <f>IF(logVir!E570&lt;&gt;0,logVir!E570-logVir!E$1099-0.5*(SLir!E570+SLir!E$1099)*(logHir!E570-logHir!E$1099),0)</f>
        <v>0.21092061571883158</v>
      </c>
      <c r="F570" s="8">
        <f>IF(logVir!F570&lt;&gt;0,logVir!F570-logVir!F$1099-0.5*(SLir!F570+SLir!F$1099)*(logHir!F570-logHir!F$1099),0)</f>
        <v>0.33430660347591812</v>
      </c>
      <c r="G570" s="6">
        <f>IF(logVir!G570&lt;&gt;0,logVir!G570-logVir!G$1099-0.5*(SLir!G570+SLir!G$1099)*(logHir!G570-logHir!G$1099),0)</f>
        <v>0.55063805267362831</v>
      </c>
      <c r="H570" s="6">
        <f>IF(logVir!H570&lt;&gt;0,logVir!H570-logVir!H$1099-0.5*(SLir!H570+SLir!H$1099)*(logHir!H570-logHir!H$1099),0)</f>
        <v>0.39624425001560648</v>
      </c>
      <c r="I570" s="6">
        <f>IF(logVir!I570&lt;&gt;0,logVir!I570-logVir!I$1099-0.5*(SLir!I570+SLir!I$1099)*(logHir!I570-logHir!I$1099),0)</f>
        <v>0.60875521104448305</v>
      </c>
    </row>
    <row r="571" spans="1:9" x14ac:dyDescent="0.15">
      <c r="A571" s="1">
        <v>25</v>
      </c>
      <c r="B571" s="1" t="s">
        <v>144</v>
      </c>
      <c r="C571" s="1">
        <v>16</v>
      </c>
      <c r="D571" s="1" t="s">
        <v>11</v>
      </c>
      <c r="E571" s="6">
        <f>IF(logVir!E571&lt;&gt;0,logVir!E571-logVir!E$1100-0.5*(SLir!E571+SLir!E$1100)*(logHir!E571-logHir!E$1100),0)</f>
        <v>0.41491729176227665</v>
      </c>
      <c r="F571" s="8">
        <f>IF(logVir!F571&lt;&gt;0,logVir!F571-logVir!F$1100-0.5*(SLir!F571+SLir!F$1100)*(logHir!F571-logHir!F$1100),0)</f>
        <v>0.28409644308691562</v>
      </c>
      <c r="G571" s="6">
        <f>IF(logVir!G571&lt;&gt;0,logVir!G571-logVir!G$1100-0.5*(SLir!G571+SLir!G$1100)*(logHir!G571-logHir!G$1100),0)</f>
        <v>0.33117940025912718</v>
      </c>
      <c r="H571" s="6">
        <f>IF(logVir!H571&lt;&gt;0,logVir!H571-logVir!H$1100-0.5*(SLir!H571+SLir!H$1100)*(logHir!H571-logHir!H$1100),0)</f>
        <v>0.17417938652726828</v>
      </c>
      <c r="I571" s="6">
        <f>IF(logVir!I571&lt;&gt;0,logVir!I571-logVir!I$1100-0.5*(SLir!I571+SLir!I$1100)*(logHir!I571-logHir!I$1100),0)</f>
        <v>0.37774870225846779</v>
      </c>
    </row>
    <row r="572" spans="1:9" x14ac:dyDescent="0.15">
      <c r="A572" s="1">
        <v>25</v>
      </c>
      <c r="B572" s="1" t="s">
        <v>144</v>
      </c>
      <c r="C572" s="1">
        <v>17</v>
      </c>
      <c r="D572" s="1" t="s">
        <v>12</v>
      </c>
      <c r="E572" s="6">
        <f>IF(logVir!E572&lt;&gt;0,logVir!E572-logVir!E$1101-0.5*(SLir!E572+SLir!E$1101)*(logHir!E572-logHir!E$1101),0)</f>
        <v>-1.1076323152234855</v>
      </c>
      <c r="F572" s="8">
        <f>IF(logVir!F572&lt;&gt;0,logVir!F572-logVir!F$1101-0.5*(SLir!F572+SLir!F$1101)*(logHir!F572-logHir!F$1101),0)</f>
        <v>-0.68066665886341737</v>
      </c>
      <c r="G572" s="6">
        <f>IF(logVir!G572&lt;&gt;0,logVir!G572-logVir!G$1101-0.5*(SLir!G572+SLir!G$1101)*(logHir!G572-logHir!G$1101),0)</f>
        <v>-0.74643082563543151</v>
      </c>
      <c r="H572" s="6">
        <f>IF(logVir!H572&lt;&gt;0,logVir!H572-logVir!H$1101-0.5*(SLir!H572+SLir!H$1101)*(logHir!H572-logHir!H$1101),0)</f>
        <v>-0.55383636726028251</v>
      </c>
      <c r="I572" s="6">
        <f>IF(logVir!I572&lt;&gt;0,logVir!I572-logVir!I$1101-0.5*(SLir!I572+SLir!I$1101)*(logHir!I572-logHir!I$1101),0)</f>
        <v>-0.38818936228919054</v>
      </c>
    </row>
    <row r="573" spans="1:9" x14ac:dyDescent="0.15">
      <c r="A573" s="1">
        <v>25</v>
      </c>
      <c r="B573" s="1" t="s">
        <v>144</v>
      </c>
      <c r="C573" s="1">
        <v>18</v>
      </c>
      <c r="D573" s="1" t="s">
        <v>13</v>
      </c>
      <c r="E573" s="6">
        <f>IF(logVir!E573&lt;&gt;0,logVir!E573-logVir!E$1102-0.5*(SLir!E573+SLir!E$1102)*(logHir!E573-logHir!E$1102),0)</f>
        <v>-4.7095033005538856E-2</v>
      </c>
      <c r="F573" s="8">
        <f>IF(logVir!F573&lt;&gt;0,logVir!F573-logVir!F$1102-0.5*(SLir!F573+SLir!F$1102)*(logHir!F573-logHir!F$1102),0)</f>
        <v>-0.16251323288345432</v>
      </c>
      <c r="G573" s="6">
        <f>IF(logVir!G573&lt;&gt;0,logVir!G573-logVir!G$1102-0.5*(SLir!G573+SLir!G$1102)*(logHir!G573-logHir!G$1102),0)</f>
        <v>-7.3884810496555375E-2</v>
      </c>
      <c r="H573" s="6">
        <f>IF(logVir!H573&lt;&gt;0,logVir!H573-logVir!H$1102-0.5*(SLir!H573+SLir!H$1102)*(logHir!H573-logHir!H$1102),0)</f>
        <v>-9.809574287068934E-2</v>
      </c>
      <c r="I573" s="6">
        <f>IF(logVir!I573&lt;&gt;0,logVir!I573-logVir!I$1102-0.5*(SLir!I573+SLir!I$1102)*(logHir!I573-logHir!I$1102),0)</f>
        <v>-0.25383883128124907</v>
      </c>
    </row>
    <row r="574" spans="1:9" x14ac:dyDescent="0.15">
      <c r="A574" s="1">
        <v>25</v>
      </c>
      <c r="B574" s="1" t="s">
        <v>144</v>
      </c>
      <c r="C574" s="1">
        <v>19</v>
      </c>
      <c r="D574" s="1" t="s">
        <v>14</v>
      </c>
      <c r="E574" s="6">
        <f>IF(logVir!E574&lt;&gt;0,logVir!E574-logVir!E$1103-0.5*(SLir!E574+SLir!E$1103)*(logHir!E574-logHir!E$1103),0)</f>
        <v>-0.31938161489100936</v>
      </c>
      <c r="F574" s="8">
        <f>IF(logVir!F574&lt;&gt;0,logVir!F574-logVir!F$1103-0.5*(SLir!F574+SLir!F$1103)*(logHir!F574-logHir!F$1103),0)</f>
        <v>-0.10323680294350901</v>
      </c>
      <c r="G574" s="6">
        <f>IF(logVir!G574&lt;&gt;0,logVir!G574-logVir!G$1103-0.5*(SLir!G574+SLir!G$1103)*(logHir!G574-logHir!G$1103),0)</f>
        <v>-3.8102805118288563E-2</v>
      </c>
      <c r="H574" s="6">
        <f>IF(logVir!H574&lt;&gt;0,logVir!H574-logVir!H$1103-0.5*(SLir!H574+SLir!H$1103)*(logHir!H574-logHir!H$1103),0)</f>
        <v>-1.8158282910152479E-2</v>
      </c>
      <c r="I574" s="6">
        <f>IF(logVir!I574&lt;&gt;0,logVir!I574-logVir!I$1103-0.5*(SLir!I574+SLir!I$1103)*(logHir!I574-logHir!I$1103),0)</f>
        <v>-0.11636494395130914</v>
      </c>
    </row>
    <row r="575" spans="1:9" x14ac:dyDescent="0.15">
      <c r="A575" s="1">
        <v>25</v>
      </c>
      <c r="B575" s="1" t="s">
        <v>144</v>
      </c>
      <c r="C575" s="1">
        <v>20</v>
      </c>
      <c r="D575" s="1" t="s">
        <v>15</v>
      </c>
      <c r="E575" s="6">
        <f>IF(logVir!E575&lt;&gt;0,logVir!E575-logVir!E$1104-0.5*(SLir!E575+SLir!E$1104)*(logHir!E575-logHir!E$1104),0)</f>
        <v>-0.44573400219057263</v>
      </c>
      <c r="F575" s="8">
        <f>IF(logVir!F575&lt;&gt;0,logVir!F575-logVir!F$1104-0.5*(SLir!F575+SLir!F$1104)*(logHir!F575-logHir!F$1104),0)</f>
        <v>-0.53338627923120885</v>
      </c>
      <c r="G575" s="6">
        <f>IF(logVir!G575&lt;&gt;0,logVir!G575-logVir!G$1104-0.5*(SLir!G575+SLir!G$1104)*(logHir!G575-logHir!G$1104),0)</f>
        <v>-0.35702664558469799</v>
      </c>
      <c r="H575" s="6">
        <f>IF(logVir!H575&lt;&gt;0,logVir!H575-logVir!H$1104-0.5*(SLir!H575+SLir!H$1104)*(logHir!H575-logHir!H$1104),0)</f>
        <v>2.1459710977357188E-3</v>
      </c>
      <c r="I575" s="6">
        <f>IF(logVir!I575&lt;&gt;0,logVir!I575-logVir!I$1104-0.5*(SLir!I575+SLir!I$1104)*(logHir!I575-logHir!I$1104),0)</f>
        <v>0.10321808341912415</v>
      </c>
    </row>
    <row r="576" spans="1:9" x14ac:dyDescent="0.15">
      <c r="A576" s="1">
        <v>25</v>
      </c>
      <c r="B576" s="1" t="s">
        <v>144</v>
      </c>
      <c r="C576" s="1">
        <v>21</v>
      </c>
      <c r="D576" s="1" t="s">
        <v>16</v>
      </c>
      <c r="E576" s="6">
        <f>IF(logVir!E576&lt;&gt;0,logVir!E576-logVir!E$1105-0.5*(SLir!E576+SLir!E$1105)*(logHir!E576-logHir!E$1105),0)</f>
        <v>0.20765929472598177</v>
      </c>
      <c r="F576" s="8">
        <f>IF(logVir!F576&lt;&gt;0,logVir!F576-logVir!F$1105-0.5*(SLir!F576+SLir!F$1105)*(logHir!F576-logHir!F$1105),0)</f>
        <v>-5.2095745450025877E-2</v>
      </c>
      <c r="G576" s="6">
        <f>IF(logVir!G576&lt;&gt;0,logVir!G576-logVir!G$1105-0.5*(SLir!G576+SLir!G$1105)*(logHir!G576-logHir!G$1105),0)</f>
        <v>-8.6971805339482788E-2</v>
      </c>
      <c r="H576" s="6">
        <f>IF(logVir!H576&lt;&gt;0,logVir!H576-logVir!H$1105-0.5*(SLir!H576+SLir!H$1105)*(logHir!H576-logHir!H$1105),0)</f>
        <v>-0.15814921811543059</v>
      </c>
      <c r="I576" s="6">
        <f>IF(logVir!I576&lt;&gt;0,logVir!I576-logVir!I$1105-0.5*(SLir!I576+SLir!I$1105)*(logHir!I576-logHir!I$1105),0)</f>
        <v>-0.17026235091431499</v>
      </c>
    </row>
    <row r="577" spans="1:9" x14ac:dyDescent="0.15">
      <c r="A577" s="1">
        <v>25</v>
      </c>
      <c r="B577" s="1" t="s">
        <v>143</v>
      </c>
      <c r="C577" s="1">
        <v>22</v>
      </c>
      <c r="D577" s="1" t="s">
        <v>8</v>
      </c>
      <c r="E577" s="6">
        <f>IF(logVir!E577&lt;&gt;0,logVir!E577-logVir!E$1106-0.5*(SLir!E577+SLir!E$1106)*(logHir!E577-logHir!E$1106),0)</f>
        <v>-9.2128208149006907E-2</v>
      </c>
      <c r="F577" s="8">
        <f>IF(logVir!F577&lt;&gt;0,logVir!F577-logVir!F$1106-0.5*(SLir!F577+SLir!F$1106)*(logHir!F577-logHir!F$1106),0)</f>
        <v>-0.20955065651950455</v>
      </c>
      <c r="G577" s="6">
        <f>IF(logVir!G577&lt;&gt;0,logVir!G577-logVir!G$1106-0.5*(SLir!G577+SLir!G$1106)*(logHir!G577-logHir!G$1106),0)</f>
        <v>-0.20779237255617922</v>
      </c>
      <c r="H577" s="6">
        <f>IF(logVir!H577&lt;&gt;0,logVir!H577-logVir!H$1106-0.5*(SLir!H577+SLir!H$1106)*(logHir!H577-logHir!H$1106),0)</f>
        <v>-0.13576920076911758</v>
      </c>
      <c r="I577" s="6">
        <f>IF(logVir!I577&lt;&gt;0,logVir!I577-logVir!I$1106-0.5*(SLir!I577+SLir!I$1106)*(logHir!I577-logHir!I$1106),0)</f>
        <v>-8.6363792301307529E-2</v>
      </c>
    </row>
    <row r="578" spans="1:9" x14ac:dyDescent="0.15">
      <c r="A578" s="1">
        <v>25</v>
      </c>
      <c r="B578" s="1" t="s">
        <v>143</v>
      </c>
      <c r="C578" s="1">
        <v>23</v>
      </c>
      <c r="D578" s="1" t="s">
        <v>29</v>
      </c>
      <c r="E578" s="6">
        <f>IF(logVir!E578&lt;&gt;0,logVir!E578-logVir!E$1107-0.5*(SLir!E578+SLir!E$1107)*(logHir!E578-logHir!E$1107),0)</f>
        <v>7.2678466391246643E-3</v>
      </c>
      <c r="F578" s="8">
        <f>IF(logVir!F578&lt;&gt;0,logVir!F578-logVir!F$1107-0.5*(SLir!F578+SLir!F$1107)*(logHir!F578-logHir!F$1107),0)</f>
        <v>-7.544109160974477E-2</v>
      </c>
      <c r="G578" s="6">
        <f>IF(logVir!G578&lt;&gt;0,logVir!G578-logVir!G$1107-0.5*(SLir!G578+SLir!G$1107)*(logHir!G578-logHir!G$1107),0)</f>
        <v>-8.0017311217163101E-2</v>
      </c>
      <c r="H578" s="6">
        <f>IF(logVir!H578&lt;&gt;0,logVir!H578-logVir!H$1107-0.5*(SLir!H578+SLir!H$1107)*(logHir!H578-logHir!H$1107),0)</f>
        <v>-0.10345177156372853</v>
      </c>
      <c r="I578" s="6">
        <f>IF(logVir!I578&lt;&gt;0,logVir!I578-logVir!I$1107-0.5*(SLir!I578+SLir!I$1107)*(logHir!I578-logHir!I$1107),0)</f>
        <v>-0.18938223504087809</v>
      </c>
    </row>
    <row r="579" spans="1:9" x14ac:dyDescent="0.15">
      <c r="A579" s="1">
        <v>26</v>
      </c>
      <c r="B579" s="1" t="s">
        <v>241</v>
      </c>
      <c r="C579" s="1">
        <v>1</v>
      </c>
      <c r="D579" s="1" t="s">
        <v>9</v>
      </c>
      <c r="E579" s="6">
        <f>IF(logVir!E579&lt;&gt;0,logVir!E579-logVir!E$1085-0.5*(SLir!E579+SLir!E$1085)*(logHir!E579-logHir!E$1085),0)</f>
        <v>-0.42872258571082078</v>
      </c>
      <c r="F579" s="8">
        <f>IF(logVir!F579&lt;&gt;0,logVir!F579-logVir!F$1085-0.5*(SLir!F579+SLir!F$1085)*(logHir!F579-logHir!F$1085),0)</f>
        <v>-0.51028136583118289</v>
      </c>
      <c r="G579" s="6">
        <f>IF(logVir!G579&lt;&gt;0,logVir!G579-logVir!G$1085-0.5*(SLir!G579+SLir!G$1085)*(logHir!G579-logHir!G$1085),0)</f>
        <v>-0.71972023599761625</v>
      </c>
      <c r="H579" s="6">
        <f>IF(logVir!H579&lt;&gt;0,logVir!H579-logVir!H$1085-0.5*(SLir!H579+SLir!H$1085)*(logHir!H579-logHir!H$1085),0)</f>
        <v>-0.59710384405018957</v>
      </c>
      <c r="I579" s="6">
        <f>IF(logVir!I579&lt;&gt;0,logVir!I579-logVir!I$1085-0.5*(SLir!I579+SLir!I$1085)*(logHir!I579-logHir!I$1085),0)</f>
        <v>-0.73718468750123922</v>
      </c>
    </row>
    <row r="580" spans="1:9" x14ac:dyDescent="0.15">
      <c r="A580" s="1">
        <v>26</v>
      </c>
      <c r="B580" s="1" t="s">
        <v>241</v>
      </c>
      <c r="C580" s="1">
        <v>2</v>
      </c>
      <c r="D580" s="1" t="s">
        <v>10</v>
      </c>
      <c r="E580" s="6">
        <f>IF(logVir!E580&lt;&gt;0,logVir!E580-logVir!E$1086-0.5*(SLir!E580+SLir!E$1086)*(logHir!E580-logHir!E$1086),0)</f>
        <v>9.20694393369626E-2</v>
      </c>
      <c r="F580" s="8">
        <f>IF(logVir!F580&lt;&gt;0,logVir!F580-logVir!F$1086-0.5*(SLir!F580+SLir!F$1086)*(logHir!F580-logHir!F$1086),0)</f>
        <v>-3.6298916590986774E-2</v>
      </c>
      <c r="G580" s="6">
        <f>IF(logVir!G580&lt;&gt;0,logVir!G580-logVir!G$1086-0.5*(SLir!G580+SLir!G$1086)*(logHir!G580-logHir!G$1086),0)</f>
        <v>0.14521178669279156</v>
      </c>
      <c r="H580" s="6">
        <f>IF(logVir!H580&lt;&gt;0,logVir!H580-logVir!H$1086-0.5*(SLir!H580+SLir!H$1086)*(logHir!H580-logHir!H$1086),0)</f>
        <v>5.099620469172178E-2</v>
      </c>
      <c r="I580" s="6">
        <f>IF(logVir!I580&lt;&gt;0,logVir!I580-logVir!I$1086-0.5*(SLir!I580+SLir!I$1086)*(logHir!I580-logHir!I$1086),0)</f>
        <v>-0.49008343807431382</v>
      </c>
    </row>
    <row r="581" spans="1:9" x14ac:dyDescent="0.15">
      <c r="A581" s="1">
        <v>26</v>
      </c>
      <c r="B581" s="1" t="s">
        <v>243</v>
      </c>
      <c r="C581" s="1">
        <v>3</v>
      </c>
      <c r="D581" s="1" t="s">
        <v>17</v>
      </c>
      <c r="E581" s="6">
        <f>IF(logVir!E581&lt;&gt;0,logVir!E581-logVir!E$1087-0.5*(SLir!E581+SLir!E$1087)*(logHir!E581-logHir!E$1087),0)</f>
        <v>0.70721242481093849</v>
      </c>
      <c r="F581" s="8">
        <f>IF(logVir!F581&lt;&gt;0,logVir!F581-logVir!F$1087-0.5*(SLir!F581+SLir!F$1087)*(logHir!F581-logHir!F$1087),0)</f>
        <v>0.8176398043786387</v>
      </c>
      <c r="G581" s="6">
        <f>IF(logVir!G581&lt;&gt;0,logVir!G581-logVir!G$1087-0.5*(SLir!G581+SLir!G$1087)*(logHir!G581-logHir!G$1087),0)</f>
        <v>0.69515604514301754</v>
      </c>
      <c r="H581" s="6">
        <f>IF(logVir!H581&lt;&gt;0,logVir!H581-logVir!H$1087-0.5*(SLir!H581+SLir!H$1087)*(logHir!H581-logHir!H$1087),0)</f>
        <v>0.84911845064427227</v>
      </c>
      <c r="I581" s="6">
        <f>IF(logVir!I581&lt;&gt;0,logVir!I581-logVir!I$1087-0.5*(SLir!I581+SLir!I$1087)*(logHir!I581-logHir!I$1087),0)</f>
        <v>1.4284836170911679</v>
      </c>
    </row>
    <row r="582" spans="1:9" x14ac:dyDescent="0.15">
      <c r="A582" s="1">
        <v>26</v>
      </c>
      <c r="B582" s="1" t="s">
        <v>243</v>
      </c>
      <c r="C582" s="1">
        <v>4</v>
      </c>
      <c r="D582" s="1" t="s">
        <v>18</v>
      </c>
      <c r="E582" s="6">
        <f>IF(logVir!E582&lt;&gt;0,logVir!E582-logVir!E$1088-0.5*(SLir!E582+SLir!E$1088)*(logHir!E582-logHir!E$1088),0)</f>
        <v>0.80607449910475881</v>
      </c>
      <c r="F582" s="8">
        <f>IF(logVir!F582&lt;&gt;0,logVir!F582-logVir!F$1088-0.5*(SLir!F582+SLir!F$1088)*(logHir!F582-logHir!F$1088),0)</f>
        <v>0.54273005780268813</v>
      </c>
      <c r="G582" s="6">
        <f>IF(logVir!G582&lt;&gt;0,logVir!G582-logVir!G$1088-0.5*(SLir!G582+SLir!G$1088)*(logHir!G582-logHir!G$1088),0)</f>
        <v>0.43204800452437442</v>
      </c>
      <c r="H582" s="6">
        <f>IF(logVir!H582&lt;&gt;0,logVir!H582-logVir!H$1088-0.5*(SLir!H582+SLir!H$1088)*(logHir!H582-logHir!H$1088),0)</f>
        <v>0.29518729749205463</v>
      </c>
      <c r="I582" s="6">
        <f>IF(logVir!I582&lt;&gt;0,logVir!I582-logVir!I$1088-0.5*(SLir!I582+SLir!I$1088)*(logHir!I582-logHir!I$1088),0)</f>
        <v>-8.7347745478411731E-2</v>
      </c>
    </row>
    <row r="583" spans="1:9" x14ac:dyDescent="0.15">
      <c r="A583" s="1">
        <v>26</v>
      </c>
      <c r="B583" s="1" t="s">
        <v>243</v>
      </c>
      <c r="C583" s="1">
        <v>5</v>
      </c>
      <c r="D583" s="1" t="s">
        <v>19</v>
      </c>
      <c r="E583" s="6">
        <f>IF(logVir!E583&lt;&gt;0,logVir!E583-logVir!E$1089-0.5*(SLir!E583+SLir!E$1089)*(logHir!E583-logHir!E$1089),0)</f>
        <v>-5.4570632426445553E-2</v>
      </c>
      <c r="F583" s="8">
        <f>IF(logVir!F583&lt;&gt;0,logVir!F583-logVir!F$1089-0.5*(SLir!F583+SLir!F$1089)*(logHir!F583-logHir!F$1089),0)</f>
        <v>0.2261297679352019</v>
      </c>
      <c r="G583" s="6">
        <f>IF(logVir!G583&lt;&gt;0,logVir!G583-logVir!G$1089-0.5*(SLir!G583+SLir!G$1089)*(logHir!G583-logHir!G$1089),0)</f>
        <v>9.1212997774970994E-2</v>
      </c>
      <c r="H583" s="6">
        <f>IF(logVir!H583&lt;&gt;0,logVir!H583-logVir!H$1089-0.5*(SLir!H583+SLir!H$1089)*(logHir!H583-logHir!H$1089),0)</f>
        <v>-0.37240204042662667</v>
      </c>
      <c r="I583" s="6">
        <f>IF(logVir!I583&lt;&gt;0,logVir!I583-logVir!I$1089-0.5*(SLir!I583+SLir!I$1089)*(logHir!I583-logHir!I$1089),0)</f>
        <v>-0.11119149279951734</v>
      </c>
    </row>
    <row r="584" spans="1:9" x14ac:dyDescent="0.15">
      <c r="A584" s="1">
        <v>26</v>
      </c>
      <c r="B584" s="1" t="s">
        <v>243</v>
      </c>
      <c r="C584" s="1">
        <v>6</v>
      </c>
      <c r="D584" s="1" t="s">
        <v>3</v>
      </c>
      <c r="E584" s="6">
        <f>IF(logVir!E584&lt;&gt;0,logVir!E584-logVir!E$1090-0.5*(SLir!E584+SLir!E$1090)*(logHir!E584-logHir!E$1090),0)</f>
        <v>0.68321226109989497</v>
      </c>
      <c r="F584" s="8">
        <f>IF(logVir!F584&lt;&gt;0,logVir!F584-logVir!F$1090-0.5*(SLir!F584+SLir!F$1090)*(logHir!F584-logHir!F$1090),0)</f>
        <v>-5.5499478415072412E-2</v>
      </c>
      <c r="G584" s="6">
        <f>IF(logVir!G584&lt;&gt;0,logVir!G584-logVir!G$1090-0.5*(SLir!G584+SLir!G$1090)*(logHir!G584-logHir!G$1090),0)</f>
        <v>-5.7981388647623699E-2</v>
      </c>
      <c r="H584" s="6">
        <f>IF(logVir!H584&lt;&gt;0,logVir!H584-logVir!H$1090-0.5*(SLir!H584+SLir!H$1090)*(logHir!H584-logHir!H$1090),0)</f>
        <v>-0.31286777974625457</v>
      </c>
      <c r="I584" s="6">
        <f>IF(logVir!I584&lt;&gt;0,logVir!I584-logVir!I$1090-0.5*(SLir!I584+SLir!I$1090)*(logHir!I584-logHir!I$1090),0)</f>
        <v>-0.16495319001859166</v>
      </c>
    </row>
    <row r="585" spans="1:9" x14ac:dyDescent="0.15">
      <c r="A585" s="1">
        <v>26</v>
      </c>
      <c r="B585" s="1" t="s">
        <v>243</v>
      </c>
      <c r="C585" s="1">
        <v>7</v>
      </c>
      <c r="D585" s="1" t="s">
        <v>20</v>
      </c>
      <c r="E585" s="6">
        <f>IF(logVir!E585&lt;&gt;0,logVir!E585-logVir!E$1091-0.5*(SLir!E585+SLir!E$1091)*(logHir!E585-logHir!E$1091),0)</f>
        <v>-0.1490783113822243</v>
      </c>
      <c r="F585" s="8">
        <f>IF(logVir!F585&lt;&gt;0,logVir!F585-logVir!F$1091-0.5*(SLir!F585+SLir!F$1091)*(logHir!F585-logHir!F$1091),0)</f>
        <v>-1.9080248986058406</v>
      </c>
      <c r="G585" s="6">
        <f>IF(logVir!G585&lt;&gt;0,logVir!G585-logVir!G$1091-0.5*(SLir!G585+SLir!G$1091)*(logHir!G585-logHir!G$1091),0)</f>
        <v>-0.43601845201364775</v>
      </c>
      <c r="H585" s="6">
        <f>IF(logVir!H585&lt;&gt;0,logVir!H585-logVir!H$1091-0.5*(SLir!H585+SLir!H$1091)*(logHir!H585-logHir!H$1091),0)</f>
        <v>-1.3395928381233457</v>
      </c>
      <c r="I585" s="6">
        <f>IF(logVir!I585&lt;&gt;0,logVir!I585-logVir!I$1091-0.5*(SLir!I585+SLir!I$1091)*(logHir!I585-logHir!I$1091),0)</f>
        <v>-0.53596748843596176</v>
      </c>
    </row>
    <row r="586" spans="1:9" x14ac:dyDescent="0.15">
      <c r="A586" s="1">
        <v>26</v>
      </c>
      <c r="B586" s="1" t="s">
        <v>243</v>
      </c>
      <c r="C586" s="1">
        <v>8</v>
      </c>
      <c r="D586" s="1" t="s">
        <v>21</v>
      </c>
      <c r="E586" s="6">
        <f>IF(logVir!E586&lt;&gt;0,logVir!E586-logVir!E$1092-0.5*(SLir!E586+SLir!E$1092)*(logHir!E586-logHir!E$1092),0)</f>
        <v>0.4401215126718151</v>
      </c>
      <c r="F586" s="8">
        <f>IF(logVir!F586&lt;&gt;0,logVir!F586-logVir!F$1092-0.5*(SLir!F586+SLir!F$1092)*(logHir!F586-logHir!F$1092),0)</f>
        <v>0.50246414763765368</v>
      </c>
      <c r="G586" s="6">
        <f>IF(logVir!G586&lt;&gt;0,logVir!G586-logVir!G$1092-0.5*(SLir!G586+SLir!G$1092)*(logHir!G586-logHir!G$1092),0)</f>
        <v>0.82374115198552178</v>
      </c>
      <c r="H586" s="6">
        <f>IF(logVir!H586&lt;&gt;0,logVir!H586-logVir!H$1092-0.5*(SLir!H586+SLir!H$1092)*(logHir!H586-logHir!H$1092),0)</f>
        <v>0.53306591083505384</v>
      </c>
      <c r="I586" s="6">
        <f>IF(logVir!I586&lt;&gt;0,logVir!I586-logVir!I$1092-0.5*(SLir!I586+SLir!I$1092)*(logHir!I586-logHir!I$1092),0)</f>
        <v>0.76468946619903544</v>
      </c>
    </row>
    <row r="587" spans="1:9" x14ac:dyDescent="0.15">
      <c r="A587" s="1">
        <v>26</v>
      </c>
      <c r="B587" s="1" t="s">
        <v>243</v>
      </c>
      <c r="C587" s="1">
        <v>9</v>
      </c>
      <c r="D587" s="1" t="s">
        <v>22</v>
      </c>
      <c r="E587" s="6">
        <f>IF(logVir!E587&lt;&gt;0,logVir!E587-logVir!E$1093-0.5*(SLir!E587+SLir!E$1093)*(logHir!E587-logHir!E$1093),0)</f>
        <v>-0.28197321834148104</v>
      </c>
      <c r="F587" s="8">
        <f>IF(logVir!F587&lt;&gt;0,logVir!F587-logVir!F$1093-0.5*(SLir!F587+SLir!F$1093)*(logHir!F587-logHir!F$1093),0)</f>
        <v>-0.39000811705289284</v>
      </c>
      <c r="G587" s="6">
        <f>IF(logVir!G587&lt;&gt;0,logVir!G587-logVir!G$1093-0.5*(SLir!G587+SLir!G$1093)*(logHir!G587-logHir!G$1093),0)</f>
        <v>-0.21038130880907463</v>
      </c>
      <c r="H587" s="6">
        <f>IF(logVir!H587&lt;&gt;0,logVir!H587-logVir!H$1093-0.5*(SLir!H587+SLir!H$1093)*(logHir!H587-logHir!H$1093),0)</f>
        <v>-0.28733834540794656</v>
      </c>
      <c r="I587" s="6">
        <f>IF(logVir!I587&lt;&gt;0,logVir!I587-logVir!I$1093-0.5*(SLir!I587+SLir!I$1093)*(logHir!I587-logHir!I$1093),0)</f>
        <v>-0.79042230879009057</v>
      </c>
    </row>
    <row r="588" spans="1:9" x14ac:dyDescent="0.15">
      <c r="A588" s="1">
        <v>26</v>
      </c>
      <c r="B588" s="1" t="s">
        <v>243</v>
      </c>
      <c r="C588" s="1">
        <v>10</v>
      </c>
      <c r="D588" s="1" t="s">
        <v>23</v>
      </c>
      <c r="E588" s="6">
        <f>IF(logVir!E588&lt;&gt;0,logVir!E588-logVir!E$1094-0.5*(SLir!E588+SLir!E$1094)*(logHir!E588-logHir!E$1094),0)</f>
        <v>0.22805440532979443</v>
      </c>
      <c r="F588" s="8">
        <f>IF(logVir!F588&lt;&gt;0,logVir!F588-logVir!F$1094-0.5*(SLir!F588+SLir!F$1094)*(logHir!F588-logHir!F$1094),0)</f>
        <v>0.19770512176288652</v>
      </c>
      <c r="G588" s="6">
        <f>IF(logVir!G588&lt;&gt;0,logVir!G588-logVir!G$1094-0.5*(SLir!G588+SLir!G$1094)*(logHir!G588-logHir!G$1094),0)</f>
        <v>0.1082823562663206</v>
      </c>
      <c r="H588" s="6">
        <f>IF(logVir!H588&lt;&gt;0,logVir!H588-logVir!H$1094-0.5*(SLir!H588+SLir!H$1094)*(logHir!H588-logHir!H$1094),0)</f>
        <v>0.1302025561869381</v>
      </c>
      <c r="I588" s="6">
        <f>IF(logVir!I588&lt;&gt;0,logVir!I588-logVir!I$1094-0.5*(SLir!I588+SLir!I$1094)*(logHir!I588-logHir!I$1094),0)</f>
        <v>-5.4827122370850495E-2</v>
      </c>
    </row>
    <row r="589" spans="1:9" x14ac:dyDescent="0.15">
      <c r="A589" s="1">
        <v>26</v>
      </c>
      <c r="B589" s="1" t="s">
        <v>243</v>
      </c>
      <c r="C589" s="1">
        <v>11</v>
      </c>
      <c r="D589" s="1" t="s">
        <v>24</v>
      </c>
      <c r="E589" s="6">
        <f>IF(logVir!E589&lt;&gt;0,logVir!E589-logVir!E$1095-0.5*(SLir!E589+SLir!E$1095)*(logHir!E589-logHir!E$1095),0)</f>
        <v>0.35824576294241534</v>
      </c>
      <c r="F589" s="8">
        <f>IF(logVir!F589&lt;&gt;0,logVir!F589-logVir!F$1095-0.5*(SLir!F589+SLir!F$1095)*(logHir!F589-logHir!F$1095),0)</f>
        <v>8.4373041174009289E-2</v>
      </c>
      <c r="G589" s="6">
        <f>IF(logVir!G589&lt;&gt;0,logVir!G589-logVir!G$1095-0.5*(SLir!G589+SLir!G$1095)*(logHir!G589-logHir!G$1095),0)</f>
        <v>0.22010392918035854</v>
      </c>
      <c r="H589" s="6">
        <f>IF(logVir!H589&lt;&gt;0,logVir!H589-logVir!H$1095-0.5*(SLir!H589+SLir!H$1095)*(logHir!H589-logHir!H$1095),0)</f>
        <v>0.1721772685064708</v>
      </c>
      <c r="I589" s="6">
        <f>IF(logVir!I589&lt;&gt;0,logVir!I589-logVir!I$1095-0.5*(SLir!I589+SLir!I$1095)*(logHir!I589-logHir!I$1095),0)</f>
        <v>0.11614403863654943</v>
      </c>
    </row>
    <row r="590" spans="1:9" x14ac:dyDescent="0.15">
      <c r="A590" s="1">
        <v>26</v>
      </c>
      <c r="B590" s="1" t="s">
        <v>243</v>
      </c>
      <c r="C590" s="1">
        <v>12</v>
      </c>
      <c r="D590" s="1" t="s">
        <v>25</v>
      </c>
      <c r="E590" s="6">
        <f>IF(logVir!E590&lt;&gt;0,logVir!E590-logVir!E$1096-0.5*(SLir!E590+SLir!E$1096)*(logHir!E590-logHir!E$1096),0)</f>
        <v>1.0556850477735851</v>
      </c>
      <c r="F590" s="8">
        <f>IF(logVir!F590&lt;&gt;0,logVir!F590-logVir!F$1096-0.5*(SLir!F590+SLir!F$1096)*(logHir!F590-logHir!F$1096),0)</f>
        <v>1.0209866088994777</v>
      </c>
      <c r="G590" s="6">
        <f>IF(logVir!G590&lt;&gt;0,logVir!G590-logVir!G$1096-0.5*(SLir!G590+SLir!G$1096)*(logHir!G590-logHir!G$1096),0)</f>
        <v>0.36516899230692812</v>
      </c>
      <c r="H590" s="6">
        <f>IF(logVir!H590&lt;&gt;0,logVir!H590-logVir!H$1096-0.5*(SLir!H590+SLir!H$1096)*(logHir!H590-logHir!H$1096),0)</f>
        <v>0.32057017365076385</v>
      </c>
      <c r="I590" s="6">
        <f>IF(logVir!I590&lt;&gt;0,logVir!I590-logVir!I$1096-0.5*(SLir!I590+SLir!I$1096)*(logHir!I590-logHir!I$1096),0)</f>
        <v>4.2928663159127967E-2</v>
      </c>
    </row>
    <row r="591" spans="1:9" x14ac:dyDescent="0.15">
      <c r="A591" s="1">
        <v>26</v>
      </c>
      <c r="B591" s="1" t="s">
        <v>243</v>
      </c>
      <c r="C591" s="1">
        <v>13</v>
      </c>
      <c r="D591" s="1" t="s">
        <v>26</v>
      </c>
      <c r="E591" s="6">
        <f>IF(logVir!E591&lt;&gt;0,logVir!E591-logVir!E$1097-0.5*(SLir!E591+SLir!E$1097)*(logHir!E591-logHir!E$1097),0)</f>
        <v>0.60894870504013443</v>
      </c>
      <c r="F591" s="8">
        <f>IF(logVir!F591&lt;&gt;0,logVir!F591-logVir!F$1097-0.5*(SLir!F591+SLir!F$1097)*(logHir!F591-logHir!F$1097),0)</f>
        <v>0.65296209024455731</v>
      </c>
      <c r="G591" s="6">
        <f>IF(logVir!G591&lt;&gt;0,logVir!G591-logVir!G$1097-0.5*(SLir!G591+SLir!G$1097)*(logHir!G591-logHir!G$1097),0)</f>
        <v>0.81661872504872246</v>
      </c>
      <c r="H591" s="6">
        <f>IF(logVir!H591&lt;&gt;0,logVir!H591-logVir!H$1097-0.5*(SLir!H591+SLir!H$1097)*(logHir!H591-logHir!H$1097),0)</f>
        <v>0.80018192965899382</v>
      </c>
      <c r="I591" s="6">
        <f>IF(logVir!I591&lt;&gt;0,logVir!I591-logVir!I$1097-0.5*(SLir!I591+SLir!I$1097)*(logHir!I591-logHir!I$1097),0)</f>
        <v>0.32540419209896676</v>
      </c>
    </row>
    <row r="592" spans="1:9" x14ac:dyDescent="0.15">
      <c r="A592" s="1">
        <v>26</v>
      </c>
      <c r="B592" s="1" t="s">
        <v>243</v>
      </c>
      <c r="C592" s="1">
        <v>14</v>
      </c>
      <c r="D592" s="1" t="s">
        <v>27</v>
      </c>
      <c r="E592" s="6">
        <f>IF(logVir!E592&lt;&gt;0,logVir!E592-logVir!E$1098-0.5*(SLir!E592+SLir!E$1098)*(logHir!E592-logHir!E$1098),0)</f>
        <v>0.51168871483054867</v>
      </c>
      <c r="F592" s="8">
        <f>IF(logVir!F592&lt;&gt;0,logVir!F592-logVir!F$1098-0.5*(SLir!F592+SLir!F$1098)*(logHir!F592-logHir!F$1098),0)</f>
        <v>0.53350967749373313</v>
      </c>
      <c r="G592" s="6">
        <f>IF(logVir!G592&lt;&gt;0,logVir!G592-logVir!G$1098-0.5*(SLir!G592+SLir!G$1098)*(logHir!G592-logHir!G$1098),0)</f>
        <v>1.351361987460765</v>
      </c>
      <c r="H592" s="6">
        <f>IF(logVir!H592&lt;&gt;0,logVir!H592-logVir!H$1098-0.5*(SLir!H592+SLir!H$1098)*(logHir!H592-logHir!H$1098),0)</f>
        <v>1.055678665249757</v>
      </c>
      <c r="I592" s="6">
        <f>IF(logVir!I592&lt;&gt;0,logVir!I592-logVir!I$1098-0.5*(SLir!I592+SLir!I$1098)*(logHir!I592-logHir!I$1098),0)</f>
        <v>0.84413928324439003</v>
      </c>
    </row>
    <row r="593" spans="1:9" x14ac:dyDescent="0.15">
      <c r="A593" s="1">
        <v>26</v>
      </c>
      <c r="B593" s="1" t="s">
        <v>243</v>
      </c>
      <c r="C593" s="1">
        <v>15</v>
      </c>
      <c r="D593" s="1" t="s">
        <v>28</v>
      </c>
      <c r="E593" s="6">
        <f>IF(logVir!E593&lt;&gt;0,logVir!E593-logVir!E$1099-0.5*(SLir!E593+SLir!E$1099)*(logHir!E593-logHir!E$1099),0)</f>
        <v>0.14286942561273158</v>
      </c>
      <c r="F593" s="8">
        <f>IF(logVir!F593&lt;&gt;0,logVir!F593-logVir!F$1099-0.5*(SLir!F593+SLir!F$1099)*(logHir!F593-logHir!F$1099),0)</f>
        <v>9.0269236056950641E-2</v>
      </c>
      <c r="G593" s="6">
        <f>IF(logVir!G593&lt;&gt;0,logVir!G593-logVir!G$1099-0.5*(SLir!G593+SLir!G$1099)*(logHir!G593-logHir!G$1099),0)</f>
        <v>0.34447775209964676</v>
      </c>
      <c r="H593" s="6">
        <f>IF(logVir!H593&lt;&gt;0,logVir!H593-logVir!H$1099-0.5*(SLir!H593+SLir!H$1099)*(logHir!H593-logHir!H$1099),0)</f>
        <v>0.30477490206096719</v>
      </c>
      <c r="I593" s="6">
        <f>IF(logVir!I593&lt;&gt;0,logVir!I593-logVir!I$1099-0.5*(SLir!I593+SLir!I$1099)*(logHir!I593-logHir!I$1099),0)</f>
        <v>0.34358638559568278</v>
      </c>
    </row>
    <row r="594" spans="1:9" x14ac:dyDescent="0.15">
      <c r="A594" s="1">
        <v>26</v>
      </c>
      <c r="B594" s="1" t="s">
        <v>241</v>
      </c>
      <c r="C594" s="1">
        <v>16</v>
      </c>
      <c r="D594" s="1" t="s">
        <v>11</v>
      </c>
      <c r="E594" s="6">
        <f>IF(logVir!E594&lt;&gt;0,logVir!E594-logVir!E$1100-0.5*(SLir!E594+SLir!E$1100)*(logHir!E594-logHir!E$1100),0)</f>
        <v>0.17261155402898151</v>
      </c>
      <c r="F594" s="8">
        <f>IF(logVir!F594&lt;&gt;0,logVir!F594-logVir!F$1100-0.5*(SLir!F594+SLir!F$1100)*(logHir!F594-logHir!F$1100),0)</f>
        <v>9.8731269289392506E-2</v>
      </c>
      <c r="G594" s="6">
        <f>IF(logVir!G594&lt;&gt;0,logVir!G594-logVir!G$1100-0.5*(SLir!G594+SLir!G$1100)*(logHir!G594-logHir!G$1100),0)</f>
        <v>6.4171766105431877E-2</v>
      </c>
      <c r="H594" s="6">
        <f>IF(logVir!H594&lt;&gt;0,logVir!H594-logVir!H$1100-0.5*(SLir!H594+SLir!H$1100)*(logHir!H594-logHir!H$1100),0)</f>
        <v>0.11011846083843774</v>
      </c>
      <c r="I594" s="6">
        <f>IF(logVir!I594&lt;&gt;0,logVir!I594-logVir!I$1100-0.5*(SLir!I594+SLir!I$1100)*(logHir!I594-logHir!I$1100),0)</f>
        <v>0.1382065829774832</v>
      </c>
    </row>
    <row r="595" spans="1:9" x14ac:dyDescent="0.15">
      <c r="A595" s="1">
        <v>26</v>
      </c>
      <c r="B595" s="1" t="s">
        <v>241</v>
      </c>
      <c r="C595" s="1">
        <v>17</v>
      </c>
      <c r="D595" s="1" t="s">
        <v>12</v>
      </c>
      <c r="E595" s="6">
        <f>IF(logVir!E595&lt;&gt;0,logVir!E595-logVir!E$1101-0.5*(SLir!E595+SLir!E$1101)*(logHir!E595-logHir!E$1101),0)</f>
        <v>0.36542278420266727</v>
      </c>
      <c r="F595" s="8">
        <f>IF(logVir!F595&lt;&gt;0,logVir!F595-logVir!F$1101-0.5*(SLir!F595+SLir!F$1101)*(logHir!F595-logHir!F$1101),0)</f>
        <v>8.4626247653790454E-2</v>
      </c>
      <c r="G595" s="6">
        <f>IF(logVir!G595&lt;&gt;0,logVir!G595-logVir!G$1101-0.5*(SLir!G595+SLir!G$1101)*(logHir!G595-logHir!G$1101),0)</f>
        <v>0.15123403572682181</v>
      </c>
      <c r="H595" s="6">
        <f>IF(logVir!H595&lt;&gt;0,logVir!H595-logVir!H$1101-0.5*(SLir!H595+SLir!H$1101)*(logHir!H595-logHir!H$1101),0)</f>
        <v>5.9494147860912644E-2</v>
      </c>
      <c r="I595" s="6">
        <f>IF(logVir!I595&lt;&gt;0,logVir!I595-logVir!I$1101-0.5*(SLir!I595+SLir!I$1101)*(logHir!I595-logHir!I$1101),0)</f>
        <v>0.38100443862141781</v>
      </c>
    </row>
    <row r="596" spans="1:9" x14ac:dyDescent="0.15">
      <c r="A596" s="1">
        <v>26</v>
      </c>
      <c r="B596" s="1" t="s">
        <v>241</v>
      </c>
      <c r="C596" s="1">
        <v>18</v>
      </c>
      <c r="D596" s="1" t="s">
        <v>13</v>
      </c>
      <c r="E596" s="6">
        <f>IF(logVir!E596&lt;&gt;0,logVir!E596-logVir!E$1102-0.5*(SLir!E596+SLir!E$1102)*(logHir!E596-logHir!E$1102),0)</f>
        <v>6.1853753511112552E-2</v>
      </c>
      <c r="F596" s="8">
        <f>IF(logVir!F596&lt;&gt;0,logVir!F596-logVir!F$1102-0.5*(SLir!F596+SLir!F$1102)*(logHir!F596-logHir!F$1102),0)</f>
        <v>0.35790028622503656</v>
      </c>
      <c r="G596" s="6">
        <f>IF(logVir!G596&lt;&gt;0,logVir!G596-logVir!G$1102-0.5*(SLir!G596+SLir!G$1102)*(logHir!G596-logHir!G$1102),0)</f>
        <v>0.32458576601015604</v>
      </c>
      <c r="H596" s="6">
        <f>IF(logVir!H596&lt;&gt;0,logVir!H596-logVir!H$1102-0.5*(SLir!H596+SLir!H$1102)*(logHir!H596-logHir!H$1102),0)</f>
        <v>0.23389335073506107</v>
      </c>
      <c r="I596" s="6">
        <f>IF(logVir!I596&lt;&gt;0,logVir!I596-logVir!I$1102-0.5*(SLir!I596+SLir!I$1102)*(logHir!I596-logHir!I$1102),0)</f>
        <v>0.36567214354076311</v>
      </c>
    </row>
    <row r="597" spans="1:9" x14ac:dyDescent="0.15">
      <c r="A597" s="1">
        <v>26</v>
      </c>
      <c r="B597" s="1" t="s">
        <v>241</v>
      </c>
      <c r="C597" s="1">
        <v>19</v>
      </c>
      <c r="D597" s="1" t="s">
        <v>14</v>
      </c>
      <c r="E597" s="6">
        <f>IF(logVir!E597&lt;&gt;0,logVir!E597-logVir!E$1103-0.5*(SLir!E597+SLir!E$1103)*(logHir!E597-logHir!E$1103),0)</f>
        <v>0.32364566897368957</v>
      </c>
      <c r="F597" s="8">
        <f>IF(logVir!F597&lt;&gt;0,logVir!F597-logVir!F$1103-0.5*(SLir!F597+SLir!F$1103)*(logHir!F597-logHir!F$1103),0)</f>
        <v>0.16448309274028794</v>
      </c>
      <c r="G597" s="6">
        <f>IF(logVir!G597&lt;&gt;0,logVir!G597-logVir!G$1103-0.5*(SLir!G597+SLir!G$1103)*(logHir!G597-logHir!G$1103),0)</f>
        <v>0.2909610677415963</v>
      </c>
      <c r="H597" s="6">
        <f>IF(logVir!H597&lt;&gt;0,logVir!H597-logVir!H$1103-0.5*(SLir!H597+SLir!H$1103)*(logHir!H597-logHir!H$1103),0)</f>
        <v>0.16007531886609899</v>
      </c>
      <c r="I597" s="6">
        <f>IF(logVir!I597&lt;&gt;0,logVir!I597-logVir!I$1103-0.5*(SLir!I597+SLir!I$1103)*(logHir!I597-logHir!I$1103),0)</f>
        <v>0.20618530804534327</v>
      </c>
    </row>
    <row r="598" spans="1:9" x14ac:dyDescent="0.15">
      <c r="A598" s="1">
        <v>26</v>
      </c>
      <c r="B598" s="1" t="s">
        <v>241</v>
      </c>
      <c r="C598" s="1">
        <v>20</v>
      </c>
      <c r="D598" s="1" t="s">
        <v>15</v>
      </c>
      <c r="E598" s="6">
        <f>IF(logVir!E598&lt;&gt;0,logVir!E598-logVir!E$1104-0.5*(SLir!E598+SLir!E$1104)*(logHir!E598-logHir!E$1104),0)</f>
        <v>-0.21326884354395464</v>
      </c>
      <c r="F598" s="8">
        <f>IF(logVir!F598&lt;&gt;0,logVir!F598-logVir!F$1104-0.5*(SLir!F598+SLir!F$1104)*(logHir!F598-logHir!F$1104),0)</f>
        <v>0.31029150564196312</v>
      </c>
      <c r="G598" s="6">
        <f>IF(logVir!G598&lt;&gt;0,logVir!G598-logVir!G$1104-0.5*(SLir!G598+SLir!G$1104)*(logHir!G598-logHir!G$1104),0)</f>
        <v>0.2928060662785591</v>
      </c>
      <c r="H598" s="6">
        <f>IF(logVir!H598&lt;&gt;0,logVir!H598-logVir!H$1104-0.5*(SLir!H598+SLir!H$1104)*(logHir!H598-logHir!H$1104),0)</f>
        <v>0.27913886583169062</v>
      </c>
      <c r="I598" s="6">
        <f>IF(logVir!I598&lt;&gt;0,logVir!I598-logVir!I$1104-0.5*(SLir!I598+SLir!I$1104)*(logHir!I598-logHir!I$1104),0)</f>
        <v>0.39369611805531379</v>
      </c>
    </row>
    <row r="599" spans="1:9" x14ac:dyDescent="0.15">
      <c r="A599" s="1">
        <v>26</v>
      </c>
      <c r="B599" s="1" t="s">
        <v>241</v>
      </c>
      <c r="C599" s="1">
        <v>21</v>
      </c>
      <c r="D599" s="1" t="s">
        <v>16</v>
      </c>
      <c r="E599" s="6">
        <f>IF(logVir!E599&lt;&gt;0,logVir!E599-logVir!E$1105-0.5*(SLir!E599+SLir!E$1105)*(logHir!E599-logHir!E$1105),0)</f>
        <v>0.29792370844300342</v>
      </c>
      <c r="F599" s="8">
        <f>IF(logVir!F599&lt;&gt;0,logVir!F599-logVir!F$1105-0.5*(SLir!F599+SLir!F$1105)*(logHir!F599-logHir!F$1105),0)</f>
        <v>0.3142224879638828</v>
      </c>
      <c r="G599" s="6">
        <f>IF(logVir!G599&lt;&gt;0,logVir!G599-logVir!G$1105-0.5*(SLir!G599+SLir!G$1105)*(logHir!G599-logHir!G$1105),0)</f>
        <v>9.554866835752715E-2</v>
      </c>
      <c r="H599" s="6">
        <f>IF(logVir!H599&lt;&gt;0,logVir!H599-logVir!H$1105-0.5*(SLir!H599+SLir!H$1105)*(logHir!H599-logHir!H$1105),0)</f>
        <v>0.11788346974217784</v>
      </c>
      <c r="I599" s="6">
        <f>IF(logVir!I599&lt;&gt;0,logVir!I599-logVir!I$1105-0.5*(SLir!I599+SLir!I$1105)*(logHir!I599-logHir!I$1105),0)</f>
        <v>0.1737363659056631</v>
      </c>
    </row>
    <row r="600" spans="1:9" x14ac:dyDescent="0.15">
      <c r="A600" s="1">
        <v>26</v>
      </c>
      <c r="B600" s="1" t="s">
        <v>240</v>
      </c>
      <c r="C600" s="1">
        <v>22</v>
      </c>
      <c r="D600" s="1" t="s">
        <v>8</v>
      </c>
      <c r="E600" s="6">
        <f>IF(logVir!E600&lt;&gt;0,logVir!E600-logVir!E$1106-0.5*(SLir!E600+SLir!E$1106)*(logHir!E600-logHir!E$1106),0)</f>
        <v>0.1001714570614064</v>
      </c>
      <c r="F600" s="8">
        <f>IF(logVir!F600&lt;&gt;0,logVir!F600-logVir!F$1106-0.5*(SLir!F600+SLir!F$1106)*(logHir!F600-logHir!F$1106),0)</f>
        <v>0.12620256181582884</v>
      </c>
      <c r="G600" s="6">
        <f>IF(logVir!G600&lt;&gt;0,logVir!G600-logVir!G$1106-0.5*(SLir!G600+SLir!G$1106)*(logHir!G600-logHir!G$1106),0)</f>
        <v>0.2046450849250285</v>
      </c>
      <c r="H600" s="6">
        <f>IF(logVir!H600&lt;&gt;0,logVir!H600-logVir!H$1106-0.5*(SLir!H600+SLir!H$1106)*(logHir!H600-logHir!H$1106),0)</f>
        <v>6.5523994207539571E-2</v>
      </c>
      <c r="I600" s="6">
        <f>IF(logVir!I600&lt;&gt;0,logVir!I600-logVir!I$1106-0.5*(SLir!I600+SLir!I$1106)*(logHir!I600-logHir!I$1106),0)</f>
        <v>9.7735017922106482E-3</v>
      </c>
    </row>
    <row r="601" spans="1:9" x14ac:dyDescent="0.15">
      <c r="A601" s="1">
        <v>26</v>
      </c>
      <c r="B601" s="1" t="s">
        <v>240</v>
      </c>
      <c r="C601" s="1">
        <v>23</v>
      </c>
      <c r="D601" s="1" t="s">
        <v>29</v>
      </c>
      <c r="E601" s="6">
        <f>IF(logVir!E601&lt;&gt;0,logVir!E601-logVir!E$1107-0.5*(SLir!E601+SLir!E$1107)*(logHir!E601-logHir!E$1107),0)</f>
        <v>0.17809462366807621</v>
      </c>
      <c r="F601" s="8">
        <f>IF(logVir!F601&lt;&gt;0,logVir!F601-logVir!F$1107-0.5*(SLir!F601+SLir!F$1107)*(logHir!F601-logHir!F$1107),0)</f>
        <v>9.4968435857463146E-2</v>
      </c>
      <c r="G601" s="6">
        <f>IF(logVir!G601&lt;&gt;0,logVir!G601-logVir!G$1107-0.5*(SLir!G601+SLir!G$1107)*(logHir!G601-logHir!G$1107),0)</f>
        <v>0.20074415403732532</v>
      </c>
      <c r="H601" s="6">
        <f>IF(logVir!H601&lt;&gt;0,logVir!H601-logVir!H$1107-0.5*(SLir!H601+SLir!H$1107)*(logHir!H601-logHir!H$1107),0)</f>
        <v>0.10958303605803342</v>
      </c>
      <c r="I601" s="6">
        <f>IF(logVir!I601&lt;&gt;0,logVir!I601-logVir!I$1107-0.5*(SLir!I601+SLir!I$1107)*(logHir!I601-logHir!I$1107),0)</f>
        <v>3.1239989977536575E-2</v>
      </c>
    </row>
    <row r="602" spans="1:9" x14ac:dyDescent="0.15">
      <c r="A602" s="1">
        <v>27</v>
      </c>
      <c r="B602" s="1" t="s">
        <v>250</v>
      </c>
      <c r="C602" s="1">
        <v>1</v>
      </c>
      <c r="D602" s="1" t="s">
        <v>9</v>
      </c>
      <c r="E602" s="6">
        <f>IF(logVir!E602&lt;&gt;0,logVir!E602-logVir!E$1085-0.5*(SLir!E602+SLir!E$1085)*(logHir!E602-logHir!E$1085),0)</f>
        <v>-0.50891725221011486</v>
      </c>
      <c r="F602" s="8">
        <f>IF(logVir!F602&lt;&gt;0,logVir!F602-logVir!F$1085-0.5*(SLir!F602+SLir!F$1085)*(logHir!F602-logHir!F$1085),0)</f>
        <v>-0.6622058113151319</v>
      </c>
      <c r="G602" s="6">
        <f>IF(logVir!G602&lt;&gt;0,logVir!G602-logVir!G$1085-0.5*(SLir!G602+SLir!G$1085)*(logHir!G602-logHir!G$1085),0)</f>
        <v>-0.75517377313552514</v>
      </c>
      <c r="H602" s="6">
        <f>IF(logVir!H602&lt;&gt;0,logVir!H602-logVir!H$1085-0.5*(SLir!H602+SLir!H$1085)*(logHir!H602-logHir!H$1085),0)</f>
        <v>-0.85787734092764301</v>
      </c>
      <c r="I602" s="6">
        <f>IF(logVir!I602&lt;&gt;0,logVir!I602-logVir!I$1085-0.5*(SLir!I602+SLir!I$1085)*(logHir!I602-logHir!I$1085),0)</f>
        <v>-0.75200602100651803</v>
      </c>
    </row>
    <row r="603" spans="1:9" x14ac:dyDescent="0.15">
      <c r="A603" s="1">
        <v>27</v>
      </c>
      <c r="B603" s="1" t="s">
        <v>250</v>
      </c>
      <c r="C603" s="1">
        <v>2</v>
      </c>
      <c r="D603" s="1" t="s">
        <v>10</v>
      </c>
      <c r="E603" s="6">
        <f>IF(logVir!E603&lt;&gt;0,logVir!E603-logVir!E$1086-0.5*(SLir!E603+SLir!E$1086)*(logHir!E603-logHir!E$1086),0)</f>
        <v>-0.26817302120247044</v>
      </c>
      <c r="F603" s="8">
        <f>IF(logVir!F603&lt;&gt;0,logVir!F603-logVir!F$1086-0.5*(SLir!F603+SLir!F$1086)*(logHir!F603-logHir!F$1086),0)</f>
        <v>1.0502198180539435E-2</v>
      </c>
      <c r="G603" s="6">
        <f>IF(logVir!G603&lt;&gt;0,logVir!G603-logVir!G$1086-0.5*(SLir!G603+SLir!G$1086)*(logHir!G603-logHir!G$1086),0)</f>
        <v>-0.44973533246632263</v>
      </c>
      <c r="H603" s="6">
        <f>IF(logVir!H603&lt;&gt;0,logVir!H603-logVir!H$1086-0.5*(SLir!H603+SLir!H$1086)*(logHir!H603-logHir!H$1086),0)</f>
        <v>-0.69329101331319631</v>
      </c>
      <c r="I603" s="6">
        <f>IF(logVir!I603&lt;&gt;0,logVir!I603-logVir!I$1086-0.5*(SLir!I603+SLir!I$1086)*(logHir!I603-logHir!I$1086),0)</f>
        <v>-0.38188264407102968</v>
      </c>
    </row>
    <row r="604" spans="1:9" x14ac:dyDescent="0.15">
      <c r="A604" s="1">
        <v>27</v>
      </c>
      <c r="B604" s="1" t="s">
        <v>252</v>
      </c>
      <c r="C604" s="1">
        <v>3</v>
      </c>
      <c r="D604" s="1" t="s">
        <v>17</v>
      </c>
      <c r="E604" s="6">
        <f>IF(logVir!E604&lt;&gt;0,logVir!E604-logVir!E$1087-0.5*(SLir!E604+SLir!E$1087)*(logHir!E604-logHir!E$1087),0)</f>
        <v>0.71830429993553258</v>
      </c>
      <c r="F604" s="8">
        <f>IF(logVir!F604&lt;&gt;0,logVir!F604-logVir!F$1087-0.5*(SLir!F604+SLir!F$1087)*(logHir!F604-logHir!F$1087),0)</f>
        <v>0.48839498617324029</v>
      </c>
      <c r="G604" s="6">
        <f>IF(logVir!G604&lt;&gt;0,logVir!G604-logVir!G$1087-0.5*(SLir!G604+SLir!G$1087)*(logHir!G604-logHir!G$1087),0)</f>
        <v>0.40547529737180144</v>
      </c>
      <c r="H604" s="6">
        <f>IF(logVir!H604&lt;&gt;0,logVir!H604-logVir!H$1087-0.5*(SLir!H604+SLir!H$1087)*(logHir!H604-logHir!H$1087),0)</f>
        <v>0.31759016375767979</v>
      </c>
      <c r="I604" s="6">
        <f>IF(logVir!I604&lt;&gt;0,logVir!I604-logVir!I$1087-0.5*(SLir!I604+SLir!I$1087)*(logHir!I604-logHir!I$1087),0)</f>
        <v>0.43119185200009347</v>
      </c>
    </row>
    <row r="605" spans="1:9" x14ac:dyDescent="0.15">
      <c r="A605" s="1">
        <v>27</v>
      </c>
      <c r="B605" s="1" t="s">
        <v>252</v>
      </c>
      <c r="C605" s="1">
        <v>4</v>
      </c>
      <c r="D605" s="1" t="s">
        <v>18</v>
      </c>
      <c r="E605" s="6">
        <f>IF(logVir!E605&lt;&gt;0,logVir!E605-logVir!E$1088-0.5*(SLir!E605+SLir!E$1088)*(logHir!E605-logHir!E$1088),0)</f>
        <v>0.7339426169418013</v>
      </c>
      <c r="F605" s="8">
        <f>IF(logVir!F605&lt;&gt;0,logVir!F605-logVir!F$1088-0.5*(SLir!F605+SLir!F$1088)*(logHir!F605-logHir!F$1088),0)</f>
        <v>0.61227860393808697</v>
      </c>
      <c r="G605" s="6">
        <f>IF(logVir!G605&lt;&gt;0,logVir!G605-logVir!G$1088-0.5*(SLir!G605+SLir!G$1088)*(logHir!G605-logHir!G$1088),0)</f>
        <v>0.62047142107916153</v>
      </c>
      <c r="H605" s="6">
        <f>IF(logVir!H605&lt;&gt;0,logVir!H605-logVir!H$1088-0.5*(SLir!H605+SLir!H$1088)*(logHir!H605-logHir!H$1088),0)</f>
        <v>0.6975600139357605</v>
      </c>
      <c r="I605" s="6">
        <f>IF(logVir!I605&lt;&gt;0,logVir!I605-logVir!I$1088-0.5*(SLir!I605+SLir!I$1088)*(logHir!I605-logHir!I$1088),0)</f>
        <v>0.81961661660486951</v>
      </c>
    </row>
    <row r="606" spans="1:9" x14ac:dyDescent="0.15">
      <c r="A606" s="1">
        <v>27</v>
      </c>
      <c r="B606" s="1" t="s">
        <v>252</v>
      </c>
      <c r="C606" s="1">
        <v>5</v>
      </c>
      <c r="D606" s="1" t="s">
        <v>19</v>
      </c>
      <c r="E606" s="6">
        <f>IF(logVir!E606&lt;&gt;0,logVir!E606-logVir!E$1089-0.5*(SLir!E606+SLir!E$1089)*(logHir!E606-logHir!E$1089),0)</f>
        <v>0.78384434188718588</v>
      </c>
      <c r="F606" s="8">
        <f>IF(logVir!F606&lt;&gt;0,logVir!F606-logVir!F$1089-0.5*(SLir!F606+SLir!F$1089)*(logHir!F606-logHir!F$1089),0)</f>
        <v>0.62804501118449596</v>
      </c>
      <c r="G606" s="6">
        <f>IF(logVir!G606&lt;&gt;0,logVir!G606-logVir!G$1089-0.5*(SLir!G606+SLir!G$1089)*(logHir!G606-logHir!G$1089),0)</f>
        <v>0.59521076348070157</v>
      </c>
      <c r="H606" s="6">
        <f>IF(logVir!H606&lt;&gt;0,logVir!H606-logVir!H$1089-0.5*(SLir!H606+SLir!H$1089)*(logHir!H606-logHir!H$1089),0)</f>
        <v>0.18734125866402596</v>
      </c>
      <c r="I606" s="6">
        <f>IF(logVir!I606&lt;&gt;0,logVir!I606-logVir!I$1089-0.5*(SLir!I606+SLir!I$1089)*(logHir!I606-logHir!I$1089),0)</f>
        <v>0.28737790790143292</v>
      </c>
    </row>
    <row r="607" spans="1:9" x14ac:dyDescent="0.15">
      <c r="A607" s="1">
        <v>27</v>
      </c>
      <c r="B607" s="1" t="s">
        <v>252</v>
      </c>
      <c r="C607" s="1">
        <v>6</v>
      </c>
      <c r="D607" s="1" t="s">
        <v>3</v>
      </c>
      <c r="E607" s="6">
        <f>IF(logVir!E607&lt;&gt;0,logVir!E607-logVir!E$1090-0.5*(SLir!E607+SLir!E$1090)*(logHir!E607-logHir!E$1090),0)</f>
        <v>1.3282686700737452</v>
      </c>
      <c r="F607" s="8">
        <f>IF(logVir!F607&lt;&gt;0,logVir!F607-logVir!F$1090-0.5*(SLir!F607+SLir!F$1090)*(logHir!F607-logHir!F$1090),0)</f>
        <v>1.1175431210547369</v>
      </c>
      <c r="G607" s="6">
        <f>IF(logVir!G607&lt;&gt;0,logVir!G607-logVir!G$1090-0.5*(SLir!G607+SLir!G$1090)*(logHir!G607-logHir!G$1090),0)</f>
        <v>0.99352623911393212</v>
      </c>
      <c r="H607" s="6">
        <f>IF(logVir!H607&lt;&gt;0,logVir!H607-logVir!H$1090-0.5*(SLir!H607+SLir!H$1090)*(logHir!H607-logHir!H$1090),0)</f>
        <v>0.88928943209404876</v>
      </c>
      <c r="I607" s="6">
        <f>IF(logVir!I607&lt;&gt;0,logVir!I607-logVir!I$1090-0.5*(SLir!I607+SLir!I$1090)*(logHir!I607-logHir!I$1090),0)</f>
        <v>1.2687947173896077</v>
      </c>
    </row>
    <row r="608" spans="1:9" x14ac:dyDescent="0.15">
      <c r="A608" s="1">
        <v>27</v>
      </c>
      <c r="B608" s="1" t="s">
        <v>252</v>
      </c>
      <c r="C608" s="1">
        <v>7</v>
      </c>
      <c r="D608" s="1" t="s">
        <v>20</v>
      </c>
      <c r="E608" s="6">
        <f>IF(logVir!E608&lt;&gt;0,logVir!E608-logVir!E$1091-0.5*(SLir!E608+SLir!E$1091)*(logHir!E608-logHir!E$1091),0)</f>
        <v>2.6691772001571961</v>
      </c>
      <c r="F608" s="8">
        <f>IF(logVir!F608&lt;&gt;0,logVir!F608-logVir!F$1091-0.5*(SLir!F608+SLir!F$1091)*(logHir!F608-logHir!F$1091),0)</f>
        <v>3.7764050504395259</v>
      </c>
      <c r="G608" s="6">
        <f>IF(logVir!G608&lt;&gt;0,logVir!G608-logVir!G$1091-0.5*(SLir!G608+SLir!G$1091)*(logHir!G608-logHir!G$1091),0)</f>
        <v>2.347832775413623</v>
      </c>
      <c r="H608" s="6">
        <f>IF(logVir!H608&lt;&gt;0,logVir!H608-logVir!H$1091-0.5*(SLir!H608+SLir!H$1091)*(logHir!H608-logHir!H$1091),0)</f>
        <v>2.4716254515109699</v>
      </c>
      <c r="I608" s="6">
        <f>IF(logVir!I608&lt;&gt;0,logVir!I608-logVir!I$1091-0.5*(SLir!I608+SLir!I$1091)*(logHir!I608-logHir!I$1091),0)</f>
        <v>3.0786527035811049</v>
      </c>
    </row>
    <row r="609" spans="1:9" x14ac:dyDescent="0.15">
      <c r="A609" s="1">
        <v>27</v>
      </c>
      <c r="B609" s="1" t="s">
        <v>252</v>
      </c>
      <c r="C609" s="1">
        <v>8</v>
      </c>
      <c r="D609" s="1" t="s">
        <v>21</v>
      </c>
      <c r="E609" s="6">
        <f>IF(logVir!E609&lt;&gt;0,logVir!E609-logVir!E$1092-0.5*(SLir!E609+SLir!E$1092)*(logHir!E609-logHir!E$1092),0)</f>
        <v>0.64475130154305116</v>
      </c>
      <c r="F609" s="8">
        <f>IF(logVir!F609&lt;&gt;0,logVir!F609-logVir!F$1092-0.5*(SLir!F609+SLir!F$1092)*(logHir!F609-logHir!F$1092),0)</f>
        <v>0.2595865118392946</v>
      </c>
      <c r="G609" s="6">
        <f>IF(logVir!G609&lt;&gt;0,logVir!G609-logVir!G$1092-0.5*(SLir!G609+SLir!G$1092)*(logHir!G609-logHir!G$1092),0)</f>
        <v>0.19823071417264793</v>
      </c>
      <c r="H609" s="6">
        <f>IF(logVir!H609&lt;&gt;0,logVir!H609-logVir!H$1092-0.5*(SLir!H609+SLir!H$1092)*(logHir!H609-logHir!H$1092),0)</f>
        <v>0.10070386733363168</v>
      </c>
      <c r="I609" s="6">
        <f>IF(logVir!I609&lt;&gt;0,logVir!I609-logVir!I$1092-0.5*(SLir!I609+SLir!I$1092)*(logHir!I609-logHir!I$1092),0)</f>
        <v>0.72282026828405854</v>
      </c>
    </row>
    <row r="610" spans="1:9" x14ac:dyDescent="0.15">
      <c r="A610" s="1">
        <v>27</v>
      </c>
      <c r="B610" s="1" t="s">
        <v>252</v>
      </c>
      <c r="C610" s="1">
        <v>9</v>
      </c>
      <c r="D610" s="1" t="s">
        <v>22</v>
      </c>
      <c r="E610" s="6">
        <f>IF(logVir!E610&lt;&gt;0,logVir!E610-logVir!E$1093-0.5*(SLir!E610+SLir!E$1093)*(logHir!E610-logHir!E$1093),0)</f>
        <v>1.0525512863711524</v>
      </c>
      <c r="F610" s="8">
        <f>IF(logVir!F610&lt;&gt;0,logVir!F610-logVir!F$1093-0.5*(SLir!F610+SLir!F$1093)*(logHir!F610-logHir!F$1093),0)</f>
        <v>0.88728237218800809</v>
      </c>
      <c r="G610" s="6">
        <f>IF(logVir!G610&lt;&gt;0,logVir!G610-logVir!G$1093-0.5*(SLir!G610+SLir!G$1093)*(logHir!G610-logHir!G$1093),0)</f>
        <v>0.91697819960812299</v>
      </c>
      <c r="H610" s="6">
        <f>IF(logVir!H610&lt;&gt;0,logVir!H610-logVir!H$1093-0.5*(SLir!H610+SLir!H$1093)*(logHir!H610-logHir!H$1093),0)</f>
        <v>0.43016366343138035</v>
      </c>
      <c r="I610" s="6">
        <f>IF(logVir!I610&lt;&gt;0,logVir!I610-logVir!I$1093-0.5*(SLir!I610+SLir!I$1093)*(logHir!I610-logHir!I$1093),0)</f>
        <v>0.52662270730546257</v>
      </c>
    </row>
    <row r="611" spans="1:9" x14ac:dyDescent="0.15">
      <c r="A611" s="1">
        <v>27</v>
      </c>
      <c r="B611" s="1" t="s">
        <v>252</v>
      </c>
      <c r="C611" s="1">
        <v>10</v>
      </c>
      <c r="D611" s="1" t="s">
        <v>23</v>
      </c>
      <c r="E611" s="6">
        <f>IF(logVir!E611&lt;&gt;0,logVir!E611-logVir!E$1094-0.5*(SLir!E611+SLir!E$1094)*(logHir!E611-logHir!E$1094),0)</f>
        <v>1.0148249625534493</v>
      </c>
      <c r="F611" s="8">
        <f>IF(logVir!F611&lt;&gt;0,logVir!F611-logVir!F$1094-0.5*(SLir!F611+SLir!F$1094)*(logHir!F611-logHir!F$1094),0)</f>
        <v>0.76536571894313088</v>
      </c>
      <c r="G611" s="6">
        <f>IF(logVir!G611&lt;&gt;0,logVir!G611-logVir!G$1094-0.5*(SLir!G611+SLir!G$1094)*(logHir!G611-logHir!G$1094),0)</f>
        <v>0.64398591838824926</v>
      </c>
      <c r="H611" s="6">
        <f>IF(logVir!H611&lt;&gt;0,logVir!H611-logVir!H$1094-0.5*(SLir!H611+SLir!H$1094)*(logHir!H611-logHir!H$1094),0)</f>
        <v>0.38768770149365506</v>
      </c>
      <c r="I611" s="6">
        <f>IF(logVir!I611&lt;&gt;0,logVir!I611-logVir!I$1094-0.5*(SLir!I611+SLir!I$1094)*(logHir!I611-logHir!I$1094),0)</f>
        <v>0.4481103728753344</v>
      </c>
    </row>
    <row r="612" spans="1:9" x14ac:dyDescent="0.15">
      <c r="A612" s="1">
        <v>27</v>
      </c>
      <c r="B612" s="1" t="s">
        <v>252</v>
      </c>
      <c r="C612" s="1">
        <v>11</v>
      </c>
      <c r="D612" s="1" t="s">
        <v>24</v>
      </c>
      <c r="E612" s="6">
        <f>IF(logVir!E612&lt;&gt;0,logVir!E612-logVir!E$1095-0.5*(SLir!E612+SLir!E$1095)*(logHir!E612-logHir!E$1095),0)</f>
        <v>0.81330908576601102</v>
      </c>
      <c r="F612" s="8">
        <f>IF(logVir!F612&lt;&gt;0,logVir!F612-logVir!F$1095-0.5*(SLir!F612+SLir!F$1095)*(logHir!F612-logHir!F$1095),0)</f>
        <v>0.64917942521758798</v>
      </c>
      <c r="G612" s="6">
        <f>IF(logVir!G612&lt;&gt;0,logVir!G612-logVir!G$1095-0.5*(SLir!G612+SLir!G$1095)*(logHir!G612-logHir!G$1095),0)</f>
        <v>0.60836689978516345</v>
      </c>
      <c r="H612" s="6">
        <f>IF(logVir!H612&lt;&gt;0,logVir!H612-logVir!H$1095-0.5*(SLir!H612+SLir!H$1095)*(logHir!H612-logHir!H$1095),0)</f>
        <v>0.31090130264187832</v>
      </c>
      <c r="I612" s="6">
        <f>IF(logVir!I612&lt;&gt;0,logVir!I612-logVir!I$1095-0.5*(SLir!I612+SLir!I$1095)*(logHir!I612-logHir!I$1095),0)</f>
        <v>0.31021292636694398</v>
      </c>
    </row>
    <row r="613" spans="1:9" x14ac:dyDescent="0.15">
      <c r="A613" s="1">
        <v>27</v>
      </c>
      <c r="B613" s="1" t="s">
        <v>252</v>
      </c>
      <c r="C613" s="1">
        <v>12</v>
      </c>
      <c r="D613" s="1" t="s">
        <v>25</v>
      </c>
      <c r="E613" s="6">
        <f>IF(logVir!E613&lt;&gt;0,logVir!E613-logVir!E$1096-0.5*(SLir!E613+SLir!E$1096)*(logHir!E613-logHir!E$1096),0)</f>
        <v>1.1408226867858471</v>
      </c>
      <c r="F613" s="8">
        <f>IF(logVir!F613&lt;&gt;0,logVir!F613-logVir!F$1096-0.5*(SLir!F613+SLir!F$1096)*(logHir!F613-logHir!F$1096),0)</f>
        <v>0.61530445027508129</v>
      </c>
      <c r="G613" s="6">
        <f>IF(logVir!G613&lt;&gt;0,logVir!G613-logVir!G$1096-0.5*(SLir!G613+SLir!G$1096)*(logHir!G613-logHir!G$1096),0)</f>
        <v>0.35476658079358203</v>
      </c>
      <c r="H613" s="6">
        <f>IF(logVir!H613&lt;&gt;0,logVir!H613-logVir!H$1096-0.5*(SLir!H613+SLir!H$1096)*(logHir!H613-logHir!H$1096),0)</f>
        <v>5.4830317625323755E-2</v>
      </c>
      <c r="I613" s="6">
        <f>IF(logVir!I613&lt;&gt;0,logVir!I613-logVir!I$1096-0.5*(SLir!I613+SLir!I$1096)*(logHir!I613-logHir!I$1096),0)</f>
        <v>0.4350506488868715</v>
      </c>
    </row>
    <row r="614" spans="1:9" x14ac:dyDescent="0.15">
      <c r="A614" s="1">
        <v>27</v>
      </c>
      <c r="B614" s="1" t="s">
        <v>252</v>
      </c>
      <c r="C614" s="1">
        <v>13</v>
      </c>
      <c r="D614" s="1" t="s">
        <v>26</v>
      </c>
      <c r="E614" s="6">
        <f>IF(logVir!E614&lt;&gt;0,logVir!E614-logVir!E$1097-0.5*(SLir!E614+SLir!E$1097)*(logHir!E614-logHir!E$1097),0)</f>
        <v>0.66253419999597263</v>
      </c>
      <c r="F614" s="8">
        <f>IF(logVir!F614&lt;&gt;0,logVir!F614-logVir!F$1097-0.5*(SLir!F614+SLir!F$1097)*(logHir!F614-logHir!F$1097),0)</f>
        <v>0.84747712344641402</v>
      </c>
      <c r="G614" s="6">
        <f>IF(logVir!G614&lt;&gt;0,logVir!G614-logVir!G$1097-0.5*(SLir!G614+SLir!G$1097)*(logHir!G614-logHir!G$1097),0)</f>
        <v>0.79514673418438031</v>
      </c>
      <c r="H614" s="6">
        <f>IF(logVir!H614&lt;&gt;0,logVir!H614-logVir!H$1097-0.5*(SLir!H614+SLir!H$1097)*(logHir!H614-logHir!H$1097),0)</f>
        <v>0.57955029221930754</v>
      </c>
      <c r="I614" s="6">
        <f>IF(logVir!I614&lt;&gt;0,logVir!I614-logVir!I$1097-0.5*(SLir!I614+SLir!I$1097)*(logHir!I614-logHir!I$1097),0)</f>
        <v>0.24933153899331473</v>
      </c>
    </row>
    <row r="615" spans="1:9" x14ac:dyDescent="0.15">
      <c r="A615" s="1">
        <v>27</v>
      </c>
      <c r="B615" s="1" t="s">
        <v>252</v>
      </c>
      <c r="C615" s="1">
        <v>14</v>
      </c>
      <c r="D615" s="1" t="s">
        <v>27</v>
      </c>
      <c r="E615" s="6">
        <f>IF(logVir!E615&lt;&gt;0,logVir!E615-logVir!E$1098-0.5*(SLir!E615+SLir!E$1098)*(logHir!E615-logHir!E$1098),0)</f>
        <v>0.8243238507678865</v>
      </c>
      <c r="F615" s="8">
        <f>IF(logVir!F615&lt;&gt;0,logVir!F615-logVir!F$1098-0.5*(SLir!F615+SLir!F$1098)*(logHir!F615-logHir!F$1098),0)</f>
        <v>0.4691208895597998</v>
      </c>
      <c r="G615" s="6">
        <f>IF(logVir!G615&lt;&gt;0,logVir!G615-logVir!G$1098-0.5*(SLir!G615+SLir!G$1098)*(logHir!G615-logHir!G$1098),0)</f>
        <v>0.61705344936449302</v>
      </c>
      <c r="H615" s="6">
        <f>IF(logVir!H615&lt;&gt;0,logVir!H615-logVir!H$1098-0.5*(SLir!H615+SLir!H$1098)*(logHir!H615-logHir!H$1098),0)</f>
        <v>0.45851230371798568</v>
      </c>
      <c r="I615" s="6">
        <f>IF(logVir!I615&lt;&gt;0,logVir!I615-logVir!I$1098-0.5*(SLir!I615+SLir!I$1098)*(logHir!I615-logHir!I$1098),0)</f>
        <v>0.51511069622947003</v>
      </c>
    </row>
    <row r="616" spans="1:9" x14ac:dyDescent="0.15">
      <c r="A616" s="1">
        <v>27</v>
      </c>
      <c r="B616" s="1" t="s">
        <v>252</v>
      </c>
      <c r="C616" s="1">
        <v>15</v>
      </c>
      <c r="D616" s="1" t="s">
        <v>28</v>
      </c>
      <c r="E616" s="6">
        <f>IF(logVir!E616&lt;&gt;0,logVir!E616-logVir!E$1099-0.5*(SLir!E616+SLir!E$1099)*(logHir!E616-logHir!E$1099),0)</f>
        <v>0.73986567426947203</v>
      </c>
      <c r="F616" s="8">
        <f>IF(logVir!F616&lt;&gt;0,logVir!F616-logVir!F$1099-0.5*(SLir!F616+SLir!F$1099)*(logHir!F616-logHir!F$1099),0)</f>
        <v>0.51964506812233013</v>
      </c>
      <c r="G616" s="6">
        <f>IF(logVir!G616&lt;&gt;0,logVir!G616-logVir!G$1099-0.5*(SLir!G616+SLir!G$1099)*(logHir!G616-logHir!G$1099),0)</f>
        <v>0.59030184282061104</v>
      </c>
      <c r="H616" s="6">
        <f>IF(logVir!H616&lt;&gt;0,logVir!H616-logVir!H$1099-0.5*(SLir!H616+SLir!H$1099)*(logHir!H616-logHir!H$1099),0)</f>
        <v>0.5475063208882982</v>
      </c>
      <c r="I616" s="6">
        <f>IF(logVir!I616&lt;&gt;0,logVir!I616-logVir!I$1099-0.5*(SLir!I616+SLir!I$1099)*(logHir!I616-logHir!I$1099),0)</f>
        <v>0.69034362716760045</v>
      </c>
    </row>
    <row r="617" spans="1:9" x14ac:dyDescent="0.15">
      <c r="A617" s="1">
        <v>27</v>
      </c>
      <c r="B617" s="1" t="s">
        <v>250</v>
      </c>
      <c r="C617" s="1">
        <v>16</v>
      </c>
      <c r="D617" s="1" t="s">
        <v>11</v>
      </c>
      <c r="E617" s="6">
        <f>IF(logVir!E617&lt;&gt;0,logVir!E617-logVir!E$1100-0.5*(SLir!E617+SLir!E$1100)*(logHir!E617-logHir!E$1100),0)</f>
        <v>0.52944795681537493</v>
      </c>
      <c r="F617" s="8">
        <f>IF(logVir!F617&lt;&gt;0,logVir!F617-logVir!F$1100-0.5*(SLir!F617+SLir!F$1100)*(logHir!F617-logHir!F$1100),0)</f>
        <v>1.1933402308021979E-2</v>
      </c>
      <c r="G617" s="6">
        <f>IF(logVir!G617&lt;&gt;0,logVir!G617-logVir!G$1100-0.5*(SLir!G617+SLir!G$1100)*(logHir!G617-logHir!G$1100),0)</f>
        <v>3.7181956420172746E-2</v>
      </c>
      <c r="H617" s="6">
        <f>IF(logVir!H617&lt;&gt;0,logVir!H617-logVir!H$1100-0.5*(SLir!H617+SLir!H$1100)*(logHir!H617-logHir!H$1100),0)</f>
        <v>-0.10582508826522008</v>
      </c>
      <c r="I617" s="6">
        <f>IF(logVir!I617&lt;&gt;0,logVir!I617-logVir!I$1100-0.5*(SLir!I617+SLir!I$1100)*(logHir!I617-logHir!I$1100),0)</f>
        <v>0.12903838930819345</v>
      </c>
    </row>
    <row r="618" spans="1:9" x14ac:dyDescent="0.15">
      <c r="A618" s="1">
        <v>27</v>
      </c>
      <c r="B618" s="1" t="s">
        <v>250</v>
      </c>
      <c r="C618" s="1">
        <v>17</v>
      </c>
      <c r="D618" s="1" t="s">
        <v>12</v>
      </c>
      <c r="E618" s="6">
        <f>IF(logVir!E618&lt;&gt;0,logVir!E618-logVir!E$1101-0.5*(SLir!E618+SLir!E$1101)*(logHir!E618-logHir!E$1101),0)</f>
        <v>1.6792512556592665</v>
      </c>
      <c r="F618" s="8">
        <f>IF(logVir!F618&lt;&gt;0,logVir!F618-logVir!F$1101-0.5*(SLir!F618+SLir!F$1101)*(logHir!F618-logHir!F$1101),0)</f>
        <v>1.3466653692604125</v>
      </c>
      <c r="G618" s="6">
        <f>IF(logVir!G618&lt;&gt;0,logVir!G618-logVir!G$1101-0.5*(SLir!G618+SLir!G$1101)*(logHir!G618-logHir!G$1101),0)</f>
        <v>1.2793717366348023</v>
      </c>
      <c r="H618" s="6">
        <f>IF(logVir!H618&lt;&gt;0,logVir!H618-logVir!H$1101-0.5*(SLir!H618+SLir!H$1101)*(logHir!H618-logHir!H$1101),0)</f>
        <v>1.2609463704957125</v>
      </c>
      <c r="I618" s="6">
        <f>IF(logVir!I618&lt;&gt;0,logVir!I618-logVir!I$1101-0.5*(SLir!I618+SLir!I$1101)*(logHir!I618-logHir!I$1101),0)</f>
        <v>1.4022109820220452</v>
      </c>
    </row>
    <row r="619" spans="1:9" x14ac:dyDescent="0.15">
      <c r="A619" s="1">
        <v>27</v>
      </c>
      <c r="B619" s="1" t="s">
        <v>250</v>
      </c>
      <c r="C619" s="1">
        <v>18</v>
      </c>
      <c r="D619" s="1" t="s">
        <v>13</v>
      </c>
      <c r="E619" s="6">
        <f>IF(logVir!E619&lt;&gt;0,logVir!E619-logVir!E$1102-0.5*(SLir!E619+SLir!E$1102)*(logHir!E619-logHir!E$1102),0)</f>
        <v>1.0022727309494761</v>
      </c>
      <c r="F619" s="8">
        <f>IF(logVir!F619&lt;&gt;0,logVir!F619-logVir!F$1102-0.5*(SLir!F619+SLir!F$1102)*(logHir!F619-logHir!F$1102),0)</f>
        <v>0.87514814574581168</v>
      </c>
      <c r="G619" s="6">
        <f>IF(logVir!G619&lt;&gt;0,logVir!G619-logVir!G$1102-0.5*(SLir!G619+SLir!G$1102)*(logHir!G619-logHir!G$1102),0)</f>
        <v>0.82031359807000248</v>
      </c>
      <c r="H619" s="6">
        <f>IF(logVir!H619&lt;&gt;0,logVir!H619-logVir!H$1102-0.5*(SLir!H619+SLir!H$1102)*(logHir!H619-logHir!H$1102),0)</f>
        <v>0.7297737921446612</v>
      </c>
      <c r="I619" s="6">
        <f>IF(logVir!I619&lt;&gt;0,logVir!I619-logVir!I$1102-0.5*(SLir!I619+SLir!I$1102)*(logHir!I619-logHir!I$1102),0)</f>
        <v>0.89888541274452005</v>
      </c>
    </row>
    <row r="620" spans="1:9" x14ac:dyDescent="0.15">
      <c r="A620" s="1">
        <v>27</v>
      </c>
      <c r="B620" s="1" t="s">
        <v>250</v>
      </c>
      <c r="C620" s="1">
        <v>19</v>
      </c>
      <c r="D620" s="1" t="s">
        <v>14</v>
      </c>
      <c r="E620" s="6">
        <f>IF(logVir!E620&lt;&gt;0,logVir!E620-logVir!E$1103-0.5*(SLir!E620+SLir!E$1103)*(logHir!E620-logHir!E$1103),0)</f>
        <v>0.84151836894392629</v>
      </c>
      <c r="F620" s="8">
        <f>IF(logVir!F620&lt;&gt;0,logVir!F620-logVir!F$1103-0.5*(SLir!F620+SLir!F$1103)*(logHir!F620-logHir!F$1103),0)</f>
        <v>0.5710336140886918</v>
      </c>
      <c r="G620" s="6">
        <f>IF(logVir!G620&lt;&gt;0,logVir!G620-logVir!G$1103-0.5*(SLir!G620+SLir!G$1103)*(logHir!G620-logHir!G$1103),0)</f>
        <v>0.59467969407988841</v>
      </c>
      <c r="H620" s="6">
        <f>IF(logVir!H620&lt;&gt;0,logVir!H620-logVir!H$1103-0.5*(SLir!H620+SLir!H$1103)*(logHir!H620-logHir!H$1103),0)</f>
        <v>0.48644538252923808</v>
      </c>
      <c r="I620" s="6">
        <f>IF(logVir!I620&lt;&gt;0,logVir!I620-logVir!I$1103-0.5*(SLir!I620+SLir!I$1103)*(logHir!I620-logHir!I$1103),0)</f>
        <v>0.45505193188396809</v>
      </c>
    </row>
    <row r="621" spans="1:9" x14ac:dyDescent="0.15">
      <c r="A621" s="1">
        <v>27</v>
      </c>
      <c r="B621" s="1" t="s">
        <v>250</v>
      </c>
      <c r="C621" s="1">
        <v>20</v>
      </c>
      <c r="D621" s="1" t="s">
        <v>15</v>
      </c>
      <c r="E621" s="6">
        <f>IF(logVir!E621&lt;&gt;0,logVir!E621-logVir!E$1104-0.5*(SLir!E621+SLir!E$1104)*(logHir!E621-logHir!E$1104),0)</f>
        <v>1.0640149703610402</v>
      </c>
      <c r="F621" s="8">
        <f>IF(logVir!F621&lt;&gt;0,logVir!F621-logVir!F$1104-0.5*(SLir!F621+SLir!F$1104)*(logHir!F621-logHir!F$1104),0)</f>
        <v>1.4838842622605952</v>
      </c>
      <c r="G621" s="6">
        <f>IF(logVir!G621&lt;&gt;0,logVir!G621-logVir!G$1104-0.5*(SLir!G621+SLir!G$1104)*(logHir!G621-logHir!G$1104),0)</f>
        <v>1.3610312358999979</v>
      </c>
      <c r="H621" s="6">
        <f>IF(logVir!H621&lt;&gt;0,logVir!H621-logVir!H$1104-0.5*(SLir!H621+SLir!H$1104)*(logHir!H621-logHir!H$1104),0)</f>
        <v>1.1824083594436336</v>
      </c>
      <c r="I621" s="6">
        <f>IF(logVir!I621&lt;&gt;0,logVir!I621-logVir!I$1104-0.5*(SLir!I621+SLir!I$1104)*(logHir!I621-logHir!I$1104),0)</f>
        <v>1.2508845325956182</v>
      </c>
    </row>
    <row r="622" spans="1:9" x14ac:dyDescent="0.15">
      <c r="A622" s="1">
        <v>27</v>
      </c>
      <c r="B622" s="1" t="s">
        <v>250</v>
      </c>
      <c r="C622" s="1">
        <v>21</v>
      </c>
      <c r="D622" s="1" t="s">
        <v>16</v>
      </c>
      <c r="E622" s="6">
        <f>IF(logVir!E622&lt;&gt;0,logVir!E622-logVir!E$1105-0.5*(SLir!E622+SLir!E$1105)*(logHir!E622-logHir!E$1105),0)</f>
        <v>1.0189178901249263</v>
      </c>
      <c r="F622" s="8">
        <f>IF(logVir!F622&lt;&gt;0,logVir!F622-logVir!F$1105-0.5*(SLir!F622+SLir!F$1105)*(logHir!F622-logHir!F$1105),0)</f>
        <v>0.97413968870313405</v>
      </c>
      <c r="G622" s="6">
        <f>IF(logVir!G622&lt;&gt;0,logVir!G622-logVir!G$1105-0.5*(SLir!G622+SLir!G$1105)*(logHir!G622-logHir!G$1105),0)</f>
        <v>0.83668281507964082</v>
      </c>
      <c r="H622" s="6">
        <f>IF(logVir!H622&lt;&gt;0,logVir!H622-logVir!H$1105-0.5*(SLir!H622+SLir!H$1105)*(logHir!H622-logHir!H$1105),0)</f>
        <v>0.8087283165993211</v>
      </c>
      <c r="I622" s="6">
        <f>IF(logVir!I622&lt;&gt;0,logVir!I622-logVir!I$1105-0.5*(SLir!I622+SLir!I$1105)*(logHir!I622-logHir!I$1105),0)</f>
        <v>1.0716925431523758</v>
      </c>
    </row>
    <row r="623" spans="1:9" x14ac:dyDescent="0.15">
      <c r="A623" s="1">
        <v>27</v>
      </c>
      <c r="B623" s="1" t="s">
        <v>249</v>
      </c>
      <c r="C623" s="1">
        <v>22</v>
      </c>
      <c r="D623" s="1" t="s">
        <v>8</v>
      </c>
      <c r="E623" s="6">
        <f>IF(logVir!E623&lt;&gt;0,logVir!E623-logVir!E$1106-0.5*(SLir!E623+SLir!E$1106)*(logHir!E623-logHir!E$1106),0)</f>
        <v>0.58367578199480197</v>
      </c>
      <c r="F623" s="8">
        <f>IF(logVir!F623&lt;&gt;0,logVir!F623-logVir!F$1106-0.5*(SLir!F623+SLir!F$1106)*(logHir!F623-logHir!F$1106),0)</f>
        <v>0.59089861600274407</v>
      </c>
      <c r="G623" s="6">
        <f>IF(logVir!G623&lt;&gt;0,logVir!G623-logVir!G$1106-0.5*(SLir!G623+SLir!G$1106)*(logHir!G623-logHir!G$1106),0)</f>
        <v>0.70854781645239284</v>
      </c>
      <c r="H623" s="6">
        <f>IF(logVir!H623&lt;&gt;0,logVir!H623-logVir!H$1106-0.5*(SLir!H623+SLir!H$1106)*(logHir!H623-logHir!H$1106),0)</f>
        <v>0.63747237925109435</v>
      </c>
      <c r="I623" s="6">
        <f>IF(logVir!I623&lt;&gt;0,logVir!I623-logVir!I$1106-0.5*(SLir!I623+SLir!I$1106)*(logHir!I623-logHir!I$1106),0)</f>
        <v>0.56188669882255282</v>
      </c>
    </row>
    <row r="624" spans="1:9" x14ac:dyDescent="0.15">
      <c r="A624" s="1">
        <v>27</v>
      </c>
      <c r="B624" s="1" t="s">
        <v>249</v>
      </c>
      <c r="C624" s="1">
        <v>23</v>
      </c>
      <c r="D624" s="1" t="s">
        <v>29</v>
      </c>
      <c r="E624" s="6">
        <f>IF(logVir!E624&lt;&gt;0,logVir!E624-logVir!E$1107-0.5*(SLir!E624+SLir!E$1107)*(logHir!E624-logHir!E$1107),0)</f>
        <v>0.60085134718070021</v>
      </c>
      <c r="F624" s="8">
        <f>IF(logVir!F624&lt;&gt;0,logVir!F624-logVir!F$1107-0.5*(SLir!F624+SLir!F$1107)*(logHir!F624-logHir!F$1107),0)</f>
        <v>0.44708020942175919</v>
      </c>
      <c r="G624" s="6">
        <f>IF(logVir!G624&lt;&gt;0,logVir!G624-logVir!G$1107-0.5*(SLir!G624+SLir!G$1107)*(logHir!G624-logHir!G$1107),0)</f>
        <v>0.43768323778694007</v>
      </c>
      <c r="H624" s="6">
        <f>IF(logVir!H624&lt;&gt;0,logVir!H624-logVir!H$1107-0.5*(SLir!H624+SLir!H$1107)*(logHir!H624-logHir!H$1107),0)</f>
        <v>0.43540169285162722</v>
      </c>
      <c r="I624" s="6">
        <f>IF(logVir!I624&lt;&gt;0,logVir!I624-logVir!I$1107-0.5*(SLir!I624+SLir!I$1107)*(logHir!I624-logHir!I$1107),0)</f>
        <v>0.36962292308830402</v>
      </c>
    </row>
    <row r="625" spans="1:9" x14ac:dyDescent="0.15">
      <c r="A625" s="1">
        <v>28</v>
      </c>
      <c r="B625" s="1" t="s">
        <v>147</v>
      </c>
      <c r="C625" s="1">
        <v>1</v>
      </c>
      <c r="D625" s="1" t="s">
        <v>9</v>
      </c>
      <c r="E625" s="6">
        <f>IF(logVir!E625&lt;&gt;0,logVir!E625-logVir!E$1085-0.5*(SLir!E625+SLir!E$1085)*(logHir!E625-logHir!E$1085),0)</f>
        <v>-7.4732929661654457E-3</v>
      </c>
      <c r="F625" s="8">
        <f>IF(logVir!F625&lt;&gt;0,logVir!F625-logVir!F$1085-0.5*(SLir!F625+SLir!F$1085)*(logHir!F625-logHir!F$1085),0)</f>
        <v>5.3308754490088331E-2</v>
      </c>
      <c r="G625" s="6">
        <f>IF(logVir!G625&lt;&gt;0,logVir!G625-logVir!G$1085-0.5*(SLir!G625+SLir!G$1085)*(logHir!G625-logHir!G$1085),0)</f>
        <v>7.502238460927621E-2</v>
      </c>
      <c r="H625" s="6">
        <f>IF(logVir!H625&lt;&gt;0,logVir!H625-logVir!H$1085-0.5*(SLir!H625+SLir!H$1085)*(logHir!H625-logHir!H$1085),0)</f>
        <v>8.4278394705890297E-2</v>
      </c>
      <c r="I625" s="6">
        <f>IF(logVir!I625&lt;&gt;0,logVir!I625-logVir!I$1085-0.5*(SLir!I625+SLir!I$1085)*(logHir!I625-logHir!I$1085),0)</f>
        <v>4.6789358452858837E-2</v>
      </c>
    </row>
    <row r="626" spans="1:9" x14ac:dyDescent="0.15">
      <c r="A626" s="1">
        <v>28</v>
      </c>
      <c r="B626" s="1" t="s">
        <v>147</v>
      </c>
      <c r="C626" s="1">
        <v>2</v>
      </c>
      <c r="D626" s="1" t="s">
        <v>10</v>
      </c>
      <c r="E626" s="6">
        <f>IF(logVir!E626&lt;&gt;0,logVir!E626-logVir!E$1086-0.5*(SLir!E626+SLir!E$1086)*(logHir!E626-logHir!E$1086),0)</f>
        <v>1.2059693754841756</v>
      </c>
      <c r="F626" s="8">
        <f>IF(logVir!F626&lt;&gt;0,logVir!F626-logVir!F$1086-0.5*(SLir!F626+SLir!F$1086)*(logHir!F626-logHir!F$1086),0)</f>
        <v>1.462700320909575</v>
      </c>
      <c r="G626" s="6">
        <f>IF(logVir!G626&lt;&gt;0,logVir!G626-logVir!G$1086-0.5*(SLir!G626+SLir!G$1086)*(logHir!G626-logHir!G$1086),0)</f>
        <v>1.6936040225915656</v>
      </c>
      <c r="H626" s="6">
        <f>IF(logVir!H626&lt;&gt;0,logVir!H626-logVir!H$1086-0.5*(SLir!H626+SLir!H$1086)*(logHir!H626-logHir!H$1086),0)</f>
        <v>2.0274093277350396</v>
      </c>
      <c r="I626" s="6">
        <f>IF(logVir!I626&lt;&gt;0,logVir!I626-logVir!I$1086-0.5*(SLir!I626+SLir!I$1086)*(logHir!I626-logHir!I$1086),0)</f>
        <v>0.61002783933951643</v>
      </c>
    </row>
    <row r="627" spans="1:9" x14ac:dyDescent="0.15">
      <c r="A627" s="1">
        <v>28</v>
      </c>
      <c r="B627" s="1" t="s">
        <v>148</v>
      </c>
      <c r="C627" s="1">
        <v>3</v>
      </c>
      <c r="D627" s="1" t="s">
        <v>17</v>
      </c>
      <c r="E627" s="6">
        <f>IF(logVir!E627&lt;&gt;0,logVir!E627-logVir!E$1087-0.5*(SLir!E627+SLir!E$1087)*(logHir!E627-logHir!E$1087),0)</f>
        <v>1.2029129257423128</v>
      </c>
      <c r="F627" s="8">
        <f>IF(logVir!F627&lt;&gt;0,logVir!F627-logVir!F$1087-0.5*(SLir!F627+SLir!F$1087)*(logHir!F627-logHir!F$1087),0)</f>
        <v>0.92311269855027256</v>
      </c>
      <c r="G627" s="6">
        <f>IF(logVir!G627&lt;&gt;0,logVir!G627-logVir!G$1087-0.5*(SLir!G627+SLir!G$1087)*(logHir!G627-logHir!G$1087),0)</f>
        <v>0.82354236704514316</v>
      </c>
      <c r="H627" s="6">
        <f>IF(logVir!H627&lt;&gt;0,logVir!H627-logVir!H$1087-0.5*(SLir!H627+SLir!H$1087)*(logHir!H627-logHir!H$1087),0)</f>
        <v>0.6483467294111851</v>
      </c>
      <c r="I627" s="6">
        <f>IF(logVir!I627&lt;&gt;0,logVir!I627-logVir!I$1087-0.5*(SLir!I627+SLir!I$1087)*(logHir!I627-logHir!I$1087),0)</f>
        <v>0.7541165164654956</v>
      </c>
    </row>
    <row r="628" spans="1:9" x14ac:dyDescent="0.15">
      <c r="A628" s="1">
        <v>28</v>
      </c>
      <c r="B628" s="1" t="s">
        <v>148</v>
      </c>
      <c r="C628" s="1">
        <v>4</v>
      </c>
      <c r="D628" s="1" t="s">
        <v>18</v>
      </c>
      <c r="E628" s="6">
        <f>IF(logVir!E628&lt;&gt;0,logVir!E628-logVir!E$1088-0.5*(SLir!E628+SLir!E$1088)*(logHir!E628-logHir!E$1088),0)</f>
        <v>0.46119991989888787</v>
      </c>
      <c r="F628" s="8">
        <f>IF(logVir!F628&lt;&gt;0,logVir!F628-logVir!F$1088-0.5*(SLir!F628+SLir!F$1088)*(logHir!F628-logHir!F$1088),0)</f>
        <v>0.42606755720701217</v>
      </c>
      <c r="G628" s="6">
        <f>IF(logVir!G628&lt;&gt;0,logVir!G628-logVir!G$1088-0.5*(SLir!G628+SLir!G$1088)*(logHir!G628-logHir!G$1088),0)</f>
        <v>0.30341030437223376</v>
      </c>
      <c r="H628" s="6">
        <f>IF(logVir!H628&lt;&gt;0,logVir!H628-logVir!H$1088-0.5*(SLir!H628+SLir!H$1088)*(logHir!H628-logHir!H$1088),0)</f>
        <v>0.27150423151571207</v>
      </c>
      <c r="I628" s="6">
        <f>IF(logVir!I628&lt;&gt;0,logVir!I628-logVir!I$1088-0.5*(SLir!I628+SLir!I$1088)*(logHir!I628-logHir!I$1088),0)</f>
        <v>-5.3663947179374005E-2</v>
      </c>
    </row>
    <row r="629" spans="1:9" x14ac:dyDescent="0.15">
      <c r="A629" s="1">
        <v>28</v>
      </c>
      <c r="B629" s="1" t="s">
        <v>148</v>
      </c>
      <c r="C629" s="1">
        <v>5</v>
      </c>
      <c r="D629" s="1" t="s">
        <v>19</v>
      </c>
      <c r="E629" s="6">
        <f>IF(logVir!E629&lt;&gt;0,logVir!E629-logVir!E$1089-0.5*(SLir!E629+SLir!E$1089)*(logHir!E629-logHir!E$1089),0)</f>
        <v>0.59240678908164512</v>
      </c>
      <c r="F629" s="8">
        <f>IF(logVir!F629&lt;&gt;0,logVir!F629-logVir!F$1089-0.5*(SLir!F629+SLir!F$1089)*(logHir!F629-logHir!F$1089),0)</f>
        <v>0.39895914060782267</v>
      </c>
      <c r="G629" s="6">
        <f>IF(logVir!G629&lt;&gt;0,logVir!G629-logVir!G$1089-0.5*(SLir!G629+SLir!G$1089)*(logHir!G629-logHir!G$1089),0)</f>
        <v>1.004573980486863</v>
      </c>
      <c r="H629" s="6">
        <f>IF(logVir!H629&lt;&gt;0,logVir!H629-logVir!H$1089-0.5*(SLir!H629+SLir!H$1089)*(logHir!H629-logHir!H$1089),0)</f>
        <v>0.65328960067503361</v>
      </c>
      <c r="I629" s="6">
        <f>IF(logVir!I629&lt;&gt;0,logVir!I629-logVir!I$1089-0.5*(SLir!I629+SLir!I$1089)*(logHir!I629-logHir!I$1089),0)</f>
        <v>0.65149228316910079</v>
      </c>
    </row>
    <row r="630" spans="1:9" x14ac:dyDescent="0.15">
      <c r="A630" s="1">
        <v>28</v>
      </c>
      <c r="B630" s="1" t="s">
        <v>148</v>
      </c>
      <c r="C630" s="1">
        <v>6</v>
      </c>
      <c r="D630" s="1" t="s">
        <v>3</v>
      </c>
      <c r="E630" s="6">
        <f>IF(logVir!E630&lt;&gt;0,logVir!E630-logVir!E$1090-0.5*(SLir!E630+SLir!E$1090)*(logHir!E630-logHir!E$1090),0)</f>
        <v>0.8570672990617848</v>
      </c>
      <c r="F630" s="8">
        <f>IF(logVir!F630&lt;&gt;0,logVir!F630-logVir!F$1090-0.5*(SLir!F630+SLir!F$1090)*(logHir!F630-logHir!F$1090),0)</f>
        <v>0.90278542136704854</v>
      </c>
      <c r="G630" s="6">
        <f>IF(logVir!G630&lt;&gt;0,logVir!G630-logVir!G$1090-0.5*(SLir!G630+SLir!G$1090)*(logHir!G630-logHir!G$1090),0)</f>
        <v>0.94828536577587974</v>
      </c>
      <c r="H630" s="6">
        <f>IF(logVir!H630&lt;&gt;0,logVir!H630-logVir!H$1090-0.5*(SLir!H630+SLir!H$1090)*(logHir!H630-logHir!H$1090),0)</f>
        <v>0.69168869672201527</v>
      </c>
      <c r="I630" s="6">
        <f>IF(logVir!I630&lt;&gt;0,logVir!I630-logVir!I$1090-0.5*(SLir!I630+SLir!I$1090)*(logHir!I630-logHir!I$1090),0)</f>
        <v>0.68631473831127265</v>
      </c>
    </row>
    <row r="631" spans="1:9" x14ac:dyDescent="0.15">
      <c r="A631" s="1">
        <v>28</v>
      </c>
      <c r="B631" s="1" t="s">
        <v>148</v>
      </c>
      <c r="C631" s="1">
        <v>7</v>
      </c>
      <c r="D631" s="1" t="s">
        <v>20</v>
      </c>
      <c r="E631" s="6">
        <f>IF(logVir!E631&lt;&gt;0,logVir!E631-logVir!E$1091-0.5*(SLir!E631+SLir!E$1091)*(logHir!E631-logHir!E$1091),0)</f>
        <v>0.82744832154380366</v>
      </c>
      <c r="F631" s="8">
        <f>IF(logVir!F631&lt;&gt;0,logVir!F631-logVir!F$1091-0.5*(SLir!F631+SLir!F$1091)*(logHir!F631-logHir!F$1091),0)</f>
        <v>1.9372057489166576</v>
      </c>
      <c r="G631" s="6">
        <f>IF(logVir!G631&lt;&gt;0,logVir!G631-logVir!G$1091-0.5*(SLir!G631+SLir!G$1091)*(logHir!G631-logHir!G$1091),0)</f>
        <v>1.4273176083473664</v>
      </c>
      <c r="H631" s="6">
        <f>IF(logVir!H631&lt;&gt;0,logVir!H631-logVir!H$1091-0.5*(SLir!H631+SLir!H$1091)*(logHir!H631-logHir!H$1091),0)</f>
        <v>1.5852770269709593</v>
      </c>
      <c r="I631" s="6">
        <f>IF(logVir!I631&lt;&gt;0,logVir!I631-logVir!I$1091-0.5*(SLir!I631+SLir!I$1091)*(logHir!I631-logHir!I$1091),0)</f>
        <v>-0.20057467688004682</v>
      </c>
    </row>
    <row r="632" spans="1:9" x14ac:dyDescent="0.15">
      <c r="A632" s="1">
        <v>28</v>
      </c>
      <c r="B632" s="1" t="s">
        <v>148</v>
      </c>
      <c r="C632" s="1">
        <v>8</v>
      </c>
      <c r="D632" s="1" t="s">
        <v>21</v>
      </c>
      <c r="E632" s="6">
        <f>IF(logVir!E632&lt;&gt;0,logVir!E632-logVir!E$1092-0.5*(SLir!E632+SLir!E$1092)*(logHir!E632-logHir!E$1092),0)</f>
        <v>1.0384348350925152</v>
      </c>
      <c r="F632" s="8">
        <f>IF(logVir!F632&lt;&gt;0,logVir!F632-logVir!F$1092-0.5*(SLir!F632+SLir!F$1092)*(logHir!F632-logHir!F$1092),0)</f>
        <v>0.64554272480609631</v>
      </c>
      <c r="G632" s="6">
        <f>IF(logVir!G632&lt;&gt;0,logVir!G632-logVir!G$1092-0.5*(SLir!G632+SLir!G$1092)*(logHir!G632-logHir!G$1092),0)</f>
        <v>0.50049108514431373</v>
      </c>
      <c r="H632" s="6">
        <f>IF(logVir!H632&lt;&gt;0,logVir!H632-logVir!H$1092-0.5*(SLir!H632+SLir!H$1092)*(logHir!H632-logHir!H$1092),0)</f>
        <v>0.44204338341194971</v>
      </c>
      <c r="I632" s="6">
        <f>IF(logVir!I632&lt;&gt;0,logVir!I632-logVir!I$1092-0.5*(SLir!I632+SLir!I$1092)*(logHir!I632-logHir!I$1092),0)</f>
        <v>1.090832473921338</v>
      </c>
    </row>
    <row r="633" spans="1:9" x14ac:dyDescent="0.15">
      <c r="A633" s="1">
        <v>28</v>
      </c>
      <c r="B633" s="1" t="s">
        <v>148</v>
      </c>
      <c r="C633" s="1">
        <v>9</v>
      </c>
      <c r="D633" s="1" t="s">
        <v>22</v>
      </c>
      <c r="E633" s="6">
        <f>IF(logVir!E633&lt;&gt;0,logVir!E633-logVir!E$1093-0.5*(SLir!E633+SLir!E$1093)*(logHir!E633-logHir!E$1093),0)</f>
        <v>1.1382833820502589</v>
      </c>
      <c r="F633" s="8">
        <f>IF(logVir!F633&lt;&gt;0,logVir!F633-logVir!F$1093-0.5*(SLir!F633+SLir!F$1093)*(logHir!F633-logHir!F$1093),0)</f>
        <v>1.0942163911714036</v>
      </c>
      <c r="G633" s="6">
        <f>IF(logVir!G633&lt;&gt;0,logVir!G633-logVir!G$1093-0.5*(SLir!G633+SLir!G$1093)*(logHir!G633-logHir!G$1093),0)</f>
        <v>1.0876419061939968</v>
      </c>
      <c r="H633" s="6">
        <f>IF(logVir!H633&lt;&gt;0,logVir!H633-logVir!H$1093-0.5*(SLir!H633+SLir!H$1093)*(logHir!H633-logHir!H$1093),0)</f>
        <v>1.1034061179390129</v>
      </c>
      <c r="I633" s="6">
        <f>IF(logVir!I633&lt;&gt;0,logVir!I633-logVir!I$1093-0.5*(SLir!I633+SLir!I$1093)*(logHir!I633-logHir!I$1093),0)</f>
        <v>0.56736120208530727</v>
      </c>
    </row>
    <row r="634" spans="1:9" x14ac:dyDescent="0.15">
      <c r="A634" s="1">
        <v>28</v>
      </c>
      <c r="B634" s="1" t="s">
        <v>148</v>
      </c>
      <c r="C634" s="1">
        <v>10</v>
      </c>
      <c r="D634" s="1" t="s">
        <v>23</v>
      </c>
      <c r="E634" s="6">
        <f>IF(logVir!E634&lt;&gt;0,logVir!E634-logVir!E$1094-0.5*(SLir!E634+SLir!E$1094)*(logHir!E634-logHir!E$1094),0)</f>
        <v>0.67007785168096579</v>
      </c>
      <c r="F634" s="8">
        <f>IF(logVir!F634&lt;&gt;0,logVir!F634-logVir!F$1094-0.5*(SLir!F634+SLir!F$1094)*(logHir!F634-logHir!F$1094),0)</f>
        <v>0.34409252532317591</v>
      </c>
      <c r="G634" s="6">
        <f>IF(logVir!G634&lt;&gt;0,logVir!G634-logVir!G$1094-0.5*(SLir!G634+SLir!G$1094)*(logHir!G634-logHir!G$1094),0)</f>
        <v>0.3501164383913975</v>
      </c>
      <c r="H634" s="6">
        <f>IF(logVir!H634&lt;&gt;0,logVir!H634-logVir!H$1094-0.5*(SLir!H634+SLir!H$1094)*(logHir!H634-logHir!H$1094),0)</f>
        <v>0.23389887385227914</v>
      </c>
      <c r="I634" s="6">
        <f>IF(logVir!I634&lt;&gt;0,logVir!I634-logVir!I$1094-0.5*(SLir!I634+SLir!I$1094)*(logHir!I634-logHir!I$1094),0)</f>
        <v>0.36988557518692167</v>
      </c>
    </row>
    <row r="635" spans="1:9" x14ac:dyDescent="0.15">
      <c r="A635" s="1">
        <v>28</v>
      </c>
      <c r="B635" s="1" t="s">
        <v>148</v>
      </c>
      <c r="C635" s="1">
        <v>11</v>
      </c>
      <c r="D635" s="1" t="s">
        <v>24</v>
      </c>
      <c r="E635" s="6">
        <f>IF(logVir!E635&lt;&gt;0,logVir!E635-logVir!E$1095-0.5*(SLir!E635+SLir!E$1095)*(logHir!E635-logHir!E$1095),0)</f>
        <v>1.0835671832172864</v>
      </c>
      <c r="F635" s="8">
        <f>IF(logVir!F635&lt;&gt;0,logVir!F635-logVir!F$1095-0.5*(SLir!F635+SLir!F$1095)*(logHir!F635-logHir!F$1095),0)</f>
        <v>0.8768015862639813</v>
      </c>
      <c r="G635" s="6">
        <f>IF(logVir!G635&lt;&gt;0,logVir!G635-logVir!G$1095-0.5*(SLir!G635+SLir!G$1095)*(logHir!G635-logHir!G$1095),0)</f>
        <v>0.93939533427006694</v>
      </c>
      <c r="H635" s="6">
        <f>IF(logVir!H635&lt;&gt;0,logVir!H635-logVir!H$1095-0.5*(SLir!H635+SLir!H$1095)*(logHir!H635-logHir!H$1095),0)</f>
        <v>0.90087492817004244</v>
      </c>
      <c r="I635" s="6">
        <f>IF(logVir!I635&lt;&gt;0,logVir!I635-logVir!I$1095-0.5*(SLir!I635+SLir!I$1095)*(logHir!I635-logHir!I$1095),0)</f>
        <v>1.2923685895959953</v>
      </c>
    </row>
    <row r="636" spans="1:9" x14ac:dyDescent="0.15">
      <c r="A636" s="1">
        <v>28</v>
      </c>
      <c r="B636" s="1" t="s">
        <v>148</v>
      </c>
      <c r="C636" s="1">
        <v>12</v>
      </c>
      <c r="D636" s="1" t="s">
        <v>25</v>
      </c>
      <c r="E636" s="6">
        <f>IF(logVir!E636&lt;&gt;0,logVir!E636-logVir!E$1096-0.5*(SLir!E636+SLir!E$1096)*(logHir!E636-logHir!E$1096),0)</f>
        <v>0.83940994807476055</v>
      </c>
      <c r="F636" s="8">
        <f>IF(logVir!F636&lt;&gt;0,logVir!F636-logVir!F$1096-0.5*(SLir!F636+SLir!F$1096)*(logHir!F636-logHir!F$1096),0)</f>
        <v>0.74410754232515108</v>
      </c>
      <c r="G636" s="6">
        <f>IF(logVir!G636&lt;&gt;0,logVir!G636-logVir!G$1096-0.5*(SLir!G636+SLir!G$1096)*(logHir!G636-logHir!G$1096),0)</f>
        <v>0.58316097826065738</v>
      </c>
      <c r="H636" s="6">
        <f>IF(logVir!H636&lt;&gt;0,logVir!H636-logVir!H$1096-0.5*(SLir!H636+SLir!H$1096)*(logHir!H636-logHir!H$1096),0)</f>
        <v>0.76860259364652639</v>
      </c>
      <c r="I636" s="6">
        <f>IF(logVir!I636&lt;&gt;0,logVir!I636-logVir!I$1096-0.5*(SLir!I636+SLir!I$1096)*(logHir!I636-logHir!I$1096),0)</f>
        <v>0.35821357485278427</v>
      </c>
    </row>
    <row r="637" spans="1:9" x14ac:dyDescent="0.15">
      <c r="A637" s="1">
        <v>28</v>
      </c>
      <c r="B637" s="1" t="s">
        <v>148</v>
      </c>
      <c r="C637" s="1">
        <v>13</v>
      </c>
      <c r="D637" s="1" t="s">
        <v>26</v>
      </c>
      <c r="E637" s="6">
        <f>IF(logVir!E637&lt;&gt;0,logVir!E637-logVir!E$1097-0.5*(SLir!E637+SLir!E$1097)*(logHir!E637-logHir!E$1097),0)</f>
        <v>0.61587678696353931</v>
      </c>
      <c r="F637" s="8">
        <f>IF(logVir!F637&lt;&gt;0,logVir!F637-logVir!F$1097-0.5*(SLir!F637+SLir!F$1097)*(logHir!F637-logHir!F$1097),0)</f>
        <v>0.68032902451600452</v>
      </c>
      <c r="G637" s="6">
        <f>IF(logVir!G637&lt;&gt;0,logVir!G637-logVir!G$1097-0.5*(SLir!G637+SLir!G$1097)*(logHir!G637-logHir!G$1097),0)</f>
        <v>0.73850168679571793</v>
      </c>
      <c r="H637" s="6">
        <f>IF(logVir!H637&lt;&gt;0,logVir!H637-logVir!H$1097-0.5*(SLir!H637+SLir!H$1097)*(logHir!H637-logHir!H$1097),0)</f>
        <v>0.36652134984612239</v>
      </c>
      <c r="I637" s="6">
        <f>IF(logVir!I637&lt;&gt;0,logVir!I637-logVir!I$1097-0.5*(SLir!I637+SLir!I$1097)*(logHir!I637-logHir!I$1097),0)</f>
        <v>0.38840444271619667</v>
      </c>
    </row>
    <row r="638" spans="1:9" x14ac:dyDescent="0.15">
      <c r="A638" s="1">
        <v>28</v>
      </c>
      <c r="B638" s="1" t="s">
        <v>148</v>
      </c>
      <c r="C638" s="1">
        <v>14</v>
      </c>
      <c r="D638" s="1" t="s">
        <v>27</v>
      </c>
      <c r="E638" s="6">
        <f>IF(logVir!E638&lt;&gt;0,logVir!E638-logVir!E$1098-0.5*(SLir!E638+SLir!E$1098)*(logHir!E638-logHir!E$1098),0)</f>
        <v>0.66148905330005703</v>
      </c>
      <c r="F638" s="8">
        <f>IF(logVir!F638&lt;&gt;0,logVir!F638-logVir!F$1098-0.5*(SLir!F638+SLir!F$1098)*(logHir!F638-logHir!F$1098),0)</f>
        <v>0.85965150601108198</v>
      </c>
      <c r="G638" s="6">
        <f>IF(logVir!G638&lt;&gt;0,logVir!G638-logVir!G$1098-0.5*(SLir!G638+SLir!G$1098)*(logHir!G638-logHir!G$1098),0)</f>
        <v>0.91844187529473675</v>
      </c>
      <c r="H638" s="6">
        <f>IF(logVir!H638&lt;&gt;0,logVir!H638-logVir!H$1098-0.5*(SLir!H638+SLir!H$1098)*(logHir!H638-logHir!H$1098),0)</f>
        <v>0.26509098032513234</v>
      </c>
      <c r="I638" s="6">
        <f>IF(logVir!I638&lt;&gt;0,logVir!I638-logVir!I$1098-0.5*(SLir!I638+SLir!I$1098)*(logHir!I638-logHir!I$1098),0)</f>
        <v>0.27633662025585504</v>
      </c>
    </row>
    <row r="639" spans="1:9" x14ac:dyDescent="0.15">
      <c r="A639" s="1">
        <v>28</v>
      </c>
      <c r="B639" s="1" t="s">
        <v>148</v>
      </c>
      <c r="C639" s="1">
        <v>15</v>
      </c>
      <c r="D639" s="1" t="s">
        <v>28</v>
      </c>
      <c r="E639" s="6">
        <f>IF(logVir!E639&lt;&gt;0,logVir!E639-logVir!E$1099-0.5*(SLir!E639+SLir!E$1099)*(logHir!E639-logHir!E$1099),0)</f>
        <v>0.41831562179668225</v>
      </c>
      <c r="F639" s="8">
        <f>IF(logVir!F639&lt;&gt;0,logVir!F639-logVir!F$1099-0.5*(SLir!F639+SLir!F$1099)*(logHir!F639-logHir!F$1099),0)</f>
        <v>0.2858445279301981</v>
      </c>
      <c r="G639" s="6">
        <f>IF(logVir!G639&lt;&gt;0,logVir!G639-logVir!G$1099-0.5*(SLir!G639+SLir!G$1099)*(logHir!G639-logHir!G$1099),0)</f>
        <v>0.29376941322564865</v>
      </c>
      <c r="H639" s="6">
        <f>IF(logVir!H639&lt;&gt;0,logVir!H639-logVir!H$1099-0.5*(SLir!H639+SLir!H$1099)*(logHir!H639-logHir!H$1099),0)</f>
        <v>0.22761117001567066</v>
      </c>
      <c r="I639" s="6">
        <f>IF(logVir!I639&lt;&gt;0,logVir!I639-logVir!I$1099-0.5*(SLir!I639+SLir!I$1099)*(logHir!I639-logHir!I$1099),0)</f>
        <v>0.10381716873575209</v>
      </c>
    </row>
    <row r="640" spans="1:9" x14ac:dyDescent="0.15">
      <c r="A640" s="1">
        <v>28</v>
      </c>
      <c r="B640" s="1" t="s">
        <v>147</v>
      </c>
      <c r="C640" s="1">
        <v>16</v>
      </c>
      <c r="D640" s="1" t="s">
        <v>11</v>
      </c>
      <c r="E640" s="6">
        <f>IF(logVir!E640&lt;&gt;0,logVir!E640-logVir!E$1100-0.5*(SLir!E640+SLir!E$1100)*(logHir!E640-logHir!E$1100),0)</f>
        <v>-0.14212226600993849</v>
      </c>
      <c r="F640" s="8">
        <f>IF(logVir!F640&lt;&gt;0,logVir!F640-logVir!F$1100-0.5*(SLir!F640+SLir!F$1100)*(logHir!F640-logHir!F$1100),0)</f>
        <v>-6.7186652950289583E-3</v>
      </c>
      <c r="G640" s="6">
        <f>IF(logVir!G640&lt;&gt;0,logVir!G640-logVir!G$1100-0.5*(SLir!G640+SLir!G$1100)*(logHir!G640-logHir!G$1100),0)</f>
        <v>0.15336488975566676</v>
      </c>
      <c r="H640" s="6">
        <f>IF(logVir!H640&lt;&gt;0,logVir!H640-logVir!H$1100-0.5*(SLir!H640+SLir!H$1100)*(logHir!H640-logHir!H$1100),0)</f>
        <v>0.21075522219950371</v>
      </c>
      <c r="I640" s="6">
        <f>IF(logVir!I640&lt;&gt;0,logVir!I640-logVir!I$1100-0.5*(SLir!I640+SLir!I$1100)*(logHir!I640-logHir!I$1100),0)</f>
        <v>-1.2907968576620021E-2</v>
      </c>
    </row>
    <row r="641" spans="1:9" x14ac:dyDescent="0.15">
      <c r="A641" s="1">
        <v>28</v>
      </c>
      <c r="B641" s="1" t="s">
        <v>147</v>
      </c>
      <c r="C641" s="1">
        <v>17</v>
      </c>
      <c r="D641" s="1" t="s">
        <v>12</v>
      </c>
      <c r="E641" s="6">
        <f>IF(logVir!E641&lt;&gt;0,logVir!E641-logVir!E$1101-0.5*(SLir!E641+SLir!E$1101)*(logHir!E641-logHir!E$1101),0)</f>
        <v>1.138792560472917</v>
      </c>
      <c r="F641" s="8">
        <f>IF(logVir!F641&lt;&gt;0,logVir!F641-logVir!F$1101-0.5*(SLir!F641+SLir!F$1101)*(logHir!F641-logHir!F$1101),0)</f>
        <v>0.91752387798358137</v>
      </c>
      <c r="G641" s="6">
        <f>IF(logVir!G641&lt;&gt;0,logVir!G641-logVir!G$1101-0.5*(SLir!G641+SLir!G$1101)*(logHir!G641-logHir!G$1101),0)</f>
        <v>0.84145429398088312</v>
      </c>
      <c r="H641" s="6">
        <f>IF(logVir!H641&lt;&gt;0,logVir!H641-logVir!H$1101-0.5*(SLir!H641+SLir!H$1101)*(logHir!H641-logHir!H$1101),0)</f>
        <v>0.80334892992618068</v>
      </c>
      <c r="I641" s="6">
        <f>IF(logVir!I641&lt;&gt;0,logVir!I641-logVir!I$1101-0.5*(SLir!I641+SLir!I$1101)*(logHir!I641-logHir!I$1101),0)</f>
        <v>0.97953582215068336</v>
      </c>
    </row>
    <row r="642" spans="1:9" x14ac:dyDescent="0.15">
      <c r="A642" s="1">
        <v>28</v>
      </c>
      <c r="B642" s="1" t="s">
        <v>147</v>
      </c>
      <c r="C642" s="1">
        <v>18</v>
      </c>
      <c r="D642" s="1" t="s">
        <v>13</v>
      </c>
      <c r="E642" s="6">
        <f>IF(logVir!E642&lt;&gt;0,logVir!E642-logVir!E$1102-0.5*(SLir!E642+SLir!E$1102)*(logHir!E642-logHir!E$1102),0)</f>
        <v>0.49567969134849199</v>
      </c>
      <c r="F642" s="8">
        <f>IF(logVir!F642&lt;&gt;0,logVir!F642-logVir!F$1102-0.5*(SLir!F642+SLir!F$1102)*(logHir!F642-logHir!F$1102),0)</f>
        <v>0.41390035255068847</v>
      </c>
      <c r="G642" s="6">
        <f>IF(logVir!G642&lt;&gt;0,logVir!G642-logVir!G$1102-0.5*(SLir!G642+SLir!G$1102)*(logHir!G642-logHir!G$1102),0)</f>
        <v>0.55442468501422115</v>
      </c>
      <c r="H642" s="6">
        <f>IF(logVir!H642&lt;&gt;0,logVir!H642-logVir!H$1102-0.5*(SLir!H642+SLir!H$1102)*(logHir!H642-logHir!H$1102),0)</f>
        <v>0.28557207673384832</v>
      </c>
      <c r="I642" s="6">
        <f>IF(logVir!I642&lt;&gt;0,logVir!I642-logVir!I$1102-0.5*(SLir!I642+SLir!I$1102)*(logHir!I642-logHir!I$1102),0)</f>
        <v>0.26519829667670614</v>
      </c>
    </row>
    <row r="643" spans="1:9" x14ac:dyDescent="0.15">
      <c r="A643" s="1">
        <v>28</v>
      </c>
      <c r="B643" s="1" t="s">
        <v>147</v>
      </c>
      <c r="C643" s="1">
        <v>19</v>
      </c>
      <c r="D643" s="1" t="s">
        <v>14</v>
      </c>
      <c r="E643" s="6">
        <f>IF(logVir!E643&lt;&gt;0,logVir!E643-logVir!E$1103-0.5*(SLir!E643+SLir!E$1103)*(logHir!E643-logHir!E$1103),0)</f>
        <v>0.35852827059862158</v>
      </c>
      <c r="F643" s="8">
        <f>IF(logVir!F643&lt;&gt;0,logVir!F643-logVir!F$1103-0.5*(SLir!F643+SLir!F$1103)*(logHir!F643-logHir!F$1103),0)</f>
        <v>0.19432878134584974</v>
      </c>
      <c r="G643" s="6">
        <f>IF(logVir!G643&lt;&gt;0,logVir!G643-logVir!G$1103-0.5*(SLir!G643+SLir!G$1103)*(logHir!G643-logHir!G$1103),0)</f>
        <v>0.20064276241446477</v>
      </c>
      <c r="H643" s="6">
        <f>IF(logVir!H643&lt;&gt;0,logVir!H643-logVir!H$1103-0.5*(SLir!H643+SLir!H$1103)*(logHir!H643-logHir!H$1103),0)</f>
        <v>0.20604694757751152</v>
      </c>
      <c r="I643" s="6">
        <f>IF(logVir!I643&lt;&gt;0,logVir!I643-logVir!I$1103-0.5*(SLir!I643+SLir!I$1103)*(logHir!I643-logHir!I$1103),0)</f>
        <v>0.36477757912594577</v>
      </c>
    </row>
    <row r="644" spans="1:9" x14ac:dyDescent="0.15">
      <c r="A644" s="1">
        <v>28</v>
      </c>
      <c r="B644" s="1" t="s">
        <v>147</v>
      </c>
      <c r="C644" s="1">
        <v>20</v>
      </c>
      <c r="D644" s="1" t="s">
        <v>15</v>
      </c>
      <c r="E644" s="6">
        <f>IF(logVir!E644&lt;&gt;0,logVir!E644-logVir!E$1104-0.5*(SLir!E644+SLir!E$1104)*(logHir!E644-logHir!E$1104),0)</f>
        <v>0.19614059677849727</v>
      </c>
      <c r="F644" s="8">
        <f>IF(logVir!F644&lt;&gt;0,logVir!F644-logVir!F$1104-0.5*(SLir!F644+SLir!F$1104)*(logHir!F644-logHir!F$1104),0)</f>
        <v>0.89127814837433972</v>
      </c>
      <c r="G644" s="6">
        <f>IF(logVir!G644&lt;&gt;0,logVir!G644-logVir!G$1104-0.5*(SLir!G644+SLir!G$1104)*(logHir!G644-logHir!G$1104),0)</f>
        <v>0.86093397096348045</v>
      </c>
      <c r="H644" s="6">
        <f>IF(logVir!H644&lt;&gt;0,logVir!H644-logVir!H$1104-0.5*(SLir!H644+SLir!H$1104)*(logHir!H644-logHir!H$1104),0)</f>
        <v>0.78592845580021609</v>
      </c>
      <c r="I644" s="6">
        <f>IF(logVir!I644&lt;&gt;0,logVir!I644-logVir!I$1104-0.5*(SLir!I644+SLir!I$1104)*(logHir!I644-logHir!I$1104),0)</f>
        <v>0.77167823748104691</v>
      </c>
    </row>
    <row r="645" spans="1:9" x14ac:dyDescent="0.15">
      <c r="A645" s="1">
        <v>28</v>
      </c>
      <c r="B645" s="1" t="s">
        <v>147</v>
      </c>
      <c r="C645" s="1">
        <v>21</v>
      </c>
      <c r="D645" s="1" t="s">
        <v>16</v>
      </c>
      <c r="E645" s="6">
        <f>IF(logVir!E645&lt;&gt;0,logVir!E645-logVir!E$1105-0.5*(SLir!E645+SLir!E$1105)*(logHir!E645-logHir!E$1105),0)</f>
        <v>0.87780181005490576</v>
      </c>
      <c r="F645" s="8">
        <f>IF(logVir!F645&lt;&gt;0,logVir!F645-logVir!F$1105-0.5*(SLir!F645+SLir!F$1105)*(logHir!F645-logHir!F$1105),0)</f>
        <v>0.78516581755812032</v>
      </c>
      <c r="G645" s="6">
        <f>IF(logVir!G645&lt;&gt;0,logVir!G645-logVir!G$1105-0.5*(SLir!G645+SLir!G$1105)*(logHir!G645-logHir!G$1105),0)</f>
        <v>0.71073719036263761</v>
      </c>
      <c r="H645" s="6">
        <f>IF(logVir!H645&lt;&gt;0,logVir!H645-logVir!H$1105-0.5*(SLir!H645+SLir!H$1105)*(logHir!H645-logHir!H$1105),0)</f>
        <v>0.5615608275794447</v>
      </c>
      <c r="I645" s="6">
        <f>IF(logVir!I645&lt;&gt;0,logVir!I645-logVir!I$1105-0.5*(SLir!I645+SLir!I$1105)*(logHir!I645-logHir!I$1105),0)</f>
        <v>0.66961690272334318</v>
      </c>
    </row>
    <row r="646" spans="1:9" x14ac:dyDescent="0.15">
      <c r="A646" s="1">
        <v>28</v>
      </c>
      <c r="B646" s="1" t="s">
        <v>146</v>
      </c>
      <c r="C646" s="1">
        <v>22</v>
      </c>
      <c r="D646" s="1" t="s">
        <v>8</v>
      </c>
      <c r="E646" s="6">
        <f>IF(logVir!E646&lt;&gt;0,logVir!E646-logVir!E$1106-0.5*(SLir!E646+SLir!E$1106)*(logHir!E646-logHir!E$1106),0)</f>
        <v>0.53519276075675359</v>
      </c>
      <c r="F646" s="8">
        <f>IF(logVir!F646&lt;&gt;0,logVir!F646-logVir!F$1106-0.5*(SLir!F646+SLir!F$1106)*(logHir!F646-logHir!F$1106),0)</f>
        <v>0.38675283926908088</v>
      </c>
      <c r="G646" s="6">
        <f>IF(logVir!G646&lt;&gt;0,logVir!G646-logVir!G$1106-0.5*(SLir!G646+SLir!G$1106)*(logHir!G646-logHir!G$1106),0)</f>
        <v>0.41934839324351891</v>
      </c>
      <c r="H646" s="6">
        <f>IF(logVir!H646&lt;&gt;0,logVir!H646-logVir!H$1106-0.5*(SLir!H646+SLir!H$1106)*(logHir!H646-logHir!H$1106),0)</f>
        <v>0.29622830347335738</v>
      </c>
      <c r="I646" s="6">
        <f>IF(logVir!I646&lt;&gt;0,logVir!I646-logVir!I$1106-0.5*(SLir!I646+SLir!I$1106)*(logHir!I646-logHir!I$1106),0)</f>
        <v>0.36713545830298433</v>
      </c>
    </row>
    <row r="647" spans="1:9" x14ac:dyDescent="0.15">
      <c r="A647" s="1">
        <v>28</v>
      </c>
      <c r="B647" s="1" t="s">
        <v>146</v>
      </c>
      <c r="C647" s="1">
        <v>23</v>
      </c>
      <c r="D647" s="1" t="s">
        <v>29</v>
      </c>
      <c r="E647" s="6">
        <f>IF(logVir!E647&lt;&gt;0,logVir!E647-logVir!E$1107-0.5*(SLir!E647+SLir!E$1107)*(logHir!E647-logHir!E$1107),0)</f>
        <v>0.34445570375213658</v>
      </c>
      <c r="F647" s="8">
        <f>IF(logVir!F647&lt;&gt;0,logVir!F647-logVir!F$1107-0.5*(SLir!F647+SLir!F$1107)*(logHir!F647-logHir!F$1107),0)</f>
        <v>0.28083410211006266</v>
      </c>
      <c r="G647" s="6">
        <f>IF(logVir!G647&lt;&gt;0,logVir!G647-logVir!G$1107-0.5*(SLir!G647+SLir!G$1107)*(logHir!G647-logHir!G$1107),0)</f>
        <v>0.33547423986052916</v>
      </c>
      <c r="H647" s="6">
        <f>IF(logVir!H647&lt;&gt;0,logVir!H647-logVir!H$1107-0.5*(SLir!H647+SLir!H$1107)*(logHir!H647-logHir!H$1107),0)</f>
        <v>0.26393044610935013</v>
      </c>
      <c r="I647" s="6">
        <f>IF(logVir!I647&lt;&gt;0,logVir!I647-logVir!I$1107-0.5*(SLir!I647+SLir!I$1107)*(logHir!I647-logHir!I$1107),0)</f>
        <v>0.33375326108859932</v>
      </c>
    </row>
    <row r="648" spans="1:9" x14ac:dyDescent="0.15">
      <c r="A648" s="1">
        <v>29</v>
      </c>
      <c r="B648" s="1" t="s">
        <v>153</v>
      </c>
      <c r="C648" s="1">
        <v>1</v>
      </c>
      <c r="D648" s="1" t="s">
        <v>9</v>
      </c>
      <c r="E648" s="6">
        <f>IF(logVir!E648&lt;&gt;0,logVir!E648-logVir!E$1085-0.5*(SLir!E648+SLir!E$1085)*(logHir!E648-logHir!E$1085),0)</f>
        <v>-0.30704046822638348</v>
      </c>
      <c r="F648" s="8">
        <f>IF(logVir!F648&lt;&gt;0,logVir!F648-logVir!F$1085-0.5*(SLir!F648+SLir!F$1085)*(logHir!F648-logHir!F$1085),0)</f>
        <v>-0.27230175584394695</v>
      </c>
      <c r="G648" s="6">
        <f>IF(logVir!G648&lt;&gt;0,logVir!G648-logVir!G$1085-0.5*(SLir!G648+SLir!G$1085)*(logHir!G648-logHir!G$1085),0)</f>
        <v>-0.46730169280338529</v>
      </c>
      <c r="H648" s="6">
        <f>IF(logVir!H648&lt;&gt;0,logVir!H648-logVir!H$1085-0.5*(SLir!H648+SLir!H$1085)*(logHir!H648-logHir!H$1085),0)</f>
        <v>-0.6887203053141413</v>
      </c>
      <c r="I648" s="6">
        <f>IF(logVir!I648&lt;&gt;0,logVir!I648-logVir!I$1085-0.5*(SLir!I648+SLir!I$1085)*(logHir!I648-logHir!I$1085),0)</f>
        <v>-0.69228436201643273</v>
      </c>
    </row>
    <row r="649" spans="1:9" x14ac:dyDescent="0.15">
      <c r="A649" s="1">
        <v>29</v>
      </c>
      <c r="B649" s="1" t="s">
        <v>153</v>
      </c>
      <c r="C649" s="1">
        <v>2</v>
      </c>
      <c r="D649" s="1" t="s">
        <v>10</v>
      </c>
      <c r="E649" s="6">
        <f>IF(logVir!E649&lt;&gt;0,logVir!E649-logVir!E$1086-0.5*(SLir!E649+SLir!E$1086)*(logHir!E649-logHir!E$1086),0)</f>
        <v>-2.3678032906835131</v>
      </c>
      <c r="F649" s="8">
        <f>IF(logVir!F649&lt;&gt;0,logVir!F649-logVir!F$1086-0.5*(SLir!F649+SLir!F$1086)*(logHir!F649-logHir!F$1086),0)</f>
        <v>-2.0304842060635133</v>
      </c>
      <c r="G649" s="6">
        <f>IF(logVir!G649&lt;&gt;0,logVir!G649-logVir!G$1086-0.5*(SLir!G649+SLir!G$1086)*(logHir!G649-logHir!G$1086),0)</f>
        <v>-1.0884958626476151</v>
      </c>
      <c r="H649" s="6">
        <f>IF(logVir!H649&lt;&gt;0,logVir!H649-logVir!H$1086-0.5*(SLir!H649+SLir!H$1086)*(logHir!H649-logHir!H$1086),0)</f>
        <v>-1.0813196587737668</v>
      </c>
      <c r="I649" s="6">
        <f>IF(logVir!I649&lt;&gt;0,logVir!I649-logVir!I$1086-0.5*(SLir!I649+SLir!I$1086)*(logHir!I649-logHir!I$1086),0)</f>
        <v>-1.7178256089936201</v>
      </c>
    </row>
    <row r="650" spans="1:9" x14ac:dyDescent="0.15">
      <c r="A650" s="1">
        <v>29</v>
      </c>
      <c r="B650" s="1" t="s">
        <v>296</v>
      </c>
      <c r="C650" s="1">
        <v>3</v>
      </c>
      <c r="D650" s="1" t="s">
        <v>17</v>
      </c>
      <c r="E650" s="6">
        <f>IF(logVir!E650&lt;&gt;0,logVir!E650-logVir!E$1087-0.5*(SLir!E650+SLir!E$1087)*(logHir!E650-logHir!E$1087),0)</f>
        <v>-0.27470096237598074</v>
      </c>
      <c r="F650" s="8">
        <f>IF(logVir!F650&lt;&gt;0,logVir!F650-logVir!F$1087-0.5*(SLir!F650+SLir!F$1087)*(logHir!F650-logHir!F$1087),0)</f>
        <v>0.14162033412973818</v>
      </c>
      <c r="G650" s="6">
        <f>IF(logVir!G650&lt;&gt;0,logVir!G650-logVir!G$1087-0.5*(SLir!G650+SLir!G$1087)*(logHir!G650-logHir!G$1087),0)</f>
        <v>-9.7910171745335672E-3</v>
      </c>
      <c r="H650" s="6">
        <f>IF(logVir!H650&lt;&gt;0,logVir!H650-logVir!H$1087-0.5*(SLir!H650+SLir!H$1087)*(logHir!H650-logHir!H$1087),0)</f>
        <v>-9.422291725027232E-2</v>
      </c>
      <c r="I650" s="6">
        <f>IF(logVir!I650&lt;&gt;0,logVir!I650-logVir!I$1087-0.5*(SLir!I650+SLir!I$1087)*(logHir!I650-logHir!I$1087),0)</f>
        <v>-4.3164721476105505E-3</v>
      </c>
    </row>
    <row r="651" spans="1:9" x14ac:dyDescent="0.15">
      <c r="A651" s="1">
        <v>29</v>
      </c>
      <c r="B651" s="1" t="s">
        <v>296</v>
      </c>
      <c r="C651" s="1">
        <v>4</v>
      </c>
      <c r="D651" s="1" t="s">
        <v>18</v>
      </c>
      <c r="E651" s="6">
        <f>IF(logVir!E651&lt;&gt;0,logVir!E651-logVir!E$1088-0.5*(SLir!E651+SLir!E$1088)*(logHir!E651-logHir!E$1088),0)</f>
        <v>0.23621602863461641</v>
      </c>
      <c r="F651" s="8">
        <f>IF(logVir!F651&lt;&gt;0,logVir!F651-logVir!F$1088-0.5*(SLir!F651+SLir!F$1088)*(logHir!F651-logHir!F$1088),0)</f>
        <v>0.41453089635689666</v>
      </c>
      <c r="G651" s="6">
        <f>IF(logVir!G651&lt;&gt;0,logVir!G651-logVir!G$1088-0.5*(SLir!G651+SLir!G$1088)*(logHir!G651-logHir!G$1088),0)</f>
        <v>0.50973131587089848</v>
      </c>
      <c r="H651" s="6">
        <f>IF(logVir!H651&lt;&gt;0,logVir!H651-logVir!H$1088-0.5*(SLir!H651+SLir!H$1088)*(logHir!H651-logHir!H$1088),0)</f>
        <v>0.24466764690028553</v>
      </c>
      <c r="I651" s="6">
        <f>IF(logVir!I651&lt;&gt;0,logVir!I651-logVir!I$1088-0.5*(SLir!I651+SLir!I$1088)*(logHir!I651-logHir!I$1088),0)</f>
        <v>0.19979997481001546</v>
      </c>
    </row>
    <row r="652" spans="1:9" x14ac:dyDescent="0.15">
      <c r="A652" s="1">
        <v>29</v>
      </c>
      <c r="B652" s="1" t="s">
        <v>296</v>
      </c>
      <c r="C652" s="1">
        <v>5</v>
      </c>
      <c r="D652" s="1" t="s">
        <v>19</v>
      </c>
      <c r="E652" s="6">
        <f>IF(logVir!E652&lt;&gt;0,logVir!E652-logVir!E$1089-0.5*(SLir!E652+SLir!E$1089)*(logHir!E652-logHir!E$1089),0)</f>
        <v>-0.85209267522620347</v>
      </c>
      <c r="F652" s="8">
        <f>IF(logVir!F652&lt;&gt;0,logVir!F652-logVir!F$1089-0.5*(SLir!F652+SLir!F$1089)*(logHir!F652-logHir!F$1089),0)</f>
        <v>-0.22404799822886234</v>
      </c>
      <c r="G652" s="6">
        <f>IF(logVir!G652&lt;&gt;0,logVir!G652-logVir!G$1089-0.5*(SLir!G652+SLir!G$1089)*(logHir!G652-logHir!G$1089),0)</f>
        <v>-0.30815286047507728</v>
      </c>
      <c r="H652" s="6">
        <f>IF(logVir!H652&lt;&gt;0,logVir!H652-logVir!H$1089-0.5*(SLir!H652+SLir!H$1089)*(logHir!H652-logHir!H$1089),0)</f>
        <v>-0.29836934350150868</v>
      </c>
      <c r="I652" s="6">
        <f>IF(logVir!I652&lt;&gt;0,logVir!I652-logVir!I$1089-0.5*(SLir!I652+SLir!I$1089)*(logHir!I652-logHir!I$1089),0)</f>
        <v>-0.49950420544695739</v>
      </c>
    </row>
    <row r="653" spans="1:9" x14ac:dyDescent="0.15">
      <c r="A653" s="1">
        <v>29</v>
      </c>
      <c r="B653" s="1" t="s">
        <v>296</v>
      </c>
      <c r="C653" s="1">
        <v>6</v>
      </c>
      <c r="D653" s="1" t="s">
        <v>3</v>
      </c>
      <c r="E653" s="6">
        <f>IF(logVir!E653&lt;&gt;0,logVir!E653-logVir!E$1090-0.5*(SLir!E653+SLir!E$1090)*(logHir!E653-logHir!E$1090),0)</f>
        <v>-0.22635718146109074</v>
      </c>
      <c r="F653" s="8">
        <f>IF(logVir!F653&lt;&gt;0,logVir!F653-logVir!F$1090-0.5*(SLir!F653+SLir!F$1090)*(logHir!F653-logHir!F$1090),0)</f>
        <v>-0.73124557874238771</v>
      </c>
      <c r="G653" s="6">
        <f>IF(logVir!G653&lt;&gt;0,logVir!G653-logVir!G$1090-0.5*(SLir!G653+SLir!G$1090)*(logHir!G653-logHir!G$1090),0)</f>
        <v>-0.91909448875754551</v>
      </c>
      <c r="H653" s="6">
        <f>IF(logVir!H653&lt;&gt;0,logVir!H653-logVir!H$1090-0.5*(SLir!H653+SLir!H$1090)*(logHir!H653-logHir!H$1090),0)</f>
        <v>-1.0975412513462004</v>
      </c>
      <c r="I653" s="6">
        <f>IF(logVir!I653&lt;&gt;0,logVir!I653-logVir!I$1090-0.5*(SLir!I653+SLir!I$1090)*(logHir!I653-logHir!I$1090),0)</f>
        <v>-1.0455461551094976</v>
      </c>
    </row>
    <row r="654" spans="1:9" x14ac:dyDescent="0.15">
      <c r="A654" s="1">
        <v>29</v>
      </c>
      <c r="B654" s="1" t="s">
        <v>296</v>
      </c>
      <c r="C654" s="1">
        <v>7</v>
      </c>
      <c r="D654" s="1" t="s">
        <v>20</v>
      </c>
      <c r="E654" s="6">
        <f>IF(logVir!E654&lt;&gt;0,logVir!E654-logVir!E$1091-0.5*(SLir!E654+SLir!E$1091)*(logHir!E654-logHir!E$1091),0)</f>
        <v>-0.22752779564213521</v>
      </c>
      <c r="F654" s="8">
        <f>IF(logVir!F654&lt;&gt;0,logVir!F654-logVir!F$1091-0.5*(SLir!F654+SLir!F$1091)*(logHir!F654-logHir!F$1091),0)</f>
        <v>-0.43162252571449267</v>
      </c>
      <c r="G654" s="6">
        <f>IF(logVir!G654&lt;&gt;0,logVir!G654-logVir!G$1091-0.5*(SLir!G654+SLir!G$1091)*(logHir!G654-logHir!G$1091),0)</f>
        <v>-0.99427015317180556</v>
      </c>
      <c r="H654" s="6">
        <f>IF(logVir!H654&lt;&gt;0,logVir!H654-logVir!H$1091-0.5*(SLir!H654+SLir!H$1091)*(logHir!H654-logHir!H$1091),0)</f>
        <v>-1.2918050413668769</v>
      </c>
      <c r="I654" s="6">
        <f>IF(logVir!I654&lt;&gt;0,logVir!I654-logVir!I$1091-0.5*(SLir!I654+SLir!I$1091)*(logHir!I654-logHir!I$1091),0)</f>
        <v>-1.2038898704422387</v>
      </c>
    </row>
    <row r="655" spans="1:9" x14ac:dyDescent="0.15">
      <c r="A655" s="1">
        <v>29</v>
      </c>
      <c r="B655" s="1" t="s">
        <v>296</v>
      </c>
      <c r="C655" s="1">
        <v>8</v>
      </c>
      <c r="D655" s="1" t="s">
        <v>21</v>
      </c>
      <c r="E655" s="6">
        <f>IF(logVir!E655&lt;&gt;0,logVir!E655-logVir!E$1092-0.5*(SLir!E655+SLir!E$1092)*(logHir!E655-logHir!E$1092),0)</f>
        <v>-0.889923462809872</v>
      </c>
      <c r="F655" s="8">
        <f>IF(logVir!F655&lt;&gt;0,logVir!F655-logVir!F$1092-0.5*(SLir!F655+SLir!F$1092)*(logHir!F655-logHir!F$1092),0)</f>
        <v>-0.57002386686986994</v>
      </c>
      <c r="G655" s="6">
        <f>IF(logVir!G655&lt;&gt;0,logVir!G655-logVir!G$1092-0.5*(SLir!G655+SLir!G$1092)*(logHir!G655-logHir!G$1092),0)</f>
        <v>-0.47638638497298069</v>
      </c>
      <c r="H655" s="6">
        <f>IF(logVir!H655&lt;&gt;0,logVir!H655-logVir!H$1092-0.5*(SLir!H655+SLir!H$1092)*(logHir!H655-logHir!H$1092),0)</f>
        <v>-0.67005501899431674</v>
      </c>
      <c r="I655" s="6">
        <f>IF(logVir!I655&lt;&gt;0,logVir!I655-logVir!I$1092-0.5*(SLir!I655+SLir!I$1092)*(logHir!I655-logHir!I$1092),0)</f>
        <v>-1.2560877368168621</v>
      </c>
    </row>
    <row r="656" spans="1:9" x14ac:dyDescent="0.15">
      <c r="A656" s="1">
        <v>29</v>
      </c>
      <c r="B656" s="1" t="s">
        <v>296</v>
      </c>
      <c r="C656" s="1">
        <v>9</v>
      </c>
      <c r="D656" s="1" t="s">
        <v>22</v>
      </c>
      <c r="E656" s="6">
        <f>IF(logVir!E656&lt;&gt;0,logVir!E656-logVir!E$1093-0.5*(SLir!E656+SLir!E$1093)*(logHir!E656-logHir!E$1093),0)</f>
        <v>-0.65211012692189274</v>
      </c>
      <c r="F656" s="8">
        <f>IF(logVir!F656&lt;&gt;0,logVir!F656-logVir!F$1093-0.5*(SLir!F656+SLir!F$1093)*(logHir!F656-logHir!F$1093),0)</f>
        <v>-0.45124248150040325</v>
      </c>
      <c r="G656" s="6">
        <f>IF(logVir!G656&lt;&gt;0,logVir!G656-logVir!G$1093-0.5*(SLir!G656+SLir!G$1093)*(logHir!G656-logHir!G$1093),0)</f>
        <v>-0.18321080797938127</v>
      </c>
      <c r="H656" s="6">
        <f>IF(logVir!H656&lt;&gt;0,logVir!H656-logVir!H$1093-0.5*(SLir!H656+SLir!H$1093)*(logHir!H656-logHir!H$1093),0)</f>
        <v>-0.22043401243763161</v>
      </c>
      <c r="I656" s="6">
        <f>IF(logVir!I656&lt;&gt;0,logVir!I656-logVir!I$1093-0.5*(SLir!I656+SLir!I$1093)*(logHir!I656-logHir!I$1093),0)</f>
        <v>-0.50138864487489365</v>
      </c>
    </row>
    <row r="657" spans="1:9" x14ac:dyDescent="0.15">
      <c r="A657" s="1">
        <v>29</v>
      </c>
      <c r="B657" s="1" t="s">
        <v>296</v>
      </c>
      <c r="C657" s="1">
        <v>10</v>
      </c>
      <c r="D657" s="1" t="s">
        <v>23</v>
      </c>
      <c r="E657" s="6">
        <f>IF(logVir!E657&lt;&gt;0,logVir!E657-logVir!E$1094-0.5*(SLir!E657+SLir!E$1094)*(logHir!E657-logHir!E$1094),0)</f>
        <v>1.1069921894570744</v>
      </c>
      <c r="F657" s="8">
        <f>IF(logVir!F657&lt;&gt;0,logVir!F657-logVir!F$1094-0.5*(SLir!F657+SLir!F$1094)*(logHir!F657-logHir!F$1094),0)</f>
        <v>0.52728198392756154</v>
      </c>
      <c r="G657" s="6">
        <f>IF(logVir!G657&lt;&gt;0,logVir!G657-logVir!G$1094-0.5*(SLir!G657+SLir!G$1094)*(logHir!G657-logHir!G$1094),0)</f>
        <v>0.22523856396147213</v>
      </c>
      <c r="H657" s="6">
        <f>IF(logVir!H657&lt;&gt;0,logVir!H657-logVir!H$1094-0.5*(SLir!H657+SLir!H$1094)*(logHir!H657-logHir!H$1094),0)</f>
        <v>0.34411812576761225</v>
      </c>
      <c r="I657" s="6">
        <f>IF(logVir!I657&lt;&gt;0,logVir!I657-logVir!I$1094-0.5*(SLir!I657+SLir!I$1094)*(logHir!I657-logHir!I$1094),0)</f>
        <v>-1.8284677883775746E-2</v>
      </c>
    </row>
    <row r="658" spans="1:9" x14ac:dyDescent="0.15">
      <c r="A658" s="1">
        <v>29</v>
      </c>
      <c r="B658" s="1" t="s">
        <v>296</v>
      </c>
      <c r="C658" s="1">
        <v>11</v>
      </c>
      <c r="D658" s="1" t="s">
        <v>24</v>
      </c>
      <c r="E658" s="6">
        <f>IF(logVir!E658&lt;&gt;0,logVir!E658-logVir!E$1095-0.5*(SLir!E658+SLir!E$1095)*(logHir!E658-logHir!E$1095),0)</f>
        <v>0.75728659072581983</v>
      </c>
      <c r="F658" s="8">
        <f>IF(logVir!F658&lt;&gt;0,logVir!F658-logVir!F$1095-0.5*(SLir!F658+SLir!F$1095)*(logHir!F658-logHir!F$1095),0)</f>
        <v>0.58743616111303321</v>
      </c>
      <c r="G658" s="6">
        <f>IF(logVir!G658&lt;&gt;0,logVir!G658-logVir!G$1095-0.5*(SLir!G658+SLir!G$1095)*(logHir!G658-logHir!G$1095),0)</f>
        <v>0.39290871378909276</v>
      </c>
      <c r="H658" s="6">
        <f>IF(logVir!H658&lt;&gt;0,logVir!H658-logVir!H$1095-0.5*(SLir!H658+SLir!H$1095)*(logHir!H658-logHir!H$1095),0)</f>
        <v>5.1415837879853321E-2</v>
      </c>
      <c r="I658" s="6">
        <f>IF(logVir!I658&lt;&gt;0,logVir!I658-logVir!I$1095-0.5*(SLir!I658+SLir!I$1095)*(logHir!I658-logHir!I$1095),0)</f>
        <v>3.4068477655971652E-2</v>
      </c>
    </row>
    <row r="659" spans="1:9" x14ac:dyDescent="0.15">
      <c r="A659" s="1">
        <v>29</v>
      </c>
      <c r="B659" s="1" t="s">
        <v>296</v>
      </c>
      <c r="C659" s="1">
        <v>12</v>
      </c>
      <c r="D659" s="1" t="s">
        <v>25</v>
      </c>
      <c r="E659" s="6">
        <f>IF(logVir!E659&lt;&gt;0,logVir!E659-logVir!E$1096-0.5*(SLir!E659+SLir!E$1096)*(logHir!E659-logHir!E$1096),0)</f>
        <v>0.31974867038202021</v>
      </c>
      <c r="F659" s="8">
        <f>IF(logVir!F659&lt;&gt;0,logVir!F659-logVir!F$1096-0.5*(SLir!F659+SLir!F$1096)*(logHir!F659-logHir!F$1096),0)</f>
        <v>0.39245275676481528</v>
      </c>
      <c r="G659" s="6">
        <f>IF(logVir!G659&lt;&gt;0,logVir!G659-logVir!G$1096-0.5*(SLir!G659+SLir!G$1096)*(logHir!G659-logHir!G$1096),0)</f>
        <v>0.51262297446318927</v>
      </c>
      <c r="H659" s="6">
        <f>IF(logVir!H659&lt;&gt;0,logVir!H659-logVir!H$1096-0.5*(SLir!H659+SLir!H$1096)*(logHir!H659-logHir!H$1096),0)</f>
        <v>0.17422900030226501</v>
      </c>
      <c r="I659" s="6">
        <f>IF(logVir!I659&lt;&gt;0,logVir!I659-logVir!I$1096-0.5*(SLir!I659+SLir!I$1096)*(logHir!I659-logHir!I$1096),0)</f>
        <v>-1.1604964596619998</v>
      </c>
    </row>
    <row r="660" spans="1:9" x14ac:dyDescent="0.15">
      <c r="A660" s="1">
        <v>29</v>
      </c>
      <c r="B660" s="1" t="s">
        <v>296</v>
      </c>
      <c r="C660" s="1">
        <v>13</v>
      </c>
      <c r="D660" s="1" t="s">
        <v>26</v>
      </c>
      <c r="E660" s="6">
        <f>IF(logVir!E660&lt;&gt;0,logVir!E660-logVir!E$1097-0.5*(SLir!E660+SLir!E$1097)*(logHir!E660-logHir!E$1097),0)</f>
        <v>-1.4747832036071791</v>
      </c>
      <c r="F660" s="8">
        <f>IF(logVir!F660&lt;&gt;0,logVir!F660-logVir!F$1097-0.5*(SLir!F660+SLir!F$1097)*(logHir!F660-logHir!F$1097),0)</f>
        <v>-0.30268335369796295</v>
      </c>
      <c r="G660" s="6">
        <f>IF(logVir!G660&lt;&gt;0,logVir!G660-logVir!G$1097-0.5*(SLir!G660+SLir!G$1097)*(logHir!G660-logHir!G$1097),0)</f>
        <v>0.28722334646743608</v>
      </c>
      <c r="H660" s="6">
        <f>IF(logVir!H660&lt;&gt;0,logVir!H660-logVir!H$1097-0.5*(SLir!H660+SLir!H$1097)*(logHir!H660-logHir!H$1097),0)</f>
        <v>-0.13199144095313853</v>
      </c>
      <c r="I660" s="6">
        <f>IF(logVir!I660&lt;&gt;0,logVir!I660-logVir!I$1097-0.5*(SLir!I660+SLir!I$1097)*(logHir!I660-logHir!I$1097),0)</f>
        <v>7.6836638247312905E-4</v>
      </c>
    </row>
    <row r="661" spans="1:9" x14ac:dyDescent="0.15">
      <c r="A661" s="1">
        <v>29</v>
      </c>
      <c r="B661" s="1" t="s">
        <v>296</v>
      </c>
      <c r="C661" s="1">
        <v>14</v>
      </c>
      <c r="D661" s="1" t="s">
        <v>27</v>
      </c>
      <c r="E661" s="6">
        <f>IF(logVir!E661&lt;&gt;0,logVir!E661-logVir!E$1098-0.5*(SLir!E661+SLir!E$1098)*(logHir!E661-logHir!E$1098),0)</f>
        <v>-1.3090651636111801</v>
      </c>
      <c r="F661" s="8">
        <f>IF(logVir!F661&lt;&gt;0,logVir!F661-logVir!F$1098-0.5*(SLir!F661+SLir!F$1098)*(logHir!F661-logHir!F$1098),0)</f>
        <v>-0.73950315409918677</v>
      </c>
      <c r="G661" s="6">
        <f>IF(logVir!G661&lt;&gt;0,logVir!G661-logVir!G$1098-0.5*(SLir!G661+SLir!G$1098)*(logHir!G661-logHir!G$1098),0)</f>
        <v>-1.1354595389026008</v>
      </c>
      <c r="H661" s="6">
        <f>IF(logVir!H661&lt;&gt;0,logVir!H661-logVir!H$1098-0.5*(SLir!H661+SLir!H$1098)*(logHir!H661-logHir!H$1098),0)</f>
        <v>-0.71466742218723023</v>
      </c>
      <c r="I661" s="6">
        <f>IF(logVir!I661&lt;&gt;0,logVir!I661-logVir!I$1098-0.5*(SLir!I661+SLir!I$1098)*(logHir!I661-logHir!I$1098),0)</f>
        <v>-1.4500112171600192</v>
      </c>
    </row>
    <row r="662" spans="1:9" x14ac:dyDescent="0.15">
      <c r="A662" s="1">
        <v>29</v>
      </c>
      <c r="B662" s="1" t="s">
        <v>296</v>
      </c>
      <c r="C662" s="1">
        <v>15</v>
      </c>
      <c r="D662" s="1" t="s">
        <v>28</v>
      </c>
      <c r="E662" s="6">
        <f>IF(logVir!E662&lt;&gt;0,logVir!E662-logVir!E$1099-0.5*(SLir!E662+SLir!E$1099)*(logHir!E662-logHir!E$1099),0)</f>
        <v>4.1283174700409174E-2</v>
      </c>
      <c r="F662" s="8">
        <f>IF(logVir!F662&lt;&gt;0,logVir!F662-logVir!F$1099-0.5*(SLir!F662+SLir!F$1099)*(logHir!F662-logHir!F$1099),0)</f>
        <v>7.3216513372165726E-2</v>
      </c>
      <c r="G662" s="6">
        <f>IF(logVir!G662&lt;&gt;0,logVir!G662-logVir!G$1099-0.5*(SLir!G662+SLir!G$1099)*(logHir!G662-logHir!G$1099),0)</f>
        <v>0.23735533216110627</v>
      </c>
      <c r="H662" s="6">
        <f>IF(logVir!H662&lt;&gt;0,logVir!H662-logVir!H$1099-0.5*(SLir!H662+SLir!H$1099)*(logHir!H662-logHir!H$1099),0)</f>
        <v>5.3686621452638382E-2</v>
      </c>
      <c r="I662" s="6">
        <f>IF(logVir!I662&lt;&gt;0,logVir!I662-logVir!I$1099-0.5*(SLir!I662+SLir!I$1099)*(logHir!I662-logHir!I$1099),0)</f>
        <v>2.3835976738035149E-2</v>
      </c>
    </row>
    <row r="663" spans="1:9" x14ac:dyDescent="0.15">
      <c r="A663" s="1">
        <v>29</v>
      </c>
      <c r="B663" s="1" t="s">
        <v>153</v>
      </c>
      <c r="C663" s="1">
        <v>16</v>
      </c>
      <c r="D663" s="1" t="s">
        <v>11</v>
      </c>
      <c r="E663" s="6">
        <f>IF(logVir!E663&lt;&gt;0,logVir!E663-logVir!E$1100-0.5*(SLir!E663+SLir!E$1100)*(logHir!E663-logHir!E$1100),0)</f>
        <v>0.16329881434676041</v>
      </c>
      <c r="F663" s="8">
        <f>IF(logVir!F663&lt;&gt;0,logVir!F663-logVir!F$1100-0.5*(SLir!F663+SLir!F$1100)*(logHir!F663-logHir!F$1100),0)</f>
        <v>0.1825459348192342</v>
      </c>
      <c r="G663" s="6">
        <f>IF(logVir!G663&lt;&gt;0,logVir!G663-logVir!G$1100-0.5*(SLir!G663+SLir!G$1100)*(logHir!G663-logHir!G$1100),0)</f>
        <v>0.18124018541346532</v>
      </c>
      <c r="H663" s="6">
        <f>IF(logVir!H663&lt;&gt;0,logVir!H663-logVir!H$1100-0.5*(SLir!H663+SLir!H$1100)*(logHir!H663-logHir!H$1100),0)</f>
        <v>0.13299961515303571</v>
      </c>
      <c r="I663" s="6">
        <f>IF(logVir!I663&lt;&gt;0,logVir!I663-logVir!I$1100-0.5*(SLir!I663+SLir!I$1100)*(logHir!I663-logHir!I$1100),0)</f>
        <v>-0.18028520869415088</v>
      </c>
    </row>
    <row r="664" spans="1:9" x14ac:dyDescent="0.15">
      <c r="A664" s="1">
        <v>29</v>
      </c>
      <c r="B664" s="1" t="s">
        <v>153</v>
      </c>
      <c r="C664" s="1">
        <v>17</v>
      </c>
      <c r="D664" s="1" t="s">
        <v>12</v>
      </c>
      <c r="E664" s="6">
        <f>IF(logVir!E664&lt;&gt;0,logVir!E664-logVir!E$1101-0.5*(SLir!E664+SLir!E$1101)*(logHir!E664-logHir!E$1101),0)</f>
        <v>-0.86296604382727216</v>
      </c>
      <c r="F664" s="8">
        <f>IF(logVir!F664&lt;&gt;0,logVir!F664-logVir!F$1101-0.5*(SLir!F664+SLir!F$1101)*(logHir!F664-logHir!F$1101),0)</f>
        <v>-0.56017829554997955</v>
      </c>
      <c r="G664" s="6">
        <f>IF(logVir!G664&lt;&gt;0,logVir!G664-logVir!G$1101-0.5*(SLir!G664+SLir!G$1101)*(logHir!G664-logHir!G$1101),0)</f>
        <v>-0.65997462377146154</v>
      </c>
      <c r="H664" s="6">
        <f>IF(logVir!H664&lt;&gt;0,logVir!H664-logVir!H$1101-0.5*(SLir!H664+SLir!H$1101)*(logHir!H664-logHir!H$1101),0)</f>
        <v>-0.53043416361172802</v>
      </c>
      <c r="I664" s="6">
        <f>IF(logVir!I664&lt;&gt;0,logVir!I664-logVir!I$1101-0.5*(SLir!I664+SLir!I$1101)*(logHir!I664-logHir!I$1101),0)</f>
        <v>-0.63650555667992303</v>
      </c>
    </row>
    <row r="665" spans="1:9" x14ac:dyDescent="0.15">
      <c r="A665" s="1">
        <v>29</v>
      </c>
      <c r="B665" s="1" t="s">
        <v>153</v>
      </c>
      <c r="C665" s="1">
        <v>18</v>
      </c>
      <c r="D665" s="1" t="s">
        <v>13</v>
      </c>
      <c r="E665" s="6">
        <f>IF(logVir!E665&lt;&gt;0,logVir!E665-logVir!E$1102-0.5*(SLir!E665+SLir!E$1102)*(logHir!E665-logHir!E$1102),0)</f>
        <v>-7.6236291088747854E-2</v>
      </c>
      <c r="F665" s="8">
        <f>IF(logVir!F665&lt;&gt;0,logVir!F665-logVir!F$1102-0.5*(SLir!F665+SLir!F$1102)*(logHir!F665-logHir!F$1102),0)</f>
        <v>-0.47483078165247317</v>
      </c>
      <c r="G665" s="6">
        <f>IF(logVir!G665&lt;&gt;0,logVir!G665-logVir!G$1102-0.5*(SLir!G665+SLir!G$1102)*(logHir!G665-logHir!G$1102),0)</f>
        <v>-8.4155127634687577E-2</v>
      </c>
      <c r="H665" s="6">
        <f>IF(logVir!H665&lt;&gt;0,logVir!H665-logVir!H$1102-0.5*(SLir!H665+SLir!H$1102)*(logHir!H665-logHir!H$1102),0)</f>
        <v>-0.18671599795136551</v>
      </c>
      <c r="I665" s="6">
        <f>IF(logVir!I665&lt;&gt;0,logVir!I665-logVir!I$1102-0.5*(SLir!I665+SLir!I$1102)*(logHir!I665-logHir!I$1102),0)</f>
        <v>-0.13007325001265813</v>
      </c>
    </row>
    <row r="666" spans="1:9" x14ac:dyDescent="0.15">
      <c r="A666" s="1">
        <v>29</v>
      </c>
      <c r="B666" s="1" t="s">
        <v>153</v>
      </c>
      <c r="C666" s="1">
        <v>19</v>
      </c>
      <c r="D666" s="1" t="s">
        <v>14</v>
      </c>
      <c r="E666" s="6">
        <f>IF(logVir!E666&lt;&gt;0,logVir!E666-logVir!E$1103-0.5*(SLir!E666+SLir!E$1103)*(logHir!E666-logHir!E$1103),0)</f>
        <v>-0.19805799485733133</v>
      </c>
      <c r="F666" s="8">
        <f>IF(logVir!F666&lt;&gt;0,logVir!F666-logVir!F$1103-0.5*(SLir!F666+SLir!F$1103)*(logHir!F666-logHir!F$1103),0)</f>
        <v>-0.23045877168244444</v>
      </c>
      <c r="G666" s="6">
        <f>IF(logVir!G666&lt;&gt;0,logVir!G666-logVir!G$1103-0.5*(SLir!G666+SLir!G$1103)*(logHir!G666-logHir!G$1103),0)</f>
        <v>-3.6295221722764559E-2</v>
      </c>
      <c r="H666" s="6">
        <f>IF(logVir!H666&lt;&gt;0,logVir!H666-logVir!H$1103-0.5*(SLir!H666+SLir!H$1103)*(logHir!H666-logHir!H$1103),0)</f>
        <v>9.2533149417724503E-2</v>
      </c>
      <c r="I666" s="6">
        <f>IF(logVir!I666&lt;&gt;0,logVir!I666-logVir!I$1103-0.5*(SLir!I666+SLir!I$1103)*(logHir!I666-logHir!I$1103),0)</f>
        <v>-0.14585809274290862</v>
      </c>
    </row>
    <row r="667" spans="1:9" x14ac:dyDescent="0.15">
      <c r="A667" s="1">
        <v>29</v>
      </c>
      <c r="B667" s="1" t="s">
        <v>153</v>
      </c>
      <c r="C667" s="1">
        <v>20</v>
      </c>
      <c r="D667" s="1" t="s">
        <v>15</v>
      </c>
      <c r="E667" s="6">
        <f>IF(logVir!E667&lt;&gt;0,logVir!E667-logVir!E$1104-0.5*(SLir!E667+SLir!E$1104)*(logHir!E667-logHir!E$1104),0)</f>
        <v>0.13033766672662039</v>
      </c>
      <c r="F667" s="8">
        <f>IF(logVir!F667&lt;&gt;0,logVir!F667-logVir!F$1104-0.5*(SLir!F667+SLir!F$1104)*(logHir!F667-logHir!F$1104),0)</f>
        <v>-0.3070231707406228</v>
      </c>
      <c r="G667" s="6">
        <f>IF(logVir!G667&lt;&gt;0,logVir!G667-logVir!G$1104-0.5*(SLir!G667+SLir!G$1104)*(logHir!G667-logHir!G$1104),0)</f>
        <v>-5.8225447266024889E-2</v>
      </c>
      <c r="H667" s="6">
        <f>IF(logVir!H667&lt;&gt;0,logVir!H667-logVir!H$1104-0.5*(SLir!H667+SLir!H$1104)*(logHir!H667-logHir!H$1104),0)</f>
        <v>-4.3781035250786783E-2</v>
      </c>
      <c r="I667" s="6">
        <f>IF(logVir!I667&lt;&gt;0,logVir!I667-logVir!I$1104-0.5*(SLir!I667+SLir!I$1104)*(logHir!I667-logHir!I$1104),0)</f>
        <v>-0.10024756411268938</v>
      </c>
    </row>
    <row r="668" spans="1:9" x14ac:dyDescent="0.15">
      <c r="A668" s="1">
        <v>29</v>
      </c>
      <c r="B668" s="1" t="s">
        <v>153</v>
      </c>
      <c r="C668" s="1">
        <v>21</v>
      </c>
      <c r="D668" s="1" t="s">
        <v>16</v>
      </c>
      <c r="E668" s="6">
        <f>IF(logVir!E668&lt;&gt;0,logVir!E668-logVir!E$1105-0.5*(SLir!E668+SLir!E$1105)*(logHir!E668-logHir!E$1105),0)</f>
        <v>-0.35344864721498748</v>
      </c>
      <c r="F668" s="8">
        <f>IF(logVir!F668&lt;&gt;0,logVir!F668-logVir!F$1105-0.5*(SLir!F668+SLir!F$1105)*(logHir!F668-logHir!F$1105),0)</f>
        <v>-0.25679643681155251</v>
      </c>
      <c r="G668" s="6">
        <f>IF(logVir!G668&lt;&gt;0,logVir!G668-logVir!G$1105-0.5*(SLir!G668+SLir!G$1105)*(logHir!G668-logHir!G$1105),0)</f>
        <v>-0.21826761579657367</v>
      </c>
      <c r="H668" s="6">
        <f>IF(logVir!H668&lt;&gt;0,logVir!H668-logVir!H$1105-0.5*(SLir!H668+SLir!H$1105)*(logHir!H668-logHir!H$1105),0)</f>
        <v>-0.24160726376467778</v>
      </c>
      <c r="I668" s="6">
        <f>IF(logVir!I668&lt;&gt;0,logVir!I668-logVir!I$1105-0.5*(SLir!I668+SLir!I$1105)*(logHir!I668-logHir!I$1105),0)</f>
        <v>-0.27189844201023233</v>
      </c>
    </row>
    <row r="669" spans="1:9" x14ac:dyDescent="0.15">
      <c r="A669" s="1">
        <v>29</v>
      </c>
      <c r="B669" s="1" t="s">
        <v>149</v>
      </c>
      <c r="C669" s="1">
        <v>22</v>
      </c>
      <c r="D669" s="1" t="s">
        <v>8</v>
      </c>
      <c r="E669" s="6">
        <f>IF(logVir!E669&lt;&gt;0,logVir!E669-logVir!E$1106-0.5*(SLir!E669+SLir!E$1106)*(logHir!E669-logHir!E$1106),0)</f>
        <v>0.13693891211272879</v>
      </c>
      <c r="F669" s="8">
        <f>IF(logVir!F669&lt;&gt;0,logVir!F669-logVir!F$1106-0.5*(SLir!F669+SLir!F$1106)*(logHir!F669-logHir!F$1106),0)</f>
        <v>-0.11634559456637072</v>
      </c>
      <c r="G669" s="6">
        <f>IF(logVir!G669&lt;&gt;0,logVir!G669-logVir!G$1106-0.5*(SLir!G669+SLir!G$1106)*(logHir!G669-logHir!G$1106),0)</f>
        <v>-0.19860586552640325</v>
      </c>
      <c r="H669" s="6">
        <f>IF(logVir!H669&lt;&gt;0,logVir!H669-logVir!H$1106-0.5*(SLir!H669+SLir!H$1106)*(logHir!H669-logHir!H$1106),0)</f>
        <v>-0.20663588925030218</v>
      </c>
      <c r="I669" s="6">
        <f>IF(logVir!I669&lt;&gt;0,logVir!I669-logVir!I$1106-0.5*(SLir!I669+SLir!I$1106)*(logHir!I669-logHir!I$1106),0)</f>
        <v>-0.12769515813819332</v>
      </c>
    </row>
    <row r="670" spans="1:9" x14ac:dyDescent="0.15">
      <c r="A670" s="1">
        <v>29</v>
      </c>
      <c r="B670" s="1" t="s">
        <v>149</v>
      </c>
      <c r="C670" s="1">
        <v>23</v>
      </c>
      <c r="D670" s="1" t="s">
        <v>29</v>
      </c>
      <c r="E670" s="6">
        <f>IF(logVir!E670&lt;&gt;0,logVir!E670-logVir!E$1107-0.5*(SLir!E670+SLir!E$1107)*(logHir!E670-logHir!E$1107),0)</f>
        <v>-0.22032030461574237</v>
      </c>
      <c r="F670" s="8">
        <f>IF(logVir!F670&lt;&gt;0,logVir!F670-logVir!F$1107-0.5*(SLir!F670+SLir!F$1107)*(logHir!F670-logHir!F$1107),0)</f>
        <v>-0.18487483515565023</v>
      </c>
      <c r="G670" s="6">
        <f>IF(logVir!G670&lt;&gt;0,logVir!G670-logVir!G$1107-0.5*(SLir!G670+SLir!G$1107)*(logHir!G670-logHir!G$1107),0)</f>
        <v>-0.17738830226152669</v>
      </c>
      <c r="H670" s="6">
        <f>IF(logVir!H670&lt;&gt;0,logVir!H670-logVir!H$1107-0.5*(SLir!H670+SLir!H$1107)*(logHir!H670-logHir!H$1107),0)</f>
        <v>-9.5076009234360825E-2</v>
      </c>
      <c r="I670" s="6">
        <f>IF(logVir!I670&lt;&gt;0,logVir!I670-logVir!I$1107-0.5*(SLir!I670+SLir!I$1107)*(logHir!I670-logHir!I$1107),0)</f>
        <v>-3.5433500792600825E-2</v>
      </c>
    </row>
    <row r="671" spans="1:9" x14ac:dyDescent="0.15">
      <c r="A671" s="1">
        <v>30</v>
      </c>
      <c r="B671" s="1" t="s">
        <v>156</v>
      </c>
      <c r="C671" s="1">
        <v>1</v>
      </c>
      <c r="D671" s="1" t="s">
        <v>9</v>
      </c>
      <c r="E671" s="6">
        <f>IF(logVir!E671&lt;&gt;0,logVir!E671-logVir!E$1085-0.5*(SLir!E671+SLir!E$1085)*(logHir!E671-logHir!E$1085),0)</f>
        <v>4.5925285484698181E-2</v>
      </c>
      <c r="F671" s="8">
        <f>IF(logVir!F671&lt;&gt;0,logVir!F671-logVir!F$1085-0.5*(SLir!F671+SLir!F$1085)*(logHir!F671-logHir!F$1085),0)</f>
        <v>-0.21408616662052779</v>
      </c>
      <c r="G671" s="6">
        <f>IF(logVir!G671&lt;&gt;0,logVir!G671-logVir!G$1085-0.5*(SLir!G671+SLir!G$1085)*(logHir!G671-logHir!G$1085),0)</f>
        <v>-2.5430518154670956E-2</v>
      </c>
      <c r="H671" s="6">
        <f>IF(logVir!H671&lt;&gt;0,logVir!H671-logVir!H$1085-0.5*(SLir!H671+SLir!H$1085)*(logHir!H671-logHir!H$1085),0)</f>
        <v>-4.5356178402694076E-2</v>
      </c>
      <c r="I671" s="6">
        <f>IF(logVir!I671&lt;&gt;0,logVir!I671-logVir!I$1085-0.5*(SLir!I671+SLir!I$1085)*(logHir!I671-logHir!I$1085),0)</f>
        <v>-0.23100541660937851</v>
      </c>
    </row>
    <row r="672" spans="1:9" x14ac:dyDescent="0.15">
      <c r="A672" s="1">
        <v>30</v>
      </c>
      <c r="B672" s="1" t="s">
        <v>156</v>
      </c>
      <c r="C672" s="1">
        <v>2</v>
      </c>
      <c r="D672" s="1" t="s">
        <v>10</v>
      </c>
      <c r="E672" s="6">
        <f>IF(logVir!E672&lt;&gt;0,logVir!E672-logVir!E$1086-0.5*(SLir!E672+SLir!E$1086)*(logHir!E672-logHir!E$1086),0)</f>
        <v>-0.66570390146225134</v>
      </c>
      <c r="F672" s="8">
        <f>IF(logVir!F672&lt;&gt;0,logVir!F672-logVir!F$1086-0.5*(SLir!F672+SLir!F$1086)*(logHir!F672-logHir!F$1086),0)</f>
        <v>-0.35341640588084144</v>
      </c>
      <c r="G672" s="6">
        <f>IF(logVir!G672&lt;&gt;0,logVir!G672-logVir!G$1086-0.5*(SLir!G672+SLir!G$1086)*(logHir!G672-logHir!G$1086),0)</f>
        <v>0.7094726832145275</v>
      </c>
      <c r="H672" s="6">
        <f>IF(logVir!H672&lt;&gt;0,logVir!H672-logVir!H$1086-0.5*(SLir!H672+SLir!H$1086)*(logHir!H672-logHir!H$1086),0)</f>
        <v>-3.5410075310851274E-2</v>
      </c>
      <c r="I672" s="6">
        <f>IF(logVir!I672&lt;&gt;0,logVir!I672-logVir!I$1086-0.5*(SLir!I672+SLir!I$1086)*(logHir!I672-logHir!I$1086),0)</f>
        <v>-0.91466926070772181</v>
      </c>
    </row>
    <row r="673" spans="1:9" x14ac:dyDescent="0.15">
      <c r="A673" s="1">
        <v>30</v>
      </c>
      <c r="B673" s="1" t="s">
        <v>157</v>
      </c>
      <c r="C673" s="1">
        <v>3</v>
      </c>
      <c r="D673" s="1" t="s">
        <v>17</v>
      </c>
      <c r="E673" s="6">
        <f>IF(logVir!E673&lt;&gt;0,logVir!E673-logVir!E$1087-0.5*(SLir!E673+SLir!E$1087)*(logHir!E673-logHir!E$1087),0)</f>
        <v>8.0317205269310188E-3</v>
      </c>
      <c r="F673" s="8">
        <f>IF(logVir!F673&lt;&gt;0,logVir!F673-logVir!F$1087-0.5*(SLir!F673+SLir!F$1087)*(logHir!F673-logHir!F$1087),0)</f>
        <v>9.8268131491281663E-2</v>
      </c>
      <c r="G673" s="6">
        <f>IF(logVir!G673&lt;&gt;0,logVir!G673-logVir!G$1087-0.5*(SLir!G673+SLir!G$1087)*(logHir!G673-logHir!G$1087),0)</f>
        <v>-7.7345566645842023E-2</v>
      </c>
      <c r="H673" s="6">
        <f>IF(logVir!H673&lt;&gt;0,logVir!H673-logVir!H$1087-0.5*(SLir!H673+SLir!H$1087)*(logHir!H673-logHir!H$1087),0)</f>
        <v>5.9767365961193752E-2</v>
      </c>
      <c r="I673" s="6">
        <f>IF(logVir!I673&lt;&gt;0,logVir!I673-logVir!I$1087-0.5*(SLir!I673+SLir!I$1087)*(logHir!I673-logHir!I$1087),0)</f>
        <v>-0.70060272109547084</v>
      </c>
    </row>
    <row r="674" spans="1:9" x14ac:dyDescent="0.15">
      <c r="A674" s="1">
        <v>30</v>
      </c>
      <c r="B674" s="1" t="s">
        <v>157</v>
      </c>
      <c r="C674" s="1">
        <v>4</v>
      </c>
      <c r="D674" s="1" t="s">
        <v>18</v>
      </c>
      <c r="E674" s="6">
        <f>IF(logVir!E674&lt;&gt;0,logVir!E674-logVir!E$1088-0.5*(SLir!E674+SLir!E$1088)*(logHir!E674-logHir!E$1088),0)</f>
        <v>0.33955345350955868</v>
      </c>
      <c r="F674" s="8">
        <f>IF(logVir!F674&lt;&gt;0,logVir!F674-logVir!F$1088-0.5*(SLir!F674+SLir!F$1088)*(logHir!F674-logHir!F$1088),0)</f>
        <v>0.28415198676567144</v>
      </c>
      <c r="G674" s="6">
        <f>IF(logVir!G674&lt;&gt;0,logVir!G674-logVir!G$1088-0.5*(SLir!G674+SLir!G$1088)*(logHir!G674-logHir!G$1088),0)</f>
        <v>0.2828903468406887</v>
      </c>
      <c r="H674" s="6">
        <f>IF(logVir!H674&lt;&gt;0,logVir!H674-logVir!H$1088-0.5*(SLir!H674+SLir!H$1088)*(logHir!H674-logHir!H$1088),0)</f>
        <v>0.23993955516804577</v>
      </c>
      <c r="I674" s="6">
        <f>IF(logVir!I674&lt;&gt;0,logVir!I674-logVir!I$1088-0.5*(SLir!I674+SLir!I$1088)*(logHir!I674-logHir!I$1088),0)</f>
        <v>0.2531282804168471</v>
      </c>
    </row>
    <row r="675" spans="1:9" x14ac:dyDescent="0.15">
      <c r="A675" s="1">
        <v>30</v>
      </c>
      <c r="B675" s="1" t="s">
        <v>157</v>
      </c>
      <c r="C675" s="1">
        <v>5</v>
      </c>
      <c r="D675" s="1" t="s">
        <v>19</v>
      </c>
      <c r="E675" s="6">
        <f>IF(logVir!E675&lt;&gt;0,logVir!E675-logVir!E$1089-0.5*(SLir!E675+SLir!E$1089)*(logHir!E675-logHir!E$1089),0)</f>
        <v>-0.48583764575192701</v>
      </c>
      <c r="F675" s="8">
        <f>IF(logVir!F675&lt;&gt;0,logVir!F675-logVir!F$1089-0.5*(SLir!F675+SLir!F$1089)*(logHir!F675-logHir!F$1089),0)</f>
        <v>-0.50314583766129894</v>
      </c>
      <c r="G675" s="6">
        <f>IF(logVir!G675&lt;&gt;0,logVir!G675-logVir!G$1089-0.5*(SLir!G675+SLir!G$1089)*(logHir!G675-logHir!G$1089),0)</f>
        <v>-0.82610671751179066</v>
      </c>
      <c r="H675" s="6">
        <f>IF(logVir!H675&lt;&gt;0,logVir!H675-logVir!H$1089-0.5*(SLir!H675+SLir!H$1089)*(logHir!H675-logHir!H$1089),0)</f>
        <v>-0.64919475077659949</v>
      </c>
      <c r="I675" s="6">
        <f>IF(logVir!I675&lt;&gt;0,logVir!I675-logVir!I$1089-0.5*(SLir!I675+SLir!I$1089)*(logHir!I675-logHir!I$1089),0)</f>
        <v>-0.79232011544191083</v>
      </c>
    </row>
    <row r="676" spans="1:9" x14ac:dyDescent="0.15">
      <c r="A676" s="1">
        <v>30</v>
      </c>
      <c r="B676" s="1" t="s">
        <v>157</v>
      </c>
      <c r="C676" s="1">
        <v>6</v>
      </c>
      <c r="D676" s="1" t="s">
        <v>3</v>
      </c>
      <c r="E676" s="6">
        <f>IF(logVir!E676&lt;&gt;0,logVir!E676-logVir!E$1090-0.5*(SLir!E676+SLir!E$1090)*(logHir!E676-logHir!E$1090),0)</f>
        <v>0.1614542262421908</v>
      </c>
      <c r="F676" s="8">
        <f>IF(logVir!F676&lt;&gt;0,logVir!F676-logVir!F$1090-0.5*(SLir!F676+SLir!F$1090)*(logHir!F676-logHir!F$1090),0)</f>
        <v>0.32341410187672492</v>
      </c>
      <c r="G676" s="6">
        <f>IF(logVir!G676&lt;&gt;0,logVir!G676-logVir!G$1090-0.5*(SLir!G676+SLir!G$1090)*(logHir!G676-logHir!G$1090),0)</f>
        <v>0.62943303090402158</v>
      </c>
      <c r="H676" s="6">
        <f>IF(logVir!H676&lt;&gt;0,logVir!H676-logVir!H$1090-0.5*(SLir!H676+SLir!H$1090)*(logHir!H676-logHir!H$1090),0)</f>
        <v>0.69387370881207466</v>
      </c>
      <c r="I676" s="6">
        <f>IF(logVir!I676&lt;&gt;0,logVir!I676-logVir!I$1090-0.5*(SLir!I676+SLir!I$1090)*(logHir!I676-logHir!I$1090),0)</f>
        <v>0.38664282740518158</v>
      </c>
    </row>
    <row r="677" spans="1:9" x14ac:dyDescent="0.15">
      <c r="A677" s="1">
        <v>30</v>
      </c>
      <c r="B677" s="1" t="s">
        <v>301</v>
      </c>
      <c r="C677" s="1">
        <v>7</v>
      </c>
      <c r="D677" s="1" t="s">
        <v>20</v>
      </c>
      <c r="E677" s="6">
        <f>IF(logVir!E677&lt;&gt;0,logVir!E677-logVir!E$1091-0.5*(SLir!E677+SLir!E$1091)*(logHir!E677-logHir!E$1091),0)</f>
        <v>3.3737077393219339</v>
      </c>
      <c r="F677" s="8">
        <f>IF(logVir!F677&lt;&gt;0,logVir!F677-logVir!F$1091-0.5*(SLir!F677+SLir!F$1091)*(logHir!F677-logHir!F$1091),0)</f>
        <v>2.9628308477346108</v>
      </c>
      <c r="G677" s="6">
        <f>IF(logVir!G677&lt;&gt;0,logVir!G677-logVir!G$1091-0.5*(SLir!G677+SLir!G$1091)*(logHir!G677-logHir!G$1091),0)</f>
        <v>1.0988102843460981</v>
      </c>
      <c r="H677" s="6">
        <f>IF(logVir!H677&lt;&gt;0,logVir!H677-logVir!H$1091-0.5*(SLir!H677+SLir!H$1091)*(logHir!H677-logHir!H$1091),0)</f>
        <v>2.0919392595402777</v>
      </c>
      <c r="I677" s="6">
        <f>IF(logVir!I677&lt;&gt;0,logVir!I677-logVir!I$1091-0.5*(SLir!I677+SLir!I$1091)*(logHir!I677-logHir!I$1091),0)</f>
        <v>2.4163750363783225</v>
      </c>
    </row>
    <row r="678" spans="1:9" x14ac:dyDescent="0.15">
      <c r="A678" s="1">
        <v>30</v>
      </c>
      <c r="B678" s="1" t="s">
        <v>157</v>
      </c>
      <c r="C678" s="1">
        <v>8</v>
      </c>
      <c r="D678" s="1" t="s">
        <v>21</v>
      </c>
      <c r="E678" s="6">
        <f>IF(logVir!E678&lt;&gt;0,logVir!E678-logVir!E$1092-0.5*(SLir!E678+SLir!E$1092)*(logHir!E678-logHir!E$1092),0)</f>
        <v>-0.67475468274553796</v>
      </c>
      <c r="F678" s="8">
        <f>IF(logVir!F678&lt;&gt;0,logVir!F678-logVir!F$1092-0.5*(SLir!F678+SLir!F$1092)*(logHir!F678-logHir!F$1092),0)</f>
        <v>-0.12659473856771342</v>
      </c>
      <c r="G678" s="6">
        <f>IF(logVir!G678&lt;&gt;0,logVir!G678-logVir!G$1092-0.5*(SLir!G678+SLir!G$1092)*(logHir!G678-logHir!G$1092),0)</f>
        <v>-0.31651646301278491</v>
      </c>
      <c r="H678" s="6">
        <f>IF(logVir!H678&lt;&gt;0,logVir!H678-logVir!H$1092-0.5*(SLir!H678+SLir!H$1092)*(logHir!H678-logHir!H$1092),0)</f>
        <v>-0.4137196100022078</v>
      </c>
      <c r="I678" s="6">
        <f>IF(logVir!I678&lt;&gt;0,logVir!I678-logVir!I$1092-0.5*(SLir!I678+SLir!I$1092)*(logHir!I678-logHir!I$1092),0)</f>
        <v>-0.60733220531442111</v>
      </c>
    </row>
    <row r="679" spans="1:9" x14ac:dyDescent="0.15">
      <c r="A679" s="1">
        <v>30</v>
      </c>
      <c r="B679" s="1" t="s">
        <v>157</v>
      </c>
      <c r="C679" s="1">
        <v>9</v>
      </c>
      <c r="D679" s="1" t="s">
        <v>22</v>
      </c>
      <c r="E679" s="6">
        <f>IF(logVir!E679&lt;&gt;0,logVir!E679-logVir!E$1093-0.5*(SLir!E679+SLir!E$1093)*(logHir!E679-logHir!E$1093),0)</f>
        <v>1.1436288225885958</v>
      </c>
      <c r="F679" s="8">
        <f>IF(logVir!F679&lt;&gt;0,logVir!F679-logVir!F$1093-0.5*(SLir!F679+SLir!F$1093)*(logHir!F679-logHir!F$1093),0)</f>
        <v>0.98323505342084228</v>
      </c>
      <c r="G679" s="6">
        <f>IF(logVir!G679&lt;&gt;0,logVir!G679-logVir!G$1093-0.5*(SLir!G679+SLir!G$1093)*(logHir!G679-logHir!G$1093),0)</f>
        <v>0.24487506492524452</v>
      </c>
      <c r="H679" s="6">
        <f>IF(logVir!H679&lt;&gt;0,logVir!H679-logVir!H$1093-0.5*(SLir!H679+SLir!H$1093)*(logHir!H679-logHir!H$1093),0)</f>
        <v>0.59083907533116187</v>
      </c>
      <c r="I679" s="6">
        <f>IF(logVir!I679&lt;&gt;0,logVir!I679-logVir!I$1093-0.5*(SLir!I679+SLir!I$1093)*(logHir!I679-logHir!I$1093),0)</f>
        <v>0.79226758354669879</v>
      </c>
    </row>
    <row r="680" spans="1:9" x14ac:dyDescent="0.15">
      <c r="A680" s="1">
        <v>30</v>
      </c>
      <c r="B680" s="1" t="s">
        <v>157</v>
      </c>
      <c r="C680" s="1">
        <v>10</v>
      </c>
      <c r="D680" s="1" t="s">
        <v>23</v>
      </c>
      <c r="E680" s="6">
        <f>IF(logVir!E680&lt;&gt;0,logVir!E680-logVir!E$1094-0.5*(SLir!E680+SLir!E$1094)*(logHir!E680-logHir!E$1094),0)</f>
        <v>-0.61523284428119829</v>
      </c>
      <c r="F680" s="8">
        <f>IF(logVir!F680&lt;&gt;0,logVir!F680-logVir!F$1094-0.5*(SLir!F680+SLir!F$1094)*(logHir!F680-logHir!F$1094),0)</f>
        <v>-0.47087805243748371</v>
      </c>
      <c r="G680" s="6">
        <f>IF(logVir!G680&lt;&gt;0,logVir!G680-logVir!G$1094-0.5*(SLir!G680+SLir!G$1094)*(logHir!G680-logHir!G$1094),0)</f>
        <v>-0.46050045014985153</v>
      </c>
      <c r="H680" s="6">
        <f>IF(logVir!H680&lt;&gt;0,logVir!H680-logVir!H$1094-0.5*(SLir!H680+SLir!H$1094)*(logHir!H680-logHir!H$1094),0)</f>
        <v>0.14513847386313239</v>
      </c>
      <c r="I680" s="6">
        <f>IF(logVir!I680&lt;&gt;0,logVir!I680-logVir!I$1094-0.5*(SLir!I680+SLir!I$1094)*(logHir!I680-logHir!I$1094),0)</f>
        <v>0.30635288288491636</v>
      </c>
    </row>
    <row r="681" spans="1:9" x14ac:dyDescent="0.15">
      <c r="A681" s="1">
        <v>30</v>
      </c>
      <c r="B681" s="1" t="s">
        <v>157</v>
      </c>
      <c r="C681" s="1">
        <v>11</v>
      </c>
      <c r="D681" s="1" t="s">
        <v>24</v>
      </c>
      <c r="E681" s="6">
        <f>IF(logVir!E681&lt;&gt;0,logVir!E681-logVir!E$1095-0.5*(SLir!E681+SLir!E$1095)*(logHir!E681-logHir!E$1095),0)</f>
        <v>-5.9084901759897668E-2</v>
      </c>
      <c r="F681" s="8">
        <f>IF(logVir!F681&lt;&gt;0,logVir!F681-logVir!F$1095-0.5*(SLir!F681+SLir!F$1095)*(logHir!F681-logHir!F$1095),0)</f>
        <v>-0.16820541267803046</v>
      </c>
      <c r="G681" s="6">
        <f>IF(logVir!G681&lt;&gt;0,logVir!G681-logVir!G$1095-0.5*(SLir!G681+SLir!G$1095)*(logHir!G681-logHir!G$1095),0)</f>
        <v>0.15215662101317884</v>
      </c>
      <c r="H681" s="6">
        <f>IF(logVir!H681&lt;&gt;0,logVir!H681-logVir!H$1095-0.5*(SLir!H681+SLir!H$1095)*(logHir!H681-logHir!H$1095),0)</f>
        <v>0.31136729534430985</v>
      </c>
      <c r="I681" s="6">
        <f>IF(logVir!I681&lt;&gt;0,logVir!I681-logVir!I$1095-0.5*(SLir!I681+SLir!I$1095)*(logHir!I681-logHir!I$1095),0)</f>
        <v>1.1332194845765633</v>
      </c>
    </row>
    <row r="682" spans="1:9" x14ac:dyDescent="0.15">
      <c r="A682" s="1">
        <v>30</v>
      </c>
      <c r="B682" s="1" t="s">
        <v>157</v>
      </c>
      <c r="C682" s="1">
        <v>12</v>
      </c>
      <c r="D682" s="1" t="s">
        <v>25</v>
      </c>
      <c r="E682" s="6">
        <f>IF(logVir!E682&lt;&gt;0,logVir!E682-logVir!E$1096-0.5*(SLir!E682+SLir!E$1096)*(logHir!E682-logHir!E$1096),0)</f>
        <v>-1.2204407219509448</v>
      </c>
      <c r="F682" s="8">
        <f>IF(logVir!F682&lt;&gt;0,logVir!F682-logVir!F$1096-0.5*(SLir!F682+SLir!F$1096)*(logHir!F682-logHir!F$1096),0)</f>
        <v>-1.2490801344840428</v>
      </c>
      <c r="G682" s="6">
        <f>IF(logVir!G682&lt;&gt;0,logVir!G682-logVir!G$1096-0.5*(SLir!G682+SLir!G$1096)*(logHir!G682-logHir!G$1096),0)</f>
        <v>-1.3596098478719305</v>
      </c>
      <c r="H682" s="6">
        <f>IF(logVir!H682&lt;&gt;0,logVir!H682-logVir!H$1096-0.5*(SLir!H682+SLir!H$1096)*(logHir!H682-logHir!H$1096),0)</f>
        <v>-1.2639850891718654</v>
      </c>
      <c r="I682" s="6">
        <f>IF(logVir!I682&lt;&gt;0,logVir!I682-logVir!I$1096-0.5*(SLir!I682+SLir!I$1096)*(logHir!I682-logHir!I$1096),0)</f>
        <v>-1.2531451896214911</v>
      </c>
    </row>
    <row r="683" spans="1:9" x14ac:dyDescent="0.15">
      <c r="A683" s="1">
        <v>30</v>
      </c>
      <c r="B683" s="1" t="s">
        <v>157</v>
      </c>
      <c r="C683" s="1">
        <v>13</v>
      </c>
      <c r="D683" s="1" t="s">
        <v>26</v>
      </c>
      <c r="E683" s="6">
        <f>IF(logVir!E683&lt;&gt;0,logVir!E683-logVir!E$1097-0.5*(SLir!E683+SLir!E$1097)*(logHir!E683-logHir!E$1097),0)</f>
        <v>-0.70062225041576021</v>
      </c>
      <c r="F683" s="8">
        <f>IF(logVir!F683&lt;&gt;0,logVir!F683-logVir!F$1097-0.5*(SLir!F683+SLir!F$1097)*(logHir!F683-logHir!F$1097),0)</f>
        <v>-0.48729325206677276</v>
      </c>
      <c r="G683" s="6">
        <f>IF(logVir!G683&lt;&gt;0,logVir!G683-logVir!G$1097-0.5*(SLir!G683+SLir!G$1097)*(logHir!G683-logHir!G$1097),0)</f>
        <v>-0.96707355915037785</v>
      </c>
      <c r="H683" s="6">
        <f>IF(logVir!H683&lt;&gt;0,logVir!H683-logVir!H$1097-0.5*(SLir!H683+SLir!H$1097)*(logHir!H683-logHir!H$1097),0)</f>
        <v>-1.0103232995920941</v>
      </c>
      <c r="I683" s="6">
        <f>IF(logVir!I683&lt;&gt;0,logVir!I683-logVir!I$1097-0.5*(SLir!I683+SLir!I$1097)*(logHir!I683-logHir!I$1097),0)</f>
        <v>-1.5845094065568299</v>
      </c>
    </row>
    <row r="684" spans="1:9" x14ac:dyDescent="0.15">
      <c r="A684" s="1">
        <v>30</v>
      </c>
      <c r="B684" s="1" t="s">
        <v>157</v>
      </c>
      <c r="C684" s="1">
        <v>14</v>
      </c>
      <c r="D684" s="1" t="s">
        <v>27</v>
      </c>
      <c r="E684" s="6">
        <f>IF(logVir!E684&lt;&gt;0,logVir!E684-logVir!E$1098-0.5*(SLir!E684+SLir!E$1098)*(logHir!E684-logHir!E$1098),0)</f>
        <v>-0.26814555090522818</v>
      </c>
      <c r="F684" s="8">
        <f>IF(logVir!F684&lt;&gt;0,logVir!F684-logVir!F$1098-0.5*(SLir!F684+SLir!F$1098)*(logHir!F684-logHir!F$1098),0)</f>
        <v>0.60834639514771849</v>
      </c>
      <c r="G684" s="6">
        <f>IF(logVir!G684&lt;&gt;0,logVir!G684-logVir!G$1098-0.5*(SLir!G684+SLir!G$1098)*(logHir!G684-logHir!G$1098),0)</f>
        <v>1.1552064203790158</v>
      </c>
      <c r="H684" s="6">
        <f>IF(logVir!H684&lt;&gt;0,logVir!H684-logVir!H$1098-0.5*(SLir!H684+SLir!H$1098)*(logHir!H684-logHir!H$1098),0)</f>
        <v>1.0707937694797836</v>
      </c>
      <c r="I684" s="6">
        <f>IF(logVir!I684&lt;&gt;0,logVir!I684-logVir!I$1098-0.5*(SLir!I684+SLir!I$1098)*(logHir!I684-logHir!I$1098),0)</f>
        <v>-0.22794513851055931</v>
      </c>
    </row>
    <row r="685" spans="1:9" x14ac:dyDescent="0.15">
      <c r="A685" s="1">
        <v>30</v>
      </c>
      <c r="B685" s="1" t="s">
        <v>157</v>
      </c>
      <c r="C685" s="1">
        <v>15</v>
      </c>
      <c r="D685" s="1" t="s">
        <v>28</v>
      </c>
      <c r="E685" s="6">
        <f>IF(logVir!E685&lt;&gt;0,logVir!E685-logVir!E$1099-0.5*(SLir!E685+SLir!E$1099)*(logHir!E685-logHir!E$1099),0)</f>
        <v>-0.14941839697669249</v>
      </c>
      <c r="F685" s="8">
        <f>IF(logVir!F685&lt;&gt;0,logVir!F685-logVir!F$1099-0.5*(SLir!F685+SLir!F$1099)*(logHir!F685-logHir!F$1099),0)</f>
        <v>-0.31011585579454143</v>
      </c>
      <c r="G685" s="6">
        <f>IF(logVir!G685&lt;&gt;0,logVir!G685-logVir!G$1099-0.5*(SLir!G685+SLir!G$1099)*(logHir!G685-logHir!G$1099),0)</f>
        <v>-0.31282880530247187</v>
      </c>
      <c r="H685" s="6">
        <f>IF(logVir!H685&lt;&gt;0,logVir!H685-logVir!H$1099-0.5*(SLir!H685+SLir!H$1099)*(logHir!H685-logHir!H$1099),0)</f>
        <v>-0.37064688647791172</v>
      </c>
      <c r="I685" s="6">
        <f>IF(logVir!I685&lt;&gt;0,logVir!I685-logVir!I$1099-0.5*(SLir!I685+SLir!I$1099)*(logHir!I685-logHir!I$1099),0)</f>
        <v>-0.34923138317353597</v>
      </c>
    </row>
    <row r="686" spans="1:9" x14ac:dyDescent="0.15">
      <c r="A686" s="1">
        <v>30</v>
      </c>
      <c r="B686" s="1" t="s">
        <v>156</v>
      </c>
      <c r="C686" s="1">
        <v>16</v>
      </c>
      <c r="D686" s="1" t="s">
        <v>11</v>
      </c>
      <c r="E686" s="6">
        <f>IF(logVir!E686&lt;&gt;0,logVir!E686-logVir!E$1100-0.5*(SLir!E686+SLir!E$1100)*(logHir!E686-logHir!E$1100),0)</f>
        <v>-8.6483504462172456E-2</v>
      </c>
      <c r="F686" s="8">
        <f>IF(logVir!F686&lt;&gt;0,logVir!F686-logVir!F$1100-0.5*(SLir!F686+SLir!F$1100)*(logHir!F686-logHir!F$1100),0)</f>
        <v>-8.0868383084364281E-2</v>
      </c>
      <c r="G686" s="6">
        <f>IF(logVir!G686&lt;&gt;0,logVir!G686-logVir!G$1100-0.5*(SLir!G686+SLir!G$1100)*(logHir!G686-logHir!G$1100),0)</f>
        <v>-9.0792031141945118E-2</v>
      </c>
      <c r="H686" s="6">
        <f>IF(logVir!H686&lt;&gt;0,logVir!H686-logVir!H$1100-0.5*(SLir!H686+SLir!H$1100)*(logHir!H686-logHir!H$1100),0)</f>
        <v>-0.2450504327479831</v>
      </c>
      <c r="I686" s="6">
        <f>IF(logVir!I686&lt;&gt;0,logVir!I686-logVir!I$1100-0.5*(SLir!I686+SLir!I$1100)*(logHir!I686-logHir!I$1100),0)</f>
        <v>7.8688022828066417E-2</v>
      </c>
    </row>
    <row r="687" spans="1:9" x14ac:dyDescent="0.15">
      <c r="A687" s="1">
        <v>30</v>
      </c>
      <c r="B687" s="1" t="s">
        <v>156</v>
      </c>
      <c r="C687" s="1">
        <v>17</v>
      </c>
      <c r="D687" s="1" t="s">
        <v>12</v>
      </c>
      <c r="E687" s="6">
        <f>IF(logVir!E687&lt;&gt;0,logVir!E687-logVir!E$1101-0.5*(SLir!E687+SLir!E$1101)*(logHir!E687-logHir!E$1101),0)</f>
        <v>-8.4526263802613952E-2</v>
      </c>
      <c r="F687" s="8">
        <f>IF(logVir!F687&lt;&gt;0,logVir!F687-logVir!F$1101-0.5*(SLir!F687+SLir!F$1101)*(logHir!F687-logHir!F$1101),0)</f>
        <v>-0.3705824765454841</v>
      </c>
      <c r="G687" s="6">
        <f>IF(logVir!G687&lt;&gt;0,logVir!G687-logVir!G$1101-0.5*(SLir!G687+SLir!G$1101)*(logHir!G687-logHir!G$1101),0)</f>
        <v>-0.4090450192040363</v>
      </c>
      <c r="H687" s="6">
        <f>IF(logVir!H687&lt;&gt;0,logVir!H687-logVir!H$1101-0.5*(SLir!H687+SLir!H$1101)*(logHir!H687-logHir!H$1101),0)</f>
        <v>-0.51943115852815192</v>
      </c>
      <c r="I687" s="6">
        <f>IF(logVir!I687&lt;&gt;0,logVir!I687-logVir!I$1101-0.5*(SLir!I687+SLir!I$1101)*(logHir!I687-logHir!I$1101),0)</f>
        <v>-0.67510928639979351</v>
      </c>
    </row>
    <row r="688" spans="1:9" x14ac:dyDescent="0.15">
      <c r="A688" s="1">
        <v>30</v>
      </c>
      <c r="B688" s="1" t="s">
        <v>156</v>
      </c>
      <c r="C688" s="1">
        <v>18</v>
      </c>
      <c r="D688" s="1" t="s">
        <v>13</v>
      </c>
      <c r="E688" s="6">
        <f>IF(logVir!E688&lt;&gt;0,logVir!E688-logVir!E$1102-0.5*(SLir!E688+SLir!E$1102)*(logHir!E688-logHir!E$1102),0)</f>
        <v>-0.38955592460989252</v>
      </c>
      <c r="F688" s="8">
        <f>IF(logVir!F688&lt;&gt;0,logVir!F688-logVir!F$1102-0.5*(SLir!F688+SLir!F$1102)*(logHir!F688-logHir!F$1102),0)</f>
        <v>-0.34521194191408289</v>
      </c>
      <c r="G688" s="6">
        <f>IF(logVir!G688&lt;&gt;0,logVir!G688-logVir!G$1102-0.5*(SLir!G688+SLir!G$1102)*(logHir!G688-logHir!G$1102),0)</f>
        <v>-0.43595236377629598</v>
      </c>
      <c r="H688" s="6">
        <f>IF(logVir!H688&lt;&gt;0,logVir!H688-logVir!H$1102-0.5*(SLir!H688+SLir!H$1102)*(logHir!H688-logHir!H$1102),0)</f>
        <v>-0.54391237172836415</v>
      </c>
      <c r="I688" s="6">
        <f>IF(logVir!I688&lt;&gt;0,logVir!I688-logVir!I$1102-0.5*(SLir!I688+SLir!I$1102)*(logHir!I688-logHir!I$1102),0)</f>
        <v>-0.36853899765900155</v>
      </c>
    </row>
    <row r="689" spans="1:9" x14ac:dyDescent="0.15">
      <c r="A689" s="1">
        <v>30</v>
      </c>
      <c r="B689" s="1" t="s">
        <v>156</v>
      </c>
      <c r="C689" s="1">
        <v>19</v>
      </c>
      <c r="D689" s="1" t="s">
        <v>14</v>
      </c>
      <c r="E689" s="6">
        <f>IF(logVir!E689&lt;&gt;0,logVir!E689-logVir!E$1103-0.5*(SLir!E689+SLir!E$1103)*(logHir!E689-logHir!E$1103),0)</f>
        <v>-0.2180665087928283</v>
      </c>
      <c r="F689" s="8">
        <f>IF(logVir!F689&lt;&gt;0,logVir!F689-logVir!F$1103-0.5*(SLir!F689+SLir!F$1103)*(logHir!F689-logHir!F$1103),0)</f>
        <v>3.2999264123363459E-2</v>
      </c>
      <c r="G689" s="6">
        <f>IF(logVir!G689&lt;&gt;0,logVir!G689-logVir!G$1103-0.5*(SLir!G689+SLir!G$1103)*(logHir!G689-logHir!G$1103),0)</f>
        <v>-4.6890665012358612E-2</v>
      </c>
      <c r="H689" s="6">
        <f>IF(logVir!H689&lt;&gt;0,logVir!H689-logVir!H$1103-0.5*(SLir!H689+SLir!H$1103)*(logHir!H689-logHir!H$1103),0)</f>
        <v>-2.9299430882156474E-2</v>
      </c>
      <c r="I689" s="6">
        <f>IF(logVir!I689&lt;&gt;0,logVir!I689-logVir!I$1103-0.5*(SLir!I689+SLir!I$1103)*(logHir!I689-logHir!I$1103),0)</f>
        <v>-8.0246307762840141E-3</v>
      </c>
    </row>
    <row r="690" spans="1:9" x14ac:dyDescent="0.15">
      <c r="A690" s="1">
        <v>30</v>
      </c>
      <c r="B690" s="1" t="s">
        <v>156</v>
      </c>
      <c r="C690" s="1">
        <v>20</v>
      </c>
      <c r="D690" s="1" t="s">
        <v>15</v>
      </c>
      <c r="E690" s="6">
        <f>IF(logVir!E690&lt;&gt;0,logVir!E690-logVir!E$1104-0.5*(SLir!E690+SLir!E$1104)*(logHir!E690-logHir!E$1104),0)</f>
        <v>-1.0843731899949764</v>
      </c>
      <c r="F690" s="8">
        <f>IF(logVir!F690&lt;&gt;0,logVir!F690-logVir!F$1104-0.5*(SLir!F690+SLir!F$1104)*(logHir!F690-logHir!F$1104),0)</f>
        <v>-0.54037806010786849</v>
      </c>
      <c r="G690" s="6">
        <f>IF(logVir!G690&lt;&gt;0,logVir!G690-logVir!G$1104-0.5*(SLir!G690+SLir!G$1104)*(logHir!G690-logHir!G$1104),0)</f>
        <v>-0.51903740526569631</v>
      </c>
      <c r="H690" s="6">
        <f>IF(logVir!H690&lt;&gt;0,logVir!H690-logVir!H$1104-0.5*(SLir!H690+SLir!H$1104)*(logHir!H690-logHir!H$1104),0)</f>
        <v>-0.65655601307330058</v>
      </c>
      <c r="I690" s="6">
        <f>IF(logVir!I690&lt;&gt;0,logVir!I690-logVir!I$1104-0.5*(SLir!I690+SLir!I$1104)*(logHir!I690-logHir!I$1104),0)</f>
        <v>-0.71613036924797857</v>
      </c>
    </row>
    <row r="691" spans="1:9" x14ac:dyDescent="0.15">
      <c r="A691" s="1">
        <v>30</v>
      </c>
      <c r="B691" s="1" t="s">
        <v>156</v>
      </c>
      <c r="C691" s="1">
        <v>21</v>
      </c>
      <c r="D691" s="1" t="s">
        <v>16</v>
      </c>
      <c r="E691" s="6">
        <f>IF(logVir!E691&lt;&gt;0,logVir!E691-logVir!E$1105-0.5*(SLir!E691+SLir!E$1105)*(logHir!E691-logHir!E$1105),0)</f>
        <v>-3.4472247631915087E-2</v>
      </c>
      <c r="F691" s="8">
        <f>IF(logVir!F691&lt;&gt;0,logVir!F691-logVir!F$1105-0.5*(SLir!F691+SLir!F$1105)*(logHir!F691-logHir!F$1105),0)</f>
        <v>-0.3296883380481373</v>
      </c>
      <c r="G691" s="6">
        <f>IF(logVir!G691&lt;&gt;0,logVir!G691-logVir!G$1105-0.5*(SLir!G691+SLir!G$1105)*(logHir!G691-logHir!G$1105),0)</f>
        <v>-0.51780185069764473</v>
      </c>
      <c r="H691" s="6">
        <f>IF(logVir!H691&lt;&gt;0,logVir!H691-logVir!H$1105-0.5*(SLir!H691+SLir!H$1105)*(logHir!H691-logHir!H$1105),0)</f>
        <v>-0.52130581861571046</v>
      </c>
      <c r="I691" s="6">
        <f>IF(logVir!I691&lt;&gt;0,logVir!I691-logVir!I$1105-0.5*(SLir!I691+SLir!I$1105)*(logHir!I691-logHir!I$1105),0)</f>
        <v>-0.26571366580763917</v>
      </c>
    </row>
    <row r="692" spans="1:9" x14ac:dyDescent="0.15">
      <c r="A692" s="1">
        <v>30</v>
      </c>
      <c r="B692" s="1" t="s">
        <v>155</v>
      </c>
      <c r="C692" s="1">
        <v>22</v>
      </c>
      <c r="D692" s="1" t="s">
        <v>8</v>
      </c>
      <c r="E692" s="6">
        <f>IF(logVir!E692&lt;&gt;0,logVir!E692-logVir!E$1106-0.5*(SLir!E692+SLir!E$1106)*(logHir!E692-logHir!E$1106),0)</f>
        <v>0.16921327540395709</v>
      </c>
      <c r="F692" s="8">
        <f>IF(logVir!F692&lt;&gt;0,logVir!F692-logVir!F$1106-0.5*(SLir!F692+SLir!F$1106)*(logHir!F692-logHir!F$1106),0)</f>
        <v>-0.12715524921073668</v>
      </c>
      <c r="G692" s="6">
        <f>IF(logVir!G692&lt;&gt;0,logVir!G692-logVir!G$1106-0.5*(SLir!G692+SLir!G$1106)*(logHir!G692-logHir!G$1106),0)</f>
        <v>-0.31363396857931397</v>
      </c>
      <c r="H692" s="6">
        <f>IF(logVir!H692&lt;&gt;0,logVir!H692-logVir!H$1106-0.5*(SLir!H692+SLir!H$1106)*(logHir!H692-logHir!H$1106),0)</f>
        <v>-0.30167628631848503</v>
      </c>
      <c r="I692" s="6">
        <f>IF(logVir!I692&lt;&gt;0,logVir!I692-logVir!I$1106-0.5*(SLir!I692+SLir!I$1106)*(logHir!I692-logHir!I$1106),0)</f>
        <v>-0.28064734820086135</v>
      </c>
    </row>
    <row r="693" spans="1:9" x14ac:dyDescent="0.15">
      <c r="A693" s="1">
        <v>30</v>
      </c>
      <c r="B693" s="1" t="s">
        <v>155</v>
      </c>
      <c r="C693" s="1">
        <v>23</v>
      </c>
      <c r="D693" s="1" t="s">
        <v>29</v>
      </c>
      <c r="E693" s="6">
        <f>IF(logVir!E693&lt;&gt;0,logVir!E693-logVir!E$1107-0.5*(SLir!E693+SLir!E$1107)*(logHir!E693-logHir!E$1107),0)</f>
        <v>-0.46991343757171194</v>
      </c>
      <c r="F693" s="8">
        <f>IF(logVir!F693&lt;&gt;0,logVir!F693-logVir!F$1107-0.5*(SLir!F693+SLir!F$1107)*(logHir!F693-logHir!F$1107),0)</f>
        <v>-0.16441494450648009</v>
      </c>
      <c r="G693" s="6">
        <f>IF(logVir!G693&lt;&gt;0,logVir!G693-logVir!G$1107-0.5*(SLir!G693+SLir!G$1107)*(logHir!G693-logHir!G$1107),0)</f>
        <v>-0.21311489634741781</v>
      </c>
      <c r="H693" s="6">
        <f>IF(logVir!H693&lt;&gt;0,logVir!H693-logVir!H$1107-0.5*(SLir!H693+SLir!H$1107)*(logHir!H693-logHir!H$1107),0)</f>
        <v>-0.18671522998718754</v>
      </c>
      <c r="I693" s="6">
        <f>IF(logVir!I693&lt;&gt;0,logVir!I693-logVir!I$1107-0.5*(SLir!I693+SLir!I$1107)*(logHir!I693-logHir!I$1107),0)</f>
        <v>-0.23171325470198811</v>
      </c>
    </row>
    <row r="694" spans="1:9" x14ac:dyDescent="0.15">
      <c r="A694" s="1">
        <v>31</v>
      </c>
      <c r="B694" s="1" t="s">
        <v>160</v>
      </c>
      <c r="C694" s="1">
        <v>1</v>
      </c>
      <c r="D694" s="1" t="s">
        <v>9</v>
      </c>
      <c r="E694" s="6">
        <f>IF(logVir!E694&lt;&gt;0,logVir!E694-logVir!E$1085-0.5*(SLir!E694+SLir!E$1085)*(logHir!E694-logHir!E$1085),0)</f>
        <v>-0.5179903847995786</v>
      </c>
      <c r="F694" s="8">
        <f>IF(logVir!F694&lt;&gt;0,logVir!F694-logVir!F$1085-0.5*(SLir!F694+SLir!F$1085)*(logHir!F694-logHir!F$1085),0)</f>
        <v>-0.37461437130493613</v>
      </c>
      <c r="G694" s="6">
        <f>IF(logVir!G694&lt;&gt;0,logVir!G694-logVir!G$1085-0.5*(SLir!G694+SLir!G$1085)*(logHir!G694-logHir!G$1085),0)</f>
        <v>-0.4025938539176771</v>
      </c>
      <c r="H694" s="6">
        <f>IF(logVir!H694&lt;&gt;0,logVir!H694-logVir!H$1085-0.5*(SLir!H694+SLir!H$1085)*(logHir!H694-logHir!H$1085),0)</f>
        <v>-0.47818281413742442</v>
      </c>
      <c r="I694" s="6">
        <f>IF(logVir!I694&lt;&gt;0,logVir!I694-logVir!I$1085-0.5*(SLir!I694+SLir!I$1085)*(logHir!I694-logHir!I$1085),0)</f>
        <v>-0.60499144983167663</v>
      </c>
    </row>
    <row r="695" spans="1:9" x14ac:dyDescent="0.15">
      <c r="A695" s="1">
        <v>31</v>
      </c>
      <c r="B695" s="1" t="s">
        <v>160</v>
      </c>
      <c r="C695" s="1">
        <v>2</v>
      </c>
      <c r="D695" s="1" t="s">
        <v>10</v>
      </c>
      <c r="E695" s="6">
        <f>IF(logVir!E695&lt;&gt;0,logVir!E695-logVir!E$1086-0.5*(SLir!E695+SLir!E$1086)*(logHir!E695-logHir!E$1086),0)</f>
        <v>-0.86748230774415513</v>
      </c>
      <c r="F695" s="8">
        <f>IF(logVir!F695&lt;&gt;0,logVir!F695-logVir!F$1086-0.5*(SLir!F695+SLir!F$1086)*(logHir!F695-logHir!F$1086),0)</f>
        <v>0.29775758154851228</v>
      </c>
      <c r="G695" s="6">
        <f>IF(logVir!G695&lt;&gt;0,logVir!G695-logVir!G$1086-0.5*(SLir!G695+SLir!G$1086)*(logHir!G695-logHir!G$1086),0)</f>
        <v>-1.7223703201622587E-2</v>
      </c>
      <c r="H695" s="6">
        <f>IF(logVir!H695&lt;&gt;0,logVir!H695-logVir!H$1086-0.5*(SLir!H695+SLir!H$1086)*(logHir!H695-logHir!H$1086),0)</f>
        <v>-0.12161088992789959</v>
      </c>
      <c r="I695" s="6">
        <f>IF(logVir!I695&lt;&gt;0,logVir!I695-logVir!I$1086-0.5*(SLir!I695+SLir!I$1086)*(logHir!I695-logHir!I$1086),0)</f>
        <v>-0.82279563030118974</v>
      </c>
    </row>
    <row r="696" spans="1:9" x14ac:dyDescent="0.15">
      <c r="A696" s="1">
        <v>31</v>
      </c>
      <c r="B696" s="1" t="s">
        <v>162</v>
      </c>
      <c r="C696" s="1">
        <v>3</v>
      </c>
      <c r="D696" s="1" t="s">
        <v>17</v>
      </c>
      <c r="E696" s="6">
        <f>IF(logVir!E696&lt;&gt;0,logVir!E696-logVir!E$1087-0.5*(SLir!E696+SLir!E$1087)*(logHir!E696-logHir!E$1087),0)</f>
        <v>0.19766692947505782</v>
      </c>
      <c r="F696" s="8">
        <f>IF(logVir!F696&lt;&gt;0,logVir!F696-logVir!F$1087-0.5*(SLir!F696+SLir!F$1087)*(logHir!F696-logHir!F$1087),0)</f>
        <v>0.21004123403564284</v>
      </c>
      <c r="G696" s="6">
        <f>IF(logVir!G696&lt;&gt;0,logVir!G696-logVir!G$1087-0.5*(SLir!G696+SLir!G$1087)*(logHir!G696-logHir!G$1087),0)</f>
        <v>0.29682986990215299</v>
      </c>
      <c r="H696" s="6">
        <f>IF(logVir!H696&lt;&gt;0,logVir!H696-logVir!H$1087-0.5*(SLir!H696+SLir!H$1087)*(logHir!H696-logHir!H$1087),0)</f>
        <v>0.16603462238156663</v>
      </c>
      <c r="I696" s="6">
        <f>IF(logVir!I696&lt;&gt;0,logVir!I696-logVir!I$1087-0.5*(SLir!I696+SLir!I$1087)*(logHir!I696-logHir!I$1087),0)</f>
        <v>-0.52917624710772815</v>
      </c>
    </row>
    <row r="697" spans="1:9" x14ac:dyDescent="0.15">
      <c r="A697" s="1">
        <v>31</v>
      </c>
      <c r="B697" s="1" t="s">
        <v>162</v>
      </c>
      <c r="C697" s="1">
        <v>4</v>
      </c>
      <c r="D697" s="1" t="s">
        <v>18</v>
      </c>
      <c r="E697" s="6">
        <f>IF(logVir!E697&lt;&gt;0,logVir!E697-logVir!E$1088-0.5*(SLir!E697+SLir!E$1088)*(logHir!E697-logHir!E$1088),0)</f>
        <v>-0.26642432352441126</v>
      </c>
      <c r="F697" s="8">
        <f>IF(logVir!F697&lt;&gt;0,logVir!F697-logVir!F$1088-0.5*(SLir!F697+SLir!F$1088)*(logHir!F697-logHir!F$1088),0)</f>
        <v>-0.34732951133037476</v>
      </c>
      <c r="G697" s="6">
        <f>IF(logVir!G697&lt;&gt;0,logVir!G697-logVir!G$1088-0.5*(SLir!G697+SLir!G$1088)*(logHir!G697-logHir!G$1088),0)</f>
        <v>-0.25573888304769349</v>
      </c>
      <c r="H697" s="6">
        <f>IF(logVir!H697&lt;&gt;0,logVir!H697-logVir!H$1088-0.5*(SLir!H697+SLir!H$1088)*(logHir!H697-logHir!H$1088),0)</f>
        <v>-0.23588113898550317</v>
      </c>
      <c r="I697" s="6">
        <f>IF(logVir!I697&lt;&gt;0,logVir!I697-logVir!I$1088-0.5*(SLir!I697+SLir!I$1088)*(logHir!I697-logHir!I$1088),0)</f>
        <v>-0.5833783928273043</v>
      </c>
    </row>
    <row r="698" spans="1:9" x14ac:dyDescent="0.15">
      <c r="A698" s="1">
        <v>31</v>
      </c>
      <c r="B698" s="1" t="s">
        <v>162</v>
      </c>
      <c r="C698" s="1">
        <v>5</v>
      </c>
      <c r="D698" s="1" t="s">
        <v>19</v>
      </c>
      <c r="E698" s="6">
        <f>IF(logVir!E698&lt;&gt;0,logVir!E698-logVir!E$1089-0.5*(SLir!E698+SLir!E$1089)*(logHir!E698-logHir!E$1089),0)</f>
        <v>9.1915833375352085E-2</v>
      </c>
      <c r="F698" s="8">
        <f>IF(logVir!F698&lt;&gt;0,logVir!F698-logVir!F$1089-0.5*(SLir!F698+SLir!F$1089)*(logHir!F698-logHir!F$1089),0)</f>
        <v>0.18563962165990869</v>
      </c>
      <c r="G698" s="6">
        <f>IF(logVir!G698&lt;&gt;0,logVir!G698-logVir!G$1089-0.5*(SLir!G698+SLir!G$1089)*(logHir!G698-logHir!G$1089),0)</f>
        <v>0.10458282403442071</v>
      </c>
      <c r="H698" s="6">
        <f>IF(logVir!H698&lt;&gt;0,logVir!H698-logVir!H$1089-0.5*(SLir!H698+SLir!H$1089)*(logHir!H698-logHir!H$1089),0)</f>
        <v>-0.33438916220138326</v>
      </c>
      <c r="I698" s="6">
        <f>IF(logVir!I698&lt;&gt;0,logVir!I698-logVir!I$1089-0.5*(SLir!I698+SLir!I$1089)*(logHir!I698-logHir!I$1089),0)</f>
        <v>-1.6519987680420725</v>
      </c>
    </row>
    <row r="699" spans="1:9" x14ac:dyDescent="0.15">
      <c r="A699" s="1">
        <v>31</v>
      </c>
      <c r="B699" s="1" t="s">
        <v>162</v>
      </c>
      <c r="C699" s="1">
        <v>6</v>
      </c>
      <c r="D699" s="1" t="s">
        <v>3</v>
      </c>
      <c r="E699" s="6">
        <f>IF(logVir!E699&lt;&gt;0,logVir!E699-logVir!E$1090-0.5*(SLir!E699+SLir!E$1090)*(logHir!E699-logHir!E$1090),0)</f>
        <v>-4.8124599834140476</v>
      </c>
      <c r="F699" s="8">
        <f>IF(logVir!F699&lt;&gt;0,logVir!F699-logVir!F$1090-0.5*(SLir!F699+SLir!F$1090)*(logHir!F699-logHir!F$1090),0)</f>
        <v>-3.6007903334031961</v>
      </c>
      <c r="G699" s="6">
        <f>IF(logVir!G699&lt;&gt;0,logVir!G699-logVir!G$1090-0.5*(SLir!G699+SLir!G$1090)*(logHir!G699-logHir!G$1090),0)</f>
        <v>-3.1557123901868875</v>
      </c>
      <c r="H699" s="6">
        <f>IF(logVir!H699&lt;&gt;0,logVir!H699-logVir!H$1090-0.5*(SLir!H699+SLir!H$1090)*(logHir!H699-logHir!H$1090),0)</f>
        <v>-2.6163400779150816</v>
      </c>
      <c r="I699" s="6">
        <f>IF(logVir!I699&lt;&gt;0,logVir!I699-logVir!I$1090-0.5*(SLir!I699+SLir!I$1090)*(logHir!I699-logHir!I$1090),0)</f>
        <v>-3.4180551925038101</v>
      </c>
    </row>
    <row r="700" spans="1:9" x14ac:dyDescent="0.15">
      <c r="A700" s="1">
        <v>31</v>
      </c>
      <c r="B700" s="1" t="s">
        <v>162</v>
      </c>
      <c r="C700" s="1">
        <v>7</v>
      </c>
      <c r="D700" s="1" t="s">
        <v>20</v>
      </c>
      <c r="E700" s="6">
        <f>IF(logVir!E700&lt;&gt;0,logVir!E700-logVir!E$1091-0.5*(SLir!E700+SLir!E$1091)*(logHir!E700-logHir!E$1091),0)</f>
        <v>-1.6644437423536842</v>
      </c>
      <c r="F700" s="8">
        <f>IF(logVir!F700&lt;&gt;0,logVir!F700-logVir!F$1091-0.5*(SLir!F700+SLir!F$1091)*(logHir!F700-logHir!F$1091),0)</f>
        <v>-1.8320029771751694</v>
      </c>
      <c r="G700" s="6">
        <f>IF(logVir!G700&lt;&gt;0,logVir!G700-logVir!G$1091-0.5*(SLir!G700+SLir!G$1091)*(logHir!G700-logHir!G$1091),0)</f>
        <v>-1.0808654550747254</v>
      </c>
      <c r="H700" s="6">
        <f>IF(logVir!H700&lt;&gt;0,logVir!H700-logVir!H$1091-0.5*(SLir!H700+SLir!H$1091)*(logHir!H700-logHir!H$1091),0)</f>
        <v>-1.110780881914146</v>
      </c>
      <c r="I700" s="6">
        <f>IF(logVir!I700&lt;&gt;0,logVir!I700-logVir!I$1091-0.5*(SLir!I700+SLir!I$1091)*(logHir!I700-logHir!I$1091),0)</f>
        <v>-1.1200643401635901</v>
      </c>
    </row>
    <row r="701" spans="1:9" x14ac:dyDescent="0.15">
      <c r="A701" s="1">
        <v>31</v>
      </c>
      <c r="B701" s="1" t="s">
        <v>162</v>
      </c>
      <c r="C701" s="1">
        <v>8</v>
      </c>
      <c r="D701" s="1" t="s">
        <v>21</v>
      </c>
      <c r="E701" s="6">
        <f>IF(logVir!E701&lt;&gt;0,logVir!E701-logVir!E$1092-0.5*(SLir!E701+SLir!E$1092)*(logHir!E701-logHir!E$1092),0)</f>
        <v>-0.58201106155579097</v>
      </c>
      <c r="F701" s="8">
        <f>IF(logVir!F701&lt;&gt;0,logVir!F701-logVir!F$1092-0.5*(SLir!F701+SLir!F$1092)*(logHir!F701-logHir!F$1092),0)</f>
        <v>-0.59188884359827698</v>
      </c>
      <c r="G701" s="6">
        <f>IF(logVir!G701&lt;&gt;0,logVir!G701-logVir!G$1092-0.5*(SLir!G701+SLir!G$1092)*(logHir!G701-logHir!G$1092),0)</f>
        <v>-0.74937675718058427</v>
      </c>
      <c r="H701" s="6">
        <f>IF(logVir!H701&lt;&gt;0,logVir!H701-logVir!H$1092-0.5*(SLir!H701+SLir!H$1092)*(logHir!H701-logHir!H$1092),0)</f>
        <v>-0.601007859704209</v>
      </c>
      <c r="I701" s="6">
        <f>IF(logVir!I701&lt;&gt;0,logVir!I701-logVir!I$1092-0.5*(SLir!I701+SLir!I$1092)*(logHir!I701-logHir!I$1092),0)</f>
        <v>-2.2217610698566812</v>
      </c>
    </row>
    <row r="702" spans="1:9" x14ac:dyDescent="0.15">
      <c r="A702" s="1">
        <v>31</v>
      </c>
      <c r="B702" s="1" t="s">
        <v>162</v>
      </c>
      <c r="C702" s="1">
        <v>9</v>
      </c>
      <c r="D702" s="1" t="s">
        <v>22</v>
      </c>
      <c r="E702" s="6">
        <f>IF(logVir!E702&lt;&gt;0,logVir!E702-logVir!E$1093-0.5*(SLir!E702+SLir!E$1093)*(logHir!E702-logHir!E$1093),0)</f>
        <v>-0.87817977108944278</v>
      </c>
      <c r="F702" s="8">
        <f>IF(logVir!F702&lt;&gt;0,logVir!F702-logVir!F$1093-0.5*(SLir!F702+SLir!F$1093)*(logHir!F702-logHir!F$1093),0)</f>
        <v>-1.4230347868346269</v>
      </c>
      <c r="G702" s="6">
        <f>IF(logVir!G702&lt;&gt;0,logVir!G702-logVir!G$1093-0.5*(SLir!G702+SLir!G$1093)*(logHir!G702-logHir!G$1093),0)</f>
        <v>-1.0686657347633846</v>
      </c>
      <c r="H702" s="6">
        <f>IF(logVir!H702&lt;&gt;0,logVir!H702-logVir!H$1093-0.5*(SLir!H702+SLir!H$1093)*(logHir!H702-logHir!H$1093),0)</f>
        <v>-1.3010638310823912</v>
      </c>
      <c r="I702" s="6">
        <f>IF(logVir!I702&lt;&gt;0,logVir!I702-logVir!I$1093-0.5*(SLir!I702+SLir!I$1093)*(logHir!I702-logHir!I$1093),0)</f>
        <v>-1.3586855434158389</v>
      </c>
    </row>
    <row r="703" spans="1:9" x14ac:dyDescent="0.15">
      <c r="A703" s="1">
        <v>31</v>
      </c>
      <c r="B703" s="1" t="s">
        <v>162</v>
      </c>
      <c r="C703" s="1">
        <v>10</v>
      </c>
      <c r="D703" s="1" t="s">
        <v>23</v>
      </c>
      <c r="E703" s="6">
        <f>IF(logVir!E703&lt;&gt;0,logVir!E703-logVir!E$1094-0.5*(SLir!E703+SLir!E$1094)*(logHir!E703-logHir!E$1094),0)</f>
        <v>-9.5215048937900226E-2</v>
      </c>
      <c r="F703" s="8">
        <f>IF(logVir!F703&lt;&gt;0,logVir!F703-logVir!F$1094-0.5*(SLir!F703+SLir!F$1094)*(logHir!F703-logHir!F$1094),0)</f>
        <v>-0.20016778804606594</v>
      </c>
      <c r="G703" s="6">
        <f>IF(logVir!G703&lt;&gt;0,logVir!G703-logVir!G$1094-0.5*(SLir!G703+SLir!G$1094)*(logHir!G703-logHir!G$1094),0)</f>
        <v>-0.4938252104718579</v>
      </c>
      <c r="H703" s="6">
        <f>IF(logVir!H703&lt;&gt;0,logVir!H703-logVir!H$1094-0.5*(SLir!H703+SLir!H$1094)*(logHir!H703-logHir!H$1094),0)</f>
        <v>-0.56756001367378595</v>
      </c>
      <c r="I703" s="6">
        <f>IF(logVir!I703&lt;&gt;0,logVir!I703-logVir!I$1094-0.5*(SLir!I703+SLir!I$1094)*(logHir!I703-logHir!I$1094),0)</f>
        <v>-0.22868539904627916</v>
      </c>
    </row>
    <row r="704" spans="1:9" x14ac:dyDescent="0.15">
      <c r="A704" s="1">
        <v>31</v>
      </c>
      <c r="B704" s="1" t="s">
        <v>162</v>
      </c>
      <c r="C704" s="1">
        <v>11</v>
      </c>
      <c r="D704" s="1" t="s">
        <v>24</v>
      </c>
      <c r="E704" s="6">
        <f>IF(logVir!E704&lt;&gt;0,logVir!E704-logVir!E$1095-0.5*(SLir!E704+SLir!E$1095)*(logHir!E704-logHir!E$1095),0)</f>
        <v>-0.78063197767975301</v>
      </c>
      <c r="F704" s="8">
        <f>IF(logVir!F704&lt;&gt;0,logVir!F704-logVir!F$1095-0.5*(SLir!F704+SLir!F$1095)*(logHir!F704-logHir!F$1095),0)</f>
        <v>-0.61050663348709255</v>
      </c>
      <c r="G704" s="6">
        <f>IF(logVir!G704&lt;&gt;0,logVir!G704-logVir!G$1095-0.5*(SLir!G704+SLir!G$1095)*(logHir!G704-logHir!G$1095),0)</f>
        <v>-0.57023987913853458</v>
      </c>
      <c r="H704" s="6">
        <f>IF(logVir!H704&lt;&gt;0,logVir!H704-logVir!H$1095-0.5*(SLir!H704+SLir!H$1095)*(logHir!H704-logHir!H$1095),0)</f>
        <v>-0.32676052823320689</v>
      </c>
      <c r="I704" s="6">
        <f>IF(logVir!I704&lt;&gt;0,logVir!I704-logVir!I$1095-0.5*(SLir!I704+SLir!I$1095)*(logHir!I704-logHir!I$1095),0)</f>
        <v>-1.0813199993750471</v>
      </c>
    </row>
    <row r="705" spans="1:9" x14ac:dyDescent="0.15">
      <c r="A705" s="1">
        <v>31</v>
      </c>
      <c r="B705" s="1" t="s">
        <v>162</v>
      </c>
      <c r="C705" s="1">
        <v>12</v>
      </c>
      <c r="D705" s="1" t="s">
        <v>25</v>
      </c>
      <c r="E705" s="6">
        <f>IF(logVir!E705&lt;&gt;0,logVir!E705-logVir!E$1096-0.5*(SLir!E705+SLir!E$1096)*(logHir!E705-logHir!E$1096),0)</f>
        <v>-0.29232661910371127</v>
      </c>
      <c r="F705" s="8">
        <f>IF(logVir!F705&lt;&gt;0,logVir!F705-logVir!F$1096-0.5*(SLir!F705+SLir!F$1096)*(logHir!F705-logHir!F$1096),0)</f>
        <v>-2.6334258069887567E-2</v>
      </c>
      <c r="G705" s="6">
        <f>IF(logVir!G705&lt;&gt;0,logVir!G705-logVir!G$1096-0.5*(SLir!G705+SLir!G$1096)*(logHir!G705-logHir!G$1096),0)</f>
        <v>-0.10233736108952471</v>
      </c>
      <c r="H705" s="6">
        <f>IF(logVir!H705&lt;&gt;0,logVir!H705-logVir!H$1096-0.5*(SLir!H705+SLir!H$1096)*(logHir!H705-logHir!H$1096),0)</f>
        <v>-0.22893049723139611</v>
      </c>
      <c r="I705" s="6">
        <f>IF(logVir!I705&lt;&gt;0,logVir!I705-logVir!I$1096-0.5*(SLir!I705+SLir!I$1096)*(logHir!I705-logHir!I$1096),0)</f>
        <v>-5.2718563889649461E-2</v>
      </c>
    </row>
    <row r="706" spans="1:9" x14ac:dyDescent="0.15">
      <c r="A706" s="1">
        <v>31</v>
      </c>
      <c r="B706" s="1" t="s">
        <v>162</v>
      </c>
      <c r="C706" s="1">
        <v>13</v>
      </c>
      <c r="D706" s="1" t="s">
        <v>26</v>
      </c>
      <c r="E706" s="6">
        <f>IF(logVir!E706&lt;&gt;0,logVir!E706-logVir!E$1097-0.5*(SLir!E706+SLir!E$1097)*(logHir!E706-logHir!E$1097),0)</f>
        <v>-1.2254507314182255</v>
      </c>
      <c r="F706" s="8">
        <f>IF(logVir!F706&lt;&gt;0,logVir!F706-logVir!F$1097-0.5*(SLir!F706+SLir!F$1097)*(logHir!F706-logHir!F$1097),0)</f>
        <v>-0.90610330145353002</v>
      </c>
      <c r="G706" s="6">
        <f>IF(logVir!G706&lt;&gt;0,logVir!G706-logVir!G$1097-0.5*(SLir!G706+SLir!G$1097)*(logHir!G706-logHir!G$1097),0)</f>
        <v>-1.4067200668517197</v>
      </c>
      <c r="H706" s="6">
        <f>IF(logVir!H706&lt;&gt;0,logVir!H706-logVir!H$1097-0.5*(SLir!H706+SLir!H$1097)*(logHir!H706-logHir!H$1097),0)</f>
        <v>-1.2562777959624769</v>
      </c>
      <c r="I706" s="6">
        <f>IF(logVir!I706&lt;&gt;0,logVir!I706-logVir!I$1097-0.5*(SLir!I706+SLir!I$1097)*(logHir!I706-logHir!I$1097),0)</f>
        <v>-1.0121713240338883</v>
      </c>
    </row>
    <row r="707" spans="1:9" x14ac:dyDescent="0.15">
      <c r="A707" s="1">
        <v>31</v>
      </c>
      <c r="B707" s="1" t="s">
        <v>162</v>
      </c>
      <c r="C707" s="1">
        <v>14</v>
      </c>
      <c r="D707" s="1" t="s">
        <v>27</v>
      </c>
      <c r="E707" s="6">
        <f>IF(logVir!E707&lt;&gt;0,logVir!E707-logVir!E$1098-0.5*(SLir!E707+SLir!E$1098)*(logHir!E707-logHir!E$1098),0)</f>
        <v>-0.27681772983355568</v>
      </c>
      <c r="F707" s="8">
        <f>IF(logVir!F707&lt;&gt;0,logVir!F707-logVir!F$1098-0.5*(SLir!F707+SLir!F$1098)*(logHir!F707-logHir!F$1098),0)</f>
        <v>-0.53136215932367747</v>
      </c>
      <c r="G707" s="6">
        <f>IF(logVir!G707&lt;&gt;0,logVir!G707-logVir!G$1098-0.5*(SLir!G707+SLir!G$1098)*(logHir!G707-logHir!G$1098),0)</f>
        <v>-2.0379235679295284</v>
      </c>
      <c r="H707" s="6">
        <f>IF(logVir!H707&lt;&gt;0,logVir!H707-logVir!H$1098-0.5*(SLir!H707+SLir!H$1098)*(logHir!H707-logHir!H$1098),0)</f>
        <v>-2.1476522668441067</v>
      </c>
      <c r="I707" s="6">
        <f>IF(logVir!I707&lt;&gt;0,logVir!I707-logVir!I$1098-0.5*(SLir!I707+SLir!I$1098)*(logHir!I707-logHir!I$1098),0)</f>
        <v>-1.3910518423053801</v>
      </c>
    </row>
    <row r="708" spans="1:9" x14ac:dyDescent="0.15">
      <c r="A708" s="1">
        <v>31</v>
      </c>
      <c r="B708" s="1" t="s">
        <v>162</v>
      </c>
      <c r="C708" s="1">
        <v>15</v>
      </c>
      <c r="D708" s="1" t="s">
        <v>28</v>
      </c>
      <c r="E708" s="6">
        <f>IF(logVir!E708&lt;&gt;0,logVir!E708-logVir!E$1099-0.5*(SLir!E708+SLir!E$1099)*(logHir!E708-logHir!E$1099),0)</f>
        <v>-0.50039945005748565</v>
      </c>
      <c r="F708" s="8">
        <f>IF(logVir!F708&lt;&gt;0,logVir!F708-logVir!F$1099-0.5*(SLir!F708+SLir!F$1099)*(logHir!F708-logHir!F$1099),0)</f>
        <v>-0.51343884693380071</v>
      </c>
      <c r="G708" s="6">
        <f>IF(logVir!G708&lt;&gt;0,logVir!G708-logVir!G$1099-0.5*(SLir!G708+SLir!G$1099)*(logHir!G708-logHir!G$1099),0)</f>
        <v>-0.59623170733426689</v>
      </c>
      <c r="H708" s="6">
        <f>IF(logVir!H708&lt;&gt;0,logVir!H708-logVir!H$1099-0.5*(SLir!H708+SLir!H$1099)*(logHir!H708-logHir!H$1099),0)</f>
        <v>-0.70086103066903416</v>
      </c>
      <c r="I708" s="6">
        <f>IF(logVir!I708&lt;&gt;0,logVir!I708-logVir!I$1099-0.5*(SLir!I708+SLir!I$1099)*(logHir!I708-logHir!I$1099),0)</f>
        <v>-0.90692393433046048</v>
      </c>
    </row>
    <row r="709" spans="1:9" x14ac:dyDescent="0.15">
      <c r="A709" s="1">
        <v>31</v>
      </c>
      <c r="B709" s="1" t="s">
        <v>160</v>
      </c>
      <c r="C709" s="1">
        <v>16</v>
      </c>
      <c r="D709" s="1" t="s">
        <v>11</v>
      </c>
      <c r="E709" s="6">
        <f>IF(logVir!E709&lt;&gt;0,logVir!E709-logVir!E$1100-0.5*(SLir!E709+SLir!E$1100)*(logHir!E709-logHir!E$1100),0)</f>
        <v>-0.27050091086537698</v>
      </c>
      <c r="F709" s="8">
        <f>IF(logVir!F709&lt;&gt;0,logVir!F709-logVir!F$1100-0.5*(SLir!F709+SLir!F$1100)*(logHir!F709-logHir!F$1100),0)</f>
        <v>-6.3807841202695004E-2</v>
      </c>
      <c r="G709" s="6">
        <f>IF(logVir!G709&lt;&gt;0,logVir!G709-logVir!G$1100-0.5*(SLir!G709+SLir!G$1100)*(logHir!G709-logHir!G$1100),0)</f>
        <v>-0.15117498117390471</v>
      </c>
      <c r="H709" s="6">
        <f>IF(logVir!H709&lt;&gt;0,logVir!H709-logVir!H$1100-0.5*(SLir!H709+SLir!H$1100)*(logHir!H709-logHir!H$1100),0)</f>
        <v>-3.1042589062271642E-2</v>
      </c>
      <c r="I709" s="6">
        <f>IF(logVir!I709&lt;&gt;0,logVir!I709-logVir!I$1100-0.5*(SLir!I709+SLir!I$1100)*(logHir!I709-logHir!I$1100),0)</f>
        <v>-0.2122586504562376</v>
      </c>
    </row>
    <row r="710" spans="1:9" x14ac:dyDescent="0.15">
      <c r="A710" s="1">
        <v>31</v>
      </c>
      <c r="B710" s="1" t="s">
        <v>160</v>
      </c>
      <c r="C710" s="1">
        <v>17</v>
      </c>
      <c r="D710" s="1" t="s">
        <v>12</v>
      </c>
      <c r="E710" s="6">
        <f>IF(logVir!E710&lt;&gt;0,logVir!E710-logVir!E$1101-0.5*(SLir!E710+SLir!E$1101)*(logHir!E710-logHir!E$1101),0)</f>
        <v>-1.4998108568401611</v>
      </c>
      <c r="F710" s="8">
        <f>IF(logVir!F710&lt;&gt;0,logVir!F710-logVir!F$1101-0.5*(SLir!F710+SLir!F$1101)*(logHir!F710-logHir!F$1101),0)</f>
        <v>-1.283523703491293</v>
      </c>
      <c r="G710" s="6">
        <f>IF(logVir!G710&lt;&gt;0,logVir!G710-logVir!G$1101-0.5*(SLir!G710+SLir!G$1101)*(logHir!G710-logHir!G$1101),0)</f>
        <v>-0.6288136549789991</v>
      </c>
      <c r="H710" s="6">
        <f>IF(logVir!H710&lt;&gt;0,logVir!H710-logVir!H$1101-0.5*(SLir!H710+SLir!H$1101)*(logHir!H710-logHir!H$1101),0)</f>
        <v>-0.86838716524041182</v>
      </c>
      <c r="I710" s="6">
        <f>IF(logVir!I710&lt;&gt;0,logVir!I710-logVir!I$1101-0.5*(SLir!I710+SLir!I$1101)*(logHir!I710-logHir!I$1101),0)</f>
        <v>-0.91319795935682935</v>
      </c>
    </row>
    <row r="711" spans="1:9" x14ac:dyDescent="0.15">
      <c r="A711" s="1">
        <v>31</v>
      </c>
      <c r="B711" s="1" t="s">
        <v>160</v>
      </c>
      <c r="C711" s="1">
        <v>18</v>
      </c>
      <c r="D711" s="1" t="s">
        <v>13</v>
      </c>
      <c r="E711" s="6">
        <f>IF(logVir!E711&lt;&gt;0,logVir!E711-logVir!E$1102-0.5*(SLir!E711+SLir!E$1102)*(logHir!E711-logHir!E$1102),0)</f>
        <v>-0.11708217282795397</v>
      </c>
      <c r="F711" s="8">
        <f>IF(logVir!F711&lt;&gt;0,logVir!F711-logVir!F$1102-0.5*(SLir!F711+SLir!F$1102)*(logHir!F711-logHir!F$1102),0)</f>
        <v>-0.32351757675734327</v>
      </c>
      <c r="G711" s="6">
        <f>IF(logVir!G711&lt;&gt;0,logVir!G711-logVir!G$1102-0.5*(SLir!G711+SLir!G$1102)*(logHir!G711-logHir!G$1102),0)</f>
        <v>-0.2153089871939351</v>
      </c>
      <c r="H711" s="6">
        <f>IF(logVir!H711&lt;&gt;0,logVir!H711-logVir!H$1102-0.5*(SLir!H711+SLir!H$1102)*(logHir!H711-logHir!H$1102),0)</f>
        <v>-0.40098587014245779</v>
      </c>
      <c r="I711" s="6">
        <f>IF(logVir!I711&lt;&gt;0,logVir!I711-logVir!I$1102-0.5*(SLir!I711+SLir!I$1102)*(logHir!I711-logHir!I$1102),0)</f>
        <v>-0.57393990959266361</v>
      </c>
    </row>
    <row r="712" spans="1:9" x14ac:dyDescent="0.15">
      <c r="A712" s="1">
        <v>31</v>
      </c>
      <c r="B712" s="1" t="s">
        <v>160</v>
      </c>
      <c r="C712" s="1">
        <v>19</v>
      </c>
      <c r="D712" s="1" t="s">
        <v>14</v>
      </c>
      <c r="E712" s="6">
        <f>IF(logVir!E712&lt;&gt;0,logVir!E712-logVir!E$1103-0.5*(SLir!E712+SLir!E$1103)*(logHir!E712-logHir!E$1103),0)</f>
        <v>-0.33861874864614738</v>
      </c>
      <c r="F712" s="8">
        <f>IF(logVir!F712&lt;&gt;0,logVir!F712-logVir!F$1103-0.5*(SLir!F712+SLir!F$1103)*(logHir!F712-logHir!F$1103),0)</f>
        <v>-0.19966114566457405</v>
      </c>
      <c r="G712" s="6">
        <f>IF(logVir!G712&lt;&gt;0,logVir!G712-logVir!G$1103-0.5*(SLir!G712+SLir!G$1103)*(logHir!G712-logHir!G$1103),0)</f>
        <v>-0.41088506039248396</v>
      </c>
      <c r="H712" s="6">
        <f>IF(logVir!H712&lt;&gt;0,logVir!H712-logVir!H$1103-0.5*(SLir!H712+SLir!H$1103)*(logHir!H712-logHir!H$1103),0)</f>
        <v>-0.34542395498476719</v>
      </c>
      <c r="I712" s="6">
        <f>IF(logVir!I712&lt;&gt;0,logVir!I712-logVir!I$1103-0.5*(SLir!I712+SLir!I$1103)*(logHir!I712-logHir!I$1103),0)</f>
        <v>-0.2877373666060411</v>
      </c>
    </row>
    <row r="713" spans="1:9" x14ac:dyDescent="0.15">
      <c r="A713" s="1">
        <v>31</v>
      </c>
      <c r="B713" s="1" t="s">
        <v>160</v>
      </c>
      <c r="C713" s="1">
        <v>20</v>
      </c>
      <c r="D713" s="1" t="s">
        <v>15</v>
      </c>
      <c r="E713" s="6">
        <f>IF(logVir!E713&lt;&gt;0,logVir!E713-logVir!E$1104-0.5*(SLir!E713+SLir!E$1104)*(logHir!E713-logHir!E$1104),0)</f>
        <v>-0.73894049983764687</v>
      </c>
      <c r="F713" s="8">
        <f>IF(logVir!F713&lt;&gt;0,logVir!F713-logVir!F$1104-0.5*(SLir!F713+SLir!F$1104)*(logHir!F713-logHir!F$1104),0)</f>
        <v>-1.0078022191952538</v>
      </c>
      <c r="G713" s="6">
        <f>IF(logVir!G713&lt;&gt;0,logVir!G713-logVir!G$1104-0.5*(SLir!G713+SLir!G$1104)*(logHir!G713-logHir!G$1104),0)</f>
        <v>-1.0813505381527897</v>
      </c>
      <c r="H713" s="6">
        <f>IF(logVir!H713&lt;&gt;0,logVir!H713-logVir!H$1104-0.5*(SLir!H713+SLir!H$1104)*(logHir!H713-logHir!H$1104),0)</f>
        <v>-0.9788856580409715</v>
      </c>
      <c r="I713" s="6">
        <f>IF(logVir!I713&lt;&gt;0,logVir!I713-logVir!I$1104-0.5*(SLir!I713+SLir!I$1104)*(logHir!I713-logHir!I$1104),0)</f>
        <v>-1.1545267829793473</v>
      </c>
    </row>
    <row r="714" spans="1:9" x14ac:dyDescent="0.15">
      <c r="A714" s="1">
        <v>31</v>
      </c>
      <c r="B714" s="1" t="s">
        <v>160</v>
      </c>
      <c r="C714" s="1">
        <v>21</v>
      </c>
      <c r="D714" s="1" t="s">
        <v>16</v>
      </c>
      <c r="E714" s="6">
        <f>IF(logVir!E714&lt;&gt;0,logVir!E714-logVir!E$1105-0.5*(SLir!E714+SLir!E$1105)*(logHir!E714-logHir!E$1105),0)</f>
        <v>-0.54550006059940492</v>
      </c>
      <c r="F714" s="8">
        <f>IF(logVir!F714&lt;&gt;0,logVir!F714-logVir!F$1105-0.5*(SLir!F714+SLir!F$1105)*(logHir!F714-logHir!F$1105),0)</f>
        <v>-0.74678183630706529</v>
      </c>
      <c r="G714" s="6">
        <f>IF(logVir!G714&lt;&gt;0,logVir!G714-logVir!G$1105-0.5*(SLir!G714+SLir!G$1105)*(logHir!G714-logHir!G$1105),0)</f>
        <v>-0.71200017108406277</v>
      </c>
      <c r="H714" s="6">
        <f>IF(logVir!H714&lt;&gt;0,logVir!H714-logVir!H$1105-0.5*(SLir!H714+SLir!H$1105)*(logHir!H714-logHir!H$1105),0)</f>
        <v>-0.70875576511808536</v>
      </c>
      <c r="I714" s="6">
        <f>IF(logVir!I714&lt;&gt;0,logVir!I714-logVir!I$1105-0.5*(SLir!I714+SLir!I$1105)*(logHir!I714-logHir!I$1105),0)</f>
        <v>-0.81139285520150706</v>
      </c>
    </row>
    <row r="715" spans="1:9" x14ac:dyDescent="0.15">
      <c r="A715" s="1">
        <v>31</v>
      </c>
      <c r="B715" s="1" t="s">
        <v>159</v>
      </c>
      <c r="C715" s="1">
        <v>22</v>
      </c>
      <c r="D715" s="1" t="s">
        <v>8</v>
      </c>
      <c r="E715" s="6">
        <f>IF(logVir!E715&lt;&gt;0,logVir!E715-logVir!E$1106-0.5*(SLir!E715+SLir!E$1106)*(logHir!E715-logHir!E$1106),0)</f>
        <v>-0.20707769390351105</v>
      </c>
      <c r="F715" s="8">
        <f>IF(logVir!F715&lt;&gt;0,logVir!F715-logVir!F$1106-0.5*(SLir!F715+SLir!F$1106)*(logHir!F715-logHir!F$1106),0)</f>
        <v>-0.36956071776158239</v>
      </c>
      <c r="G715" s="6">
        <f>IF(logVir!G715&lt;&gt;0,logVir!G715-logVir!G$1106-0.5*(SLir!G715+SLir!G$1106)*(logHir!G715-logHir!G$1106),0)</f>
        <v>-0.32602301997048466</v>
      </c>
      <c r="H715" s="6">
        <f>IF(logVir!H715&lt;&gt;0,logVir!H715-logVir!H$1106-0.5*(SLir!H715+SLir!H$1106)*(logHir!H715-logHir!H$1106),0)</f>
        <v>-0.39385556304722447</v>
      </c>
      <c r="I715" s="6">
        <f>IF(logVir!I715&lt;&gt;0,logVir!I715-logVir!I$1106-0.5*(SLir!I715+SLir!I$1106)*(logHir!I715-logHir!I$1106),0)</f>
        <v>-0.38743577006672614</v>
      </c>
    </row>
    <row r="716" spans="1:9" x14ac:dyDescent="0.15">
      <c r="A716" s="1">
        <v>31</v>
      </c>
      <c r="B716" s="1" t="s">
        <v>159</v>
      </c>
      <c r="C716" s="1">
        <v>23</v>
      </c>
      <c r="D716" s="1" t="s">
        <v>29</v>
      </c>
      <c r="E716" s="6">
        <f>IF(logVir!E716&lt;&gt;0,logVir!E716-logVir!E$1107-0.5*(SLir!E716+SLir!E$1107)*(logHir!E716-logHir!E$1107),0)</f>
        <v>-0.20268840274257527</v>
      </c>
      <c r="F716" s="8">
        <f>IF(logVir!F716&lt;&gt;0,logVir!F716-logVir!F$1107-0.5*(SLir!F716+SLir!F$1107)*(logHir!F716-logHir!F$1107),0)</f>
        <v>-0.15314775549496651</v>
      </c>
      <c r="G716" s="6">
        <f>IF(logVir!G716&lt;&gt;0,logVir!G716-logVir!G$1107-0.5*(SLir!G716+SLir!G$1107)*(logHir!G716-logHir!G$1107),0)</f>
        <v>-0.1744848260409505</v>
      </c>
      <c r="H716" s="6">
        <f>IF(logVir!H716&lt;&gt;0,logVir!H716-logVir!H$1107-0.5*(SLir!H716+SLir!H$1107)*(logHir!H716-logHir!H$1107),0)</f>
        <v>-0.17798640922635556</v>
      </c>
      <c r="I716" s="6">
        <f>IF(logVir!I716&lt;&gt;0,logVir!I716-logVir!I$1107-0.5*(SLir!I716+SLir!I$1107)*(logHir!I716-logHir!I$1107),0)</f>
        <v>-0.19665503452441147</v>
      </c>
    </row>
    <row r="717" spans="1:9" x14ac:dyDescent="0.15">
      <c r="A717" s="1">
        <v>32</v>
      </c>
      <c r="B717" s="1" t="s">
        <v>304</v>
      </c>
      <c r="C717" s="1">
        <v>1</v>
      </c>
      <c r="D717" s="1" t="s">
        <v>9</v>
      </c>
      <c r="E717" s="6">
        <f>IF(logVir!E717&lt;&gt;0,logVir!E717-logVir!E$1085-0.5*(SLir!E717+SLir!E$1085)*(logHir!E717-logHir!E$1085),0)</f>
        <v>-0.36975032541747077</v>
      </c>
      <c r="F717" s="8">
        <f>IF(logVir!F717&lt;&gt;0,logVir!F717-logVir!F$1085-0.5*(SLir!F717+SLir!F$1085)*(logHir!F717-logHir!F$1085),0)</f>
        <v>-0.36228015555227877</v>
      </c>
      <c r="G717" s="6">
        <f>IF(logVir!G717&lt;&gt;0,logVir!G717-logVir!G$1085-0.5*(SLir!G717+SLir!G$1085)*(logHir!G717-logHir!G$1085),0)</f>
        <v>-0.37202377122554536</v>
      </c>
      <c r="H717" s="6">
        <f>IF(logVir!H717&lt;&gt;0,logVir!H717-logVir!H$1085-0.5*(SLir!H717+SLir!H$1085)*(logHir!H717-logHir!H$1085),0)</f>
        <v>-0.38225234032915428</v>
      </c>
      <c r="I717" s="6">
        <f>IF(logVir!I717&lt;&gt;0,logVir!I717-logVir!I$1085-0.5*(SLir!I717+SLir!I$1085)*(logHir!I717-logHir!I$1085),0)</f>
        <v>-0.58241045193323637</v>
      </c>
    </row>
    <row r="718" spans="1:9" x14ac:dyDescent="0.15">
      <c r="A718" s="1">
        <v>32</v>
      </c>
      <c r="B718" s="1" t="s">
        <v>304</v>
      </c>
      <c r="C718" s="1">
        <v>2</v>
      </c>
      <c r="D718" s="1" t="s">
        <v>10</v>
      </c>
      <c r="E718" s="6">
        <f>IF(logVir!E718&lt;&gt;0,logVir!E718-logVir!E$1086-0.5*(SLir!E718+SLir!E$1086)*(logHir!E718-logHir!E$1086),0)</f>
        <v>-0.23263238433212097</v>
      </c>
      <c r="F718" s="8">
        <f>IF(logVir!F718&lt;&gt;0,logVir!F718-logVir!F$1086-0.5*(SLir!F718+SLir!F$1086)*(logHir!F718-logHir!F$1086),0)</f>
        <v>-0.32336742064245738</v>
      </c>
      <c r="G718" s="6">
        <f>IF(logVir!G718&lt;&gt;0,logVir!G718-logVir!G$1086-0.5*(SLir!G718+SLir!G$1086)*(logHir!G718-logHir!G$1086),0)</f>
        <v>-0.47409245879412437</v>
      </c>
      <c r="H718" s="6">
        <f>IF(logVir!H718&lt;&gt;0,logVir!H718-logVir!H$1086-0.5*(SLir!H718+SLir!H$1086)*(logHir!H718-logHir!H$1086),0)</f>
        <v>-0.34014678892154465</v>
      </c>
      <c r="I718" s="6">
        <f>IF(logVir!I718&lt;&gt;0,logVir!I718-logVir!I$1086-0.5*(SLir!I718+SLir!I$1086)*(logHir!I718-logHir!I$1086),0)</f>
        <v>-0.30806009694773118</v>
      </c>
    </row>
    <row r="719" spans="1:9" x14ac:dyDescent="0.15">
      <c r="A719" s="1">
        <v>32</v>
      </c>
      <c r="B719" s="1" t="s">
        <v>165</v>
      </c>
      <c r="C719" s="1">
        <v>3</v>
      </c>
      <c r="D719" s="1" t="s">
        <v>17</v>
      </c>
      <c r="E719" s="6">
        <f>IF(logVir!E719&lt;&gt;0,logVir!E719-logVir!E$1087-0.5*(SLir!E719+SLir!E$1087)*(logHir!E719-logHir!E$1087),0)</f>
        <v>-1.1973936372368721</v>
      </c>
      <c r="F719" s="8">
        <f>IF(logVir!F719&lt;&gt;0,logVir!F719-logVir!F$1087-0.5*(SLir!F719+SLir!F$1087)*(logHir!F719-logHir!F$1087),0)</f>
        <v>-1.0572920506266237</v>
      </c>
      <c r="G719" s="6">
        <f>IF(logVir!G719&lt;&gt;0,logVir!G719-logVir!G$1087-0.5*(SLir!G719+SLir!G$1087)*(logHir!G719-logHir!G$1087),0)</f>
        <v>-1.0784701687798282</v>
      </c>
      <c r="H719" s="6">
        <f>IF(logVir!H719&lt;&gt;0,logVir!H719-logVir!H$1087-0.5*(SLir!H719+SLir!H$1087)*(logHir!H719-logHir!H$1087),0)</f>
        <v>-1.1046626979059089</v>
      </c>
      <c r="I719" s="6">
        <f>IF(logVir!I719&lt;&gt;0,logVir!I719-logVir!I$1087-0.5*(SLir!I719+SLir!I$1087)*(logHir!I719-logHir!I$1087),0)</f>
        <v>-1.1397802987351349</v>
      </c>
    </row>
    <row r="720" spans="1:9" x14ac:dyDescent="0.15">
      <c r="A720" s="1">
        <v>32</v>
      </c>
      <c r="B720" s="1" t="s">
        <v>165</v>
      </c>
      <c r="C720" s="1">
        <v>4</v>
      </c>
      <c r="D720" s="1" t="s">
        <v>18</v>
      </c>
      <c r="E720" s="6">
        <f>IF(logVir!E720&lt;&gt;0,logVir!E720-logVir!E$1088-0.5*(SLir!E720+SLir!E$1088)*(logHir!E720-logHir!E$1088),0)</f>
        <v>-0.57020630333655009</v>
      </c>
      <c r="F720" s="8">
        <f>IF(logVir!F720&lt;&gt;0,logVir!F720-logVir!F$1088-0.5*(SLir!F720+SLir!F$1088)*(logHir!F720-logHir!F$1088),0)</f>
        <v>-0.26721475421542756</v>
      </c>
      <c r="G720" s="6">
        <f>IF(logVir!G720&lt;&gt;0,logVir!G720-logVir!G$1088-0.5*(SLir!G720+SLir!G$1088)*(logHir!G720-logHir!G$1088),0)</f>
        <v>-0.34701008831526009</v>
      </c>
      <c r="H720" s="6">
        <f>IF(logVir!H720&lt;&gt;0,logVir!H720-logVir!H$1088-0.5*(SLir!H720+SLir!H$1088)*(logHir!H720-logHir!H$1088),0)</f>
        <v>-0.33190235153855102</v>
      </c>
      <c r="I720" s="6">
        <f>IF(logVir!I720&lt;&gt;0,logVir!I720-logVir!I$1088-0.5*(SLir!I720+SLir!I$1088)*(logHir!I720-logHir!I$1088),0)</f>
        <v>-0.35103508865362681</v>
      </c>
    </row>
    <row r="721" spans="1:9" x14ac:dyDescent="0.15">
      <c r="A721" s="1">
        <v>32</v>
      </c>
      <c r="B721" s="1" t="s">
        <v>165</v>
      </c>
      <c r="C721" s="1">
        <v>5</v>
      </c>
      <c r="D721" s="1" t="s">
        <v>19</v>
      </c>
      <c r="E721" s="6">
        <f>IF(logVir!E721&lt;&gt;0,logVir!E721-logVir!E$1089-0.5*(SLir!E721+SLir!E$1089)*(logHir!E721-logHir!E$1089),0)</f>
        <v>-0.15714317114525622</v>
      </c>
      <c r="F721" s="8">
        <f>IF(logVir!F721&lt;&gt;0,logVir!F721-logVir!F$1089-0.5*(SLir!F721+SLir!F$1089)*(logHir!F721-logHir!F$1089),0)</f>
        <v>-0.59560715271163267</v>
      </c>
      <c r="G721" s="6">
        <f>IF(logVir!G721&lt;&gt;0,logVir!G721-logVir!G$1089-0.5*(SLir!G721+SLir!G$1089)*(logHir!G721-logHir!G$1089),0)</f>
        <v>-0.60223570186595599</v>
      </c>
      <c r="H721" s="6">
        <f>IF(logVir!H721&lt;&gt;0,logVir!H721-logVir!H$1089-0.5*(SLir!H721+SLir!H$1089)*(logHir!H721-logHir!H$1089),0)</f>
        <v>-0.64732897400952294</v>
      </c>
      <c r="I721" s="6">
        <f>IF(logVir!I721&lt;&gt;0,logVir!I721-logVir!I$1089-0.5*(SLir!I721+SLir!I$1089)*(logHir!I721-logHir!I$1089),0)</f>
        <v>-0.44173368020641496</v>
      </c>
    </row>
    <row r="722" spans="1:9" x14ac:dyDescent="0.15">
      <c r="A722" s="1">
        <v>32</v>
      </c>
      <c r="B722" s="1" t="s">
        <v>165</v>
      </c>
      <c r="C722" s="1">
        <v>6</v>
      </c>
      <c r="D722" s="1" t="s">
        <v>3</v>
      </c>
      <c r="E722" s="6">
        <f>IF(logVir!E722&lt;&gt;0,logVir!E722-logVir!E$1090-0.5*(SLir!E722+SLir!E$1090)*(logHir!E722-logHir!E$1090),0)</f>
        <v>-1.5558591718856924</v>
      </c>
      <c r="F722" s="8">
        <f>IF(logVir!F722&lt;&gt;0,logVir!F722-logVir!F$1090-0.5*(SLir!F722+SLir!F$1090)*(logHir!F722-logHir!F$1090),0)</f>
        <v>-1.6075382420191584</v>
      </c>
      <c r="G722" s="6">
        <f>IF(logVir!G722&lt;&gt;0,logVir!G722-logVir!G$1090-0.5*(SLir!G722+SLir!G$1090)*(logHir!G722-logHir!G$1090),0)</f>
        <v>-1.8784655604718441</v>
      </c>
      <c r="H722" s="6">
        <f>IF(logVir!H722&lt;&gt;0,logVir!H722-logVir!H$1090-0.5*(SLir!H722+SLir!H$1090)*(logHir!H722-logHir!H$1090),0)</f>
        <v>-2.1212632419673074</v>
      </c>
      <c r="I722" s="6">
        <f>IF(logVir!I722&lt;&gt;0,logVir!I722-logVir!I$1090-0.5*(SLir!I722+SLir!I$1090)*(logHir!I722-logHir!I$1090),0)</f>
        <v>-1.170745438216853</v>
      </c>
    </row>
    <row r="723" spans="1:9" x14ac:dyDescent="0.15">
      <c r="A723" s="1">
        <v>32</v>
      </c>
      <c r="B723" s="1" t="s">
        <v>165</v>
      </c>
      <c r="C723" s="1">
        <v>7</v>
      </c>
      <c r="D723" s="1" t="s">
        <v>20</v>
      </c>
      <c r="E723" s="6">
        <f>IF(logVir!E723&lt;&gt;0,logVir!E723-logVir!E$1091-0.5*(SLir!E723+SLir!E$1091)*(logHir!E723-logHir!E$1091),0)</f>
        <v>-3.6372153072844369</v>
      </c>
      <c r="F723" s="8">
        <f>IF(logVir!F723&lt;&gt;0,logVir!F723-logVir!F$1091-0.5*(SLir!F723+SLir!F$1091)*(logHir!F723-logHir!F$1091),0)</f>
        <v>-2.8200414478695492</v>
      </c>
      <c r="G723" s="6">
        <f>IF(logVir!G723&lt;&gt;0,logVir!G723-logVir!G$1091-0.5*(SLir!G723+SLir!G$1091)*(logHir!G723-logHir!G$1091),0)</f>
        <v>-1.4757412606536342</v>
      </c>
      <c r="H723" s="6">
        <f>IF(logVir!H723&lt;&gt;0,logVir!H723-logVir!H$1091-0.5*(SLir!H723+SLir!H$1091)*(logHir!H723-logHir!H$1091),0)</f>
        <v>-0.91425932324846748</v>
      </c>
      <c r="I723" s="6">
        <f>IF(logVir!I723&lt;&gt;0,logVir!I723-logVir!I$1091-0.5*(SLir!I723+SLir!I$1091)*(logHir!I723-logHir!I$1091),0)</f>
        <v>-0.84224691313637079</v>
      </c>
    </row>
    <row r="724" spans="1:9" x14ac:dyDescent="0.15">
      <c r="A724" s="1">
        <v>32</v>
      </c>
      <c r="B724" s="1" t="s">
        <v>165</v>
      </c>
      <c r="C724" s="1">
        <v>8</v>
      </c>
      <c r="D724" s="1" t="s">
        <v>21</v>
      </c>
      <c r="E724" s="6">
        <f>IF(logVir!E724&lt;&gt;0,logVir!E724-logVir!E$1092-0.5*(SLir!E724+SLir!E$1092)*(logHir!E724-logHir!E$1092),0)</f>
        <v>-0.53563020201491951</v>
      </c>
      <c r="F724" s="8">
        <f>IF(logVir!F724&lt;&gt;0,logVir!F724-logVir!F$1092-0.5*(SLir!F724+SLir!F$1092)*(logHir!F724-logHir!F$1092),0)</f>
        <v>-0.37685639402495014</v>
      </c>
      <c r="G724" s="6">
        <f>IF(logVir!G724&lt;&gt;0,logVir!G724-logVir!G$1092-0.5*(SLir!G724+SLir!G$1092)*(logHir!G724-logHir!G$1092),0)</f>
        <v>-0.27721957066270908</v>
      </c>
      <c r="H724" s="6">
        <f>IF(logVir!H724&lt;&gt;0,logVir!H724-logVir!H$1092-0.5*(SLir!H724+SLir!H$1092)*(logHir!H724-logHir!H$1092),0)</f>
        <v>-0.18365625243238665</v>
      </c>
      <c r="I724" s="6">
        <f>IF(logVir!I724&lt;&gt;0,logVir!I724-logVir!I$1092-0.5*(SLir!I724+SLir!I$1092)*(logHir!I724-logHir!I$1092),0)</f>
        <v>-0.60523219146532459</v>
      </c>
    </row>
    <row r="725" spans="1:9" x14ac:dyDescent="0.15">
      <c r="A725" s="1">
        <v>32</v>
      </c>
      <c r="B725" s="1" t="s">
        <v>165</v>
      </c>
      <c r="C725" s="1">
        <v>9</v>
      </c>
      <c r="D725" s="1" t="s">
        <v>22</v>
      </c>
      <c r="E725" s="6">
        <f>IF(logVir!E725&lt;&gt;0,logVir!E725-logVir!E$1093-0.5*(SLir!E725+SLir!E$1093)*(logHir!E725-logHir!E$1093),0)</f>
        <v>-0.21833892945592709</v>
      </c>
      <c r="F725" s="8">
        <f>IF(logVir!F725&lt;&gt;0,logVir!F725-logVir!F$1093-0.5*(SLir!F725+SLir!F$1093)*(logHir!F725-logHir!F$1093),0)</f>
        <v>2.5393198487471902E-2</v>
      </c>
      <c r="G725" s="6">
        <f>IF(logVir!G725&lt;&gt;0,logVir!G725-logVir!G$1093-0.5*(SLir!G725+SLir!G$1093)*(logHir!G725-logHir!G$1093),0)</f>
        <v>0.10696854043663863</v>
      </c>
      <c r="H725" s="6">
        <f>IF(logVir!H725&lt;&gt;0,logVir!H725-logVir!H$1093-0.5*(SLir!H725+SLir!H$1093)*(logHir!H725-logHir!H$1093),0)</f>
        <v>0.2071959687863254</v>
      </c>
      <c r="I725" s="6">
        <f>IF(logVir!I725&lt;&gt;0,logVir!I725-logVir!I$1093-0.5*(SLir!I725+SLir!I$1093)*(logHir!I725-logHir!I$1093),0)</f>
        <v>-0.10400295713631637</v>
      </c>
    </row>
    <row r="726" spans="1:9" x14ac:dyDescent="0.15">
      <c r="A726" s="1">
        <v>32</v>
      </c>
      <c r="B726" s="1" t="s">
        <v>165</v>
      </c>
      <c r="C726" s="1">
        <v>10</v>
      </c>
      <c r="D726" s="1" t="s">
        <v>23</v>
      </c>
      <c r="E726" s="6">
        <f>IF(logVir!E726&lt;&gt;0,logVir!E726-logVir!E$1094-0.5*(SLir!E726+SLir!E$1094)*(logHir!E726-logHir!E$1094),0)</f>
        <v>-1.1547133298244316</v>
      </c>
      <c r="F726" s="8">
        <f>IF(logVir!F726&lt;&gt;0,logVir!F726-logVir!F$1094-0.5*(SLir!F726+SLir!F$1094)*(logHir!F726-logHir!F$1094),0)</f>
        <v>-0.77742978778155614</v>
      </c>
      <c r="G726" s="6">
        <f>IF(logVir!G726&lt;&gt;0,logVir!G726-logVir!G$1094-0.5*(SLir!G726+SLir!G$1094)*(logHir!G726-logHir!G$1094),0)</f>
        <v>-0.93691986937225646</v>
      </c>
      <c r="H726" s="6">
        <f>IF(logVir!H726&lt;&gt;0,logVir!H726-logVir!H$1094-0.5*(SLir!H726+SLir!H$1094)*(logHir!H726-logHir!H$1094),0)</f>
        <v>-0.15721788888202659</v>
      </c>
      <c r="I726" s="6">
        <f>IF(logVir!I726&lt;&gt;0,logVir!I726-logVir!I$1094-0.5*(SLir!I726+SLir!I$1094)*(logHir!I726-logHir!I$1094),0)</f>
        <v>-0.67086232461874662</v>
      </c>
    </row>
    <row r="727" spans="1:9" x14ac:dyDescent="0.15">
      <c r="A727" s="1">
        <v>32</v>
      </c>
      <c r="B727" s="1" t="s">
        <v>165</v>
      </c>
      <c r="C727" s="1">
        <v>11</v>
      </c>
      <c r="D727" s="1" t="s">
        <v>24</v>
      </c>
      <c r="E727" s="6">
        <f>IF(logVir!E727&lt;&gt;0,logVir!E727-logVir!E$1095-0.5*(SLir!E727+SLir!E$1095)*(logHir!E727-logHir!E$1095),0)</f>
        <v>-0.7859967782132784</v>
      </c>
      <c r="F727" s="8">
        <f>IF(logVir!F727&lt;&gt;0,logVir!F727-logVir!F$1095-0.5*(SLir!F727+SLir!F$1095)*(logHir!F727-logHir!F$1095),0)</f>
        <v>-0.21928749611475601</v>
      </c>
      <c r="G727" s="6">
        <f>IF(logVir!G727&lt;&gt;0,logVir!G727-logVir!G$1095-0.5*(SLir!G727+SLir!G$1095)*(logHir!G727-logHir!G$1095),0)</f>
        <v>-0.26411914551241822</v>
      </c>
      <c r="H727" s="6">
        <f>IF(logVir!H727&lt;&gt;0,logVir!H727-logVir!H$1095-0.5*(SLir!H727+SLir!H$1095)*(logHir!H727-logHir!H$1095),0)</f>
        <v>-0.39947690697246474</v>
      </c>
      <c r="I727" s="6">
        <f>IF(logVir!I727&lt;&gt;0,logVir!I727-logVir!I$1095-0.5*(SLir!I727+SLir!I$1095)*(logHir!I727-logHir!I$1095),0)</f>
        <v>-0.4446526587435109</v>
      </c>
    </row>
    <row r="728" spans="1:9" x14ac:dyDescent="0.15">
      <c r="A728" s="1">
        <v>32</v>
      </c>
      <c r="B728" s="1" t="s">
        <v>165</v>
      </c>
      <c r="C728" s="1">
        <v>12</v>
      </c>
      <c r="D728" s="1" t="s">
        <v>25</v>
      </c>
      <c r="E728" s="6">
        <f>IF(logVir!E728&lt;&gt;0,logVir!E728-logVir!E$1096-0.5*(SLir!E728+SLir!E$1096)*(logHir!E728-logHir!E$1096),0)</f>
        <v>-0.75706805497718632</v>
      </c>
      <c r="F728" s="8">
        <f>IF(logVir!F728&lt;&gt;0,logVir!F728-logVir!F$1096-0.5*(SLir!F728+SLir!F$1096)*(logHir!F728-logHir!F$1096),0)</f>
        <v>-0.69928748357254122</v>
      </c>
      <c r="G728" s="6">
        <f>IF(logVir!G728&lt;&gt;0,logVir!G728-logVir!G$1096-0.5*(SLir!G728+SLir!G$1096)*(logHir!G728-logHir!G$1096),0)</f>
        <v>-0.77330650311084947</v>
      </c>
      <c r="H728" s="6">
        <f>IF(logVir!H728&lt;&gt;0,logVir!H728-logVir!H$1096-0.5*(SLir!H728+SLir!H$1096)*(logHir!H728-logHir!H$1096),0)</f>
        <v>-0.73670217461784604</v>
      </c>
      <c r="I728" s="6">
        <f>IF(logVir!I728&lt;&gt;0,logVir!I728-logVir!I$1096-0.5*(SLir!I728+SLir!I$1096)*(logHir!I728-logHir!I$1096),0)</f>
        <v>-0.25224464298840893</v>
      </c>
    </row>
    <row r="729" spans="1:9" x14ac:dyDescent="0.15">
      <c r="A729" s="1">
        <v>32</v>
      </c>
      <c r="B729" s="1" t="s">
        <v>165</v>
      </c>
      <c r="C729" s="1">
        <v>13</v>
      </c>
      <c r="D729" s="1" t="s">
        <v>26</v>
      </c>
      <c r="E729" s="6">
        <f>IF(logVir!E729&lt;&gt;0,logVir!E729-logVir!E$1097-0.5*(SLir!E729+SLir!E$1097)*(logHir!E729-logHir!E$1097),0)</f>
        <v>-0.4172910580003748</v>
      </c>
      <c r="F729" s="8">
        <f>IF(logVir!F729&lt;&gt;0,logVir!F729-logVir!F$1097-0.5*(SLir!F729+SLir!F$1097)*(logHir!F729-logHir!F$1097),0)</f>
        <v>-0.49818821276608793</v>
      </c>
      <c r="G729" s="6">
        <f>IF(logVir!G729&lt;&gt;0,logVir!G729-logVir!G$1097-0.5*(SLir!G729+SLir!G$1097)*(logHir!G729-logHir!G$1097),0)</f>
        <v>-0.36130958659528878</v>
      </c>
      <c r="H729" s="6">
        <f>IF(logVir!H729&lt;&gt;0,logVir!H729-logVir!H$1097-0.5*(SLir!H729+SLir!H$1097)*(logHir!H729-logHir!H$1097),0)</f>
        <v>-0.46256942886211294</v>
      </c>
      <c r="I729" s="6">
        <f>IF(logVir!I729&lt;&gt;0,logVir!I729-logVir!I$1097-0.5*(SLir!I729+SLir!I$1097)*(logHir!I729-logHir!I$1097),0)</f>
        <v>-0.50194613901800933</v>
      </c>
    </row>
    <row r="730" spans="1:9" x14ac:dyDescent="0.15">
      <c r="A730" s="1">
        <v>32</v>
      </c>
      <c r="B730" s="1" t="s">
        <v>165</v>
      </c>
      <c r="C730" s="1">
        <v>14</v>
      </c>
      <c r="D730" s="1" t="s">
        <v>27</v>
      </c>
      <c r="E730" s="6">
        <f>IF(logVir!E730&lt;&gt;0,logVir!E730-logVir!E$1098-0.5*(SLir!E730+SLir!E$1098)*(logHir!E730-logHir!E$1098),0)</f>
        <v>-0.70753343043900641</v>
      </c>
      <c r="F730" s="8">
        <f>IF(logVir!F730&lt;&gt;0,logVir!F730-logVir!F$1098-0.5*(SLir!F730+SLir!F$1098)*(logHir!F730-logHir!F$1098),0)</f>
        <v>0.34164428135625458</v>
      </c>
      <c r="G730" s="6">
        <f>IF(logVir!G730&lt;&gt;0,logVir!G730-logVir!G$1098-0.5*(SLir!G730+SLir!G$1098)*(logHir!G730-logHir!G$1098),0)</f>
        <v>-0.52308928198808891</v>
      </c>
      <c r="H730" s="6">
        <f>IF(logVir!H730&lt;&gt;0,logVir!H730-logVir!H$1098-0.5*(SLir!H730+SLir!H$1098)*(logHir!H730-logHir!H$1098),0)</f>
        <v>-0.12025490700333108</v>
      </c>
      <c r="I730" s="6">
        <f>IF(logVir!I730&lt;&gt;0,logVir!I730-logVir!I$1098-0.5*(SLir!I730+SLir!I$1098)*(logHir!I730-logHir!I$1098),0)</f>
        <v>0.44224748969142924</v>
      </c>
    </row>
    <row r="731" spans="1:9" x14ac:dyDescent="0.15">
      <c r="A731" s="1">
        <v>32</v>
      </c>
      <c r="B731" s="1" t="s">
        <v>165</v>
      </c>
      <c r="C731" s="1">
        <v>15</v>
      </c>
      <c r="D731" s="1" t="s">
        <v>28</v>
      </c>
      <c r="E731" s="6">
        <f>IF(logVir!E731&lt;&gt;0,logVir!E731-logVir!E$1099-0.5*(SLir!E731+SLir!E$1099)*(logHir!E731-logHir!E$1099),0)</f>
        <v>-0.2859634812337335</v>
      </c>
      <c r="F731" s="8">
        <f>IF(logVir!F731&lt;&gt;0,logVir!F731-logVir!F$1099-0.5*(SLir!F731+SLir!F$1099)*(logHir!F731-logHir!F$1099),0)</f>
        <v>-0.31281732810427076</v>
      </c>
      <c r="G731" s="6">
        <f>IF(logVir!G731&lt;&gt;0,logVir!G731-logVir!G$1099-0.5*(SLir!G731+SLir!G$1099)*(logHir!G731-logHir!G$1099),0)</f>
        <v>-0.44852802389609225</v>
      </c>
      <c r="H731" s="6">
        <f>IF(logVir!H731&lt;&gt;0,logVir!H731-logVir!H$1099-0.5*(SLir!H731+SLir!H$1099)*(logHir!H731-logHir!H$1099),0)</f>
        <v>-0.44899257328625708</v>
      </c>
      <c r="I731" s="6">
        <f>IF(logVir!I731&lt;&gt;0,logVir!I731-logVir!I$1099-0.5*(SLir!I731+SLir!I$1099)*(logHir!I731-logHir!I$1099),0)</f>
        <v>-0.77266636214423479</v>
      </c>
    </row>
    <row r="732" spans="1:9" x14ac:dyDescent="0.15">
      <c r="A732" s="1">
        <v>32</v>
      </c>
      <c r="B732" s="1" t="s">
        <v>304</v>
      </c>
      <c r="C732" s="1">
        <v>16</v>
      </c>
      <c r="D732" s="1" t="s">
        <v>11</v>
      </c>
      <c r="E732" s="6">
        <f>IF(logVir!E732&lt;&gt;0,logVir!E732-logVir!E$1100-0.5*(SLir!E732+SLir!E$1100)*(logHir!E732-logHir!E$1100),0)</f>
        <v>-0.24933813251330073</v>
      </c>
      <c r="F732" s="8">
        <f>IF(logVir!F732&lt;&gt;0,logVir!F732-logVir!F$1100-0.5*(SLir!F732+SLir!F$1100)*(logHir!F732-logHir!F$1100),0)</f>
        <v>-0.13630886276878551</v>
      </c>
      <c r="G732" s="6">
        <f>IF(logVir!G732&lt;&gt;0,logVir!G732-logVir!G$1100-0.5*(SLir!G732+SLir!G$1100)*(logHir!G732-logHir!G$1100),0)</f>
        <v>-0.26378509314036214</v>
      </c>
      <c r="H732" s="6">
        <f>IF(logVir!H732&lt;&gt;0,logVir!H732-logVir!H$1100-0.5*(SLir!H732+SLir!H$1100)*(logHir!H732-logHir!H$1100),0)</f>
        <v>4.9149946001251998E-2</v>
      </c>
      <c r="I732" s="6">
        <f>IF(logVir!I732&lt;&gt;0,logVir!I732-logVir!I$1100-0.5*(SLir!I732+SLir!I$1100)*(logHir!I732-logHir!I$1100),0)</f>
        <v>0.14310419151505371</v>
      </c>
    </row>
    <row r="733" spans="1:9" x14ac:dyDescent="0.15">
      <c r="A733" s="1">
        <v>32</v>
      </c>
      <c r="B733" s="1" t="s">
        <v>304</v>
      </c>
      <c r="C733" s="1">
        <v>17</v>
      </c>
      <c r="D733" s="1" t="s">
        <v>12</v>
      </c>
      <c r="E733" s="6">
        <f>IF(logVir!E733&lt;&gt;0,logVir!E733-logVir!E$1101-0.5*(SLir!E733+SLir!E$1101)*(logHir!E733-logHir!E$1101),0)</f>
        <v>-0.77264893668637413</v>
      </c>
      <c r="F733" s="8">
        <f>IF(logVir!F733&lt;&gt;0,logVir!F733-logVir!F$1101-0.5*(SLir!F733+SLir!F$1101)*(logHir!F733-logHir!F$1101),0)</f>
        <v>-0.89854156783515249</v>
      </c>
      <c r="G733" s="6">
        <f>IF(logVir!G733&lt;&gt;0,logVir!G733-logVir!G$1101-0.5*(SLir!G733+SLir!G$1101)*(logHir!G733-logHir!G$1101),0)</f>
        <v>-0.25895247831019974</v>
      </c>
      <c r="H733" s="6">
        <f>IF(logVir!H733&lt;&gt;0,logVir!H733-logVir!H$1101-0.5*(SLir!H733+SLir!H$1101)*(logHir!H733-logHir!H$1101),0)</f>
        <v>-0.24785918051866945</v>
      </c>
      <c r="I733" s="6">
        <f>IF(logVir!I733&lt;&gt;0,logVir!I733-logVir!I$1101-0.5*(SLir!I733+SLir!I$1101)*(logHir!I733-logHir!I$1101),0)</f>
        <v>-0.48543737324096059</v>
      </c>
    </row>
    <row r="734" spans="1:9" x14ac:dyDescent="0.15">
      <c r="A734" s="1">
        <v>32</v>
      </c>
      <c r="B734" s="1" t="s">
        <v>304</v>
      </c>
      <c r="C734" s="1">
        <v>18</v>
      </c>
      <c r="D734" s="1" t="s">
        <v>13</v>
      </c>
      <c r="E734" s="6">
        <f>IF(logVir!E734&lt;&gt;0,logVir!E734-logVir!E$1102-0.5*(SLir!E734+SLir!E$1102)*(logHir!E734-logHir!E$1102),0)</f>
        <v>-0.82683062737335689</v>
      </c>
      <c r="F734" s="8">
        <f>IF(logVir!F734&lt;&gt;0,logVir!F734-logVir!F$1102-0.5*(SLir!F734+SLir!F$1102)*(logHir!F734-logHir!F$1102),0)</f>
        <v>-0.53609776097212503</v>
      </c>
      <c r="G734" s="6">
        <f>IF(logVir!G734&lt;&gt;0,logVir!G734-logVir!G$1102-0.5*(SLir!G734+SLir!G$1102)*(logHir!G734-logHir!G$1102),0)</f>
        <v>-0.46445788042121527</v>
      </c>
      <c r="H734" s="6">
        <f>IF(logVir!H734&lt;&gt;0,logVir!H734-logVir!H$1102-0.5*(SLir!H734+SLir!H$1102)*(logHir!H734-logHir!H$1102),0)</f>
        <v>-0.3899618905971769</v>
      </c>
      <c r="I734" s="6">
        <f>IF(logVir!I734&lt;&gt;0,logVir!I734-logVir!I$1102-0.5*(SLir!I734+SLir!I$1102)*(logHir!I734-logHir!I$1102),0)</f>
        <v>-0.39378622781310257</v>
      </c>
    </row>
    <row r="735" spans="1:9" x14ac:dyDescent="0.15">
      <c r="A735" s="1">
        <v>32</v>
      </c>
      <c r="B735" s="1" t="s">
        <v>304</v>
      </c>
      <c r="C735" s="1">
        <v>19</v>
      </c>
      <c r="D735" s="1" t="s">
        <v>14</v>
      </c>
      <c r="E735" s="6">
        <f>IF(logVir!E735&lt;&gt;0,logVir!E735-logVir!E$1103-0.5*(SLir!E735+SLir!E$1103)*(logHir!E735-logHir!E$1103),0)</f>
        <v>-5.0744386652853746E-2</v>
      </c>
      <c r="F735" s="8">
        <f>IF(logVir!F735&lt;&gt;0,logVir!F735-logVir!F$1103-0.5*(SLir!F735+SLir!F$1103)*(logHir!F735-logHir!F$1103),0)</f>
        <v>9.5617967705924234E-2</v>
      </c>
      <c r="G735" s="6">
        <f>IF(logVir!G735&lt;&gt;0,logVir!G735-logVir!G$1103-0.5*(SLir!G735+SLir!G$1103)*(logHir!G735-logHir!G$1103),0)</f>
        <v>-9.5613178660709508E-3</v>
      </c>
      <c r="H735" s="6">
        <f>IF(logVir!H735&lt;&gt;0,logVir!H735-logVir!H$1103-0.5*(SLir!H735+SLir!H$1103)*(logHir!H735-logHir!H$1103),0)</f>
        <v>-0.28288873870339115</v>
      </c>
      <c r="I735" s="6">
        <f>IF(logVir!I735&lt;&gt;0,logVir!I735-logVir!I$1103-0.5*(SLir!I735+SLir!I$1103)*(logHir!I735-logHir!I$1103),0)</f>
        <v>-0.31474506412594117</v>
      </c>
    </row>
    <row r="736" spans="1:9" x14ac:dyDescent="0.15">
      <c r="A736" s="1">
        <v>32</v>
      </c>
      <c r="B736" s="1" t="s">
        <v>304</v>
      </c>
      <c r="C736" s="1">
        <v>20</v>
      </c>
      <c r="D736" s="1" t="s">
        <v>15</v>
      </c>
      <c r="E736" s="6">
        <f>IF(logVir!E736&lt;&gt;0,logVir!E736-logVir!E$1104-0.5*(SLir!E736+SLir!E$1104)*(logHir!E736-logHir!E$1104),0)</f>
        <v>-0.36107136668607898</v>
      </c>
      <c r="F736" s="8">
        <f>IF(logVir!F736&lt;&gt;0,logVir!F736-logVir!F$1104-0.5*(SLir!F736+SLir!F$1104)*(logHir!F736-logHir!F$1104),0)</f>
        <v>-0.83984193662749829</v>
      </c>
      <c r="G736" s="6">
        <f>IF(logVir!G736&lt;&gt;0,logVir!G736-logVir!G$1104-0.5*(SLir!G736+SLir!G$1104)*(logHir!G736-logHir!G$1104),0)</f>
        <v>-0.8496909288918244</v>
      </c>
      <c r="H736" s="6">
        <f>IF(logVir!H736&lt;&gt;0,logVir!H736-logVir!H$1104-0.5*(SLir!H736+SLir!H$1104)*(logHir!H736-logHir!H$1104),0)</f>
        <v>-0.86418379370636078</v>
      </c>
      <c r="I736" s="6">
        <f>IF(logVir!I736&lt;&gt;0,logVir!I736-logVir!I$1104-0.5*(SLir!I736+SLir!I$1104)*(logHir!I736-logHir!I$1104),0)</f>
        <v>-0.9637166371594148</v>
      </c>
    </row>
    <row r="737" spans="1:9" x14ac:dyDescent="0.15">
      <c r="A737" s="1">
        <v>32</v>
      </c>
      <c r="B737" s="1" t="s">
        <v>304</v>
      </c>
      <c r="C737" s="1">
        <v>21</v>
      </c>
      <c r="D737" s="1" t="s">
        <v>16</v>
      </c>
      <c r="E737" s="6">
        <f>IF(logVir!E737&lt;&gt;0,logVir!E737-logVir!E$1105-0.5*(SLir!E737+SLir!E$1105)*(logHir!E737-logHir!E$1105),0)</f>
        <v>-0.40481198843824062</v>
      </c>
      <c r="F737" s="8">
        <f>IF(logVir!F737&lt;&gt;0,logVir!F737-logVir!F$1105-0.5*(SLir!F737+SLir!F$1105)*(logHir!F737-logHir!F$1105),0)</f>
        <v>-0.65449623341964835</v>
      </c>
      <c r="G737" s="6">
        <f>IF(logVir!G737&lt;&gt;0,logVir!G737-logVir!G$1105-0.5*(SLir!G737+SLir!G$1105)*(logHir!G737-logHir!G$1105),0)</f>
        <v>-0.66029838913883776</v>
      </c>
      <c r="H737" s="6">
        <f>IF(logVir!H737&lt;&gt;0,logVir!H737-logVir!H$1105-0.5*(SLir!H737+SLir!H$1105)*(logHir!H737-logHir!H$1105),0)</f>
        <v>-0.69281581831569827</v>
      </c>
      <c r="I737" s="6">
        <f>IF(logVir!I737&lt;&gt;0,logVir!I737-logVir!I$1105-0.5*(SLir!I737+SLir!I$1105)*(logHir!I737-logHir!I$1105),0)</f>
        <v>-0.88989793240235682</v>
      </c>
    </row>
    <row r="738" spans="1:9" x14ac:dyDescent="0.15">
      <c r="A738" s="1">
        <v>32</v>
      </c>
      <c r="B738" s="1" t="s">
        <v>163</v>
      </c>
      <c r="C738" s="1">
        <v>22</v>
      </c>
      <c r="D738" s="1" t="s">
        <v>8</v>
      </c>
      <c r="E738" s="6">
        <f>IF(logVir!E738&lt;&gt;0,logVir!E738-logVir!E$1106-0.5*(SLir!E738+SLir!E$1106)*(logHir!E738-logHir!E$1106),0)</f>
        <v>-0.52114475457156129</v>
      </c>
      <c r="F738" s="8">
        <f>IF(logVir!F738&lt;&gt;0,logVir!F738-logVir!F$1106-0.5*(SLir!F738+SLir!F$1106)*(logHir!F738-logHir!F$1106),0)</f>
        <v>-0.29172817528591588</v>
      </c>
      <c r="G738" s="6">
        <f>IF(logVir!G738&lt;&gt;0,logVir!G738-logVir!G$1106-0.5*(SLir!G738+SLir!G$1106)*(logHir!G738-logHir!G$1106),0)</f>
        <v>-0.40379820813695733</v>
      </c>
      <c r="H738" s="6">
        <f>IF(logVir!H738&lt;&gt;0,logVir!H738-logVir!H$1106-0.5*(SLir!H738+SLir!H$1106)*(logHir!H738-logHir!H$1106),0)</f>
        <v>-0.36248119049962979</v>
      </c>
      <c r="I738" s="6">
        <f>IF(logVir!I738&lt;&gt;0,logVir!I738-logVir!I$1106-0.5*(SLir!I738+SLir!I$1106)*(logHir!I738-logHir!I$1106),0)</f>
        <v>-0.35307742481432369</v>
      </c>
    </row>
    <row r="739" spans="1:9" x14ac:dyDescent="0.15">
      <c r="A739" s="1">
        <v>32</v>
      </c>
      <c r="B739" s="1" t="s">
        <v>163</v>
      </c>
      <c r="C739" s="1">
        <v>23</v>
      </c>
      <c r="D739" s="1" t="s">
        <v>29</v>
      </c>
      <c r="E739" s="6">
        <f>IF(logVir!E739&lt;&gt;0,logVir!E739-logVir!E$1107-0.5*(SLir!E739+SLir!E$1107)*(logHir!E739-logHir!E$1107),0)</f>
        <v>-0.10360856304611527</v>
      </c>
      <c r="F739" s="8">
        <f>IF(logVir!F739&lt;&gt;0,logVir!F739-logVir!F$1107-0.5*(SLir!F739+SLir!F$1107)*(logHir!F739-logHir!F$1107),0)</f>
        <v>-6.4486357618457113E-2</v>
      </c>
      <c r="G739" s="6">
        <f>IF(logVir!G739&lt;&gt;0,logVir!G739-logVir!G$1107-0.5*(SLir!G739+SLir!G$1107)*(logHir!G739-logHir!G$1107),0)</f>
        <v>-8.6602629958487221E-2</v>
      </c>
      <c r="H739" s="6">
        <f>IF(logVir!H739&lt;&gt;0,logVir!H739-logVir!H$1107-0.5*(SLir!H739+SLir!H$1107)*(logHir!H739-logHir!H$1107),0)</f>
        <v>-0.11929268711511365</v>
      </c>
      <c r="I739" s="6">
        <f>IF(logVir!I739&lt;&gt;0,logVir!I739-logVir!I$1107-0.5*(SLir!I739+SLir!I$1107)*(logHir!I739-logHir!I$1107),0)</f>
        <v>-0.13303432426979583</v>
      </c>
    </row>
    <row r="740" spans="1:9" x14ac:dyDescent="0.15">
      <c r="A740" s="1">
        <v>33</v>
      </c>
      <c r="B740" s="1" t="s">
        <v>306</v>
      </c>
      <c r="C740" s="1">
        <v>1</v>
      </c>
      <c r="D740" s="1" t="s">
        <v>9</v>
      </c>
      <c r="E740" s="6">
        <f>IF(logVir!E740&lt;&gt;0,logVir!E740-logVir!E$1085-0.5*(SLir!E740+SLir!E$1085)*(logHir!E740-logHir!E$1085),0)</f>
        <v>-0.13526654808229352</v>
      </c>
      <c r="F740" s="8">
        <f>IF(logVir!F740&lt;&gt;0,logVir!F740-logVir!F$1085-0.5*(SLir!F740+SLir!F$1085)*(logHir!F740-logHir!F$1085),0)</f>
        <v>-9.5071344710451797E-2</v>
      </c>
      <c r="G740" s="6">
        <f>IF(logVir!G740&lt;&gt;0,logVir!G740-logVir!G$1085-0.5*(SLir!G740+SLir!G$1085)*(logHir!G740-logHir!G$1085),0)</f>
        <v>-0.18859158601009882</v>
      </c>
      <c r="H740" s="6">
        <f>IF(logVir!H740&lt;&gt;0,logVir!H740-logVir!H$1085-0.5*(SLir!H740+SLir!H$1085)*(logHir!H740-logHir!H$1085),0)</f>
        <v>-0.15507123935195538</v>
      </c>
      <c r="I740" s="6">
        <f>IF(logVir!I740&lt;&gt;0,logVir!I740-logVir!I$1085-0.5*(SLir!I740+SLir!I$1085)*(logHir!I740-logHir!I$1085),0)</f>
        <v>-0.27089570810356484</v>
      </c>
    </row>
    <row r="741" spans="1:9" x14ac:dyDescent="0.15">
      <c r="A741" s="1">
        <v>33</v>
      </c>
      <c r="B741" s="1" t="s">
        <v>306</v>
      </c>
      <c r="C741" s="1">
        <v>2</v>
      </c>
      <c r="D741" s="1" t="s">
        <v>10</v>
      </c>
      <c r="E741" s="6">
        <f>IF(logVir!E741&lt;&gt;0,logVir!E741-logVir!E$1086-0.5*(SLir!E741+SLir!E$1086)*(logHir!E741-logHir!E$1086),0)</f>
        <v>0.47297341512429009</v>
      </c>
      <c r="F741" s="8">
        <f>IF(logVir!F741&lt;&gt;0,logVir!F741-logVir!F$1086-0.5*(SLir!F741+SLir!F$1086)*(logHir!F741-logHir!F$1086),0)</f>
        <v>3.1616303680096713E-2</v>
      </c>
      <c r="G741" s="6">
        <f>IF(logVir!G741&lt;&gt;0,logVir!G741-logVir!G$1086-0.5*(SLir!G741+SLir!G$1086)*(logHir!G741-logHir!G$1086),0)</f>
        <v>0.24925442368997264</v>
      </c>
      <c r="H741" s="6">
        <f>IF(logVir!H741&lt;&gt;0,logVir!H741-logVir!H$1086-0.5*(SLir!H741+SLir!H$1086)*(logHir!H741-logHir!H$1086),0)</f>
        <v>0.41144421878193127</v>
      </c>
      <c r="I741" s="6">
        <f>IF(logVir!I741&lt;&gt;0,logVir!I741-logVir!I$1086-0.5*(SLir!I741+SLir!I$1086)*(logHir!I741-logHir!I$1086),0)</f>
        <v>0.11781545328442962</v>
      </c>
    </row>
    <row r="742" spans="1:9" x14ac:dyDescent="0.15">
      <c r="A742" s="1">
        <v>33</v>
      </c>
      <c r="B742" s="1" t="s">
        <v>307</v>
      </c>
      <c r="C742" s="1">
        <v>3</v>
      </c>
      <c r="D742" s="1" t="s">
        <v>17</v>
      </c>
      <c r="E742" s="6">
        <f>IF(logVir!E742&lt;&gt;0,logVir!E742-logVir!E$1087-0.5*(SLir!E742+SLir!E$1087)*(logHir!E742-logHir!E$1087),0)</f>
        <v>0.17584439630333368</v>
      </c>
      <c r="F742" s="8">
        <f>IF(logVir!F742&lt;&gt;0,logVir!F742-logVir!F$1087-0.5*(SLir!F742+SLir!F$1087)*(logHir!F742-logHir!F$1087),0)</f>
        <v>0.20956351668463069</v>
      </c>
      <c r="G742" s="6">
        <f>IF(logVir!G742&lt;&gt;0,logVir!G742-logVir!G$1087-0.5*(SLir!G742+SLir!G$1087)*(logHir!G742-logHir!G$1087),0)</f>
        <v>0.41862189220023349</v>
      </c>
      <c r="H742" s="6">
        <f>IF(logVir!H742&lt;&gt;0,logVir!H742-logVir!H$1087-0.5*(SLir!H742+SLir!H$1087)*(logHir!H742-logHir!H$1087),0)</f>
        <v>0.10776054211557001</v>
      </c>
      <c r="I742" s="6">
        <f>IF(logVir!I742&lt;&gt;0,logVir!I742-logVir!I$1087-0.5*(SLir!I742+SLir!I$1087)*(logHir!I742-logHir!I$1087),0)</f>
        <v>0.33299293417847248</v>
      </c>
    </row>
    <row r="743" spans="1:9" x14ac:dyDescent="0.15">
      <c r="A743" s="1">
        <v>33</v>
      </c>
      <c r="B743" s="1" t="s">
        <v>307</v>
      </c>
      <c r="C743" s="1">
        <v>4</v>
      </c>
      <c r="D743" s="1" t="s">
        <v>18</v>
      </c>
      <c r="E743" s="6">
        <f>IF(logVir!E743&lt;&gt;0,logVir!E743-logVir!E$1088-0.5*(SLir!E743+SLir!E$1088)*(logHir!E743-logHir!E$1088),0)</f>
        <v>0.40114179789948878</v>
      </c>
      <c r="F743" s="8">
        <f>IF(logVir!F743&lt;&gt;0,logVir!F743-logVir!F$1088-0.5*(SLir!F743+SLir!F$1088)*(logHir!F743-logHir!F$1088),0)</f>
        <v>0.45837753080087651</v>
      </c>
      <c r="G743" s="6">
        <f>IF(logVir!G743&lt;&gt;0,logVir!G743-logVir!G$1088-0.5*(SLir!G743+SLir!G$1088)*(logHir!G743-logHir!G$1088),0)</f>
        <v>0.45981825908575258</v>
      </c>
      <c r="H743" s="6">
        <f>IF(logVir!H743&lt;&gt;0,logVir!H743-logVir!H$1088-0.5*(SLir!H743+SLir!H$1088)*(logHir!H743-logHir!H$1088),0)</f>
        <v>0.74214124289180339</v>
      </c>
      <c r="I743" s="6">
        <f>IF(logVir!I743&lt;&gt;0,logVir!I743-logVir!I$1088-0.5*(SLir!I743+SLir!I$1088)*(logHir!I743-logHir!I$1088),0)</f>
        <v>0.8767053006308676</v>
      </c>
    </row>
    <row r="744" spans="1:9" x14ac:dyDescent="0.15">
      <c r="A744" s="1">
        <v>33</v>
      </c>
      <c r="B744" s="1" t="s">
        <v>307</v>
      </c>
      <c r="C744" s="1">
        <v>5</v>
      </c>
      <c r="D744" s="1" t="s">
        <v>19</v>
      </c>
      <c r="E744" s="6">
        <f>IF(logVir!E744&lt;&gt;0,logVir!E744-logVir!E$1089-0.5*(SLir!E744+SLir!E$1089)*(logHir!E744-logHir!E$1089),0)</f>
        <v>0.25955227380361218</v>
      </c>
      <c r="F744" s="8">
        <f>IF(logVir!F744&lt;&gt;0,logVir!F744-logVir!F$1089-0.5*(SLir!F744+SLir!F$1089)*(logHir!F744-logHir!F$1089),0)</f>
        <v>8.4821244091538822E-2</v>
      </c>
      <c r="G744" s="6">
        <f>IF(logVir!G744&lt;&gt;0,logVir!G744-logVir!G$1089-0.5*(SLir!G744+SLir!G$1089)*(logHir!G744-logHir!G$1089),0)</f>
        <v>-0.12374816186886135</v>
      </c>
      <c r="H744" s="6">
        <f>IF(logVir!H744&lt;&gt;0,logVir!H744-logVir!H$1089-0.5*(SLir!H744+SLir!H$1089)*(logHir!H744-logHir!H$1089),0)</f>
        <v>-6.4020631074629547E-2</v>
      </c>
      <c r="I744" s="6">
        <f>IF(logVir!I744&lt;&gt;0,logVir!I744-logVir!I$1089-0.5*(SLir!I744+SLir!I$1089)*(logHir!I744-logHir!I$1089),0)</f>
        <v>-1.8087671019816599E-2</v>
      </c>
    </row>
    <row r="745" spans="1:9" x14ac:dyDescent="0.15">
      <c r="A745" s="1">
        <v>33</v>
      </c>
      <c r="B745" s="1" t="s">
        <v>307</v>
      </c>
      <c r="C745" s="1">
        <v>6</v>
      </c>
      <c r="D745" s="1" t="s">
        <v>3</v>
      </c>
      <c r="E745" s="6">
        <f>IF(logVir!E745&lt;&gt;0,logVir!E745-logVir!E$1090-0.5*(SLir!E745+SLir!E$1090)*(logHir!E745-logHir!E$1090),0)</f>
        <v>1.4999405859802293</v>
      </c>
      <c r="F745" s="8">
        <f>IF(logVir!F745&lt;&gt;0,logVir!F745-logVir!F$1090-0.5*(SLir!F745+SLir!F$1090)*(logHir!F745-logHir!F$1090),0)</f>
        <v>0.58831179438228254</v>
      </c>
      <c r="G745" s="6">
        <f>IF(logVir!G745&lt;&gt;0,logVir!G745-logVir!G$1090-0.5*(SLir!G745+SLir!G$1090)*(logHir!G745-logHir!G$1090),0)</f>
        <v>0.93772236727244951</v>
      </c>
      <c r="H745" s="6">
        <f>IF(logVir!H745&lt;&gt;0,logVir!H745-logVir!H$1090-0.5*(SLir!H745+SLir!H$1090)*(logHir!H745-logHir!H$1090),0)</f>
        <v>0.6954765646868839</v>
      </c>
      <c r="I745" s="6">
        <f>IF(logVir!I745&lt;&gt;0,logVir!I745-logVir!I$1090-0.5*(SLir!I745+SLir!I$1090)*(logHir!I745-logHir!I$1090),0)</f>
        <v>-0.1829910531933408</v>
      </c>
    </row>
    <row r="746" spans="1:9" x14ac:dyDescent="0.15">
      <c r="A746" s="1">
        <v>33</v>
      </c>
      <c r="B746" s="1" t="s">
        <v>307</v>
      </c>
      <c r="C746" s="1">
        <v>7</v>
      </c>
      <c r="D746" s="1" t="s">
        <v>20</v>
      </c>
      <c r="E746" s="6">
        <f>IF(logVir!E746&lt;&gt;0,logVir!E746-logVir!E$1091-0.5*(SLir!E746+SLir!E$1091)*(logHir!E746-logHir!E$1091),0)</f>
        <v>2.9864691077305627</v>
      </c>
      <c r="F746" s="8">
        <f>IF(logVir!F746&lt;&gt;0,logVir!F746-logVir!F$1091-0.5*(SLir!F746+SLir!F$1091)*(logHir!F746-logHir!F$1091),0)</f>
        <v>2.3168066982744793</v>
      </c>
      <c r="G746" s="6">
        <f>IF(logVir!G746&lt;&gt;0,logVir!G746-logVir!G$1091-0.5*(SLir!G746+SLir!G$1091)*(logHir!G746-logHir!G$1091),0)</f>
        <v>1.8697455632099982</v>
      </c>
      <c r="H746" s="6">
        <f>IF(logVir!H746&lt;&gt;0,logVir!H746-logVir!H$1091-0.5*(SLir!H746+SLir!H$1091)*(logHir!H746-logHir!H$1091),0)</f>
        <v>2.6805007238426866</v>
      </c>
      <c r="I746" s="6">
        <f>IF(logVir!I746&lt;&gt;0,logVir!I746-logVir!I$1091-0.5*(SLir!I746+SLir!I$1091)*(logHir!I746-logHir!I$1091),0)</f>
        <v>2.482399067631003</v>
      </c>
    </row>
    <row r="747" spans="1:9" x14ac:dyDescent="0.15">
      <c r="A747" s="1">
        <v>33</v>
      </c>
      <c r="B747" s="1" t="s">
        <v>307</v>
      </c>
      <c r="C747" s="1">
        <v>8</v>
      </c>
      <c r="D747" s="1" t="s">
        <v>21</v>
      </c>
      <c r="E747" s="6">
        <f>IF(logVir!E747&lt;&gt;0,logVir!E747-logVir!E$1092-0.5*(SLir!E747+SLir!E$1092)*(logHir!E747-logHir!E$1092),0)</f>
        <v>0.355755903756026</v>
      </c>
      <c r="F747" s="8">
        <f>IF(logVir!F747&lt;&gt;0,logVir!F747-logVir!F$1092-0.5*(SLir!F747+SLir!F$1092)*(logHir!F747-logHir!F$1092),0)</f>
        <v>7.7005171752488111E-2</v>
      </c>
      <c r="G747" s="6">
        <f>IF(logVir!G747&lt;&gt;0,logVir!G747-logVir!G$1092-0.5*(SLir!G747+SLir!G$1092)*(logHir!G747-logHir!G$1092),0)</f>
        <v>0.13939503571175105</v>
      </c>
      <c r="H747" s="6">
        <f>IF(logVir!H747&lt;&gt;0,logVir!H747-logVir!H$1092-0.5*(SLir!H747+SLir!H$1092)*(logHir!H747-logHir!H$1092),0)</f>
        <v>0.21610559515688801</v>
      </c>
      <c r="I747" s="6">
        <f>IF(logVir!I747&lt;&gt;0,logVir!I747-logVir!I$1092-0.5*(SLir!I747+SLir!I$1092)*(logHir!I747-logHir!I$1092),0)</f>
        <v>0.31009468129843837</v>
      </c>
    </row>
    <row r="748" spans="1:9" x14ac:dyDescent="0.15">
      <c r="A748" s="1">
        <v>33</v>
      </c>
      <c r="B748" s="1" t="s">
        <v>307</v>
      </c>
      <c r="C748" s="1">
        <v>9</v>
      </c>
      <c r="D748" s="1" t="s">
        <v>22</v>
      </c>
      <c r="E748" s="6">
        <f>IF(logVir!E748&lt;&gt;0,logVir!E748-logVir!E$1093-0.5*(SLir!E748+SLir!E$1093)*(logHir!E748-logHir!E$1093),0)</f>
        <v>0.61210680385183258</v>
      </c>
      <c r="F748" s="8">
        <f>IF(logVir!F748&lt;&gt;0,logVir!F748-logVir!F$1093-0.5*(SLir!F748+SLir!F$1093)*(logHir!F748-logHir!F$1093),0)</f>
        <v>0.97642670138377552</v>
      </c>
      <c r="G748" s="6">
        <f>IF(logVir!G748&lt;&gt;0,logVir!G748-logVir!G$1093-0.5*(SLir!G748+SLir!G$1093)*(logHir!G748-logHir!G$1093),0)</f>
        <v>1.2828083990432153</v>
      </c>
      <c r="H748" s="6">
        <f>IF(logVir!H748&lt;&gt;0,logVir!H748-logVir!H$1093-0.5*(SLir!H748+SLir!H$1093)*(logHir!H748-logHir!H$1093),0)</f>
        <v>1.0780199626734435</v>
      </c>
      <c r="I748" s="6">
        <f>IF(logVir!I748&lt;&gt;0,logVir!I748-logVir!I$1093-0.5*(SLir!I748+SLir!I$1093)*(logHir!I748-logHir!I$1093),0)</f>
        <v>1.035524603941643</v>
      </c>
    </row>
    <row r="749" spans="1:9" x14ac:dyDescent="0.15">
      <c r="A749" s="1">
        <v>33</v>
      </c>
      <c r="B749" s="1" t="s">
        <v>307</v>
      </c>
      <c r="C749" s="1">
        <v>10</v>
      </c>
      <c r="D749" s="1" t="s">
        <v>23</v>
      </c>
      <c r="E749" s="6">
        <f>IF(logVir!E749&lt;&gt;0,logVir!E749-logVir!E$1094-0.5*(SLir!E749+SLir!E$1094)*(logHir!E749-logHir!E$1094),0)</f>
        <v>-5.9587797611180493E-2</v>
      </c>
      <c r="F749" s="8">
        <f>IF(logVir!F749&lt;&gt;0,logVir!F749-logVir!F$1094-0.5*(SLir!F749+SLir!F$1094)*(logHir!F749-logHir!F$1094),0)</f>
        <v>-0.22744100478523854</v>
      </c>
      <c r="G749" s="6">
        <f>IF(logVir!G749&lt;&gt;0,logVir!G749-logVir!G$1094-0.5*(SLir!G749+SLir!G$1094)*(logHir!G749-logHir!G$1094),0)</f>
        <v>-0.17121924501720304</v>
      </c>
      <c r="H749" s="6">
        <f>IF(logVir!H749&lt;&gt;0,logVir!H749-logVir!H$1094-0.5*(SLir!H749+SLir!H$1094)*(logHir!H749-logHir!H$1094),0)</f>
        <v>-0.17599827544035276</v>
      </c>
      <c r="I749" s="6">
        <f>IF(logVir!I749&lt;&gt;0,logVir!I749-logVir!I$1094-0.5*(SLir!I749+SLir!I$1094)*(logHir!I749-logHir!I$1094),0)</f>
        <v>0.16405800028916567</v>
      </c>
    </row>
    <row r="750" spans="1:9" x14ac:dyDescent="0.15">
      <c r="A750" s="1">
        <v>33</v>
      </c>
      <c r="B750" s="1" t="s">
        <v>307</v>
      </c>
      <c r="C750" s="1">
        <v>11</v>
      </c>
      <c r="D750" s="1" t="s">
        <v>24</v>
      </c>
      <c r="E750" s="6">
        <f>IF(logVir!E750&lt;&gt;0,logVir!E750-logVir!E$1095-0.5*(SLir!E750+SLir!E$1095)*(logHir!E750-logHir!E$1095),0)</f>
        <v>-7.7719411885698836E-2</v>
      </c>
      <c r="F750" s="8">
        <f>IF(logVir!F750&lt;&gt;0,logVir!F750-logVir!F$1095-0.5*(SLir!F750+SLir!F$1095)*(logHir!F750-logHir!F$1095),0)</f>
        <v>7.0934291344073849E-2</v>
      </c>
      <c r="G750" s="6">
        <f>IF(logVir!G750&lt;&gt;0,logVir!G750-logVir!G$1095-0.5*(SLir!G750+SLir!G$1095)*(logHir!G750-logHir!G$1095),0)</f>
        <v>-8.326380146763801E-2</v>
      </c>
      <c r="H750" s="6">
        <f>IF(logVir!H750&lt;&gt;0,logVir!H750-logVir!H$1095-0.5*(SLir!H750+SLir!H$1095)*(logHir!H750-logHir!H$1095),0)</f>
        <v>-7.74911531046866E-2</v>
      </c>
      <c r="I750" s="6">
        <f>IF(logVir!I750&lt;&gt;0,logVir!I750-logVir!I$1095-0.5*(SLir!I750+SLir!I$1095)*(logHir!I750-logHir!I$1095),0)</f>
        <v>0.16203787494341343</v>
      </c>
    </row>
    <row r="751" spans="1:9" x14ac:dyDescent="0.15">
      <c r="A751" s="1">
        <v>33</v>
      </c>
      <c r="B751" s="1" t="s">
        <v>307</v>
      </c>
      <c r="C751" s="1">
        <v>12</v>
      </c>
      <c r="D751" s="1" t="s">
        <v>25</v>
      </c>
      <c r="E751" s="6">
        <f>IF(logVir!E751&lt;&gt;0,logVir!E751-logVir!E$1096-0.5*(SLir!E751+SLir!E$1096)*(logHir!E751-logHir!E$1096),0)</f>
        <v>-0.88037524133718414</v>
      </c>
      <c r="F751" s="8">
        <f>IF(logVir!F751&lt;&gt;0,logVir!F751-logVir!F$1096-0.5*(SLir!F751+SLir!F$1096)*(logHir!F751-logHir!F$1096),0)</f>
        <v>-9.8680990256218973E-2</v>
      </c>
      <c r="G751" s="6">
        <f>IF(logVir!G751&lt;&gt;0,logVir!G751-logVir!G$1096-0.5*(SLir!G751+SLir!G$1096)*(logHir!G751-logHir!G$1096),0)</f>
        <v>-6.4426898270201025E-2</v>
      </c>
      <c r="H751" s="6">
        <f>IF(logVir!H751&lt;&gt;0,logVir!H751-logVir!H$1096-0.5*(SLir!H751+SLir!H$1096)*(logHir!H751-logHir!H$1096),0)</f>
        <v>2.0466303894010621E-2</v>
      </c>
      <c r="I751" s="6">
        <f>IF(logVir!I751&lt;&gt;0,logVir!I751-logVir!I$1096-0.5*(SLir!I751+SLir!I$1096)*(logHir!I751-logHir!I$1096),0)</f>
        <v>-0.13781532900260329</v>
      </c>
    </row>
    <row r="752" spans="1:9" x14ac:dyDescent="0.15">
      <c r="A752" s="1">
        <v>33</v>
      </c>
      <c r="B752" s="1" t="s">
        <v>307</v>
      </c>
      <c r="C752" s="1">
        <v>13</v>
      </c>
      <c r="D752" s="1" t="s">
        <v>26</v>
      </c>
      <c r="E752" s="6">
        <f>IF(logVir!E752&lt;&gt;0,logVir!E752-logVir!E$1097-0.5*(SLir!E752+SLir!E$1097)*(logHir!E752-logHir!E$1097),0)</f>
        <v>0.73358532128217524</v>
      </c>
      <c r="F752" s="8">
        <f>IF(logVir!F752&lt;&gt;0,logVir!F752-logVir!F$1097-0.5*(SLir!F752+SLir!F$1097)*(logHir!F752-logHir!F$1097),0)</f>
        <v>0.60529617901346033</v>
      </c>
      <c r="G752" s="6">
        <f>IF(logVir!G752&lt;&gt;0,logVir!G752-logVir!G$1097-0.5*(SLir!G752+SLir!G$1097)*(logHir!G752-logHir!G$1097),0)</f>
        <v>0.13844609210241399</v>
      </c>
      <c r="H752" s="6">
        <f>IF(logVir!H752&lt;&gt;0,logVir!H752-logVir!H$1097-0.5*(SLir!H752+SLir!H$1097)*(logHir!H752-logHir!H$1097),0)</f>
        <v>0.39003266312100016</v>
      </c>
      <c r="I752" s="6">
        <f>IF(logVir!I752&lt;&gt;0,logVir!I752-logVir!I$1097-0.5*(SLir!I752+SLir!I$1097)*(logHir!I752-logHir!I$1097),0)</f>
        <v>0.64287374276075471</v>
      </c>
    </row>
    <row r="753" spans="1:9" x14ac:dyDescent="0.15">
      <c r="A753" s="1">
        <v>33</v>
      </c>
      <c r="B753" s="1" t="s">
        <v>307</v>
      </c>
      <c r="C753" s="1">
        <v>14</v>
      </c>
      <c r="D753" s="1" t="s">
        <v>27</v>
      </c>
      <c r="E753" s="6">
        <f>IF(logVir!E753&lt;&gt;0,logVir!E753-logVir!E$1098-0.5*(SLir!E753+SLir!E$1098)*(logHir!E753-logHir!E$1098),0)</f>
        <v>0.52384202145800307</v>
      </c>
      <c r="F753" s="8">
        <f>IF(logVir!F753&lt;&gt;0,logVir!F753-logVir!F$1098-0.5*(SLir!F753+SLir!F$1098)*(logHir!F753-logHir!F$1098),0)</f>
        <v>-6.2421340341107967E-2</v>
      </c>
      <c r="G753" s="6">
        <f>IF(logVir!G753&lt;&gt;0,logVir!G753-logVir!G$1098-0.5*(SLir!G753+SLir!G$1098)*(logHir!G753-logHir!G$1098),0)</f>
        <v>0.53152545384053274</v>
      </c>
      <c r="H753" s="6">
        <f>IF(logVir!H753&lt;&gt;0,logVir!H753-logVir!H$1098-0.5*(SLir!H753+SLir!H$1098)*(logHir!H753-logHir!H$1098),0)</f>
        <v>0.71598917373835813</v>
      </c>
      <c r="I753" s="6">
        <f>IF(logVir!I753&lt;&gt;0,logVir!I753-logVir!I$1098-0.5*(SLir!I753+SLir!I$1098)*(logHir!I753-logHir!I$1098),0)</f>
        <v>2.3300136168065033E-2</v>
      </c>
    </row>
    <row r="754" spans="1:9" x14ac:dyDescent="0.15">
      <c r="A754" s="1">
        <v>33</v>
      </c>
      <c r="B754" s="1" t="s">
        <v>307</v>
      </c>
      <c r="C754" s="1">
        <v>15</v>
      </c>
      <c r="D754" s="1" t="s">
        <v>28</v>
      </c>
      <c r="E754" s="6">
        <f>IF(logVir!E754&lt;&gt;0,logVir!E754-logVir!E$1099-0.5*(SLir!E754+SLir!E$1099)*(logHir!E754-logHir!E$1099),0)</f>
        <v>-5.4667108036712694E-2</v>
      </c>
      <c r="F754" s="8">
        <f>IF(logVir!F754&lt;&gt;0,logVir!F754-logVir!F$1099-0.5*(SLir!F754+SLir!F$1099)*(logHir!F754-logHir!F$1099),0)</f>
        <v>0.12764839380621373</v>
      </c>
      <c r="G754" s="6">
        <f>IF(logVir!G754&lt;&gt;0,logVir!G754-logVir!G$1099-0.5*(SLir!G754+SLir!G$1099)*(logHir!G754-logHir!G$1099),0)</f>
        <v>9.1083920130583418E-2</v>
      </c>
      <c r="H754" s="6">
        <f>IF(logVir!H754&lt;&gt;0,logVir!H754-logVir!H$1099-0.5*(SLir!H754+SLir!H$1099)*(logHir!H754-logHir!H$1099),0)</f>
        <v>0.11432282339462535</v>
      </c>
      <c r="I754" s="6">
        <f>IF(logVir!I754&lt;&gt;0,logVir!I754-logVir!I$1099-0.5*(SLir!I754+SLir!I$1099)*(logHir!I754-logHir!I$1099),0)</f>
        <v>0.15576184453355385</v>
      </c>
    </row>
    <row r="755" spans="1:9" x14ac:dyDescent="0.15">
      <c r="A755" s="1">
        <v>33</v>
      </c>
      <c r="B755" s="1" t="s">
        <v>306</v>
      </c>
      <c r="C755" s="1">
        <v>16</v>
      </c>
      <c r="D755" s="1" t="s">
        <v>11</v>
      </c>
      <c r="E755" s="6">
        <f>IF(logVir!E755&lt;&gt;0,logVir!E755-logVir!E$1100-0.5*(SLir!E755+SLir!E$1100)*(logHir!E755-logHir!E$1100),0)</f>
        <v>-0.24049003920492007</v>
      </c>
      <c r="F755" s="8">
        <f>IF(logVir!F755&lt;&gt;0,logVir!F755-logVir!F$1100-0.5*(SLir!F755+SLir!F$1100)*(logHir!F755-logHir!F$1100),0)</f>
        <v>-0.16651368270917391</v>
      </c>
      <c r="G755" s="6">
        <f>IF(logVir!G755&lt;&gt;0,logVir!G755-logVir!G$1100-0.5*(SLir!G755+SLir!G$1100)*(logHir!G755-logHir!G$1100),0)</f>
        <v>-6.3703409616185244E-2</v>
      </c>
      <c r="H755" s="6">
        <f>IF(logVir!H755&lt;&gt;0,logVir!H755-logVir!H$1100-0.5*(SLir!H755+SLir!H$1100)*(logHir!H755-logHir!H$1100),0)</f>
        <v>-0.1528434328173601</v>
      </c>
      <c r="I755" s="6">
        <f>IF(logVir!I755&lt;&gt;0,logVir!I755-logVir!I$1100-0.5*(SLir!I755+SLir!I$1100)*(logHir!I755-logHir!I$1100),0)</f>
        <v>-0.13684278531733951</v>
      </c>
    </row>
    <row r="756" spans="1:9" x14ac:dyDescent="0.15">
      <c r="A756" s="1">
        <v>33</v>
      </c>
      <c r="B756" s="1" t="s">
        <v>306</v>
      </c>
      <c r="C756" s="1">
        <v>17</v>
      </c>
      <c r="D756" s="1" t="s">
        <v>12</v>
      </c>
      <c r="E756" s="6">
        <f>IF(logVir!E756&lt;&gt;0,logVir!E756-logVir!E$1101-0.5*(SLir!E756+SLir!E$1101)*(logHir!E756-logHir!E$1101),0)</f>
        <v>0.15286953232996084</v>
      </c>
      <c r="F756" s="8">
        <f>IF(logVir!F756&lt;&gt;0,logVir!F756-logVir!F$1101-0.5*(SLir!F756+SLir!F$1101)*(logHir!F756-logHir!F$1101),0)</f>
        <v>0.15079376030512417</v>
      </c>
      <c r="G756" s="6">
        <f>IF(logVir!G756&lt;&gt;0,logVir!G756-logVir!G$1101-0.5*(SLir!G756+SLir!G$1101)*(logHir!G756-logHir!G$1101),0)</f>
        <v>-6.0046751709799031E-3</v>
      </c>
      <c r="H756" s="6">
        <f>IF(logVir!H756&lt;&gt;0,logVir!H756-logVir!H$1101-0.5*(SLir!H756+SLir!H$1101)*(logHir!H756-logHir!H$1101),0)</f>
        <v>-8.4173836560164986E-2</v>
      </c>
      <c r="I756" s="6">
        <f>IF(logVir!I756&lt;&gt;0,logVir!I756-logVir!I$1101-0.5*(SLir!I756+SLir!I$1101)*(logHir!I756-logHir!I$1101),0)</f>
        <v>-7.6291389664071493E-2</v>
      </c>
    </row>
    <row r="757" spans="1:9" x14ac:dyDescent="0.15">
      <c r="A757" s="1">
        <v>33</v>
      </c>
      <c r="B757" s="1" t="s">
        <v>306</v>
      </c>
      <c r="C757" s="1">
        <v>18</v>
      </c>
      <c r="D757" s="1" t="s">
        <v>13</v>
      </c>
      <c r="E757" s="6">
        <f>IF(logVir!E757&lt;&gt;0,logVir!E757-logVir!E$1102-0.5*(SLir!E757+SLir!E$1102)*(logHir!E757-logHir!E$1102),0)</f>
        <v>0.10449431247676332</v>
      </c>
      <c r="F757" s="8">
        <f>IF(logVir!F757&lt;&gt;0,logVir!F757-logVir!F$1102-0.5*(SLir!F757+SLir!F$1102)*(logHir!F757-logHir!F$1102),0)</f>
        <v>0.11080863012087877</v>
      </c>
      <c r="G757" s="6">
        <f>IF(logVir!G757&lt;&gt;0,logVir!G757-logVir!G$1102-0.5*(SLir!G757+SLir!G$1102)*(logHir!G757-logHir!G$1102),0)</f>
        <v>0.14037366956128722</v>
      </c>
      <c r="H757" s="6">
        <f>IF(logVir!H757&lt;&gt;0,logVir!H757-logVir!H$1102-0.5*(SLir!H757+SLir!H$1102)*(logHir!H757-logHir!H$1102),0)</f>
        <v>-3.9783457994916338E-3</v>
      </c>
      <c r="I757" s="6">
        <f>IF(logVir!I757&lt;&gt;0,logVir!I757-logVir!I$1102-0.5*(SLir!I757+SLir!I$1102)*(logHir!I757-logHir!I$1102),0)</f>
        <v>-0.20460275609664608</v>
      </c>
    </row>
    <row r="758" spans="1:9" x14ac:dyDescent="0.15">
      <c r="A758" s="1">
        <v>33</v>
      </c>
      <c r="B758" s="1" t="s">
        <v>306</v>
      </c>
      <c r="C758" s="1">
        <v>19</v>
      </c>
      <c r="D758" s="1" t="s">
        <v>14</v>
      </c>
      <c r="E758" s="6">
        <f>IF(logVir!E758&lt;&gt;0,logVir!E758-logVir!E$1103-0.5*(SLir!E758+SLir!E$1103)*(logHir!E758-logHir!E$1103),0)</f>
        <v>9.9851290370031223E-2</v>
      </c>
      <c r="F758" s="8">
        <f>IF(logVir!F758&lt;&gt;0,logVir!F758-logVir!F$1103-0.5*(SLir!F758+SLir!F$1103)*(logHir!F758-logHir!F$1103),0)</f>
        <v>-9.8347705262897475E-2</v>
      </c>
      <c r="G758" s="6">
        <f>IF(logVir!G758&lt;&gt;0,logVir!G758-logVir!G$1103-0.5*(SLir!G758+SLir!G$1103)*(logHir!G758-logHir!G$1103),0)</f>
        <v>-0.19807615866270575</v>
      </c>
      <c r="H758" s="6">
        <f>IF(logVir!H758&lt;&gt;0,logVir!H758-logVir!H$1103-0.5*(SLir!H758+SLir!H$1103)*(logHir!H758-logHir!H$1103),0)</f>
        <v>-9.7733944513258023E-2</v>
      </c>
      <c r="I758" s="6">
        <f>IF(logVir!I758&lt;&gt;0,logVir!I758-logVir!I$1103-0.5*(SLir!I758+SLir!I$1103)*(logHir!I758-logHir!I$1103),0)</f>
        <v>-8.1281868864404264E-2</v>
      </c>
    </row>
    <row r="759" spans="1:9" x14ac:dyDescent="0.15">
      <c r="A759" s="1">
        <v>33</v>
      </c>
      <c r="B759" s="1" t="s">
        <v>306</v>
      </c>
      <c r="C759" s="1">
        <v>20</v>
      </c>
      <c r="D759" s="1" t="s">
        <v>15</v>
      </c>
      <c r="E759" s="6">
        <f>IF(logVir!E759&lt;&gt;0,logVir!E759-logVir!E$1104-0.5*(SLir!E759+SLir!E$1104)*(logHir!E759-logHir!E$1104),0)</f>
        <v>0.45613291712193416</v>
      </c>
      <c r="F759" s="8">
        <f>IF(logVir!F759&lt;&gt;0,logVir!F759-logVir!F$1104-0.5*(SLir!F759+SLir!F$1104)*(logHir!F759-logHir!F$1104),0)</f>
        <v>0.18043067642376112</v>
      </c>
      <c r="G759" s="6">
        <f>IF(logVir!G759&lt;&gt;0,logVir!G759-logVir!G$1104-0.5*(SLir!G759+SLir!G$1104)*(logHir!G759-logHir!G$1104),0)</f>
        <v>-6.3897382480748471E-2</v>
      </c>
      <c r="H759" s="6">
        <f>IF(logVir!H759&lt;&gt;0,logVir!H759-logVir!H$1104-0.5*(SLir!H759+SLir!H$1104)*(logHir!H759-logHir!H$1104),0)</f>
        <v>-1.5089721596122662E-2</v>
      </c>
      <c r="I759" s="6">
        <f>IF(logVir!I759&lt;&gt;0,logVir!I759-logVir!I$1104-0.5*(SLir!I759+SLir!I$1104)*(logHir!I759-logHir!I$1104),0)</f>
        <v>-3.8053016828362388E-2</v>
      </c>
    </row>
    <row r="760" spans="1:9" x14ac:dyDescent="0.15">
      <c r="A760" s="1">
        <v>33</v>
      </c>
      <c r="B760" s="1" t="s">
        <v>306</v>
      </c>
      <c r="C760" s="1">
        <v>21</v>
      </c>
      <c r="D760" s="1" t="s">
        <v>16</v>
      </c>
      <c r="E760" s="6">
        <f>IF(logVir!E760&lt;&gt;0,logVir!E760-logVir!E$1105-0.5*(SLir!E760+SLir!E$1105)*(logHir!E760-logHir!E$1105),0)</f>
        <v>-2.917766555645393E-3</v>
      </c>
      <c r="F760" s="8">
        <f>IF(logVir!F760&lt;&gt;0,logVir!F760-logVir!F$1105-0.5*(SLir!F760+SLir!F$1105)*(logHir!F760-logHir!F$1105),0)</f>
        <v>7.7201791425054164E-2</v>
      </c>
      <c r="G760" s="6">
        <f>IF(logVir!G760&lt;&gt;0,logVir!G760-logVir!G$1105-0.5*(SLir!G760+SLir!G$1105)*(logHir!G760-logHir!G$1105),0)</f>
        <v>4.776228737551684E-2</v>
      </c>
      <c r="H760" s="6">
        <f>IF(logVir!H760&lt;&gt;0,logVir!H760-logVir!H$1105-0.5*(SLir!H760+SLir!H$1105)*(logHir!H760-logHir!H$1105),0)</f>
        <v>9.3237501114685525E-2</v>
      </c>
      <c r="I760" s="6">
        <f>IF(logVir!I760&lt;&gt;0,logVir!I760-logVir!I$1105-0.5*(SLir!I760+SLir!I$1105)*(logHir!I760-logHir!I$1105),0)</f>
        <v>0.10970096566620148</v>
      </c>
    </row>
    <row r="761" spans="1:9" x14ac:dyDescent="0.15">
      <c r="A761" s="1">
        <v>33</v>
      </c>
      <c r="B761" s="1" t="s">
        <v>168</v>
      </c>
      <c r="C761" s="1">
        <v>22</v>
      </c>
      <c r="D761" s="1" t="s">
        <v>8</v>
      </c>
      <c r="E761" s="6">
        <f>IF(logVir!E761&lt;&gt;0,logVir!E761-logVir!E$1106-0.5*(SLir!E761+SLir!E$1106)*(logHir!E761-logHir!E$1106),0)</f>
        <v>1.8722444838739395E-2</v>
      </c>
      <c r="F761" s="8">
        <f>IF(logVir!F761&lt;&gt;0,logVir!F761-logVir!F$1106-0.5*(SLir!F761+SLir!F$1106)*(logHir!F761-logHir!F$1106),0)</f>
        <v>3.1760775833339215E-2</v>
      </c>
      <c r="G761" s="6">
        <f>IF(logVir!G761&lt;&gt;0,logVir!G761-logVir!G$1106-0.5*(SLir!G761+SLir!G$1106)*(logHir!G761-logHir!G$1106),0)</f>
        <v>4.9134231292662575E-3</v>
      </c>
      <c r="H761" s="6">
        <f>IF(logVir!H761&lt;&gt;0,logVir!H761-logVir!H$1106-0.5*(SLir!H761+SLir!H$1106)*(logHir!H761-logHir!H$1106),0)</f>
        <v>-6.8341984343981088E-2</v>
      </c>
      <c r="I761" s="6">
        <f>IF(logVir!I761&lt;&gt;0,logVir!I761-logVir!I$1106-0.5*(SLir!I761+SLir!I$1106)*(logHir!I761-logHir!I$1106),0)</f>
        <v>-7.3176868000530568E-2</v>
      </c>
    </row>
    <row r="762" spans="1:9" x14ac:dyDescent="0.15">
      <c r="A762" s="1">
        <v>33</v>
      </c>
      <c r="B762" s="1" t="s">
        <v>168</v>
      </c>
      <c r="C762" s="1">
        <v>23</v>
      </c>
      <c r="D762" s="1" t="s">
        <v>29</v>
      </c>
      <c r="E762" s="6">
        <f>IF(logVir!E762&lt;&gt;0,logVir!E762-logVir!E$1107-0.5*(SLir!E762+SLir!E$1107)*(logHir!E762-logHir!E$1107),0)</f>
        <v>-8.4867179698497761E-2</v>
      </c>
      <c r="F762" s="8">
        <f>IF(logVir!F762&lt;&gt;0,logVir!F762-logVir!F$1107-0.5*(SLir!F762+SLir!F$1107)*(logHir!F762-logHir!F$1107),0)</f>
        <v>-3.7508784797418371E-2</v>
      </c>
      <c r="G762" s="6">
        <f>IF(logVir!G762&lt;&gt;0,logVir!G762-logVir!G$1107-0.5*(SLir!G762+SLir!G$1107)*(logHir!G762-logHir!G$1107),0)</f>
        <v>-6.19059163911546E-2</v>
      </c>
      <c r="H762" s="6">
        <f>IF(logVir!H762&lt;&gt;0,logVir!H762-logVir!H$1107-0.5*(SLir!H762+SLir!H$1107)*(logHir!H762-logHir!H$1107),0)</f>
        <v>-6.8601802491095917E-2</v>
      </c>
      <c r="I762" s="6">
        <f>IF(logVir!I762&lt;&gt;0,logVir!I762-logVir!I$1107-0.5*(SLir!I762+SLir!I$1107)*(logHir!I762-logHir!I$1107),0)</f>
        <v>-0.17391156919723672</v>
      </c>
    </row>
    <row r="763" spans="1:9" x14ac:dyDescent="0.15">
      <c r="A763" s="1">
        <v>34</v>
      </c>
      <c r="B763" s="1" t="s">
        <v>308</v>
      </c>
      <c r="C763" s="1">
        <v>1</v>
      </c>
      <c r="D763" s="1" t="s">
        <v>9</v>
      </c>
      <c r="E763" s="6">
        <f>IF(logVir!E763&lt;&gt;0,logVir!E763-logVir!E$1085-0.5*(SLir!E763+SLir!E$1085)*(logHir!E763-logHir!E$1085),0)</f>
        <v>0.269016493350833</v>
      </c>
      <c r="F763" s="8">
        <f>IF(logVir!F763&lt;&gt;0,logVir!F763-logVir!F$1085-0.5*(SLir!F763+SLir!F$1085)*(logHir!F763-logHir!F$1085),0)</f>
        <v>-0.10480218508894751</v>
      </c>
      <c r="G763" s="6">
        <f>IF(logVir!G763&lt;&gt;0,logVir!G763-logVir!G$1085-0.5*(SLir!G763+SLir!G$1085)*(logHir!G763-logHir!G$1085),0)</f>
        <v>-0.18285008962059432</v>
      </c>
      <c r="H763" s="6">
        <f>IF(logVir!H763&lt;&gt;0,logVir!H763-logVir!H$1085-0.5*(SLir!H763+SLir!H$1085)*(logHir!H763-logHir!H$1085),0)</f>
        <v>-0.23524567147219469</v>
      </c>
      <c r="I763" s="6">
        <f>IF(logVir!I763&lt;&gt;0,logVir!I763-logVir!I$1085-0.5*(SLir!I763+SLir!I$1085)*(logHir!I763-logHir!I$1085),0)</f>
        <v>-5.5435133230074374E-2</v>
      </c>
    </row>
    <row r="764" spans="1:9" x14ac:dyDescent="0.15">
      <c r="A764" s="1">
        <v>34</v>
      </c>
      <c r="B764" s="1" t="s">
        <v>308</v>
      </c>
      <c r="C764" s="1">
        <v>2</v>
      </c>
      <c r="D764" s="1" t="s">
        <v>10</v>
      </c>
      <c r="E764" s="6">
        <f>IF(logVir!E764&lt;&gt;0,logVir!E764-logVir!E$1086-0.5*(SLir!E764+SLir!E$1086)*(logHir!E764-logHir!E$1086),0)</f>
        <v>1.0573671125550481</v>
      </c>
      <c r="F764" s="8">
        <f>IF(logVir!F764&lt;&gt;0,logVir!F764-logVir!F$1086-0.5*(SLir!F764+SLir!F$1086)*(logHir!F764-logHir!F$1086),0)</f>
        <v>0.3668890305809881</v>
      </c>
      <c r="G764" s="6">
        <f>IF(logVir!G764&lt;&gt;0,logVir!G764-logVir!G$1086-0.5*(SLir!G764+SLir!G$1086)*(logHir!G764-logHir!G$1086),0)</f>
        <v>0.37705607186652412</v>
      </c>
      <c r="H764" s="6">
        <f>IF(logVir!H764&lt;&gt;0,logVir!H764-logVir!H$1086-0.5*(SLir!H764+SLir!H$1086)*(logHir!H764-logHir!H$1086),0)</f>
        <v>0.18601135420176756</v>
      </c>
      <c r="I764" s="6">
        <f>IF(logVir!I764&lt;&gt;0,logVir!I764-logVir!I$1086-0.5*(SLir!I764+SLir!I$1086)*(logHir!I764-logHir!I$1086),0)</f>
        <v>0.63420819843415388</v>
      </c>
    </row>
    <row r="765" spans="1:9" x14ac:dyDescent="0.15">
      <c r="A765" s="1">
        <v>34</v>
      </c>
      <c r="B765" s="1" t="s">
        <v>309</v>
      </c>
      <c r="C765" s="1">
        <v>3</v>
      </c>
      <c r="D765" s="1" t="s">
        <v>17</v>
      </c>
      <c r="E765" s="6">
        <f>IF(logVir!E765&lt;&gt;0,logVir!E765-logVir!E$1087-0.5*(SLir!E765+SLir!E$1087)*(logHir!E765-logHir!E$1087),0)</f>
        <v>0.45357146474088156</v>
      </c>
      <c r="F765" s="8">
        <f>IF(logVir!F765&lt;&gt;0,logVir!F765-logVir!F$1087-0.5*(SLir!F765+SLir!F$1087)*(logHir!F765-logHir!F$1087),0)</f>
        <v>0.3239067041026899</v>
      </c>
      <c r="G765" s="6">
        <f>IF(logVir!G765&lt;&gt;0,logVir!G765-logVir!G$1087-0.5*(SLir!G765+SLir!G$1087)*(logHir!G765-logHir!G$1087),0)</f>
        <v>0.30949088547521098</v>
      </c>
      <c r="H765" s="6">
        <f>IF(logVir!H765&lt;&gt;0,logVir!H765-logVir!H$1087-0.5*(SLir!H765+SLir!H$1087)*(logHir!H765-logHir!H$1087),0)</f>
        <v>5.3742314963591387E-2</v>
      </c>
      <c r="I765" s="6">
        <f>IF(logVir!I765&lt;&gt;0,logVir!I765-logVir!I$1087-0.5*(SLir!I765+SLir!I$1087)*(logHir!I765-logHir!I$1087),0)</f>
        <v>2.6758402427232292E-2</v>
      </c>
    </row>
    <row r="766" spans="1:9" x14ac:dyDescent="0.15">
      <c r="A766" s="1">
        <v>34</v>
      </c>
      <c r="B766" s="1" t="s">
        <v>309</v>
      </c>
      <c r="C766" s="1">
        <v>4</v>
      </c>
      <c r="D766" s="1" t="s">
        <v>18</v>
      </c>
      <c r="E766" s="6">
        <f>IF(logVir!E766&lt;&gt;0,logVir!E766-logVir!E$1088-0.5*(SLir!E766+SLir!E$1088)*(logHir!E766-logHir!E$1088),0)</f>
        <v>0.13972141649365466</v>
      </c>
      <c r="F766" s="8">
        <f>IF(logVir!F766&lt;&gt;0,logVir!F766-logVir!F$1088-0.5*(SLir!F766+SLir!F$1088)*(logHir!F766-logHir!F$1088),0)</f>
        <v>0.11266057069396634</v>
      </c>
      <c r="G766" s="6">
        <f>IF(logVir!G766&lt;&gt;0,logVir!G766-logVir!G$1088-0.5*(SLir!G766+SLir!G$1088)*(logHir!G766-logHir!G$1088),0)</f>
        <v>0.15069777093878461</v>
      </c>
      <c r="H766" s="6">
        <f>IF(logVir!H766&lt;&gt;0,logVir!H766-logVir!H$1088-0.5*(SLir!H766+SLir!H$1088)*(logHir!H766-logHir!H$1088),0)</f>
        <v>0.28656576861861655</v>
      </c>
      <c r="I766" s="6">
        <f>IF(logVir!I766&lt;&gt;0,logVir!I766-logVir!I$1088-0.5*(SLir!I766+SLir!I$1088)*(logHir!I766-logHir!I$1088),0)</f>
        <v>0.34404242338735219</v>
      </c>
    </row>
    <row r="767" spans="1:9" x14ac:dyDescent="0.15">
      <c r="A767" s="1">
        <v>34</v>
      </c>
      <c r="B767" s="1" t="s">
        <v>309</v>
      </c>
      <c r="C767" s="1">
        <v>5</v>
      </c>
      <c r="D767" s="1" t="s">
        <v>19</v>
      </c>
      <c r="E767" s="6">
        <f>IF(logVir!E767&lt;&gt;0,logVir!E767-logVir!E$1089-0.5*(SLir!E767+SLir!E$1089)*(logHir!E767-logHir!E$1089),0)</f>
        <v>7.3539245927509156E-2</v>
      </c>
      <c r="F767" s="8">
        <f>IF(logVir!F767&lt;&gt;0,logVir!F767-logVir!F$1089-0.5*(SLir!F767+SLir!F$1089)*(logHir!F767-logHir!F$1089),0)</f>
        <v>-0.44559490619529507</v>
      </c>
      <c r="G767" s="6">
        <f>IF(logVir!G767&lt;&gt;0,logVir!G767-logVir!G$1089-0.5*(SLir!G767+SLir!G$1089)*(logHir!G767-logHir!G$1089),0)</f>
        <v>-5.5431023044015468E-2</v>
      </c>
      <c r="H767" s="6">
        <f>IF(logVir!H767&lt;&gt;0,logVir!H767-logVir!H$1089-0.5*(SLir!H767+SLir!H$1089)*(logHir!H767-logHir!H$1089),0)</f>
        <v>-0.17436998588166808</v>
      </c>
      <c r="I767" s="6">
        <f>IF(logVir!I767&lt;&gt;0,logVir!I767-logVir!I$1089-0.5*(SLir!I767+SLir!I$1089)*(logHir!I767-logHir!I$1089),0)</f>
        <v>0.18446031372963234</v>
      </c>
    </row>
    <row r="768" spans="1:9" x14ac:dyDescent="0.15">
      <c r="A768" s="1">
        <v>34</v>
      </c>
      <c r="B768" s="1" t="s">
        <v>309</v>
      </c>
      <c r="C768" s="1">
        <v>6</v>
      </c>
      <c r="D768" s="1" t="s">
        <v>3</v>
      </c>
      <c r="E768" s="6">
        <f>IF(logVir!E768&lt;&gt;0,logVir!E768-logVir!E$1090-0.5*(SLir!E768+SLir!E$1090)*(logHir!E768-logHir!E$1090),0)</f>
        <v>0.95209301521037593</v>
      </c>
      <c r="F768" s="8">
        <f>IF(logVir!F768&lt;&gt;0,logVir!F768-logVir!F$1090-0.5*(SLir!F768+SLir!F$1090)*(logHir!F768-logHir!F$1090),0)</f>
        <v>0.53654076891361813</v>
      </c>
      <c r="G768" s="6">
        <f>IF(logVir!G768&lt;&gt;0,logVir!G768-logVir!G$1090-0.5*(SLir!G768+SLir!G$1090)*(logHir!G768-logHir!G$1090),0)</f>
        <v>0.27690819268756423</v>
      </c>
      <c r="H768" s="6">
        <f>IF(logVir!H768&lt;&gt;0,logVir!H768-logVir!H$1090-0.5*(SLir!H768+SLir!H$1090)*(logHir!H768-logHir!H$1090),0)</f>
        <v>0.12195005017362218</v>
      </c>
      <c r="I768" s="6">
        <f>IF(logVir!I768&lt;&gt;0,logVir!I768-logVir!I$1090-0.5*(SLir!I768+SLir!I$1090)*(logHir!I768-logHir!I$1090),0)</f>
        <v>0.17028822406043817</v>
      </c>
    </row>
    <row r="769" spans="1:9" x14ac:dyDescent="0.15">
      <c r="A769" s="1">
        <v>34</v>
      </c>
      <c r="B769" s="1" t="s">
        <v>309</v>
      </c>
      <c r="C769" s="1">
        <v>7</v>
      </c>
      <c r="D769" s="1" t="s">
        <v>20</v>
      </c>
      <c r="E769" s="6">
        <f>IF(logVir!E769&lt;&gt;0,logVir!E769-logVir!E$1091-0.5*(SLir!E769+SLir!E$1091)*(logHir!E769-logHir!E$1091),0)</f>
        <v>-1.0549322611388066</v>
      </c>
      <c r="F769" s="8">
        <f>IF(logVir!F769&lt;&gt;0,logVir!F769-logVir!F$1091-0.5*(SLir!F769+SLir!F$1091)*(logHir!F769-logHir!F$1091),0)</f>
        <v>-1.4138383196761577</v>
      </c>
      <c r="G769" s="6">
        <f>IF(logVir!G769&lt;&gt;0,logVir!G769-logVir!G$1091-0.5*(SLir!G769+SLir!G$1091)*(logHir!G769-logHir!G$1091),0)</f>
        <v>-0.97183574485078827</v>
      </c>
      <c r="H769" s="6">
        <f>IF(logVir!H769&lt;&gt;0,logVir!H769-logVir!H$1091-0.5*(SLir!H769+SLir!H$1091)*(logHir!H769-logHir!H$1091),0)</f>
        <v>-0.783985846557546</v>
      </c>
      <c r="I769" s="6">
        <f>IF(logVir!I769&lt;&gt;0,logVir!I769-logVir!I$1091-0.5*(SLir!I769+SLir!I$1091)*(logHir!I769-logHir!I$1091),0)</f>
        <v>-2.5116103714973228</v>
      </c>
    </row>
    <row r="770" spans="1:9" x14ac:dyDescent="0.15">
      <c r="A770" s="1">
        <v>34</v>
      </c>
      <c r="B770" s="1" t="s">
        <v>309</v>
      </c>
      <c r="C770" s="1">
        <v>8</v>
      </c>
      <c r="D770" s="1" t="s">
        <v>21</v>
      </c>
      <c r="E770" s="6">
        <f>IF(logVir!E770&lt;&gt;0,logVir!E770-logVir!E$1092-0.5*(SLir!E770+SLir!E$1092)*(logHir!E770-logHir!E$1092),0)</f>
        <v>-3.1002687676651722E-2</v>
      </c>
      <c r="F770" s="8">
        <f>IF(logVir!F770&lt;&gt;0,logVir!F770-logVir!F$1092-0.5*(SLir!F770+SLir!F$1092)*(logHir!F770-logHir!F$1092),0)</f>
        <v>-0.17514138569459434</v>
      </c>
      <c r="G770" s="6">
        <f>IF(logVir!G770&lt;&gt;0,logVir!G770-logVir!G$1092-0.5*(SLir!G770+SLir!G$1092)*(logHir!G770-logHir!G$1092),0)</f>
        <v>-0.11667682778681501</v>
      </c>
      <c r="H770" s="6">
        <f>IF(logVir!H770&lt;&gt;0,logVir!H770-logVir!H$1092-0.5*(SLir!H770+SLir!H$1092)*(logHir!H770-logHir!H$1092),0)</f>
        <v>-2.2125598650847185E-2</v>
      </c>
      <c r="I770" s="6">
        <f>IF(logVir!I770&lt;&gt;0,logVir!I770-logVir!I$1092-0.5*(SLir!I770+SLir!I$1092)*(logHir!I770-logHir!I$1092),0)</f>
        <v>-7.1116522717250913E-2</v>
      </c>
    </row>
    <row r="771" spans="1:9" x14ac:dyDescent="0.15">
      <c r="A771" s="1">
        <v>34</v>
      </c>
      <c r="B771" s="1" t="s">
        <v>309</v>
      </c>
      <c r="C771" s="1">
        <v>9</v>
      </c>
      <c r="D771" s="1" t="s">
        <v>22</v>
      </c>
      <c r="E771" s="6">
        <f>IF(logVir!E771&lt;&gt;0,logVir!E771-logVir!E$1093-0.5*(SLir!E771+SLir!E$1093)*(logHir!E771-logHir!E$1093),0)</f>
        <v>0.99277021013697386</v>
      </c>
      <c r="F771" s="8">
        <f>IF(logVir!F771&lt;&gt;0,logVir!F771-logVir!F$1093-0.5*(SLir!F771+SLir!F$1093)*(logHir!F771-logHir!F$1093),0)</f>
        <v>0.76191483551885475</v>
      </c>
      <c r="G771" s="6">
        <f>IF(logVir!G771&lt;&gt;0,logVir!G771-logVir!G$1093-0.5*(SLir!G771+SLir!G$1093)*(logHir!G771-logHir!G$1093),0)</f>
        <v>1.4608165132649189</v>
      </c>
      <c r="H771" s="6">
        <f>IF(logVir!H771&lt;&gt;0,logVir!H771-logVir!H$1093-0.5*(SLir!H771+SLir!H$1093)*(logHir!H771-logHir!H$1093),0)</f>
        <v>1.5006241645231535</v>
      </c>
      <c r="I771" s="6">
        <f>IF(logVir!I771&lt;&gt;0,logVir!I771-logVir!I$1093-0.5*(SLir!I771+SLir!I$1093)*(logHir!I771-logHir!I$1093),0)</f>
        <v>0.60583255286822524</v>
      </c>
    </row>
    <row r="772" spans="1:9" x14ac:dyDescent="0.15">
      <c r="A772" s="1">
        <v>34</v>
      </c>
      <c r="B772" s="1" t="s">
        <v>309</v>
      </c>
      <c r="C772" s="1">
        <v>10</v>
      </c>
      <c r="D772" s="1" t="s">
        <v>23</v>
      </c>
      <c r="E772" s="6">
        <f>IF(logVir!E772&lt;&gt;0,logVir!E772-logVir!E$1094-0.5*(SLir!E772+SLir!E$1094)*(logHir!E772-logHir!E$1094),0)</f>
        <v>0.17866432782503949</v>
      </c>
      <c r="F772" s="8">
        <f>IF(logVir!F772&lt;&gt;0,logVir!F772-logVir!F$1094-0.5*(SLir!F772+SLir!F$1094)*(logHir!F772-logHir!F$1094),0)</f>
        <v>8.3013082930490922E-2</v>
      </c>
      <c r="G772" s="6">
        <f>IF(logVir!G772&lt;&gt;0,logVir!G772-logVir!G$1094-0.5*(SLir!G772+SLir!G$1094)*(logHir!G772-logHir!G$1094),0)</f>
        <v>-7.7902204258515351E-3</v>
      </c>
      <c r="H772" s="6">
        <f>IF(logVir!H772&lt;&gt;0,logVir!H772-logVir!H$1094-0.5*(SLir!H772+SLir!H$1094)*(logHir!H772-logHir!H$1094),0)</f>
        <v>0.15298601833382608</v>
      </c>
      <c r="I772" s="6">
        <f>IF(logVir!I772&lt;&gt;0,logVir!I772-logVir!I$1094-0.5*(SLir!I772+SLir!I$1094)*(logHir!I772-logHir!I$1094),0)</f>
        <v>0.12935785484961615</v>
      </c>
    </row>
    <row r="773" spans="1:9" x14ac:dyDescent="0.15">
      <c r="A773" s="1">
        <v>34</v>
      </c>
      <c r="B773" s="1" t="s">
        <v>309</v>
      </c>
      <c r="C773" s="1">
        <v>11</v>
      </c>
      <c r="D773" s="1" t="s">
        <v>24</v>
      </c>
      <c r="E773" s="6">
        <f>IF(logVir!E773&lt;&gt;0,logVir!E773-logVir!E$1095-0.5*(SLir!E773+SLir!E$1095)*(logHir!E773-logHir!E$1095),0)</f>
        <v>1.0331928423300605</v>
      </c>
      <c r="F773" s="8">
        <f>IF(logVir!F773&lt;&gt;0,logVir!F773-logVir!F$1095-0.5*(SLir!F773+SLir!F$1095)*(logHir!F773-logHir!F$1095),0)</f>
        <v>0.73185763396692116</v>
      </c>
      <c r="G773" s="6">
        <f>IF(logVir!G773&lt;&gt;0,logVir!G773-logVir!G$1095-0.5*(SLir!G773+SLir!G$1095)*(logHir!G773-logHir!G$1095),0)</f>
        <v>0.49906548917571814</v>
      </c>
      <c r="H773" s="6">
        <f>IF(logVir!H773&lt;&gt;0,logVir!H773-logVir!H$1095-0.5*(SLir!H773+SLir!H$1095)*(logHir!H773-logHir!H$1095),0)</f>
        <v>0.42535402293568014</v>
      </c>
      <c r="I773" s="6">
        <f>IF(logVir!I773&lt;&gt;0,logVir!I773-logVir!I$1095-0.5*(SLir!I773+SLir!I$1095)*(logHir!I773-logHir!I$1095),0)</f>
        <v>0.46034245249592576</v>
      </c>
    </row>
    <row r="774" spans="1:9" x14ac:dyDescent="0.15">
      <c r="A774" s="1">
        <v>34</v>
      </c>
      <c r="B774" s="1" t="s">
        <v>309</v>
      </c>
      <c r="C774" s="1">
        <v>12</v>
      </c>
      <c r="D774" s="1" t="s">
        <v>25</v>
      </c>
      <c r="E774" s="6">
        <f>IF(logVir!E774&lt;&gt;0,logVir!E774-logVir!E$1096-0.5*(SLir!E774+SLir!E$1096)*(logHir!E774-logHir!E$1096),0)</f>
        <v>0.35256572968196609</v>
      </c>
      <c r="F774" s="8">
        <f>IF(logVir!F774&lt;&gt;0,logVir!F774-logVir!F$1096-0.5*(SLir!F774+SLir!F$1096)*(logHir!F774-logHir!F$1096),0)</f>
        <v>0.44997278306365085</v>
      </c>
      <c r="G774" s="6">
        <f>IF(logVir!G774&lt;&gt;0,logVir!G774-logVir!G$1096-0.5*(SLir!G774+SLir!G$1096)*(logHir!G774-logHir!G$1096),0)</f>
        <v>0.21655094613786557</v>
      </c>
      <c r="H774" s="6">
        <f>IF(logVir!H774&lt;&gt;0,logVir!H774-logVir!H$1096-0.5*(SLir!H774+SLir!H$1096)*(logHir!H774-logHir!H$1096),0)</f>
        <v>0.48657409550657105</v>
      </c>
      <c r="I774" s="6">
        <f>IF(logVir!I774&lt;&gt;0,logVir!I774-logVir!I$1096-0.5*(SLir!I774+SLir!I$1096)*(logHir!I774-logHir!I$1096),0)</f>
        <v>0.57231715797151783</v>
      </c>
    </row>
    <row r="775" spans="1:9" x14ac:dyDescent="0.15">
      <c r="A775" s="1">
        <v>34</v>
      </c>
      <c r="B775" s="1" t="s">
        <v>309</v>
      </c>
      <c r="C775" s="1">
        <v>13</v>
      </c>
      <c r="D775" s="1" t="s">
        <v>26</v>
      </c>
      <c r="E775" s="6">
        <f>IF(logVir!E775&lt;&gt;0,logVir!E775-logVir!E$1097-0.5*(SLir!E775+SLir!E$1097)*(logHir!E775-logHir!E$1097),0)</f>
        <v>0.9518078974184272</v>
      </c>
      <c r="F775" s="8">
        <f>IF(logVir!F775&lt;&gt;0,logVir!F775-logVir!F$1097-0.5*(SLir!F775+SLir!F$1097)*(logHir!F775-logHir!F$1097),0)</f>
        <v>1.3853288746803214</v>
      </c>
      <c r="G775" s="6">
        <f>IF(logVir!G775&lt;&gt;0,logVir!G775-logVir!G$1097-0.5*(SLir!G775+SLir!G$1097)*(logHir!G775-logHir!G$1097),0)</f>
        <v>1.1307303552191046</v>
      </c>
      <c r="H775" s="6">
        <f>IF(logVir!H775&lt;&gt;0,logVir!H775-logVir!H$1097-0.5*(SLir!H775+SLir!H$1097)*(logHir!H775-logHir!H$1097),0)</f>
        <v>0.61555679157175613</v>
      </c>
      <c r="I775" s="6">
        <f>IF(logVir!I775&lt;&gt;0,logVir!I775-logVir!I$1097-0.5*(SLir!I775+SLir!I$1097)*(logHir!I775-logHir!I$1097),0)</f>
        <v>1.0431304817402511</v>
      </c>
    </row>
    <row r="776" spans="1:9" x14ac:dyDescent="0.15">
      <c r="A776" s="1">
        <v>34</v>
      </c>
      <c r="B776" s="1" t="s">
        <v>309</v>
      </c>
      <c r="C776" s="1">
        <v>14</v>
      </c>
      <c r="D776" s="1" t="s">
        <v>27</v>
      </c>
      <c r="E776" s="6">
        <f>IF(logVir!E776&lt;&gt;0,logVir!E776-logVir!E$1098-0.5*(SLir!E776+SLir!E$1098)*(logHir!E776-logHir!E$1098),0)</f>
        <v>0.38266814213777323</v>
      </c>
      <c r="F776" s="8">
        <f>IF(logVir!F776&lt;&gt;0,logVir!F776-logVir!F$1098-0.5*(SLir!F776+SLir!F$1098)*(logHir!F776-logHir!F$1098),0)</f>
        <v>8.9330777680155515E-2</v>
      </c>
      <c r="G776" s="6">
        <f>IF(logVir!G776&lt;&gt;0,logVir!G776-logVir!G$1098-0.5*(SLir!G776+SLir!G$1098)*(logHir!G776-logHir!G$1098),0)</f>
        <v>9.620148387284945E-2</v>
      </c>
      <c r="H776" s="6">
        <f>IF(logVir!H776&lt;&gt;0,logVir!H776-logVir!H$1098-0.5*(SLir!H776+SLir!H$1098)*(logHir!H776-logHir!H$1098),0)</f>
        <v>0.88885506513942525</v>
      </c>
      <c r="I776" s="6">
        <f>IF(logVir!I776&lt;&gt;0,logVir!I776-logVir!I$1098-0.5*(SLir!I776+SLir!I$1098)*(logHir!I776-logHir!I$1098),0)</f>
        <v>0.7166590374034385</v>
      </c>
    </row>
    <row r="777" spans="1:9" x14ac:dyDescent="0.15">
      <c r="A777" s="1">
        <v>34</v>
      </c>
      <c r="B777" s="1" t="s">
        <v>309</v>
      </c>
      <c r="C777" s="1">
        <v>15</v>
      </c>
      <c r="D777" s="1" t="s">
        <v>28</v>
      </c>
      <c r="E777" s="6">
        <f>IF(logVir!E777&lt;&gt;0,logVir!E777-logVir!E$1099-0.5*(SLir!E777+SLir!E$1099)*(logHir!E777-logHir!E$1099),0)</f>
        <v>0.21779421183916514</v>
      </c>
      <c r="F777" s="8">
        <f>IF(logVir!F777&lt;&gt;0,logVir!F777-logVir!F$1099-0.5*(SLir!F777+SLir!F$1099)*(logHir!F777-logHir!F$1099),0)</f>
        <v>0.19747941994060392</v>
      </c>
      <c r="G777" s="6">
        <f>IF(logVir!G777&lt;&gt;0,logVir!G777-logVir!G$1099-0.5*(SLir!G777+SLir!G$1099)*(logHir!G777-logHir!G$1099),0)</f>
        <v>0.17621001531836078</v>
      </c>
      <c r="H777" s="6">
        <f>IF(logVir!H777&lt;&gt;0,logVir!H777-logVir!H$1099-0.5*(SLir!H777+SLir!H$1099)*(logHir!H777-logHir!H$1099),0)</f>
        <v>0.20763342936971696</v>
      </c>
      <c r="I777" s="6">
        <f>IF(logVir!I777&lt;&gt;0,logVir!I777-logVir!I$1099-0.5*(SLir!I777+SLir!I$1099)*(logHir!I777-logHir!I$1099),0)</f>
        <v>0.35519486269975609</v>
      </c>
    </row>
    <row r="778" spans="1:9" x14ac:dyDescent="0.15">
      <c r="A778" s="1">
        <v>34</v>
      </c>
      <c r="B778" s="1" t="s">
        <v>308</v>
      </c>
      <c r="C778" s="1">
        <v>16</v>
      </c>
      <c r="D778" s="1" t="s">
        <v>11</v>
      </c>
      <c r="E778" s="6">
        <f>IF(logVir!E778&lt;&gt;0,logVir!E778-logVir!E$1100-0.5*(SLir!E778+SLir!E$1100)*(logHir!E778-logHir!E$1100),0)</f>
        <v>-6.1722048909120253E-2</v>
      </c>
      <c r="F778" s="8">
        <f>IF(logVir!F778&lt;&gt;0,logVir!F778-logVir!F$1100-0.5*(SLir!F778+SLir!F$1100)*(logHir!F778-logHir!F$1100),0)</f>
        <v>6.3346320169103354E-2</v>
      </c>
      <c r="G778" s="6">
        <f>IF(logVir!G778&lt;&gt;0,logVir!G778-logVir!G$1100-0.5*(SLir!G778+SLir!G$1100)*(logHir!G778-logHir!G$1100),0)</f>
        <v>-3.2220793159396133E-2</v>
      </c>
      <c r="H778" s="6">
        <f>IF(logVir!H778&lt;&gt;0,logVir!H778-logVir!H$1100-0.5*(SLir!H778+SLir!H$1100)*(logHir!H778-logHir!H$1100),0)</f>
        <v>-9.3160552698676458E-2</v>
      </c>
      <c r="I778" s="6">
        <f>IF(logVir!I778&lt;&gt;0,logVir!I778-logVir!I$1100-0.5*(SLir!I778+SLir!I$1100)*(logHir!I778-logHir!I$1100),0)</f>
        <v>-5.5742077629711895E-2</v>
      </c>
    </row>
    <row r="779" spans="1:9" x14ac:dyDescent="0.15">
      <c r="A779" s="1">
        <v>34</v>
      </c>
      <c r="B779" s="1" t="s">
        <v>308</v>
      </c>
      <c r="C779" s="1">
        <v>17</v>
      </c>
      <c r="D779" s="1" t="s">
        <v>12</v>
      </c>
      <c r="E779" s="6">
        <f>IF(logVir!E779&lt;&gt;0,logVir!E779-logVir!E$1101-0.5*(SLir!E779+SLir!E$1101)*(logHir!E779-logHir!E$1101),0)</f>
        <v>0.18128391990959941</v>
      </c>
      <c r="F779" s="8">
        <f>IF(logVir!F779&lt;&gt;0,logVir!F779-logVir!F$1101-0.5*(SLir!F779+SLir!F$1101)*(logHir!F779-logHir!F$1101),0)</f>
        <v>0.19021704290349226</v>
      </c>
      <c r="G779" s="6">
        <f>IF(logVir!G779&lt;&gt;0,logVir!G779-logVir!G$1101-0.5*(SLir!G779+SLir!G$1101)*(logHir!G779-logHir!G$1101),0)</f>
        <v>0.23136198360765986</v>
      </c>
      <c r="H779" s="6">
        <f>IF(logVir!H779&lt;&gt;0,logVir!H779-logVir!H$1101-0.5*(SLir!H779+SLir!H$1101)*(logHir!H779-logHir!H$1101),0)</f>
        <v>4.3838559587446951E-2</v>
      </c>
      <c r="I779" s="6">
        <f>IF(logVir!I779&lt;&gt;0,logVir!I779-logVir!I$1101-0.5*(SLir!I779+SLir!I$1101)*(logHir!I779-logHir!I$1101),0)</f>
        <v>0.14196843546356641</v>
      </c>
    </row>
    <row r="780" spans="1:9" x14ac:dyDescent="0.15">
      <c r="A780" s="1">
        <v>34</v>
      </c>
      <c r="B780" s="1" t="s">
        <v>308</v>
      </c>
      <c r="C780" s="1">
        <v>18</v>
      </c>
      <c r="D780" s="1" t="s">
        <v>13</v>
      </c>
      <c r="E780" s="6">
        <f>IF(logVir!E780&lt;&gt;0,logVir!E780-logVir!E$1102-0.5*(SLir!E780+SLir!E$1102)*(logHir!E780-logHir!E$1102),0)</f>
        <v>0.49048103161756557</v>
      </c>
      <c r="F780" s="8">
        <f>IF(logVir!F780&lt;&gt;0,logVir!F780-logVir!F$1102-0.5*(SLir!F780+SLir!F$1102)*(logHir!F780-logHir!F$1102),0)</f>
        <v>0.70354252899105008</v>
      </c>
      <c r="G780" s="6">
        <f>IF(logVir!G780&lt;&gt;0,logVir!G780-logVir!G$1102-0.5*(SLir!G780+SLir!G$1102)*(logHir!G780-logHir!G$1102),0)</f>
        <v>0.70431096599853249</v>
      </c>
      <c r="H780" s="6">
        <f>IF(logVir!H780&lt;&gt;0,logVir!H780-logVir!H$1102-0.5*(SLir!H780+SLir!H$1102)*(logHir!H780-logHir!H$1102),0)</f>
        <v>0.4838106079177828</v>
      </c>
      <c r="I780" s="6">
        <f>IF(logVir!I780&lt;&gt;0,logVir!I780-logVir!I$1102-0.5*(SLir!I780+SLir!I$1102)*(logHir!I780-logHir!I$1102),0)</f>
        <v>0.31793284352215212</v>
      </c>
    </row>
    <row r="781" spans="1:9" x14ac:dyDescent="0.15">
      <c r="A781" s="1">
        <v>34</v>
      </c>
      <c r="B781" s="1" t="s">
        <v>308</v>
      </c>
      <c r="C781" s="1">
        <v>19</v>
      </c>
      <c r="D781" s="1" t="s">
        <v>14</v>
      </c>
      <c r="E781" s="6">
        <f>IF(logVir!E781&lt;&gt;0,logVir!E781-logVir!E$1103-0.5*(SLir!E781+SLir!E$1103)*(logHir!E781-logHir!E$1103),0)</f>
        <v>0.26867550263941314</v>
      </c>
      <c r="F781" s="8">
        <f>IF(logVir!F781&lt;&gt;0,logVir!F781-logVir!F$1103-0.5*(SLir!F781+SLir!F$1103)*(logHir!F781-logHir!F$1103),0)</f>
        <v>0.23023590520230536</v>
      </c>
      <c r="G781" s="6">
        <f>IF(logVir!G781&lt;&gt;0,logVir!G781-logVir!G$1103-0.5*(SLir!G781+SLir!G$1103)*(logHir!G781-logHir!G$1103),0)</f>
        <v>0.15039620350876176</v>
      </c>
      <c r="H781" s="6">
        <f>IF(logVir!H781&lt;&gt;0,logVir!H781-logVir!H$1103-0.5*(SLir!H781+SLir!H$1103)*(logHir!H781-logHir!H$1103),0)</f>
        <v>0.3282370286069794</v>
      </c>
      <c r="I781" s="6">
        <f>IF(logVir!I781&lt;&gt;0,logVir!I781-logVir!I$1103-0.5*(SLir!I781+SLir!I$1103)*(logHir!I781-logHir!I$1103),0)</f>
        <v>0.12189299149557936</v>
      </c>
    </row>
    <row r="782" spans="1:9" x14ac:dyDescent="0.15">
      <c r="A782" s="1">
        <v>34</v>
      </c>
      <c r="B782" s="1" t="s">
        <v>308</v>
      </c>
      <c r="C782" s="1">
        <v>20</v>
      </c>
      <c r="D782" s="1" t="s">
        <v>15</v>
      </c>
      <c r="E782" s="6">
        <f>IF(logVir!E782&lt;&gt;0,logVir!E782-logVir!E$1104-0.5*(SLir!E782+SLir!E$1104)*(logHir!E782-logHir!E$1104),0)</f>
        <v>0.25952856997485518</v>
      </c>
      <c r="F782" s="8">
        <f>IF(logVir!F782&lt;&gt;0,logVir!F782-logVir!F$1104-0.5*(SLir!F782+SLir!F$1104)*(logHir!F782-logHir!F$1104),0)</f>
        <v>0.50073361045704146</v>
      </c>
      <c r="G782" s="6">
        <f>IF(logVir!G782&lt;&gt;0,logVir!G782-logVir!G$1104-0.5*(SLir!G782+SLir!G$1104)*(logHir!G782-logHir!G$1104),0)</f>
        <v>0.3822256476240472</v>
      </c>
      <c r="H782" s="6">
        <f>IF(logVir!H782&lt;&gt;0,logVir!H782-logVir!H$1104-0.5*(SLir!H782+SLir!H$1104)*(logHir!H782-logHir!H$1104),0)</f>
        <v>0.37750588927031659</v>
      </c>
      <c r="I782" s="6">
        <f>IF(logVir!I782&lt;&gt;0,logVir!I782-logVir!I$1104-0.5*(SLir!I782+SLir!I$1104)*(logHir!I782-logHir!I$1104),0)</f>
        <v>0.40133629661423759</v>
      </c>
    </row>
    <row r="783" spans="1:9" x14ac:dyDescent="0.15">
      <c r="A783" s="1">
        <v>34</v>
      </c>
      <c r="B783" s="1" t="s">
        <v>308</v>
      </c>
      <c r="C783" s="1">
        <v>21</v>
      </c>
      <c r="D783" s="1" t="s">
        <v>16</v>
      </c>
      <c r="E783" s="6">
        <f>IF(logVir!E783&lt;&gt;0,logVir!E783-logVir!E$1105-0.5*(SLir!E783+SLir!E$1105)*(logHir!E783-logHir!E$1105),0)</f>
        <v>0.38796261185045677</v>
      </c>
      <c r="F783" s="8">
        <f>IF(logVir!F783&lt;&gt;0,logVir!F783-logVir!F$1105-0.5*(SLir!F783+SLir!F$1105)*(logHir!F783-logHir!F$1105),0)</f>
        <v>0.27994248584578502</v>
      </c>
      <c r="G783" s="6">
        <f>IF(logVir!G783&lt;&gt;0,logVir!G783-logVir!G$1105-0.5*(SLir!G783+SLir!G$1105)*(logHir!G783-logHir!G$1105),0)</f>
        <v>0.23165061360426759</v>
      </c>
      <c r="H783" s="6">
        <f>IF(logVir!H783&lt;&gt;0,logVir!H783-logVir!H$1105-0.5*(SLir!H783+SLir!H$1105)*(logHir!H783-logHir!H$1105),0)</f>
        <v>0.29565904715290353</v>
      </c>
      <c r="I783" s="6">
        <f>IF(logVir!I783&lt;&gt;0,logVir!I783-logVir!I$1105-0.5*(SLir!I783+SLir!I$1105)*(logHir!I783-logHir!I$1105),0)</f>
        <v>0.21139484328249408</v>
      </c>
    </row>
    <row r="784" spans="1:9" x14ac:dyDescent="0.15">
      <c r="A784" s="1">
        <v>34</v>
      </c>
      <c r="B784" s="1" t="s">
        <v>172</v>
      </c>
      <c r="C784" s="1">
        <v>22</v>
      </c>
      <c r="D784" s="1" t="s">
        <v>8</v>
      </c>
      <c r="E784" s="6">
        <f>IF(logVir!E784&lt;&gt;0,logVir!E784-logVir!E$1106-0.5*(SLir!E784+SLir!E$1106)*(logHir!E784-logHir!E$1106),0)</f>
        <v>0.20371765469382241</v>
      </c>
      <c r="F784" s="8">
        <f>IF(logVir!F784&lt;&gt;0,logVir!F784-logVir!F$1106-0.5*(SLir!F784+SLir!F$1106)*(logHir!F784-logHir!F$1106),0)</f>
        <v>0.18530400830232707</v>
      </c>
      <c r="G784" s="6">
        <f>IF(logVir!G784&lt;&gt;0,logVir!G784-logVir!G$1106-0.5*(SLir!G784+SLir!G$1106)*(logHir!G784-logHir!G$1106),0)</f>
        <v>9.8690898084854151E-2</v>
      </c>
      <c r="H784" s="6">
        <f>IF(logVir!H784&lt;&gt;0,logVir!H784-logVir!H$1106-0.5*(SLir!H784+SLir!H$1106)*(logHir!H784-logHir!H$1106),0)</f>
        <v>0.10373646950987653</v>
      </c>
      <c r="I784" s="6">
        <f>IF(logVir!I784&lt;&gt;0,logVir!I784-logVir!I$1106-0.5*(SLir!I784+SLir!I$1106)*(logHir!I784-logHir!I$1106),0)</f>
        <v>0.14255163682041666</v>
      </c>
    </row>
    <row r="785" spans="1:9" x14ac:dyDescent="0.15">
      <c r="A785" s="1">
        <v>34</v>
      </c>
      <c r="B785" s="1" t="s">
        <v>172</v>
      </c>
      <c r="C785" s="1">
        <v>23</v>
      </c>
      <c r="D785" s="1" t="s">
        <v>29</v>
      </c>
      <c r="E785" s="6">
        <f>IF(logVir!E785&lt;&gt;0,logVir!E785-logVir!E$1107-0.5*(SLir!E785+SLir!E$1107)*(logHir!E785-logHir!E$1107),0)</f>
        <v>4.1759469997425691E-2</v>
      </c>
      <c r="F785" s="8">
        <f>IF(logVir!F785&lt;&gt;0,logVir!F785-logVir!F$1107-0.5*(SLir!F785+SLir!F$1107)*(logHir!F785-logHir!F$1107),0)</f>
        <v>4.4397080326373239E-3</v>
      </c>
      <c r="G785" s="6">
        <f>IF(logVir!G785&lt;&gt;0,logVir!G785-logVir!G$1107-0.5*(SLir!G785+SLir!G$1107)*(logHir!G785-logHir!G$1107),0)</f>
        <v>8.4347447904210004E-3</v>
      </c>
      <c r="H785" s="6">
        <f>IF(logVir!H785&lt;&gt;0,logVir!H785-logVir!H$1107-0.5*(SLir!H785+SLir!H$1107)*(logHir!H785-logHir!H$1107),0)</f>
        <v>1.9493776239299376E-2</v>
      </c>
      <c r="I785" s="6">
        <f>IF(logVir!I785&lt;&gt;0,logVir!I785-logVir!I$1107-0.5*(SLir!I785+SLir!I$1107)*(logHir!I785-logHir!I$1107),0)</f>
        <v>0.13490525440180007</v>
      </c>
    </row>
    <row r="786" spans="1:9" x14ac:dyDescent="0.15">
      <c r="A786" s="1">
        <v>35</v>
      </c>
      <c r="B786" s="1" t="s">
        <v>310</v>
      </c>
      <c r="C786" s="1">
        <v>1</v>
      </c>
      <c r="D786" s="1" t="s">
        <v>9</v>
      </c>
      <c r="E786" s="6">
        <f>IF(logVir!E786&lt;&gt;0,logVir!E786-logVir!E$1085-0.5*(SLir!E786+SLir!E$1085)*(logHir!E786-logHir!E$1085),0)</f>
        <v>0.1616597751806195</v>
      </c>
      <c r="F786" s="8">
        <f>IF(logVir!F786&lt;&gt;0,logVir!F786-logVir!F$1085-0.5*(SLir!F786+SLir!F$1085)*(logHir!F786-logHir!F$1085),0)</f>
        <v>-0.18440144559671709</v>
      </c>
      <c r="G786" s="6">
        <f>IF(logVir!G786&lt;&gt;0,logVir!G786-logVir!G$1085-0.5*(SLir!G786+SLir!G$1085)*(logHir!G786-logHir!G$1085),0)</f>
        <v>-0.25884162764842045</v>
      </c>
      <c r="H786" s="6">
        <f>IF(logVir!H786&lt;&gt;0,logVir!H786-logVir!H$1085-0.5*(SLir!H786+SLir!H$1085)*(logHir!H786-logHir!H$1085),0)</f>
        <v>-0.42749934517626936</v>
      </c>
      <c r="I786" s="6">
        <f>IF(logVir!I786&lt;&gt;0,logVir!I786-logVir!I$1085-0.5*(SLir!I786+SLir!I$1085)*(logHir!I786-logHir!I$1085),0)</f>
        <v>-0.51151248436811503</v>
      </c>
    </row>
    <row r="787" spans="1:9" x14ac:dyDescent="0.15">
      <c r="A787" s="1">
        <v>35</v>
      </c>
      <c r="B787" s="1" t="s">
        <v>310</v>
      </c>
      <c r="C787" s="1">
        <v>2</v>
      </c>
      <c r="D787" s="1" t="s">
        <v>10</v>
      </c>
      <c r="E787" s="6">
        <f>IF(logVir!E787&lt;&gt;0,logVir!E787-logVir!E$1086-0.5*(SLir!E787+SLir!E$1086)*(logHir!E787-logHir!E$1086),0)</f>
        <v>-3.0702328413744318E-2</v>
      </c>
      <c r="F787" s="8">
        <f>IF(logVir!F787&lt;&gt;0,logVir!F787-logVir!F$1086-0.5*(SLir!F787+SLir!F$1086)*(logHir!F787-logHir!F$1086),0)</f>
        <v>0.13969849738183127</v>
      </c>
      <c r="G787" s="6">
        <f>IF(logVir!G787&lt;&gt;0,logVir!G787-logVir!G$1086-0.5*(SLir!G787+SLir!G$1086)*(logHir!G787-logHir!G$1086),0)</f>
        <v>0.31139077008945615</v>
      </c>
      <c r="H787" s="6">
        <f>IF(logVir!H787&lt;&gt;0,logVir!H787-logVir!H$1086-0.5*(SLir!H787+SLir!H$1086)*(logHir!H787-logHir!H$1086),0)</f>
        <v>0.41141853046921673</v>
      </c>
      <c r="I787" s="6">
        <f>IF(logVir!I787&lt;&gt;0,logVir!I787-logVir!I$1086-0.5*(SLir!I787+SLir!I$1086)*(logHir!I787-logHir!I$1086),0)</f>
        <v>9.2164882796186204E-2</v>
      </c>
    </row>
    <row r="788" spans="1:9" x14ac:dyDescent="0.15">
      <c r="A788" s="1">
        <v>35</v>
      </c>
      <c r="B788" s="1" t="s">
        <v>179</v>
      </c>
      <c r="C788" s="1">
        <v>3</v>
      </c>
      <c r="D788" s="1" t="s">
        <v>17</v>
      </c>
      <c r="E788" s="6">
        <f>IF(logVir!E788&lt;&gt;0,logVir!E788-logVir!E$1087-0.5*(SLir!E788+SLir!E$1087)*(logHir!E788-logHir!E$1087),0)</f>
        <v>-5.7437724010278635E-2</v>
      </c>
      <c r="F788" s="8">
        <f>IF(logVir!F788&lt;&gt;0,logVir!F788-logVir!F$1087-0.5*(SLir!F788+SLir!F$1087)*(logHir!F788-logHir!F$1087),0)</f>
        <v>-0.25201147802561796</v>
      </c>
      <c r="G788" s="6">
        <f>IF(logVir!G788&lt;&gt;0,logVir!G788-logVir!G$1087-0.5*(SLir!G788+SLir!G$1087)*(logHir!G788-logHir!G$1087),0)</f>
        <v>-0.51933790519965461</v>
      </c>
      <c r="H788" s="6">
        <f>IF(logVir!H788&lt;&gt;0,logVir!H788-logVir!H$1087-0.5*(SLir!H788+SLir!H$1087)*(logHir!H788-logHir!H$1087),0)</f>
        <v>-0.67043091277512334</v>
      </c>
      <c r="I788" s="6">
        <f>IF(logVir!I788&lt;&gt;0,logVir!I788-logVir!I$1087-0.5*(SLir!I788+SLir!I$1087)*(logHir!I788-logHir!I$1087),0)</f>
        <v>-0.68332102552469487</v>
      </c>
    </row>
    <row r="789" spans="1:9" x14ac:dyDescent="0.15">
      <c r="A789" s="1">
        <v>35</v>
      </c>
      <c r="B789" s="1" t="s">
        <v>179</v>
      </c>
      <c r="C789" s="1">
        <v>4</v>
      </c>
      <c r="D789" s="1" t="s">
        <v>18</v>
      </c>
      <c r="E789" s="6">
        <f>IF(logVir!E789&lt;&gt;0,logVir!E789-logVir!E$1088-0.5*(SLir!E789+SLir!E$1088)*(logHir!E789-logHir!E$1088),0)</f>
        <v>0.19543870239702177</v>
      </c>
      <c r="F789" s="8">
        <f>IF(logVir!F789&lt;&gt;0,logVir!F789-logVir!F$1088-0.5*(SLir!F789+SLir!F$1088)*(logHir!F789-logHir!F$1088),0)</f>
        <v>-0.33635835825913918</v>
      </c>
      <c r="G789" s="6">
        <f>IF(logVir!G789&lt;&gt;0,logVir!G789-logVir!G$1088-0.5*(SLir!G789+SLir!G$1088)*(logHir!G789-logHir!G$1088),0)</f>
        <v>-0.18861169904074027</v>
      </c>
      <c r="H789" s="6">
        <f>IF(logVir!H789&lt;&gt;0,logVir!H789-logVir!H$1088-0.5*(SLir!H789+SLir!H$1088)*(logHir!H789-logHir!H$1088),0)</f>
        <v>-0.51397895108203095</v>
      </c>
      <c r="I789" s="6">
        <f>IF(logVir!I789&lt;&gt;0,logVir!I789-logVir!I$1088-0.5*(SLir!I789+SLir!I$1088)*(logHir!I789-logHir!I$1088),0)</f>
        <v>0.27444050697316696</v>
      </c>
    </row>
    <row r="790" spans="1:9" x14ac:dyDescent="0.15">
      <c r="A790" s="1">
        <v>35</v>
      </c>
      <c r="B790" s="1" t="s">
        <v>179</v>
      </c>
      <c r="C790" s="1">
        <v>5</v>
      </c>
      <c r="D790" s="1" t="s">
        <v>19</v>
      </c>
      <c r="E790" s="6">
        <f>IF(logVir!E790&lt;&gt;0,logVir!E790-logVir!E$1089-0.5*(SLir!E790+SLir!E$1089)*(logHir!E790-logHir!E$1089),0)</f>
        <v>0.37894056665793913</v>
      </c>
      <c r="F790" s="8">
        <f>IF(logVir!F790&lt;&gt;0,logVir!F790-logVir!F$1089-0.5*(SLir!F790+SLir!F$1089)*(logHir!F790-logHir!F$1089),0)</f>
        <v>-0.90426072311897043</v>
      </c>
      <c r="G790" s="6">
        <f>IF(logVir!G790&lt;&gt;0,logVir!G790-logVir!G$1089-0.5*(SLir!G790+SLir!G$1089)*(logHir!G790-logHir!G$1089),0)</f>
        <v>-3.0319583340093131E-2</v>
      </c>
      <c r="H790" s="6">
        <f>IF(logVir!H790&lt;&gt;0,logVir!H790-logVir!H$1089-0.5*(SLir!H790+SLir!H$1089)*(logHir!H790-logHir!H$1089),0)</f>
        <v>0.21618505281863654</v>
      </c>
      <c r="I790" s="6">
        <f>IF(logVir!I790&lt;&gt;0,logVir!I790-logVir!I$1089-0.5*(SLir!I790+SLir!I$1089)*(logHir!I790-logHir!I$1089),0)</f>
        <v>0.137393215573128</v>
      </c>
    </row>
    <row r="791" spans="1:9" x14ac:dyDescent="0.15">
      <c r="A791" s="1">
        <v>35</v>
      </c>
      <c r="B791" s="1" t="s">
        <v>179</v>
      </c>
      <c r="C791" s="1">
        <v>6</v>
      </c>
      <c r="D791" s="1" t="s">
        <v>3</v>
      </c>
      <c r="E791" s="6">
        <f>IF(logVir!E791&lt;&gt;0,logVir!E791-logVir!E$1090-0.5*(SLir!E791+SLir!E$1090)*(logHir!E791-logHir!E$1090),0)</f>
        <v>1.8207205224728407</v>
      </c>
      <c r="F791" s="8">
        <f>IF(logVir!F791&lt;&gt;0,logVir!F791-logVir!F$1090-0.5*(SLir!F791+SLir!F$1090)*(logHir!F791-logHir!F$1090),0)</f>
        <v>1.2759602181076826</v>
      </c>
      <c r="G791" s="6">
        <f>IF(logVir!G791&lt;&gt;0,logVir!G791-logVir!G$1090-0.5*(SLir!G791+SLir!G$1090)*(logHir!G791-logHir!G$1090),0)</f>
        <v>1.6014987029311243</v>
      </c>
      <c r="H791" s="6">
        <f>IF(logVir!H791&lt;&gt;0,logVir!H791-logVir!H$1090-0.5*(SLir!H791+SLir!H$1090)*(logHir!H791-logHir!H$1090),0)</f>
        <v>1.6391971919711739</v>
      </c>
      <c r="I791" s="6">
        <f>IF(logVir!I791&lt;&gt;0,logVir!I791-logVir!I$1090-0.5*(SLir!I791+SLir!I$1090)*(logHir!I791-logHir!I$1090),0)</f>
        <v>1.6813636554544633</v>
      </c>
    </row>
    <row r="792" spans="1:9" x14ac:dyDescent="0.15">
      <c r="A792" s="1">
        <v>35</v>
      </c>
      <c r="B792" s="1" t="s">
        <v>179</v>
      </c>
      <c r="C792" s="1">
        <v>7</v>
      </c>
      <c r="D792" s="1" t="s">
        <v>20</v>
      </c>
      <c r="E792" s="6">
        <f>IF(logVir!E792&lt;&gt;0,logVir!E792-logVir!E$1091-0.5*(SLir!E792+SLir!E$1091)*(logHir!E792-logHir!E$1091),0)</f>
        <v>3.145821991806887</v>
      </c>
      <c r="F792" s="8">
        <f>IF(logVir!F792&lt;&gt;0,logVir!F792-logVir!F$1091-0.5*(SLir!F792+SLir!F$1091)*(logHir!F792-logHir!F$1091),0)</f>
        <v>3.211100008156198</v>
      </c>
      <c r="G792" s="6">
        <f>IF(logVir!G792&lt;&gt;0,logVir!G792-logVir!G$1091-0.5*(SLir!G792+SLir!G$1091)*(logHir!G792-logHir!G$1091),0)</f>
        <v>2.2640502018244879</v>
      </c>
      <c r="H792" s="6">
        <f>IF(logVir!H792&lt;&gt;0,logVir!H792-logVir!H$1091-0.5*(SLir!H792+SLir!H$1091)*(logHir!H792-logHir!H$1091),0)</f>
        <v>2.2759718142014935</v>
      </c>
      <c r="I792" s="6">
        <f>IF(logVir!I792&lt;&gt;0,logVir!I792-logVir!I$1091-0.5*(SLir!I792+SLir!I$1091)*(logHir!I792-logHir!I$1091),0)</f>
        <v>2.8486889261385917</v>
      </c>
    </row>
    <row r="793" spans="1:9" x14ac:dyDescent="0.15">
      <c r="A793" s="1">
        <v>35</v>
      </c>
      <c r="B793" s="1" t="s">
        <v>179</v>
      </c>
      <c r="C793" s="1">
        <v>8</v>
      </c>
      <c r="D793" s="1" t="s">
        <v>21</v>
      </c>
      <c r="E793" s="6">
        <f>IF(logVir!E793&lt;&gt;0,logVir!E793-logVir!E$1092-0.5*(SLir!E793+SLir!E$1092)*(logHir!E793-logHir!E$1092),0)</f>
        <v>0.67391511722952924</v>
      </c>
      <c r="F793" s="8">
        <f>IF(logVir!F793&lt;&gt;0,logVir!F793-logVir!F$1092-0.5*(SLir!F793+SLir!F$1092)*(logHir!F793-logHir!F$1092),0)</f>
        <v>0.6834994267983836</v>
      </c>
      <c r="G793" s="6">
        <f>IF(logVir!G793&lt;&gt;0,logVir!G793-logVir!G$1092-0.5*(SLir!G793+SLir!G$1092)*(logHir!G793-logHir!G$1092),0)</f>
        <v>0.68218848679948174</v>
      </c>
      <c r="H793" s="6">
        <f>IF(logVir!H793&lt;&gt;0,logVir!H793-logVir!H$1092-0.5*(SLir!H793+SLir!H$1092)*(logHir!H793-logHir!H$1092),0)</f>
        <v>0.32870027559992454</v>
      </c>
      <c r="I793" s="6">
        <f>IF(logVir!I793&lt;&gt;0,logVir!I793-logVir!I$1092-0.5*(SLir!I793+SLir!I$1092)*(logHir!I793-logHir!I$1092),0)</f>
        <v>0.37928229001852748</v>
      </c>
    </row>
    <row r="794" spans="1:9" x14ac:dyDescent="0.15">
      <c r="A794" s="1">
        <v>35</v>
      </c>
      <c r="B794" s="1" t="s">
        <v>179</v>
      </c>
      <c r="C794" s="1">
        <v>9</v>
      </c>
      <c r="D794" s="1" t="s">
        <v>22</v>
      </c>
      <c r="E794" s="6">
        <f>IF(logVir!E794&lt;&gt;0,logVir!E794-logVir!E$1093-0.5*(SLir!E794+SLir!E$1093)*(logHir!E794-logHir!E$1093),0)</f>
        <v>0.28181129183948189</v>
      </c>
      <c r="F794" s="8">
        <f>IF(logVir!F794&lt;&gt;0,logVir!F794-logVir!F$1093-0.5*(SLir!F794+SLir!F$1093)*(logHir!F794-logHir!F$1093),0)</f>
        <v>-0.14799896822698011</v>
      </c>
      <c r="G794" s="6">
        <f>IF(logVir!G794&lt;&gt;0,logVir!G794-logVir!G$1093-0.5*(SLir!G794+SLir!G$1093)*(logHir!G794-logHir!G$1093),0)</f>
        <v>6.7968705391402151E-2</v>
      </c>
      <c r="H794" s="6">
        <f>IF(logVir!H794&lt;&gt;0,logVir!H794-logVir!H$1093-0.5*(SLir!H794+SLir!H$1093)*(logHir!H794-logHir!H$1093),0)</f>
        <v>0.20362751812900337</v>
      </c>
      <c r="I794" s="6">
        <f>IF(logVir!I794&lt;&gt;0,logVir!I794-logVir!I$1093-0.5*(SLir!I794+SLir!I$1093)*(logHir!I794-logHir!I$1093),0)</f>
        <v>0.35911504718604481</v>
      </c>
    </row>
    <row r="795" spans="1:9" x14ac:dyDescent="0.15">
      <c r="A795" s="1">
        <v>35</v>
      </c>
      <c r="B795" s="1" t="s">
        <v>179</v>
      </c>
      <c r="C795" s="1">
        <v>10</v>
      </c>
      <c r="D795" s="1" t="s">
        <v>23</v>
      </c>
      <c r="E795" s="6">
        <f>IF(logVir!E795&lt;&gt;0,logVir!E795-logVir!E$1094-0.5*(SLir!E795+SLir!E$1094)*(logHir!E795-logHir!E$1094),0)</f>
        <v>0.12097320332951408</v>
      </c>
      <c r="F795" s="8">
        <f>IF(logVir!F795&lt;&gt;0,logVir!F795-logVir!F$1094-0.5*(SLir!F795+SLir!F$1094)*(logHir!F795-logHir!F$1094),0)</f>
        <v>-0.12120188690805359</v>
      </c>
      <c r="G795" s="6">
        <f>IF(logVir!G795&lt;&gt;0,logVir!G795-logVir!G$1094-0.5*(SLir!G795+SLir!G$1094)*(logHir!G795-logHir!G$1094),0)</f>
        <v>-9.2314603146801705E-2</v>
      </c>
      <c r="H795" s="6">
        <f>IF(logVir!H795&lt;&gt;0,logVir!H795-logVir!H$1094-0.5*(SLir!H795+SLir!H$1094)*(logHir!H795-logHir!H$1094),0)</f>
        <v>-0.12966690766494926</v>
      </c>
      <c r="I795" s="6">
        <f>IF(logVir!I795&lt;&gt;0,logVir!I795-logVir!I$1094-0.5*(SLir!I795+SLir!I$1094)*(logHir!I795-logHir!I$1094),0)</f>
        <v>2.1157436671751101E-2</v>
      </c>
    </row>
    <row r="796" spans="1:9" x14ac:dyDescent="0.15">
      <c r="A796" s="1">
        <v>35</v>
      </c>
      <c r="B796" s="1" t="s">
        <v>179</v>
      </c>
      <c r="C796" s="1">
        <v>11</v>
      </c>
      <c r="D796" s="1" t="s">
        <v>24</v>
      </c>
      <c r="E796" s="6">
        <f>IF(logVir!E796&lt;&gt;0,logVir!E796-logVir!E$1095-0.5*(SLir!E796+SLir!E$1095)*(logHir!E796-logHir!E$1095),0)</f>
        <v>0.42283011490610056</v>
      </c>
      <c r="F796" s="8">
        <f>IF(logVir!F796&lt;&gt;0,logVir!F796-logVir!F$1095-0.5*(SLir!F796+SLir!F$1095)*(logHir!F796-logHir!F$1095),0)</f>
        <v>0.15627515961227259</v>
      </c>
      <c r="G796" s="6">
        <f>IF(logVir!G796&lt;&gt;0,logVir!G796-logVir!G$1095-0.5*(SLir!G796+SLir!G$1095)*(logHir!G796-logHir!G$1095),0)</f>
        <v>0.2708655315126941</v>
      </c>
      <c r="H796" s="6">
        <f>IF(logVir!H796&lt;&gt;0,logVir!H796-logVir!H$1095-0.5*(SLir!H796+SLir!H$1095)*(logHir!H796-logHir!H$1095),0)</f>
        <v>0.15172677914102195</v>
      </c>
      <c r="I796" s="6">
        <f>IF(logVir!I796&lt;&gt;0,logVir!I796-logVir!I$1095-0.5*(SLir!I796+SLir!I$1095)*(logHir!I796-logHir!I$1095),0)</f>
        <v>-0.19886307858856889</v>
      </c>
    </row>
    <row r="797" spans="1:9" x14ac:dyDescent="0.15">
      <c r="A797" s="1">
        <v>35</v>
      </c>
      <c r="B797" s="1" t="s">
        <v>179</v>
      </c>
      <c r="C797" s="1">
        <v>12</v>
      </c>
      <c r="D797" s="1" t="s">
        <v>25</v>
      </c>
      <c r="E797" s="6">
        <f>IF(logVir!E797&lt;&gt;0,logVir!E797-logVir!E$1096-0.5*(SLir!E797+SLir!E$1096)*(logHir!E797-logHir!E$1096),0)</f>
        <v>-0.66547038746009801</v>
      </c>
      <c r="F797" s="8">
        <f>IF(logVir!F797&lt;&gt;0,logVir!F797-logVir!F$1096-0.5*(SLir!F797+SLir!F$1096)*(logHir!F797-logHir!F$1096),0)</f>
        <v>-0.25407894966813815</v>
      </c>
      <c r="G797" s="6">
        <f>IF(logVir!G797&lt;&gt;0,logVir!G797-logVir!G$1096-0.5*(SLir!G797+SLir!G$1096)*(logHir!G797-logHir!G$1096),0)</f>
        <v>-0.5290639250145619</v>
      </c>
      <c r="H797" s="6">
        <f>IF(logVir!H797&lt;&gt;0,logVir!H797-logVir!H$1096-0.5*(SLir!H797+SLir!H$1096)*(logHir!H797-logHir!H$1096),0)</f>
        <v>-0.37312880384329827</v>
      </c>
      <c r="I797" s="6">
        <f>IF(logVir!I797&lt;&gt;0,logVir!I797-logVir!I$1096-0.5*(SLir!I797+SLir!I$1096)*(logHir!I797-logHir!I$1096),0)</f>
        <v>-0.31269573293218988</v>
      </c>
    </row>
    <row r="798" spans="1:9" x14ac:dyDescent="0.15">
      <c r="A798" s="1">
        <v>35</v>
      </c>
      <c r="B798" s="1" t="s">
        <v>179</v>
      </c>
      <c r="C798" s="1">
        <v>13</v>
      </c>
      <c r="D798" s="1" t="s">
        <v>26</v>
      </c>
      <c r="E798" s="6">
        <f>IF(logVir!E798&lt;&gt;0,logVir!E798-logVir!E$1097-0.5*(SLir!E798+SLir!E$1097)*(logHir!E798-logHir!E$1097),0)</f>
        <v>0.11972508391990266</v>
      </c>
      <c r="F798" s="8">
        <f>IF(logVir!F798&lt;&gt;0,logVir!F798-logVir!F$1097-0.5*(SLir!F798+SLir!F$1097)*(logHir!F798-logHir!F$1097),0)</f>
        <v>0.12232352905233596</v>
      </c>
      <c r="G798" s="6">
        <f>IF(logVir!G798&lt;&gt;0,logVir!G798-logVir!G$1097-0.5*(SLir!G798+SLir!G$1097)*(logHir!G798-logHir!G$1097),0)</f>
        <v>0.66395475902918222</v>
      </c>
      <c r="H798" s="6">
        <f>IF(logVir!H798&lt;&gt;0,logVir!H798-logVir!H$1097-0.5*(SLir!H798+SLir!H$1097)*(logHir!H798-logHir!H$1097),0)</f>
        <v>0.21701322505328358</v>
      </c>
      <c r="I798" s="6">
        <f>IF(logVir!I798&lt;&gt;0,logVir!I798-logVir!I$1097-0.5*(SLir!I798+SLir!I$1097)*(logHir!I798-logHir!I$1097),0)</f>
        <v>0.56022324177047045</v>
      </c>
    </row>
    <row r="799" spans="1:9" x14ac:dyDescent="0.15">
      <c r="A799" s="1">
        <v>35</v>
      </c>
      <c r="B799" s="1" t="s">
        <v>179</v>
      </c>
      <c r="C799" s="1">
        <v>14</v>
      </c>
      <c r="D799" s="1" t="s">
        <v>27</v>
      </c>
      <c r="E799" s="6">
        <f>IF(logVir!E799&lt;&gt;0,logVir!E799-logVir!E$1098-0.5*(SLir!E799+SLir!E$1098)*(logHir!E799-logHir!E$1098),0)</f>
        <v>-0.69744665027111319</v>
      </c>
      <c r="F799" s="8">
        <f>IF(logVir!F799&lt;&gt;0,logVir!F799-logVir!F$1098-0.5*(SLir!F799+SLir!F$1098)*(logHir!F799-logHir!F$1098),0)</f>
        <v>-0.75081896721343044</v>
      </c>
      <c r="G799" s="6">
        <f>IF(logVir!G799&lt;&gt;0,logVir!G799-logVir!G$1098-0.5*(SLir!G799+SLir!G$1098)*(logHir!G799-logHir!G$1098),0)</f>
        <v>-0.66734525913772447</v>
      </c>
      <c r="H799" s="6">
        <f>IF(logVir!H799&lt;&gt;0,logVir!H799-logVir!H$1098-0.5*(SLir!H799+SLir!H$1098)*(logHir!H799-logHir!H$1098),0)</f>
        <v>-1.1229325856456389</v>
      </c>
      <c r="I799" s="6">
        <f>IF(logVir!I799&lt;&gt;0,logVir!I799-logVir!I$1098-0.5*(SLir!I799+SLir!I$1098)*(logHir!I799-logHir!I$1098),0)</f>
        <v>-1.2088265001645917</v>
      </c>
    </row>
    <row r="800" spans="1:9" x14ac:dyDescent="0.15">
      <c r="A800" s="1">
        <v>35</v>
      </c>
      <c r="B800" s="1" t="s">
        <v>179</v>
      </c>
      <c r="C800" s="1">
        <v>15</v>
      </c>
      <c r="D800" s="1" t="s">
        <v>28</v>
      </c>
      <c r="E800" s="6">
        <f>IF(logVir!E800&lt;&gt;0,logVir!E800-logVir!E$1099-0.5*(SLir!E800+SLir!E$1099)*(logHir!E800-logHir!E$1099),0)</f>
        <v>-1.9927698361719315E-2</v>
      </c>
      <c r="F800" s="8">
        <f>IF(logVir!F800&lt;&gt;0,logVir!F800-logVir!F$1099-0.5*(SLir!F800+SLir!F$1099)*(logHir!F800-logHir!F$1099),0)</f>
        <v>-5.7120158422859058E-2</v>
      </c>
      <c r="G800" s="6">
        <f>IF(logVir!G800&lt;&gt;0,logVir!G800-logVir!G$1099-0.5*(SLir!G800+SLir!G$1099)*(logHir!G800-logHir!G$1099),0)</f>
        <v>-4.551220923287419E-2</v>
      </c>
      <c r="H800" s="6">
        <f>IF(logVir!H800&lt;&gt;0,logVir!H800-logVir!H$1099-0.5*(SLir!H800+SLir!H$1099)*(logHir!H800-logHir!H$1099),0)</f>
        <v>-2.9162071008815682E-2</v>
      </c>
      <c r="I800" s="6">
        <f>IF(logVir!I800&lt;&gt;0,logVir!I800-logVir!I$1099-0.5*(SLir!I800+SLir!I$1099)*(logHir!I800-logHir!I$1099),0)</f>
        <v>-7.7609764840467443E-2</v>
      </c>
    </row>
    <row r="801" spans="1:9" x14ac:dyDescent="0.15">
      <c r="A801" s="1">
        <v>35</v>
      </c>
      <c r="B801" s="1" t="s">
        <v>310</v>
      </c>
      <c r="C801" s="1">
        <v>16</v>
      </c>
      <c r="D801" s="1" t="s">
        <v>11</v>
      </c>
      <c r="E801" s="6">
        <f>IF(logVir!E801&lt;&gt;0,logVir!E801-logVir!E$1100-0.5*(SLir!E801+SLir!E$1100)*(logHir!E801-logHir!E$1100),0)</f>
        <v>-0.16836794649669976</v>
      </c>
      <c r="F801" s="8">
        <f>IF(logVir!F801&lt;&gt;0,logVir!F801-logVir!F$1100-0.5*(SLir!F801+SLir!F$1100)*(logHir!F801-logHir!F$1100),0)</f>
        <v>-0.155536163259585</v>
      </c>
      <c r="G801" s="6">
        <f>IF(logVir!G801&lt;&gt;0,logVir!G801-logVir!G$1100-0.5*(SLir!G801+SLir!G$1100)*(logHir!G801-logHir!G$1100),0)</f>
        <v>-0.22832147743348841</v>
      </c>
      <c r="H801" s="6">
        <f>IF(logVir!H801&lt;&gt;0,logVir!H801-logVir!H$1100-0.5*(SLir!H801+SLir!H$1100)*(logHir!H801-logHir!H$1100),0)</f>
        <v>-0.13056536396267254</v>
      </c>
      <c r="I801" s="6">
        <f>IF(logVir!I801&lt;&gt;0,logVir!I801-logVir!I$1100-0.5*(SLir!I801+SLir!I$1100)*(logHir!I801-logHir!I$1100),0)</f>
        <v>-0.21115561846130931</v>
      </c>
    </row>
    <row r="802" spans="1:9" x14ac:dyDescent="0.15">
      <c r="A802" s="1">
        <v>35</v>
      </c>
      <c r="B802" s="1" t="s">
        <v>310</v>
      </c>
      <c r="C802" s="1">
        <v>17</v>
      </c>
      <c r="D802" s="1" t="s">
        <v>12</v>
      </c>
      <c r="E802" s="6">
        <f>IF(logVir!E802&lt;&gt;0,logVir!E802-logVir!E$1101-0.5*(SLir!E802+SLir!E$1101)*(logHir!E802-logHir!E$1101),0)</f>
        <v>0.28109390768377579</v>
      </c>
      <c r="F802" s="8">
        <f>IF(logVir!F802&lt;&gt;0,logVir!F802-logVir!F$1101-0.5*(SLir!F802+SLir!F$1101)*(logHir!F802-logHir!F$1101),0)</f>
        <v>0.21425609597895073</v>
      </c>
      <c r="G802" s="6">
        <f>IF(logVir!G802&lt;&gt;0,logVir!G802-logVir!G$1101-0.5*(SLir!G802+SLir!G$1101)*(logHir!G802-logHir!G$1101),0)</f>
        <v>0.21607360016941896</v>
      </c>
      <c r="H802" s="6">
        <f>IF(logVir!H802&lt;&gt;0,logVir!H802-logVir!H$1101-0.5*(SLir!H802+SLir!H$1101)*(logHir!H802-logHir!H$1101),0)</f>
        <v>0.16377617508012191</v>
      </c>
      <c r="I802" s="6">
        <f>IF(logVir!I802&lt;&gt;0,logVir!I802-logVir!I$1101-0.5*(SLir!I802+SLir!I$1101)*(logHir!I802-logHir!I$1101),0)</f>
        <v>0.13902054296958988</v>
      </c>
    </row>
    <row r="803" spans="1:9" x14ac:dyDescent="0.15">
      <c r="A803" s="1">
        <v>35</v>
      </c>
      <c r="B803" s="1" t="s">
        <v>310</v>
      </c>
      <c r="C803" s="1">
        <v>18</v>
      </c>
      <c r="D803" s="1" t="s">
        <v>13</v>
      </c>
      <c r="E803" s="6">
        <f>IF(logVir!E803&lt;&gt;0,logVir!E803-logVir!E$1102-0.5*(SLir!E803+SLir!E$1102)*(logHir!E803-logHir!E$1102),0)</f>
        <v>0.12370251642211699</v>
      </c>
      <c r="F803" s="8">
        <f>IF(logVir!F803&lt;&gt;0,logVir!F803-logVir!F$1102-0.5*(SLir!F803+SLir!F$1102)*(logHir!F803-logHir!F$1102),0)</f>
        <v>-7.1482155754822752E-2</v>
      </c>
      <c r="G803" s="6">
        <f>IF(logVir!G803&lt;&gt;0,logVir!G803-logVir!G$1102-0.5*(SLir!G803+SLir!G$1102)*(logHir!G803-logHir!G$1102),0)</f>
        <v>-0.24036538971170646</v>
      </c>
      <c r="H803" s="6">
        <f>IF(logVir!H803&lt;&gt;0,logVir!H803-logVir!H$1102-0.5*(SLir!H803+SLir!H$1102)*(logHir!H803-logHir!H$1102),0)</f>
        <v>-0.22747972074395853</v>
      </c>
      <c r="I803" s="6">
        <f>IF(logVir!I803&lt;&gt;0,logVir!I803-logVir!I$1102-0.5*(SLir!I803+SLir!I$1102)*(logHir!I803-logHir!I$1102),0)</f>
        <v>-9.7108949624894747E-2</v>
      </c>
    </row>
    <row r="804" spans="1:9" x14ac:dyDescent="0.15">
      <c r="A804" s="1">
        <v>35</v>
      </c>
      <c r="B804" s="1" t="s">
        <v>310</v>
      </c>
      <c r="C804" s="1">
        <v>19</v>
      </c>
      <c r="D804" s="1" t="s">
        <v>14</v>
      </c>
      <c r="E804" s="6">
        <f>IF(logVir!E804&lt;&gt;0,logVir!E804-logVir!E$1103-0.5*(SLir!E804+SLir!E$1103)*(logHir!E804-logHir!E$1103),0)</f>
        <v>8.7289335431309234E-3</v>
      </c>
      <c r="F804" s="8">
        <f>IF(logVir!F804&lt;&gt;0,logVir!F804-logVir!F$1103-0.5*(SLir!F804+SLir!F$1103)*(logHir!F804-logHir!F$1103),0)</f>
        <v>-7.7242639381455203E-2</v>
      </c>
      <c r="G804" s="6">
        <f>IF(logVir!G804&lt;&gt;0,logVir!G804-logVir!G$1103-0.5*(SLir!G804+SLir!G$1103)*(logHir!G804-logHir!G$1103),0)</f>
        <v>-7.2717438040672239E-2</v>
      </c>
      <c r="H804" s="6">
        <f>IF(logVir!H804&lt;&gt;0,logVir!H804-logVir!H$1103-0.5*(SLir!H804+SLir!H$1103)*(logHir!H804-logHir!H$1103),0)</f>
        <v>-0.23371418171934119</v>
      </c>
      <c r="I804" s="6">
        <f>IF(logVir!I804&lt;&gt;0,logVir!I804-logVir!I$1103-0.5*(SLir!I804+SLir!I$1103)*(logHir!I804-logHir!I$1103),0)</f>
        <v>-9.1549486443435524E-2</v>
      </c>
    </row>
    <row r="805" spans="1:9" x14ac:dyDescent="0.15">
      <c r="A805" s="1">
        <v>35</v>
      </c>
      <c r="B805" s="1" t="s">
        <v>310</v>
      </c>
      <c r="C805" s="1">
        <v>20</v>
      </c>
      <c r="D805" s="1" t="s">
        <v>15</v>
      </c>
      <c r="E805" s="6">
        <f>IF(logVir!E805&lt;&gt;0,logVir!E805-logVir!E$1104-0.5*(SLir!E805+SLir!E$1104)*(logHir!E805-logHir!E$1104),0)</f>
        <v>-7.8872926379469632E-3</v>
      </c>
      <c r="F805" s="8">
        <f>IF(logVir!F805&lt;&gt;0,logVir!F805-logVir!F$1104-0.5*(SLir!F805+SLir!F$1104)*(logHir!F805-logHir!F$1104),0)</f>
        <v>-0.2243975323404544</v>
      </c>
      <c r="G805" s="6">
        <f>IF(logVir!G805&lt;&gt;0,logVir!G805-logVir!G$1104-0.5*(SLir!G805+SLir!G$1104)*(logHir!G805-logHir!G$1104),0)</f>
        <v>-0.28719927681744228</v>
      </c>
      <c r="H805" s="6">
        <f>IF(logVir!H805&lt;&gt;0,logVir!H805-logVir!H$1104-0.5*(SLir!H805+SLir!H$1104)*(logHir!H805-logHir!H$1104),0)</f>
        <v>-0.36765908795461744</v>
      </c>
      <c r="I805" s="6">
        <f>IF(logVir!I805&lt;&gt;0,logVir!I805-logVir!I$1104-0.5*(SLir!I805+SLir!I$1104)*(logHir!I805-logHir!I$1104),0)</f>
        <v>-0.40406722501570547</v>
      </c>
    </row>
    <row r="806" spans="1:9" x14ac:dyDescent="0.15">
      <c r="A806" s="1">
        <v>35</v>
      </c>
      <c r="B806" s="1" t="s">
        <v>310</v>
      </c>
      <c r="C806" s="1">
        <v>21</v>
      </c>
      <c r="D806" s="1" t="s">
        <v>16</v>
      </c>
      <c r="E806" s="6">
        <f>IF(logVir!E806&lt;&gt;0,logVir!E806-logVir!E$1105-0.5*(SLir!E806+SLir!E$1105)*(logHir!E806-logHir!E$1105),0)</f>
        <v>0.27188267436463898</v>
      </c>
      <c r="F806" s="8">
        <f>IF(logVir!F806&lt;&gt;0,logVir!F806-logVir!F$1105-0.5*(SLir!F806+SLir!F$1105)*(logHir!F806-logHir!F$1105),0)</f>
        <v>5.0395692142690462E-2</v>
      </c>
      <c r="G806" s="6">
        <f>IF(logVir!G806&lt;&gt;0,logVir!G806-logVir!G$1105-0.5*(SLir!G806+SLir!G$1105)*(logHir!G806-logHir!G$1105),0)</f>
        <v>-5.8783356734888881E-2</v>
      </c>
      <c r="H806" s="6">
        <f>IF(logVir!H806&lt;&gt;0,logVir!H806-logVir!H$1105-0.5*(SLir!H806+SLir!H$1105)*(logHir!H806-logHir!H$1105),0)</f>
        <v>-2.8284290994404548E-2</v>
      </c>
      <c r="I806" s="6">
        <f>IF(logVir!I806&lt;&gt;0,logVir!I806-logVir!I$1105-0.5*(SLir!I806+SLir!I$1105)*(logHir!I806-logHir!I$1105),0)</f>
        <v>-5.4596821605270934E-2</v>
      </c>
    </row>
    <row r="807" spans="1:9" x14ac:dyDescent="0.15">
      <c r="A807" s="1">
        <v>35</v>
      </c>
      <c r="B807" s="1" t="s">
        <v>177</v>
      </c>
      <c r="C807" s="1">
        <v>22</v>
      </c>
      <c r="D807" s="1" t="s">
        <v>8</v>
      </c>
      <c r="E807" s="6">
        <f>IF(logVir!E807&lt;&gt;0,logVir!E807-logVir!E$1106-0.5*(SLir!E807+SLir!E$1106)*(logHir!E807-logHir!E$1106),0)</f>
        <v>9.027770419819095E-2</v>
      </c>
      <c r="F807" s="8">
        <f>IF(logVir!F807&lt;&gt;0,logVir!F807-logVir!F$1106-0.5*(SLir!F807+SLir!F$1106)*(logHir!F807-logHir!F$1106),0)</f>
        <v>2.0924174017962538E-2</v>
      </c>
      <c r="G807" s="6">
        <f>IF(logVir!G807&lt;&gt;0,logVir!G807-logVir!G$1106-0.5*(SLir!G807+SLir!G$1106)*(logHir!G807-logHir!G$1106),0)</f>
        <v>-4.5601062952861648E-2</v>
      </c>
      <c r="H807" s="6">
        <f>IF(logVir!H807&lt;&gt;0,logVir!H807-logVir!H$1106-0.5*(SLir!H807+SLir!H$1106)*(logHir!H807-logHir!H$1106),0)</f>
        <v>-5.6838006956250797E-2</v>
      </c>
      <c r="I807" s="6">
        <f>IF(logVir!I807&lt;&gt;0,logVir!I807-logVir!I$1106-0.5*(SLir!I807+SLir!I$1106)*(logHir!I807-logHir!I$1106),0)</f>
        <v>-1.7099418059594751E-2</v>
      </c>
    </row>
    <row r="808" spans="1:9" x14ac:dyDescent="0.15">
      <c r="A808" s="1">
        <v>35</v>
      </c>
      <c r="B808" s="1" t="s">
        <v>177</v>
      </c>
      <c r="C808" s="1">
        <v>23</v>
      </c>
      <c r="D808" s="1" t="s">
        <v>29</v>
      </c>
      <c r="E808" s="6">
        <f>IF(logVir!E808&lt;&gt;0,logVir!E808-logVir!E$1107-0.5*(SLir!E808+SLir!E$1107)*(logHir!E808-logHir!E$1107),0)</f>
        <v>8.9313745775662368E-3</v>
      </c>
      <c r="F808" s="8">
        <f>IF(logVir!F808&lt;&gt;0,logVir!F808-logVir!F$1107-0.5*(SLir!F808+SLir!F$1107)*(logHir!F808-logHir!F$1107),0)</f>
        <v>-3.6663053157989373E-2</v>
      </c>
      <c r="G808" s="6">
        <f>IF(logVir!G808&lt;&gt;0,logVir!G808-logVir!G$1107-0.5*(SLir!G808+SLir!G$1107)*(logHir!G808-logHir!G$1107),0)</f>
        <v>-6.3925686807604076E-2</v>
      </c>
      <c r="H808" s="6">
        <f>IF(logVir!H808&lt;&gt;0,logVir!H808-logVir!H$1107-0.5*(SLir!H808+SLir!H$1107)*(logHir!H808-logHir!H$1107),0)</f>
        <v>-0.10338274566262415</v>
      </c>
      <c r="I808" s="6">
        <f>IF(logVir!I808&lt;&gt;0,logVir!I808-logVir!I$1107-0.5*(SLir!I808+SLir!I$1107)*(logHir!I808-logHir!I$1107),0)</f>
        <v>-7.0130487041109968E-2</v>
      </c>
    </row>
    <row r="809" spans="1:9" x14ac:dyDescent="0.15">
      <c r="A809" s="1">
        <v>36</v>
      </c>
      <c r="B809" s="1" t="s">
        <v>181</v>
      </c>
      <c r="C809" s="1">
        <v>1</v>
      </c>
      <c r="D809" s="1" t="s">
        <v>9</v>
      </c>
      <c r="E809" s="6">
        <f>IF(logVir!E809&lt;&gt;0,logVir!E809-logVir!E$1085-0.5*(SLir!E809+SLir!E$1085)*(logHir!E809-logHir!E$1085),0)</f>
        <v>-9.6962755071174134E-2</v>
      </c>
      <c r="F809" s="8">
        <f>IF(logVir!F809&lt;&gt;0,logVir!F809-logVir!F$1085-0.5*(SLir!F809+SLir!F$1085)*(logHir!F809-logHir!F$1085),0)</f>
        <v>-0.11256673764641423</v>
      </c>
      <c r="G809" s="6">
        <f>IF(logVir!G809&lt;&gt;0,logVir!G809-logVir!G$1085-0.5*(SLir!G809+SLir!G$1085)*(logHir!G809-logHir!G$1085),0)</f>
        <v>-0.17806788659188411</v>
      </c>
      <c r="H809" s="6">
        <f>IF(logVir!H809&lt;&gt;0,logVir!H809-logVir!H$1085-0.5*(SLir!H809+SLir!H$1085)*(logHir!H809-logHir!H$1085),0)</f>
        <v>-0.15139200769130681</v>
      </c>
      <c r="I809" s="6">
        <f>IF(logVir!I809&lt;&gt;0,logVir!I809-logVir!I$1085-0.5*(SLir!I809+SLir!I$1085)*(logHir!I809-logHir!I$1085),0)</f>
        <v>-0.26094438411406423</v>
      </c>
    </row>
    <row r="810" spans="1:9" x14ac:dyDescent="0.15">
      <c r="A810" s="1">
        <v>36</v>
      </c>
      <c r="B810" s="1" t="s">
        <v>181</v>
      </c>
      <c r="C810" s="1">
        <v>2</v>
      </c>
      <c r="D810" s="1" t="s">
        <v>10</v>
      </c>
      <c r="E810" s="6">
        <f>IF(logVir!E810&lt;&gt;0,logVir!E810-logVir!E$1086-0.5*(SLir!E810+SLir!E$1086)*(logHir!E810-logHir!E$1086),0)</f>
        <v>-0.45407677978068928</v>
      </c>
      <c r="F810" s="8">
        <f>IF(logVir!F810&lt;&gt;0,logVir!F810-logVir!F$1086-0.5*(SLir!F810+SLir!F$1086)*(logHir!F810-logHir!F$1086),0)</f>
        <v>-1.3912805925774303</v>
      </c>
      <c r="G810" s="6">
        <f>IF(logVir!G810&lt;&gt;0,logVir!G810-logVir!G$1086-0.5*(SLir!G810+SLir!G$1086)*(logHir!G810-logHir!G$1086),0)</f>
        <v>-1.5909429694073212</v>
      </c>
      <c r="H810" s="6">
        <f>IF(logVir!H810&lt;&gt;0,logVir!H810-logVir!H$1086-0.5*(SLir!H810+SLir!H$1086)*(logHir!H810-logHir!H$1086),0)</f>
        <v>-1.2566314322531362</v>
      </c>
      <c r="I810" s="6">
        <f>IF(logVir!I810&lt;&gt;0,logVir!I810-logVir!I$1086-0.5*(SLir!I810+SLir!I$1086)*(logHir!I810-logHir!I$1086),0)</f>
        <v>-1.0070821266104657</v>
      </c>
    </row>
    <row r="811" spans="1:9" x14ac:dyDescent="0.15">
      <c r="A811" s="1">
        <v>36</v>
      </c>
      <c r="B811" s="1" t="s">
        <v>182</v>
      </c>
      <c r="C811" s="1">
        <v>3</v>
      </c>
      <c r="D811" s="1" t="s">
        <v>17</v>
      </c>
      <c r="E811" s="6">
        <f>IF(logVir!E811&lt;&gt;0,logVir!E811-logVir!E$1087-0.5*(SLir!E811+SLir!E$1087)*(logHir!E811-logHir!E$1087),0)</f>
        <v>-0.13360465665167709</v>
      </c>
      <c r="F811" s="8">
        <f>IF(logVir!F811&lt;&gt;0,logVir!F811-logVir!F$1087-0.5*(SLir!F811+SLir!F$1087)*(logHir!F811-logHir!F$1087),0)</f>
        <v>-0.30231568798236164</v>
      </c>
      <c r="G811" s="6">
        <f>IF(logVir!G811&lt;&gt;0,logVir!G811-logVir!G$1087-0.5*(SLir!G811+SLir!G$1087)*(logHir!G811-logHir!G$1087),0)</f>
        <v>0.44454488726722896</v>
      </c>
      <c r="H811" s="6">
        <f>IF(logVir!H811&lt;&gt;0,logVir!H811-logVir!H$1087-0.5*(SLir!H811+SLir!H$1087)*(logHir!H811-logHir!H$1087),0)</f>
        <v>0.18970881506999582</v>
      </c>
      <c r="I811" s="6">
        <f>IF(logVir!I811&lt;&gt;0,logVir!I811-logVir!I$1087-0.5*(SLir!I811+SLir!I$1087)*(logHir!I811-logHir!I$1087),0)</f>
        <v>-0.54680420859022427</v>
      </c>
    </row>
    <row r="812" spans="1:9" x14ac:dyDescent="0.15">
      <c r="A812" s="1">
        <v>36</v>
      </c>
      <c r="B812" s="1" t="s">
        <v>182</v>
      </c>
      <c r="C812" s="1">
        <v>4</v>
      </c>
      <c r="D812" s="1" t="s">
        <v>18</v>
      </c>
      <c r="E812" s="6">
        <f>IF(logVir!E812&lt;&gt;0,logVir!E812-logVir!E$1088-0.5*(SLir!E812+SLir!E$1088)*(logHir!E812-logHir!E$1088),0)</f>
        <v>-0.22913701140093534</v>
      </c>
      <c r="F812" s="8">
        <f>IF(logVir!F812&lt;&gt;0,logVir!F812-logVir!F$1088-0.5*(SLir!F812+SLir!F$1088)*(logHir!F812-logHir!F$1088),0)</f>
        <v>-0.30146576516726969</v>
      </c>
      <c r="G812" s="6">
        <f>IF(logVir!G812&lt;&gt;0,logVir!G812-logVir!G$1088-0.5*(SLir!G812+SLir!G$1088)*(logHir!G812-logHir!G$1088),0)</f>
        <v>-0.2863175137535009</v>
      </c>
      <c r="H812" s="6">
        <f>IF(logVir!H812&lt;&gt;0,logVir!H812-logVir!H$1088-0.5*(SLir!H812+SLir!H$1088)*(logHir!H812-logHir!H$1088),0)</f>
        <v>8.9208401749935051E-3</v>
      </c>
      <c r="I812" s="6">
        <f>IF(logVir!I812&lt;&gt;0,logVir!I812-logVir!I$1088-0.5*(SLir!I812+SLir!I$1088)*(logHir!I812-logHir!I$1088),0)</f>
        <v>0.25479552473803274</v>
      </c>
    </row>
    <row r="813" spans="1:9" x14ac:dyDescent="0.15">
      <c r="A813" s="1">
        <v>36</v>
      </c>
      <c r="B813" s="1" t="s">
        <v>182</v>
      </c>
      <c r="C813" s="1">
        <v>5</v>
      </c>
      <c r="D813" s="1" t="s">
        <v>19</v>
      </c>
      <c r="E813" s="6">
        <f>IF(logVir!E813&lt;&gt;0,logVir!E813-logVir!E$1089-0.5*(SLir!E813+SLir!E$1089)*(logHir!E813-logHir!E$1089),0)</f>
        <v>-0.27240829544484918</v>
      </c>
      <c r="F813" s="8">
        <f>IF(logVir!F813&lt;&gt;0,logVir!F813-logVir!F$1089-0.5*(SLir!F813+SLir!F$1089)*(logHir!F813-logHir!F$1089),0)</f>
        <v>-0.34312719138450487</v>
      </c>
      <c r="G813" s="6">
        <f>IF(logVir!G813&lt;&gt;0,logVir!G813-logVir!G$1089-0.5*(SLir!G813+SLir!G$1089)*(logHir!G813-logHir!G$1089),0)</f>
        <v>3.8655542805044629E-2</v>
      </c>
      <c r="H813" s="6">
        <f>IF(logVir!H813&lt;&gt;0,logVir!H813-logVir!H$1089-0.5*(SLir!H813+SLir!H$1089)*(logHir!H813-logHir!H$1089),0)</f>
        <v>0.21754162155862392</v>
      </c>
      <c r="I813" s="6">
        <f>IF(logVir!I813&lt;&gt;0,logVir!I813-logVir!I$1089-0.5*(SLir!I813+SLir!I$1089)*(logHir!I813-logHir!I$1089),0)</f>
        <v>3.8909157660456398E-2</v>
      </c>
    </row>
    <row r="814" spans="1:9" x14ac:dyDescent="0.15">
      <c r="A814" s="1">
        <v>36</v>
      </c>
      <c r="B814" s="1" t="s">
        <v>182</v>
      </c>
      <c r="C814" s="1">
        <v>6</v>
      </c>
      <c r="D814" s="1" t="s">
        <v>3</v>
      </c>
      <c r="E814" s="6">
        <f>IF(logVir!E814&lt;&gt;0,logVir!E814-logVir!E$1090-0.5*(SLir!E814+SLir!E$1090)*(logHir!E814-logHir!E$1090),0)</f>
        <v>-0.16403472354620396</v>
      </c>
      <c r="F814" s="8">
        <f>IF(logVir!F814&lt;&gt;0,logVir!F814-logVir!F$1090-0.5*(SLir!F814+SLir!F$1090)*(logHir!F814-logHir!F$1090),0)</f>
        <v>0.21922340719058203</v>
      </c>
      <c r="G814" s="6">
        <f>IF(logVir!G814&lt;&gt;0,logVir!G814-logVir!G$1090-0.5*(SLir!G814+SLir!G$1090)*(logHir!G814-logHir!G$1090),0)</f>
        <v>0.13998108782175822</v>
      </c>
      <c r="H814" s="6">
        <f>IF(logVir!H814&lt;&gt;0,logVir!H814-logVir!H$1090-0.5*(SLir!H814+SLir!H$1090)*(logHir!H814-logHir!H$1090),0)</f>
        <v>0.51849907733579148</v>
      </c>
      <c r="I814" s="6">
        <f>IF(logVir!I814&lt;&gt;0,logVir!I814-logVir!I$1090-0.5*(SLir!I814+SLir!I$1090)*(logHir!I814-logHir!I$1090),0)</f>
        <v>1.1937230497908491</v>
      </c>
    </row>
    <row r="815" spans="1:9" x14ac:dyDescent="0.15">
      <c r="A815" s="1">
        <v>36</v>
      </c>
      <c r="B815" s="1" t="s">
        <v>182</v>
      </c>
      <c r="C815" s="1">
        <v>7</v>
      </c>
      <c r="D815" s="1" t="s">
        <v>20</v>
      </c>
      <c r="E815" s="6">
        <f>IF(logVir!E815&lt;&gt;0,logVir!E815-logVir!E$1091-0.5*(SLir!E815+SLir!E$1091)*(logHir!E815-logHir!E$1091),0)</f>
        <v>-0.19679813755771658</v>
      </c>
      <c r="F815" s="8">
        <f>IF(logVir!F815&lt;&gt;0,logVir!F815-logVir!F$1091-0.5*(SLir!F815+SLir!F$1091)*(logHir!F815-logHir!F$1091),0)</f>
        <v>-2.6323552560599732</v>
      </c>
      <c r="G815" s="6">
        <f>IF(logVir!G815&lt;&gt;0,logVir!G815-logVir!G$1091-0.5*(SLir!G815+SLir!G$1091)*(logHir!G815-logHir!G$1091),0)</f>
        <v>-1.2714204880536748</v>
      </c>
      <c r="H815" s="6">
        <f>IF(logVir!H815&lt;&gt;0,logVir!H815-logVir!H$1091-0.5*(SLir!H815+SLir!H$1091)*(logHir!H815-logHir!H$1091),0)</f>
        <v>-1.9400777202107644</v>
      </c>
      <c r="I815" s="6">
        <f>IF(logVir!I815&lt;&gt;0,logVir!I815-logVir!I$1091-0.5*(SLir!I815+SLir!I$1091)*(logHir!I815-logHir!I$1091),0)</f>
        <v>-1.3826568627702083</v>
      </c>
    </row>
    <row r="816" spans="1:9" x14ac:dyDescent="0.15">
      <c r="A816" s="1">
        <v>36</v>
      </c>
      <c r="B816" s="1" t="s">
        <v>182</v>
      </c>
      <c r="C816" s="1">
        <v>8</v>
      </c>
      <c r="D816" s="1" t="s">
        <v>21</v>
      </c>
      <c r="E816" s="6">
        <f>IF(logVir!E816&lt;&gt;0,logVir!E816-logVir!E$1092-0.5*(SLir!E816+SLir!E$1092)*(logHir!E816-logHir!E$1092),0)</f>
        <v>-0.94477348972310171</v>
      </c>
      <c r="F816" s="8">
        <f>IF(logVir!F816&lt;&gt;0,logVir!F816-logVir!F$1092-0.5*(SLir!F816+SLir!F$1092)*(logHir!F816-logHir!F$1092),0)</f>
        <v>-0.51981135906493026</v>
      </c>
      <c r="G816" s="6">
        <f>IF(logVir!G816&lt;&gt;0,logVir!G816-logVir!G$1092-0.5*(SLir!G816+SLir!G$1092)*(logHir!G816-logHir!G$1092),0)</f>
        <v>-0.55411947825004904</v>
      </c>
      <c r="H816" s="6">
        <f>IF(logVir!H816&lt;&gt;0,logVir!H816-logVir!H$1092-0.5*(SLir!H816+SLir!H$1092)*(logHir!H816-logHir!H$1092),0)</f>
        <v>-0.49474481626824129</v>
      </c>
      <c r="I816" s="6">
        <f>IF(logVir!I816&lt;&gt;0,logVir!I816-logVir!I$1092-0.5*(SLir!I816+SLir!I$1092)*(logHir!I816-logHir!I$1092),0)</f>
        <v>-0.76695808425281409</v>
      </c>
    </row>
    <row r="817" spans="1:9" x14ac:dyDescent="0.15">
      <c r="A817" s="1">
        <v>36</v>
      </c>
      <c r="B817" s="1" t="s">
        <v>182</v>
      </c>
      <c r="C817" s="1">
        <v>9</v>
      </c>
      <c r="D817" s="1" t="s">
        <v>22</v>
      </c>
      <c r="E817" s="6">
        <f>IF(logVir!E817&lt;&gt;0,logVir!E817-logVir!E$1093-0.5*(SLir!E817+SLir!E$1093)*(logHir!E817-logHir!E$1093),0)</f>
        <v>-1.4968211701323317</v>
      </c>
      <c r="F817" s="8">
        <f>IF(logVir!F817&lt;&gt;0,logVir!F817-logVir!F$1093-0.5*(SLir!F817+SLir!F$1093)*(logHir!F817-logHir!F$1093),0)</f>
        <v>-0.45232681176151757</v>
      </c>
      <c r="G817" s="6">
        <f>IF(logVir!G817&lt;&gt;0,logVir!G817-logVir!G$1093-0.5*(SLir!G817+SLir!G$1093)*(logHir!G817-logHir!G$1093),0)</f>
        <v>-0.93253060801142285</v>
      </c>
      <c r="H817" s="6">
        <f>IF(logVir!H817&lt;&gt;0,logVir!H817-logVir!H$1093-0.5*(SLir!H817+SLir!H$1093)*(logHir!H817-logHir!H$1093),0)</f>
        <v>-1.2910192621318892</v>
      </c>
      <c r="I817" s="6">
        <f>IF(logVir!I817&lt;&gt;0,logVir!I817-logVir!I$1093-0.5*(SLir!I817+SLir!I$1093)*(logHir!I817-logHir!I$1093),0)</f>
        <v>-0.99147068570806485</v>
      </c>
    </row>
    <row r="818" spans="1:9" x14ac:dyDescent="0.15">
      <c r="A818" s="1">
        <v>36</v>
      </c>
      <c r="B818" s="1" t="s">
        <v>182</v>
      </c>
      <c r="C818" s="1">
        <v>10</v>
      </c>
      <c r="D818" s="1" t="s">
        <v>23</v>
      </c>
      <c r="E818" s="6">
        <f>IF(logVir!E818&lt;&gt;0,logVir!E818-logVir!E$1094-0.5*(SLir!E818+SLir!E$1094)*(logHir!E818-logHir!E$1094),0)</f>
        <v>-0.1997917278798822</v>
      </c>
      <c r="F818" s="8">
        <f>IF(logVir!F818&lt;&gt;0,logVir!F818-logVir!F$1094-0.5*(SLir!F818+SLir!F$1094)*(logHir!F818-logHir!F$1094),0)</f>
        <v>-0.2865255601126433</v>
      </c>
      <c r="G818" s="6">
        <f>IF(logVir!G818&lt;&gt;0,logVir!G818-logVir!G$1094-0.5*(SLir!G818+SLir!G$1094)*(logHir!G818-logHir!G$1094),0)</f>
        <v>-0.20619551092620925</v>
      </c>
      <c r="H818" s="6">
        <f>IF(logVir!H818&lt;&gt;0,logVir!H818-logVir!H$1094-0.5*(SLir!H818+SLir!H$1094)*(logHir!H818-logHir!H$1094),0)</f>
        <v>-0.13937411490574303</v>
      </c>
      <c r="I818" s="6">
        <f>IF(logVir!I818&lt;&gt;0,logVir!I818-logVir!I$1094-0.5*(SLir!I818+SLir!I$1094)*(logHir!I818-logHir!I$1094),0)</f>
        <v>-3.2302669557153996E-2</v>
      </c>
    </row>
    <row r="819" spans="1:9" x14ac:dyDescent="0.15">
      <c r="A819" s="1">
        <v>36</v>
      </c>
      <c r="B819" s="1" t="s">
        <v>182</v>
      </c>
      <c r="C819" s="1">
        <v>11</v>
      </c>
      <c r="D819" s="1" t="s">
        <v>24</v>
      </c>
      <c r="E819" s="6">
        <f>IF(logVir!E819&lt;&gt;0,logVir!E819-logVir!E$1095-0.5*(SLir!E819+SLir!E$1095)*(logHir!E819-logHir!E$1095),0)</f>
        <v>-0.25646446359112007</v>
      </c>
      <c r="F819" s="8">
        <f>IF(logVir!F819&lt;&gt;0,logVir!F819-logVir!F$1095-0.5*(SLir!F819+SLir!F$1095)*(logHir!F819-logHir!F$1095),0)</f>
        <v>-0.57668560151365933</v>
      </c>
      <c r="G819" s="6">
        <f>IF(logVir!G819&lt;&gt;0,logVir!G819-logVir!G$1095-0.5*(SLir!G819+SLir!G$1095)*(logHir!G819-logHir!G$1095),0)</f>
        <v>-0.29422971266681885</v>
      </c>
      <c r="H819" s="6">
        <f>IF(logVir!H819&lt;&gt;0,logVir!H819-logVir!H$1095-0.5*(SLir!H819+SLir!H$1095)*(logHir!H819-logHir!H$1095),0)</f>
        <v>-0.27898427698171169</v>
      </c>
      <c r="I819" s="6">
        <f>IF(logVir!I819&lt;&gt;0,logVir!I819-logVir!I$1095-0.5*(SLir!I819+SLir!I$1095)*(logHir!I819-logHir!I$1095),0)</f>
        <v>-0.27507378474089872</v>
      </c>
    </row>
    <row r="820" spans="1:9" x14ac:dyDescent="0.15">
      <c r="A820" s="1">
        <v>36</v>
      </c>
      <c r="B820" s="1" t="s">
        <v>182</v>
      </c>
      <c r="C820" s="1">
        <v>12</v>
      </c>
      <c r="D820" s="1" t="s">
        <v>25</v>
      </c>
      <c r="E820" s="6">
        <f>IF(logVir!E820&lt;&gt;0,logVir!E820-logVir!E$1096-0.5*(SLir!E820+SLir!E$1096)*(logHir!E820-logHir!E$1096),0)</f>
        <v>-0.86822733415730258</v>
      </c>
      <c r="F820" s="8">
        <f>IF(logVir!F820&lt;&gt;0,logVir!F820-logVir!F$1096-0.5*(SLir!F820+SLir!F$1096)*(logHir!F820-logHir!F$1096),0)</f>
        <v>-0.90580968390449201</v>
      </c>
      <c r="G820" s="6">
        <f>IF(logVir!G820&lt;&gt;0,logVir!G820-logVir!G$1096-0.5*(SLir!G820+SLir!G$1096)*(logHir!G820-logHir!G$1096),0)</f>
        <v>-1.3029083516737154</v>
      </c>
      <c r="H820" s="6">
        <f>IF(logVir!H820&lt;&gt;0,logVir!H820-logVir!H$1096-0.5*(SLir!H820+SLir!H$1096)*(logHir!H820-logHir!H$1096),0)</f>
        <v>-0.66861454846004387</v>
      </c>
      <c r="I820" s="6">
        <f>IF(logVir!I820&lt;&gt;0,logVir!I820-logVir!I$1096-0.5*(SLir!I820+SLir!I$1096)*(logHir!I820-logHir!I$1096),0)</f>
        <v>0.38213574537282063</v>
      </c>
    </row>
    <row r="821" spans="1:9" x14ac:dyDescent="0.15">
      <c r="A821" s="1">
        <v>36</v>
      </c>
      <c r="B821" s="1" t="s">
        <v>182</v>
      </c>
      <c r="C821" s="1">
        <v>13</v>
      </c>
      <c r="D821" s="1" t="s">
        <v>26</v>
      </c>
      <c r="E821" s="6">
        <f>IF(logVir!E821&lt;&gt;0,logVir!E821-logVir!E$1097-0.5*(SLir!E821+SLir!E$1097)*(logHir!E821-logHir!E$1097),0)</f>
        <v>-0.35494530710885064</v>
      </c>
      <c r="F821" s="8">
        <f>IF(logVir!F821&lt;&gt;0,logVir!F821-logVir!F$1097-0.5*(SLir!F821+SLir!F$1097)*(logHir!F821-logHir!F$1097),0)</f>
        <v>-1.0660044253197098</v>
      </c>
      <c r="G821" s="6">
        <f>IF(logVir!G821&lt;&gt;0,logVir!G821-logVir!G$1097-0.5*(SLir!G821+SLir!G$1097)*(logHir!G821-logHir!G$1097),0)</f>
        <v>-1.0408496281337039</v>
      </c>
      <c r="H821" s="6">
        <f>IF(logVir!H821&lt;&gt;0,logVir!H821-logVir!H$1097-0.5*(SLir!H821+SLir!H$1097)*(logHir!H821-logHir!H$1097),0)</f>
        <v>-1.2597761871817175</v>
      </c>
      <c r="I821" s="6">
        <f>IF(logVir!I821&lt;&gt;0,logVir!I821-logVir!I$1097-0.5*(SLir!I821+SLir!I$1097)*(logHir!I821-logHir!I$1097),0)</f>
        <v>-1.1044685832862571</v>
      </c>
    </row>
    <row r="822" spans="1:9" x14ac:dyDescent="0.15">
      <c r="A822" s="1">
        <v>36</v>
      </c>
      <c r="B822" s="1" t="s">
        <v>182</v>
      </c>
      <c r="C822" s="1">
        <v>14</v>
      </c>
      <c r="D822" s="1" t="s">
        <v>27</v>
      </c>
      <c r="E822" s="6">
        <f>IF(logVir!E822&lt;&gt;0,logVir!E822-logVir!E$1098-0.5*(SLir!E822+SLir!E$1098)*(logHir!E822-logHir!E$1098),0)</f>
        <v>-0.19512884384822349</v>
      </c>
      <c r="F822" s="8">
        <f>IF(logVir!F822&lt;&gt;0,logVir!F822-logVir!F$1098-0.5*(SLir!F822+SLir!F$1098)*(logHir!F822-logHir!F$1098),0)</f>
        <v>-0.29230695706566223</v>
      </c>
      <c r="G822" s="6">
        <f>IF(logVir!G822&lt;&gt;0,logVir!G822-logVir!G$1098-0.5*(SLir!G822+SLir!G$1098)*(logHir!G822-logHir!G$1098),0)</f>
        <v>-1.0125634828133721</v>
      </c>
      <c r="H822" s="6">
        <f>IF(logVir!H822&lt;&gt;0,logVir!H822-logVir!H$1098-0.5*(SLir!H822+SLir!H$1098)*(logHir!H822-logHir!H$1098),0)</f>
        <v>-0.76044933577026286</v>
      </c>
      <c r="I822" s="6">
        <f>IF(logVir!I822&lt;&gt;0,logVir!I822-logVir!I$1098-0.5*(SLir!I822+SLir!I$1098)*(logHir!I822-logHir!I$1098),0)</f>
        <v>-1.880457959604811</v>
      </c>
    </row>
    <row r="823" spans="1:9" x14ac:dyDescent="0.15">
      <c r="A823" s="1">
        <v>36</v>
      </c>
      <c r="B823" s="1" t="s">
        <v>182</v>
      </c>
      <c r="C823" s="1">
        <v>15</v>
      </c>
      <c r="D823" s="1" t="s">
        <v>28</v>
      </c>
      <c r="E823" s="6">
        <f>IF(logVir!E823&lt;&gt;0,logVir!E823-logVir!E$1099-0.5*(SLir!E823+SLir!E$1099)*(logHir!E823-logHir!E$1099),0)</f>
        <v>-0.1707321024398461</v>
      </c>
      <c r="F823" s="8">
        <f>IF(logVir!F823&lt;&gt;0,logVir!F823-logVir!F$1099-0.5*(SLir!F823+SLir!F$1099)*(logHir!F823-logHir!F$1099),0)</f>
        <v>-0.13799373479332205</v>
      </c>
      <c r="G823" s="6">
        <f>IF(logVir!G823&lt;&gt;0,logVir!G823-logVir!G$1099-0.5*(SLir!G823+SLir!G$1099)*(logHir!G823-logHir!G$1099),0)</f>
        <v>-0.18652519865376327</v>
      </c>
      <c r="H823" s="6">
        <f>IF(logVir!H823&lt;&gt;0,logVir!H823-logVir!H$1099-0.5*(SLir!H823+SLir!H$1099)*(logHir!H823-logHir!H$1099),0)</f>
        <v>-0.15023078861899486</v>
      </c>
      <c r="I823" s="6">
        <f>IF(logVir!I823&lt;&gt;0,logVir!I823-logVir!I$1099-0.5*(SLir!I823+SLir!I$1099)*(logHir!I823-logHir!I$1099),0)</f>
        <v>-0.16887084733570035</v>
      </c>
    </row>
    <row r="824" spans="1:9" x14ac:dyDescent="0.15">
      <c r="A824" s="1">
        <v>36</v>
      </c>
      <c r="B824" s="1" t="s">
        <v>181</v>
      </c>
      <c r="C824" s="1">
        <v>16</v>
      </c>
      <c r="D824" s="1" t="s">
        <v>11</v>
      </c>
      <c r="E824" s="6">
        <f>IF(logVir!E824&lt;&gt;0,logVir!E824-logVir!E$1100-0.5*(SLir!E824+SLir!E$1100)*(logHir!E824-logHir!E$1100),0)</f>
        <v>-0.23145912742453212</v>
      </c>
      <c r="F824" s="8">
        <f>IF(logVir!F824&lt;&gt;0,logVir!F824-logVir!F$1100-0.5*(SLir!F824+SLir!F$1100)*(logHir!F824-logHir!F$1100),0)</f>
        <v>-0.1818838128314898</v>
      </c>
      <c r="G824" s="6">
        <f>IF(logVir!G824&lt;&gt;0,logVir!G824-logVir!G$1100-0.5*(SLir!G824+SLir!G$1100)*(logHir!G824-logHir!G$1100),0)</f>
        <v>-0.13609592861406761</v>
      </c>
      <c r="H824" s="6">
        <f>IF(logVir!H824&lt;&gt;0,logVir!H824-logVir!H$1100-0.5*(SLir!H824+SLir!H$1100)*(logHir!H824-logHir!H$1100),0)</f>
        <v>-2.9779306072634237E-2</v>
      </c>
      <c r="I824" s="6">
        <f>IF(logVir!I824&lt;&gt;0,logVir!I824-logVir!I$1100-0.5*(SLir!I824+SLir!I$1100)*(logHir!I824-logHir!I$1100),0)</f>
        <v>-0.16904469496906049</v>
      </c>
    </row>
    <row r="825" spans="1:9" x14ac:dyDescent="0.15">
      <c r="A825" s="1">
        <v>36</v>
      </c>
      <c r="B825" s="1" t="s">
        <v>181</v>
      </c>
      <c r="C825" s="1">
        <v>17</v>
      </c>
      <c r="D825" s="1" t="s">
        <v>12</v>
      </c>
      <c r="E825" s="6">
        <f>IF(logVir!E825&lt;&gt;0,logVir!E825-logVir!E$1101-0.5*(SLir!E825+SLir!E$1101)*(logHir!E825-logHir!E$1101),0)</f>
        <v>-0.48552547247762035</v>
      </c>
      <c r="F825" s="8">
        <f>IF(logVir!F825&lt;&gt;0,logVir!F825-logVir!F$1101-0.5*(SLir!F825+SLir!F$1101)*(logHir!F825-logHir!F$1101),0)</f>
        <v>-0.47353187474488045</v>
      </c>
      <c r="G825" s="6">
        <f>IF(logVir!G825&lt;&gt;0,logVir!G825-logVir!G$1101-0.5*(SLir!G825+SLir!G$1101)*(logHir!G825-logHir!G$1101),0)</f>
        <v>-0.69017977004033804</v>
      </c>
      <c r="H825" s="6">
        <f>IF(logVir!H825&lt;&gt;0,logVir!H825-logVir!H$1101-0.5*(SLir!H825+SLir!H$1101)*(logHir!H825-logHir!H$1101),0)</f>
        <v>-0.38087631990880189</v>
      </c>
      <c r="I825" s="6">
        <f>IF(logVir!I825&lt;&gt;0,logVir!I825-logVir!I$1101-0.5*(SLir!I825+SLir!I$1101)*(logHir!I825-logHir!I$1101),0)</f>
        <v>-0.25299887979468627</v>
      </c>
    </row>
    <row r="826" spans="1:9" x14ac:dyDescent="0.15">
      <c r="A826" s="1">
        <v>36</v>
      </c>
      <c r="B826" s="1" t="s">
        <v>181</v>
      </c>
      <c r="C826" s="1">
        <v>18</v>
      </c>
      <c r="D826" s="1" t="s">
        <v>13</v>
      </c>
      <c r="E826" s="6">
        <f>IF(logVir!E826&lt;&gt;0,logVir!E826-logVir!E$1102-0.5*(SLir!E826+SLir!E$1102)*(logHir!E826-logHir!E$1102),0)</f>
        <v>-0.36393728064652253</v>
      </c>
      <c r="F826" s="8">
        <f>IF(logVir!F826&lt;&gt;0,logVir!F826-logVir!F$1102-0.5*(SLir!F826+SLir!F$1102)*(logHir!F826-logHir!F$1102),0)</f>
        <v>-0.47333279985130461</v>
      </c>
      <c r="G826" s="6">
        <f>IF(logVir!G826&lt;&gt;0,logVir!G826-logVir!G$1102-0.5*(SLir!G826+SLir!G$1102)*(logHir!G826-logHir!G$1102),0)</f>
        <v>-0.38630613528144386</v>
      </c>
      <c r="H826" s="6">
        <f>IF(logVir!H826&lt;&gt;0,logVir!H826-logVir!H$1102-0.5*(SLir!H826+SLir!H$1102)*(logHir!H826-logHir!H$1102),0)</f>
        <v>-0.4638099842108151</v>
      </c>
      <c r="I826" s="6">
        <f>IF(logVir!I826&lt;&gt;0,logVir!I826-logVir!I$1102-0.5*(SLir!I826+SLir!I$1102)*(logHir!I826-logHir!I$1102),0)</f>
        <v>-0.49199470552680469</v>
      </c>
    </row>
    <row r="827" spans="1:9" x14ac:dyDescent="0.15">
      <c r="A827" s="1">
        <v>36</v>
      </c>
      <c r="B827" s="1" t="s">
        <v>181</v>
      </c>
      <c r="C827" s="1">
        <v>19</v>
      </c>
      <c r="D827" s="1" t="s">
        <v>14</v>
      </c>
      <c r="E827" s="6">
        <f>IF(logVir!E827&lt;&gt;0,logVir!E827-logVir!E$1103-0.5*(SLir!E827+SLir!E$1103)*(logHir!E827-logHir!E$1103),0)</f>
        <v>-0.35713114785661326</v>
      </c>
      <c r="F827" s="8">
        <f>IF(logVir!F827&lt;&gt;0,logVir!F827-logVir!F$1103-0.5*(SLir!F827+SLir!F$1103)*(logHir!F827-logHir!F$1103),0)</f>
        <v>-8.8571848699980471E-2</v>
      </c>
      <c r="G827" s="6">
        <f>IF(logVir!G827&lt;&gt;0,logVir!G827-logVir!G$1103-0.5*(SLir!G827+SLir!G$1103)*(logHir!G827-logHir!G$1103),0)</f>
        <v>-0.17754668547146568</v>
      </c>
      <c r="H827" s="6">
        <f>IF(logVir!H827&lt;&gt;0,logVir!H827-logVir!H$1103-0.5*(SLir!H827+SLir!H$1103)*(logHir!H827-logHir!H$1103),0)</f>
        <v>-0.10102594461739667</v>
      </c>
      <c r="I827" s="6">
        <f>IF(logVir!I827&lt;&gt;0,logVir!I827-logVir!I$1103-0.5*(SLir!I827+SLir!I$1103)*(logHir!I827-logHir!I$1103),0)</f>
        <v>-0.13953176888102581</v>
      </c>
    </row>
    <row r="828" spans="1:9" x14ac:dyDescent="0.15">
      <c r="A828" s="1">
        <v>36</v>
      </c>
      <c r="B828" s="1" t="s">
        <v>181</v>
      </c>
      <c r="C828" s="1">
        <v>20</v>
      </c>
      <c r="D828" s="1" t="s">
        <v>15</v>
      </c>
      <c r="E828" s="6">
        <f>IF(logVir!E828&lt;&gt;0,logVir!E828-logVir!E$1104-0.5*(SLir!E828+SLir!E$1104)*(logHir!E828-logHir!E$1104),0)</f>
        <v>-0.82367339272503015</v>
      </c>
      <c r="F828" s="8">
        <f>IF(logVir!F828&lt;&gt;0,logVir!F828-logVir!F$1104-0.5*(SLir!F828+SLir!F$1104)*(logHir!F828-logHir!F$1104),0)</f>
        <v>-1.0010234548330332</v>
      </c>
      <c r="G828" s="6">
        <f>IF(logVir!G828&lt;&gt;0,logVir!G828-logVir!G$1104-0.5*(SLir!G828+SLir!G$1104)*(logHir!G828-logHir!G$1104),0)</f>
        <v>-0.93796229515544971</v>
      </c>
      <c r="H828" s="6">
        <f>IF(logVir!H828&lt;&gt;0,logVir!H828-logVir!H$1104-0.5*(SLir!H828+SLir!H$1104)*(logHir!H828-logHir!H$1104),0)</f>
        <v>-0.79172122866414973</v>
      </c>
      <c r="I828" s="6">
        <f>IF(logVir!I828&lt;&gt;0,logVir!I828-logVir!I$1104-0.5*(SLir!I828+SLir!I$1104)*(logHir!I828-logHir!I$1104),0)</f>
        <v>-0.82573550378246352</v>
      </c>
    </row>
    <row r="829" spans="1:9" x14ac:dyDescent="0.15">
      <c r="A829" s="1">
        <v>36</v>
      </c>
      <c r="B829" s="1" t="s">
        <v>181</v>
      </c>
      <c r="C829" s="1">
        <v>21</v>
      </c>
      <c r="D829" s="1" t="s">
        <v>16</v>
      </c>
      <c r="E829" s="6">
        <f>IF(logVir!E829&lt;&gt;0,logVir!E829-logVir!E$1105-0.5*(SLir!E829+SLir!E$1105)*(logHir!E829-logHir!E$1105),0)</f>
        <v>-0.32149004574416962</v>
      </c>
      <c r="F829" s="8">
        <f>IF(logVir!F829&lt;&gt;0,logVir!F829-logVir!F$1105-0.5*(SLir!F829+SLir!F$1105)*(logHir!F829-logHir!F$1105),0)</f>
        <v>-0.30753187874124743</v>
      </c>
      <c r="G829" s="6">
        <f>IF(logVir!G829&lt;&gt;0,logVir!G829-logVir!G$1105-0.5*(SLir!G829+SLir!G$1105)*(logHir!G829-logHir!G$1105),0)</f>
        <v>-0.3812087902134258</v>
      </c>
      <c r="H829" s="6">
        <f>IF(logVir!H829&lt;&gt;0,logVir!H829-logVir!H$1105-0.5*(SLir!H829+SLir!H$1105)*(logHir!H829-logHir!H$1105),0)</f>
        <v>-0.4468041419436326</v>
      </c>
      <c r="I829" s="6">
        <f>IF(logVir!I829&lt;&gt;0,logVir!I829-logVir!I$1105-0.5*(SLir!I829+SLir!I$1105)*(logHir!I829-logHir!I$1105),0)</f>
        <v>-0.63436053227249556</v>
      </c>
    </row>
    <row r="830" spans="1:9" x14ac:dyDescent="0.15">
      <c r="A830" s="1">
        <v>36</v>
      </c>
      <c r="B830" s="1" t="s">
        <v>180</v>
      </c>
      <c r="C830" s="1">
        <v>22</v>
      </c>
      <c r="D830" s="1" t="s">
        <v>8</v>
      </c>
      <c r="E830" s="6">
        <f>IF(logVir!E830&lt;&gt;0,logVir!E830-logVir!E$1106-0.5*(SLir!E830+SLir!E$1106)*(logHir!E830-logHir!E$1106),0)</f>
        <v>0.17732185132017519</v>
      </c>
      <c r="F830" s="8">
        <f>IF(logVir!F830&lt;&gt;0,logVir!F830-logVir!F$1106-0.5*(SLir!F830+SLir!F$1106)*(logHir!F830-logHir!F$1106),0)</f>
        <v>-0.19633163112595686</v>
      </c>
      <c r="G830" s="6">
        <f>IF(logVir!G830&lt;&gt;0,logVir!G830-logVir!G$1106-0.5*(SLir!G830+SLir!G$1106)*(logHir!G830-logHir!G$1106),0)</f>
        <v>-0.31808318062874408</v>
      </c>
      <c r="H830" s="6">
        <f>IF(logVir!H830&lt;&gt;0,logVir!H830-logVir!H$1106-0.5*(SLir!H830+SLir!H$1106)*(logHir!H830-logHir!H$1106),0)</f>
        <v>-0.2786618957964283</v>
      </c>
      <c r="I830" s="6">
        <f>IF(logVir!I830&lt;&gt;0,logVir!I830-logVir!I$1106-0.5*(SLir!I830+SLir!I$1106)*(logHir!I830-logHir!I$1106),0)</f>
        <v>-0.19808031545764271</v>
      </c>
    </row>
    <row r="831" spans="1:9" x14ac:dyDescent="0.15">
      <c r="A831" s="1">
        <v>36</v>
      </c>
      <c r="B831" s="1" t="s">
        <v>180</v>
      </c>
      <c r="C831" s="1">
        <v>23</v>
      </c>
      <c r="D831" s="1" t="s">
        <v>29</v>
      </c>
      <c r="E831" s="6">
        <f>IF(logVir!E831&lt;&gt;0,logVir!E831-logVir!E$1107-0.5*(SLir!E831+SLir!E$1107)*(logHir!E831-logHir!E$1107),0)</f>
        <v>-0.32611838162603057</v>
      </c>
      <c r="F831" s="8">
        <f>IF(logVir!F831&lt;&gt;0,logVir!F831-logVir!F$1107-0.5*(SLir!F831+SLir!F$1107)*(logHir!F831-logHir!F$1107),0)</f>
        <v>-0.1718897065107533</v>
      </c>
      <c r="G831" s="6">
        <f>IF(logVir!G831&lt;&gt;0,logVir!G831-logVir!G$1107-0.5*(SLir!G831+SLir!G$1107)*(logHir!G831-logHir!G$1107),0)</f>
        <v>-0.22226842388475826</v>
      </c>
      <c r="H831" s="6">
        <f>IF(logVir!H831&lt;&gt;0,logVir!H831-logVir!H$1107-0.5*(SLir!H831+SLir!H$1107)*(logHir!H831-logHir!H$1107),0)</f>
        <v>-0.19988266658949994</v>
      </c>
      <c r="I831" s="6">
        <f>IF(logVir!I831&lt;&gt;0,logVir!I831-logVir!I$1107-0.5*(SLir!I831+SLir!I$1107)*(logHir!I831-logHir!I$1107),0)</f>
        <v>-0.19075952293677856</v>
      </c>
    </row>
    <row r="832" spans="1:9" x14ac:dyDescent="0.15">
      <c r="A832" s="1">
        <v>37</v>
      </c>
      <c r="B832" s="1" t="s">
        <v>185</v>
      </c>
      <c r="C832" s="1">
        <v>1</v>
      </c>
      <c r="D832" s="1" t="s">
        <v>9</v>
      </c>
      <c r="E832" s="6">
        <f>IF(logVir!E832&lt;&gt;0,logVir!E832-logVir!E$1085-0.5*(SLir!E832+SLir!E$1085)*(logHir!E832-logHir!E$1085),0)</f>
        <v>-0.34518876425281331</v>
      </c>
      <c r="F832" s="8">
        <f>IF(logVir!F832&lt;&gt;0,logVir!F832-logVir!F$1085-0.5*(SLir!F832+SLir!F$1085)*(logHir!F832-logHir!F$1085),0)</f>
        <v>-0.26888294645394073</v>
      </c>
      <c r="G832" s="6">
        <f>IF(logVir!G832&lt;&gt;0,logVir!G832-logVir!G$1085-0.5*(SLir!G832+SLir!G$1085)*(logHir!G832-logHir!G$1085),0)</f>
        <v>-0.35494430646322161</v>
      </c>
      <c r="H832" s="6">
        <f>IF(logVir!H832&lt;&gt;0,logVir!H832-logVir!H$1085-0.5*(SLir!H832+SLir!H$1085)*(logHir!H832-logHir!H$1085),0)</f>
        <v>-0.42047791903657955</v>
      </c>
      <c r="I832" s="6">
        <f>IF(logVir!I832&lt;&gt;0,logVir!I832-logVir!I$1085-0.5*(SLir!I832+SLir!I$1085)*(logHir!I832-logHir!I$1085),0)</f>
        <v>-0.34918332388249218</v>
      </c>
    </row>
    <row r="833" spans="1:9" x14ac:dyDescent="0.15">
      <c r="A833" s="1">
        <v>37</v>
      </c>
      <c r="B833" s="1" t="s">
        <v>185</v>
      </c>
      <c r="C833" s="1">
        <v>2</v>
      </c>
      <c r="D833" s="1" t="s">
        <v>10</v>
      </c>
      <c r="E833" s="6">
        <f>IF(logVir!E833&lt;&gt;0,logVir!E833-logVir!E$1086-0.5*(SLir!E833+SLir!E$1086)*(logHir!E833-logHir!E$1086),0)</f>
        <v>-0.72345914596561323</v>
      </c>
      <c r="F833" s="8">
        <f>IF(logVir!F833&lt;&gt;0,logVir!F833-logVir!F$1086-0.5*(SLir!F833+SLir!F$1086)*(logHir!F833-logHir!F$1086),0)</f>
        <v>-0.40405326673952541</v>
      </c>
      <c r="G833" s="6">
        <f>IF(logVir!G833&lt;&gt;0,logVir!G833-logVir!G$1086-0.5*(SLir!G833+SLir!G$1086)*(logHir!G833-logHir!G$1086),0)</f>
        <v>-9.9799771855173941E-4</v>
      </c>
      <c r="H833" s="6">
        <f>IF(logVir!H833&lt;&gt;0,logVir!H833-logVir!H$1086-0.5*(SLir!H833+SLir!H$1086)*(logHir!H833-logHir!H$1086),0)</f>
        <v>-5.723298829121426E-4</v>
      </c>
      <c r="I833" s="6">
        <f>IF(logVir!I833&lt;&gt;0,logVir!I833-logVir!I$1086-0.5*(SLir!I833+SLir!I$1086)*(logHir!I833-logHir!I$1086),0)</f>
        <v>-0.33673952278618746</v>
      </c>
    </row>
    <row r="834" spans="1:9" x14ac:dyDescent="0.15">
      <c r="A834" s="1">
        <v>37</v>
      </c>
      <c r="B834" s="1" t="s">
        <v>186</v>
      </c>
      <c r="C834" s="1">
        <v>3</v>
      </c>
      <c r="D834" s="1" t="s">
        <v>17</v>
      </c>
      <c r="E834" s="6">
        <f>IF(logVir!E834&lt;&gt;0,logVir!E834-logVir!E$1087-0.5*(SLir!E834+SLir!E$1087)*(logHir!E834-logHir!E$1087),0)</f>
        <v>-0.1711743980443281</v>
      </c>
      <c r="F834" s="8">
        <f>IF(logVir!F834&lt;&gt;0,logVir!F834-logVir!F$1087-0.5*(SLir!F834+SLir!F$1087)*(logHir!F834-logHir!F$1087),0)</f>
        <v>-0.20517051112118642</v>
      </c>
      <c r="G834" s="6">
        <f>IF(logVir!G834&lt;&gt;0,logVir!G834-logVir!G$1087-0.5*(SLir!G834+SLir!G$1087)*(logHir!G834-logHir!G$1087),0)</f>
        <v>-0.42028925551692164</v>
      </c>
      <c r="H834" s="6">
        <f>IF(logVir!H834&lt;&gt;0,logVir!H834-logVir!H$1087-0.5*(SLir!H834+SLir!H$1087)*(logHir!H834-logHir!H$1087),0)</f>
        <v>-1.2764178943302645E-2</v>
      </c>
      <c r="I834" s="6">
        <f>IF(logVir!I834&lt;&gt;0,logVir!I834-logVir!I$1087-0.5*(SLir!I834+SLir!I$1087)*(logHir!I834-logHir!I$1087),0)</f>
        <v>-0.54866259551912311</v>
      </c>
    </row>
    <row r="835" spans="1:9" x14ac:dyDescent="0.15">
      <c r="A835" s="1">
        <v>37</v>
      </c>
      <c r="B835" s="1" t="s">
        <v>186</v>
      </c>
      <c r="C835" s="1">
        <v>4</v>
      </c>
      <c r="D835" s="1" t="s">
        <v>18</v>
      </c>
      <c r="E835" s="6">
        <f>IF(logVir!E835&lt;&gt;0,logVir!E835-logVir!E$1088-0.5*(SLir!E835+SLir!E$1088)*(logHir!E835-logHir!E$1088),0)</f>
        <v>-0.1586300311978496</v>
      </c>
      <c r="F835" s="8">
        <f>IF(logVir!F835&lt;&gt;0,logVir!F835-logVir!F$1088-0.5*(SLir!F835+SLir!F$1088)*(logHir!F835-logHir!F$1088),0)</f>
        <v>-1.3053227029288711E-2</v>
      </c>
      <c r="G835" s="6">
        <f>IF(logVir!G835&lt;&gt;0,logVir!G835-logVir!G$1088-0.5*(SLir!G835+SLir!G$1088)*(logHir!G835-logHir!G$1088),0)</f>
        <v>-8.6253187231162209E-2</v>
      </c>
      <c r="H835" s="6">
        <f>IF(logVir!H835&lt;&gt;0,logVir!H835-logVir!H$1088-0.5*(SLir!H835+SLir!H$1088)*(logHir!H835-logHir!H$1088),0)</f>
        <v>-2.9770848823978957E-3</v>
      </c>
      <c r="I835" s="6">
        <f>IF(logVir!I835&lt;&gt;0,logVir!I835-logVir!I$1088-0.5*(SLir!I835+SLir!I$1088)*(logHir!I835-logHir!I$1088),0)</f>
        <v>8.9368346845644375E-2</v>
      </c>
    </row>
    <row r="836" spans="1:9" x14ac:dyDescent="0.15">
      <c r="A836" s="1">
        <v>37</v>
      </c>
      <c r="B836" s="1" t="s">
        <v>186</v>
      </c>
      <c r="C836" s="1">
        <v>5</v>
      </c>
      <c r="D836" s="1" t="s">
        <v>19</v>
      </c>
      <c r="E836" s="6">
        <f>IF(logVir!E836&lt;&gt;0,logVir!E836-logVir!E$1089-0.5*(SLir!E836+SLir!E$1089)*(logHir!E836-logHir!E$1089),0)</f>
        <v>-8.3690351371173255E-2</v>
      </c>
      <c r="F836" s="8">
        <f>IF(logVir!F836&lt;&gt;0,logVir!F836-logVir!F$1089-0.5*(SLir!F836+SLir!F$1089)*(logHir!F836-logHir!F$1089),0)</f>
        <v>-1.3039609755619741E-2</v>
      </c>
      <c r="G836" s="6">
        <f>IF(logVir!G836&lt;&gt;0,logVir!G836-logVir!G$1089-0.5*(SLir!G836+SLir!G$1089)*(logHir!G836-logHir!G$1089),0)</f>
        <v>-0.10279534644976716</v>
      </c>
      <c r="H836" s="6">
        <f>IF(logVir!H836&lt;&gt;0,logVir!H836-logVir!H$1089-0.5*(SLir!H836+SLir!H$1089)*(logHir!H836-logHir!H$1089),0)</f>
        <v>1.6841531999830302E-2</v>
      </c>
      <c r="I836" s="6">
        <f>IF(logVir!I836&lt;&gt;0,logVir!I836-logVir!I$1089-0.5*(SLir!I836+SLir!I$1089)*(logHir!I836-logHir!I$1089),0)</f>
        <v>-0.25168246995274213</v>
      </c>
    </row>
    <row r="837" spans="1:9" x14ac:dyDescent="0.15">
      <c r="A837" s="1">
        <v>37</v>
      </c>
      <c r="B837" s="1" t="s">
        <v>186</v>
      </c>
      <c r="C837" s="1">
        <v>6</v>
      </c>
      <c r="D837" s="1" t="s">
        <v>3</v>
      </c>
      <c r="E837" s="6">
        <f>IF(logVir!E837&lt;&gt;0,logVir!E837-logVir!E$1090-0.5*(SLir!E837+SLir!E$1090)*(logHir!E837-logHir!E$1090),0)</f>
        <v>-0.47662482975365189</v>
      </c>
      <c r="F837" s="8">
        <f>IF(logVir!F837&lt;&gt;0,logVir!F837-logVir!F$1090-0.5*(SLir!F837+SLir!F$1090)*(logHir!F837-logHir!F$1090),0)</f>
        <v>-0.60945340761224176</v>
      </c>
      <c r="G837" s="6">
        <f>IF(logVir!G837&lt;&gt;0,logVir!G837-logVir!G$1090-0.5*(SLir!G837+SLir!G$1090)*(logHir!G837-logHir!G$1090),0)</f>
        <v>-0.97729498147289395</v>
      </c>
      <c r="H837" s="6">
        <f>IF(logVir!H837&lt;&gt;0,logVir!H837-logVir!H$1090-0.5*(SLir!H837+SLir!H$1090)*(logHir!H837-logHir!H$1090),0)</f>
        <v>-0.56142518741642289</v>
      </c>
      <c r="I837" s="6">
        <f>IF(logVir!I837&lt;&gt;0,logVir!I837-logVir!I$1090-0.5*(SLir!I837+SLir!I$1090)*(logHir!I837-logHir!I$1090),0)</f>
        <v>-0.17833660985529917</v>
      </c>
    </row>
    <row r="838" spans="1:9" x14ac:dyDescent="0.15">
      <c r="A838" s="1">
        <v>37</v>
      </c>
      <c r="B838" s="1" t="s">
        <v>186</v>
      </c>
      <c r="C838" s="1">
        <v>7</v>
      </c>
      <c r="D838" s="1" t="s">
        <v>20</v>
      </c>
      <c r="E838" s="6">
        <f>IF(logVir!E838&lt;&gt;0,logVir!E838-logVir!E$1091-0.5*(SLir!E838+SLir!E$1091)*(logHir!E838-logHir!E$1091),0)</f>
        <v>1.4622849406100997</v>
      </c>
      <c r="F838" s="8">
        <f>IF(logVir!F838&lt;&gt;0,logVir!F838-logVir!F$1091-0.5*(SLir!F838+SLir!F$1091)*(logHir!F838-logHir!F$1091),0)</f>
        <v>3.1081837276935635</v>
      </c>
      <c r="G838" s="6">
        <f>IF(logVir!G838&lt;&gt;0,logVir!G838-logVir!G$1091-0.5*(SLir!G838+SLir!G$1091)*(logHir!G838-logHir!G$1091),0)</f>
        <v>1.7891141176721441</v>
      </c>
      <c r="H838" s="6">
        <f>IF(logVir!H838&lt;&gt;0,logVir!H838-logVir!H$1091-0.5*(SLir!H838+SLir!H$1091)*(logHir!H838-logHir!H$1091),0)</f>
        <v>0.5956144119248159</v>
      </c>
      <c r="I838" s="6">
        <f>IF(logVir!I838&lt;&gt;0,logVir!I838-logVir!I$1091-0.5*(SLir!I838+SLir!I$1091)*(logHir!I838-logHir!I$1091),0)</f>
        <v>1.8141312882095495</v>
      </c>
    </row>
    <row r="839" spans="1:9" x14ac:dyDescent="0.15">
      <c r="A839" s="1">
        <v>37</v>
      </c>
      <c r="B839" s="1" t="s">
        <v>186</v>
      </c>
      <c r="C839" s="1">
        <v>8</v>
      </c>
      <c r="D839" s="1" t="s">
        <v>21</v>
      </c>
      <c r="E839" s="6">
        <f>IF(logVir!E839&lt;&gt;0,logVir!E839-logVir!E$1092-0.5*(SLir!E839+SLir!E$1092)*(logHir!E839-logHir!E$1092),0)</f>
        <v>-0.49235867116680332</v>
      </c>
      <c r="F839" s="8">
        <f>IF(logVir!F839&lt;&gt;0,logVir!F839-logVir!F$1092-0.5*(SLir!F839+SLir!F$1092)*(logHir!F839-logHir!F$1092),0)</f>
        <v>-0.28100826646353849</v>
      </c>
      <c r="G839" s="6">
        <f>IF(logVir!G839&lt;&gt;0,logVir!G839-logVir!G$1092-0.5*(SLir!G839+SLir!G$1092)*(logHir!G839-logHir!G$1092),0)</f>
        <v>-0.16843114138349871</v>
      </c>
      <c r="H839" s="6">
        <f>IF(logVir!H839&lt;&gt;0,logVir!H839-logVir!H$1092-0.5*(SLir!H839+SLir!H$1092)*(logHir!H839-logHir!H$1092),0)</f>
        <v>-0.18862820634643609</v>
      </c>
      <c r="I839" s="6">
        <f>IF(logVir!I839&lt;&gt;0,logVir!I839-logVir!I$1092-0.5*(SLir!I839+SLir!I$1092)*(logHir!I839-logHir!I$1092),0)</f>
        <v>0.15444974608159279</v>
      </c>
    </row>
    <row r="840" spans="1:9" x14ac:dyDescent="0.15">
      <c r="A840" s="1">
        <v>37</v>
      </c>
      <c r="B840" s="1" t="s">
        <v>186</v>
      </c>
      <c r="C840" s="1">
        <v>9</v>
      </c>
      <c r="D840" s="1" t="s">
        <v>22</v>
      </c>
      <c r="E840" s="6">
        <f>IF(logVir!E840&lt;&gt;0,logVir!E840-logVir!E$1093-0.5*(SLir!E840+SLir!E$1093)*(logHir!E840-logHir!E$1093),0)</f>
        <v>0.33129252621798699</v>
      </c>
      <c r="F840" s="8">
        <f>IF(logVir!F840&lt;&gt;0,logVir!F840-logVir!F$1093-0.5*(SLir!F840+SLir!F$1093)*(logHir!F840-logHir!F$1093),0)</f>
        <v>2.5603229296800034E-2</v>
      </c>
      <c r="G840" s="6">
        <f>IF(logVir!G840&lt;&gt;0,logVir!G840-logVir!G$1093-0.5*(SLir!G840+SLir!G$1093)*(logHir!G840-logHir!G$1093),0)</f>
        <v>3.1756631760244014E-2</v>
      </c>
      <c r="H840" s="6">
        <f>IF(logVir!H840&lt;&gt;0,logVir!H840-logVir!H$1093-0.5*(SLir!H840+SLir!H$1093)*(logHir!H840-logHir!H$1093),0)</f>
        <v>-0.19801751062684186</v>
      </c>
      <c r="I840" s="6">
        <f>IF(logVir!I840&lt;&gt;0,logVir!I840-logVir!I$1093-0.5*(SLir!I840+SLir!I$1093)*(logHir!I840-logHir!I$1093),0)</f>
        <v>0.66699475268447372</v>
      </c>
    </row>
    <row r="841" spans="1:9" x14ac:dyDescent="0.15">
      <c r="A841" s="1">
        <v>37</v>
      </c>
      <c r="B841" s="1" t="s">
        <v>186</v>
      </c>
      <c r="C841" s="1">
        <v>10</v>
      </c>
      <c r="D841" s="1" t="s">
        <v>23</v>
      </c>
      <c r="E841" s="6">
        <f>IF(logVir!E841&lt;&gt;0,logVir!E841-logVir!E$1094-0.5*(SLir!E841+SLir!E$1094)*(logHir!E841-logHir!E$1094),0)</f>
        <v>-1.3565907972610036E-2</v>
      </c>
      <c r="F841" s="8">
        <f>IF(logVir!F841&lt;&gt;0,logVir!F841-logVir!F$1094-0.5*(SLir!F841+SLir!F$1094)*(logHir!F841-logHir!F$1094),0)</f>
        <v>0.1676884561549041</v>
      </c>
      <c r="G841" s="6">
        <f>IF(logVir!G841&lt;&gt;0,logVir!G841-logVir!G$1094-0.5*(SLir!G841+SLir!G$1094)*(logHir!G841-logHir!G$1094),0)</f>
        <v>0.21647082807623352</v>
      </c>
      <c r="H841" s="6">
        <f>IF(logVir!H841&lt;&gt;0,logVir!H841-logVir!H$1094-0.5*(SLir!H841+SLir!H$1094)*(logHir!H841-logHir!H$1094),0)</f>
        <v>0.35946854433592568</v>
      </c>
      <c r="I841" s="6">
        <f>IF(logVir!I841&lt;&gt;0,logVir!I841-logVir!I$1094-0.5*(SLir!I841+SLir!I$1094)*(logHir!I841-logHir!I$1094),0)</f>
        <v>0.22698820246148932</v>
      </c>
    </row>
    <row r="842" spans="1:9" x14ac:dyDescent="0.15">
      <c r="A842" s="1">
        <v>37</v>
      </c>
      <c r="B842" s="1" t="s">
        <v>186</v>
      </c>
      <c r="C842" s="1">
        <v>11</v>
      </c>
      <c r="D842" s="1" t="s">
        <v>24</v>
      </c>
      <c r="E842" s="6">
        <f>IF(logVir!E842&lt;&gt;0,logVir!E842-logVir!E$1095-0.5*(SLir!E842+SLir!E$1095)*(logHir!E842-logHir!E$1095),0)</f>
        <v>-2.122554754609024E-2</v>
      </c>
      <c r="F842" s="8">
        <f>IF(logVir!F842&lt;&gt;0,logVir!F842-logVir!F$1095-0.5*(SLir!F842+SLir!F$1095)*(logHir!F842-logHir!F$1095),0)</f>
        <v>-0.37353646104244537</v>
      </c>
      <c r="G842" s="6">
        <f>IF(logVir!G842&lt;&gt;0,logVir!G842-logVir!G$1095-0.5*(SLir!G842+SLir!G$1095)*(logHir!G842-logHir!G$1095),0)</f>
        <v>9.8817495425544188E-2</v>
      </c>
      <c r="H842" s="6">
        <f>IF(logVir!H842&lt;&gt;0,logVir!H842-logVir!H$1095-0.5*(SLir!H842+SLir!H$1095)*(logHir!H842-logHir!H$1095),0)</f>
        <v>-0.50852077997169798</v>
      </c>
      <c r="I842" s="6">
        <f>IF(logVir!I842&lt;&gt;0,logVir!I842-logVir!I$1095-0.5*(SLir!I842+SLir!I$1095)*(logHir!I842-logHir!I$1095),0)</f>
        <v>-0.26755893974471745</v>
      </c>
    </row>
    <row r="843" spans="1:9" x14ac:dyDescent="0.15">
      <c r="A843" s="1">
        <v>37</v>
      </c>
      <c r="B843" s="1" t="s">
        <v>186</v>
      </c>
      <c r="C843" s="1">
        <v>12</v>
      </c>
      <c r="D843" s="1" t="s">
        <v>25</v>
      </c>
      <c r="E843" s="6">
        <f>IF(logVir!E843&lt;&gt;0,logVir!E843-logVir!E$1096-0.5*(SLir!E843+SLir!E$1096)*(logHir!E843-logHir!E$1096),0)</f>
        <v>8.6687115030370299E-2</v>
      </c>
      <c r="F843" s="8">
        <f>IF(logVir!F843&lt;&gt;0,logVir!F843-logVir!F$1096-0.5*(SLir!F843+SLir!F$1096)*(logHir!F843-logHir!F$1096),0)</f>
        <v>-1.4132303783056188E-2</v>
      </c>
      <c r="G843" s="6">
        <f>IF(logVir!G843&lt;&gt;0,logVir!G843-logVir!G$1096-0.5*(SLir!G843+SLir!G$1096)*(logHir!G843-logHir!G$1096),0)</f>
        <v>-0.47526590585888695</v>
      </c>
      <c r="H843" s="6">
        <f>IF(logVir!H843&lt;&gt;0,logVir!H843-logVir!H$1096-0.5*(SLir!H843+SLir!H$1096)*(logHir!H843-logHir!H$1096),0)</f>
        <v>-0.44829347284518273</v>
      </c>
      <c r="I843" s="6">
        <f>IF(logVir!I843&lt;&gt;0,logVir!I843-logVir!I$1096-0.5*(SLir!I843+SLir!I$1096)*(logHir!I843-logHir!I$1096),0)</f>
        <v>-0.6430368618614567</v>
      </c>
    </row>
    <row r="844" spans="1:9" x14ac:dyDescent="0.15">
      <c r="A844" s="1">
        <v>37</v>
      </c>
      <c r="B844" s="1" t="s">
        <v>186</v>
      </c>
      <c r="C844" s="1">
        <v>13</v>
      </c>
      <c r="D844" s="1" t="s">
        <v>26</v>
      </c>
      <c r="E844" s="6">
        <f>IF(logVir!E844&lt;&gt;0,logVir!E844-logVir!E$1097-0.5*(SLir!E844+SLir!E$1097)*(logHir!E844-logHir!E$1097),0)</f>
        <v>-0.5901786477933888</v>
      </c>
      <c r="F844" s="8">
        <f>IF(logVir!F844&lt;&gt;0,logVir!F844-logVir!F$1097-0.5*(SLir!F844+SLir!F$1097)*(logHir!F844-logHir!F$1097),0)</f>
        <v>0.63096964722001936</v>
      </c>
      <c r="G844" s="6">
        <f>IF(logVir!G844&lt;&gt;0,logVir!G844-logVir!G$1097-0.5*(SLir!G844+SLir!G$1097)*(logHir!G844-logHir!G$1097),0)</f>
        <v>0.2133067469870501</v>
      </c>
      <c r="H844" s="6">
        <f>IF(logVir!H844&lt;&gt;0,logVir!H844-logVir!H$1097-0.5*(SLir!H844+SLir!H$1097)*(logHir!H844-logHir!H$1097),0)</f>
        <v>0.16838641869600596</v>
      </c>
      <c r="I844" s="6">
        <f>IF(logVir!I844&lt;&gt;0,logVir!I844-logVir!I$1097-0.5*(SLir!I844+SLir!I$1097)*(logHir!I844-logHir!I$1097),0)</f>
        <v>2.1746405049628229E-2</v>
      </c>
    </row>
    <row r="845" spans="1:9" x14ac:dyDescent="0.15">
      <c r="A845" s="1">
        <v>37</v>
      </c>
      <c r="B845" s="1" t="s">
        <v>186</v>
      </c>
      <c r="C845" s="1">
        <v>14</v>
      </c>
      <c r="D845" s="1" t="s">
        <v>27</v>
      </c>
      <c r="E845" s="6">
        <f>IF(logVir!E845&lt;&gt;0,logVir!E845-logVir!E$1098-0.5*(SLir!E845+SLir!E$1098)*(logHir!E845-logHir!E$1098),0)</f>
        <v>0.39870931362889761</v>
      </c>
      <c r="F845" s="8">
        <f>IF(logVir!F845&lt;&gt;0,logVir!F845-logVir!F$1098-0.5*(SLir!F845+SLir!F$1098)*(logHir!F845-logHir!F$1098),0)</f>
        <v>-0.15700488173009619</v>
      </c>
      <c r="G845" s="6">
        <f>IF(logVir!G845&lt;&gt;0,logVir!G845-logVir!G$1098-0.5*(SLir!G845+SLir!G$1098)*(logHir!G845-logHir!G$1098),0)</f>
        <v>-0.36971504635582186</v>
      </c>
      <c r="H845" s="6">
        <f>IF(logVir!H845&lt;&gt;0,logVir!H845-logVir!H$1098-0.5*(SLir!H845+SLir!H$1098)*(logHir!H845-logHir!H$1098),0)</f>
        <v>-0.33095016893795426</v>
      </c>
      <c r="I845" s="6">
        <f>IF(logVir!I845&lt;&gt;0,logVir!I845-logVir!I$1098-0.5*(SLir!I845+SLir!I$1098)*(logHir!I845-logHir!I$1098),0)</f>
        <v>-0.44719389354382266</v>
      </c>
    </row>
    <row r="846" spans="1:9" x14ac:dyDescent="0.15">
      <c r="A846" s="1">
        <v>37</v>
      </c>
      <c r="B846" s="1" t="s">
        <v>186</v>
      </c>
      <c r="C846" s="1">
        <v>15</v>
      </c>
      <c r="D846" s="1" t="s">
        <v>28</v>
      </c>
      <c r="E846" s="6">
        <f>IF(logVir!E846&lt;&gt;0,logVir!E846-logVir!E$1099-0.5*(SLir!E846+SLir!E$1099)*(logHir!E846-logHir!E$1099),0)</f>
        <v>-3.8579579474940284E-2</v>
      </c>
      <c r="F846" s="8">
        <f>IF(logVir!F846&lt;&gt;0,logVir!F846-logVir!F$1099-0.5*(SLir!F846+SLir!F$1099)*(logHir!F846-logHir!F$1099),0)</f>
        <v>3.7606472288529064E-2</v>
      </c>
      <c r="G846" s="6">
        <f>IF(logVir!G846&lt;&gt;0,logVir!G846-logVir!G$1099-0.5*(SLir!G846+SLir!G$1099)*(logHir!G846-logHir!G$1099),0)</f>
        <v>-0.12675493061969173</v>
      </c>
      <c r="H846" s="6">
        <f>IF(logVir!H846&lt;&gt;0,logVir!H846-logVir!H$1099-0.5*(SLir!H846+SLir!H$1099)*(logHir!H846-logHir!H$1099),0)</f>
        <v>-8.5917265932469955E-2</v>
      </c>
      <c r="I846" s="6">
        <f>IF(logVir!I846&lt;&gt;0,logVir!I846-logVir!I$1099-0.5*(SLir!I846+SLir!I$1099)*(logHir!I846-logHir!I$1099),0)</f>
        <v>-4.7263232566426394E-2</v>
      </c>
    </row>
    <row r="847" spans="1:9" x14ac:dyDescent="0.15">
      <c r="A847" s="1">
        <v>37</v>
      </c>
      <c r="B847" s="1" t="s">
        <v>185</v>
      </c>
      <c r="C847" s="1">
        <v>16</v>
      </c>
      <c r="D847" s="1" t="s">
        <v>11</v>
      </c>
      <c r="E847" s="6">
        <f>IF(logVir!E847&lt;&gt;0,logVir!E847-logVir!E$1100-0.5*(SLir!E847+SLir!E$1100)*(logHir!E847-logHir!E$1100),0)</f>
        <v>-0.23952740196406275</v>
      </c>
      <c r="F847" s="8">
        <f>IF(logVir!F847&lt;&gt;0,logVir!F847-logVir!F$1100-0.5*(SLir!F847+SLir!F$1100)*(logHir!F847-logHir!F$1100),0)</f>
        <v>-0.12813406815630668</v>
      </c>
      <c r="G847" s="6">
        <f>IF(logVir!G847&lt;&gt;0,logVir!G847-logVir!G$1100-0.5*(SLir!G847+SLir!G$1100)*(logHir!G847-logHir!G$1100),0)</f>
        <v>-0.28900374786088323</v>
      </c>
      <c r="H847" s="6">
        <f>IF(logVir!H847&lt;&gt;0,logVir!H847-logVir!H$1100-0.5*(SLir!H847+SLir!H$1100)*(logHir!H847-logHir!H$1100),0)</f>
        <v>-0.35533230829869988</v>
      </c>
      <c r="I847" s="6">
        <f>IF(logVir!I847&lt;&gt;0,logVir!I847-logVir!I$1100-0.5*(SLir!I847+SLir!I$1100)*(logHir!I847-logHir!I$1100),0)</f>
        <v>-0.40825425392956971</v>
      </c>
    </row>
    <row r="848" spans="1:9" x14ac:dyDescent="0.15">
      <c r="A848" s="1">
        <v>37</v>
      </c>
      <c r="B848" s="1" t="s">
        <v>185</v>
      </c>
      <c r="C848" s="1">
        <v>17</v>
      </c>
      <c r="D848" s="1" t="s">
        <v>12</v>
      </c>
      <c r="E848" s="6">
        <f>IF(logVir!E848&lt;&gt;0,logVir!E848-logVir!E$1101-0.5*(SLir!E848+SLir!E$1101)*(logHir!E848-logHir!E$1101),0)</f>
        <v>-0.59189371989959061</v>
      </c>
      <c r="F848" s="8">
        <f>IF(logVir!F848&lt;&gt;0,logVir!F848-logVir!F$1101-0.5*(SLir!F848+SLir!F$1101)*(logHir!F848-logHir!F$1101),0)</f>
        <v>-0.4056443182774474</v>
      </c>
      <c r="G848" s="6">
        <f>IF(logVir!G848&lt;&gt;0,logVir!G848-logVir!G$1101-0.5*(SLir!G848+SLir!G$1101)*(logHir!G848-logHir!G$1101),0)</f>
        <v>-0.60213193095503525</v>
      </c>
      <c r="H848" s="6">
        <f>IF(logVir!H848&lt;&gt;0,logVir!H848-logVir!H$1101-0.5*(SLir!H848+SLir!H$1101)*(logHir!H848-logHir!H$1101),0)</f>
        <v>-0.70753401450871367</v>
      </c>
      <c r="I848" s="6">
        <f>IF(logVir!I848&lt;&gt;0,logVir!I848-logVir!I$1101-0.5*(SLir!I848+SLir!I$1101)*(logHir!I848-logHir!I$1101),0)</f>
        <v>-0.78264762795657872</v>
      </c>
    </row>
    <row r="849" spans="1:9" x14ac:dyDescent="0.15">
      <c r="A849" s="1">
        <v>37</v>
      </c>
      <c r="B849" s="1" t="s">
        <v>185</v>
      </c>
      <c r="C849" s="1">
        <v>18</v>
      </c>
      <c r="D849" s="1" t="s">
        <v>13</v>
      </c>
      <c r="E849" s="6">
        <f>IF(logVir!E849&lt;&gt;0,logVir!E849-logVir!E$1102-0.5*(SLir!E849+SLir!E$1102)*(logHir!E849-logHir!E$1102),0)</f>
        <v>0.21799747289496169</v>
      </c>
      <c r="F849" s="8">
        <f>IF(logVir!F849&lt;&gt;0,logVir!F849-logVir!F$1102-0.5*(SLir!F849+SLir!F$1102)*(logHir!F849-logHir!F$1102),0)</f>
        <v>7.5841730695938858E-2</v>
      </c>
      <c r="G849" s="6">
        <f>IF(logVir!G849&lt;&gt;0,logVir!G849-logVir!G$1102-0.5*(SLir!G849+SLir!G$1102)*(logHir!G849-logHir!G$1102),0)</f>
        <v>0.11919068896067497</v>
      </c>
      <c r="H849" s="6">
        <f>IF(logVir!H849&lt;&gt;0,logVir!H849-logVir!H$1102-0.5*(SLir!H849+SLir!H$1102)*(logHir!H849-logHir!H$1102),0)</f>
        <v>0.16376572000735051</v>
      </c>
      <c r="I849" s="6">
        <f>IF(logVir!I849&lt;&gt;0,logVir!I849-logVir!I$1102-0.5*(SLir!I849+SLir!I$1102)*(logHir!I849-logHir!I$1102),0)</f>
        <v>-5.0835761462243445E-3</v>
      </c>
    </row>
    <row r="850" spans="1:9" x14ac:dyDescent="0.15">
      <c r="A850" s="1">
        <v>37</v>
      </c>
      <c r="B850" s="1" t="s">
        <v>185</v>
      </c>
      <c r="C850" s="1">
        <v>19</v>
      </c>
      <c r="D850" s="1" t="s">
        <v>14</v>
      </c>
      <c r="E850" s="6">
        <f>IF(logVir!E850&lt;&gt;0,logVir!E850-logVir!E$1103-0.5*(SLir!E850+SLir!E$1103)*(logHir!E850-logHir!E$1103),0)</f>
        <v>-0.19294630652978645</v>
      </c>
      <c r="F850" s="8">
        <f>IF(logVir!F850&lt;&gt;0,logVir!F850-logVir!F$1103-0.5*(SLir!F850+SLir!F$1103)*(logHir!F850-logHir!F$1103),0)</f>
        <v>-5.0408036203041018E-2</v>
      </c>
      <c r="G850" s="6">
        <f>IF(logVir!G850&lt;&gt;0,logVir!G850-logVir!G$1103-0.5*(SLir!G850+SLir!G$1103)*(logHir!G850-logHir!G$1103),0)</f>
        <v>-3.9297453502523283E-2</v>
      </c>
      <c r="H850" s="6">
        <f>IF(logVir!H850&lt;&gt;0,logVir!H850-logVir!H$1103-0.5*(SLir!H850+SLir!H$1103)*(logHir!H850-logHir!H$1103),0)</f>
        <v>-3.1457127986388278E-2</v>
      </c>
      <c r="I850" s="6">
        <f>IF(logVir!I850&lt;&gt;0,logVir!I850-logVir!I$1103-0.5*(SLir!I850+SLir!I$1103)*(logHir!I850-logHir!I$1103),0)</f>
        <v>-5.8442509671791543E-2</v>
      </c>
    </row>
    <row r="851" spans="1:9" x14ac:dyDescent="0.15">
      <c r="A851" s="1">
        <v>37</v>
      </c>
      <c r="B851" s="1" t="s">
        <v>185</v>
      </c>
      <c r="C851" s="1">
        <v>20</v>
      </c>
      <c r="D851" s="1" t="s">
        <v>15</v>
      </c>
      <c r="E851" s="6">
        <f>IF(logVir!E851&lt;&gt;0,logVir!E851-logVir!E$1104-0.5*(SLir!E851+SLir!E$1104)*(logHir!E851-logHir!E$1104),0)</f>
        <v>-9.8063317877710832E-2</v>
      </c>
      <c r="F851" s="8">
        <f>IF(logVir!F851&lt;&gt;0,logVir!F851-logVir!F$1104-0.5*(SLir!F851+SLir!F$1104)*(logHir!F851-logHir!F$1104),0)</f>
        <v>-0.25091137132106212</v>
      </c>
      <c r="G851" s="6">
        <f>IF(logVir!G851&lt;&gt;0,logVir!G851-logVir!G$1104-0.5*(SLir!G851+SLir!G$1104)*(logHir!G851-logHir!G$1104),0)</f>
        <v>-0.21662939325403216</v>
      </c>
      <c r="H851" s="6">
        <f>IF(logVir!H851&lt;&gt;0,logVir!H851-logVir!H$1104-0.5*(SLir!H851+SLir!H$1104)*(logHir!H851-logHir!H$1104),0)</f>
        <v>-0.19710958367649109</v>
      </c>
      <c r="I851" s="6">
        <f>IF(logVir!I851&lt;&gt;0,logVir!I851-logVir!I$1104-0.5*(SLir!I851+SLir!I$1104)*(logHir!I851-logHir!I$1104),0)</f>
        <v>-0.17993816247331404</v>
      </c>
    </row>
    <row r="852" spans="1:9" x14ac:dyDescent="0.15">
      <c r="A852" s="1">
        <v>37</v>
      </c>
      <c r="B852" s="1" t="s">
        <v>185</v>
      </c>
      <c r="C852" s="1">
        <v>21</v>
      </c>
      <c r="D852" s="1" t="s">
        <v>16</v>
      </c>
      <c r="E852" s="6">
        <f>IF(logVir!E852&lt;&gt;0,logVir!E852-logVir!E$1105-0.5*(SLir!E852+SLir!E$1105)*(logHir!E852-logHir!E$1105),0)</f>
        <v>-0.30013769979649202</v>
      </c>
      <c r="F852" s="8">
        <f>IF(logVir!F852&lt;&gt;0,logVir!F852-logVir!F$1105-0.5*(SLir!F852+SLir!F$1105)*(logHir!F852-logHir!F$1105),0)</f>
        <v>-0.39947614967966605</v>
      </c>
      <c r="G852" s="6">
        <f>IF(logVir!G852&lt;&gt;0,logVir!G852-logVir!G$1105-0.5*(SLir!G852+SLir!G$1105)*(logHir!G852-logHir!G$1105),0)</f>
        <v>-0.26848096192486387</v>
      </c>
      <c r="H852" s="6">
        <f>IF(logVir!H852&lt;&gt;0,logVir!H852-logVir!H$1105-0.5*(SLir!H852+SLir!H$1105)*(logHir!H852-logHir!H$1105),0)</f>
        <v>-0.27110691369375917</v>
      </c>
      <c r="I852" s="6">
        <f>IF(logVir!I852&lt;&gt;0,logVir!I852-logVir!I$1105-0.5*(SLir!I852+SLir!I$1105)*(logHir!I852-logHir!I$1105),0)</f>
        <v>-0.30416852793567384</v>
      </c>
    </row>
    <row r="853" spans="1:9" x14ac:dyDescent="0.15">
      <c r="A853" s="1">
        <v>37</v>
      </c>
      <c r="B853" s="1" t="s">
        <v>184</v>
      </c>
      <c r="C853" s="1">
        <v>22</v>
      </c>
      <c r="D853" s="1" t="s">
        <v>8</v>
      </c>
      <c r="E853" s="6">
        <f>IF(logVir!E853&lt;&gt;0,logVir!E853-logVir!E$1106-0.5*(SLir!E853+SLir!E$1106)*(logHir!E853-logHir!E$1106),0)</f>
        <v>-3.6189933153022713E-2</v>
      </c>
      <c r="F853" s="8">
        <f>IF(logVir!F853&lt;&gt;0,logVir!F853-logVir!F$1106-0.5*(SLir!F853+SLir!F$1106)*(logHir!F853-logHir!F$1106),0)</f>
        <v>-0.17551752965980943</v>
      </c>
      <c r="G853" s="6">
        <f>IF(logVir!G853&lt;&gt;0,logVir!G853-logVir!G$1106-0.5*(SLir!G853+SLir!G$1106)*(logHir!G853-logHir!G$1106),0)</f>
        <v>-0.22314589947847913</v>
      </c>
      <c r="H853" s="6">
        <f>IF(logVir!H853&lt;&gt;0,logVir!H853-logVir!H$1106-0.5*(SLir!H853+SLir!H$1106)*(logHir!H853-logHir!H$1106),0)</f>
        <v>-0.16297505864903283</v>
      </c>
      <c r="I853" s="6">
        <f>IF(logVir!I853&lt;&gt;0,logVir!I853-logVir!I$1106-0.5*(SLir!I853+SLir!I$1106)*(logHir!I853-logHir!I$1106),0)</f>
        <v>-0.12636357429839407</v>
      </c>
    </row>
    <row r="854" spans="1:9" x14ac:dyDescent="0.15">
      <c r="A854" s="1">
        <v>37</v>
      </c>
      <c r="B854" s="1" t="s">
        <v>184</v>
      </c>
      <c r="C854" s="1">
        <v>23</v>
      </c>
      <c r="D854" s="1" t="s">
        <v>29</v>
      </c>
      <c r="E854" s="6">
        <f>IF(logVir!E854&lt;&gt;0,logVir!E854-logVir!E$1107-0.5*(SLir!E854+SLir!E$1107)*(logHir!E854-logHir!E$1107),0)</f>
        <v>-0.36637146046530322</v>
      </c>
      <c r="F854" s="8">
        <f>IF(logVir!F854&lt;&gt;0,logVir!F854-logVir!F$1107-0.5*(SLir!F854+SLir!F$1107)*(logHir!F854-logHir!F$1107),0)</f>
        <v>-0.20881034567312895</v>
      </c>
      <c r="G854" s="6">
        <f>IF(logVir!G854&lt;&gt;0,logVir!G854-logVir!G$1107-0.5*(SLir!G854+SLir!G$1107)*(logHir!G854-logHir!G$1107),0)</f>
        <v>-0.27062351973362347</v>
      </c>
      <c r="H854" s="6">
        <f>IF(logVir!H854&lt;&gt;0,logVir!H854-logVir!H$1107-0.5*(SLir!H854+SLir!H$1107)*(logHir!H854-logHir!H$1107),0)</f>
        <v>-0.2299392076659062</v>
      </c>
      <c r="I854" s="6">
        <f>IF(logVir!I854&lt;&gt;0,logVir!I854-logVir!I$1107-0.5*(SLir!I854+SLir!I$1107)*(logHir!I854-logHir!I$1107),0)</f>
        <v>-0.24341786143300026</v>
      </c>
    </row>
    <row r="855" spans="1:9" x14ac:dyDescent="0.15">
      <c r="A855" s="1">
        <v>38</v>
      </c>
      <c r="B855" s="1" t="s">
        <v>189</v>
      </c>
      <c r="C855" s="1">
        <v>1</v>
      </c>
      <c r="D855" s="1" t="s">
        <v>9</v>
      </c>
      <c r="E855" s="6">
        <f>IF(logVir!E855&lt;&gt;0,logVir!E855-logVir!E$1085-0.5*(SLir!E855+SLir!E$1085)*(logHir!E855-logHir!E$1085),0)</f>
        <v>0.12905877631067636</v>
      </c>
      <c r="F855" s="8">
        <f>IF(logVir!F855&lt;&gt;0,logVir!F855-logVir!F$1085-0.5*(SLir!F855+SLir!F$1085)*(logHir!F855-logHir!F$1085),0)</f>
        <v>5.1881870858615634E-2</v>
      </c>
      <c r="G855" s="6">
        <f>IF(logVir!G855&lt;&gt;0,logVir!G855-logVir!G$1085-0.5*(SLir!G855+SLir!G$1085)*(logHir!G855-logHir!G$1085),0)</f>
        <v>9.9582386088613431E-2</v>
      </c>
      <c r="H855" s="6">
        <f>IF(logVir!H855&lt;&gt;0,logVir!H855-logVir!H$1085-0.5*(SLir!H855+SLir!H$1085)*(logHir!H855-logHir!H$1085),0)</f>
        <v>0.22025209815249983</v>
      </c>
      <c r="I855" s="6">
        <f>IF(logVir!I855&lt;&gt;0,logVir!I855-logVir!I$1085-0.5*(SLir!I855+SLir!I$1085)*(logHir!I855-logHir!I$1085),0)</f>
        <v>0.10597830748555565</v>
      </c>
    </row>
    <row r="856" spans="1:9" x14ac:dyDescent="0.15">
      <c r="A856" s="1">
        <v>38</v>
      </c>
      <c r="B856" s="1" t="s">
        <v>189</v>
      </c>
      <c r="C856" s="1">
        <v>2</v>
      </c>
      <c r="D856" s="1" t="s">
        <v>10</v>
      </c>
      <c r="E856" s="6">
        <f>IF(logVir!E856&lt;&gt;0,logVir!E856-logVir!E$1086-0.5*(SLir!E856+SLir!E$1086)*(logHir!E856-logHir!E$1086),0)</f>
        <v>0.81906226097526602</v>
      </c>
      <c r="F856" s="8">
        <f>IF(logVir!F856&lt;&gt;0,logVir!F856-logVir!F$1086-0.5*(SLir!F856+SLir!F$1086)*(logHir!F856-logHir!F$1086),0)</f>
        <v>0.29884221841825531</v>
      </c>
      <c r="G856" s="6">
        <f>IF(logVir!G856&lt;&gt;0,logVir!G856-logVir!G$1086-0.5*(SLir!G856+SLir!G$1086)*(logHir!G856-logHir!G$1086),0)</f>
        <v>6.5140205504832002E-2</v>
      </c>
      <c r="H856" s="6">
        <f>IF(logVir!H856&lt;&gt;0,logVir!H856-logVir!H$1086-0.5*(SLir!H856+SLir!H$1086)*(logHir!H856-logHir!H$1086),0)</f>
        <v>0.22026966863223504</v>
      </c>
      <c r="I856" s="6">
        <f>IF(logVir!I856&lt;&gt;0,logVir!I856-logVir!I$1086-0.5*(SLir!I856+SLir!I$1086)*(logHir!I856-logHir!I$1086),0)</f>
        <v>-0.17785848240689148</v>
      </c>
    </row>
    <row r="857" spans="1:9" x14ac:dyDescent="0.15">
      <c r="A857" s="1">
        <v>38</v>
      </c>
      <c r="B857" s="1" t="s">
        <v>190</v>
      </c>
      <c r="C857" s="1">
        <v>3</v>
      </c>
      <c r="D857" s="1" t="s">
        <v>17</v>
      </c>
      <c r="E857" s="6">
        <f>IF(logVir!E857&lt;&gt;0,logVir!E857-logVir!E$1087-0.5*(SLir!E857+SLir!E$1087)*(logHir!E857-logHir!E$1087),0)</f>
        <v>-0.38571434625614232</v>
      </c>
      <c r="F857" s="8">
        <f>IF(logVir!F857&lt;&gt;0,logVir!F857-logVir!F$1087-0.5*(SLir!F857+SLir!F$1087)*(logHir!F857-logHir!F$1087),0)</f>
        <v>-0.13992466618767899</v>
      </c>
      <c r="G857" s="6">
        <f>IF(logVir!G857&lt;&gt;0,logVir!G857-logVir!G$1087-0.5*(SLir!G857+SLir!G$1087)*(logHir!G857-logHir!G$1087),0)</f>
        <v>-0.14977128628449407</v>
      </c>
      <c r="H857" s="6">
        <f>IF(logVir!H857&lt;&gt;0,logVir!H857-logVir!H$1087-0.5*(SLir!H857+SLir!H$1087)*(logHir!H857-logHir!H$1087),0)</f>
        <v>-5.1781145837714274E-2</v>
      </c>
      <c r="I857" s="6">
        <f>IF(logVir!I857&lt;&gt;0,logVir!I857-logVir!I$1087-0.5*(SLir!I857+SLir!I$1087)*(logHir!I857-logHir!I$1087),0)</f>
        <v>-0.19450696586023275</v>
      </c>
    </row>
    <row r="858" spans="1:9" x14ac:dyDescent="0.15">
      <c r="A858" s="1">
        <v>38</v>
      </c>
      <c r="B858" s="1" t="s">
        <v>190</v>
      </c>
      <c r="C858" s="1">
        <v>4</v>
      </c>
      <c r="D858" s="1" t="s">
        <v>18</v>
      </c>
      <c r="E858" s="6">
        <f>IF(logVir!E858&lt;&gt;0,logVir!E858-logVir!E$1088-0.5*(SLir!E858+SLir!E$1088)*(logHir!E858-logHir!E$1088),0)</f>
        <v>0.17929408729360416</v>
      </c>
      <c r="F858" s="8">
        <f>IF(logVir!F858&lt;&gt;0,logVir!F858-logVir!F$1088-0.5*(SLir!F858+SLir!F$1088)*(logHir!F858-logHir!F$1088),0)</f>
        <v>0.41194369331359687</v>
      </c>
      <c r="G858" s="6">
        <f>IF(logVir!G858&lt;&gt;0,logVir!G858-logVir!G$1088-0.5*(SLir!G858+SLir!G$1088)*(logHir!G858-logHir!G$1088),0)</f>
        <v>0.41445591350875999</v>
      </c>
      <c r="H858" s="6">
        <f>IF(logVir!H858&lt;&gt;0,logVir!H858-logVir!H$1088-0.5*(SLir!H858+SLir!H$1088)*(logHir!H858-logHir!H$1088),0)</f>
        <v>0.46221083319806966</v>
      </c>
      <c r="I858" s="6">
        <f>IF(logVir!I858&lt;&gt;0,logVir!I858-logVir!I$1088-0.5*(SLir!I858+SLir!I$1088)*(logHir!I858-logHir!I$1088),0)</f>
        <v>1.6916152005121088E-2</v>
      </c>
    </row>
    <row r="859" spans="1:9" x14ac:dyDescent="0.15">
      <c r="A859" s="1">
        <v>38</v>
      </c>
      <c r="B859" s="1" t="s">
        <v>190</v>
      </c>
      <c r="C859" s="1">
        <v>5</v>
      </c>
      <c r="D859" s="1" t="s">
        <v>19</v>
      </c>
      <c r="E859" s="6">
        <f>IF(logVir!E859&lt;&gt;0,logVir!E859-logVir!E$1089-0.5*(SLir!E859+SLir!E$1089)*(logHir!E859-logHir!E$1089),0)</f>
        <v>0.43430417337323146</v>
      </c>
      <c r="F859" s="8">
        <f>IF(logVir!F859&lt;&gt;0,logVir!F859-logVir!F$1089-0.5*(SLir!F859+SLir!F$1089)*(logHir!F859-logHir!F$1089),0)</f>
        <v>0.64918408444692244</v>
      </c>
      <c r="G859" s="6">
        <f>IF(logVir!G859&lt;&gt;0,logVir!G859-logVir!G$1089-0.5*(SLir!G859+SLir!G$1089)*(logHir!G859-logHir!G$1089),0)</f>
        <v>0.94209787905943765</v>
      </c>
      <c r="H859" s="6">
        <f>IF(logVir!H859&lt;&gt;0,logVir!H859-logVir!H$1089-0.5*(SLir!H859+SLir!H$1089)*(logHir!H859-logHir!H$1089),0)</f>
        <v>1.1097817408721153</v>
      </c>
      <c r="I859" s="6">
        <f>IF(logVir!I859&lt;&gt;0,logVir!I859-logVir!I$1089-0.5*(SLir!I859+SLir!I$1089)*(logHir!I859-logHir!I$1089),0)</f>
        <v>1.1519964783404504</v>
      </c>
    </row>
    <row r="860" spans="1:9" x14ac:dyDescent="0.15">
      <c r="A860" s="1">
        <v>38</v>
      </c>
      <c r="B860" s="1" t="s">
        <v>190</v>
      </c>
      <c r="C860" s="1">
        <v>6</v>
      </c>
      <c r="D860" s="1" t="s">
        <v>3</v>
      </c>
      <c r="E860" s="6">
        <f>IF(logVir!E860&lt;&gt;0,logVir!E860-logVir!E$1090-0.5*(SLir!E860+SLir!E$1090)*(logHir!E860-logHir!E$1090),0)</f>
        <v>1.5700944263232028</v>
      </c>
      <c r="F860" s="8">
        <f>IF(logVir!F860&lt;&gt;0,logVir!F860-logVir!F$1090-0.5*(SLir!F860+SLir!F$1090)*(logHir!F860-logHir!F$1090),0)</f>
        <v>0.47722204692043352</v>
      </c>
      <c r="G860" s="6">
        <f>IF(logVir!G860&lt;&gt;0,logVir!G860-logVir!G$1090-0.5*(SLir!G860+SLir!G$1090)*(logHir!G860-logHir!G$1090),0)</f>
        <v>0.40130177478226542</v>
      </c>
      <c r="H860" s="6">
        <f>IF(logVir!H860&lt;&gt;0,logVir!H860-logVir!H$1090-0.5*(SLir!H860+SLir!H$1090)*(logHir!H860-logHir!H$1090),0)</f>
        <v>-1.3151535327286384E-2</v>
      </c>
      <c r="I860" s="6">
        <f>IF(logVir!I860&lt;&gt;0,logVir!I860-logVir!I$1090-0.5*(SLir!I860+SLir!I$1090)*(logHir!I860-logHir!I$1090),0)</f>
        <v>7.0371825576499833E-2</v>
      </c>
    </row>
    <row r="861" spans="1:9" x14ac:dyDescent="0.15">
      <c r="A861" s="1">
        <v>38</v>
      </c>
      <c r="B861" s="1" t="s">
        <v>190</v>
      </c>
      <c r="C861" s="1">
        <v>7</v>
      </c>
      <c r="D861" s="1" t="s">
        <v>20</v>
      </c>
      <c r="E861" s="6">
        <f>IF(logVir!E861&lt;&gt;0,logVir!E861-logVir!E$1091-0.5*(SLir!E861+SLir!E$1091)*(logHir!E861-logHir!E$1091),0)</f>
        <v>1.1065710545815919</v>
      </c>
      <c r="F861" s="8">
        <f>IF(logVir!F861&lt;&gt;0,logVir!F861-logVir!F$1091-0.5*(SLir!F861+SLir!F$1091)*(logHir!F861-logHir!F$1091),0)</f>
        <v>2.104529420178018</v>
      </c>
      <c r="G861" s="6">
        <f>IF(logVir!G861&lt;&gt;0,logVir!G861-logVir!G$1091-0.5*(SLir!G861+SLir!G$1091)*(logHir!G861-logHir!G$1091),0)</f>
        <v>1.0867646185966331</v>
      </c>
      <c r="H861" s="6">
        <f>IF(logVir!H861&lt;&gt;0,logVir!H861-logVir!H$1091-0.5*(SLir!H861+SLir!H$1091)*(logHir!H861-logHir!H$1091),0)</f>
        <v>1.6416409316203338</v>
      </c>
      <c r="I861" s="6">
        <f>IF(logVir!I861&lt;&gt;0,logVir!I861-logVir!I$1091-0.5*(SLir!I861+SLir!I$1091)*(logHir!I861-logHir!I$1091),0)</f>
        <v>1.7119300790566947</v>
      </c>
    </row>
    <row r="862" spans="1:9" x14ac:dyDescent="0.15">
      <c r="A862" s="1">
        <v>38</v>
      </c>
      <c r="B862" s="1" t="s">
        <v>190</v>
      </c>
      <c r="C862" s="1">
        <v>8</v>
      </c>
      <c r="D862" s="1" t="s">
        <v>21</v>
      </c>
      <c r="E862" s="6">
        <f>IF(logVir!E862&lt;&gt;0,logVir!E862-logVir!E$1092-0.5*(SLir!E862+SLir!E$1092)*(logHir!E862-logHir!E$1092),0)</f>
        <v>-0.85479146758972546</v>
      </c>
      <c r="F862" s="8">
        <f>IF(logVir!F862&lt;&gt;0,logVir!F862-logVir!F$1092-0.5*(SLir!F862+SLir!F$1092)*(logHir!F862-logHir!F$1092),0)</f>
        <v>-0.37575396079648926</v>
      </c>
      <c r="G862" s="6">
        <f>IF(logVir!G862&lt;&gt;0,logVir!G862-logVir!G$1092-0.5*(SLir!G862+SLir!G$1092)*(logHir!G862-logHir!G$1092),0)</f>
        <v>-0.37491487763067838</v>
      </c>
      <c r="H862" s="6">
        <f>IF(logVir!H862&lt;&gt;0,logVir!H862-logVir!H$1092-0.5*(SLir!H862+SLir!H$1092)*(logHir!H862-logHir!H$1092),0)</f>
        <v>-0.42438573275054692</v>
      </c>
      <c r="I862" s="6">
        <f>IF(logVir!I862&lt;&gt;0,logVir!I862-logVir!I$1092-0.5*(SLir!I862+SLir!I$1092)*(logHir!I862-logHir!I$1092),0)</f>
        <v>-1.3448965294782662</v>
      </c>
    </row>
    <row r="863" spans="1:9" x14ac:dyDescent="0.15">
      <c r="A863" s="1">
        <v>38</v>
      </c>
      <c r="B863" s="1" t="s">
        <v>190</v>
      </c>
      <c r="C863" s="1">
        <v>9</v>
      </c>
      <c r="D863" s="1" t="s">
        <v>22</v>
      </c>
      <c r="E863" s="6">
        <f>IF(logVir!E863&lt;&gt;0,logVir!E863-logVir!E$1093-0.5*(SLir!E863+SLir!E$1093)*(logHir!E863-logHir!E$1093),0)</f>
        <v>0.68193886750921562</v>
      </c>
      <c r="F863" s="8">
        <f>IF(logVir!F863&lt;&gt;0,logVir!F863-logVir!F$1093-0.5*(SLir!F863+SLir!F$1093)*(logHir!F863-logHir!F$1093),0)</f>
        <v>0.76385637476691348</v>
      </c>
      <c r="G863" s="6">
        <f>IF(logVir!G863&lt;&gt;0,logVir!G863-logVir!G$1093-0.5*(SLir!G863+SLir!G$1093)*(logHir!G863-logHir!G$1093),0)</f>
        <v>0.71202952762872385</v>
      </c>
      <c r="H863" s="6">
        <f>IF(logVir!H863&lt;&gt;0,logVir!H863-logVir!H$1093-0.5*(SLir!H863+SLir!H$1093)*(logHir!H863-logHir!H$1093),0)</f>
        <v>-0.44052399964768901</v>
      </c>
      <c r="I863" s="6">
        <f>IF(logVir!I863&lt;&gt;0,logVir!I863-logVir!I$1093-0.5*(SLir!I863+SLir!I$1093)*(logHir!I863-logHir!I$1093),0)</f>
        <v>-0.56531362390889695</v>
      </c>
    </row>
    <row r="864" spans="1:9" x14ac:dyDescent="0.15">
      <c r="A864" s="1">
        <v>38</v>
      </c>
      <c r="B864" s="1" t="s">
        <v>190</v>
      </c>
      <c r="C864" s="1">
        <v>10</v>
      </c>
      <c r="D864" s="1" t="s">
        <v>23</v>
      </c>
      <c r="E864" s="6">
        <f>IF(logVir!E864&lt;&gt;0,logVir!E864-logVir!E$1094-0.5*(SLir!E864+SLir!E$1094)*(logHir!E864-logHir!E$1094),0)</f>
        <v>-0.45336248886511471</v>
      </c>
      <c r="F864" s="8">
        <f>IF(logVir!F864&lt;&gt;0,logVir!F864-logVir!F$1094-0.5*(SLir!F864+SLir!F$1094)*(logHir!F864-logHir!F$1094),0)</f>
        <v>-0.33982328780718735</v>
      </c>
      <c r="G864" s="6">
        <f>IF(logVir!G864&lt;&gt;0,logVir!G864-logVir!G$1094-0.5*(SLir!G864+SLir!G$1094)*(logHir!G864-logHir!G$1094),0)</f>
        <v>-0.42327380807639248</v>
      </c>
      <c r="H864" s="6">
        <f>IF(logVir!H864&lt;&gt;0,logVir!H864-logVir!H$1094-0.5*(SLir!H864+SLir!H$1094)*(logHir!H864-logHir!H$1094),0)</f>
        <v>-6.968546792052166E-2</v>
      </c>
      <c r="I864" s="6">
        <f>IF(logVir!I864&lt;&gt;0,logVir!I864-logVir!I$1094-0.5*(SLir!I864+SLir!I$1094)*(logHir!I864-logHir!I$1094),0)</f>
        <v>-0.31952481638327634</v>
      </c>
    </row>
    <row r="865" spans="1:9" x14ac:dyDescent="0.15">
      <c r="A865" s="1">
        <v>38</v>
      </c>
      <c r="B865" s="1" t="s">
        <v>190</v>
      </c>
      <c r="C865" s="1">
        <v>11</v>
      </c>
      <c r="D865" s="1" t="s">
        <v>24</v>
      </c>
      <c r="E865" s="6">
        <f>IF(logVir!E865&lt;&gt;0,logVir!E865-logVir!E$1095-0.5*(SLir!E865+SLir!E$1095)*(logHir!E865-logHir!E$1095),0)</f>
        <v>0.28830319493558265</v>
      </c>
      <c r="F865" s="8">
        <f>IF(logVir!F865&lt;&gt;0,logVir!F865-logVir!F$1095-0.5*(SLir!F865+SLir!F$1095)*(logHir!F865-logHir!F$1095),0)</f>
        <v>0.71624109705620076</v>
      </c>
      <c r="G865" s="6">
        <f>IF(logVir!G865&lt;&gt;0,logVir!G865-logVir!G$1095-0.5*(SLir!G865+SLir!G$1095)*(logHir!G865-logHir!G$1095),0)</f>
        <v>0.1072736374403736</v>
      </c>
      <c r="H865" s="6">
        <f>IF(logVir!H865&lt;&gt;0,logVir!H865-logVir!H$1095-0.5*(SLir!H865+SLir!H$1095)*(logHir!H865-logHir!H$1095),0)</f>
        <v>6.7373820987731356E-2</v>
      </c>
      <c r="I865" s="6">
        <f>IF(logVir!I865&lt;&gt;0,logVir!I865-logVir!I$1095-0.5*(SLir!I865+SLir!I$1095)*(logHir!I865-logHir!I$1095),0)</f>
        <v>0.19506579211363484</v>
      </c>
    </row>
    <row r="866" spans="1:9" x14ac:dyDescent="0.15">
      <c r="A866" s="1">
        <v>38</v>
      </c>
      <c r="B866" s="1" t="s">
        <v>190</v>
      </c>
      <c r="C866" s="1">
        <v>12</v>
      </c>
      <c r="D866" s="1" t="s">
        <v>25</v>
      </c>
      <c r="E866" s="6">
        <f>IF(logVir!E866&lt;&gt;0,logVir!E866-logVir!E$1096-0.5*(SLir!E866+SLir!E$1096)*(logHir!E866-logHir!E$1096),0)</f>
        <v>0.28076498945004946</v>
      </c>
      <c r="F866" s="8">
        <f>IF(logVir!F866&lt;&gt;0,logVir!F866-logVir!F$1096-0.5*(SLir!F866+SLir!F$1096)*(logHir!F866-logHir!F$1096),0)</f>
        <v>-4.1994910169805499E-2</v>
      </c>
      <c r="G866" s="6">
        <f>IF(logVir!G866&lt;&gt;0,logVir!G866-logVir!G$1096-0.5*(SLir!G866+SLir!G$1096)*(logHir!G866-logHir!G$1096),0)</f>
        <v>-7.5604065025643707E-2</v>
      </c>
      <c r="H866" s="6">
        <f>IF(logVir!H866&lt;&gt;0,logVir!H866-logVir!H$1096-0.5*(SLir!H866+SLir!H$1096)*(logHir!H866-logHir!H$1096),0)</f>
        <v>-0.28773939713310243</v>
      </c>
      <c r="I866" s="6">
        <f>IF(logVir!I866&lt;&gt;0,logVir!I866-logVir!I$1096-0.5*(SLir!I866+SLir!I$1096)*(logHir!I866-logHir!I$1096),0)</f>
        <v>9.2008365300752515E-2</v>
      </c>
    </row>
    <row r="867" spans="1:9" x14ac:dyDescent="0.15">
      <c r="A867" s="1">
        <v>38</v>
      </c>
      <c r="B867" s="1" t="s">
        <v>190</v>
      </c>
      <c r="C867" s="1">
        <v>13</v>
      </c>
      <c r="D867" s="1" t="s">
        <v>26</v>
      </c>
      <c r="E867" s="6">
        <f>IF(logVir!E867&lt;&gt;0,logVir!E867-logVir!E$1097-0.5*(SLir!E867+SLir!E$1097)*(logHir!E867-logHir!E$1097),0)</f>
        <v>0.20910307739755513</v>
      </c>
      <c r="F867" s="8">
        <f>IF(logVir!F867&lt;&gt;0,logVir!F867-logVir!F$1097-0.5*(SLir!F867+SLir!F$1097)*(logHir!F867-logHir!F$1097),0)</f>
        <v>-4.3366558149734849E-2</v>
      </c>
      <c r="G867" s="6">
        <f>IF(logVir!G867&lt;&gt;0,logVir!G867-logVir!G$1097-0.5*(SLir!G867+SLir!G$1097)*(logHir!G867-logHir!G$1097),0)</f>
        <v>-0.61011943978798244</v>
      </c>
      <c r="H867" s="6">
        <f>IF(logVir!H867&lt;&gt;0,logVir!H867-logVir!H$1097-0.5*(SLir!H867+SLir!H$1097)*(logHir!H867-logHir!H$1097),0)</f>
        <v>-0.34182437457962567</v>
      </c>
      <c r="I867" s="6">
        <f>IF(logVir!I867&lt;&gt;0,logVir!I867-logVir!I$1097-0.5*(SLir!I867+SLir!I$1097)*(logHir!I867-logHir!I$1097),0)</f>
        <v>-0.34182143808263415</v>
      </c>
    </row>
    <row r="868" spans="1:9" x14ac:dyDescent="0.15">
      <c r="A868" s="1">
        <v>38</v>
      </c>
      <c r="B868" s="1" t="s">
        <v>190</v>
      </c>
      <c r="C868" s="1">
        <v>14</v>
      </c>
      <c r="D868" s="1" t="s">
        <v>27</v>
      </c>
      <c r="E868" s="6">
        <f>IF(logVir!E868&lt;&gt;0,logVir!E868-logVir!E$1098-0.5*(SLir!E868+SLir!E$1098)*(logHir!E868-logHir!E$1098),0)</f>
        <v>-1.286917503465685</v>
      </c>
      <c r="F868" s="8">
        <f>IF(logVir!F868&lt;&gt;0,logVir!F868-logVir!F$1098-0.5*(SLir!F868+SLir!F$1098)*(logHir!F868-logHir!F$1098),0)</f>
        <v>-0.61398852978417429</v>
      </c>
      <c r="G868" s="6">
        <f>IF(logVir!G868&lt;&gt;0,logVir!G868-logVir!G$1098-0.5*(SLir!G868+SLir!G$1098)*(logHir!G868-logHir!G$1098),0)</f>
        <v>-0.92563711579814134</v>
      </c>
      <c r="H868" s="6">
        <f>IF(logVir!H868&lt;&gt;0,logVir!H868-logVir!H$1098-0.5*(SLir!H868+SLir!H$1098)*(logHir!H868-logHir!H$1098),0)</f>
        <v>-1.9686328917847289</v>
      </c>
      <c r="I868" s="6">
        <f>IF(logVir!I868&lt;&gt;0,logVir!I868-logVir!I$1098-0.5*(SLir!I868+SLir!I$1098)*(logHir!I868-logHir!I$1098),0)</f>
        <v>-1.7399358280099155</v>
      </c>
    </row>
    <row r="869" spans="1:9" x14ac:dyDescent="0.15">
      <c r="A869" s="1">
        <v>38</v>
      </c>
      <c r="B869" s="1" t="s">
        <v>190</v>
      </c>
      <c r="C869" s="1">
        <v>15</v>
      </c>
      <c r="D869" s="1" t="s">
        <v>28</v>
      </c>
      <c r="E869" s="6">
        <f>IF(logVir!E869&lt;&gt;0,logVir!E869-logVir!E$1099-0.5*(SLir!E869+SLir!E$1099)*(logHir!E869-logHir!E$1099),0)</f>
        <v>-0.20751692206455497</v>
      </c>
      <c r="F869" s="8">
        <f>IF(logVir!F869&lt;&gt;0,logVir!F869-logVir!F$1099-0.5*(SLir!F869+SLir!F$1099)*(logHir!F869-logHir!F$1099),0)</f>
        <v>-2.18093465510103E-2</v>
      </c>
      <c r="G869" s="6">
        <f>IF(logVir!G869&lt;&gt;0,logVir!G869-logVir!G$1099-0.5*(SLir!G869+SLir!G$1099)*(logHir!G869-logHir!G$1099),0)</f>
        <v>-0.18251538699709646</v>
      </c>
      <c r="H869" s="6">
        <f>IF(logVir!H869&lt;&gt;0,logVir!H869-logVir!H$1099-0.5*(SLir!H869+SLir!H$1099)*(logHir!H869-logHir!H$1099),0)</f>
        <v>-0.14570901803583869</v>
      </c>
      <c r="I869" s="6">
        <f>IF(logVir!I869&lt;&gt;0,logVir!I869-logVir!I$1099-0.5*(SLir!I869+SLir!I$1099)*(logHir!I869-logHir!I$1099),0)</f>
        <v>-0.19814577282510448</v>
      </c>
    </row>
    <row r="870" spans="1:9" x14ac:dyDescent="0.15">
      <c r="A870" s="1">
        <v>38</v>
      </c>
      <c r="B870" s="1" t="s">
        <v>189</v>
      </c>
      <c r="C870" s="1">
        <v>16</v>
      </c>
      <c r="D870" s="1" t="s">
        <v>11</v>
      </c>
      <c r="E870" s="6">
        <f>IF(logVir!E870&lt;&gt;0,logVir!E870-logVir!E$1100-0.5*(SLir!E870+SLir!E$1100)*(logHir!E870-logHir!E$1100),0)</f>
        <v>-0.20290144738994903</v>
      </c>
      <c r="F870" s="8">
        <f>IF(logVir!F870&lt;&gt;0,logVir!F870-logVir!F$1100-0.5*(SLir!F870+SLir!F$1100)*(logHir!F870-logHir!F$1100),0)</f>
        <v>-0.114001720950834</v>
      </c>
      <c r="G870" s="6">
        <f>IF(logVir!G870&lt;&gt;0,logVir!G870-logVir!G$1100-0.5*(SLir!G870+SLir!G$1100)*(logHir!G870-logHir!G$1100),0)</f>
        <v>-9.1747627413431315E-2</v>
      </c>
      <c r="H870" s="6">
        <f>IF(logVir!H870&lt;&gt;0,logVir!H870-logVir!H$1100-0.5*(SLir!H870+SLir!H$1100)*(logHir!H870-logHir!H$1100),0)</f>
        <v>-1.1473812718497123E-3</v>
      </c>
      <c r="I870" s="6">
        <f>IF(logVir!I870&lt;&gt;0,logVir!I870-logVir!I$1100-0.5*(SLir!I870+SLir!I$1100)*(logHir!I870-logHir!I$1100),0)</f>
        <v>-0.27743426969790086</v>
      </c>
    </row>
    <row r="871" spans="1:9" x14ac:dyDescent="0.15">
      <c r="A871" s="1">
        <v>38</v>
      </c>
      <c r="B871" s="1" t="s">
        <v>189</v>
      </c>
      <c r="C871" s="1">
        <v>17</v>
      </c>
      <c r="D871" s="1" t="s">
        <v>12</v>
      </c>
      <c r="E871" s="6">
        <f>IF(logVir!E871&lt;&gt;0,logVir!E871-logVir!E$1101-0.5*(SLir!E871+SLir!E$1101)*(logHir!E871-logHir!E$1101),0)</f>
        <v>-0.70886131259736929</v>
      </c>
      <c r="F871" s="8">
        <f>IF(logVir!F871&lt;&gt;0,logVir!F871-logVir!F$1101-0.5*(SLir!F871+SLir!F$1101)*(logHir!F871-logHir!F$1101),0)</f>
        <v>-0.34264978981712646</v>
      </c>
      <c r="G871" s="6">
        <f>IF(logVir!G871&lt;&gt;0,logVir!G871-logVir!G$1101-0.5*(SLir!G871+SLir!G$1101)*(logHir!G871-logHir!G$1101),0)</f>
        <v>-0.13306339470987902</v>
      </c>
      <c r="H871" s="6">
        <f>IF(logVir!H871&lt;&gt;0,logVir!H871-logVir!H$1101-0.5*(SLir!H871+SLir!H$1101)*(logHir!H871-logHir!H$1101),0)</f>
        <v>-9.0235497875115672E-2</v>
      </c>
      <c r="I871" s="6">
        <f>IF(logVir!I871&lt;&gt;0,logVir!I871-logVir!I$1101-0.5*(SLir!I871+SLir!I$1101)*(logHir!I871-logHir!I$1101),0)</f>
        <v>2.0385166315172509E-2</v>
      </c>
    </row>
    <row r="872" spans="1:9" x14ac:dyDescent="0.15">
      <c r="A872" s="1">
        <v>38</v>
      </c>
      <c r="B872" s="1" t="s">
        <v>189</v>
      </c>
      <c r="C872" s="1">
        <v>18</v>
      </c>
      <c r="D872" s="1" t="s">
        <v>13</v>
      </c>
      <c r="E872" s="6">
        <f>IF(logVir!E872&lt;&gt;0,logVir!E872-logVir!E$1102-0.5*(SLir!E872+SLir!E$1102)*(logHir!E872-logHir!E$1102),0)</f>
        <v>-0.27802662906454989</v>
      </c>
      <c r="F872" s="8">
        <f>IF(logVir!F872&lt;&gt;0,logVir!F872-logVir!F$1102-0.5*(SLir!F872+SLir!F$1102)*(logHir!F872-logHir!F$1102),0)</f>
        <v>-0.21168853741986404</v>
      </c>
      <c r="G872" s="6">
        <f>IF(logVir!G872&lt;&gt;0,logVir!G872-logVir!G$1102-0.5*(SLir!G872+SLir!G$1102)*(logHir!G872-logHir!G$1102),0)</f>
        <v>-0.16138540315648878</v>
      </c>
      <c r="H872" s="6">
        <f>IF(logVir!H872&lt;&gt;0,logVir!H872-logVir!H$1102-0.5*(SLir!H872+SLir!H$1102)*(logHir!H872-logHir!H$1102),0)</f>
        <v>0.13526102111069271</v>
      </c>
      <c r="I872" s="6">
        <f>IF(logVir!I872&lt;&gt;0,logVir!I872-logVir!I$1102-0.5*(SLir!I872+SLir!I$1102)*(logHir!I872-logHir!I$1102),0)</f>
        <v>1.6620073785151818E-2</v>
      </c>
    </row>
    <row r="873" spans="1:9" x14ac:dyDescent="0.15">
      <c r="A873" s="1">
        <v>38</v>
      </c>
      <c r="B873" s="1" t="s">
        <v>189</v>
      </c>
      <c r="C873" s="1">
        <v>19</v>
      </c>
      <c r="D873" s="1" t="s">
        <v>14</v>
      </c>
      <c r="E873" s="6">
        <f>IF(logVir!E873&lt;&gt;0,logVir!E873-logVir!E$1103-0.5*(SLir!E873+SLir!E$1103)*(logHir!E873-logHir!E$1103),0)</f>
        <v>-5.1042427704430432E-2</v>
      </c>
      <c r="F873" s="8">
        <f>IF(logVir!F873&lt;&gt;0,logVir!F873-logVir!F$1103-0.5*(SLir!F873+SLir!F$1103)*(logHir!F873-logHir!F$1103),0)</f>
        <v>2.8798894195322472E-2</v>
      </c>
      <c r="G873" s="6">
        <f>IF(logVir!G873&lt;&gt;0,logVir!G873-logVir!G$1103-0.5*(SLir!G873+SLir!G$1103)*(logHir!G873-logHir!G$1103),0)</f>
        <v>-4.0611440414872912E-2</v>
      </c>
      <c r="H873" s="6">
        <f>IF(logVir!H873&lt;&gt;0,logVir!H873-logVir!H$1103-0.5*(SLir!H873+SLir!H$1103)*(logHir!H873-logHir!H$1103),0)</f>
        <v>5.3285311411513603E-2</v>
      </c>
      <c r="I873" s="6">
        <f>IF(logVir!I873&lt;&gt;0,logVir!I873-logVir!I$1103-0.5*(SLir!I873+SLir!I$1103)*(logHir!I873-logHir!I$1103),0)</f>
        <v>1.9482335973433462E-2</v>
      </c>
    </row>
    <row r="874" spans="1:9" x14ac:dyDescent="0.15">
      <c r="A874" s="1">
        <v>38</v>
      </c>
      <c r="B874" s="1" t="s">
        <v>189</v>
      </c>
      <c r="C874" s="1">
        <v>20</v>
      </c>
      <c r="D874" s="1" t="s">
        <v>15</v>
      </c>
      <c r="E874" s="6">
        <f>IF(logVir!E874&lt;&gt;0,logVir!E874-logVir!E$1104-0.5*(SLir!E874+SLir!E$1104)*(logHir!E874-logHir!E$1104),0)</f>
        <v>0.12866897141133837</v>
      </c>
      <c r="F874" s="8">
        <f>IF(logVir!F874&lt;&gt;0,logVir!F874-logVir!F$1104-0.5*(SLir!F874+SLir!F$1104)*(logHir!F874-logHir!F$1104),0)</f>
        <v>-0.35357100079465492</v>
      </c>
      <c r="G874" s="6">
        <f>IF(logVir!G874&lt;&gt;0,logVir!G874-logVir!G$1104-0.5*(SLir!G874+SLir!G$1104)*(logHir!G874-logHir!G$1104),0)</f>
        <v>-0.3164785443475997</v>
      </c>
      <c r="H874" s="6">
        <f>IF(logVir!H874&lt;&gt;0,logVir!H874-logVir!H$1104-0.5*(SLir!H874+SLir!H$1104)*(logHir!H874-logHir!H$1104),0)</f>
        <v>-0.42667160425456702</v>
      </c>
      <c r="I874" s="6">
        <f>IF(logVir!I874&lt;&gt;0,logVir!I874-logVir!I$1104-0.5*(SLir!I874+SLir!I$1104)*(logHir!I874-logHir!I$1104),0)</f>
        <v>-0.41844299383759476</v>
      </c>
    </row>
    <row r="875" spans="1:9" x14ac:dyDescent="0.15">
      <c r="A875" s="1">
        <v>38</v>
      </c>
      <c r="B875" s="1" t="s">
        <v>189</v>
      </c>
      <c r="C875" s="1">
        <v>21</v>
      </c>
      <c r="D875" s="1" t="s">
        <v>16</v>
      </c>
      <c r="E875" s="6">
        <f>IF(logVir!E875&lt;&gt;0,logVir!E875-logVir!E$1105-0.5*(SLir!E875+SLir!E$1105)*(logHir!E875-logHir!E$1105),0)</f>
        <v>-0.24341567760056937</v>
      </c>
      <c r="F875" s="8">
        <f>IF(logVir!F875&lt;&gt;0,logVir!F875-logVir!F$1105-0.5*(SLir!F875+SLir!F$1105)*(logHir!F875-logHir!F$1105),0)</f>
        <v>-0.19101654337597226</v>
      </c>
      <c r="G875" s="6">
        <f>IF(logVir!G875&lt;&gt;0,logVir!G875-logVir!G$1105-0.5*(SLir!G875+SLir!G$1105)*(logHir!G875-logHir!G$1105),0)</f>
        <v>-0.11155123106891698</v>
      </c>
      <c r="H875" s="6">
        <f>IF(logVir!H875&lt;&gt;0,logVir!H875-logVir!H$1105-0.5*(SLir!H875+SLir!H$1105)*(logHir!H875-logHir!H$1105),0)</f>
        <v>4.7178787840838093E-2</v>
      </c>
      <c r="I875" s="6">
        <f>IF(logVir!I875&lt;&gt;0,logVir!I875-logVir!I$1105-0.5*(SLir!I875+SLir!I$1105)*(logHir!I875-logHir!I$1105),0)</f>
        <v>-0.12234594883214675</v>
      </c>
    </row>
    <row r="876" spans="1:9" x14ac:dyDescent="0.15">
      <c r="A876" s="1">
        <v>38</v>
      </c>
      <c r="B876" s="1" t="s">
        <v>188</v>
      </c>
      <c r="C876" s="1">
        <v>22</v>
      </c>
      <c r="D876" s="1" t="s">
        <v>8</v>
      </c>
      <c r="E876" s="6">
        <f>IF(logVir!E876&lt;&gt;0,logVir!E876-logVir!E$1106-0.5*(SLir!E876+SLir!E$1106)*(logHir!E876-logHir!E$1106),0)</f>
        <v>-1.0841089959205574E-2</v>
      </c>
      <c r="F876" s="8">
        <f>IF(logVir!F876&lt;&gt;0,logVir!F876-logVir!F$1106-0.5*(SLir!F876+SLir!F$1106)*(logHir!F876-logHir!F$1106),0)</f>
        <v>-6.323293360303936E-2</v>
      </c>
      <c r="G876" s="6">
        <f>IF(logVir!G876&lt;&gt;0,logVir!G876-logVir!G$1106-0.5*(SLir!G876+SLir!G$1106)*(logHir!G876-logHir!G$1106),0)</f>
        <v>-0.21658656574089621</v>
      </c>
      <c r="H876" s="6">
        <f>IF(logVir!H876&lt;&gt;0,logVir!H876-logVir!H$1106-0.5*(SLir!H876+SLir!H$1106)*(logHir!H876-logHir!H$1106),0)</f>
        <v>-0.12906497890958782</v>
      </c>
      <c r="I876" s="6">
        <f>IF(logVir!I876&lt;&gt;0,logVir!I876-logVir!I$1106-0.5*(SLir!I876+SLir!I$1106)*(logHir!I876-logHir!I$1106),0)</f>
        <v>-0.1019447641893142</v>
      </c>
    </row>
    <row r="877" spans="1:9" x14ac:dyDescent="0.15">
      <c r="A877" s="1">
        <v>38</v>
      </c>
      <c r="B877" s="1" t="s">
        <v>188</v>
      </c>
      <c r="C877" s="1">
        <v>23</v>
      </c>
      <c r="D877" s="1" t="s">
        <v>29</v>
      </c>
      <c r="E877" s="6">
        <f>IF(logVir!E877&lt;&gt;0,logVir!E877-logVir!E$1107-0.5*(SLir!E877+SLir!E$1107)*(logHir!E877-logHir!E$1107),0)</f>
        <v>-0.13426839960816234</v>
      </c>
      <c r="F877" s="8">
        <f>IF(logVir!F877&lt;&gt;0,logVir!F877-logVir!F$1107-0.5*(SLir!F877+SLir!F$1107)*(logHir!F877-logHir!F$1107),0)</f>
        <v>-9.7007454471894822E-2</v>
      </c>
      <c r="G877" s="6">
        <f>IF(logVir!G877&lt;&gt;0,logVir!G877-logVir!G$1107-0.5*(SLir!G877+SLir!G$1107)*(logHir!G877-logHir!G$1107),0)</f>
        <v>-0.18807265265090833</v>
      </c>
      <c r="H877" s="6">
        <f>IF(logVir!H877&lt;&gt;0,logVir!H877-logVir!H$1107-0.5*(SLir!H877+SLir!H$1107)*(logHir!H877-logHir!H$1107),0)</f>
        <v>-0.14525994441864915</v>
      </c>
      <c r="I877" s="6">
        <f>IF(logVir!I877&lt;&gt;0,logVir!I877-logVir!I$1107-0.5*(SLir!I877+SLir!I$1107)*(logHir!I877-logHir!I$1107),0)</f>
        <v>-0.11179885864142033</v>
      </c>
    </row>
    <row r="878" spans="1:9" x14ac:dyDescent="0.15">
      <c r="A878" s="1">
        <v>39</v>
      </c>
      <c r="B878" s="1" t="s">
        <v>192</v>
      </c>
      <c r="C878" s="1">
        <v>1</v>
      </c>
      <c r="D878" s="1" t="s">
        <v>9</v>
      </c>
      <c r="E878" s="6">
        <f>IF(logVir!E878&lt;&gt;0,logVir!E878-logVir!E$1085-0.5*(SLir!E878+SLir!E$1085)*(logHir!E878-logHir!E$1085),0)</f>
        <v>-0.40549641280817861</v>
      </c>
      <c r="F878" s="8">
        <f>IF(logVir!F878&lt;&gt;0,logVir!F878-logVir!F$1085-0.5*(SLir!F878+SLir!F$1085)*(logHir!F878-logHir!F$1085),0)</f>
        <v>7.7591367006701051E-3</v>
      </c>
      <c r="G878" s="6">
        <f>IF(logVir!G878&lt;&gt;0,logVir!G878-logVir!G$1085-0.5*(SLir!G878+SLir!G$1085)*(logHir!G878-logHir!G$1085),0)</f>
        <v>1.2125143544050143E-2</v>
      </c>
      <c r="H878" s="6">
        <f>IF(logVir!H878&lt;&gt;0,logVir!H878-logVir!H$1085-0.5*(SLir!H878+SLir!H$1085)*(logHir!H878-logHir!H$1085),0)</f>
        <v>8.3240215242983903E-2</v>
      </c>
      <c r="I878" s="6">
        <f>IF(logVir!I878&lt;&gt;0,logVir!I878-logVir!I$1085-0.5*(SLir!I878+SLir!I$1085)*(logHir!I878-logHir!I$1085),0)</f>
        <v>-1.7101949809844447E-2</v>
      </c>
    </row>
    <row r="879" spans="1:9" x14ac:dyDescent="0.15">
      <c r="A879" s="1">
        <v>39</v>
      </c>
      <c r="B879" s="1" t="s">
        <v>192</v>
      </c>
      <c r="C879" s="1">
        <v>2</v>
      </c>
      <c r="D879" s="1" t="s">
        <v>10</v>
      </c>
      <c r="E879" s="6">
        <f>IF(logVir!E879&lt;&gt;0,logVir!E879-logVir!E$1086-0.5*(SLir!E879+SLir!E$1086)*(logHir!E879-logHir!E$1086),0)</f>
        <v>-0.5287702407425755</v>
      </c>
      <c r="F879" s="8">
        <f>IF(logVir!F879&lt;&gt;0,logVir!F879-logVir!F$1086-0.5*(SLir!F879+SLir!F$1086)*(logHir!F879-logHir!F$1086),0)</f>
        <v>-0.36179125669594547</v>
      </c>
      <c r="G879" s="6">
        <f>IF(logVir!G879&lt;&gt;0,logVir!G879-logVir!G$1086-0.5*(SLir!G879+SLir!G$1086)*(logHir!G879-logHir!G$1086),0)</f>
        <v>-0.38987181629083295</v>
      </c>
      <c r="H879" s="6">
        <f>IF(logVir!H879&lt;&gt;0,logVir!H879-logVir!H$1086-0.5*(SLir!H879+SLir!H$1086)*(logHir!H879-logHir!H$1086),0)</f>
        <v>-0.46232348900330689</v>
      </c>
      <c r="I879" s="6">
        <f>IF(logVir!I879&lt;&gt;0,logVir!I879-logVir!I$1086-0.5*(SLir!I879+SLir!I$1086)*(logHir!I879-logHir!I$1086),0)</f>
        <v>-0.31721476851656172</v>
      </c>
    </row>
    <row r="880" spans="1:9" x14ac:dyDescent="0.15">
      <c r="A880" s="1">
        <v>39</v>
      </c>
      <c r="B880" s="1" t="s">
        <v>193</v>
      </c>
      <c r="C880" s="1">
        <v>3</v>
      </c>
      <c r="D880" s="1" t="s">
        <v>17</v>
      </c>
      <c r="E880" s="6">
        <f>IF(logVir!E880&lt;&gt;0,logVir!E880-logVir!E$1087-0.5*(SLir!E880+SLir!E$1087)*(logHir!E880-logHir!E$1087),0)</f>
        <v>-0.83330035564773808</v>
      </c>
      <c r="F880" s="8">
        <f>IF(logVir!F880&lt;&gt;0,logVir!F880-logVir!F$1087-0.5*(SLir!F880+SLir!F$1087)*(logHir!F880-logHir!F$1087),0)</f>
        <v>-0.81467286817699502</v>
      </c>
      <c r="G880" s="6">
        <f>IF(logVir!G880&lt;&gt;0,logVir!G880-logVir!G$1087-0.5*(SLir!G880+SLir!G$1087)*(logHir!G880-logHir!G$1087),0)</f>
        <v>-1.0715631395342768</v>
      </c>
      <c r="H880" s="6">
        <f>IF(logVir!H880&lt;&gt;0,logVir!H880-logVir!H$1087-0.5*(SLir!H880+SLir!H$1087)*(logHir!H880-logHir!H$1087),0)</f>
        <v>-0.81851955209961069</v>
      </c>
      <c r="I880" s="6">
        <f>IF(logVir!I880&lt;&gt;0,logVir!I880-logVir!I$1087-0.5*(SLir!I880+SLir!I$1087)*(logHir!I880-logHir!I$1087),0)</f>
        <v>-0.81590740021201258</v>
      </c>
    </row>
    <row r="881" spans="1:9" x14ac:dyDescent="0.15">
      <c r="A881" s="1">
        <v>39</v>
      </c>
      <c r="B881" s="1" t="s">
        <v>193</v>
      </c>
      <c r="C881" s="1">
        <v>4</v>
      </c>
      <c r="D881" s="1" t="s">
        <v>18</v>
      </c>
      <c r="E881" s="6">
        <f>IF(logVir!E881&lt;&gt;0,logVir!E881-logVir!E$1088-0.5*(SLir!E881+SLir!E$1088)*(logHir!E881-logHir!E$1088),0)</f>
        <v>-0.60412201966845158</v>
      </c>
      <c r="F881" s="8">
        <f>IF(logVir!F881&lt;&gt;0,logVir!F881-logVir!F$1088-0.5*(SLir!F881+SLir!F$1088)*(logHir!F881-logHir!F$1088),0)</f>
        <v>-0.50647643107745455</v>
      </c>
      <c r="G881" s="6">
        <f>IF(logVir!G881&lt;&gt;0,logVir!G881-logVir!G$1088-0.5*(SLir!G881+SLir!G$1088)*(logHir!G881-logHir!G$1088),0)</f>
        <v>-0.49779635205409811</v>
      </c>
      <c r="H881" s="6">
        <f>IF(logVir!H881&lt;&gt;0,logVir!H881-logVir!H$1088-0.5*(SLir!H881+SLir!H$1088)*(logHir!H881-logHir!H$1088),0)</f>
        <v>-0.39604346896957177</v>
      </c>
      <c r="I881" s="6">
        <f>IF(logVir!I881&lt;&gt;0,logVir!I881-logVir!I$1088-0.5*(SLir!I881+SLir!I$1088)*(logHir!I881-logHir!I$1088),0)</f>
        <v>-0.47387064319704164</v>
      </c>
    </row>
    <row r="882" spans="1:9" x14ac:dyDescent="0.15">
      <c r="A882" s="1">
        <v>39</v>
      </c>
      <c r="B882" s="1" t="s">
        <v>193</v>
      </c>
      <c r="C882" s="1">
        <v>5</v>
      </c>
      <c r="D882" s="1" t="s">
        <v>19</v>
      </c>
      <c r="E882" s="6">
        <f>IF(logVir!E882&lt;&gt;0,logVir!E882-logVir!E$1089-0.5*(SLir!E882+SLir!E$1089)*(logHir!E882-logHir!E$1089),0)</f>
        <v>-0.48243898792614764</v>
      </c>
      <c r="F882" s="8">
        <f>IF(logVir!F882&lt;&gt;0,logVir!F882-logVir!F$1089-0.5*(SLir!F882+SLir!F$1089)*(logHir!F882-logHir!F$1089),0)</f>
        <v>-0.50947036536711987</v>
      </c>
      <c r="G882" s="6">
        <f>IF(logVir!G882&lt;&gt;0,logVir!G882-logVir!G$1089-0.5*(SLir!G882+SLir!G$1089)*(logHir!G882-logHir!G$1089),0)</f>
        <v>-0.35034664536209609</v>
      </c>
      <c r="H882" s="6">
        <f>IF(logVir!H882&lt;&gt;0,logVir!H882-logVir!H$1089-0.5*(SLir!H882+SLir!H$1089)*(logHir!H882-logHir!H$1089),0)</f>
        <v>-0.19626316922440443</v>
      </c>
      <c r="I882" s="6">
        <f>IF(logVir!I882&lt;&gt;0,logVir!I882-logVir!I$1089-0.5*(SLir!I882+SLir!I$1089)*(logHir!I882-logHir!I$1089),0)</f>
        <v>-0.15871255213004901</v>
      </c>
    </row>
    <row r="883" spans="1:9" x14ac:dyDescent="0.15">
      <c r="A883" s="1">
        <v>39</v>
      </c>
      <c r="B883" s="1" t="s">
        <v>193</v>
      </c>
      <c r="C883" s="1">
        <v>6</v>
      </c>
      <c r="D883" s="1" t="s">
        <v>3</v>
      </c>
      <c r="E883" s="6">
        <f>IF(logVir!E883&lt;&gt;0,logVir!E883-logVir!E$1090-0.5*(SLir!E883+SLir!E$1090)*(logHir!E883-logHir!E$1090),0)</f>
        <v>-2.5560414938453784</v>
      </c>
      <c r="F883" s="8">
        <f>IF(logVir!F883&lt;&gt;0,logVir!F883-logVir!F$1090-0.5*(SLir!F883+SLir!F$1090)*(logHir!F883-logHir!F$1090),0)</f>
        <v>-2.0961392355534683</v>
      </c>
      <c r="G883" s="6">
        <f>IF(logVir!G883&lt;&gt;0,logVir!G883-logVir!G$1090-0.5*(SLir!G883+SLir!G$1090)*(logHir!G883-logHir!G$1090),0)</f>
        <v>-2.0251789722688498</v>
      </c>
      <c r="H883" s="6">
        <f>IF(logVir!H883&lt;&gt;0,logVir!H883-logVir!H$1090-0.5*(SLir!H883+SLir!H$1090)*(logHir!H883-logHir!H$1090),0)</f>
        <v>-2.1897155877804462</v>
      </c>
      <c r="I883" s="6">
        <f>IF(logVir!I883&lt;&gt;0,logVir!I883-logVir!I$1090-0.5*(SLir!I883+SLir!I$1090)*(logHir!I883-logHir!I$1090),0)</f>
        <v>-1.9240726932677599</v>
      </c>
    </row>
    <row r="884" spans="1:9" x14ac:dyDescent="0.15">
      <c r="A884" s="1">
        <v>39</v>
      </c>
      <c r="B884" s="1" t="s">
        <v>193</v>
      </c>
      <c r="C884" s="1">
        <v>7</v>
      </c>
      <c r="D884" s="1" t="s">
        <v>20</v>
      </c>
      <c r="E884" s="6">
        <f>IF(logVir!E884&lt;&gt;0,logVir!E884-logVir!E$1091-0.5*(SLir!E884+SLir!E$1091)*(logHir!E884-logHir!E$1091),0)</f>
        <v>-2.4321427653757333</v>
      </c>
      <c r="F884" s="8">
        <f>IF(logVir!F884&lt;&gt;0,logVir!F884-logVir!F$1091-0.5*(SLir!F884+SLir!F$1091)*(logHir!F884-logHir!F$1091),0)</f>
        <v>-2.0713547163617561</v>
      </c>
      <c r="G884" s="6">
        <f>IF(logVir!G884&lt;&gt;0,logVir!G884-logVir!G$1091-0.5*(SLir!G884+SLir!G$1091)*(logHir!G884-logHir!G$1091),0)</f>
        <v>-1.260304767296498</v>
      </c>
      <c r="H884" s="6">
        <f>IF(logVir!H884&lt;&gt;0,logVir!H884-logVir!H$1091-0.5*(SLir!H884+SLir!H$1091)*(logHir!H884-logHir!H$1091),0)</f>
        <v>-1.0015586197439788</v>
      </c>
      <c r="I884" s="6">
        <f>IF(logVir!I884&lt;&gt;0,logVir!I884-logVir!I$1091-0.5*(SLir!I884+SLir!I$1091)*(logHir!I884-logHir!I$1091),0)</f>
        <v>-1.0040122424568125</v>
      </c>
    </row>
    <row r="885" spans="1:9" x14ac:dyDescent="0.15">
      <c r="A885" s="1">
        <v>39</v>
      </c>
      <c r="B885" s="1" t="s">
        <v>193</v>
      </c>
      <c r="C885" s="1">
        <v>8</v>
      </c>
      <c r="D885" s="1" t="s">
        <v>21</v>
      </c>
      <c r="E885" s="6">
        <f>IF(logVir!E885&lt;&gt;0,logVir!E885-logVir!E$1092-0.5*(SLir!E885+SLir!E$1092)*(logHir!E885-logHir!E$1092),0)</f>
        <v>-0.17828350220569844</v>
      </c>
      <c r="F885" s="8">
        <f>IF(logVir!F885&lt;&gt;0,logVir!F885-logVir!F$1092-0.5*(SLir!F885+SLir!F$1092)*(logHir!F885-logHir!F$1092),0)</f>
        <v>9.0085696569764617E-2</v>
      </c>
      <c r="G885" s="6">
        <f>IF(logVir!G885&lt;&gt;0,logVir!G885-logVir!G$1092-0.5*(SLir!G885+SLir!G$1092)*(logHir!G885-logHir!G$1092),0)</f>
        <v>-0.10857869408782661</v>
      </c>
      <c r="H885" s="6">
        <f>IF(logVir!H885&lt;&gt;0,logVir!H885-logVir!H$1092-0.5*(SLir!H885+SLir!H$1092)*(logHir!H885-logHir!H$1092),0)</f>
        <v>0.23290055009708677</v>
      </c>
      <c r="I885" s="6">
        <f>IF(logVir!I885&lt;&gt;0,logVir!I885-logVir!I$1092-0.5*(SLir!I885+SLir!I$1092)*(logHir!I885-logHir!I$1092),0)</f>
        <v>-0.66290895526609428</v>
      </c>
    </row>
    <row r="886" spans="1:9" x14ac:dyDescent="0.15">
      <c r="A886" s="1">
        <v>39</v>
      </c>
      <c r="B886" s="1" t="s">
        <v>193</v>
      </c>
      <c r="C886" s="1">
        <v>9</v>
      </c>
      <c r="D886" s="1" t="s">
        <v>22</v>
      </c>
      <c r="E886" s="6">
        <f>IF(logVir!E886&lt;&gt;0,logVir!E886-logVir!E$1093-0.5*(SLir!E886+SLir!E$1093)*(logHir!E886-logHir!E$1093),0)</f>
        <v>0.16724365413949394</v>
      </c>
      <c r="F886" s="8">
        <f>IF(logVir!F886&lt;&gt;0,logVir!F886-logVir!F$1093-0.5*(SLir!F886+SLir!F$1093)*(logHir!F886-logHir!F$1093),0)</f>
        <v>-0.32631506181489445</v>
      </c>
      <c r="G886" s="6">
        <f>IF(logVir!G886&lt;&gt;0,logVir!G886-logVir!G$1093-0.5*(SLir!G886+SLir!G$1093)*(logHir!G886-logHir!G$1093),0)</f>
        <v>0.2532695650034027</v>
      </c>
      <c r="H886" s="6">
        <f>IF(logVir!H886&lt;&gt;0,logVir!H886-logVir!H$1093-0.5*(SLir!H886+SLir!H$1093)*(logHir!H886-logHir!H$1093),0)</f>
        <v>-0.70470169393911841</v>
      </c>
      <c r="I886" s="6">
        <f>IF(logVir!I886&lt;&gt;0,logVir!I886-logVir!I$1093-0.5*(SLir!I886+SLir!I$1093)*(logHir!I886-logHir!I$1093),0)</f>
        <v>-0.74738124978448761</v>
      </c>
    </row>
    <row r="887" spans="1:9" x14ac:dyDescent="0.15">
      <c r="A887" s="1">
        <v>39</v>
      </c>
      <c r="B887" s="1" t="s">
        <v>193</v>
      </c>
      <c r="C887" s="1">
        <v>10</v>
      </c>
      <c r="D887" s="1" t="s">
        <v>23</v>
      </c>
      <c r="E887" s="6">
        <f>IF(logVir!E887&lt;&gt;0,logVir!E887-logVir!E$1094-0.5*(SLir!E887+SLir!E$1094)*(logHir!E887-logHir!E$1094),0)</f>
        <v>-1.2924321113781549</v>
      </c>
      <c r="F887" s="8">
        <f>IF(logVir!F887&lt;&gt;0,logVir!F887-logVir!F$1094-0.5*(SLir!F887+SLir!F$1094)*(logHir!F887-logHir!F$1094),0)</f>
        <v>-0.97086784285830952</v>
      </c>
      <c r="G887" s="6">
        <f>IF(logVir!G887&lt;&gt;0,logVir!G887-logVir!G$1094-0.5*(SLir!G887+SLir!G$1094)*(logHir!G887-logHir!G$1094),0)</f>
        <v>-1.0034031230321063</v>
      </c>
      <c r="H887" s="6">
        <f>IF(logVir!H887&lt;&gt;0,logVir!H887-logVir!H$1094-0.5*(SLir!H887+SLir!H$1094)*(logHir!H887-logHir!H$1094),0)</f>
        <v>-0.72549817870125022</v>
      </c>
      <c r="I887" s="6">
        <f>IF(logVir!I887&lt;&gt;0,logVir!I887-logVir!I$1094-0.5*(SLir!I887+SLir!I$1094)*(logHir!I887-logHir!I$1094),0)</f>
        <v>-0.88976405441324524</v>
      </c>
    </row>
    <row r="888" spans="1:9" x14ac:dyDescent="0.15">
      <c r="A888" s="1">
        <v>39</v>
      </c>
      <c r="B888" s="1" t="s">
        <v>193</v>
      </c>
      <c r="C888" s="1">
        <v>11</v>
      </c>
      <c r="D888" s="1" t="s">
        <v>24</v>
      </c>
      <c r="E888" s="6">
        <f>IF(logVir!E888&lt;&gt;0,logVir!E888-logVir!E$1095-0.5*(SLir!E888+SLir!E$1095)*(logHir!E888-logHir!E$1095),0)</f>
        <v>-0.38732712705236017</v>
      </c>
      <c r="F888" s="8">
        <f>IF(logVir!F888&lt;&gt;0,logVir!F888-logVir!F$1095-0.5*(SLir!F888+SLir!F$1095)*(logHir!F888-logHir!F$1095),0)</f>
        <v>-0.69258550732696833</v>
      </c>
      <c r="G888" s="6">
        <f>IF(logVir!G888&lt;&gt;0,logVir!G888-logVir!G$1095-0.5*(SLir!G888+SLir!G$1095)*(logHir!G888-logHir!G$1095),0)</f>
        <v>-0.5048653563563823</v>
      </c>
      <c r="H888" s="6">
        <f>IF(logVir!H888&lt;&gt;0,logVir!H888-logVir!H$1095-0.5*(SLir!H888+SLir!H$1095)*(logHir!H888-logHir!H$1095),0)</f>
        <v>-0.53785161760371358</v>
      </c>
      <c r="I888" s="6">
        <f>IF(logVir!I888&lt;&gt;0,logVir!I888-logVir!I$1095-0.5*(SLir!I888+SLir!I$1095)*(logHir!I888-logHir!I$1095),0)</f>
        <v>-0.62396380049343758</v>
      </c>
    </row>
    <row r="889" spans="1:9" x14ac:dyDescent="0.15">
      <c r="A889" s="1">
        <v>39</v>
      </c>
      <c r="B889" s="1" t="s">
        <v>193</v>
      </c>
      <c r="C889" s="1">
        <v>12</v>
      </c>
      <c r="D889" s="1" t="s">
        <v>25</v>
      </c>
      <c r="E889" s="6">
        <f>IF(logVir!E889&lt;&gt;0,logVir!E889-logVir!E$1096-0.5*(SLir!E889+SLir!E$1096)*(logHir!E889-logHir!E$1096),0)</f>
        <v>-1.3314326625450978</v>
      </c>
      <c r="F889" s="8">
        <f>IF(logVir!F889&lt;&gt;0,logVir!F889-logVir!F$1096-0.5*(SLir!F889+SLir!F$1096)*(logHir!F889-logHir!F$1096),0)</f>
        <v>-0.58852176440060866</v>
      </c>
      <c r="G889" s="6">
        <f>IF(logVir!G889&lt;&gt;0,logVir!G889-logVir!G$1096-0.5*(SLir!G889+SLir!G$1096)*(logHir!G889-logHir!G$1096),0)</f>
        <v>-0.98458381357544633</v>
      </c>
      <c r="H889" s="6">
        <f>IF(logVir!H889&lt;&gt;0,logVir!H889-logVir!H$1096-0.5*(SLir!H889+SLir!H$1096)*(logHir!H889-logHir!H$1096),0)</f>
        <v>-0.12244034182967067</v>
      </c>
      <c r="I889" s="6">
        <f>IF(logVir!I889&lt;&gt;0,logVir!I889-logVir!I$1096-0.5*(SLir!I889+SLir!I$1096)*(logHir!I889-logHir!I$1096),0)</f>
        <v>-0.91942146011597448</v>
      </c>
    </row>
    <row r="890" spans="1:9" x14ac:dyDescent="0.15">
      <c r="A890" s="1">
        <v>39</v>
      </c>
      <c r="B890" s="1" t="s">
        <v>193</v>
      </c>
      <c r="C890" s="1">
        <v>13</v>
      </c>
      <c r="D890" s="1" t="s">
        <v>26</v>
      </c>
      <c r="E890" s="6">
        <f>IF(logVir!E890&lt;&gt;0,logVir!E890-logVir!E$1097-0.5*(SLir!E890+SLir!E$1097)*(logHir!E890-logHir!E$1097),0)</f>
        <v>-0.53317074051714197</v>
      </c>
      <c r="F890" s="8">
        <f>IF(logVir!F890&lt;&gt;0,logVir!F890-logVir!F$1097-0.5*(SLir!F890+SLir!F$1097)*(logHir!F890-logHir!F$1097),0)</f>
        <v>-0.52483206423085682</v>
      </c>
      <c r="G890" s="6">
        <f>IF(logVir!G890&lt;&gt;0,logVir!G890-logVir!G$1097-0.5*(SLir!G890+SLir!G$1097)*(logHir!G890-logHir!G$1097),0)</f>
        <v>-1.5039054369137188</v>
      </c>
      <c r="H890" s="6">
        <f>IF(logVir!H890&lt;&gt;0,logVir!H890-logVir!H$1097-0.5*(SLir!H890+SLir!H$1097)*(logHir!H890-logHir!H$1097),0)</f>
        <v>-0.59151494810262051</v>
      </c>
      <c r="I890" s="6">
        <f>IF(logVir!I890&lt;&gt;0,logVir!I890-logVir!I$1097-0.5*(SLir!I890+SLir!I$1097)*(logHir!I890-logHir!I$1097),0)</f>
        <v>-0.63493306285887319</v>
      </c>
    </row>
    <row r="891" spans="1:9" x14ac:dyDescent="0.15">
      <c r="A891" s="1">
        <v>39</v>
      </c>
      <c r="B891" s="1" t="s">
        <v>193</v>
      </c>
      <c r="C891" s="1">
        <v>14</v>
      </c>
      <c r="D891" s="1" t="s">
        <v>27</v>
      </c>
      <c r="E891" s="6">
        <f>IF(logVir!E891&lt;&gt;0,logVir!E891-logVir!E$1098-0.5*(SLir!E891+SLir!E$1098)*(logHir!E891-logHir!E$1098),0)</f>
        <v>-2.4640722695649062</v>
      </c>
      <c r="F891" s="8">
        <f>IF(logVir!F891&lt;&gt;0,logVir!F891-logVir!F$1098-0.5*(SLir!F891+SLir!F$1098)*(logHir!F891-logHir!F$1098),0)</f>
        <v>-0.54969905101719041</v>
      </c>
      <c r="G891" s="6">
        <f>IF(logVir!G891&lt;&gt;0,logVir!G891-logVir!G$1098-0.5*(SLir!G891+SLir!G$1098)*(logHir!G891-logHir!G$1098),0)</f>
        <v>-1.0028794528935323</v>
      </c>
      <c r="H891" s="6">
        <f>IF(logVir!H891&lt;&gt;0,logVir!H891-logVir!H$1098-0.5*(SLir!H891+SLir!H$1098)*(logHir!H891-logHir!H$1098),0)</f>
        <v>-0.78757802037887226</v>
      </c>
      <c r="I891" s="6">
        <f>IF(logVir!I891&lt;&gt;0,logVir!I891-logVir!I$1098-0.5*(SLir!I891+SLir!I$1098)*(logHir!I891-logHir!I$1098),0)</f>
        <v>0</v>
      </c>
    </row>
    <row r="892" spans="1:9" x14ac:dyDescent="0.15">
      <c r="A892" s="1">
        <v>39</v>
      </c>
      <c r="B892" s="1" t="s">
        <v>193</v>
      </c>
      <c r="C892" s="1">
        <v>15</v>
      </c>
      <c r="D892" s="1" t="s">
        <v>28</v>
      </c>
      <c r="E892" s="6">
        <f>IF(logVir!E892&lt;&gt;0,logVir!E892-logVir!E$1099-0.5*(SLir!E892+SLir!E$1099)*(logHir!E892-logHir!E$1099),0)</f>
        <v>-0.37791925240314306</v>
      </c>
      <c r="F892" s="8">
        <f>IF(logVir!F892&lt;&gt;0,logVir!F892-logVir!F$1099-0.5*(SLir!F892+SLir!F$1099)*(logHir!F892-logHir!F$1099),0)</f>
        <v>-0.28193916445042544</v>
      </c>
      <c r="G892" s="6">
        <f>IF(logVir!G892&lt;&gt;0,logVir!G892-logVir!G$1099-0.5*(SLir!G892+SLir!G$1099)*(logHir!G892-logHir!G$1099),0)</f>
        <v>-0.63218874403444592</v>
      </c>
      <c r="H892" s="6">
        <f>IF(logVir!H892&lt;&gt;0,logVir!H892-logVir!H$1099-0.5*(SLir!H892+SLir!H$1099)*(logHir!H892-logHir!H$1099),0)</f>
        <v>-0.36892785051502375</v>
      </c>
      <c r="I892" s="6">
        <f>IF(logVir!I892&lt;&gt;0,logVir!I892-logVir!I$1099-0.5*(SLir!I892+SLir!I$1099)*(logHir!I892-logHir!I$1099),0)</f>
        <v>-0.68248636496675008</v>
      </c>
    </row>
    <row r="893" spans="1:9" x14ac:dyDescent="0.15">
      <c r="A893" s="1">
        <v>39</v>
      </c>
      <c r="B893" s="1" t="s">
        <v>192</v>
      </c>
      <c r="C893" s="1">
        <v>16</v>
      </c>
      <c r="D893" s="1" t="s">
        <v>11</v>
      </c>
      <c r="E893" s="6">
        <f>IF(logVir!E893&lt;&gt;0,logVir!E893-logVir!E$1100-0.5*(SLir!E893+SLir!E$1100)*(logHir!E893-logHir!E$1100),0)</f>
        <v>-0.38536992644703449</v>
      </c>
      <c r="F893" s="8">
        <f>IF(logVir!F893&lt;&gt;0,logVir!F893-logVir!F$1100-0.5*(SLir!F893+SLir!F$1100)*(logHir!F893-logHir!F$1100),0)</f>
        <v>-0.29779182225429557</v>
      </c>
      <c r="G893" s="6">
        <f>IF(logVir!G893&lt;&gt;0,logVir!G893-logVir!G$1100-0.5*(SLir!G893+SLir!G$1100)*(logHir!G893-logHir!G$1100),0)</f>
        <v>-0.37541106554618009</v>
      </c>
      <c r="H893" s="6">
        <f>IF(logVir!H893&lt;&gt;0,logVir!H893-logVir!H$1100-0.5*(SLir!H893+SLir!H$1100)*(logHir!H893-logHir!H$1100),0)</f>
        <v>-1.6092845955531176E-2</v>
      </c>
      <c r="I893" s="6">
        <f>IF(logVir!I893&lt;&gt;0,logVir!I893-logVir!I$1100-0.5*(SLir!I893+SLir!I$1100)*(logHir!I893-logHir!I$1100),0)</f>
        <v>-0.24280561493728936</v>
      </c>
    </row>
    <row r="894" spans="1:9" x14ac:dyDescent="0.15">
      <c r="A894" s="1">
        <v>39</v>
      </c>
      <c r="B894" s="1" t="s">
        <v>192</v>
      </c>
      <c r="C894" s="1">
        <v>17</v>
      </c>
      <c r="D894" s="1" t="s">
        <v>12</v>
      </c>
      <c r="E894" s="6">
        <f>IF(logVir!E894&lt;&gt;0,logVir!E894-logVir!E$1101-0.5*(SLir!E894+SLir!E$1101)*(logHir!E894-logHir!E$1101),0)</f>
        <v>-0.55178725870999679</v>
      </c>
      <c r="F894" s="8">
        <f>IF(logVir!F894&lt;&gt;0,logVir!F894-logVir!F$1101-0.5*(SLir!F894+SLir!F$1101)*(logHir!F894-logHir!F$1101),0)</f>
        <v>-0.60770569949406772</v>
      </c>
      <c r="G894" s="6">
        <f>IF(logVir!G894&lt;&gt;0,logVir!G894-logVir!G$1101-0.5*(SLir!G894+SLir!G$1101)*(logHir!G894-logHir!G$1101),0)</f>
        <v>-0.70773428926490989</v>
      </c>
      <c r="H894" s="6">
        <f>IF(logVir!H894&lt;&gt;0,logVir!H894-logVir!H$1101-0.5*(SLir!H894+SLir!H$1101)*(logHir!H894-logHir!H$1101),0)</f>
        <v>-0.99955487185106651</v>
      </c>
      <c r="I894" s="6">
        <f>IF(logVir!I894&lt;&gt;0,logVir!I894-logVir!I$1101-0.5*(SLir!I894+SLir!I$1101)*(logHir!I894-logHir!I$1101),0)</f>
        <v>-0.93509947635113622</v>
      </c>
    </row>
    <row r="895" spans="1:9" x14ac:dyDescent="0.15">
      <c r="A895" s="1">
        <v>39</v>
      </c>
      <c r="B895" s="1" t="s">
        <v>192</v>
      </c>
      <c r="C895" s="1">
        <v>18</v>
      </c>
      <c r="D895" s="1" t="s">
        <v>13</v>
      </c>
      <c r="E895" s="6">
        <f>IF(logVir!E895&lt;&gt;0,logVir!E895-logVir!E$1102-0.5*(SLir!E895+SLir!E$1102)*(logHir!E895-logHir!E$1102),0)</f>
        <v>-0.12813447717014814</v>
      </c>
      <c r="F895" s="8">
        <f>IF(logVir!F895&lt;&gt;0,logVir!F895-logVir!F$1102-0.5*(SLir!F895+SLir!F$1102)*(logHir!F895-logHir!F$1102),0)</f>
        <v>-0.21972150556183412</v>
      </c>
      <c r="G895" s="6">
        <f>IF(logVir!G895&lt;&gt;0,logVir!G895-logVir!G$1102-0.5*(SLir!G895+SLir!G$1102)*(logHir!G895-logHir!G$1102),0)</f>
        <v>-0.29410418826881402</v>
      </c>
      <c r="H895" s="6">
        <f>IF(logVir!H895&lt;&gt;0,logVir!H895-logVir!H$1102-0.5*(SLir!H895+SLir!H$1102)*(logHir!H895-logHir!H$1102),0)</f>
        <v>-0.4681321462227781</v>
      </c>
      <c r="I895" s="6">
        <f>IF(logVir!I895&lt;&gt;0,logVir!I895-logVir!I$1102-0.5*(SLir!I895+SLir!I$1102)*(logHir!I895-logHir!I$1102),0)</f>
        <v>-0.46764354022714383</v>
      </c>
    </row>
    <row r="896" spans="1:9" x14ac:dyDescent="0.15">
      <c r="A896" s="1">
        <v>39</v>
      </c>
      <c r="B896" s="1" t="s">
        <v>192</v>
      </c>
      <c r="C896" s="1">
        <v>19</v>
      </c>
      <c r="D896" s="1" t="s">
        <v>14</v>
      </c>
      <c r="E896" s="6">
        <f>IF(logVir!E896&lt;&gt;0,logVir!E896-logVir!E$1103-0.5*(SLir!E896+SLir!E$1103)*(logHir!E896-logHir!E$1103),0)</f>
        <v>-0.14709010942038514</v>
      </c>
      <c r="F896" s="8">
        <f>IF(logVir!F896&lt;&gt;0,logVir!F896-logVir!F$1103-0.5*(SLir!F896+SLir!F$1103)*(logHir!F896-logHir!F$1103),0)</f>
        <v>-0.10473604797574565</v>
      </c>
      <c r="G896" s="6">
        <f>IF(logVir!G896&lt;&gt;0,logVir!G896-logVir!G$1103-0.5*(SLir!G896+SLir!G$1103)*(logHir!G896-logHir!G$1103),0)</f>
        <v>-0.1969607679883042</v>
      </c>
      <c r="H896" s="6">
        <f>IF(logVir!H896&lt;&gt;0,logVir!H896-logVir!H$1103-0.5*(SLir!H896+SLir!H$1103)*(logHir!H896-logHir!H$1103),0)</f>
        <v>-0.15006371514331684</v>
      </c>
      <c r="I896" s="6">
        <f>IF(logVir!I896&lt;&gt;0,logVir!I896-logVir!I$1103-0.5*(SLir!I896+SLir!I$1103)*(logHir!I896-logHir!I$1103),0)</f>
        <v>-0.11286502646733143</v>
      </c>
    </row>
    <row r="897" spans="1:9" x14ac:dyDescent="0.15">
      <c r="A897" s="1">
        <v>39</v>
      </c>
      <c r="B897" s="1" t="s">
        <v>192</v>
      </c>
      <c r="C897" s="1">
        <v>20</v>
      </c>
      <c r="D897" s="1" t="s">
        <v>15</v>
      </c>
      <c r="E897" s="6">
        <f>IF(logVir!E897&lt;&gt;0,logVir!E897-logVir!E$1104-0.5*(SLir!E897+SLir!E$1104)*(logHir!E897-logHir!E$1104),0)</f>
        <v>-0.58995068549773566</v>
      </c>
      <c r="F897" s="8">
        <f>IF(logVir!F897&lt;&gt;0,logVir!F897-logVir!F$1104-0.5*(SLir!F897+SLir!F$1104)*(logHir!F897-logHir!F$1104),0)</f>
        <v>-0.62167441925410094</v>
      </c>
      <c r="G897" s="6">
        <f>IF(logVir!G897&lt;&gt;0,logVir!G897-logVir!G$1104-0.5*(SLir!G897+SLir!G$1104)*(logHir!G897-logHir!G$1104),0)</f>
        <v>-0.7755114361251223</v>
      </c>
      <c r="H897" s="6">
        <f>IF(logVir!H897&lt;&gt;0,logVir!H897-logVir!H$1104-0.5*(SLir!H897+SLir!H$1104)*(logHir!H897-logHir!H$1104),0)</f>
        <v>-0.85701767305473942</v>
      </c>
      <c r="I897" s="6">
        <f>IF(logVir!I897&lt;&gt;0,logVir!I897-logVir!I$1104-0.5*(SLir!I897+SLir!I$1104)*(logHir!I897-logHir!I$1104),0)</f>
        <v>-0.97927161470890611</v>
      </c>
    </row>
    <row r="898" spans="1:9" x14ac:dyDescent="0.15">
      <c r="A898" s="1">
        <v>39</v>
      </c>
      <c r="B898" s="1" t="s">
        <v>192</v>
      </c>
      <c r="C898" s="1">
        <v>21</v>
      </c>
      <c r="D898" s="1" t="s">
        <v>16</v>
      </c>
      <c r="E898" s="6">
        <f>IF(logVir!E898&lt;&gt;0,logVir!E898-logVir!E$1105-0.5*(SLir!E898+SLir!E$1105)*(logHir!E898-logHir!E$1105),0)</f>
        <v>-0.13212387812008342</v>
      </c>
      <c r="F898" s="8">
        <f>IF(logVir!F898&lt;&gt;0,logVir!F898-logVir!F$1105-0.5*(SLir!F898+SLir!F$1105)*(logHir!F898-logHir!F$1105),0)</f>
        <v>-0.20398186851398248</v>
      </c>
      <c r="G898" s="6">
        <f>IF(logVir!G898&lt;&gt;0,logVir!G898-logVir!G$1105-0.5*(SLir!G898+SLir!G$1105)*(logHir!G898-logHir!G$1105),0)</f>
        <v>-0.28314926636071991</v>
      </c>
      <c r="H898" s="6">
        <f>IF(logVir!H898&lt;&gt;0,logVir!H898-logVir!H$1105-0.5*(SLir!H898+SLir!H$1105)*(logHir!H898-logHir!H$1105),0)</f>
        <v>-0.30935785688497053</v>
      </c>
      <c r="I898" s="6">
        <f>IF(logVir!I898&lt;&gt;0,logVir!I898-logVir!I$1105-0.5*(SLir!I898+SLir!I$1105)*(logHir!I898-logHir!I$1105),0)</f>
        <v>-0.56966040820759334</v>
      </c>
    </row>
    <row r="899" spans="1:9" x14ac:dyDescent="0.15">
      <c r="A899" s="1">
        <v>39</v>
      </c>
      <c r="B899" s="1" t="s">
        <v>191</v>
      </c>
      <c r="C899" s="1">
        <v>22</v>
      </c>
      <c r="D899" s="1" t="s">
        <v>8</v>
      </c>
      <c r="E899" s="6">
        <f>IF(logVir!E899&lt;&gt;0,logVir!E899-logVir!E$1106-0.5*(SLir!E899+SLir!E$1106)*(logHir!E899-logHir!E$1106),0)</f>
        <v>4.2902502243061802E-3</v>
      </c>
      <c r="F899" s="8">
        <f>IF(logVir!F899&lt;&gt;0,logVir!F899-logVir!F$1106-0.5*(SLir!F899+SLir!F$1106)*(logHir!F899-logHir!F$1106),0)</f>
        <v>-0.23631691143017325</v>
      </c>
      <c r="G899" s="6">
        <f>IF(logVir!G899&lt;&gt;0,logVir!G899-logVir!G$1106-0.5*(SLir!G899+SLir!G$1106)*(logHir!G899-logHir!G$1106),0)</f>
        <v>-0.39059326566790109</v>
      </c>
      <c r="H899" s="6">
        <f>IF(logVir!H899&lt;&gt;0,logVir!H899-logVir!H$1106-0.5*(SLir!H899+SLir!H$1106)*(logHir!H899-logHir!H$1106),0)</f>
        <v>-0.33514450899870707</v>
      </c>
      <c r="I899" s="6">
        <f>IF(logVir!I899&lt;&gt;0,logVir!I899-logVir!I$1106-0.5*(SLir!I899+SLir!I$1106)*(logHir!I899-logHir!I$1106),0)</f>
        <v>-0.2328832649061201</v>
      </c>
    </row>
    <row r="900" spans="1:9" x14ac:dyDescent="0.15">
      <c r="A900" s="1">
        <v>39</v>
      </c>
      <c r="B900" s="1" t="s">
        <v>191</v>
      </c>
      <c r="C900" s="1">
        <v>23</v>
      </c>
      <c r="D900" s="1" t="s">
        <v>29</v>
      </c>
      <c r="E900" s="6">
        <f>IF(logVir!E900&lt;&gt;0,logVir!E900-logVir!E$1107-0.5*(SLir!E900+SLir!E$1107)*(logHir!E900-logHir!E$1107),0)</f>
        <v>-0.30547030217338411</v>
      </c>
      <c r="F900" s="8">
        <f>IF(logVir!F900&lt;&gt;0,logVir!F900-logVir!F$1107-0.5*(SLir!F900+SLir!F$1107)*(logHir!F900-logHir!F$1107),0)</f>
        <v>-0.20441900026054294</v>
      </c>
      <c r="G900" s="6">
        <f>IF(logVir!G900&lt;&gt;0,logVir!G900-logVir!G$1107-0.5*(SLir!G900+SLir!G$1107)*(logHir!G900-logHir!G$1107),0)</f>
        <v>-0.20955770472225355</v>
      </c>
      <c r="H900" s="6">
        <f>IF(logVir!H900&lt;&gt;0,logVir!H900-logVir!H$1107-0.5*(SLir!H900+SLir!H$1107)*(logHir!H900-logHir!H$1107),0)</f>
        <v>-0.19926774101079403</v>
      </c>
      <c r="I900" s="6">
        <f>IF(logVir!I900&lt;&gt;0,logVir!I900-logVir!I$1107-0.5*(SLir!I900+SLir!I$1107)*(logHir!I900-logHir!I$1107),0)</f>
        <v>-0.19849774526588937</v>
      </c>
    </row>
    <row r="901" spans="1:9" x14ac:dyDescent="0.15">
      <c r="A901" s="1">
        <v>40</v>
      </c>
      <c r="B901" s="1" t="s">
        <v>195</v>
      </c>
      <c r="C901" s="1">
        <v>1</v>
      </c>
      <c r="D901" s="1" t="s">
        <v>9</v>
      </c>
      <c r="E901" s="6">
        <f>IF(logVir!E901&lt;&gt;0,logVir!E901-logVir!E$1085-0.5*(SLir!E901+SLir!E$1085)*(logHir!E901-logHir!E$1085),0)</f>
        <v>0.39027292743451764</v>
      </c>
      <c r="F901" s="8">
        <f>IF(logVir!F901&lt;&gt;0,logVir!F901-logVir!F$1085-0.5*(SLir!F901+SLir!F$1085)*(logHir!F901-logHir!F$1085),0)</f>
        <v>0.31020874358451356</v>
      </c>
      <c r="G901" s="6">
        <f>IF(logVir!G901&lt;&gt;0,logVir!G901-logVir!G$1085-0.5*(SLir!G901+SLir!G$1085)*(logHir!G901-logHir!G$1085),0)</f>
        <v>0.22123971892687963</v>
      </c>
      <c r="H901" s="6">
        <f>IF(logVir!H901&lt;&gt;0,logVir!H901-logVir!H$1085-0.5*(SLir!H901+SLir!H$1085)*(logHir!H901-logHir!H$1085),0)</f>
        <v>0.24768134711859824</v>
      </c>
      <c r="I901" s="6">
        <f>IF(logVir!I901&lt;&gt;0,logVir!I901-logVir!I$1085-0.5*(SLir!I901+SLir!I$1085)*(logHir!I901-logHir!I$1085),0)</f>
        <v>0.32720200716471276</v>
      </c>
    </row>
    <row r="902" spans="1:9" x14ac:dyDescent="0.15">
      <c r="A902" s="1">
        <v>40</v>
      </c>
      <c r="B902" s="1" t="s">
        <v>195</v>
      </c>
      <c r="C902" s="1">
        <v>2</v>
      </c>
      <c r="D902" s="1" t="s">
        <v>10</v>
      </c>
      <c r="E902" s="6">
        <f>IF(logVir!E902&lt;&gt;0,logVir!E902-logVir!E$1086-0.5*(SLir!E902+SLir!E$1086)*(logHir!E902-logHir!E$1086),0)</f>
        <v>0.65991281639164789</v>
      </c>
      <c r="F902" s="8">
        <f>IF(logVir!F902&lt;&gt;0,logVir!F902-logVir!F$1086-0.5*(SLir!F902+SLir!F$1086)*(logHir!F902-logHir!F$1086),0)</f>
        <v>0.98823965265363922</v>
      </c>
      <c r="G902" s="6">
        <f>IF(logVir!G902&lt;&gt;0,logVir!G902-logVir!G$1086-0.5*(SLir!G902+SLir!G$1086)*(logHir!G902-logHir!G$1086),0)</f>
        <v>0.85882133981380793</v>
      </c>
      <c r="H902" s="6">
        <f>IF(logVir!H902&lt;&gt;0,logVir!H902-logVir!H$1086-0.5*(SLir!H902+SLir!H$1086)*(logHir!H902-logHir!H$1086),0)</f>
        <v>1.0409511111434797</v>
      </c>
      <c r="I902" s="6">
        <f>IF(logVir!I902&lt;&gt;0,logVir!I902-logVir!I$1086-0.5*(SLir!I902+SLir!I$1086)*(logHir!I902-logHir!I$1086),0)</f>
        <v>0.93802368552533277</v>
      </c>
    </row>
    <row r="903" spans="1:9" x14ac:dyDescent="0.15">
      <c r="A903" s="1">
        <v>40</v>
      </c>
      <c r="B903" s="1" t="s">
        <v>196</v>
      </c>
      <c r="C903" s="1">
        <v>3</v>
      </c>
      <c r="D903" s="1" t="s">
        <v>17</v>
      </c>
      <c r="E903" s="6">
        <f>IF(logVir!E903&lt;&gt;0,logVir!E903-logVir!E$1087-0.5*(SLir!E903+SLir!E$1087)*(logHir!E903-logHir!E$1087),0)</f>
        <v>0.60209848919001108</v>
      </c>
      <c r="F903" s="8">
        <f>IF(logVir!F903&lt;&gt;0,logVir!F903-logVir!F$1087-0.5*(SLir!F903+SLir!F$1087)*(logHir!F903-logHir!F$1087),0)</f>
        <v>0.47981106177900457</v>
      </c>
      <c r="G903" s="6">
        <f>IF(logVir!G903&lt;&gt;0,logVir!G903-logVir!G$1087-0.5*(SLir!G903+SLir!G$1087)*(logHir!G903-logHir!G$1087),0)</f>
        <v>0.49581752156194225</v>
      </c>
      <c r="H903" s="6">
        <f>IF(logVir!H903&lt;&gt;0,logVir!H903-logVir!H$1087-0.5*(SLir!H903+SLir!H$1087)*(logHir!H903-logHir!H$1087),0)</f>
        <v>0.40557869336701602</v>
      </c>
      <c r="I903" s="6">
        <f>IF(logVir!I903&lt;&gt;0,logVir!I903-logVir!I$1087-0.5*(SLir!I903+SLir!I$1087)*(logHir!I903-logHir!I$1087),0)</f>
        <v>0.91862628735111207</v>
      </c>
    </row>
    <row r="904" spans="1:9" x14ac:dyDescent="0.15">
      <c r="A904" s="1">
        <v>40</v>
      </c>
      <c r="B904" s="1" t="s">
        <v>196</v>
      </c>
      <c r="C904" s="1">
        <v>4</v>
      </c>
      <c r="D904" s="1" t="s">
        <v>18</v>
      </c>
      <c r="E904" s="6">
        <f>IF(logVir!E904&lt;&gt;0,logVir!E904-logVir!E$1088-0.5*(SLir!E904+SLir!E$1088)*(logHir!E904-logHir!E$1088),0)</f>
        <v>-6.1550104240405676E-2</v>
      </c>
      <c r="F904" s="8">
        <f>IF(logVir!F904&lt;&gt;0,logVir!F904-logVir!F$1088-0.5*(SLir!F904+SLir!F$1088)*(logHir!F904-logHir!F$1088),0)</f>
        <v>1.8531797787529232E-2</v>
      </c>
      <c r="G904" s="6">
        <f>IF(logVir!G904&lt;&gt;0,logVir!G904-logVir!G$1088-0.5*(SLir!G904+SLir!G$1088)*(logHir!G904-logHir!G$1088),0)</f>
        <v>-0.14991981905581092</v>
      </c>
      <c r="H904" s="6">
        <f>IF(logVir!H904&lt;&gt;0,logVir!H904-logVir!H$1088-0.5*(SLir!H904+SLir!H$1088)*(logHir!H904-logHir!H$1088),0)</f>
        <v>-0.1898594184062391</v>
      </c>
      <c r="I904" s="6">
        <f>IF(logVir!I904&lt;&gt;0,logVir!I904-logVir!I$1088-0.5*(SLir!I904+SLir!I$1088)*(logHir!I904-logHir!I$1088),0)</f>
        <v>-2.1254127119688326E-2</v>
      </c>
    </row>
    <row r="905" spans="1:9" x14ac:dyDescent="0.15">
      <c r="A905" s="1">
        <v>40</v>
      </c>
      <c r="B905" s="1" t="s">
        <v>196</v>
      </c>
      <c r="C905" s="1">
        <v>5</v>
      </c>
      <c r="D905" s="1" t="s">
        <v>19</v>
      </c>
      <c r="E905" s="6">
        <f>IF(logVir!E905&lt;&gt;0,logVir!E905-logVir!E$1089-0.5*(SLir!E905+SLir!E$1089)*(logHir!E905-logHir!E$1089),0)</f>
        <v>-0.10035465937041238</v>
      </c>
      <c r="F905" s="8">
        <f>IF(logVir!F905&lt;&gt;0,logVir!F905-logVir!F$1089-0.5*(SLir!F905+SLir!F$1089)*(logHir!F905-logHir!F$1089),0)</f>
        <v>1.4029115783874502E-2</v>
      </c>
      <c r="G905" s="6">
        <f>IF(logVir!G905&lt;&gt;0,logVir!G905-logVir!G$1089-0.5*(SLir!G905+SLir!G$1089)*(logHir!G905-logHir!G$1089),0)</f>
        <v>-0.24044709094262467</v>
      </c>
      <c r="H905" s="6">
        <f>IF(logVir!H905&lt;&gt;0,logVir!H905-logVir!H$1089-0.5*(SLir!H905+SLir!H$1089)*(logHir!H905-logHir!H$1089),0)</f>
        <v>-0.33362037915612985</v>
      </c>
      <c r="I905" s="6">
        <f>IF(logVir!I905&lt;&gt;0,logVir!I905-logVir!I$1089-0.5*(SLir!I905+SLir!I$1089)*(logHir!I905-logHir!I$1089),0)</f>
        <v>-1.4020107513777191E-2</v>
      </c>
    </row>
    <row r="906" spans="1:9" x14ac:dyDescent="0.15">
      <c r="A906" s="1">
        <v>40</v>
      </c>
      <c r="B906" s="1" t="s">
        <v>196</v>
      </c>
      <c r="C906" s="1">
        <v>6</v>
      </c>
      <c r="D906" s="1" t="s">
        <v>3</v>
      </c>
      <c r="E906" s="6">
        <f>IF(logVir!E906&lt;&gt;0,logVir!E906-logVir!E$1090-0.5*(SLir!E906+SLir!E$1090)*(logHir!E906-logHir!E$1090),0)</f>
        <v>1.37359560355983</v>
      </c>
      <c r="F906" s="8">
        <f>IF(logVir!F906&lt;&gt;0,logVir!F906-logVir!F$1090-0.5*(SLir!F906+SLir!F$1090)*(logHir!F906-logHir!F$1090),0)</f>
        <v>1.3300487927996649</v>
      </c>
      <c r="G906" s="6">
        <f>IF(logVir!G906&lt;&gt;0,logVir!G906-logVir!G$1090-0.5*(SLir!G906+SLir!G$1090)*(logHir!G906-logHir!G$1090),0)</f>
        <v>1.1305057454314809</v>
      </c>
      <c r="H906" s="6">
        <f>IF(logVir!H906&lt;&gt;0,logVir!H906-logVir!H$1090-0.5*(SLir!H906+SLir!H$1090)*(logHir!H906-logHir!H$1090),0)</f>
        <v>0.55690625963091689</v>
      </c>
      <c r="I906" s="6">
        <f>IF(logVir!I906&lt;&gt;0,logVir!I906-logVir!I$1090-0.5*(SLir!I906+SLir!I$1090)*(logHir!I906-logHir!I$1090),0)</f>
        <v>0.40032809094559318</v>
      </c>
    </row>
    <row r="907" spans="1:9" x14ac:dyDescent="0.15">
      <c r="A907" s="1">
        <v>40</v>
      </c>
      <c r="B907" s="1" t="s">
        <v>196</v>
      </c>
      <c r="C907" s="1">
        <v>7</v>
      </c>
      <c r="D907" s="1" t="s">
        <v>20</v>
      </c>
      <c r="E907" s="6">
        <f>IF(logVir!E907&lt;&gt;0,logVir!E907-logVir!E$1091-0.5*(SLir!E907+SLir!E$1091)*(logHir!E907-logHir!E$1091),0)</f>
        <v>-0.11510549282659333</v>
      </c>
      <c r="F907" s="8">
        <f>IF(logVir!F907&lt;&gt;0,logVir!F907-logVir!F$1091-0.5*(SLir!F907+SLir!F$1091)*(logHir!F907-logHir!F$1091),0)</f>
        <v>0.12439052331566391</v>
      </c>
      <c r="G907" s="6">
        <f>IF(logVir!G907&lt;&gt;0,logVir!G907-logVir!G$1091-0.5*(SLir!G907+SLir!G$1091)*(logHir!G907-logHir!G$1091),0)</f>
        <v>-0.67894112137796858</v>
      </c>
      <c r="H907" s="6">
        <f>IF(logVir!H907&lt;&gt;0,logVir!H907-logVir!H$1091-0.5*(SLir!H907+SLir!H$1091)*(logHir!H907-logHir!H$1091),0)</f>
        <v>-0.82799695938948525</v>
      </c>
      <c r="I907" s="6">
        <f>IF(logVir!I907&lt;&gt;0,logVir!I907-logVir!I$1091-0.5*(SLir!I907+SLir!I$1091)*(logHir!I907-logHir!I$1091),0)</f>
        <v>-0.2388663014717789</v>
      </c>
    </row>
    <row r="908" spans="1:9" x14ac:dyDescent="0.15">
      <c r="A908" s="1">
        <v>40</v>
      </c>
      <c r="B908" s="1" t="s">
        <v>196</v>
      </c>
      <c r="C908" s="1">
        <v>8</v>
      </c>
      <c r="D908" s="1" t="s">
        <v>21</v>
      </c>
      <c r="E908" s="6">
        <f>IF(logVir!E908&lt;&gt;0,logVir!E908-logVir!E$1092-0.5*(SLir!E908+SLir!E$1092)*(logHir!E908-logHir!E$1092),0)</f>
        <v>0.75435388625352107</v>
      </c>
      <c r="F908" s="8">
        <f>IF(logVir!F908&lt;&gt;0,logVir!F908-logVir!F$1092-0.5*(SLir!F908+SLir!F$1092)*(logHir!F908-logHir!F$1092),0)</f>
        <v>0.45324695359282663</v>
      </c>
      <c r="G908" s="6">
        <f>IF(logVir!G908&lt;&gt;0,logVir!G908-logVir!G$1092-0.5*(SLir!G908+SLir!G$1092)*(logHir!G908-logHir!G$1092),0)</f>
        <v>0.37754484221952067</v>
      </c>
      <c r="H908" s="6">
        <f>IF(logVir!H908&lt;&gt;0,logVir!H908-logVir!H$1092-0.5*(SLir!H908+SLir!H$1092)*(logHir!H908-logHir!H$1092),0)</f>
        <v>0.22264530642357772</v>
      </c>
      <c r="I908" s="6">
        <f>IF(logVir!I908&lt;&gt;0,logVir!I908-logVir!I$1092-0.5*(SLir!I908+SLir!I$1092)*(logHir!I908-logHir!I$1092),0)</f>
        <v>0.36001236671707149</v>
      </c>
    </row>
    <row r="909" spans="1:9" x14ac:dyDescent="0.15">
      <c r="A909" s="1">
        <v>40</v>
      </c>
      <c r="B909" s="1" t="s">
        <v>196</v>
      </c>
      <c r="C909" s="1">
        <v>9</v>
      </c>
      <c r="D909" s="1" t="s">
        <v>22</v>
      </c>
      <c r="E909" s="6">
        <f>IF(logVir!E909&lt;&gt;0,logVir!E909-logVir!E$1093-0.5*(SLir!E909+SLir!E$1093)*(logHir!E909-logHir!E$1093),0)</f>
        <v>0.95799034294012464</v>
      </c>
      <c r="F909" s="8">
        <f>IF(logVir!F909&lt;&gt;0,logVir!F909-logVir!F$1093-0.5*(SLir!F909+SLir!F$1093)*(logHir!F909-logHir!F$1093),0)</f>
        <v>1.1012145147783601</v>
      </c>
      <c r="G909" s="6">
        <f>IF(logVir!G909&lt;&gt;0,logVir!G909-logVir!G$1093-0.5*(SLir!G909+SLir!G$1093)*(logHir!G909-logHir!G$1093),0)</f>
        <v>0.92355737000066884</v>
      </c>
      <c r="H909" s="6">
        <f>IF(logVir!H909&lt;&gt;0,logVir!H909-logVir!H$1093-0.5*(SLir!H909+SLir!H$1093)*(logHir!H909-logHir!H$1093),0)</f>
        <v>1.0025957723544547</v>
      </c>
      <c r="I909" s="6">
        <f>IF(logVir!I909&lt;&gt;0,logVir!I909-logVir!I$1093-0.5*(SLir!I909+SLir!I$1093)*(logHir!I909-logHir!I$1093),0)</f>
        <v>0.84574076468732573</v>
      </c>
    </row>
    <row r="910" spans="1:9" x14ac:dyDescent="0.15">
      <c r="A910" s="1">
        <v>40</v>
      </c>
      <c r="B910" s="1" t="s">
        <v>196</v>
      </c>
      <c r="C910" s="1">
        <v>10</v>
      </c>
      <c r="D910" s="1" t="s">
        <v>23</v>
      </c>
      <c r="E910" s="6">
        <f>IF(logVir!E910&lt;&gt;0,logVir!E910-logVir!E$1094-0.5*(SLir!E910+SLir!E$1094)*(logHir!E910-logHir!E$1094),0)</f>
        <v>0.4161952917657471</v>
      </c>
      <c r="F910" s="8">
        <f>IF(logVir!F910&lt;&gt;0,logVir!F910-logVir!F$1094-0.5*(SLir!F910+SLir!F$1094)*(logHir!F910-logHir!F$1094),0)</f>
        <v>0.26722151172748776</v>
      </c>
      <c r="G910" s="6">
        <f>IF(logVir!G910&lt;&gt;0,logVir!G910-logVir!G$1094-0.5*(SLir!G910+SLir!G$1094)*(logHir!G910-logHir!G$1094),0)</f>
        <v>-0.15322766750853789</v>
      </c>
      <c r="H910" s="6">
        <f>IF(logVir!H910&lt;&gt;0,logVir!H910-logVir!H$1094-0.5*(SLir!H910+SLir!H$1094)*(logHir!H910-logHir!H$1094),0)</f>
        <v>8.6290656265670562E-2</v>
      </c>
      <c r="I910" s="6">
        <f>IF(logVir!I910&lt;&gt;0,logVir!I910-logVir!I$1094-0.5*(SLir!I910+SLir!I$1094)*(logHir!I910-logHir!I$1094),0)</f>
        <v>0.34431510910739249</v>
      </c>
    </row>
    <row r="911" spans="1:9" x14ac:dyDescent="0.15">
      <c r="A911" s="1">
        <v>40</v>
      </c>
      <c r="B911" s="1" t="s">
        <v>196</v>
      </c>
      <c r="C911" s="1">
        <v>11</v>
      </c>
      <c r="D911" s="1" t="s">
        <v>24</v>
      </c>
      <c r="E911" s="6">
        <f>IF(logVir!E911&lt;&gt;0,logVir!E911-logVir!E$1095-0.5*(SLir!E911+SLir!E$1095)*(logHir!E911-logHir!E$1095),0)</f>
        <v>2.2580994237227814E-2</v>
      </c>
      <c r="F911" s="8">
        <f>IF(logVir!F911&lt;&gt;0,logVir!F911-logVir!F$1095-0.5*(SLir!F911+SLir!F$1095)*(logHir!F911-logHir!F$1095),0)</f>
        <v>0.24204047927025985</v>
      </c>
      <c r="G911" s="6">
        <f>IF(logVir!G911&lt;&gt;0,logVir!G911-logVir!G$1095-0.5*(SLir!G911+SLir!G$1095)*(logHir!G911-logHir!G$1095),0)</f>
        <v>0.1736678354633544</v>
      </c>
      <c r="H911" s="6">
        <f>IF(logVir!H911&lt;&gt;0,logVir!H911-logVir!H$1095-0.5*(SLir!H911+SLir!H$1095)*(logHir!H911-logHir!H$1095),0)</f>
        <v>-3.4916001122526075E-2</v>
      </c>
      <c r="I911" s="6">
        <f>IF(logVir!I911&lt;&gt;0,logVir!I911-logVir!I$1095-0.5*(SLir!I911+SLir!I$1095)*(logHir!I911-logHir!I$1095),0)</f>
        <v>0.17934312913724471</v>
      </c>
    </row>
    <row r="912" spans="1:9" x14ac:dyDescent="0.15">
      <c r="A912" s="1">
        <v>40</v>
      </c>
      <c r="B912" s="1" t="s">
        <v>196</v>
      </c>
      <c r="C912" s="1">
        <v>12</v>
      </c>
      <c r="D912" s="1" t="s">
        <v>25</v>
      </c>
      <c r="E912" s="6">
        <f>IF(logVir!E912&lt;&gt;0,logVir!E912-logVir!E$1096-0.5*(SLir!E912+SLir!E$1096)*(logHir!E912-logHir!E$1096),0)</f>
        <v>0.32714594189234736</v>
      </c>
      <c r="F912" s="8">
        <f>IF(logVir!F912&lt;&gt;0,logVir!F912-logVir!F$1096-0.5*(SLir!F912+SLir!F$1096)*(logHir!F912-logHir!F$1096),0)</f>
        <v>0.13691562231842647</v>
      </c>
      <c r="G912" s="6">
        <f>IF(logVir!G912&lt;&gt;0,logVir!G912-logVir!G$1096-0.5*(SLir!G912+SLir!G$1096)*(logHir!G912-logHir!G$1096),0)</f>
        <v>2.4393270696927594E-2</v>
      </c>
      <c r="H912" s="6">
        <f>IF(logVir!H912&lt;&gt;0,logVir!H912-logVir!H$1096-0.5*(SLir!H912+SLir!H$1096)*(logHir!H912-logHir!H$1096),0)</f>
        <v>-6.7661982734273929E-3</v>
      </c>
      <c r="I912" s="6">
        <f>IF(logVir!I912&lt;&gt;0,logVir!I912-logVir!I$1096-0.5*(SLir!I912+SLir!I$1096)*(logHir!I912-logHir!I$1096),0)</f>
        <v>-0.51560763344545069</v>
      </c>
    </row>
    <row r="913" spans="1:9" x14ac:dyDescent="0.15">
      <c r="A913" s="1">
        <v>40</v>
      </c>
      <c r="B913" s="1" t="s">
        <v>196</v>
      </c>
      <c r="C913" s="1">
        <v>13</v>
      </c>
      <c r="D913" s="1" t="s">
        <v>26</v>
      </c>
      <c r="E913" s="6">
        <f>IF(logVir!E913&lt;&gt;0,logVir!E913-logVir!E$1097-0.5*(SLir!E913+SLir!E$1097)*(logHir!E913-logHir!E$1097),0)</f>
        <v>0.15420087713278846</v>
      </c>
      <c r="F913" s="8">
        <f>IF(logVir!F913&lt;&gt;0,logVir!F913-logVir!F$1097-0.5*(SLir!F913+SLir!F$1097)*(logHir!F913-logHir!F$1097),0)</f>
        <v>1.0064951928061912</v>
      </c>
      <c r="G913" s="6">
        <f>IF(logVir!G913&lt;&gt;0,logVir!G913-logVir!G$1097-0.5*(SLir!G913+SLir!G$1097)*(logHir!G913-logHir!G$1097),0)</f>
        <v>1.3304934251663201</v>
      </c>
      <c r="H913" s="6">
        <f>IF(logVir!H913&lt;&gt;0,logVir!H913-logVir!H$1097-0.5*(SLir!H913+SLir!H$1097)*(logHir!H913-logHir!H$1097),0)</f>
        <v>1.0921659757374778</v>
      </c>
      <c r="I913" s="6">
        <f>IF(logVir!I913&lt;&gt;0,logVir!I913-logVir!I$1097-0.5*(SLir!I913+SLir!I$1097)*(logHir!I913-logHir!I$1097),0)</f>
        <v>1.2794385717107937</v>
      </c>
    </row>
    <row r="914" spans="1:9" x14ac:dyDescent="0.15">
      <c r="A914" s="1">
        <v>40</v>
      </c>
      <c r="B914" s="1" t="s">
        <v>196</v>
      </c>
      <c r="C914" s="1">
        <v>14</v>
      </c>
      <c r="D914" s="1" t="s">
        <v>27</v>
      </c>
      <c r="E914" s="6">
        <f>IF(logVir!E914&lt;&gt;0,logVir!E914-logVir!E$1098-0.5*(SLir!E914+SLir!E$1098)*(logHir!E914-logHir!E$1098),0)</f>
        <v>-0.41776310816200779</v>
      </c>
      <c r="F914" s="8">
        <f>IF(logVir!F914&lt;&gt;0,logVir!F914-logVir!F$1098-0.5*(SLir!F914+SLir!F$1098)*(logHir!F914-logHir!F$1098),0)</f>
        <v>-0.40263999382504623</v>
      </c>
      <c r="G914" s="6">
        <f>IF(logVir!G914&lt;&gt;0,logVir!G914-logVir!G$1098-0.5*(SLir!G914+SLir!G$1098)*(logHir!G914-logHir!G$1098),0)</f>
        <v>-0.65285227332797857</v>
      </c>
      <c r="H914" s="6">
        <f>IF(logVir!H914&lt;&gt;0,logVir!H914-logVir!H$1098-0.5*(SLir!H914+SLir!H$1098)*(logHir!H914-logHir!H$1098),0)</f>
        <v>-0.21709349959474517</v>
      </c>
      <c r="I914" s="6">
        <f>IF(logVir!I914&lt;&gt;0,logVir!I914-logVir!I$1098-0.5*(SLir!I914+SLir!I$1098)*(logHir!I914-logHir!I$1098),0)</f>
        <v>-0.68614016483420603</v>
      </c>
    </row>
    <row r="915" spans="1:9" x14ac:dyDescent="0.15">
      <c r="A915" s="1">
        <v>40</v>
      </c>
      <c r="B915" s="1" t="s">
        <v>196</v>
      </c>
      <c r="C915" s="1">
        <v>15</v>
      </c>
      <c r="D915" s="1" t="s">
        <v>28</v>
      </c>
      <c r="E915" s="6">
        <f>IF(logVir!E915&lt;&gt;0,logVir!E915-logVir!E$1099-0.5*(SLir!E915+SLir!E$1099)*(logHir!E915-logHir!E$1099),0)</f>
        <v>0.15861000875626019</v>
      </c>
      <c r="F915" s="8">
        <f>IF(logVir!F915&lt;&gt;0,logVir!F915-logVir!F$1099-0.5*(SLir!F915+SLir!F$1099)*(logHir!F915-logHir!F$1099),0)</f>
        <v>0.33710694638619654</v>
      </c>
      <c r="G915" s="6">
        <f>IF(logVir!G915&lt;&gt;0,logVir!G915-logVir!G$1099-0.5*(SLir!G915+SLir!G$1099)*(logHir!G915-logHir!G$1099),0)</f>
        <v>0.28294280610136091</v>
      </c>
      <c r="H915" s="6">
        <f>IF(logVir!H915&lt;&gt;0,logVir!H915-logVir!H$1099-0.5*(SLir!H915+SLir!H$1099)*(logHir!H915-logHir!H$1099),0)</f>
        <v>0.20540234861276352</v>
      </c>
      <c r="I915" s="6">
        <f>IF(logVir!I915&lt;&gt;0,logVir!I915-logVir!I$1099-0.5*(SLir!I915+SLir!I$1099)*(logHir!I915-logHir!I$1099),0)</f>
        <v>0.44805959856125122</v>
      </c>
    </row>
    <row r="916" spans="1:9" x14ac:dyDescent="0.15">
      <c r="A916" s="1">
        <v>40</v>
      </c>
      <c r="B916" s="1" t="s">
        <v>195</v>
      </c>
      <c r="C916" s="1">
        <v>16</v>
      </c>
      <c r="D916" s="1" t="s">
        <v>11</v>
      </c>
      <c r="E916" s="6">
        <f>IF(logVir!E916&lt;&gt;0,logVir!E916-logVir!E$1100-0.5*(SLir!E916+SLir!E$1100)*(logHir!E916-logHir!E$1100),0)</f>
        <v>-0.26658358789677594</v>
      </c>
      <c r="F916" s="8">
        <f>IF(logVir!F916&lt;&gt;0,logVir!F916-logVir!F$1100-0.5*(SLir!F916+SLir!F$1100)*(logHir!F916-logHir!F$1100),0)</f>
        <v>-5.5049922919772731E-2</v>
      </c>
      <c r="G916" s="6">
        <f>IF(logVir!G916&lt;&gt;0,logVir!G916-logVir!G$1100-0.5*(SLir!G916+SLir!G$1100)*(logHir!G916-logHir!G$1100),0)</f>
        <v>-0.13115763957264737</v>
      </c>
      <c r="H916" s="6">
        <f>IF(logVir!H916&lt;&gt;0,logVir!H916-logVir!H$1100-0.5*(SLir!H916+SLir!H$1100)*(logHir!H916-logHir!H$1100),0)</f>
        <v>-9.9710359433521134E-2</v>
      </c>
      <c r="I916" s="6">
        <f>IF(logVir!I916&lt;&gt;0,logVir!I916-logVir!I$1100-0.5*(SLir!I916+SLir!I$1100)*(logHir!I916-logHir!I$1100),0)</f>
        <v>-3.5433898255313734E-2</v>
      </c>
    </row>
    <row r="917" spans="1:9" x14ac:dyDescent="0.15">
      <c r="A917" s="1">
        <v>40</v>
      </c>
      <c r="B917" s="1" t="s">
        <v>195</v>
      </c>
      <c r="C917" s="1">
        <v>17</v>
      </c>
      <c r="D917" s="1" t="s">
        <v>12</v>
      </c>
      <c r="E917" s="6">
        <f>IF(logVir!E917&lt;&gt;0,logVir!E917-logVir!E$1101-0.5*(SLir!E917+SLir!E$1101)*(logHir!E917-logHir!E$1101),0)</f>
        <v>0.77115792742566125</v>
      </c>
      <c r="F917" s="8">
        <f>IF(logVir!F917&lt;&gt;0,logVir!F917-logVir!F$1101-0.5*(SLir!F917+SLir!F$1101)*(logHir!F917-logHir!F$1101),0)</f>
        <v>0.85528420419662887</v>
      </c>
      <c r="G917" s="6">
        <f>IF(logVir!G917&lt;&gt;0,logVir!G917-logVir!G$1101-0.5*(SLir!G917+SLir!G$1101)*(logHir!G917-logHir!G$1101),0)</f>
        <v>0.64273527489866944</v>
      </c>
      <c r="H917" s="6">
        <f>IF(logVir!H917&lt;&gt;0,logVir!H917-logVir!H$1101-0.5*(SLir!H917+SLir!H$1101)*(logHir!H917-logHir!H$1101),0)</f>
        <v>0.39649561443389664</v>
      </c>
      <c r="I917" s="6">
        <f>IF(logVir!I917&lt;&gt;0,logVir!I917-logVir!I$1101-0.5*(SLir!I917+SLir!I$1101)*(logHir!I917-logHir!I$1101),0)</f>
        <v>0.5094358767038486</v>
      </c>
    </row>
    <row r="918" spans="1:9" x14ac:dyDescent="0.15">
      <c r="A918" s="1">
        <v>40</v>
      </c>
      <c r="B918" s="1" t="s">
        <v>195</v>
      </c>
      <c r="C918" s="1">
        <v>18</v>
      </c>
      <c r="D918" s="1" t="s">
        <v>13</v>
      </c>
      <c r="E918" s="6">
        <f>IF(logVir!E918&lt;&gt;0,logVir!E918-logVir!E$1102-0.5*(SLir!E918+SLir!E$1102)*(logHir!E918-logHir!E$1102),0)</f>
        <v>0.47125758727990119</v>
      </c>
      <c r="F918" s="8">
        <f>IF(logVir!F918&lt;&gt;0,logVir!F918-logVir!F$1102-0.5*(SLir!F918+SLir!F$1102)*(logHir!F918-logHir!F$1102),0)</f>
        <v>0.78460125133103586</v>
      </c>
      <c r="G918" s="6">
        <f>IF(logVir!G918&lt;&gt;0,logVir!G918-logVir!G$1102-0.5*(SLir!G918+SLir!G$1102)*(logHir!G918-logHir!G$1102),0)</f>
        <v>0.50714652850442066</v>
      </c>
      <c r="H918" s="6">
        <f>IF(logVir!H918&lt;&gt;0,logVir!H918-logVir!H$1102-0.5*(SLir!H918+SLir!H$1102)*(logHir!H918-logHir!H$1102),0)</f>
        <v>0.5207971145285416</v>
      </c>
      <c r="I918" s="6">
        <f>IF(logVir!I918&lt;&gt;0,logVir!I918-logVir!I$1102-0.5*(SLir!I918+SLir!I$1102)*(logHir!I918-logHir!I$1102),0)</f>
        <v>0.49210756559606561</v>
      </c>
    </row>
    <row r="919" spans="1:9" x14ac:dyDescent="0.15">
      <c r="A919" s="1">
        <v>40</v>
      </c>
      <c r="B919" s="1" t="s">
        <v>195</v>
      </c>
      <c r="C919" s="1">
        <v>19</v>
      </c>
      <c r="D919" s="1" t="s">
        <v>14</v>
      </c>
      <c r="E919" s="6">
        <f>IF(logVir!E919&lt;&gt;0,logVir!E919-logVir!E$1103-0.5*(SLir!E919+SLir!E$1103)*(logHir!E919-logHir!E$1103),0)</f>
        <v>0.14291157396679088</v>
      </c>
      <c r="F919" s="8">
        <f>IF(logVir!F919&lt;&gt;0,logVir!F919-logVir!F$1103-0.5*(SLir!F919+SLir!F$1103)*(logHir!F919-logHir!F$1103),0)</f>
        <v>-9.5203913621936254E-3</v>
      </c>
      <c r="G919" s="6">
        <f>IF(logVir!G919&lt;&gt;0,logVir!G919-logVir!G$1103-0.5*(SLir!G919+SLir!G$1103)*(logHir!G919-logHir!G$1103),0)</f>
        <v>-1.5756051690185235E-2</v>
      </c>
      <c r="H919" s="6">
        <f>IF(logVir!H919&lt;&gt;0,logVir!H919-logVir!H$1103-0.5*(SLir!H919+SLir!H$1103)*(logHir!H919-logHir!H$1103),0)</f>
        <v>5.9012538052364283E-2</v>
      </c>
      <c r="I919" s="6">
        <f>IF(logVir!I919&lt;&gt;0,logVir!I919-logVir!I$1103-0.5*(SLir!I919+SLir!I$1103)*(logHir!I919-logHir!I$1103),0)</f>
        <v>0.10935928678595186</v>
      </c>
    </row>
    <row r="920" spans="1:9" x14ac:dyDescent="0.15">
      <c r="A920" s="1">
        <v>40</v>
      </c>
      <c r="B920" s="1" t="s">
        <v>195</v>
      </c>
      <c r="C920" s="1">
        <v>20</v>
      </c>
      <c r="D920" s="1" t="s">
        <v>15</v>
      </c>
      <c r="E920" s="6">
        <f>IF(logVir!E920&lt;&gt;0,logVir!E920-logVir!E$1104-0.5*(SLir!E920+SLir!E$1104)*(logHir!E920-logHir!E$1104),0)</f>
        <v>0.27900186464162591</v>
      </c>
      <c r="F920" s="8">
        <f>IF(logVir!F920&lt;&gt;0,logVir!F920-logVir!F$1104-0.5*(SLir!F920+SLir!F$1104)*(logHir!F920-logHir!F$1104),0)</f>
        <v>0.80836231021424754</v>
      </c>
      <c r="G920" s="6">
        <f>IF(logVir!G920&lt;&gt;0,logVir!G920-logVir!G$1104-0.5*(SLir!G920+SLir!G$1104)*(logHir!G920-logHir!G$1104),0)</f>
        <v>0.67263821344791741</v>
      </c>
      <c r="H920" s="6">
        <f>IF(logVir!H920&lt;&gt;0,logVir!H920-logVir!H$1104-0.5*(SLir!H920+SLir!H$1104)*(logHir!H920-logHir!H$1104),0)</f>
        <v>0.59835138628595042</v>
      </c>
      <c r="I920" s="6">
        <f>IF(logVir!I920&lt;&gt;0,logVir!I920-logVir!I$1104-0.5*(SLir!I920+SLir!I$1104)*(logHir!I920-logHir!I$1104),0)</f>
        <v>0.73300237924221534</v>
      </c>
    </row>
    <row r="921" spans="1:9" x14ac:dyDescent="0.15">
      <c r="A921" s="1">
        <v>40</v>
      </c>
      <c r="B921" s="1" t="s">
        <v>195</v>
      </c>
      <c r="C921" s="1">
        <v>21</v>
      </c>
      <c r="D921" s="1" t="s">
        <v>16</v>
      </c>
      <c r="E921" s="6">
        <f>IF(logVir!E921&lt;&gt;0,logVir!E921-logVir!E$1105-0.5*(SLir!E921+SLir!E$1105)*(logHir!E921-logHir!E$1105),0)</f>
        <v>0.38722941094454566</v>
      </c>
      <c r="F921" s="8">
        <f>IF(logVir!F921&lt;&gt;0,logVir!F921-logVir!F$1105-0.5*(SLir!F921+SLir!F$1105)*(logHir!F921-logHir!F$1105),0)</f>
        <v>0.49296734969504652</v>
      </c>
      <c r="G921" s="6">
        <f>IF(logVir!G921&lt;&gt;0,logVir!G921-logVir!G$1105-0.5*(SLir!G921+SLir!G$1105)*(logHir!G921-logHir!G$1105),0)</f>
        <v>0.37816633991223991</v>
      </c>
      <c r="H921" s="6">
        <f>IF(logVir!H921&lt;&gt;0,logVir!H921-logVir!H$1105-0.5*(SLir!H921+SLir!H$1105)*(logHir!H921-logHir!H$1105),0)</f>
        <v>0.51906540847332217</v>
      </c>
      <c r="I921" s="6">
        <f>IF(logVir!I921&lt;&gt;0,logVir!I921-logVir!I$1105-0.5*(SLir!I921+SLir!I$1105)*(logHir!I921-logHir!I$1105),0)</f>
        <v>0.63321568777184167</v>
      </c>
    </row>
    <row r="922" spans="1:9" x14ac:dyDescent="0.15">
      <c r="A922" s="1">
        <v>40</v>
      </c>
      <c r="B922" s="1" t="s">
        <v>194</v>
      </c>
      <c r="C922" s="1">
        <v>22</v>
      </c>
      <c r="D922" s="1" t="s">
        <v>8</v>
      </c>
      <c r="E922" s="6">
        <f>IF(logVir!E922&lt;&gt;0,logVir!E922-logVir!E$1106-0.5*(SLir!E922+SLir!E$1106)*(logHir!E922-logHir!E$1106),0)</f>
        <v>0.2566126943234831</v>
      </c>
      <c r="F922" s="8">
        <f>IF(logVir!F922&lt;&gt;0,logVir!F922-logVir!F$1106-0.5*(SLir!F922+SLir!F$1106)*(logHir!F922-logHir!F$1106),0)</f>
        <v>0.30254241601802467</v>
      </c>
      <c r="G922" s="6">
        <f>IF(logVir!G922&lt;&gt;0,logVir!G922-logVir!G$1106-0.5*(SLir!G922+SLir!G$1106)*(logHir!G922-logHir!G$1106),0)</f>
        <v>0.28817062091432444</v>
      </c>
      <c r="H922" s="6">
        <f>IF(logVir!H922&lt;&gt;0,logVir!H922-logVir!H$1106-0.5*(SLir!H922+SLir!H$1106)*(logHir!H922-logHir!H$1106),0)</f>
        <v>0.34495389287589351</v>
      </c>
      <c r="I922" s="6">
        <f>IF(logVir!I922&lt;&gt;0,logVir!I922-logVir!I$1106-0.5*(SLir!I922+SLir!I$1106)*(logHir!I922-logHir!I$1106),0)</f>
        <v>0.32247222656988439</v>
      </c>
    </row>
    <row r="923" spans="1:9" x14ac:dyDescent="0.15">
      <c r="A923" s="1">
        <v>40</v>
      </c>
      <c r="B923" s="1" t="s">
        <v>194</v>
      </c>
      <c r="C923" s="1">
        <v>23</v>
      </c>
      <c r="D923" s="1" t="s">
        <v>29</v>
      </c>
      <c r="E923" s="6">
        <f>IF(logVir!E923&lt;&gt;0,logVir!E923-logVir!E$1107-0.5*(SLir!E923+SLir!E$1107)*(logHir!E923-logHir!E$1107),0)</f>
        <v>0.26273494441696477</v>
      </c>
      <c r="F923" s="8">
        <f>IF(logVir!F923&lt;&gt;0,logVir!F923-logVir!F$1107-0.5*(SLir!F923+SLir!F$1107)*(logHir!F923-logHir!F$1107),0)</f>
        <v>0.11521485912177165</v>
      </c>
      <c r="G923" s="6">
        <f>IF(logVir!G923&lt;&gt;0,logVir!G923-logVir!G$1107-0.5*(SLir!G923+SLir!G$1107)*(logHir!G923-logHir!G$1107),0)</f>
        <v>0.11359141955546426</v>
      </c>
      <c r="H923" s="6">
        <f>IF(logVir!H923&lt;&gt;0,logVir!H923-logVir!H$1107-0.5*(SLir!H923+SLir!H$1107)*(logHir!H923-logHir!H$1107),0)</f>
        <v>0.12188161321358904</v>
      </c>
      <c r="I923" s="6">
        <f>IF(logVir!I923&lt;&gt;0,logVir!I923-logVir!I$1107-0.5*(SLir!I923+SLir!I$1107)*(logHir!I923-logHir!I$1107),0)</f>
        <v>0.15501825209687048</v>
      </c>
    </row>
    <row r="924" spans="1:9" x14ac:dyDescent="0.15">
      <c r="A924" s="1">
        <v>41</v>
      </c>
      <c r="B924" s="1" t="s">
        <v>198</v>
      </c>
      <c r="C924" s="1">
        <v>1</v>
      </c>
      <c r="D924" s="1" t="s">
        <v>9</v>
      </c>
      <c r="E924" s="6">
        <f>IF(logVir!E924&lt;&gt;0,logVir!E924-logVir!E$1085-0.5*(SLir!E924+SLir!E$1085)*(logHir!E924-logHir!E$1085),0)</f>
        <v>-8.3393865314606352E-2</v>
      </c>
      <c r="F924" s="8">
        <f>IF(logVir!F924&lt;&gt;0,logVir!F924-logVir!F$1085-0.5*(SLir!F924+SLir!F$1085)*(logHir!F924-logHir!F$1085),0)</f>
        <v>-6.9030958110916529E-2</v>
      </c>
      <c r="G924" s="6">
        <f>IF(logVir!G924&lt;&gt;0,logVir!G924-logVir!G$1085-0.5*(SLir!G924+SLir!G$1085)*(logHir!G924-logHir!G$1085),0)</f>
        <v>-7.2086013878092756E-2</v>
      </c>
      <c r="H924" s="6">
        <f>IF(logVir!H924&lt;&gt;0,logVir!H924-logVir!H$1085-0.5*(SLir!H924+SLir!H$1085)*(logHir!H924-logHir!H$1085),0)</f>
        <v>-0.12660262464095259</v>
      </c>
      <c r="I924" s="6">
        <f>IF(logVir!I924&lt;&gt;0,logVir!I924-logVir!I$1085-0.5*(SLir!I924+SLir!I$1085)*(logHir!I924-logHir!I$1085),0)</f>
        <v>-0.1415762280341924</v>
      </c>
    </row>
    <row r="925" spans="1:9" x14ac:dyDescent="0.15">
      <c r="A925" s="1">
        <v>41</v>
      </c>
      <c r="B925" s="1" t="s">
        <v>198</v>
      </c>
      <c r="C925" s="1">
        <v>2</v>
      </c>
      <c r="D925" s="1" t="s">
        <v>10</v>
      </c>
      <c r="E925" s="6">
        <f>IF(logVir!E925&lt;&gt;0,logVir!E925-logVir!E$1086-0.5*(SLir!E925+SLir!E$1086)*(logHir!E925-logHir!E$1086),0)</f>
        <v>-1.1777622301970498</v>
      </c>
      <c r="F925" s="8">
        <f>IF(logVir!F925&lt;&gt;0,logVir!F925-logVir!F$1086-0.5*(SLir!F925+SLir!F$1086)*(logHir!F925-logHir!F$1086),0)</f>
        <v>-0.47336147725792843</v>
      </c>
      <c r="G925" s="6">
        <f>IF(logVir!G925&lt;&gt;0,logVir!G925-logVir!G$1086-0.5*(SLir!G925+SLir!G$1086)*(logHir!G925-logHir!G$1086),0)</f>
        <v>-0.26052388361250045</v>
      </c>
      <c r="H925" s="6">
        <f>IF(logVir!H925&lt;&gt;0,logVir!H925-logVir!H$1086-0.5*(SLir!H925+SLir!H$1086)*(logHir!H925-logHir!H$1086),0)</f>
        <v>-0.46312692832794988</v>
      </c>
      <c r="I925" s="6">
        <f>IF(logVir!I925&lt;&gt;0,logVir!I925-logVir!I$1086-0.5*(SLir!I925+SLir!I$1086)*(logHir!I925-logHir!I$1086),0)</f>
        <v>-0.46888127827059706</v>
      </c>
    </row>
    <row r="926" spans="1:9" x14ac:dyDescent="0.15">
      <c r="A926" s="1">
        <v>41</v>
      </c>
      <c r="B926" s="1" t="s">
        <v>199</v>
      </c>
      <c r="C926" s="1">
        <v>3</v>
      </c>
      <c r="D926" s="1" t="s">
        <v>17</v>
      </c>
      <c r="E926" s="6">
        <f>IF(logVir!E926&lt;&gt;0,logVir!E926-logVir!E$1087-0.5*(SLir!E926+SLir!E$1087)*(logHir!E926-logHir!E$1087),0)</f>
        <v>-0.19851503826213926</v>
      </c>
      <c r="F926" s="8">
        <f>IF(logVir!F926&lt;&gt;0,logVir!F926-logVir!F$1087-0.5*(SLir!F926+SLir!F$1087)*(logHir!F926-logHir!F$1087),0)</f>
        <v>-0.19634586219834133</v>
      </c>
      <c r="G926" s="6">
        <f>IF(logVir!G926&lt;&gt;0,logVir!G926-logVir!G$1087-0.5*(SLir!G926+SLir!G$1087)*(logHir!G926-logHir!G$1087),0)</f>
        <v>-0.2078567464205946</v>
      </c>
      <c r="H926" s="6">
        <f>IF(logVir!H926&lt;&gt;0,logVir!H926-logVir!H$1087-0.5*(SLir!H926+SLir!H$1087)*(logHir!H926-logHir!H$1087),0)</f>
        <v>-0.18550777755770073</v>
      </c>
      <c r="I926" s="6">
        <f>IF(logVir!I926&lt;&gt;0,logVir!I926-logVir!I$1087-0.5*(SLir!I926+SLir!I$1087)*(logHir!I926-logHir!I$1087),0)</f>
        <v>-0.21621656458839361</v>
      </c>
    </row>
    <row r="927" spans="1:9" x14ac:dyDescent="0.15">
      <c r="A927" s="1">
        <v>41</v>
      </c>
      <c r="B927" s="1" t="s">
        <v>199</v>
      </c>
      <c r="C927" s="1">
        <v>4</v>
      </c>
      <c r="D927" s="1" t="s">
        <v>18</v>
      </c>
      <c r="E927" s="6">
        <f>IF(logVir!E927&lt;&gt;0,logVir!E927-logVir!E$1088-0.5*(SLir!E927+SLir!E$1088)*(logHir!E927-logHir!E$1088),0)</f>
        <v>-0.20674510503941224</v>
      </c>
      <c r="F927" s="8">
        <f>IF(logVir!F927&lt;&gt;0,logVir!F927-logVir!F$1088-0.5*(SLir!F927+SLir!F$1088)*(logHir!F927-logHir!F$1088),0)</f>
        <v>-0.25790210136562453</v>
      </c>
      <c r="G927" s="6">
        <f>IF(logVir!G927&lt;&gt;0,logVir!G927-logVir!G$1088-0.5*(SLir!G927+SLir!G$1088)*(logHir!G927-logHir!G$1088),0)</f>
        <v>-0.30436462879988124</v>
      </c>
      <c r="H927" s="6">
        <f>IF(logVir!H927&lt;&gt;0,logVir!H927-logVir!H$1088-0.5*(SLir!H927+SLir!H$1088)*(logHir!H927-logHir!H$1088),0)</f>
        <v>-0.23654950524454543</v>
      </c>
      <c r="I927" s="6">
        <f>IF(logVir!I927&lt;&gt;0,logVir!I927-logVir!I$1088-0.5*(SLir!I927+SLir!I$1088)*(logHir!I927-logHir!I$1088),0)</f>
        <v>-0.38875604408099512</v>
      </c>
    </row>
    <row r="928" spans="1:9" x14ac:dyDescent="0.15">
      <c r="A928" s="1">
        <v>41</v>
      </c>
      <c r="B928" s="1" t="s">
        <v>199</v>
      </c>
      <c r="C928" s="1">
        <v>5</v>
      </c>
      <c r="D928" s="1" t="s">
        <v>19</v>
      </c>
      <c r="E928" s="6">
        <f>IF(logVir!E928&lt;&gt;0,logVir!E928-logVir!E$1089-0.5*(SLir!E928+SLir!E$1089)*(logHir!E928-logHir!E$1089),0)</f>
        <v>-0.56224286505160292</v>
      </c>
      <c r="F928" s="8">
        <f>IF(logVir!F928&lt;&gt;0,logVir!F928-logVir!F$1089-0.5*(SLir!F928+SLir!F$1089)*(logHir!F928-logHir!F$1089),0)</f>
        <v>1.2009111132898598E-2</v>
      </c>
      <c r="G928" s="6">
        <f>IF(logVir!G928&lt;&gt;0,logVir!G928-logVir!G$1089-0.5*(SLir!G928+SLir!G$1089)*(logHir!G928-logHir!G$1089),0)</f>
        <v>0.14569403266574632</v>
      </c>
      <c r="H928" s="6">
        <f>IF(logVir!H928&lt;&gt;0,logVir!H928-logVir!H$1089-0.5*(SLir!H928+SLir!H$1089)*(logHir!H928-logHir!H$1089),0)</f>
        <v>-0.11393586837265207</v>
      </c>
      <c r="I928" s="6">
        <f>IF(logVir!I928&lt;&gt;0,logVir!I928-logVir!I$1089-0.5*(SLir!I928+SLir!I$1089)*(logHir!I928-logHir!I$1089),0)</f>
        <v>0.25996647568177478</v>
      </c>
    </row>
    <row r="929" spans="1:9" x14ac:dyDescent="0.15">
      <c r="A929" s="1">
        <v>41</v>
      </c>
      <c r="B929" s="1" t="s">
        <v>199</v>
      </c>
      <c r="C929" s="1">
        <v>6</v>
      </c>
      <c r="D929" s="1" t="s">
        <v>3</v>
      </c>
      <c r="E929" s="6">
        <f>IF(logVir!E929&lt;&gt;0,logVir!E929-logVir!E$1090-0.5*(SLir!E929+SLir!E$1090)*(logHir!E929-logHir!E$1090),0)</f>
        <v>-0.23923837495003641</v>
      </c>
      <c r="F929" s="8">
        <f>IF(logVir!F929&lt;&gt;0,logVir!F929-logVir!F$1090-0.5*(SLir!F929+SLir!F$1090)*(logHir!F929-logHir!F$1090),0)</f>
        <v>0.1363669861304822</v>
      </c>
      <c r="G929" s="6">
        <f>IF(logVir!G929&lt;&gt;0,logVir!G929-logVir!G$1090-0.5*(SLir!G929+SLir!G$1090)*(logHir!G929-logHir!G$1090),0)</f>
        <v>-0.31630982544678254</v>
      </c>
      <c r="H929" s="6">
        <f>IF(logVir!H929&lt;&gt;0,logVir!H929-logVir!H$1090-0.5*(SLir!H929+SLir!H$1090)*(logHir!H929-logHir!H$1090),0)</f>
        <v>-8.7621818145681929E-2</v>
      </c>
      <c r="I929" s="6">
        <f>IF(logVir!I929&lt;&gt;0,logVir!I929-logVir!I$1090-0.5*(SLir!I929+SLir!I$1090)*(logHir!I929-logHir!I$1090),0)</f>
        <v>0.18491836052801564</v>
      </c>
    </row>
    <row r="930" spans="1:9" x14ac:dyDescent="0.15">
      <c r="A930" s="1">
        <v>41</v>
      </c>
      <c r="B930" s="1" t="s">
        <v>199</v>
      </c>
      <c r="C930" s="1">
        <v>7</v>
      </c>
      <c r="D930" s="1" t="s">
        <v>20</v>
      </c>
      <c r="E930" s="6">
        <f>IF(logVir!E930&lt;&gt;0,logVir!E930-logVir!E$1091-0.5*(SLir!E930+SLir!E$1091)*(logHir!E930-logHir!E$1091),0)</f>
        <v>-2.137874410109069</v>
      </c>
      <c r="F930" s="8">
        <f>IF(logVir!F930&lt;&gt;0,logVir!F930-logVir!F$1091-0.5*(SLir!F930+SLir!F$1091)*(logHir!F930-logHir!F$1091),0)</f>
        <v>-3.5044087344578578</v>
      </c>
      <c r="G930" s="6">
        <f>IF(logVir!G930&lt;&gt;0,logVir!G930-logVir!G$1091-0.5*(SLir!G930+SLir!G$1091)*(logHir!G930-logHir!G$1091),0)</f>
        <v>-1.6585698605817889</v>
      </c>
      <c r="H930" s="6">
        <f>IF(logVir!H930&lt;&gt;0,logVir!H930-logVir!H$1091-0.5*(SLir!H930+SLir!H$1091)*(logHir!H930-logHir!H$1091),0)</f>
        <v>-1.4445710908803806</v>
      </c>
      <c r="I930" s="6">
        <f>IF(logVir!I930&lt;&gt;0,logVir!I930-logVir!I$1091-0.5*(SLir!I930+SLir!I$1091)*(logHir!I930-logHir!I$1091),0)</f>
        <v>-1.104852573662539</v>
      </c>
    </row>
    <row r="931" spans="1:9" x14ac:dyDescent="0.15">
      <c r="A931" s="1">
        <v>41</v>
      </c>
      <c r="B931" s="1" t="s">
        <v>199</v>
      </c>
      <c r="C931" s="1">
        <v>8</v>
      </c>
      <c r="D931" s="1" t="s">
        <v>21</v>
      </c>
      <c r="E931" s="6">
        <f>IF(logVir!E931&lt;&gt;0,logVir!E931-logVir!E$1092-0.5*(SLir!E931+SLir!E$1092)*(logHir!E931-logHir!E$1092),0)</f>
        <v>-0.4497933382134815</v>
      </c>
      <c r="F931" s="8">
        <f>IF(logVir!F931&lt;&gt;0,logVir!F931-logVir!F$1092-0.5*(SLir!F931+SLir!F$1092)*(logHir!F931-logHir!F$1092),0)</f>
        <v>-0.49075397987900266</v>
      </c>
      <c r="G931" s="6">
        <f>IF(logVir!G931&lt;&gt;0,logVir!G931-logVir!G$1092-0.5*(SLir!G931+SLir!G$1092)*(logHir!G931-logHir!G$1092),0)</f>
        <v>-0.44219507838870531</v>
      </c>
      <c r="H931" s="6">
        <f>IF(logVir!H931&lt;&gt;0,logVir!H931-logVir!H$1092-0.5*(SLir!H931+SLir!H$1092)*(logHir!H931-logHir!H$1092),0)</f>
        <v>-0.59880718224118612</v>
      </c>
      <c r="I931" s="6">
        <f>IF(logVir!I931&lt;&gt;0,logVir!I931-logVir!I$1092-0.5*(SLir!I931+SLir!I$1092)*(logHir!I931-logHir!I$1092),0)</f>
        <v>-0.27792735652340256</v>
      </c>
    </row>
    <row r="932" spans="1:9" x14ac:dyDescent="0.15">
      <c r="A932" s="1">
        <v>41</v>
      </c>
      <c r="B932" s="1" t="s">
        <v>199</v>
      </c>
      <c r="C932" s="1">
        <v>9</v>
      </c>
      <c r="D932" s="1" t="s">
        <v>22</v>
      </c>
      <c r="E932" s="6">
        <f>IF(logVir!E932&lt;&gt;0,logVir!E932-logVir!E$1093-0.5*(SLir!E932+SLir!E$1093)*(logHir!E932-logHir!E$1093),0)</f>
        <v>-1.3153854801042004</v>
      </c>
      <c r="F932" s="8">
        <f>IF(logVir!F932&lt;&gt;0,logVir!F932-logVir!F$1093-0.5*(SLir!F932+SLir!F$1093)*(logHir!F932-logHir!F$1093),0)</f>
        <v>-1.5737053202074596</v>
      </c>
      <c r="G932" s="6">
        <f>IF(logVir!G932&lt;&gt;0,logVir!G932-logVir!G$1093-0.5*(SLir!G932+SLir!G$1093)*(logHir!G932-logHir!G$1093),0)</f>
        <v>-1.0073763136039577</v>
      </c>
      <c r="H932" s="6">
        <f>IF(logVir!H932&lt;&gt;0,logVir!H932-logVir!H$1093-0.5*(SLir!H932+SLir!H$1093)*(logHir!H932-logHir!H$1093),0)</f>
        <v>-0.18139506713478726</v>
      </c>
      <c r="I932" s="6">
        <f>IF(logVir!I932&lt;&gt;0,logVir!I932-logVir!I$1093-0.5*(SLir!I932+SLir!I$1093)*(logHir!I932-logHir!I$1093),0)</f>
        <v>-0.81140523726900016</v>
      </c>
    </row>
    <row r="933" spans="1:9" x14ac:dyDescent="0.15">
      <c r="A933" s="1">
        <v>41</v>
      </c>
      <c r="B933" s="1" t="s">
        <v>199</v>
      </c>
      <c r="C933" s="1">
        <v>10</v>
      </c>
      <c r="D933" s="1" t="s">
        <v>23</v>
      </c>
      <c r="E933" s="6">
        <f>IF(logVir!E933&lt;&gt;0,logVir!E933-logVir!E$1094-0.5*(SLir!E933+SLir!E$1094)*(logHir!E933-logHir!E$1094),0)</f>
        <v>-0.37526180495873651</v>
      </c>
      <c r="F933" s="8">
        <f>IF(logVir!F933&lt;&gt;0,logVir!F933-logVir!F$1094-0.5*(SLir!F933+SLir!F$1094)*(logHir!F933-logHir!F$1094),0)</f>
        <v>0.13012319431818964</v>
      </c>
      <c r="G933" s="6">
        <f>IF(logVir!G933&lt;&gt;0,logVir!G933-logVir!G$1094-0.5*(SLir!G933+SLir!G$1094)*(logHir!G933-logHir!G$1094),0)</f>
        <v>0.29337378439062245</v>
      </c>
      <c r="H933" s="6">
        <f>IF(logVir!H933&lt;&gt;0,logVir!H933-logVir!H$1094-0.5*(SLir!H933+SLir!H$1094)*(logHir!H933-logHir!H$1094),0)</f>
        <v>-4.8819794064363431E-2</v>
      </c>
      <c r="I933" s="6">
        <f>IF(logVir!I933&lt;&gt;0,logVir!I933-logVir!I$1094-0.5*(SLir!I933+SLir!I$1094)*(logHir!I933-logHir!I$1094),0)</f>
        <v>0.18022894945250423</v>
      </c>
    </row>
    <row r="934" spans="1:9" x14ac:dyDescent="0.15">
      <c r="A934" s="1">
        <v>41</v>
      </c>
      <c r="B934" s="1" t="s">
        <v>199</v>
      </c>
      <c r="C934" s="1">
        <v>11</v>
      </c>
      <c r="D934" s="1" t="s">
        <v>24</v>
      </c>
      <c r="E934" s="6">
        <f>IF(logVir!E934&lt;&gt;0,logVir!E934-logVir!E$1095-0.5*(SLir!E934+SLir!E$1095)*(logHir!E934-logHir!E$1095),0)</f>
        <v>-0.75712462519066959</v>
      </c>
      <c r="F934" s="8">
        <f>IF(logVir!F934&lt;&gt;0,logVir!F934-logVir!F$1095-0.5*(SLir!F934+SLir!F$1095)*(logHir!F934-logHir!F$1095),0)</f>
        <v>-0.62547779991662067</v>
      </c>
      <c r="G934" s="6">
        <f>IF(logVir!G934&lt;&gt;0,logVir!G934-logVir!G$1095-0.5*(SLir!G934+SLir!G$1095)*(logHir!G934-logHir!G$1095),0)</f>
        <v>-0.83265959182492411</v>
      </c>
      <c r="H934" s="6">
        <f>IF(logVir!H934&lt;&gt;0,logVir!H934-logVir!H$1095-0.5*(SLir!H934+SLir!H$1095)*(logHir!H934-logHir!H$1095),0)</f>
        <v>-0.10834951702596862</v>
      </c>
      <c r="I934" s="6">
        <f>IF(logVir!I934&lt;&gt;0,logVir!I934-logVir!I$1095-0.5*(SLir!I934+SLir!I$1095)*(logHir!I934-logHir!I$1095),0)</f>
        <v>-0.24814379526242403</v>
      </c>
    </row>
    <row r="935" spans="1:9" x14ac:dyDescent="0.15">
      <c r="A935" s="1">
        <v>41</v>
      </c>
      <c r="B935" s="1" t="s">
        <v>199</v>
      </c>
      <c r="C935" s="1">
        <v>12</v>
      </c>
      <c r="D935" s="1" t="s">
        <v>25</v>
      </c>
      <c r="E935" s="6">
        <f>IF(logVir!E935&lt;&gt;0,logVir!E935-logVir!E$1096-0.5*(SLir!E935+SLir!E$1096)*(logHir!E935-logHir!E$1096),0)</f>
        <v>-0.45922883396070979</v>
      </c>
      <c r="F935" s="8">
        <f>IF(logVir!F935&lt;&gt;0,logVir!F935-logVir!F$1096-0.5*(SLir!F935+SLir!F$1096)*(logHir!F935-logHir!F$1096),0)</f>
        <v>-0.38655678168108099</v>
      </c>
      <c r="G935" s="6">
        <f>IF(logVir!G935&lt;&gt;0,logVir!G935-logVir!G$1096-0.5*(SLir!G935+SLir!G$1096)*(logHir!G935-logHir!G$1096),0)</f>
        <v>-0.3283962137356593</v>
      </c>
      <c r="H935" s="6">
        <f>IF(logVir!H935&lt;&gt;0,logVir!H935-logVir!H$1096-0.5*(SLir!H935+SLir!H$1096)*(logHir!H935-logHir!H$1096),0)</f>
        <v>-0.3274142094494924</v>
      </c>
      <c r="I935" s="6">
        <f>IF(logVir!I935&lt;&gt;0,logVir!I935-logVir!I$1096-0.5*(SLir!I935+SLir!I$1096)*(logHir!I935-logHir!I$1096),0)</f>
        <v>-0.44952109010472235</v>
      </c>
    </row>
    <row r="936" spans="1:9" x14ac:dyDescent="0.15">
      <c r="A936" s="1">
        <v>41</v>
      </c>
      <c r="B936" s="1" t="s">
        <v>199</v>
      </c>
      <c r="C936" s="1">
        <v>13</v>
      </c>
      <c r="D936" s="1" t="s">
        <v>26</v>
      </c>
      <c r="E936" s="6">
        <f>IF(logVir!E936&lt;&gt;0,logVir!E936-logVir!E$1097-0.5*(SLir!E936+SLir!E$1097)*(logHir!E936-logHir!E$1097),0)</f>
        <v>-0.18960299842257489</v>
      </c>
      <c r="F936" s="8">
        <f>IF(logVir!F936&lt;&gt;0,logVir!F936-logVir!F$1097-0.5*(SLir!F936+SLir!F$1097)*(logHir!F936-logHir!F$1097),0)</f>
        <v>-0.19460292683305713</v>
      </c>
      <c r="G936" s="6">
        <f>IF(logVir!G936&lt;&gt;0,logVir!G936-logVir!G$1097-0.5*(SLir!G936+SLir!G$1097)*(logHir!G936-logHir!G$1097),0)</f>
        <v>-0.24007902090717936</v>
      </c>
      <c r="H936" s="6">
        <f>IF(logVir!H936&lt;&gt;0,logVir!H936-logVir!H$1097-0.5*(SLir!H936+SLir!H$1097)*(logHir!H936-logHir!H$1097),0)</f>
        <v>-0.3466508982057156</v>
      </c>
      <c r="I936" s="6">
        <f>IF(logVir!I936&lt;&gt;0,logVir!I936-logVir!I$1097-0.5*(SLir!I936+SLir!I$1097)*(logHir!I936-logHir!I$1097),0)</f>
        <v>0.72725566281290133</v>
      </c>
    </row>
    <row r="937" spans="1:9" x14ac:dyDescent="0.15">
      <c r="A937" s="1">
        <v>41</v>
      </c>
      <c r="B937" s="1" t="s">
        <v>199</v>
      </c>
      <c r="C937" s="1">
        <v>14</v>
      </c>
      <c r="D937" s="1" t="s">
        <v>27</v>
      </c>
      <c r="E937" s="6">
        <f>IF(logVir!E937&lt;&gt;0,logVir!E937-logVir!E$1098-0.5*(SLir!E937+SLir!E$1098)*(logHir!E937-logHir!E$1098),0)</f>
        <v>0.29033463137894033</v>
      </c>
      <c r="F937" s="8">
        <f>IF(logVir!F937&lt;&gt;0,logVir!F937-logVir!F$1098-0.5*(SLir!F937+SLir!F$1098)*(logHir!F937-logHir!F$1098),0)</f>
        <v>-0.69709636774091255</v>
      </c>
      <c r="G937" s="6">
        <f>IF(logVir!G937&lt;&gt;0,logVir!G937-logVir!G$1098-0.5*(SLir!G937+SLir!G$1098)*(logHir!G937-logHir!G$1098),0)</f>
        <v>-0.80360073191419712</v>
      </c>
      <c r="H937" s="6">
        <f>IF(logVir!H937&lt;&gt;0,logVir!H937-logVir!H$1098-0.5*(SLir!H937+SLir!H$1098)*(logHir!H937-logHir!H$1098),0)</f>
        <v>-1.4508848362375306</v>
      </c>
      <c r="I937" s="6">
        <f>IF(logVir!I937&lt;&gt;0,logVir!I937-logVir!I$1098-0.5*(SLir!I937+SLir!I$1098)*(logHir!I937-logHir!I$1098),0)</f>
        <v>-1.3867469906132595</v>
      </c>
    </row>
    <row r="938" spans="1:9" x14ac:dyDescent="0.15">
      <c r="A938" s="1">
        <v>41</v>
      </c>
      <c r="B938" s="1" t="s">
        <v>199</v>
      </c>
      <c r="C938" s="1">
        <v>15</v>
      </c>
      <c r="D938" s="1" t="s">
        <v>28</v>
      </c>
      <c r="E938" s="6">
        <f>IF(logVir!E938&lt;&gt;0,logVir!E938-logVir!E$1099-0.5*(SLir!E938+SLir!E$1099)*(logHir!E938-logHir!E$1099),0)</f>
        <v>-0.12342207362308788</v>
      </c>
      <c r="F938" s="8">
        <f>IF(logVir!F938&lt;&gt;0,logVir!F938-logVir!F$1099-0.5*(SLir!F938+SLir!F$1099)*(logHir!F938-logHir!F$1099),0)</f>
        <v>-0.12356645381853948</v>
      </c>
      <c r="G938" s="6">
        <f>IF(logVir!G938&lt;&gt;0,logVir!G938-logVir!G$1099-0.5*(SLir!G938+SLir!G$1099)*(logHir!G938-logHir!G$1099),0)</f>
        <v>-0.11842372723293371</v>
      </c>
      <c r="H938" s="6">
        <f>IF(logVir!H938&lt;&gt;0,logVir!H938-logVir!H$1099-0.5*(SLir!H938+SLir!H$1099)*(logHir!H938-logHir!H$1099),0)</f>
        <v>-0.17832907674342724</v>
      </c>
      <c r="I938" s="6">
        <f>IF(logVir!I938&lt;&gt;0,logVir!I938-logVir!I$1099-0.5*(SLir!I938+SLir!I$1099)*(logHir!I938-logHir!I$1099),0)</f>
        <v>-0.33353556816375529</v>
      </c>
    </row>
    <row r="939" spans="1:9" x14ac:dyDescent="0.15">
      <c r="A939" s="1">
        <v>41</v>
      </c>
      <c r="B939" s="1" t="s">
        <v>198</v>
      </c>
      <c r="C939" s="1">
        <v>16</v>
      </c>
      <c r="D939" s="1" t="s">
        <v>11</v>
      </c>
      <c r="E939" s="6">
        <f>IF(logVir!E939&lt;&gt;0,logVir!E939-logVir!E$1100-0.5*(SLir!E939+SLir!E$1100)*(logHir!E939-logHir!E$1100),0)</f>
        <v>-0.27664328003292127</v>
      </c>
      <c r="F939" s="8">
        <f>IF(logVir!F939&lt;&gt;0,logVir!F939-logVir!F$1100-0.5*(SLir!F939+SLir!F$1100)*(logHir!F939-logHir!F$1100),0)</f>
        <v>7.3992747520545854E-2</v>
      </c>
      <c r="G939" s="6">
        <f>IF(logVir!G939&lt;&gt;0,logVir!G939-logVir!G$1100-0.5*(SLir!G939+SLir!G$1100)*(logHir!G939-logHir!G$1100),0)</f>
        <v>-0.16395071618069201</v>
      </c>
      <c r="H939" s="6">
        <f>IF(logVir!H939&lt;&gt;0,logVir!H939-logVir!H$1100-0.5*(SLir!H939+SLir!H$1100)*(logHir!H939-logHir!H$1100),0)</f>
        <v>-6.479443831507492E-2</v>
      </c>
      <c r="I939" s="6">
        <f>IF(logVir!I939&lt;&gt;0,logVir!I939-logVir!I$1100-0.5*(SLir!I939+SLir!I$1100)*(logHir!I939-logHir!I$1100),0)</f>
        <v>-7.0327809410634878E-2</v>
      </c>
    </row>
    <row r="940" spans="1:9" x14ac:dyDescent="0.15">
      <c r="A940" s="1">
        <v>41</v>
      </c>
      <c r="B940" s="1" t="s">
        <v>198</v>
      </c>
      <c r="C940" s="1">
        <v>17</v>
      </c>
      <c r="D940" s="1" t="s">
        <v>12</v>
      </c>
      <c r="E940" s="6">
        <f>IF(logVir!E940&lt;&gt;0,logVir!E940-logVir!E$1101-0.5*(SLir!E940+SLir!E$1101)*(logHir!E940-logHir!E$1101),0)</f>
        <v>-0.57416326026602771</v>
      </c>
      <c r="F940" s="8">
        <f>IF(logVir!F940&lt;&gt;0,logVir!F940-logVir!F$1101-0.5*(SLir!F940+SLir!F$1101)*(logHir!F940-logHir!F$1101),0)</f>
        <v>-1.6959584962884022E-2</v>
      </c>
      <c r="G940" s="6">
        <f>IF(logVir!G940&lt;&gt;0,logVir!G940-logVir!G$1101-0.5*(SLir!G940+SLir!G$1101)*(logHir!G940-logHir!G$1101),0)</f>
        <v>-0.58877330953468521</v>
      </c>
      <c r="H940" s="6">
        <f>IF(logVir!H940&lt;&gt;0,logVir!H940-logVir!H$1101-0.5*(SLir!H940+SLir!H$1101)*(logHir!H940-logHir!H$1101),0)</f>
        <v>1.5407673152171203E-2</v>
      </c>
      <c r="I940" s="6">
        <f>IF(logVir!I940&lt;&gt;0,logVir!I940-logVir!I$1101-0.5*(SLir!I940+SLir!I$1101)*(logHir!I940-logHir!I$1101),0)</f>
        <v>-0.19244170433052646</v>
      </c>
    </row>
    <row r="941" spans="1:9" x14ac:dyDescent="0.15">
      <c r="A941" s="1">
        <v>41</v>
      </c>
      <c r="B941" s="1" t="s">
        <v>198</v>
      </c>
      <c r="C941" s="1">
        <v>18</v>
      </c>
      <c r="D941" s="1" t="s">
        <v>13</v>
      </c>
      <c r="E941" s="6">
        <f>IF(logVir!E941&lt;&gt;0,logVir!E941-logVir!E$1102-0.5*(SLir!E941+SLir!E$1102)*(logHir!E941-logHir!E$1102),0)</f>
        <v>-0.21027974032157137</v>
      </c>
      <c r="F941" s="8">
        <f>IF(logVir!F941&lt;&gt;0,logVir!F941-logVir!F$1102-0.5*(SLir!F941+SLir!F$1102)*(logHir!F941-logHir!F$1102),0)</f>
        <v>-0.22429442767372987</v>
      </c>
      <c r="G941" s="6">
        <f>IF(logVir!G941&lt;&gt;0,logVir!G941-logVir!G$1102-0.5*(SLir!G941+SLir!G$1102)*(logHir!G941-logHir!G$1102),0)</f>
        <v>-0.29166022151792859</v>
      </c>
      <c r="H941" s="6">
        <f>IF(logVir!H941&lt;&gt;0,logVir!H941-logVir!H$1102-0.5*(SLir!H941+SLir!H$1102)*(logHir!H941-logHir!H$1102),0)</f>
        <v>-0.38864842507378494</v>
      </c>
      <c r="I941" s="6">
        <f>IF(logVir!I941&lt;&gt;0,logVir!I941-logVir!I$1102-0.5*(SLir!I941+SLir!I$1102)*(logHir!I941-logHir!I$1102),0)</f>
        <v>-0.54403166367724221</v>
      </c>
    </row>
    <row r="942" spans="1:9" x14ac:dyDescent="0.15">
      <c r="A942" s="1">
        <v>41</v>
      </c>
      <c r="B942" s="1" t="s">
        <v>198</v>
      </c>
      <c r="C942" s="1">
        <v>19</v>
      </c>
      <c r="D942" s="1" t="s">
        <v>14</v>
      </c>
      <c r="E942" s="6">
        <f>IF(logVir!E942&lt;&gt;0,logVir!E942-logVir!E$1103-0.5*(SLir!E942+SLir!E$1103)*(logHir!E942-logHir!E$1103),0)</f>
        <v>-0.36081984561398228</v>
      </c>
      <c r="F942" s="8">
        <f>IF(logVir!F942&lt;&gt;0,logVir!F942-logVir!F$1103-0.5*(SLir!F942+SLir!F$1103)*(logHir!F942-logHir!F$1103),0)</f>
        <v>-0.21649810112424595</v>
      </c>
      <c r="G942" s="6">
        <f>IF(logVir!G942&lt;&gt;0,logVir!G942-logVir!G$1103-0.5*(SLir!G942+SLir!G$1103)*(logHir!G942-logHir!G$1103),0)</f>
        <v>-0.22486702943979275</v>
      </c>
      <c r="H942" s="6">
        <f>IF(logVir!H942&lt;&gt;0,logVir!H942-logVir!H$1103-0.5*(SLir!H942+SLir!H$1103)*(logHir!H942-logHir!H$1103),0)</f>
        <v>-0.36593048951693508</v>
      </c>
      <c r="I942" s="6">
        <f>IF(logVir!I942&lt;&gt;0,logVir!I942-logVir!I$1103-0.5*(SLir!I942+SLir!I$1103)*(logHir!I942-logHir!I$1103),0)</f>
        <v>-0.37487877355205546</v>
      </c>
    </row>
    <row r="943" spans="1:9" x14ac:dyDescent="0.15">
      <c r="A943" s="1">
        <v>41</v>
      </c>
      <c r="B943" s="1" t="s">
        <v>198</v>
      </c>
      <c r="C943" s="1">
        <v>20</v>
      </c>
      <c r="D943" s="1" t="s">
        <v>15</v>
      </c>
      <c r="E943" s="6">
        <f>IF(logVir!E943&lt;&gt;0,logVir!E943-logVir!E$1104-0.5*(SLir!E943+SLir!E$1104)*(logHir!E943-logHir!E$1104),0)</f>
        <v>-6.092124914126118E-2</v>
      </c>
      <c r="F943" s="8">
        <f>IF(logVir!F943&lt;&gt;0,logVir!F943-logVir!F$1104-0.5*(SLir!F943+SLir!F$1104)*(logHir!F943-logHir!F$1104),0)</f>
        <v>-0.89829249738655625</v>
      </c>
      <c r="G943" s="6">
        <f>IF(logVir!G943&lt;&gt;0,logVir!G943-logVir!G$1104-0.5*(SLir!G943+SLir!G$1104)*(logHir!G943-logHir!G$1104),0)</f>
        <v>-0.88651016644228986</v>
      </c>
      <c r="H943" s="6">
        <f>IF(logVir!H943&lt;&gt;0,logVir!H943-logVir!H$1104-0.5*(SLir!H943+SLir!H$1104)*(logHir!H943-logHir!H$1104),0)</f>
        <v>-0.78744697529133312</v>
      </c>
      <c r="I943" s="6">
        <f>IF(logVir!I943&lt;&gt;0,logVir!I943-logVir!I$1104-0.5*(SLir!I943+SLir!I$1104)*(logHir!I943-logHir!I$1104),0)</f>
        <v>-0.87710990499720587</v>
      </c>
    </row>
    <row r="944" spans="1:9" x14ac:dyDescent="0.15">
      <c r="A944" s="1">
        <v>41</v>
      </c>
      <c r="B944" s="1" t="s">
        <v>198</v>
      </c>
      <c r="C944" s="1">
        <v>21</v>
      </c>
      <c r="D944" s="1" t="s">
        <v>16</v>
      </c>
      <c r="E944" s="6">
        <f>IF(logVir!E944&lt;&gt;0,logVir!E944-logVir!E$1105-0.5*(SLir!E944+SLir!E$1105)*(logHir!E944-logHir!E$1105),0)</f>
        <v>-0.47912826011566312</v>
      </c>
      <c r="F944" s="8">
        <f>IF(logVir!F944&lt;&gt;0,logVir!F944-logVir!F$1105-0.5*(SLir!F944+SLir!F$1105)*(logHir!F944-logHir!F$1105),0)</f>
        <v>-0.61032199840365142</v>
      </c>
      <c r="G944" s="6">
        <f>IF(logVir!G944&lt;&gt;0,logVir!G944-logVir!G$1105-0.5*(SLir!G944+SLir!G$1105)*(logHir!G944-logHir!G$1105),0)</f>
        <v>-0.59929332966438065</v>
      </c>
      <c r="H944" s="6">
        <f>IF(logVir!H944&lt;&gt;0,logVir!H944-logVir!H$1105-0.5*(SLir!H944+SLir!H$1105)*(logHir!H944-logHir!H$1105),0)</f>
        <v>-0.63259161434324751</v>
      </c>
      <c r="I944" s="6">
        <f>IF(logVir!I944&lt;&gt;0,logVir!I944-logVir!I$1105-0.5*(SLir!I944+SLir!I$1105)*(logHir!I944-logHir!I$1105),0)</f>
        <v>-0.66462097650573582</v>
      </c>
    </row>
    <row r="945" spans="1:9" x14ac:dyDescent="0.15">
      <c r="A945" s="1">
        <v>41</v>
      </c>
      <c r="B945" s="1" t="s">
        <v>197</v>
      </c>
      <c r="C945" s="1">
        <v>22</v>
      </c>
      <c r="D945" s="1" t="s">
        <v>8</v>
      </c>
      <c r="E945" s="6">
        <f>IF(logVir!E945&lt;&gt;0,logVir!E945-logVir!E$1106-0.5*(SLir!E945+SLir!E$1106)*(logHir!E945-logHir!E$1106),0)</f>
        <v>-0.16544711466015438</v>
      </c>
      <c r="F945" s="8">
        <f>IF(logVir!F945&lt;&gt;0,logVir!F945-logVir!F$1106-0.5*(SLir!F945+SLir!F$1106)*(logHir!F945-logHir!F$1106),0)</f>
        <v>-0.23102565470408942</v>
      </c>
      <c r="G945" s="6">
        <f>IF(logVir!G945&lt;&gt;0,logVir!G945-logVir!G$1106-0.5*(SLir!G945+SLir!G$1106)*(logHir!G945-logHir!G$1106),0)</f>
        <v>-0.32986755800754453</v>
      </c>
      <c r="H945" s="6">
        <f>IF(logVir!H945&lt;&gt;0,logVir!H945-logVir!H$1106-0.5*(SLir!H945+SLir!H$1106)*(logHir!H945-logHir!H$1106),0)</f>
        <v>-0.32287147740054101</v>
      </c>
      <c r="I945" s="6">
        <f>IF(logVir!I945&lt;&gt;0,logVir!I945-logVir!I$1106-0.5*(SLir!I945+SLir!I$1106)*(logHir!I945-logHir!I$1106),0)</f>
        <v>-0.30475172052433241</v>
      </c>
    </row>
    <row r="946" spans="1:9" x14ac:dyDescent="0.15">
      <c r="A946" s="1">
        <v>41</v>
      </c>
      <c r="B946" s="1" t="s">
        <v>197</v>
      </c>
      <c r="C946" s="1">
        <v>23</v>
      </c>
      <c r="D946" s="1" t="s">
        <v>29</v>
      </c>
      <c r="E946" s="6">
        <f>IF(logVir!E946&lt;&gt;0,logVir!E946-logVir!E$1107-0.5*(SLir!E946+SLir!E$1107)*(logHir!E946-logHir!E$1107),0)</f>
        <v>-0.27261239614888422</v>
      </c>
      <c r="F946" s="8">
        <f>IF(logVir!F946&lt;&gt;0,logVir!F946-logVir!F$1107-0.5*(SLir!F946+SLir!F$1107)*(logHir!F946-logHir!F$1107),0)</f>
        <v>-0.23632038831427188</v>
      </c>
      <c r="G946" s="6">
        <f>IF(logVir!G946&lt;&gt;0,logVir!G946-logVir!G$1107-0.5*(SLir!G946+SLir!G$1107)*(logHir!G946-logHir!G$1107),0)</f>
        <v>-0.26168216748090822</v>
      </c>
      <c r="H946" s="6">
        <f>IF(logVir!H946&lt;&gt;0,logVir!H946-logVir!H$1107-0.5*(SLir!H946+SLir!H$1107)*(logHir!H946-logHir!H$1107),0)</f>
        <v>-0.27644206206561273</v>
      </c>
      <c r="I946" s="6">
        <f>IF(logVir!I946&lt;&gt;0,logVir!I946-logVir!I$1107-0.5*(SLir!I946+SLir!I$1107)*(logHir!I946-logHir!I$1107),0)</f>
        <v>-0.26605133199566833</v>
      </c>
    </row>
    <row r="947" spans="1:9" x14ac:dyDescent="0.15">
      <c r="A947" s="1">
        <v>42</v>
      </c>
      <c r="B947" s="1" t="s">
        <v>201</v>
      </c>
      <c r="C947" s="1">
        <v>1</v>
      </c>
      <c r="D947" s="1" t="s">
        <v>9</v>
      </c>
      <c r="E947" s="6">
        <f>IF(logVir!E947&lt;&gt;0,logVir!E947-logVir!E$1085-0.5*(SLir!E947+SLir!E$1085)*(logHir!E947-logHir!E$1085),0)</f>
        <v>7.2147372498889209E-2</v>
      </c>
      <c r="F947" s="8">
        <f>IF(logVir!F947&lt;&gt;0,logVir!F947-logVir!F$1085-0.5*(SLir!F947+SLir!F$1085)*(logHir!F947-logHir!F$1085),0)</f>
        <v>0.17382588389960896</v>
      </c>
      <c r="G947" s="6">
        <f>IF(logVir!G947&lt;&gt;0,logVir!G947-logVir!G$1085-0.5*(SLir!G947+SLir!G$1085)*(logHir!G947-logHir!G$1085),0)</f>
        <v>0.22081602308236398</v>
      </c>
      <c r="H947" s="6">
        <f>IF(logVir!H947&lt;&gt;0,logVir!H947-logVir!H$1085-0.5*(SLir!H947+SLir!H$1085)*(logHir!H947-logHir!H$1085),0)</f>
        <v>0.1722286256659461</v>
      </c>
      <c r="I947" s="6">
        <f>IF(logVir!I947&lt;&gt;0,logVir!I947-logVir!I$1085-0.5*(SLir!I947+SLir!I$1085)*(logHir!I947-logHir!I$1085),0)</f>
        <v>0.14349514869690025</v>
      </c>
    </row>
    <row r="948" spans="1:9" x14ac:dyDescent="0.15">
      <c r="A948" s="1">
        <v>42</v>
      </c>
      <c r="B948" s="1" t="s">
        <v>201</v>
      </c>
      <c r="C948" s="1">
        <v>2</v>
      </c>
      <c r="D948" s="1" t="s">
        <v>10</v>
      </c>
      <c r="E948" s="6">
        <f>IF(logVir!E948&lt;&gt;0,logVir!E948-logVir!E$1086-0.5*(SLir!E948+SLir!E$1086)*(logHir!E948-logHir!E$1086),0)</f>
        <v>-0.49394582534726839</v>
      </c>
      <c r="F948" s="8">
        <f>IF(logVir!F948&lt;&gt;0,logVir!F948-logVir!F$1086-0.5*(SLir!F948+SLir!F$1086)*(logHir!F948-logHir!F$1086),0)</f>
        <v>-0.26998766137003471</v>
      </c>
      <c r="G948" s="6">
        <f>IF(logVir!G948&lt;&gt;0,logVir!G948-logVir!G$1086-0.5*(SLir!G948+SLir!G$1086)*(logHir!G948-logHir!G$1086),0)</f>
        <v>-0.11453246159771491</v>
      </c>
      <c r="H948" s="6">
        <f>IF(logVir!H948&lt;&gt;0,logVir!H948-logVir!H$1086-0.5*(SLir!H948+SLir!H$1086)*(logHir!H948-logHir!H$1086),0)</f>
        <v>-0.24409058647376047</v>
      </c>
      <c r="I948" s="6">
        <f>IF(logVir!I948&lt;&gt;0,logVir!I948-logVir!I$1086-0.5*(SLir!I948+SLir!I$1086)*(logHir!I948-logHir!I$1086),0)</f>
        <v>-0.19132889144178267</v>
      </c>
    </row>
    <row r="949" spans="1:9" x14ac:dyDescent="0.15">
      <c r="A949" s="1">
        <v>42</v>
      </c>
      <c r="B949" s="1" t="s">
        <v>202</v>
      </c>
      <c r="C949" s="1">
        <v>3</v>
      </c>
      <c r="D949" s="1" t="s">
        <v>17</v>
      </c>
      <c r="E949" s="6">
        <f>IF(logVir!E949&lt;&gt;0,logVir!E949-logVir!E$1087-0.5*(SLir!E949+SLir!E$1087)*(logHir!E949-logHir!E$1087),0)</f>
        <v>-0.59745232383590618</v>
      </c>
      <c r="F949" s="8">
        <f>IF(logVir!F949&lt;&gt;0,logVir!F949-logVir!F$1087-0.5*(SLir!F949+SLir!F$1087)*(logHir!F949-logHir!F$1087),0)</f>
        <v>-0.61288519696655153</v>
      </c>
      <c r="G949" s="6">
        <f>IF(logVir!G949&lt;&gt;0,logVir!G949-logVir!G$1087-0.5*(SLir!G949+SLir!G$1087)*(logHir!G949-logHir!G$1087),0)</f>
        <v>-0.76906050319018682</v>
      </c>
      <c r="H949" s="6">
        <f>IF(logVir!H949&lt;&gt;0,logVir!H949-logVir!H$1087-0.5*(SLir!H949+SLir!H$1087)*(logHir!H949-logHir!H$1087),0)</f>
        <v>-0.64728147929430258</v>
      </c>
      <c r="I949" s="6">
        <f>IF(logVir!I949&lt;&gt;0,logVir!I949-logVir!I$1087-0.5*(SLir!I949+SLir!I$1087)*(logHir!I949-logHir!I$1087),0)</f>
        <v>-0.5753051993140208</v>
      </c>
    </row>
    <row r="950" spans="1:9" x14ac:dyDescent="0.15">
      <c r="A950" s="1">
        <v>42</v>
      </c>
      <c r="B950" s="1" t="s">
        <v>202</v>
      </c>
      <c r="C950" s="1">
        <v>4</v>
      </c>
      <c r="D950" s="1" t="s">
        <v>18</v>
      </c>
      <c r="E950" s="6">
        <f>IF(logVir!E950&lt;&gt;0,logVir!E950-logVir!E$1088-0.5*(SLir!E950+SLir!E$1088)*(logHir!E950-logHir!E$1088),0)</f>
        <v>-0.60375110303622792</v>
      </c>
      <c r="F950" s="8">
        <f>IF(logVir!F950&lt;&gt;0,logVir!F950-logVir!F$1088-0.5*(SLir!F950+SLir!F$1088)*(logHir!F950-logHir!F$1088),0)</f>
        <v>-0.34724501532898044</v>
      </c>
      <c r="G950" s="6">
        <f>IF(logVir!G950&lt;&gt;0,logVir!G950-logVir!G$1088-0.5*(SLir!G950+SLir!G$1088)*(logHir!G950-logHir!G$1088),0)</f>
        <v>-0.28655896344136672</v>
      </c>
      <c r="H950" s="6">
        <f>IF(logVir!H950&lt;&gt;0,logVir!H950-logVir!H$1088-0.5*(SLir!H950+SLir!H$1088)*(logHir!H950-logHir!H$1088),0)</f>
        <v>-0.36037747021209315</v>
      </c>
      <c r="I950" s="6">
        <f>IF(logVir!I950&lt;&gt;0,logVir!I950-logVir!I$1088-0.5*(SLir!I950+SLir!I$1088)*(logHir!I950-logHir!I$1088),0)</f>
        <v>-7.7591697910058821E-2</v>
      </c>
    </row>
    <row r="951" spans="1:9" x14ac:dyDescent="0.15">
      <c r="A951" s="1">
        <v>42</v>
      </c>
      <c r="B951" s="1" t="s">
        <v>202</v>
      </c>
      <c r="C951" s="1">
        <v>5</v>
      </c>
      <c r="D951" s="1" t="s">
        <v>19</v>
      </c>
      <c r="E951" s="6">
        <f>IF(logVir!E951&lt;&gt;0,logVir!E951-logVir!E$1089-0.5*(SLir!E951+SLir!E$1089)*(logHir!E951-logHir!E$1089),0)</f>
        <v>-1.8874050387571251</v>
      </c>
      <c r="F951" s="8">
        <f>IF(logVir!F951&lt;&gt;0,logVir!F951-logVir!F$1089-0.5*(SLir!F951+SLir!F$1089)*(logHir!F951-logHir!F$1089),0)</f>
        <v>-0.9536168660924822</v>
      </c>
      <c r="G951" s="6">
        <f>IF(logVir!G951&lt;&gt;0,logVir!G951-logVir!G$1089-0.5*(SLir!G951+SLir!G$1089)*(logHir!G951-logHir!G$1089),0)</f>
        <v>-1.4356086913079369</v>
      </c>
      <c r="H951" s="6">
        <f>IF(logVir!H951&lt;&gt;0,logVir!H951-logVir!H$1089-0.5*(SLir!H951+SLir!H$1089)*(logHir!H951-logHir!H$1089),0)</f>
        <v>-1.2264100388104693</v>
      </c>
      <c r="I951" s="6">
        <f>IF(logVir!I951&lt;&gt;0,logVir!I951-logVir!I$1089-0.5*(SLir!I951+SLir!I$1089)*(logHir!I951-logHir!I$1089),0)</f>
        <v>-1.4140505153260601</v>
      </c>
    </row>
    <row r="952" spans="1:9" x14ac:dyDescent="0.15">
      <c r="A952" s="1">
        <v>42</v>
      </c>
      <c r="B952" s="1" t="s">
        <v>202</v>
      </c>
      <c r="C952" s="1">
        <v>6</v>
      </c>
      <c r="D952" s="1" t="s">
        <v>3</v>
      </c>
      <c r="E952" s="6">
        <f>IF(logVir!E952&lt;&gt;0,logVir!E952-logVir!E$1090-0.5*(SLir!E952+SLir!E$1090)*(logHir!E952-logHir!E$1090),0)</f>
        <v>-0.95754870966484229</v>
      </c>
      <c r="F952" s="8">
        <f>IF(logVir!F952&lt;&gt;0,logVir!F952-logVir!F$1090-0.5*(SLir!F952+SLir!F$1090)*(logHir!F952-logHir!F$1090),0)</f>
        <v>-0.98966337306057106</v>
      </c>
      <c r="G952" s="6">
        <f>IF(logVir!G952&lt;&gt;0,logVir!G952-logVir!G$1090-0.5*(SLir!G952+SLir!G$1090)*(logHir!G952-logHir!G$1090),0)</f>
        <v>-2.0630257142806299</v>
      </c>
      <c r="H952" s="6">
        <f>IF(logVir!H952&lt;&gt;0,logVir!H952-logVir!H$1090-0.5*(SLir!H952+SLir!H$1090)*(logHir!H952-logHir!H$1090),0)</f>
        <v>-1.2189294817745204</v>
      </c>
      <c r="I952" s="6">
        <f>IF(logVir!I952&lt;&gt;0,logVir!I952-logVir!I$1090-0.5*(SLir!I952+SLir!I$1090)*(logHir!I952-logHir!I$1090),0)</f>
        <v>-1.4639368644934057</v>
      </c>
    </row>
    <row r="953" spans="1:9" x14ac:dyDescent="0.15">
      <c r="A953" s="1">
        <v>42</v>
      </c>
      <c r="B953" s="1" t="s">
        <v>202</v>
      </c>
      <c r="C953" s="1">
        <v>7</v>
      </c>
      <c r="D953" s="1" t="s">
        <v>20</v>
      </c>
      <c r="E953" s="6">
        <f>IF(logVir!E953&lt;&gt;0,logVir!E953-logVir!E$1091-0.5*(SLir!E953+SLir!E$1091)*(logHir!E953-logHir!E$1091),0)</f>
        <v>-1.1873458156940373</v>
      </c>
      <c r="F953" s="8">
        <f>IF(logVir!F953&lt;&gt;0,logVir!F953-logVir!F$1091-0.5*(SLir!F953+SLir!F$1091)*(logHir!F953-logHir!F$1091),0)</f>
        <v>-3.1762120311217683</v>
      </c>
      <c r="G953" s="6">
        <f>IF(logVir!G953&lt;&gt;0,logVir!G953-logVir!G$1091-0.5*(SLir!G953+SLir!G$1091)*(logHir!G953-logHir!G$1091),0)</f>
        <v>-1.61410982476098</v>
      </c>
      <c r="H953" s="6">
        <f>IF(logVir!H953&lt;&gt;0,logVir!H953-logVir!H$1091-0.5*(SLir!H953+SLir!H$1091)*(logHir!H953-logHir!H$1091),0)</f>
        <v>-1.1310381297102361</v>
      </c>
      <c r="I953" s="6">
        <f>IF(logVir!I953&lt;&gt;0,logVir!I953-logVir!I$1091-0.5*(SLir!I953+SLir!I$1091)*(logHir!I953-logHir!I$1091),0)</f>
        <v>-1.2601243394858033</v>
      </c>
    </row>
    <row r="954" spans="1:9" x14ac:dyDescent="0.15">
      <c r="A954" s="1">
        <v>42</v>
      </c>
      <c r="B954" s="1" t="s">
        <v>202</v>
      </c>
      <c r="C954" s="1">
        <v>8</v>
      </c>
      <c r="D954" s="1" t="s">
        <v>21</v>
      </c>
      <c r="E954" s="6">
        <f>IF(logVir!E954&lt;&gt;0,logVir!E954-logVir!E$1092-0.5*(SLir!E954+SLir!E$1092)*(logHir!E954-logHir!E$1092),0)</f>
        <v>-0.72932485180818774</v>
      </c>
      <c r="F954" s="8">
        <f>IF(logVir!F954&lt;&gt;0,logVir!F954-logVir!F$1092-0.5*(SLir!F954+SLir!F$1092)*(logHir!F954-logHir!F$1092),0)</f>
        <v>-0.60999252677960225</v>
      </c>
      <c r="G954" s="6">
        <f>IF(logVir!G954&lt;&gt;0,logVir!G954-logVir!G$1092-0.5*(SLir!G954+SLir!G$1092)*(logHir!G954-logHir!G$1092),0)</f>
        <v>-0.80275692866746218</v>
      </c>
      <c r="H954" s="6">
        <f>IF(logVir!H954&lt;&gt;0,logVir!H954-logVir!H$1092-0.5*(SLir!H954+SLir!H$1092)*(logHir!H954-logHir!H$1092),0)</f>
        <v>-0.72192328985695553</v>
      </c>
      <c r="I954" s="6">
        <f>IF(logVir!I954&lt;&gt;0,logVir!I954-logVir!I$1092-0.5*(SLir!I954+SLir!I$1092)*(logHir!I954-logHir!I$1092),0)</f>
        <v>-0.59235530326566388</v>
      </c>
    </row>
    <row r="955" spans="1:9" x14ac:dyDescent="0.15">
      <c r="A955" s="1">
        <v>42</v>
      </c>
      <c r="B955" s="1" t="s">
        <v>202</v>
      </c>
      <c r="C955" s="1">
        <v>9</v>
      </c>
      <c r="D955" s="1" t="s">
        <v>22</v>
      </c>
      <c r="E955" s="6">
        <f>IF(logVir!E955&lt;&gt;0,logVir!E955-logVir!E$1093-0.5*(SLir!E955+SLir!E$1093)*(logHir!E955-logHir!E$1093),0)</f>
        <v>-0.78742418664797698</v>
      </c>
      <c r="F955" s="8">
        <f>IF(logVir!F955&lt;&gt;0,logVir!F955-logVir!F$1093-0.5*(SLir!F955+SLir!F$1093)*(logHir!F955-logHir!F$1093),0)</f>
        <v>-0.46423563640069032</v>
      </c>
      <c r="G955" s="6">
        <f>IF(logVir!G955&lt;&gt;0,logVir!G955-logVir!G$1093-0.5*(SLir!G955+SLir!G$1093)*(logHir!G955-logHir!G$1093),0)</f>
        <v>-0.70885561036698341</v>
      </c>
      <c r="H955" s="6">
        <f>IF(logVir!H955&lt;&gt;0,logVir!H955-logVir!H$1093-0.5*(SLir!H955+SLir!H$1093)*(logHir!H955-logHir!H$1093),0)</f>
        <v>-1.1720057979925511</v>
      </c>
      <c r="I955" s="6">
        <f>IF(logVir!I955&lt;&gt;0,logVir!I955-logVir!I$1093-0.5*(SLir!I955+SLir!I$1093)*(logHir!I955-logHir!I$1093),0)</f>
        <v>-1.2143735784872844</v>
      </c>
    </row>
    <row r="956" spans="1:9" x14ac:dyDescent="0.15">
      <c r="A956" s="1">
        <v>42</v>
      </c>
      <c r="B956" s="1" t="s">
        <v>202</v>
      </c>
      <c r="C956" s="1">
        <v>10</v>
      </c>
      <c r="D956" s="1" t="s">
        <v>23</v>
      </c>
      <c r="E956" s="6">
        <f>IF(logVir!E956&lt;&gt;0,logVir!E956-logVir!E$1094-0.5*(SLir!E956+SLir!E$1094)*(logHir!E956-logHir!E$1094),0)</f>
        <v>-0.43660894345526913</v>
      </c>
      <c r="F956" s="8">
        <f>IF(logVir!F956&lt;&gt;0,logVir!F956-logVir!F$1094-0.5*(SLir!F956+SLir!F$1094)*(logHir!F956-logHir!F$1094),0)</f>
        <v>-0.2672678447651412</v>
      </c>
      <c r="G956" s="6">
        <f>IF(logVir!G956&lt;&gt;0,logVir!G956-logVir!G$1094-0.5*(SLir!G956+SLir!G$1094)*(logHir!G956-logHir!G$1094),0)</f>
        <v>-0.45002994955247144</v>
      </c>
      <c r="H956" s="6">
        <f>IF(logVir!H956&lt;&gt;0,logVir!H956-logVir!H$1094-0.5*(SLir!H956+SLir!H$1094)*(logHir!H956-logHir!H$1094),0)</f>
        <v>-0.32261036883916827</v>
      </c>
      <c r="I956" s="6">
        <f>IF(logVir!I956&lt;&gt;0,logVir!I956-logVir!I$1094-0.5*(SLir!I956+SLir!I$1094)*(logHir!I956-logHir!I$1094),0)</f>
        <v>-0.36866654673682064</v>
      </c>
    </row>
    <row r="957" spans="1:9" x14ac:dyDescent="0.15">
      <c r="A957" s="1">
        <v>42</v>
      </c>
      <c r="B957" s="1" t="s">
        <v>202</v>
      </c>
      <c r="C957" s="1">
        <v>11</v>
      </c>
      <c r="D957" s="1" t="s">
        <v>24</v>
      </c>
      <c r="E957" s="6">
        <f>IF(logVir!E957&lt;&gt;0,logVir!E957-logVir!E$1095-0.5*(SLir!E957+SLir!E$1095)*(logHir!E957-logHir!E$1095),0)</f>
        <v>-0.68725200719424329</v>
      </c>
      <c r="F957" s="8">
        <f>IF(logVir!F957&lt;&gt;0,logVir!F957-logVir!F$1095-0.5*(SLir!F957+SLir!F$1095)*(logHir!F957-logHir!F$1095),0)</f>
        <v>0.63454694558653779</v>
      </c>
      <c r="G957" s="6">
        <f>IF(logVir!G957&lt;&gt;0,logVir!G957-logVir!G$1095-0.5*(SLir!G957+SLir!G$1095)*(logHir!G957-logHir!G$1095),0)</f>
        <v>-0.52127458076262401</v>
      </c>
      <c r="H957" s="6">
        <f>IF(logVir!H957&lt;&gt;0,logVir!H957-logVir!H$1095-0.5*(SLir!H957+SLir!H$1095)*(logHir!H957-logHir!H$1095),0)</f>
        <v>-6.6331590974225862E-2</v>
      </c>
      <c r="I957" s="6">
        <f>IF(logVir!I957&lt;&gt;0,logVir!I957-logVir!I$1095-0.5*(SLir!I957+SLir!I$1095)*(logHir!I957-logHir!I$1095),0)</f>
        <v>0.77757222395163528</v>
      </c>
    </row>
    <row r="958" spans="1:9" x14ac:dyDescent="0.15">
      <c r="A958" s="1">
        <v>42</v>
      </c>
      <c r="B958" s="1" t="s">
        <v>202</v>
      </c>
      <c r="C958" s="1">
        <v>12</v>
      </c>
      <c r="D958" s="1" t="s">
        <v>25</v>
      </c>
      <c r="E958" s="6">
        <f>IF(logVir!E958&lt;&gt;0,logVir!E958-logVir!E$1096-0.5*(SLir!E958+SLir!E$1096)*(logHir!E958-logHir!E$1096),0)</f>
        <v>0.35404321435185926</v>
      </c>
      <c r="F958" s="8">
        <f>IF(logVir!F958&lt;&gt;0,logVir!F958-logVir!F$1096-0.5*(SLir!F958+SLir!F$1096)*(logHir!F958-logHir!F$1096),0)</f>
        <v>-0.49261012796673465</v>
      </c>
      <c r="G958" s="6">
        <f>IF(logVir!G958&lt;&gt;0,logVir!G958-logVir!G$1096-0.5*(SLir!G958+SLir!G$1096)*(logHir!G958-logHir!G$1096),0)</f>
        <v>3.9383422456223172E-2</v>
      </c>
      <c r="H958" s="6">
        <f>IF(logVir!H958&lt;&gt;0,logVir!H958-logVir!H$1096-0.5*(SLir!H958+SLir!H$1096)*(logHir!H958-logHir!H$1096),0)</f>
        <v>-0.3671069862101064</v>
      </c>
      <c r="I958" s="6">
        <f>IF(logVir!I958&lt;&gt;0,logVir!I958-logVir!I$1096-0.5*(SLir!I958+SLir!I$1096)*(logHir!I958-logHir!I$1096),0)</f>
        <v>0.18610797352404179</v>
      </c>
    </row>
    <row r="959" spans="1:9" x14ac:dyDescent="0.15">
      <c r="A959" s="1">
        <v>42</v>
      </c>
      <c r="B959" s="1" t="s">
        <v>202</v>
      </c>
      <c r="C959" s="1">
        <v>13</v>
      </c>
      <c r="D959" s="1" t="s">
        <v>26</v>
      </c>
      <c r="E959" s="6">
        <f>IF(logVir!E959&lt;&gt;0,logVir!E959-logVir!E$1097-0.5*(SLir!E959+SLir!E$1097)*(logHir!E959-logHir!E$1097),0)</f>
        <v>0.72052758808430895</v>
      </c>
      <c r="F959" s="8">
        <f>IF(logVir!F959&lt;&gt;0,logVir!F959-logVir!F$1097-0.5*(SLir!F959+SLir!F$1097)*(logHir!F959-logHir!F$1097),0)</f>
        <v>-0.68486668439043963</v>
      </c>
      <c r="G959" s="6">
        <f>IF(logVir!G959&lt;&gt;0,logVir!G959-logVir!G$1097-0.5*(SLir!G959+SLir!G$1097)*(logHir!G959-logHir!G$1097),0)</f>
        <v>0.12160671051884869</v>
      </c>
      <c r="H959" s="6">
        <f>IF(logVir!H959&lt;&gt;0,logVir!H959-logVir!H$1097-0.5*(SLir!H959+SLir!H$1097)*(logHir!H959-logHir!H$1097),0)</f>
        <v>-0.63112987634701634</v>
      </c>
      <c r="I959" s="6">
        <f>IF(logVir!I959&lt;&gt;0,logVir!I959-logVir!I$1097-0.5*(SLir!I959+SLir!I$1097)*(logHir!I959-logHir!I$1097),0)</f>
        <v>-0.71585133688450031</v>
      </c>
    </row>
    <row r="960" spans="1:9" x14ac:dyDescent="0.15">
      <c r="A960" s="1">
        <v>42</v>
      </c>
      <c r="B960" s="1" t="s">
        <v>202</v>
      </c>
      <c r="C960" s="1">
        <v>14</v>
      </c>
      <c r="D960" s="1" t="s">
        <v>27</v>
      </c>
      <c r="E960" s="6">
        <f>IF(logVir!E960&lt;&gt;0,logVir!E960-logVir!E$1098-0.5*(SLir!E960+SLir!E$1098)*(logHir!E960-logHir!E$1098),0)</f>
        <v>0.29362499274919318</v>
      </c>
      <c r="F960" s="8">
        <f>IF(logVir!F960&lt;&gt;0,logVir!F960-logVir!F$1098-0.5*(SLir!F960+SLir!F$1098)*(logHir!F960-logHir!F$1098),0)</f>
        <v>-0.23822791817849276</v>
      </c>
      <c r="G960" s="6">
        <f>IF(logVir!G960&lt;&gt;0,logVir!G960-logVir!G$1098-0.5*(SLir!G960+SLir!G$1098)*(logHir!G960-logHir!G$1098),0)</f>
        <v>-0.37977391469127442</v>
      </c>
      <c r="H960" s="6">
        <f>IF(logVir!H960&lt;&gt;0,logVir!H960-logVir!H$1098-0.5*(SLir!H960+SLir!H$1098)*(logHir!H960-logHir!H$1098),0)</f>
        <v>-1.0934649569108865</v>
      </c>
      <c r="I960" s="6">
        <f>IF(logVir!I960&lt;&gt;0,logVir!I960-logVir!I$1098-0.5*(SLir!I960+SLir!I$1098)*(logHir!I960-logHir!I$1098),0)</f>
        <v>-2.13190380604164</v>
      </c>
    </row>
    <row r="961" spans="1:9" x14ac:dyDescent="0.15">
      <c r="A961" s="1">
        <v>42</v>
      </c>
      <c r="B961" s="1" t="s">
        <v>202</v>
      </c>
      <c r="C961" s="1">
        <v>15</v>
      </c>
      <c r="D961" s="1" t="s">
        <v>28</v>
      </c>
      <c r="E961" s="6">
        <f>IF(logVir!E961&lt;&gt;0,logVir!E961-logVir!E$1099-0.5*(SLir!E961+SLir!E$1099)*(logHir!E961-logHir!E$1099),0)</f>
        <v>-0.3789058185178279</v>
      </c>
      <c r="F961" s="8">
        <f>IF(logVir!F961&lt;&gt;0,logVir!F961-logVir!F$1099-0.5*(SLir!F961+SLir!F$1099)*(logHir!F961-logHir!F$1099),0)</f>
        <v>-0.46858868203347426</v>
      </c>
      <c r="G961" s="6">
        <f>IF(logVir!G961&lt;&gt;0,logVir!G961-logVir!G$1099-0.5*(SLir!G961+SLir!G$1099)*(logHir!G961-logHir!G$1099),0)</f>
        <v>-0.58261370016770264</v>
      </c>
      <c r="H961" s="6">
        <f>IF(logVir!H961&lt;&gt;0,logVir!H961-logVir!H$1099-0.5*(SLir!H961+SLir!H$1099)*(logHir!H961-logHir!H$1099),0)</f>
        <v>-0.58972001426025167</v>
      </c>
      <c r="I961" s="6">
        <f>IF(logVir!I961&lt;&gt;0,logVir!I961-logVir!I$1099-0.5*(SLir!I961+SLir!I$1099)*(logHir!I961-logHir!I$1099),0)</f>
        <v>-0.55397123802307358</v>
      </c>
    </row>
    <row r="962" spans="1:9" x14ac:dyDescent="0.15">
      <c r="A962" s="1">
        <v>42</v>
      </c>
      <c r="B962" s="1" t="s">
        <v>201</v>
      </c>
      <c r="C962" s="1">
        <v>16</v>
      </c>
      <c r="D962" s="1" t="s">
        <v>11</v>
      </c>
      <c r="E962" s="6">
        <f>IF(logVir!E962&lt;&gt;0,logVir!E962-logVir!E$1100-0.5*(SLir!E962+SLir!E$1100)*(logHir!E962-logHir!E$1100),0)</f>
        <v>-0.24617393859317332</v>
      </c>
      <c r="F962" s="8">
        <f>IF(logVir!F962&lt;&gt;0,logVir!F962-logVir!F$1100-0.5*(SLir!F962+SLir!F$1100)*(logHir!F962-logHir!F$1100),0)</f>
        <v>-0.12016355841072329</v>
      </c>
      <c r="G962" s="6">
        <f>IF(logVir!G962&lt;&gt;0,logVir!G962-logVir!G$1100-0.5*(SLir!G962+SLir!G$1100)*(logHir!G962-logHir!G$1100),0)</f>
        <v>-0.18965112359162867</v>
      </c>
      <c r="H962" s="6">
        <f>IF(logVir!H962&lt;&gt;0,logVir!H962-logVir!H$1100-0.5*(SLir!H962+SLir!H$1100)*(logHir!H962-logHir!H$1100),0)</f>
        <v>-0.16892923988524197</v>
      </c>
      <c r="I962" s="6">
        <f>IF(logVir!I962&lt;&gt;0,logVir!I962-logVir!I$1100-0.5*(SLir!I962+SLir!I$1100)*(logHir!I962-logHir!I$1100),0)</f>
        <v>-0.30339315251950461</v>
      </c>
    </row>
    <row r="963" spans="1:9" x14ac:dyDescent="0.15">
      <c r="A963" s="1">
        <v>42</v>
      </c>
      <c r="B963" s="1" t="s">
        <v>201</v>
      </c>
      <c r="C963" s="1">
        <v>17</v>
      </c>
      <c r="D963" s="1" t="s">
        <v>12</v>
      </c>
      <c r="E963" s="6">
        <f>IF(logVir!E963&lt;&gt;0,logVir!E963-logVir!E$1101-0.5*(SLir!E963+SLir!E$1101)*(logHir!E963-logHir!E$1101),0)</f>
        <v>-0.67421111662333932</v>
      </c>
      <c r="F963" s="8">
        <f>IF(logVir!F963&lt;&gt;0,logVir!F963-logVir!F$1101-0.5*(SLir!F963+SLir!F$1101)*(logHir!F963-logHir!F$1101),0)</f>
        <v>-0.63956564613247935</v>
      </c>
      <c r="G963" s="6">
        <f>IF(logVir!G963&lt;&gt;0,logVir!G963-logVir!G$1101-0.5*(SLir!G963+SLir!G$1101)*(logHir!G963-logHir!G$1101),0)</f>
        <v>-1.9128542069661685E-2</v>
      </c>
      <c r="H963" s="6">
        <f>IF(logVir!H963&lt;&gt;0,logVir!H963-logVir!H$1101-0.5*(SLir!H963+SLir!H$1101)*(logHir!H963-logHir!H$1101),0)</f>
        <v>-0.2076570128976043</v>
      </c>
      <c r="I963" s="6">
        <f>IF(logVir!I963&lt;&gt;0,logVir!I963-logVir!I$1101-0.5*(SLir!I963+SLir!I$1101)*(logHir!I963-logHir!I$1101),0)</f>
        <v>-0.38302804421587194</v>
      </c>
    </row>
    <row r="964" spans="1:9" x14ac:dyDescent="0.15">
      <c r="A964" s="1">
        <v>42</v>
      </c>
      <c r="B964" s="1" t="s">
        <v>201</v>
      </c>
      <c r="C964" s="1">
        <v>18</v>
      </c>
      <c r="D964" s="1" t="s">
        <v>13</v>
      </c>
      <c r="E964" s="6">
        <f>IF(logVir!E964&lt;&gt;0,logVir!E964-logVir!E$1102-0.5*(SLir!E964+SLir!E$1102)*(logHir!E964-logHir!E$1102),0)</f>
        <v>-0.30181671711222713</v>
      </c>
      <c r="F964" s="8">
        <f>IF(logVir!F964&lt;&gt;0,logVir!F964-logVir!F$1102-0.5*(SLir!F964+SLir!F$1102)*(logHir!F964-logHir!F$1102),0)</f>
        <v>-0.23344443459119493</v>
      </c>
      <c r="G964" s="6">
        <f>IF(logVir!G964&lt;&gt;0,logVir!G964-logVir!G$1102-0.5*(SLir!G964+SLir!G$1102)*(logHir!G964-logHir!G$1102),0)</f>
        <v>-0.29109999165692713</v>
      </c>
      <c r="H964" s="6">
        <f>IF(logVir!H964&lt;&gt;0,logVir!H964-logVir!H$1102-0.5*(SLir!H964+SLir!H$1102)*(logHir!H964-logHir!H$1102),0)</f>
        <v>-8.5190119382840573E-2</v>
      </c>
      <c r="I964" s="6">
        <f>IF(logVir!I964&lt;&gt;0,logVir!I964-logVir!I$1102-0.5*(SLir!I964+SLir!I$1102)*(logHir!I964-logHir!I$1102),0)</f>
        <v>-0.15829241726797769</v>
      </c>
    </row>
    <row r="965" spans="1:9" x14ac:dyDescent="0.15">
      <c r="A965" s="1">
        <v>42</v>
      </c>
      <c r="B965" s="1" t="s">
        <v>201</v>
      </c>
      <c r="C965" s="1">
        <v>19</v>
      </c>
      <c r="D965" s="1" t="s">
        <v>14</v>
      </c>
      <c r="E965" s="6">
        <f>IF(logVir!E965&lt;&gt;0,logVir!E965-logVir!E$1103-0.5*(SLir!E965+SLir!E$1103)*(logHir!E965-logHir!E$1103),0)</f>
        <v>-0.72539241680494626</v>
      </c>
      <c r="F965" s="8">
        <f>IF(logVir!F965&lt;&gt;0,logVir!F965-logVir!F$1103-0.5*(SLir!F965+SLir!F$1103)*(logHir!F965-logHir!F$1103),0)</f>
        <v>-0.33664027289789777</v>
      </c>
      <c r="G965" s="6">
        <f>IF(logVir!G965&lt;&gt;0,logVir!G965-logVir!G$1103-0.5*(SLir!G965+SLir!G$1103)*(logHir!G965-logHir!G$1103),0)</f>
        <v>-0.35701598668297163</v>
      </c>
      <c r="H965" s="6">
        <f>IF(logVir!H965&lt;&gt;0,logVir!H965-logVir!H$1103-0.5*(SLir!H965+SLir!H$1103)*(logHir!H965-logHir!H$1103),0)</f>
        <v>-0.27926198487552933</v>
      </c>
      <c r="I965" s="6">
        <f>IF(logVir!I965&lt;&gt;0,logVir!I965-logVir!I$1103-0.5*(SLir!I965+SLir!I$1103)*(logHir!I965-logHir!I$1103),0)</f>
        <v>-0.42824079042171359</v>
      </c>
    </row>
    <row r="966" spans="1:9" x14ac:dyDescent="0.15">
      <c r="A966" s="1">
        <v>42</v>
      </c>
      <c r="B966" s="1" t="s">
        <v>201</v>
      </c>
      <c r="C966" s="1">
        <v>20</v>
      </c>
      <c r="D966" s="1" t="s">
        <v>15</v>
      </c>
      <c r="E966" s="6">
        <f>IF(logVir!E966&lt;&gt;0,logVir!E966-logVir!E$1104-0.5*(SLir!E966+SLir!E$1104)*(logHir!E966-logHir!E$1104),0)</f>
        <v>-0.2883180978395431</v>
      </c>
      <c r="F966" s="8">
        <f>IF(logVir!F966&lt;&gt;0,logVir!F966-logVir!F$1104-0.5*(SLir!F966+SLir!F$1104)*(logHir!F966-logHir!F$1104),0)</f>
        <v>-0.41630895536510598</v>
      </c>
      <c r="G966" s="6">
        <f>IF(logVir!G966&lt;&gt;0,logVir!G966-logVir!G$1104-0.5*(SLir!G966+SLir!G$1104)*(logHir!G966-logHir!G$1104),0)</f>
        <v>-0.45926272421832426</v>
      </c>
      <c r="H966" s="6">
        <f>IF(logVir!H966&lt;&gt;0,logVir!H966-logVir!H$1104-0.5*(SLir!H966+SLir!H$1104)*(logHir!H966-logHir!H$1104),0)</f>
        <v>-0.4556695072096652</v>
      </c>
      <c r="I966" s="6">
        <f>IF(logVir!I966&lt;&gt;0,logVir!I966-logVir!I$1104-0.5*(SLir!I966+SLir!I$1104)*(logHir!I966-logHir!I$1104),0)</f>
        <v>-0.48929899078563244</v>
      </c>
    </row>
    <row r="967" spans="1:9" x14ac:dyDescent="0.15">
      <c r="A967" s="1">
        <v>42</v>
      </c>
      <c r="B967" s="1" t="s">
        <v>201</v>
      </c>
      <c r="C967" s="1">
        <v>21</v>
      </c>
      <c r="D967" s="1" t="s">
        <v>16</v>
      </c>
      <c r="E967" s="6">
        <f>IF(logVir!E967&lt;&gt;0,logVir!E967-logVir!E$1105-0.5*(SLir!E967+SLir!E$1105)*(logHir!E967-logHir!E$1105),0)</f>
        <v>-0.33802408618415547</v>
      </c>
      <c r="F967" s="8">
        <f>IF(logVir!F967&lt;&gt;0,logVir!F967-logVir!F$1105-0.5*(SLir!F967+SLir!F$1105)*(logHir!F967-logHir!F$1105),0)</f>
        <v>-0.24726415079065059</v>
      </c>
      <c r="G967" s="6">
        <f>IF(logVir!G967&lt;&gt;0,logVir!G967-logVir!G$1105-0.5*(SLir!G967+SLir!G$1105)*(logHir!G967-logHir!G$1105),0)</f>
        <v>-8.1259280083044727E-3</v>
      </c>
      <c r="H967" s="6">
        <f>IF(logVir!H967&lt;&gt;0,logVir!H967-logVir!H$1105-0.5*(SLir!H967+SLir!H$1105)*(logHir!H967-logHir!H$1105),0)</f>
        <v>-0.1052169064483211</v>
      </c>
      <c r="I967" s="6">
        <f>IF(logVir!I967&lt;&gt;0,logVir!I967-logVir!I$1105-0.5*(SLir!I967+SLir!I$1105)*(logHir!I967-logHir!I$1105),0)</f>
        <v>-0.27754847219812379</v>
      </c>
    </row>
    <row r="968" spans="1:9" x14ac:dyDescent="0.15">
      <c r="A968" s="1">
        <v>42</v>
      </c>
      <c r="B968" s="1" t="s">
        <v>200</v>
      </c>
      <c r="C968" s="1">
        <v>22</v>
      </c>
      <c r="D968" s="1" t="s">
        <v>8</v>
      </c>
      <c r="E968" s="6">
        <f>IF(logVir!E968&lt;&gt;0,logVir!E968-logVir!E$1106-0.5*(SLir!E968+SLir!E$1106)*(logHir!E968-logHir!E$1106),0)</f>
        <v>-0.1092097863965414</v>
      </c>
      <c r="F968" s="8">
        <f>IF(logVir!F968&lt;&gt;0,logVir!F968-logVir!F$1106-0.5*(SLir!F968+SLir!F$1106)*(logHir!F968-logHir!F$1106),0)</f>
        <v>-4.7005006461701249E-2</v>
      </c>
      <c r="G968" s="6">
        <f>IF(logVir!G968&lt;&gt;0,logVir!G968-logVir!G$1106-0.5*(SLir!G968+SLir!G$1106)*(logHir!G968-logHir!G$1106),0)</f>
        <v>-0.16056939350505348</v>
      </c>
      <c r="H968" s="6">
        <f>IF(logVir!H968&lt;&gt;0,logVir!H968-logVir!H$1106-0.5*(SLir!H968+SLir!H$1106)*(logHir!H968-logHir!H$1106),0)</f>
        <v>-0.15539591420959417</v>
      </c>
      <c r="I968" s="6">
        <f>IF(logVir!I968&lt;&gt;0,logVir!I968-logVir!I$1106-0.5*(SLir!I968+SLir!I$1106)*(logHir!I968-logHir!I$1106),0)</f>
        <v>-0.19948819440018326</v>
      </c>
    </row>
    <row r="969" spans="1:9" x14ac:dyDescent="0.15">
      <c r="A969" s="1">
        <v>42</v>
      </c>
      <c r="B969" s="1" t="s">
        <v>200</v>
      </c>
      <c r="C969" s="1">
        <v>23</v>
      </c>
      <c r="D969" s="1" t="s">
        <v>29</v>
      </c>
      <c r="E969" s="6">
        <f>IF(logVir!E969&lt;&gt;0,logVir!E969-logVir!E$1107-0.5*(SLir!E969+SLir!E$1107)*(logHir!E969-logHir!E$1107),0)</f>
        <v>-0.17826186321807691</v>
      </c>
      <c r="F969" s="8">
        <f>IF(logVir!F969&lt;&gt;0,logVir!F969-logVir!F$1107-0.5*(SLir!F969+SLir!F$1107)*(logHir!F969-logHir!F$1107),0)</f>
        <v>-7.6162683843743292E-2</v>
      </c>
      <c r="G969" s="6">
        <f>IF(logVir!G969&lt;&gt;0,logVir!G969-logVir!G$1107-0.5*(SLir!G969+SLir!G$1107)*(logHir!G969-logHir!G$1107),0)</f>
        <v>-7.3748311958505286E-2</v>
      </c>
      <c r="H969" s="6">
        <f>IF(logVir!H969&lt;&gt;0,logVir!H969-logVir!H$1107-0.5*(SLir!H969+SLir!H$1107)*(logHir!H969-logHir!H$1107),0)</f>
        <v>-7.7829739802141237E-2</v>
      </c>
      <c r="I969" s="6">
        <f>IF(logVir!I969&lt;&gt;0,logVir!I969-logVir!I$1107-0.5*(SLir!I969+SLir!I$1107)*(logHir!I969-logHir!I$1107),0)</f>
        <v>-0.12911658529744391</v>
      </c>
    </row>
    <row r="970" spans="1:9" x14ac:dyDescent="0.15">
      <c r="A970" s="1">
        <v>43</v>
      </c>
      <c r="B970" s="1" t="s">
        <v>204</v>
      </c>
      <c r="C970" s="1">
        <v>1</v>
      </c>
      <c r="D970" s="1" t="s">
        <v>9</v>
      </c>
      <c r="E970" s="6">
        <f>IF(logVir!E970&lt;&gt;0,logVir!E970-logVir!E$1085-0.5*(SLir!E970+SLir!E$1085)*(logHir!E970-logHir!E$1085),0)</f>
        <v>0.14731126371536482</v>
      </c>
      <c r="F970" s="8">
        <f>IF(logVir!F970&lt;&gt;0,logVir!F970-logVir!F$1085-0.5*(SLir!F970+SLir!F$1085)*(logHir!F970-logHir!F$1085),0)</f>
        <v>0.27470005286285798</v>
      </c>
      <c r="G970" s="6">
        <f>IF(logVir!G970&lt;&gt;0,logVir!G970-logVir!G$1085-0.5*(SLir!G970+SLir!G$1085)*(logHir!G970-logHir!G$1085),0)</f>
        <v>0.40747689355155503</v>
      </c>
      <c r="H970" s="6">
        <f>IF(logVir!H970&lt;&gt;0,logVir!H970-logVir!H$1085-0.5*(SLir!H970+SLir!H$1085)*(logHir!H970-logHir!H$1085),0)</f>
        <v>0.41372782152547605</v>
      </c>
      <c r="I970" s="6">
        <f>IF(logVir!I970&lt;&gt;0,logVir!I970-logVir!I$1085-0.5*(SLir!I970+SLir!I$1085)*(logHir!I970-logHir!I$1085),0)</f>
        <v>0.28127312230997398</v>
      </c>
    </row>
    <row r="971" spans="1:9" x14ac:dyDescent="0.15">
      <c r="A971" s="1">
        <v>43</v>
      </c>
      <c r="B971" s="1" t="s">
        <v>204</v>
      </c>
      <c r="C971" s="1">
        <v>2</v>
      </c>
      <c r="D971" s="1" t="s">
        <v>10</v>
      </c>
      <c r="E971" s="6">
        <f>IF(logVir!E971&lt;&gt;0,logVir!E971-logVir!E$1086-0.5*(SLir!E971+SLir!E$1086)*(logHir!E971-logHir!E$1086),0)</f>
        <v>0.33676597638015449</v>
      </c>
      <c r="F971" s="8">
        <f>IF(logVir!F971&lt;&gt;0,logVir!F971-logVir!F$1086-0.5*(SLir!F971+SLir!F$1086)*(logHir!F971-logHir!F$1086),0)</f>
        <v>5.2019259294310449E-2</v>
      </c>
      <c r="G971" s="6">
        <f>IF(logVir!G971&lt;&gt;0,logVir!G971-logVir!G$1086-0.5*(SLir!G971+SLir!G$1086)*(logHir!G971-logHir!G$1086),0)</f>
        <v>0.34707044982091839</v>
      </c>
      <c r="H971" s="6">
        <f>IF(logVir!H971&lt;&gt;0,logVir!H971-logVir!H$1086-0.5*(SLir!H971+SLir!H$1086)*(logHir!H971-logHir!H$1086),0)</f>
        <v>9.7214649885733528E-2</v>
      </c>
      <c r="I971" s="6">
        <f>IF(logVir!I971&lt;&gt;0,logVir!I971-logVir!I$1086-0.5*(SLir!I971+SLir!I$1086)*(logHir!I971-logHir!I$1086),0)</f>
        <v>0.19757613496649495</v>
      </c>
    </row>
    <row r="972" spans="1:9" x14ac:dyDescent="0.15">
      <c r="A972" s="1">
        <v>43</v>
      </c>
      <c r="B972" s="1" t="s">
        <v>205</v>
      </c>
      <c r="C972" s="1">
        <v>3</v>
      </c>
      <c r="D972" s="1" t="s">
        <v>17</v>
      </c>
      <c r="E972" s="6">
        <f>IF(logVir!E972&lt;&gt;0,logVir!E972-logVir!E$1087-0.5*(SLir!E972+SLir!E$1087)*(logHir!E972-logHir!E$1087),0)</f>
        <v>-0.3784602326763451</v>
      </c>
      <c r="F972" s="8">
        <f>IF(logVir!F972&lt;&gt;0,logVir!F972-logVir!F$1087-0.5*(SLir!F972+SLir!F$1087)*(logHir!F972-logHir!F$1087),0)</f>
        <v>-0.29774399261599449</v>
      </c>
      <c r="G972" s="6">
        <f>IF(logVir!G972&lt;&gt;0,logVir!G972-logVir!G$1087-0.5*(SLir!G972+SLir!G$1087)*(logHir!G972-logHir!G$1087),0)</f>
        <v>-0.27252356849460108</v>
      </c>
      <c r="H972" s="6">
        <f>IF(logVir!H972&lt;&gt;0,logVir!H972-logVir!H$1087-0.5*(SLir!H972+SLir!H$1087)*(logHir!H972-logHir!H$1087),0)</f>
        <v>-0.40941801809529649</v>
      </c>
      <c r="I972" s="6">
        <f>IF(logVir!I972&lt;&gt;0,logVir!I972-logVir!I$1087-0.5*(SLir!I972+SLir!I$1087)*(logHir!I972-logHir!I$1087),0)</f>
        <v>-0.14572343709960039</v>
      </c>
    </row>
    <row r="973" spans="1:9" x14ac:dyDescent="0.15">
      <c r="A973" s="1">
        <v>43</v>
      </c>
      <c r="B973" s="1" t="s">
        <v>205</v>
      </c>
      <c r="C973" s="1">
        <v>4</v>
      </c>
      <c r="D973" s="1" t="s">
        <v>18</v>
      </c>
      <c r="E973" s="6">
        <f>IF(logVir!E973&lt;&gt;0,logVir!E973-logVir!E$1088-0.5*(SLir!E973+SLir!E$1088)*(logHir!E973-logHir!E$1088),0)</f>
        <v>-6.3995214222639762E-2</v>
      </c>
      <c r="F973" s="8">
        <f>IF(logVir!F973&lt;&gt;0,logVir!F973-logVir!F$1088-0.5*(SLir!F973+SLir!F$1088)*(logHir!F973-logHir!F$1088),0)</f>
        <v>-8.0364942150947249E-3</v>
      </c>
      <c r="G973" s="6">
        <f>IF(logVir!G973&lt;&gt;0,logVir!G973-logVir!G$1088-0.5*(SLir!G973+SLir!G$1088)*(logHir!G973-logHir!G$1088),0)</f>
        <v>-9.5739761957430447E-3</v>
      </c>
      <c r="H973" s="6">
        <f>IF(logVir!H973&lt;&gt;0,logVir!H973-logVir!H$1088-0.5*(SLir!H973+SLir!H$1088)*(logHir!H973-logHir!H$1088),0)</f>
        <v>-0.23874119849800809</v>
      </c>
      <c r="I973" s="6">
        <f>IF(logVir!I973&lt;&gt;0,logVir!I973-logVir!I$1088-0.5*(SLir!I973+SLir!I$1088)*(logHir!I973-logHir!I$1088),0)</f>
        <v>-0.29628033255581077</v>
      </c>
    </row>
    <row r="974" spans="1:9" x14ac:dyDescent="0.15">
      <c r="A974" s="1">
        <v>43</v>
      </c>
      <c r="B974" s="1" t="s">
        <v>205</v>
      </c>
      <c r="C974" s="1">
        <v>5</v>
      </c>
      <c r="D974" s="1" t="s">
        <v>19</v>
      </c>
      <c r="E974" s="6">
        <f>IF(logVir!E974&lt;&gt;0,logVir!E974-logVir!E$1089-0.5*(SLir!E974+SLir!E$1089)*(logHir!E974-logHir!E$1089),0)</f>
        <v>0.4591527236016274</v>
      </c>
      <c r="F974" s="8">
        <f>IF(logVir!F974&lt;&gt;0,logVir!F974-logVir!F$1089-0.5*(SLir!F974+SLir!F$1089)*(logHir!F974-logHir!F$1089),0)</f>
        <v>-0.10165163180962261</v>
      </c>
      <c r="G974" s="6">
        <f>IF(logVir!G974&lt;&gt;0,logVir!G974-logVir!G$1089-0.5*(SLir!G974+SLir!G$1089)*(logHir!G974-logHir!G$1089),0)</f>
        <v>-8.6628884396042494E-2</v>
      </c>
      <c r="H974" s="6">
        <f>IF(logVir!H974&lt;&gt;0,logVir!H974-logVir!H$1089-0.5*(SLir!H974+SLir!H$1089)*(logHir!H974-logHir!H$1089),0)</f>
        <v>0.17847139270850854</v>
      </c>
      <c r="I974" s="6">
        <f>IF(logVir!I974&lt;&gt;0,logVir!I974-logVir!I$1089-0.5*(SLir!I974+SLir!I$1089)*(logHir!I974-logHir!I$1089),0)</f>
        <v>0.47532920586560778</v>
      </c>
    </row>
    <row r="975" spans="1:9" x14ac:dyDescent="0.15">
      <c r="A975" s="1">
        <v>43</v>
      </c>
      <c r="B975" s="1" t="s">
        <v>205</v>
      </c>
      <c r="C975" s="1">
        <v>6</v>
      </c>
      <c r="D975" s="1" t="s">
        <v>3</v>
      </c>
      <c r="E975" s="6">
        <f>IF(logVir!E975&lt;&gt;0,logVir!E975-logVir!E$1090-0.5*(SLir!E975+SLir!E$1090)*(logHir!E975-logHir!E$1090),0)</f>
        <v>8.4581328006853626E-2</v>
      </c>
      <c r="F975" s="8">
        <f>IF(logVir!F975&lt;&gt;0,logVir!F975-logVir!F$1090-0.5*(SLir!F975+SLir!F$1090)*(logHir!F975-logHir!F$1090),0)</f>
        <v>-0.54730049993289998</v>
      </c>
      <c r="G975" s="6">
        <f>IF(logVir!G975&lt;&gt;0,logVir!G975-logVir!G$1090-0.5*(SLir!G975+SLir!G$1090)*(logHir!G975-logHir!G$1090),0)</f>
        <v>-0.43729750439304088</v>
      </c>
      <c r="H975" s="6">
        <f>IF(logVir!H975&lt;&gt;0,logVir!H975-logVir!H$1090-0.5*(SLir!H975+SLir!H$1090)*(logHir!H975-logHir!H$1090),0)</f>
        <v>-0.16873253662913379</v>
      </c>
      <c r="I975" s="6">
        <f>IF(logVir!I975&lt;&gt;0,logVir!I975-logVir!I$1090-0.5*(SLir!I975+SLir!I$1090)*(logHir!I975-logHir!I$1090),0)</f>
        <v>-0.2615967903491071</v>
      </c>
    </row>
    <row r="976" spans="1:9" x14ac:dyDescent="0.15">
      <c r="A976" s="1">
        <v>43</v>
      </c>
      <c r="B976" s="1" t="s">
        <v>205</v>
      </c>
      <c r="C976" s="1">
        <v>7</v>
      </c>
      <c r="D976" s="1" t="s">
        <v>20</v>
      </c>
      <c r="E976" s="6">
        <f>IF(logVir!E976&lt;&gt;0,logVir!E976-logVir!E$1091-0.5*(SLir!E976+SLir!E$1091)*(logHir!E976-logHir!E$1091),0)</f>
        <v>-1.4724367261113116</v>
      </c>
      <c r="F976" s="8">
        <f>IF(logVir!F976&lt;&gt;0,logVir!F976-logVir!F$1091-0.5*(SLir!F976+SLir!F$1091)*(logHir!F976-logHir!F$1091),0)</f>
        <v>-1.611195618068777</v>
      </c>
      <c r="G976" s="6">
        <f>IF(logVir!G976&lt;&gt;0,logVir!G976-logVir!G$1091-0.5*(SLir!G976+SLir!G$1091)*(logHir!G976-logHir!G$1091),0)</f>
        <v>-0.89403514375162085</v>
      </c>
      <c r="H976" s="6">
        <f>IF(logVir!H976&lt;&gt;0,logVir!H976-logVir!H$1091-0.5*(SLir!H976+SLir!H$1091)*(logHir!H976-logHir!H$1091),0)</f>
        <v>-0.99915261051589188</v>
      </c>
      <c r="I976" s="6">
        <f>IF(logVir!I976&lt;&gt;0,logVir!I976-logVir!I$1091-0.5*(SLir!I976+SLir!I$1091)*(logHir!I976-logHir!I$1091),0)</f>
        <v>-0.19057491874910693</v>
      </c>
    </row>
    <row r="977" spans="1:9" x14ac:dyDescent="0.15">
      <c r="A977" s="1">
        <v>43</v>
      </c>
      <c r="B977" s="1" t="s">
        <v>205</v>
      </c>
      <c r="C977" s="1">
        <v>8</v>
      </c>
      <c r="D977" s="1" t="s">
        <v>21</v>
      </c>
      <c r="E977" s="6">
        <f>IF(logVir!E977&lt;&gt;0,logVir!E977-logVir!E$1092-0.5*(SLir!E977+SLir!E$1092)*(logHir!E977-logHir!E$1092),0)</f>
        <v>8.5255361739500851E-2</v>
      </c>
      <c r="F977" s="8">
        <f>IF(logVir!F977&lt;&gt;0,logVir!F977-logVir!F$1092-0.5*(SLir!F977+SLir!F$1092)*(logHir!F977-logHir!F$1092),0)</f>
        <v>-6.9304456174163392E-2</v>
      </c>
      <c r="G977" s="6">
        <f>IF(logVir!G977&lt;&gt;0,logVir!G977-logVir!G$1092-0.5*(SLir!G977+SLir!G$1092)*(logHir!G977-logHir!G$1092),0)</f>
        <v>-0.23859760064286284</v>
      </c>
      <c r="H977" s="6">
        <f>IF(logVir!H977&lt;&gt;0,logVir!H977-logVir!H$1092-0.5*(SLir!H977+SLir!H$1092)*(logHir!H977-logHir!H$1092),0)</f>
        <v>-0.24252465811969831</v>
      </c>
      <c r="I977" s="6">
        <f>IF(logVir!I977&lt;&gt;0,logVir!I977-logVir!I$1092-0.5*(SLir!I977+SLir!I$1092)*(logHir!I977-logHir!I$1092),0)</f>
        <v>-0.47105557785668817</v>
      </c>
    </row>
    <row r="978" spans="1:9" x14ac:dyDescent="0.15">
      <c r="A978" s="1">
        <v>43</v>
      </c>
      <c r="B978" s="1" t="s">
        <v>205</v>
      </c>
      <c r="C978" s="1">
        <v>9</v>
      </c>
      <c r="D978" s="1" t="s">
        <v>22</v>
      </c>
      <c r="E978" s="6">
        <f>IF(logVir!E978&lt;&gt;0,logVir!E978-logVir!E$1093-0.5*(SLir!E978+SLir!E$1093)*(logHir!E978-logHir!E$1093),0)</f>
        <v>-1.2082558621657911</v>
      </c>
      <c r="F978" s="8">
        <f>IF(logVir!F978&lt;&gt;0,logVir!F978-logVir!F$1093-0.5*(SLir!F978+SLir!F$1093)*(logHir!F978-logHir!F$1093),0)</f>
        <v>-0.38400245690140977</v>
      </c>
      <c r="G978" s="6">
        <f>IF(logVir!G978&lt;&gt;0,logVir!G978-logVir!G$1093-0.5*(SLir!G978+SLir!G$1093)*(logHir!G978-logHir!G$1093),0)</f>
        <v>-0.61195826629595684</v>
      </c>
      <c r="H978" s="6">
        <f>IF(logVir!H978&lt;&gt;0,logVir!H978-logVir!H$1093-0.5*(SLir!H978+SLir!H$1093)*(logHir!H978-logHir!H$1093),0)</f>
        <v>-0.73270414504002679</v>
      </c>
      <c r="I978" s="6">
        <f>IF(logVir!I978&lt;&gt;0,logVir!I978-logVir!I$1093-0.5*(SLir!I978+SLir!I$1093)*(logHir!I978-logHir!I$1093),0)</f>
        <v>-0.15506905198313437</v>
      </c>
    </row>
    <row r="979" spans="1:9" x14ac:dyDescent="0.15">
      <c r="A979" s="1">
        <v>43</v>
      </c>
      <c r="B979" s="1" t="s">
        <v>205</v>
      </c>
      <c r="C979" s="1">
        <v>10</v>
      </c>
      <c r="D979" s="1" t="s">
        <v>23</v>
      </c>
      <c r="E979" s="6">
        <f>IF(logVir!E979&lt;&gt;0,logVir!E979-logVir!E$1094-0.5*(SLir!E979+SLir!E$1094)*(logHir!E979-logHir!E$1094),0)</f>
        <v>-0.49792616610541995</v>
      </c>
      <c r="F979" s="8">
        <f>IF(logVir!F979&lt;&gt;0,logVir!F979-logVir!F$1094-0.5*(SLir!F979+SLir!F$1094)*(logHir!F979-logHir!F$1094),0)</f>
        <v>-0.23346232367826097</v>
      </c>
      <c r="G979" s="6">
        <f>IF(logVir!G979&lt;&gt;0,logVir!G979-logVir!G$1094-0.5*(SLir!G979+SLir!G$1094)*(logHir!G979-logHir!G$1094),0)</f>
        <v>8.5835992789082993E-2</v>
      </c>
      <c r="H979" s="6">
        <f>IF(logVir!H979&lt;&gt;0,logVir!H979-logVir!H$1094-0.5*(SLir!H979+SLir!H$1094)*(logHir!H979-logHir!H$1094),0)</f>
        <v>-1.4453324090186181E-2</v>
      </c>
      <c r="I979" s="6">
        <f>IF(logVir!I979&lt;&gt;0,logVir!I979-logVir!I$1094-0.5*(SLir!I979+SLir!I$1094)*(logHir!I979-logHir!I$1094),0)</f>
        <v>-0.16515931653214153</v>
      </c>
    </row>
    <row r="980" spans="1:9" x14ac:dyDescent="0.15">
      <c r="A980" s="1">
        <v>43</v>
      </c>
      <c r="B980" s="1" t="s">
        <v>205</v>
      </c>
      <c r="C980" s="1">
        <v>11</v>
      </c>
      <c r="D980" s="1" t="s">
        <v>24</v>
      </c>
      <c r="E980" s="6">
        <f>IF(logVir!E980&lt;&gt;0,logVir!E980-logVir!E$1095-0.5*(SLir!E980+SLir!E$1095)*(logHir!E980-logHir!E$1095),0)</f>
        <v>-0.46771159325974787</v>
      </c>
      <c r="F980" s="8">
        <f>IF(logVir!F980&lt;&gt;0,logVir!F980-logVir!F$1095-0.5*(SLir!F980+SLir!F$1095)*(logHir!F980-logHir!F$1095),0)</f>
        <v>-6.4521059595002428E-2</v>
      </c>
      <c r="G980" s="6">
        <f>IF(logVir!G980&lt;&gt;0,logVir!G980-logVir!G$1095-0.5*(SLir!G980+SLir!G$1095)*(logHir!G980-logHir!G$1095),0)</f>
        <v>-0.31402658912561532</v>
      </c>
      <c r="H980" s="6">
        <f>IF(logVir!H980&lt;&gt;0,logVir!H980-logVir!H$1095-0.5*(SLir!H980+SLir!H$1095)*(logHir!H980-logHir!H$1095),0)</f>
        <v>-0.43810840028863607</v>
      </c>
      <c r="I980" s="6">
        <f>IF(logVir!I980&lt;&gt;0,logVir!I980-logVir!I$1095-0.5*(SLir!I980+SLir!I$1095)*(logHir!I980-logHir!I$1095),0)</f>
        <v>-0.22516880440349216</v>
      </c>
    </row>
    <row r="981" spans="1:9" x14ac:dyDescent="0.15">
      <c r="A981" s="1">
        <v>43</v>
      </c>
      <c r="B981" s="1" t="s">
        <v>205</v>
      </c>
      <c r="C981" s="1">
        <v>12</v>
      </c>
      <c r="D981" s="1" t="s">
        <v>25</v>
      </c>
      <c r="E981" s="6">
        <f>IF(logVir!E981&lt;&gt;0,logVir!E981-logVir!E$1096-0.5*(SLir!E981+SLir!E$1096)*(logHir!E981-logHir!E$1096),0)</f>
        <v>-0.13571970442216263</v>
      </c>
      <c r="F981" s="8">
        <f>IF(logVir!F981&lt;&gt;0,logVir!F981-logVir!F$1096-0.5*(SLir!F981+SLir!F$1096)*(logHir!F981-logHir!F$1096),0)</f>
        <v>5.6840018027838779E-2</v>
      </c>
      <c r="G981" s="6">
        <f>IF(logVir!G981&lt;&gt;0,logVir!G981-logVir!G$1096-0.5*(SLir!G981+SLir!G$1096)*(logHir!G981-logHir!G$1096),0)</f>
        <v>9.4994461350969006E-3</v>
      </c>
      <c r="H981" s="6">
        <f>IF(logVir!H981&lt;&gt;0,logVir!H981-logVir!H$1096-0.5*(SLir!H981+SLir!H$1096)*(logHir!H981-logHir!H$1096),0)</f>
        <v>0.19152598427937678</v>
      </c>
      <c r="I981" s="6">
        <f>IF(logVir!I981&lt;&gt;0,logVir!I981-logVir!I$1096-0.5*(SLir!I981+SLir!I$1096)*(logHir!I981-logHir!I$1096),0)</f>
        <v>0.31101641631322463</v>
      </c>
    </row>
    <row r="982" spans="1:9" x14ac:dyDescent="0.15">
      <c r="A982" s="1">
        <v>43</v>
      </c>
      <c r="B982" s="1" t="s">
        <v>205</v>
      </c>
      <c r="C982" s="1">
        <v>13</v>
      </c>
      <c r="D982" s="1" t="s">
        <v>26</v>
      </c>
      <c r="E982" s="6">
        <f>IF(logVir!E982&lt;&gt;0,logVir!E982-logVir!E$1097-0.5*(SLir!E982+SLir!E$1097)*(logHir!E982-logHir!E$1097),0)</f>
        <v>-0.8376823709766319</v>
      </c>
      <c r="F982" s="8">
        <f>IF(logVir!F982&lt;&gt;0,logVir!F982-logVir!F$1097-0.5*(SLir!F982+SLir!F$1097)*(logHir!F982-logHir!F$1097),0)</f>
        <v>0.24084673420575711</v>
      </c>
      <c r="G982" s="6">
        <f>IF(logVir!G982&lt;&gt;0,logVir!G982-logVir!G$1097-0.5*(SLir!G982+SLir!G$1097)*(logHir!G982-logHir!G$1097),0)</f>
        <v>-5.0179657283829449E-2</v>
      </c>
      <c r="H982" s="6">
        <f>IF(logVir!H982&lt;&gt;0,logVir!H982-logVir!H$1097-0.5*(SLir!H982+SLir!H$1097)*(logHir!H982-logHir!H$1097),0)</f>
        <v>0.62839510910366947</v>
      </c>
      <c r="I982" s="6">
        <f>IF(logVir!I982&lt;&gt;0,logVir!I982-logVir!I$1097-0.5*(SLir!I982+SLir!I$1097)*(logHir!I982-logHir!I$1097),0)</f>
        <v>-0.61138625757037057</v>
      </c>
    </row>
    <row r="983" spans="1:9" x14ac:dyDescent="0.15">
      <c r="A983" s="1">
        <v>43</v>
      </c>
      <c r="B983" s="1" t="s">
        <v>205</v>
      </c>
      <c r="C983" s="1">
        <v>14</v>
      </c>
      <c r="D983" s="1" t="s">
        <v>27</v>
      </c>
      <c r="E983" s="6">
        <f>IF(logVir!E983&lt;&gt;0,logVir!E983-logVir!E$1098-0.5*(SLir!E983+SLir!E$1098)*(logHir!E983-logHir!E$1098),0)</f>
        <v>0.60697359181671562</v>
      </c>
      <c r="F983" s="8">
        <f>IF(logVir!F983&lt;&gt;0,logVir!F983-logVir!F$1098-0.5*(SLir!F983+SLir!F$1098)*(logHir!F983-logHir!F$1098),0)</f>
        <v>-0.62834856215902701</v>
      </c>
      <c r="G983" s="6">
        <f>IF(logVir!G983&lt;&gt;0,logVir!G983-logVir!G$1098-0.5*(SLir!G983+SLir!G$1098)*(logHir!G983-logHir!G$1098),0)</f>
        <v>-0.74871904547465706</v>
      </c>
      <c r="H983" s="6">
        <f>IF(logVir!H983&lt;&gt;0,logVir!H983-logVir!H$1098-0.5*(SLir!H983+SLir!H$1098)*(logHir!H983-logHir!H$1098),0)</f>
        <v>4.7864762180418574E-2</v>
      </c>
      <c r="I983" s="6">
        <f>IF(logVir!I983&lt;&gt;0,logVir!I983-logVir!I$1098-0.5*(SLir!I983+SLir!I$1098)*(logHir!I983-logHir!I$1098),0)</f>
        <v>-0.35202099031705425</v>
      </c>
    </row>
    <row r="984" spans="1:9" x14ac:dyDescent="0.15">
      <c r="A984" s="1">
        <v>43</v>
      </c>
      <c r="B984" s="1" t="s">
        <v>205</v>
      </c>
      <c r="C984" s="1">
        <v>15</v>
      </c>
      <c r="D984" s="1" t="s">
        <v>28</v>
      </c>
      <c r="E984" s="6">
        <f>IF(logVir!E984&lt;&gt;0,logVir!E984-logVir!E$1099-0.5*(SLir!E984+SLir!E$1099)*(logHir!E984-logHir!E$1099),0)</f>
        <v>-0.32811459189397568</v>
      </c>
      <c r="F984" s="8">
        <f>IF(logVir!F984&lt;&gt;0,logVir!F984-logVir!F$1099-0.5*(SLir!F984+SLir!F$1099)*(logHir!F984-logHir!F$1099),0)</f>
        <v>-0.13002278296678837</v>
      </c>
      <c r="G984" s="6">
        <f>IF(logVir!G984&lt;&gt;0,logVir!G984-logVir!G$1099-0.5*(SLir!G984+SLir!G$1099)*(logHir!G984-logHir!G$1099),0)</f>
        <v>-5.6232818270708473E-2</v>
      </c>
      <c r="H984" s="6">
        <f>IF(logVir!H984&lt;&gt;0,logVir!H984-logVir!H$1099-0.5*(SLir!H984+SLir!H$1099)*(logHir!H984-logHir!H$1099),0)</f>
        <v>-0.19322525225160886</v>
      </c>
      <c r="I984" s="6">
        <f>IF(logVir!I984&lt;&gt;0,logVir!I984-logVir!I$1099-0.5*(SLir!I984+SLir!I$1099)*(logHir!I984-logHir!I$1099),0)</f>
        <v>-4.7538437632592412E-2</v>
      </c>
    </row>
    <row r="985" spans="1:9" x14ac:dyDescent="0.15">
      <c r="A985" s="1">
        <v>43</v>
      </c>
      <c r="B985" s="1" t="s">
        <v>204</v>
      </c>
      <c r="C985" s="1">
        <v>16</v>
      </c>
      <c r="D985" s="1" t="s">
        <v>11</v>
      </c>
      <c r="E985" s="6">
        <f>IF(logVir!E985&lt;&gt;0,logVir!E985-logVir!E$1100-0.5*(SLir!E985+SLir!E$1100)*(logHir!E985-logHir!E$1100),0)</f>
        <v>-0.45023148216019926</v>
      </c>
      <c r="F985" s="8">
        <f>IF(logVir!F985&lt;&gt;0,logVir!F985-logVir!F$1100-0.5*(SLir!F985+SLir!F$1100)*(logHir!F985-logHir!F$1100),0)</f>
        <v>-0.18639762640246627</v>
      </c>
      <c r="G985" s="6">
        <f>IF(logVir!G985&lt;&gt;0,logVir!G985-logVir!G$1100-0.5*(SLir!G985+SLir!G$1100)*(logHir!G985-logHir!G$1100),0)</f>
        <v>-0.17412549332528557</v>
      </c>
      <c r="H985" s="6">
        <f>IF(logVir!H985&lt;&gt;0,logVir!H985-logVir!H$1100-0.5*(SLir!H985+SLir!H$1100)*(logHir!H985-logHir!H$1100),0)</f>
        <v>-0.23470312355015449</v>
      </c>
      <c r="I985" s="6">
        <f>IF(logVir!I985&lt;&gt;0,logVir!I985-logVir!I$1100-0.5*(SLir!I985+SLir!I$1100)*(logHir!I985-logHir!I$1100),0)</f>
        <v>-0.20252265463851105</v>
      </c>
    </row>
    <row r="986" spans="1:9" x14ac:dyDescent="0.15">
      <c r="A986" s="1">
        <v>43</v>
      </c>
      <c r="B986" s="1" t="s">
        <v>204</v>
      </c>
      <c r="C986" s="1">
        <v>17</v>
      </c>
      <c r="D986" s="1" t="s">
        <v>12</v>
      </c>
      <c r="E986" s="6">
        <f>IF(logVir!E986&lt;&gt;0,logVir!E986-logVir!E$1101-0.5*(SLir!E986+SLir!E$1101)*(logHir!E986-logHir!E$1101),0)</f>
        <v>-0.9660264128704884</v>
      </c>
      <c r="F986" s="8">
        <f>IF(logVir!F986&lt;&gt;0,logVir!F986-logVir!F$1101-0.5*(SLir!F986+SLir!F$1101)*(logHir!F986-logHir!F$1101),0)</f>
        <v>-0.1397136879440663</v>
      </c>
      <c r="G986" s="6">
        <f>IF(logVir!G986&lt;&gt;0,logVir!G986-logVir!G$1101-0.5*(SLir!G986+SLir!G$1101)*(logHir!G986-logHir!G$1101),0)</f>
        <v>-0.39305378028748861</v>
      </c>
      <c r="H986" s="6">
        <f>IF(logVir!H986&lt;&gt;0,logVir!H986-logVir!H$1101-0.5*(SLir!H986+SLir!H$1101)*(logHir!H986-logHir!H$1101),0)</f>
        <v>-0.45124966309313613</v>
      </c>
      <c r="I986" s="6">
        <f>IF(logVir!I986&lt;&gt;0,logVir!I986-logVir!I$1101-0.5*(SLir!I986+SLir!I$1101)*(logHir!I986-logHir!I$1101),0)</f>
        <v>-0.35457549247562109</v>
      </c>
    </row>
    <row r="987" spans="1:9" x14ac:dyDescent="0.15">
      <c r="A987" s="1">
        <v>43</v>
      </c>
      <c r="B987" s="1" t="s">
        <v>204</v>
      </c>
      <c r="C987" s="1">
        <v>18</v>
      </c>
      <c r="D987" s="1" t="s">
        <v>13</v>
      </c>
      <c r="E987" s="6">
        <f>IF(logVir!E987&lt;&gt;0,logVir!E987-logVir!E$1102-0.5*(SLir!E987+SLir!E$1102)*(logHir!E987-logHir!E$1102),0)</f>
        <v>-0.37388971603251908</v>
      </c>
      <c r="F987" s="8">
        <f>IF(logVir!F987&lt;&gt;0,logVir!F987-logVir!F$1102-0.5*(SLir!F987+SLir!F$1102)*(logHir!F987-logHir!F$1102),0)</f>
        <v>-0.25029151635644536</v>
      </c>
      <c r="G987" s="6">
        <f>IF(logVir!G987&lt;&gt;0,logVir!G987-logVir!G$1102-0.5*(SLir!G987+SLir!G$1102)*(logHir!G987-logHir!G$1102),0)</f>
        <v>-0.3061290348185326</v>
      </c>
      <c r="H987" s="6">
        <f>IF(logVir!H987&lt;&gt;0,logVir!H987-logVir!H$1102-0.5*(SLir!H987+SLir!H$1102)*(logHir!H987-logHir!H$1102),0)</f>
        <v>-0.16763896235781775</v>
      </c>
      <c r="I987" s="6">
        <f>IF(logVir!I987&lt;&gt;0,logVir!I987-logVir!I$1102-0.5*(SLir!I987+SLir!I$1102)*(logHir!I987-logHir!I$1102),0)</f>
        <v>-0.20870531544251081</v>
      </c>
    </row>
    <row r="988" spans="1:9" x14ac:dyDescent="0.15">
      <c r="A988" s="1">
        <v>43</v>
      </c>
      <c r="B988" s="1" t="s">
        <v>204</v>
      </c>
      <c r="C988" s="1">
        <v>19</v>
      </c>
      <c r="D988" s="1" t="s">
        <v>14</v>
      </c>
      <c r="E988" s="6">
        <f>IF(logVir!E988&lt;&gt;0,logVir!E988-logVir!E$1103-0.5*(SLir!E988+SLir!E$1103)*(logHir!E988-logHir!E$1103),0)</f>
        <v>-0.23780727795398848</v>
      </c>
      <c r="F988" s="8">
        <f>IF(logVir!F988&lt;&gt;0,logVir!F988-logVir!F$1103-0.5*(SLir!F988+SLir!F$1103)*(logHir!F988-logHir!F$1103),0)</f>
        <v>-8.0797116928624346E-2</v>
      </c>
      <c r="G988" s="6">
        <f>IF(logVir!G988&lt;&gt;0,logVir!G988-logVir!G$1103-0.5*(SLir!G988+SLir!G$1103)*(logHir!G988-logHir!G$1103),0)</f>
        <v>-3.4405066710270021E-2</v>
      </c>
      <c r="H988" s="6">
        <f>IF(logVir!H988&lt;&gt;0,logVir!H988-logVir!H$1103-0.5*(SLir!H988+SLir!H$1103)*(logHir!H988-logHir!H$1103),0)</f>
        <v>-0.36045100252283874</v>
      </c>
      <c r="I988" s="6">
        <f>IF(logVir!I988&lt;&gt;0,logVir!I988-logVir!I$1103-0.5*(SLir!I988+SLir!I$1103)*(logHir!I988-logHir!I$1103),0)</f>
        <v>-0.181678249053707</v>
      </c>
    </row>
    <row r="989" spans="1:9" x14ac:dyDescent="0.15">
      <c r="A989" s="1">
        <v>43</v>
      </c>
      <c r="B989" s="1" t="s">
        <v>204</v>
      </c>
      <c r="C989" s="1">
        <v>20</v>
      </c>
      <c r="D989" s="1" t="s">
        <v>15</v>
      </c>
      <c r="E989" s="6">
        <f>IF(logVir!E989&lt;&gt;0,logVir!E989-logVir!E$1104-0.5*(SLir!E989+SLir!E$1104)*(logHir!E989-logHir!E$1104),0)</f>
        <v>-0.36225374200812244</v>
      </c>
      <c r="F989" s="8">
        <f>IF(logVir!F989&lt;&gt;0,logVir!F989-logVir!F$1104-0.5*(SLir!F989+SLir!F$1104)*(logHir!F989-logHir!F$1104),0)</f>
        <v>-0.2432246524971908</v>
      </c>
      <c r="G989" s="6">
        <f>IF(logVir!G989&lt;&gt;0,logVir!G989-logVir!G$1104-0.5*(SLir!G989+SLir!G$1104)*(logHir!G989-logHir!G$1104),0)</f>
        <v>-9.0745689892086756E-2</v>
      </c>
      <c r="H989" s="6">
        <f>IF(logVir!H989&lt;&gt;0,logVir!H989-logVir!H$1104-0.5*(SLir!H989+SLir!H$1104)*(logHir!H989-logHir!H$1104),0)</f>
        <v>-0.13630266497001517</v>
      </c>
      <c r="I989" s="6">
        <f>IF(logVir!I989&lt;&gt;0,logVir!I989-logVir!I$1104-0.5*(SLir!I989+SLir!I$1104)*(logHir!I989-logHir!I$1104),0)</f>
        <v>-0.21239896097465566</v>
      </c>
    </row>
    <row r="990" spans="1:9" x14ac:dyDescent="0.15">
      <c r="A990" s="1">
        <v>43</v>
      </c>
      <c r="B990" s="1" t="s">
        <v>204</v>
      </c>
      <c r="C990" s="1">
        <v>21</v>
      </c>
      <c r="D990" s="1" t="s">
        <v>16</v>
      </c>
      <c r="E990" s="6">
        <f>IF(logVir!E990&lt;&gt;0,logVir!E990-logVir!E$1105-0.5*(SLir!E990+SLir!E$1105)*(logHir!E990-logHir!E$1105),0)</f>
        <v>5.1193746894097947E-2</v>
      </c>
      <c r="F990" s="8">
        <f>IF(logVir!F990&lt;&gt;0,logVir!F990-logVir!F$1105-0.5*(SLir!F990+SLir!F$1105)*(logHir!F990-logHir!F$1105),0)</f>
        <v>4.1123983813733354E-2</v>
      </c>
      <c r="G990" s="6">
        <f>IF(logVir!G990&lt;&gt;0,logVir!G990-logVir!G$1105-0.5*(SLir!G990+SLir!G$1105)*(logHir!G990-logHir!G$1105),0)</f>
        <v>-2.007819219258343E-2</v>
      </c>
      <c r="H990" s="6">
        <f>IF(logVir!H990&lt;&gt;0,logVir!H990-logVir!H$1105-0.5*(SLir!H990+SLir!H$1105)*(logHir!H990-logHir!H$1105),0)</f>
        <v>-5.7782534636433208E-2</v>
      </c>
      <c r="I990" s="6">
        <f>IF(logVir!I990&lt;&gt;0,logVir!I990-logVir!I$1105-0.5*(SLir!I990+SLir!I$1105)*(logHir!I990-logHir!I$1105),0)</f>
        <v>-3.0322238797272923E-2</v>
      </c>
    </row>
    <row r="991" spans="1:9" x14ac:dyDescent="0.15">
      <c r="A991" s="1">
        <v>43</v>
      </c>
      <c r="B991" s="1" t="s">
        <v>203</v>
      </c>
      <c r="C991" s="1">
        <v>22</v>
      </c>
      <c r="D991" s="1" t="s">
        <v>8</v>
      </c>
      <c r="E991" s="6">
        <f>IF(logVir!E991&lt;&gt;0,logVir!E991-logVir!E$1106-0.5*(SLir!E991+SLir!E$1106)*(logHir!E991-logHir!E$1106),0)</f>
        <v>3.3359629282393582E-2</v>
      </c>
      <c r="F991" s="8">
        <f>IF(logVir!F991&lt;&gt;0,logVir!F991-logVir!F$1106-0.5*(SLir!F991+SLir!F$1106)*(logHir!F991-logHir!F$1106),0)</f>
        <v>-2.5856613639542579E-2</v>
      </c>
      <c r="G991" s="6">
        <f>IF(logVir!G991&lt;&gt;0,logVir!G991-logVir!G$1106-0.5*(SLir!G991+SLir!G$1106)*(logHir!G991-logHir!G$1106),0)</f>
        <v>-9.9909131821945239E-3</v>
      </c>
      <c r="H991" s="6">
        <f>IF(logVir!H991&lt;&gt;0,logVir!H991-logVir!H$1106-0.5*(SLir!H991+SLir!H$1106)*(logHir!H991-logHir!H$1106),0)</f>
        <v>-6.8725152734099126E-2</v>
      </c>
      <c r="I991" s="6">
        <f>IF(logVir!I991&lt;&gt;0,logVir!I991-logVir!I$1106-0.5*(SLir!I991+SLir!I$1106)*(logHir!I991-logHir!I$1106),0)</f>
        <v>-5.9845735792190193E-2</v>
      </c>
    </row>
    <row r="992" spans="1:9" x14ac:dyDescent="0.15">
      <c r="A992" s="1">
        <v>43</v>
      </c>
      <c r="B992" s="1" t="s">
        <v>203</v>
      </c>
      <c r="C992" s="1">
        <v>23</v>
      </c>
      <c r="D992" s="1" t="s">
        <v>29</v>
      </c>
      <c r="E992" s="6">
        <f>IF(logVir!E992&lt;&gt;0,logVir!E992-logVir!E$1107-0.5*(SLir!E992+SLir!E$1107)*(logHir!E992-logHir!E$1107),0)</f>
        <v>-4.6138707314316199E-2</v>
      </c>
      <c r="F992" s="8">
        <f>IF(logVir!F992&lt;&gt;0,logVir!F992-logVir!F$1107-0.5*(SLir!F992+SLir!F$1107)*(logHir!F992-logHir!F$1107),0)</f>
        <v>-4.8244470106475763E-2</v>
      </c>
      <c r="G992" s="6">
        <f>IF(logVir!G992&lt;&gt;0,logVir!G992-logVir!G$1107-0.5*(SLir!G992+SLir!G$1107)*(logHir!G992-logHir!G$1107),0)</f>
        <v>-0.12022708461370148</v>
      </c>
      <c r="H992" s="6">
        <f>IF(logVir!H992&lt;&gt;0,logVir!H992-logVir!H$1107-0.5*(SLir!H992+SLir!H$1107)*(logHir!H992-logHir!H$1107),0)</f>
        <v>-7.442255443117872E-2</v>
      </c>
      <c r="I992" s="6">
        <f>IF(logVir!I992&lt;&gt;0,logVir!I992-logVir!I$1107-0.5*(SLir!I992+SLir!I$1107)*(logHir!I992-logHir!I$1107),0)</f>
        <v>-9.1507078947065432E-2</v>
      </c>
    </row>
    <row r="993" spans="1:9" x14ac:dyDescent="0.15">
      <c r="A993" s="1">
        <v>44</v>
      </c>
      <c r="B993" s="1" t="s">
        <v>207</v>
      </c>
      <c r="C993" s="1">
        <v>1</v>
      </c>
      <c r="D993" s="1" t="s">
        <v>9</v>
      </c>
      <c r="E993" s="6">
        <f>IF(logVir!E993&lt;&gt;0,logVir!E993-logVir!E$1085-0.5*(SLir!E993+SLir!E$1085)*(logHir!E993-logHir!E$1085),0)</f>
        <v>-0.16153292030435626</v>
      </c>
      <c r="F993" s="8">
        <f>IF(logVir!F993&lt;&gt;0,logVir!F993-logVir!F$1085-0.5*(SLir!F993+SLir!F$1085)*(logHir!F993-logHir!F$1085),0)</f>
        <v>-4.3709866282688484E-2</v>
      </c>
      <c r="G993" s="6">
        <f>IF(logVir!G993&lt;&gt;0,logVir!G993-logVir!G$1085-0.5*(SLir!G993+SLir!G$1085)*(logHir!G993-logHir!G$1085),0)</f>
        <v>6.0797314609853492E-2</v>
      </c>
      <c r="H993" s="6">
        <f>IF(logVir!H993&lt;&gt;0,logVir!H993-logVir!H$1085-0.5*(SLir!H993+SLir!H$1085)*(logHir!H993-logHir!H$1085),0)</f>
        <v>8.6473752676734211E-2</v>
      </c>
      <c r="I993" s="6">
        <f>IF(logVir!I993&lt;&gt;0,logVir!I993-logVir!I$1085-0.5*(SLir!I993+SLir!I$1085)*(logHir!I993-logHir!I$1085),0)</f>
        <v>4.4305525097459719E-2</v>
      </c>
    </row>
    <row r="994" spans="1:9" x14ac:dyDescent="0.15">
      <c r="A994" s="1">
        <v>44</v>
      </c>
      <c r="B994" s="1" t="s">
        <v>207</v>
      </c>
      <c r="C994" s="1">
        <v>2</v>
      </c>
      <c r="D994" s="1" t="s">
        <v>10</v>
      </c>
      <c r="E994" s="6">
        <f>IF(logVir!E994&lt;&gt;0,logVir!E994-logVir!E$1086-0.5*(SLir!E994+SLir!E$1086)*(logHir!E994-logHir!E$1086),0)</f>
        <v>0.20489602687156364</v>
      </c>
      <c r="F994" s="8">
        <f>IF(logVir!F994&lt;&gt;0,logVir!F994-logVir!F$1086-0.5*(SLir!F994+SLir!F$1086)*(logHir!F994-logHir!F$1086),0)</f>
        <v>0.241906284844004</v>
      </c>
      <c r="G994" s="6">
        <f>IF(logVir!G994&lt;&gt;0,logVir!G994-logVir!G$1086-0.5*(SLir!G994+SLir!G$1086)*(logHir!G994-logHir!G$1086),0)</f>
        <v>0.11957752367332083</v>
      </c>
      <c r="H994" s="6">
        <f>IF(logVir!H994&lt;&gt;0,logVir!H994-logVir!H$1086-0.5*(SLir!H994+SLir!H$1086)*(logHir!H994-logHir!H$1086),0)</f>
        <v>0.34513073578570846</v>
      </c>
      <c r="I994" s="6">
        <f>IF(logVir!I994&lt;&gt;0,logVir!I994-logVir!I$1086-0.5*(SLir!I994+SLir!I$1086)*(logHir!I994-logHir!I$1086),0)</f>
        <v>0.5204260944668202</v>
      </c>
    </row>
    <row r="995" spans="1:9" x14ac:dyDescent="0.15">
      <c r="A995" s="1">
        <v>44</v>
      </c>
      <c r="B995" s="1" t="s">
        <v>208</v>
      </c>
      <c r="C995" s="1">
        <v>3</v>
      </c>
      <c r="D995" s="1" t="s">
        <v>17</v>
      </c>
      <c r="E995" s="6">
        <f>IF(logVir!E995&lt;&gt;0,logVir!E995-logVir!E$1087-0.5*(SLir!E995+SLir!E$1087)*(logHir!E995-logHir!E$1087),0)</f>
        <v>0.297158295563139</v>
      </c>
      <c r="F995" s="8">
        <f>IF(logVir!F995&lt;&gt;0,logVir!F995-logVir!F$1087-0.5*(SLir!F995+SLir!F$1087)*(logHir!F995-logHir!F$1087),0)</f>
        <v>-5.4309858483141404E-3</v>
      </c>
      <c r="G995" s="6">
        <f>IF(logVir!G995&lt;&gt;0,logVir!G995-logVir!G$1087-0.5*(SLir!G995+SLir!G$1087)*(logHir!G995-logHir!G$1087),0)</f>
        <v>7.4296667637555935E-2</v>
      </c>
      <c r="H995" s="6">
        <f>IF(logVir!H995&lt;&gt;0,logVir!H995-logVir!H$1087-0.5*(SLir!H995+SLir!H$1087)*(logHir!H995-logHir!H$1087),0)</f>
        <v>0.31929553373599046</v>
      </c>
      <c r="I995" s="6">
        <f>IF(logVir!I995&lt;&gt;0,logVir!I995-logVir!I$1087-0.5*(SLir!I995+SLir!I$1087)*(logHir!I995-logHir!I$1087),0)</f>
        <v>2.9765522995234939E-2</v>
      </c>
    </row>
    <row r="996" spans="1:9" x14ac:dyDescent="0.15">
      <c r="A996" s="1">
        <v>44</v>
      </c>
      <c r="B996" s="1" t="s">
        <v>208</v>
      </c>
      <c r="C996" s="1">
        <v>4</v>
      </c>
      <c r="D996" s="1" t="s">
        <v>18</v>
      </c>
      <c r="E996" s="6">
        <f>IF(logVir!E996&lt;&gt;0,logVir!E996-logVir!E$1088-0.5*(SLir!E996+SLir!E$1088)*(logHir!E996-logHir!E$1088),0)</f>
        <v>-0.32252009419761407</v>
      </c>
      <c r="F996" s="8">
        <f>IF(logVir!F996&lt;&gt;0,logVir!F996-logVir!F$1088-0.5*(SLir!F996+SLir!F$1088)*(logHir!F996-logHir!F$1088),0)</f>
        <v>-0.42701120606229959</v>
      </c>
      <c r="G996" s="6">
        <f>IF(logVir!G996&lt;&gt;0,logVir!G996-logVir!G$1088-0.5*(SLir!G996+SLir!G$1088)*(logHir!G996-logHir!G$1088),0)</f>
        <v>-0.43272653534394512</v>
      </c>
      <c r="H996" s="6">
        <f>IF(logVir!H996&lt;&gt;0,logVir!H996-logVir!H$1088-0.5*(SLir!H996+SLir!H$1088)*(logHir!H996-logHir!H$1088),0)</f>
        <v>-0.53791265274230093</v>
      </c>
      <c r="I996" s="6">
        <f>IF(logVir!I996&lt;&gt;0,logVir!I996-logVir!I$1088-0.5*(SLir!I996+SLir!I$1088)*(logHir!I996-logHir!I$1088),0)</f>
        <v>-0.61044724640609671</v>
      </c>
    </row>
    <row r="997" spans="1:9" x14ac:dyDescent="0.15">
      <c r="A997" s="1">
        <v>44</v>
      </c>
      <c r="B997" s="1" t="s">
        <v>208</v>
      </c>
      <c r="C997" s="1">
        <v>5</v>
      </c>
      <c r="D997" s="1" t="s">
        <v>19</v>
      </c>
      <c r="E997" s="6">
        <f>IF(logVir!E997&lt;&gt;0,logVir!E997-logVir!E$1089-0.5*(SLir!E997+SLir!E$1089)*(logHir!E997-logHir!E$1089),0)</f>
        <v>-0.17426859613731549</v>
      </c>
      <c r="F997" s="8">
        <f>IF(logVir!F997&lt;&gt;0,logVir!F997-logVir!F$1089-0.5*(SLir!F997+SLir!F$1089)*(logHir!F997-logHir!F$1089),0)</f>
        <v>-0.53368886583350261</v>
      </c>
      <c r="G997" s="6">
        <f>IF(logVir!G997&lt;&gt;0,logVir!G997-logVir!G$1089-0.5*(SLir!G997+SLir!G$1089)*(logHir!G997-logHir!G$1089),0)</f>
        <v>-0.44998288209507076</v>
      </c>
      <c r="H997" s="6">
        <f>IF(logVir!H997&lt;&gt;0,logVir!H997-logVir!H$1089-0.5*(SLir!H997+SLir!H$1089)*(logHir!H997-logHir!H$1089),0)</f>
        <v>-0.31195028066181396</v>
      </c>
      <c r="I997" s="6">
        <f>IF(logVir!I997&lt;&gt;0,logVir!I997-logVir!I$1089-0.5*(SLir!I997+SLir!I$1089)*(logHir!I997-logHir!I$1089),0)</f>
        <v>-0.1964954694505866</v>
      </c>
    </row>
    <row r="998" spans="1:9" x14ac:dyDescent="0.15">
      <c r="A998" s="1">
        <v>44</v>
      </c>
      <c r="B998" s="1" t="s">
        <v>208</v>
      </c>
      <c r="C998" s="1">
        <v>6</v>
      </c>
      <c r="D998" s="1" t="s">
        <v>3</v>
      </c>
      <c r="E998" s="6">
        <f>IF(logVir!E998&lt;&gt;0,logVir!E998-logVir!E$1090-0.5*(SLir!E998+SLir!E$1090)*(logHir!E998-logHir!E$1090),0)</f>
        <v>0.19843088380037949</v>
      </c>
      <c r="F998" s="8">
        <f>IF(logVir!F998&lt;&gt;0,logVir!F998-logVir!F$1090-0.5*(SLir!F998+SLir!F$1090)*(logHir!F998-logHir!F$1090),0)</f>
        <v>0.53253157580511212</v>
      </c>
      <c r="G998" s="6">
        <f>IF(logVir!G998&lt;&gt;0,logVir!G998-logVir!G$1090-0.5*(SLir!G998+SLir!G$1090)*(logHir!G998-logHir!G$1090),0)</f>
        <v>0.72397919251874765</v>
      </c>
      <c r="H998" s="6">
        <f>IF(logVir!H998&lt;&gt;0,logVir!H998-logVir!H$1090-0.5*(SLir!H998+SLir!H$1090)*(logHir!H998-logHir!H$1090),0)</f>
        <v>0.21485602563234885</v>
      </c>
      <c r="I998" s="6">
        <f>IF(logVir!I998&lt;&gt;0,logVir!I998-logVir!I$1090-0.5*(SLir!I998+SLir!I$1090)*(logHir!I998-logHir!I$1090),0)</f>
        <v>-0.56524243335865454</v>
      </c>
    </row>
    <row r="999" spans="1:9" x14ac:dyDescent="0.15">
      <c r="A999" s="1">
        <v>44</v>
      </c>
      <c r="B999" s="1" t="s">
        <v>208</v>
      </c>
      <c r="C999" s="1">
        <v>7</v>
      </c>
      <c r="D999" s="1" t="s">
        <v>20</v>
      </c>
      <c r="E999" s="6">
        <f>IF(logVir!E999&lt;&gt;0,logVir!E999-logVir!E$1091-0.5*(SLir!E999+SLir!E$1091)*(logHir!E999-logHir!E$1091),0)</f>
        <v>1.5952886242502471</v>
      </c>
      <c r="F999" s="8">
        <f>IF(logVir!F999&lt;&gt;0,logVir!F999-logVir!F$1091-0.5*(SLir!F999+SLir!F$1091)*(logHir!F999-logHir!F$1091),0)</f>
        <v>2.4214111213225817</v>
      </c>
      <c r="G999" s="6">
        <f>IF(logVir!G999&lt;&gt;0,logVir!G999-logVir!G$1091-0.5*(SLir!G999+SLir!G$1091)*(logHir!G999-logHir!G$1091),0)</f>
        <v>1.7693602501660004</v>
      </c>
      <c r="H999" s="6">
        <f>IF(logVir!H999&lt;&gt;0,logVir!H999-logVir!H$1091-0.5*(SLir!H999+SLir!H$1091)*(logHir!H999-logHir!H$1091),0)</f>
        <v>1.4919700564833993</v>
      </c>
      <c r="I999" s="6">
        <f>IF(logVir!I999&lt;&gt;0,logVir!I999-logVir!I$1091-0.5*(SLir!I999+SLir!I$1091)*(logHir!I999-logHir!I$1091),0)</f>
        <v>2.1438414583867207</v>
      </c>
    </row>
    <row r="1000" spans="1:9" x14ac:dyDescent="0.15">
      <c r="A1000" s="1">
        <v>44</v>
      </c>
      <c r="B1000" s="1" t="s">
        <v>208</v>
      </c>
      <c r="C1000" s="1">
        <v>8</v>
      </c>
      <c r="D1000" s="1" t="s">
        <v>21</v>
      </c>
      <c r="E1000" s="6">
        <f>IF(logVir!E1000&lt;&gt;0,logVir!E1000-logVir!E$1092-0.5*(SLir!E1000+SLir!E$1092)*(logHir!E1000-logHir!E$1092),0)</f>
        <v>0.24457095648073662</v>
      </c>
      <c r="F1000" s="8">
        <f>IF(logVir!F1000&lt;&gt;0,logVir!F1000-logVir!F$1092-0.5*(SLir!F1000+SLir!F$1092)*(logHir!F1000-logHir!F$1092),0)</f>
        <v>0.35593016080624007</v>
      </c>
      <c r="G1000" s="6">
        <f>IF(logVir!G1000&lt;&gt;0,logVir!G1000-logVir!G$1092-0.5*(SLir!G1000+SLir!G$1092)*(logHir!G1000-logHir!G$1092),0)</f>
        <v>0.43245875920670773</v>
      </c>
      <c r="H1000" s="6">
        <f>IF(logVir!H1000&lt;&gt;0,logVir!H1000-logVir!H$1092-0.5*(SLir!H1000+SLir!H$1092)*(logHir!H1000-logHir!H$1092),0)</f>
        <v>0.38180528043000683</v>
      </c>
      <c r="I1000" s="6">
        <f>IF(logVir!I1000&lt;&gt;0,logVir!I1000-logVir!I$1092-0.5*(SLir!I1000+SLir!I$1092)*(logHir!I1000-logHir!I$1092),0)</f>
        <v>0.15695700325229311</v>
      </c>
    </row>
    <row r="1001" spans="1:9" x14ac:dyDescent="0.15">
      <c r="A1001" s="1">
        <v>44</v>
      </c>
      <c r="B1001" s="1" t="s">
        <v>208</v>
      </c>
      <c r="C1001" s="1">
        <v>9</v>
      </c>
      <c r="D1001" s="1" t="s">
        <v>22</v>
      </c>
      <c r="E1001" s="6">
        <f>IF(logVir!E1001&lt;&gt;0,logVir!E1001-logVir!E$1093-0.5*(SLir!E1001+SLir!E$1093)*(logHir!E1001-logHir!E$1093),0)</f>
        <v>0.54751385444446932</v>
      </c>
      <c r="F1001" s="8">
        <f>IF(logVir!F1001&lt;&gt;0,logVir!F1001-logVir!F$1093-0.5*(SLir!F1001+SLir!F$1093)*(logHir!F1001-logHir!F$1093),0)</f>
        <v>1.1401582485742974</v>
      </c>
      <c r="G1001" s="6">
        <f>IF(logVir!G1001&lt;&gt;0,logVir!G1001-logVir!G$1093-0.5*(SLir!G1001+SLir!G$1093)*(logHir!G1001-logHir!G$1093),0)</f>
        <v>0.99787967684039691</v>
      </c>
      <c r="H1001" s="6">
        <f>IF(logVir!H1001&lt;&gt;0,logVir!H1001-logVir!H$1093-0.5*(SLir!H1001+SLir!H$1093)*(logHir!H1001-logHir!H$1093),0)</f>
        <v>0.93401404172473956</v>
      </c>
      <c r="I1001" s="6">
        <f>IF(logVir!I1001&lt;&gt;0,logVir!I1001-logVir!I$1093-0.5*(SLir!I1001+SLir!I$1093)*(logHir!I1001-logHir!I$1093),0)</f>
        <v>0.99151995594227527</v>
      </c>
    </row>
    <row r="1002" spans="1:9" x14ac:dyDescent="0.15">
      <c r="A1002" s="1">
        <v>44</v>
      </c>
      <c r="B1002" s="1" t="s">
        <v>208</v>
      </c>
      <c r="C1002" s="1">
        <v>10</v>
      </c>
      <c r="D1002" s="1" t="s">
        <v>23</v>
      </c>
      <c r="E1002" s="6">
        <f>IF(logVir!E1002&lt;&gt;0,logVir!E1002-logVir!E$1094-0.5*(SLir!E1002+SLir!E$1094)*(logHir!E1002-logHir!E$1094),0)</f>
        <v>-0.74456074244024983</v>
      </c>
      <c r="F1002" s="8">
        <f>IF(logVir!F1002&lt;&gt;0,logVir!F1002-logVir!F$1094-0.5*(SLir!F1002+SLir!F$1094)*(logHir!F1002-logHir!F$1094),0)</f>
        <v>9.504330202133926E-3</v>
      </c>
      <c r="G1002" s="6">
        <f>IF(logVir!G1002&lt;&gt;0,logVir!G1002-logVir!G$1094-0.5*(SLir!G1002+SLir!G$1094)*(logHir!G1002-logHir!G$1094),0)</f>
        <v>-0.26392083603119221</v>
      </c>
      <c r="H1002" s="6">
        <f>IF(logVir!H1002&lt;&gt;0,logVir!H1002-logVir!H$1094-0.5*(SLir!H1002+SLir!H$1094)*(logHir!H1002-logHir!H$1094),0)</f>
        <v>9.122423004425706E-2</v>
      </c>
      <c r="I1002" s="6">
        <f>IF(logVir!I1002&lt;&gt;0,logVir!I1002-logVir!I$1094-0.5*(SLir!I1002+SLir!I$1094)*(logHir!I1002-logHir!I$1094),0)</f>
        <v>-0.47307820611917029</v>
      </c>
    </row>
    <row r="1003" spans="1:9" x14ac:dyDescent="0.15">
      <c r="A1003" s="1">
        <v>44</v>
      </c>
      <c r="B1003" s="1" t="s">
        <v>208</v>
      </c>
      <c r="C1003" s="1">
        <v>11</v>
      </c>
      <c r="D1003" s="1" t="s">
        <v>24</v>
      </c>
      <c r="E1003" s="6">
        <f>IF(logVir!E1003&lt;&gt;0,logVir!E1003-logVir!E$1095-0.5*(SLir!E1003+SLir!E$1095)*(logHir!E1003-logHir!E$1095),0)</f>
        <v>-0.38830707843168222</v>
      </c>
      <c r="F1003" s="8">
        <f>IF(logVir!F1003&lt;&gt;0,logVir!F1003-logVir!F$1095-0.5*(SLir!F1003+SLir!F$1095)*(logHir!F1003-logHir!F$1095),0)</f>
        <v>-0.54284313887253144</v>
      </c>
      <c r="G1003" s="6">
        <f>IF(logVir!G1003&lt;&gt;0,logVir!G1003-logVir!G$1095-0.5*(SLir!G1003+SLir!G$1095)*(logHir!G1003-logHir!G$1095),0)</f>
        <v>-0.25628151669730359</v>
      </c>
      <c r="H1003" s="6">
        <f>IF(logVir!H1003&lt;&gt;0,logVir!H1003-logVir!H$1095-0.5*(SLir!H1003+SLir!H$1095)*(logHir!H1003-logHir!H$1095),0)</f>
        <v>-0.25214189402940901</v>
      </c>
      <c r="I1003" s="6">
        <f>IF(logVir!I1003&lt;&gt;0,logVir!I1003-logVir!I$1095-0.5*(SLir!I1003+SLir!I$1095)*(logHir!I1003-logHir!I$1095),0)</f>
        <v>6.6617595131903684E-3</v>
      </c>
    </row>
    <row r="1004" spans="1:9" x14ac:dyDescent="0.15">
      <c r="A1004" s="1">
        <v>44</v>
      </c>
      <c r="B1004" s="1" t="s">
        <v>208</v>
      </c>
      <c r="C1004" s="1">
        <v>12</v>
      </c>
      <c r="D1004" s="1" t="s">
        <v>25</v>
      </c>
      <c r="E1004" s="6">
        <f>IF(logVir!E1004&lt;&gt;0,logVir!E1004-logVir!E$1096-0.5*(SLir!E1004+SLir!E$1096)*(logHir!E1004-logHir!E$1096),0)</f>
        <v>-0.82622837937257376</v>
      </c>
      <c r="F1004" s="8">
        <f>IF(logVir!F1004&lt;&gt;0,logVir!F1004-logVir!F$1096-0.5*(SLir!F1004+SLir!F$1096)*(logHir!F1004-logHir!F$1096),0)</f>
        <v>0.14937075968040125</v>
      </c>
      <c r="G1004" s="6">
        <f>IF(logVir!G1004&lt;&gt;0,logVir!G1004-logVir!G$1096-0.5*(SLir!G1004+SLir!G$1096)*(logHir!G1004-logHir!G$1096),0)</f>
        <v>0.37474342876840039</v>
      </c>
      <c r="H1004" s="6">
        <f>IF(logVir!H1004&lt;&gt;0,logVir!H1004-logVir!H$1096-0.5*(SLir!H1004+SLir!H$1096)*(logHir!H1004-logHir!H$1096),0)</f>
        <v>0.52086183808000852</v>
      </c>
      <c r="I1004" s="6">
        <f>IF(logVir!I1004&lt;&gt;0,logVir!I1004-logVir!I$1096-0.5*(SLir!I1004+SLir!I$1096)*(logHir!I1004-logHir!I$1096),0)</f>
        <v>-0.30631032203169561</v>
      </c>
    </row>
    <row r="1005" spans="1:9" x14ac:dyDescent="0.15">
      <c r="A1005" s="1">
        <v>44</v>
      </c>
      <c r="B1005" s="1" t="s">
        <v>208</v>
      </c>
      <c r="C1005" s="1">
        <v>13</v>
      </c>
      <c r="D1005" s="1" t="s">
        <v>26</v>
      </c>
      <c r="E1005" s="6">
        <f>IF(logVir!E1005&lt;&gt;0,logVir!E1005-logVir!E$1097-0.5*(SLir!E1005+SLir!E$1097)*(logHir!E1005-logHir!E$1097),0)</f>
        <v>-0.31451520550608714</v>
      </c>
      <c r="F1005" s="8">
        <f>IF(logVir!F1005&lt;&gt;0,logVir!F1005-logVir!F$1097-0.5*(SLir!F1005+SLir!F$1097)*(logHir!F1005-logHir!F$1097),0)</f>
        <v>-0.41707114204107965</v>
      </c>
      <c r="G1005" s="6">
        <f>IF(logVir!G1005&lt;&gt;0,logVir!G1005-logVir!G$1097-0.5*(SLir!G1005+SLir!G$1097)*(logHir!G1005-logHir!G$1097),0)</f>
        <v>-0.48327435000375824</v>
      </c>
      <c r="H1005" s="6">
        <f>IF(logVir!H1005&lt;&gt;0,logVir!H1005-logVir!H$1097-0.5*(SLir!H1005+SLir!H$1097)*(logHir!H1005-logHir!H$1097),0)</f>
        <v>-0.30787248757269531</v>
      </c>
      <c r="I1005" s="6">
        <f>IF(logVir!I1005&lt;&gt;0,logVir!I1005-logVir!I$1097-0.5*(SLir!I1005+SLir!I$1097)*(logHir!I1005-logHir!I$1097),0)</f>
        <v>-0.31298758380488956</v>
      </c>
    </row>
    <row r="1006" spans="1:9" x14ac:dyDescent="0.15">
      <c r="A1006" s="1">
        <v>44</v>
      </c>
      <c r="B1006" s="1" t="s">
        <v>208</v>
      </c>
      <c r="C1006" s="1">
        <v>14</v>
      </c>
      <c r="D1006" s="1" t="s">
        <v>27</v>
      </c>
      <c r="E1006" s="6">
        <f>IF(logVir!E1006&lt;&gt;0,logVir!E1006-logVir!E$1098-0.5*(SLir!E1006+SLir!E$1098)*(logHir!E1006-logHir!E$1098),0)</f>
        <v>-0.36130403206829564</v>
      </c>
      <c r="F1006" s="8">
        <f>IF(logVir!F1006&lt;&gt;0,logVir!F1006-logVir!F$1098-0.5*(SLir!F1006+SLir!F$1098)*(logHir!F1006-logHir!F$1098),0)</f>
        <v>0.72936958719900613</v>
      </c>
      <c r="G1006" s="6">
        <f>IF(logVir!G1006&lt;&gt;0,logVir!G1006-logVir!G$1098-0.5*(SLir!G1006+SLir!G$1098)*(logHir!G1006-logHir!G$1098),0)</f>
        <v>0.93191069170284657</v>
      </c>
      <c r="H1006" s="6">
        <f>IF(logVir!H1006&lt;&gt;0,logVir!H1006-logVir!H$1098-0.5*(SLir!H1006+SLir!H$1098)*(logHir!H1006-logHir!H$1098),0)</f>
        <v>1.608689080128362</v>
      </c>
      <c r="I1006" s="6">
        <f>IF(logVir!I1006&lt;&gt;0,logVir!I1006-logVir!I$1098-0.5*(SLir!I1006+SLir!I$1098)*(logHir!I1006-logHir!I$1098),0)</f>
        <v>2.1966512578321771</v>
      </c>
    </row>
    <row r="1007" spans="1:9" x14ac:dyDescent="0.15">
      <c r="A1007" s="1">
        <v>44</v>
      </c>
      <c r="B1007" s="1" t="s">
        <v>208</v>
      </c>
      <c r="C1007" s="1">
        <v>15</v>
      </c>
      <c r="D1007" s="1" t="s">
        <v>28</v>
      </c>
      <c r="E1007" s="6">
        <f>IF(logVir!E1007&lt;&gt;0,logVir!E1007-logVir!E$1099-0.5*(SLir!E1007+SLir!E$1099)*(logHir!E1007-logHir!E$1099),0)</f>
        <v>-0.3264503367915681</v>
      </c>
      <c r="F1007" s="8">
        <f>IF(logVir!F1007&lt;&gt;0,logVir!F1007-logVir!F$1099-0.5*(SLir!F1007+SLir!F$1099)*(logHir!F1007-logHir!F$1099),0)</f>
        <v>-0.29852685229063192</v>
      </c>
      <c r="G1007" s="6">
        <f>IF(logVir!G1007&lt;&gt;0,logVir!G1007-logVir!G$1099-0.5*(SLir!G1007+SLir!G$1099)*(logHir!G1007-logHir!G$1099),0)</f>
        <v>-0.37549032685443429</v>
      </c>
      <c r="H1007" s="6">
        <f>IF(logVir!H1007&lt;&gt;0,logVir!H1007-logVir!H$1099-0.5*(SLir!H1007+SLir!H$1099)*(logHir!H1007-logHir!H$1099),0)</f>
        <v>-0.4278038377439104</v>
      </c>
      <c r="I1007" s="6">
        <f>IF(logVir!I1007&lt;&gt;0,logVir!I1007-logVir!I$1099-0.5*(SLir!I1007+SLir!I$1099)*(logHir!I1007-logHir!I$1099),0)</f>
        <v>-0.40144536506287398</v>
      </c>
    </row>
    <row r="1008" spans="1:9" x14ac:dyDescent="0.15">
      <c r="A1008" s="1">
        <v>44</v>
      </c>
      <c r="B1008" s="1" t="s">
        <v>207</v>
      </c>
      <c r="C1008" s="1">
        <v>16</v>
      </c>
      <c r="D1008" s="1" t="s">
        <v>11</v>
      </c>
      <c r="E1008" s="6">
        <f>IF(logVir!E1008&lt;&gt;0,logVir!E1008-logVir!E$1100-0.5*(SLir!E1008+SLir!E$1100)*(logHir!E1008-logHir!E$1100),0)</f>
        <v>0.11138660740400125</v>
      </c>
      <c r="F1008" s="8">
        <f>IF(logVir!F1008&lt;&gt;0,logVir!F1008-logVir!F$1100-0.5*(SLir!F1008+SLir!F$1100)*(logHir!F1008-logHir!F$1100),0)</f>
        <v>-0.10672764731536066</v>
      </c>
      <c r="G1008" s="6">
        <f>IF(logVir!G1008&lt;&gt;0,logVir!G1008-logVir!G$1100-0.5*(SLir!G1008+SLir!G$1100)*(logHir!G1008-logHir!G$1100),0)</f>
        <v>-8.7997825874189028E-2</v>
      </c>
      <c r="H1008" s="6">
        <f>IF(logVir!H1008&lt;&gt;0,logVir!H1008-logVir!H$1100-0.5*(SLir!H1008+SLir!H$1100)*(logHir!H1008-logHir!H$1100),0)</f>
        <v>-5.0615329652289209E-2</v>
      </c>
      <c r="I1008" s="6">
        <f>IF(logVir!I1008&lt;&gt;0,logVir!I1008-logVir!I$1100-0.5*(SLir!I1008+SLir!I$1100)*(logHir!I1008-logHir!I$1100),0)</f>
        <v>-0.18274515463394359</v>
      </c>
    </row>
    <row r="1009" spans="1:9" x14ac:dyDescent="0.15">
      <c r="A1009" s="1">
        <v>44</v>
      </c>
      <c r="B1009" s="1" t="s">
        <v>207</v>
      </c>
      <c r="C1009" s="1">
        <v>17</v>
      </c>
      <c r="D1009" s="1" t="s">
        <v>12</v>
      </c>
      <c r="E1009" s="6">
        <f>IF(logVir!E1009&lt;&gt;0,logVir!E1009-logVir!E$1101-0.5*(SLir!E1009+SLir!E$1101)*(logHir!E1009-logHir!E$1101),0)</f>
        <v>-0.24795636579617808</v>
      </c>
      <c r="F1009" s="8">
        <f>IF(logVir!F1009&lt;&gt;0,logVir!F1009-logVir!F$1101-0.5*(SLir!F1009+SLir!F$1101)*(logHir!F1009-logHir!F$1101),0)</f>
        <v>-0.26842126783639475</v>
      </c>
      <c r="G1009" s="6">
        <f>IF(logVir!G1009&lt;&gt;0,logVir!G1009-logVir!G$1101-0.5*(SLir!G1009+SLir!G$1101)*(logHir!G1009-logHir!G$1101),0)</f>
        <v>-0.43272215928486107</v>
      </c>
      <c r="H1009" s="6">
        <f>IF(logVir!H1009&lt;&gt;0,logVir!H1009-logVir!H$1101-0.5*(SLir!H1009+SLir!H$1101)*(logHir!H1009-logHir!H$1101),0)</f>
        <v>-0.21228125252233657</v>
      </c>
      <c r="I1009" s="6">
        <f>IF(logVir!I1009&lt;&gt;0,logVir!I1009-logVir!I$1101-0.5*(SLir!I1009+SLir!I$1101)*(logHir!I1009-logHir!I$1101),0)</f>
        <v>-0.20794057106124347</v>
      </c>
    </row>
    <row r="1010" spans="1:9" x14ac:dyDescent="0.15">
      <c r="A1010" s="1">
        <v>44</v>
      </c>
      <c r="B1010" s="1" t="s">
        <v>207</v>
      </c>
      <c r="C1010" s="1">
        <v>18</v>
      </c>
      <c r="D1010" s="1" t="s">
        <v>13</v>
      </c>
      <c r="E1010" s="6">
        <f>IF(logVir!E1010&lt;&gt;0,logVir!E1010-logVir!E$1102-0.5*(SLir!E1010+SLir!E$1102)*(logHir!E1010-logHir!E$1102),0)</f>
        <v>-0.35428708366955841</v>
      </c>
      <c r="F1010" s="8">
        <f>IF(logVir!F1010&lt;&gt;0,logVir!F1010-logVir!F$1102-0.5*(SLir!F1010+SLir!F$1102)*(logHir!F1010-logHir!F$1102),0)</f>
        <v>-0.35657636240863561</v>
      </c>
      <c r="G1010" s="6">
        <f>IF(logVir!G1010&lt;&gt;0,logVir!G1010-logVir!G$1102-0.5*(SLir!G1010+SLir!G$1102)*(logHir!G1010-logHir!G$1102),0)</f>
        <v>-0.34910317901526455</v>
      </c>
      <c r="H1010" s="6">
        <f>IF(logVir!H1010&lt;&gt;0,logVir!H1010-logVir!H$1102-0.5*(SLir!H1010+SLir!H$1102)*(logHir!H1010-logHir!H$1102),0)</f>
        <v>-0.21659935684952114</v>
      </c>
      <c r="I1010" s="6">
        <f>IF(logVir!I1010&lt;&gt;0,logVir!I1010-logVir!I$1102-0.5*(SLir!I1010+SLir!I$1102)*(logHir!I1010-logHir!I$1102),0)</f>
        <v>-0.2521999952215786</v>
      </c>
    </row>
    <row r="1011" spans="1:9" x14ac:dyDescent="0.15">
      <c r="A1011" s="1">
        <v>44</v>
      </c>
      <c r="B1011" s="1" t="s">
        <v>207</v>
      </c>
      <c r="C1011" s="1">
        <v>19</v>
      </c>
      <c r="D1011" s="1" t="s">
        <v>14</v>
      </c>
      <c r="E1011" s="6">
        <f>IF(logVir!E1011&lt;&gt;0,logVir!E1011-logVir!E$1103-0.5*(SLir!E1011+SLir!E$1103)*(logHir!E1011-logHir!E$1103),0)</f>
        <v>-1.085618708961178E-2</v>
      </c>
      <c r="F1011" s="8">
        <f>IF(logVir!F1011&lt;&gt;0,logVir!F1011-logVir!F$1103-0.5*(SLir!F1011+SLir!F$1103)*(logHir!F1011-logHir!F$1103),0)</f>
        <v>-7.1751677646330114E-2</v>
      </c>
      <c r="G1011" s="6">
        <f>IF(logVir!G1011&lt;&gt;0,logVir!G1011-logVir!G$1103-0.5*(SLir!G1011+SLir!G$1103)*(logHir!G1011-logHir!G$1103),0)</f>
        <v>-0.10883718110900653</v>
      </c>
      <c r="H1011" s="6">
        <f>IF(logVir!H1011&lt;&gt;0,logVir!H1011-logVir!H$1103-0.5*(SLir!H1011+SLir!H$1103)*(logHir!H1011-logHir!H$1103),0)</f>
        <v>-0.1512240654598152</v>
      </c>
      <c r="I1011" s="6">
        <f>IF(logVir!I1011&lt;&gt;0,logVir!I1011-logVir!I$1103-0.5*(SLir!I1011+SLir!I$1103)*(logHir!I1011-logHir!I$1103),0)</f>
        <v>-0.1592183134907918</v>
      </c>
    </row>
    <row r="1012" spans="1:9" x14ac:dyDescent="0.15">
      <c r="A1012" s="1">
        <v>44</v>
      </c>
      <c r="B1012" s="1" t="s">
        <v>207</v>
      </c>
      <c r="C1012" s="1">
        <v>20</v>
      </c>
      <c r="D1012" s="1" t="s">
        <v>15</v>
      </c>
      <c r="E1012" s="6">
        <f>IF(logVir!E1012&lt;&gt;0,logVir!E1012-logVir!E$1104-0.5*(SLir!E1012+SLir!E$1104)*(logHir!E1012-logHir!E$1104),0)</f>
        <v>-0.39551953250878213</v>
      </c>
      <c r="F1012" s="8">
        <f>IF(logVir!F1012&lt;&gt;0,logVir!F1012-logVir!F$1104-0.5*(SLir!F1012+SLir!F$1104)*(logHir!F1012-logHir!F$1104),0)</f>
        <v>-0.51610617711045026</v>
      </c>
      <c r="G1012" s="6">
        <f>IF(logVir!G1012&lt;&gt;0,logVir!G1012-logVir!G$1104-0.5*(SLir!G1012+SLir!G$1104)*(logHir!G1012-logHir!G$1104),0)</f>
        <v>-0.61171643098629502</v>
      </c>
      <c r="H1012" s="6">
        <f>IF(logVir!H1012&lt;&gt;0,logVir!H1012-logVir!H$1104-0.5*(SLir!H1012+SLir!H$1104)*(logHir!H1012-logHir!H$1104),0)</f>
        <v>-0.59881052127105483</v>
      </c>
      <c r="I1012" s="6">
        <f>IF(logVir!I1012&lt;&gt;0,logVir!I1012-logVir!I$1104-0.5*(SLir!I1012+SLir!I$1104)*(logHir!I1012-logHir!I$1104),0)</f>
        <v>-0.54270757096695121</v>
      </c>
    </row>
    <row r="1013" spans="1:9" x14ac:dyDescent="0.15">
      <c r="A1013" s="1">
        <v>44</v>
      </c>
      <c r="B1013" s="1" t="s">
        <v>207</v>
      </c>
      <c r="C1013" s="1">
        <v>21</v>
      </c>
      <c r="D1013" s="1" t="s">
        <v>16</v>
      </c>
      <c r="E1013" s="6">
        <f>IF(logVir!E1013&lt;&gt;0,logVir!E1013-logVir!E$1105-0.5*(SLir!E1013+SLir!E$1105)*(logHir!E1013-logHir!E$1105),0)</f>
        <v>-0.3466896387754107</v>
      </c>
      <c r="F1013" s="8">
        <f>IF(logVir!F1013&lt;&gt;0,logVir!F1013-logVir!F$1105-0.5*(SLir!F1013+SLir!F$1105)*(logHir!F1013-logHir!F$1105),0)</f>
        <v>-0.31102009199767111</v>
      </c>
      <c r="G1013" s="6">
        <f>IF(logVir!G1013&lt;&gt;0,logVir!G1013-logVir!G$1105-0.5*(SLir!G1013+SLir!G$1105)*(logHir!G1013-logHir!G$1105),0)</f>
        <v>-0.34834287570160444</v>
      </c>
      <c r="H1013" s="6">
        <f>IF(logVir!H1013&lt;&gt;0,logVir!H1013-logVir!H$1105-0.5*(SLir!H1013+SLir!H$1105)*(logHir!H1013-logHir!H$1105),0)</f>
        <v>-0.25028469231644518</v>
      </c>
      <c r="I1013" s="6">
        <f>IF(logVir!I1013&lt;&gt;0,logVir!I1013-logVir!I$1105-0.5*(SLir!I1013+SLir!I$1105)*(logHir!I1013-logHir!I$1105),0)</f>
        <v>-0.38124636199534168</v>
      </c>
    </row>
    <row r="1014" spans="1:9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6">
        <f>IF(logVir!E1014&lt;&gt;0,logVir!E1014-logVir!E$1106-0.5*(SLir!E1014+SLir!E$1106)*(logHir!E1014-logHir!E$1106),0)</f>
        <v>-0.23360372900345674</v>
      </c>
      <c r="F1014" s="8">
        <f>IF(logVir!F1014&lt;&gt;0,logVir!F1014-logVir!F$1106-0.5*(SLir!F1014+SLir!F$1106)*(logHir!F1014-logHir!F$1106),0)</f>
        <v>-0.10558636538306596</v>
      </c>
      <c r="G1014" s="6">
        <f>IF(logVir!G1014&lt;&gt;0,logVir!G1014-logVir!G$1106-0.5*(SLir!G1014+SLir!G$1106)*(logHir!G1014-logHir!G$1106),0)</f>
        <v>-0.2327547569163354</v>
      </c>
      <c r="H1014" s="6">
        <f>IF(logVir!H1014&lt;&gt;0,logVir!H1014-logVir!H$1106-0.5*(SLir!H1014+SLir!H$1106)*(logHir!H1014-logHir!H$1106),0)</f>
        <v>-0.16872214760463011</v>
      </c>
      <c r="I1014" s="6">
        <f>IF(logVir!I1014&lt;&gt;0,logVir!I1014-logVir!I$1106-0.5*(SLir!I1014+SLir!I$1106)*(logHir!I1014-logHir!I$1106),0)</f>
        <v>-0.16748591127284773</v>
      </c>
    </row>
    <row r="1015" spans="1:9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6">
        <f>IF(logVir!E1015&lt;&gt;0,logVir!E1015-logVir!E$1107-0.5*(SLir!E1015+SLir!E$1107)*(logHir!E1015-logHir!E$1107),0)</f>
        <v>-0.11116899186887272</v>
      </c>
      <c r="F1015" s="8">
        <f>IF(logVir!F1015&lt;&gt;0,logVir!F1015-logVir!F$1107-0.5*(SLir!F1015+SLir!F$1107)*(logHir!F1015-logHir!F$1107),0)</f>
        <v>-9.5799704072080161E-2</v>
      </c>
      <c r="G1015" s="6">
        <f>IF(logVir!G1015&lt;&gt;0,logVir!G1015-logVir!G$1107-0.5*(SLir!G1015+SLir!G$1107)*(logHir!G1015-logHir!G$1107),0)</f>
        <v>-0.11979310449479158</v>
      </c>
      <c r="H1015" s="6">
        <f>IF(logVir!H1015&lt;&gt;0,logVir!H1015-logVir!H$1107-0.5*(SLir!H1015+SLir!H$1107)*(logHir!H1015-logHir!H$1107),0)</f>
        <v>-0.12086599076407478</v>
      </c>
      <c r="I1015" s="6">
        <f>IF(logVir!I1015&lt;&gt;0,logVir!I1015-logVir!I$1107-0.5*(SLir!I1015+SLir!I$1107)*(logHir!I1015-logHir!I$1107),0)</f>
        <v>-0.12989719143288719</v>
      </c>
    </row>
    <row r="1016" spans="1:9" x14ac:dyDescent="0.15">
      <c r="A1016" s="1">
        <v>45</v>
      </c>
      <c r="B1016" s="1" t="s">
        <v>210</v>
      </c>
      <c r="C1016" s="1">
        <v>1</v>
      </c>
      <c r="D1016" s="1" t="s">
        <v>9</v>
      </c>
      <c r="E1016" s="6">
        <f>IF(logVir!E1016&lt;&gt;0,logVir!E1016-logVir!E$1085-0.5*(SLir!E1016+SLir!E$1085)*(logHir!E1016-logHir!E$1085),0)</f>
        <v>-0.15068614665677574</v>
      </c>
      <c r="F1016" s="8">
        <f>IF(logVir!F1016&lt;&gt;0,logVir!F1016-logVir!F$1085-0.5*(SLir!F1016+SLir!F$1085)*(logHir!F1016-logHir!F$1085),0)</f>
        <v>0.1816956261762632</v>
      </c>
      <c r="G1016" s="6">
        <f>IF(logVir!G1016&lt;&gt;0,logVir!G1016-logVir!G$1085-0.5*(SLir!G1016+SLir!G$1085)*(logHir!G1016-logHir!G$1085),0)</f>
        <v>0.35932419269744731</v>
      </c>
      <c r="H1016" s="6">
        <f>IF(logVir!H1016&lt;&gt;0,logVir!H1016-logVir!H$1085-0.5*(SLir!H1016+SLir!H$1085)*(logHir!H1016-logHir!H$1085),0)</f>
        <v>0.37666643266485927</v>
      </c>
      <c r="I1016" s="6">
        <f>IF(logVir!I1016&lt;&gt;0,logVir!I1016-logVir!I$1085-0.5*(SLir!I1016+SLir!I$1085)*(logHir!I1016-logHir!I$1085),0)</f>
        <v>0.44231933440331095</v>
      </c>
    </row>
    <row r="1017" spans="1:9" x14ac:dyDescent="0.15">
      <c r="A1017" s="1">
        <v>45</v>
      </c>
      <c r="B1017" s="1" t="s">
        <v>210</v>
      </c>
      <c r="C1017" s="1">
        <v>2</v>
      </c>
      <c r="D1017" s="1" t="s">
        <v>10</v>
      </c>
      <c r="E1017" s="6">
        <f>IF(logVir!E1017&lt;&gt;0,logVir!E1017-logVir!E$1086-0.5*(SLir!E1017+SLir!E$1086)*(logHir!E1017-logHir!E$1086),0)</f>
        <v>-0.86283245607949333</v>
      </c>
      <c r="F1017" s="8">
        <f>IF(logVir!F1017&lt;&gt;0,logVir!F1017-logVir!F$1086-0.5*(SLir!F1017+SLir!F$1086)*(logHir!F1017-logHir!F$1086),0)</f>
        <v>-0.52596787705336689</v>
      </c>
      <c r="G1017" s="6">
        <f>IF(logVir!G1017&lt;&gt;0,logVir!G1017-logVir!G$1086-0.5*(SLir!G1017+SLir!G$1086)*(logHir!G1017-logHir!G$1086),0)</f>
        <v>-0.6246448987851313</v>
      </c>
      <c r="H1017" s="6">
        <f>IF(logVir!H1017&lt;&gt;0,logVir!H1017-logVir!H$1086-0.5*(SLir!H1017+SLir!H$1086)*(logHir!H1017-logHir!H$1086),0)</f>
        <v>6.3176294672677713E-3</v>
      </c>
      <c r="I1017" s="6">
        <f>IF(logVir!I1017&lt;&gt;0,logVir!I1017-logVir!I$1086-0.5*(SLir!I1017+SLir!I$1086)*(logHir!I1017-logHir!I$1086),0)</f>
        <v>-0.14351726879728333</v>
      </c>
    </row>
    <row r="1018" spans="1:9" x14ac:dyDescent="0.15">
      <c r="A1018" s="1">
        <v>45</v>
      </c>
      <c r="B1018" s="1" t="s">
        <v>211</v>
      </c>
      <c r="C1018" s="1">
        <v>3</v>
      </c>
      <c r="D1018" s="1" t="s">
        <v>17</v>
      </c>
      <c r="E1018" s="6">
        <f>IF(logVir!E1018&lt;&gt;0,logVir!E1018-logVir!E$1087-0.5*(SLir!E1018+SLir!E$1087)*(logHir!E1018-logHir!E$1087),0)</f>
        <v>-0.89582076326878135</v>
      </c>
      <c r="F1018" s="8">
        <f>IF(logVir!F1018&lt;&gt;0,logVir!F1018-logVir!F$1087-0.5*(SLir!F1018+SLir!F$1087)*(logHir!F1018-logHir!F$1087),0)</f>
        <v>-0.65943651292284367</v>
      </c>
      <c r="G1018" s="6">
        <f>IF(logVir!G1018&lt;&gt;0,logVir!G1018-logVir!G$1087-0.5*(SLir!G1018+SLir!G$1087)*(logHir!G1018-logHir!G$1087),0)</f>
        <v>-0.66378209083702633</v>
      </c>
      <c r="H1018" s="6">
        <f>IF(logVir!H1018&lt;&gt;0,logVir!H1018-logVir!H$1087-0.5*(SLir!H1018+SLir!H$1087)*(logHir!H1018-logHir!H$1087),0)</f>
        <v>-0.49506165134769264</v>
      </c>
      <c r="I1018" s="6">
        <f>IF(logVir!I1018&lt;&gt;0,logVir!I1018-logVir!I$1087-0.5*(SLir!I1018+SLir!I$1087)*(logHir!I1018-logHir!I$1087),0)</f>
        <v>-9.2185033035629388E-2</v>
      </c>
    </row>
    <row r="1019" spans="1:9" x14ac:dyDescent="0.15">
      <c r="A1019" s="1">
        <v>45</v>
      </c>
      <c r="B1019" s="1" t="s">
        <v>211</v>
      </c>
      <c r="C1019" s="1">
        <v>4</v>
      </c>
      <c r="D1019" s="1" t="s">
        <v>18</v>
      </c>
      <c r="E1019" s="6">
        <f>IF(logVir!E1019&lt;&gt;0,logVir!E1019-logVir!E$1088-0.5*(SLir!E1019+SLir!E$1088)*(logHir!E1019-logHir!E$1088),0)</f>
        <v>-0.48236199897195142</v>
      </c>
      <c r="F1019" s="8">
        <f>IF(logVir!F1019&lt;&gt;0,logVir!F1019-logVir!F$1088-0.5*(SLir!F1019+SLir!F$1088)*(logHir!F1019-logHir!F$1088),0)</f>
        <v>-0.28787763823035861</v>
      </c>
      <c r="G1019" s="6">
        <f>IF(logVir!G1019&lt;&gt;0,logVir!G1019-logVir!G$1088-0.5*(SLir!G1019+SLir!G$1088)*(logHir!G1019-logHir!G$1088),0)</f>
        <v>-0.34906602899301864</v>
      </c>
      <c r="H1019" s="6">
        <f>IF(logVir!H1019&lt;&gt;0,logVir!H1019-logVir!H$1088-0.5*(SLir!H1019+SLir!H$1088)*(logHir!H1019-logHir!H$1088),0)</f>
        <v>-7.3028016860613887E-2</v>
      </c>
      <c r="I1019" s="6">
        <f>IF(logVir!I1019&lt;&gt;0,logVir!I1019-logVir!I$1088-0.5*(SLir!I1019+SLir!I$1088)*(logHir!I1019-logHir!I$1088),0)</f>
        <v>0.3294763669805757</v>
      </c>
    </row>
    <row r="1020" spans="1:9" x14ac:dyDescent="0.15">
      <c r="A1020" s="1">
        <v>45</v>
      </c>
      <c r="B1020" s="1" t="s">
        <v>211</v>
      </c>
      <c r="C1020" s="1">
        <v>5</v>
      </c>
      <c r="D1020" s="1" t="s">
        <v>19</v>
      </c>
      <c r="E1020" s="6">
        <f>IF(logVir!E1020&lt;&gt;0,logVir!E1020-logVir!E$1089-0.5*(SLir!E1020+SLir!E$1089)*(logHir!E1020-logHir!E$1089),0)</f>
        <v>-0.36158183616557843</v>
      </c>
      <c r="F1020" s="8">
        <f>IF(logVir!F1020&lt;&gt;0,logVir!F1020-logVir!F$1089-0.5*(SLir!F1020+SLir!F$1089)*(logHir!F1020-logHir!F$1089),0)</f>
        <v>-0.38693025713086754</v>
      </c>
      <c r="G1020" s="6">
        <f>IF(logVir!G1020&lt;&gt;0,logVir!G1020-logVir!G$1089-0.5*(SLir!G1020+SLir!G$1089)*(logHir!G1020-logHir!G$1089),0)</f>
        <v>-0.7903952801653843</v>
      </c>
      <c r="H1020" s="6">
        <f>IF(logVir!H1020&lt;&gt;0,logVir!H1020-logVir!H$1089-0.5*(SLir!H1020+SLir!H$1089)*(logHir!H1020-logHir!H$1089),0)</f>
        <v>-0.43391710090790059</v>
      </c>
      <c r="I1020" s="6">
        <f>IF(logVir!I1020&lt;&gt;0,logVir!I1020-logVir!I$1089-0.5*(SLir!I1020+SLir!I$1089)*(logHir!I1020-logHir!I$1089),0)</f>
        <v>-9.1473009916110959E-3</v>
      </c>
    </row>
    <row r="1021" spans="1:9" x14ac:dyDescent="0.15">
      <c r="A1021" s="1">
        <v>45</v>
      </c>
      <c r="B1021" s="1" t="s">
        <v>211</v>
      </c>
      <c r="C1021" s="1">
        <v>6</v>
      </c>
      <c r="D1021" s="1" t="s">
        <v>3</v>
      </c>
      <c r="E1021" s="6">
        <f>IF(logVir!E1021&lt;&gt;0,logVir!E1021-logVir!E$1090-0.5*(SLir!E1021+SLir!E$1090)*(logHir!E1021-logHir!E$1090),0)</f>
        <v>0.57809088358946092</v>
      </c>
      <c r="F1021" s="8">
        <f>IF(logVir!F1021&lt;&gt;0,logVir!F1021-logVir!F$1090-0.5*(SLir!F1021+SLir!F$1090)*(logHir!F1021-logHir!F$1090),0)</f>
        <v>0.38409856543193654</v>
      </c>
      <c r="G1021" s="6">
        <f>IF(logVir!G1021&lt;&gt;0,logVir!G1021-logVir!G$1090-0.5*(SLir!G1021+SLir!G$1090)*(logHir!G1021-logHir!G$1090),0)</f>
        <v>0.29651609119784372</v>
      </c>
      <c r="H1021" s="6">
        <f>IF(logVir!H1021&lt;&gt;0,logVir!H1021-logVir!H$1090-0.5*(SLir!H1021+SLir!H$1090)*(logHir!H1021-logHir!H$1090),0)</f>
        <v>4.9453347496206251E-3</v>
      </c>
      <c r="I1021" s="6">
        <f>IF(logVir!I1021&lt;&gt;0,logVir!I1021-logVir!I$1090-0.5*(SLir!I1021+SLir!I$1090)*(logHir!I1021-logHir!I$1090),0)</f>
        <v>-0.8847122723031976</v>
      </c>
    </row>
    <row r="1022" spans="1:9" x14ac:dyDescent="0.15">
      <c r="A1022" s="1">
        <v>45</v>
      </c>
      <c r="B1022" s="1" t="s">
        <v>211</v>
      </c>
      <c r="C1022" s="1">
        <v>7</v>
      </c>
      <c r="D1022" s="1" t="s">
        <v>20</v>
      </c>
      <c r="E1022" s="6">
        <f>IF(logVir!E1022&lt;&gt;0,logVir!E1022-logVir!E$1091-0.5*(SLir!E1022+SLir!E$1091)*(logHir!E1022-logHir!E$1091),0)</f>
        <v>-3.2074732734678504</v>
      </c>
      <c r="F1022" s="8">
        <f>IF(logVir!F1022&lt;&gt;0,logVir!F1022-logVir!F$1091-0.5*(SLir!F1022+SLir!F$1091)*(logHir!F1022-logHir!F$1091),0)</f>
        <v>-2.20172282067966</v>
      </c>
      <c r="G1022" s="6">
        <f>IF(logVir!G1022&lt;&gt;0,logVir!G1022-logVir!G$1091-0.5*(SLir!G1022+SLir!G$1091)*(logHir!G1022-logHir!G$1091),0)</f>
        <v>-1.9428328824803691</v>
      </c>
      <c r="H1022" s="6">
        <f>IF(logVir!H1022&lt;&gt;0,logVir!H1022-logVir!H$1091-0.5*(SLir!H1022+SLir!H$1091)*(logHir!H1022-logHir!H$1091),0)</f>
        <v>-0.58238869323344455</v>
      </c>
      <c r="I1022" s="6">
        <f>IF(logVir!I1022&lt;&gt;0,logVir!I1022-logVir!I$1091-0.5*(SLir!I1022+SLir!I$1091)*(logHir!I1022-logHir!I$1091),0)</f>
        <v>-1.6631030735107872</v>
      </c>
    </row>
    <row r="1023" spans="1:9" x14ac:dyDescent="0.15">
      <c r="A1023" s="1">
        <v>45</v>
      </c>
      <c r="B1023" s="1" t="s">
        <v>211</v>
      </c>
      <c r="C1023" s="1">
        <v>8</v>
      </c>
      <c r="D1023" s="1" t="s">
        <v>21</v>
      </c>
      <c r="E1023" s="6">
        <f>IF(logVir!E1023&lt;&gt;0,logVir!E1023-logVir!E$1092-0.5*(SLir!E1023+SLir!E$1092)*(logHir!E1023-logHir!E$1092),0)</f>
        <v>-1.1456276677323904</v>
      </c>
      <c r="F1023" s="8">
        <f>IF(logVir!F1023&lt;&gt;0,logVir!F1023-logVir!F$1092-0.5*(SLir!F1023+SLir!F$1092)*(logHir!F1023-logHir!F$1092),0)</f>
        <v>-0.62704263023985396</v>
      </c>
      <c r="G1023" s="6">
        <f>IF(logVir!G1023&lt;&gt;0,logVir!G1023-logVir!G$1092-0.5*(SLir!G1023+SLir!G$1092)*(logHir!G1023-logHir!G$1092),0)</f>
        <v>-0.80879439608987969</v>
      </c>
      <c r="H1023" s="6">
        <f>IF(logVir!H1023&lt;&gt;0,logVir!H1023-logVir!H$1092-0.5*(SLir!H1023+SLir!H$1092)*(logHir!H1023-logHir!H$1092),0)</f>
        <v>-0.38819694099023683</v>
      </c>
      <c r="I1023" s="6">
        <f>IF(logVir!I1023&lt;&gt;0,logVir!I1023-logVir!I$1092-0.5*(SLir!I1023+SLir!I$1092)*(logHir!I1023-logHir!I$1092),0)</f>
        <v>-0.65898359692908759</v>
      </c>
    </row>
    <row r="1024" spans="1:9" x14ac:dyDescent="0.15">
      <c r="A1024" s="1">
        <v>45</v>
      </c>
      <c r="B1024" s="1" t="s">
        <v>211</v>
      </c>
      <c r="C1024" s="1">
        <v>9</v>
      </c>
      <c r="D1024" s="1" t="s">
        <v>22</v>
      </c>
      <c r="E1024" s="6">
        <f>IF(logVir!E1024&lt;&gt;0,logVir!E1024-logVir!E$1093-0.5*(SLir!E1024+SLir!E$1093)*(logHir!E1024-logHir!E$1093),0)</f>
        <v>-1.0961564133316721</v>
      </c>
      <c r="F1024" s="8">
        <f>IF(logVir!F1024&lt;&gt;0,logVir!F1024-logVir!F$1093-0.5*(SLir!F1024+SLir!F$1093)*(logHir!F1024-logHir!F$1093),0)</f>
        <v>-0.9286826078165431</v>
      </c>
      <c r="G1024" s="6">
        <f>IF(logVir!G1024&lt;&gt;0,logVir!G1024-logVir!G$1093-0.5*(SLir!G1024+SLir!G$1093)*(logHir!G1024-logHir!G$1093),0)</f>
        <v>-1.7231068227043065</v>
      </c>
      <c r="H1024" s="6">
        <f>IF(logVir!H1024&lt;&gt;0,logVir!H1024-logVir!H$1093-0.5*(SLir!H1024+SLir!H$1093)*(logHir!H1024-logHir!H$1093),0)</f>
        <v>-0.8856666231602579</v>
      </c>
      <c r="I1024" s="6">
        <f>IF(logVir!I1024&lt;&gt;0,logVir!I1024-logVir!I$1093-0.5*(SLir!I1024+SLir!I$1093)*(logHir!I1024-logHir!I$1093),0)</f>
        <v>-0.87845790523951406</v>
      </c>
    </row>
    <row r="1025" spans="1:9" x14ac:dyDescent="0.15">
      <c r="A1025" s="1">
        <v>45</v>
      </c>
      <c r="B1025" s="1" t="s">
        <v>211</v>
      </c>
      <c r="C1025" s="1">
        <v>10</v>
      </c>
      <c r="D1025" s="1" t="s">
        <v>23</v>
      </c>
      <c r="E1025" s="6">
        <f>IF(logVir!E1025&lt;&gt;0,logVir!E1025-logVir!E$1094-0.5*(SLir!E1025+SLir!E$1094)*(logHir!E1025-logHir!E$1094),0)</f>
        <v>-0.47059555096907002</v>
      </c>
      <c r="F1025" s="8">
        <f>IF(logVir!F1025&lt;&gt;0,logVir!F1025-logVir!F$1094-0.5*(SLir!F1025+SLir!F$1094)*(logHir!F1025-logHir!F$1094),0)</f>
        <v>-0.72936152465336557</v>
      </c>
      <c r="G1025" s="6">
        <f>IF(logVir!G1025&lt;&gt;0,logVir!G1025-logVir!G$1094-0.5*(SLir!G1025+SLir!G$1094)*(logHir!G1025-logHir!G$1094),0)</f>
        <v>-0.55443244197043096</v>
      </c>
      <c r="H1025" s="6">
        <f>IF(logVir!H1025&lt;&gt;0,logVir!H1025-logVir!H$1094-0.5*(SLir!H1025+SLir!H$1094)*(logHir!H1025-logHir!H$1094),0)</f>
        <v>-0.49728673374294718</v>
      </c>
      <c r="I1025" s="6">
        <f>IF(logVir!I1025&lt;&gt;0,logVir!I1025-logVir!I$1094-0.5*(SLir!I1025+SLir!I$1094)*(logHir!I1025-logHir!I$1094),0)</f>
        <v>-0.68653201330101443</v>
      </c>
    </row>
    <row r="1026" spans="1:9" x14ac:dyDescent="0.15">
      <c r="A1026" s="1">
        <v>45</v>
      </c>
      <c r="B1026" s="1" t="s">
        <v>211</v>
      </c>
      <c r="C1026" s="1">
        <v>11</v>
      </c>
      <c r="D1026" s="1" t="s">
        <v>24</v>
      </c>
      <c r="E1026" s="6">
        <f>IF(logVir!E1026&lt;&gt;0,logVir!E1026-logVir!E$1095-0.5*(SLir!E1026+SLir!E$1095)*(logHir!E1026-logHir!E$1095),0)</f>
        <v>-0.87242121886840418</v>
      </c>
      <c r="F1026" s="8">
        <f>IF(logVir!F1026&lt;&gt;0,logVir!F1026-logVir!F$1095-0.5*(SLir!F1026+SLir!F$1095)*(logHir!F1026-logHir!F$1095),0)</f>
        <v>-0.9423111510110882</v>
      </c>
      <c r="G1026" s="6">
        <f>IF(logVir!G1026&lt;&gt;0,logVir!G1026-logVir!G$1095-0.5*(SLir!G1026+SLir!G$1095)*(logHir!G1026-logHir!G$1095),0)</f>
        <v>-0.74605819080731406</v>
      </c>
      <c r="H1026" s="6">
        <f>IF(logVir!H1026&lt;&gt;0,logVir!H1026-logVir!H$1095-0.5*(SLir!H1026+SLir!H$1095)*(logHir!H1026-logHir!H$1095),0)</f>
        <v>-0.60073724591041699</v>
      </c>
      <c r="I1026" s="6">
        <f>IF(logVir!I1026&lt;&gt;0,logVir!I1026-logVir!I$1095-0.5*(SLir!I1026+SLir!I$1095)*(logHir!I1026-logHir!I$1095),0)</f>
        <v>-0.95127206187550195</v>
      </c>
    </row>
    <row r="1027" spans="1:9" x14ac:dyDescent="0.15">
      <c r="A1027" s="1">
        <v>45</v>
      </c>
      <c r="B1027" s="1" t="s">
        <v>211</v>
      </c>
      <c r="C1027" s="1">
        <v>12</v>
      </c>
      <c r="D1027" s="1" t="s">
        <v>25</v>
      </c>
      <c r="E1027" s="6">
        <f>IF(logVir!E1027&lt;&gt;0,logVir!E1027-logVir!E$1096-0.5*(SLir!E1027+SLir!E$1096)*(logHir!E1027-logHir!E$1096),0)</f>
        <v>-1.0976093249441352</v>
      </c>
      <c r="F1027" s="8">
        <f>IF(logVir!F1027&lt;&gt;0,logVir!F1027-logVir!F$1096-0.5*(SLir!F1027+SLir!F$1096)*(logHir!F1027-logHir!F$1096),0)</f>
        <v>-0.89825600684670404</v>
      </c>
      <c r="G1027" s="6">
        <f>IF(logVir!G1027&lt;&gt;0,logVir!G1027-logVir!G$1096-0.5*(SLir!G1027+SLir!G$1096)*(logHir!G1027-logHir!G$1096),0)</f>
        <v>-0.9347395048668401</v>
      </c>
      <c r="H1027" s="6">
        <f>IF(logVir!H1027&lt;&gt;0,logVir!H1027-logVir!H$1096-0.5*(SLir!H1027+SLir!H$1096)*(logHir!H1027-logHir!H$1096),0)</f>
        <v>-0.35431493941221404</v>
      </c>
      <c r="I1027" s="6">
        <f>IF(logVir!I1027&lt;&gt;0,logVir!I1027-logVir!I$1096-0.5*(SLir!I1027+SLir!I$1096)*(logHir!I1027-logHir!I$1096),0)</f>
        <v>-0.24355358133100513</v>
      </c>
    </row>
    <row r="1028" spans="1:9" x14ac:dyDescent="0.15">
      <c r="A1028" s="1">
        <v>45</v>
      </c>
      <c r="B1028" s="1" t="s">
        <v>211</v>
      </c>
      <c r="C1028" s="1">
        <v>13</v>
      </c>
      <c r="D1028" s="1" t="s">
        <v>26</v>
      </c>
      <c r="E1028" s="6">
        <f>IF(logVir!E1028&lt;&gt;0,logVir!E1028-logVir!E$1097-0.5*(SLir!E1028+SLir!E$1097)*(logHir!E1028-logHir!E$1097),0)</f>
        <v>-0.27293265393348598</v>
      </c>
      <c r="F1028" s="8">
        <f>IF(logVir!F1028&lt;&gt;0,logVir!F1028-logVir!F$1097-0.5*(SLir!F1028+SLir!F$1097)*(logHir!F1028-logHir!F$1097),0)</f>
        <v>-0.44396907768546834</v>
      </c>
      <c r="G1028" s="6">
        <f>IF(logVir!G1028&lt;&gt;0,logVir!G1028-logVir!G$1097-0.5*(SLir!G1028+SLir!G$1097)*(logHir!G1028-logHir!G$1097),0)</f>
        <v>-0.62153635747945146</v>
      </c>
      <c r="H1028" s="6">
        <f>IF(logVir!H1028&lt;&gt;0,logVir!H1028-logVir!H$1097-0.5*(SLir!H1028+SLir!H$1097)*(logHir!H1028-logHir!H$1097),0)</f>
        <v>-0.68856659828195321</v>
      </c>
      <c r="I1028" s="6">
        <f>IF(logVir!I1028&lt;&gt;0,logVir!I1028-logVir!I$1097-0.5*(SLir!I1028+SLir!I$1097)*(logHir!I1028-logHir!I$1097),0)</f>
        <v>-0.41441932137103565</v>
      </c>
    </row>
    <row r="1029" spans="1:9" x14ac:dyDescent="0.15">
      <c r="A1029" s="1">
        <v>45</v>
      </c>
      <c r="B1029" s="1" t="s">
        <v>211</v>
      </c>
      <c r="C1029" s="1">
        <v>14</v>
      </c>
      <c r="D1029" s="1" t="s">
        <v>27</v>
      </c>
      <c r="E1029" s="6">
        <f>IF(logVir!E1029&lt;&gt;0,logVir!E1029-logVir!E$1098-0.5*(SLir!E1029+SLir!E$1098)*(logHir!E1029-logHir!E$1098),0)</f>
        <v>-9.7519177922122946E-2</v>
      </c>
      <c r="F1029" s="8">
        <f>IF(logVir!F1029&lt;&gt;0,logVir!F1029-logVir!F$1098-0.5*(SLir!F1029+SLir!F$1098)*(logHir!F1029-logHir!F$1098),0)</f>
        <v>-0.33754735251083223</v>
      </c>
      <c r="G1029" s="6">
        <f>IF(logVir!G1029&lt;&gt;0,logVir!G1029-logVir!G$1098-0.5*(SLir!G1029+SLir!G$1098)*(logHir!G1029-logHir!G$1098),0)</f>
        <v>-8.5714104666084756E-2</v>
      </c>
      <c r="H1029" s="6">
        <f>IF(logVir!H1029&lt;&gt;0,logVir!H1029-logVir!H$1098-0.5*(SLir!H1029+SLir!H$1098)*(logHir!H1029-logHir!H$1098),0)</f>
        <v>0.14013603038740741</v>
      </c>
      <c r="I1029" s="6">
        <f>IF(logVir!I1029&lt;&gt;0,logVir!I1029-logVir!I$1098-0.5*(SLir!I1029+SLir!I$1098)*(logHir!I1029-logHir!I$1098),0)</f>
        <v>0.19488777781893155</v>
      </c>
    </row>
    <row r="1030" spans="1:9" x14ac:dyDescent="0.15">
      <c r="A1030" s="1">
        <v>45</v>
      </c>
      <c r="B1030" s="1" t="s">
        <v>211</v>
      </c>
      <c r="C1030" s="1">
        <v>15</v>
      </c>
      <c r="D1030" s="1" t="s">
        <v>28</v>
      </c>
      <c r="E1030" s="6">
        <f>IF(logVir!E1030&lt;&gt;0,logVir!E1030-logVir!E$1099-0.5*(SLir!E1030+SLir!E$1099)*(logHir!E1030-logHir!E$1099),0)</f>
        <v>-0.27718707132556597</v>
      </c>
      <c r="F1030" s="8">
        <f>IF(logVir!F1030&lt;&gt;0,logVir!F1030-logVir!F$1099-0.5*(SLir!F1030+SLir!F$1099)*(logHir!F1030-logHir!F$1099),0)</f>
        <v>-0.29966988338088318</v>
      </c>
      <c r="G1030" s="6">
        <f>IF(logVir!G1030&lt;&gt;0,logVir!G1030-logVir!G$1099-0.5*(SLir!G1030+SLir!G$1099)*(logHir!G1030-logHir!G$1099),0)</f>
        <v>-0.41212535962265856</v>
      </c>
      <c r="H1030" s="6">
        <f>IF(logVir!H1030&lt;&gt;0,logVir!H1030-logVir!H$1099-0.5*(SLir!H1030+SLir!H$1099)*(logHir!H1030-logHir!H$1099),0)</f>
        <v>-0.33369277320190105</v>
      </c>
      <c r="I1030" s="6">
        <f>IF(logVir!I1030&lt;&gt;0,logVir!I1030-logVir!I$1099-0.5*(SLir!I1030+SLir!I$1099)*(logHir!I1030-logHir!I$1099),0)</f>
        <v>-0.18578996880830739</v>
      </c>
    </row>
    <row r="1031" spans="1:9" x14ac:dyDescent="0.15">
      <c r="A1031" s="1">
        <v>45</v>
      </c>
      <c r="B1031" s="1" t="s">
        <v>210</v>
      </c>
      <c r="C1031" s="1">
        <v>16</v>
      </c>
      <c r="D1031" s="1" t="s">
        <v>11</v>
      </c>
      <c r="E1031" s="6">
        <f>IF(logVir!E1031&lt;&gt;0,logVir!E1031-logVir!E$1100-0.5*(SLir!E1031+SLir!E$1100)*(logHir!E1031-logHir!E$1100),0)</f>
        <v>-0.21950502886873779</v>
      </c>
      <c r="F1031" s="8">
        <f>IF(logVir!F1031&lt;&gt;0,logVir!F1031-logVir!F$1100-0.5*(SLir!F1031+SLir!F$1100)*(logHir!F1031-logHir!F$1100),0)</f>
        <v>-0.17477653595706688</v>
      </c>
      <c r="G1031" s="6">
        <f>IF(logVir!G1031&lt;&gt;0,logVir!G1031-logVir!G$1100-0.5*(SLir!G1031+SLir!G$1100)*(logHir!G1031-logHir!G$1100),0)</f>
        <v>-9.0202355313515725E-2</v>
      </c>
      <c r="H1031" s="6">
        <f>IF(logVir!H1031&lt;&gt;0,logVir!H1031-logVir!H$1100-0.5*(SLir!H1031+SLir!H$1100)*(logHir!H1031-logHir!H$1100),0)</f>
        <v>4.4099784145504639E-2</v>
      </c>
      <c r="I1031" s="6">
        <f>IF(logVir!I1031&lt;&gt;0,logVir!I1031-logVir!I$1100-0.5*(SLir!I1031+SLir!I$1100)*(logHir!I1031-logHir!I$1100),0)</f>
        <v>-0.10029331714817152</v>
      </c>
    </row>
    <row r="1032" spans="1:9" x14ac:dyDescent="0.15">
      <c r="A1032" s="1">
        <v>45</v>
      </c>
      <c r="B1032" s="1" t="s">
        <v>210</v>
      </c>
      <c r="C1032" s="1">
        <v>17</v>
      </c>
      <c r="D1032" s="1" t="s">
        <v>12</v>
      </c>
      <c r="E1032" s="6">
        <f>IF(logVir!E1032&lt;&gt;0,logVir!E1032-logVir!E$1101-0.5*(SLir!E1032+SLir!E$1101)*(logHir!E1032-logHir!E$1101),0)</f>
        <v>0.15412052897814507</v>
      </c>
      <c r="F1032" s="8">
        <f>IF(logVir!F1032&lt;&gt;0,logVir!F1032-logVir!F$1101-0.5*(SLir!F1032+SLir!F$1101)*(logHir!F1032-logHir!F$1101),0)</f>
        <v>-0.49277797908814369</v>
      </c>
      <c r="G1032" s="6">
        <f>IF(logVir!G1032&lt;&gt;0,logVir!G1032-logVir!G$1101-0.5*(SLir!G1032+SLir!G$1101)*(logHir!G1032-logHir!G$1101),0)</f>
        <v>-0.58989855226774757</v>
      </c>
      <c r="H1032" s="6">
        <f>IF(logVir!H1032&lt;&gt;0,logVir!H1032-logVir!H$1101-0.5*(SLir!H1032+SLir!H$1101)*(logHir!H1032-logHir!H$1101),0)</f>
        <v>-0.68445955054396923</v>
      </c>
      <c r="I1032" s="6">
        <f>IF(logVir!I1032&lt;&gt;0,logVir!I1032-logVir!I$1101-0.5*(SLir!I1032+SLir!I$1101)*(logHir!I1032-logHir!I$1101),0)</f>
        <v>-0.80667680025242405</v>
      </c>
    </row>
    <row r="1033" spans="1:9" x14ac:dyDescent="0.15">
      <c r="A1033" s="1">
        <v>45</v>
      </c>
      <c r="B1033" s="1" t="s">
        <v>210</v>
      </c>
      <c r="C1033" s="1">
        <v>18</v>
      </c>
      <c r="D1033" s="1" t="s">
        <v>13</v>
      </c>
      <c r="E1033" s="6">
        <f>IF(logVir!E1033&lt;&gt;0,logVir!E1033-logVir!E$1102-0.5*(SLir!E1033+SLir!E$1102)*(logHir!E1033-logHir!E$1102),0)</f>
        <v>-0.34211716749832294</v>
      </c>
      <c r="F1033" s="8">
        <f>IF(logVir!F1033&lt;&gt;0,logVir!F1033-logVir!F$1102-0.5*(SLir!F1033+SLir!F$1102)*(logHir!F1033-logHir!F$1102),0)</f>
        <v>-0.32396168165826034</v>
      </c>
      <c r="G1033" s="6">
        <f>IF(logVir!G1033&lt;&gt;0,logVir!G1033-logVir!G$1102-0.5*(SLir!G1033+SLir!G$1102)*(logHir!G1033-logHir!G$1102),0)</f>
        <v>-0.29910756155642221</v>
      </c>
      <c r="H1033" s="6">
        <f>IF(logVir!H1033&lt;&gt;0,logVir!H1033-logVir!H$1102-0.5*(SLir!H1033+SLir!H$1102)*(logHir!H1033-logHir!H$1102),0)</f>
        <v>-0.16586402967806307</v>
      </c>
      <c r="I1033" s="6">
        <f>IF(logVir!I1033&lt;&gt;0,logVir!I1033-logVir!I$1102-0.5*(SLir!I1033+SLir!I$1102)*(logHir!I1033-logHir!I$1102),0)</f>
        <v>-0.11934053039323783</v>
      </c>
    </row>
    <row r="1034" spans="1:9" x14ac:dyDescent="0.15">
      <c r="A1034" s="1">
        <v>45</v>
      </c>
      <c r="B1034" s="1" t="s">
        <v>210</v>
      </c>
      <c r="C1034" s="1">
        <v>19</v>
      </c>
      <c r="D1034" s="1" t="s">
        <v>14</v>
      </c>
      <c r="E1034" s="6">
        <f>IF(logVir!E1034&lt;&gt;0,logVir!E1034-logVir!E$1103-0.5*(SLir!E1034+SLir!E$1103)*(logHir!E1034-logHir!E$1103),0)</f>
        <v>-0.74677980828622348</v>
      </c>
      <c r="F1034" s="8">
        <f>IF(logVir!F1034&lt;&gt;0,logVir!F1034-logVir!F$1103-0.5*(SLir!F1034+SLir!F$1103)*(logHir!F1034-logHir!F$1103),0)</f>
        <v>-0.23012241478641904</v>
      </c>
      <c r="G1034" s="6">
        <f>IF(logVir!G1034&lt;&gt;0,logVir!G1034-logVir!G$1103-0.5*(SLir!G1034+SLir!G$1103)*(logHir!G1034-logHir!G$1103),0)</f>
        <v>-0.27457488845930644</v>
      </c>
      <c r="H1034" s="6">
        <f>IF(logVir!H1034&lt;&gt;0,logVir!H1034-logVir!H$1103-0.5*(SLir!H1034+SLir!H$1103)*(logHir!H1034-logHir!H$1103),0)</f>
        <v>-0.45019366049490989</v>
      </c>
      <c r="I1034" s="6">
        <f>IF(logVir!I1034&lt;&gt;0,logVir!I1034-logVir!I$1103-0.5*(SLir!I1034+SLir!I$1103)*(logHir!I1034-logHir!I$1103),0)</f>
        <v>-0.30278377002054108</v>
      </c>
    </row>
    <row r="1035" spans="1:9" x14ac:dyDescent="0.15">
      <c r="A1035" s="1">
        <v>45</v>
      </c>
      <c r="B1035" s="1" t="s">
        <v>210</v>
      </c>
      <c r="C1035" s="1">
        <v>20</v>
      </c>
      <c r="D1035" s="1" t="s">
        <v>15</v>
      </c>
      <c r="E1035" s="6">
        <f>IF(logVir!E1035&lt;&gt;0,logVir!E1035-logVir!E$1104-0.5*(SLir!E1035+SLir!E$1104)*(logHir!E1035-logHir!E$1104),0)</f>
        <v>-0.30048421492826188</v>
      </c>
      <c r="F1035" s="8">
        <f>IF(logVir!F1035&lt;&gt;0,logVir!F1035-logVir!F$1104-0.5*(SLir!F1035+SLir!F$1104)*(logHir!F1035-logHir!F$1104),0)</f>
        <v>-0.60579877065571985</v>
      </c>
      <c r="G1035" s="6">
        <f>IF(logVir!G1035&lt;&gt;0,logVir!G1035-logVir!G$1104-0.5*(SLir!G1035+SLir!G$1104)*(logHir!G1035-logHir!G$1104),0)</f>
        <v>-0.52124664753997996</v>
      </c>
      <c r="H1035" s="6">
        <f>IF(logVir!H1035&lt;&gt;0,logVir!H1035-logVir!H$1104-0.5*(SLir!H1035+SLir!H$1104)*(logHir!H1035-logHir!H$1104),0)</f>
        <v>-0.52007809857007126</v>
      </c>
      <c r="I1035" s="6">
        <f>IF(logVir!I1035&lt;&gt;0,logVir!I1035-logVir!I$1104-0.5*(SLir!I1035+SLir!I$1104)*(logHir!I1035-logHir!I$1104),0)</f>
        <v>-0.52372583941582618</v>
      </c>
    </row>
    <row r="1036" spans="1:9" x14ac:dyDescent="0.15">
      <c r="A1036" s="1">
        <v>45</v>
      </c>
      <c r="B1036" s="1" t="s">
        <v>210</v>
      </c>
      <c r="C1036" s="1">
        <v>21</v>
      </c>
      <c r="D1036" s="1" t="s">
        <v>16</v>
      </c>
      <c r="E1036" s="6">
        <f>IF(logVir!E1036&lt;&gt;0,logVir!E1036-logVir!E$1105-0.5*(SLir!E1036+SLir!E$1105)*(logHir!E1036-logHir!E$1105),0)</f>
        <v>-0.20278042693323606</v>
      </c>
      <c r="F1036" s="8">
        <f>IF(logVir!F1036&lt;&gt;0,logVir!F1036-logVir!F$1105-0.5*(SLir!F1036+SLir!F$1105)*(logHir!F1036-logHir!F$1105),0)</f>
        <v>-8.9954812853446697E-2</v>
      </c>
      <c r="G1036" s="6">
        <f>IF(logVir!G1036&lt;&gt;0,logVir!G1036-logVir!G$1105-0.5*(SLir!G1036+SLir!G$1105)*(logHir!G1036-logHir!G$1105),0)</f>
        <v>-0.30178979737192135</v>
      </c>
      <c r="H1036" s="6">
        <f>IF(logVir!H1036&lt;&gt;0,logVir!H1036-logVir!H$1105-0.5*(SLir!H1036+SLir!H$1105)*(logHir!H1036-logHir!H$1105),0)</f>
        <v>-0.32188244069444383</v>
      </c>
      <c r="I1036" s="6">
        <f>IF(logVir!I1036&lt;&gt;0,logVir!I1036-logVir!I$1105-0.5*(SLir!I1036+SLir!I$1105)*(logHir!I1036-logHir!I$1105),0)</f>
        <v>-0.39275535607600903</v>
      </c>
    </row>
    <row r="1037" spans="1:9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6">
        <f>IF(logVir!E1037&lt;&gt;0,logVir!E1037-logVir!E$1106-0.5*(SLir!E1037+SLir!E$1106)*(logHir!E1037-logHir!E$1106),0)</f>
        <v>-0.16713734581085365</v>
      </c>
      <c r="F1037" s="8">
        <f>IF(logVir!F1037&lt;&gt;0,logVir!F1037-logVir!F$1106-0.5*(SLir!F1037+SLir!F$1106)*(logHir!F1037-logHir!F$1106),0)</f>
        <v>-0.18019967428873673</v>
      </c>
      <c r="G1037" s="6">
        <f>IF(logVir!G1037&lt;&gt;0,logVir!G1037-logVir!G$1106-0.5*(SLir!G1037+SLir!G$1106)*(logHir!G1037-logHir!G$1106),0)</f>
        <v>-0.23747257016123269</v>
      </c>
      <c r="H1037" s="6">
        <f>IF(logVir!H1037&lt;&gt;0,logVir!H1037-logVir!H$1106-0.5*(SLir!H1037+SLir!H$1106)*(logHir!H1037-logHir!H$1106),0)</f>
        <v>-0.21033234523670757</v>
      </c>
      <c r="I1037" s="6">
        <f>IF(logVir!I1037&lt;&gt;0,logVir!I1037-logVir!I$1106-0.5*(SLir!I1037+SLir!I$1106)*(logHir!I1037-logHir!I$1106),0)</f>
        <v>-0.20056132691193801</v>
      </c>
    </row>
    <row r="1038" spans="1:9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6">
        <f>IF(logVir!E1038&lt;&gt;0,logVir!E1038-logVir!E$1107-0.5*(SLir!E1038+SLir!E$1107)*(logHir!E1038-logHir!E$1107),0)</f>
        <v>-0.23000982853688282</v>
      </c>
      <c r="F1038" s="8">
        <f>IF(logVir!F1038&lt;&gt;0,logVir!F1038-logVir!F$1107-0.5*(SLir!F1038+SLir!F$1107)*(logHir!F1038-logHir!F$1107),0)</f>
        <v>-0.14462748717160584</v>
      </c>
      <c r="G1038" s="6">
        <f>IF(logVir!G1038&lt;&gt;0,logVir!G1038-logVir!G$1107-0.5*(SLir!G1038+SLir!G$1107)*(logHir!G1038-logHir!G$1107),0)</f>
        <v>-0.195957575995094</v>
      </c>
      <c r="H1038" s="6">
        <f>IF(logVir!H1038&lt;&gt;0,logVir!H1038-logVir!H$1107-0.5*(SLir!H1038+SLir!H$1107)*(logHir!H1038-logHir!H$1107),0)</f>
        <v>-0.22313241618727964</v>
      </c>
      <c r="I1038" s="6">
        <f>IF(logVir!I1038&lt;&gt;0,logVir!I1038-logVir!I$1107-0.5*(SLir!I1038+SLir!I$1107)*(logHir!I1038-logHir!I$1107),0)</f>
        <v>-0.17214177703473199</v>
      </c>
    </row>
    <row r="1039" spans="1:9" x14ac:dyDescent="0.15">
      <c r="A1039" s="1">
        <v>46</v>
      </c>
      <c r="B1039" s="1" t="s">
        <v>221</v>
      </c>
      <c r="C1039" s="1">
        <v>1</v>
      </c>
      <c r="D1039" s="1" t="s">
        <v>9</v>
      </c>
      <c r="E1039" s="6">
        <f>IF(logVir!E1039&lt;&gt;0,logVir!E1039-logVir!E$1085-0.5*(SLir!E1039+SLir!E$1085)*(logHir!E1039-logHir!E$1085),0)</f>
        <v>-0.20526163268404413</v>
      </c>
      <c r="F1039" s="8">
        <f>IF(logVir!F1039&lt;&gt;0,logVir!F1039-logVir!F$1085-0.5*(SLir!F1039+SLir!F$1085)*(logHir!F1039-logHir!F$1085),0)</f>
        <v>0.12837698623320304</v>
      </c>
      <c r="G1039" s="6">
        <f>IF(logVir!G1039&lt;&gt;0,logVir!G1039-logVir!G$1085-0.5*(SLir!G1039+SLir!G$1085)*(logHir!G1039-logHir!G$1085),0)</f>
        <v>0.34228939352892085</v>
      </c>
      <c r="H1039" s="6">
        <f>IF(logVir!H1039&lt;&gt;0,logVir!H1039-logVir!H$1085-0.5*(SLir!H1039+SLir!H$1085)*(logHir!H1039-logHir!H$1085),0)</f>
        <v>0.57231554242424165</v>
      </c>
      <c r="I1039" s="6">
        <f>IF(logVir!I1039&lt;&gt;0,logVir!I1039-logVir!I$1085-0.5*(SLir!I1039+SLir!I$1085)*(logHir!I1039-logHir!I$1085),0)</f>
        <v>0.54425998507393503</v>
      </c>
    </row>
    <row r="1040" spans="1:9" x14ac:dyDescent="0.15">
      <c r="A1040" s="1">
        <v>46</v>
      </c>
      <c r="B1040" s="1" t="s">
        <v>221</v>
      </c>
      <c r="C1040" s="1">
        <v>2</v>
      </c>
      <c r="D1040" s="1" t="s">
        <v>10</v>
      </c>
      <c r="E1040" s="6">
        <f>IF(logVir!E1040&lt;&gt;0,logVir!E1040-logVir!E$1086-0.5*(SLir!E1040+SLir!E$1086)*(logHir!E1040-logHir!E$1086),0)</f>
        <v>-0.47366196872693123</v>
      </c>
      <c r="F1040" s="8">
        <f>IF(logVir!F1040&lt;&gt;0,logVir!F1040-logVir!F$1086-0.5*(SLir!F1040+SLir!F$1086)*(logHir!F1040-logHir!F$1086),0)</f>
        <v>-5.520049124662909E-2</v>
      </c>
      <c r="G1040" s="6">
        <f>IF(logVir!G1040&lt;&gt;0,logVir!G1040-logVir!G$1086-0.5*(SLir!G1040+SLir!G$1086)*(logHir!G1040-logHir!G$1086),0)</f>
        <v>2.0615446357402395E-2</v>
      </c>
      <c r="H1040" s="6">
        <f>IF(logVir!H1040&lt;&gt;0,logVir!H1040-logVir!H$1086-0.5*(SLir!H1040+SLir!H$1086)*(logHir!H1040-logHir!H$1086),0)</f>
        <v>4.3464442362587175E-2</v>
      </c>
      <c r="I1040" s="6">
        <f>IF(logVir!I1040&lt;&gt;0,logVir!I1040-logVir!I$1086-0.5*(SLir!I1040+SLir!I$1086)*(logHir!I1040-logHir!I$1086),0)</f>
        <v>1.1655806887584728</v>
      </c>
    </row>
    <row r="1041" spans="1:9" x14ac:dyDescent="0.15">
      <c r="A1041" s="1">
        <v>46</v>
      </c>
      <c r="B1041" s="1" t="s">
        <v>223</v>
      </c>
      <c r="C1041" s="1">
        <v>3</v>
      </c>
      <c r="D1041" s="1" t="s">
        <v>17</v>
      </c>
      <c r="E1041" s="6">
        <f>IF(logVir!E1041&lt;&gt;0,logVir!E1041-logVir!E$1087-0.5*(SLir!E1041+SLir!E$1087)*(logHir!E1041-logHir!E$1087),0)</f>
        <v>-0.45187345485145969</v>
      </c>
      <c r="F1041" s="8">
        <f>IF(logVir!F1041&lt;&gt;0,logVir!F1041-logVir!F$1087-0.5*(SLir!F1041+SLir!F$1087)*(logHir!F1041-logHir!F$1087),0)</f>
        <v>-0.20702496554909217</v>
      </c>
      <c r="G1041" s="6">
        <f>IF(logVir!G1041&lt;&gt;0,logVir!G1041-logVir!G$1087-0.5*(SLir!G1041+SLir!G$1087)*(logHir!G1041-logHir!G$1087),0)</f>
        <v>-0.16491169115155441</v>
      </c>
      <c r="H1041" s="6">
        <f>IF(logVir!H1041&lt;&gt;0,logVir!H1041-logVir!H$1087-0.5*(SLir!H1041+SLir!H$1087)*(logHir!H1041-logHir!H$1087),0)</f>
        <v>-0.13218819149656819</v>
      </c>
      <c r="I1041" s="6">
        <f>IF(logVir!I1041&lt;&gt;0,logVir!I1041-logVir!I$1087-0.5*(SLir!I1041+SLir!I$1087)*(logHir!I1041-logHir!I$1087),0)</f>
        <v>0.1961718150456403</v>
      </c>
    </row>
    <row r="1042" spans="1:9" x14ac:dyDescent="0.15">
      <c r="A1042" s="1">
        <v>46</v>
      </c>
      <c r="B1042" s="1" t="s">
        <v>223</v>
      </c>
      <c r="C1042" s="1">
        <v>4</v>
      </c>
      <c r="D1042" s="1" t="s">
        <v>18</v>
      </c>
      <c r="E1042" s="6">
        <f>IF(logVir!E1042&lt;&gt;0,logVir!E1042-logVir!E$1088-0.5*(SLir!E1042+SLir!E$1088)*(logHir!E1042-logHir!E$1088),0)</f>
        <v>-1.0595804898391457</v>
      </c>
      <c r="F1042" s="8">
        <f>IF(logVir!F1042&lt;&gt;0,logVir!F1042-logVir!F$1088-0.5*(SLir!F1042+SLir!F$1088)*(logHir!F1042-logHir!F$1088),0)</f>
        <v>-0.73052994749541655</v>
      </c>
      <c r="G1042" s="6">
        <f>IF(logVir!G1042&lt;&gt;0,logVir!G1042-logVir!G$1088-0.5*(SLir!G1042+SLir!G$1088)*(logHir!G1042-logHir!G$1088),0)</f>
        <v>-0.74173858664119785</v>
      </c>
      <c r="H1042" s="6">
        <f>IF(logVir!H1042&lt;&gt;0,logVir!H1042-logVir!H$1088-0.5*(SLir!H1042+SLir!H$1088)*(logHir!H1042-logHir!H$1088),0)</f>
        <v>-0.39908396330318902</v>
      </c>
      <c r="I1042" s="6">
        <f>IF(logVir!I1042&lt;&gt;0,logVir!I1042-logVir!I$1088-0.5*(SLir!I1042+SLir!I$1088)*(logHir!I1042-logHir!I$1088),0)</f>
        <v>-0.75091411782096229</v>
      </c>
    </row>
    <row r="1043" spans="1:9" x14ac:dyDescent="0.15">
      <c r="A1043" s="1">
        <v>46</v>
      </c>
      <c r="B1043" s="1" t="s">
        <v>223</v>
      </c>
      <c r="C1043" s="1">
        <v>5</v>
      </c>
      <c r="D1043" s="1" t="s">
        <v>19</v>
      </c>
      <c r="E1043" s="6">
        <f>IF(logVir!E1043&lt;&gt;0,logVir!E1043-logVir!E$1089-0.5*(SLir!E1043+SLir!E$1089)*(logHir!E1043-logHir!E$1089),0)</f>
        <v>-0.17189709100429224</v>
      </c>
      <c r="F1043" s="8">
        <f>IF(logVir!F1043&lt;&gt;0,logVir!F1043-logVir!F$1089-0.5*(SLir!F1043+SLir!F$1089)*(logHir!F1043-logHir!F$1089),0)</f>
        <v>-0.14303991965709162</v>
      </c>
      <c r="G1043" s="6">
        <f>IF(logVir!G1043&lt;&gt;0,logVir!G1043-logVir!G$1089-0.5*(SLir!G1043+SLir!G$1089)*(logHir!G1043-logHir!G$1089),0)</f>
        <v>-0.13639188131355962</v>
      </c>
      <c r="H1043" s="6">
        <f>IF(logVir!H1043&lt;&gt;0,logVir!H1043-logVir!H$1089-0.5*(SLir!H1043+SLir!H$1089)*(logHir!H1043-logHir!H$1089),0)</f>
        <v>-0.11426576448057446</v>
      </c>
      <c r="I1043" s="6">
        <f>IF(logVir!I1043&lt;&gt;0,logVir!I1043-logVir!I$1089-0.5*(SLir!I1043+SLir!I$1089)*(logHir!I1043-logHir!I$1089),0)</f>
        <v>-8.6334279166273786E-2</v>
      </c>
    </row>
    <row r="1044" spans="1:9" x14ac:dyDescent="0.15">
      <c r="A1044" s="1">
        <v>46</v>
      </c>
      <c r="B1044" s="1" t="s">
        <v>223</v>
      </c>
      <c r="C1044" s="1">
        <v>6</v>
      </c>
      <c r="D1044" s="1" t="s">
        <v>3</v>
      </c>
      <c r="E1044" s="6">
        <f>IF(logVir!E1044&lt;&gt;0,logVir!E1044-logVir!E$1090-0.5*(SLir!E1044+SLir!E$1090)*(logHir!E1044-logHir!E$1090),0)</f>
        <v>-2.1656607057156716</v>
      </c>
      <c r="F1044" s="8">
        <f>IF(logVir!F1044&lt;&gt;0,logVir!F1044-logVir!F$1090-0.5*(SLir!F1044+SLir!F$1090)*(logHir!F1044-logHir!F$1090),0)</f>
        <v>-1.7845634518238072</v>
      </c>
      <c r="G1044" s="6">
        <f>IF(logVir!G1044&lt;&gt;0,logVir!G1044-logVir!G$1090-0.5*(SLir!G1044+SLir!G$1090)*(logHir!G1044-logHir!G$1090),0)</f>
        <v>-1.7234582780312693</v>
      </c>
      <c r="H1044" s="6">
        <f>IF(logVir!H1044&lt;&gt;0,logVir!H1044-logVir!H$1090-0.5*(SLir!H1044+SLir!H$1090)*(logHir!H1044-logHir!H$1090),0)</f>
        <v>-1.9287073596754638</v>
      </c>
      <c r="I1044" s="6">
        <f>IF(logVir!I1044&lt;&gt;0,logVir!I1044-logVir!I$1090-0.5*(SLir!I1044+SLir!I$1090)*(logHir!I1044-logHir!I$1090),0)</f>
        <v>-1.6353204547376272</v>
      </c>
    </row>
    <row r="1045" spans="1:9" x14ac:dyDescent="0.15">
      <c r="A1045" s="1">
        <v>46</v>
      </c>
      <c r="B1045" s="1" t="s">
        <v>223</v>
      </c>
      <c r="C1045" s="1">
        <v>7</v>
      </c>
      <c r="D1045" s="1" t="s">
        <v>20</v>
      </c>
      <c r="E1045" s="6">
        <f>IF(logVir!E1045&lt;&gt;0,logVir!E1045-logVir!E$1091-0.5*(SLir!E1045+SLir!E$1091)*(logHir!E1045-logHir!E$1091),0)</f>
        <v>-1.9506884831011724</v>
      </c>
      <c r="F1045" s="8">
        <f>IF(logVir!F1045&lt;&gt;0,logVir!F1045-logVir!F$1091-0.5*(SLir!F1045+SLir!F$1091)*(logHir!F1045-logHir!F$1091),0)</f>
        <v>-1.3855488654038259</v>
      </c>
      <c r="G1045" s="6">
        <f>IF(logVir!G1045&lt;&gt;0,logVir!G1045-logVir!G$1091-0.5*(SLir!G1045+SLir!G$1091)*(logHir!G1045-logHir!G$1091),0)</f>
        <v>-0.68706307154655921</v>
      </c>
      <c r="H1045" s="6">
        <f>IF(logVir!H1045&lt;&gt;0,logVir!H1045-logVir!H$1091-0.5*(SLir!H1045+SLir!H$1091)*(logHir!H1045-logHir!H$1091),0)</f>
        <v>-1.1779057132384589</v>
      </c>
      <c r="I1045" s="6">
        <f>IF(logVir!I1045&lt;&gt;0,logVir!I1045-logVir!I$1091-0.5*(SLir!I1045+SLir!I$1091)*(logHir!I1045-logHir!I$1091),0)</f>
        <v>-1.1587710193911307</v>
      </c>
    </row>
    <row r="1046" spans="1:9" x14ac:dyDescent="0.15">
      <c r="A1046" s="1">
        <v>46</v>
      </c>
      <c r="B1046" s="1" t="s">
        <v>223</v>
      </c>
      <c r="C1046" s="1">
        <v>8</v>
      </c>
      <c r="D1046" s="1" t="s">
        <v>21</v>
      </c>
      <c r="E1046" s="6">
        <f>IF(logVir!E1046&lt;&gt;0,logVir!E1046-logVir!E$1092-0.5*(SLir!E1046+SLir!E$1092)*(logHir!E1046-logHir!E$1092),0)</f>
        <v>-0.49393086861782753</v>
      </c>
      <c r="F1046" s="8">
        <f>IF(logVir!F1046&lt;&gt;0,logVir!F1046-logVir!F$1092-0.5*(SLir!F1046+SLir!F$1092)*(logHir!F1046-logHir!F$1092),0)</f>
        <v>-6.5346580767865675E-2</v>
      </c>
      <c r="G1046" s="6">
        <f>IF(logVir!G1046&lt;&gt;0,logVir!G1046-logVir!G$1092-0.5*(SLir!G1046+SLir!G$1092)*(logHir!G1046-logHir!G$1092),0)</f>
        <v>-0.36738976274357538</v>
      </c>
      <c r="H1046" s="6">
        <f>IF(logVir!H1046&lt;&gt;0,logVir!H1046-logVir!H$1092-0.5*(SLir!H1046+SLir!H$1092)*(logHir!H1046-logHir!H$1092),0)</f>
        <v>0.5702575228756851</v>
      </c>
      <c r="I1046" s="6">
        <f>IF(logVir!I1046&lt;&gt;0,logVir!I1046-logVir!I$1092-0.5*(SLir!I1046+SLir!I$1092)*(logHir!I1046-logHir!I$1092),0)</f>
        <v>1.1592842185842516</v>
      </c>
    </row>
    <row r="1047" spans="1:9" x14ac:dyDescent="0.15">
      <c r="A1047" s="1">
        <v>46</v>
      </c>
      <c r="B1047" s="1" t="s">
        <v>223</v>
      </c>
      <c r="C1047" s="1">
        <v>9</v>
      </c>
      <c r="D1047" s="1" t="s">
        <v>22</v>
      </c>
      <c r="E1047" s="6">
        <f>IF(logVir!E1047&lt;&gt;0,logVir!E1047-logVir!E$1093-0.5*(SLir!E1047+SLir!E$1093)*(logHir!E1047-logHir!E$1093),0)</f>
        <v>-0.35075251755212267</v>
      </c>
      <c r="F1047" s="8">
        <f>IF(logVir!F1047&lt;&gt;0,logVir!F1047-logVir!F$1093-0.5*(SLir!F1047+SLir!F$1093)*(logHir!F1047-logHir!F$1093),0)</f>
        <v>-1.450669562277898</v>
      </c>
      <c r="G1047" s="6">
        <f>IF(logVir!G1047&lt;&gt;0,logVir!G1047-logVir!G$1093-0.5*(SLir!G1047+SLir!G$1093)*(logHir!G1047-logHir!G$1093),0)</f>
        <v>-0.86435894853559048</v>
      </c>
      <c r="H1047" s="6">
        <f>IF(logVir!H1047&lt;&gt;0,logVir!H1047-logVir!H$1093-0.5*(SLir!H1047+SLir!H$1093)*(logHir!H1047-logHir!H$1093),0)</f>
        <v>-0.51837580040204334</v>
      </c>
      <c r="I1047" s="6">
        <f>IF(logVir!I1047&lt;&gt;0,logVir!I1047-logVir!I$1093-0.5*(SLir!I1047+SLir!I$1093)*(logHir!I1047-logHir!I$1093),0)</f>
        <v>-0.97344577345390837</v>
      </c>
    </row>
    <row r="1048" spans="1:9" x14ac:dyDescent="0.15">
      <c r="A1048" s="1">
        <v>46</v>
      </c>
      <c r="B1048" s="1" t="s">
        <v>223</v>
      </c>
      <c r="C1048" s="1">
        <v>10</v>
      </c>
      <c r="D1048" s="1" t="s">
        <v>23</v>
      </c>
      <c r="E1048" s="6">
        <f>IF(logVir!E1048&lt;&gt;0,logVir!E1048-logVir!E$1094-0.5*(SLir!E1048+SLir!E$1094)*(logHir!E1048-logHir!E$1094),0)</f>
        <v>-0.43316630007771506</v>
      </c>
      <c r="F1048" s="8">
        <f>IF(logVir!F1048&lt;&gt;0,logVir!F1048-logVir!F$1094-0.5*(SLir!F1048+SLir!F$1094)*(logHir!F1048-logHir!F$1094),0)</f>
        <v>-0.53734761287315225</v>
      </c>
      <c r="G1048" s="6">
        <f>IF(logVir!G1048&lt;&gt;0,logVir!G1048-logVir!G$1094-0.5*(SLir!G1048+SLir!G$1094)*(logHir!G1048-logHir!G$1094),0)</f>
        <v>-0.36660499997420204</v>
      </c>
      <c r="H1048" s="6">
        <f>IF(logVir!H1048&lt;&gt;0,logVir!H1048-logVir!H$1094-0.5*(SLir!H1048+SLir!H$1094)*(logHir!H1048-logHir!H$1094),0)</f>
        <v>-0.31506438339398968</v>
      </c>
      <c r="I1048" s="6">
        <f>IF(logVir!I1048&lt;&gt;0,logVir!I1048-logVir!I$1094-0.5*(SLir!I1048+SLir!I$1094)*(logHir!I1048-logHir!I$1094),0)</f>
        <v>-1.6720738958471593E-2</v>
      </c>
    </row>
    <row r="1049" spans="1:9" x14ac:dyDescent="0.15">
      <c r="A1049" s="1">
        <v>46</v>
      </c>
      <c r="B1049" s="1" t="s">
        <v>223</v>
      </c>
      <c r="C1049" s="1">
        <v>11</v>
      </c>
      <c r="D1049" s="1" t="s">
        <v>24</v>
      </c>
      <c r="E1049" s="6">
        <f>IF(logVir!E1049&lt;&gt;0,logVir!E1049-logVir!E$1095-0.5*(SLir!E1049+SLir!E$1095)*(logHir!E1049-logHir!E$1095),0)</f>
        <v>-0.91227657035661069</v>
      </c>
      <c r="F1049" s="8">
        <f>IF(logVir!F1049&lt;&gt;0,logVir!F1049-logVir!F$1095-0.5*(SLir!F1049+SLir!F$1095)*(logHir!F1049-logHir!F$1095),0)</f>
        <v>-0.41009263576295685</v>
      </c>
      <c r="G1049" s="6">
        <f>IF(logVir!G1049&lt;&gt;0,logVir!G1049-logVir!G$1095-0.5*(SLir!G1049+SLir!G$1095)*(logHir!G1049-logHir!G$1095),0)</f>
        <v>-0.57025752653897421</v>
      </c>
      <c r="H1049" s="6">
        <f>IF(logVir!H1049&lt;&gt;0,logVir!H1049-logVir!H$1095-0.5*(SLir!H1049+SLir!H$1095)*(logHir!H1049-logHir!H$1095),0)</f>
        <v>-0.45194413494778285</v>
      </c>
      <c r="I1049" s="6">
        <f>IF(logVir!I1049&lt;&gt;0,logVir!I1049-logVir!I$1095-0.5*(SLir!I1049+SLir!I$1095)*(logHir!I1049-logHir!I$1095),0)</f>
        <v>-1.0246118878527759</v>
      </c>
    </row>
    <row r="1050" spans="1:9" x14ac:dyDescent="0.15">
      <c r="A1050" s="1">
        <v>46</v>
      </c>
      <c r="B1050" s="1" t="s">
        <v>223</v>
      </c>
      <c r="C1050" s="1">
        <v>12</v>
      </c>
      <c r="D1050" s="1" t="s">
        <v>25</v>
      </c>
      <c r="E1050" s="6">
        <f>IF(logVir!E1050&lt;&gt;0,logVir!E1050-logVir!E$1096-0.5*(SLir!E1050+SLir!E$1096)*(logHir!E1050-logHir!E$1096),0)</f>
        <v>-1.063174361309835</v>
      </c>
      <c r="F1050" s="8">
        <f>IF(logVir!F1050&lt;&gt;0,logVir!F1050-logVir!F$1096-0.5*(SLir!F1050+SLir!F$1096)*(logHir!F1050-logHir!F$1096),0)</f>
        <v>-0.22549717130407954</v>
      </c>
      <c r="G1050" s="6">
        <f>IF(logVir!G1050&lt;&gt;0,logVir!G1050-logVir!G$1096-0.5*(SLir!G1050+SLir!G$1096)*(logHir!G1050-logHir!G$1096),0)</f>
        <v>-0.22737934340709476</v>
      </c>
      <c r="H1050" s="6">
        <f>IF(logVir!H1050&lt;&gt;0,logVir!H1050-logVir!H$1096-0.5*(SLir!H1050+SLir!H$1096)*(logHir!H1050-logHir!H$1096),0)</f>
        <v>5.7261874286312214E-2</v>
      </c>
      <c r="I1050" s="6">
        <f>IF(logVir!I1050&lt;&gt;0,logVir!I1050-logVir!I$1096-0.5*(SLir!I1050+SLir!I$1096)*(logHir!I1050-logHir!I$1096),0)</f>
        <v>3.5458157844939941E-2</v>
      </c>
    </row>
    <row r="1051" spans="1:9" x14ac:dyDescent="0.15">
      <c r="A1051" s="1">
        <v>46</v>
      </c>
      <c r="B1051" s="1" t="s">
        <v>223</v>
      </c>
      <c r="C1051" s="1">
        <v>13</v>
      </c>
      <c r="D1051" s="1" t="s">
        <v>26</v>
      </c>
      <c r="E1051" s="6">
        <f>IF(logVir!E1051&lt;&gt;0,logVir!E1051-logVir!E$1097-0.5*(SLir!E1051+SLir!E$1097)*(logHir!E1051-logHir!E$1097),0)</f>
        <v>-1.5701138554049108</v>
      </c>
      <c r="F1051" s="8">
        <f>IF(logVir!F1051&lt;&gt;0,logVir!F1051-logVir!F$1097-0.5*(SLir!F1051+SLir!F$1097)*(logHir!F1051-logHir!F$1097),0)</f>
        <v>-2.4149855618112324</v>
      </c>
      <c r="G1051" s="6">
        <f>IF(logVir!G1051&lt;&gt;0,logVir!G1051-logVir!G$1097-0.5*(SLir!G1051+SLir!G$1097)*(logHir!G1051-logHir!G$1097),0)</f>
        <v>-2.5724414259588908</v>
      </c>
      <c r="H1051" s="6">
        <f>IF(logVir!H1051&lt;&gt;0,logVir!H1051-logVir!H$1097-0.5*(SLir!H1051+SLir!H$1097)*(logHir!H1051-logHir!H$1097),0)</f>
        <v>-0.77265618355996146</v>
      </c>
      <c r="I1051" s="6">
        <f>IF(logVir!I1051&lt;&gt;0,logVir!I1051-logVir!I$1097-0.5*(SLir!I1051+SLir!I$1097)*(logHir!I1051-logHir!I$1097),0)</f>
        <v>-0.53739360505207667</v>
      </c>
    </row>
    <row r="1052" spans="1:9" x14ac:dyDescent="0.15">
      <c r="A1052" s="1">
        <v>46</v>
      </c>
      <c r="B1052" s="1" t="s">
        <v>223</v>
      </c>
      <c r="C1052" s="1">
        <v>14</v>
      </c>
      <c r="D1052" s="1" t="s">
        <v>27</v>
      </c>
      <c r="E1052" s="6">
        <f>IF(logVir!E1052&lt;&gt;0,logVir!E1052-logVir!E$1098-0.5*(SLir!E1052+SLir!E$1098)*(logHir!E1052-logHir!E$1098),0)</f>
        <v>-0.85442376636820017</v>
      </c>
      <c r="F1052" s="8">
        <f>IF(logVir!F1052&lt;&gt;0,logVir!F1052-logVir!F$1098-0.5*(SLir!F1052+SLir!F$1098)*(logHir!F1052-logHir!F$1098),0)</f>
        <v>-0.81702690532887123</v>
      </c>
      <c r="G1052" s="6">
        <f>IF(logVir!G1052&lt;&gt;0,logVir!G1052-logVir!G$1098-0.5*(SLir!G1052+SLir!G$1098)*(logHir!G1052-logHir!G$1098),0)</f>
        <v>-1.1580845581464623</v>
      </c>
      <c r="H1052" s="6">
        <f>IF(logVir!H1052&lt;&gt;0,logVir!H1052-logVir!H$1098-0.5*(SLir!H1052+SLir!H$1098)*(logHir!H1052-logHir!H$1098),0)</f>
        <v>-0.76623163772253944</v>
      </c>
      <c r="I1052" s="6">
        <f>IF(logVir!I1052&lt;&gt;0,logVir!I1052-logVir!I$1098-0.5*(SLir!I1052+SLir!I$1098)*(logHir!I1052-logHir!I$1098),0)</f>
        <v>-0.6067332378919984</v>
      </c>
    </row>
    <row r="1053" spans="1:9" x14ac:dyDescent="0.15">
      <c r="A1053" s="1">
        <v>46</v>
      </c>
      <c r="B1053" s="1" t="s">
        <v>223</v>
      </c>
      <c r="C1053" s="1">
        <v>15</v>
      </c>
      <c r="D1053" s="1" t="s">
        <v>28</v>
      </c>
      <c r="E1053" s="6">
        <f>IF(logVir!E1053&lt;&gt;0,logVir!E1053-logVir!E$1099-0.5*(SLir!E1053+SLir!E$1099)*(logHir!E1053-logHir!E$1099),0)</f>
        <v>-0.43092810807155923</v>
      </c>
      <c r="F1053" s="8">
        <f>IF(logVir!F1053&lt;&gt;0,logVir!F1053-logVir!F$1099-0.5*(SLir!F1053+SLir!F$1099)*(logHir!F1053-logHir!F$1099),0)</f>
        <v>-0.32624240642902913</v>
      </c>
      <c r="G1053" s="6">
        <f>IF(logVir!G1053&lt;&gt;0,logVir!G1053-logVir!G$1099-0.5*(SLir!G1053+SLir!G$1099)*(logHir!G1053-logHir!G$1099),0)</f>
        <v>-0.52178528006502756</v>
      </c>
      <c r="H1053" s="6">
        <f>IF(logVir!H1053&lt;&gt;0,logVir!H1053-logVir!H$1099-0.5*(SLir!H1053+SLir!H$1099)*(logHir!H1053-logHir!H$1099),0)</f>
        <v>-0.43453340952741815</v>
      </c>
      <c r="I1053" s="6">
        <f>IF(logVir!I1053&lt;&gt;0,logVir!I1053-logVir!I$1099-0.5*(SLir!I1053+SLir!I$1099)*(logHir!I1053-logHir!I$1099),0)</f>
        <v>-0.43664174474415807</v>
      </c>
    </row>
    <row r="1054" spans="1:9" x14ac:dyDescent="0.15">
      <c r="A1054" s="1">
        <v>46</v>
      </c>
      <c r="B1054" s="1" t="s">
        <v>221</v>
      </c>
      <c r="C1054" s="1">
        <v>16</v>
      </c>
      <c r="D1054" s="1" t="s">
        <v>11</v>
      </c>
      <c r="E1054" s="6">
        <f>IF(logVir!E1054&lt;&gt;0,logVir!E1054-logVir!E$1100-0.5*(SLir!E1054+SLir!E$1100)*(logHir!E1054-logHir!E$1100),0)</f>
        <v>-0.23048411140572989</v>
      </c>
      <c r="F1054" s="8">
        <f>IF(logVir!F1054&lt;&gt;0,logVir!F1054-logVir!F$1100-0.5*(SLir!F1054+SLir!F$1100)*(logHir!F1054-logHir!F$1100),0)</f>
        <v>-7.8711951352104362E-2</v>
      </c>
      <c r="G1054" s="6">
        <f>IF(logVir!G1054&lt;&gt;0,logVir!G1054-logVir!G$1100-0.5*(SLir!G1054+SLir!G$1100)*(logHir!G1054-logHir!G$1100),0)</f>
        <v>-0.16083067585283206</v>
      </c>
      <c r="H1054" s="6">
        <f>IF(logVir!H1054&lt;&gt;0,logVir!H1054-logVir!H$1100-0.5*(SLir!H1054+SLir!H$1100)*(logHir!H1054-logHir!H$1100),0)</f>
        <v>-6.1991958870334554E-2</v>
      </c>
      <c r="I1054" s="6">
        <f>IF(logVir!I1054&lt;&gt;0,logVir!I1054-logVir!I$1100-0.5*(SLir!I1054+SLir!I$1100)*(logHir!I1054-logHir!I$1100),0)</f>
        <v>-7.8344127503302913E-2</v>
      </c>
    </row>
    <row r="1055" spans="1:9" x14ac:dyDescent="0.15">
      <c r="A1055" s="1">
        <v>46</v>
      </c>
      <c r="B1055" s="1" t="s">
        <v>221</v>
      </c>
      <c r="C1055" s="1">
        <v>17</v>
      </c>
      <c r="D1055" s="1" t="s">
        <v>12</v>
      </c>
      <c r="E1055" s="6">
        <f>IF(logVir!E1055&lt;&gt;0,logVir!E1055-logVir!E$1101-0.5*(SLir!E1055+SLir!E$1101)*(logHir!E1055-logHir!E$1101),0)</f>
        <v>-0.25503940589285085</v>
      </c>
      <c r="F1055" s="8">
        <f>IF(logVir!F1055&lt;&gt;0,logVir!F1055-logVir!F$1101-0.5*(SLir!F1055+SLir!F$1101)*(logHir!F1055-logHir!F$1101),0)</f>
        <v>-0.1353436879952348</v>
      </c>
      <c r="G1055" s="6">
        <f>IF(logVir!G1055&lt;&gt;0,logVir!G1055-logVir!G$1101-0.5*(SLir!G1055+SLir!G$1101)*(logHir!G1055-logHir!G$1101),0)</f>
        <v>0.10540169613457337</v>
      </c>
      <c r="H1055" s="6">
        <f>IF(logVir!H1055&lt;&gt;0,logVir!H1055-logVir!H$1101-0.5*(SLir!H1055+SLir!H$1101)*(logHir!H1055-logHir!H$1101),0)</f>
        <v>-0.14900863836299449</v>
      </c>
      <c r="I1055" s="6">
        <f>IF(logVir!I1055&lt;&gt;0,logVir!I1055-logVir!I$1101-0.5*(SLir!I1055+SLir!I$1101)*(logHir!I1055-logHir!I$1101),0)</f>
        <v>-0.13465910532609335</v>
      </c>
    </row>
    <row r="1056" spans="1:9" x14ac:dyDescent="0.15">
      <c r="A1056" s="1">
        <v>46</v>
      </c>
      <c r="B1056" s="1" t="s">
        <v>221</v>
      </c>
      <c r="C1056" s="1">
        <v>18</v>
      </c>
      <c r="D1056" s="1" t="s">
        <v>13</v>
      </c>
      <c r="E1056" s="6">
        <f>IF(logVir!E1056&lt;&gt;0,logVir!E1056-logVir!E$1102-0.5*(SLir!E1056+SLir!E$1102)*(logHir!E1056-logHir!E$1102),0)</f>
        <v>-0.16378197288158189</v>
      </c>
      <c r="F1056" s="8">
        <f>IF(logVir!F1056&lt;&gt;0,logVir!F1056-logVir!F$1102-0.5*(SLir!F1056+SLir!F$1102)*(logHir!F1056-logHir!F$1102),0)</f>
        <v>-0.14631219946533203</v>
      </c>
      <c r="G1056" s="6">
        <f>IF(logVir!G1056&lt;&gt;0,logVir!G1056-logVir!G$1102-0.5*(SLir!G1056+SLir!G$1102)*(logHir!G1056-logHir!G$1102),0)</f>
        <v>-0.1742696360484611</v>
      </c>
      <c r="H1056" s="6">
        <f>IF(logVir!H1056&lt;&gt;0,logVir!H1056-logVir!H$1102-0.5*(SLir!H1056+SLir!H$1102)*(logHir!H1056-logHir!H$1102),0)</f>
        <v>-0.12238156698386166</v>
      </c>
      <c r="I1056" s="6">
        <f>IF(logVir!I1056&lt;&gt;0,logVir!I1056-logVir!I$1102-0.5*(SLir!I1056+SLir!I$1102)*(logHir!I1056-logHir!I$1102),0)</f>
        <v>-0.15781259659200447</v>
      </c>
    </row>
    <row r="1057" spans="1:9" x14ac:dyDescent="0.15">
      <c r="A1057" s="1">
        <v>46</v>
      </c>
      <c r="B1057" s="1" t="s">
        <v>221</v>
      </c>
      <c r="C1057" s="1">
        <v>19</v>
      </c>
      <c r="D1057" s="1" t="s">
        <v>14</v>
      </c>
      <c r="E1057" s="6">
        <f>IF(logVir!E1057&lt;&gt;0,logVir!E1057-logVir!E$1103-0.5*(SLir!E1057+SLir!E$1103)*(logHir!E1057-logHir!E$1103),0)</f>
        <v>-0.11365325781021529</v>
      </c>
      <c r="F1057" s="8">
        <f>IF(logVir!F1057&lt;&gt;0,logVir!F1057-logVir!F$1103-0.5*(SLir!F1057+SLir!F$1103)*(logHir!F1057-logHir!F$1103),0)</f>
        <v>9.0598007796915569E-2</v>
      </c>
      <c r="G1057" s="6">
        <f>IF(logVir!G1057&lt;&gt;0,logVir!G1057-logVir!G$1103-0.5*(SLir!G1057+SLir!G$1103)*(logHir!G1057-logHir!G$1103),0)</f>
        <v>4.0186206834560589E-2</v>
      </c>
      <c r="H1057" s="6">
        <f>IF(logVir!H1057&lt;&gt;0,logVir!H1057-logVir!H$1103-0.5*(SLir!H1057+SLir!H$1103)*(logHir!H1057-logHir!H$1103),0)</f>
        <v>-3.5791422752362828E-2</v>
      </c>
      <c r="I1057" s="6">
        <f>IF(logVir!I1057&lt;&gt;0,logVir!I1057-logVir!I$1103-0.5*(SLir!I1057+SLir!I$1103)*(logHir!I1057-logHir!I$1103),0)</f>
        <v>0.12635350617314467</v>
      </c>
    </row>
    <row r="1058" spans="1:9" x14ac:dyDescent="0.15">
      <c r="A1058" s="1">
        <v>46</v>
      </c>
      <c r="B1058" s="1" t="s">
        <v>221</v>
      </c>
      <c r="C1058" s="1">
        <v>20</v>
      </c>
      <c r="D1058" s="1" t="s">
        <v>15</v>
      </c>
      <c r="E1058" s="6">
        <f>IF(logVir!E1058&lt;&gt;0,logVir!E1058-logVir!E$1104-0.5*(SLir!E1058+SLir!E$1104)*(logHir!E1058-logHir!E$1104),0)</f>
        <v>-5.148464611787204E-2</v>
      </c>
      <c r="F1058" s="8">
        <f>IF(logVir!F1058&lt;&gt;0,logVir!F1058-logVir!F$1104-0.5*(SLir!F1058+SLir!F$1104)*(logHir!F1058-logHir!F$1104),0)</f>
        <v>-0.23397829389048561</v>
      </c>
      <c r="G1058" s="6">
        <f>IF(logVir!G1058&lt;&gt;0,logVir!G1058-logVir!G$1104-0.5*(SLir!G1058+SLir!G$1104)*(logHir!G1058-logHir!G$1104),0)</f>
        <v>-0.25033544648959821</v>
      </c>
      <c r="H1058" s="6">
        <f>IF(logVir!H1058&lt;&gt;0,logVir!H1058-logVir!H$1104-0.5*(SLir!H1058+SLir!H$1104)*(logHir!H1058-logHir!H$1104),0)</f>
        <v>-0.23689416744757374</v>
      </c>
      <c r="I1058" s="6">
        <f>IF(logVir!I1058&lt;&gt;0,logVir!I1058-logVir!I$1104-0.5*(SLir!I1058+SLir!I$1104)*(logHir!I1058-logHir!I$1104),0)</f>
        <v>-0.29635455353265205</v>
      </c>
    </row>
    <row r="1059" spans="1:9" x14ac:dyDescent="0.15">
      <c r="A1059" s="1">
        <v>46</v>
      </c>
      <c r="B1059" s="1" t="s">
        <v>221</v>
      </c>
      <c r="C1059" s="1">
        <v>21</v>
      </c>
      <c r="D1059" s="1" t="s">
        <v>16</v>
      </c>
      <c r="E1059" s="6">
        <f>IF(logVir!E1059&lt;&gt;0,logVir!E1059-logVir!E$1105-0.5*(SLir!E1059+SLir!E$1105)*(logHir!E1059-logHir!E$1105),0)</f>
        <v>-0.16810349128426672</v>
      </c>
      <c r="F1059" s="8">
        <f>IF(logVir!F1059&lt;&gt;0,logVir!F1059-logVir!F$1105-0.5*(SLir!F1059+SLir!F$1105)*(logHir!F1059-logHir!F$1105),0)</f>
        <v>0.10510009410022947</v>
      </c>
      <c r="G1059" s="6">
        <f>IF(logVir!G1059&lt;&gt;0,logVir!G1059-logVir!G$1105-0.5*(SLir!G1059+SLir!G$1105)*(logHir!G1059-logHir!G$1105),0)</f>
        <v>8.8100786236169057E-2</v>
      </c>
      <c r="H1059" s="6">
        <f>IF(logVir!H1059&lt;&gt;0,logVir!H1059-logVir!H$1105-0.5*(SLir!H1059+SLir!H$1105)*(logHir!H1059-logHir!H$1105),0)</f>
        <v>4.0506852847598196E-2</v>
      </c>
      <c r="I1059" s="6">
        <f>IF(logVir!I1059&lt;&gt;0,logVir!I1059-logVir!I$1105-0.5*(SLir!I1059+SLir!I$1105)*(logHir!I1059-logHir!I$1105),0)</f>
        <v>0.14626943031856504</v>
      </c>
    </row>
    <row r="1060" spans="1:9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6">
        <f>IF(logVir!E1060&lt;&gt;0,logVir!E1060-logVir!E$1106-0.5*(SLir!E1060+SLir!E$1106)*(logHir!E1060-logHir!E$1106),0)</f>
        <v>-1.2347678549112784E-4</v>
      </c>
      <c r="F1060" s="8">
        <f>IF(logVir!F1060&lt;&gt;0,logVir!F1060-logVir!F$1106-0.5*(SLir!F1060+SLir!F$1106)*(logHir!F1060-logHir!F$1106),0)</f>
        <v>-0.10676728967785848</v>
      </c>
      <c r="G1060" s="6">
        <f>IF(logVir!G1060&lt;&gt;0,logVir!G1060-logVir!G$1106-0.5*(SLir!G1060+SLir!G$1106)*(logHir!G1060-logHir!G$1106),0)</f>
        <v>-0.10357245335895693</v>
      </c>
      <c r="H1060" s="6">
        <f>IF(logVir!H1060&lt;&gt;0,logVir!H1060-logVir!H$1106-0.5*(SLir!H1060+SLir!H$1106)*(logHir!H1060-logHir!H$1106),0)</f>
        <v>-7.5492597940106626E-2</v>
      </c>
      <c r="I1060" s="6">
        <f>IF(logVir!I1060&lt;&gt;0,logVir!I1060-logVir!I$1106-0.5*(SLir!I1060+SLir!I$1106)*(logHir!I1060-logHir!I$1106),0)</f>
        <v>-0.10222315031319225</v>
      </c>
    </row>
    <row r="1061" spans="1:9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6">
        <f>IF(logVir!E1061&lt;&gt;0,logVir!E1061-logVir!E$1107-0.5*(SLir!E1061+SLir!E$1107)*(logHir!E1061-logHir!E$1107),0)</f>
        <v>-6.485077159600533E-2</v>
      </c>
      <c r="F1061" s="8">
        <f>IF(logVir!F1061&lt;&gt;0,logVir!F1061-logVir!F$1107-0.5*(SLir!F1061+SLir!F$1107)*(logHir!F1061-logHir!F$1107),0)</f>
        <v>-7.4645791258814737E-2</v>
      </c>
      <c r="G1061" s="6">
        <f>IF(logVir!G1061&lt;&gt;0,logVir!G1061-logVir!G$1107-0.5*(SLir!G1061+SLir!G$1107)*(logHir!G1061-logHir!G$1107),0)</f>
        <v>-9.9380077014254262E-2</v>
      </c>
      <c r="H1061" s="6">
        <f>IF(logVir!H1061&lt;&gt;0,logVir!H1061-logVir!H$1107-0.5*(SLir!H1061+SLir!H$1107)*(logHir!H1061-logHir!H$1107),0)</f>
        <v>-8.4118046546160549E-2</v>
      </c>
      <c r="I1061" s="6">
        <f>IF(logVir!I1061&lt;&gt;0,logVir!I1061-logVir!I$1107-0.5*(SLir!I1061+SLir!I$1107)*(logHir!I1061-logHir!I$1107),0)</f>
        <v>-0.11673259836895704</v>
      </c>
    </row>
    <row r="1062" spans="1:9" x14ac:dyDescent="0.15">
      <c r="A1062" s="1">
        <v>47</v>
      </c>
      <c r="B1062" s="1" t="s">
        <v>231</v>
      </c>
      <c r="C1062" s="1">
        <v>1</v>
      </c>
      <c r="D1062" s="1" t="s">
        <v>9</v>
      </c>
      <c r="E1062" s="6"/>
      <c r="F1062" s="8">
        <f>IF(logVir!F1062&lt;&gt;0,logVir!F1062-logVir!F$1085-0.5*(SLir!F1062+SLir!F$1085)*(logHir!F1062-logHir!F$1085),0)</f>
        <v>-0.36393125516512487</v>
      </c>
      <c r="G1062" s="6">
        <f>IF(logVir!G1062&lt;&gt;0,logVir!G1062-logVir!G$1085-0.5*(SLir!G1062+SLir!G$1085)*(logHir!G1062-logHir!G$1085),0)</f>
        <v>-0.37990989453500279</v>
      </c>
      <c r="H1062" s="6">
        <f>IF(logVir!H1062&lt;&gt;0,logVir!H1062-logVir!H$1085-0.5*(SLir!H1062+SLir!H$1085)*(logHir!H1062-logHir!H$1085),0)</f>
        <v>-0.35858798937924041</v>
      </c>
      <c r="I1062" s="6">
        <f>IF(logVir!I1062&lt;&gt;0,logVir!I1062-logVir!I$1085-0.5*(SLir!I1062+SLir!I$1085)*(logHir!I1062-logHir!I$1085),0)</f>
        <v>-0.2063001183810419</v>
      </c>
    </row>
    <row r="1063" spans="1:9" x14ac:dyDescent="0.15">
      <c r="A1063" s="1">
        <v>47</v>
      </c>
      <c r="B1063" s="1" t="s">
        <v>231</v>
      </c>
      <c r="C1063" s="1">
        <v>2</v>
      </c>
      <c r="D1063" s="1" t="s">
        <v>10</v>
      </c>
      <c r="E1063" s="6"/>
      <c r="F1063" s="8">
        <f>IF(logVir!F1063&lt;&gt;0,logVir!F1063-logVir!F$1086-0.5*(SLir!F1063+SLir!F$1086)*(logHir!F1063-logHir!F$1086),0)</f>
        <v>-4.2913935704485207E-2</v>
      </c>
      <c r="G1063" s="6">
        <f>IF(logVir!G1063&lt;&gt;0,logVir!G1063-logVir!G$1086-0.5*(SLir!G1063+SLir!G$1086)*(logHir!G1063-logHir!G$1086),0)</f>
        <v>0.31297292018826417</v>
      </c>
      <c r="H1063" s="6">
        <f>IF(logVir!H1063&lt;&gt;0,logVir!H1063-logVir!H$1086-0.5*(SLir!H1063+SLir!H$1086)*(logHir!H1063-logHir!H$1086),0)</f>
        <v>0.37504562051660756</v>
      </c>
      <c r="I1063" s="6">
        <f>IF(logVir!I1063&lt;&gt;0,logVir!I1063-logVir!I$1086-0.5*(SLir!I1063+SLir!I$1086)*(logHir!I1063-logHir!I$1086),0)</f>
        <v>0.10078840962622956</v>
      </c>
    </row>
    <row r="1064" spans="1:9" x14ac:dyDescent="0.15">
      <c r="A1064" s="1">
        <v>47</v>
      </c>
      <c r="B1064" s="1" t="s">
        <v>232</v>
      </c>
      <c r="C1064" s="1">
        <v>3</v>
      </c>
      <c r="D1064" s="1" t="s">
        <v>17</v>
      </c>
      <c r="E1064" s="6"/>
      <c r="F1064" s="8">
        <f>IF(logVir!F1064&lt;&gt;0,logVir!F1064-logVir!F$1087-0.5*(SLir!F1064+SLir!F$1087)*(logHir!F1064-logHir!F$1087),0)</f>
        <v>-0.45286088594418472</v>
      </c>
      <c r="G1064" s="6">
        <f>IF(logVir!G1064&lt;&gt;0,logVir!G1064-logVir!G$1087-0.5*(SLir!G1064+SLir!G$1087)*(logHir!G1064-logHir!G$1087),0)</f>
        <v>-0.42518638392925467</v>
      </c>
      <c r="H1064" s="6">
        <f>IF(logVir!H1064&lt;&gt;0,logVir!H1064-logVir!H$1087-0.5*(SLir!H1064+SLir!H$1087)*(logHir!H1064-logHir!H$1087),0)</f>
        <v>-0.42876107190169921</v>
      </c>
      <c r="I1064" s="6">
        <f>IF(logVir!I1064&lt;&gt;0,logVir!I1064-logVir!I$1087-0.5*(SLir!I1064+SLir!I$1087)*(logHir!I1064-logHir!I$1087),0)</f>
        <v>-0.46446316956643802</v>
      </c>
    </row>
    <row r="1065" spans="1:9" x14ac:dyDescent="0.15">
      <c r="A1065" s="1">
        <v>47</v>
      </c>
      <c r="B1065" s="1" t="s">
        <v>232</v>
      </c>
      <c r="C1065" s="1">
        <v>4</v>
      </c>
      <c r="D1065" s="1" t="s">
        <v>18</v>
      </c>
      <c r="E1065" s="6"/>
      <c r="F1065" s="8">
        <f>IF(logVir!F1065&lt;&gt;0,logVir!F1065-logVir!F$1088-0.5*(SLir!F1065+SLir!F$1088)*(logHir!F1065-logHir!F$1088),0)</f>
        <v>-1.1472554603504945</v>
      </c>
      <c r="G1065" s="6">
        <f>IF(logVir!G1065&lt;&gt;0,logVir!G1065-logVir!G$1088-0.5*(SLir!G1065+SLir!G$1088)*(logHir!G1065-logHir!G$1088),0)</f>
        <v>-1.1276702475739822</v>
      </c>
      <c r="H1065" s="6">
        <f>IF(logVir!H1065&lt;&gt;0,logVir!H1065-logVir!H$1088-0.5*(SLir!H1065+SLir!H$1088)*(logHir!H1065-logHir!H$1088),0)</f>
        <v>-1.3248742419384478</v>
      </c>
      <c r="I1065" s="6">
        <f>IF(logVir!I1065&lt;&gt;0,logVir!I1065-logVir!I$1088-0.5*(SLir!I1065+SLir!I$1088)*(logHir!I1065-logHir!I$1088),0)</f>
        <v>-0.85053056470385058</v>
      </c>
    </row>
    <row r="1066" spans="1:9" x14ac:dyDescent="0.15">
      <c r="A1066" s="1">
        <v>47</v>
      </c>
      <c r="B1066" s="1" t="s">
        <v>232</v>
      </c>
      <c r="C1066" s="1">
        <v>5</v>
      </c>
      <c r="D1066" s="1" t="s">
        <v>19</v>
      </c>
      <c r="E1066" s="6"/>
      <c r="F1066" s="8">
        <f>IF(logVir!F1066&lt;&gt;0,logVir!F1066-logVir!F$1089-0.5*(SLir!F1066+SLir!F$1089)*(logHir!F1066-logHir!F$1089),0)</f>
        <v>-1.3163069586245599</v>
      </c>
      <c r="G1066" s="6">
        <f>IF(logVir!G1066&lt;&gt;0,logVir!G1066-logVir!G$1089-0.5*(SLir!G1066+SLir!G$1089)*(logHir!G1066-logHir!G$1089),0)</f>
        <v>-0.98000020600830173</v>
      </c>
      <c r="H1066" s="6">
        <f>IF(logVir!H1066&lt;&gt;0,logVir!H1066-logVir!H$1089-0.5*(SLir!H1066+SLir!H$1089)*(logHir!H1066-logHir!H$1089),0)</f>
        <v>-0.93238062032909053</v>
      </c>
      <c r="I1066" s="6">
        <f>IF(logVir!I1066&lt;&gt;0,logVir!I1066-logVir!I$1089-0.5*(SLir!I1066+SLir!I$1089)*(logHir!I1066-logHir!I$1089),0)</f>
        <v>-1.3364736827645542</v>
      </c>
    </row>
    <row r="1067" spans="1:9" x14ac:dyDescent="0.15">
      <c r="A1067" s="1">
        <v>47</v>
      </c>
      <c r="B1067" s="1" t="s">
        <v>232</v>
      </c>
      <c r="C1067" s="1">
        <v>6</v>
      </c>
      <c r="D1067" s="1" t="s">
        <v>3</v>
      </c>
      <c r="E1067" s="6"/>
      <c r="F1067" s="8">
        <f>IF(logVir!F1067&lt;&gt;0,logVir!F1067-logVir!F$1090-0.5*(SLir!F1067+SLir!F$1090)*(logHir!F1067-logHir!F$1090),0)</f>
        <v>-1.5824023299825092</v>
      </c>
      <c r="G1067" s="6">
        <f>IF(logVir!G1067&lt;&gt;0,logVir!G1067-logVir!G$1090-0.5*(SLir!G1067+SLir!G$1090)*(logHir!G1067-logHir!G$1090),0)</f>
        <v>-1.8421569685406334</v>
      </c>
      <c r="H1067" s="6">
        <f>IF(logVir!H1067&lt;&gt;0,logVir!H1067-logVir!H$1090-0.5*(SLir!H1067+SLir!H$1090)*(logHir!H1067-logHir!H$1090),0)</f>
        <v>-2.0058082537388398</v>
      </c>
      <c r="I1067" s="6">
        <f>IF(logVir!I1067&lt;&gt;0,logVir!I1067-logVir!I$1090-0.5*(SLir!I1067+SLir!I$1090)*(logHir!I1067-logHir!I$1090),0)</f>
        <v>-1.8248983168335882</v>
      </c>
    </row>
    <row r="1068" spans="1:9" x14ac:dyDescent="0.15">
      <c r="A1068" s="1">
        <v>47</v>
      </c>
      <c r="B1068" s="1" t="s">
        <v>232</v>
      </c>
      <c r="C1068" s="1">
        <v>7</v>
      </c>
      <c r="D1068" s="1" t="s">
        <v>20</v>
      </c>
      <c r="E1068" s="6"/>
      <c r="F1068" s="8">
        <f>IF(logVir!F1068&lt;&gt;0,logVir!F1068-logVir!F$1091-0.5*(SLir!F1068+SLir!F$1091)*(logHir!F1068-logHir!F$1091),0)</f>
        <v>1.2163780195663076</v>
      </c>
      <c r="G1068" s="6">
        <f>IF(logVir!G1068&lt;&gt;0,logVir!G1068-logVir!G$1091-0.5*(SLir!G1068+SLir!G$1091)*(logHir!G1068-logHir!G$1091),0)</f>
        <v>0.92153120933497679</v>
      </c>
      <c r="H1068" s="6">
        <f>IF(logVir!H1068&lt;&gt;0,logVir!H1068-logVir!H$1091-0.5*(SLir!H1068+SLir!H$1091)*(logHir!H1068-logHir!H$1091),0)</f>
        <v>1.6286637228915879</v>
      </c>
      <c r="I1068" s="6">
        <f>IF(logVir!I1068&lt;&gt;0,logVir!I1068-logVir!I$1091-0.5*(SLir!I1068+SLir!I$1091)*(logHir!I1068-logHir!I$1091),0)</f>
        <v>0.91006948146588895</v>
      </c>
    </row>
    <row r="1069" spans="1:9" x14ac:dyDescent="0.15">
      <c r="A1069" s="1">
        <v>47</v>
      </c>
      <c r="B1069" s="1" t="s">
        <v>232</v>
      </c>
      <c r="C1069" s="1">
        <v>8</v>
      </c>
      <c r="D1069" s="1" t="s">
        <v>21</v>
      </c>
      <c r="E1069" s="6"/>
      <c r="F1069" s="8">
        <f>IF(logVir!F1069&lt;&gt;0,logVir!F1069-logVir!F$1092-0.5*(SLir!F1069+SLir!F$1092)*(logHir!F1069-logHir!F$1092),0)</f>
        <v>-0.5577156965476453</v>
      </c>
      <c r="G1069" s="6">
        <f>IF(logVir!G1069&lt;&gt;0,logVir!G1069-logVir!G$1092-0.5*(SLir!G1069+SLir!G$1092)*(logHir!G1069-logHir!G$1092),0)</f>
        <v>-0.47160522084608725</v>
      </c>
      <c r="H1069" s="6">
        <f>IF(logVir!H1069&lt;&gt;0,logVir!H1069-logVir!H$1092-0.5*(SLir!H1069+SLir!H$1092)*(logHir!H1069-logHir!H$1092),0)</f>
        <v>-0.30156556938071638</v>
      </c>
      <c r="I1069" s="6">
        <f>IF(logVir!I1069&lt;&gt;0,logVir!I1069-logVir!I$1092-0.5*(SLir!I1069+SLir!I$1092)*(logHir!I1069-logHir!I$1092),0)</f>
        <v>-0.32615064591919607</v>
      </c>
    </row>
    <row r="1070" spans="1:9" x14ac:dyDescent="0.15">
      <c r="A1070" s="1">
        <v>47</v>
      </c>
      <c r="B1070" s="1" t="s">
        <v>232</v>
      </c>
      <c r="C1070" s="1">
        <v>9</v>
      </c>
      <c r="D1070" s="1" t="s">
        <v>22</v>
      </c>
      <c r="E1070" s="6"/>
      <c r="F1070" s="8">
        <f>IF(logVir!F1070&lt;&gt;0,logVir!F1070-logVir!F$1093-0.5*(SLir!F1070+SLir!F$1093)*(logHir!F1070-logHir!F$1093),0)</f>
        <v>-1.9846537877703276</v>
      </c>
      <c r="G1070" s="6">
        <f>IF(logVir!G1070&lt;&gt;0,logVir!G1070-logVir!G$1093-0.5*(SLir!G1070+SLir!G$1093)*(logHir!G1070-logHir!G$1093),0)</f>
        <v>-1.662197446018455</v>
      </c>
      <c r="H1070" s="6">
        <f>IF(logVir!H1070&lt;&gt;0,logVir!H1070-logVir!H$1093-0.5*(SLir!H1070+SLir!H$1093)*(logHir!H1070-logHir!H$1093),0)</f>
        <v>-1.2040964210869161</v>
      </c>
      <c r="I1070" s="6">
        <f>IF(logVir!I1070&lt;&gt;0,logVir!I1070-logVir!I$1093-0.5*(SLir!I1070+SLir!I$1093)*(logHir!I1070-logHir!I$1093),0)</f>
        <v>-0.33693669317862107</v>
      </c>
    </row>
    <row r="1071" spans="1:9" x14ac:dyDescent="0.15">
      <c r="A1071" s="1">
        <v>47</v>
      </c>
      <c r="B1071" s="1" t="s">
        <v>232</v>
      </c>
      <c r="C1071" s="1">
        <v>10</v>
      </c>
      <c r="D1071" s="1" t="s">
        <v>23</v>
      </c>
      <c r="E1071" s="6"/>
      <c r="F1071" s="8">
        <f>IF(logVir!F1071&lt;&gt;0,logVir!F1071-logVir!F$1094-0.5*(SLir!F1071+SLir!F$1094)*(logHir!F1071-logHir!F$1094),0)</f>
        <v>-0.77093955017899851</v>
      </c>
      <c r="G1071" s="6">
        <f>IF(logVir!G1071&lt;&gt;0,logVir!G1071-logVir!G$1094-0.5*(SLir!G1071+SLir!G$1094)*(logHir!G1071-logHir!G$1094),0)</f>
        <v>-0.80116745587786009</v>
      </c>
      <c r="H1071" s="6">
        <f>IF(logVir!H1071&lt;&gt;0,logVir!H1071-logVir!H$1094-0.5*(SLir!H1071+SLir!H$1094)*(logHir!H1071-logHir!H$1094),0)</f>
        <v>-0.95624148753964078</v>
      </c>
      <c r="I1071" s="6">
        <f>IF(logVir!I1071&lt;&gt;0,logVir!I1071-logVir!I$1094-0.5*(SLir!I1071+SLir!I$1094)*(logHir!I1071-logHir!I$1094),0)</f>
        <v>-0.35340906919267234</v>
      </c>
    </row>
    <row r="1072" spans="1:9" x14ac:dyDescent="0.15">
      <c r="A1072" s="1">
        <v>47</v>
      </c>
      <c r="B1072" s="1" t="s">
        <v>232</v>
      </c>
      <c r="C1072" s="1">
        <v>11</v>
      </c>
      <c r="D1072" s="1" t="s">
        <v>24</v>
      </c>
      <c r="E1072" s="6"/>
      <c r="F1072" s="8">
        <f>IF(logVir!F1072&lt;&gt;0,logVir!F1072-logVir!F$1095-0.5*(SLir!F1072+SLir!F$1095)*(logHir!F1072-logHir!F$1095),0)</f>
        <v>-1.1554453201532917</v>
      </c>
      <c r="G1072" s="6">
        <f>IF(logVir!G1072&lt;&gt;0,logVir!G1072-logVir!G$1095-0.5*(SLir!G1072+SLir!G$1095)*(logHir!G1072-logHir!G$1095),0)</f>
        <v>-0.61939455576248958</v>
      </c>
      <c r="H1072" s="6">
        <f>IF(logVir!H1072&lt;&gt;0,logVir!H1072-logVir!H$1095-0.5*(SLir!H1072+SLir!H$1095)*(logHir!H1072-logHir!H$1095),0)</f>
        <v>0.69441597894252416</v>
      </c>
      <c r="I1072" s="6">
        <f>IF(logVir!I1072&lt;&gt;0,logVir!I1072-logVir!I$1095-0.5*(SLir!I1072+SLir!I$1095)*(logHir!I1072-logHir!I$1095),0)</f>
        <v>-2.1898680730496856</v>
      </c>
    </row>
    <row r="1073" spans="1:9" x14ac:dyDescent="0.15">
      <c r="A1073" s="1">
        <v>47</v>
      </c>
      <c r="B1073" s="1" t="s">
        <v>232</v>
      </c>
      <c r="C1073" s="1">
        <v>12</v>
      </c>
      <c r="D1073" s="1" t="s">
        <v>25</v>
      </c>
      <c r="E1073" s="6"/>
      <c r="F1073" s="8">
        <f>IF(logVir!F1073&lt;&gt;0,logVir!F1073-logVir!F$1096-0.5*(SLir!F1073+SLir!F$1096)*(logHir!F1073-logHir!F$1096),0)</f>
        <v>-1.8904417883461622</v>
      </c>
      <c r="G1073" s="6">
        <f>IF(logVir!G1073&lt;&gt;0,logVir!G1073-logVir!G$1096-0.5*(SLir!G1073+SLir!G$1096)*(logHir!G1073-logHir!G$1096),0)</f>
        <v>-2.1230947871745487</v>
      </c>
      <c r="H1073" s="6">
        <f>IF(logVir!H1073&lt;&gt;0,logVir!H1073-logVir!H$1096-0.5*(SLir!H1073+SLir!H$1096)*(logHir!H1073-logHir!H$1096),0)</f>
        <v>-2.2471434069529934</v>
      </c>
      <c r="I1073" s="6">
        <f>IF(logVir!I1073&lt;&gt;0,logVir!I1073-logVir!I$1096-0.5*(SLir!I1073+SLir!I$1096)*(logHir!I1073-logHir!I$1096),0)</f>
        <v>-1.8703106925004933</v>
      </c>
    </row>
    <row r="1074" spans="1:9" x14ac:dyDescent="0.15">
      <c r="A1074" s="1">
        <v>47</v>
      </c>
      <c r="B1074" s="1" t="s">
        <v>232</v>
      </c>
      <c r="C1074" s="1">
        <v>13</v>
      </c>
      <c r="D1074" s="1" t="s">
        <v>26</v>
      </c>
      <c r="E1074" s="6"/>
      <c r="F1074" s="8">
        <f>IF(logVir!F1074&lt;&gt;0,logVir!F1074-logVir!F$1097-0.5*(SLir!F1074+SLir!F$1097)*(logHir!F1074-logHir!F$1097),0)</f>
        <v>-2.3532002828679772</v>
      </c>
      <c r="G1074" s="6">
        <f>IF(logVir!G1074&lt;&gt;0,logVir!G1074-logVir!G$1097-0.5*(SLir!G1074+SLir!G$1097)*(logHir!G1074-logHir!G$1097),0)</f>
        <v>-2.4593798290105795</v>
      </c>
      <c r="H1074" s="6">
        <f>IF(logVir!H1074&lt;&gt;0,logVir!H1074-logVir!H$1097-0.5*(SLir!H1074+SLir!H$1097)*(logHir!H1074-logHir!H$1097),0)</f>
        <v>-2.0851512559565966</v>
      </c>
      <c r="I1074" s="6">
        <f>IF(logVir!I1074&lt;&gt;0,logVir!I1074-logVir!I$1097-0.5*(SLir!I1074+SLir!I$1097)*(logHir!I1074-logHir!I$1097),0)</f>
        <v>-2.1495369189483773</v>
      </c>
    </row>
    <row r="1075" spans="1:9" x14ac:dyDescent="0.15">
      <c r="A1075" s="1">
        <v>47</v>
      </c>
      <c r="B1075" s="1" t="s">
        <v>232</v>
      </c>
      <c r="C1075" s="1">
        <v>14</v>
      </c>
      <c r="D1075" s="1" t="s">
        <v>27</v>
      </c>
      <c r="E1075" s="6"/>
      <c r="F1075" s="8">
        <f>IF(logVir!F1075&lt;&gt;0,logVir!F1075-logVir!F$1098-0.5*(SLir!F1075+SLir!F$1098)*(logHir!F1075-logHir!F$1098),0)</f>
        <v>-1.9242183695515771</v>
      </c>
      <c r="G1075" s="6">
        <f>IF(logVir!G1075&lt;&gt;0,logVir!G1075-logVir!G$1098-0.5*(SLir!G1075+SLir!G$1098)*(logHir!G1075-logHir!G$1098),0)</f>
        <v>-0.43760652095993713</v>
      </c>
      <c r="H1075" s="6">
        <f>IF(logVir!H1075&lt;&gt;0,logVir!H1075-logVir!H$1098-0.5*(SLir!H1075+SLir!H$1098)*(logHir!H1075-logHir!H$1098),0)</f>
        <v>-0.6947943733690769</v>
      </c>
      <c r="I1075" s="6">
        <f>IF(logVir!I1075&lt;&gt;0,logVir!I1075-logVir!I$1098-0.5*(SLir!I1075+SLir!I$1098)*(logHir!I1075-logHir!I$1098),0)</f>
        <v>-1.5651382231242901</v>
      </c>
    </row>
    <row r="1076" spans="1:9" x14ac:dyDescent="0.15">
      <c r="A1076" s="1">
        <v>47</v>
      </c>
      <c r="B1076" s="1" t="s">
        <v>232</v>
      </c>
      <c r="C1076" s="1">
        <v>15</v>
      </c>
      <c r="D1076" s="1" t="s">
        <v>28</v>
      </c>
      <c r="E1076" s="6"/>
      <c r="F1076" s="8">
        <f>IF(logVir!F1076&lt;&gt;0,logVir!F1076-logVir!F$1099-0.5*(SLir!F1076+SLir!F$1099)*(logHir!F1076-logHir!F$1099),0)</f>
        <v>-0.37592601093329736</v>
      </c>
      <c r="G1076" s="6">
        <f>IF(logVir!G1076&lt;&gt;0,logVir!G1076-logVir!G$1099-0.5*(SLir!G1076+SLir!G$1099)*(logHir!G1076-logHir!G$1099),0)</f>
        <v>-0.5146336440570336</v>
      </c>
      <c r="H1076" s="6">
        <f>IF(logVir!H1076&lt;&gt;0,logVir!H1076-logVir!H$1099-0.5*(SLir!H1076+SLir!H$1099)*(logHir!H1076-logHir!H$1099),0)</f>
        <v>-0.70289463005525943</v>
      </c>
      <c r="I1076" s="6">
        <f>IF(logVir!I1076&lt;&gt;0,logVir!I1076-logVir!I$1099-0.5*(SLir!I1076+SLir!I$1099)*(logHir!I1076-logHir!I$1099),0)</f>
        <v>-0.80767887199405097</v>
      </c>
    </row>
    <row r="1077" spans="1:9" x14ac:dyDescent="0.15">
      <c r="A1077" s="1">
        <v>47</v>
      </c>
      <c r="B1077" s="1" t="s">
        <v>231</v>
      </c>
      <c r="C1077" s="1">
        <v>16</v>
      </c>
      <c r="D1077" s="1" t="s">
        <v>11</v>
      </c>
      <c r="E1077" s="6"/>
      <c r="F1077" s="8">
        <f>IF(logVir!F1077&lt;&gt;0,logVir!F1077-logVir!F$1100-0.5*(SLir!F1077+SLir!F$1100)*(logHir!F1077-logHir!F$1100),0)</f>
        <v>-0.29398049801117992</v>
      </c>
      <c r="G1077" s="6">
        <f>IF(logVir!G1077&lt;&gt;0,logVir!G1077-logVir!G$1100-0.5*(SLir!G1077+SLir!G$1100)*(logHir!G1077-logHir!G$1100),0)</f>
        <v>-0.31101620300575955</v>
      </c>
      <c r="H1077" s="6">
        <f>IF(logVir!H1077&lt;&gt;0,logVir!H1077-logVir!H$1100-0.5*(SLir!H1077+SLir!H$1100)*(logHir!H1077-logHir!H$1100),0)</f>
        <v>-0.14355615428660823</v>
      </c>
      <c r="I1077" s="6">
        <f>IF(logVir!I1077&lt;&gt;0,logVir!I1077-logVir!I$1100-0.5*(SLir!I1077+SLir!I$1100)*(logHir!I1077-logHir!I$1100),0)</f>
        <v>0.14109227381627137</v>
      </c>
    </row>
    <row r="1078" spans="1:9" x14ac:dyDescent="0.15">
      <c r="A1078" s="1">
        <v>47</v>
      </c>
      <c r="B1078" s="1" t="s">
        <v>231</v>
      </c>
      <c r="C1078" s="1">
        <v>17</v>
      </c>
      <c r="D1078" s="1" t="s">
        <v>12</v>
      </c>
      <c r="E1078" s="6"/>
      <c r="F1078" s="8">
        <f>IF(logVir!F1078&lt;&gt;0,logVir!F1078-logVir!F$1101-0.5*(SLir!F1078+SLir!F$1101)*(logHir!F1078-logHir!F$1101),0)</f>
        <v>-0.9318552798260169</v>
      </c>
      <c r="G1078" s="6">
        <f>IF(logVir!G1078&lt;&gt;0,logVir!G1078-logVir!G$1101-0.5*(SLir!G1078+SLir!G$1101)*(logHir!G1078-logHir!G$1101),0)</f>
        <v>-0.61868595525983283</v>
      </c>
      <c r="H1078" s="6">
        <f>IF(logVir!H1078&lt;&gt;0,logVir!H1078-logVir!H$1101-0.5*(SLir!H1078+SLir!H$1101)*(logHir!H1078-logHir!H$1101),0)</f>
        <v>-0.57380028660796401</v>
      </c>
      <c r="I1078" s="6">
        <f>IF(logVir!I1078&lt;&gt;0,logVir!I1078-logVir!I$1101-0.5*(SLir!I1078+SLir!I$1101)*(logHir!I1078-logHir!I$1101),0)</f>
        <v>-0.4986129391269728</v>
      </c>
    </row>
    <row r="1079" spans="1:9" x14ac:dyDescent="0.15">
      <c r="A1079" s="1">
        <v>47</v>
      </c>
      <c r="B1079" s="1" t="s">
        <v>231</v>
      </c>
      <c r="C1079" s="1">
        <v>18</v>
      </c>
      <c r="D1079" s="1" t="s">
        <v>13</v>
      </c>
      <c r="E1079" s="6"/>
      <c r="F1079" s="8">
        <f>IF(logVir!F1079&lt;&gt;0,logVir!F1079-logVir!F$1102-0.5*(SLir!F1079+SLir!F$1102)*(logHir!F1079-logHir!F$1102),0)</f>
        <v>-0.36033578916003145</v>
      </c>
      <c r="G1079" s="6">
        <f>IF(logVir!G1079&lt;&gt;0,logVir!G1079-logVir!G$1102-0.5*(SLir!G1079+SLir!G$1102)*(logHir!G1079-logHir!G$1102),0)</f>
        <v>-0.49655472167578441</v>
      </c>
      <c r="H1079" s="6">
        <f>IF(logVir!H1079&lt;&gt;0,logVir!H1079-logVir!H$1102-0.5*(SLir!H1079+SLir!H$1102)*(logHir!H1079-logHir!H$1102),0)</f>
        <v>-0.39000191210890917</v>
      </c>
      <c r="I1079" s="6">
        <f>IF(logVir!I1079&lt;&gt;0,logVir!I1079-logVir!I$1102-0.5*(SLir!I1079+SLir!I$1102)*(logHir!I1079-logHir!I$1102),0)</f>
        <v>-5.5499513057480576E-2</v>
      </c>
    </row>
    <row r="1080" spans="1:9" x14ac:dyDescent="0.15">
      <c r="A1080" s="1">
        <v>47</v>
      </c>
      <c r="B1080" s="1" t="s">
        <v>231</v>
      </c>
      <c r="C1080" s="1">
        <v>19</v>
      </c>
      <c r="D1080" s="1" t="s">
        <v>14</v>
      </c>
      <c r="E1080" s="6"/>
      <c r="F1080" s="8">
        <f>IF(logVir!F1080&lt;&gt;0,logVir!F1080-logVir!F$1103-0.5*(SLir!F1080+SLir!F$1103)*(logHir!F1080-logHir!F$1103),0)</f>
        <v>-0.26247529492657917</v>
      </c>
      <c r="G1080" s="6">
        <f>IF(logVir!G1080&lt;&gt;0,logVir!G1080-logVir!G$1103-0.5*(SLir!G1080+SLir!G$1103)*(logHir!G1080-logHir!G$1103),0)</f>
        <v>-0.33084137888021697</v>
      </c>
      <c r="H1080" s="6">
        <f>IF(logVir!H1080&lt;&gt;0,logVir!H1080-logVir!H$1103-0.5*(SLir!H1080+SLir!H$1103)*(logHir!H1080-logHir!H$1103),0)</f>
        <v>-0.19623662576978118</v>
      </c>
      <c r="I1080" s="6">
        <f>IF(logVir!I1080&lt;&gt;0,logVir!I1080-logVir!I$1103-0.5*(SLir!I1080+SLir!I$1103)*(logHir!I1080-logHir!I$1103),0)</f>
        <v>-0.30297479094803964</v>
      </c>
    </row>
    <row r="1081" spans="1:9" x14ac:dyDescent="0.15">
      <c r="A1081" s="1">
        <v>47</v>
      </c>
      <c r="B1081" s="1" t="s">
        <v>231</v>
      </c>
      <c r="C1081" s="1">
        <v>20</v>
      </c>
      <c r="D1081" s="1" t="s">
        <v>15</v>
      </c>
      <c r="E1081" s="6"/>
      <c r="F1081" s="8">
        <f>IF(logVir!F1081&lt;&gt;0,logVir!F1081-logVir!F$1104-0.5*(SLir!F1081+SLir!F$1104)*(logHir!F1081-logHir!F$1104),0)</f>
        <v>-0.47800929636307243</v>
      </c>
      <c r="G1081" s="6">
        <f>IF(logVir!G1081&lt;&gt;0,logVir!G1081-logVir!G$1104-0.5*(SLir!G1081+SLir!G$1104)*(logHir!G1081-logHir!G$1104),0)</f>
        <v>-0.64492238430097948</v>
      </c>
      <c r="H1081" s="6">
        <f>IF(logVir!H1081&lt;&gt;0,logVir!H1081-logVir!H$1104-0.5*(SLir!H1081+SLir!H$1104)*(logHir!H1081-logHir!H$1104),0)</f>
        <v>-0.74424313686099408</v>
      </c>
      <c r="I1081" s="6">
        <f>IF(logVir!I1081&lt;&gt;0,logVir!I1081-logVir!I$1104-0.5*(SLir!I1081+SLir!I$1104)*(logHir!I1081-logHir!I$1104),0)</f>
        <v>-0.55155743201869822</v>
      </c>
    </row>
    <row r="1082" spans="1:9" x14ac:dyDescent="0.15">
      <c r="A1082" s="1">
        <v>47</v>
      </c>
      <c r="B1082" s="1" t="s">
        <v>231</v>
      </c>
      <c r="C1082" s="1">
        <v>21</v>
      </c>
      <c r="D1082" s="1" t="s">
        <v>16</v>
      </c>
      <c r="E1082" s="6"/>
      <c r="F1082" s="8">
        <f>IF(logVir!F1082&lt;&gt;0,logVir!F1082-logVir!F$1105-0.5*(SLir!F1082+SLir!F$1105)*(logHir!F1082-logHir!F$1105),0)</f>
        <v>-0.13689447744356215</v>
      </c>
      <c r="G1082" s="6">
        <f>IF(logVir!G1082&lt;&gt;0,logVir!G1082-logVir!G$1105-0.5*(SLir!G1082+SLir!G$1105)*(logHir!G1082-logHir!G$1105),0)</f>
        <v>-0.19470777631898881</v>
      </c>
      <c r="H1082" s="6">
        <f>IF(logVir!H1082&lt;&gt;0,logVir!H1082-logVir!H$1105-0.5*(SLir!H1082+SLir!H$1105)*(logHir!H1082-logHir!H$1105),0)</f>
        <v>-0.29705834127102027</v>
      </c>
      <c r="I1082" s="6">
        <f>IF(logVir!I1082&lt;&gt;0,logVir!I1082-logVir!I$1105-0.5*(SLir!I1082+SLir!I$1105)*(logHir!I1082-logHir!I$1105),0)</f>
        <v>-0.22351096048173849</v>
      </c>
    </row>
    <row r="1083" spans="1:9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6"/>
      <c r="F1083" s="8">
        <f>IF(logVir!F1083&lt;&gt;0,logVir!F1083-logVir!F$1106-0.5*(SLir!F1083+SLir!F$1106)*(logHir!F1083-logHir!F$1106),0)</f>
        <v>-0.3068574619856147</v>
      </c>
      <c r="G1083" s="6">
        <f>IF(logVir!G1083&lt;&gt;0,logVir!G1083-logVir!G$1106-0.5*(SLir!G1083+SLir!G$1106)*(logHir!G1083-logHir!G$1106),0)</f>
        <v>-0.20233540322494897</v>
      </c>
      <c r="H1083" s="6">
        <f>IF(logVir!H1083&lt;&gt;0,logVir!H1083-logVir!H$1106-0.5*(SLir!H1083+SLir!H$1106)*(logHir!H1083-logHir!H$1106),0)</f>
        <v>-0.1728981190628153</v>
      </c>
      <c r="I1083" s="6">
        <f>IF(logVir!I1083&lt;&gt;0,logVir!I1083-logVir!I$1106-0.5*(SLir!I1083+SLir!I$1106)*(logHir!I1083-logHir!I$1106),0)</f>
        <v>-0.20270635357387257</v>
      </c>
    </row>
    <row r="1084" spans="1:9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6"/>
      <c r="F1084" s="8">
        <f>IF(logVir!F1084&lt;&gt;0,logVir!F1084-logVir!F$1107-0.5*(SLir!F1084+SLir!F$1107)*(logHir!F1084-logHir!F$1107),0)</f>
        <v>-0.1855609033415731</v>
      </c>
      <c r="G1084" s="6">
        <f>IF(logVir!G1084&lt;&gt;0,logVir!G1084-logVir!G$1107-0.5*(SLir!G1084+SLir!G$1107)*(logHir!G1084-logHir!G$1107),0)</f>
        <v>-0.15375382476408672</v>
      </c>
      <c r="H1084" s="6">
        <f>IF(logVir!H1084&lt;&gt;0,logVir!H1084-logVir!H$1107-0.5*(SLir!H1084+SLir!H$1107)*(logHir!H1084-logHir!H$1107),0)</f>
        <v>-0.17630198220452881</v>
      </c>
      <c r="I1084" s="6">
        <f>IF(logVir!I1084&lt;&gt;0,logVir!I1084-logVir!I$1107-0.5*(SLir!I1084+SLir!I$1107)*(logHir!I1084-logHir!I$1107),0)</f>
        <v>-9.580889442446068E-2</v>
      </c>
    </row>
    <row r="1085" spans="1:9" x14ac:dyDescent="0.15">
      <c r="E1085" s="6"/>
      <c r="F1085" s="8"/>
      <c r="G1085" s="6"/>
      <c r="H1085" s="6"/>
      <c r="I1085" s="6"/>
    </row>
    <row r="1086" spans="1:9" x14ac:dyDescent="0.15">
      <c r="E1086" s="6"/>
      <c r="F1086" s="8"/>
      <c r="G1086" s="6"/>
      <c r="H1086" s="6"/>
      <c r="I1086" s="6"/>
    </row>
    <row r="1087" spans="1:9" x14ac:dyDescent="0.15">
      <c r="E1087" s="6"/>
      <c r="F1087" s="8"/>
      <c r="G1087" s="6"/>
      <c r="H1087" s="6"/>
      <c r="I1087" s="6"/>
    </row>
    <row r="1088" spans="1:9" x14ac:dyDescent="0.15">
      <c r="E1088" s="6"/>
      <c r="F1088" s="8"/>
      <c r="G1088" s="6"/>
      <c r="H1088" s="6"/>
      <c r="I1088" s="6"/>
    </row>
    <row r="1089" spans="5:9" x14ac:dyDescent="0.15">
      <c r="E1089" s="6"/>
      <c r="F1089" s="8"/>
      <c r="G1089" s="6"/>
      <c r="H1089" s="6"/>
      <c r="I1089" s="6"/>
    </row>
    <row r="1090" spans="5:9" x14ac:dyDescent="0.15">
      <c r="E1090" s="6"/>
      <c r="F1090" s="8"/>
      <c r="G1090" s="6"/>
      <c r="H1090" s="6"/>
      <c r="I1090" s="6"/>
    </row>
    <row r="1091" spans="5:9" x14ac:dyDescent="0.15">
      <c r="E1091" s="6"/>
      <c r="F1091" s="8"/>
      <c r="G1091" s="6"/>
      <c r="H1091" s="6"/>
      <c r="I1091" s="6"/>
    </row>
    <row r="1092" spans="5:9" x14ac:dyDescent="0.15">
      <c r="E1092" s="6"/>
      <c r="F1092" s="8"/>
      <c r="G1092" s="6"/>
      <c r="H1092" s="6"/>
      <c r="I1092" s="6"/>
    </row>
    <row r="1093" spans="5:9" x14ac:dyDescent="0.15">
      <c r="E1093" s="6"/>
      <c r="F1093" s="8"/>
      <c r="G1093" s="6"/>
      <c r="H1093" s="6"/>
      <c r="I1093" s="6"/>
    </row>
    <row r="1094" spans="5:9" x14ac:dyDescent="0.15">
      <c r="E1094" s="6"/>
      <c r="F1094" s="8"/>
      <c r="G1094" s="6"/>
      <c r="H1094" s="6"/>
      <c r="I1094" s="6"/>
    </row>
    <row r="1095" spans="5:9" x14ac:dyDescent="0.15">
      <c r="E1095" s="6"/>
      <c r="F1095" s="8"/>
      <c r="G1095" s="6"/>
      <c r="H1095" s="6"/>
      <c r="I1095" s="6"/>
    </row>
    <row r="1096" spans="5:9" x14ac:dyDescent="0.15">
      <c r="E1096" s="6"/>
      <c r="F1096" s="8"/>
      <c r="G1096" s="6"/>
      <c r="H1096" s="6"/>
      <c r="I1096" s="6"/>
    </row>
    <row r="1097" spans="5:9" x14ac:dyDescent="0.15">
      <c r="E1097" s="6"/>
      <c r="F1097" s="8"/>
      <c r="G1097" s="6"/>
      <c r="H1097" s="6"/>
      <c r="I1097" s="6"/>
    </row>
    <row r="1098" spans="5:9" x14ac:dyDescent="0.15">
      <c r="E1098" s="6"/>
      <c r="F1098" s="8"/>
      <c r="G1098" s="6"/>
      <c r="H1098" s="6"/>
      <c r="I1098" s="6"/>
    </row>
    <row r="1099" spans="5:9" x14ac:dyDescent="0.15">
      <c r="E1099" s="6"/>
      <c r="F1099" s="8"/>
      <c r="G1099" s="6"/>
      <c r="H1099" s="6"/>
      <c r="I1099" s="6"/>
    </row>
    <row r="1100" spans="5:9" x14ac:dyDescent="0.15">
      <c r="E1100" s="6"/>
      <c r="F1100" s="8"/>
      <c r="G1100" s="6"/>
      <c r="H1100" s="6"/>
      <c r="I1100" s="6"/>
    </row>
    <row r="1101" spans="5:9" x14ac:dyDescent="0.15">
      <c r="E1101" s="6"/>
      <c r="F1101" s="8"/>
      <c r="G1101" s="6"/>
      <c r="H1101" s="6"/>
      <c r="I1101" s="6"/>
    </row>
    <row r="1102" spans="5:9" x14ac:dyDescent="0.15">
      <c r="E1102" s="6"/>
      <c r="F1102" s="8"/>
      <c r="G1102" s="6"/>
      <c r="H1102" s="6"/>
      <c r="I1102" s="6"/>
    </row>
    <row r="1103" spans="5:9" x14ac:dyDescent="0.15">
      <c r="E1103" s="6"/>
      <c r="F1103" s="8"/>
      <c r="G1103" s="6"/>
      <c r="H1103" s="6"/>
      <c r="I1103" s="6"/>
    </row>
    <row r="1104" spans="5:9" x14ac:dyDescent="0.15">
      <c r="E1104" s="6"/>
      <c r="F1104" s="8"/>
      <c r="G1104" s="6"/>
      <c r="H1104" s="6"/>
      <c r="I1104" s="6"/>
    </row>
    <row r="1105" spans="5:9" x14ac:dyDescent="0.15">
      <c r="E1105" s="6"/>
      <c r="F1105" s="8"/>
      <c r="G1105" s="6"/>
      <c r="H1105" s="6"/>
      <c r="I1105" s="6"/>
    </row>
    <row r="1106" spans="5:9" x14ac:dyDescent="0.15">
      <c r="E1106" s="6"/>
      <c r="F1106" s="8"/>
      <c r="G1106" s="6"/>
      <c r="H1106" s="6"/>
      <c r="I1106" s="6"/>
    </row>
    <row r="1107" spans="5:9" x14ac:dyDescent="0.15">
      <c r="E1107" s="6"/>
      <c r="F1107" s="8"/>
      <c r="G1107" s="6"/>
      <c r="H1107" s="6"/>
      <c r="I1107" s="6"/>
    </row>
    <row r="1108" spans="5:9" x14ac:dyDescent="0.15">
      <c r="E1108" s="6"/>
    </row>
    <row r="1109" spans="5:9" x14ac:dyDescent="0.15">
      <c r="E1109" s="6"/>
    </row>
    <row r="1110" spans="5:9" x14ac:dyDescent="0.15">
      <c r="E1110" s="6"/>
    </row>
    <row r="1111" spans="5:9" x14ac:dyDescent="0.15">
      <c r="E1111" s="6"/>
    </row>
    <row r="1112" spans="5:9" x14ac:dyDescent="0.15">
      <c r="E1112" s="6"/>
    </row>
    <row r="1113" spans="5:9" x14ac:dyDescent="0.15">
      <c r="E1113" s="6"/>
    </row>
    <row r="1114" spans="5:9" x14ac:dyDescent="0.15">
      <c r="E1114" s="6"/>
    </row>
    <row r="1115" spans="5:9" x14ac:dyDescent="0.15">
      <c r="E1115" s="6"/>
    </row>
    <row r="1116" spans="5:9" x14ac:dyDescent="0.15">
      <c r="E1116" s="6"/>
    </row>
    <row r="1117" spans="5:9" x14ac:dyDescent="0.15">
      <c r="E1117" s="6"/>
    </row>
    <row r="1118" spans="5:9" x14ac:dyDescent="0.15">
      <c r="E1118" s="6"/>
    </row>
    <row r="1119" spans="5:9" x14ac:dyDescent="0.15">
      <c r="E1119" s="6"/>
    </row>
    <row r="1120" spans="5:9" x14ac:dyDescent="0.15">
      <c r="E1120" s="6"/>
    </row>
    <row r="1121" spans="5:5" x14ac:dyDescent="0.15">
      <c r="E1121" s="6"/>
    </row>
    <row r="1122" spans="5:5" x14ac:dyDescent="0.15">
      <c r="E1122" s="6"/>
    </row>
    <row r="1123" spans="5:5" x14ac:dyDescent="0.15">
      <c r="E1123" s="6"/>
    </row>
    <row r="1124" spans="5:5" x14ac:dyDescent="0.15">
      <c r="E1124" s="6"/>
    </row>
    <row r="1125" spans="5:5" x14ac:dyDescent="0.15">
      <c r="E1125" s="6"/>
    </row>
    <row r="1126" spans="5:5" x14ac:dyDescent="0.15">
      <c r="E1126" s="6"/>
    </row>
    <row r="1127" spans="5:5" x14ac:dyDescent="0.15">
      <c r="E1127" s="6"/>
    </row>
    <row r="1128" spans="5:5" x14ac:dyDescent="0.15">
      <c r="E1128" s="6"/>
    </row>
    <row r="1129" spans="5:5" x14ac:dyDescent="0.15">
      <c r="E1129" s="6"/>
    </row>
    <row r="1130" spans="5:5" x14ac:dyDescent="0.15">
      <c r="E1130" s="6"/>
    </row>
    <row r="1131" spans="5:5" x14ac:dyDescent="0.15">
      <c r="E1131" s="6"/>
    </row>
    <row r="1132" spans="5:5" x14ac:dyDescent="0.15">
      <c r="E1132" s="6"/>
    </row>
    <row r="1133" spans="5:5" x14ac:dyDescent="0.15">
      <c r="E1133" s="6"/>
    </row>
    <row r="1134" spans="5:5" x14ac:dyDescent="0.15">
      <c r="E1134" s="6"/>
    </row>
    <row r="1135" spans="5:5" x14ac:dyDescent="0.15">
      <c r="E1135" s="6"/>
    </row>
    <row r="1136" spans="5:5" x14ac:dyDescent="0.15">
      <c r="E1136" s="6"/>
    </row>
    <row r="1137" spans="5:5" x14ac:dyDescent="0.15">
      <c r="E1137" s="6"/>
    </row>
    <row r="1138" spans="5:5" x14ac:dyDescent="0.15">
      <c r="E1138" s="6"/>
    </row>
    <row r="1139" spans="5:5" x14ac:dyDescent="0.15">
      <c r="E1139" s="6"/>
    </row>
    <row r="1140" spans="5:5" x14ac:dyDescent="0.15">
      <c r="E1140" s="6"/>
    </row>
    <row r="1141" spans="5:5" x14ac:dyDescent="0.15">
      <c r="E1141" s="6"/>
    </row>
    <row r="1142" spans="5:5" x14ac:dyDescent="0.15">
      <c r="E1142" s="6"/>
    </row>
    <row r="1143" spans="5:5" x14ac:dyDescent="0.15">
      <c r="E1143" s="6"/>
    </row>
    <row r="1144" spans="5:5" x14ac:dyDescent="0.15">
      <c r="E1144" s="6"/>
    </row>
    <row r="1145" spans="5:5" x14ac:dyDescent="0.15">
      <c r="E1145" s="6"/>
    </row>
    <row r="1146" spans="5:5" x14ac:dyDescent="0.15">
      <c r="E1146" s="6"/>
    </row>
    <row r="1147" spans="5:5" x14ac:dyDescent="0.15">
      <c r="E1147" s="6"/>
    </row>
    <row r="1148" spans="5:5" x14ac:dyDescent="0.15">
      <c r="E1148" s="6"/>
    </row>
    <row r="1149" spans="5:5" x14ac:dyDescent="0.15">
      <c r="E1149" s="6"/>
    </row>
    <row r="1150" spans="5:5" x14ac:dyDescent="0.15">
      <c r="E1150" s="6"/>
    </row>
    <row r="1151" spans="5:5" x14ac:dyDescent="0.15">
      <c r="E1151" s="6"/>
    </row>
    <row r="1152" spans="5:5" x14ac:dyDescent="0.15">
      <c r="E1152" s="6"/>
    </row>
    <row r="1153" spans="5:5" x14ac:dyDescent="0.15">
      <c r="E1153" s="6"/>
    </row>
  </sheetData>
  <phoneticPr fontId="4"/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I108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 customWidth="1"/>
    <col min="3" max="3" width="4.5" style="1" customWidth="1"/>
    <col min="4" max="4" width="25" style="1" customWidth="1"/>
    <col min="5" max="9" width="10.5" style="1" customWidth="1"/>
    <col min="10" max="16384" width="9.33203125" style="1"/>
  </cols>
  <sheetData>
    <row r="1" spans="1:9" x14ac:dyDescent="0.15">
      <c r="A1" s="1" t="s">
        <v>37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 x14ac:dyDescent="0.15">
      <c r="A4" s="1">
        <v>1</v>
      </c>
      <c r="B4" s="1" t="s">
        <v>2</v>
      </c>
      <c r="C4" s="1">
        <v>1</v>
      </c>
      <c r="D4" s="1" t="s">
        <v>9</v>
      </c>
      <c r="E4" s="6">
        <f>IF(logVir!E4&lt;&gt;0,logVir!K4-SKir!K4*logKir!K4-SLir!K4*logHir!K4-SLir!K4*logQir!E4,0)</f>
        <v>5.4407950105548997E-2</v>
      </c>
      <c r="F4" s="6">
        <f>IF(logVir!F4&lt;&gt;0,logVir!L4-SKir!L4*logKir!L4-SLir!L4*logHir!L4-SLir!L4*logQir!F4,0)</f>
        <v>0.22532966167645213</v>
      </c>
      <c r="G4" s="6">
        <f>IF(logVir!G4&lt;&gt;0,logVir!M4-SKir!M4*logKir!M4-SLir!M4*logHir!M4-SLir!M4*logQir!G4,0)</f>
        <v>0.268284458228918</v>
      </c>
      <c r="H4" s="6">
        <f>IF(logVir!H4&lt;&gt;0,logVir!N4-SKir!N4*logKir!N4-SLir!N4*logHir!N4-SLir!N4*logQir!H4,0)</f>
        <v>0.14009251383070528</v>
      </c>
      <c r="I4" s="6">
        <f>IF(logVir!I4&lt;&gt;0,logVir!O4-SKir!O4*logKir!O4-SLir!O4*logHir!O4-SLir!O4*logQir!I4,0)</f>
        <v>0.16174263990002771</v>
      </c>
    </row>
    <row r="5" spans="1:9" x14ac:dyDescent="0.15">
      <c r="A5" s="1">
        <v>1</v>
      </c>
      <c r="B5" s="1" t="s">
        <v>2</v>
      </c>
      <c r="C5" s="1">
        <v>2</v>
      </c>
      <c r="D5" s="1" t="s">
        <v>10</v>
      </c>
      <c r="E5" s="6">
        <f>IF(logVir!E5&lt;&gt;0,logVir!K5-SKir!K5*logKir!K5-SLir!K5*logHir!K5-SLir!K5*logQir!E5,0)</f>
        <v>-0.61032730090652054</v>
      </c>
      <c r="F5" s="6">
        <f>IF(logVir!F5&lt;&gt;0,logVir!L5-SKir!L5*logKir!L5-SLir!L5*logHir!L5-SLir!L5*logQir!F5,0)</f>
        <v>-0.55471185905796749</v>
      </c>
      <c r="G5" s="6">
        <f>IF(logVir!G5&lt;&gt;0,logVir!M5-SKir!M5*logKir!M5-SLir!M5*logHir!M5-SLir!M5*logQir!G5,0)</f>
        <v>-0.65055205826185303</v>
      </c>
      <c r="H5" s="6">
        <f>IF(logVir!H5&lt;&gt;0,logVir!N5-SKir!N5*logKir!N5-SLir!N5*logHir!N5-SLir!N5*logQir!H5,0)</f>
        <v>-0.53896496526666526</v>
      </c>
      <c r="I5" s="6">
        <f>IF(logVir!I5&lt;&gt;0,logVir!O5-SKir!O5*logKir!O5-SLir!O5*logHir!O5-SLir!O5*logQir!I5,0)</f>
        <v>8.8691527968934425E-2</v>
      </c>
    </row>
    <row r="6" spans="1:9" x14ac:dyDescent="0.15">
      <c r="A6" s="1">
        <v>1</v>
      </c>
      <c r="B6" s="1" t="s">
        <v>7</v>
      </c>
      <c r="C6" s="1">
        <v>3</v>
      </c>
      <c r="D6" s="1" t="s">
        <v>17</v>
      </c>
      <c r="E6" s="6">
        <f>IF(logVir!E6&lt;&gt;0,logVir!K6-SKir!K6*logKir!K6-SLir!K6*logHir!K6-SLir!K6*logQir!E6,0)</f>
        <v>-0.36964818496444618</v>
      </c>
      <c r="F6" s="6">
        <f>IF(logVir!F6&lt;&gt;0,logVir!L6-SKir!L6*logKir!L6-SLir!L6*logHir!L6-SLir!L6*logQir!F6,0)</f>
        <v>-0.28877434218085118</v>
      </c>
      <c r="G6" s="6">
        <f>IF(logVir!G6&lt;&gt;0,logVir!M6-SKir!M6*logKir!M6-SLir!M6*logHir!M6-SLir!M6*logQir!G6,0)</f>
        <v>-0.39329489785277849</v>
      </c>
      <c r="H6" s="6">
        <f>IF(logVir!H6&lt;&gt;0,logVir!N6-SKir!N6*logKir!N6-SLir!N6*logHir!N6-SLir!N6*logQir!H6,0)</f>
        <v>-0.40875955196036912</v>
      </c>
      <c r="I6" s="6">
        <f>IF(logVir!I6&lt;&gt;0,logVir!O6-SKir!O6*logKir!O6-SLir!O6*logHir!O6-SLir!O6*logQir!I6,0)</f>
        <v>-0.4834641436252809</v>
      </c>
    </row>
    <row r="7" spans="1:9" x14ac:dyDescent="0.15">
      <c r="A7" s="1">
        <v>1</v>
      </c>
      <c r="B7" s="1" t="s">
        <v>7</v>
      </c>
      <c r="C7" s="1">
        <v>4</v>
      </c>
      <c r="D7" s="1" t="s">
        <v>18</v>
      </c>
      <c r="E7" s="6">
        <f>IF(logVir!E7&lt;&gt;0,logVir!K7-SKir!K7*logKir!K7-SLir!K7*logHir!K7-SLir!K7*logQir!E7,0)</f>
        <v>0.14136037537497823</v>
      </c>
      <c r="F7" s="6">
        <f>IF(logVir!F7&lt;&gt;0,logVir!L7-SKir!L7*logKir!L7-SLir!L7*logHir!L7-SLir!L7*logQir!F7,0)</f>
        <v>-7.1194139436459025E-2</v>
      </c>
      <c r="G7" s="6">
        <f>IF(logVir!G7&lt;&gt;0,logVir!M7-SKir!M7*logKir!M7-SLir!M7*logHir!M7-SLir!M7*logQir!G7,0)</f>
        <v>-0.44059573300062266</v>
      </c>
      <c r="H7" s="6">
        <f>IF(logVir!H7&lt;&gt;0,logVir!N7-SKir!N7*logKir!N7-SLir!N7*logHir!N7-SLir!N7*logQir!H7,0)</f>
        <v>-9.1370996791990289E-2</v>
      </c>
      <c r="I7" s="6">
        <f>IF(logVir!I7&lt;&gt;0,logVir!O7-SKir!O7*logKir!O7-SLir!O7*logHir!O7-SLir!O7*logQir!I7,0)</f>
        <v>-4.8665287087382436E-3</v>
      </c>
    </row>
    <row r="8" spans="1:9" x14ac:dyDescent="0.15">
      <c r="A8" s="1">
        <v>1</v>
      </c>
      <c r="B8" s="1" t="s">
        <v>7</v>
      </c>
      <c r="C8" s="1">
        <v>5</v>
      </c>
      <c r="D8" s="1" t="s">
        <v>19</v>
      </c>
      <c r="E8" s="6">
        <f>IF(logVir!E8&lt;&gt;0,logVir!K8-SKir!K8*logKir!K8-SLir!K8*logHir!K8-SLir!K8*logQir!E8,0)</f>
        <v>-0.32697080580356308</v>
      </c>
      <c r="F8" s="6">
        <f>IF(logVir!F8&lt;&gt;0,logVir!L8-SKir!L8*logKir!L8-SLir!L8*logHir!L8-SLir!L8*logQir!F8,0)</f>
        <v>-0.1566567388715604</v>
      </c>
      <c r="G8" s="6">
        <f>IF(logVir!G8&lt;&gt;0,logVir!M8-SKir!M8*logKir!M8-SLir!M8*logHir!M8-SLir!M8*logQir!G8,0)</f>
        <v>0.24688031516719883</v>
      </c>
      <c r="H8" s="6">
        <f>IF(logVir!H8&lt;&gt;0,logVir!N8-SKir!N8*logKir!N8-SLir!N8*logHir!N8-SLir!N8*logQir!H8,0)</f>
        <v>0.34656183579570576</v>
      </c>
      <c r="I8" s="6">
        <f>IF(logVir!I8&lt;&gt;0,logVir!O8-SKir!O8*logKir!O8-SLir!O8*logHir!O8-SLir!O8*logQir!I8,0)</f>
        <v>0.27099393209032629</v>
      </c>
    </row>
    <row r="9" spans="1:9" x14ac:dyDescent="0.15">
      <c r="A9" s="1">
        <v>1</v>
      </c>
      <c r="B9" s="1" t="s">
        <v>7</v>
      </c>
      <c r="C9" s="1">
        <v>6</v>
      </c>
      <c r="D9" s="1" t="s">
        <v>3</v>
      </c>
      <c r="E9" s="6">
        <f>IF(logVir!E9&lt;&gt;0,logVir!K9-SKir!K9*logKir!K9-SLir!K9*logHir!K9-SLir!K9*logQir!E9,0)</f>
        <v>-0.75971185930400298</v>
      </c>
      <c r="F9" s="6">
        <f>IF(logVir!F9&lt;&gt;0,logVir!L9-SKir!L9*logKir!L9-SLir!L9*logHir!L9-SLir!L9*logQir!F9,0)</f>
        <v>-2.3933900073079641E-2</v>
      </c>
      <c r="G9" s="6">
        <f>IF(logVir!G9&lt;&gt;0,logVir!M9-SKir!M9*logKir!M9-SLir!M9*logHir!M9-SLir!M9*logQir!G9,0)</f>
        <v>-0.47123102462737382</v>
      </c>
      <c r="H9" s="6">
        <f>IF(logVir!H9&lt;&gt;0,logVir!N9-SKir!N9*logKir!N9-SLir!N9*logHir!N9-SLir!N9*logQir!H9,0)</f>
        <v>-0.44712539278562169</v>
      </c>
      <c r="I9" s="6">
        <f>IF(logVir!I9&lt;&gt;0,logVir!O9-SKir!O9*logKir!O9-SLir!O9*logHir!O9-SLir!O9*logQir!I9,0)</f>
        <v>-0.56713853333341746</v>
      </c>
    </row>
    <row r="10" spans="1:9" x14ac:dyDescent="0.15">
      <c r="A10" s="1">
        <v>1</v>
      </c>
      <c r="B10" s="1" t="s">
        <v>7</v>
      </c>
      <c r="C10" s="1">
        <v>7</v>
      </c>
      <c r="D10" s="1" t="s">
        <v>20</v>
      </c>
      <c r="E10" s="6">
        <f>IF(logVir!E10&lt;&gt;0,logVir!K10-SKir!K10*logKir!K10-SLir!K10*logHir!K10-SLir!K10*logQir!E10,0)</f>
        <v>-0.60493076072540874</v>
      </c>
      <c r="F10" s="6">
        <f>IF(logVir!F10&lt;&gt;0,logVir!L10-SKir!L10*logKir!L10-SLir!L10*logHir!L10-SLir!L10*logQir!F10,0)</f>
        <v>1.1982056339372371</v>
      </c>
      <c r="G10" s="6">
        <f>IF(logVir!G10&lt;&gt;0,logVir!M10-SKir!M10*logKir!M10-SLir!M10*logHir!M10-SLir!M10*logQir!G10,0)</f>
        <v>0.68274570608212892</v>
      </c>
      <c r="H10" s="6">
        <f>IF(logVir!H10&lt;&gt;0,logVir!N10-SKir!N10*logKir!N10-SLir!N10*logHir!N10-SLir!N10*logQir!H10,0)</f>
        <v>0.3934838790837214</v>
      </c>
      <c r="I10" s="6">
        <f>IF(logVir!I10&lt;&gt;0,logVir!O10-SKir!O10*logKir!O10-SLir!O10*logHir!O10-SLir!O10*logQir!I10,0)</f>
        <v>-1.007034299351903</v>
      </c>
    </row>
    <row r="11" spans="1:9" x14ac:dyDescent="0.15">
      <c r="A11" s="1">
        <v>1</v>
      </c>
      <c r="B11" s="1" t="s">
        <v>7</v>
      </c>
      <c r="C11" s="1">
        <v>8</v>
      </c>
      <c r="D11" s="1" t="s">
        <v>21</v>
      </c>
      <c r="E11" s="6">
        <f>IF(logVir!E11&lt;&gt;0,logVir!K11-SKir!K11*logKir!K11-SLir!K11*logHir!K11-SLir!K11*logQir!E11,0)</f>
        <v>-0.38868318610909719</v>
      </c>
      <c r="F11" s="6">
        <f>IF(logVir!F11&lt;&gt;0,logVir!L11-SKir!L11*logKir!L11-SLir!L11*logHir!L11-SLir!L11*logQir!F11,0)</f>
        <v>-9.8346919202058791E-2</v>
      </c>
      <c r="G11" s="6">
        <f>IF(logVir!G11&lt;&gt;0,logVir!M11-SKir!M11*logKir!M11-SLir!M11*logHir!M11-SLir!M11*logQir!G11,0)</f>
        <v>5.8786338919916414E-3</v>
      </c>
      <c r="H11" s="6">
        <f>IF(logVir!H11&lt;&gt;0,logVir!N11-SKir!N11*logKir!N11-SLir!N11*logHir!N11-SLir!N11*logQir!H11,0)</f>
        <v>6.4186404977975869E-2</v>
      </c>
      <c r="I11" s="6">
        <f>IF(logVir!I11&lt;&gt;0,logVir!O11-SKir!O11*logKir!O11-SLir!O11*logHir!O11-SLir!O11*logQir!I11,0)</f>
        <v>-0.20836149865576953</v>
      </c>
    </row>
    <row r="12" spans="1:9" x14ac:dyDescent="0.15">
      <c r="A12" s="1">
        <v>1</v>
      </c>
      <c r="B12" s="1" t="s">
        <v>7</v>
      </c>
      <c r="C12" s="1">
        <v>9</v>
      </c>
      <c r="D12" s="1" t="s">
        <v>22</v>
      </c>
      <c r="E12" s="6">
        <f>IF(logVir!E12&lt;&gt;0,logVir!K12-SKir!K12*logKir!K12-SLir!K12*logHir!K12-SLir!K12*logQir!E12,0)</f>
        <v>-0.15957056588127733</v>
      </c>
      <c r="F12" s="6">
        <f>IF(logVir!F12&lt;&gt;0,logVir!L12-SKir!L12*logKir!L12-SLir!L12*logHir!L12-SLir!L12*logQir!F12,0)</f>
        <v>-0.25914293374632769</v>
      </c>
      <c r="G12" s="6">
        <f>IF(logVir!G12&lt;&gt;0,logVir!M12-SKir!M12*logKir!M12-SLir!M12*logHir!M12-SLir!M12*logQir!G12,0)</f>
        <v>-0.51308072645907588</v>
      </c>
      <c r="H12" s="6">
        <f>IF(logVir!H12&lt;&gt;0,logVir!N12-SKir!N12*logKir!N12-SLir!N12*logHir!N12-SLir!N12*logQir!H12,0)</f>
        <v>-5.806906555727985E-2</v>
      </c>
      <c r="I12" s="6">
        <f>IF(logVir!I12&lt;&gt;0,logVir!O12-SKir!O12*logKir!O12-SLir!O12*logHir!O12-SLir!O12*logQir!I12,0)</f>
        <v>0.18594910545605814</v>
      </c>
    </row>
    <row r="13" spans="1:9" x14ac:dyDescent="0.15">
      <c r="A13" s="1">
        <v>1</v>
      </c>
      <c r="B13" s="1" t="s">
        <v>7</v>
      </c>
      <c r="C13" s="1">
        <v>10</v>
      </c>
      <c r="D13" s="1" t="s">
        <v>23</v>
      </c>
      <c r="E13" s="6">
        <f>IF(logVir!E13&lt;&gt;0,logVir!K13-SKir!K13*logKir!K13-SLir!K13*logHir!K13-SLir!K13*logQir!E13,0)</f>
        <v>-8.6756312060411386E-3</v>
      </c>
      <c r="F13" s="6">
        <f>IF(logVir!F13&lt;&gt;0,logVir!L13-SKir!L13*logKir!L13-SLir!L13*logHir!L13-SLir!L13*logQir!F13,0)</f>
        <v>0.28468571800917264</v>
      </c>
      <c r="G13" s="6">
        <f>IF(logVir!G13&lt;&gt;0,logVir!M13-SKir!M13*logKir!M13-SLir!M13*logHir!M13-SLir!M13*logQir!G13,0)</f>
        <v>6.0800676620273594E-2</v>
      </c>
      <c r="H13" s="6">
        <f>IF(logVir!H13&lt;&gt;0,logVir!N13-SKir!N13*logKir!N13-SLir!N13*logHir!N13-SLir!N13*logQir!H13,0)</f>
        <v>0.15372941211752184</v>
      </c>
      <c r="I13" s="6">
        <f>IF(logVir!I13&lt;&gt;0,logVir!O13-SKir!O13*logKir!O13-SLir!O13*logHir!O13-SLir!O13*logQir!I13,0)</f>
        <v>-0.2394923095568009</v>
      </c>
    </row>
    <row r="14" spans="1:9" x14ac:dyDescent="0.15">
      <c r="A14" s="1">
        <v>1</v>
      </c>
      <c r="B14" s="1" t="s">
        <v>7</v>
      </c>
      <c r="C14" s="1">
        <v>11</v>
      </c>
      <c r="D14" s="1" t="s">
        <v>24</v>
      </c>
      <c r="E14" s="6">
        <f>IF(logVir!E14&lt;&gt;0,logVir!K14-SKir!K14*logKir!K14-SLir!K14*logHir!K14-SLir!K14*logQir!E14,0)</f>
        <v>0.12669811556893032</v>
      </c>
      <c r="F14" s="6">
        <f>IF(logVir!F14&lt;&gt;0,logVir!L14-SKir!L14*logKir!L14-SLir!L14*logHir!L14-SLir!L14*logQir!F14,0)</f>
        <v>0.16408973901130075</v>
      </c>
      <c r="G14" s="6">
        <f>IF(logVir!G14&lt;&gt;0,logVir!M14-SKir!M14*logKir!M14-SLir!M14*logHir!M14-SLir!M14*logQir!G14,0)</f>
        <v>-0.48109046564054631</v>
      </c>
      <c r="H14" s="6">
        <f>IF(logVir!H14&lt;&gt;0,logVir!N14-SKir!N14*logKir!N14-SLir!N14*logHir!N14-SLir!N14*logQir!H14,0)</f>
        <v>-0.43551204536290722</v>
      </c>
      <c r="I14" s="6">
        <f>IF(logVir!I14&lt;&gt;0,logVir!O14-SKir!O14*logKir!O14-SLir!O14*logHir!O14-SLir!O14*logQir!I14,0)</f>
        <v>-0.21501251572304889</v>
      </c>
    </row>
    <row r="15" spans="1:9" x14ac:dyDescent="0.15">
      <c r="A15" s="1">
        <v>1</v>
      </c>
      <c r="B15" s="1" t="s">
        <v>7</v>
      </c>
      <c r="C15" s="1">
        <v>12</v>
      </c>
      <c r="D15" s="1" t="s">
        <v>25</v>
      </c>
      <c r="E15" s="6">
        <f>IF(logVir!E15&lt;&gt;0,logVir!K15-SKir!K15*logKir!K15-SLir!K15*logHir!K15-SLir!K15*logQir!E15,0)</f>
        <v>-0.2930880310023633</v>
      </c>
      <c r="F15" s="6">
        <f>IF(logVir!F15&lt;&gt;0,logVir!L15-SKir!L15*logKir!L15-SLir!L15*logHir!L15-SLir!L15*logQir!F15,0)</f>
        <v>-0.1338881675012295</v>
      </c>
      <c r="G15" s="6">
        <f>IF(logVir!G15&lt;&gt;0,logVir!M15-SKir!M15*logKir!M15-SLir!M15*logHir!M15-SLir!M15*logQir!G15,0)</f>
        <v>-0.37602064062836332</v>
      </c>
      <c r="H15" s="6">
        <f>IF(logVir!H15&lt;&gt;0,logVir!N15-SKir!N15*logKir!N15-SLir!N15*logHir!N15-SLir!N15*logQir!H15,0)</f>
        <v>-3.7035804049255563E-3</v>
      </c>
      <c r="I15" s="6">
        <f>IF(logVir!I15&lt;&gt;0,logVir!O15-SKir!O15*logKir!O15-SLir!O15*logHir!O15-SLir!O15*logQir!I15,0)</f>
        <v>0.26577284317866473</v>
      </c>
    </row>
    <row r="16" spans="1:9" x14ac:dyDescent="0.15">
      <c r="A16" s="1">
        <v>1</v>
      </c>
      <c r="B16" s="1" t="s">
        <v>7</v>
      </c>
      <c r="C16" s="1">
        <v>13</v>
      </c>
      <c r="D16" s="1" t="s">
        <v>26</v>
      </c>
      <c r="E16" s="6">
        <f>IF(logVir!E16&lt;&gt;0,logVir!K16-SKir!K16*logKir!K16-SLir!K16*logHir!K16-SLir!K16*logQir!E16,0)</f>
        <v>-7.1076246540469568E-2</v>
      </c>
      <c r="F16" s="6">
        <f>IF(logVir!F16&lt;&gt;0,logVir!L16-SKir!L16*logKir!L16-SLir!L16*logHir!L16-SLir!L16*logQir!F16,0)</f>
        <v>-0.58965428898908001</v>
      </c>
      <c r="G16" s="6">
        <f>IF(logVir!G16&lt;&gt;0,logVir!M16-SKir!M16*logKir!M16-SLir!M16*logHir!M16-SLir!M16*logQir!G16,0)</f>
        <v>-0.45267537618029891</v>
      </c>
      <c r="H16" s="6">
        <f>IF(logVir!H16&lt;&gt;0,logVir!N16-SKir!N16*logKir!N16-SLir!N16*logHir!N16-SLir!N16*logQir!H16,0)</f>
        <v>0.71486683078119895</v>
      </c>
      <c r="I16" s="6">
        <f>IF(logVir!I16&lt;&gt;0,logVir!O16-SKir!O16*logKir!O16-SLir!O16*logHir!O16-SLir!O16*logQir!I16,0)</f>
        <v>-4.3217631290251989E-2</v>
      </c>
    </row>
    <row r="17" spans="1:9" x14ac:dyDescent="0.15">
      <c r="A17" s="1">
        <v>1</v>
      </c>
      <c r="B17" s="1" t="s">
        <v>7</v>
      </c>
      <c r="C17" s="1">
        <v>14</v>
      </c>
      <c r="D17" s="1" t="s">
        <v>27</v>
      </c>
      <c r="E17" s="6">
        <f>IF(logVir!E17&lt;&gt;0,logVir!K17-SKir!K17*logKir!K17-SLir!K17*logHir!K17-SLir!K17*logQir!E17,0)</f>
        <v>9.4366935092418225E-2</v>
      </c>
      <c r="F17" s="6">
        <f>IF(logVir!F17&lt;&gt;0,logVir!L17-SKir!L17*logKir!L17-SLir!L17*logHir!L17-SLir!L17*logQir!F17,0)</f>
        <v>9.7005484386644691E-2</v>
      </c>
      <c r="G17" s="6">
        <f>IF(logVir!G17&lt;&gt;0,logVir!M17-SKir!M17*logKir!M17-SLir!M17*logHir!M17-SLir!M17*logQir!G17,0)</f>
        <v>-0.45352623260120295</v>
      </c>
      <c r="H17" s="6">
        <f>IF(logVir!H17&lt;&gt;0,logVir!N17-SKir!N17*logKir!N17-SLir!N17*logHir!N17-SLir!N17*logQir!H17,0)</f>
        <v>-9.5166695182137787E-2</v>
      </c>
      <c r="I17" s="6">
        <f>IF(logVir!I17&lt;&gt;0,logVir!O17-SKir!O17*logKir!O17-SLir!O17*logHir!O17-SLir!O17*logQir!I17,0)</f>
        <v>-0.44835880392837474</v>
      </c>
    </row>
    <row r="18" spans="1:9" x14ac:dyDescent="0.15">
      <c r="A18" s="1">
        <v>1</v>
      </c>
      <c r="B18" s="1" t="s">
        <v>7</v>
      </c>
      <c r="C18" s="1">
        <v>15</v>
      </c>
      <c r="D18" s="1" t="s">
        <v>28</v>
      </c>
      <c r="E18" s="6">
        <f>IF(logVir!E18&lt;&gt;0,logVir!K18-SKir!K18*logKir!K18-SLir!K18*logHir!K18-SLir!K18*logQir!E18,0)</f>
        <v>-0.13727348552289767</v>
      </c>
      <c r="F18" s="6">
        <f>IF(logVir!F18&lt;&gt;0,logVir!L18-SKir!L18*logKir!L18-SLir!L18*logHir!L18-SLir!L18*logQir!F18,0)</f>
        <v>-6.0942971757905376E-2</v>
      </c>
      <c r="G18" s="6">
        <f>IF(logVir!G18&lt;&gt;0,logVir!M18-SKir!M18*logKir!M18-SLir!M18*logHir!M18-SLir!M18*logQir!G18,0)</f>
        <v>-0.1512762622026225</v>
      </c>
      <c r="H18" s="6">
        <f>IF(logVir!H18&lt;&gt;0,logVir!N18-SKir!N18*logKir!N18-SLir!N18*logHir!N18-SLir!N18*logQir!H18,0)</f>
        <v>-0.11240512279847156</v>
      </c>
      <c r="I18" s="6">
        <f>IF(logVir!I18&lt;&gt;0,logVir!O18-SKir!O18*logKir!O18-SLir!O18*logHir!O18-SLir!O18*logQir!I18,0)</f>
        <v>-0.15956777113653847</v>
      </c>
    </row>
    <row r="19" spans="1:9" x14ac:dyDescent="0.15">
      <c r="A19" s="1">
        <v>1</v>
      </c>
      <c r="B19" s="1" t="s">
        <v>2</v>
      </c>
      <c r="C19" s="1">
        <v>16</v>
      </c>
      <c r="D19" s="1" t="s">
        <v>11</v>
      </c>
      <c r="E19" s="6">
        <f>IF(logVir!E19&lt;&gt;0,logVir!K19-SKir!K19*logKir!K19-SLir!K19*logHir!K19-SLir!K19*logQir!E19,0)</f>
        <v>-0.38544590640673598</v>
      </c>
      <c r="F19" s="6">
        <f>IF(logVir!F19&lt;&gt;0,logVir!L19-SKir!L19*logKir!L19-SLir!L19*logHir!L19-SLir!L19*logQir!F19,0)</f>
        <v>-4.7101399260757237E-2</v>
      </c>
      <c r="G19" s="6">
        <f>IF(logVir!G19&lt;&gt;0,logVir!M19-SKir!M19*logKir!M19-SLir!M19*logHir!M19-SLir!M19*logQir!G19,0)</f>
        <v>-0.15333481767657484</v>
      </c>
      <c r="H19" s="6">
        <f>IF(logVir!H19&lt;&gt;0,logVir!N19-SKir!N19*logKir!N19-SLir!N19*logHir!N19-SLir!N19*logQir!H19,0)</f>
        <v>8.774665135888271E-2</v>
      </c>
      <c r="I19" s="6">
        <f>IF(logVir!I19&lt;&gt;0,logVir!O19-SKir!O19*logKir!O19-SLir!O19*logHir!O19-SLir!O19*logQir!I19,0)</f>
        <v>-4.8227376453855997E-2</v>
      </c>
    </row>
    <row r="20" spans="1:9" x14ac:dyDescent="0.15">
      <c r="A20" s="1">
        <v>1</v>
      </c>
      <c r="B20" s="1" t="s">
        <v>2</v>
      </c>
      <c r="C20" s="1">
        <v>17</v>
      </c>
      <c r="D20" s="1" t="s">
        <v>12</v>
      </c>
      <c r="E20" s="6">
        <f>IF(logVir!E20&lt;&gt;0,logVir!K20-SKir!K20*logKir!K20-SLir!K20*logHir!K20-SLir!K20*logQir!E20,0)</f>
        <v>-0.11915368268462756</v>
      </c>
      <c r="F20" s="6">
        <f>IF(logVir!F20&lt;&gt;0,logVir!L20-SKir!L20*logKir!L20-SLir!L20*logHir!L20-SLir!L20*logQir!F20,0)</f>
        <v>-0.10663672696459371</v>
      </c>
      <c r="G20" s="6">
        <f>IF(logVir!G20&lt;&gt;0,logVir!M20-SKir!M20*logKir!M20-SLir!M20*logHir!M20-SLir!M20*logQir!G20,0)</f>
        <v>-4.2127221836156359E-2</v>
      </c>
      <c r="H20" s="6">
        <f>IF(logVir!H20&lt;&gt;0,logVir!N20-SKir!N20*logKir!N20-SLir!N20*logHir!N20-SLir!N20*logQir!H20,0)</f>
        <v>-6.0814535111911441E-2</v>
      </c>
      <c r="I20" s="6">
        <f>IF(logVir!I20&lt;&gt;0,logVir!O20-SKir!O20*logKir!O20-SLir!O20*logHir!O20-SLir!O20*logQir!I20,0)</f>
        <v>-4.2739098747331915E-2</v>
      </c>
    </row>
    <row r="21" spans="1:9" x14ac:dyDescent="0.15">
      <c r="A21" s="1">
        <v>1</v>
      </c>
      <c r="B21" s="1" t="s">
        <v>2</v>
      </c>
      <c r="C21" s="1">
        <v>18</v>
      </c>
      <c r="D21" s="1" t="s">
        <v>13</v>
      </c>
      <c r="E21" s="6">
        <f>IF(logVir!E21&lt;&gt;0,logVir!K21-SKir!K21*logKir!K21-SLir!K21*logHir!K21-SLir!K21*logQir!E21,0)</f>
        <v>-5.0494704799175276E-2</v>
      </c>
      <c r="F21" s="6">
        <f>IF(logVir!F21&lt;&gt;0,logVir!L21-SKir!L21*logKir!L21-SLir!L21*logHir!L21-SLir!L21*logQir!F21,0)</f>
        <v>-9.1497745820950688E-2</v>
      </c>
      <c r="G21" s="6">
        <f>IF(logVir!G21&lt;&gt;0,logVir!M21-SKir!M21*logKir!M21-SLir!M21*logHir!M21-SLir!M21*logQir!G21,0)</f>
        <v>-0.11564372841780345</v>
      </c>
      <c r="H21" s="6">
        <f>IF(logVir!H21&lt;&gt;0,logVir!N21-SKir!N21*logKir!N21-SLir!N21*logHir!N21-SLir!N21*logQir!H21,0)</f>
        <v>-1.0887091466120505E-2</v>
      </c>
      <c r="I21" s="6">
        <f>IF(logVir!I21&lt;&gt;0,logVir!O21-SKir!O21*logKir!O21-SLir!O21*logHir!O21-SLir!O21*logQir!I21,0)</f>
        <v>7.5999344991133852E-3</v>
      </c>
    </row>
    <row r="22" spans="1:9" x14ac:dyDescent="0.15">
      <c r="A22" s="1">
        <v>1</v>
      </c>
      <c r="B22" s="1" t="s">
        <v>2</v>
      </c>
      <c r="C22" s="1">
        <v>19</v>
      </c>
      <c r="D22" s="1" t="s">
        <v>14</v>
      </c>
      <c r="E22" s="6">
        <f>IF(logVir!E22&lt;&gt;0,logVir!K22-SKir!K22*logKir!K22-SLir!K22*logHir!K22-SLir!K22*logQir!E22,0)</f>
        <v>-0.14718305984513641</v>
      </c>
      <c r="F22" s="6">
        <f>IF(logVir!F22&lt;&gt;0,logVir!L22-SKir!L22*logKir!L22-SLir!L22*logHir!L22-SLir!L22*logQir!F22,0)</f>
        <v>-0.14566536345069919</v>
      </c>
      <c r="G22" s="6">
        <f>IF(logVir!G22&lt;&gt;0,logVir!M22-SKir!M22*logKir!M22-SLir!M22*logHir!M22-SLir!M22*logQir!G22,0)</f>
        <v>-0.28382820369335815</v>
      </c>
      <c r="H22" s="6">
        <f>IF(logVir!H22&lt;&gt;0,logVir!N22-SKir!N22*logKir!N22-SLir!N22*logHir!N22-SLir!N22*logQir!H22,0)</f>
        <v>-6.8750727752492996E-2</v>
      </c>
      <c r="I22" s="6">
        <f>IF(logVir!I22&lt;&gt;0,logVir!O22-SKir!O22*logKir!O22-SLir!O22*logHir!O22-SLir!O22*logQir!I22,0)</f>
        <v>-4.3337627926056686E-2</v>
      </c>
    </row>
    <row r="23" spans="1:9" x14ac:dyDescent="0.15">
      <c r="A23" s="1">
        <v>1</v>
      </c>
      <c r="B23" s="1" t="s">
        <v>2</v>
      </c>
      <c r="C23" s="1">
        <v>20</v>
      </c>
      <c r="D23" s="1" t="s">
        <v>15</v>
      </c>
      <c r="E23" s="6">
        <f>IF(logVir!E23&lt;&gt;0,logVir!K23-SKir!K23*logKir!K23-SLir!K23*logHir!K23-SLir!K23*logQir!E23,0)</f>
        <v>2.8511982537345743E-2</v>
      </c>
      <c r="F23" s="6">
        <f>IF(logVir!F23&lt;&gt;0,logVir!L23-SKir!L23*logKir!L23-SLir!L23*logHir!L23-SLir!L23*logQir!F23,0)</f>
        <v>-0.23869186562318612</v>
      </c>
      <c r="G23" s="6">
        <f>IF(logVir!G23&lt;&gt;0,logVir!M23-SKir!M23*logKir!M23-SLir!M23*logHir!M23-SLir!M23*logQir!G23,0)</f>
        <v>-0.3829680814249416</v>
      </c>
      <c r="H23" s="6">
        <f>IF(logVir!H23&lt;&gt;0,logVir!N23-SKir!N23*logKir!N23-SLir!N23*logHir!N23-SLir!N23*logQir!H23,0)</f>
        <v>-0.31777995404977444</v>
      </c>
      <c r="I23" s="6">
        <f>IF(logVir!I23&lt;&gt;0,logVir!O23-SKir!O23*logKir!O23-SLir!O23*logHir!O23-SLir!O23*logQir!I23,0)</f>
        <v>-0.31633847299195333</v>
      </c>
    </row>
    <row r="24" spans="1:9" x14ac:dyDescent="0.15">
      <c r="A24" s="1">
        <v>1</v>
      </c>
      <c r="B24" s="1" t="s">
        <v>2</v>
      </c>
      <c r="C24" s="1">
        <v>21</v>
      </c>
      <c r="D24" s="1" t="s">
        <v>16</v>
      </c>
      <c r="E24" s="6">
        <f>IF(logVir!E24&lt;&gt;0,logVir!K24-SKir!K24*logKir!K24-SLir!K24*logHir!K24-SLir!K24*logQir!E24,0)</f>
        <v>6.065281526007426E-2</v>
      </c>
      <c r="F24" s="6">
        <f>IF(logVir!F24&lt;&gt;0,logVir!L24-SKir!L24*logKir!L24-SLir!L24*logHir!L24-SLir!L24*logQir!F24,0)</f>
        <v>-5.0823904866743666E-2</v>
      </c>
      <c r="G24" s="6">
        <f>IF(logVir!G24&lt;&gt;0,logVir!M24-SKir!M24*logKir!M24-SLir!M24*logHir!M24-SLir!M24*logQir!G24,0)</f>
        <v>8.5872900476365421E-2</v>
      </c>
      <c r="H24" s="6">
        <f>IF(logVir!H24&lt;&gt;0,logVir!N24-SKir!N24*logKir!N24-SLir!N24*logHir!N24-SLir!N24*logQir!H24,0)</f>
        <v>0.11957142711387822</v>
      </c>
      <c r="I24" s="6">
        <f>IF(logVir!I24&lt;&gt;0,logVir!O24-SKir!O24*logKir!O24-SLir!O24*logHir!O24-SLir!O24*logQir!I24,0)</f>
        <v>5.0760815260655887E-2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8</v>
      </c>
      <c r="E25" s="6">
        <f>IF(logVir!E25&lt;&gt;0,logVir!K25-SKir!K25*logKir!K25-SLir!K25*logHir!K25-SLir!K25*logQir!E25,0)</f>
        <v>8.4048047992559979E-2</v>
      </c>
      <c r="F25" s="6">
        <f>IF(logVir!F25&lt;&gt;0,logVir!L25-SKir!L25*logKir!L25-SLir!L25*logHir!L25-SLir!L25*logQir!F25,0)</f>
        <v>-8.0885592678970747E-3</v>
      </c>
      <c r="G25" s="6">
        <f>IF(logVir!G25&lt;&gt;0,logVir!M25-SKir!M25*logKir!M25-SLir!M25*logHir!M25-SLir!M25*logQir!G25,0)</f>
        <v>-9.5913549364905953E-2</v>
      </c>
      <c r="H25" s="6">
        <f>IF(logVir!H25&lt;&gt;0,logVir!N25-SKir!N25*logKir!N25-SLir!N25*logHir!N25-SLir!N25*logQir!H25,0)</f>
        <v>-4.2862207927003897E-2</v>
      </c>
      <c r="I25" s="6">
        <f>IF(logVir!I25&lt;&gt;0,logVir!O25-SKir!O25*logKir!O25-SLir!O25*logHir!O25-SLir!O25*logQir!I25,0)</f>
        <v>-1.5498070207482026E-2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29</v>
      </c>
      <c r="E26" s="6">
        <f>IF(logVir!E26&lt;&gt;0,logVir!K26-SKir!K26*logKir!K26-SLir!K26*logHir!K26-SLir!K26*logQir!E26,0)</f>
        <v>7.5618617837705557E-2</v>
      </c>
      <c r="F26" s="6">
        <f>IF(logVir!F26&lt;&gt;0,logVir!L26-SKir!L26*logKir!L26-SLir!L26*logHir!L26-SLir!L26*logQir!F26,0)</f>
        <v>4.7823910290738049E-2</v>
      </c>
      <c r="G26" s="6">
        <f>IF(logVir!G26&lt;&gt;0,logVir!M26-SKir!M26*logKir!M26-SLir!M26*logHir!M26-SLir!M26*logQir!G26,0)</f>
        <v>6.8572604485543767E-2</v>
      </c>
      <c r="H26" s="6">
        <f>IF(logVir!H26&lt;&gt;0,logVir!N26-SKir!N26*logKir!N26-SLir!N26*logHir!N26-SLir!N26*logQir!H26,0)</f>
        <v>0.12140962837969632</v>
      </c>
      <c r="I26" s="6">
        <f>IF(logVir!I26&lt;&gt;0,logVir!O26-SKir!O26*logKir!O26-SLir!O26*logHir!O26-SLir!O26*logQir!I26,0)</f>
        <v>0.17052908476547834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9</v>
      </c>
      <c r="E27" s="6">
        <f>IF(logVir!E27&lt;&gt;0,logVir!K27-SKir!K27*logKir!K27-SLir!K27*logHir!K27-SLir!K27*logQir!E27,0)</f>
        <v>0.11397131566769662</v>
      </c>
      <c r="F27" s="6">
        <f>IF(logVir!F27&lt;&gt;0,logVir!L27-SKir!L27*logKir!L27-SLir!L27*logHir!L27-SLir!L27*logQir!F27,0)</f>
        <v>-0.13608513758030702</v>
      </c>
      <c r="G27" s="6">
        <f>IF(logVir!G27&lt;&gt;0,logVir!M27-SKir!M27*logKir!M27-SLir!M27*logHir!M27-SLir!M27*logQir!G27,0)</f>
        <v>-1.9195141320076659E-3</v>
      </c>
      <c r="H27" s="6">
        <f>IF(logVir!H27&lt;&gt;0,logVir!N27-SKir!N27*logKir!N27-SLir!N27*logHir!N27-SLir!N27*logQir!H27,0)</f>
        <v>9.6210938278176991E-2</v>
      </c>
      <c r="I27" s="6">
        <f>IF(logVir!I27&lt;&gt;0,logVir!O27-SKir!O27*logKir!O27-SLir!O27*logHir!O27-SLir!O27*logQir!I27,0)</f>
        <v>0.29429117852022801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10</v>
      </c>
      <c r="E28" s="6">
        <f>IF(logVir!E28&lt;&gt;0,logVir!K28-SKir!K28*logKir!K28-SLir!K28*logHir!K28-SLir!K28*logQir!E28,0)</f>
        <v>-0.1645259759880367</v>
      </c>
      <c r="F28" s="6">
        <f>IF(logVir!F28&lt;&gt;0,logVir!L28-SKir!L28*logKir!L28-SLir!L28*logHir!L28-SLir!L28*logQir!F28,0)</f>
        <v>0.5587892079749639</v>
      </c>
      <c r="G28" s="6">
        <f>IF(logVir!G28&lt;&gt;0,logVir!M28-SKir!M28*logKir!M28-SLir!M28*logHir!M28-SLir!M28*logQir!G28,0)</f>
        <v>0.32748051255694544</v>
      </c>
      <c r="H28" s="6">
        <f>IF(logVir!H28&lt;&gt;0,logVir!N28-SKir!N28*logKir!N28-SLir!N28*logHir!N28-SLir!N28*logQir!H28,0)</f>
        <v>0.4407351688178261</v>
      </c>
      <c r="I28" s="6">
        <f>IF(logVir!I28&lt;&gt;0,logVir!O28-SKir!O28*logKir!O28-SLir!O28*logHir!O28-SLir!O28*logQir!I28,0)</f>
        <v>0.34177573943799378</v>
      </c>
    </row>
    <row r="29" spans="1:9" x14ac:dyDescent="0.15">
      <c r="A29" s="1">
        <v>2</v>
      </c>
      <c r="B29" s="1" t="s">
        <v>51</v>
      </c>
      <c r="C29" s="1">
        <v>3</v>
      </c>
      <c r="D29" s="1" t="s">
        <v>17</v>
      </c>
      <c r="E29" s="6">
        <f>IF(logVir!E29&lt;&gt;0,logVir!K29-SKir!K29*logKir!K29-SLir!K29*logHir!K29-SLir!K29*logQir!E29,0)</f>
        <v>-0.34227155711816409</v>
      </c>
      <c r="F29" s="6">
        <f>IF(logVir!F29&lt;&gt;0,logVir!L29-SKir!L29*logKir!L29-SLir!L29*logHir!L29-SLir!L29*logQir!F29,0)</f>
        <v>-0.62281562739750063</v>
      </c>
      <c r="G29" s="6">
        <f>IF(logVir!G29&lt;&gt;0,logVir!M29-SKir!M29*logKir!M29-SLir!M29*logHir!M29-SLir!M29*logQir!G29,0)</f>
        <v>-0.64386940673687598</v>
      </c>
      <c r="H29" s="6">
        <f>IF(logVir!H29&lt;&gt;0,logVir!N29-SKir!N29*logKir!N29-SLir!N29*logHir!N29-SLir!N29*logQir!H29,0)</f>
        <v>-0.64715931914716296</v>
      </c>
      <c r="I29" s="6">
        <f>IF(logVir!I29&lt;&gt;0,logVir!O29-SKir!O29*logKir!O29-SLir!O29*logHir!O29-SLir!O29*logQir!I29,0)</f>
        <v>-0.51620137115215903</v>
      </c>
    </row>
    <row r="30" spans="1:9" x14ac:dyDescent="0.15">
      <c r="A30" s="1">
        <v>2</v>
      </c>
      <c r="B30" s="1" t="s">
        <v>51</v>
      </c>
      <c r="C30" s="1">
        <v>4</v>
      </c>
      <c r="D30" s="1" t="s">
        <v>18</v>
      </c>
      <c r="E30" s="6">
        <f>IF(logVir!E30&lt;&gt;0,logVir!K30-SKir!K30*logKir!K30-SLir!K30*logHir!K30-SLir!K30*logQir!E30,0)</f>
        <v>-0.56270314221605211</v>
      </c>
      <c r="F30" s="6">
        <f>IF(logVir!F30&lt;&gt;0,logVir!L30-SKir!L30*logKir!L30-SLir!L30*logHir!L30-SLir!L30*logQir!F30,0)</f>
        <v>-0.23268825896424697</v>
      </c>
      <c r="G30" s="6">
        <f>IF(logVir!G30&lt;&gt;0,logVir!M30-SKir!M30*logKir!M30-SLir!M30*logHir!M30-SLir!M30*logQir!G30,0)</f>
        <v>-0.3968131968965638</v>
      </c>
      <c r="H30" s="6">
        <f>IF(logVir!H30&lt;&gt;0,logVir!N30-SKir!N30*logKir!N30-SLir!N30*logHir!N30-SLir!N30*logQir!H30,0)</f>
        <v>-0.35264327614308338</v>
      </c>
      <c r="I30" s="6">
        <f>IF(logVir!I30&lt;&gt;0,logVir!O30-SKir!O30*logKir!O30-SLir!O30*logHir!O30-SLir!O30*logQir!I30,0)</f>
        <v>-0.30095325216137148</v>
      </c>
    </row>
    <row r="31" spans="1:9" x14ac:dyDescent="0.15">
      <c r="A31" s="1">
        <v>2</v>
      </c>
      <c r="B31" s="1" t="s">
        <v>51</v>
      </c>
      <c r="C31" s="1">
        <v>5</v>
      </c>
      <c r="D31" s="1" t="s">
        <v>19</v>
      </c>
      <c r="E31" s="6">
        <f>IF(logVir!E31&lt;&gt;0,logVir!K31-SKir!K31*logKir!K31-SLir!K31*logHir!K31-SLir!K31*logQir!E31,0)</f>
        <v>-0.36640339021887308</v>
      </c>
      <c r="F31" s="6">
        <f>IF(logVir!F31&lt;&gt;0,logVir!L31-SKir!L31*logKir!L31-SLir!L31*logHir!L31-SLir!L31*logQir!F31,0)</f>
        <v>9.0617897963075789E-2</v>
      </c>
      <c r="G31" s="6">
        <f>IF(logVir!G31&lt;&gt;0,logVir!M31-SKir!M31*logKir!M31-SLir!M31*logHir!M31-SLir!M31*logQir!G31,0)</f>
        <v>-4.9585701693717087E-2</v>
      </c>
      <c r="H31" s="6">
        <f>IF(logVir!H31&lt;&gt;0,logVir!N31-SKir!N31*logKir!N31-SLir!N31*logHir!N31-SLir!N31*logQir!H31,0)</f>
        <v>-3.3288978814830311E-2</v>
      </c>
      <c r="I31" s="6">
        <f>IF(logVir!I31&lt;&gt;0,logVir!O31-SKir!O31*logKir!O31-SLir!O31*logHir!O31-SLir!O31*logQir!I31,0)</f>
        <v>8.0635547029266563E-2</v>
      </c>
    </row>
    <row r="32" spans="1:9" x14ac:dyDescent="0.15">
      <c r="A32" s="1">
        <v>2</v>
      </c>
      <c r="B32" s="1" t="s">
        <v>51</v>
      </c>
      <c r="C32" s="1">
        <v>6</v>
      </c>
      <c r="D32" s="1" t="s">
        <v>3</v>
      </c>
      <c r="E32" s="6">
        <f>IF(logVir!E32&lt;&gt;0,logVir!K32-SKir!K32*logKir!K32-SLir!K32*logHir!K32-SLir!K32*logQir!E32,0)</f>
        <v>-1.1326322122028585</v>
      </c>
      <c r="F32" s="6">
        <f>IF(logVir!F32&lt;&gt;0,logVir!L32-SKir!L32*logKir!L32-SLir!L32*logHir!L32-SLir!L32*logQir!F32,0)</f>
        <v>-0.29948953805473877</v>
      </c>
      <c r="G32" s="6">
        <f>IF(logVir!G32&lt;&gt;0,logVir!M32-SKir!M32*logKir!M32-SLir!M32*logHir!M32-SLir!M32*logQir!G32,0)</f>
        <v>0.49672288001154885</v>
      </c>
      <c r="H32" s="6">
        <f>IF(logVir!H32&lt;&gt;0,logVir!N32-SKir!N32*logKir!N32-SLir!N32*logHir!N32-SLir!N32*logQir!H32,0)</f>
        <v>0.27702213030969025</v>
      </c>
      <c r="I32" s="6">
        <f>IF(logVir!I32&lt;&gt;0,logVir!O32-SKir!O32*logKir!O32-SLir!O32*logHir!O32-SLir!O32*logQir!I32,0)</f>
        <v>0.11467026874081176</v>
      </c>
    </row>
    <row r="33" spans="1:9" x14ac:dyDescent="0.15">
      <c r="A33" s="1">
        <v>2</v>
      </c>
      <c r="B33" s="1" t="s">
        <v>51</v>
      </c>
      <c r="C33" s="1">
        <v>7</v>
      </c>
      <c r="D33" s="1" t="s">
        <v>20</v>
      </c>
      <c r="E33" s="6">
        <f>IF(logVir!E33&lt;&gt;0,logVir!K33-SKir!K33*logKir!K33-SLir!K33*logHir!K33-SLir!K33*logQir!E33,0)</f>
        <v>1.2212532158671048</v>
      </c>
      <c r="F33" s="6">
        <f>IF(logVir!F33&lt;&gt;0,logVir!L33-SKir!L33*logKir!L33-SLir!L33*logHir!L33-SLir!L33*logQir!F33,0)</f>
        <v>-1.121218041335992</v>
      </c>
      <c r="G33" s="6">
        <f>IF(logVir!G33&lt;&gt;0,logVir!M33-SKir!M33*logKir!M33-SLir!M33*logHir!M33-SLir!M33*logQir!G33,0)</f>
        <v>-0.42485059157049521</v>
      </c>
      <c r="H33" s="6">
        <f>IF(logVir!H33&lt;&gt;0,logVir!N33-SKir!N33*logKir!N33-SLir!N33*logHir!N33-SLir!N33*logQir!H33,0)</f>
        <v>-0.35346241703778841</v>
      </c>
      <c r="I33" s="6">
        <f>IF(logVir!I33&lt;&gt;0,logVir!O33-SKir!O33*logKir!O33-SLir!O33*logHir!O33-SLir!O33*logQir!I33,0)</f>
        <v>-0.10287615749097367</v>
      </c>
    </row>
    <row r="34" spans="1:9" x14ac:dyDescent="0.15">
      <c r="A34" s="1">
        <v>2</v>
      </c>
      <c r="B34" s="1" t="s">
        <v>51</v>
      </c>
      <c r="C34" s="1">
        <v>8</v>
      </c>
      <c r="D34" s="1" t="s">
        <v>21</v>
      </c>
      <c r="E34" s="6">
        <f>IF(logVir!E34&lt;&gt;0,logVir!K34-SKir!K34*logKir!K34-SLir!K34*logHir!K34-SLir!K34*logQir!E34,0)</f>
        <v>-0.27885753849359463</v>
      </c>
      <c r="F34" s="6">
        <f>IF(logVir!F34&lt;&gt;0,logVir!L34-SKir!L34*logKir!L34-SLir!L34*logHir!L34-SLir!L34*logQir!F34,0)</f>
        <v>-0.33685545217982144</v>
      </c>
      <c r="G34" s="6">
        <f>IF(logVir!G34&lt;&gt;0,logVir!M34-SKir!M34*logKir!M34-SLir!M34*logHir!M34-SLir!M34*logQir!G34,0)</f>
        <v>-0.30646002330115968</v>
      </c>
      <c r="H34" s="6">
        <f>IF(logVir!H34&lt;&gt;0,logVir!N34-SKir!N34*logKir!N34-SLir!N34*logHir!N34-SLir!N34*logQir!H34,0)</f>
        <v>-0.48128619643691051</v>
      </c>
      <c r="I34" s="6">
        <f>IF(logVir!I34&lt;&gt;0,logVir!O34-SKir!O34*logKir!O34-SLir!O34*logHir!O34-SLir!O34*logQir!I34,0)</f>
        <v>-0.9637286504760495</v>
      </c>
    </row>
    <row r="35" spans="1:9" x14ac:dyDescent="0.15">
      <c r="A35" s="1">
        <v>2</v>
      </c>
      <c r="B35" s="1" t="s">
        <v>51</v>
      </c>
      <c r="C35" s="1">
        <v>9</v>
      </c>
      <c r="D35" s="1" t="s">
        <v>22</v>
      </c>
      <c r="E35" s="6">
        <f>IF(logVir!E35&lt;&gt;0,logVir!K35-SKir!K35*logKir!K35-SLir!K35*logHir!K35-SLir!K35*logQir!E35,0)</f>
        <v>0.16737750164011841</v>
      </c>
      <c r="F35" s="6">
        <f>IF(logVir!F35&lt;&gt;0,logVir!L35-SKir!L35*logKir!L35-SLir!L35*logHir!L35-SLir!L35*logQir!F35,0)</f>
        <v>-3.0609484797009055E-2</v>
      </c>
      <c r="G35" s="6">
        <f>IF(logVir!G35&lt;&gt;0,logVir!M35-SKir!M35*logKir!M35-SLir!M35*logHir!M35-SLir!M35*logQir!G35,0)</f>
        <v>9.4555188064900514E-3</v>
      </c>
      <c r="H35" s="6">
        <f>IF(logVir!H35&lt;&gt;0,logVir!N35-SKir!N35*logKir!N35-SLir!N35*logHir!N35-SLir!N35*logQir!H35,0)</f>
        <v>-0.65902945733088869</v>
      </c>
      <c r="I35" s="6">
        <f>IF(logVir!I35&lt;&gt;0,logVir!O35-SKir!O35*logKir!O35-SLir!O35*logHir!O35-SLir!O35*logQir!I35,0)</f>
        <v>1.0440368649285203</v>
      </c>
    </row>
    <row r="36" spans="1:9" x14ac:dyDescent="0.15">
      <c r="A36" s="1">
        <v>2</v>
      </c>
      <c r="B36" s="1" t="s">
        <v>51</v>
      </c>
      <c r="C36" s="1">
        <v>10</v>
      </c>
      <c r="D36" s="1" t="s">
        <v>23</v>
      </c>
      <c r="E36" s="6">
        <f>IF(logVir!E36&lt;&gt;0,logVir!K36-SKir!K36*logKir!K36-SLir!K36*logHir!K36-SLir!K36*logQir!E36,0)</f>
        <v>-0.59415700766512292</v>
      </c>
      <c r="F36" s="6">
        <f>IF(logVir!F36&lt;&gt;0,logVir!L36-SKir!L36*logKir!L36-SLir!L36*logHir!L36-SLir!L36*logQir!F36,0)</f>
        <v>-0.42821764270646234</v>
      </c>
      <c r="G36" s="6">
        <f>IF(logVir!G36&lt;&gt;0,logVir!M36-SKir!M36*logKir!M36-SLir!M36*logHir!M36-SLir!M36*logQir!G36,0)</f>
        <v>-0.41156731139686203</v>
      </c>
      <c r="H36" s="6">
        <f>IF(logVir!H36&lt;&gt;0,logVir!N36-SKir!N36*logKir!N36-SLir!N36*logHir!N36-SLir!N36*logQir!H36,0)</f>
        <v>-0.46819202742191635</v>
      </c>
      <c r="I36" s="6">
        <f>IF(logVir!I36&lt;&gt;0,logVir!O36-SKir!O36*logKir!O36-SLir!O36*logHir!O36-SLir!O36*logQir!I36,0)</f>
        <v>-0.26099768473143625</v>
      </c>
    </row>
    <row r="37" spans="1:9" x14ac:dyDescent="0.15">
      <c r="A37" s="1">
        <v>2</v>
      </c>
      <c r="B37" s="1" t="s">
        <v>51</v>
      </c>
      <c r="C37" s="1">
        <v>11</v>
      </c>
      <c r="D37" s="1" t="s">
        <v>24</v>
      </c>
      <c r="E37" s="6">
        <f>IF(logVir!E37&lt;&gt;0,logVir!K37-SKir!K37*logKir!K37-SLir!K37*logHir!K37-SLir!K37*logQir!E37,0)</f>
        <v>-0.25164840695279322</v>
      </c>
      <c r="F37" s="6">
        <f>IF(logVir!F37&lt;&gt;0,logVir!L37-SKir!L37*logKir!L37-SLir!L37*logHir!L37-SLir!L37*logQir!F37,0)</f>
        <v>-0.75637260885329005</v>
      </c>
      <c r="G37" s="6">
        <f>IF(logVir!G37&lt;&gt;0,logVir!M37-SKir!M37*logKir!M37-SLir!M37*logHir!M37-SLir!M37*logQir!G37,0)</f>
        <v>-0.36512986696142347</v>
      </c>
      <c r="H37" s="6">
        <f>IF(logVir!H37&lt;&gt;0,logVir!N37-SKir!N37*logKir!N37-SLir!N37*logHir!N37-SLir!N37*logQir!H37,0)</f>
        <v>-0.16746129335431256</v>
      </c>
      <c r="I37" s="6">
        <f>IF(logVir!I37&lt;&gt;0,logVir!O37-SKir!O37*logKir!O37-SLir!O37*logHir!O37-SLir!O37*logQir!I37,0)</f>
        <v>0.48475814337664991</v>
      </c>
    </row>
    <row r="38" spans="1:9" x14ac:dyDescent="0.15">
      <c r="A38" s="1">
        <v>2</v>
      </c>
      <c r="B38" s="1" t="s">
        <v>51</v>
      </c>
      <c r="C38" s="1">
        <v>12</v>
      </c>
      <c r="D38" s="1" t="s">
        <v>25</v>
      </c>
      <c r="E38" s="6">
        <f>IF(logVir!E38&lt;&gt;0,logVir!K38-SKir!K38*logKir!K38-SLir!K38*logHir!K38-SLir!K38*logQir!E38,0)</f>
        <v>-0.61763019112944229</v>
      </c>
      <c r="F38" s="6">
        <f>IF(logVir!F38&lt;&gt;0,logVir!L38-SKir!L38*logKir!L38-SLir!L38*logHir!L38-SLir!L38*logQir!F38,0)</f>
        <v>-0.59458509434992457</v>
      </c>
      <c r="G38" s="6">
        <f>IF(logVir!G38&lt;&gt;0,logVir!M38-SKir!M38*logKir!M38-SLir!M38*logHir!M38-SLir!M38*logQir!G38,0)</f>
        <v>-0.46391459138614488</v>
      </c>
      <c r="H38" s="6">
        <f>IF(logVir!H38&lt;&gt;0,logVir!N38-SKir!N38*logKir!N38-SLir!N38*logHir!N38-SLir!N38*logQir!H38,0)</f>
        <v>-0.58903638197833019</v>
      </c>
      <c r="I38" s="6">
        <f>IF(logVir!I38&lt;&gt;0,logVir!O38-SKir!O38*logKir!O38-SLir!O38*logHir!O38-SLir!O38*logQir!I38,0)</f>
        <v>-0.60208677581053527</v>
      </c>
    </row>
    <row r="39" spans="1:9" x14ac:dyDescent="0.15">
      <c r="A39" s="1">
        <v>2</v>
      </c>
      <c r="B39" s="1" t="s">
        <v>51</v>
      </c>
      <c r="C39" s="1">
        <v>13</v>
      </c>
      <c r="D39" s="1" t="s">
        <v>26</v>
      </c>
      <c r="E39" s="6">
        <f>IF(logVir!E39&lt;&gt;0,logVir!K39-SKir!K39*logKir!K39-SLir!K39*logHir!K39-SLir!K39*logQir!E39,0)</f>
        <v>-0.26973436135528417</v>
      </c>
      <c r="F39" s="6">
        <f>IF(logVir!F39&lt;&gt;0,logVir!L39-SKir!L39*logKir!L39-SLir!L39*logHir!L39-SLir!L39*logQir!F39,0)</f>
        <v>-0.6101833148569088</v>
      </c>
      <c r="G39" s="6">
        <f>IF(logVir!G39&lt;&gt;0,logVir!M39-SKir!M39*logKir!M39-SLir!M39*logHir!M39-SLir!M39*logQir!G39,0)</f>
        <v>-0.60004474168835042</v>
      </c>
      <c r="H39" s="6">
        <f>IF(logVir!H39&lt;&gt;0,logVir!N39-SKir!N39*logKir!N39-SLir!N39*logHir!N39-SLir!N39*logQir!H39,0)</f>
        <v>-1.6597774849470597</v>
      </c>
      <c r="I39" s="6">
        <f>IF(logVir!I39&lt;&gt;0,logVir!O39-SKir!O39*logKir!O39-SLir!O39*logHir!O39-SLir!O39*logQir!I39,0)</f>
        <v>0.3120385522946863</v>
      </c>
    </row>
    <row r="40" spans="1:9" x14ac:dyDescent="0.15">
      <c r="A40" s="1">
        <v>2</v>
      </c>
      <c r="B40" s="1" t="s">
        <v>51</v>
      </c>
      <c r="C40" s="1">
        <v>14</v>
      </c>
      <c r="D40" s="1" t="s">
        <v>27</v>
      </c>
      <c r="E40" s="6">
        <f>IF(logVir!E40&lt;&gt;0,logVir!K40-SKir!K40*logKir!K40-SLir!K40*logHir!K40-SLir!K40*logQir!E40,0)</f>
        <v>0.13704374072298831</v>
      </c>
      <c r="F40" s="6">
        <f>IF(logVir!F40&lt;&gt;0,logVir!L40-SKir!L40*logKir!L40-SLir!L40*logHir!L40-SLir!L40*logQir!F40,0)</f>
        <v>9.0409659198243411E-2</v>
      </c>
      <c r="G40" s="6">
        <f>IF(logVir!G40&lt;&gt;0,logVir!M40-SKir!M40*logKir!M40-SLir!M40*logHir!M40-SLir!M40*logQir!G40,0)</f>
        <v>-0.1690268658423805</v>
      </c>
      <c r="H40" s="6">
        <f>IF(logVir!H40&lt;&gt;0,logVir!N40-SKir!N40*logKir!N40-SLir!N40*logHir!N40-SLir!N40*logQir!H40,0)</f>
        <v>-0.12656557539901248</v>
      </c>
      <c r="I40" s="6">
        <f>IF(logVir!I40&lt;&gt;0,logVir!O40-SKir!O40*logKir!O40-SLir!O40*logHir!O40-SLir!O40*logQir!I40,0)</f>
        <v>-0.23373514906899218</v>
      </c>
    </row>
    <row r="41" spans="1:9" x14ac:dyDescent="0.15">
      <c r="A41" s="1">
        <v>2</v>
      </c>
      <c r="B41" s="1" t="s">
        <v>51</v>
      </c>
      <c r="C41" s="1">
        <v>15</v>
      </c>
      <c r="D41" s="1" t="s">
        <v>28</v>
      </c>
      <c r="E41" s="6">
        <f>IF(logVir!E41&lt;&gt;0,logVir!K41-SKir!K41*logKir!K41-SLir!K41*logHir!K41-SLir!K41*logQir!E41,0)</f>
        <v>-0.14441381864227307</v>
      </c>
      <c r="F41" s="6">
        <f>IF(logVir!F41&lt;&gt;0,logVir!L41-SKir!L41*logKir!L41-SLir!L41*logHir!L41-SLir!L41*logQir!F41,0)</f>
        <v>-0.19222387040620662</v>
      </c>
      <c r="G41" s="6">
        <f>IF(logVir!G41&lt;&gt;0,logVir!M41-SKir!M41*logKir!M41-SLir!M41*logHir!M41-SLir!M41*logQir!G41,0)</f>
        <v>-0.27705194697596347</v>
      </c>
      <c r="H41" s="6">
        <f>IF(logVir!H41&lt;&gt;0,logVir!N41-SKir!N41*logKir!N41-SLir!N41*logHir!N41-SLir!N41*logQir!H41,0)</f>
        <v>-0.21118154846123688</v>
      </c>
      <c r="I41" s="6">
        <f>IF(logVir!I41&lt;&gt;0,logVir!O41-SKir!O41*logKir!O41-SLir!O41*logHir!O41-SLir!O41*logQir!I41,0)</f>
        <v>-0.45634131477330642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11</v>
      </c>
      <c r="E42" s="6">
        <f>IF(logVir!E42&lt;&gt;0,logVir!K42-SKir!K42*logKir!K42-SLir!K42*logHir!K42-SLir!K42*logQir!E42,0)</f>
        <v>2.1354038894485856E-2</v>
      </c>
      <c r="F42" s="6">
        <f>IF(logVir!F42&lt;&gt;0,logVir!L42-SKir!L42*logKir!L42-SLir!L42*logHir!L42-SLir!L42*logQir!F42,0)</f>
        <v>-0.15457821781306422</v>
      </c>
      <c r="G42" s="6">
        <f>IF(logVir!G42&lt;&gt;0,logVir!M42-SKir!M42*logKir!M42-SLir!M42*logHir!M42-SLir!M42*logQir!G42,0)</f>
        <v>-0.15207467195243432</v>
      </c>
      <c r="H42" s="6">
        <f>IF(logVir!H42&lt;&gt;0,logVir!N42-SKir!N42*logKir!N42-SLir!N42*logHir!N42-SLir!N42*logQir!H42,0)</f>
        <v>4.4859648774903199E-2</v>
      </c>
      <c r="I42" s="6">
        <f>IF(logVir!I42&lt;&gt;0,logVir!O42-SKir!O42*logKir!O42-SLir!O42*logHir!O42-SLir!O42*logQir!I42,0)</f>
        <v>-6.4959463090932118E-2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12</v>
      </c>
      <c r="E43" s="6">
        <f>IF(logVir!E43&lt;&gt;0,logVir!K43-SKir!K43*logKir!K43-SLir!K43*logHir!K43-SLir!K43*logQir!E43,0)</f>
        <v>-0.71693041089224108</v>
      </c>
      <c r="F43" s="6">
        <f>IF(logVir!F43&lt;&gt;0,logVir!L43-SKir!L43*logKir!L43-SLir!L43*logHir!L43-SLir!L43*logQir!F43,0)</f>
        <v>-0.14177566461643396</v>
      </c>
      <c r="G43" s="6">
        <f>IF(logVir!G43&lt;&gt;0,logVir!M43-SKir!M43*logKir!M43-SLir!M43*logHir!M43-SLir!M43*logQir!G43,0)</f>
        <v>-0.21118540216847817</v>
      </c>
      <c r="H43" s="6">
        <f>IF(logVir!H43&lt;&gt;0,logVir!N43-SKir!N43*logKir!N43-SLir!N43*logHir!N43-SLir!N43*logQir!H43,0)</f>
        <v>-0.23156638119976045</v>
      </c>
      <c r="I43" s="6">
        <f>IF(logVir!I43&lt;&gt;0,logVir!O43-SKir!O43*logKir!O43-SLir!O43*logHir!O43-SLir!O43*logQir!I43,0)</f>
        <v>-0.30889918804653993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13</v>
      </c>
      <c r="E44" s="6">
        <f>IF(logVir!E44&lt;&gt;0,logVir!K44-SKir!K44*logKir!K44-SLir!K44*logHir!K44-SLir!K44*logQir!E44,0)</f>
        <v>-7.9360589786510199E-2</v>
      </c>
      <c r="F44" s="6">
        <f>IF(logVir!F44&lt;&gt;0,logVir!L44-SKir!L44*logKir!L44-SLir!L44*logHir!L44-SLir!L44*logQir!F44,0)</f>
        <v>-9.1318700256060037E-2</v>
      </c>
      <c r="G44" s="6">
        <f>IF(logVir!G44&lt;&gt;0,logVir!M44-SKir!M44*logKir!M44-SLir!M44*logHir!M44-SLir!M44*logQir!G44,0)</f>
        <v>-7.0045318468140855E-2</v>
      </c>
      <c r="H44" s="6">
        <f>IF(logVir!H44&lt;&gt;0,logVir!N44-SKir!N44*logKir!N44-SLir!N44*logHir!N44-SLir!N44*logQir!H44,0)</f>
        <v>-2.6633516807722767E-2</v>
      </c>
      <c r="I44" s="6">
        <f>IF(logVir!I44&lt;&gt;0,logVir!O44-SKir!O44*logKir!O44-SLir!O44*logHir!O44-SLir!O44*logQir!I44,0)</f>
        <v>9.159054296948925E-2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14</v>
      </c>
      <c r="E45" s="6">
        <f>IF(logVir!E45&lt;&gt;0,logVir!K45-SKir!K45*logKir!K45-SLir!K45*logHir!K45-SLir!K45*logQir!E45,0)</f>
        <v>0.15224571296836598</v>
      </c>
      <c r="F45" s="6">
        <f>IF(logVir!F45&lt;&gt;0,logVir!L45-SKir!L45*logKir!L45-SLir!L45*logHir!L45-SLir!L45*logQir!F45,0)</f>
        <v>-3.0903404143982904E-3</v>
      </c>
      <c r="G45" s="6">
        <f>IF(logVir!G45&lt;&gt;0,logVir!M45-SKir!M45*logKir!M45-SLir!M45*logHir!M45-SLir!M45*logQir!G45,0)</f>
        <v>-0.21200277259699774</v>
      </c>
      <c r="H45" s="6">
        <f>IF(logVir!H45&lt;&gt;0,logVir!N45-SKir!N45*logKir!N45-SLir!N45*logHir!N45-SLir!N45*logQir!H45,0)</f>
        <v>-0.14912206313914189</v>
      </c>
      <c r="I45" s="6">
        <f>IF(logVir!I45&lt;&gt;0,logVir!O45-SKir!O45*logKir!O45-SLir!O45*logHir!O45-SLir!O45*logQir!I45,0)</f>
        <v>-0.13384383992503215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</v>
      </c>
      <c r="E46" s="6">
        <f>IF(logVir!E46&lt;&gt;0,logVir!K46-SKir!K46*logKir!K46-SLir!K46*logHir!K46-SLir!K46*logQir!E46,0)</f>
        <v>0.69994842620007514</v>
      </c>
      <c r="F46" s="6">
        <f>IF(logVir!F46&lt;&gt;0,logVir!L46-SKir!L46*logKir!L46-SLir!L46*logHir!L46-SLir!L46*logQir!F46,0)</f>
        <v>8.5542987408867607E-2</v>
      </c>
      <c r="G46" s="6">
        <f>IF(logVir!G46&lt;&gt;0,logVir!M46-SKir!M46*logKir!M46-SLir!M46*logHir!M46-SLir!M46*logQir!G46,0)</f>
        <v>-1.4130952675980048E-2</v>
      </c>
      <c r="H46" s="6">
        <f>IF(logVir!H46&lt;&gt;0,logVir!N46-SKir!N46*logKir!N46-SLir!N46*logHir!N46-SLir!N46*logQir!H46,0)</f>
        <v>9.6936396396715314E-3</v>
      </c>
      <c r="I46" s="6">
        <f>IF(logVir!I46&lt;&gt;0,logVir!O46-SKir!O46*logKir!O46-SLir!O46*logHir!O46-SLir!O46*logQir!I46,0)</f>
        <v>-1.550141788569024E-3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16</v>
      </c>
      <c r="E47" s="6">
        <f>IF(logVir!E47&lt;&gt;0,logVir!K47-SKir!K47*logKir!K47-SLir!K47*logHir!K47-SLir!K47*logQir!E47,0)</f>
        <v>7.1746948924650056E-2</v>
      </c>
      <c r="F47" s="6">
        <f>IF(logVir!F47&lt;&gt;0,logVir!L47-SKir!L47*logKir!L47-SLir!L47*logHir!L47-SLir!L47*logQir!F47,0)</f>
        <v>4.6845326842736852E-2</v>
      </c>
      <c r="G47" s="6">
        <f>IF(logVir!G47&lt;&gt;0,logVir!M47-SKir!M47*logKir!M47-SLir!M47*logHir!M47-SLir!M47*logQir!G47,0)</f>
        <v>8.3558851422261507E-2</v>
      </c>
      <c r="H47" s="6">
        <f>IF(logVir!H47&lt;&gt;0,logVir!N47-SKir!N47*logKir!N47-SLir!N47*logHir!N47-SLir!N47*logQir!H47,0)</f>
        <v>-0.36293236051460143</v>
      </c>
      <c r="I47" s="6">
        <f>IF(logVir!I47&lt;&gt;0,logVir!O47-SKir!O47*logKir!O47-SLir!O47*logHir!O47-SLir!O47*logQir!I47,0)</f>
        <v>-0.5732895180545392</v>
      </c>
    </row>
    <row r="48" spans="1:9" x14ac:dyDescent="0.15">
      <c r="A48" s="1">
        <v>2</v>
      </c>
      <c r="B48" s="1" t="s">
        <v>49</v>
      </c>
      <c r="C48" s="1">
        <v>22</v>
      </c>
      <c r="D48" s="1" t="s">
        <v>8</v>
      </c>
      <c r="E48" s="6">
        <f>IF(logVir!E48&lt;&gt;0,logVir!K48-SKir!K48*logKir!K48-SLir!K48*logHir!K48-SLir!K48*logQir!E48,0)</f>
        <v>-0.32803630424390406</v>
      </c>
      <c r="F48" s="6">
        <f>IF(logVir!F48&lt;&gt;0,logVir!L48-SKir!L48*logKir!L48-SLir!L48*logHir!L48-SLir!L48*logQir!F48,0)</f>
        <v>-0.10846536313913656</v>
      </c>
      <c r="G48" s="6">
        <f>IF(logVir!G48&lt;&gt;0,logVir!M48-SKir!M48*logKir!M48-SLir!M48*logHir!M48-SLir!M48*logQir!G48,0)</f>
        <v>-8.8219195615073021E-2</v>
      </c>
      <c r="H48" s="6">
        <f>IF(logVir!H48&lt;&gt;0,logVir!N48-SKir!N48*logKir!N48-SLir!N48*logHir!N48-SLir!N48*logQir!H48,0)</f>
        <v>-0.10698786025376496</v>
      </c>
      <c r="I48" s="6">
        <f>IF(logVir!I48&lt;&gt;0,logVir!O48-SKir!O48*logKir!O48-SLir!O48*logHir!O48-SLir!O48*logQir!I48,0)</f>
        <v>-5.4322851864723194E-2</v>
      </c>
    </row>
    <row r="49" spans="1:9" x14ac:dyDescent="0.15">
      <c r="A49" s="1">
        <v>2</v>
      </c>
      <c r="B49" s="1" t="s">
        <v>49</v>
      </c>
      <c r="C49" s="1">
        <v>23</v>
      </c>
      <c r="D49" s="1" t="s">
        <v>29</v>
      </c>
      <c r="E49" s="6">
        <f>IF(logVir!E49&lt;&gt;0,logVir!K49-SKir!K49*logKir!K49-SLir!K49*logHir!K49-SLir!K49*logQir!E49,0)</f>
        <v>1.4954447817329226E-2</v>
      </c>
      <c r="F49" s="6">
        <f>IF(logVir!F49&lt;&gt;0,logVir!L49-SKir!L49*logKir!L49-SLir!L49*logHir!L49-SLir!L49*logQir!F49,0)</f>
        <v>-5.2701428071180688E-3</v>
      </c>
      <c r="G49" s="6">
        <f>IF(logVir!G49&lt;&gt;0,logVir!M49-SKir!M49*logKir!M49-SLir!M49*logHir!M49-SLir!M49*logQir!G49,0)</f>
        <v>9.6578539126467244E-2</v>
      </c>
      <c r="H49" s="6">
        <f>IF(logVir!H49&lt;&gt;0,logVir!N49-SKir!N49*logKir!N49-SLir!N49*logHir!N49-SLir!N49*logQir!H49,0)</f>
        <v>6.7167444170772056E-2</v>
      </c>
      <c r="I49" s="6">
        <f>IF(logVir!I49&lt;&gt;0,logVir!O49-SKir!O49*logKir!O49-SLir!O49*logHir!O49-SLir!O49*logQir!I49,0)</f>
        <v>6.2775505881343119E-2</v>
      </c>
    </row>
    <row r="50" spans="1:9" x14ac:dyDescent="0.15">
      <c r="A50" s="1">
        <v>3</v>
      </c>
      <c r="B50" s="1" t="s">
        <v>53</v>
      </c>
      <c r="C50" s="1">
        <v>1</v>
      </c>
      <c r="D50" s="1" t="s">
        <v>9</v>
      </c>
      <c r="E50" s="6">
        <f>IF(logVir!E50&lt;&gt;0,logVir!K50-SKir!K50*logKir!K50-SLir!K50*logHir!K50-SLir!K50*logQir!E50,0)</f>
        <v>-1.0979104413804331E-2</v>
      </c>
      <c r="F50" s="6">
        <f>IF(logVir!F50&lt;&gt;0,logVir!L50-SKir!L50*logKir!L50-SLir!L50*logHir!L50-SLir!L50*logQir!F50,0)</f>
        <v>-9.3601576780412074E-2</v>
      </c>
      <c r="G50" s="6">
        <f>IF(logVir!G50&lt;&gt;0,logVir!M50-SKir!M50*logKir!M50-SLir!M50*logHir!M50-SLir!M50*logQir!G50,0)</f>
        <v>9.8147971577348281E-2</v>
      </c>
      <c r="H50" s="6">
        <f>IF(logVir!H50&lt;&gt;0,logVir!N50-SKir!N50*logKir!N50-SLir!N50*logHir!N50-SLir!N50*logQir!H50,0)</f>
        <v>4.0641028931278911E-2</v>
      </c>
      <c r="I50" s="6">
        <f>IF(logVir!I50&lt;&gt;0,logVir!O50-SKir!O50*logKir!O50-SLir!O50*logHir!O50-SLir!O50*logQir!I50,0)</f>
        <v>-6.5409508038597131E-2</v>
      </c>
    </row>
    <row r="51" spans="1:9" x14ac:dyDescent="0.15">
      <c r="A51" s="1">
        <v>3</v>
      </c>
      <c r="B51" s="1" t="s">
        <v>53</v>
      </c>
      <c r="C51" s="1">
        <v>2</v>
      </c>
      <c r="D51" s="1" t="s">
        <v>10</v>
      </c>
      <c r="E51" s="6">
        <f>IF(logVir!E51&lt;&gt;0,logVir!K51-SKir!K51*logKir!K51-SLir!K51*logHir!K51-SLir!K51*logQir!E51,0)</f>
        <v>-1.9601879976623049E-2</v>
      </c>
      <c r="F51" s="6">
        <f>IF(logVir!F51&lt;&gt;0,logVir!L51-SKir!L51*logKir!L51-SLir!L51*logHir!L51-SLir!L51*logQir!F51,0)</f>
        <v>-0.68978414395457122</v>
      </c>
      <c r="G51" s="6">
        <f>IF(logVir!G51&lt;&gt;0,logVir!M51-SKir!M51*logKir!M51-SLir!M51*logHir!M51-SLir!M51*logQir!G51,0)</f>
        <v>-0.51587656731265097</v>
      </c>
      <c r="H51" s="6">
        <f>IF(logVir!H51&lt;&gt;0,logVir!N51-SKir!N51*logKir!N51-SLir!N51*logHir!N51-SLir!N51*logQir!H51,0)</f>
        <v>-0.3220643859809012</v>
      </c>
      <c r="I51" s="6">
        <f>IF(logVir!I51&lt;&gt;0,logVir!O51-SKir!O51*logKir!O51-SLir!O51*logHir!O51-SLir!O51*logQir!I51,0)</f>
        <v>-0.48778307022737827</v>
      </c>
    </row>
    <row r="52" spans="1:9" x14ac:dyDescent="0.15">
      <c r="A52" s="1">
        <v>3</v>
      </c>
      <c r="B52" s="1" t="s">
        <v>54</v>
      </c>
      <c r="C52" s="1">
        <v>3</v>
      </c>
      <c r="D52" s="1" t="s">
        <v>17</v>
      </c>
      <c r="E52" s="6">
        <f>IF(logVir!E52&lt;&gt;0,logVir!K52-SKir!K52*logKir!K52-SLir!K52*logHir!K52-SLir!K52*logQir!E52,0)</f>
        <v>-0.11853965908751495</v>
      </c>
      <c r="F52" s="6">
        <f>IF(logVir!F52&lt;&gt;0,logVir!L52-SKir!L52*logKir!L52-SLir!L52*logHir!L52-SLir!L52*logQir!F52,0)</f>
        <v>-0.38649831797629269</v>
      </c>
      <c r="G52" s="6">
        <f>IF(logVir!G52&lt;&gt;0,logVir!M52-SKir!M52*logKir!M52-SLir!M52*logHir!M52-SLir!M52*logQir!G52,0)</f>
        <v>-8.2233196826818775E-2</v>
      </c>
      <c r="H52" s="6">
        <f>IF(logVir!H52&lt;&gt;0,logVir!N52-SKir!N52*logKir!N52-SLir!N52*logHir!N52-SLir!N52*logQir!H52,0)</f>
        <v>2.1777744039210015E-2</v>
      </c>
      <c r="I52" s="6">
        <f>IF(logVir!I52&lt;&gt;0,logVir!O52-SKir!O52*logKir!O52-SLir!O52*logHir!O52-SLir!O52*logQir!I52,0)</f>
        <v>-0.16407816756600802</v>
      </c>
    </row>
    <row r="53" spans="1:9" x14ac:dyDescent="0.15">
      <c r="A53" s="1">
        <v>3</v>
      </c>
      <c r="B53" s="1" t="s">
        <v>54</v>
      </c>
      <c r="C53" s="1">
        <v>4</v>
      </c>
      <c r="D53" s="1" t="s">
        <v>18</v>
      </c>
      <c r="E53" s="6">
        <f>IF(logVir!E53&lt;&gt;0,logVir!K53-SKir!K53*logKir!K53-SLir!K53*logHir!K53-SLir!K53*logQir!E53,0)</f>
        <v>-0.24713243818567379</v>
      </c>
      <c r="F53" s="6">
        <f>IF(logVir!F53&lt;&gt;0,logVir!L53-SKir!L53*logKir!L53-SLir!L53*logHir!L53-SLir!L53*logQir!F53,0)</f>
        <v>-0.1832381759579905</v>
      </c>
      <c r="G53" s="6">
        <f>IF(logVir!G53&lt;&gt;0,logVir!M53-SKir!M53*logKir!M53-SLir!M53*logHir!M53-SLir!M53*logQir!G53,0)</f>
        <v>-0.20389162201300903</v>
      </c>
      <c r="H53" s="6">
        <f>IF(logVir!H53&lt;&gt;0,logVir!N53-SKir!N53*logKir!N53-SLir!N53*logHir!N53-SLir!N53*logQir!H53,0)</f>
        <v>-9.4202892612646888E-2</v>
      </c>
      <c r="I53" s="6">
        <f>IF(logVir!I53&lt;&gt;0,logVir!O53-SKir!O53*logKir!O53-SLir!O53*logHir!O53-SLir!O53*logQir!I53,0)</f>
        <v>-0.2737134748720933</v>
      </c>
    </row>
    <row r="54" spans="1:9" x14ac:dyDescent="0.15">
      <c r="A54" s="1">
        <v>3</v>
      </c>
      <c r="B54" s="1" t="s">
        <v>54</v>
      </c>
      <c r="C54" s="1">
        <v>5</v>
      </c>
      <c r="D54" s="1" t="s">
        <v>19</v>
      </c>
      <c r="E54" s="6">
        <f>IF(logVir!E54&lt;&gt;0,logVir!K54-SKir!K54*logKir!K54-SLir!K54*logHir!K54-SLir!K54*logQir!E54,0)</f>
        <v>0.12898318177899246</v>
      </c>
      <c r="F54" s="6">
        <f>IF(logVir!F54&lt;&gt;0,logVir!L54-SKir!L54*logKir!L54-SLir!L54*logHir!L54-SLir!L54*logQir!F54,0)</f>
        <v>0.31541803707961402</v>
      </c>
      <c r="G54" s="6">
        <f>IF(logVir!G54&lt;&gt;0,logVir!M54-SKir!M54*logKir!M54-SLir!M54*logHir!M54-SLir!M54*logQir!G54,0)</f>
        <v>2.598310243290311E-3</v>
      </c>
      <c r="H54" s="6">
        <f>IF(logVir!H54&lt;&gt;0,logVir!N54-SKir!N54*logKir!N54-SLir!N54*logHir!N54-SLir!N54*logQir!H54,0)</f>
        <v>0.20576432169872017</v>
      </c>
      <c r="I54" s="6">
        <f>IF(logVir!I54&lt;&gt;0,logVir!O54-SKir!O54*logKir!O54-SLir!O54*logHir!O54-SLir!O54*logQir!I54,0)</f>
        <v>-4.1716528000120545E-2</v>
      </c>
    </row>
    <row r="55" spans="1:9" x14ac:dyDescent="0.15">
      <c r="A55" s="1">
        <v>3</v>
      </c>
      <c r="B55" s="1" t="s">
        <v>54</v>
      </c>
      <c r="C55" s="1">
        <v>6</v>
      </c>
      <c r="D55" s="1" t="s">
        <v>3</v>
      </c>
      <c r="E55" s="6">
        <f>IF(logVir!E55&lt;&gt;0,logVir!K55-SKir!K55*logKir!K55-SLir!K55*logHir!K55-SLir!K55*logQir!E55,0)</f>
        <v>-0.72951769234332997</v>
      </c>
      <c r="F55" s="6">
        <f>IF(logVir!F55&lt;&gt;0,logVir!L55-SKir!L55*logKir!L55-SLir!L55*logHir!L55-SLir!L55*logQir!F55,0)</f>
        <v>-0.12882488817410082</v>
      </c>
      <c r="G55" s="6">
        <f>IF(logVir!G55&lt;&gt;0,logVir!M55-SKir!M55*logKir!M55-SLir!M55*logHir!M55-SLir!M55*logQir!G55,0)</f>
        <v>-0.88968454341364711</v>
      </c>
      <c r="H55" s="6">
        <f>IF(logVir!H55&lt;&gt;0,logVir!N55-SKir!N55*logKir!N55-SLir!N55*logHir!N55-SLir!N55*logQir!H55,0)</f>
        <v>-0.92132870778988463</v>
      </c>
      <c r="I55" s="6">
        <f>IF(logVir!I55&lt;&gt;0,logVir!O55-SKir!O55*logKir!O55-SLir!O55*logHir!O55-SLir!O55*logQir!I55,0)</f>
        <v>-0.53971833465738217</v>
      </c>
    </row>
    <row r="56" spans="1:9" x14ac:dyDescent="0.15">
      <c r="A56" s="1">
        <v>3</v>
      </c>
      <c r="B56" s="1" t="s">
        <v>54</v>
      </c>
      <c r="C56" s="1">
        <v>7</v>
      </c>
      <c r="D56" s="1" t="s">
        <v>20</v>
      </c>
      <c r="E56" s="6">
        <f>IF(logVir!E56&lt;&gt;0,logVir!K56-SKir!K56*logKir!K56-SLir!K56*logHir!K56-SLir!K56*logQir!E56,0)</f>
        <v>-1.0580250425098363</v>
      </c>
      <c r="F56" s="6">
        <f>IF(logVir!F56&lt;&gt;0,logVir!L56-SKir!L56*logKir!L56-SLir!L56*logHir!L56-SLir!L56*logQir!F56,0)</f>
        <v>-1.5389207750325633</v>
      </c>
      <c r="G56" s="6">
        <f>IF(logVir!G56&lt;&gt;0,logVir!M56-SKir!M56*logKir!M56-SLir!M56*logHir!M56-SLir!M56*logQir!G56,0)</f>
        <v>-0.68626722179732313</v>
      </c>
      <c r="H56" s="6">
        <f>IF(logVir!H56&lt;&gt;0,logVir!N56-SKir!N56*logKir!N56-SLir!N56*logHir!N56-SLir!N56*logQir!H56,0)</f>
        <v>-0.14436870675811903</v>
      </c>
      <c r="I56" s="6">
        <f>IF(logVir!I56&lt;&gt;0,logVir!O56-SKir!O56*logKir!O56-SLir!O56*logHir!O56-SLir!O56*logQir!I56,0)</f>
        <v>0.19067075382471707</v>
      </c>
    </row>
    <row r="57" spans="1:9" x14ac:dyDescent="0.15">
      <c r="A57" s="1">
        <v>3</v>
      </c>
      <c r="B57" s="1" t="s">
        <v>54</v>
      </c>
      <c r="C57" s="1">
        <v>8</v>
      </c>
      <c r="D57" s="1" t="s">
        <v>21</v>
      </c>
      <c r="E57" s="6">
        <f>IF(logVir!E57&lt;&gt;0,logVir!K57-SKir!K57*logKir!K57-SLir!K57*logHir!K57-SLir!K57*logQir!E57,0)</f>
        <v>-0.16958532211436975</v>
      </c>
      <c r="F57" s="6">
        <f>IF(logVir!F57&lt;&gt;0,logVir!L57-SKir!L57*logKir!L57-SLir!L57*logHir!L57-SLir!L57*logQir!F57,0)</f>
        <v>0.16574324760669476</v>
      </c>
      <c r="G57" s="6">
        <f>IF(logVir!G57&lt;&gt;0,logVir!M57-SKir!M57*logKir!M57-SLir!M57*logHir!M57-SLir!M57*logQir!G57,0)</f>
        <v>0.14114044208636556</v>
      </c>
      <c r="H57" s="6">
        <f>IF(logVir!H57&lt;&gt;0,logVir!N57-SKir!N57*logKir!N57-SLir!N57*logHir!N57-SLir!N57*logQir!H57,0)</f>
        <v>3.6305182699221741E-2</v>
      </c>
      <c r="I57" s="6">
        <f>IF(logVir!I57&lt;&gt;0,logVir!O57-SKir!O57*logKir!O57-SLir!O57*logHir!O57-SLir!O57*logQir!I57,0)</f>
        <v>-9.7586238543489315E-2</v>
      </c>
    </row>
    <row r="58" spans="1:9" x14ac:dyDescent="0.15">
      <c r="A58" s="1">
        <v>3</v>
      </c>
      <c r="B58" s="1" t="s">
        <v>54</v>
      </c>
      <c r="C58" s="1">
        <v>9</v>
      </c>
      <c r="D58" s="1" t="s">
        <v>22</v>
      </c>
      <c r="E58" s="6">
        <f>IF(logVir!E58&lt;&gt;0,logVir!K58-SKir!K58*logKir!K58-SLir!K58*logHir!K58-SLir!K58*logQir!E58,0)</f>
        <v>-1.7891460447412064E-2</v>
      </c>
      <c r="F58" s="6">
        <f>IF(logVir!F58&lt;&gt;0,logVir!L58-SKir!L58*logKir!L58-SLir!L58*logHir!L58-SLir!L58*logQir!F58,0)</f>
        <v>-0.22811630142646527</v>
      </c>
      <c r="G58" s="6">
        <f>IF(logVir!G58&lt;&gt;0,logVir!M58-SKir!M58*logKir!M58-SLir!M58*logHir!M58-SLir!M58*logQir!G58,0)</f>
        <v>-0.72497514405299701</v>
      </c>
      <c r="H58" s="6">
        <f>IF(logVir!H58&lt;&gt;0,logVir!N58-SKir!N58*logKir!N58-SLir!N58*logHir!N58-SLir!N58*logQir!H58,0)</f>
        <v>-0.23049368778726226</v>
      </c>
      <c r="I58" s="6">
        <f>IF(logVir!I58&lt;&gt;0,logVir!O58-SKir!O58*logKir!O58-SLir!O58*logHir!O58-SLir!O58*logQir!I58,0)</f>
        <v>-0.36442693751657385</v>
      </c>
    </row>
    <row r="59" spans="1:9" x14ac:dyDescent="0.15">
      <c r="A59" s="1">
        <v>3</v>
      </c>
      <c r="B59" s="1" t="s">
        <v>54</v>
      </c>
      <c r="C59" s="1">
        <v>10</v>
      </c>
      <c r="D59" s="1" t="s">
        <v>23</v>
      </c>
      <c r="E59" s="6">
        <f>IF(logVir!E59&lt;&gt;0,logVir!K59-SKir!K59*logKir!K59-SLir!K59*logHir!K59-SLir!K59*logQir!E59,0)</f>
        <v>-0.50255193970490797</v>
      </c>
      <c r="F59" s="6">
        <f>IF(logVir!F59&lt;&gt;0,logVir!L59-SKir!L59*logKir!L59-SLir!L59*logHir!L59-SLir!L59*logQir!F59,0)</f>
        <v>-0.38744973651234416</v>
      </c>
      <c r="G59" s="6">
        <f>IF(logVir!G59&lt;&gt;0,logVir!M59-SKir!M59*logKir!M59-SLir!M59*logHir!M59-SLir!M59*logQir!G59,0)</f>
        <v>-0.29707037095009281</v>
      </c>
      <c r="H59" s="6">
        <f>IF(logVir!H59&lt;&gt;0,logVir!N59-SKir!N59*logKir!N59-SLir!N59*logHir!N59-SLir!N59*logQir!H59,0)</f>
        <v>-0.25305120595449682</v>
      </c>
      <c r="I59" s="6">
        <f>IF(logVir!I59&lt;&gt;0,logVir!O59-SKir!O59*logKir!O59-SLir!O59*logHir!O59-SLir!O59*logQir!I59,0)</f>
        <v>-0.26665536993624972</v>
      </c>
    </row>
    <row r="60" spans="1:9" x14ac:dyDescent="0.15">
      <c r="A60" s="1">
        <v>3</v>
      </c>
      <c r="B60" s="1" t="s">
        <v>54</v>
      </c>
      <c r="C60" s="1">
        <v>11</v>
      </c>
      <c r="D60" s="1" t="s">
        <v>24</v>
      </c>
      <c r="E60" s="6">
        <f>IF(logVir!E60&lt;&gt;0,logVir!K60-SKir!K60*logKir!K60-SLir!K60*logHir!K60-SLir!K60*logQir!E60,0)</f>
        <v>3.4325630663426351E-2</v>
      </c>
      <c r="F60" s="6">
        <f>IF(logVir!F60&lt;&gt;0,logVir!L60-SKir!L60*logKir!L60-SLir!L60*logHir!L60-SLir!L60*logQir!F60,0)</f>
        <v>-0.4108137721746275</v>
      </c>
      <c r="G60" s="6">
        <f>IF(logVir!G60&lt;&gt;0,logVir!M60-SKir!M60*logKir!M60-SLir!M60*logHir!M60-SLir!M60*logQir!G60,0)</f>
        <v>-0.29723337586613668</v>
      </c>
      <c r="H60" s="6">
        <f>IF(logVir!H60&lt;&gt;0,logVir!N60-SKir!N60*logKir!N60-SLir!N60*logHir!N60-SLir!N60*logQir!H60,0)</f>
        <v>8.8092358196257173E-2</v>
      </c>
      <c r="I60" s="6">
        <f>IF(logVir!I60&lt;&gt;0,logVir!O60-SKir!O60*logKir!O60-SLir!O60*logHir!O60-SLir!O60*logQir!I60,0)</f>
        <v>-0.14215008469165757</v>
      </c>
    </row>
    <row r="61" spans="1:9" x14ac:dyDescent="0.15">
      <c r="A61" s="1">
        <v>3</v>
      </c>
      <c r="B61" s="1" t="s">
        <v>54</v>
      </c>
      <c r="C61" s="1">
        <v>12</v>
      </c>
      <c r="D61" s="1" t="s">
        <v>25</v>
      </c>
      <c r="E61" s="6">
        <f>IF(logVir!E61&lt;&gt;0,logVir!K61-SKir!K61*logKir!K61-SLir!K61*logHir!K61-SLir!K61*logQir!E61,0)</f>
        <v>-0.1001968589415243</v>
      </c>
      <c r="F61" s="6">
        <f>IF(logVir!F61&lt;&gt;0,logVir!L61-SKir!L61*logKir!L61-SLir!L61*logHir!L61-SLir!L61*logQir!F61,0)</f>
        <v>-0.17029189871019465</v>
      </c>
      <c r="G61" s="6">
        <f>IF(logVir!G61&lt;&gt;0,logVir!M61-SKir!M61*logKir!M61-SLir!M61*logHir!M61-SLir!M61*logQir!G61,0)</f>
        <v>-0.13336841653782705</v>
      </c>
      <c r="H61" s="6">
        <f>IF(logVir!H61&lt;&gt;0,logVir!N61-SKir!N61*logKir!N61-SLir!N61*logHir!N61-SLir!N61*logQir!H61,0)</f>
        <v>-0.11907245152318659</v>
      </c>
      <c r="I61" s="6">
        <f>IF(logVir!I61&lt;&gt;0,logVir!O61-SKir!O61*logKir!O61-SLir!O61*logHir!O61-SLir!O61*logQir!I61,0)</f>
        <v>-0.29611508785200902</v>
      </c>
    </row>
    <row r="62" spans="1:9" x14ac:dyDescent="0.15">
      <c r="A62" s="1">
        <v>3</v>
      </c>
      <c r="B62" s="1" t="s">
        <v>54</v>
      </c>
      <c r="C62" s="1">
        <v>13</v>
      </c>
      <c r="D62" s="1" t="s">
        <v>26</v>
      </c>
      <c r="E62" s="6">
        <f>IF(logVir!E62&lt;&gt;0,logVir!K62-SKir!K62*logKir!K62-SLir!K62*logHir!K62-SLir!K62*logQir!E62,0)</f>
        <v>-0.35784975476729669</v>
      </c>
      <c r="F62" s="6">
        <f>IF(logVir!F62&lt;&gt;0,logVir!L62-SKir!L62*logKir!L62-SLir!L62*logHir!L62-SLir!L62*logQir!F62,0)</f>
        <v>-0.44012580503242427</v>
      </c>
      <c r="G62" s="6">
        <f>IF(logVir!G62&lt;&gt;0,logVir!M62-SKir!M62*logKir!M62-SLir!M62*logHir!M62-SLir!M62*logQir!G62,0)</f>
        <v>-0.38625343836453235</v>
      </c>
      <c r="H62" s="6">
        <f>IF(logVir!H62&lt;&gt;0,logVir!N62-SKir!N62*logKir!N62-SLir!N62*logHir!N62-SLir!N62*logQir!H62,0)</f>
        <v>-0.18032112070718001</v>
      </c>
      <c r="I62" s="6">
        <f>IF(logVir!I62&lt;&gt;0,logVir!O62-SKir!O62*logKir!O62-SLir!O62*logHir!O62-SLir!O62*logQir!I62,0)</f>
        <v>-0.47774625066795506</v>
      </c>
    </row>
    <row r="63" spans="1:9" x14ac:dyDescent="0.15">
      <c r="A63" s="1">
        <v>3</v>
      </c>
      <c r="B63" s="1" t="s">
        <v>54</v>
      </c>
      <c r="C63" s="1">
        <v>14</v>
      </c>
      <c r="D63" s="1" t="s">
        <v>27</v>
      </c>
      <c r="E63" s="6">
        <f>IF(logVir!E63&lt;&gt;0,logVir!K63-SKir!K63*logKir!K63-SLir!K63*logHir!K63-SLir!K63*logQir!E63,0)</f>
        <v>0.51743389861790412</v>
      </c>
      <c r="F63" s="6">
        <f>IF(logVir!F63&lt;&gt;0,logVir!L63-SKir!L63*logKir!L63-SLir!L63*logHir!L63-SLir!L63*logQir!F63,0)</f>
        <v>0.57562410083506932</v>
      </c>
      <c r="G63" s="6">
        <f>IF(logVir!G63&lt;&gt;0,logVir!M63-SKir!M63*logKir!M63-SLir!M63*logHir!M63-SLir!M63*logQir!G63,0)</f>
        <v>0.15342377050979233</v>
      </c>
      <c r="H63" s="6">
        <f>IF(logVir!H63&lt;&gt;0,logVir!N63-SKir!N63*logKir!N63-SLir!N63*logHir!N63-SLir!N63*logQir!H63,0)</f>
        <v>-7.5824798622738915E-2</v>
      </c>
      <c r="I63" s="6">
        <f>IF(logVir!I63&lt;&gt;0,logVir!O63-SKir!O63*logKir!O63-SLir!O63*logHir!O63-SLir!O63*logQir!I63,0)</f>
        <v>-0.3406646545464575</v>
      </c>
    </row>
    <row r="64" spans="1:9" x14ac:dyDescent="0.15">
      <c r="A64" s="1">
        <v>3</v>
      </c>
      <c r="B64" s="1" t="s">
        <v>54</v>
      </c>
      <c r="C64" s="1">
        <v>15</v>
      </c>
      <c r="D64" s="1" t="s">
        <v>28</v>
      </c>
      <c r="E64" s="6">
        <f>IF(logVir!E64&lt;&gt;0,logVir!K64-SKir!K64*logKir!K64-SLir!K64*logHir!K64-SLir!K64*logQir!E64,0)</f>
        <v>-0.15096314691520896</v>
      </c>
      <c r="F64" s="6">
        <f>IF(logVir!F64&lt;&gt;0,logVir!L64-SKir!L64*logKir!L64-SLir!L64*logHir!L64-SLir!L64*logQir!F64,0)</f>
        <v>-0.17851487044266456</v>
      </c>
      <c r="G64" s="6">
        <f>IF(logVir!G64&lt;&gt;0,logVir!M64-SKir!M64*logKir!M64-SLir!M64*logHir!M64-SLir!M64*logQir!G64,0)</f>
        <v>-0.11547447142396942</v>
      </c>
      <c r="H64" s="6">
        <f>IF(logVir!H64&lt;&gt;0,logVir!N64-SKir!N64*logKir!N64-SLir!N64*logHir!N64-SLir!N64*logQir!H64,0)</f>
        <v>-0.17332867250787298</v>
      </c>
      <c r="I64" s="6">
        <f>IF(logVir!I64&lt;&gt;0,logVir!O64-SKir!O64*logKir!O64-SLir!O64*logHir!O64-SLir!O64*logQir!I64,0)</f>
        <v>-0.12386256408589365</v>
      </c>
    </row>
    <row r="65" spans="1:9" x14ac:dyDescent="0.15">
      <c r="A65" s="1">
        <v>3</v>
      </c>
      <c r="B65" s="1" t="s">
        <v>53</v>
      </c>
      <c r="C65" s="1">
        <v>16</v>
      </c>
      <c r="D65" s="1" t="s">
        <v>11</v>
      </c>
      <c r="E65" s="6">
        <f>IF(logVir!E65&lt;&gt;0,logVir!K65-SKir!K65*logKir!K65-SLir!K65*logHir!K65-SLir!K65*logQir!E65,0)</f>
        <v>-0.24901849918268149</v>
      </c>
      <c r="F65" s="6">
        <f>IF(logVir!F65&lt;&gt;0,logVir!L65-SKir!L65*logKir!L65-SLir!L65*logHir!L65-SLir!L65*logQir!F65,0)</f>
        <v>-0.15896258381903403</v>
      </c>
      <c r="G65" s="6">
        <f>IF(logVir!G65&lt;&gt;0,logVir!M65-SKir!M65*logKir!M65-SLir!M65*logHir!M65-SLir!M65*logQir!G65,0)</f>
        <v>-9.3046372084469114E-2</v>
      </c>
      <c r="H65" s="6">
        <f>IF(logVir!H65&lt;&gt;0,logVir!N65-SKir!N65*logKir!N65-SLir!N65*logHir!N65-SLir!N65*logQir!H65,0)</f>
        <v>-1.788631081006048E-3</v>
      </c>
      <c r="I65" s="6">
        <f>IF(logVir!I65&lt;&gt;0,logVir!O65-SKir!O65*logKir!O65-SLir!O65*logHir!O65-SLir!O65*logQir!I65,0)</f>
        <v>0.26721337492883834</v>
      </c>
    </row>
    <row r="66" spans="1:9" x14ac:dyDescent="0.15">
      <c r="A66" s="1">
        <v>3</v>
      </c>
      <c r="B66" s="1" t="s">
        <v>53</v>
      </c>
      <c r="C66" s="1">
        <v>17</v>
      </c>
      <c r="D66" s="1" t="s">
        <v>12</v>
      </c>
      <c r="E66" s="6">
        <f>IF(logVir!E66&lt;&gt;0,logVir!K66-SKir!K66*logKir!K66-SLir!K66*logHir!K66-SLir!K66*logQir!E66,0)</f>
        <v>0.3616831089454447</v>
      </c>
      <c r="F66" s="6">
        <f>IF(logVir!F66&lt;&gt;0,logVir!L66-SKir!L66*logKir!L66-SLir!L66*logHir!L66-SLir!L66*logQir!F66,0)</f>
        <v>6.8151341055043571E-2</v>
      </c>
      <c r="G66" s="6">
        <f>IF(logVir!G66&lt;&gt;0,logVir!M66-SKir!M66*logKir!M66-SLir!M66*logHir!M66-SLir!M66*logQir!G66,0)</f>
        <v>5.0501916618247468E-3</v>
      </c>
      <c r="H66" s="6">
        <f>IF(logVir!H66&lt;&gt;0,logVir!N66-SKir!N66*logKir!N66-SLir!N66*logHir!N66-SLir!N66*logQir!H66,0)</f>
        <v>1.4890505141974987E-2</v>
      </c>
      <c r="I66" s="6">
        <f>IF(logVir!I66&lt;&gt;0,logVir!O66-SKir!O66*logKir!O66-SLir!O66*logHir!O66-SLir!O66*logQir!I66,0)</f>
        <v>-7.8458476393866605E-2</v>
      </c>
    </row>
    <row r="67" spans="1:9" x14ac:dyDescent="0.15">
      <c r="A67" s="1">
        <v>3</v>
      </c>
      <c r="B67" s="1" t="s">
        <v>53</v>
      </c>
      <c r="C67" s="1">
        <v>18</v>
      </c>
      <c r="D67" s="1" t="s">
        <v>13</v>
      </c>
      <c r="E67" s="6">
        <f>IF(logVir!E67&lt;&gt;0,logVir!K67-SKir!K67*logKir!K67-SLir!K67*logHir!K67-SLir!K67*logQir!E67,0)</f>
        <v>6.6979063469526534E-2</v>
      </c>
      <c r="F67" s="6">
        <f>IF(logVir!F67&lt;&gt;0,logVir!L67-SKir!L67*logKir!L67-SLir!L67*logHir!L67-SLir!L67*logQir!F67,0)</f>
        <v>-0.10787483194595363</v>
      </c>
      <c r="G67" s="6">
        <f>IF(logVir!G67&lt;&gt;0,logVir!M67-SKir!M67*logKir!M67-SLir!M67*logHir!M67-SLir!M67*logQir!G67,0)</f>
        <v>-0.26512373669516925</v>
      </c>
      <c r="H67" s="6">
        <f>IF(logVir!H67&lt;&gt;0,logVir!N67-SKir!N67*logKir!N67-SLir!N67*logHir!N67-SLir!N67*logQir!H67,0)</f>
        <v>-7.9660878726247525E-2</v>
      </c>
      <c r="I67" s="6">
        <f>IF(logVir!I67&lt;&gt;0,logVir!O67-SKir!O67*logKir!O67-SLir!O67*logHir!O67-SLir!O67*logQir!I67,0)</f>
        <v>-0.1371023931721754</v>
      </c>
    </row>
    <row r="68" spans="1:9" x14ac:dyDescent="0.15">
      <c r="A68" s="1">
        <v>3</v>
      </c>
      <c r="B68" s="1" t="s">
        <v>53</v>
      </c>
      <c r="C68" s="1">
        <v>19</v>
      </c>
      <c r="D68" s="1" t="s">
        <v>14</v>
      </c>
      <c r="E68" s="6">
        <f>IF(logVir!E68&lt;&gt;0,logVir!K68-SKir!K68*logKir!K68-SLir!K68*logHir!K68-SLir!K68*logQir!E68,0)</f>
        <v>4.3799666445751964E-2</v>
      </c>
      <c r="F68" s="6">
        <f>IF(logVir!F68&lt;&gt;0,logVir!L68-SKir!L68*logKir!L68-SLir!L68*logHir!L68-SLir!L68*logQir!F68,0)</f>
        <v>-2.6770017263497904E-2</v>
      </c>
      <c r="G68" s="6">
        <f>IF(logVir!G68&lt;&gt;0,logVir!M68-SKir!M68*logKir!M68-SLir!M68*logHir!M68-SLir!M68*logQir!G68,0)</f>
        <v>3.2896922485027104E-2</v>
      </c>
      <c r="H68" s="6">
        <f>IF(logVir!H68&lt;&gt;0,logVir!N68-SKir!N68*logKir!N68-SLir!N68*logHir!N68-SLir!N68*logQir!H68,0)</f>
        <v>6.5419129033192927E-2</v>
      </c>
      <c r="I68" s="6">
        <f>IF(logVir!I68&lt;&gt;0,logVir!O68-SKir!O68*logKir!O68-SLir!O68*logHir!O68-SLir!O68*logQir!I68,0)</f>
        <v>9.141980185468887E-2</v>
      </c>
    </row>
    <row r="69" spans="1:9" x14ac:dyDescent="0.15">
      <c r="A69" s="1">
        <v>3</v>
      </c>
      <c r="B69" s="1" t="s">
        <v>53</v>
      </c>
      <c r="C69" s="1">
        <v>20</v>
      </c>
      <c r="D69" s="1" t="s">
        <v>15</v>
      </c>
      <c r="E69" s="6">
        <f>IF(logVir!E69&lt;&gt;0,logVir!K69-SKir!K69*logKir!K69-SLir!K69*logHir!K69-SLir!K69*logQir!E69,0)</f>
        <v>0.59918821564026159</v>
      </c>
      <c r="F69" s="6">
        <f>IF(logVir!F69&lt;&gt;0,logVir!L69-SKir!L69*logKir!L69-SLir!L69*logHir!L69-SLir!L69*logQir!F69,0)</f>
        <v>0.20123838336458794</v>
      </c>
      <c r="G69" s="6">
        <f>IF(logVir!G69&lt;&gt;0,logVir!M69-SKir!M69*logKir!M69-SLir!M69*logHir!M69-SLir!M69*logQir!G69,0)</f>
        <v>0.10510187257531833</v>
      </c>
      <c r="H69" s="6">
        <f>IF(logVir!H69&lt;&gt;0,logVir!N69-SKir!N69*logKir!N69-SLir!N69*logHir!N69-SLir!N69*logQir!H69,0)</f>
        <v>7.6619512156271052E-2</v>
      </c>
      <c r="I69" s="6">
        <f>IF(logVir!I69&lt;&gt;0,logVir!O69-SKir!O69*logKir!O69-SLir!O69*logHir!O69-SLir!O69*logQir!I69,0)</f>
        <v>0.13384002722701233</v>
      </c>
    </row>
    <row r="70" spans="1:9" x14ac:dyDescent="0.15">
      <c r="A70" s="1">
        <v>3</v>
      </c>
      <c r="B70" s="1" t="s">
        <v>53</v>
      </c>
      <c r="C70" s="1">
        <v>21</v>
      </c>
      <c r="D70" s="1" t="s">
        <v>16</v>
      </c>
      <c r="E70" s="6">
        <f>IF(logVir!E70&lt;&gt;0,logVir!K70-SKir!K70*logKir!K70-SLir!K70*logHir!K70-SLir!K70*logQir!E70,0)</f>
        <v>-0.24119664064402563</v>
      </c>
      <c r="F70" s="6">
        <f>IF(logVir!F70&lt;&gt;0,logVir!L70-SKir!L70*logKir!L70-SLir!L70*logHir!L70-SLir!L70*logQir!F70,0)</f>
        <v>-0.2347898837055164</v>
      </c>
      <c r="G70" s="6">
        <f>IF(logVir!G70&lt;&gt;0,logVir!M70-SKir!M70*logKir!M70-SLir!M70*logHir!M70-SLir!M70*logQir!G70,0)</f>
        <v>-3.6958153995885146E-2</v>
      </c>
      <c r="H70" s="6">
        <f>IF(logVir!H70&lt;&gt;0,logVir!N70-SKir!N70*logKir!N70-SLir!N70*logHir!N70-SLir!N70*logQir!H70,0)</f>
        <v>2.406560104071654E-2</v>
      </c>
      <c r="I70" s="6">
        <f>IF(logVir!I70&lt;&gt;0,logVir!O70-SKir!O70*logKir!O70-SLir!O70*logHir!O70-SLir!O70*logQir!I70,0)</f>
        <v>-2.6246950221060349E-2</v>
      </c>
    </row>
    <row r="71" spans="1:9" x14ac:dyDescent="0.15">
      <c r="A71" s="1">
        <v>3</v>
      </c>
      <c r="B71" s="1" t="s">
        <v>52</v>
      </c>
      <c r="C71" s="1">
        <v>22</v>
      </c>
      <c r="D71" s="1" t="s">
        <v>8</v>
      </c>
      <c r="E71" s="6">
        <f>IF(logVir!E71&lt;&gt;0,logVir!K71-SKir!K71*logKir!K71-SLir!K71*logHir!K71-SLir!K71*logQir!E71,0)</f>
        <v>-0.32358703876396649</v>
      </c>
      <c r="F71" s="6">
        <f>IF(logVir!F71&lt;&gt;0,logVir!L71-SKir!L71*logKir!L71-SLir!L71*logHir!L71-SLir!L71*logQir!F71,0)</f>
        <v>-9.2764432096058558E-2</v>
      </c>
      <c r="G71" s="6">
        <f>IF(logVir!G71&lt;&gt;0,logVir!M71-SKir!M71*logKir!M71-SLir!M71*logHir!M71-SLir!M71*logQir!G71,0)</f>
        <v>-9.2067192832764363E-2</v>
      </c>
      <c r="H71" s="6">
        <f>IF(logVir!H71&lt;&gt;0,logVir!N71-SKir!N71*logKir!N71-SLir!N71*logHir!N71-SLir!N71*logQir!H71,0)</f>
        <v>-2.7045083254808689E-2</v>
      </c>
      <c r="I71" s="6">
        <f>IF(logVir!I71&lt;&gt;0,logVir!O71-SKir!O71*logKir!O71-SLir!O71*logHir!O71-SLir!O71*logQir!I71,0)</f>
        <v>3.477161523130224E-2</v>
      </c>
    </row>
    <row r="72" spans="1:9" x14ac:dyDescent="0.15">
      <c r="A72" s="1">
        <v>3</v>
      </c>
      <c r="B72" s="1" t="s">
        <v>52</v>
      </c>
      <c r="C72" s="1">
        <v>23</v>
      </c>
      <c r="D72" s="1" t="s">
        <v>29</v>
      </c>
      <c r="E72" s="6">
        <f>IF(logVir!E72&lt;&gt;0,logVir!K72-SKir!K72*logKir!K72-SLir!K72*logHir!K72-SLir!K72*logQir!E72,0)</f>
        <v>0.13834492550476754</v>
      </c>
      <c r="F72" s="6">
        <f>IF(logVir!F72&lt;&gt;0,logVir!L72-SKir!L72*logKir!L72-SLir!L72*logHir!L72-SLir!L72*logQir!F72,0)</f>
        <v>2.2843719690353939E-3</v>
      </c>
      <c r="G72" s="6">
        <f>IF(logVir!G72&lt;&gt;0,logVir!M72-SKir!M72*logKir!M72-SLir!M72*logHir!M72-SLir!M72*logQir!G72,0)</f>
        <v>2.5694935494072833E-2</v>
      </c>
      <c r="H72" s="6">
        <f>IF(logVir!H72&lt;&gt;0,logVir!N72-SKir!N72*logKir!N72-SLir!N72*logHir!N72-SLir!N72*logQir!H72,0)</f>
        <v>2.7960486412056285E-2</v>
      </c>
      <c r="I72" s="6">
        <f>IF(logVir!I72&lt;&gt;0,logVir!O72-SKir!O72*logKir!O72-SLir!O72*logHir!O72-SLir!O72*logQir!I72,0)</f>
        <v>3.1563596628368308E-2</v>
      </c>
    </row>
    <row r="73" spans="1:9" x14ac:dyDescent="0.15">
      <c r="A73" s="1">
        <v>4</v>
      </c>
      <c r="B73" s="1" t="s">
        <v>260</v>
      </c>
      <c r="C73" s="1">
        <v>1</v>
      </c>
      <c r="D73" s="1" t="s">
        <v>9</v>
      </c>
      <c r="E73" s="6">
        <f>IF(logVir!E73&lt;&gt;0,logVir!K73-SKir!K73*logKir!K73-SLir!K73*logHir!K73-SLir!K73*logQir!E73,0)</f>
        <v>9.9987515760603662E-4</v>
      </c>
      <c r="F73" s="6">
        <f>IF(logVir!F73&lt;&gt;0,logVir!L73-SKir!L73*logKir!L73-SLir!L73*logHir!L73-SLir!L73*logQir!F73,0)</f>
        <v>-3.1736015906635773E-2</v>
      </c>
      <c r="G73" s="6">
        <f>IF(logVir!G73&lt;&gt;0,logVir!M73-SKir!M73*logKir!M73-SLir!M73*logHir!M73-SLir!M73*logQir!G73,0)</f>
        <v>-3.5005585389918936E-4</v>
      </c>
      <c r="H73" s="6">
        <f>IF(logVir!H73&lt;&gt;0,logVir!N73-SKir!N73*logKir!N73-SLir!N73*logHir!N73-SLir!N73*logQir!H73,0)</f>
        <v>-5.4953648682433798E-2</v>
      </c>
      <c r="I73" s="6">
        <f>IF(logVir!I73&lt;&gt;0,logVir!O73-SKir!O73*logKir!O73-SLir!O73*logHir!O73-SLir!O73*logQir!I73,0)</f>
        <v>-0.21483739243876657</v>
      </c>
    </row>
    <row r="74" spans="1:9" x14ac:dyDescent="0.15">
      <c r="A74" s="1">
        <v>4</v>
      </c>
      <c r="B74" s="1" t="s">
        <v>261</v>
      </c>
      <c r="C74" s="1">
        <v>2</v>
      </c>
      <c r="D74" s="1" t="s">
        <v>10</v>
      </c>
      <c r="E74" s="6">
        <f>IF(logVir!E74&lt;&gt;0,logVir!K74-SKir!K74*logKir!K74-SLir!K74*logHir!K74-SLir!K74*logQir!E74,0)</f>
        <v>-0.689075519837693</v>
      </c>
      <c r="F74" s="6">
        <f>IF(logVir!F74&lt;&gt;0,logVir!L74-SKir!L74*logKir!L74-SLir!L74*logHir!L74-SLir!L74*logQir!F74,0)</f>
        <v>-0.640028629704257</v>
      </c>
      <c r="G74" s="6">
        <f>IF(logVir!G74&lt;&gt;0,logVir!M74-SKir!M74*logKir!M74-SLir!M74*logHir!M74-SLir!M74*logQir!G74,0)</f>
        <v>-0.40056163854525118</v>
      </c>
      <c r="H74" s="6">
        <f>IF(logVir!H74&lt;&gt;0,logVir!N74-SKir!N74*logKir!N74-SLir!N74*logHir!N74-SLir!N74*logQir!H74,0)</f>
        <v>-0.71441081288748587</v>
      </c>
      <c r="I74" s="6">
        <f>IF(logVir!I74&lt;&gt;0,logVir!O74-SKir!O74*logKir!O74-SLir!O74*logHir!O74-SLir!O74*logQir!I74,0)</f>
        <v>-1.2291427626148748</v>
      </c>
    </row>
    <row r="75" spans="1:9" x14ac:dyDescent="0.15">
      <c r="A75" s="1">
        <v>4</v>
      </c>
      <c r="B75" s="1" t="s">
        <v>262</v>
      </c>
      <c r="C75" s="1">
        <v>3</v>
      </c>
      <c r="D75" s="1" t="s">
        <v>17</v>
      </c>
      <c r="E75" s="6">
        <f>IF(logVir!E75&lt;&gt;0,logVir!K75-SKir!K75*logKir!K75-SLir!K75*logHir!K75-SLir!K75*logQir!E75,0)</f>
        <v>6.4251239349708639E-2</v>
      </c>
      <c r="F75" s="6">
        <f>IF(logVir!F75&lt;&gt;0,logVir!L75-SKir!L75*logKir!L75-SLir!L75*logHir!L75-SLir!L75*logQir!F75,0)</f>
        <v>9.3595361438651888E-3</v>
      </c>
      <c r="G75" s="6">
        <f>IF(logVir!G75&lt;&gt;0,logVir!M75-SKir!M75*logKir!M75-SLir!M75*logHir!M75-SLir!M75*logQir!G75,0)</f>
        <v>-3.3804483514426331E-2</v>
      </c>
      <c r="H75" s="6">
        <f>IF(logVir!H75&lt;&gt;0,logVir!N75-SKir!N75*logKir!N75-SLir!N75*logHir!N75-SLir!N75*logQir!H75,0)</f>
        <v>-9.8502405281571073E-2</v>
      </c>
      <c r="I75" s="6">
        <f>IF(logVir!I75&lt;&gt;0,logVir!O75-SKir!O75*logKir!O75-SLir!O75*logHir!O75-SLir!O75*logQir!I75,0)</f>
        <v>-0.11220516844967937</v>
      </c>
    </row>
    <row r="76" spans="1:9" x14ac:dyDescent="0.15">
      <c r="A76" s="1">
        <v>4</v>
      </c>
      <c r="B76" s="1" t="s">
        <v>60</v>
      </c>
      <c r="C76" s="1">
        <v>4</v>
      </c>
      <c r="D76" s="1" t="s">
        <v>18</v>
      </c>
      <c r="E76" s="6">
        <f>IF(logVir!E76&lt;&gt;0,logVir!K76-SKir!K76*logKir!K76-SLir!K76*logHir!K76-SLir!K76*logQir!E76,0)</f>
        <v>-0.27965277300817853</v>
      </c>
      <c r="F76" s="6">
        <f>IF(logVir!F76&lt;&gt;0,logVir!L76-SKir!L76*logKir!L76-SLir!L76*logHir!L76-SLir!L76*logQir!F76,0)</f>
        <v>-4.3041673739191433E-4</v>
      </c>
      <c r="G76" s="6">
        <f>IF(logVir!G76&lt;&gt;0,logVir!M76-SKir!M76*logKir!M76-SLir!M76*logHir!M76-SLir!M76*logQir!G76,0)</f>
        <v>-0.208535010871856</v>
      </c>
      <c r="H76" s="6">
        <f>IF(logVir!H76&lt;&gt;0,logVir!N76-SKir!N76*logKir!N76-SLir!N76*logHir!N76-SLir!N76*logQir!H76,0)</f>
        <v>4.9659827719319483E-2</v>
      </c>
      <c r="I76" s="6">
        <f>IF(logVir!I76&lt;&gt;0,logVir!O76-SKir!O76*logKir!O76-SLir!O76*logHir!O76-SLir!O76*logQir!I76,0)</f>
        <v>-1.9857997468526387E-3</v>
      </c>
    </row>
    <row r="77" spans="1:9" x14ac:dyDescent="0.15">
      <c r="A77" s="1">
        <v>4</v>
      </c>
      <c r="B77" s="1" t="s">
        <v>60</v>
      </c>
      <c r="C77" s="1">
        <v>5</v>
      </c>
      <c r="D77" s="1" t="s">
        <v>19</v>
      </c>
      <c r="E77" s="6">
        <f>IF(logVir!E77&lt;&gt;0,logVir!K77-SKir!K77*logKir!K77-SLir!K77*logHir!K77-SLir!K77*logQir!E77,0)</f>
        <v>-0.15947767730940413</v>
      </c>
      <c r="F77" s="6">
        <f>IF(logVir!F77&lt;&gt;0,logVir!L77-SKir!L77*logKir!L77-SLir!L77*logHir!L77-SLir!L77*logQir!F77,0)</f>
        <v>-0.19825138493168165</v>
      </c>
      <c r="G77" s="6">
        <f>IF(logVir!G77&lt;&gt;0,logVir!M77-SKir!M77*logKir!M77-SLir!M77*logHir!M77-SLir!M77*logQir!G77,0)</f>
        <v>0.10509104357751282</v>
      </c>
      <c r="H77" s="6">
        <f>IF(logVir!H77&lt;&gt;0,logVir!N77-SKir!N77*logKir!N77-SLir!N77*logHir!N77-SLir!N77*logQir!H77,0)</f>
        <v>0.3271087505559645</v>
      </c>
      <c r="I77" s="6">
        <f>IF(logVir!I77&lt;&gt;0,logVir!O77-SKir!O77*logKir!O77-SLir!O77*logHir!O77-SLir!O77*logQir!I77,0)</f>
        <v>0.42386302750561972</v>
      </c>
    </row>
    <row r="78" spans="1:9" x14ac:dyDescent="0.15">
      <c r="A78" s="1">
        <v>4</v>
      </c>
      <c r="B78" s="1" t="s">
        <v>262</v>
      </c>
      <c r="C78" s="1">
        <v>6</v>
      </c>
      <c r="D78" s="1" t="s">
        <v>3</v>
      </c>
      <c r="E78" s="6">
        <f>IF(logVir!E78&lt;&gt;0,logVir!K78-SKir!K78*logKir!K78-SLir!K78*logHir!K78-SLir!K78*logQir!E78,0)</f>
        <v>-0.46432678469286004</v>
      </c>
      <c r="F78" s="6">
        <f>IF(logVir!F78&lt;&gt;0,logVir!L78-SKir!L78*logKir!L78-SLir!L78*logHir!L78-SLir!L78*logQir!F78,0)</f>
        <v>-0.36313583382158238</v>
      </c>
      <c r="G78" s="6">
        <f>IF(logVir!G78&lt;&gt;0,logVir!M78-SKir!M78*logKir!M78-SLir!M78*logHir!M78-SLir!M78*logQir!G78,0)</f>
        <v>-0.3900201897442962</v>
      </c>
      <c r="H78" s="6">
        <f>IF(logVir!H78&lt;&gt;0,logVir!N78-SKir!N78*logKir!N78-SLir!N78*logHir!N78-SLir!N78*logQir!H78,0)</f>
        <v>0.19276042338969424</v>
      </c>
      <c r="I78" s="6">
        <f>IF(logVir!I78&lt;&gt;0,logVir!O78-SKir!O78*logKir!O78-SLir!O78*logHir!O78-SLir!O78*logQir!I78,0)</f>
        <v>0.10000317799883701</v>
      </c>
    </row>
    <row r="79" spans="1:9" x14ac:dyDescent="0.15">
      <c r="A79" s="1">
        <v>4</v>
      </c>
      <c r="B79" s="1" t="s">
        <v>60</v>
      </c>
      <c r="C79" s="1">
        <v>7</v>
      </c>
      <c r="D79" s="1" t="s">
        <v>20</v>
      </c>
      <c r="E79" s="6">
        <f>IF(logVir!E79&lt;&gt;0,logVir!K79-SKir!K79*logKir!K79-SLir!K79*logHir!K79-SLir!K79*logQir!E79,0)</f>
        <v>1.655909111771213</v>
      </c>
      <c r="F79" s="6">
        <f>IF(logVir!F79&lt;&gt;0,logVir!L79-SKir!L79*logKir!L79-SLir!L79*logHir!L79-SLir!L79*logQir!F79,0)</f>
        <v>1.2738242001746132</v>
      </c>
      <c r="G79" s="6">
        <f>IF(logVir!G79&lt;&gt;0,logVir!M79-SKir!M79*logKir!M79-SLir!M79*logHir!M79-SLir!M79*logQir!G79,0)</f>
        <v>0.81222310808379805</v>
      </c>
      <c r="H79" s="6">
        <f>IF(logVir!H79&lt;&gt;0,logVir!N79-SKir!N79*logKir!N79-SLir!N79*logHir!N79-SLir!N79*logQir!H79,0)</f>
        <v>0.39929586264038408</v>
      </c>
      <c r="I79" s="6">
        <f>IF(logVir!I79&lt;&gt;0,logVir!O79-SKir!O79*logKir!O79-SLir!O79*logHir!O79-SLir!O79*logQir!I79,0)</f>
        <v>0.81108862946889837</v>
      </c>
    </row>
    <row r="80" spans="1:9" x14ac:dyDescent="0.15">
      <c r="A80" s="1">
        <v>4</v>
      </c>
      <c r="B80" s="1" t="s">
        <v>262</v>
      </c>
      <c r="C80" s="1">
        <v>8</v>
      </c>
      <c r="D80" s="1" t="s">
        <v>21</v>
      </c>
      <c r="E80" s="6">
        <f>IF(logVir!E80&lt;&gt;0,logVir!K80-SKir!K80*logKir!K80-SLir!K80*logHir!K80-SLir!K80*logQir!E80,0)</f>
        <v>-0.27984546743282029</v>
      </c>
      <c r="F80" s="6">
        <f>IF(logVir!F80&lt;&gt;0,logVir!L80-SKir!L80*logKir!L80-SLir!L80*logHir!L80-SLir!L80*logQir!F80,0)</f>
        <v>-0.28854597273421634</v>
      </c>
      <c r="G80" s="6">
        <f>IF(logVir!G80&lt;&gt;0,logVir!M80-SKir!M80*logKir!M80-SLir!M80*logHir!M80-SLir!M80*logQir!G80,0)</f>
        <v>-9.8882759990816402E-2</v>
      </c>
      <c r="H80" s="6">
        <f>IF(logVir!H80&lt;&gt;0,logVir!N80-SKir!N80*logKir!N80-SLir!N80*logHir!N80-SLir!N80*logQir!H80,0)</f>
        <v>-7.8639174588162136E-2</v>
      </c>
      <c r="I80" s="6">
        <f>IF(logVir!I80&lt;&gt;0,logVir!O80-SKir!O80*logKir!O80-SLir!O80*logHir!O80-SLir!O80*logQir!I80,0)</f>
        <v>-0.27687293134018837</v>
      </c>
    </row>
    <row r="81" spans="1:9" x14ac:dyDescent="0.15">
      <c r="A81" s="1">
        <v>4</v>
      </c>
      <c r="B81" s="1" t="s">
        <v>60</v>
      </c>
      <c r="C81" s="1">
        <v>9</v>
      </c>
      <c r="D81" s="1" t="s">
        <v>22</v>
      </c>
      <c r="E81" s="6">
        <f>IF(logVir!E81&lt;&gt;0,logVir!K81-SKir!K81*logKir!K81-SLir!K81*logHir!K81-SLir!K81*logQir!E81,0)</f>
        <v>-7.0288270222904264E-2</v>
      </c>
      <c r="F81" s="6">
        <f>IF(logVir!F81&lt;&gt;0,logVir!L81-SKir!L81*logKir!L81-SLir!L81*logHir!L81-SLir!L81*logQir!F81,0)</f>
        <v>9.6112409124813974E-2</v>
      </c>
      <c r="G81" s="6">
        <f>IF(logVir!G81&lt;&gt;0,logVir!M81-SKir!M81*logKir!M81-SLir!M81*logHir!M81-SLir!M81*logQir!G81,0)</f>
        <v>0.1193530148768987</v>
      </c>
      <c r="H81" s="6">
        <f>IF(logVir!H81&lt;&gt;0,logVir!N81-SKir!N81*logKir!N81-SLir!N81*logHir!N81-SLir!N81*logQir!H81,0)</f>
        <v>0.16598024065202632</v>
      </c>
      <c r="I81" s="6">
        <f>IF(logVir!I81&lt;&gt;0,logVir!O81-SKir!O81*logKir!O81-SLir!O81*logHir!O81-SLir!O81*logQir!I81,0)</f>
        <v>-0.16809738077655142</v>
      </c>
    </row>
    <row r="82" spans="1:9" x14ac:dyDescent="0.15">
      <c r="A82" s="1">
        <v>4</v>
      </c>
      <c r="B82" s="1" t="s">
        <v>60</v>
      </c>
      <c r="C82" s="1">
        <v>10</v>
      </c>
      <c r="D82" s="1" t="s">
        <v>23</v>
      </c>
      <c r="E82" s="6">
        <f>IF(logVir!E82&lt;&gt;0,logVir!K82-SKir!K82*logKir!K82-SLir!K82*logHir!K82-SLir!K82*logQir!E82,0)</f>
        <v>0.12328427570927554</v>
      </c>
      <c r="F82" s="6">
        <f>IF(logVir!F82&lt;&gt;0,logVir!L82-SKir!L82*logKir!L82-SLir!L82*logHir!L82-SLir!L82*logQir!F82,0)</f>
        <v>0.17379764985373369</v>
      </c>
      <c r="G82" s="6">
        <f>IF(logVir!G82&lt;&gt;0,logVir!M82-SKir!M82*logKir!M82-SLir!M82*logHir!M82-SLir!M82*logQir!G82,0)</f>
        <v>0.14151035400703638</v>
      </c>
      <c r="H82" s="6">
        <f>IF(logVir!H82&lt;&gt;0,logVir!N82-SKir!N82*logKir!N82-SLir!N82*logHir!N82-SLir!N82*logQir!H82,0)</f>
        <v>7.4633055794744205E-2</v>
      </c>
      <c r="I82" s="6">
        <f>IF(logVir!I82&lt;&gt;0,logVir!O82-SKir!O82*logKir!O82-SLir!O82*logHir!O82-SLir!O82*logQir!I82,0)</f>
        <v>-4.166547301947221E-2</v>
      </c>
    </row>
    <row r="83" spans="1:9" x14ac:dyDescent="0.15">
      <c r="A83" s="1">
        <v>4</v>
      </c>
      <c r="B83" s="1" t="s">
        <v>60</v>
      </c>
      <c r="C83" s="1">
        <v>11</v>
      </c>
      <c r="D83" s="1" t="s">
        <v>24</v>
      </c>
      <c r="E83" s="6">
        <f>IF(logVir!E83&lt;&gt;0,logVir!K83-SKir!K83*logKir!K83-SLir!K83*logHir!K83-SLir!K83*logQir!E83,0)</f>
        <v>-0.24258273815090428</v>
      </c>
      <c r="F83" s="6">
        <f>IF(logVir!F83&lt;&gt;0,logVir!L83-SKir!L83*logKir!L83-SLir!L83*logHir!L83-SLir!L83*logQir!F83,0)</f>
        <v>-0.26859314742029788</v>
      </c>
      <c r="G83" s="6">
        <f>IF(logVir!G83&lt;&gt;0,logVir!M83-SKir!M83*logKir!M83-SLir!M83*logHir!M83-SLir!M83*logQir!G83,0)</f>
        <v>-0.31995755682919125</v>
      </c>
      <c r="H83" s="6">
        <f>IF(logVir!H83&lt;&gt;0,logVir!N83-SKir!N83*logKir!N83-SLir!N83*logHir!N83-SLir!N83*logQir!H83,0)</f>
        <v>-0.44304262521195475</v>
      </c>
      <c r="I83" s="6">
        <f>IF(logVir!I83&lt;&gt;0,logVir!O83-SKir!O83*logKir!O83-SLir!O83*logHir!O83-SLir!O83*logQir!I83,0)</f>
        <v>0.40337984370089891</v>
      </c>
    </row>
    <row r="84" spans="1:9" x14ac:dyDescent="0.15">
      <c r="A84" s="1">
        <v>4</v>
      </c>
      <c r="B84" s="1" t="s">
        <v>60</v>
      </c>
      <c r="C84" s="1">
        <v>12</v>
      </c>
      <c r="D84" s="1" t="s">
        <v>25</v>
      </c>
      <c r="E84" s="6">
        <f>IF(logVir!E84&lt;&gt;0,logVir!K84-SKir!K84*logKir!K84-SLir!K84*logHir!K84-SLir!K84*logQir!E84,0)</f>
        <v>-0.20305013073912417</v>
      </c>
      <c r="F84" s="6">
        <f>IF(logVir!F84&lt;&gt;0,logVir!L84-SKir!L84*logKir!L84-SLir!L84*logHir!L84-SLir!L84*logQir!F84,0)</f>
        <v>-0.22537776405472432</v>
      </c>
      <c r="G84" s="6">
        <f>IF(logVir!G84&lt;&gt;0,logVir!M84-SKir!M84*logKir!M84-SLir!M84*logHir!M84-SLir!M84*logQir!G84,0)</f>
        <v>-0.16814252532703519</v>
      </c>
      <c r="H84" s="6">
        <f>IF(logVir!H84&lt;&gt;0,logVir!N84-SKir!N84*logKir!N84-SLir!N84*logHir!N84-SLir!N84*logQir!H84,0)</f>
        <v>-2.7874953552758687E-2</v>
      </c>
      <c r="I84" s="6">
        <f>IF(logVir!I84&lt;&gt;0,logVir!O84-SKir!O84*logKir!O84-SLir!O84*logHir!O84-SLir!O84*logQir!I84,0)</f>
        <v>-0.13271764616223619</v>
      </c>
    </row>
    <row r="85" spans="1:9" x14ac:dyDescent="0.15">
      <c r="A85" s="1">
        <v>4</v>
      </c>
      <c r="B85" s="1" t="s">
        <v>262</v>
      </c>
      <c r="C85" s="1">
        <v>13</v>
      </c>
      <c r="D85" s="1" t="s">
        <v>26</v>
      </c>
      <c r="E85" s="6">
        <f>IF(logVir!E85&lt;&gt;0,logVir!K85-SKir!K85*logKir!K85-SLir!K85*logHir!K85-SLir!K85*logQir!E85,0)</f>
        <v>-0.19223171274239886</v>
      </c>
      <c r="F85" s="6">
        <f>IF(logVir!F85&lt;&gt;0,logVir!L85-SKir!L85*logKir!L85-SLir!L85*logHir!L85-SLir!L85*logQir!F85,0)</f>
        <v>8.4458535713589425E-2</v>
      </c>
      <c r="G85" s="6">
        <f>IF(logVir!G85&lt;&gt;0,logVir!M85-SKir!M85*logKir!M85-SLir!M85*logHir!M85-SLir!M85*logQir!G85,0)</f>
        <v>-0.17864636891132601</v>
      </c>
      <c r="H85" s="6">
        <f>IF(logVir!H85&lt;&gt;0,logVir!N85-SKir!N85*logKir!N85-SLir!N85*logHir!N85-SLir!N85*logQir!H85,0)</f>
        <v>-0.15871999926595665</v>
      </c>
      <c r="I85" s="6">
        <f>IF(logVir!I85&lt;&gt;0,logVir!O85-SKir!O85*logKir!O85-SLir!O85*logHir!O85-SLir!O85*logQir!I85,0)</f>
        <v>-0.51356120320342935</v>
      </c>
    </row>
    <row r="86" spans="1:9" x14ac:dyDescent="0.15">
      <c r="A86" s="1">
        <v>4</v>
      </c>
      <c r="B86" s="1" t="s">
        <v>60</v>
      </c>
      <c r="C86" s="1">
        <v>14</v>
      </c>
      <c r="D86" s="1" t="s">
        <v>27</v>
      </c>
      <c r="E86" s="6">
        <f>IF(logVir!E86&lt;&gt;0,logVir!K86-SKir!K86*logKir!K86-SLir!K86*logHir!K86-SLir!K86*logQir!E86,0)</f>
        <v>0.35820612961374004</v>
      </c>
      <c r="F86" s="6">
        <f>IF(logVir!F86&lt;&gt;0,logVir!L86-SKir!L86*logKir!L86-SLir!L86*logHir!L86-SLir!L86*logQir!F86,0)</f>
        <v>0.23586440216439014</v>
      </c>
      <c r="G86" s="6">
        <f>IF(logVir!G86&lt;&gt;0,logVir!M86-SKir!M86*logKir!M86-SLir!M86*logHir!M86-SLir!M86*logQir!G86,0)</f>
        <v>0.16590287044043167</v>
      </c>
      <c r="H86" s="6">
        <f>IF(logVir!H86&lt;&gt;0,logVir!N86-SKir!N86*logKir!N86-SLir!N86*logHir!N86-SLir!N86*logQir!H86,0)</f>
        <v>-5.5027579256364256E-3</v>
      </c>
      <c r="I86" s="6">
        <f>IF(logVir!I86&lt;&gt;0,logVir!O86-SKir!O86*logKir!O86-SLir!O86*logHir!O86-SLir!O86*logQir!I86,0)</f>
        <v>-0.80579833221974284</v>
      </c>
    </row>
    <row r="87" spans="1:9" x14ac:dyDescent="0.15">
      <c r="A87" s="1">
        <v>4</v>
      </c>
      <c r="B87" s="1" t="s">
        <v>262</v>
      </c>
      <c r="C87" s="1">
        <v>15</v>
      </c>
      <c r="D87" s="1" t="s">
        <v>28</v>
      </c>
      <c r="E87" s="6">
        <f>IF(logVir!E87&lt;&gt;0,logVir!K87-SKir!K87*logKir!K87-SLir!K87*logHir!K87-SLir!K87*logQir!E87,0)</f>
        <v>-2.6039733619023633E-2</v>
      </c>
      <c r="F87" s="6">
        <f>IF(logVir!F87&lt;&gt;0,logVir!L87-SKir!L87*logKir!L87-SLir!L87*logHir!L87-SLir!L87*logQir!F87,0)</f>
        <v>-6.2740696807127141E-2</v>
      </c>
      <c r="G87" s="6">
        <f>IF(logVir!G87&lt;&gt;0,logVir!M87-SKir!M87*logKir!M87-SLir!M87*logHir!M87-SLir!M87*logQir!G87,0)</f>
        <v>-0.16467489176611882</v>
      </c>
      <c r="H87" s="6">
        <f>IF(logVir!H87&lt;&gt;0,logVir!N87-SKir!N87*logKir!N87-SLir!N87*logHir!N87-SLir!N87*logQir!H87,0)</f>
        <v>-0.19780379761829667</v>
      </c>
      <c r="I87" s="6">
        <f>IF(logVir!I87&lt;&gt;0,logVir!O87-SKir!O87*logKir!O87-SLir!O87*logHir!O87-SLir!O87*logQir!I87,0)</f>
        <v>6.5875656161466761E-2</v>
      </c>
    </row>
    <row r="88" spans="1:9" x14ac:dyDescent="0.15">
      <c r="A88" s="1">
        <v>4</v>
      </c>
      <c r="B88" s="1" t="s">
        <v>261</v>
      </c>
      <c r="C88" s="1">
        <v>16</v>
      </c>
      <c r="D88" s="1" t="s">
        <v>11</v>
      </c>
      <c r="E88" s="6">
        <f>IF(logVir!E88&lt;&gt;0,logVir!K88-SKir!K88*logKir!K88-SLir!K88*logHir!K88-SLir!K88*logQir!E88,0)</f>
        <v>-0.1871418110691388</v>
      </c>
      <c r="F88" s="6">
        <f>IF(logVir!F88&lt;&gt;0,logVir!L88-SKir!L88*logKir!L88-SLir!L88*logHir!L88-SLir!L88*logQir!F88,0)</f>
        <v>-0.16830927913871035</v>
      </c>
      <c r="G88" s="6">
        <f>IF(logVir!G88&lt;&gt;0,logVir!M88-SKir!M88*logKir!M88-SLir!M88*logHir!M88-SLir!M88*logQir!G88,0)</f>
        <v>1.4893125215794834E-2</v>
      </c>
      <c r="H88" s="6">
        <f>IF(logVir!H88&lt;&gt;0,logVir!N88-SKir!N88*logKir!N88-SLir!N88*logHir!N88-SLir!N88*logQir!H88,0)</f>
        <v>-0.12148204623220181</v>
      </c>
      <c r="I88" s="6">
        <f>IF(logVir!I88&lt;&gt;0,logVir!O88-SKir!O88*logKir!O88-SLir!O88*logHir!O88-SLir!O88*logQir!I88,0)</f>
        <v>-0.18645510635119761</v>
      </c>
    </row>
    <row r="89" spans="1:9" x14ac:dyDescent="0.15">
      <c r="A89" s="1">
        <v>4</v>
      </c>
      <c r="B89" s="1" t="s">
        <v>261</v>
      </c>
      <c r="C89" s="1">
        <v>17</v>
      </c>
      <c r="D89" s="1" t="s">
        <v>12</v>
      </c>
      <c r="E89" s="6">
        <f>IF(logVir!E89&lt;&gt;0,logVir!K89-SKir!K89*logKir!K89-SLir!K89*logHir!K89-SLir!K89*logQir!E89,0)</f>
        <v>-0.18627470347916228</v>
      </c>
      <c r="F89" s="6">
        <f>IF(logVir!F89&lt;&gt;0,logVir!L89-SKir!L89*logKir!L89-SLir!L89*logHir!L89-SLir!L89*logQir!F89,0)</f>
        <v>-0.30224141825991502</v>
      </c>
      <c r="G89" s="6">
        <f>IF(logVir!G89&lt;&gt;0,logVir!M89-SKir!M89*logKir!M89-SLir!M89*logHir!M89-SLir!M89*logQir!G89,0)</f>
        <v>-0.28106063766162198</v>
      </c>
      <c r="H89" s="6">
        <f>IF(logVir!H89&lt;&gt;0,logVir!N89-SKir!N89*logKir!N89-SLir!N89*logHir!N89-SLir!N89*logQir!H89,0)</f>
        <v>-0.19999688941177698</v>
      </c>
      <c r="I89" s="6">
        <f>IF(logVir!I89&lt;&gt;0,logVir!O89-SKir!O89*logKir!O89-SLir!O89*logHir!O89-SLir!O89*logQir!I89,0)</f>
        <v>-0.2220653130149188</v>
      </c>
    </row>
    <row r="90" spans="1:9" x14ac:dyDescent="0.15">
      <c r="A90" s="1">
        <v>4</v>
      </c>
      <c r="B90" s="1" t="s">
        <v>261</v>
      </c>
      <c r="C90" s="1">
        <v>18</v>
      </c>
      <c r="D90" s="1" t="s">
        <v>13</v>
      </c>
      <c r="E90" s="6">
        <f>IF(logVir!E90&lt;&gt;0,logVir!K90-SKir!K90*logKir!K90-SLir!K90*logHir!K90-SLir!K90*logQir!E90,0)</f>
        <v>9.8441360542981568E-2</v>
      </c>
      <c r="F90" s="6">
        <f>IF(logVir!F90&lt;&gt;0,logVir!L90-SKir!L90*logKir!L90-SLir!L90*logHir!L90-SLir!L90*logQir!F90,0)</f>
        <v>0.14175607713776528</v>
      </c>
      <c r="G90" s="6">
        <f>IF(logVir!G90&lt;&gt;0,logVir!M90-SKir!M90*logKir!M90-SLir!M90*logHir!M90-SLir!M90*logQir!G90,0)</f>
        <v>6.7979072929517145E-2</v>
      </c>
      <c r="H90" s="6">
        <f>IF(logVir!H90&lt;&gt;0,logVir!N90-SKir!N90*logKir!N90-SLir!N90*logHir!N90-SLir!N90*logQir!H90,0)</f>
        <v>-7.6520917458476473E-3</v>
      </c>
      <c r="I90" s="6">
        <f>IF(logVir!I90&lt;&gt;0,logVir!O90-SKir!O90*logKir!O90-SLir!O90*logHir!O90-SLir!O90*logQir!I90,0)</f>
        <v>-6.8959916064688334E-2</v>
      </c>
    </row>
    <row r="91" spans="1:9" x14ac:dyDescent="0.15">
      <c r="A91" s="1">
        <v>4</v>
      </c>
      <c r="B91" s="1" t="s">
        <v>261</v>
      </c>
      <c r="C91" s="1">
        <v>19</v>
      </c>
      <c r="D91" s="1" t="s">
        <v>14</v>
      </c>
      <c r="E91" s="6">
        <f>IF(logVir!E91&lt;&gt;0,logVir!K91-SKir!K91*logKir!K91-SLir!K91*logHir!K91-SLir!K91*logQir!E91,0)</f>
        <v>-0.18165850267233205</v>
      </c>
      <c r="F91" s="6">
        <f>IF(logVir!F91&lt;&gt;0,logVir!L91-SKir!L91*logKir!L91-SLir!L91*logHir!L91-SLir!L91*logQir!F91,0)</f>
        <v>-0.21087533401232608</v>
      </c>
      <c r="G91" s="6">
        <f>IF(logVir!G91&lt;&gt;0,logVir!M91-SKir!M91*logKir!M91-SLir!M91*logHir!M91-SLir!M91*logQir!G91,0)</f>
        <v>-0.26421908821171158</v>
      </c>
      <c r="H91" s="6">
        <f>IF(logVir!H91&lt;&gt;0,logVir!N91-SKir!N91*logKir!N91-SLir!N91*logHir!N91-SLir!N91*logQir!H91,0)</f>
        <v>4.3786993321243209E-2</v>
      </c>
      <c r="I91" s="6">
        <f>IF(logVir!I91&lt;&gt;0,logVir!O91-SKir!O91*logKir!O91-SLir!O91*logHir!O91-SLir!O91*logQir!I91,0)</f>
        <v>-0.10866653645399209</v>
      </c>
    </row>
    <row r="92" spans="1:9" x14ac:dyDescent="0.15">
      <c r="A92" s="1">
        <v>4</v>
      </c>
      <c r="B92" s="1" t="s">
        <v>263</v>
      </c>
      <c r="C92" s="1">
        <v>20</v>
      </c>
      <c r="D92" s="1" t="s">
        <v>15</v>
      </c>
      <c r="E92" s="6">
        <f>IF(logVir!E92&lt;&gt;0,logVir!K92-SKir!K92*logKir!K92-SLir!K92*logHir!K92-SLir!K92*logQir!E92,0)</f>
        <v>3.5864170080205676E-2</v>
      </c>
      <c r="F92" s="6">
        <f>IF(logVir!F92&lt;&gt;0,logVir!L92-SKir!L92*logKir!L92-SLir!L92*logHir!L92-SLir!L92*logQir!F92,0)</f>
        <v>7.4609085385977644E-2</v>
      </c>
      <c r="G92" s="6">
        <f>IF(logVir!G92&lt;&gt;0,logVir!M92-SKir!M92*logKir!M92-SLir!M92*logHir!M92-SLir!M92*logQir!G92,0)</f>
        <v>-3.885107210106483E-2</v>
      </c>
      <c r="H92" s="6">
        <f>IF(logVir!H92&lt;&gt;0,logVir!N92-SKir!N92*logKir!N92-SLir!N92*logHir!N92-SLir!N92*logQir!H92,0)</f>
        <v>-4.6240321116038999E-2</v>
      </c>
      <c r="I92" s="6">
        <f>IF(logVir!I92&lt;&gt;0,logVir!O92-SKir!O92*logKir!O92-SLir!O92*logHir!O92-SLir!O92*logQir!I92,0)</f>
        <v>-6.1533012044255861E-2</v>
      </c>
    </row>
    <row r="93" spans="1:9" x14ac:dyDescent="0.15">
      <c r="A93" s="1">
        <v>4</v>
      </c>
      <c r="B93" s="1" t="s">
        <v>260</v>
      </c>
      <c r="C93" s="1">
        <v>21</v>
      </c>
      <c r="D93" s="1" t="s">
        <v>16</v>
      </c>
      <c r="E93" s="6">
        <f>IF(logVir!E93&lt;&gt;0,logVir!K93-SKir!K93*logKir!K93-SLir!K93*logHir!K93-SLir!K93*logQir!E93,0)</f>
        <v>6.1977082453662388E-2</v>
      </c>
      <c r="F93" s="6">
        <f>IF(logVir!F93&lt;&gt;0,logVir!L93-SKir!L93*logKir!L93-SLir!L93*logHir!L93-SLir!L93*logQir!F93,0)</f>
        <v>-5.2584007315542594E-2</v>
      </c>
      <c r="G93" s="6">
        <f>IF(logVir!G93&lt;&gt;0,logVir!M93-SKir!M93*logKir!M93-SLir!M93*logHir!M93-SLir!M93*logQir!G93,0)</f>
        <v>-0.20141750312726975</v>
      </c>
      <c r="H93" s="6">
        <f>IF(logVir!H93&lt;&gt;0,logVir!N93-SKir!N93*logKir!N93-SLir!N93*logHir!N93-SLir!N93*logQir!H93,0)</f>
        <v>7.7629617057558914E-2</v>
      </c>
      <c r="I93" s="6">
        <f>IF(logVir!I93&lt;&gt;0,logVir!O93-SKir!O93*logKir!O93-SLir!O93*logHir!O93-SLir!O93*logQir!I93,0)</f>
        <v>9.259861155480964E-2</v>
      </c>
    </row>
    <row r="94" spans="1:9" x14ac:dyDescent="0.15">
      <c r="A94" s="1">
        <v>4</v>
      </c>
      <c r="B94" s="1" t="s">
        <v>55</v>
      </c>
      <c r="C94" s="1">
        <v>22</v>
      </c>
      <c r="D94" s="1" t="s">
        <v>8</v>
      </c>
      <c r="E94" s="6">
        <f>IF(logVir!E94&lt;&gt;0,logVir!K94-SKir!K94*logKir!K94-SLir!K94*logHir!K94-SLir!K94*logQir!E94,0)</f>
        <v>-0.11361011131341678</v>
      </c>
      <c r="F94" s="6">
        <f>IF(logVir!F94&lt;&gt;0,logVir!L94-SKir!L94*logKir!L94-SLir!L94*logHir!L94-SLir!L94*logQir!F94,0)</f>
        <v>-0.10141784581984228</v>
      </c>
      <c r="G94" s="6">
        <f>IF(logVir!G94&lt;&gt;0,logVir!M94-SKir!M94*logKir!M94-SLir!M94*logHir!M94-SLir!M94*logQir!G94,0)</f>
        <v>-0.11923558960018603</v>
      </c>
      <c r="H94" s="6">
        <f>IF(logVir!H94&lt;&gt;0,logVir!N94-SKir!N94*logKir!N94-SLir!N94*logHir!N94-SLir!N94*logQir!H94,0)</f>
        <v>-5.9535477483062579E-2</v>
      </c>
      <c r="I94" s="6">
        <f>IF(logVir!I94&lt;&gt;0,logVir!O94-SKir!O94*logKir!O94-SLir!O94*logHir!O94-SLir!O94*logQir!I94,0)</f>
        <v>2.9002762083127558E-2</v>
      </c>
    </row>
    <row r="95" spans="1:9" x14ac:dyDescent="0.15">
      <c r="A95" s="1">
        <v>4</v>
      </c>
      <c r="B95" s="1" t="s">
        <v>55</v>
      </c>
      <c r="C95" s="1">
        <v>23</v>
      </c>
      <c r="D95" s="1" t="s">
        <v>29</v>
      </c>
      <c r="E95" s="6">
        <f>IF(logVir!E95&lt;&gt;0,logVir!K95-SKir!K95*logKir!K95-SLir!K95*logHir!K95-SLir!K95*logQir!E95,0)</f>
        <v>4.4559193825018092E-2</v>
      </c>
      <c r="F95" s="6">
        <f>IF(logVir!F95&lt;&gt;0,logVir!L95-SKir!L95*logKir!L95-SLir!L95*logHir!L95-SLir!L95*logQir!F95,0)</f>
        <v>2.8525602470215957E-2</v>
      </c>
      <c r="G95" s="6">
        <f>IF(logVir!G95&lt;&gt;0,logVir!M95-SKir!M95*logKir!M95-SLir!M95*logHir!M95-SLir!M95*logQir!G95,0)</f>
        <v>-2.3803719446022296E-2</v>
      </c>
      <c r="H95" s="6">
        <f>IF(logVir!H95&lt;&gt;0,logVir!N95-SKir!N95*logKir!N95-SLir!N95*logHir!N95-SLir!N95*logQir!H95,0)</f>
        <v>-3.4496361487544057E-2</v>
      </c>
      <c r="I95" s="6">
        <f>IF(logVir!I95&lt;&gt;0,logVir!O95-SKir!O95*logKir!O95-SLir!O95*logHir!O95-SLir!O95*logQir!I95,0)</f>
        <v>4.8016278992724032E-3</v>
      </c>
    </row>
    <row r="96" spans="1:9" x14ac:dyDescent="0.15">
      <c r="A96" s="1">
        <v>5</v>
      </c>
      <c r="B96" s="1" t="s">
        <v>264</v>
      </c>
      <c r="C96" s="1">
        <v>1</v>
      </c>
      <c r="D96" s="1" t="s">
        <v>9</v>
      </c>
      <c r="E96" s="6">
        <f>IF(logVir!E96&lt;&gt;0,logVir!K96-SKir!K96*logKir!K96-SLir!K96*logHir!K96-SLir!K96*logQir!E96,0)</f>
        <v>0.29600440301865627</v>
      </c>
      <c r="F96" s="6">
        <f>IF(logVir!F96&lt;&gt;0,logVir!L96-SKir!L96*logKir!L96-SLir!L96*logHir!L96-SLir!L96*logQir!F96,0)</f>
        <v>0.11503517979866504</v>
      </c>
      <c r="G96" s="6">
        <f>IF(logVir!G96&lt;&gt;0,logVir!M96-SKir!M96*logKir!M96-SLir!M96*logHir!M96-SLir!M96*logQir!G96,0)</f>
        <v>0.19256176652016113</v>
      </c>
      <c r="H96" s="6">
        <f>IF(logVir!H96&lt;&gt;0,logVir!N96-SKir!N96*logKir!N96-SLir!N96*logHir!N96-SLir!N96*logQir!H96,0)</f>
        <v>-9.3094204696542657E-2</v>
      </c>
      <c r="I96" s="6">
        <f>IF(logVir!I96&lt;&gt;0,logVir!O96-SKir!O96*logKir!O96-SLir!O96*logHir!O96-SLir!O96*logQir!I96,0)</f>
        <v>-8.9370805015573249E-2</v>
      </c>
    </row>
    <row r="97" spans="1:9" x14ac:dyDescent="0.15">
      <c r="A97" s="1">
        <v>5</v>
      </c>
      <c r="B97" s="1" t="s">
        <v>65</v>
      </c>
      <c r="C97" s="1">
        <v>2</v>
      </c>
      <c r="D97" s="1" t="s">
        <v>10</v>
      </c>
      <c r="E97" s="6">
        <f>IF(logVir!E97&lt;&gt;0,logVir!K97-SKir!K97*logKir!K97-SLir!K97*logHir!K97-SLir!K97*logQir!E97,0)</f>
        <v>0.56549722400597124</v>
      </c>
      <c r="F97" s="6">
        <f>IF(logVir!F97&lt;&gt;0,logVir!L97-SKir!L97*logKir!L97-SLir!L97*logHir!L97-SLir!L97*logQir!F97,0)</f>
        <v>8.0970658429925402E-2</v>
      </c>
      <c r="G97" s="6">
        <f>IF(logVir!G97&lt;&gt;0,logVir!M97-SKir!M97*logKir!M97-SLir!M97*logHir!M97-SLir!M97*logQir!G97,0)</f>
        <v>-0.37092850769980334</v>
      </c>
      <c r="H97" s="6">
        <f>IF(logVir!H97&lt;&gt;0,logVir!N97-SKir!N97*logKir!N97-SLir!N97*logHir!N97-SLir!N97*logQir!H97,0)</f>
        <v>-0.1796800509221905</v>
      </c>
      <c r="I97" s="6">
        <f>IF(logVir!I97&lt;&gt;0,logVir!O97-SKir!O97*logKir!O97-SLir!O97*logHir!O97-SLir!O97*logQir!I97,0)</f>
        <v>0.17768522308857454</v>
      </c>
    </row>
    <row r="98" spans="1:9" x14ac:dyDescent="0.15">
      <c r="A98" s="1">
        <v>5</v>
      </c>
      <c r="B98" s="1" t="s">
        <v>67</v>
      </c>
      <c r="C98" s="1">
        <v>3</v>
      </c>
      <c r="D98" s="1" t="s">
        <v>17</v>
      </c>
      <c r="E98" s="6">
        <f>IF(logVir!E98&lt;&gt;0,logVir!K98-SKir!K98*logKir!K98-SLir!K98*logHir!K98-SLir!K98*logQir!E98,0)</f>
        <v>-8.1416657183680206E-3</v>
      </c>
      <c r="F98" s="6">
        <f>IF(logVir!F98&lt;&gt;0,logVir!L98-SKir!L98*logKir!L98-SLir!L98*logHir!L98-SLir!L98*logQir!F98,0)</f>
        <v>-0.41626033902474369</v>
      </c>
      <c r="G98" s="6">
        <f>IF(logVir!G98&lt;&gt;0,logVir!M98-SKir!M98*logKir!M98-SLir!M98*logHir!M98-SLir!M98*logQir!G98,0)</f>
        <v>-0.26790387551154471</v>
      </c>
      <c r="H98" s="6">
        <f>IF(logVir!H98&lt;&gt;0,logVir!N98-SKir!N98*logKir!N98-SLir!N98*logHir!N98-SLir!N98*logQir!H98,0)</f>
        <v>-0.34201494989134701</v>
      </c>
      <c r="I98" s="6">
        <f>IF(logVir!I98&lt;&gt;0,logVir!O98-SKir!O98*logKir!O98-SLir!O98*logHir!O98-SLir!O98*logQir!I98,0)</f>
        <v>-0.18676428259530797</v>
      </c>
    </row>
    <row r="99" spans="1:9" x14ac:dyDescent="0.15">
      <c r="A99" s="1">
        <v>5</v>
      </c>
      <c r="B99" s="1" t="s">
        <v>265</v>
      </c>
      <c r="C99" s="1">
        <v>4</v>
      </c>
      <c r="D99" s="1" t="s">
        <v>18</v>
      </c>
      <c r="E99" s="6">
        <f>IF(logVir!E99&lt;&gt;0,logVir!K99-SKir!K99*logKir!K99-SLir!K99*logHir!K99-SLir!K99*logQir!E99,0)</f>
        <v>-0.1087652282185699</v>
      </c>
      <c r="F99" s="6">
        <f>IF(logVir!F99&lt;&gt;0,logVir!L99-SKir!L99*logKir!L99-SLir!L99*logHir!L99-SLir!L99*logQir!F99,0)</f>
        <v>-0.16932527401722353</v>
      </c>
      <c r="G99" s="6">
        <f>IF(logVir!G99&lt;&gt;0,logVir!M99-SKir!M99*logKir!M99-SLir!M99*logHir!M99-SLir!M99*logQir!G99,0)</f>
        <v>-0.14215155977795949</v>
      </c>
      <c r="H99" s="6">
        <f>IF(logVir!H99&lt;&gt;0,logVir!N99-SKir!N99*logKir!N99-SLir!N99*logHir!N99-SLir!N99*logQir!H99,0)</f>
        <v>-9.2253158738432289E-2</v>
      </c>
      <c r="I99" s="6">
        <f>IF(logVir!I99&lt;&gt;0,logVir!O99-SKir!O99*logKir!O99-SLir!O99*logHir!O99-SLir!O99*logQir!I99,0)</f>
        <v>-0.16043194141366118</v>
      </c>
    </row>
    <row r="100" spans="1:9" x14ac:dyDescent="0.15">
      <c r="A100" s="1">
        <v>5</v>
      </c>
      <c r="B100" s="1" t="s">
        <v>67</v>
      </c>
      <c r="C100" s="1">
        <v>5</v>
      </c>
      <c r="D100" s="1" t="s">
        <v>19</v>
      </c>
      <c r="E100" s="6">
        <f>IF(logVir!E100&lt;&gt;0,logVir!K100-SKir!K100*logKir!K100-SLir!K100*logHir!K100-SLir!K100*logQir!E100,0)</f>
        <v>5.8203358561200014E-2</v>
      </c>
      <c r="F100" s="6">
        <f>IF(logVir!F100&lt;&gt;0,logVir!L100-SKir!L100*logKir!L100-SLir!L100*logHir!L100-SLir!L100*logQir!F100,0)</f>
        <v>-0.14744482995186289</v>
      </c>
      <c r="G100" s="6">
        <f>IF(logVir!G100&lt;&gt;0,logVir!M100-SKir!M100*logKir!M100-SLir!M100*logHir!M100-SLir!M100*logQir!G100,0)</f>
        <v>-0.49298671246954717</v>
      </c>
      <c r="H100" s="6">
        <f>IF(logVir!H100&lt;&gt;0,logVir!N100-SKir!N100*logKir!N100-SLir!N100*logHir!N100-SLir!N100*logQir!H100,0)</f>
        <v>-0.60203367488438597</v>
      </c>
      <c r="I100" s="6">
        <f>IF(logVir!I100&lt;&gt;0,logVir!O100-SKir!O100*logKir!O100-SLir!O100*logHir!O100-SLir!O100*logQir!I100,0)</f>
        <v>-0.50768002769630627</v>
      </c>
    </row>
    <row r="101" spans="1:9" x14ac:dyDescent="0.15">
      <c r="A101" s="1">
        <v>5</v>
      </c>
      <c r="B101" s="1" t="s">
        <v>265</v>
      </c>
      <c r="C101" s="1">
        <v>6</v>
      </c>
      <c r="D101" s="1" t="s">
        <v>3</v>
      </c>
      <c r="E101" s="6">
        <f>IF(logVir!E101&lt;&gt;0,logVir!K101-SKir!K101*logKir!K101-SLir!K101*logHir!K101-SLir!K101*logQir!E101,0)</f>
        <v>-0.24862052657201206</v>
      </c>
      <c r="F101" s="6">
        <f>IF(logVir!F101&lt;&gt;0,logVir!L101-SKir!L101*logKir!L101-SLir!L101*logHir!L101-SLir!L101*logQir!F101,0)</f>
        <v>-5.0329362799089408E-2</v>
      </c>
      <c r="G101" s="6">
        <f>IF(logVir!G101&lt;&gt;0,logVir!M101-SKir!M101*logKir!M101-SLir!M101*logHir!M101-SLir!M101*logQir!G101,0)</f>
        <v>-0.41152112411841496</v>
      </c>
      <c r="H101" s="6">
        <f>IF(logVir!H101&lt;&gt;0,logVir!N101-SKir!N101*logKir!N101-SLir!N101*logHir!N101-SLir!N101*logQir!H101,0)</f>
        <v>-1.0760116601023622</v>
      </c>
      <c r="I101" s="6">
        <f>IF(logVir!I101&lt;&gt;0,logVir!O101-SKir!O101*logKir!O101-SLir!O101*logHir!O101-SLir!O101*logQir!I101,0)</f>
        <v>0.16487631659164317</v>
      </c>
    </row>
    <row r="102" spans="1:9" x14ac:dyDescent="0.15">
      <c r="A102" s="1">
        <v>5</v>
      </c>
      <c r="B102" s="1" t="s">
        <v>67</v>
      </c>
      <c r="C102" s="1">
        <v>7</v>
      </c>
      <c r="D102" s="1" t="s">
        <v>20</v>
      </c>
      <c r="E102" s="6">
        <f>IF(logVir!E102&lt;&gt;0,logVir!K102-SKir!K102*logKir!K102-SLir!K102*logHir!K102-SLir!K102*logQir!E102,0)</f>
        <v>0.96108266595262293</v>
      </c>
      <c r="F102" s="6">
        <f>IF(logVir!F102&lt;&gt;0,logVir!L102-SKir!L102*logKir!L102-SLir!L102*logHir!L102-SLir!L102*logQir!F102,0)</f>
        <v>1.0819119353988846</v>
      </c>
      <c r="G102" s="6">
        <f>IF(logVir!G102&lt;&gt;0,logVir!M102-SKir!M102*logKir!M102-SLir!M102*logHir!M102-SLir!M102*logQir!G102,0)</f>
        <v>0.30989517427825919</v>
      </c>
      <c r="H102" s="6">
        <f>IF(logVir!H102&lt;&gt;0,logVir!N102-SKir!N102*logKir!N102-SLir!N102*logHir!N102-SLir!N102*logQir!H102,0)</f>
        <v>-1.8944774723667417</v>
      </c>
      <c r="I102" s="6">
        <f>IF(logVir!I102&lt;&gt;0,logVir!O102-SKir!O102*logKir!O102-SLir!O102*logHir!O102-SLir!O102*logQir!I102,0)</f>
        <v>-1.2657291768749859</v>
      </c>
    </row>
    <row r="103" spans="1:9" x14ac:dyDescent="0.15">
      <c r="A103" s="1">
        <v>5</v>
      </c>
      <c r="B103" s="1" t="s">
        <v>67</v>
      </c>
      <c r="C103" s="1">
        <v>8</v>
      </c>
      <c r="D103" s="1" t="s">
        <v>21</v>
      </c>
      <c r="E103" s="6">
        <f>IF(logVir!E103&lt;&gt;0,logVir!K103-SKir!K103*logKir!K103-SLir!K103*logHir!K103-SLir!K103*logQir!E103,0)</f>
        <v>-0.40602114096708547</v>
      </c>
      <c r="F103" s="6">
        <f>IF(logVir!F103&lt;&gt;0,logVir!L103-SKir!L103*logKir!L103-SLir!L103*logHir!L103-SLir!L103*logQir!F103,0)</f>
        <v>-0.34154962875616135</v>
      </c>
      <c r="G103" s="6">
        <f>IF(logVir!G103&lt;&gt;0,logVir!M103-SKir!M103*logKir!M103-SLir!M103*logHir!M103-SLir!M103*logQir!G103,0)</f>
        <v>-0.35690080615780873</v>
      </c>
      <c r="H103" s="6">
        <f>IF(logVir!H103&lt;&gt;0,logVir!N103-SKir!N103*logKir!N103-SLir!N103*logHir!N103-SLir!N103*logQir!H103,0)</f>
        <v>-0.24592716297072825</v>
      </c>
      <c r="I103" s="6">
        <f>IF(logVir!I103&lt;&gt;0,logVir!O103-SKir!O103*logKir!O103-SLir!O103*logHir!O103-SLir!O103*logQir!I103,0)</f>
        <v>-6.0050770159664313E-2</v>
      </c>
    </row>
    <row r="104" spans="1:9" x14ac:dyDescent="0.15">
      <c r="A104" s="1">
        <v>5</v>
      </c>
      <c r="B104" s="1" t="s">
        <v>266</v>
      </c>
      <c r="C104" s="1">
        <v>9</v>
      </c>
      <c r="D104" s="1" t="s">
        <v>22</v>
      </c>
      <c r="E104" s="6">
        <f>IF(logVir!E104&lt;&gt;0,logVir!K104-SKir!K104*logKir!K104-SLir!K104*logHir!K104-SLir!K104*logQir!E104,0)</f>
        <v>-0.42718711849509944</v>
      </c>
      <c r="F104" s="6">
        <f>IF(logVir!F104&lt;&gt;0,logVir!L104-SKir!L104*logKir!L104-SLir!L104*logHir!L104-SLir!L104*logQir!F104,0)</f>
        <v>-0.26938934957985111</v>
      </c>
      <c r="G104" s="6">
        <f>IF(logVir!G104&lt;&gt;0,logVir!M104-SKir!M104*logKir!M104-SLir!M104*logHir!M104-SLir!M104*logQir!G104,0)</f>
        <v>-0.66540033719875935</v>
      </c>
      <c r="H104" s="6">
        <f>IF(logVir!H104&lt;&gt;0,logVir!N104-SKir!N104*logKir!N104-SLir!N104*logHir!N104-SLir!N104*logQir!H104,0)</f>
        <v>-7.6832868354099748E-2</v>
      </c>
      <c r="I104" s="6">
        <f>IF(logVir!I104&lt;&gt;0,logVir!O104-SKir!O104*logKir!O104-SLir!O104*logHir!O104-SLir!O104*logQir!I104,0)</f>
        <v>-0.37555140355628575</v>
      </c>
    </row>
    <row r="105" spans="1:9" x14ac:dyDescent="0.15">
      <c r="A105" s="1">
        <v>5</v>
      </c>
      <c r="B105" s="1" t="s">
        <v>67</v>
      </c>
      <c r="C105" s="1">
        <v>10</v>
      </c>
      <c r="D105" s="1" t="s">
        <v>23</v>
      </c>
      <c r="E105" s="6">
        <f>IF(logVir!E105&lt;&gt;0,logVir!K105-SKir!K105*logKir!K105-SLir!K105*logHir!K105-SLir!K105*logQir!E105,0)</f>
        <v>-0.11138552830082105</v>
      </c>
      <c r="F105" s="6">
        <f>IF(logVir!F105&lt;&gt;0,logVir!L105-SKir!L105*logKir!L105-SLir!L105*logHir!L105-SLir!L105*logQir!F105,0)</f>
        <v>-9.8070993101925089E-2</v>
      </c>
      <c r="G105" s="6">
        <f>IF(logVir!G105&lt;&gt;0,logVir!M105-SKir!M105*logKir!M105-SLir!M105*logHir!M105-SLir!M105*logQir!G105,0)</f>
        <v>-0.11382931710119058</v>
      </c>
      <c r="H105" s="6">
        <f>IF(logVir!H105&lt;&gt;0,logVir!N105-SKir!N105*logKir!N105-SLir!N105*logHir!N105-SLir!N105*logQir!H105,0)</f>
        <v>-0.30269167743156716</v>
      </c>
      <c r="I105" s="6">
        <f>IF(logVir!I105&lt;&gt;0,logVir!O105-SKir!O105*logKir!O105-SLir!O105*logHir!O105-SLir!O105*logQir!I105,0)</f>
        <v>-0.19507486300480412</v>
      </c>
    </row>
    <row r="106" spans="1:9" x14ac:dyDescent="0.15">
      <c r="A106" s="1">
        <v>5</v>
      </c>
      <c r="B106" s="1" t="s">
        <v>67</v>
      </c>
      <c r="C106" s="1">
        <v>11</v>
      </c>
      <c r="D106" s="1" t="s">
        <v>24</v>
      </c>
      <c r="E106" s="6">
        <f>IF(logVir!E106&lt;&gt;0,logVir!K106-SKir!K106*logKir!K106-SLir!K106*logHir!K106-SLir!K106*logQir!E106,0)</f>
        <v>-0.31455990551271312</v>
      </c>
      <c r="F106" s="6">
        <f>IF(logVir!F106&lt;&gt;0,logVir!L106-SKir!L106*logKir!L106-SLir!L106*logHir!L106-SLir!L106*logQir!F106,0)</f>
        <v>-0.47353865037760573</v>
      </c>
      <c r="G106" s="6">
        <f>IF(logVir!G106&lt;&gt;0,logVir!M106-SKir!M106*logKir!M106-SLir!M106*logHir!M106-SLir!M106*logQir!G106,0)</f>
        <v>-0.23455247744033986</v>
      </c>
      <c r="H106" s="6">
        <f>IF(logVir!H106&lt;&gt;0,logVir!N106-SKir!N106*logKir!N106-SLir!N106*logHir!N106-SLir!N106*logQir!H106,0)</f>
        <v>-0.22079496410843741</v>
      </c>
      <c r="I106" s="6">
        <f>IF(logVir!I106&lt;&gt;0,logVir!O106-SKir!O106*logKir!O106-SLir!O106*logHir!O106-SLir!O106*logQir!I106,0)</f>
        <v>-0.30132447979368837</v>
      </c>
    </row>
    <row r="107" spans="1:9" x14ac:dyDescent="0.15">
      <c r="A107" s="1">
        <v>5</v>
      </c>
      <c r="B107" s="1" t="s">
        <v>67</v>
      </c>
      <c r="C107" s="1">
        <v>12</v>
      </c>
      <c r="D107" s="1" t="s">
        <v>25</v>
      </c>
      <c r="E107" s="6">
        <f>IF(logVir!E107&lt;&gt;0,logVir!K107-SKir!K107*logKir!K107-SLir!K107*logHir!K107-SLir!K107*logQir!E107,0)</f>
        <v>1.3667951819988644E-2</v>
      </c>
      <c r="F107" s="6">
        <f>IF(logVir!F107&lt;&gt;0,logVir!L107-SKir!L107*logKir!L107-SLir!L107*logHir!L107-SLir!L107*logQir!F107,0)</f>
        <v>3.6398831320146062E-2</v>
      </c>
      <c r="G107" s="6">
        <f>IF(logVir!G107&lt;&gt;0,logVir!M107-SKir!M107*logKir!M107-SLir!M107*logHir!M107-SLir!M107*logQir!G107,0)</f>
        <v>-0.14727839307270135</v>
      </c>
      <c r="H107" s="6">
        <f>IF(logVir!H107&lt;&gt;0,logVir!N107-SKir!N107*logKir!N107-SLir!N107*logHir!N107-SLir!N107*logQir!H107,0)</f>
        <v>-0.14743132950292484</v>
      </c>
      <c r="I107" s="6">
        <f>IF(logVir!I107&lt;&gt;0,logVir!O107-SKir!O107*logKir!O107-SLir!O107*logHir!O107-SLir!O107*logQir!I107,0)</f>
        <v>0.40664024250689396</v>
      </c>
    </row>
    <row r="108" spans="1:9" x14ac:dyDescent="0.15">
      <c r="A108" s="1">
        <v>5</v>
      </c>
      <c r="B108" s="1" t="s">
        <v>67</v>
      </c>
      <c r="C108" s="1">
        <v>13</v>
      </c>
      <c r="D108" s="1" t="s">
        <v>26</v>
      </c>
      <c r="E108" s="6">
        <f>IF(logVir!E108&lt;&gt;0,logVir!K108-SKir!K108*logKir!K108-SLir!K108*logHir!K108-SLir!K108*logQir!E108,0)</f>
        <v>-1.0554338277596489</v>
      </c>
      <c r="F108" s="6">
        <f>IF(logVir!F108&lt;&gt;0,logVir!L108-SKir!L108*logKir!L108-SLir!L108*logHir!L108-SLir!L108*logQir!F108,0)</f>
        <v>-6.9868190960301946E-2</v>
      </c>
      <c r="G108" s="6">
        <f>IF(logVir!G108&lt;&gt;0,logVir!M108-SKir!M108*logKir!M108-SLir!M108*logHir!M108-SLir!M108*logQir!G108,0)</f>
        <v>-0.13837564461029497</v>
      </c>
      <c r="H108" s="6">
        <f>IF(logVir!H108&lt;&gt;0,logVir!N108-SKir!N108*logKir!N108-SLir!N108*logHir!N108-SLir!N108*logQir!H108,0)</f>
        <v>-0.40113281192745076</v>
      </c>
      <c r="I108" s="6">
        <f>IF(logVir!I108&lt;&gt;0,logVir!O108-SKir!O108*logKir!O108-SLir!O108*logHir!O108-SLir!O108*logQir!I108,0)</f>
        <v>-0.2465749479251812</v>
      </c>
    </row>
    <row r="109" spans="1:9" x14ac:dyDescent="0.15">
      <c r="A109" s="1">
        <v>5</v>
      </c>
      <c r="B109" s="1" t="s">
        <v>67</v>
      </c>
      <c r="C109" s="1">
        <v>14</v>
      </c>
      <c r="D109" s="1" t="s">
        <v>27</v>
      </c>
      <c r="E109" s="6">
        <f>IF(logVir!E109&lt;&gt;0,logVir!K109-SKir!K109*logKir!K109-SLir!K109*logHir!K109-SLir!K109*logQir!E109,0)</f>
        <v>0.83862121121227928</v>
      </c>
      <c r="F109" s="6">
        <f>IF(logVir!F109&lt;&gt;0,logVir!L109-SKir!L109*logKir!L109-SLir!L109*logHir!L109-SLir!L109*logQir!F109,0)</f>
        <v>0.44947989864728366</v>
      </c>
      <c r="G109" s="6">
        <f>IF(logVir!G109&lt;&gt;0,logVir!M109-SKir!M109*logKir!M109-SLir!M109*logHir!M109-SLir!M109*logQir!G109,0)</f>
        <v>0.18002239120011373</v>
      </c>
      <c r="H109" s="6">
        <f>IF(logVir!H109&lt;&gt;0,logVir!N109-SKir!N109*logKir!N109-SLir!N109*logHir!N109-SLir!N109*logQir!H109,0)</f>
        <v>-9.228084968821515E-2</v>
      </c>
      <c r="I109" s="6">
        <f>IF(logVir!I109&lt;&gt;0,logVir!O109-SKir!O109*logKir!O109-SLir!O109*logHir!O109-SLir!O109*logQir!I109,0)</f>
        <v>-0.26207398674521692</v>
      </c>
    </row>
    <row r="110" spans="1:9" x14ac:dyDescent="0.15">
      <c r="A110" s="1">
        <v>5</v>
      </c>
      <c r="B110" s="1" t="s">
        <v>67</v>
      </c>
      <c r="C110" s="1">
        <v>15</v>
      </c>
      <c r="D110" s="1" t="s">
        <v>28</v>
      </c>
      <c r="E110" s="6">
        <f>IF(logVir!E110&lt;&gt;0,logVir!K110-SKir!K110*logKir!K110-SLir!K110*logHir!K110-SLir!K110*logQir!E110,0)</f>
        <v>-8.704124806366878E-2</v>
      </c>
      <c r="F110" s="6">
        <f>IF(logVir!F110&lt;&gt;0,logVir!L110-SKir!L110*logKir!L110-SLir!L110*logHir!L110-SLir!L110*logQir!F110,0)</f>
        <v>-0.23364884157056903</v>
      </c>
      <c r="G110" s="6">
        <f>IF(logVir!G110&lt;&gt;0,logVir!M110-SKir!M110*logKir!M110-SLir!M110*logHir!M110-SLir!M110*logQir!G110,0)</f>
        <v>-0.23120612050423012</v>
      </c>
      <c r="H110" s="6">
        <f>IF(logVir!H110&lt;&gt;0,logVir!N110-SKir!N110*logKir!N110-SLir!N110*logHir!N110-SLir!N110*logQir!H110,0)</f>
        <v>-0.30733954212792114</v>
      </c>
      <c r="I110" s="6">
        <f>IF(logVir!I110&lt;&gt;0,logVir!O110-SKir!O110*logKir!O110-SLir!O110*logHir!O110-SLir!O110*logQir!I110,0)</f>
        <v>-0.31472777035559263</v>
      </c>
    </row>
    <row r="111" spans="1:9" x14ac:dyDescent="0.15">
      <c r="A111" s="1">
        <v>5</v>
      </c>
      <c r="B111" s="1" t="s">
        <v>267</v>
      </c>
      <c r="C111" s="1">
        <v>16</v>
      </c>
      <c r="D111" s="1" t="s">
        <v>11</v>
      </c>
      <c r="E111" s="6">
        <f>IF(logVir!E111&lt;&gt;0,logVir!K111-SKir!K111*logKir!K111-SLir!K111*logHir!K111-SLir!K111*logQir!E111,0)</f>
        <v>-0.20518243571586517</v>
      </c>
      <c r="F111" s="6">
        <f>IF(logVir!F111&lt;&gt;0,logVir!L111-SKir!L111*logKir!L111-SLir!L111*logHir!L111-SLir!L111*logQir!F111,0)</f>
        <v>-0.1995263454805101</v>
      </c>
      <c r="G111" s="6">
        <f>IF(logVir!G111&lt;&gt;0,logVir!M111-SKir!M111*logKir!M111-SLir!M111*logHir!M111-SLir!M111*logQir!G111,0)</f>
        <v>-0.16376515333654612</v>
      </c>
      <c r="H111" s="6">
        <f>IF(logVir!H111&lt;&gt;0,logVir!N111-SKir!N111*logKir!N111-SLir!N111*logHir!N111-SLir!N111*logQir!H111,0)</f>
        <v>-5.7367331674506701E-2</v>
      </c>
      <c r="I111" s="6">
        <f>IF(logVir!I111&lt;&gt;0,logVir!O111-SKir!O111*logKir!O111-SLir!O111*logHir!O111-SLir!O111*logQir!I111,0)</f>
        <v>-4.1991904884698707E-2</v>
      </c>
    </row>
    <row r="112" spans="1:9" x14ac:dyDescent="0.15">
      <c r="A112" s="1">
        <v>5</v>
      </c>
      <c r="B112" s="1" t="s">
        <v>65</v>
      </c>
      <c r="C112" s="1">
        <v>17</v>
      </c>
      <c r="D112" s="1" t="s">
        <v>12</v>
      </c>
      <c r="E112" s="6">
        <f>IF(logVir!E112&lt;&gt;0,logVir!K112-SKir!K112*logKir!K112-SLir!K112*logHir!K112-SLir!K112*logQir!E112,0)</f>
        <v>-4.428503655853339E-3</v>
      </c>
      <c r="F112" s="6">
        <f>IF(logVir!F112&lt;&gt;0,logVir!L112-SKir!L112*logKir!L112-SLir!L112*logHir!L112-SLir!L112*logQir!F112,0)</f>
        <v>7.8486060397451721E-2</v>
      </c>
      <c r="G112" s="6">
        <f>IF(logVir!G112&lt;&gt;0,logVir!M112-SKir!M112*logKir!M112-SLir!M112*logHir!M112-SLir!M112*logQir!G112,0)</f>
        <v>-9.0901755917693602E-2</v>
      </c>
      <c r="H112" s="6">
        <f>IF(logVir!H112&lt;&gt;0,logVir!N112-SKir!N112*logKir!N112-SLir!N112*logHir!N112-SLir!N112*logQir!H112,0)</f>
        <v>-3.6522982967030049E-2</v>
      </c>
      <c r="I112" s="6">
        <f>IF(logVir!I112&lt;&gt;0,logVir!O112-SKir!O112*logKir!O112-SLir!O112*logHir!O112-SLir!O112*logQir!I112,0)</f>
        <v>-5.4169376699648913E-2</v>
      </c>
    </row>
    <row r="113" spans="1:9" x14ac:dyDescent="0.15">
      <c r="A113" s="1">
        <v>5</v>
      </c>
      <c r="B113" s="1" t="s">
        <v>65</v>
      </c>
      <c r="C113" s="1">
        <v>18</v>
      </c>
      <c r="D113" s="1" t="s">
        <v>13</v>
      </c>
      <c r="E113" s="6">
        <f>IF(logVir!E113&lt;&gt;0,logVir!K113-SKir!K113*logKir!K113-SLir!K113*logHir!K113-SLir!K113*logQir!E113,0)</f>
        <v>0.10874633758719672</v>
      </c>
      <c r="F113" s="6">
        <f>IF(logVir!F113&lt;&gt;0,logVir!L113-SKir!L113*logKir!L113-SLir!L113*logHir!L113-SLir!L113*logQir!F113,0)</f>
        <v>-8.6801470183858295E-2</v>
      </c>
      <c r="G113" s="6">
        <f>IF(logVir!G113&lt;&gt;0,logVir!M113-SKir!M113*logKir!M113-SLir!M113*logHir!M113-SLir!M113*logQir!G113,0)</f>
        <v>-3.6520370428052513E-2</v>
      </c>
      <c r="H113" s="6">
        <f>IF(logVir!H113&lt;&gt;0,logVir!N113-SKir!N113*logKir!N113-SLir!N113*logHir!N113-SLir!N113*logQir!H113,0)</f>
        <v>-8.472888266430648E-3</v>
      </c>
      <c r="I113" s="6">
        <f>IF(logVir!I113&lt;&gt;0,logVir!O113-SKir!O113*logKir!O113-SLir!O113*logHir!O113-SLir!O113*logQir!I113,0)</f>
        <v>0.11647952096656825</v>
      </c>
    </row>
    <row r="114" spans="1:9" x14ac:dyDescent="0.15">
      <c r="A114" s="1">
        <v>5</v>
      </c>
      <c r="B114" s="1" t="s">
        <v>65</v>
      </c>
      <c r="C114" s="1">
        <v>19</v>
      </c>
      <c r="D114" s="1" t="s">
        <v>14</v>
      </c>
      <c r="E114" s="6">
        <f>IF(logVir!E114&lt;&gt;0,logVir!K114-SKir!K114*logKir!K114-SLir!K114*logHir!K114-SLir!K114*logQir!E114,0)</f>
        <v>6.7846444114660162E-2</v>
      </c>
      <c r="F114" s="6">
        <f>IF(logVir!F114&lt;&gt;0,logVir!L114-SKir!L114*logKir!L114-SLir!L114*logHir!L114-SLir!L114*logQir!F114,0)</f>
        <v>-7.7328475821441728E-2</v>
      </c>
      <c r="G114" s="6">
        <f>IF(logVir!G114&lt;&gt;0,logVir!M114-SKir!M114*logKir!M114-SLir!M114*logHir!M114-SLir!M114*logQir!G114,0)</f>
        <v>-0.15490216769450146</v>
      </c>
      <c r="H114" s="6">
        <f>IF(logVir!H114&lt;&gt;0,logVir!N114-SKir!N114*logKir!N114-SLir!N114*logHir!N114-SLir!N114*logQir!H114,0)</f>
        <v>-4.5112190214766298E-2</v>
      </c>
      <c r="I114" s="6">
        <f>IF(logVir!I114&lt;&gt;0,logVir!O114-SKir!O114*logKir!O114-SLir!O114*logHir!O114-SLir!O114*logQir!I114,0)</f>
        <v>-7.5983345531132479E-2</v>
      </c>
    </row>
    <row r="115" spans="1:9" x14ac:dyDescent="0.15">
      <c r="A115" s="1">
        <v>5</v>
      </c>
      <c r="B115" s="1" t="s">
        <v>65</v>
      </c>
      <c r="C115" s="1">
        <v>20</v>
      </c>
      <c r="D115" s="1" t="s">
        <v>15</v>
      </c>
      <c r="E115" s="6">
        <f>IF(logVir!E115&lt;&gt;0,logVir!K115-SKir!K115*logKir!K115-SLir!K115*logHir!K115-SLir!K115*logQir!E115,0)</f>
        <v>0.57271467577240176</v>
      </c>
      <c r="F115" s="6">
        <f>IF(logVir!F115&lt;&gt;0,logVir!L115-SKir!L115*logKir!L115-SLir!L115*logHir!L115-SLir!L115*logQir!F115,0)</f>
        <v>0.60065807835582119</v>
      </c>
      <c r="G115" s="6">
        <f>IF(logVir!G115&lt;&gt;0,logVir!M115-SKir!M115*logKir!M115-SLir!M115*logHir!M115-SLir!M115*logQir!G115,0)</f>
        <v>0.47693113390286018</v>
      </c>
      <c r="H115" s="6">
        <f>IF(logVir!H115&lt;&gt;0,logVir!N115-SKir!N115*logKir!N115-SLir!N115*logHir!N115-SLir!N115*logQir!H115,0)</f>
        <v>0.39026421865416899</v>
      </c>
      <c r="I115" s="6">
        <f>IF(logVir!I115&lt;&gt;0,logVir!O115-SKir!O115*logKir!O115-SLir!O115*logHir!O115-SLir!O115*logQir!I115,0)</f>
        <v>0.42541901574421154</v>
      </c>
    </row>
    <row r="116" spans="1:9" x14ac:dyDescent="0.15">
      <c r="A116" s="1">
        <v>5</v>
      </c>
      <c r="B116" s="1" t="s">
        <v>65</v>
      </c>
      <c r="C116" s="1">
        <v>21</v>
      </c>
      <c r="D116" s="1" t="s">
        <v>16</v>
      </c>
      <c r="E116" s="6">
        <f>IF(logVir!E116&lt;&gt;0,logVir!K116-SKir!K116*logKir!K116-SLir!K116*logHir!K116-SLir!K116*logQir!E116,0)</f>
        <v>-0.16151110210874875</v>
      </c>
      <c r="F116" s="6">
        <f>IF(logVir!F116&lt;&gt;0,logVir!L116-SKir!L116*logKir!L116-SLir!L116*logHir!L116-SLir!L116*logQir!F116,0)</f>
        <v>-0.17537449965350926</v>
      </c>
      <c r="G116" s="6">
        <f>IF(logVir!G116&lt;&gt;0,logVir!M116-SKir!M116*logKir!M116-SLir!M116*logHir!M116-SLir!M116*logQir!G116,0)</f>
        <v>-8.3447133851410379E-2</v>
      </c>
      <c r="H116" s="6">
        <f>IF(logVir!H116&lt;&gt;0,logVir!N116-SKir!N116*logKir!N116-SLir!N116*logHir!N116-SLir!N116*logQir!H116,0)</f>
        <v>-2.5816723997983255E-2</v>
      </c>
      <c r="I116" s="6">
        <f>IF(logVir!I116&lt;&gt;0,logVir!O116-SKir!O116*logKir!O116-SLir!O116*logHir!O116-SLir!O116*logQir!I116,0)</f>
        <v>-8.0157887584447279E-2</v>
      </c>
    </row>
    <row r="117" spans="1:9" x14ac:dyDescent="0.15">
      <c r="A117" s="1">
        <v>5</v>
      </c>
      <c r="B117" s="1" t="s">
        <v>63</v>
      </c>
      <c r="C117" s="1">
        <v>22</v>
      </c>
      <c r="D117" s="1" t="s">
        <v>8</v>
      </c>
      <c r="E117" s="6">
        <f>IF(logVir!E117&lt;&gt;0,logVir!K117-SKir!K117*logKir!K117-SLir!K117*logHir!K117-SLir!K117*logQir!E117,0)</f>
        <v>-0.15009981973798495</v>
      </c>
      <c r="F117" s="6">
        <f>IF(logVir!F117&lt;&gt;0,logVir!L117-SKir!L117*logKir!L117-SLir!L117*logHir!L117-SLir!L117*logQir!F117,0)</f>
        <v>-5.104128123127169E-2</v>
      </c>
      <c r="G117" s="6">
        <f>IF(logVir!G117&lt;&gt;0,logVir!M117-SKir!M117*logKir!M117-SLir!M117*logHir!M117-SLir!M117*logQir!G117,0)</f>
        <v>-4.0685313797429373E-2</v>
      </c>
      <c r="H117" s="6">
        <f>IF(logVir!H117&lt;&gt;0,logVir!N117-SKir!N117*logKir!N117-SLir!N117*logHir!N117-SLir!N117*logQir!H117,0)</f>
        <v>-5.2008568048334688E-2</v>
      </c>
      <c r="I117" s="6">
        <f>IF(logVir!I117&lt;&gt;0,logVir!O117-SKir!O117*logKir!O117-SLir!O117*logHir!O117-SLir!O117*logQir!I117,0)</f>
        <v>-7.5976160425886598E-3</v>
      </c>
    </row>
    <row r="118" spans="1:9" x14ac:dyDescent="0.15">
      <c r="A118" s="1">
        <v>5</v>
      </c>
      <c r="B118" s="1" t="s">
        <v>63</v>
      </c>
      <c r="C118" s="1">
        <v>23</v>
      </c>
      <c r="D118" s="1" t="s">
        <v>29</v>
      </c>
      <c r="E118" s="6">
        <f>IF(logVir!E118&lt;&gt;0,logVir!K118-SKir!K118*logKir!K118-SLir!K118*logHir!K118-SLir!K118*logQir!E118,0)</f>
        <v>0.21504495279311139</v>
      </c>
      <c r="F118" s="6">
        <f>IF(logVir!F118&lt;&gt;0,logVir!L118-SKir!L118*logKir!L118-SLir!L118*logHir!L118-SLir!L118*logQir!F118,0)</f>
        <v>7.6743146773526699E-2</v>
      </c>
      <c r="G118" s="6">
        <f>IF(logVir!G118&lt;&gt;0,logVir!M118-SKir!M118*logKir!M118-SLir!M118*logHir!M118-SLir!M118*logQir!G118,0)</f>
        <v>0.15910702815434188</v>
      </c>
      <c r="H118" s="6">
        <f>IF(logVir!H118&lt;&gt;0,logVir!N118-SKir!N118*logKir!N118-SLir!N118*logHir!N118-SLir!N118*logQir!H118,0)</f>
        <v>0.11032150670477939</v>
      </c>
      <c r="I118" s="6">
        <f>IF(logVir!I118&lt;&gt;0,logVir!O118-SKir!O118*logKir!O118-SLir!O118*logHir!O118-SLir!O118*logQir!I118,0)</f>
        <v>0.16105607096848126</v>
      </c>
    </row>
    <row r="119" spans="1:9" x14ac:dyDescent="0.15">
      <c r="A119" s="1">
        <v>6</v>
      </c>
      <c r="B119" s="1" t="s">
        <v>268</v>
      </c>
      <c r="C119" s="1">
        <v>1</v>
      </c>
      <c r="D119" s="1" t="s">
        <v>9</v>
      </c>
      <c r="E119" s="6">
        <f>IF(logVir!E119&lt;&gt;0,logVir!K119-SKir!K119*logKir!K119-SLir!K119*logHir!K119-SLir!K119*logQir!E119,0)</f>
        <v>-4.3324311928077751E-2</v>
      </c>
      <c r="F119" s="6">
        <f>IF(logVir!F119&lt;&gt;0,logVir!L119-SKir!L119*logKir!L119-SLir!L119*logHir!L119-SLir!L119*logQir!F119,0)</f>
        <v>3.4858252554747768E-2</v>
      </c>
      <c r="G119" s="6">
        <f>IF(logVir!G119&lt;&gt;0,logVir!M119-SKir!M119*logKir!M119-SLir!M119*logHir!M119-SLir!M119*logQir!G119,0)</f>
        <v>0.18724207435553644</v>
      </c>
      <c r="H119" s="6">
        <f>IF(logVir!H119&lt;&gt;0,logVir!N119-SKir!N119*logKir!N119-SLir!N119*logHir!N119-SLir!N119*logQir!H119,0)</f>
        <v>0.27947005114027551</v>
      </c>
      <c r="I119" s="6">
        <f>IF(logVir!I119&lt;&gt;0,logVir!O119-SKir!O119*logKir!O119-SLir!O119*logHir!O119-SLir!O119*logQir!I119,0)</f>
        <v>0.21774488672686587</v>
      </c>
    </row>
    <row r="120" spans="1:9" x14ac:dyDescent="0.15">
      <c r="A120" s="1">
        <v>6</v>
      </c>
      <c r="B120" s="1" t="s">
        <v>73</v>
      </c>
      <c r="C120" s="1">
        <v>2</v>
      </c>
      <c r="D120" s="1" t="s">
        <v>10</v>
      </c>
      <c r="E120" s="6">
        <f>IF(logVir!E120&lt;&gt;0,logVir!K120-SKir!K120*logKir!K120-SLir!K120*logHir!K120-SLir!K120*logQir!E120,0)</f>
        <v>-0.42313080428488148</v>
      </c>
      <c r="F120" s="6">
        <f>IF(logVir!F120&lt;&gt;0,logVir!L120-SKir!L120*logKir!L120-SLir!L120*logHir!L120-SLir!L120*logQir!F120,0)</f>
        <v>7.2813975004195584E-3</v>
      </c>
      <c r="G120" s="6">
        <f>IF(logVir!G120&lt;&gt;0,logVir!M120-SKir!M120*logKir!M120-SLir!M120*logHir!M120-SLir!M120*logQir!G120,0)</f>
        <v>-0.19000187675613806</v>
      </c>
      <c r="H120" s="6">
        <f>IF(logVir!H120&lt;&gt;0,logVir!N120-SKir!N120*logKir!N120-SLir!N120*logHir!N120-SLir!N120*logQir!H120,0)</f>
        <v>0.18932926069721037</v>
      </c>
      <c r="I120" s="6">
        <f>IF(logVir!I120&lt;&gt;0,logVir!O120-SKir!O120*logKir!O120-SLir!O120*logHir!O120-SLir!O120*logQir!I120,0)</f>
        <v>-0.24515219254274317</v>
      </c>
    </row>
    <row r="121" spans="1:9" x14ac:dyDescent="0.15">
      <c r="A121" s="1">
        <v>6</v>
      </c>
      <c r="B121" s="1" t="s">
        <v>269</v>
      </c>
      <c r="C121" s="1">
        <v>3</v>
      </c>
      <c r="D121" s="1" t="s">
        <v>17</v>
      </c>
      <c r="E121" s="6">
        <f>IF(logVir!E121&lt;&gt;0,logVir!K121-SKir!K121*logKir!K121-SLir!K121*logHir!K121-SLir!K121*logQir!E121,0)</f>
        <v>-0.15086923232680521</v>
      </c>
      <c r="F121" s="6">
        <f>IF(logVir!F121&lt;&gt;0,logVir!L121-SKir!L121*logKir!L121-SLir!L121*logHir!L121-SLir!L121*logQir!F121,0)</f>
        <v>-0.39436776721502309</v>
      </c>
      <c r="G121" s="6">
        <f>IF(logVir!G121&lt;&gt;0,logVir!M121-SKir!M121*logKir!M121-SLir!M121*logHir!M121-SLir!M121*logQir!G121,0)</f>
        <v>-0.24553801949988155</v>
      </c>
      <c r="H121" s="6">
        <f>IF(logVir!H121&lt;&gt;0,logVir!N121-SKir!N121*logKir!N121-SLir!N121*logHir!N121-SLir!N121*logQir!H121,0)</f>
        <v>-0.4589088270993274</v>
      </c>
      <c r="I121" s="6">
        <f>IF(logVir!I121&lt;&gt;0,logVir!O121-SKir!O121*logKir!O121-SLir!O121*logHir!O121-SLir!O121*logQir!I121,0)</f>
        <v>-0.32682515536289564</v>
      </c>
    </row>
    <row r="122" spans="1:9" x14ac:dyDescent="0.15">
      <c r="A122" s="1">
        <v>6</v>
      </c>
      <c r="B122" s="1" t="s">
        <v>270</v>
      </c>
      <c r="C122" s="1">
        <v>4</v>
      </c>
      <c r="D122" s="1" t="s">
        <v>18</v>
      </c>
      <c r="E122" s="6">
        <f>IF(logVir!E122&lt;&gt;0,logVir!K122-SKir!K122*logKir!K122-SLir!K122*logHir!K122-SLir!K122*logQir!E122,0)</f>
        <v>-0.2764407812388498</v>
      </c>
      <c r="F122" s="6">
        <f>IF(logVir!F122&lt;&gt;0,logVir!L122-SKir!L122*logKir!L122-SLir!L122*logHir!L122-SLir!L122*logQir!F122,0)</f>
        <v>-0.38331681641631388</v>
      </c>
      <c r="G122" s="6">
        <f>IF(logVir!G122&lt;&gt;0,logVir!M122-SKir!M122*logKir!M122-SLir!M122*logHir!M122-SLir!M122*logQir!G122,0)</f>
        <v>-0.30932287253221358</v>
      </c>
      <c r="H122" s="6">
        <f>IF(logVir!H122&lt;&gt;0,logVir!N122-SKir!N122*logKir!N122-SLir!N122*logHir!N122-SLir!N122*logQir!H122,0)</f>
        <v>2.8025914854577089E-3</v>
      </c>
      <c r="I122" s="6">
        <f>IF(logVir!I122&lt;&gt;0,logVir!O122-SKir!O122*logKir!O122-SLir!O122*logHir!O122-SLir!O122*logQir!I122,0)</f>
        <v>-0.24962527059329026</v>
      </c>
    </row>
    <row r="123" spans="1:9" x14ac:dyDescent="0.15">
      <c r="A123" s="1">
        <v>6</v>
      </c>
      <c r="B123" s="1" t="s">
        <v>271</v>
      </c>
      <c r="C123" s="1">
        <v>5</v>
      </c>
      <c r="D123" s="1" t="s">
        <v>19</v>
      </c>
      <c r="E123" s="6">
        <f>IF(logVir!E123&lt;&gt;0,logVir!K123-SKir!K123*logKir!K123-SLir!K123*logHir!K123-SLir!K123*logQir!E123,0)</f>
        <v>-0.28660784248746951</v>
      </c>
      <c r="F123" s="6">
        <f>IF(logVir!F123&lt;&gt;0,logVir!L123-SKir!L123*logKir!L123-SLir!L123*logHir!L123-SLir!L123*logQir!F123,0)</f>
        <v>-0.22928210066918553</v>
      </c>
      <c r="G123" s="6">
        <f>IF(logVir!G123&lt;&gt;0,logVir!M123-SKir!M123*logKir!M123-SLir!M123*logHir!M123-SLir!M123*logQir!G123,0)</f>
        <v>-0.25300885731440192</v>
      </c>
      <c r="H123" s="6">
        <f>IF(logVir!H123&lt;&gt;0,logVir!N123-SKir!N123*logKir!N123-SLir!N123*logHir!N123-SLir!N123*logQir!H123,0)</f>
        <v>-0.44061665058422184</v>
      </c>
      <c r="I123" s="6">
        <f>IF(logVir!I123&lt;&gt;0,logVir!O123-SKir!O123*logKir!O123-SLir!O123*logHir!O123-SLir!O123*logQir!I123,0)</f>
        <v>-0.57600199603287283</v>
      </c>
    </row>
    <row r="124" spans="1:9" x14ac:dyDescent="0.15">
      <c r="A124" s="1">
        <v>6</v>
      </c>
      <c r="B124" s="1" t="s">
        <v>74</v>
      </c>
      <c r="C124" s="1">
        <v>6</v>
      </c>
      <c r="D124" s="1" t="s">
        <v>3</v>
      </c>
      <c r="E124" s="6">
        <f>IF(logVir!E124&lt;&gt;0,logVir!K124-SKir!K124*logKir!K124-SLir!K124*logHir!K124-SLir!K124*logQir!E124,0)</f>
        <v>0.13325904774878017</v>
      </c>
      <c r="F124" s="6">
        <f>IF(logVir!F124&lt;&gt;0,logVir!L124-SKir!L124*logKir!L124-SLir!L124*logHir!L124-SLir!L124*logQir!F124,0)</f>
        <v>0.30360228611035045</v>
      </c>
      <c r="G124" s="6">
        <f>IF(logVir!G124&lt;&gt;0,logVir!M124-SKir!M124*logKir!M124-SLir!M124*logHir!M124-SLir!M124*logQir!G124,0)</f>
        <v>0.40575843602089146</v>
      </c>
      <c r="H124" s="6">
        <f>IF(logVir!H124&lt;&gt;0,logVir!N124-SKir!N124*logKir!N124-SLir!N124*logHir!N124-SLir!N124*logQir!H124,0)</f>
        <v>0.67352597344118281</v>
      </c>
      <c r="I124" s="6">
        <f>IF(logVir!I124&lt;&gt;0,logVir!O124-SKir!O124*logKir!O124-SLir!O124*logHir!O124-SLir!O124*logQir!I124,0)</f>
        <v>-5.492500609000734E-2</v>
      </c>
    </row>
    <row r="125" spans="1:9" x14ac:dyDescent="0.15">
      <c r="A125" s="1">
        <v>6</v>
      </c>
      <c r="B125" s="1" t="s">
        <v>74</v>
      </c>
      <c r="C125" s="1">
        <v>7</v>
      </c>
      <c r="D125" s="1" t="s">
        <v>20</v>
      </c>
      <c r="E125" s="6">
        <f>IF(logVir!E125&lt;&gt;0,logVir!K125-SKir!K125*logKir!K125-SLir!K125*logHir!K125-SLir!K125*logQir!E125,0)</f>
        <v>1.4775285641250278</v>
      </c>
      <c r="F125" s="6">
        <f>IF(logVir!F125&lt;&gt;0,logVir!L125-SKir!L125*logKir!L125-SLir!L125*logHir!L125-SLir!L125*logQir!F125,0)</f>
        <v>-1.349938001296271</v>
      </c>
      <c r="G125" s="6">
        <f>IF(logVir!G125&lt;&gt;0,logVir!M125-SKir!M125*logKir!M125-SLir!M125*logHir!M125-SLir!M125*logQir!G125,0)</f>
        <v>-0.46236121717543305</v>
      </c>
      <c r="H125" s="6">
        <f>IF(logVir!H125&lt;&gt;0,logVir!N125-SKir!N125*logKir!N125-SLir!N125*logHir!N125-SLir!N125*logQir!H125,0)</f>
        <v>-2.8995655115569747E-2</v>
      </c>
      <c r="I125" s="6">
        <f>IF(logVir!I125&lt;&gt;0,logVir!O125-SKir!O125*logKir!O125-SLir!O125*logHir!O125-SLir!O125*logQir!I125,0)</f>
        <v>-0.49997774298280395</v>
      </c>
    </row>
    <row r="126" spans="1:9" x14ac:dyDescent="0.15">
      <c r="A126" s="1">
        <v>6</v>
      </c>
      <c r="B126" s="1" t="s">
        <v>272</v>
      </c>
      <c r="C126" s="1">
        <v>8</v>
      </c>
      <c r="D126" s="1" t="s">
        <v>21</v>
      </c>
      <c r="E126" s="6">
        <f>IF(logVir!E126&lt;&gt;0,logVir!K126-SKir!K126*logKir!K126-SLir!K126*logHir!K126-SLir!K126*logQir!E126,0)</f>
        <v>3.1628762443014873E-2</v>
      </c>
      <c r="F126" s="6">
        <f>IF(logVir!F126&lt;&gt;0,logVir!L126-SKir!L126*logKir!L126-SLir!L126*logHir!L126-SLir!L126*logQir!F126,0)</f>
        <v>-5.3213881630410492E-2</v>
      </c>
      <c r="G126" s="6">
        <f>IF(logVir!G126&lt;&gt;0,logVir!M126-SKir!M126*logKir!M126-SLir!M126*logHir!M126-SLir!M126*logQir!G126,0)</f>
        <v>-0.19460783858024078</v>
      </c>
      <c r="H126" s="6">
        <f>IF(logVir!H126&lt;&gt;0,logVir!N126-SKir!N126*logKir!N126-SLir!N126*logHir!N126-SLir!N126*logQir!H126,0)</f>
        <v>6.8801681543374807E-2</v>
      </c>
      <c r="I126" s="6">
        <f>IF(logVir!I126&lt;&gt;0,logVir!O126-SKir!O126*logKir!O126-SLir!O126*logHir!O126-SLir!O126*logQir!I126,0)</f>
        <v>8.9242945465534476E-2</v>
      </c>
    </row>
    <row r="127" spans="1:9" x14ac:dyDescent="0.15">
      <c r="A127" s="1">
        <v>6</v>
      </c>
      <c r="B127" s="1" t="s">
        <v>74</v>
      </c>
      <c r="C127" s="1">
        <v>9</v>
      </c>
      <c r="D127" s="1" t="s">
        <v>22</v>
      </c>
      <c r="E127" s="6">
        <f>IF(logVir!E127&lt;&gt;0,logVir!K127-SKir!K127*logKir!K127-SLir!K127*logHir!K127-SLir!K127*logQir!E127,0)</f>
        <v>-0.47552193500239459</v>
      </c>
      <c r="F127" s="6">
        <f>IF(logVir!F127&lt;&gt;0,logVir!L127-SKir!L127*logKir!L127-SLir!L127*logHir!L127-SLir!L127*logQir!F127,0)</f>
        <v>-0.10796711155637179</v>
      </c>
      <c r="G127" s="6">
        <f>IF(logVir!G127&lt;&gt;0,logVir!M127-SKir!M127*logKir!M127-SLir!M127*logHir!M127-SLir!M127*logQir!G127,0)</f>
        <v>-0.29409656490373243</v>
      </c>
      <c r="H127" s="6">
        <f>IF(logVir!H127&lt;&gt;0,logVir!N127-SKir!N127*logKir!N127-SLir!N127*logHir!N127-SLir!N127*logQir!H127,0)</f>
        <v>-0.27144611953148223</v>
      </c>
      <c r="I127" s="6">
        <f>IF(logVir!I127&lt;&gt;0,logVir!O127-SKir!O127*logKir!O127-SLir!O127*logHir!O127-SLir!O127*logQir!I127,0)</f>
        <v>-2.6849908508497042E-2</v>
      </c>
    </row>
    <row r="128" spans="1:9" x14ac:dyDescent="0.15">
      <c r="A128" s="1">
        <v>6</v>
      </c>
      <c r="B128" s="1" t="s">
        <v>74</v>
      </c>
      <c r="C128" s="1">
        <v>10</v>
      </c>
      <c r="D128" s="1" t="s">
        <v>23</v>
      </c>
      <c r="E128" s="6">
        <f>IF(logVir!E128&lt;&gt;0,logVir!K128-SKir!K128*logKir!K128-SLir!K128*logHir!K128-SLir!K128*logQir!E128,0)</f>
        <v>-0.32657790717579349</v>
      </c>
      <c r="F128" s="6">
        <f>IF(logVir!F128&lt;&gt;0,logVir!L128-SKir!L128*logKir!L128-SLir!L128*logHir!L128-SLir!L128*logQir!F128,0)</f>
        <v>-0.27171822327594297</v>
      </c>
      <c r="G128" s="6">
        <f>IF(logVir!G128&lt;&gt;0,logVir!M128-SKir!M128*logKir!M128-SLir!M128*logHir!M128-SLir!M128*logQir!G128,0)</f>
        <v>-4.9317291582351992E-2</v>
      </c>
      <c r="H128" s="6">
        <f>IF(logVir!H128&lt;&gt;0,logVir!N128-SKir!N128*logKir!N128-SLir!N128*logHir!N128-SLir!N128*logQir!H128,0)</f>
        <v>-0.26360974501734119</v>
      </c>
      <c r="I128" s="6">
        <f>IF(logVir!I128&lt;&gt;0,logVir!O128-SKir!O128*logKir!O128-SLir!O128*logHir!O128-SLir!O128*logQir!I128,0)</f>
        <v>-0.14048164988158035</v>
      </c>
    </row>
    <row r="129" spans="1:9" x14ac:dyDescent="0.15">
      <c r="A129" s="1">
        <v>6</v>
      </c>
      <c r="B129" s="1" t="s">
        <v>74</v>
      </c>
      <c r="C129" s="1">
        <v>11</v>
      </c>
      <c r="D129" s="1" t="s">
        <v>24</v>
      </c>
      <c r="E129" s="6">
        <f>IF(logVir!E129&lt;&gt;0,logVir!K129-SKir!K129*logKir!K129-SLir!K129*logHir!K129-SLir!K129*logQir!E129,0)</f>
        <v>-0.22579767210128404</v>
      </c>
      <c r="F129" s="6">
        <f>IF(logVir!F129&lt;&gt;0,logVir!L129-SKir!L129*logKir!L129-SLir!L129*logHir!L129-SLir!L129*logQir!F129,0)</f>
        <v>-0.2875701554234818</v>
      </c>
      <c r="G129" s="6">
        <f>IF(logVir!G129&lt;&gt;0,logVir!M129-SKir!M129*logKir!M129-SLir!M129*logHir!M129-SLir!M129*logQir!G129,0)</f>
        <v>-0.24940311359999656</v>
      </c>
      <c r="H129" s="6">
        <f>IF(logVir!H129&lt;&gt;0,logVir!N129-SKir!N129*logKir!N129-SLir!N129*logHir!N129-SLir!N129*logQir!H129,0)</f>
        <v>-0.13117537400918439</v>
      </c>
      <c r="I129" s="6">
        <f>IF(logVir!I129&lt;&gt;0,logVir!O129-SKir!O129*logKir!O129-SLir!O129*logHir!O129-SLir!O129*logQir!I129,0)</f>
        <v>-0.22904571002747562</v>
      </c>
    </row>
    <row r="130" spans="1:9" x14ac:dyDescent="0.15">
      <c r="A130" s="1">
        <v>6</v>
      </c>
      <c r="B130" s="1" t="s">
        <v>74</v>
      </c>
      <c r="C130" s="1">
        <v>12</v>
      </c>
      <c r="D130" s="1" t="s">
        <v>25</v>
      </c>
      <c r="E130" s="6">
        <f>IF(logVir!E130&lt;&gt;0,logVir!K130-SKir!K130*logKir!K130-SLir!K130*logHir!K130-SLir!K130*logQir!E130,0)</f>
        <v>-0.49817440072775199</v>
      </c>
      <c r="F130" s="6">
        <f>IF(logVir!F130&lt;&gt;0,logVir!L130-SKir!L130*logKir!L130-SLir!L130*logHir!L130-SLir!L130*logQir!F130,0)</f>
        <v>-0.2508847071529986</v>
      </c>
      <c r="G130" s="6">
        <f>IF(logVir!G130&lt;&gt;0,logVir!M130-SKir!M130*logKir!M130-SLir!M130*logHir!M130-SLir!M130*logQir!G130,0)</f>
        <v>-0.14629146971870738</v>
      </c>
      <c r="H130" s="6">
        <f>IF(logVir!H130&lt;&gt;0,logVir!N130-SKir!N130*logKir!N130-SLir!N130*logHir!N130-SLir!N130*logQir!H130,0)</f>
        <v>-0.17526376184576842</v>
      </c>
      <c r="I130" s="6">
        <f>IF(logVir!I130&lt;&gt;0,logVir!O130-SKir!O130*logKir!O130-SLir!O130*logHir!O130-SLir!O130*logQir!I130,0)</f>
        <v>-0.1839324930354404</v>
      </c>
    </row>
    <row r="131" spans="1:9" x14ac:dyDescent="0.15">
      <c r="A131" s="1">
        <v>6</v>
      </c>
      <c r="B131" s="1" t="s">
        <v>74</v>
      </c>
      <c r="C131" s="1">
        <v>13</v>
      </c>
      <c r="D131" s="1" t="s">
        <v>26</v>
      </c>
      <c r="E131" s="6">
        <f>IF(logVir!E131&lt;&gt;0,logVir!K131-SKir!K131*logKir!K131-SLir!K131*logHir!K131-SLir!K131*logQir!E131,0)</f>
        <v>-0.47479242673084576</v>
      </c>
      <c r="F131" s="6">
        <f>IF(logVir!F131&lt;&gt;0,logVir!L131-SKir!L131*logKir!L131-SLir!L131*logHir!L131-SLir!L131*logQir!F131,0)</f>
        <v>-0.15983598884281516</v>
      </c>
      <c r="G131" s="6">
        <f>IF(logVir!G131&lt;&gt;0,logVir!M131-SKir!M131*logKir!M131-SLir!M131*logHir!M131-SLir!M131*logQir!G131,0)</f>
        <v>-7.48765481026957E-2</v>
      </c>
      <c r="H131" s="6">
        <f>IF(logVir!H131&lt;&gt;0,logVir!N131-SKir!N131*logKir!N131-SLir!N131*logHir!N131-SLir!N131*logQir!H131,0)</f>
        <v>-0.11489870764234583</v>
      </c>
      <c r="I131" s="6">
        <f>IF(logVir!I131&lt;&gt;0,logVir!O131-SKir!O131*logKir!O131-SLir!O131*logHir!O131-SLir!O131*logQir!I131,0)</f>
        <v>-9.4159450900143243E-2</v>
      </c>
    </row>
    <row r="132" spans="1:9" x14ac:dyDescent="0.15">
      <c r="A132" s="1">
        <v>6</v>
      </c>
      <c r="B132" s="1" t="s">
        <v>74</v>
      </c>
      <c r="C132" s="1">
        <v>14</v>
      </c>
      <c r="D132" s="1" t="s">
        <v>27</v>
      </c>
      <c r="E132" s="6">
        <f>IF(logVir!E132&lt;&gt;0,logVir!K132-SKir!K132*logKir!K132-SLir!K132*logHir!K132-SLir!K132*logQir!E132,0)</f>
        <v>-0.22661562144996167</v>
      </c>
      <c r="F132" s="6">
        <f>IF(logVir!F132&lt;&gt;0,logVir!L132-SKir!L132*logKir!L132-SLir!L132*logHir!L132-SLir!L132*logQir!F132,0)</f>
        <v>0.26072257423144685</v>
      </c>
      <c r="G132" s="6">
        <f>IF(logVir!G132&lt;&gt;0,logVir!M132-SKir!M132*logKir!M132-SLir!M132*logHir!M132-SLir!M132*logQir!G132,0)</f>
        <v>0.48037416861603732</v>
      </c>
      <c r="H132" s="6">
        <f>IF(logVir!H132&lt;&gt;0,logVir!N132-SKir!N132*logKir!N132-SLir!N132*logHir!N132-SLir!N132*logQir!H132,0)</f>
        <v>0.31439844033033459</v>
      </c>
      <c r="I132" s="6">
        <f>IF(logVir!I132&lt;&gt;0,logVir!O132-SKir!O132*logKir!O132-SLir!O132*logHir!O132-SLir!O132*logQir!I132,0)</f>
        <v>0.11680110649040934</v>
      </c>
    </row>
    <row r="133" spans="1:9" x14ac:dyDescent="0.15">
      <c r="A133" s="1">
        <v>6</v>
      </c>
      <c r="B133" s="1" t="s">
        <v>74</v>
      </c>
      <c r="C133" s="1">
        <v>15</v>
      </c>
      <c r="D133" s="1" t="s">
        <v>28</v>
      </c>
      <c r="E133" s="6">
        <f>IF(logVir!E133&lt;&gt;0,logVir!K133-SKir!K133*logKir!K133-SLir!K133*logHir!K133-SLir!K133*logQir!E133,0)</f>
        <v>-0.16721324608508958</v>
      </c>
      <c r="F133" s="6">
        <f>IF(logVir!F133&lt;&gt;0,logVir!L133-SKir!L133*logKir!L133-SLir!L133*logHir!L133-SLir!L133*logQir!F133,0)</f>
        <v>-0.12269655193951046</v>
      </c>
      <c r="G133" s="6">
        <f>IF(logVir!G133&lt;&gt;0,logVir!M133-SKir!M133*logKir!M133-SLir!M133*logHir!M133-SLir!M133*logQir!G133,0)</f>
        <v>-0.14205989077475301</v>
      </c>
      <c r="H133" s="6">
        <f>IF(logVir!H133&lt;&gt;0,logVir!N133-SKir!N133*logKir!N133-SLir!N133*logHir!N133-SLir!N133*logQir!H133,0)</f>
        <v>3.8746839227973753E-3</v>
      </c>
      <c r="I133" s="6">
        <f>IF(logVir!I133&lt;&gt;0,logVir!O133-SKir!O133*logKir!O133-SLir!O133*logHir!O133-SLir!O133*logQir!I133,0)</f>
        <v>3.0654261899141572E-2</v>
      </c>
    </row>
    <row r="134" spans="1:9" x14ac:dyDescent="0.15">
      <c r="A134" s="1">
        <v>6</v>
      </c>
      <c r="B134" s="1" t="s">
        <v>73</v>
      </c>
      <c r="C134" s="1">
        <v>16</v>
      </c>
      <c r="D134" s="1" t="s">
        <v>11</v>
      </c>
      <c r="E134" s="6">
        <f>IF(logVir!E134&lt;&gt;0,logVir!K134-SKir!K134*logKir!K134-SLir!K134*logHir!K134-SLir!K134*logQir!E134,0)</f>
        <v>7.3794181419855456E-2</v>
      </c>
      <c r="F134" s="6">
        <f>IF(logVir!F134&lt;&gt;0,logVir!L134-SKir!L134*logKir!L134-SLir!L134*logHir!L134-SLir!L134*logQir!F134,0)</f>
        <v>4.158922371647724E-2</v>
      </c>
      <c r="G134" s="6">
        <f>IF(logVir!G134&lt;&gt;0,logVir!M134-SKir!M134*logKir!M134-SLir!M134*logHir!M134-SLir!M134*logQir!G134,0)</f>
        <v>1.8387785859630745E-2</v>
      </c>
      <c r="H134" s="6">
        <f>IF(logVir!H134&lt;&gt;0,logVir!N134-SKir!N134*logKir!N134-SLir!N134*logHir!N134-SLir!N134*logQir!H134,0)</f>
        <v>-5.7080840669288438E-2</v>
      </c>
      <c r="I134" s="6">
        <f>IF(logVir!I134&lt;&gt;0,logVir!O134-SKir!O134*logKir!O134-SLir!O134*logHir!O134-SLir!O134*logQir!I134,0)</f>
        <v>-0.32637015887028531</v>
      </c>
    </row>
    <row r="135" spans="1:9" x14ac:dyDescent="0.15">
      <c r="A135" s="1">
        <v>6</v>
      </c>
      <c r="B135" s="1" t="s">
        <v>73</v>
      </c>
      <c r="C135" s="1">
        <v>17</v>
      </c>
      <c r="D135" s="1" t="s">
        <v>12</v>
      </c>
      <c r="E135" s="6">
        <f>IF(logVir!E135&lt;&gt;0,logVir!K135-SKir!K135*logKir!K135-SLir!K135*logHir!K135-SLir!K135*logQir!E135,0)</f>
        <v>-6.4038178733419548E-2</v>
      </c>
      <c r="F135" s="6">
        <f>IF(logVir!F135&lt;&gt;0,logVir!L135-SKir!L135*logKir!L135-SLir!L135*logHir!L135-SLir!L135*logQir!F135,0)</f>
        <v>5.3559385800902061E-3</v>
      </c>
      <c r="G135" s="6">
        <f>IF(logVir!G135&lt;&gt;0,logVir!M135-SKir!M135*logKir!M135-SLir!M135*logHir!M135-SLir!M135*logQir!G135,0)</f>
        <v>-3.710897091972188E-2</v>
      </c>
      <c r="H135" s="6">
        <f>IF(logVir!H135&lt;&gt;0,logVir!N135-SKir!N135*logKir!N135-SLir!N135*logHir!N135-SLir!N135*logQir!H135,0)</f>
        <v>-3.9611635335917231E-2</v>
      </c>
      <c r="I135" s="6">
        <f>IF(logVir!I135&lt;&gt;0,logVir!O135-SKir!O135*logKir!O135-SLir!O135*logHir!O135-SLir!O135*logQir!I135,0)</f>
        <v>-9.7282975954446765E-2</v>
      </c>
    </row>
    <row r="136" spans="1:9" x14ac:dyDescent="0.15">
      <c r="A136" s="1">
        <v>6</v>
      </c>
      <c r="B136" s="1" t="s">
        <v>73</v>
      </c>
      <c r="C136" s="1">
        <v>18</v>
      </c>
      <c r="D136" s="1" t="s">
        <v>13</v>
      </c>
      <c r="E136" s="6">
        <f>IF(logVir!E136&lt;&gt;0,logVir!K136-SKir!K136*logKir!K136-SLir!K136*logHir!K136-SLir!K136*logQir!E136,0)</f>
        <v>-0.11398051153387657</v>
      </c>
      <c r="F136" s="6">
        <f>IF(logVir!F136&lt;&gt;0,logVir!L136-SKir!L136*logKir!L136-SLir!L136*logHir!L136-SLir!L136*logQir!F136,0)</f>
        <v>-0.22396051381147178</v>
      </c>
      <c r="G136" s="6">
        <f>IF(logVir!G136&lt;&gt;0,logVir!M136-SKir!M136*logKir!M136-SLir!M136*logHir!M136-SLir!M136*logQir!G136,0)</f>
        <v>-0.25359762078874104</v>
      </c>
      <c r="H136" s="6">
        <f>IF(logVir!H136&lt;&gt;0,logVir!N136-SKir!N136*logKir!N136-SLir!N136*logHir!N136-SLir!N136*logQir!H136,0)</f>
        <v>-0.24571863581444592</v>
      </c>
      <c r="I136" s="6">
        <f>IF(logVir!I136&lt;&gt;0,logVir!O136-SKir!O136*logKir!O136-SLir!O136*logHir!O136-SLir!O136*logQir!I136,0)</f>
        <v>-0.30716141366318228</v>
      </c>
    </row>
    <row r="137" spans="1:9" x14ac:dyDescent="0.15">
      <c r="A137" s="1">
        <v>6</v>
      </c>
      <c r="B137" s="1" t="s">
        <v>273</v>
      </c>
      <c r="C137" s="1">
        <v>19</v>
      </c>
      <c r="D137" s="1" t="s">
        <v>14</v>
      </c>
      <c r="E137" s="6">
        <f>IF(logVir!E137&lt;&gt;0,logVir!K137-SKir!K137*logKir!K137-SLir!K137*logHir!K137-SLir!K137*logQir!E137,0)</f>
        <v>2.9687279582748111E-2</v>
      </c>
      <c r="F137" s="6">
        <f>IF(logVir!F137&lt;&gt;0,logVir!L137-SKir!L137*logKir!L137-SLir!L137*logHir!L137-SLir!L137*logQir!F137,0)</f>
        <v>-0.1430209785217621</v>
      </c>
      <c r="G137" s="6">
        <f>IF(logVir!G137&lt;&gt;0,logVir!M137-SKir!M137*logKir!M137-SLir!M137*logHir!M137-SLir!M137*logQir!G137,0)</f>
        <v>-0.23892371150680902</v>
      </c>
      <c r="H137" s="6">
        <f>IF(logVir!H137&lt;&gt;0,logVir!N137-SKir!N137*logKir!N137-SLir!N137*logHir!N137-SLir!N137*logQir!H137,0)</f>
        <v>-4.9445130190631383E-2</v>
      </c>
      <c r="I137" s="6">
        <f>IF(logVir!I137&lt;&gt;0,logVir!O137-SKir!O137*logKir!O137-SLir!O137*logHir!O137-SLir!O137*logQir!I137,0)</f>
        <v>-6.0121937805130019E-2</v>
      </c>
    </row>
    <row r="138" spans="1:9" x14ac:dyDescent="0.15">
      <c r="A138" s="1">
        <v>6</v>
      </c>
      <c r="B138" s="1" t="s">
        <v>73</v>
      </c>
      <c r="C138" s="1">
        <v>20</v>
      </c>
      <c r="D138" s="1" t="s">
        <v>15</v>
      </c>
      <c r="E138" s="6">
        <f>IF(logVir!E138&lt;&gt;0,logVir!K138-SKir!K138*logKir!K138-SLir!K138*logHir!K138-SLir!K138*logQir!E138,0)</f>
        <v>0.21292236559966082</v>
      </c>
      <c r="F138" s="6">
        <f>IF(logVir!F138&lt;&gt;0,logVir!L138-SKir!L138*logKir!L138-SLir!L138*logHir!L138-SLir!L138*logQir!F138,0)</f>
        <v>0.37385697291485565</v>
      </c>
      <c r="G138" s="6">
        <f>IF(logVir!G138&lt;&gt;0,logVir!M138-SKir!M138*logKir!M138-SLir!M138*logHir!M138-SLir!M138*logQir!G138,0)</f>
        <v>0.44608594402532631</v>
      </c>
      <c r="H138" s="6">
        <f>IF(logVir!H138&lt;&gt;0,logVir!N138-SKir!N138*logKir!N138-SLir!N138*logHir!N138-SLir!N138*logQir!H138,0)</f>
        <v>0.27668056354822795</v>
      </c>
      <c r="I138" s="6">
        <f>IF(logVir!I138&lt;&gt;0,logVir!O138-SKir!O138*logKir!O138-SLir!O138*logHir!O138-SLir!O138*logQir!I138,0)</f>
        <v>0.25483682703954535</v>
      </c>
    </row>
    <row r="139" spans="1:9" x14ac:dyDescent="0.15">
      <c r="A139" s="1">
        <v>6</v>
      </c>
      <c r="B139" s="1" t="s">
        <v>73</v>
      </c>
      <c r="C139" s="1">
        <v>21</v>
      </c>
      <c r="D139" s="1" t="s">
        <v>16</v>
      </c>
      <c r="E139" s="6">
        <f>IF(logVir!E139&lt;&gt;0,logVir!K139-SKir!K139*logKir!K139-SLir!K139*logHir!K139-SLir!K139*logQir!E139,0)</f>
        <v>0.1134082999754394</v>
      </c>
      <c r="F139" s="6">
        <f>IF(logVir!F139&lt;&gt;0,logVir!L139-SKir!L139*logKir!L139-SLir!L139*logHir!L139-SLir!L139*logQir!F139,0)</f>
        <v>-4.3457396333111326E-2</v>
      </c>
      <c r="G139" s="6">
        <f>IF(logVir!G139&lt;&gt;0,logVir!M139-SKir!M139*logKir!M139-SLir!M139*logHir!M139-SLir!M139*logQir!G139,0)</f>
        <v>-7.4580428253731623E-2</v>
      </c>
      <c r="H139" s="6">
        <f>IF(logVir!H139&lt;&gt;0,logVir!N139-SKir!N139*logKir!N139-SLir!N139*logHir!N139-SLir!N139*logQir!H139,0)</f>
        <v>-5.7365195500427665E-2</v>
      </c>
      <c r="I139" s="6">
        <f>IF(logVir!I139&lt;&gt;0,logVir!O139-SKir!O139*logKir!O139-SLir!O139*logHir!O139-SLir!O139*logQir!I139,0)</f>
        <v>-0.14594715531526073</v>
      </c>
    </row>
    <row r="140" spans="1:9" x14ac:dyDescent="0.15">
      <c r="A140" s="1">
        <v>6</v>
      </c>
      <c r="B140" s="1" t="s">
        <v>71</v>
      </c>
      <c r="C140" s="1">
        <v>22</v>
      </c>
      <c r="D140" s="1" t="s">
        <v>8</v>
      </c>
      <c r="E140" s="6">
        <f>IF(logVir!E140&lt;&gt;0,logVir!K140-SKir!K140*logKir!K140-SLir!K140*logHir!K140-SLir!K140*logQir!E140,0)</f>
        <v>-2.7911899827099101E-2</v>
      </c>
      <c r="F140" s="6">
        <f>IF(logVir!F140&lt;&gt;0,logVir!L140-SKir!L140*logKir!L140-SLir!L140*logHir!L140-SLir!L140*logQir!F140,0)</f>
        <v>-9.7072381134498203E-2</v>
      </c>
      <c r="G140" s="6">
        <f>IF(logVir!G140&lt;&gt;0,logVir!M140-SKir!M140*logKir!M140-SLir!M140*logHir!M140-SLir!M140*logQir!G140,0)</f>
        <v>-5.3266065458728661E-2</v>
      </c>
      <c r="H140" s="6">
        <f>IF(logVir!H140&lt;&gt;0,logVir!N140-SKir!N140*logKir!N140-SLir!N140*logHir!N140-SLir!N140*logQir!H140,0)</f>
        <v>-8.1368619835135797E-2</v>
      </c>
      <c r="I140" s="6">
        <f>IF(logVir!I140&lt;&gt;0,logVir!O140-SKir!O140*logKir!O140-SLir!O140*logHir!O140-SLir!O140*logQir!I140,0)</f>
        <v>-2.5534284073475386E-2</v>
      </c>
    </row>
    <row r="141" spans="1:9" x14ac:dyDescent="0.15">
      <c r="A141" s="1">
        <v>6</v>
      </c>
      <c r="B141" s="1" t="s">
        <v>71</v>
      </c>
      <c r="C141" s="1">
        <v>23</v>
      </c>
      <c r="D141" s="1" t="s">
        <v>29</v>
      </c>
      <c r="E141" s="6">
        <f>IF(logVir!E141&lt;&gt;0,logVir!K141-SKir!K141*logKir!K141-SLir!K141*logHir!K141-SLir!K141*logQir!E141,0)</f>
        <v>6.5557913476589444E-2</v>
      </c>
      <c r="F141" s="6">
        <f>IF(logVir!F141&lt;&gt;0,logVir!L141-SKir!L141*logKir!L141-SLir!L141*logHir!L141-SLir!L141*logQir!F141,0)</f>
        <v>1.9887207754807058E-2</v>
      </c>
      <c r="G141" s="6">
        <f>IF(logVir!G141&lt;&gt;0,logVir!M141-SKir!M141*logKir!M141-SLir!M141*logHir!M141-SLir!M141*logQir!G141,0)</f>
        <v>-2.2090949405541946E-2</v>
      </c>
      <c r="H141" s="6">
        <f>IF(logVir!H141&lt;&gt;0,logVir!N141-SKir!N141*logKir!N141-SLir!N141*logHir!N141-SLir!N141*logQir!H141,0)</f>
        <v>3.14794900488643E-2</v>
      </c>
      <c r="I141" s="6">
        <f>IF(logVir!I141&lt;&gt;0,logVir!O141-SKir!O141*logKir!O141-SLir!O141*logHir!O141-SLir!O141*logQir!I141,0)</f>
        <v>-8.1192381222902187E-4</v>
      </c>
    </row>
    <row r="142" spans="1:9" x14ac:dyDescent="0.15">
      <c r="A142" s="1">
        <v>7</v>
      </c>
      <c r="B142" s="1" t="s">
        <v>78</v>
      </c>
      <c r="C142" s="1">
        <v>1</v>
      </c>
      <c r="D142" s="1" t="s">
        <v>9</v>
      </c>
      <c r="E142" s="6">
        <f>IF(logVir!E142&lt;&gt;0,logVir!K142-SKir!K142*logKir!K142-SLir!K142*logHir!K142-SLir!K142*logQir!E142,0)</f>
        <v>5.2036058780359898E-2</v>
      </c>
      <c r="F142" s="6">
        <f>IF(logVir!F142&lt;&gt;0,logVir!L142-SKir!L142*logKir!L142-SLir!L142*logHir!L142-SLir!L142*logQir!F142,0)</f>
        <v>4.3137790237741745E-2</v>
      </c>
      <c r="G142" s="6">
        <f>IF(logVir!G142&lt;&gt;0,logVir!M142-SKir!M142*logKir!M142-SLir!M142*logHir!M142-SLir!M142*logQir!G142,0)</f>
        <v>7.185998072537933E-3</v>
      </c>
      <c r="H142" s="6">
        <f>IF(logVir!H142&lt;&gt;0,logVir!N142-SKir!N142*logKir!N142-SLir!N142*logHir!N142-SLir!N142*logQir!H142,0)</f>
        <v>-1.7912414641807047E-2</v>
      </c>
      <c r="I142" s="6">
        <f>IF(logVir!I142&lt;&gt;0,logVir!O142-SKir!O142*logKir!O142-SLir!O142*logHir!O142-SLir!O142*logQir!I142,0)</f>
        <v>0.17461669546577568</v>
      </c>
    </row>
    <row r="143" spans="1:9" x14ac:dyDescent="0.15">
      <c r="A143" s="1">
        <v>7</v>
      </c>
      <c r="B143" s="1" t="s">
        <v>78</v>
      </c>
      <c r="C143" s="1">
        <v>2</v>
      </c>
      <c r="D143" s="1" t="s">
        <v>10</v>
      </c>
      <c r="E143" s="6">
        <f>IF(logVir!E143&lt;&gt;0,logVir!K143-SKir!K143*logKir!K143-SLir!K143*logHir!K143-SLir!K143*logQir!E143,0)</f>
        <v>-1.217891572569068</v>
      </c>
      <c r="F143" s="6">
        <f>IF(logVir!F143&lt;&gt;0,logVir!L143-SKir!L143*logKir!L143-SLir!L143*logHir!L143-SLir!L143*logQir!F143,0)</f>
        <v>-0.40000431876342996</v>
      </c>
      <c r="G143" s="6">
        <f>IF(logVir!G143&lt;&gt;0,logVir!M143-SKir!M143*logKir!M143-SLir!M143*logHir!M143-SLir!M143*logQir!G143,0)</f>
        <v>-0.21463180565819573</v>
      </c>
      <c r="H143" s="6">
        <f>IF(logVir!H143&lt;&gt;0,logVir!N143-SKir!N143*logKir!N143-SLir!N143*logHir!N143-SLir!N143*logQir!H143,0)</f>
        <v>-0.29286685982925603</v>
      </c>
      <c r="I143" s="6">
        <f>IF(logVir!I143&lt;&gt;0,logVir!O143-SKir!O143*logKir!O143-SLir!O143*logHir!O143-SLir!O143*logQir!I143,0)</f>
        <v>-0.52030775849963429</v>
      </c>
    </row>
    <row r="144" spans="1:9" x14ac:dyDescent="0.15">
      <c r="A144" s="1">
        <v>7</v>
      </c>
      <c r="B144" s="1" t="s">
        <v>80</v>
      </c>
      <c r="C144" s="1">
        <v>3</v>
      </c>
      <c r="D144" s="1" t="s">
        <v>17</v>
      </c>
      <c r="E144" s="6">
        <f>IF(logVir!E144&lt;&gt;0,logVir!K144-SKir!K144*logKir!K144-SLir!K144*logHir!K144-SLir!K144*logQir!E144,0)</f>
        <v>0.29199294327178305</v>
      </c>
      <c r="F144" s="6">
        <f>IF(logVir!F144&lt;&gt;0,logVir!L144-SKir!L144*logKir!L144-SLir!L144*logHir!L144-SLir!L144*logQir!F144,0)</f>
        <v>0.30453445708455762</v>
      </c>
      <c r="G144" s="6">
        <f>IF(logVir!G144&lt;&gt;0,logVir!M144-SKir!M144*logKir!M144-SLir!M144*logHir!M144-SLir!M144*logQir!G144,0)</f>
        <v>-2.3034899466478343E-2</v>
      </c>
      <c r="H144" s="6">
        <f>IF(logVir!H144&lt;&gt;0,logVir!N144-SKir!N144*logKir!N144-SLir!N144*logHir!N144-SLir!N144*logQir!H144,0)</f>
        <v>0.67640033882344131</v>
      </c>
      <c r="I144" s="6">
        <f>IF(logVir!I144&lt;&gt;0,logVir!O144-SKir!O144*logKir!O144-SLir!O144*logHir!O144-SLir!O144*logQir!I144,0)</f>
        <v>0.47682270883823563</v>
      </c>
    </row>
    <row r="145" spans="1:9" x14ac:dyDescent="0.15">
      <c r="A145" s="1">
        <v>7</v>
      </c>
      <c r="B145" s="1" t="s">
        <v>80</v>
      </c>
      <c r="C145" s="1">
        <v>4</v>
      </c>
      <c r="D145" s="1" t="s">
        <v>18</v>
      </c>
      <c r="E145" s="6">
        <f>IF(logVir!E145&lt;&gt;0,logVir!K145-SKir!K145*logKir!K145-SLir!K145*logHir!K145-SLir!K145*logQir!E145,0)</f>
        <v>-5.3184912913733284E-2</v>
      </c>
      <c r="F145" s="6">
        <f>IF(logVir!F145&lt;&gt;0,logVir!L145-SKir!L145*logKir!L145-SLir!L145*logHir!L145-SLir!L145*logQir!F145,0)</f>
        <v>-0.1207574675360242</v>
      </c>
      <c r="G145" s="6">
        <f>IF(logVir!G145&lt;&gt;0,logVir!M145-SKir!M145*logKir!M145-SLir!M145*logHir!M145-SLir!M145*logQir!G145,0)</f>
        <v>-0.12475419706817885</v>
      </c>
      <c r="H145" s="6">
        <f>IF(logVir!H145&lt;&gt;0,logVir!N145-SKir!N145*logKir!N145-SLir!N145*logHir!N145-SLir!N145*logQir!H145,0)</f>
        <v>-0.26646964394589406</v>
      </c>
      <c r="I145" s="6">
        <f>IF(logVir!I145&lt;&gt;0,logVir!O145-SKir!O145*logKir!O145-SLir!O145*logHir!O145-SLir!O145*logQir!I145,0)</f>
        <v>-0.27961811167512302</v>
      </c>
    </row>
    <row r="146" spans="1:9" x14ac:dyDescent="0.15">
      <c r="A146" s="1">
        <v>7</v>
      </c>
      <c r="B146" s="1" t="s">
        <v>80</v>
      </c>
      <c r="C146" s="1">
        <v>5</v>
      </c>
      <c r="D146" s="1" t="s">
        <v>19</v>
      </c>
      <c r="E146" s="6">
        <f>IF(logVir!E146&lt;&gt;0,logVir!K146-SKir!K146*logKir!K146-SLir!K146*logHir!K146-SLir!K146*logQir!E146,0)</f>
        <v>-5.6305708332147208E-2</v>
      </c>
      <c r="F146" s="6">
        <f>IF(logVir!F146&lt;&gt;0,logVir!L146-SKir!L146*logKir!L146-SLir!L146*logHir!L146-SLir!L146*logQir!F146,0)</f>
        <v>0.38781729923298125</v>
      </c>
      <c r="G146" s="6">
        <f>IF(logVir!G146&lt;&gt;0,logVir!M146-SKir!M146*logKir!M146-SLir!M146*logHir!M146-SLir!M146*logQir!G146,0)</f>
        <v>0.10989830476687881</v>
      </c>
      <c r="H146" s="6">
        <f>IF(logVir!H146&lt;&gt;0,logVir!N146-SKir!N146*logKir!N146-SLir!N146*logHir!N146-SLir!N146*logQir!H146,0)</f>
        <v>0.105405213629054</v>
      </c>
      <c r="I146" s="6">
        <f>IF(logVir!I146&lt;&gt;0,logVir!O146-SKir!O146*logKir!O146-SLir!O146*logHir!O146-SLir!O146*logQir!I146,0)</f>
        <v>-0.12674575235763294</v>
      </c>
    </row>
    <row r="147" spans="1:9" x14ac:dyDescent="0.15">
      <c r="A147" s="1">
        <v>7</v>
      </c>
      <c r="B147" s="1" t="s">
        <v>80</v>
      </c>
      <c r="C147" s="1">
        <v>6</v>
      </c>
      <c r="D147" s="1" t="s">
        <v>3</v>
      </c>
      <c r="E147" s="6">
        <f>IF(logVir!E147&lt;&gt;0,logVir!K147-SKir!K147*logKir!K147-SLir!K147*logHir!K147-SLir!K147*logQir!E147,0)</f>
        <v>-0.21049988385694998</v>
      </c>
      <c r="F147" s="6">
        <f>IF(logVir!F147&lt;&gt;0,logVir!L147-SKir!L147*logKir!L147-SLir!L147*logHir!L147-SLir!L147*logQir!F147,0)</f>
        <v>0.24945712604962508</v>
      </c>
      <c r="G147" s="6">
        <f>IF(logVir!G147&lt;&gt;0,logVir!M147-SKir!M147*logKir!M147-SLir!M147*logHir!M147-SLir!M147*logQir!G147,0)</f>
        <v>0.11103453701995171</v>
      </c>
      <c r="H147" s="6">
        <f>IF(logVir!H147&lt;&gt;0,logVir!N147-SKir!N147*logKir!N147-SLir!N147*logHir!N147-SLir!N147*logQir!H147,0)</f>
        <v>0.40514728441537151</v>
      </c>
      <c r="I147" s="6">
        <f>IF(logVir!I147&lt;&gt;0,logVir!O147-SKir!O147*logKir!O147-SLir!O147*logHir!O147-SLir!O147*logQir!I147,0)</f>
        <v>-0.19579749393756146</v>
      </c>
    </row>
    <row r="148" spans="1:9" x14ac:dyDescent="0.15">
      <c r="A148" s="1">
        <v>7</v>
      </c>
      <c r="B148" s="1" t="s">
        <v>80</v>
      </c>
      <c r="C148" s="1">
        <v>7</v>
      </c>
      <c r="D148" s="1" t="s">
        <v>20</v>
      </c>
      <c r="E148" s="6">
        <f>IF(logVir!E148&lt;&gt;0,logVir!K148-SKir!K148*logKir!K148-SLir!K148*logHir!K148-SLir!K148*logQir!E148,0)</f>
        <v>1.4021931563484182</v>
      </c>
      <c r="F148" s="6">
        <f>IF(logVir!F148&lt;&gt;0,logVir!L148-SKir!L148*logKir!L148-SLir!L148*logHir!L148-SLir!L148*logQir!F148,0)</f>
        <v>-0.94832128308166463</v>
      </c>
      <c r="G148" s="6">
        <f>IF(logVir!G148&lt;&gt;0,logVir!M148-SKir!M148*logKir!M148-SLir!M148*logHir!M148-SLir!M148*logQir!G148,0)</f>
        <v>0.37569408381038516</v>
      </c>
      <c r="H148" s="6">
        <f>IF(logVir!H148&lt;&gt;0,logVir!N148-SKir!N148*logKir!N148-SLir!N148*logHir!N148-SLir!N148*logQir!H148,0)</f>
        <v>-0.78937112993173886</v>
      </c>
      <c r="I148" s="6">
        <f>IF(logVir!I148&lt;&gt;0,logVir!O148-SKir!O148*logKir!O148-SLir!O148*logHir!O148-SLir!O148*logQir!I148,0)</f>
        <v>-1.2715345996789653</v>
      </c>
    </row>
    <row r="149" spans="1:9" x14ac:dyDescent="0.15">
      <c r="A149" s="1">
        <v>7</v>
      </c>
      <c r="B149" s="1" t="s">
        <v>80</v>
      </c>
      <c r="C149" s="1">
        <v>8</v>
      </c>
      <c r="D149" s="1" t="s">
        <v>21</v>
      </c>
      <c r="E149" s="6">
        <f>IF(logVir!E149&lt;&gt;0,logVir!K149-SKir!K149*logKir!K149-SLir!K149*logHir!K149-SLir!K149*logQir!E149,0)</f>
        <v>-0.24340242047156452</v>
      </c>
      <c r="F149" s="6">
        <f>IF(logVir!F149&lt;&gt;0,logVir!L149-SKir!L149*logKir!L149-SLir!L149*logHir!L149-SLir!L149*logQir!F149,0)</f>
        <v>-0.14511705663859911</v>
      </c>
      <c r="G149" s="6">
        <f>IF(logVir!G149&lt;&gt;0,logVir!M149-SKir!M149*logKir!M149-SLir!M149*logHir!M149-SLir!M149*logQir!G149,0)</f>
        <v>-0.19149170729818318</v>
      </c>
      <c r="H149" s="6">
        <f>IF(logVir!H149&lt;&gt;0,logVir!N149-SKir!N149*logKir!N149-SLir!N149*logHir!N149-SLir!N149*logQir!H149,0)</f>
        <v>-2.9142030450949735E-2</v>
      </c>
      <c r="I149" s="6">
        <f>IF(logVir!I149&lt;&gt;0,logVir!O149-SKir!O149*logKir!O149-SLir!O149*logHir!O149-SLir!O149*logQir!I149,0)</f>
        <v>0.28591843446925624</v>
      </c>
    </row>
    <row r="150" spans="1:9" x14ac:dyDescent="0.15">
      <c r="A150" s="1">
        <v>7</v>
      </c>
      <c r="B150" s="1" t="s">
        <v>80</v>
      </c>
      <c r="C150" s="1">
        <v>9</v>
      </c>
      <c r="D150" s="1" t="s">
        <v>22</v>
      </c>
      <c r="E150" s="6">
        <f>IF(logVir!E150&lt;&gt;0,logVir!K150-SKir!K150*logKir!K150-SLir!K150*logHir!K150-SLir!K150*logQir!E150,0)</f>
        <v>-1.1717372085990452</v>
      </c>
      <c r="F150" s="6">
        <f>IF(logVir!F150&lt;&gt;0,logVir!L150-SKir!L150*logKir!L150-SLir!L150*logHir!L150-SLir!L150*logQir!F150,0)</f>
        <v>-0.21092796289343557</v>
      </c>
      <c r="G150" s="6">
        <f>IF(logVir!G150&lt;&gt;0,logVir!M150-SKir!M150*logKir!M150-SLir!M150*logHir!M150-SLir!M150*logQir!G150,0)</f>
        <v>-1.4859439916974429E-2</v>
      </c>
      <c r="H150" s="6">
        <f>IF(logVir!H150&lt;&gt;0,logVir!N150-SKir!N150*logKir!N150-SLir!N150*logHir!N150-SLir!N150*logQir!H150,0)</f>
        <v>6.2887262860203574E-2</v>
      </c>
      <c r="I150" s="6">
        <f>IF(logVir!I150&lt;&gt;0,logVir!O150-SKir!O150*logKir!O150-SLir!O150*logHir!O150-SLir!O150*logQir!I150,0)</f>
        <v>-0.32595138718157418</v>
      </c>
    </row>
    <row r="151" spans="1:9" x14ac:dyDescent="0.15">
      <c r="A151" s="1">
        <v>7</v>
      </c>
      <c r="B151" s="1" t="s">
        <v>80</v>
      </c>
      <c r="C151" s="1">
        <v>10</v>
      </c>
      <c r="D151" s="1" t="s">
        <v>23</v>
      </c>
      <c r="E151" s="6">
        <f>IF(logVir!E151&lt;&gt;0,logVir!K151-SKir!K151*logKir!K151-SLir!K151*logHir!K151-SLir!K151*logQir!E151,0)</f>
        <v>-8.3126492839195806E-3</v>
      </c>
      <c r="F151" s="6">
        <f>IF(logVir!F151&lt;&gt;0,logVir!L151-SKir!L151*logKir!L151-SLir!L151*logHir!L151-SLir!L151*logQir!F151,0)</f>
        <v>4.8898801819364651E-3</v>
      </c>
      <c r="G151" s="6">
        <f>IF(logVir!G151&lt;&gt;0,logVir!M151-SKir!M151*logKir!M151-SLir!M151*logHir!M151-SLir!M151*logQir!G151,0)</f>
        <v>1.2435431075999748E-2</v>
      </c>
      <c r="H151" s="6">
        <f>IF(logVir!H151&lt;&gt;0,logVir!N151-SKir!N151*logKir!N151-SLir!N151*logHir!N151-SLir!N151*logQir!H151,0)</f>
        <v>-2.0471350676597347E-2</v>
      </c>
      <c r="I151" s="6">
        <f>IF(logVir!I151&lt;&gt;0,logVir!O151-SKir!O151*logKir!O151-SLir!O151*logHir!O151-SLir!O151*logQir!I151,0)</f>
        <v>3.6311573677089079E-2</v>
      </c>
    </row>
    <row r="152" spans="1:9" x14ac:dyDescent="0.15">
      <c r="A152" s="1">
        <v>7</v>
      </c>
      <c r="B152" s="1" t="s">
        <v>80</v>
      </c>
      <c r="C152" s="1">
        <v>11</v>
      </c>
      <c r="D152" s="1" t="s">
        <v>24</v>
      </c>
      <c r="E152" s="6">
        <f>IF(logVir!E152&lt;&gt;0,logVir!K152-SKir!K152*logKir!K152-SLir!K152*logHir!K152-SLir!K152*logQir!E152,0)</f>
        <v>-0.23956737763185687</v>
      </c>
      <c r="F152" s="6">
        <f>IF(logVir!F152&lt;&gt;0,logVir!L152-SKir!L152*logKir!L152-SLir!L152*logHir!L152-SLir!L152*logQir!F152,0)</f>
        <v>3.8320556043149358E-2</v>
      </c>
      <c r="G152" s="6">
        <f>IF(logVir!G152&lt;&gt;0,logVir!M152-SKir!M152*logKir!M152-SLir!M152*logHir!M152-SLir!M152*logQir!G152,0)</f>
        <v>-3.9693282750357009E-2</v>
      </c>
      <c r="H152" s="6">
        <f>IF(logVir!H152&lt;&gt;0,logVir!N152-SKir!N152*logKir!N152-SLir!N152*logHir!N152-SLir!N152*logQir!H152,0)</f>
        <v>-0.1750160240208862</v>
      </c>
      <c r="I152" s="6">
        <f>IF(logVir!I152&lt;&gt;0,logVir!O152-SKir!O152*logKir!O152-SLir!O152*logHir!O152-SLir!O152*logQir!I152,0)</f>
        <v>-4.6585067559599125E-2</v>
      </c>
    </row>
    <row r="153" spans="1:9" x14ac:dyDescent="0.15">
      <c r="A153" s="1">
        <v>7</v>
      </c>
      <c r="B153" s="1" t="s">
        <v>274</v>
      </c>
      <c r="C153" s="1">
        <v>12</v>
      </c>
      <c r="D153" s="1" t="s">
        <v>25</v>
      </c>
      <c r="E153" s="6">
        <f>IF(logVir!E153&lt;&gt;0,logVir!K153-SKir!K153*logKir!K153-SLir!K153*logHir!K153-SLir!K153*logQir!E153,0)</f>
        <v>-0.29040112664404838</v>
      </c>
      <c r="F153" s="6">
        <f>IF(logVir!F153&lt;&gt;0,logVir!L153-SKir!L153*logKir!L153-SLir!L153*logHir!L153-SLir!L153*logQir!F153,0)</f>
        <v>5.5838519533315756E-2</v>
      </c>
      <c r="G153" s="6">
        <f>IF(logVir!G153&lt;&gt;0,logVir!M153-SKir!M153*logKir!M153-SLir!M153*logHir!M153-SLir!M153*logQir!G153,0)</f>
        <v>-5.5764763365027156E-2</v>
      </c>
      <c r="H153" s="6">
        <f>IF(logVir!H153&lt;&gt;0,logVir!N153-SKir!N153*logKir!N153-SLir!N153*logHir!N153-SLir!N153*logQir!H153,0)</f>
        <v>-1.9847095122808012E-2</v>
      </c>
      <c r="I153" s="6">
        <f>IF(logVir!I153&lt;&gt;0,logVir!O153-SKir!O153*logKir!O153-SLir!O153*logHir!O153-SLir!O153*logQir!I153,0)</f>
        <v>-0.23511767162490826</v>
      </c>
    </row>
    <row r="154" spans="1:9" x14ac:dyDescent="0.15">
      <c r="A154" s="1">
        <v>7</v>
      </c>
      <c r="B154" s="1" t="s">
        <v>80</v>
      </c>
      <c r="C154" s="1">
        <v>13</v>
      </c>
      <c r="D154" s="1" t="s">
        <v>26</v>
      </c>
      <c r="E154" s="6">
        <f>IF(logVir!E154&lt;&gt;0,logVir!K154-SKir!K154*logKir!K154-SLir!K154*logHir!K154-SLir!K154*logQir!E154,0)</f>
        <v>-0.42785913648143864</v>
      </c>
      <c r="F154" s="6">
        <f>IF(logVir!F154&lt;&gt;0,logVir!L154-SKir!L154*logKir!L154-SLir!L154*logHir!L154-SLir!L154*logQir!F154,0)</f>
        <v>-9.232147496851742E-2</v>
      </c>
      <c r="G154" s="6">
        <f>IF(logVir!G154&lt;&gt;0,logVir!M154-SKir!M154*logKir!M154-SLir!M154*logHir!M154-SLir!M154*logQir!G154,0)</f>
        <v>-8.5015695659075075E-2</v>
      </c>
      <c r="H154" s="6">
        <f>IF(logVir!H154&lt;&gt;0,logVir!N154-SKir!N154*logKir!N154-SLir!N154*logHir!N154-SLir!N154*logQir!H154,0)</f>
        <v>0.13174861062792287</v>
      </c>
      <c r="I154" s="6">
        <f>IF(logVir!I154&lt;&gt;0,logVir!O154-SKir!O154*logKir!O154-SLir!O154*logHir!O154-SLir!O154*logQir!I154,0)</f>
        <v>0.31745262294897564</v>
      </c>
    </row>
    <row r="155" spans="1:9" x14ac:dyDescent="0.15">
      <c r="A155" s="1">
        <v>7</v>
      </c>
      <c r="B155" s="1" t="s">
        <v>80</v>
      </c>
      <c r="C155" s="1">
        <v>14</v>
      </c>
      <c r="D155" s="1" t="s">
        <v>27</v>
      </c>
      <c r="E155" s="6">
        <f>IF(logVir!E155&lt;&gt;0,logVir!K155-SKir!K155*logKir!K155-SLir!K155*logHir!K155-SLir!K155*logQir!E155,0)</f>
        <v>0.22546030804300443</v>
      </c>
      <c r="F155" s="6">
        <f>IF(logVir!F155&lt;&gt;0,logVir!L155-SKir!L155*logKir!L155-SLir!L155*logHir!L155-SLir!L155*logQir!F155,0)</f>
        <v>0.79585484942629503</v>
      </c>
      <c r="G155" s="6">
        <f>IF(logVir!G155&lt;&gt;0,logVir!M155-SKir!M155*logKir!M155-SLir!M155*logHir!M155-SLir!M155*logQir!G155,0)</f>
        <v>0.14615789601003168</v>
      </c>
      <c r="H155" s="6">
        <f>IF(logVir!H155&lt;&gt;0,logVir!N155-SKir!N155*logKir!N155-SLir!N155*logHir!N155-SLir!N155*logQir!H155,0)</f>
        <v>0.18546529611328674</v>
      </c>
      <c r="I155" s="6">
        <f>IF(logVir!I155&lt;&gt;0,logVir!O155-SKir!O155*logKir!O155-SLir!O155*logHir!O155-SLir!O155*logQir!I155,0)</f>
        <v>0.54743601924214136</v>
      </c>
    </row>
    <row r="156" spans="1:9" x14ac:dyDescent="0.15">
      <c r="A156" s="1">
        <v>7</v>
      </c>
      <c r="B156" s="1" t="s">
        <v>80</v>
      </c>
      <c r="C156" s="1">
        <v>15</v>
      </c>
      <c r="D156" s="1" t="s">
        <v>28</v>
      </c>
      <c r="E156" s="6">
        <f>IF(logVir!E156&lt;&gt;0,logVir!K156-SKir!K156*logKir!K156-SLir!K156*logHir!K156-SLir!K156*logQir!E156,0)</f>
        <v>-0.16589080840017897</v>
      </c>
      <c r="F156" s="6">
        <f>IF(logVir!F156&lt;&gt;0,logVir!L156-SKir!L156*logKir!L156-SLir!L156*logHir!L156-SLir!L156*logQir!F156,0)</f>
        <v>-0.11673489198306061</v>
      </c>
      <c r="G156" s="6">
        <f>IF(logVir!G156&lt;&gt;0,logVir!M156-SKir!M156*logKir!M156-SLir!M156*logHir!M156-SLir!M156*logQir!G156,0)</f>
        <v>-2.1206302646470172E-2</v>
      </c>
      <c r="H156" s="6">
        <f>IF(logVir!H156&lt;&gt;0,logVir!N156-SKir!N156*logKir!N156-SLir!N156*logHir!N156-SLir!N156*logQir!H156,0)</f>
        <v>1.2087736888550476E-2</v>
      </c>
      <c r="I156" s="6">
        <f>IF(logVir!I156&lt;&gt;0,logVir!O156-SKir!O156*logKir!O156-SLir!O156*logHir!O156-SLir!O156*logQir!I156,0)</f>
        <v>-1.2451907197811439E-2</v>
      </c>
    </row>
    <row r="157" spans="1:9" x14ac:dyDescent="0.15">
      <c r="A157" s="1">
        <v>7</v>
      </c>
      <c r="B157" s="1" t="s">
        <v>78</v>
      </c>
      <c r="C157" s="1">
        <v>16</v>
      </c>
      <c r="D157" s="1" t="s">
        <v>11</v>
      </c>
      <c r="E157" s="6">
        <f>IF(logVir!E157&lt;&gt;0,logVir!K157-SKir!K157*logKir!K157-SLir!K157*logHir!K157-SLir!K157*logQir!E157,0)</f>
        <v>3.6426350991647198E-2</v>
      </c>
      <c r="F157" s="6">
        <f>IF(logVir!F157&lt;&gt;0,logVir!L157-SKir!L157*logKir!L157-SLir!L157*logHir!L157-SLir!L157*logQir!F157,0)</f>
        <v>0.11033996499614196</v>
      </c>
      <c r="G157" s="6">
        <f>IF(logVir!G157&lt;&gt;0,logVir!M157-SKir!M157*logKir!M157-SLir!M157*logHir!M157-SLir!M157*logQir!G157,0)</f>
        <v>0.13703016139843935</v>
      </c>
      <c r="H157" s="6">
        <f>IF(logVir!H157&lt;&gt;0,logVir!N157-SKir!N157*logKir!N157-SLir!N157*logHir!N157-SLir!N157*logQir!H157,0)</f>
        <v>-5.707910100683259E-2</v>
      </c>
      <c r="I157" s="6">
        <f>IF(logVir!I157&lt;&gt;0,logVir!O157-SKir!O157*logKir!O157-SLir!O157*logHir!O157-SLir!O157*logQir!I157,0)</f>
        <v>-0.26752195696893105</v>
      </c>
    </row>
    <row r="158" spans="1:9" x14ac:dyDescent="0.15">
      <c r="A158" s="1">
        <v>7</v>
      </c>
      <c r="B158" s="1" t="s">
        <v>78</v>
      </c>
      <c r="C158" s="1">
        <v>17</v>
      </c>
      <c r="D158" s="1" t="s">
        <v>12</v>
      </c>
      <c r="E158" s="6">
        <f>IF(logVir!E158&lt;&gt;0,logVir!K158-SKir!K158*logKir!K158-SLir!K158*logHir!K158-SLir!K158*logQir!E158,0)</f>
        <v>-0.21707611854164996</v>
      </c>
      <c r="F158" s="6">
        <f>IF(logVir!F158&lt;&gt;0,logVir!L158-SKir!L158*logKir!L158-SLir!L158*logHir!L158-SLir!L158*logQir!F158,0)</f>
        <v>-4.1844453294420866E-2</v>
      </c>
      <c r="G158" s="6">
        <f>IF(logVir!G158&lt;&gt;0,logVir!M158-SKir!M158*logKir!M158-SLir!M158*logHir!M158-SLir!M158*logQir!G158,0)</f>
        <v>0.23127334509437386</v>
      </c>
      <c r="H158" s="6">
        <f>IF(logVir!H158&lt;&gt;0,logVir!N158-SKir!N158*logKir!N158-SLir!N158*logHir!N158-SLir!N158*logQir!H158,0)</f>
        <v>0.50317124533692414</v>
      </c>
      <c r="I158" s="6">
        <f>IF(logVir!I158&lt;&gt;0,logVir!O158-SKir!O158*logKir!O158-SLir!O158*logHir!O158-SLir!O158*logQir!I158,0)</f>
        <v>0.59030965224748344</v>
      </c>
    </row>
    <row r="159" spans="1:9" x14ac:dyDescent="0.15">
      <c r="A159" s="1">
        <v>7</v>
      </c>
      <c r="B159" s="1" t="s">
        <v>78</v>
      </c>
      <c r="C159" s="1">
        <v>18</v>
      </c>
      <c r="D159" s="1" t="s">
        <v>13</v>
      </c>
      <c r="E159" s="6">
        <f>IF(logVir!E159&lt;&gt;0,logVir!K159-SKir!K159*logKir!K159-SLir!K159*logHir!K159-SLir!K159*logQir!E159,0)</f>
        <v>1.5602800288316803E-2</v>
      </c>
      <c r="F159" s="6">
        <f>IF(logVir!F159&lt;&gt;0,logVir!L159-SKir!L159*logKir!L159-SLir!L159*logHir!L159-SLir!L159*logQir!F159,0)</f>
        <v>7.9937074564815601E-3</v>
      </c>
      <c r="G159" s="6">
        <f>IF(logVir!G159&lt;&gt;0,logVir!M159-SKir!M159*logKir!M159-SLir!M159*logHir!M159-SLir!M159*logQir!G159,0)</f>
        <v>-0.19120082326993784</v>
      </c>
      <c r="H159" s="6">
        <f>IF(logVir!H159&lt;&gt;0,logVir!N159-SKir!N159*logKir!N159-SLir!N159*logHir!N159-SLir!N159*logQir!H159,0)</f>
        <v>-0.19669870506947182</v>
      </c>
      <c r="I159" s="6">
        <f>IF(logVir!I159&lt;&gt;0,logVir!O159-SKir!O159*logKir!O159-SLir!O159*logHir!O159-SLir!O159*logQir!I159,0)</f>
        <v>-0.16126476423438077</v>
      </c>
    </row>
    <row r="160" spans="1:9" x14ac:dyDescent="0.15">
      <c r="A160" s="1">
        <v>7</v>
      </c>
      <c r="B160" s="1" t="s">
        <v>78</v>
      </c>
      <c r="C160" s="1">
        <v>19</v>
      </c>
      <c r="D160" s="1" t="s">
        <v>14</v>
      </c>
      <c r="E160" s="6">
        <f>IF(logVir!E160&lt;&gt;0,logVir!K160-SKir!K160*logKir!K160-SLir!K160*logHir!K160-SLir!K160*logQir!E160,0)</f>
        <v>-3.8576673263439831E-2</v>
      </c>
      <c r="F160" s="6">
        <f>IF(logVir!F160&lt;&gt;0,logVir!L160-SKir!L160*logKir!L160-SLir!L160*logHir!L160-SLir!L160*logQir!F160,0)</f>
        <v>7.6109648473577166E-3</v>
      </c>
      <c r="G160" s="6">
        <f>IF(logVir!G160&lt;&gt;0,logVir!M160-SKir!M160*logKir!M160-SLir!M160*logHir!M160-SLir!M160*logQir!G160,0)</f>
        <v>-0.20341561751712772</v>
      </c>
      <c r="H160" s="6">
        <f>IF(logVir!H160&lt;&gt;0,logVir!N160-SKir!N160*logKir!N160-SLir!N160*logHir!N160-SLir!N160*logQir!H160,0)</f>
        <v>-6.8021205383747729E-2</v>
      </c>
      <c r="I160" s="6">
        <f>IF(logVir!I160&lt;&gt;0,logVir!O160-SKir!O160*logKir!O160-SLir!O160*logHir!O160-SLir!O160*logQir!I160,0)</f>
        <v>5.4267939684401093E-2</v>
      </c>
    </row>
    <row r="161" spans="1:9" x14ac:dyDescent="0.15">
      <c r="A161" s="1">
        <v>7</v>
      </c>
      <c r="B161" s="1" t="s">
        <v>78</v>
      </c>
      <c r="C161" s="1">
        <v>20</v>
      </c>
      <c r="D161" s="1" t="s">
        <v>15</v>
      </c>
      <c r="E161" s="6">
        <f>IF(logVir!E161&lt;&gt;0,logVir!K161-SKir!K161*logKir!K161-SLir!K161*logHir!K161-SLir!K161*logQir!E161,0)</f>
        <v>0.60069229923758272</v>
      </c>
      <c r="F161" s="6">
        <f>IF(logVir!F161&lt;&gt;0,logVir!L161-SKir!L161*logKir!L161-SLir!L161*logHir!L161-SLir!L161*logQir!F161,0)</f>
        <v>-5.6268210955165612E-2</v>
      </c>
      <c r="G161" s="6">
        <f>IF(logVir!G161&lt;&gt;0,logVir!M161-SKir!M161*logKir!M161-SLir!M161*logHir!M161-SLir!M161*logQir!G161,0)</f>
        <v>-1.139806224269696E-2</v>
      </c>
      <c r="H161" s="6">
        <f>IF(logVir!H161&lt;&gt;0,logVir!N161-SKir!N161*logKir!N161-SLir!N161*logHir!N161-SLir!N161*logQir!H161,0)</f>
        <v>2.0349147832608983E-2</v>
      </c>
      <c r="I161" s="6">
        <f>IF(logVir!I161&lt;&gt;0,logVir!O161-SKir!O161*logKir!O161-SLir!O161*logHir!O161-SLir!O161*logQir!I161,0)</f>
        <v>0.10888355076885076</v>
      </c>
    </row>
    <row r="162" spans="1:9" x14ac:dyDescent="0.15">
      <c r="A162" s="1">
        <v>7</v>
      </c>
      <c r="B162" s="1" t="s">
        <v>78</v>
      </c>
      <c r="C162" s="1">
        <v>21</v>
      </c>
      <c r="D162" s="1" t="s">
        <v>16</v>
      </c>
      <c r="E162" s="6">
        <f>IF(logVir!E162&lt;&gt;0,logVir!K162-SKir!K162*logKir!K162-SLir!K162*logHir!K162-SLir!K162*logQir!E162,0)</f>
        <v>7.4269086888521171E-3</v>
      </c>
      <c r="F162" s="6">
        <f>IF(logVir!F162&lt;&gt;0,logVir!L162-SKir!L162*logKir!L162-SLir!L162*logHir!L162-SLir!L162*logQir!F162,0)</f>
        <v>-0.37455677847301411</v>
      </c>
      <c r="G162" s="6">
        <f>IF(logVir!G162&lt;&gt;0,logVir!M162-SKir!M162*logKir!M162-SLir!M162*logHir!M162-SLir!M162*logQir!G162,0)</f>
        <v>-0.30044954562856602</v>
      </c>
      <c r="H162" s="6">
        <f>IF(logVir!H162&lt;&gt;0,logVir!N162-SKir!N162*logKir!N162-SLir!N162*logHir!N162-SLir!N162*logQir!H162,0)</f>
        <v>-0.22460402791407461</v>
      </c>
      <c r="I162" s="6">
        <f>IF(logVir!I162&lt;&gt;0,logVir!O162-SKir!O162*logKir!O162-SLir!O162*logHir!O162-SLir!O162*logQir!I162,0)</f>
        <v>-0.17741438662503195</v>
      </c>
    </row>
    <row r="163" spans="1:9" x14ac:dyDescent="0.15">
      <c r="A163" s="1">
        <v>7</v>
      </c>
      <c r="B163" s="1" t="s">
        <v>77</v>
      </c>
      <c r="C163" s="1">
        <v>22</v>
      </c>
      <c r="D163" s="1" t="s">
        <v>8</v>
      </c>
      <c r="E163" s="6">
        <f>IF(logVir!E163&lt;&gt;0,logVir!K163-SKir!K163*logKir!K163-SLir!K163*logHir!K163-SLir!K163*logQir!E163,0)</f>
        <v>-0.23276897045006323</v>
      </c>
      <c r="F163" s="6">
        <f>IF(logVir!F163&lt;&gt;0,logVir!L163-SKir!L163*logKir!L163-SLir!L163*logHir!L163-SLir!L163*logQir!F163,0)</f>
        <v>-6.3615294133334999E-2</v>
      </c>
      <c r="G163" s="6">
        <f>IF(logVir!G163&lt;&gt;0,logVir!M163-SKir!M163*logKir!M163-SLir!M163*logHir!M163-SLir!M163*logQir!G163,0)</f>
        <v>-9.4959681309959174E-2</v>
      </c>
      <c r="H163" s="6">
        <f>IF(logVir!H163&lt;&gt;0,logVir!N163-SKir!N163*logKir!N163-SLir!N163*logHir!N163-SLir!N163*logQir!H163,0)</f>
        <v>-1.4395478181184081E-2</v>
      </c>
      <c r="I163" s="6">
        <f>IF(logVir!I163&lt;&gt;0,logVir!O163-SKir!O163*logKir!O163-SLir!O163*logHir!O163-SLir!O163*logQir!I163,0)</f>
        <v>2.3526334513487485E-2</v>
      </c>
    </row>
    <row r="164" spans="1:9" x14ac:dyDescent="0.15">
      <c r="A164" s="1">
        <v>7</v>
      </c>
      <c r="B164" s="1" t="s">
        <v>77</v>
      </c>
      <c r="C164" s="1">
        <v>23</v>
      </c>
      <c r="D164" s="1" t="s">
        <v>29</v>
      </c>
      <c r="E164" s="6">
        <f>IF(logVir!E164&lt;&gt;0,logVir!K164-SKir!K164*logKir!K164-SLir!K164*logHir!K164-SLir!K164*logQir!E164,0)</f>
        <v>8.7829140173712239E-2</v>
      </c>
      <c r="F164" s="6">
        <f>IF(logVir!F164&lt;&gt;0,logVir!L164-SKir!L164*logKir!L164-SLir!L164*logHir!L164-SLir!L164*logQir!F164,0)</f>
        <v>8.8779247449720267E-2</v>
      </c>
      <c r="G164" s="6">
        <f>IF(logVir!G164&lt;&gt;0,logVir!M164-SKir!M164*logKir!M164-SLir!M164*logHir!M164-SLir!M164*logQir!G164,0)</f>
        <v>7.9070347645278774E-2</v>
      </c>
      <c r="H164" s="6">
        <f>IF(logVir!H164&lt;&gt;0,logVir!N164-SKir!N164*logKir!N164-SLir!N164*logHir!N164-SLir!N164*logQir!H164,0)</f>
        <v>4.6801060780615925E-2</v>
      </c>
      <c r="I164" s="6">
        <f>IF(logVir!I164&lt;&gt;0,logVir!O164-SKir!O164*logKir!O164-SLir!O164*logHir!O164-SLir!O164*logQir!I164,0)</f>
        <v>6.9300547647145147E-2</v>
      </c>
    </row>
    <row r="165" spans="1:9" x14ac:dyDescent="0.15">
      <c r="A165" s="1">
        <v>8</v>
      </c>
      <c r="B165" s="1" t="s">
        <v>84</v>
      </c>
      <c r="C165" s="1">
        <v>1</v>
      </c>
      <c r="D165" s="1" t="s">
        <v>9</v>
      </c>
      <c r="E165" s="6">
        <f>IF(logVir!E165&lt;&gt;0,logVir!K165-SKir!K165*logKir!K165-SLir!K165*logHir!K165-SLir!K165*logQir!E165,0)</f>
        <v>-5.3458630118462552E-2</v>
      </c>
      <c r="F165" s="6">
        <f>IF(logVir!F165&lt;&gt;0,logVir!L165-SKir!L165*logKir!L165-SLir!L165*logHir!L165-SLir!L165*logQir!F165,0)</f>
        <v>0.12521074213521227</v>
      </c>
      <c r="G165" s="6">
        <f>IF(logVir!G165&lt;&gt;0,logVir!M165-SKir!M165*logKir!M165-SLir!M165*logHir!M165-SLir!M165*logQir!G165,0)</f>
        <v>0.13576169374534405</v>
      </c>
      <c r="H165" s="6">
        <f>IF(logVir!H165&lt;&gt;0,logVir!N165-SKir!N165*logKir!N165-SLir!N165*logHir!N165-SLir!N165*logQir!H165,0)</f>
        <v>4.8338600606777374E-2</v>
      </c>
      <c r="I165" s="6">
        <f>IF(logVir!I165&lt;&gt;0,logVir!O165-SKir!O165*logKir!O165-SLir!O165*logHir!O165-SLir!O165*logQir!I165,0)</f>
        <v>0.15825450707287819</v>
      </c>
    </row>
    <row r="166" spans="1:9" x14ac:dyDescent="0.15">
      <c r="A166" s="1">
        <v>8</v>
      </c>
      <c r="B166" s="1" t="s">
        <v>84</v>
      </c>
      <c r="C166" s="1">
        <v>2</v>
      </c>
      <c r="D166" s="1" t="s">
        <v>10</v>
      </c>
      <c r="E166" s="6">
        <f>IF(logVir!E166&lt;&gt;0,logVir!K166-SKir!K166*logKir!K166-SLir!K166*logHir!K166-SLir!K166*logQir!E166,0)</f>
        <v>6.4494364571943505E-2</v>
      </c>
      <c r="F166" s="6">
        <f>IF(logVir!F166&lt;&gt;0,logVir!L166-SKir!L166*logKir!L166-SLir!L166*logHir!L166-SLir!L166*logQir!F166,0)</f>
        <v>-0.3615821065143987</v>
      </c>
      <c r="G166" s="6">
        <f>IF(logVir!G166&lt;&gt;0,logVir!M166-SKir!M166*logKir!M166-SLir!M166*logHir!M166-SLir!M166*logQir!G166,0)</f>
        <v>-0.15434650054780291</v>
      </c>
      <c r="H166" s="6">
        <f>IF(logVir!H166&lt;&gt;0,logVir!N166-SKir!N166*logKir!N166-SLir!N166*logHir!N166-SLir!N166*logQir!H166,0)</f>
        <v>0.2586447557658017</v>
      </c>
      <c r="I166" s="6">
        <f>IF(logVir!I166&lt;&gt;0,logVir!O166-SKir!O166*logKir!O166-SLir!O166*logHir!O166-SLir!O166*logQir!I166,0)</f>
        <v>0.45556349836015575</v>
      </c>
    </row>
    <row r="167" spans="1:9" x14ac:dyDescent="0.15">
      <c r="A167" s="1">
        <v>8</v>
      </c>
      <c r="B167" s="1" t="s">
        <v>86</v>
      </c>
      <c r="C167" s="1">
        <v>3</v>
      </c>
      <c r="D167" s="1" t="s">
        <v>17</v>
      </c>
      <c r="E167" s="6">
        <f>IF(logVir!E167&lt;&gt;0,logVir!K167-SKir!K167*logKir!K167-SLir!K167*logHir!K167-SLir!K167*logQir!E167,0)</f>
        <v>-8.7929707693929091E-2</v>
      </c>
      <c r="F167" s="6">
        <f>IF(logVir!F167&lt;&gt;0,logVir!L167-SKir!L167*logKir!L167-SLir!L167*logHir!L167-SLir!L167*logQir!F167,0)</f>
        <v>6.3302426387990968E-3</v>
      </c>
      <c r="G167" s="6">
        <f>IF(logVir!G167&lt;&gt;0,logVir!M167-SKir!M167*logKir!M167-SLir!M167*logHir!M167-SLir!M167*logQir!G167,0)</f>
        <v>6.5530446255830224E-2</v>
      </c>
      <c r="H167" s="6">
        <f>IF(logVir!H167&lt;&gt;0,logVir!N167-SKir!N167*logKir!N167-SLir!N167*logHir!N167-SLir!N167*logQir!H167,0)</f>
        <v>1.2056150851034009E-2</v>
      </c>
      <c r="I167" s="6">
        <f>IF(logVir!I167&lt;&gt;0,logVir!O167-SKir!O167*logKir!O167-SLir!O167*logHir!O167-SLir!O167*logQir!I167,0)</f>
        <v>0.10721345750095423</v>
      </c>
    </row>
    <row r="168" spans="1:9" x14ac:dyDescent="0.15">
      <c r="A168" s="1">
        <v>8</v>
      </c>
      <c r="B168" s="1" t="s">
        <v>86</v>
      </c>
      <c r="C168" s="1">
        <v>4</v>
      </c>
      <c r="D168" s="1" t="s">
        <v>18</v>
      </c>
      <c r="E168" s="6">
        <f>IF(logVir!E168&lt;&gt;0,logVir!K168-SKir!K168*logKir!K168-SLir!K168*logHir!K168-SLir!K168*logQir!E168,0)</f>
        <v>-6.5005075586754266E-2</v>
      </c>
      <c r="F168" s="6">
        <f>IF(logVir!F168&lt;&gt;0,logVir!L168-SKir!L168*logKir!L168-SLir!L168*logHir!L168-SLir!L168*logQir!F168,0)</f>
        <v>-0.16428344617742427</v>
      </c>
      <c r="G168" s="6">
        <f>IF(logVir!G168&lt;&gt;0,logVir!M168-SKir!M168*logKir!M168-SLir!M168*logHir!M168-SLir!M168*logQir!G168,0)</f>
        <v>-0.18252607913776986</v>
      </c>
      <c r="H168" s="6">
        <f>IF(logVir!H168&lt;&gt;0,logVir!N168-SKir!N168*logKir!N168-SLir!N168*logHir!N168-SLir!N168*logQir!H168,0)</f>
        <v>-4.1545553406121184E-2</v>
      </c>
      <c r="I168" s="6">
        <f>IF(logVir!I168&lt;&gt;0,logVir!O168-SKir!O168*logKir!O168-SLir!O168*logHir!O168-SLir!O168*logQir!I168,0)</f>
        <v>-0.22817649718615285</v>
      </c>
    </row>
    <row r="169" spans="1:9" x14ac:dyDescent="0.15">
      <c r="A169" s="1">
        <v>8</v>
      </c>
      <c r="B169" s="1" t="s">
        <v>86</v>
      </c>
      <c r="C169" s="1">
        <v>5</v>
      </c>
      <c r="D169" s="1" t="s">
        <v>19</v>
      </c>
      <c r="E169" s="6">
        <f>IF(logVir!E169&lt;&gt;0,logVir!K169-SKir!K169*logKir!K169-SLir!K169*logHir!K169-SLir!K169*logQir!E169,0)</f>
        <v>-0.28220156209516961</v>
      </c>
      <c r="F169" s="6">
        <f>IF(logVir!F169&lt;&gt;0,logVir!L169-SKir!L169*logKir!L169-SLir!L169*logHir!L169-SLir!L169*logQir!F169,0)</f>
        <v>1.1074347087020042E-3</v>
      </c>
      <c r="G169" s="6">
        <f>IF(logVir!G169&lt;&gt;0,logVir!M169-SKir!M169*logKir!M169-SLir!M169*logHir!M169-SLir!M169*logQir!G169,0)</f>
        <v>8.4056306040724893E-2</v>
      </c>
      <c r="H169" s="6">
        <f>IF(logVir!H169&lt;&gt;0,logVir!N169-SKir!N169*logKir!N169-SLir!N169*logHir!N169-SLir!N169*logQir!H169,0)</f>
        <v>-3.6887247242259037E-2</v>
      </c>
      <c r="I169" s="6">
        <f>IF(logVir!I169&lt;&gt;0,logVir!O169-SKir!O169*logKir!O169-SLir!O169*logHir!O169-SLir!O169*logQir!I169,0)</f>
        <v>-0.10600517156100937</v>
      </c>
    </row>
    <row r="170" spans="1:9" x14ac:dyDescent="0.15">
      <c r="A170" s="1">
        <v>8</v>
      </c>
      <c r="B170" s="1" t="s">
        <v>86</v>
      </c>
      <c r="C170" s="1">
        <v>6</v>
      </c>
      <c r="D170" s="1" t="s">
        <v>3</v>
      </c>
      <c r="E170" s="6">
        <f>IF(logVir!E170&lt;&gt;0,logVir!K170-SKir!K170*logKir!K170-SLir!K170*logHir!K170-SLir!K170*logQir!E170,0)</f>
        <v>-1.059835901963508</v>
      </c>
      <c r="F170" s="6">
        <f>IF(logVir!F170&lt;&gt;0,logVir!L170-SKir!L170*logKir!L170-SLir!L170*logHir!L170-SLir!L170*logQir!F170,0)</f>
        <v>0.35099206449307402</v>
      </c>
      <c r="G170" s="6">
        <f>IF(logVir!G170&lt;&gt;0,logVir!M170-SKir!M170*logKir!M170-SLir!M170*logHir!M170-SLir!M170*logQir!G170,0)</f>
        <v>0.52023977193047144</v>
      </c>
      <c r="H170" s="6">
        <f>IF(logVir!H170&lt;&gt;0,logVir!N170-SKir!N170*logKir!N170-SLir!N170*logHir!N170-SLir!N170*logQir!H170,0)</f>
        <v>0.56272860033025096</v>
      </c>
      <c r="I170" s="6">
        <f>IF(logVir!I170&lt;&gt;0,logVir!O170-SKir!O170*logKir!O170-SLir!O170*logHir!O170-SLir!O170*logQir!I170,0)</f>
        <v>3.8123800884649409E-2</v>
      </c>
    </row>
    <row r="171" spans="1:9" x14ac:dyDescent="0.15">
      <c r="A171" s="1">
        <v>8</v>
      </c>
      <c r="B171" s="1" t="s">
        <v>86</v>
      </c>
      <c r="C171" s="1">
        <v>7</v>
      </c>
      <c r="D171" s="1" t="s">
        <v>20</v>
      </c>
      <c r="E171" s="6">
        <f>IF(logVir!E171&lt;&gt;0,logVir!K171-SKir!K171*logKir!K171-SLir!K171*logHir!K171-SLir!K171*logQir!E171,0)</f>
        <v>-2.8473566843392248</v>
      </c>
      <c r="F171" s="6">
        <f>IF(logVir!F171&lt;&gt;0,logVir!L171-SKir!L171*logKir!L171-SLir!L171*logHir!L171-SLir!L171*logQir!F171,0)</f>
        <v>-1.3702718945057479</v>
      </c>
      <c r="G171" s="6">
        <f>IF(logVir!G171&lt;&gt;0,logVir!M171-SKir!M171*logKir!M171-SLir!M171*logHir!M171-SLir!M171*logQir!G171,0)</f>
        <v>-2.1969845614353929</v>
      </c>
      <c r="H171" s="6">
        <f>IF(logVir!H171&lt;&gt;0,logVir!N171-SKir!N171*logKir!N171-SLir!N171*logHir!N171-SLir!N171*logQir!H171,0)</f>
        <v>-8.0520734247552406E-2</v>
      </c>
      <c r="I171" s="6">
        <f>IF(logVir!I171&lt;&gt;0,logVir!O171-SKir!O171*logKir!O171-SLir!O171*logHir!O171-SLir!O171*logQir!I171,0)</f>
        <v>-0.43958893897602908</v>
      </c>
    </row>
    <row r="172" spans="1:9" x14ac:dyDescent="0.15">
      <c r="A172" s="1">
        <v>8</v>
      </c>
      <c r="B172" s="1" t="s">
        <v>86</v>
      </c>
      <c r="C172" s="1">
        <v>8</v>
      </c>
      <c r="D172" s="1" t="s">
        <v>21</v>
      </c>
      <c r="E172" s="6">
        <f>IF(logVir!E172&lt;&gt;0,logVir!K172-SKir!K172*logKir!K172-SLir!K172*logHir!K172-SLir!K172*logQir!E172,0)</f>
        <v>5.2356064339289986E-2</v>
      </c>
      <c r="F172" s="6">
        <f>IF(logVir!F172&lt;&gt;0,logVir!L172-SKir!L172*logKir!L172-SLir!L172*logHir!L172-SLir!L172*logQir!F172,0)</f>
        <v>2.3241094558737751E-2</v>
      </c>
      <c r="G172" s="6">
        <f>IF(logVir!G172&lt;&gt;0,logVir!M172-SKir!M172*logKir!M172-SLir!M172*logHir!M172-SLir!M172*logQir!G172,0)</f>
        <v>0.45472012322201272</v>
      </c>
      <c r="H172" s="6">
        <f>IF(logVir!H172&lt;&gt;0,logVir!N172-SKir!N172*logKir!N172-SLir!N172*logHir!N172-SLir!N172*logQir!H172,0)</f>
        <v>-4.3103421564404066E-3</v>
      </c>
      <c r="I172" s="6">
        <f>IF(logVir!I172&lt;&gt;0,logVir!O172-SKir!O172*logKir!O172-SLir!O172*logHir!O172-SLir!O172*logQir!I172,0)</f>
        <v>0.17637415660189157</v>
      </c>
    </row>
    <row r="173" spans="1:9" x14ac:dyDescent="0.15">
      <c r="A173" s="1">
        <v>8</v>
      </c>
      <c r="B173" s="1" t="s">
        <v>86</v>
      </c>
      <c r="C173" s="1">
        <v>9</v>
      </c>
      <c r="D173" s="1" t="s">
        <v>22</v>
      </c>
      <c r="E173" s="6">
        <f>IF(logVir!E173&lt;&gt;0,logVir!K173-SKir!K173*logKir!K173-SLir!K173*logHir!K173-SLir!K173*logQir!E173,0)</f>
        <v>0.2615744943148261</v>
      </c>
      <c r="F173" s="6">
        <f>IF(logVir!F173&lt;&gt;0,logVir!L173-SKir!L173*logKir!L173-SLir!L173*logHir!L173-SLir!L173*logQir!F173,0)</f>
        <v>1.5735904748617521E-2</v>
      </c>
      <c r="G173" s="6">
        <f>IF(logVir!G173&lt;&gt;0,logVir!M173-SKir!M173*logKir!M173-SLir!M173*logHir!M173-SLir!M173*logQir!G173,0)</f>
        <v>4.8543695881842881E-2</v>
      </c>
      <c r="H173" s="6">
        <f>IF(logVir!H173&lt;&gt;0,logVir!N173-SKir!N173*logKir!N173-SLir!N173*logHir!N173-SLir!N173*logQir!H173,0)</f>
        <v>0.21654233280543872</v>
      </c>
      <c r="I173" s="6">
        <f>IF(logVir!I173&lt;&gt;0,logVir!O173-SKir!O173*logKir!O173-SLir!O173*logHir!O173-SLir!O173*logQir!I173,0)</f>
        <v>-0.16615054350111605</v>
      </c>
    </row>
    <row r="174" spans="1:9" x14ac:dyDescent="0.15">
      <c r="A174" s="1">
        <v>8</v>
      </c>
      <c r="B174" s="1" t="s">
        <v>86</v>
      </c>
      <c r="C174" s="1">
        <v>10</v>
      </c>
      <c r="D174" s="1" t="s">
        <v>23</v>
      </c>
      <c r="E174" s="6">
        <f>IF(logVir!E174&lt;&gt;0,logVir!K174-SKir!K174*logKir!K174-SLir!K174*logHir!K174-SLir!K174*logQir!E174,0)</f>
        <v>-0.16565567755503527</v>
      </c>
      <c r="F174" s="6">
        <f>IF(logVir!F174&lt;&gt;0,logVir!L174-SKir!L174*logKir!L174-SLir!L174*logHir!L174-SLir!L174*logQir!F174,0)</f>
        <v>2.0728317788464824E-2</v>
      </c>
      <c r="G174" s="6">
        <f>IF(logVir!G174&lt;&gt;0,logVir!M174-SKir!M174*logKir!M174-SLir!M174*logHir!M174-SLir!M174*logQir!G174,0)</f>
        <v>6.2224911452287174E-2</v>
      </c>
      <c r="H174" s="6">
        <f>IF(logVir!H174&lt;&gt;0,logVir!N174-SKir!N174*logKir!N174-SLir!N174*logHir!N174-SLir!N174*logQir!H174,0)</f>
        <v>0.23638799701491719</v>
      </c>
      <c r="I174" s="6">
        <f>IF(logVir!I174&lt;&gt;0,logVir!O174-SKir!O174*logKir!O174-SLir!O174*logHir!O174-SLir!O174*logQir!I174,0)</f>
        <v>0.18209405517013297</v>
      </c>
    </row>
    <row r="175" spans="1:9" x14ac:dyDescent="0.15">
      <c r="A175" s="1">
        <v>8</v>
      </c>
      <c r="B175" s="1" t="s">
        <v>86</v>
      </c>
      <c r="C175" s="1">
        <v>11</v>
      </c>
      <c r="D175" s="1" t="s">
        <v>24</v>
      </c>
      <c r="E175" s="6">
        <f>IF(logVir!E175&lt;&gt;0,logVir!K175-SKir!K175*logKir!K175-SLir!K175*logHir!K175-SLir!K175*logQir!E175,0)</f>
        <v>0.24969235176948318</v>
      </c>
      <c r="F175" s="6">
        <f>IF(logVir!F175&lt;&gt;0,logVir!L175-SKir!L175*logKir!L175-SLir!L175*logHir!L175-SLir!L175*logQir!F175,0)</f>
        <v>0.24721082038594755</v>
      </c>
      <c r="G175" s="6">
        <f>IF(logVir!G175&lt;&gt;0,logVir!M175-SKir!M175*logKir!M175-SLir!M175*logHir!M175-SLir!M175*logQir!G175,0)</f>
        <v>6.7858207035524379E-2</v>
      </c>
      <c r="H175" s="6">
        <f>IF(logVir!H175&lt;&gt;0,logVir!N175-SKir!N175*logKir!N175-SLir!N175*logHir!N175-SLir!N175*logQir!H175,0)</f>
        <v>-0.29411976010756719</v>
      </c>
      <c r="I175" s="6">
        <f>IF(logVir!I175&lt;&gt;0,logVir!O175-SKir!O175*logKir!O175-SLir!O175*logHir!O175-SLir!O175*logQir!I175,0)</f>
        <v>0.13323820070137221</v>
      </c>
    </row>
    <row r="176" spans="1:9" x14ac:dyDescent="0.15">
      <c r="A176" s="1">
        <v>8</v>
      </c>
      <c r="B176" s="1" t="s">
        <v>86</v>
      </c>
      <c r="C176" s="1">
        <v>12</v>
      </c>
      <c r="D176" s="1" t="s">
        <v>25</v>
      </c>
      <c r="E176" s="6">
        <f>IF(logVir!E176&lt;&gt;0,logVir!K176-SKir!K176*logKir!K176-SLir!K176*logHir!K176-SLir!K176*logQir!E176,0)</f>
        <v>-4.9836603185875183E-3</v>
      </c>
      <c r="F176" s="6">
        <f>IF(logVir!F176&lt;&gt;0,logVir!L176-SKir!L176*logKir!L176-SLir!L176*logHir!L176-SLir!L176*logQir!F176,0)</f>
        <v>0.14871584320765494</v>
      </c>
      <c r="G176" s="6">
        <f>IF(logVir!G176&lt;&gt;0,logVir!M176-SKir!M176*logKir!M176-SLir!M176*logHir!M176-SLir!M176*logQir!G176,0)</f>
        <v>0.10967973565959346</v>
      </c>
      <c r="H176" s="6">
        <f>IF(logVir!H176&lt;&gt;0,logVir!N176-SKir!N176*logKir!N176-SLir!N176*logHir!N176-SLir!N176*logQir!H176,0)</f>
        <v>-9.9168992808447473E-2</v>
      </c>
      <c r="I176" s="6">
        <f>IF(logVir!I176&lt;&gt;0,logVir!O176-SKir!O176*logKir!O176-SLir!O176*logHir!O176-SLir!O176*logQir!I176,0)</f>
        <v>-6.5739363168149684E-2</v>
      </c>
    </row>
    <row r="177" spans="1:9" x14ac:dyDescent="0.15">
      <c r="A177" s="1">
        <v>8</v>
      </c>
      <c r="B177" s="1" t="s">
        <v>86</v>
      </c>
      <c r="C177" s="1">
        <v>13</v>
      </c>
      <c r="D177" s="1" t="s">
        <v>26</v>
      </c>
      <c r="E177" s="6">
        <f>IF(logVir!E177&lt;&gt;0,logVir!K177-SKir!K177*logKir!K177-SLir!K177*logHir!K177-SLir!K177*logQir!E177,0)</f>
        <v>0.23391656533331848</v>
      </c>
      <c r="F177" s="6">
        <f>IF(logVir!F177&lt;&gt;0,logVir!L177-SKir!L177*logKir!L177-SLir!L177*logHir!L177-SLir!L177*logQir!F177,0)</f>
        <v>-1.7336320881829459E-3</v>
      </c>
      <c r="G177" s="6">
        <f>IF(logVir!G177&lt;&gt;0,logVir!M177-SKir!M177*logKir!M177-SLir!M177*logHir!M177-SLir!M177*logQir!G177,0)</f>
        <v>-0.28103456623423223</v>
      </c>
      <c r="H177" s="6">
        <f>IF(logVir!H177&lt;&gt;0,logVir!N177-SKir!N177*logKir!N177-SLir!N177*logHir!N177-SLir!N177*logQir!H177,0)</f>
        <v>-0.3189606842487353</v>
      </c>
      <c r="I177" s="6">
        <f>IF(logVir!I177&lt;&gt;0,logVir!O177-SKir!O177*logKir!O177-SLir!O177*logHir!O177-SLir!O177*logQir!I177,0)</f>
        <v>-0.47398453119596273</v>
      </c>
    </row>
    <row r="178" spans="1:9" x14ac:dyDescent="0.15">
      <c r="A178" s="1">
        <v>8</v>
      </c>
      <c r="B178" s="1" t="s">
        <v>86</v>
      </c>
      <c r="C178" s="1">
        <v>14</v>
      </c>
      <c r="D178" s="1" t="s">
        <v>27</v>
      </c>
      <c r="E178" s="6">
        <f>IF(logVir!E178&lt;&gt;0,logVir!K178-SKir!K178*logKir!K178-SLir!K178*logHir!K178-SLir!K178*logQir!E178,0)</f>
        <v>5.111697586900199E-2</v>
      </c>
      <c r="F178" s="6">
        <f>IF(logVir!F178&lt;&gt;0,logVir!L178-SKir!L178*logKir!L178-SLir!L178*logHir!L178-SLir!L178*logQir!F178,0)</f>
        <v>0.39979033915631801</v>
      </c>
      <c r="G178" s="6">
        <f>IF(logVir!G178&lt;&gt;0,logVir!M178-SKir!M178*logKir!M178-SLir!M178*logHir!M178-SLir!M178*logQir!G178,0)</f>
        <v>1.536344214768981E-2</v>
      </c>
      <c r="H178" s="6">
        <f>IF(logVir!H178&lt;&gt;0,logVir!N178-SKir!N178*logKir!N178-SLir!N178*logHir!N178-SLir!N178*logQir!H178,0)</f>
        <v>-0.32470610539993977</v>
      </c>
      <c r="I178" s="6">
        <f>IF(logVir!I178&lt;&gt;0,logVir!O178-SKir!O178*logKir!O178-SLir!O178*logHir!O178-SLir!O178*logQir!I178,0)</f>
        <v>-0.7764200977899226</v>
      </c>
    </row>
    <row r="179" spans="1:9" x14ac:dyDescent="0.15">
      <c r="A179" s="1">
        <v>8</v>
      </c>
      <c r="B179" s="1" t="s">
        <v>86</v>
      </c>
      <c r="C179" s="1">
        <v>15</v>
      </c>
      <c r="D179" s="1" t="s">
        <v>28</v>
      </c>
      <c r="E179" s="6">
        <f>IF(logVir!E179&lt;&gt;0,logVir!K179-SKir!K179*logKir!K179-SLir!K179*logHir!K179-SLir!K179*logQir!E179,0)</f>
        <v>-0.18959302118849411</v>
      </c>
      <c r="F179" s="6">
        <f>IF(logVir!F179&lt;&gt;0,logVir!L179-SKir!L179*logKir!L179-SLir!L179*logHir!L179-SLir!L179*logQir!F179,0)</f>
        <v>1.6677407050763482E-2</v>
      </c>
      <c r="G179" s="6">
        <f>IF(logVir!G179&lt;&gt;0,logVir!M179-SKir!M179*logKir!M179-SLir!M179*logHir!M179-SLir!M179*logQir!G179,0)</f>
        <v>3.278499316020099E-2</v>
      </c>
      <c r="H179" s="6">
        <f>IF(logVir!H179&lt;&gt;0,logVir!N179-SKir!N179*logKir!N179-SLir!N179*logHir!N179-SLir!N179*logQir!H179,0)</f>
        <v>0.12446635252062491</v>
      </c>
      <c r="I179" s="6">
        <f>IF(logVir!I179&lt;&gt;0,logVir!O179-SKir!O179*logKir!O179-SLir!O179*logHir!O179-SLir!O179*logQir!I179,0)</f>
        <v>-7.7394652978055978E-2</v>
      </c>
    </row>
    <row r="180" spans="1:9" x14ac:dyDescent="0.15">
      <c r="A180" s="1">
        <v>8</v>
      </c>
      <c r="B180" s="1" t="s">
        <v>84</v>
      </c>
      <c r="C180" s="1">
        <v>16</v>
      </c>
      <c r="D180" s="1" t="s">
        <v>11</v>
      </c>
      <c r="E180" s="6">
        <f>IF(logVir!E180&lt;&gt;0,logVir!K180-SKir!K180*logKir!K180-SLir!K180*logHir!K180-SLir!K180*logQir!E180,0)</f>
        <v>0.31677874508251602</v>
      </c>
      <c r="F180" s="6">
        <f>IF(logVir!F180&lt;&gt;0,logVir!L180-SKir!L180*logKir!L180-SLir!L180*logHir!L180-SLir!L180*logQir!F180,0)</f>
        <v>0.2379698066949856</v>
      </c>
      <c r="G180" s="6">
        <f>IF(logVir!G180&lt;&gt;0,logVir!M180-SKir!M180*logKir!M180-SLir!M180*logHir!M180-SLir!M180*logQir!G180,0)</f>
        <v>0.32098412743932847</v>
      </c>
      <c r="H180" s="6">
        <f>IF(logVir!H180&lt;&gt;0,logVir!N180-SKir!N180*logKir!N180-SLir!N180*logHir!N180-SLir!N180*logQir!H180,0)</f>
        <v>0.20404004685012017</v>
      </c>
      <c r="I180" s="6">
        <f>IF(logVir!I180&lt;&gt;0,logVir!O180-SKir!O180*logKir!O180-SLir!O180*logHir!O180-SLir!O180*logQir!I180,0)</f>
        <v>-6.1732558574930554E-2</v>
      </c>
    </row>
    <row r="181" spans="1:9" x14ac:dyDescent="0.15">
      <c r="A181" s="1">
        <v>8</v>
      </c>
      <c r="B181" s="1" t="s">
        <v>84</v>
      </c>
      <c r="C181" s="1">
        <v>17</v>
      </c>
      <c r="D181" s="1" t="s">
        <v>12</v>
      </c>
      <c r="E181" s="6">
        <f>IF(logVir!E181&lt;&gt;0,logVir!K181-SKir!K181*logKir!K181-SLir!K181*logHir!K181-SLir!K181*logQir!E181,0)</f>
        <v>0.30166934918301946</v>
      </c>
      <c r="F181" s="6">
        <f>IF(logVir!F181&lt;&gt;0,logVir!L181-SKir!L181*logKir!L181-SLir!L181*logHir!L181-SLir!L181*logQir!F181,0)</f>
        <v>0.41131135987503503</v>
      </c>
      <c r="G181" s="6">
        <f>IF(logVir!G181&lt;&gt;0,logVir!M181-SKir!M181*logKir!M181-SLir!M181*logHir!M181-SLir!M181*logQir!G181,0)</f>
        <v>0.20803129239474538</v>
      </c>
      <c r="H181" s="6">
        <f>IF(logVir!H181&lt;&gt;0,logVir!N181-SKir!N181*logKir!N181-SLir!N181*logHir!N181-SLir!N181*logQir!H181,0)</f>
        <v>-7.2366773065346252E-2</v>
      </c>
      <c r="I181" s="6">
        <f>IF(logVir!I181&lt;&gt;0,logVir!O181-SKir!O181*logKir!O181-SLir!O181*logHir!O181-SLir!O181*logQir!I181,0)</f>
        <v>-4.2096024551523357E-2</v>
      </c>
    </row>
    <row r="182" spans="1:9" x14ac:dyDescent="0.15">
      <c r="A182" s="1">
        <v>8</v>
      </c>
      <c r="B182" s="1" t="s">
        <v>84</v>
      </c>
      <c r="C182" s="1">
        <v>18</v>
      </c>
      <c r="D182" s="1" t="s">
        <v>13</v>
      </c>
      <c r="E182" s="6">
        <f>IF(logVir!E182&lt;&gt;0,logVir!K182-SKir!K182*logKir!K182-SLir!K182*logHir!K182-SLir!K182*logQir!E182,0)</f>
        <v>-3.0508220802594917E-3</v>
      </c>
      <c r="F182" s="6">
        <f>IF(logVir!F182&lt;&gt;0,logVir!L182-SKir!L182*logKir!L182-SLir!L182*logHir!L182-SLir!L182*logQir!F182,0)</f>
        <v>3.231943429799651E-2</v>
      </c>
      <c r="G182" s="6">
        <f>IF(logVir!G182&lt;&gt;0,logVir!M182-SKir!M182*logKir!M182-SLir!M182*logHir!M182-SLir!M182*logQir!G182,0)</f>
        <v>-3.137283496984257E-3</v>
      </c>
      <c r="H182" s="6">
        <f>IF(logVir!H182&lt;&gt;0,logVir!N182-SKir!N182*logKir!N182-SLir!N182*logHir!N182-SLir!N182*logQir!H182,0)</f>
        <v>-1.3659554588799912E-2</v>
      </c>
      <c r="I182" s="6">
        <f>IF(logVir!I182&lt;&gt;0,logVir!O182-SKir!O182*logKir!O182-SLir!O182*logHir!O182-SLir!O182*logQir!I182,0)</f>
        <v>-0.12851277171999662</v>
      </c>
    </row>
    <row r="183" spans="1:9" x14ac:dyDescent="0.15">
      <c r="A183" s="1">
        <v>8</v>
      </c>
      <c r="B183" s="1" t="s">
        <v>84</v>
      </c>
      <c r="C183" s="1">
        <v>19</v>
      </c>
      <c r="D183" s="1" t="s">
        <v>14</v>
      </c>
      <c r="E183" s="6">
        <f>IF(logVir!E183&lt;&gt;0,logVir!K183-SKir!K183*logKir!K183-SLir!K183*logHir!K183-SLir!K183*logQir!E183,0)</f>
        <v>-0.11632884976121566</v>
      </c>
      <c r="F183" s="6">
        <f>IF(logVir!F183&lt;&gt;0,logVir!L183-SKir!L183*logKir!L183-SLir!L183*logHir!L183-SLir!L183*logQir!F183,0)</f>
        <v>-5.278008059942732E-4</v>
      </c>
      <c r="G183" s="6">
        <f>IF(logVir!G183&lt;&gt;0,logVir!M183-SKir!M183*logKir!M183-SLir!M183*logHir!M183-SLir!M183*logQir!G183,0)</f>
        <v>-4.2136633143435062E-2</v>
      </c>
      <c r="H183" s="6">
        <f>IF(logVir!H183&lt;&gt;0,logVir!N183-SKir!N183*logKir!N183-SLir!N183*logHir!N183-SLir!N183*logQir!H183,0)</f>
        <v>-0.18018743843095217</v>
      </c>
      <c r="I183" s="6">
        <f>IF(logVir!I183&lt;&gt;0,logVir!O183-SKir!O183*logKir!O183-SLir!O183*logHir!O183-SLir!O183*logQir!I183,0)</f>
        <v>-0.10896487673244215</v>
      </c>
    </row>
    <row r="184" spans="1:9" x14ac:dyDescent="0.15">
      <c r="A184" s="1">
        <v>8</v>
      </c>
      <c r="B184" s="1" t="s">
        <v>84</v>
      </c>
      <c r="C184" s="1">
        <v>20</v>
      </c>
      <c r="D184" s="1" t="s">
        <v>15</v>
      </c>
      <c r="E184" s="6">
        <f>IF(logVir!E184&lt;&gt;0,logVir!K184-SKir!K184*logKir!K184-SLir!K184*logHir!K184-SLir!K184*logQir!E184,0)</f>
        <v>-0.99886958131441494</v>
      </c>
      <c r="F184" s="6">
        <f>IF(logVir!F184&lt;&gt;0,logVir!L184-SKir!L184*logKir!L184-SLir!L184*logHir!L184-SLir!L184*logQir!F184,0)</f>
        <v>-0.1795705472409308</v>
      </c>
      <c r="G184" s="6">
        <f>IF(logVir!G184&lt;&gt;0,logVir!M184-SKir!M184*logKir!M184-SLir!M184*logHir!M184-SLir!M184*logQir!G184,0)</f>
        <v>-0.22011315983414023</v>
      </c>
      <c r="H184" s="6">
        <f>IF(logVir!H184&lt;&gt;0,logVir!N184-SKir!N184*logKir!N184-SLir!N184*logHir!N184-SLir!N184*logQir!H184,0)</f>
        <v>-0.12289473286709475</v>
      </c>
      <c r="I184" s="6">
        <f>IF(logVir!I184&lt;&gt;0,logVir!O184-SKir!O184*logKir!O184-SLir!O184*logHir!O184-SLir!O184*logQir!I184,0)</f>
        <v>-5.4056333153587315E-2</v>
      </c>
    </row>
    <row r="185" spans="1:9" x14ac:dyDescent="0.15">
      <c r="A185" s="1">
        <v>8</v>
      </c>
      <c r="B185" s="1" t="s">
        <v>84</v>
      </c>
      <c r="C185" s="1">
        <v>21</v>
      </c>
      <c r="D185" s="1" t="s">
        <v>16</v>
      </c>
      <c r="E185" s="6">
        <f>IF(logVir!E185&lt;&gt;0,logVir!K185-SKir!K185*logKir!K185-SLir!K185*logHir!K185-SLir!K185*logQir!E185,0)</f>
        <v>0.25168210100086508</v>
      </c>
      <c r="F185" s="6">
        <f>IF(logVir!F185&lt;&gt;0,logVir!L185-SKir!L185*logKir!L185-SLir!L185*logHir!L185-SLir!L185*logQir!F185,0)</f>
        <v>-0.17062958779470505</v>
      </c>
      <c r="G185" s="6">
        <f>IF(logVir!G185&lt;&gt;0,logVir!M185-SKir!M185*logKir!M185-SLir!M185*logHir!M185-SLir!M185*logQir!G185,0)</f>
        <v>-0.11513431404939328</v>
      </c>
      <c r="H185" s="6">
        <f>IF(logVir!H185&lt;&gt;0,logVir!N185-SKir!N185*logKir!N185-SLir!N185*logHir!N185-SLir!N185*logQir!H185,0)</f>
        <v>1.660191359114585E-2</v>
      </c>
      <c r="I185" s="6">
        <f>IF(logVir!I185&lt;&gt;0,logVir!O185-SKir!O185*logKir!O185-SLir!O185*logHir!O185-SLir!O185*logQir!I185,0)</f>
        <v>1.7786181468847733E-2</v>
      </c>
    </row>
    <row r="186" spans="1:9" x14ac:dyDescent="0.15">
      <c r="A186" s="1">
        <v>8</v>
      </c>
      <c r="B186" s="1" t="s">
        <v>83</v>
      </c>
      <c r="C186" s="1">
        <v>22</v>
      </c>
      <c r="D186" s="1" t="s">
        <v>8</v>
      </c>
      <c r="E186" s="6">
        <f>IF(logVir!E186&lt;&gt;0,logVir!K186-SKir!K186*logKir!K186-SLir!K186*logHir!K186-SLir!K186*logQir!E186,0)</f>
        <v>-0.13518494921903337</v>
      </c>
      <c r="F186" s="6">
        <f>IF(logVir!F186&lt;&gt;0,logVir!L186-SKir!L186*logKir!L186-SLir!L186*logHir!L186-SLir!L186*logQir!F186,0)</f>
        <v>-0.14716422711520413</v>
      </c>
      <c r="G186" s="6">
        <f>IF(logVir!G186&lt;&gt;0,logVir!M186-SKir!M186*logKir!M186-SLir!M186*logHir!M186-SLir!M186*logQir!G186,0)</f>
        <v>-8.6145052766657418E-2</v>
      </c>
      <c r="H186" s="6">
        <f>IF(logVir!H186&lt;&gt;0,logVir!N186-SKir!N186*logKir!N186-SLir!N186*logHir!N186-SLir!N186*logQir!H186,0)</f>
        <v>-2.3726607202070163E-2</v>
      </c>
      <c r="I186" s="6">
        <f>IF(logVir!I186&lt;&gt;0,logVir!O186-SKir!O186*logKir!O186-SLir!O186*logHir!O186-SLir!O186*logQir!I186,0)</f>
        <v>-8.8115560384644437E-2</v>
      </c>
    </row>
    <row r="187" spans="1:9" x14ac:dyDescent="0.15">
      <c r="A187" s="1">
        <v>8</v>
      </c>
      <c r="B187" s="1" t="s">
        <v>83</v>
      </c>
      <c r="C187" s="1">
        <v>23</v>
      </c>
      <c r="D187" s="1" t="s">
        <v>29</v>
      </c>
      <c r="E187" s="6">
        <f>IF(logVir!E187&lt;&gt;0,logVir!K187-SKir!K187*logKir!K187-SLir!K187*logHir!K187-SLir!K187*logQir!E187,0)</f>
        <v>1.383589056542495E-2</v>
      </c>
      <c r="F187" s="6">
        <f>IF(logVir!F187&lt;&gt;0,logVir!L187-SKir!L187*logKir!L187-SLir!L187*logHir!L187-SLir!L187*logQir!F187,0)</f>
        <v>-0.28687398592205721</v>
      </c>
      <c r="G187" s="6">
        <f>IF(logVir!G187&lt;&gt;0,logVir!M187-SKir!M187*logKir!M187-SLir!M187*logHir!M187-SLir!M187*logQir!G187,0)</f>
        <v>-0.113739555184171</v>
      </c>
      <c r="H187" s="6">
        <f>IF(logVir!H187&lt;&gt;0,logVir!N187-SKir!N187*logKir!N187-SLir!N187*logHir!N187-SLir!N187*logQir!H187,0)</f>
        <v>-0.15359207199147645</v>
      </c>
      <c r="I187" s="6">
        <f>IF(logVir!I187&lt;&gt;0,logVir!O187-SKir!O187*logKir!O187-SLir!O187*logHir!O187-SLir!O187*logQir!I187,0)</f>
        <v>-0.10300930989562396</v>
      </c>
    </row>
    <row r="188" spans="1:9" x14ac:dyDescent="0.15">
      <c r="A188" s="1">
        <v>9</v>
      </c>
      <c r="B188" s="1" t="s">
        <v>275</v>
      </c>
      <c r="C188" s="1">
        <v>1</v>
      </c>
      <c r="D188" s="1" t="s">
        <v>9</v>
      </c>
      <c r="E188" s="6">
        <f>IF(logVir!E188&lt;&gt;0,logVir!K188-SKir!K188*logKir!K188-SLir!K188*logHir!K188-SLir!K188*logQir!E188,0)</f>
        <v>0.24892539939618238</v>
      </c>
      <c r="F188" s="6">
        <f>IF(logVir!F188&lt;&gt;0,logVir!L188-SKir!L188*logKir!L188-SLir!L188*logHir!L188-SLir!L188*logQir!F188,0)</f>
        <v>0.31014708930826329</v>
      </c>
      <c r="G188" s="6">
        <f>IF(logVir!G188&lt;&gt;0,logVir!M188-SKir!M188*logKir!M188-SLir!M188*logHir!M188-SLir!M188*logQir!G188,0)</f>
        <v>0.20769109498492153</v>
      </c>
      <c r="H188" s="6">
        <f>IF(logVir!H188&lt;&gt;0,logVir!N188-SKir!N188*logKir!N188-SLir!N188*logHir!N188-SLir!N188*logQir!H188,0)</f>
        <v>0.32168301355786749</v>
      </c>
      <c r="I188" s="6">
        <f>IF(logVir!I188&lt;&gt;0,logVir!O188-SKir!O188*logKir!O188-SLir!O188*logHir!O188-SLir!O188*logQir!I188,0)</f>
        <v>0.27365426173096707</v>
      </c>
    </row>
    <row r="189" spans="1:9" x14ac:dyDescent="0.15">
      <c r="A189" s="1">
        <v>9</v>
      </c>
      <c r="B189" s="1" t="s">
        <v>275</v>
      </c>
      <c r="C189" s="1">
        <v>2</v>
      </c>
      <c r="D189" s="1" t="s">
        <v>10</v>
      </c>
      <c r="E189" s="6">
        <f>IF(logVir!E189&lt;&gt;0,logVir!K189-SKir!K189*logKir!K189-SLir!K189*logHir!K189-SLir!K189*logQir!E189,0)</f>
        <v>-0.2080305993351344</v>
      </c>
      <c r="F189" s="6">
        <f>IF(logVir!F189&lt;&gt;0,logVir!L189-SKir!L189*logKir!L189-SLir!L189*logHir!L189-SLir!L189*logQir!F189,0)</f>
        <v>6.4706991224927332E-2</v>
      </c>
      <c r="G189" s="6">
        <f>IF(logVir!G189&lt;&gt;0,logVir!M189-SKir!M189*logKir!M189-SLir!M189*logHir!M189-SLir!M189*logQir!G189,0)</f>
        <v>0.19101077301899649</v>
      </c>
      <c r="H189" s="6">
        <f>IF(logVir!H189&lt;&gt;0,logVir!N189-SKir!N189*logKir!N189-SLir!N189*logHir!N189-SLir!N189*logQir!H189,0)</f>
        <v>7.2197641968286014E-2</v>
      </c>
      <c r="I189" s="6">
        <f>IF(logVir!I189&lt;&gt;0,logVir!O189-SKir!O189*logKir!O189-SLir!O189*logHir!O189-SLir!O189*logQir!I189,0)</f>
        <v>0.20971771033400155</v>
      </c>
    </row>
    <row r="190" spans="1:9" x14ac:dyDescent="0.15">
      <c r="A190" s="1">
        <v>9</v>
      </c>
      <c r="B190" s="1" t="s">
        <v>276</v>
      </c>
      <c r="C190" s="1">
        <v>3</v>
      </c>
      <c r="D190" s="1" t="s">
        <v>17</v>
      </c>
      <c r="E190" s="6">
        <f>IF(logVir!E190&lt;&gt;0,logVir!K190-SKir!K190*logKir!K190-SLir!K190*logHir!K190-SLir!K190*logQir!E190,0)</f>
        <v>0.34405451457423486</v>
      </c>
      <c r="F190" s="6">
        <f>IF(logVir!F190&lt;&gt;0,logVir!L190-SKir!L190*logKir!L190-SLir!L190*logHir!L190-SLir!L190*logQir!F190,0)</f>
        <v>0.76203854954203931</v>
      </c>
      <c r="G190" s="6">
        <f>IF(logVir!G190&lt;&gt;0,logVir!M190-SKir!M190*logKir!M190-SLir!M190*logHir!M190-SLir!M190*logQir!G190,0)</f>
        <v>0.75278865871733658</v>
      </c>
      <c r="H190" s="6">
        <f>IF(logVir!H190&lt;&gt;0,logVir!N190-SKir!N190*logKir!N190-SLir!N190*logHir!N190-SLir!N190*logQir!H190,0)</f>
        <v>0.70256373494288349</v>
      </c>
      <c r="I190" s="6">
        <f>IF(logVir!I190&lt;&gt;0,logVir!O190-SKir!O190*logKir!O190-SLir!O190*logHir!O190-SLir!O190*logQir!I190,0)</f>
        <v>0.93407900018680956</v>
      </c>
    </row>
    <row r="191" spans="1:9" x14ac:dyDescent="0.15">
      <c r="A191" s="1">
        <v>9</v>
      </c>
      <c r="B191" s="1" t="s">
        <v>90</v>
      </c>
      <c r="C191" s="1">
        <v>4</v>
      </c>
      <c r="D191" s="1" t="s">
        <v>18</v>
      </c>
      <c r="E191" s="6">
        <f>IF(logVir!E191&lt;&gt;0,logVir!K191-SKir!K191*logKir!K191-SLir!K191*logHir!K191-SLir!K191*logQir!E191,0)</f>
        <v>-0.1305634819735412</v>
      </c>
      <c r="F191" s="6">
        <f>IF(logVir!F191&lt;&gt;0,logVir!L191-SKir!L191*logKir!L191-SLir!L191*logHir!L191-SLir!L191*logQir!F191,0)</f>
        <v>-0.12085415869854259</v>
      </c>
      <c r="G191" s="6">
        <f>IF(logVir!G191&lt;&gt;0,logVir!M191-SKir!M191*logKir!M191-SLir!M191*logHir!M191-SLir!M191*logQir!G191,0)</f>
        <v>-9.5904983684251321E-2</v>
      </c>
      <c r="H191" s="6">
        <f>IF(logVir!H191&lt;&gt;0,logVir!N191-SKir!N191*logKir!N191-SLir!N191*logHir!N191-SLir!N191*logQir!H191,0)</f>
        <v>1.2970123643696634E-2</v>
      </c>
      <c r="I191" s="6">
        <f>IF(logVir!I191&lt;&gt;0,logVir!O191-SKir!O191*logKir!O191-SLir!O191*logHir!O191-SLir!O191*logQir!I191,0)</f>
        <v>-0.15184570561669908</v>
      </c>
    </row>
    <row r="192" spans="1:9" x14ac:dyDescent="0.15">
      <c r="A192" s="1">
        <v>9</v>
      </c>
      <c r="B192" s="1" t="s">
        <v>90</v>
      </c>
      <c r="C192" s="1">
        <v>5</v>
      </c>
      <c r="D192" s="1" t="s">
        <v>19</v>
      </c>
      <c r="E192" s="6">
        <f>IF(logVir!E192&lt;&gt;0,logVir!K192-SKir!K192*logKir!K192-SLir!K192*logHir!K192-SLir!K192*logQir!E192,0)</f>
        <v>0.17491110429121987</v>
      </c>
      <c r="F192" s="6">
        <f>IF(logVir!F192&lt;&gt;0,logVir!L192-SKir!L192*logKir!L192-SLir!L192*logHir!L192-SLir!L192*logQir!F192,0)</f>
        <v>0.21425910019085936</v>
      </c>
      <c r="G192" s="6">
        <f>IF(logVir!G192&lt;&gt;0,logVir!M192-SKir!M192*logKir!M192-SLir!M192*logHir!M192-SLir!M192*logQir!G192,0)</f>
        <v>0.32126392237350465</v>
      </c>
      <c r="H192" s="6">
        <f>IF(logVir!H192&lt;&gt;0,logVir!N192-SKir!N192*logKir!N192-SLir!N192*logHir!N192-SLir!N192*logQir!H192,0)</f>
        <v>0.29411989870246352</v>
      </c>
      <c r="I192" s="6">
        <f>IF(logVir!I192&lt;&gt;0,logVir!O192-SKir!O192*logKir!O192-SLir!O192*logHir!O192-SLir!O192*logQir!I192,0)</f>
        <v>0.17222115770799876</v>
      </c>
    </row>
    <row r="193" spans="1:9" x14ac:dyDescent="0.15">
      <c r="A193" s="1">
        <v>9</v>
      </c>
      <c r="B193" s="1" t="s">
        <v>90</v>
      </c>
      <c r="C193" s="1">
        <v>6</v>
      </c>
      <c r="D193" s="1" t="s">
        <v>3</v>
      </c>
      <c r="E193" s="6">
        <f>IF(logVir!E193&lt;&gt;0,logVir!K193-SKir!K193*logKir!K193-SLir!K193*logHir!K193-SLir!K193*logQir!E193,0)</f>
        <v>0.65542993768690172</v>
      </c>
      <c r="F193" s="6">
        <f>IF(logVir!F193&lt;&gt;0,logVir!L193-SKir!L193*logKir!L193-SLir!L193*logHir!L193-SLir!L193*logQir!F193,0)</f>
        <v>0.84704185438145019</v>
      </c>
      <c r="G193" s="6">
        <f>IF(logVir!G193&lt;&gt;0,logVir!M193-SKir!M193*logKir!M193-SLir!M193*logHir!M193-SLir!M193*logQir!G193,0)</f>
        <v>0.70696565103600018</v>
      </c>
      <c r="H193" s="6">
        <f>IF(logVir!H193&lt;&gt;0,logVir!N193-SKir!N193*logKir!N193-SLir!N193*logHir!N193-SLir!N193*logQir!H193,0)</f>
        <v>1.1025374266480663</v>
      </c>
      <c r="I193" s="6">
        <f>IF(logVir!I193&lt;&gt;0,logVir!O193-SKir!O193*logKir!O193-SLir!O193*logHir!O193-SLir!O193*logQir!I193,0)</f>
        <v>0.1952569898612711</v>
      </c>
    </row>
    <row r="194" spans="1:9" x14ac:dyDescent="0.15">
      <c r="A194" s="1">
        <v>9</v>
      </c>
      <c r="B194" s="1" t="s">
        <v>90</v>
      </c>
      <c r="C194" s="1">
        <v>7</v>
      </c>
      <c r="D194" s="1" t="s">
        <v>20</v>
      </c>
      <c r="E194" s="6">
        <f>IF(logVir!E194&lt;&gt;0,logVir!K194-SKir!K194*logKir!K194-SLir!K194*logHir!K194-SLir!K194*logQir!E194,0)</f>
        <v>-0.15336024073546212</v>
      </c>
      <c r="F194" s="6">
        <f>IF(logVir!F194&lt;&gt;0,logVir!L194-SKir!L194*logKir!L194-SLir!L194*logHir!L194-SLir!L194*logQir!F194,0)</f>
        <v>0.87896146942156972</v>
      </c>
      <c r="G194" s="6">
        <f>IF(logVir!G194&lt;&gt;0,logVir!M194-SKir!M194*logKir!M194-SLir!M194*logHir!M194-SLir!M194*logQir!G194,0)</f>
        <v>-0.11246412749947557</v>
      </c>
      <c r="H194" s="6">
        <f>IF(logVir!H194&lt;&gt;0,logVir!N194-SKir!N194*logKir!N194-SLir!N194*logHir!N194-SLir!N194*logQir!H194,0)</f>
        <v>-0.6866099038366309</v>
      </c>
      <c r="I194" s="6">
        <f>IF(logVir!I194&lt;&gt;0,logVir!O194-SKir!O194*logKir!O194-SLir!O194*logHir!O194-SLir!O194*logQir!I194,0)</f>
        <v>-1.1338386223541459</v>
      </c>
    </row>
    <row r="195" spans="1:9" x14ac:dyDescent="0.15">
      <c r="A195" s="1">
        <v>9</v>
      </c>
      <c r="B195" s="1" t="s">
        <v>90</v>
      </c>
      <c r="C195" s="1">
        <v>8</v>
      </c>
      <c r="D195" s="1" t="s">
        <v>21</v>
      </c>
      <c r="E195" s="6">
        <f>IF(logVir!E195&lt;&gt;0,logVir!K195-SKir!K195*logKir!K195-SLir!K195*logHir!K195-SLir!K195*logQir!E195,0)</f>
        <v>-9.3662439504492698E-2</v>
      </c>
      <c r="F195" s="6">
        <f>IF(logVir!F195&lt;&gt;0,logVir!L195-SKir!L195*logKir!L195-SLir!L195*logHir!L195-SLir!L195*logQir!F195,0)</f>
        <v>-8.4742195921031965E-2</v>
      </c>
      <c r="G195" s="6">
        <f>IF(logVir!G195&lt;&gt;0,logVir!M195-SKir!M195*logKir!M195-SLir!M195*logHir!M195-SLir!M195*logQir!G195,0)</f>
        <v>-0.12308663979336867</v>
      </c>
      <c r="H195" s="6">
        <f>IF(logVir!H195&lt;&gt;0,logVir!N195-SKir!N195*logKir!N195-SLir!N195*logHir!N195-SLir!N195*logQir!H195,0)</f>
        <v>-0.19632834849261652</v>
      </c>
      <c r="I195" s="6">
        <f>IF(logVir!I195&lt;&gt;0,logVir!O195-SKir!O195*logKir!O195-SLir!O195*logHir!O195-SLir!O195*logQir!I195,0)</f>
        <v>-9.9123859044968565E-2</v>
      </c>
    </row>
    <row r="196" spans="1:9" x14ac:dyDescent="0.15">
      <c r="A196" s="1">
        <v>9</v>
      </c>
      <c r="B196" s="1" t="s">
        <v>90</v>
      </c>
      <c r="C196" s="1">
        <v>9</v>
      </c>
      <c r="D196" s="1" t="s">
        <v>22</v>
      </c>
      <c r="E196" s="6">
        <f>IF(logVir!E196&lt;&gt;0,logVir!K196-SKir!K196*logKir!K196-SLir!K196*logHir!K196-SLir!K196*logQir!E196,0)</f>
        <v>-0.49794163422799492</v>
      </c>
      <c r="F196" s="6">
        <f>IF(logVir!F196&lt;&gt;0,logVir!L196-SKir!L196*logKir!L196-SLir!L196*logHir!L196-SLir!L196*logQir!F196,0)</f>
        <v>-0.10458638160334467</v>
      </c>
      <c r="G196" s="6">
        <f>IF(logVir!G196&lt;&gt;0,logVir!M196-SKir!M196*logKir!M196-SLir!M196*logHir!M196-SLir!M196*logQir!G196,0)</f>
        <v>-0.19335621380917425</v>
      </c>
      <c r="H196" s="6">
        <f>IF(logVir!H196&lt;&gt;0,logVir!N196-SKir!N196*logKir!N196-SLir!N196*logHir!N196-SLir!N196*logQir!H196,0)</f>
        <v>-0.22077822878504602</v>
      </c>
      <c r="I196" s="6">
        <f>IF(logVir!I196&lt;&gt;0,logVir!O196-SKir!O196*logKir!O196-SLir!O196*logHir!O196-SLir!O196*logQir!I196,0)</f>
        <v>-0.15228512878658432</v>
      </c>
    </row>
    <row r="197" spans="1:9" x14ac:dyDescent="0.15">
      <c r="A197" s="1">
        <v>9</v>
      </c>
      <c r="B197" s="1" t="s">
        <v>90</v>
      </c>
      <c r="C197" s="1">
        <v>10</v>
      </c>
      <c r="D197" s="1" t="s">
        <v>23</v>
      </c>
      <c r="E197" s="6">
        <f>IF(logVir!E197&lt;&gt;0,logVir!K197-SKir!K197*logKir!K197-SLir!K197*logHir!K197-SLir!K197*logQir!E197,0)</f>
        <v>2.2482704252992439E-2</v>
      </c>
      <c r="F197" s="6">
        <f>IF(logVir!F197&lt;&gt;0,logVir!L197-SKir!L197*logKir!L197-SLir!L197*logHir!L197-SLir!L197*logQir!F197,0)</f>
        <v>0.11524942970101074</v>
      </c>
      <c r="G197" s="6">
        <f>IF(logVir!G197&lt;&gt;0,logVir!M197-SKir!M197*logKir!M197-SLir!M197*logHir!M197-SLir!M197*logQir!G197,0)</f>
        <v>-1.1626222862080475E-2</v>
      </c>
      <c r="H197" s="6">
        <f>IF(logVir!H197&lt;&gt;0,logVir!N197-SKir!N197*logKir!N197-SLir!N197*logHir!N197-SLir!N197*logQir!H197,0)</f>
        <v>5.9966311522052909E-2</v>
      </c>
      <c r="I197" s="6">
        <f>IF(logVir!I197&lt;&gt;0,logVir!O197-SKir!O197*logKir!O197-SLir!O197*logHir!O197-SLir!O197*logQir!I197,0)</f>
        <v>0.10140196732143211</v>
      </c>
    </row>
    <row r="198" spans="1:9" x14ac:dyDescent="0.15">
      <c r="A198" s="1">
        <v>9</v>
      </c>
      <c r="B198" s="1" t="s">
        <v>90</v>
      </c>
      <c r="C198" s="1">
        <v>11</v>
      </c>
      <c r="D198" s="1" t="s">
        <v>24</v>
      </c>
      <c r="E198" s="6">
        <f>IF(logVir!E198&lt;&gt;0,logVir!K198-SKir!K198*logKir!K198-SLir!K198*logHir!K198-SLir!K198*logQir!E198,0)</f>
        <v>0.18570012840201466</v>
      </c>
      <c r="F198" s="6">
        <f>IF(logVir!F198&lt;&gt;0,logVir!L198-SKir!L198*logKir!L198-SLir!L198*logHir!L198-SLir!L198*logQir!F198,0)</f>
        <v>0.27225305978510289</v>
      </c>
      <c r="G198" s="6">
        <f>IF(logVir!G198&lt;&gt;0,logVir!M198-SKir!M198*logKir!M198-SLir!M198*logHir!M198-SLir!M198*logQir!G198,0)</f>
        <v>-9.0369606528508173E-2</v>
      </c>
      <c r="H198" s="6">
        <f>IF(logVir!H198&lt;&gt;0,logVir!N198-SKir!N198*logKir!N198-SLir!N198*logHir!N198-SLir!N198*logQir!H198,0)</f>
        <v>-1.0399028352795145E-2</v>
      </c>
      <c r="I198" s="6">
        <f>IF(logVir!I198&lt;&gt;0,logVir!O198-SKir!O198*logKir!O198-SLir!O198*logHir!O198-SLir!O198*logQir!I198,0)</f>
        <v>-0.45930522258468831</v>
      </c>
    </row>
    <row r="199" spans="1:9" x14ac:dyDescent="0.15">
      <c r="A199" s="1">
        <v>9</v>
      </c>
      <c r="B199" s="1" t="s">
        <v>90</v>
      </c>
      <c r="C199" s="1">
        <v>12</v>
      </c>
      <c r="D199" s="1" t="s">
        <v>25</v>
      </c>
      <c r="E199" s="6">
        <f>IF(logVir!E199&lt;&gt;0,logVir!K199-SKir!K199*logKir!K199-SLir!K199*logHir!K199-SLir!K199*logQir!E199,0)</f>
        <v>0.65372455414468189</v>
      </c>
      <c r="F199" s="6">
        <f>IF(logVir!F199&lt;&gt;0,logVir!L199-SKir!L199*logKir!L199-SLir!L199*logHir!L199-SLir!L199*logQir!F199,0)</f>
        <v>0.45360463002519202</v>
      </c>
      <c r="G199" s="6">
        <f>IF(logVir!G199&lt;&gt;0,logVir!M199-SKir!M199*logKir!M199-SLir!M199*logHir!M199-SLir!M199*logQir!G199,0)</f>
        <v>0.11913228523043407</v>
      </c>
      <c r="H199" s="6">
        <f>IF(logVir!H199&lt;&gt;0,logVir!N199-SKir!N199*logKir!N199-SLir!N199*logHir!N199-SLir!N199*logQir!H199,0)</f>
        <v>-5.0951165031620727E-2</v>
      </c>
      <c r="I199" s="6">
        <f>IF(logVir!I199&lt;&gt;0,logVir!O199-SKir!O199*logKir!O199-SLir!O199*logHir!O199-SLir!O199*logQir!I199,0)</f>
        <v>0.62831496619740834</v>
      </c>
    </row>
    <row r="200" spans="1:9" x14ac:dyDescent="0.15">
      <c r="A200" s="1">
        <v>9</v>
      </c>
      <c r="B200" s="1" t="s">
        <v>90</v>
      </c>
      <c r="C200" s="1">
        <v>13</v>
      </c>
      <c r="D200" s="1" t="s">
        <v>26</v>
      </c>
      <c r="E200" s="6">
        <f>IF(logVir!E200&lt;&gt;0,logVir!K200-SKir!K200*logKir!K200-SLir!K200*logHir!K200-SLir!K200*logQir!E200,0)</f>
        <v>4.5998967138959228E-2</v>
      </c>
      <c r="F200" s="6">
        <f>IF(logVir!F200&lt;&gt;0,logVir!L200-SKir!L200*logKir!L200-SLir!L200*logHir!L200-SLir!L200*logQir!F200,0)</f>
        <v>0.64485010963006473</v>
      </c>
      <c r="G200" s="6">
        <f>IF(logVir!G200&lt;&gt;0,logVir!M200-SKir!M200*logKir!M200-SLir!M200*logHir!M200-SLir!M200*logQir!G200,0)</f>
        <v>0.42339144354058772</v>
      </c>
      <c r="H200" s="6">
        <f>IF(logVir!H200&lt;&gt;0,logVir!N200-SKir!N200*logKir!N200-SLir!N200*logHir!N200-SLir!N200*logQir!H200,0)</f>
        <v>0.10861694868260574</v>
      </c>
      <c r="I200" s="6">
        <f>IF(logVir!I200&lt;&gt;0,logVir!O200-SKir!O200*logKir!O200-SLir!O200*logHir!O200-SLir!O200*logQir!I200,0)</f>
        <v>8.061849571285E-2</v>
      </c>
    </row>
    <row r="201" spans="1:9" x14ac:dyDescent="0.15">
      <c r="A201" s="1">
        <v>9</v>
      </c>
      <c r="B201" s="1" t="s">
        <v>90</v>
      </c>
      <c r="C201" s="1">
        <v>14</v>
      </c>
      <c r="D201" s="1" t="s">
        <v>27</v>
      </c>
      <c r="E201" s="6">
        <f>IF(logVir!E201&lt;&gt;0,logVir!K201-SKir!K201*logKir!K201-SLir!K201*logHir!K201-SLir!K201*logQir!E201,0)</f>
        <v>0.26650178004153552</v>
      </c>
      <c r="F201" s="6">
        <f>IF(logVir!F201&lt;&gt;0,logVir!L201-SKir!L201*logKir!L201-SLir!L201*logHir!L201-SLir!L201*logQir!F201,0)</f>
        <v>0.86582122929937677</v>
      </c>
      <c r="G201" s="6">
        <f>IF(logVir!G201&lt;&gt;0,logVir!M201-SKir!M201*logKir!M201-SLir!M201*logHir!M201-SLir!M201*logQir!G201,0)</f>
        <v>0.27460861812956838</v>
      </c>
      <c r="H201" s="6">
        <f>IF(logVir!H201&lt;&gt;0,logVir!N201-SKir!N201*logKir!N201-SLir!N201*logHir!N201-SLir!N201*logQir!H201,0)</f>
        <v>-2.028726132280903E-2</v>
      </c>
      <c r="I201" s="6">
        <f>IF(logVir!I201&lt;&gt;0,logVir!O201-SKir!O201*logKir!O201-SLir!O201*logHir!O201-SLir!O201*logQir!I201,0)</f>
        <v>6.8758003536889101E-2</v>
      </c>
    </row>
    <row r="202" spans="1:9" x14ac:dyDescent="0.15">
      <c r="A202" s="1">
        <v>9</v>
      </c>
      <c r="B202" s="1" t="s">
        <v>90</v>
      </c>
      <c r="C202" s="1">
        <v>15</v>
      </c>
      <c r="D202" s="1" t="s">
        <v>28</v>
      </c>
      <c r="E202" s="6">
        <f>IF(logVir!E202&lt;&gt;0,logVir!K202-SKir!K202*logKir!K202-SLir!K202*logHir!K202-SLir!K202*logQir!E202,0)</f>
        <v>-0.12764487641870692</v>
      </c>
      <c r="F202" s="6">
        <f>IF(logVir!F202&lt;&gt;0,logVir!L202-SKir!L202*logKir!L202-SLir!L202*logHir!L202-SLir!L202*logQir!F202,0)</f>
        <v>-3.3881943560438547E-3</v>
      </c>
      <c r="G202" s="6">
        <f>IF(logVir!G202&lt;&gt;0,logVir!M202-SKir!M202*logKir!M202-SLir!M202*logHir!M202-SLir!M202*logQir!G202,0)</f>
        <v>5.8217869094388579E-2</v>
      </c>
      <c r="H202" s="6">
        <f>IF(logVir!H202&lt;&gt;0,logVir!N202-SKir!N202*logKir!N202-SLir!N202*logHir!N202-SLir!N202*logQir!H202,0)</f>
        <v>9.3972416665922737E-2</v>
      </c>
      <c r="I202" s="6">
        <f>IF(logVir!I202&lt;&gt;0,logVir!O202-SKir!O202*logKir!O202-SLir!O202*logHir!O202-SLir!O202*logQir!I202,0)</f>
        <v>9.6454308227547789E-2</v>
      </c>
    </row>
    <row r="203" spans="1:9" x14ac:dyDescent="0.15">
      <c r="A203" s="1">
        <v>9</v>
      </c>
      <c r="B203" s="1" t="s">
        <v>275</v>
      </c>
      <c r="C203" s="1">
        <v>16</v>
      </c>
      <c r="D203" s="1" t="s">
        <v>11</v>
      </c>
      <c r="E203" s="6">
        <f>IF(logVir!E203&lt;&gt;0,logVir!K203-SKir!K203*logKir!K203-SLir!K203*logHir!K203-SLir!K203*logQir!E203,0)</f>
        <v>0.24401720220306666</v>
      </c>
      <c r="F203" s="6">
        <f>IF(logVir!F203&lt;&gt;0,logVir!L203-SKir!L203*logKir!L203-SLir!L203*logHir!L203-SLir!L203*logQir!F203,0)</f>
        <v>0.18617152031134709</v>
      </c>
      <c r="G203" s="6">
        <f>IF(logVir!G203&lt;&gt;0,logVir!M203-SKir!M203*logKir!M203-SLir!M203*logHir!M203-SLir!M203*logQir!G203,0)</f>
        <v>0.27769207586876937</v>
      </c>
      <c r="H203" s="6">
        <f>IF(logVir!H203&lt;&gt;0,logVir!N203-SKir!N203*logKir!N203-SLir!N203*logHir!N203-SLir!N203*logQir!H203,0)</f>
        <v>-3.3767860460057385E-2</v>
      </c>
      <c r="I203" s="6">
        <f>IF(logVir!I203&lt;&gt;0,logVir!O203-SKir!O203*logKir!O203-SLir!O203*logHir!O203-SLir!O203*logQir!I203,0)</f>
        <v>0.15310912967755919</v>
      </c>
    </row>
    <row r="204" spans="1:9" x14ac:dyDescent="0.15">
      <c r="A204" s="1">
        <v>9</v>
      </c>
      <c r="B204" s="1" t="s">
        <v>275</v>
      </c>
      <c r="C204" s="1">
        <v>17</v>
      </c>
      <c r="D204" s="1" t="s">
        <v>12</v>
      </c>
      <c r="E204" s="6">
        <f>IF(logVir!E204&lt;&gt;0,logVir!K204-SKir!K204*logKir!K204-SLir!K204*logHir!K204-SLir!K204*logQir!E204,0)</f>
        <v>1.7751392073117801E-2</v>
      </c>
      <c r="F204" s="6">
        <f>IF(logVir!F204&lt;&gt;0,logVir!L204-SKir!L204*logKir!L204-SLir!L204*logHir!L204-SLir!L204*logQir!F204,0)</f>
        <v>-0.27750117701973404</v>
      </c>
      <c r="G204" s="6">
        <f>IF(logVir!G204&lt;&gt;0,logVir!M204-SKir!M204*logKir!M204-SLir!M204*logHir!M204-SLir!M204*logQir!G204,0)</f>
        <v>-0.31997606515681754</v>
      </c>
      <c r="H204" s="6">
        <f>IF(logVir!H204&lt;&gt;0,logVir!N204-SKir!N204*logKir!N204-SLir!N204*logHir!N204-SLir!N204*logQir!H204,0)</f>
        <v>-0.27619337835223018</v>
      </c>
      <c r="I204" s="6">
        <f>IF(logVir!I204&lt;&gt;0,logVir!O204-SKir!O204*logKir!O204-SLir!O204*logHir!O204-SLir!O204*logQir!I204,0)</f>
        <v>-0.389095301441715</v>
      </c>
    </row>
    <row r="205" spans="1:9" x14ac:dyDescent="0.15">
      <c r="A205" s="1">
        <v>9</v>
      </c>
      <c r="B205" s="1" t="s">
        <v>275</v>
      </c>
      <c r="C205" s="1">
        <v>18</v>
      </c>
      <c r="D205" s="1" t="s">
        <v>13</v>
      </c>
      <c r="E205" s="6">
        <f>IF(logVir!E205&lt;&gt;0,logVir!K205-SKir!K205*logKir!K205-SLir!K205*logHir!K205-SLir!K205*logQir!E205,0)</f>
        <v>0.12462648218460776</v>
      </c>
      <c r="F205" s="6">
        <f>IF(logVir!F205&lt;&gt;0,logVir!L205-SKir!L205*logKir!L205-SLir!L205*logHir!L205-SLir!L205*logQir!F205,0)</f>
        <v>5.8182896606995479E-2</v>
      </c>
      <c r="G205" s="6">
        <f>IF(logVir!G205&lt;&gt;0,logVir!M205-SKir!M205*logKir!M205-SLir!M205*logHir!M205-SLir!M205*logQir!G205,0)</f>
        <v>6.0393755639899585E-2</v>
      </c>
      <c r="H205" s="6">
        <f>IF(logVir!H205&lt;&gt;0,logVir!N205-SKir!N205*logKir!N205-SLir!N205*logHir!N205-SLir!N205*logQir!H205,0)</f>
        <v>-5.1043671757417149E-3</v>
      </c>
      <c r="I205" s="6">
        <f>IF(logVir!I205&lt;&gt;0,logVir!O205-SKir!O205*logKir!O205-SLir!O205*logHir!O205-SLir!O205*logQir!I205,0)</f>
        <v>9.043509013092392E-2</v>
      </c>
    </row>
    <row r="206" spans="1:9" x14ac:dyDescent="0.15">
      <c r="A206" s="1">
        <v>9</v>
      </c>
      <c r="B206" s="1" t="s">
        <v>275</v>
      </c>
      <c r="C206" s="1">
        <v>19</v>
      </c>
      <c r="D206" s="1" t="s">
        <v>14</v>
      </c>
      <c r="E206" s="6">
        <f>IF(logVir!E206&lt;&gt;0,logVir!K206-SKir!K206*logKir!K206-SLir!K206*logHir!K206-SLir!K206*logQir!E206,0)</f>
        <v>-0.16147801848409968</v>
      </c>
      <c r="F206" s="6">
        <f>IF(logVir!F206&lt;&gt;0,logVir!L206-SKir!L206*logKir!L206-SLir!L206*logHir!L206-SLir!L206*logQir!F206,0)</f>
        <v>-0.13336481664540348</v>
      </c>
      <c r="G206" s="6">
        <f>IF(logVir!G206&lt;&gt;0,logVir!M206-SKir!M206*logKir!M206-SLir!M206*logHir!M206-SLir!M206*logQir!G206,0)</f>
        <v>7.5159673148481543E-2</v>
      </c>
      <c r="H206" s="6">
        <f>IF(logVir!H206&lt;&gt;0,logVir!N206-SKir!N206*logKir!N206-SLir!N206*logHir!N206-SLir!N206*logQir!H206,0)</f>
        <v>4.6448650308768269E-2</v>
      </c>
      <c r="I206" s="6">
        <f>IF(logVir!I206&lt;&gt;0,logVir!O206-SKir!O206*logKir!O206-SLir!O206*logHir!O206-SLir!O206*logQir!I206,0)</f>
        <v>-2.8555042596131661E-2</v>
      </c>
    </row>
    <row r="207" spans="1:9" x14ac:dyDescent="0.15">
      <c r="A207" s="1">
        <v>9</v>
      </c>
      <c r="B207" s="1" t="s">
        <v>275</v>
      </c>
      <c r="C207" s="1">
        <v>20</v>
      </c>
      <c r="D207" s="1" t="s">
        <v>15</v>
      </c>
      <c r="E207" s="6">
        <f>IF(logVir!E207&lt;&gt;0,logVir!K207-SKir!K207*logKir!K207-SLir!K207*logHir!K207-SLir!K207*logQir!E207,0)</f>
        <v>-0.78747196218825422</v>
      </c>
      <c r="F207" s="6">
        <f>IF(logVir!F207&lt;&gt;0,logVir!L207-SKir!L207*logKir!L207-SLir!L207*logHir!L207-SLir!L207*logQir!F207,0)</f>
        <v>0.12091716753064966</v>
      </c>
      <c r="G207" s="6">
        <f>IF(logVir!G207&lt;&gt;0,logVir!M207-SKir!M207*logKir!M207-SLir!M207*logHir!M207-SLir!M207*logQir!G207,0)</f>
        <v>5.584782097343604E-2</v>
      </c>
      <c r="H207" s="6">
        <f>IF(logVir!H207&lt;&gt;0,logVir!N207-SKir!N207*logKir!N207-SLir!N207*logHir!N207-SLir!N207*logQir!H207,0)</f>
        <v>-0.12274005004485448</v>
      </c>
      <c r="I207" s="6">
        <f>IF(logVir!I207&lt;&gt;0,logVir!O207-SKir!O207*logKir!O207-SLir!O207*logHir!O207-SLir!O207*logQir!I207,0)</f>
        <v>-0.15267120855560826</v>
      </c>
    </row>
    <row r="208" spans="1:9" x14ac:dyDescent="0.15">
      <c r="A208" s="1">
        <v>9</v>
      </c>
      <c r="B208" s="1" t="s">
        <v>275</v>
      </c>
      <c r="C208" s="1">
        <v>21</v>
      </c>
      <c r="D208" s="1" t="s">
        <v>16</v>
      </c>
      <c r="E208" s="6">
        <f>IF(logVir!E208&lt;&gt;0,logVir!K208-SKir!K208*logKir!K208-SLir!K208*logHir!K208-SLir!K208*logQir!E208,0)</f>
        <v>-1.6834923915184163E-2</v>
      </c>
      <c r="F208" s="6">
        <f>IF(logVir!F208&lt;&gt;0,logVir!L208-SKir!L208*logKir!L208-SLir!L208*logHir!L208-SLir!L208*logQir!F208,0)</f>
        <v>-4.2654082409864305E-2</v>
      </c>
      <c r="G208" s="6">
        <f>IF(logVir!G208&lt;&gt;0,logVir!M208-SKir!M208*logKir!M208-SLir!M208*logHir!M208-SLir!M208*logQir!G208,0)</f>
        <v>-0.2684204933080292</v>
      </c>
      <c r="H208" s="6">
        <f>IF(logVir!H208&lt;&gt;0,logVir!N208-SKir!N208*logKir!N208-SLir!N208*logHir!N208-SLir!N208*logQir!H208,0)</f>
        <v>-0.16977431363553816</v>
      </c>
      <c r="I208" s="6">
        <f>IF(logVir!I208&lt;&gt;0,logVir!O208-SKir!O208*logKir!O208-SLir!O208*logHir!O208-SLir!O208*logQir!I208,0)</f>
        <v>-8.392754585535761E-2</v>
      </c>
    </row>
    <row r="209" spans="1:9" x14ac:dyDescent="0.15">
      <c r="A209" s="1">
        <v>9</v>
      </c>
      <c r="B209" s="1" t="s">
        <v>88</v>
      </c>
      <c r="C209" s="1">
        <v>22</v>
      </c>
      <c r="D209" s="1" t="s">
        <v>8</v>
      </c>
      <c r="E209" s="6">
        <f>IF(logVir!E209&lt;&gt;0,logVir!K209-SKir!K209*logKir!K209-SLir!K209*logHir!K209-SLir!K209*logQir!E209,0)</f>
        <v>-0.34117137802800573</v>
      </c>
      <c r="F209" s="6">
        <f>IF(logVir!F209&lt;&gt;0,logVir!L209-SKir!L209*logKir!L209-SLir!L209*logHir!L209-SLir!L209*logQir!F209,0)</f>
        <v>-0.10668508492893405</v>
      </c>
      <c r="G209" s="6">
        <f>IF(logVir!G209&lt;&gt;0,logVir!M209-SKir!M209*logKir!M209-SLir!M209*logHir!M209-SLir!M209*logQir!G209,0)</f>
        <v>-5.7822278283693046E-2</v>
      </c>
      <c r="H209" s="6">
        <f>IF(logVir!H209&lt;&gt;0,logVir!N209-SKir!N209*logKir!N209-SLir!N209*logHir!N209-SLir!N209*logQir!H209,0)</f>
        <v>-3.9751398203330672E-2</v>
      </c>
      <c r="I209" s="6">
        <f>IF(logVir!I209&lt;&gt;0,logVir!O209-SKir!O209*logKir!O209-SLir!O209*logHir!O209-SLir!O209*logQir!I209,0)</f>
        <v>-5.1583891675831169E-2</v>
      </c>
    </row>
    <row r="210" spans="1:9" x14ac:dyDescent="0.15">
      <c r="A210" s="1">
        <v>9</v>
      </c>
      <c r="B210" s="1" t="s">
        <v>88</v>
      </c>
      <c r="C210" s="1">
        <v>23</v>
      </c>
      <c r="D210" s="1" t="s">
        <v>29</v>
      </c>
      <c r="E210" s="6">
        <f>IF(logVir!E210&lt;&gt;0,logVir!K210-SKir!K210*logKir!K210-SLir!K210*logHir!K210-SLir!K210*logQir!E210,0)</f>
        <v>3.6311600765602872E-2</v>
      </c>
      <c r="F210" s="6">
        <f>IF(logVir!F210&lt;&gt;0,logVir!L210-SKir!L210*logKir!L210-SLir!L210*logHir!L210-SLir!L210*logQir!F210,0)</f>
        <v>-2.3494595384107725E-3</v>
      </c>
      <c r="G210" s="6">
        <f>IF(logVir!G210&lt;&gt;0,logVir!M210-SKir!M210*logKir!M210-SLir!M210*logHir!M210-SLir!M210*logQir!G210,0)</f>
        <v>2.556514983600635E-2</v>
      </c>
      <c r="H210" s="6">
        <f>IF(logVir!H210&lt;&gt;0,logVir!N210-SKir!N210*logKir!N210-SLir!N210*logHir!N210-SLir!N210*logQir!H210,0)</f>
        <v>5.5667010801902582E-2</v>
      </c>
      <c r="I210" s="6">
        <f>IF(logVir!I210&lt;&gt;0,logVir!O210-SKir!O210*logKir!O210-SLir!O210*logHir!O210-SLir!O210*logQir!I210,0)</f>
        <v>-7.0804479572894223E-3</v>
      </c>
    </row>
    <row r="211" spans="1:9" x14ac:dyDescent="0.15">
      <c r="A211" s="1">
        <v>10</v>
      </c>
      <c r="B211" s="1" t="s">
        <v>92</v>
      </c>
      <c r="C211" s="1">
        <v>1</v>
      </c>
      <c r="D211" s="1" t="s">
        <v>9</v>
      </c>
      <c r="E211" s="6">
        <f>IF(logVir!E211&lt;&gt;0,logVir!K211-SKir!K211*logKir!K211-SLir!K211*logHir!K211-SLir!K211*logQir!E211,0)</f>
        <v>-0.13415251549253443</v>
      </c>
      <c r="F211" s="6">
        <f>IF(logVir!F211&lt;&gt;0,logVir!L211-SKir!L211*logKir!L211-SLir!L211*logHir!L211-SLir!L211*logQir!F211,0)</f>
        <v>-0.10168186806994521</v>
      </c>
      <c r="G211" s="6">
        <f>IF(logVir!G211&lt;&gt;0,logVir!M211-SKir!M211*logKir!M211-SLir!M211*logHir!M211-SLir!M211*logQir!G211,0)</f>
        <v>-6.8424481331706893E-2</v>
      </c>
      <c r="H211" s="6">
        <f>IF(logVir!H211&lt;&gt;0,logVir!N211-SKir!N211*logKir!N211-SLir!N211*logHir!N211-SLir!N211*logQir!H211,0)</f>
        <v>-4.1537093314209031E-2</v>
      </c>
      <c r="I211" s="6">
        <f>IF(logVir!I211&lt;&gt;0,logVir!O211-SKir!O211*logKir!O211-SLir!O211*logHir!O211-SLir!O211*logQir!I211,0)</f>
        <v>-4.5123115418389245E-2</v>
      </c>
    </row>
    <row r="212" spans="1:9" x14ac:dyDescent="0.15">
      <c r="A212" s="1">
        <v>10</v>
      </c>
      <c r="B212" s="1" t="s">
        <v>92</v>
      </c>
      <c r="C212" s="1">
        <v>2</v>
      </c>
      <c r="D212" s="1" t="s">
        <v>10</v>
      </c>
      <c r="E212" s="6">
        <f>IF(logVir!E212&lt;&gt;0,logVir!K212-SKir!K212*logKir!K212-SLir!K212*logHir!K212-SLir!K212*logQir!E212,0)</f>
        <v>0.39228765773251101</v>
      </c>
      <c r="F212" s="6">
        <f>IF(logVir!F212&lt;&gt;0,logVir!L212-SKir!L212*logKir!L212-SLir!L212*logHir!L212-SLir!L212*logQir!F212,0)</f>
        <v>0.13661572632698155</v>
      </c>
      <c r="G212" s="6">
        <f>IF(logVir!G212&lt;&gt;0,logVir!M212-SKir!M212*logKir!M212-SLir!M212*logHir!M212-SLir!M212*logQir!G212,0)</f>
        <v>-0.2146014905292653</v>
      </c>
      <c r="H212" s="6">
        <f>IF(logVir!H212&lt;&gt;0,logVir!N212-SKir!N212*logKir!N212-SLir!N212*logHir!N212-SLir!N212*logQir!H212,0)</f>
        <v>-0.18458555546841243</v>
      </c>
      <c r="I212" s="6">
        <f>IF(logVir!I212&lt;&gt;0,logVir!O212-SKir!O212*logKir!O212-SLir!O212*logHir!O212-SLir!O212*logQir!I212,0)</f>
        <v>3.9454452434242615E-2</v>
      </c>
    </row>
    <row r="213" spans="1:9" x14ac:dyDescent="0.15">
      <c r="A213" s="1">
        <v>10</v>
      </c>
      <c r="B213" s="1" t="s">
        <v>93</v>
      </c>
      <c r="C213" s="1">
        <v>3</v>
      </c>
      <c r="D213" s="1" t="s">
        <v>17</v>
      </c>
      <c r="E213" s="6">
        <f>IF(logVir!E213&lt;&gt;0,logVir!K213-SKir!K213*logKir!K213-SLir!K213*logHir!K213-SLir!K213*logQir!E213,0)</f>
        <v>0.1034986029212589</v>
      </c>
      <c r="F213" s="6">
        <f>IF(logVir!F213&lt;&gt;0,logVir!L213-SKir!L213*logKir!L213-SLir!L213*logHir!L213-SLir!L213*logQir!F213,0)</f>
        <v>0.14144324166703665</v>
      </c>
      <c r="G213" s="6">
        <f>IF(logVir!G213&lt;&gt;0,logVir!M213-SKir!M213*logKir!M213-SLir!M213*logHir!M213-SLir!M213*logQir!G213,0)</f>
        <v>0.27602666136918508</v>
      </c>
      <c r="H213" s="6">
        <f>IF(logVir!H213&lt;&gt;0,logVir!N213-SKir!N213*logKir!N213-SLir!N213*logHir!N213-SLir!N213*logQir!H213,0)</f>
        <v>0.15314854683563792</v>
      </c>
      <c r="I213" s="6">
        <f>IF(logVir!I213&lt;&gt;0,logVir!O213-SKir!O213*logKir!O213-SLir!O213*logHir!O213-SLir!O213*logQir!I213,0)</f>
        <v>0.21704566590862689</v>
      </c>
    </row>
    <row r="214" spans="1:9" x14ac:dyDescent="0.15">
      <c r="A214" s="1">
        <v>10</v>
      </c>
      <c r="B214" s="1" t="s">
        <v>93</v>
      </c>
      <c r="C214" s="1">
        <v>4</v>
      </c>
      <c r="D214" s="1" t="s">
        <v>18</v>
      </c>
      <c r="E214" s="6">
        <f>IF(logVir!E214&lt;&gt;0,logVir!K214-SKir!K214*logKir!K214-SLir!K214*logHir!K214-SLir!K214*logQir!E214,0)</f>
        <v>6.5069284039628167E-4</v>
      </c>
      <c r="F214" s="6">
        <f>IF(logVir!F214&lt;&gt;0,logVir!L214-SKir!L214*logKir!L214-SLir!L214*logHir!L214-SLir!L214*logQir!F214,0)</f>
        <v>-2.6525087803322023E-2</v>
      </c>
      <c r="G214" s="6">
        <f>IF(logVir!G214&lt;&gt;0,logVir!M214-SKir!M214*logKir!M214-SLir!M214*logHir!M214-SLir!M214*logQir!G214,0)</f>
        <v>5.0469359217651534E-2</v>
      </c>
      <c r="H214" s="6">
        <f>IF(logVir!H214&lt;&gt;0,logVir!N214-SKir!N214*logKir!N214-SLir!N214*logHir!N214-SLir!N214*logQir!H214,0)</f>
        <v>4.8809575692324823E-2</v>
      </c>
      <c r="I214" s="6">
        <f>IF(logVir!I214&lt;&gt;0,logVir!O214-SKir!O214*logKir!O214-SLir!O214*logHir!O214-SLir!O214*logQir!I214,0)</f>
        <v>7.1870948653228045E-3</v>
      </c>
    </row>
    <row r="215" spans="1:9" x14ac:dyDescent="0.15">
      <c r="A215" s="1">
        <v>10</v>
      </c>
      <c r="B215" s="1" t="s">
        <v>93</v>
      </c>
      <c r="C215" s="1">
        <v>5</v>
      </c>
      <c r="D215" s="1" t="s">
        <v>19</v>
      </c>
      <c r="E215" s="6">
        <f>IF(logVir!E215&lt;&gt;0,logVir!K215-SKir!K215*logKir!K215-SLir!K215*logHir!K215-SLir!K215*logQir!E215,0)</f>
        <v>0.15431064221105803</v>
      </c>
      <c r="F215" s="6">
        <f>IF(logVir!F215&lt;&gt;0,logVir!L215-SKir!L215*logKir!L215-SLir!L215*logHir!L215-SLir!L215*logQir!F215,0)</f>
        <v>8.6768713815691678E-2</v>
      </c>
      <c r="G215" s="6">
        <f>IF(logVir!G215&lt;&gt;0,logVir!M215-SKir!M215*logKir!M215-SLir!M215*logHir!M215-SLir!M215*logQir!G215,0)</f>
        <v>0.23632827134986775</v>
      </c>
      <c r="H215" s="6">
        <f>IF(logVir!H215&lt;&gt;0,logVir!N215-SKir!N215*logKir!N215-SLir!N215*logHir!N215-SLir!N215*logQir!H215,0)</f>
        <v>9.8858567210807824E-2</v>
      </c>
      <c r="I215" s="6">
        <f>IF(logVir!I215&lt;&gt;0,logVir!O215-SKir!O215*logKir!O215-SLir!O215*logHir!O215-SLir!O215*logQir!I215,0)</f>
        <v>0.29670151567509728</v>
      </c>
    </row>
    <row r="216" spans="1:9" x14ac:dyDescent="0.15">
      <c r="A216" s="1">
        <v>10</v>
      </c>
      <c r="B216" s="1" t="s">
        <v>93</v>
      </c>
      <c r="C216" s="1">
        <v>6</v>
      </c>
      <c r="D216" s="1" t="s">
        <v>3</v>
      </c>
      <c r="E216" s="6">
        <f>IF(logVir!E216&lt;&gt;0,logVir!K216-SKir!K216*logKir!K216-SLir!K216*logHir!K216-SLir!K216*logQir!E216,0)</f>
        <v>-0.32962826192449313</v>
      </c>
      <c r="F216" s="6">
        <f>IF(logVir!F216&lt;&gt;0,logVir!L216-SKir!L216*logKir!L216-SLir!L216*logHir!L216-SLir!L216*logQir!F216,0)</f>
        <v>0.20267911342246031</v>
      </c>
      <c r="G216" s="6">
        <f>IF(logVir!G216&lt;&gt;0,logVir!M216-SKir!M216*logKir!M216-SLir!M216*logHir!M216-SLir!M216*logQir!G216,0)</f>
        <v>0.2704709229977052</v>
      </c>
      <c r="H216" s="6">
        <f>IF(logVir!H216&lt;&gt;0,logVir!N216-SKir!N216*logKir!N216-SLir!N216*logHir!N216-SLir!N216*logQir!H216,0)</f>
        <v>0.34809106009731766</v>
      </c>
      <c r="I216" s="6">
        <f>IF(logVir!I216&lt;&gt;0,logVir!O216-SKir!O216*logKir!O216-SLir!O216*logHir!O216-SLir!O216*logQir!I216,0)</f>
        <v>0.38755754473153792</v>
      </c>
    </row>
    <row r="217" spans="1:9" x14ac:dyDescent="0.15">
      <c r="A217" s="1">
        <v>10</v>
      </c>
      <c r="B217" s="1" t="s">
        <v>93</v>
      </c>
      <c r="C217" s="1">
        <v>7</v>
      </c>
      <c r="D217" s="1" t="s">
        <v>20</v>
      </c>
      <c r="E217" s="6">
        <f>IF(logVir!E217&lt;&gt;0,logVir!K217-SKir!K217*logKir!K217-SLir!K217*logHir!K217-SLir!K217*logQir!E217,0)</f>
        <v>-0.49823351663233439</v>
      </c>
      <c r="F217" s="6">
        <f>IF(logVir!F217&lt;&gt;0,logVir!L217-SKir!L217*logKir!L217-SLir!L217*logHir!L217-SLir!L217*logQir!F217,0)</f>
        <v>1.417392989529725</v>
      </c>
      <c r="G217" s="6">
        <f>IF(logVir!G217&lt;&gt;0,logVir!M217-SKir!M217*logKir!M217-SLir!M217*logHir!M217-SLir!M217*logQir!G217,0)</f>
        <v>-0.19096675649961556</v>
      </c>
      <c r="H217" s="6">
        <f>IF(logVir!H217&lt;&gt;0,logVir!N217-SKir!N217*logKir!N217-SLir!N217*logHir!N217-SLir!N217*logQir!H217,0)</f>
        <v>-0.90029273381954067</v>
      </c>
      <c r="I217" s="6">
        <f>IF(logVir!I217&lt;&gt;0,logVir!O217-SKir!O217*logKir!O217-SLir!O217*logHir!O217-SLir!O217*logQir!I217,0)</f>
        <v>-2.0277915112620271</v>
      </c>
    </row>
    <row r="218" spans="1:9" x14ac:dyDescent="0.15">
      <c r="A218" s="1">
        <v>10</v>
      </c>
      <c r="B218" s="1" t="s">
        <v>93</v>
      </c>
      <c r="C218" s="1">
        <v>8</v>
      </c>
      <c r="D218" s="1" t="s">
        <v>21</v>
      </c>
      <c r="E218" s="6">
        <f>IF(logVir!E218&lt;&gt;0,logVir!K218-SKir!K218*logKir!K218-SLir!K218*logHir!K218-SLir!K218*logQir!E218,0)</f>
        <v>0.21550225823345337</v>
      </c>
      <c r="F218" s="6">
        <f>IF(logVir!F218&lt;&gt;0,logVir!L218-SKir!L218*logKir!L218-SLir!L218*logHir!L218-SLir!L218*logQir!F218,0)</f>
        <v>-5.8248865902427241E-3</v>
      </c>
      <c r="G218" s="6">
        <f>IF(logVir!G218&lt;&gt;0,logVir!M218-SKir!M218*logKir!M218-SLir!M218*logHir!M218-SLir!M218*logQir!G218,0)</f>
        <v>1.9060196489589787E-3</v>
      </c>
      <c r="H218" s="6">
        <f>IF(logVir!H218&lt;&gt;0,logVir!N218-SKir!N218*logKir!N218-SLir!N218*logHir!N218-SLir!N218*logQir!H218,0)</f>
        <v>-2.7366558900528623E-3</v>
      </c>
      <c r="I218" s="6">
        <f>IF(logVir!I218&lt;&gt;0,logVir!O218-SKir!O218*logKir!O218-SLir!O218*logHir!O218-SLir!O218*logQir!I218,0)</f>
        <v>6.7485305032437756E-3</v>
      </c>
    </row>
    <row r="219" spans="1:9" x14ac:dyDescent="0.15">
      <c r="A219" s="1">
        <v>10</v>
      </c>
      <c r="B219" s="1" t="s">
        <v>93</v>
      </c>
      <c r="C219" s="1">
        <v>9</v>
      </c>
      <c r="D219" s="1" t="s">
        <v>22</v>
      </c>
      <c r="E219" s="6">
        <f>IF(logVir!E219&lt;&gt;0,logVir!K219-SKir!K219*logKir!K219-SLir!K219*logHir!K219-SLir!K219*logQir!E219,0)</f>
        <v>-9.1851070572615406E-2</v>
      </c>
      <c r="F219" s="6">
        <f>IF(logVir!F219&lt;&gt;0,logVir!L219-SKir!L219*logKir!L219-SLir!L219*logHir!L219-SLir!L219*logQir!F219,0)</f>
        <v>-0.26259988789375205</v>
      </c>
      <c r="G219" s="6">
        <f>IF(logVir!G219&lt;&gt;0,logVir!M219-SKir!M219*logKir!M219-SLir!M219*logHir!M219-SLir!M219*logQir!G219,0)</f>
        <v>5.6871459348396131E-3</v>
      </c>
      <c r="H219" s="6">
        <f>IF(logVir!H219&lt;&gt;0,logVir!N219-SKir!N219*logKir!N219-SLir!N219*logHir!N219-SLir!N219*logQir!H219,0)</f>
        <v>-0.20232782001533187</v>
      </c>
      <c r="I219" s="6">
        <f>IF(logVir!I219&lt;&gt;0,logVir!O219-SKir!O219*logKir!O219-SLir!O219*logHir!O219-SLir!O219*logQir!I219,0)</f>
        <v>0.21985190245372022</v>
      </c>
    </row>
    <row r="220" spans="1:9" x14ac:dyDescent="0.15">
      <c r="A220" s="1">
        <v>10</v>
      </c>
      <c r="B220" s="1" t="s">
        <v>93</v>
      </c>
      <c r="C220" s="1">
        <v>10</v>
      </c>
      <c r="D220" s="1" t="s">
        <v>23</v>
      </c>
      <c r="E220" s="6">
        <f>IF(logVir!E220&lt;&gt;0,logVir!K220-SKir!K220*logKir!K220-SLir!K220*logHir!K220-SLir!K220*logQir!E220,0)</f>
        <v>0.10811806007995678</v>
      </c>
      <c r="F220" s="6">
        <f>IF(logVir!F220&lt;&gt;0,logVir!L220-SKir!L220*logKir!L220-SLir!L220*logHir!L220-SLir!L220*logQir!F220,0)</f>
        <v>-0.16884357658147334</v>
      </c>
      <c r="G220" s="6">
        <f>IF(logVir!G220&lt;&gt;0,logVir!M220-SKir!M220*logKir!M220-SLir!M220*logHir!M220-SLir!M220*logQir!G220,0)</f>
        <v>3.3843618533229397E-2</v>
      </c>
      <c r="H220" s="6">
        <f>IF(logVir!H220&lt;&gt;0,logVir!N220-SKir!N220*logKir!N220-SLir!N220*logHir!N220-SLir!N220*logQir!H220,0)</f>
        <v>-0.11500285408279307</v>
      </c>
      <c r="I220" s="6">
        <f>IF(logVir!I220&lt;&gt;0,logVir!O220-SKir!O220*logKir!O220-SLir!O220*logHir!O220-SLir!O220*logQir!I220,0)</f>
        <v>-0.15145436738807005</v>
      </c>
    </row>
    <row r="221" spans="1:9" x14ac:dyDescent="0.15">
      <c r="A221" s="1">
        <v>10</v>
      </c>
      <c r="B221" s="1" t="s">
        <v>93</v>
      </c>
      <c r="C221" s="1">
        <v>11</v>
      </c>
      <c r="D221" s="1" t="s">
        <v>24</v>
      </c>
      <c r="E221" s="6">
        <f>IF(logVir!E221&lt;&gt;0,logVir!K221-SKir!K221*logKir!K221-SLir!K221*logHir!K221-SLir!K221*logQir!E221,0)</f>
        <v>-0.17055756130587871</v>
      </c>
      <c r="F221" s="6">
        <f>IF(logVir!F221&lt;&gt;0,logVir!L221-SKir!L221*logKir!L221-SLir!L221*logHir!L221-SLir!L221*logQir!F221,0)</f>
        <v>-4.8908449163206191E-2</v>
      </c>
      <c r="G221" s="6">
        <f>IF(logVir!G221&lt;&gt;0,logVir!M221-SKir!M221*logKir!M221-SLir!M221*logHir!M221-SLir!M221*logQir!G221,0)</f>
        <v>2.0412778072283332E-2</v>
      </c>
      <c r="H221" s="6">
        <f>IF(logVir!H221&lt;&gt;0,logVir!N221-SKir!N221*logKir!N221-SLir!N221*logHir!N221-SLir!N221*logQir!H221,0)</f>
        <v>0.1334419389175919</v>
      </c>
      <c r="I221" s="6">
        <f>IF(logVir!I221&lt;&gt;0,logVir!O221-SKir!O221*logKir!O221-SLir!O221*logHir!O221-SLir!O221*logQir!I221,0)</f>
        <v>1.2040185058282154E-2</v>
      </c>
    </row>
    <row r="222" spans="1:9" x14ac:dyDescent="0.15">
      <c r="A222" s="1">
        <v>10</v>
      </c>
      <c r="B222" s="1" t="s">
        <v>93</v>
      </c>
      <c r="C222" s="1">
        <v>12</v>
      </c>
      <c r="D222" s="1" t="s">
        <v>25</v>
      </c>
      <c r="E222" s="6">
        <f>IF(logVir!E222&lt;&gt;0,logVir!K222-SKir!K222*logKir!K222-SLir!K222*logHir!K222-SLir!K222*logQir!E222,0)</f>
        <v>7.3936414556798641E-2</v>
      </c>
      <c r="F222" s="6">
        <f>IF(logVir!F222&lt;&gt;0,logVir!L222-SKir!L222*logKir!L222-SLir!L222*logHir!L222-SLir!L222*logQir!F222,0)</f>
        <v>-3.528961273137253E-2</v>
      </c>
      <c r="G222" s="6">
        <f>IF(logVir!G222&lt;&gt;0,logVir!M222-SKir!M222*logKir!M222-SLir!M222*logHir!M222-SLir!M222*logQir!G222,0)</f>
        <v>0.31162821796854534</v>
      </c>
      <c r="H222" s="6">
        <f>IF(logVir!H222&lt;&gt;0,logVir!N222-SKir!N222*logKir!N222-SLir!N222*logHir!N222-SLir!N222*logQir!H222,0)</f>
        <v>3.6499121385905442E-2</v>
      </c>
      <c r="I222" s="6">
        <f>IF(logVir!I222&lt;&gt;0,logVir!O222-SKir!O222*logKir!O222-SLir!O222*logHir!O222-SLir!O222*logQir!I222,0)</f>
        <v>-0.50693137896463281</v>
      </c>
    </row>
    <row r="223" spans="1:9" x14ac:dyDescent="0.15">
      <c r="A223" s="1">
        <v>10</v>
      </c>
      <c r="B223" s="1" t="s">
        <v>93</v>
      </c>
      <c r="C223" s="1">
        <v>13</v>
      </c>
      <c r="D223" s="1" t="s">
        <v>26</v>
      </c>
      <c r="E223" s="6">
        <f>IF(logVir!E223&lt;&gt;0,logVir!K223-SKir!K223*logKir!K223-SLir!K223*logHir!K223-SLir!K223*logQir!E223,0)</f>
        <v>-0.18821341949272222</v>
      </c>
      <c r="F223" s="6">
        <f>IF(logVir!F223&lt;&gt;0,logVir!L223-SKir!L223*logKir!L223-SLir!L223*logHir!L223-SLir!L223*logQir!F223,0)</f>
        <v>0.41012074745440869</v>
      </c>
      <c r="G223" s="6">
        <f>IF(logVir!G223&lt;&gt;0,logVir!M223-SKir!M223*logKir!M223-SLir!M223*logHir!M223-SLir!M223*logQir!G223,0)</f>
        <v>-0.37310438669684459</v>
      </c>
      <c r="H223" s="6">
        <f>IF(logVir!H223&lt;&gt;0,logVir!N223-SKir!N223*logKir!N223-SLir!N223*logHir!N223-SLir!N223*logQir!H223,0)</f>
        <v>0.25689656379683962</v>
      </c>
      <c r="I223" s="6">
        <f>IF(logVir!I223&lt;&gt;0,logVir!O223-SKir!O223*logKir!O223-SLir!O223*logHir!O223-SLir!O223*logQir!I223,0)</f>
        <v>0.14907206137301471</v>
      </c>
    </row>
    <row r="224" spans="1:9" x14ac:dyDescent="0.15">
      <c r="A224" s="1">
        <v>10</v>
      </c>
      <c r="B224" s="1" t="s">
        <v>93</v>
      </c>
      <c r="C224" s="1">
        <v>14</v>
      </c>
      <c r="D224" s="1" t="s">
        <v>27</v>
      </c>
      <c r="E224" s="6">
        <f>IF(logVir!E224&lt;&gt;0,logVir!K224-SKir!K224*logKir!K224-SLir!K224*logHir!K224-SLir!K224*logQir!E224,0)</f>
        <v>0.29894755696900221</v>
      </c>
      <c r="F224" s="6">
        <f>IF(logVir!F224&lt;&gt;0,logVir!L224-SKir!L224*logKir!L224-SLir!L224*logHir!L224-SLir!L224*logQir!F224,0)</f>
        <v>0.59366673977666395</v>
      </c>
      <c r="G224" s="6">
        <f>IF(logVir!G224&lt;&gt;0,logVir!M224-SKir!M224*logKir!M224-SLir!M224*logHir!M224-SLir!M224*logQir!G224,0)</f>
        <v>0.17182473486397917</v>
      </c>
      <c r="H224" s="6">
        <f>IF(logVir!H224&lt;&gt;0,logVir!N224-SKir!N224*logKir!N224-SLir!N224*logHir!N224-SLir!N224*logQir!H224,0)</f>
        <v>-1.2772517830658192E-2</v>
      </c>
      <c r="I224" s="6">
        <f>IF(logVir!I224&lt;&gt;0,logVir!O224-SKir!O224*logKir!O224-SLir!O224*logHir!O224-SLir!O224*logQir!I224,0)</f>
        <v>-4.8038995946942588E-2</v>
      </c>
    </row>
    <row r="225" spans="1:9" x14ac:dyDescent="0.15">
      <c r="A225" s="1">
        <v>10</v>
      </c>
      <c r="B225" s="1" t="s">
        <v>93</v>
      </c>
      <c r="C225" s="1">
        <v>15</v>
      </c>
      <c r="D225" s="1" t="s">
        <v>28</v>
      </c>
      <c r="E225" s="6">
        <f>IF(logVir!E225&lt;&gt;0,logVir!K225-SKir!K225*logKir!K225-SLir!K225*logHir!K225-SLir!K225*logQir!E225,0)</f>
        <v>5.1944095273838239E-2</v>
      </c>
      <c r="F225" s="6">
        <f>IF(logVir!F225&lt;&gt;0,logVir!L225-SKir!L225*logKir!L225-SLir!L225*logHir!L225-SLir!L225*logQir!F225,0)</f>
        <v>-1.3464200277821047E-2</v>
      </c>
      <c r="G225" s="6">
        <f>IF(logVir!G225&lt;&gt;0,logVir!M225-SKir!M225*logKir!M225-SLir!M225*logHir!M225-SLir!M225*logQir!G225,0)</f>
        <v>0.1276468998808484</v>
      </c>
      <c r="H225" s="6">
        <f>IF(logVir!H225&lt;&gt;0,logVir!N225-SKir!N225*logKir!N225-SLir!N225*logHir!N225-SLir!N225*logQir!H225,0)</f>
        <v>8.2340213598932496E-2</v>
      </c>
      <c r="I225" s="6">
        <f>IF(logVir!I225&lt;&gt;0,logVir!O225-SKir!O225*logKir!O225-SLir!O225*logHir!O225-SLir!O225*logQir!I225,0)</f>
        <v>5.3748346342577635E-2</v>
      </c>
    </row>
    <row r="226" spans="1:9" x14ac:dyDescent="0.15">
      <c r="A226" s="1">
        <v>10</v>
      </c>
      <c r="B226" s="1" t="s">
        <v>92</v>
      </c>
      <c r="C226" s="1">
        <v>16</v>
      </c>
      <c r="D226" s="1" t="s">
        <v>11</v>
      </c>
      <c r="E226" s="6">
        <f>IF(logVir!E226&lt;&gt;0,logVir!K226-SKir!K226*logKir!K226-SLir!K226*logHir!K226-SLir!K226*logQir!E226,0)</f>
        <v>-8.5139978783685996E-2</v>
      </c>
      <c r="F226" s="6">
        <f>IF(logVir!F226&lt;&gt;0,logVir!L226-SKir!L226*logKir!L226-SLir!L226*logHir!L226-SLir!L226*logQir!F226,0)</f>
        <v>0.18745515503295018</v>
      </c>
      <c r="G226" s="6">
        <f>IF(logVir!G226&lt;&gt;0,logVir!M226-SKir!M226*logKir!M226-SLir!M226*logHir!M226-SLir!M226*logQir!G226,0)</f>
        <v>9.4762239134037515E-2</v>
      </c>
      <c r="H226" s="6">
        <f>IF(logVir!H226&lt;&gt;0,logVir!N226-SKir!N226*logKir!N226-SLir!N226*logHir!N226-SLir!N226*logQir!H226,0)</f>
        <v>-1.0887623172064454E-2</v>
      </c>
      <c r="I226" s="6">
        <f>IF(logVir!I226&lt;&gt;0,logVir!O226-SKir!O226*logKir!O226-SLir!O226*logHir!O226-SLir!O226*logQir!I226,0)</f>
        <v>6.0732266699280106E-2</v>
      </c>
    </row>
    <row r="227" spans="1:9" x14ac:dyDescent="0.15">
      <c r="A227" s="1">
        <v>10</v>
      </c>
      <c r="B227" s="1" t="s">
        <v>92</v>
      </c>
      <c r="C227" s="1">
        <v>17</v>
      </c>
      <c r="D227" s="1" t="s">
        <v>12</v>
      </c>
      <c r="E227" s="6">
        <f>IF(logVir!E227&lt;&gt;0,logVir!K227-SKir!K227*logKir!K227-SLir!K227*logHir!K227-SLir!K227*logQir!E227,0)</f>
        <v>5.4221991907754126E-2</v>
      </c>
      <c r="F227" s="6">
        <f>IF(logVir!F227&lt;&gt;0,logVir!L227-SKir!L227*logKir!L227-SLir!L227*logHir!L227-SLir!L227*logQir!F227,0)</f>
        <v>-4.6216433294192314E-3</v>
      </c>
      <c r="G227" s="6">
        <f>IF(logVir!G227&lt;&gt;0,logVir!M227-SKir!M227*logKir!M227-SLir!M227*logHir!M227-SLir!M227*logQir!G227,0)</f>
        <v>0.22512619772081544</v>
      </c>
      <c r="H227" s="6">
        <f>IF(logVir!H227&lt;&gt;0,logVir!N227-SKir!N227*logKir!N227-SLir!N227*logHir!N227-SLir!N227*logQir!H227,0)</f>
        <v>3.4416748691308077E-2</v>
      </c>
      <c r="I227" s="6">
        <f>IF(logVir!I227&lt;&gt;0,logVir!O227-SKir!O227*logKir!O227-SLir!O227*logHir!O227-SLir!O227*logQir!I227,0)</f>
        <v>-8.0564815140925186E-2</v>
      </c>
    </row>
    <row r="228" spans="1:9" x14ac:dyDescent="0.15">
      <c r="A228" s="1">
        <v>10</v>
      </c>
      <c r="B228" s="1" t="s">
        <v>92</v>
      </c>
      <c r="C228" s="1">
        <v>18</v>
      </c>
      <c r="D228" s="1" t="s">
        <v>13</v>
      </c>
      <c r="E228" s="6">
        <f>IF(logVir!E228&lt;&gt;0,logVir!K228-SKir!K228*logKir!K228-SLir!K228*logHir!K228-SLir!K228*logQir!E228,0)</f>
        <v>-0.23927269977060017</v>
      </c>
      <c r="F228" s="6">
        <f>IF(logVir!F228&lt;&gt;0,logVir!L228-SKir!L228*logKir!L228-SLir!L228*logHir!L228-SLir!L228*logQir!F228,0)</f>
        <v>-2.6268372902239726E-2</v>
      </c>
      <c r="G228" s="6">
        <f>IF(logVir!G228&lt;&gt;0,logVir!M228-SKir!M228*logKir!M228-SLir!M228*logHir!M228-SLir!M228*logQir!G228,0)</f>
        <v>-2.0881878734942891E-3</v>
      </c>
      <c r="H228" s="6">
        <f>IF(logVir!H228&lt;&gt;0,logVir!N228-SKir!N228*logKir!N228-SLir!N228*logHir!N228-SLir!N228*logQir!H228,0)</f>
        <v>-8.7515634837152231E-2</v>
      </c>
      <c r="I228" s="6">
        <f>IF(logVir!I228&lt;&gt;0,logVir!O228-SKir!O228*logKir!O228-SLir!O228*logHir!O228-SLir!O228*logQir!I228,0)</f>
        <v>-1.6636257331587658E-2</v>
      </c>
    </row>
    <row r="229" spans="1:9" x14ac:dyDescent="0.15">
      <c r="A229" s="1">
        <v>10</v>
      </c>
      <c r="B229" s="1" t="s">
        <v>92</v>
      </c>
      <c r="C229" s="1">
        <v>19</v>
      </c>
      <c r="D229" s="1" t="s">
        <v>14</v>
      </c>
      <c r="E229" s="6">
        <f>IF(logVir!E229&lt;&gt;0,logVir!K229-SKir!K229*logKir!K229-SLir!K229*logHir!K229-SLir!K229*logQir!E229,0)</f>
        <v>-0.32877709052164672</v>
      </c>
      <c r="F229" s="6">
        <f>IF(logVir!F229&lt;&gt;0,logVir!L229-SKir!L229*logKir!L229-SLir!L229*logHir!L229-SLir!L229*logQir!F229,0)</f>
        <v>6.3418572943218982E-2</v>
      </c>
      <c r="G229" s="6">
        <f>IF(logVir!G229&lt;&gt;0,logVir!M229-SKir!M229*logKir!M229-SLir!M229*logHir!M229-SLir!M229*logQir!G229,0)</f>
        <v>6.1772775205794543E-2</v>
      </c>
      <c r="H229" s="6">
        <f>IF(logVir!H229&lt;&gt;0,logVir!N229-SKir!N229*logKir!N229-SLir!N229*logHir!N229-SLir!N229*logQir!H229,0)</f>
        <v>-1.8313147021495241E-2</v>
      </c>
      <c r="I229" s="6">
        <f>IF(logVir!I229&lt;&gt;0,logVir!O229-SKir!O229*logKir!O229-SLir!O229*logHir!O229-SLir!O229*logQir!I229,0)</f>
        <v>-7.2090401614126859E-2</v>
      </c>
    </row>
    <row r="230" spans="1:9" x14ac:dyDescent="0.15">
      <c r="A230" s="1">
        <v>10</v>
      </c>
      <c r="B230" s="1" t="s">
        <v>92</v>
      </c>
      <c r="C230" s="1">
        <v>20</v>
      </c>
      <c r="D230" s="1" t="s">
        <v>15</v>
      </c>
      <c r="E230" s="6">
        <f>IF(logVir!E230&lt;&gt;0,logVir!K230-SKir!K230*logKir!K230-SLir!K230*logHir!K230-SLir!K230*logQir!E230,0)</f>
        <v>-0.31395469687690736</v>
      </c>
      <c r="F230" s="6">
        <f>IF(logVir!F230&lt;&gt;0,logVir!L230-SKir!L230*logKir!L230-SLir!L230*logHir!L230-SLir!L230*logQir!F230,0)</f>
        <v>-2.5651631393267919E-3</v>
      </c>
      <c r="G230" s="6">
        <f>IF(logVir!G230&lt;&gt;0,logVir!M230-SKir!M230*logKir!M230-SLir!M230*logHir!M230-SLir!M230*logQir!G230,0)</f>
        <v>-5.5764506658711605E-2</v>
      </c>
      <c r="H230" s="6">
        <f>IF(logVir!H230&lt;&gt;0,logVir!N230-SKir!N230*logKir!N230-SLir!N230*logHir!N230-SLir!N230*logQir!H230,0)</f>
        <v>-2.2941211123231407E-2</v>
      </c>
      <c r="I230" s="6">
        <f>IF(logVir!I230&lt;&gt;0,logVir!O230-SKir!O230*logKir!O230-SLir!O230*logHir!O230-SLir!O230*logQir!I230,0)</f>
        <v>-3.7631295744085649E-2</v>
      </c>
    </row>
    <row r="231" spans="1:9" x14ac:dyDescent="0.15">
      <c r="A231" s="1">
        <v>10</v>
      </c>
      <c r="B231" s="1" t="s">
        <v>92</v>
      </c>
      <c r="C231" s="1">
        <v>21</v>
      </c>
      <c r="D231" s="1" t="s">
        <v>16</v>
      </c>
      <c r="E231" s="6">
        <f>IF(logVir!E231&lt;&gt;0,logVir!K231-SKir!K231*logKir!K231-SLir!K231*logHir!K231-SLir!K231*logQir!E231,0)</f>
        <v>-0.12565896922737124</v>
      </c>
      <c r="F231" s="6">
        <f>IF(logVir!F231&lt;&gt;0,logVir!L231-SKir!L231*logKir!L231-SLir!L231*logHir!L231-SLir!L231*logQir!F231,0)</f>
        <v>-5.520909150899287E-2</v>
      </c>
      <c r="G231" s="6">
        <f>IF(logVir!G231&lt;&gt;0,logVir!M231-SKir!M231*logKir!M231-SLir!M231*logHir!M231-SLir!M231*logQir!G231,0)</f>
        <v>-0.16701924485191424</v>
      </c>
      <c r="H231" s="6">
        <f>IF(logVir!H231&lt;&gt;0,logVir!N231-SKir!N231*logKir!N231-SLir!N231*logHir!N231-SLir!N231*logQir!H231,0)</f>
        <v>-0.1896792359154294</v>
      </c>
      <c r="I231" s="6">
        <f>IF(logVir!I231&lt;&gt;0,logVir!O231-SKir!O231*logKir!O231-SLir!O231*logHir!O231-SLir!O231*logQir!I231,0)</f>
        <v>-0.24485654967013071</v>
      </c>
    </row>
    <row r="232" spans="1:9" x14ac:dyDescent="0.15">
      <c r="A232" s="1">
        <v>10</v>
      </c>
      <c r="B232" s="1" t="s">
        <v>91</v>
      </c>
      <c r="C232" s="1">
        <v>22</v>
      </c>
      <c r="D232" s="1" t="s">
        <v>8</v>
      </c>
      <c r="E232" s="6">
        <f>IF(logVir!E232&lt;&gt;0,logVir!K232-SKir!K232*logKir!K232-SLir!K232*logHir!K232-SLir!K232*logQir!E232,0)</f>
        <v>-0.23400228561147066</v>
      </c>
      <c r="F232" s="6">
        <f>IF(logVir!F232&lt;&gt;0,logVir!L232-SKir!L232*logKir!L232-SLir!L232*logHir!L232-SLir!L232*logQir!F232,0)</f>
        <v>-2.0452346582528199E-2</v>
      </c>
      <c r="G232" s="6">
        <f>IF(logVir!G232&lt;&gt;0,logVir!M232-SKir!M232*logKir!M232-SLir!M232*logHir!M232-SLir!M232*logQir!G232,0)</f>
        <v>-1.2982343157761768E-2</v>
      </c>
      <c r="H232" s="6">
        <f>IF(logVir!H232&lt;&gt;0,logVir!N232-SKir!N232*logKir!N232-SLir!N232*logHir!N232-SLir!N232*logQir!H232,0)</f>
        <v>-1.8447296739450583E-2</v>
      </c>
      <c r="I232" s="6">
        <f>IF(logVir!I232&lt;&gt;0,logVir!O232-SKir!O232*logKir!O232-SLir!O232*logHir!O232-SLir!O232*logQir!I232,0)</f>
        <v>3.1616363376235621E-2</v>
      </c>
    </row>
    <row r="233" spans="1:9" x14ac:dyDescent="0.15">
      <c r="A233" s="1">
        <v>10</v>
      </c>
      <c r="B233" s="1" t="s">
        <v>91</v>
      </c>
      <c r="C233" s="1">
        <v>23</v>
      </c>
      <c r="D233" s="1" t="s">
        <v>29</v>
      </c>
      <c r="E233" s="6">
        <f>IF(logVir!E233&lt;&gt;0,logVir!K233-SKir!K233*logKir!K233-SLir!K233*logHir!K233-SLir!K233*logQir!E233,0)</f>
        <v>0.11541036330474766</v>
      </c>
      <c r="F233" s="6">
        <f>IF(logVir!F233&lt;&gt;0,logVir!L233-SKir!L233*logKir!L233-SLir!L233*logHir!L233-SLir!L233*logQir!F233,0)</f>
        <v>-4.5753217400746574E-2</v>
      </c>
      <c r="G233" s="6">
        <f>IF(logVir!G233&lt;&gt;0,logVir!M233-SKir!M233*logKir!M233-SLir!M233*logHir!M233-SLir!M233*logQir!G233,0)</f>
        <v>-4.735074064396505E-2</v>
      </c>
      <c r="H233" s="6">
        <f>IF(logVir!H233&lt;&gt;0,logVir!N233-SKir!N233*logKir!N233-SLir!N233*logHir!N233-SLir!N233*logQir!H233,0)</f>
        <v>-4.2873048207773309E-2</v>
      </c>
      <c r="I233" s="6">
        <f>IF(logVir!I233&lt;&gt;0,logVir!O233-SKir!O233*logKir!O233-SLir!O233*logHir!O233-SLir!O233*logQir!I233,0)</f>
        <v>-3.8526242798262181E-2</v>
      </c>
    </row>
    <row r="234" spans="1:9" x14ac:dyDescent="0.15">
      <c r="A234" s="1">
        <v>11</v>
      </c>
      <c r="B234" s="1" t="s">
        <v>277</v>
      </c>
      <c r="C234" s="1">
        <v>1</v>
      </c>
      <c r="D234" s="1" t="s">
        <v>9</v>
      </c>
      <c r="E234" s="6">
        <f>IF(logVir!E234&lt;&gt;0,logVir!K234-SKir!K234*logKir!K234-SLir!K234*logHir!K234-SLir!K234*logQir!E234,0)</f>
        <v>-0.21775703756034803</v>
      </c>
      <c r="F234" s="6">
        <f>IF(logVir!F234&lt;&gt;0,logVir!L234-SKir!L234*logKir!L234-SLir!L234*logHir!L234-SLir!L234*logQir!F234,0)</f>
        <v>-0.20871689265685331</v>
      </c>
      <c r="G234" s="6">
        <f>IF(logVir!G234&lt;&gt;0,logVir!M234-SKir!M234*logKir!M234-SLir!M234*logHir!M234-SLir!M234*logQir!G234,0)</f>
        <v>-0.29670344812918575</v>
      </c>
      <c r="H234" s="6">
        <f>IF(logVir!H234&lt;&gt;0,logVir!N234-SKir!N234*logKir!N234-SLir!N234*logHir!N234-SLir!N234*logQir!H234,0)</f>
        <v>-0.2737141309985433</v>
      </c>
      <c r="I234" s="6">
        <f>IF(logVir!I234&lt;&gt;0,logVir!O234-SKir!O234*logKir!O234-SLir!O234*logHir!O234-SLir!O234*logQir!I234,0)</f>
        <v>2.3225969810064518E-2</v>
      </c>
    </row>
    <row r="235" spans="1:9" x14ac:dyDescent="0.15">
      <c r="A235" s="1">
        <v>11</v>
      </c>
      <c r="B235" s="1" t="s">
        <v>277</v>
      </c>
      <c r="C235" s="1">
        <v>2</v>
      </c>
      <c r="D235" s="1" t="s">
        <v>10</v>
      </c>
      <c r="E235" s="6">
        <f>IF(logVir!E235&lt;&gt;0,logVir!K235-SKir!K235*logKir!K235-SLir!K235*logHir!K235-SLir!K235*logQir!E235,0)</f>
        <v>0.35353896157167197</v>
      </c>
      <c r="F235" s="6">
        <f>IF(logVir!F235&lt;&gt;0,logVir!L235-SKir!L235*logKir!L235-SLir!L235*logHir!L235-SLir!L235*logQir!F235,0)</f>
        <v>-0.39206903129739912</v>
      </c>
      <c r="G235" s="6">
        <f>IF(logVir!G235&lt;&gt;0,logVir!M235-SKir!M235*logKir!M235-SLir!M235*logHir!M235-SLir!M235*logQir!G235,0)</f>
        <v>-2.2564569867767351E-2</v>
      </c>
      <c r="H235" s="6">
        <f>IF(logVir!H235&lt;&gt;0,logVir!N235-SKir!N235*logKir!N235-SLir!N235*logHir!N235-SLir!N235*logQir!H235,0)</f>
        <v>-0.27313643078859395</v>
      </c>
      <c r="I235" s="6">
        <f>IF(logVir!I235&lt;&gt;0,logVir!O235-SKir!O235*logKir!O235-SLir!O235*logHir!O235-SLir!O235*logQir!I235,0)</f>
        <v>0.12391540250148592</v>
      </c>
    </row>
    <row r="236" spans="1:9" x14ac:dyDescent="0.15">
      <c r="A236" s="1">
        <v>11</v>
      </c>
      <c r="B236" s="1" t="s">
        <v>97</v>
      </c>
      <c r="C236" s="1">
        <v>3</v>
      </c>
      <c r="D236" s="1" t="s">
        <v>17</v>
      </c>
      <c r="E236" s="6">
        <f>IF(logVir!E236&lt;&gt;0,logVir!K236-SKir!K236*logKir!K236-SLir!K236*logHir!K236-SLir!K236*logQir!E236,0)</f>
        <v>-0.11725325506748371</v>
      </c>
      <c r="F236" s="6">
        <f>IF(logVir!F236&lt;&gt;0,logVir!L236-SKir!L236*logKir!L236-SLir!L236*logHir!L236-SLir!L236*logQir!F236,0)</f>
        <v>2.309545862820131E-2</v>
      </c>
      <c r="G236" s="6">
        <f>IF(logVir!G236&lt;&gt;0,logVir!M236-SKir!M236*logKir!M236-SLir!M236*logHir!M236-SLir!M236*logQir!G236,0)</f>
        <v>2.9677355452047166E-2</v>
      </c>
      <c r="H236" s="6">
        <f>IF(logVir!H236&lt;&gt;0,logVir!N236-SKir!N236*logKir!N236-SLir!N236*logHir!N236-SLir!N236*logQir!H236,0)</f>
        <v>-9.6106863590407141E-2</v>
      </c>
      <c r="I236" s="6">
        <f>IF(logVir!I236&lt;&gt;0,logVir!O236-SKir!O236*logKir!O236-SLir!O236*logHir!O236-SLir!O236*logQir!I236,0)</f>
        <v>6.9828700387994588E-2</v>
      </c>
    </row>
    <row r="237" spans="1:9" x14ac:dyDescent="0.15">
      <c r="A237" s="1">
        <v>11</v>
      </c>
      <c r="B237" s="1" t="s">
        <v>97</v>
      </c>
      <c r="C237" s="1">
        <v>4</v>
      </c>
      <c r="D237" s="1" t="s">
        <v>18</v>
      </c>
      <c r="E237" s="6">
        <f>IF(logVir!E237&lt;&gt;0,logVir!K237-SKir!K237*logKir!K237-SLir!K237*logHir!K237-SLir!K237*logQir!E237,0)</f>
        <v>2.1336623709539149E-5</v>
      </c>
      <c r="F237" s="6">
        <f>IF(logVir!F237&lt;&gt;0,logVir!L237-SKir!L237*logKir!L237-SLir!L237*logHir!L237-SLir!L237*logQir!F237,0)</f>
        <v>2.1599734716890445E-3</v>
      </c>
      <c r="G237" s="6">
        <f>IF(logVir!G237&lt;&gt;0,logVir!M237-SKir!M237*logKir!M237-SLir!M237*logHir!M237-SLir!M237*logQir!G237,0)</f>
        <v>4.3388186454949879E-2</v>
      </c>
      <c r="H237" s="6">
        <f>IF(logVir!H237&lt;&gt;0,logVir!N237-SKir!N237*logKir!N237-SLir!N237*logHir!N237-SLir!N237*logQir!H237,0)</f>
        <v>6.2872351939533194E-2</v>
      </c>
      <c r="I237" s="6">
        <f>IF(logVir!I237&lt;&gt;0,logVir!O237-SKir!O237*logKir!O237-SLir!O237*logHir!O237-SLir!O237*logQir!I237,0)</f>
        <v>0.40366986627307921</v>
      </c>
    </row>
    <row r="238" spans="1:9" x14ac:dyDescent="0.15">
      <c r="A238" s="1">
        <v>11</v>
      </c>
      <c r="B238" s="1" t="s">
        <v>97</v>
      </c>
      <c r="C238" s="1">
        <v>5</v>
      </c>
      <c r="D238" s="1" t="s">
        <v>19</v>
      </c>
      <c r="E238" s="6">
        <f>IF(logVir!E238&lt;&gt;0,logVir!K238-SKir!K238*logKir!K238-SLir!K238*logHir!K238-SLir!K238*logQir!E238,0)</f>
        <v>0.33170281319953049</v>
      </c>
      <c r="F238" s="6">
        <f>IF(logVir!F238&lt;&gt;0,logVir!L238-SKir!L238*logKir!L238-SLir!L238*logHir!L238-SLir!L238*logQir!F238,0)</f>
        <v>0.2643248009674532</v>
      </c>
      <c r="G238" s="6">
        <f>IF(logVir!G238&lt;&gt;0,logVir!M238-SKir!M238*logKir!M238-SLir!M238*logHir!M238-SLir!M238*logQir!G238,0)</f>
        <v>0.29709373601606787</v>
      </c>
      <c r="H238" s="6">
        <f>IF(logVir!H238&lt;&gt;0,logVir!N238-SKir!N238*logKir!N238-SLir!N238*logHir!N238-SLir!N238*logQir!H238,0)</f>
        <v>8.6063064772224696E-2</v>
      </c>
      <c r="I238" s="6">
        <f>IF(logVir!I238&lt;&gt;0,logVir!O238-SKir!O238*logKir!O238-SLir!O238*logHir!O238-SLir!O238*logQir!I238,0)</f>
        <v>0.32452542445568716</v>
      </c>
    </row>
    <row r="239" spans="1:9" x14ac:dyDescent="0.15">
      <c r="A239" s="1">
        <v>11</v>
      </c>
      <c r="B239" s="1" t="s">
        <v>97</v>
      </c>
      <c r="C239" s="1">
        <v>6</v>
      </c>
      <c r="D239" s="1" t="s">
        <v>3</v>
      </c>
      <c r="E239" s="6">
        <f>IF(logVir!E239&lt;&gt;0,logVir!K239-SKir!K239*logKir!K239-SLir!K239*logHir!K239-SLir!K239*logQir!E239,0)</f>
        <v>0.81123744516379304</v>
      </c>
      <c r="F239" s="6">
        <f>IF(logVir!F239&lt;&gt;0,logVir!L239-SKir!L239*logKir!L239-SLir!L239*logHir!L239-SLir!L239*logQir!F239,0)</f>
        <v>0.8221788890673003</v>
      </c>
      <c r="G239" s="6">
        <f>IF(logVir!G239&lt;&gt;0,logVir!M239-SKir!M239*logKir!M239-SLir!M239*logHir!M239-SLir!M239*logQir!G239,0)</f>
        <v>0.74067602911254882</v>
      </c>
      <c r="H239" s="6">
        <f>IF(logVir!H239&lt;&gt;0,logVir!N239-SKir!N239*logKir!N239-SLir!N239*logHir!N239-SLir!N239*logQir!H239,0)</f>
        <v>0.55910255301117728</v>
      </c>
      <c r="I239" s="6">
        <f>IF(logVir!I239&lt;&gt;0,logVir!O239-SKir!O239*logKir!O239-SLir!O239*logHir!O239-SLir!O239*logQir!I239,0)</f>
        <v>0.59874206893697668</v>
      </c>
    </row>
    <row r="240" spans="1:9" x14ac:dyDescent="0.15">
      <c r="A240" s="1">
        <v>11</v>
      </c>
      <c r="B240" s="1" t="s">
        <v>97</v>
      </c>
      <c r="C240" s="1">
        <v>7</v>
      </c>
      <c r="D240" s="1" t="s">
        <v>20</v>
      </c>
      <c r="E240" s="6">
        <f>IF(logVir!E240&lt;&gt;0,logVir!K240-SKir!K240*logKir!K240-SLir!K240*logHir!K240-SLir!K240*logQir!E240,0)</f>
        <v>0.4099538461009502</v>
      </c>
      <c r="F240" s="6">
        <f>IF(logVir!F240&lt;&gt;0,logVir!L240-SKir!L240*logKir!L240-SLir!L240*logHir!L240-SLir!L240*logQir!F240,0)</f>
        <v>0.56730124219519529</v>
      </c>
      <c r="G240" s="6">
        <f>IF(logVir!G240&lt;&gt;0,logVir!M240-SKir!M240*logKir!M240-SLir!M240*logHir!M240-SLir!M240*logQir!G240,0)</f>
        <v>0.47174197904737131</v>
      </c>
      <c r="H240" s="6">
        <f>IF(logVir!H240&lt;&gt;0,logVir!N240-SKir!N240*logKir!N240-SLir!N240*logHir!N240-SLir!N240*logQir!H240,0)</f>
        <v>-0.12529561193940431</v>
      </c>
      <c r="I240" s="6">
        <f>IF(logVir!I240&lt;&gt;0,logVir!O240-SKir!O240*logKir!O240-SLir!O240*logHir!O240-SLir!O240*logQir!I240,0)</f>
        <v>0.50684337566162418</v>
      </c>
    </row>
    <row r="241" spans="1:9" x14ac:dyDescent="0.15">
      <c r="A241" s="1">
        <v>11</v>
      </c>
      <c r="B241" s="1" t="s">
        <v>97</v>
      </c>
      <c r="C241" s="1">
        <v>8</v>
      </c>
      <c r="D241" s="1" t="s">
        <v>21</v>
      </c>
      <c r="E241" s="6">
        <f>IF(logVir!E241&lt;&gt;0,logVir!K241-SKir!K241*logKir!K241-SLir!K241*logHir!K241-SLir!K241*logQir!E241,0)</f>
        <v>7.0634642336365405E-2</v>
      </c>
      <c r="F241" s="6">
        <f>IF(logVir!F241&lt;&gt;0,logVir!L241-SKir!L241*logKir!L241-SLir!L241*logHir!L241-SLir!L241*logQir!F241,0)</f>
        <v>0.25509307445914892</v>
      </c>
      <c r="G241" s="6">
        <f>IF(logVir!G241&lt;&gt;0,logVir!M241-SKir!M241*logKir!M241-SLir!M241*logHir!M241-SLir!M241*logQir!G241,0)</f>
        <v>0.27941216337644048</v>
      </c>
      <c r="H241" s="6">
        <f>IF(logVir!H241&lt;&gt;0,logVir!N241-SKir!N241*logKir!N241-SLir!N241*logHir!N241-SLir!N241*logQir!H241,0)</f>
        <v>7.3129491772387784E-2</v>
      </c>
      <c r="I241" s="6">
        <f>IF(logVir!I241&lt;&gt;0,logVir!O241-SKir!O241*logKir!O241-SLir!O241*logHir!O241-SLir!O241*logQir!I241,0)</f>
        <v>0.36900955305751609</v>
      </c>
    </row>
    <row r="242" spans="1:9" x14ac:dyDescent="0.15">
      <c r="A242" s="1">
        <v>11</v>
      </c>
      <c r="B242" s="1" t="s">
        <v>97</v>
      </c>
      <c r="C242" s="1">
        <v>9</v>
      </c>
      <c r="D242" s="1" t="s">
        <v>22</v>
      </c>
      <c r="E242" s="6">
        <f>IF(logVir!E242&lt;&gt;0,logVir!K242-SKir!K242*logKir!K242-SLir!K242*logHir!K242-SLir!K242*logQir!E242,0)</f>
        <v>0.16562011630347367</v>
      </c>
      <c r="F242" s="6">
        <f>IF(logVir!F242&lt;&gt;0,logVir!L242-SKir!L242*logKir!L242-SLir!L242*logHir!L242-SLir!L242*logQir!F242,0)</f>
        <v>0.15871045538407214</v>
      </c>
      <c r="G242" s="6">
        <f>IF(logVir!G242&lt;&gt;0,logVir!M242-SKir!M242*logKir!M242-SLir!M242*logHir!M242-SLir!M242*logQir!G242,0)</f>
        <v>0.30655226984420603</v>
      </c>
      <c r="H242" s="6">
        <f>IF(logVir!H242&lt;&gt;0,logVir!N242-SKir!N242*logKir!N242-SLir!N242*logHir!N242-SLir!N242*logQir!H242,0)</f>
        <v>4.1071827933310934E-2</v>
      </c>
      <c r="I242" s="6">
        <f>IF(logVir!I242&lt;&gt;0,logVir!O242-SKir!O242*logKir!O242-SLir!O242*logHir!O242-SLir!O242*logQir!I242,0)</f>
        <v>2.1175507016843384E-2</v>
      </c>
    </row>
    <row r="243" spans="1:9" x14ac:dyDescent="0.15">
      <c r="A243" s="1">
        <v>11</v>
      </c>
      <c r="B243" s="1" t="s">
        <v>97</v>
      </c>
      <c r="C243" s="1">
        <v>10</v>
      </c>
      <c r="D243" s="1" t="s">
        <v>23</v>
      </c>
      <c r="E243" s="6">
        <f>IF(logVir!E243&lt;&gt;0,logVir!K243-SKir!K243*logKir!K243-SLir!K243*logHir!K243-SLir!K243*logQir!E243,0)</f>
        <v>0.28368064214473976</v>
      </c>
      <c r="F243" s="6">
        <f>IF(logVir!F243&lt;&gt;0,logVir!L243-SKir!L243*logKir!L243-SLir!L243*logHir!L243-SLir!L243*logQir!F243,0)</f>
        <v>0.24210944344222107</v>
      </c>
      <c r="G243" s="6">
        <f>IF(logVir!G243&lt;&gt;0,logVir!M243-SKir!M243*logKir!M243-SLir!M243*logHir!M243-SLir!M243*logQir!G243,0)</f>
        <v>0.30601995567349027</v>
      </c>
      <c r="H243" s="6">
        <f>IF(logVir!H243&lt;&gt;0,logVir!N243-SKir!N243*logKir!N243-SLir!N243*logHir!N243-SLir!N243*logQir!H243,0)</f>
        <v>0.13088071767800105</v>
      </c>
      <c r="I243" s="6">
        <f>IF(logVir!I243&lt;&gt;0,logVir!O243-SKir!O243*logKir!O243-SLir!O243*logHir!O243-SLir!O243*logQir!I243,0)</f>
        <v>2.4836014214960442E-2</v>
      </c>
    </row>
    <row r="244" spans="1:9" x14ac:dyDescent="0.15">
      <c r="A244" s="1">
        <v>11</v>
      </c>
      <c r="B244" s="1" t="s">
        <v>97</v>
      </c>
      <c r="C244" s="1">
        <v>11</v>
      </c>
      <c r="D244" s="1" t="s">
        <v>24</v>
      </c>
      <c r="E244" s="6">
        <f>IF(logVir!E244&lt;&gt;0,logVir!K244-SKir!K244*logKir!K244-SLir!K244*logHir!K244-SLir!K244*logQir!E244,0)</f>
        <v>7.5446477611663426E-2</v>
      </c>
      <c r="F244" s="6">
        <f>IF(logVir!F244&lt;&gt;0,logVir!L244-SKir!L244*logKir!L244-SLir!L244*logHir!L244-SLir!L244*logQir!F244,0)</f>
        <v>2.2635056855475424E-2</v>
      </c>
      <c r="G244" s="6">
        <f>IF(logVir!G244&lt;&gt;0,logVir!M244-SKir!M244*logKir!M244-SLir!M244*logHir!M244-SLir!M244*logQir!G244,0)</f>
        <v>8.5756613439727403E-2</v>
      </c>
      <c r="H244" s="6">
        <f>IF(logVir!H244&lt;&gt;0,logVir!N244-SKir!N244*logKir!N244-SLir!N244*logHir!N244-SLir!N244*logQir!H244,0)</f>
        <v>-3.1241938737232612E-2</v>
      </c>
      <c r="I244" s="6">
        <f>IF(logVir!I244&lt;&gt;0,logVir!O244-SKir!O244*logKir!O244-SLir!O244*logHir!O244-SLir!O244*logQir!I244,0)</f>
        <v>4.4972411256427709E-2</v>
      </c>
    </row>
    <row r="245" spans="1:9" x14ac:dyDescent="0.15">
      <c r="A245" s="1">
        <v>11</v>
      </c>
      <c r="B245" s="1" t="s">
        <v>97</v>
      </c>
      <c r="C245" s="1">
        <v>12</v>
      </c>
      <c r="D245" s="1" t="s">
        <v>25</v>
      </c>
      <c r="E245" s="6">
        <f>IF(logVir!E245&lt;&gt;0,logVir!K245-SKir!K245*logKir!K245-SLir!K245*logHir!K245-SLir!K245*logQir!E245,0)</f>
        <v>0.22869259304866341</v>
      </c>
      <c r="F245" s="6">
        <f>IF(logVir!F245&lt;&gt;0,logVir!L245-SKir!L245*logKir!L245-SLir!L245*logHir!L245-SLir!L245*logQir!F245,0)</f>
        <v>-6.595831097021998E-2</v>
      </c>
      <c r="G245" s="6">
        <f>IF(logVir!G245&lt;&gt;0,logVir!M245-SKir!M245*logKir!M245-SLir!M245*logHir!M245-SLir!M245*logQir!G245,0)</f>
        <v>4.4761878006046557E-2</v>
      </c>
      <c r="H245" s="6">
        <f>IF(logVir!H245&lt;&gt;0,logVir!N245-SKir!N245*logKir!N245-SLir!N245*logHir!N245-SLir!N245*logQir!H245,0)</f>
        <v>-0.17672906203160044</v>
      </c>
      <c r="I245" s="6">
        <f>IF(logVir!I245&lt;&gt;0,logVir!O245-SKir!O245*logKir!O245-SLir!O245*logHir!O245-SLir!O245*logQir!I245,0)</f>
        <v>-0.10195975496069887</v>
      </c>
    </row>
    <row r="246" spans="1:9" x14ac:dyDescent="0.15">
      <c r="A246" s="1">
        <v>11</v>
      </c>
      <c r="B246" s="1" t="s">
        <v>97</v>
      </c>
      <c r="C246" s="1">
        <v>13</v>
      </c>
      <c r="D246" s="1" t="s">
        <v>26</v>
      </c>
      <c r="E246" s="6">
        <f>IF(logVir!E246&lt;&gt;0,logVir!K246-SKir!K246*logKir!K246-SLir!K246*logHir!K246-SLir!K246*logQir!E246,0)</f>
        <v>0.43077610176880621</v>
      </c>
      <c r="F246" s="6">
        <f>IF(logVir!F246&lt;&gt;0,logVir!L246-SKir!L246*logKir!L246-SLir!L246*logHir!L246-SLir!L246*logQir!F246,0)</f>
        <v>0.33240895012322158</v>
      </c>
      <c r="G246" s="6">
        <f>IF(logVir!G246&lt;&gt;0,logVir!M246-SKir!M246*logKir!M246-SLir!M246*logHir!M246-SLir!M246*logQir!G246,0)</f>
        <v>-4.1675357147243443E-2</v>
      </c>
      <c r="H246" s="6">
        <f>IF(logVir!H246&lt;&gt;0,logVir!N246-SKir!N246*logKir!N246-SLir!N246*logHir!N246-SLir!N246*logQir!H246,0)</f>
        <v>-0.33774466402540132</v>
      </c>
      <c r="I246" s="6">
        <f>IF(logVir!I246&lt;&gt;0,logVir!O246-SKir!O246*logKir!O246-SLir!O246*logHir!O246-SLir!O246*logQir!I246,0)</f>
        <v>-2.9915492624674286E-2</v>
      </c>
    </row>
    <row r="247" spans="1:9" x14ac:dyDescent="0.15">
      <c r="A247" s="1">
        <v>11</v>
      </c>
      <c r="B247" s="1" t="s">
        <v>97</v>
      </c>
      <c r="C247" s="1">
        <v>14</v>
      </c>
      <c r="D247" s="1" t="s">
        <v>27</v>
      </c>
      <c r="E247" s="6">
        <f>IF(logVir!E247&lt;&gt;0,logVir!K247-SKir!K247*logKir!K247-SLir!K247*logHir!K247-SLir!K247*logQir!E247,0)</f>
        <v>0.22649409262541706</v>
      </c>
      <c r="F247" s="6">
        <f>IF(logVir!F247&lt;&gt;0,logVir!L247-SKir!L247*logKir!L247-SLir!L247*logHir!L247-SLir!L247*logQir!F247,0)</f>
        <v>0.42262943568948597</v>
      </c>
      <c r="G247" s="6">
        <f>IF(logVir!G247&lt;&gt;0,logVir!M247-SKir!M247*logKir!M247-SLir!M247*logHir!M247-SLir!M247*logQir!G247,0)</f>
        <v>0.35035314721190058</v>
      </c>
      <c r="H247" s="6">
        <f>IF(logVir!H247&lt;&gt;0,logVir!N247-SKir!N247*logKir!N247-SLir!N247*logHir!N247-SLir!N247*logQir!H247,0)</f>
        <v>-0.25563767096351653</v>
      </c>
      <c r="I247" s="6">
        <f>IF(logVir!I247&lt;&gt;0,logVir!O247-SKir!O247*logKir!O247-SLir!O247*logHir!O247-SLir!O247*logQir!I247,0)</f>
        <v>-0.25452981814972686</v>
      </c>
    </row>
    <row r="248" spans="1:9" x14ac:dyDescent="0.15">
      <c r="A248" s="1">
        <v>11</v>
      </c>
      <c r="B248" s="1" t="s">
        <v>97</v>
      </c>
      <c r="C248" s="1">
        <v>15</v>
      </c>
      <c r="D248" s="1" t="s">
        <v>28</v>
      </c>
      <c r="E248" s="6">
        <f>IF(logVir!E248&lt;&gt;0,logVir!K248-SKir!K248*logKir!K248-SLir!K248*logHir!K248-SLir!K248*logQir!E248,0)</f>
        <v>-3.2000274552011349E-3</v>
      </c>
      <c r="F248" s="6">
        <f>IF(logVir!F248&lt;&gt;0,logVir!L248-SKir!L248*logKir!L248-SLir!L248*logHir!L248-SLir!L248*logQir!F248,0)</f>
        <v>9.069218407707802E-2</v>
      </c>
      <c r="G248" s="6">
        <f>IF(logVir!G248&lt;&gt;0,logVir!M248-SKir!M248*logKir!M248-SLir!M248*logHir!M248-SLir!M248*logQir!G248,0)</f>
        <v>8.7383506330585087E-2</v>
      </c>
      <c r="H248" s="6">
        <f>IF(logVir!H248&lt;&gt;0,logVir!N248-SKir!N248*logKir!N248-SLir!N248*logHir!N248-SLir!N248*logQir!H248,0)</f>
        <v>2.2845102238889581E-2</v>
      </c>
      <c r="I248" s="6">
        <f>IF(logVir!I248&lt;&gt;0,logVir!O248-SKir!O248*logKir!O248-SLir!O248*logHir!O248-SLir!O248*logQir!I248,0)</f>
        <v>7.2715980758831164E-2</v>
      </c>
    </row>
    <row r="249" spans="1:9" x14ac:dyDescent="0.15">
      <c r="A249" s="1">
        <v>11</v>
      </c>
      <c r="B249" s="1" t="s">
        <v>277</v>
      </c>
      <c r="C249" s="1">
        <v>16</v>
      </c>
      <c r="D249" s="1" t="s">
        <v>11</v>
      </c>
      <c r="E249" s="6">
        <f>IF(logVir!E249&lt;&gt;0,logVir!K249-SKir!K249*logKir!K249-SLir!K249*logHir!K249-SLir!K249*logQir!E249,0)</f>
        <v>7.9592979200540787E-2</v>
      </c>
      <c r="F249" s="6">
        <f>IF(logVir!F249&lt;&gt;0,logVir!L249-SKir!L249*logKir!L249-SLir!L249*logHir!L249-SLir!L249*logQir!F249,0)</f>
        <v>0.11291156960932873</v>
      </c>
      <c r="G249" s="6">
        <f>IF(logVir!G249&lt;&gt;0,logVir!M249-SKir!M249*logKir!M249-SLir!M249*logHir!M249-SLir!M249*logQir!G249,0)</f>
        <v>3.5719400855727459E-3</v>
      </c>
      <c r="H249" s="6">
        <f>IF(logVir!H249&lt;&gt;0,logVir!N249-SKir!N249*logKir!N249-SLir!N249*logHir!N249-SLir!N249*logQir!H249,0)</f>
        <v>-0.1480262227618</v>
      </c>
      <c r="I249" s="6">
        <f>IF(logVir!I249&lt;&gt;0,logVir!O249-SKir!O249*logKir!O249-SLir!O249*logHir!O249-SLir!O249*logQir!I249,0)</f>
        <v>-3.6877118835282739E-2</v>
      </c>
    </row>
    <row r="250" spans="1:9" x14ac:dyDescent="0.15">
      <c r="A250" s="1">
        <v>11</v>
      </c>
      <c r="B250" s="1" t="s">
        <v>277</v>
      </c>
      <c r="C250" s="1">
        <v>17</v>
      </c>
      <c r="D250" s="1" t="s">
        <v>12</v>
      </c>
      <c r="E250" s="6">
        <f>IF(logVir!E250&lt;&gt;0,logVir!K250-SKir!K250*logKir!K250-SLir!K250*logHir!K250-SLir!K250*logQir!E250,0)</f>
        <v>-0.11333230531584845</v>
      </c>
      <c r="F250" s="6">
        <f>IF(logVir!F250&lt;&gt;0,logVir!L250-SKir!L250*logKir!L250-SLir!L250*logHir!L250-SLir!L250*logQir!F250,0)</f>
        <v>4.646013808087128E-2</v>
      </c>
      <c r="G250" s="6">
        <f>IF(logVir!G250&lt;&gt;0,logVir!M250-SKir!M250*logKir!M250-SLir!M250*logHir!M250-SLir!M250*logQir!G250,0)</f>
        <v>-2.0550935019828583E-2</v>
      </c>
      <c r="H250" s="6">
        <f>IF(logVir!H250&lt;&gt;0,logVir!N250-SKir!N250*logKir!N250-SLir!N250*logHir!N250-SLir!N250*logQir!H250,0)</f>
        <v>-5.341270883625257E-2</v>
      </c>
      <c r="I250" s="6">
        <f>IF(logVir!I250&lt;&gt;0,logVir!O250-SKir!O250*logKir!O250-SLir!O250*logHir!O250-SLir!O250*logQir!I250,0)</f>
        <v>-4.648570635702199E-2</v>
      </c>
    </row>
    <row r="251" spans="1:9" x14ac:dyDescent="0.15">
      <c r="A251" s="1">
        <v>11</v>
      </c>
      <c r="B251" s="1" t="s">
        <v>277</v>
      </c>
      <c r="C251" s="1">
        <v>18</v>
      </c>
      <c r="D251" s="1" t="s">
        <v>13</v>
      </c>
      <c r="E251" s="6">
        <f>IF(logVir!E251&lt;&gt;0,logVir!K251-SKir!K251*logKir!K251-SLir!K251*logHir!K251-SLir!K251*logQir!E251,0)</f>
        <v>-0.16691132463591971</v>
      </c>
      <c r="F251" s="6">
        <f>IF(logVir!F251&lt;&gt;0,logVir!L251-SKir!L251*logKir!L251-SLir!L251*logHir!L251-SLir!L251*logQir!F251,0)</f>
        <v>-2.9088895233986028E-2</v>
      </c>
      <c r="G251" s="6">
        <f>IF(logVir!G251&lt;&gt;0,logVir!M251-SKir!M251*logKir!M251-SLir!M251*logHir!M251-SLir!M251*logQir!G251,0)</f>
        <v>0.10178556859575257</v>
      </c>
      <c r="H251" s="6">
        <f>IF(logVir!H251&lt;&gt;0,logVir!N251-SKir!N251*logKir!N251-SLir!N251*logHir!N251-SLir!N251*logQir!H251,0)</f>
        <v>5.3700236552033473E-2</v>
      </c>
      <c r="I251" s="6">
        <f>IF(logVir!I251&lt;&gt;0,logVir!O251-SKir!O251*logKir!O251-SLir!O251*logHir!O251-SLir!O251*logQir!I251,0)</f>
        <v>9.5219842353446438E-2</v>
      </c>
    </row>
    <row r="252" spans="1:9" x14ac:dyDescent="0.15">
      <c r="A252" s="1">
        <v>11</v>
      </c>
      <c r="B252" s="1" t="s">
        <v>277</v>
      </c>
      <c r="C252" s="1">
        <v>19</v>
      </c>
      <c r="D252" s="1" t="s">
        <v>14</v>
      </c>
      <c r="E252" s="6">
        <f>IF(logVir!E252&lt;&gt;0,logVir!K252-SKir!K252*logKir!K252-SLir!K252*logHir!K252-SLir!K252*logQir!E252,0)</f>
        <v>-0.20048762175630752</v>
      </c>
      <c r="F252" s="6">
        <f>IF(logVir!F252&lt;&gt;0,logVir!L252-SKir!L252*logKir!L252-SLir!L252*logHir!L252-SLir!L252*logQir!F252,0)</f>
        <v>-0.51466357965647858</v>
      </c>
      <c r="G252" s="6">
        <f>IF(logVir!G252&lt;&gt;0,logVir!M252-SKir!M252*logKir!M252-SLir!M252*logHir!M252-SLir!M252*logQir!G252,0)</f>
        <v>0.1600344737951806</v>
      </c>
      <c r="H252" s="6">
        <f>IF(logVir!H252&lt;&gt;0,logVir!N252-SKir!N252*logKir!N252-SLir!N252*logHir!N252-SLir!N252*logQir!H252,0)</f>
        <v>-9.1958697203912448E-2</v>
      </c>
      <c r="I252" s="6">
        <f>IF(logVir!I252&lt;&gt;0,logVir!O252-SKir!O252*logKir!O252-SLir!O252*logHir!O252-SLir!O252*logQir!I252,0)</f>
        <v>-7.577935920341583E-2</v>
      </c>
    </row>
    <row r="253" spans="1:9" x14ac:dyDescent="0.15">
      <c r="A253" s="1">
        <v>11</v>
      </c>
      <c r="B253" s="1" t="s">
        <v>277</v>
      </c>
      <c r="C253" s="1">
        <v>20</v>
      </c>
      <c r="D253" s="1" t="s">
        <v>15</v>
      </c>
      <c r="E253" s="6">
        <f>IF(logVir!E253&lt;&gt;0,logVir!K253-SKir!K253*logKir!K253-SLir!K253*logHir!K253-SLir!K253*logQir!E253,0)</f>
        <v>-0.28187317933223255</v>
      </c>
      <c r="F253" s="6">
        <f>IF(logVir!F253&lt;&gt;0,logVir!L253-SKir!L253*logKir!L253-SLir!L253*logHir!L253-SLir!L253*logQir!F253,0)</f>
        <v>4.8854734578669456E-2</v>
      </c>
      <c r="G253" s="6">
        <f>IF(logVir!G253&lt;&gt;0,logVir!M253-SKir!M253*logKir!M253-SLir!M253*logHir!M253-SLir!M253*logQir!G253,0)</f>
        <v>-4.0926531444393989E-2</v>
      </c>
      <c r="H253" s="6">
        <f>IF(logVir!H253&lt;&gt;0,logVir!N253-SKir!N253*logKir!N253-SLir!N253*logHir!N253-SLir!N253*logQir!H253,0)</f>
        <v>-4.3130405361525195E-2</v>
      </c>
      <c r="I253" s="6">
        <f>IF(logVir!I253&lt;&gt;0,logVir!O253-SKir!O253*logKir!O253-SLir!O253*logHir!O253-SLir!O253*logQir!I253,0)</f>
        <v>-5.8089493422853758E-2</v>
      </c>
    </row>
    <row r="254" spans="1:9" x14ac:dyDescent="0.15">
      <c r="A254" s="1">
        <v>11</v>
      </c>
      <c r="B254" s="1" t="s">
        <v>277</v>
      </c>
      <c r="C254" s="1">
        <v>21</v>
      </c>
      <c r="D254" s="1" t="s">
        <v>16</v>
      </c>
      <c r="E254" s="6">
        <f>IF(logVir!E254&lt;&gt;0,logVir!K254-SKir!K254*logKir!K254-SLir!K254*logHir!K254-SLir!K254*logQir!E254,0)</f>
        <v>-0.35979327284489276</v>
      </c>
      <c r="F254" s="6">
        <f>IF(logVir!F254&lt;&gt;0,logVir!L254-SKir!L254*logKir!L254-SLir!L254*logHir!L254-SLir!L254*logQir!F254,0)</f>
        <v>1.0834664290450029E-2</v>
      </c>
      <c r="G254" s="6">
        <f>IF(logVir!G254&lt;&gt;0,logVir!M254-SKir!M254*logKir!M254-SLir!M254*logHir!M254-SLir!M254*logQir!G254,0)</f>
        <v>2.027113390691632E-2</v>
      </c>
      <c r="H254" s="6">
        <f>IF(logVir!H254&lt;&gt;0,logVir!N254-SKir!N254*logKir!N254-SLir!N254*logHir!N254-SLir!N254*logQir!H254,0)</f>
        <v>-0.12226009267232824</v>
      </c>
      <c r="I254" s="6">
        <f>IF(logVir!I254&lt;&gt;0,logVir!O254-SKir!O254*logKir!O254-SLir!O254*logHir!O254-SLir!O254*logQir!I254,0)</f>
        <v>-0.24488717177349092</v>
      </c>
    </row>
    <row r="255" spans="1:9" x14ac:dyDescent="0.15">
      <c r="A255" s="1">
        <v>11</v>
      </c>
      <c r="B255" s="1" t="s">
        <v>94</v>
      </c>
      <c r="C255" s="1">
        <v>22</v>
      </c>
      <c r="D255" s="1" t="s">
        <v>8</v>
      </c>
      <c r="E255" s="6">
        <f>IF(logVir!E255&lt;&gt;0,logVir!K255-SKir!K255*logKir!K255-SLir!K255*logHir!K255-SLir!K255*logQir!E255,0)</f>
        <v>-2.7390662020158205E-2</v>
      </c>
      <c r="F255" s="6">
        <f>IF(logVir!F255&lt;&gt;0,logVir!L255-SKir!L255*logKir!L255-SLir!L255*logHir!L255-SLir!L255*logQir!F255,0)</f>
        <v>7.4250130903082773E-2</v>
      </c>
      <c r="G255" s="6">
        <f>IF(logVir!G255&lt;&gt;0,logVir!M255-SKir!M255*logKir!M255-SLir!M255*logHir!M255-SLir!M255*logQir!G255,0)</f>
        <v>7.3508358612085281E-2</v>
      </c>
      <c r="H255" s="6">
        <f>IF(logVir!H255&lt;&gt;0,logVir!N255-SKir!N255*logKir!N255-SLir!N255*logHir!N255-SLir!N255*logQir!H255,0)</f>
        <v>0.11630211939139704</v>
      </c>
      <c r="I255" s="6">
        <f>IF(logVir!I255&lt;&gt;0,logVir!O255-SKir!O255*logKir!O255-SLir!O255*logHir!O255-SLir!O255*logQir!I255,0)</f>
        <v>-2.9000123959092808E-2</v>
      </c>
    </row>
    <row r="256" spans="1:9" x14ac:dyDescent="0.15">
      <c r="A256" s="1">
        <v>11</v>
      </c>
      <c r="B256" s="1" t="s">
        <v>94</v>
      </c>
      <c r="C256" s="1">
        <v>23</v>
      </c>
      <c r="D256" s="1" t="s">
        <v>29</v>
      </c>
      <c r="E256" s="6">
        <f>IF(logVir!E256&lt;&gt;0,logVir!K256-SKir!K256*logKir!K256-SLir!K256*logHir!K256-SLir!K256*logQir!E256,0)</f>
        <v>-8.2070347872437777E-2</v>
      </c>
      <c r="F256" s="6">
        <f>IF(logVir!F256&lt;&gt;0,logVir!L256-SKir!L256*logKir!L256-SLir!L256*logHir!L256-SLir!L256*logQir!F256,0)</f>
        <v>-0.11203856220586549</v>
      </c>
      <c r="G256" s="6">
        <f>IF(logVir!G256&lt;&gt;0,logVir!M256-SKir!M256*logKir!M256-SLir!M256*logHir!M256-SLir!M256*logQir!G256,0)</f>
        <v>-4.8910681957976411E-2</v>
      </c>
      <c r="H256" s="6">
        <f>IF(logVir!H256&lt;&gt;0,logVir!N256-SKir!N256*logKir!N256-SLir!N256*logHir!N256-SLir!N256*logQir!H256,0)</f>
        <v>9.4411734562686034E-3</v>
      </c>
      <c r="I256" s="6">
        <f>IF(logVir!I256&lt;&gt;0,logVir!O256-SKir!O256*logKir!O256-SLir!O256*logHir!O256-SLir!O256*logQir!I256,0)</f>
        <v>6.4023274089956408E-2</v>
      </c>
    </row>
    <row r="257" spans="1:9" x14ac:dyDescent="0.15">
      <c r="A257" s="1">
        <v>12</v>
      </c>
      <c r="B257" s="1" t="s">
        <v>100</v>
      </c>
      <c r="C257" s="1">
        <v>1</v>
      </c>
      <c r="D257" s="1" t="s">
        <v>9</v>
      </c>
      <c r="E257" s="6">
        <f>IF(logVir!E257&lt;&gt;0,logVir!K257-SKir!K257*logKir!K257-SLir!K257*logHir!K257-SLir!K257*logQir!E257,0)</f>
        <v>-0.17070457334229749</v>
      </c>
      <c r="F257" s="6">
        <f>IF(logVir!F257&lt;&gt;0,logVir!L257-SKir!L257*logKir!L257-SLir!L257*logHir!L257-SLir!L257*logQir!F257,0)</f>
        <v>3.4691911371773673E-2</v>
      </c>
      <c r="G257" s="6">
        <f>IF(logVir!G257&lt;&gt;0,logVir!M257-SKir!M257*logKir!M257-SLir!M257*logHir!M257-SLir!M257*logQir!G257,0)</f>
        <v>0.19047199246218166</v>
      </c>
      <c r="H257" s="6">
        <f>IF(logVir!H257&lt;&gt;0,logVir!N257-SKir!N257*logKir!N257-SLir!N257*logHir!N257-SLir!N257*logQir!H257,0)</f>
        <v>0.32844253167175386</v>
      </c>
      <c r="I257" s="6">
        <f>IF(logVir!I257&lt;&gt;0,logVir!O257-SKir!O257*logKir!O257-SLir!O257*logHir!O257-SLir!O257*logQir!I257,0)</f>
        <v>0.40786480996949559</v>
      </c>
    </row>
    <row r="258" spans="1:9" x14ac:dyDescent="0.15">
      <c r="A258" s="1">
        <v>12</v>
      </c>
      <c r="B258" s="1" t="s">
        <v>100</v>
      </c>
      <c r="C258" s="1">
        <v>2</v>
      </c>
      <c r="D258" s="1" t="s">
        <v>10</v>
      </c>
      <c r="E258" s="6">
        <f>IF(logVir!E258&lt;&gt;0,logVir!K258-SKir!K258*logKir!K258-SLir!K258*logHir!K258-SLir!K258*logQir!E258,0)</f>
        <v>0.51278144965276384</v>
      </c>
      <c r="F258" s="6">
        <f>IF(logVir!F258&lt;&gt;0,logVir!L258-SKir!L258*logKir!L258-SLir!L258*logHir!L258-SLir!L258*logQir!F258,0)</f>
        <v>0.71781977877933745</v>
      </c>
      <c r="G258" s="6">
        <f>IF(logVir!G258&lt;&gt;0,logVir!M258-SKir!M258*logKir!M258-SLir!M258*logHir!M258-SLir!M258*logQir!G258,0)</f>
        <v>0.21754837594425447</v>
      </c>
      <c r="H258" s="6">
        <f>IF(logVir!H258&lt;&gt;0,logVir!N258-SKir!N258*logKir!N258-SLir!N258*logHir!N258-SLir!N258*logQir!H258,0)</f>
        <v>4.7131082088671568E-2</v>
      </c>
      <c r="I258" s="6">
        <f>IF(logVir!I258&lt;&gt;0,logVir!O258-SKir!O258*logKir!O258-SLir!O258*logHir!O258-SLir!O258*logQir!I258,0)</f>
        <v>0.6849720267211179</v>
      </c>
    </row>
    <row r="259" spans="1:9" x14ac:dyDescent="0.15">
      <c r="A259" s="1">
        <v>12</v>
      </c>
      <c r="B259" s="1" t="s">
        <v>101</v>
      </c>
      <c r="C259" s="1">
        <v>3</v>
      </c>
      <c r="D259" s="1" t="s">
        <v>17</v>
      </c>
      <c r="E259" s="6">
        <f>IF(logVir!E259&lt;&gt;0,logVir!K259-SKir!K259*logKir!K259-SLir!K259*logHir!K259-SLir!K259*logQir!E259,0)</f>
        <v>-0.24125679893826413</v>
      </c>
      <c r="F259" s="6">
        <f>IF(logVir!F259&lt;&gt;0,logVir!L259-SKir!L259*logKir!L259-SLir!L259*logHir!L259-SLir!L259*logQir!F259,0)</f>
        <v>-5.3762572080245832E-2</v>
      </c>
      <c r="G259" s="6">
        <f>IF(logVir!G259&lt;&gt;0,logVir!M259-SKir!M259*logKir!M259-SLir!M259*logHir!M259-SLir!M259*logQir!G259,0)</f>
        <v>-0.13510276412139213</v>
      </c>
      <c r="H259" s="6">
        <f>IF(logVir!H259&lt;&gt;0,logVir!N259-SKir!N259*logKir!N259-SLir!N259*logHir!N259-SLir!N259*logQir!H259,0)</f>
        <v>-0.12181521827697771</v>
      </c>
      <c r="I259" s="6">
        <f>IF(logVir!I259&lt;&gt;0,logVir!O259-SKir!O259*logKir!O259-SLir!O259*logHir!O259-SLir!O259*logQir!I259,0)</f>
        <v>0.23206398227128522</v>
      </c>
    </row>
    <row r="260" spans="1:9" x14ac:dyDescent="0.15">
      <c r="A260" s="1">
        <v>12</v>
      </c>
      <c r="B260" s="1" t="s">
        <v>101</v>
      </c>
      <c r="C260" s="1">
        <v>4</v>
      </c>
      <c r="D260" s="1" t="s">
        <v>18</v>
      </c>
      <c r="E260" s="6">
        <f>IF(logVir!E260&lt;&gt;0,logVir!K260-SKir!K260*logKir!K260-SLir!K260*logHir!K260-SLir!K260*logQir!E260,0)</f>
        <v>-4.8617419551575669E-3</v>
      </c>
      <c r="F260" s="6">
        <f>IF(logVir!F260&lt;&gt;0,logVir!L260-SKir!L260*logKir!L260-SLir!L260*logHir!L260-SLir!L260*logQir!F260,0)</f>
        <v>0.1203354700063157</v>
      </c>
      <c r="G260" s="6">
        <f>IF(logVir!G260&lt;&gt;0,logVir!M260-SKir!M260*logKir!M260-SLir!M260*logHir!M260-SLir!M260*logQir!G260,0)</f>
        <v>0.18583380613349643</v>
      </c>
      <c r="H260" s="6">
        <f>IF(logVir!H260&lt;&gt;0,logVir!N260-SKir!N260*logKir!N260-SLir!N260*logHir!N260-SLir!N260*logQir!H260,0)</f>
        <v>-0.24883255243076982</v>
      </c>
      <c r="I260" s="6">
        <f>IF(logVir!I260&lt;&gt;0,logVir!O260-SKir!O260*logKir!O260-SLir!O260*logHir!O260-SLir!O260*logQir!I260,0)</f>
        <v>-2.0049113914789848E-2</v>
      </c>
    </row>
    <row r="261" spans="1:9" x14ac:dyDescent="0.15">
      <c r="A261" s="1">
        <v>12</v>
      </c>
      <c r="B261" s="1" t="s">
        <v>101</v>
      </c>
      <c r="C261" s="1">
        <v>5</v>
      </c>
      <c r="D261" s="1" t="s">
        <v>19</v>
      </c>
      <c r="E261" s="6">
        <f>IF(logVir!E261&lt;&gt;0,logVir!K261-SKir!K261*logKir!K261-SLir!K261*logHir!K261-SLir!K261*logQir!E261,0)</f>
        <v>0.25600693388562873</v>
      </c>
      <c r="F261" s="6">
        <f>IF(logVir!F261&lt;&gt;0,logVir!L261-SKir!L261*logKir!L261-SLir!L261*logHir!L261-SLir!L261*logQir!F261,0)</f>
        <v>0.38688567164347648</v>
      </c>
      <c r="G261" s="6">
        <f>IF(logVir!G261&lt;&gt;0,logVir!M261-SKir!M261*logKir!M261-SLir!M261*logHir!M261-SLir!M261*logQir!G261,0)</f>
        <v>0.19764053313194527</v>
      </c>
      <c r="H261" s="6">
        <f>IF(logVir!H261&lt;&gt;0,logVir!N261-SKir!N261*logKir!N261-SLir!N261*logHir!N261-SLir!N261*logQir!H261,0)</f>
        <v>0.10962196265738515</v>
      </c>
      <c r="I261" s="6">
        <f>IF(logVir!I261&lt;&gt;0,logVir!O261-SKir!O261*logKir!O261-SLir!O261*logHir!O261-SLir!O261*logQir!I261,0)</f>
        <v>0.30237143212280104</v>
      </c>
    </row>
    <row r="262" spans="1:9" x14ac:dyDescent="0.15">
      <c r="A262" s="1">
        <v>12</v>
      </c>
      <c r="B262" s="1" t="s">
        <v>101</v>
      </c>
      <c r="C262" s="1">
        <v>6</v>
      </c>
      <c r="D262" s="1" t="s">
        <v>3</v>
      </c>
      <c r="E262" s="6">
        <f>IF(logVir!E262&lt;&gt;0,logVir!K262-SKir!K262*logKir!K262-SLir!K262*logHir!K262-SLir!K262*logQir!E262,0)</f>
        <v>-0.25837248700200149</v>
      </c>
      <c r="F262" s="6">
        <f>IF(logVir!F262&lt;&gt;0,logVir!L262-SKir!L262*logKir!L262-SLir!L262*logHir!L262-SLir!L262*logQir!F262,0)</f>
        <v>-2.4036211098829981E-2</v>
      </c>
      <c r="G262" s="6">
        <f>IF(logVir!G262&lt;&gt;0,logVir!M262-SKir!M262*logKir!M262-SLir!M262*logHir!M262-SLir!M262*logQir!G262,0)</f>
        <v>0.19302763206903439</v>
      </c>
      <c r="H262" s="6">
        <f>IF(logVir!H262&lt;&gt;0,logVir!N262-SKir!N262*logKir!N262-SLir!N262*logHir!N262-SLir!N262*logQir!H262,0)</f>
        <v>0.45121721009877408</v>
      </c>
      <c r="I262" s="6">
        <f>IF(logVir!I262&lt;&gt;0,logVir!O262-SKir!O262*logKir!O262-SLir!O262*logHir!O262-SLir!O262*logQir!I262,0)</f>
        <v>0.4205289651051744</v>
      </c>
    </row>
    <row r="263" spans="1:9" x14ac:dyDescent="0.15">
      <c r="A263" s="1">
        <v>12</v>
      </c>
      <c r="B263" s="1" t="s">
        <v>101</v>
      </c>
      <c r="C263" s="1">
        <v>7</v>
      </c>
      <c r="D263" s="1" t="s">
        <v>20</v>
      </c>
      <c r="E263" s="6">
        <f>IF(logVir!E263&lt;&gt;0,logVir!K263-SKir!K263*logKir!K263-SLir!K263*logHir!K263-SLir!K263*logQir!E263,0)</f>
        <v>0.75743094242405973</v>
      </c>
      <c r="F263" s="6">
        <f>IF(logVir!F263&lt;&gt;0,logVir!L263-SKir!L263*logKir!L263-SLir!L263*logHir!L263-SLir!L263*logQir!F263,0)</f>
        <v>1.2086269751154859</v>
      </c>
      <c r="G263" s="6">
        <f>IF(logVir!G263&lt;&gt;0,logVir!M263-SKir!M263*logKir!M263-SLir!M263*logHir!M263-SLir!M263*logQir!G263,0)</f>
        <v>0.97779395129933977</v>
      </c>
      <c r="H263" s="6">
        <f>IF(logVir!H263&lt;&gt;0,logVir!N263-SKir!N263*logKir!N263-SLir!N263*logHir!N263-SLir!N263*logQir!H263,0)</f>
        <v>0.89004785040158652</v>
      </c>
      <c r="I263" s="6">
        <f>IF(logVir!I263&lt;&gt;0,logVir!O263-SKir!O263*logKir!O263-SLir!O263*logHir!O263-SLir!O263*logQir!I263,0)</f>
        <v>1.1866530296872784</v>
      </c>
    </row>
    <row r="264" spans="1:9" x14ac:dyDescent="0.15">
      <c r="A264" s="1">
        <v>12</v>
      </c>
      <c r="B264" s="1" t="s">
        <v>101</v>
      </c>
      <c r="C264" s="1">
        <v>8</v>
      </c>
      <c r="D264" s="1" t="s">
        <v>21</v>
      </c>
      <c r="E264" s="6">
        <f>IF(logVir!E264&lt;&gt;0,logVir!K264-SKir!K264*logKir!K264-SLir!K264*logHir!K264-SLir!K264*logQir!E264,0)</f>
        <v>0.50085543580796332</v>
      </c>
      <c r="F264" s="6">
        <f>IF(logVir!F264&lt;&gt;0,logVir!L264-SKir!L264*logKir!L264-SLir!L264*logHir!L264-SLir!L264*logQir!F264,0)</f>
        <v>0.27186229449674415</v>
      </c>
      <c r="G264" s="6">
        <f>IF(logVir!G264&lt;&gt;0,logVir!M264-SKir!M264*logKir!M264-SLir!M264*logHir!M264-SLir!M264*logQir!G264,0)</f>
        <v>0.33751699592653434</v>
      </c>
      <c r="H264" s="6">
        <f>IF(logVir!H264&lt;&gt;0,logVir!N264-SKir!N264*logKir!N264-SLir!N264*logHir!N264-SLir!N264*logQir!H264,0)</f>
        <v>0.22980117347157977</v>
      </c>
      <c r="I264" s="6">
        <f>IF(logVir!I264&lt;&gt;0,logVir!O264-SKir!O264*logKir!O264-SLir!O264*logHir!O264-SLir!O264*logQir!I264,0)</f>
        <v>0.33870669824596611</v>
      </c>
    </row>
    <row r="265" spans="1:9" x14ac:dyDescent="0.15">
      <c r="A265" s="1">
        <v>12</v>
      </c>
      <c r="B265" s="1" t="s">
        <v>101</v>
      </c>
      <c r="C265" s="1">
        <v>9</v>
      </c>
      <c r="D265" s="1" t="s">
        <v>22</v>
      </c>
      <c r="E265" s="6">
        <f>IF(logVir!E265&lt;&gt;0,logVir!K265-SKir!K265*logKir!K265-SLir!K265*logHir!K265-SLir!K265*logQir!E265,0)</f>
        <v>-0.28274154633251469</v>
      </c>
      <c r="F265" s="6">
        <f>IF(logVir!F265&lt;&gt;0,logVir!L265-SKir!L265*logKir!L265-SLir!L265*logHir!L265-SLir!L265*logQir!F265,0)</f>
        <v>2.6125237681845354E-3</v>
      </c>
      <c r="G265" s="6">
        <f>IF(logVir!G265&lt;&gt;0,logVir!M265-SKir!M265*logKir!M265-SLir!M265*logHir!M265-SLir!M265*logQir!G265,0)</f>
        <v>0.2699645240745982</v>
      </c>
      <c r="H265" s="6">
        <f>IF(logVir!H265&lt;&gt;0,logVir!N265-SKir!N265*logKir!N265-SLir!N265*logHir!N265-SLir!N265*logQir!H265,0)</f>
        <v>0.11028404437825857</v>
      </c>
      <c r="I265" s="6">
        <f>IF(logVir!I265&lt;&gt;0,logVir!O265-SKir!O265*logKir!O265-SLir!O265*logHir!O265-SLir!O265*logQir!I265,0)</f>
        <v>0.27506747292604994</v>
      </c>
    </row>
    <row r="266" spans="1:9" x14ac:dyDescent="0.15">
      <c r="A266" s="1">
        <v>12</v>
      </c>
      <c r="B266" s="1" t="s">
        <v>101</v>
      </c>
      <c r="C266" s="1">
        <v>10</v>
      </c>
      <c r="D266" s="1" t="s">
        <v>23</v>
      </c>
      <c r="E266" s="6">
        <f>IF(logVir!E266&lt;&gt;0,logVir!K266-SKir!K266*logKir!K266-SLir!K266*logHir!K266-SLir!K266*logQir!E266,0)</f>
        <v>0.27345678452450684</v>
      </c>
      <c r="F266" s="6">
        <f>IF(logVir!F266&lt;&gt;0,logVir!L266-SKir!L266*logKir!L266-SLir!L266*logHir!L266-SLir!L266*logQir!F266,0)</f>
        <v>0.23805272731927357</v>
      </c>
      <c r="G266" s="6">
        <f>IF(logVir!G266&lt;&gt;0,logVir!M266-SKir!M266*logKir!M266-SLir!M266*logHir!M266-SLir!M266*logQir!G266,0)</f>
        <v>0.31456166629375226</v>
      </c>
      <c r="H266" s="6">
        <f>IF(logVir!H266&lt;&gt;0,logVir!N266-SKir!N266*logKir!N266-SLir!N266*logHir!N266-SLir!N266*logQir!H266,0)</f>
        <v>0.12316017123524169</v>
      </c>
      <c r="I266" s="6">
        <f>IF(logVir!I266&lt;&gt;0,logVir!O266-SKir!O266*logKir!O266-SLir!O266*logHir!O266-SLir!O266*logQir!I266,0)</f>
        <v>0.21054687914190862</v>
      </c>
    </row>
    <row r="267" spans="1:9" x14ac:dyDescent="0.15">
      <c r="A267" s="1">
        <v>12</v>
      </c>
      <c r="B267" s="1" t="s">
        <v>101</v>
      </c>
      <c r="C267" s="1">
        <v>11</v>
      </c>
      <c r="D267" s="1" t="s">
        <v>24</v>
      </c>
      <c r="E267" s="6">
        <f>IF(logVir!E267&lt;&gt;0,logVir!K267-SKir!K267*logKir!K267-SLir!K267*logHir!K267-SLir!K267*logQir!E267,0)</f>
        <v>0.26052219744156019</v>
      </c>
      <c r="F267" s="6">
        <f>IF(logVir!F267&lt;&gt;0,logVir!L267-SKir!L267*logKir!L267-SLir!L267*logHir!L267-SLir!L267*logQir!F267,0)</f>
        <v>0.37588320124107616</v>
      </c>
      <c r="G267" s="6">
        <f>IF(logVir!G267&lt;&gt;0,logVir!M267-SKir!M267*logKir!M267-SLir!M267*logHir!M267-SLir!M267*logQir!G267,0)</f>
        <v>0.25925505778703084</v>
      </c>
      <c r="H267" s="6">
        <f>IF(logVir!H267&lt;&gt;0,logVir!N267-SKir!N267*logKir!N267-SLir!N267*logHir!N267-SLir!N267*logQir!H267,0)</f>
        <v>-4.1276201042718362E-2</v>
      </c>
      <c r="I267" s="6">
        <f>IF(logVir!I267&lt;&gt;0,logVir!O267-SKir!O267*logKir!O267-SLir!O267*logHir!O267-SLir!O267*logQir!I267,0)</f>
        <v>3.1360334993354499E-2</v>
      </c>
    </row>
    <row r="268" spans="1:9" x14ac:dyDescent="0.15">
      <c r="A268" s="1">
        <v>12</v>
      </c>
      <c r="B268" s="1" t="s">
        <v>101</v>
      </c>
      <c r="C268" s="1">
        <v>12</v>
      </c>
      <c r="D268" s="1" t="s">
        <v>25</v>
      </c>
      <c r="E268" s="6">
        <f>IF(logVir!E268&lt;&gt;0,logVir!K268-SKir!K268*logKir!K268-SLir!K268*logHir!K268-SLir!K268*logQir!E268,0)</f>
        <v>-3.8604685753485801E-2</v>
      </c>
      <c r="F268" s="6">
        <f>IF(logVir!F268&lt;&gt;0,logVir!L268-SKir!L268*logKir!L268-SLir!L268*logHir!L268-SLir!L268*logQir!F268,0)</f>
        <v>6.1747333791549175E-3</v>
      </c>
      <c r="G268" s="6">
        <f>IF(logVir!G268&lt;&gt;0,logVir!M268-SKir!M268*logKir!M268-SLir!M268*logHir!M268-SLir!M268*logQir!G268,0)</f>
        <v>4.5830518529989275E-2</v>
      </c>
      <c r="H268" s="6">
        <f>IF(logVir!H268&lt;&gt;0,logVir!N268-SKir!N268*logKir!N268-SLir!N268*logHir!N268-SLir!N268*logQir!H268,0)</f>
        <v>6.3552781914251275E-2</v>
      </c>
      <c r="I268" s="6">
        <f>IF(logVir!I268&lt;&gt;0,logVir!O268-SKir!O268*logKir!O268-SLir!O268*logHir!O268-SLir!O268*logQir!I268,0)</f>
        <v>-0.35505438735196737</v>
      </c>
    </row>
    <row r="269" spans="1:9" x14ac:dyDescent="0.15">
      <c r="A269" s="1">
        <v>12</v>
      </c>
      <c r="B269" s="1" t="s">
        <v>101</v>
      </c>
      <c r="C269" s="1">
        <v>13</v>
      </c>
      <c r="D269" s="1" t="s">
        <v>26</v>
      </c>
      <c r="E269" s="6">
        <f>IF(logVir!E269&lt;&gt;0,logVir!K269-SKir!K269*logKir!K269-SLir!K269*logHir!K269-SLir!K269*logQir!E269,0)</f>
        <v>0.47283347771243539</v>
      </c>
      <c r="F269" s="6">
        <f>IF(logVir!F269&lt;&gt;0,logVir!L269-SKir!L269*logKir!L269-SLir!L269*logHir!L269-SLir!L269*logQir!F269,0)</f>
        <v>0.67465194450231714</v>
      </c>
      <c r="G269" s="6">
        <f>IF(logVir!G269&lt;&gt;0,logVir!M269-SKir!M269*logKir!M269-SLir!M269*logHir!M269-SLir!M269*logQir!G269,0)</f>
        <v>1.2038449129578148</v>
      </c>
      <c r="H269" s="6">
        <f>IF(logVir!H269&lt;&gt;0,logVir!N269-SKir!N269*logKir!N269-SLir!N269*logHir!N269-SLir!N269*logQir!H269,0)</f>
        <v>6.8855732913343043E-2</v>
      </c>
      <c r="I269" s="6">
        <f>IF(logVir!I269&lt;&gt;0,logVir!O269-SKir!O269*logKir!O269-SLir!O269*logHir!O269-SLir!O269*logQir!I269,0)</f>
        <v>0.2737792029215792</v>
      </c>
    </row>
    <row r="270" spans="1:9" x14ac:dyDescent="0.15">
      <c r="A270" s="1">
        <v>12</v>
      </c>
      <c r="B270" s="1" t="s">
        <v>101</v>
      </c>
      <c r="C270" s="1">
        <v>14</v>
      </c>
      <c r="D270" s="1" t="s">
        <v>27</v>
      </c>
      <c r="E270" s="6">
        <f>IF(logVir!E270&lt;&gt;0,logVir!K270-SKir!K270*logKir!K270-SLir!K270*logHir!K270-SLir!K270*logQir!E270,0)</f>
        <v>0.57137025937583308</v>
      </c>
      <c r="F270" s="6">
        <f>IF(logVir!F270&lt;&gt;0,logVir!L270-SKir!L270*logKir!L270-SLir!L270*logHir!L270-SLir!L270*logQir!F270,0)</f>
        <v>0.70760219946227876</v>
      </c>
      <c r="G270" s="6">
        <f>IF(logVir!G270&lt;&gt;0,logVir!M270-SKir!M270*logKir!M270-SLir!M270*logHir!M270-SLir!M270*logQir!G270,0)</f>
        <v>0.19730917276846688</v>
      </c>
      <c r="H270" s="6">
        <f>IF(logVir!H270&lt;&gt;0,logVir!N270-SKir!N270*logKir!N270-SLir!N270*logHir!N270-SLir!N270*logQir!H270,0)</f>
        <v>0.14138996849344487</v>
      </c>
      <c r="I270" s="6">
        <f>IF(logVir!I270&lt;&gt;0,logVir!O270-SKir!O270*logKir!O270-SLir!O270*logHir!O270-SLir!O270*logQir!I270,0)</f>
        <v>-5.7792005603758176E-2</v>
      </c>
    </row>
    <row r="271" spans="1:9" x14ac:dyDescent="0.15">
      <c r="A271" s="1">
        <v>12</v>
      </c>
      <c r="B271" s="1" t="s">
        <v>101</v>
      </c>
      <c r="C271" s="1">
        <v>15</v>
      </c>
      <c r="D271" s="1" t="s">
        <v>28</v>
      </c>
      <c r="E271" s="6">
        <f>IF(logVir!E271&lt;&gt;0,logVir!K271-SKir!K271*logKir!K271-SLir!K271*logHir!K271-SLir!K271*logQir!E271,0)</f>
        <v>4.0387470045385288E-2</v>
      </c>
      <c r="F271" s="6">
        <f>IF(logVir!F271&lt;&gt;0,logVir!L271-SKir!L271*logKir!L271-SLir!L271*logHir!L271-SLir!L271*logQir!F271,0)</f>
        <v>0.25558061351622202</v>
      </c>
      <c r="G271" s="6">
        <f>IF(logVir!G271&lt;&gt;0,logVir!M271-SKir!M271*logKir!M271-SLir!M271*logHir!M271-SLir!M271*logQir!G271,0)</f>
        <v>0.17250703546678511</v>
      </c>
      <c r="H271" s="6">
        <f>IF(logVir!H271&lt;&gt;0,logVir!N271-SKir!N271*logKir!N271-SLir!N271*logHir!N271-SLir!N271*logQir!H271,0)</f>
        <v>-0.10604712467719676</v>
      </c>
      <c r="I271" s="6">
        <f>IF(logVir!I271&lt;&gt;0,logVir!O271-SKir!O271*logKir!O271-SLir!O271*logHir!O271-SLir!O271*logQir!I271,0)</f>
        <v>-1.9191830660920839E-2</v>
      </c>
    </row>
    <row r="272" spans="1:9" x14ac:dyDescent="0.15">
      <c r="A272" s="1">
        <v>12</v>
      </c>
      <c r="B272" s="1" t="s">
        <v>100</v>
      </c>
      <c r="C272" s="1">
        <v>16</v>
      </c>
      <c r="D272" s="1" t="s">
        <v>11</v>
      </c>
      <c r="E272" s="6">
        <f>IF(logVir!E272&lt;&gt;0,logVir!K272-SKir!K272*logKir!K272-SLir!K272*logHir!K272-SLir!K272*logQir!E272,0)</f>
        <v>1.2118400456838554E-2</v>
      </c>
      <c r="F272" s="6">
        <f>IF(logVir!F272&lt;&gt;0,logVir!L272-SKir!L272*logKir!L272-SLir!L272*logHir!L272-SLir!L272*logQir!F272,0)</f>
        <v>1.9644184787379962E-2</v>
      </c>
      <c r="G272" s="6">
        <f>IF(logVir!G272&lt;&gt;0,logVir!M272-SKir!M272*logKir!M272-SLir!M272*logHir!M272-SLir!M272*logQir!G272,0)</f>
        <v>0.17306724771682061</v>
      </c>
      <c r="H272" s="6">
        <f>IF(logVir!H272&lt;&gt;0,logVir!N272-SKir!N272*logKir!N272-SLir!N272*logHir!N272-SLir!N272*logQir!H272,0)</f>
        <v>-0.11391884834391211</v>
      </c>
      <c r="I272" s="6">
        <f>IF(logVir!I272&lt;&gt;0,logVir!O272-SKir!O272*logKir!O272-SLir!O272*logHir!O272-SLir!O272*logQir!I272,0)</f>
        <v>3.6044263616882732E-2</v>
      </c>
    </row>
    <row r="273" spans="1:9" x14ac:dyDescent="0.15">
      <c r="A273" s="1">
        <v>12</v>
      </c>
      <c r="B273" s="1" t="s">
        <v>100</v>
      </c>
      <c r="C273" s="1">
        <v>17</v>
      </c>
      <c r="D273" s="1" t="s">
        <v>12</v>
      </c>
      <c r="E273" s="6">
        <f>IF(logVir!E273&lt;&gt;0,logVir!K273-SKir!K273*logKir!K273-SLir!K273*logHir!K273-SLir!K273*logQir!E273,0)</f>
        <v>0.47880878661923981</v>
      </c>
      <c r="F273" s="6">
        <f>IF(logVir!F273&lt;&gt;0,logVir!L273-SKir!L273*logKir!L273-SLir!L273*logHir!L273-SLir!L273*logQir!F273,0)</f>
        <v>0.33598129432789348</v>
      </c>
      <c r="G273" s="6">
        <f>IF(logVir!G273&lt;&gt;0,logVir!M273-SKir!M273*logKir!M273-SLir!M273*logHir!M273-SLir!M273*logQir!G273,0)</f>
        <v>0.15937942817026596</v>
      </c>
      <c r="H273" s="6">
        <f>IF(logVir!H273&lt;&gt;0,logVir!N273-SKir!N273*logKir!N273-SLir!N273*logHir!N273-SLir!N273*logQir!H273,0)</f>
        <v>3.447344399790496E-2</v>
      </c>
      <c r="I273" s="6">
        <f>IF(logVir!I273&lt;&gt;0,logVir!O273-SKir!O273*logKir!O273-SLir!O273*logHir!O273-SLir!O273*logQir!I273,0)</f>
        <v>0.16396287875154811</v>
      </c>
    </row>
    <row r="274" spans="1:9" x14ac:dyDescent="0.15">
      <c r="A274" s="1">
        <v>12</v>
      </c>
      <c r="B274" s="1" t="s">
        <v>100</v>
      </c>
      <c r="C274" s="1">
        <v>18</v>
      </c>
      <c r="D274" s="1" t="s">
        <v>13</v>
      </c>
      <c r="E274" s="6">
        <f>IF(logVir!E274&lt;&gt;0,logVir!K274-SKir!K274*logKir!K274-SLir!K274*logHir!K274-SLir!K274*logQir!E274,0)</f>
        <v>-0.2199079568132665</v>
      </c>
      <c r="F274" s="6">
        <f>IF(logVir!F274&lt;&gt;0,logVir!L274-SKir!L274*logKir!L274-SLir!L274*logHir!L274-SLir!L274*logQir!F274,0)</f>
        <v>-2.9740472713622297E-2</v>
      </c>
      <c r="G274" s="6">
        <f>IF(logVir!G274&lt;&gt;0,logVir!M274-SKir!M274*logKir!M274-SLir!M274*logHir!M274-SLir!M274*logQir!G274,0)</f>
        <v>-0.12130013249849839</v>
      </c>
      <c r="H274" s="6">
        <f>IF(logVir!H274&lt;&gt;0,logVir!N274-SKir!N274*logKir!N274-SLir!N274*logHir!N274-SLir!N274*logQir!H274,0)</f>
        <v>6.6428867884973042E-2</v>
      </c>
      <c r="I274" s="6">
        <f>IF(logVir!I274&lt;&gt;0,logVir!O274-SKir!O274*logKir!O274-SLir!O274*logHir!O274-SLir!O274*logQir!I274,0)</f>
        <v>0.20797142717577216</v>
      </c>
    </row>
    <row r="275" spans="1:9" x14ac:dyDescent="0.15">
      <c r="A275" s="1">
        <v>12</v>
      </c>
      <c r="B275" s="1" t="s">
        <v>100</v>
      </c>
      <c r="C275" s="1">
        <v>19</v>
      </c>
      <c r="D275" s="1" t="s">
        <v>14</v>
      </c>
      <c r="E275" s="6">
        <f>IF(logVir!E275&lt;&gt;0,logVir!K275-SKir!K275*logKir!K275-SLir!K275*logHir!K275-SLir!K275*logQir!E275,0)</f>
        <v>-0.27724275519118158</v>
      </c>
      <c r="F275" s="6">
        <f>IF(logVir!F275&lt;&gt;0,logVir!L275-SKir!L275*logKir!L275-SLir!L275*logHir!L275-SLir!L275*logQir!F275,0)</f>
        <v>-0.16300294662960893</v>
      </c>
      <c r="G275" s="6">
        <f>IF(logVir!G275&lt;&gt;0,logVir!M275-SKir!M275*logKir!M275-SLir!M275*logHir!M275-SLir!M275*logQir!G275,0)</f>
        <v>-8.3508305132806562E-2</v>
      </c>
      <c r="H275" s="6">
        <f>IF(logVir!H275&lt;&gt;0,logVir!N275-SKir!N275*logKir!N275-SLir!N275*logHir!N275-SLir!N275*logQir!H275,0)</f>
        <v>-0.15509380495342315</v>
      </c>
      <c r="I275" s="6">
        <f>IF(logVir!I275&lt;&gt;0,logVir!O275-SKir!O275*logKir!O275-SLir!O275*logHir!O275-SLir!O275*logQir!I275,0)</f>
        <v>7.9884267870169862E-3</v>
      </c>
    </row>
    <row r="276" spans="1:9" x14ac:dyDescent="0.15">
      <c r="A276" s="1">
        <v>12</v>
      </c>
      <c r="B276" s="1" t="s">
        <v>100</v>
      </c>
      <c r="C276" s="1">
        <v>20</v>
      </c>
      <c r="D276" s="1" t="s">
        <v>15</v>
      </c>
      <c r="E276" s="6">
        <f>IF(logVir!E276&lt;&gt;0,logVir!K276-SKir!K276*logKir!K276-SLir!K276*logHir!K276-SLir!K276*logQir!E276,0)</f>
        <v>-0.6495551801252808</v>
      </c>
      <c r="F276" s="6">
        <f>IF(logVir!F276&lt;&gt;0,logVir!L276-SKir!L276*logKir!L276-SLir!L276*logHir!L276-SLir!L276*logQir!F276,0)</f>
        <v>-0.17486043105967158</v>
      </c>
      <c r="G276" s="6">
        <f>IF(logVir!G276&lt;&gt;0,logVir!M276-SKir!M276*logKir!M276-SLir!M276*logHir!M276-SLir!M276*logQir!G276,0)</f>
        <v>-0.17791981726644648</v>
      </c>
      <c r="H276" s="6">
        <f>IF(logVir!H276&lt;&gt;0,logVir!N276-SKir!N276*logKir!N276-SLir!N276*logHir!N276-SLir!N276*logQir!H276,0)</f>
        <v>-0.11612210148168606</v>
      </c>
      <c r="I276" s="6">
        <f>IF(logVir!I276&lt;&gt;0,logVir!O276-SKir!O276*logKir!O276-SLir!O276*logHir!O276-SLir!O276*logQir!I276,0)</f>
        <v>2.4973412349621936E-2</v>
      </c>
    </row>
    <row r="277" spans="1:9" x14ac:dyDescent="0.15">
      <c r="A277" s="1">
        <v>12</v>
      </c>
      <c r="B277" s="1" t="s">
        <v>100</v>
      </c>
      <c r="C277" s="1">
        <v>21</v>
      </c>
      <c r="D277" s="1" t="s">
        <v>16</v>
      </c>
      <c r="E277" s="6">
        <f>IF(logVir!E277&lt;&gt;0,logVir!K277-SKir!K277*logKir!K277-SLir!K277*logHir!K277-SLir!K277*logQir!E277,0)</f>
        <v>-0.63576807560581072</v>
      </c>
      <c r="F277" s="6">
        <f>IF(logVir!F277&lt;&gt;0,logVir!L277-SKir!L277*logKir!L277-SLir!L277*logHir!L277-SLir!L277*logQir!F277,0)</f>
        <v>2.8047790492213023E-2</v>
      </c>
      <c r="G277" s="6">
        <f>IF(logVir!G277&lt;&gt;0,logVir!M277-SKir!M277*logKir!M277-SLir!M277*logHir!M277-SLir!M277*logQir!G277,0)</f>
        <v>9.0655168226889571E-2</v>
      </c>
      <c r="H277" s="6">
        <f>IF(logVir!H277&lt;&gt;0,logVir!N277-SKir!N277*logKir!N277-SLir!N277*logHir!N277-SLir!N277*logQir!H277,0)</f>
        <v>-2.5119813908296405E-2</v>
      </c>
      <c r="I277" s="6">
        <f>IF(logVir!I277&lt;&gt;0,logVir!O277-SKir!O277*logKir!O277-SLir!O277*logHir!O277-SLir!O277*logQir!I277,0)</f>
        <v>-0.25701947592687674</v>
      </c>
    </row>
    <row r="278" spans="1:9" x14ac:dyDescent="0.15">
      <c r="A278" s="1">
        <v>12</v>
      </c>
      <c r="B278" s="1" t="s">
        <v>99</v>
      </c>
      <c r="C278" s="1">
        <v>22</v>
      </c>
      <c r="D278" s="1" t="s">
        <v>8</v>
      </c>
      <c r="E278" s="6">
        <f>IF(logVir!E278&lt;&gt;0,logVir!K278-SKir!K278*logKir!K278-SLir!K278*logHir!K278-SLir!K278*logQir!E278,0)</f>
        <v>-0.17812152631286951</v>
      </c>
      <c r="F278" s="6">
        <f>IF(logVir!F278&lt;&gt;0,logVir!L278-SKir!L278*logKir!L278-SLir!L278*logHir!L278-SLir!L278*logQir!F278,0)</f>
        <v>1.8335124437716774E-2</v>
      </c>
      <c r="G278" s="6">
        <f>IF(logVir!G278&lt;&gt;0,logVir!M278-SKir!M278*logKir!M278-SLir!M278*logHir!M278-SLir!M278*logQir!G278,0)</f>
        <v>-4.4728864835767018E-4</v>
      </c>
      <c r="H278" s="6">
        <f>IF(logVir!H278&lt;&gt;0,logVir!N278-SKir!N278*logKir!N278-SLir!N278*logHir!N278-SLir!N278*logQir!H278,0)</f>
        <v>-2.7694520079779211E-2</v>
      </c>
      <c r="I278" s="6">
        <f>IF(logVir!I278&lt;&gt;0,logVir!O278-SKir!O278*logKir!O278-SLir!O278*logHir!O278-SLir!O278*logQir!I278,0)</f>
        <v>-0.10118065699360675</v>
      </c>
    </row>
    <row r="279" spans="1:9" x14ac:dyDescent="0.15">
      <c r="A279" s="1">
        <v>12</v>
      </c>
      <c r="B279" s="1" t="s">
        <v>99</v>
      </c>
      <c r="C279" s="1">
        <v>23</v>
      </c>
      <c r="D279" s="1" t="s">
        <v>29</v>
      </c>
      <c r="E279" s="6">
        <f>IF(logVir!E279&lt;&gt;0,logVir!K279-SKir!K279*logKir!K279-SLir!K279*logHir!K279-SLir!K279*logQir!E279,0)</f>
        <v>-0.12567712219169885</v>
      </c>
      <c r="F279" s="6">
        <f>IF(logVir!F279&lt;&gt;0,logVir!L279-SKir!L279*logKir!L279-SLir!L279*logHir!L279-SLir!L279*logQir!F279,0)</f>
        <v>-0.18348215202772725</v>
      </c>
      <c r="G279" s="6">
        <f>IF(logVir!G279&lt;&gt;0,logVir!M279-SKir!M279*logKir!M279-SLir!M279*logHir!M279-SLir!M279*logQir!G279,0)</f>
        <v>-0.15458830776971072</v>
      </c>
      <c r="H279" s="6">
        <f>IF(logVir!H279&lt;&gt;0,logVir!N279-SKir!N279*logKir!N279-SLir!N279*logHir!N279-SLir!N279*logQir!H279,0)</f>
        <v>-7.8150107602758784E-2</v>
      </c>
      <c r="I279" s="6">
        <f>IF(logVir!I279&lt;&gt;0,logVir!O279-SKir!O279*logKir!O279-SLir!O279*logHir!O279-SLir!O279*logQir!I279,0)</f>
        <v>-7.3011973188422008E-2</v>
      </c>
    </row>
    <row r="280" spans="1:9" x14ac:dyDescent="0.15">
      <c r="A280" s="1">
        <v>13</v>
      </c>
      <c r="B280" s="1" t="s">
        <v>356</v>
      </c>
      <c r="C280" s="1">
        <v>1</v>
      </c>
      <c r="D280" s="1" t="s">
        <v>9</v>
      </c>
      <c r="E280" s="6">
        <f>IF(logVir!E280&lt;&gt;0,logVir!K280-SKir!K280*logKir!K280-SLir!K280*logHir!K280-SLir!K280*logQir!E280,0)</f>
        <v>9.691798189238493E-2</v>
      </c>
      <c r="F280" s="6">
        <f>IF(logVir!F280&lt;&gt;0,logVir!L280-SKir!L280*logKir!L280-SLir!L280*logHir!L280-SLir!L280*logQir!F280,0)</f>
        <v>-0.30277454770364981</v>
      </c>
      <c r="G280" s="6">
        <f>IF(logVir!G280&lt;&gt;0,logVir!M280-SKir!M280*logKir!M280-SLir!M280*logHir!M280-SLir!M280*logQir!G280,0)</f>
        <v>-0.7793890732556743</v>
      </c>
      <c r="H280" s="6">
        <f>IF(logVir!H280&lt;&gt;0,logVir!N280-SKir!N280*logKir!N280-SLir!N280*logHir!N280-SLir!N280*logQir!H280,0)</f>
        <v>-0.89149756048276685</v>
      </c>
      <c r="I280" s="6">
        <f>IF(logVir!I280&lt;&gt;0,logVir!O280-SKir!O280*logKir!O280-SLir!O280*logHir!O280-SLir!O280*logQir!I280,0)</f>
        <v>-0.51469100126366707</v>
      </c>
    </row>
    <row r="281" spans="1:9" x14ac:dyDescent="0.15">
      <c r="A281" s="1">
        <v>13</v>
      </c>
      <c r="B281" s="1" t="s">
        <v>357</v>
      </c>
      <c r="C281" s="1">
        <v>2</v>
      </c>
      <c r="D281" s="1" t="s">
        <v>10</v>
      </c>
      <c r="E281" s="6">
        <f>IF(logVir!E281&lt;&gt;0,logVir!K281-SKir!K281*logKir!K281-SLir!K281*logHir!K281-SLir!K281*logQir!E281,0)</f>
        <v>-1.0344391516532467</v>
      </c>
      <c r="F281" s="6">
        <f>IF(logVir!F281&lt;&gt;0,logVir!L281-SKir!L281*logKir!L281-SLir!L281*logHir!L281-SLir!L281*logQir!F281,0)</f>
        <v>0.39207314093834111</v>
      </c>
      <c r="G281" s="6">
        <f>IF(logVir!G281&lt;&gt;0,logVir!M281-SKir!M281*logKir!M281-SLir!M281*logHir!M281-SLir!M281*logQir!G281,0)</f>
        <v>-0.28269882743357722</v>
      </c>
      <c r="H281" s="6">
        <f>IF(logVir!H281&lt;&gt;0,logVir!N281-SKir!N281*logKir!N281-SLir!N281*logHir!N281-SLir!N281*logQir!H281,0)</f>
        <v>-0.14448130500187653</v>
      </c>
      <c r="I281" s="6">
        <f>IF(logVir!I281&lt;&gt;0,logVir!O281-SKir!O281*logKir!O281-SLir!O281*logHir!O281-SLir!O281*logQir!I281,0)</f>
        <v>0.32924475543468401</v>
      </c>
    </row>
    <row r="282" spans="1:9" x14ac:dyDescent="0.15">
      <c r="A282" s="1">
        <v>13</v>
      </c>
      <c r="B282" s="1" t="s">
        <v>358</v>
      </c>
      <c r="C282" s="1">
        <v>3</v>
      </c>
      <c r="D282" s="1" t="s">
        <v>17</v>
      </c>
      <c r="E282" s="6">
        <f>IF(logVir!E282&lt;&gt;0,logVir!K282-SKir!K282*logKir!K282-SLir!K282*logHir!K282-SLir!K282*logQir!E282,0)</f>
        <v>5.016663059800372E-2</v>
      </c>
      <c r="F282" s="6">
        <f>IF(logVir!F282&lt;&gt;0,logVir!L282-SKir!L282*logKir!L282-SLir!L282*logHir!L282-SLir!L282*logQir!F282,0)</f>
        <v>2.3752959470250634E-2</v>
      </c>
      <c r="G282" s="6">
        <f>IF(logVir!G282&lt;&gt;0,logVir!M282-SKir!M282*logKir!M282-SLir!M282*logHir!M282-SLir!M282*logQir!G282,0)</f>
        <v>-0.33356528961274551</v>
      </c>
      <c r="H282" s="6">
        <f>IF(logVir!H282&lt;&gt;0,logVir!N282-SKir!N282*logKir!N282-SLir!N282*logHir!N282-SLir!N282*logQir!H282,0)</f>
        <v>-0.23483976186084138</v>
      </c>
      <c r="I282" s="6">
        <f>IF(logVir!I282&lt;&gt;0,logVir!O282-SKir!O282*logKir!O282-SLir!O282*logHir!O282-SLir!O282*logQir!I282,0)</f>
        <v>-0.21799588208925919</v>
      </c>
    </row>
    <row r="283" spans="1:9" x14ac:dyDescent="0.15">
      <c r="A283" s="1">
        <v>13</v>
      </c>
      <c r="B283" s="1" t="s">
        <v>359</v>
      </c>
      <c r="C283" s="1">
        <v>4</v>
      </c>
      <c r="D283" s="1" t="s">
        <v>18</v>
      </c>
      <c r="E283" s="6">
        <f>IF(logVir!E283&lt;&gt;0,logVir!K283-SKir!K283*logKir!K283-SLir!K283*logHir!K283-SLir!K283*logQir!E283,0)</f>
        <v>-0.18872291085789039</v>
      </c>
      <c r="F283" s="6">
        <f>IF(logVir!F283&lt;&gt;0,logVir!L283-SKir!L283*logKir!L283-SLir!L283*logHir!L283-SLir!L283*logQir!F283,0)</f>
        <v>-0.4180390548166627</v>
      </c>
      <c r="G283" s="6">
        <f>IF(logVir!G283&lt;&gt;0,logVir!M283-SKir!M283*logKir!M283-SLir!M283*logHir!M283-SLir!M283*logQir!G283,0)</f>
        <v>-0.66971326319175173</v>
      </c>
      <c r="H283" s="6">
        <f>IF(logVir!H283&lt;&gt;0,logVir!N283-SKir!N283*logKir!N283-SLir!N283*logHir!N283-SLir!N283*logQir!H283,0)</f>
        <v>-0.15424230690036303</v>
      </c>
      <c r="I283" s="6">
        <f>IF(logVir!I283&lt;&gt;0,logVir!O283-SKir!O283*logKir!O283-SLir!O283*logHir!O283-SLir!O283*logQir!I283,0)</f>
        <v>0.2659671191965991</v>
      </c>
    </row>
    <row r="284" spans="1:9" x14ac:dyDescent="0.15">
      <c r="A284" s="1">
        <v>13</v>
      </c>
      <c r="B284" s="1" t="s">
        <v>360</v>
      </c>
      <c r="C284" s="1">
        <v>5</v>
      </c>
      <c r="D284" s="1" t="s">
        <v>19</v>
      </c>
      <c r="E284" s="6">
        <f>IF(logVir!E284&lt;&gt;0,logVir!K284-SKir!K284*logKir!K284-SLir!K284*logHir!K284-SLir!K284*logQir!E284,0)</f>
        <v>0.18485917251160086</v>
      </c>
      <c r="F284" s="6">
        <f>IF(logVir!F284&lt;&gt;0,logVir!L284-SKir!L284*logKir!L284-SLir!L284*logHir!L284-SLir!L284*logQir!F284,0)</f>
        <v>-6.1762908846663411E-2</v>
      </c>
      <c r="G284" s="6">
        <f>IF(logVir!G284&lt;&gt;0,logVir!M284-SKir!M284*logKir!M284-SLir!M284*logHir!M284-SLir!M284*logQir!G284,0)</f>
        <v>-0.28122547635624856</v>
      </c>
      <c r="H284" s="6">
        <f>IF(logVir!H284&lt;&gt;0,logVir!N284-SKir!N284*logKir!N284-SLir!N284*logHir!N284-SLir!N284*logQir!H284,0)</f>
        <v>-0.13060991002800054</v>
      </c>
      <c r="I284" s="6">
        <f>IF(logVir!I284&lt;&gt;0,logVir!O284-SKir!O284*logKir!O284-SLir!O284*logHir!O284-SLir!O284*logQir!I284,0)</f>
        <v>-0.28789229182849396</v>
      </c>
    </row>
    <row r="285" spans="1:9" x14ac:dyDescent="0.15">
      <c r="A285" s="1">
        <v>13</v>
      </c>
      <c r="B285" s="1" t="s">
        <v>361</v>
      </c>
      <c r="C285" s="1">
        <v>6</v>
      </c>
      <c r="D285" s="1" t="s">
        <v>3</v>
      </c>
      <c r="E285" s="6">
        <f>IF(logVir!E285&lt;&gt;0,logVir!K285-SKir!K285*logKir!K285-SLir!K285*logHir!K285-SLir!K285*logQir!E285,0)</f>
        <v>1.0387144014161871</v>
      </c>
      <c r="F285" s="6">
        <f>IF(logVir!F285&lt;&gt;0,logVir!L285-SKir!L285*logKir!L285-SLir!L285*logHir!L285-SLir!L285*logQir!F285,0)</f>
        <v>0.59627601131041441</v>
      </c>
      <c r="G285" s="6">
        <f>IF(logVir!G285&lt;&gt;0,logVir!M285-SKir!M285*logKir!M285-SLir!M285*logHir!M285-SLir!M285*logQir!G285,0)</f>
        <v>0.35376651893860567</v>
      </c>
      <c r="H285" s="6">
        <f>IF(logVir!H285&lt;&gt;0,logVir!N285-SKir!N285*logKir!N285-SLir!N285*logHir!N285-SLir!N285*logQir!H285,0)</f>
        <v>0.18495199623595759</v>
      </c>
      <c r="I285" s="6">
        <f>IF(logVir!I285&lt;&gt;0,logVir!O285-SKir!O285*logKir!O285-SLir!O285*logHir!O285-SLir!O285*logQir!I285,0)</f>
        <v>0.28997458964367234</v>
      </c>
    </row>
    <row r="286" spans="1:9" x14ac:dyDescent="0.15">
      <c r="A286" s="1">
        <v>13</v>
      </c>
      <c r="B286" s="1" t="s">
        <v>362</v>
      </c>
      <c r="C286" s="1">
        <v>7</v>
      </c>
      <c r="D286" s="1" t="s">
        <v>20</v>
      </c>
      <c r="E286" s="6">
        <f>IF(logVir!E286&lt;&gt;0,logVir!K286-SKir!K286*logKir!K286-SLir!K286*logHir!K286-SLir!K286*logQir!E286,0)</f>
        <v>0.78535994903205486</v>
      </c>
      <c r="F286" s="6">
        <f>IF(logVir!F286&lt;&gt;0,logVir!L286-SKir!L286*logKir!L286-SLir!L286*logHir!L286-SLir!L286*logQir!F286,0)</f>
        <v>0.4017029440470572</v>
      </c>
      <c r="G286" s="6">
        <f>IF(logVir!G286&lt;&gt;0,logVir!M286-SKir!M286*logKir!M286-SLir!M286*logHir!M286-SLir!M286*logQir!G286,0)</f>
        <v>0.16001358998434745</v>
      </c>
      <c r="H286" s="6">
        <f>IF(logVir!H286&lt;&gt;0,logVir!N286-SKir!N286*logKir!N286-SLir!N286*logHir!N286-SLir!N286*logQir!H286,0)</f>
        <v>0.60920192102875981</v>
      </c>
      <c r="I286" s="6">
        <f>IF(logVir!I286&lt;&gt;0,logVir!O286-SKir!O286*logKir!O286-SLir!O286*logHir!O286-SLir!O286*logQir!I286,0)</f>
        <v>1.4609636771569177</v>
      </c>
    </row>
    <row r="287" spans="1:9" x14ac:dyDescent="0.15">
      <c r="A287" s="1">
        <v>13</v>
      </c>
      <c r="B287" s="1" t="s">
        <v>361</v>
      </c>
      <c r="C287" s="1">
        <v>8</v>
      </c>
      <c r="D287" s="1" t="s">
        <v>21</v>
      </c>
      <c r="E287" s="6">
        <f>IF(logVir!E287&lt;&gt;0,logVir!K287-SKir!K287*logKir!K287-SLir!K287*logHir!K287-SLir!K287*logQir!E287,0)</f>
        <v>0.50048979961734374</v>
      </c>
      <c r="F287" s="6">
        <f>IF(logVir!F287&lt;&gt;0,logVir!L287-SKir!L287*logKir!L287-SLir!L287*logHir!L287-SLir!L287*logQir!F287,0)</f>
        <v>0.12378494815991392</v>
      </c>
      <c r="G287" s="6">
        <f>IF(logVir!G287&lt;&gt;0,logVir!M287-SKir!M287*logKir!M287-SLir!M287*logHir!M287-SLir!M287*logQir!G287,0)</f>
        <v>8.4904527624741655E-2</v>
      </c>
      <c r="H287" s="6">
        <f>IF(logVir!H287&lt;&gt;0,logVir!N287-SKir!N287*logKir!N287-SLir!N287*logHir!N287-SLir!N287*logQir!H287,0)</f>
        <v>0.12331395819020621</v>
      </c>
      <c r="I287" s="6">
        <f>IF(logVir!I287&lt;&gt;0,logVir!O287-SKir!O287*logKir!O287-SLir!O287*logHir!O287-SLir!O287*logQir!I287,0)</f>
        <v>0.26785794302335791</v>
      </c>
    </row>
    <row r="288" spans="1:9" x14ac:dyDescent="0.15">
      <c r="A288" s="1">
        <v>13</v>
      </c>
      <c r="B288" s="1" t="s">
        <v>363</v>
      </c>
      <c r="C288" s="1">
        <v>9</v>
      </c>
      <c r="D288" s="1" t="s">
        <v>22</v>
      </c>
      <c r="E288" s="6">
        <f>IF(logVir!E288&lt;&gt;0,logVir!K288-SKir!K288*logKir!K288-SLir!K288*logHir!K288-SLir!K288*logQir!E288,0)</f>
        <v>0.43865868194686691</v>
      </c>
      <c r="F288" s="6">
        <f>IF(logVir!F288&lt;&gt;0,logVir!L288-SKir!L288*logKir!L288-SLir!L288*logHir!L288-SLir!L288*logQir!F288,0)</f>
        <v>5.6160422110699271E-3</v>
      </c>
      <c r="G288" s="6">
        <f>IF(logVir!G288&lt;&gt;0,logVir!M288-SKir!M288*logKir!M288-SLir!M288*logHir!M288-SLir!M288*logQir!G288,0)</f>
        <v>-0.11214298698108771</v>
      </c>
      <c r="H288" s="6">
        <f>IF(logVir!H288&lt;&gt;0,logVir!N288-SKir!N288*logKir!N288-SLir!N288*logHir!N288-SLir!N288*logQir!H288,0)</f>
        <v>0.2034055291452749</v>
      </c>
      <c r="I288" s="6">
        <f>IF(logVir!I288&lt;&gt;0,logVir!O288-SKir!O288*logKir!O288-SLir!O288*logHir!O288-SLir!O288*logQir!I288,0)</f>
        <v>0.61078578819874263</v>
      </c>
    </row>
    <row r="289" spans="1:9" x14ac:dyDescent="0.15">
      <c r="A289" s="1">
        <v>13</v>
      </c>
      <c r="B289" s="1" t="s">
        <v>361</v>
      </c>
      <c r="C289" s="1">
        <v>10</v>
      </c>
      <c r="D289" s="1" t="s">
        <v>23</v>
      </c>
      <c r="E289" s="6">
        <f>IF(logVir!E289&lt;&gt;0,logVir!K289-SKir!K289*logKir!K289-SLir!K289*logHir!K289-SLir!K289*logQir!E289,0)</f>
        <v>0.4778956756547621</v>
      </c>
      <c r="F289" s="6">
        <f>IF(logVir!F289&lt;&gt;0,logVir!L289-SKir!L289*logKir!L289-SLir!L289*logHir!L289-SLir!L289*logQir!F289,0)</f>
        <v>0.15588908483471181</v>
      </c>
      <c r="G289" s="6">
        <f>IF(logVir!G289&lt;&gt;0,logVir!M289-SKir!M289*logKir!M289-SLir!M289*logHir!M289-SLir!M289*logQir!G289,0)</f>
        <v>-6.6605214993479961E-3</v>
      </c>
      <c r="H289" s="6">
        <f>IF(logVir!H289&lt;&gt;0,logVir!N289-SKir!N289*logKir!N289-SLir!N289*logHir!N289-SLir!N289*logQir!H289,0)</f>
        <v>-0.34301954315546818</v>
      </c>
      <c r="I289" s="6">
        <f>IF(logVir!I289&lt;&gt;0,logVir!O289-SKir!O289*logKir!O289-SLir!O289*logHir!O289-SLir!O289*logQir!I289,0)</f>
        <v>-0.28917786935146933</v>
      </c>
    </row>
    <row r="290" spans="1:9" x14ac:dyDescent="0.15">
      <c r="A290" s="1">
        <v>13</v>
      </c>
      <c r="B290" s="1" t="s">
        <v>361</v>
      </c>
      <c r="C290" s="1">
        <v>11</v>
      </c>
      <c r="D290" s="1" t="s">
        <v>24</v>
      </c>
      <c r="E290" s="6">
        <f>IF(logVir!E290&lt;&gt;0,logVir!K290-SKir!K290*logKir!K290-SLir!K290*logHir!K290-SLir!K290*logQir!E290,0)</f>
        <v>0.32129127721825923</v>
      </c>
      <c r="F290" s="6">
        <f>IF(logVir!F290&lt;&gt;0,logVir!L290-SKir!L290*logKir!L290-SLir!L290*logHir!L290-SLir!L290*logQir!F290,0)</f>
        <v>7.9113827893171548E-2</v>
      </c>
      <c r="G290" s="6">
        <f>IF(logVir!G290&lt;&gt;0,logVir!M290-SKir!M290*logKir!M290-SLir!M290*logHir!M290-SLir!M290*logQir!G290,0)</f>
        <v>-0.15386311470653594</v>
      </c>
      <c r="H290" s="6">
        <f>IF(logVir!H290&lt;&gt;0,logVir!N290-SKir!N290*logKir!N290-SLir!N290*logHir!N290-SLir!N290*logQir!H290,0)</f>
        <v>-0.16711831226800822</v>
      </c>
      <c r="I290" s="6">
        <f>IF(logVir!I290&lt;&gt;0,logVir!O290-SKir!O290*logKir!O290-SLir!O290*logHir!O290-SLir!O290*logQir!I290,0)</f>
        <v>-0.56401804567853664</v>
      </c>
    </row>
    <row r="291" spans="1:9" x14ac:dyDescent="0.15">
      <c r="A291" s="1">
        <v>13</v>
      </c>
      <c r="B291" s="1" t="s">
        <v>361</v>
      </c>
      <c r="C291" s="1">
        <v>12</v>
      </c>
      <c r="D291" s="1" t="s">
        <v>25</v>
      </c>
      <c r="E291" s="6">
        <f>IF(logVir!E291&lt;&gt;0,logVir!K291-SKir!K291*logKir!K291-SLir!K291*logHir!K291-SLir!K291*logQir!E291,0)</f>
        <v>0.28252364639086036</v>
      </c>
      <c r="F291" s="6">
        <f>IF(logVir!F291&lt;&gt;0,logVir!L291-SKir!L291*logKir!L291-SLir!L291*logHir!L291-SLir!L291*logQir!F291,0)</f>
        <v>0.18494578876165912</v>
      </c>
      <c r="G291" s="6">
        <f>IF(logVir!G291&lt;&gt;0,logVir!M291-SKir!M291*logKir!M291-SLir!M291*logHir!M291-SLir!M291*logQir!G291,0)</f>
        <v>0.13017598702038291</v>
      </c>
      <c r="H291" s="6">
        <f>IF(logVir!H291&lt;&gt;0,logVir!N291-SKir!N291*logKir!N291-SLir!N291*logHir!N291-SLir!N291*logQir!H291,0)</f>
        <v>-0.1084946758155339</v>
      </c>
      <c r="I291" s="6">
        <f>IF(logVir!I291&lt;&gt;0,logVir!O291-SKir!O291*logKir!O291-SLir!O291*logHir!O291-SLir!O291*logQir!I291,0)</f>
        <v>-0.58091834292545519</v>
      </c>
    </row>
    <row r="292" spans="1:9" x14ac:dyDescent="0.15">
      <c r="A292" s="1">
        <v>13</v>
      </c>
      <c r="B292" s="1" t="s">
        <v>362</v>
      </c>
      <c r="C292" s="1">
        <v>13</v>
      </c>
      <c r="D292" s="1" t="s">
        <v>26</v>
      </c>
      <c r="E292" s="6">
        <f>IF(logVir!E292&lt;&gt;0,logVir!K292-SKir!K292*logKir!K292-SLir!K292*logHir!K292-SLir!K292*logQir!E292,0)</f>
        <v>0.23541828824048847</v>
      </c>
      <c r="F292" s="6">
        <f>IF(logVir!F292&lt;&gt;0,logVir!L292-SKir!L292*logKir!L292-SLir!L292*logHir!L292-SLir!L292*logQir!F292,0)</f>
        <v>0.19081617232818299</v>
      </c>
      <c r="G292" s="6">
        <f>IF(logVir!G292&lt;&gt;0,logVir!M292-SKir!M292*logKir!M292-SLir!M292*logHir!M292-SLir!M292*logQir!G292,0)</f>
        <v>0.3453222737333585</v>
      </c>
      <c r="H292" s="6">
        <f>IF(logVir!H292&lt;&gt;0,logVir!N292-SKir!N292*logKir!N292-SLir!N292*logHir!N292-SLir!N292*logQir!H292,0)</f>
        <v>0.38879627920644488</v>
      </c>
      <c r="I292" s="6">
        <f>IF(logVir!I292&lt;&gt;0,logVir!O292-SKir!O292*logKir!O292-SLir!O292*logHir!O292-SLir!O292*logQir!I292,0)</f>
        <v>0.79422732452793554</v>
      </c>
    </row>
    <row r="293" spans="1:9" x14ac:dyDescent="0.15">
      <c r="A293" s="1">
        <v>13</v>
      </c>
      <c r="B293" s="1" t="s">
        <v>362</v>
      </c>
      <c r="C293" s="1">
        <v>14</v>
      </c>
      <c r="D293" s="1" t="s">
        <v>27</v>
      </c>
      <c r="E293" s="6">
        <f>IF(logVir!E293&lt;&gt;0,logVir!K293-SKir!K293*logKir!K293-SLir!K293*logHir!K293-SLir!K293*logQir!E293,0)</f>
        <v>0.57318870034930192</v>
      </c>
      <c r="F293" s="6">
        <f>IF(logVir!F293&lt;&gt;0,logVir!L293-SKir!L293*logKir!L293-SLir!L293*logHir!L293-SLir!L293*logQir!F293,0)</f>
        <v>0.62429750815415019</v>
      </c>
      <c r="G293" s="6">
        <f>IF(logVir!G293&lt;&gt;0,logVir!M293-SKir!M293*logKir!M293-SLir!M293*logHir!M293-SLir!M293*logQir!G293,0)</f>
        <v>0.45106063303794852</v>
      </c>
      <c r="H293" s="6">
        <f>IF(logVir!H293&lt;&gt;0,logVir!N293-SKir!N293*logKir!N293-SLir!N293*logHir!N293-SLir!N293*logQir!H293,0)</f>
        <v>1.7407308698995885E-2</v>
      </c>
      <c r="I293" s="6">
        <f>IF(logVir!I293&lt;&gt;0,logVir!O293-SKir!O293*logKir!O293-SLir!O293*logHir!O293-SLir!O293*logQir!I293,0)</f>
        <v>-0.45006016564269108</v>
      </c>
    </row>
    <row r="294" spans="1:9" x14ac:dyDescent="0.15">
      <c r="A294" s="1">
        <v>13</v>
      </c>
      <c r="B294" s="1" t="s">
        <v>361</v>
      </c>
      <c r="C294" s="1">
        <v>15</v>
      </c>
      <c r="D294" s="1" t="s">
        <v>28</v>
      </c>
      <c r="E294" s="6">
        <f>IF(logVir!E294&lt;&gt;0,logVir!K294-SKir!K294*logKir!K294-SLir!K294*logHir!K294-SLir!K294*logQir!E294,0)</f>
        <v>0.33427318510593179</v>
      </c>
      <c r="F294" s="6">
        <f>IF(logVir!F294&lt;&gt;0,logVir!L294-SKir!L294*logKir!L294-SLir!L294*logHir!L294-SLir!L294*logQir!F294,0)</f>
        <v>0.24909608461862159</v>
      </c>
      <c r="G294" s="6">
        <f>IF(logVir!G294&lt;&gt;0,logVir!M294-SKir!M294*logKir!M294-SLir!M294*logHir!M294-SLir!M294*logQir!G294,0)</f>
        <v>0.20518542888816813</v>
      </c>
      <c r="H294" s="6">
        <f>IF(logVir!H294&lt;&gt;0,logVir!N294-SKir!N294*logKir!N294-SLir!N294*logHir!N294-SLir!N294*logQir!H294,0)</f>
        <v>0.3107868518660824</v>
      </c>
      <c r="I294" s="6">
        <f>IF(logVir!I294&lt;&gt;0,logVir!O294-SKir!O294*logKir!O294-SLir!O294*logHir!O294-SLir!O294*logQir!I294,0)</f>
        <v>0.4075195399678867</v>
      </c>
    </row>
    <row r="295" spans="1:9" x14ac:dyDescent="0.15">
      <c r="A295" s="1">
        <v>13</v>
      </c>
      <c r="B295" s="1" t="s">
        <v>357</v>
      </c>
      <c r="C295" s="1">
        <v>16</v>
      </c>
      <c r="D295" s="1" t="s">
        <v>11</v>
      </c>
      <c r="E295" s="6">
        <f>IF(logVir!E295&lt;&gt;0,logVir!K295-SKir!K295*logKir!K295-SLir!K295*logHir!K295-SLir!K295*logQir!E295,0)</f>
        <v>-0.6081166987973855</v>
      </c>
      <c r="F295" s="6">
        <f>IF(logVir!F295&lt;&gt;0,logVir!L295-SKir!L295*logKir!L295-SLir!L295*logHir!L295-SLir!L295*logQir!F295,0)</f>
        <v>-0.33213364996586092</v>
      </c>
      <c r="G295" s="6">
        <f>IF(logVir!G295&lt;&gt;0,logVir!M295-SKir!M295*logKir!M295-SLir!M295*logHir!M295-SLir!M295*logQir!G295,0)</f>
        <v>-2.3832024860748979E-2</v>
      </c>
      <c r="H295" s="6">
        <f>IF(logVir!H295&lt;&gt;0,logVir!N295-SKir!N295*logKir!N295-SLir!N295*logHir!N295-SLir!N295*logQir!H295,0)</f>
        <v>8.7294584225080019E-2</v>
      </c>
      <c r="I295" s="6">
        <f>IF(logVir!I295&lt;&gt;0,logVir!O295-SKir!O295*logKir!O295-SLir!O295*logHir!O295-SLir!O295*logQir!I295,0)</f>
        <v>0.46830489920983154</v>
      </c>
    </row>
    <row r="296" spans="1:9" x14ac:dyDescent="0.15">
      <c r="A296" s="1">
        <v>13</v>
      </c>
      <c r="B296" s="1" t="s">
        <v>364</v>
      </c>
      <c r="C296" s="1">
        <v>17</v>
      </c>
      <c r="D296" s="1" t="s">
        <v>12</v>
      </c>
      <c r="E296" s="6">
        <f>IF(logVir!E296&lt;&gt;0,logVir!K296-SKir!K296*logKir!K296-SLir!K296*logHir!K296-SLir!K296*logQir!E296,0)</f>
        <v>-0.2444964192622083</v>
      </c>
      <c r="F296" s="6">
        <f>IF(logVir!F296&lt;&gt;0,logVir!L296-SKir!L296*logKir!L296-SLir!L296*logHir!L296-SLir!L296*logQir!F296,0)</f>
        <v>-0.20394292697052657</v>
      </c>
      <c r="G296" s="6">
        <f>IF(logVir!G296&lt;&gt;0,logVir!M296-SKir!M296*logKir!M296-SLir!M296*logHir!M296-SLir!M296*logQir!G296,0)</f>
        <v>-7.0956930317894046E-2</v>
      </c>
      <c r="H296" s="6">
        <f>IF(logVir!H296&lt;&gt;0,logVir!N296-SKir!N296*logKir!N296-SLir!N296*logHir!N296-SLir!N296*logQir!H296,0)</f>
        <v>-7.4721037129710705E-2</v>
      </c>
      <c r="I296" s="6">
        <f>IF(logVir!I296&lt;&gt;0,logVir!O296-SKir!O296*logKir!O296-SLir!O296*logHir!O296-SLir!O296*logQir!I296,0)</f>
        <v>-1.826452506486536E-2</v>
      </c>
    </row>
    <row r="297" spans="1:9" x14ac:dyDescent="0.15">
      <c r="A297" s="1">
        <v>13</v>
      </c>
      <c r="B297" s="1" t="s">
        <v>356</v>
      </c>
      <c r="C297" s="1">
        <v>18</v>
      </c>
      <c r="D297" s="1" t="s">
        <v>13</v>
      </c>
      <c r="E297" s="6">
        <f>IF(logVir!E297&lt;&gt;0,logVir!K297-SKir!K297*logKir!K297-SLir!K297*logHir!K297-SLir!K297*logQir!E297,0)</f>
        <v>7.1862850502359993E-2</v>
      </c>
      <c r="F297" s="6">
        <f>IF(logVir!F297&lt;&gt;0,logVir!L297-SKir!L297*logKir!L297-SLir!L297*logHir!L297-SLir!L297*logQir!F297,0)</f>
        <v>5.4840897914184561E-3</v>
      </c>
      <c r="G297" s="6">
        <f>IF(logVir!G297&lt;&gt;0,logVir!M297-SKir!M297*logKir!M297-SLir!M297*logHir!M297-SLir!M297*logQir!G297,0)</f>
        <v>0.17075731237595332</v>
      </c>
      <c r="H297" s="6">
        <f>IF(logVir!H297&lt;&gt;0,logVir!N297-SKir!N297*logKir!N297-SLir!N297*logHir!N297-SLir!N297*logQir!H297,0)</f>
        <v>0.48645853263281685</v>
      </c>
      <c r="I297" s="6">
        <f>IF(logVir!I297&lt;&gt;0,logVir!O297-SKir!O297*logKir!O297-SLir!O297*logHir!O297-SLir!O297*logQir!I297,0)</f>
        <v>0.52053404450257834</v>
      </c>
    </row>
    <row r="298" spans="1:9" x14ac:dyDescent="0.15">
      <c r="A298" s="1">
        <v>13</v>
      </c>
      <c r="B298" s="1" t="s">
        <v>365</v>
      </c>
      <c r="C298" s="1">
        <v>19</v>
      </c>
      <c r="D298" s="1" t="s">
        <v>14</v>
      </c>
      <c r="E298" s="6">
        <f>IF(logVir!E298&lt;&gt;0,logVir!K298-SKir!K298*logKir!K298-SLir!K298*logHir!K298-SLir!K298*logQir!E298,0)</f>
        <v>0.13023026498814275</v>
      </c>
      <c r="F298" s="6">
        <f>IF(logVir!F298&lt;&gt;0,logVir!L298-SKir!L298*logKir!L298-SLir!L298*logHir!L298-SLir!L298*logQir!F298,0)</f>
        <v>0.1762800976039926</v>
      </c>
      <c r="G298" s="6">
        <f>IF(logVir!G298&lt;&gt;0,logVir!M298-SKir!M298*logKir!M298-SLir!M298*logHir!M298-SLir!M298*logQir!G298,0)</f>
        <v>0.58499219498478272</v>
      </c>
      <c r="H298" s="6">
        <f>IF(logVir!H298&lt;&gt;0,logVir!N298-SKir!N298*logKir!N298-SLir!N298*logHir!N298-SLir!N298*logQir!H298,0)</f>
        <v>0.58575780148695589</v>
      </c>
      <c r="I298" s="6">
        <f>IF(logVir!I298&lt;&gt;0,logVir!O298-SKir!O298*logKir!O298-SLir!O298*logHir!O298-SLir!O298*logQir!I298,0)</f>
        <v>0.37753775011925383</v>
      </c>
    </row>
    <row r="299" spans="1:9" x14ac:dyDescent="0.15">
      <c r="A299" s="1">
        <v>13</v>
      </c>
      <c r="B299" s="1" t="s">
        <v>357</v>
      </c>
      <c r="C299" s="1">
        <v>20</v>
      </c>
      <c r="D299" s="1" t="s">
        <v>15</v>
      </c>
      <c r="E299" s="6">
        <f>IF(logVir!E299&lt;&gt;0,logVir!K299-SKir!K299*logKir!K299-SLir!K299*logHir!K299-SLir!K299*logQir!E299,0)</f>
        <v>-1.5178951615883867</v>
      </c>
      <c r="F299" s="6">
        <f>IF(logVir!F299&lt;&gt;0,logVir!L299-SKir!L299*logKir!L299-SLir!L299*logHir!L299-SLir!L299*logQir!F299,0)</f>
        <v>-0.74651084166297732</v>
      </c>
      <c r="G299" s="6">
        <f>IF(logVir!G299&lt;&gt;0,logVir!M299-SKir!M299*logKir!M299-SLir!M299*logHir!M299-SLir!M299*logQir!G299,0)</f>
        <v>-0.16427632025903532</v>
      </c>
      <c r="H299" s="6">
        <f>IF(logVir!H299&lt;&gt;0,logVir!N299-SKir!N299*logKir!N299-SLir!N299*logHir!N299-SLir!N299*logQir!H299,0)</f>
        <v>-0.32247739539447673</v>
      </c>
      <c r="I299" s="6">
        <f>IF(logVir!I299&lt;&gt;0,logVir!O299-SKir!O299*logKir!O299-SLir!O299*logHir!O299-SLir!O299*logQir!I299,0)</f>
        <v>-0.23524169876607337</v>
      </c>
    </row>
    <row r="300" spans="1:9" x14ac:dyDescent="0.15">
      <c r="A300" s="1">
        <v>13</v>
      </c>
      <c r="B300" s="1" t="s">
        <v>356</v>
      </c>
      <c r="C300" s="1">
        <v>21</v>
      </c>
      <c r="D300" s="1" t="s">
        <v>16</v>
      </c>
      <c r="E300" s="6">
        <f>IF(logVir!E300&lt;&gt;0,logVir!K300-SKir!K300*logKir!K300-SLir!K300*logHir!K300-SLir!K300*logQir!E300,0)</f>
        <v>-0.267850016537449</v>
      </c>
      <c r="F300" s="6">
        <f>IF(logVir!F300&lt;&gt;0,logVir!L300-SKir!L300*logKir!L300-SLir!L300*logHir!L300-SLir!L300*logQir!F300,0)</f>
        <v>-5.1763584670735087E-2</v>
      </c>
      <c r="G300" s="6">
        <f>IF(logVir!G300&lt;&gt;0,logVir!M300-SKir!M300*logKir!M300-SLir!M300*logHir!M300-SLir!M300*logQir!G300,0)</f>
        <v>-0.1141549008259929</v>
      </c>
      <c r="H300" s="6">
        <f>IF(logVir!H300&lt;&gt;0,logVir!N300-SKir!N300*logKir!N300-SLir!N300*logHir!N300-SLir!N300*logQir!H300,0)</f>
        <v>8.5750658282457967E-2</v>
      </c>
      <c r="I300" s="6">
        <f>IF(logVir!I300&lt;&gt;0,logVir!O300-SKir!O300*logKir!O300-SLir!O300*logHir!O300-SLir!O300*logQir!I300,0)</f>
        <v>3.7376143050112803E-4</v>
      </c>
    </row>
    <row r="301" spans="1:9" x14ac:dyDescent="0.15">
      <c r="A301" s="1">
        <v>13</v>
      </c>
      <c r="B301" s="1" t="s">
        <v>254</v>
      </c>
      <c r="C301" s="1">
        <v>22</v>
      </c>
      <c r="D301" s="1" t="s">
        <v>8</v>
      </c>
      <c r="E301" s="6">
        <f>IF(logVir!E301&lt;&gt;0,logVir!K301-SKir!K301*logKir!K301-SLir!K301*logHir!K301-SLir!K301*logQir!E301,0)</f>
        <v>-5.4207043978545227E-2</v>
      </c>
      <c r="F301" s="6">
        <f>IF(logVir!F301&lt;&gt;0,logVir!L301-SKir!L301*logKir!L301-SLir!L301*logHir!L301-SLir!L301*logQir!F301,0)</f>
        <v>8.5609721624261281E-2</v>
      </c>
      <c r="G301" s="6">
        <f>IF(logVir!G301&lt;&gt;0,logVir!M301-SKir!M301*logKir!M301-SLir!M301*logHir!M301-SLir!M301*logQir!G301,0)</f>
        <v>0.4307591956340866</v>
      </c>
      <c r="H301" s="6">
        <f>IF(logVir!H301&lt;&gt;0,logVir!N301-SKir!N301*logKir!N301-SLir!N301*logHir!N301-SLir!N301*logQir!H301,0)</f>
        <v>0.32762483831680844</v>
      </c>
      <c r="I301" s="6">
        <f>IF(logVir!I301&lt;&gt;0,logVir!O301-SKir!O301*logKir!O301-SLir!O301*logHir!O301-SLir!O301*logQir!I301,0)</f>
        <v>0.3003373710927022</v>
      </c>
    </row>
    <row r="302" spans="1:9" x14ac:dyDescent="0.15">
      <c r="A302" s="1">
        <v>13</v>
      </c>
      <c r="B302" s="1" t="s">
        <v>254</v>
      </c>
      <c r="C302" s="1">
        <v>23</v>
      </c>
      <c r="D302" s="1" t="s">
        <v>29</v>
      </c>
      <c r="E302" s="6">
        <f>IF(logVir!E302&lt;&gt;0,logVir!K302-SKir!K302*logKir!K302-SLir!K302*logHir!K302-SLir!K302*logQir!E302,0)</f>
        <v>9.1659161401550365E-2</v>
      </c>
      <c r="F302" s="6">
        <f>IF(logVir!F302&lt;&gt;0,logVir!L302-SKir!L302*logKir!L302-SLir!L302*logHir!L302-SLir!L302*logQir!F302,0)</f>
        <v>4.0538922477984796E-2</v>
      </c>
      <c r="G302" s="6">
        <f>IF(logVir!G302&lt;&gt;0,logVir!M302-SKir!M302*logKir!M302-SLir!M302*logHir!M302-SLir!M302*logQir!G302,0)</f>
        <v>2.6740839299879693E-2</v>
      </c>
      <c r="H302" s="6">
        <f>IF(logVir!H302&lt;&gt;0,logVir!N302-SKir!N302*logKir!N302-SLir!N302*logHir!N302-SLir!N302*logQir!H302,0)</f>
        <v>-2.5885906173330302E-2</v>
      </c>
      <c r="I302" s="6">
        <f>IF(logVir!I302&lt;&gt;0,logVir!O302-SKir!O302*logKir!O302-SLir!O302*logHir!O302-SLir!O302*logQir!I302,0)</f>
        <v>-4.7911481308190729E-3</v>
      </c>
    </row>
    <row r="303" spans="1:9" x14ac:dyDescent="0.15">
      <c r="A303" s="1">
        <v>14</v>
      </c>
      <c r="B303" s="1" t="s">
        <v>278</v>
      </c>
      <c r="C303" s="1">
        <v>1</v>
      </c>
      <c r="D303" s="1" t="s">
        <v>9</v>
      </c>
      <c r="E303" s="6">
        <f>IF(logVir!E303&lt;&gt;0,logVir!K303-SKir!K303*logKir!K303-SLir!K303*logHir!K303-SLir!K303*logQir!E303,0)</f>
        <v>-0.14986224866096598</v>
      </c>
      <c r="F303" s="6">
        <f>IF(logVir!F303&lt;&gt;0,logVir!L303-SKir!L303*logKir!L303-SLir!L303*logHir!L303-SLir!L303*logQir!F303,0)</f>
        <v>-0.33938879272056122</v>
      </c>
      <c r="G303" s="6">
        <f>IF(logVir!G303&lt;&gt;0,logVir!M303-SKir!M303*logKir!M303-SLir!M303*logHir!M303-SLir!M303*logQir!G303,0)</f>
        <v>-0.48102457874774124</v>
      </c>
      <c r="H303" s="6">
        <f>IF(logVir!H303&lt;&gt;0,logVir!N303-SKir!N303*logKir!N303-SLir!N303*logHir!N303-SLir!N303*logQir!H303,0)</f>
        <v>-0.4527450640331328</v>
      </c>
      <c r="I303" s="6">
        <f>IF(logVir!I303&lt;&gt;0,logVir!O303-SKir!O303*logKir!O303-SLir!O303*logHir!O303-SLir!O303*logQir!I303,0)</f>
        <v>-0.44733296193945443</v>
      </c>
    </row>
    <row r="304" spans="1:9" x14ac:dyDescent="0.15">
      <c r="A304" s="1">
        <v>14</v>
      </c>
      <c r="B304" s="1" t="s">
        <v>278</v>
      </c>
      <c r="C304" s="1">
        <v>2</v>
      </c>
      <c r="D304" s="1" t="s">
        <v>10</v>
      </c>
      <c r="E304" s="6">
        <f>IF(logVir!E304&lt;&gt;0,logVir!K304-SKir!K304*logKir!K304-SLir!K304*logHir!K304-SLir!K304*logQir!E304,0)</f>
        <v>0.10354296316439013</v>
      </c>
      <c r="F304" s="6">
        <f>IF(logVir!F304&lt;&gt;0,logVir!L304-SKir!L304*logKir!L304-SLir!L304*logHir!L304-SLir!L304*logQir!F304,0)</f>
        <v>-0.56792384168621146</v>
      </c>
      <c r="G304" s="6">
        <f>IF(logVir!G304&lt;&gt;0,logVir!M304-SKir!M304*logKir!M304-SLir!M304*logHir!M304-SLir!M304*logQir!G304,0)</f>
        <v>-0.60301653630397078</v>
      </c>
      <c r="H304" s="6">
        <f>IF(logVir!H304&lt;&gt;0,logVir!N304-SKir!N304*logKir!N304-SLir!N304*logHir!N304-SLir!N304*logQir!H304,0)</f>
        <v>-0.53734047334164026</v>
      </c>
      <c r="I304" s="6">
        <f>IF(logVir!I304&lt;&gt;0,logVir!O304-SKir!O304*logKir!O304-SLir!O304*logHir!O304-SLir!O304*logQir!I304,0)</f>
        <v>-0.45055927831369169</v>
      </c>
    </row>
    <row r="305" spans="1:9" x14ac:dyDescent="0.15">
      <c r="A305" s="1">
        <v>14</v>
      </c>
      <c r="B305" s="1" t="s">
        <v>105</v>
      </c>
      <c r="C305" s="1">
        <v>3</v>
      </c>
      <c r="D305" s="1" t="s">
        <v>17</v>
      </c>
      <c r="E305" s="6">
        <f>IF(logVir!E305&lt;&gt;0,logVir!K305-SKir!K305*logKir!K305-SLir!K305*logHir!K305-SLir!K305*logQir!E305,0)</f>
        <v>0.21360211424524544</v>
      </c>
      <c r="F305" s="6">
        <f>IF(logVir!F305&lt;&gt;0,logVir!L305-SKir!L305*logKir!L305-SLir!L305*logHir!L305-SLir!L305*logQir!F305,0)</f>
        <v>0.27323468489166619</v>
      </c>
      <c r="G305" s="6">
        <f>IF(logVir!G305&lt;&gt;0,logVir!M305-SKir!M305*logKir!M305-SLir!M305*logHir!M305-SLir!M305*logQir!G305,0)</f>
        <v>0.16322673546934713</v>
      </c>
      <c r="H305" s="6">
        <f>IF(logVir!H305&lt;&gt;0,logVir!N305-SKir!N305*logKir!N305-SLir!N305*logHir!N305-SLir!N305*logQir!H305,0)</f>
        <v>0.22551422739774735</v>
      </c>
      <c r="I305" s="6">
        <f>IF(logVir!I305&lt;&gt;0,logVir!O305-SKir!O305*logKir!O305-SLir!O305*logHir!O305-SLir!O305*logQir!I305,0)</f>
        <v>0.14358259834567544</v>
      </c>
    </row>
    <row r="306" spans="1:9" x14ac:dyDescent="0.15">
      <c r="A306" s="1">
        <v>14</v>
      </c>
      <c r="B306" s="1" t="s">
        <v>105</v>
      </c>
      <c r="C306" s="1">
        <v>4</v>
      </c>
      <c r="D306" s="1" t="s">
        <v>18</v>
      </c>
      <c r="E306" s="6">
        <f>IF(logVir!E306&lt;&gt;0,logVir!K306-SKir!K306*logKir!K306-SLir!K306*logHir!K306-SLir!K306*logQir!E306,0)</f>
        <v>-0.13202492854725137</v>
      </c>
      <c r="F306" s="6">
        <f>IF(logVir!F306&lt;&gt;0,logVir!L306-SKir!L306*logKir!L306-SLir!L306*logHir!L306-SLir!L306*logQir!F306,0)</f>
        <v>-9.9435972260212488E-2</v>
      </c>
      <c r="G306" s="6">
        <f>IF(logVir!G306&lt;&gt;0,logVir!M306-SKir!M306*logKir!M306-SLir!M306*logHir!M306-SLir!M306*logQir!G306,0)</f>
        <v>-0.11091015447909391</v>
      </c>
      <c r="H306" s="6">
        <f>IF(logVir!H306&lt;&gt;0,logVir!N306-SKir!N306*logKir!N306-SLir!N306*logHir!N306-SLir!N306*logQir!H306,0)</f>
        <v>-0.34394275948617209</v>
      </c>
      <c r="I306" s="6">
        <f>IF(logVir!I306&lt;&gt;0,logVir!O306-SKir!O306*logKir!O306-SLir!O306*logHir!O306-SLir!O306*logQir!I306,0)</f>
        <v>-0.27797561954881467</v>
      </c>
    </row>
    <row r="307" spans="1:9" x14ac:dyDescent="0.15">
      <c r="A307" s="1">
        <v>14</v>
      </c>
      <c r="B307" s="1" t="s">
        <v>105</v>
      </c>
      <c r="C307" s="1">
        <v>5</v>
      </c>
      <c r="D307" s="1" t="s">
        <v>19</v>
      </c>
      <c r="E307" s="6">
        <f>IF(logVir!E307&lt;&gt;0,logVir!K307-SKir!K307*logKir!K307-SLir!K307*logHir!K307-SLir!K307*logQir!E307,0)</f>
        <v>0.19121076553264638</v>
      </c>
      <c r="F307" s="6">
        <f>IF(logVir!F307&lt;&gt;0,logVir!L307-SKir!L307*logKir!L307-SLir!L307*logHir!L307-SLir!L307*logQir!F307,0)</f>
        <v>0.54085333119507628</v>
      </c>
      <c r="G307" s="6">
        <f>IF(logVir!G307&lt;&gt;0,logVir!M307-SKir!M307*logKir!M307-SLir!M307*logHir!M307-SLir!M307*logQir!G307,0)</f>
        <v>0.33967439253104731</v>
      </c>
      <c r="H307" s="6">
        <f>IF(logVir!H307&lt;&gt;0,logVir!N307-SKir!N307*logKir!N307-SLir!N307*logHir!N307-SLir!N307*logQir!H307,0)</f>
        <v>9.1406026527154072E-2</v>
      </c>
      <c r="I307" s="6">
        <f>IF(logVir!I307&lt;&gt;0,logVir!O307-SKir!O307*logKir!O307-SLir!O307*logHir!O307-SLir!O307*logQir!I307,0)</f>
        <v>0.11169580090526331</v>
      </c>
    </row>
    <row r="308" spans="1:9" x14ac:dyDescent="0.15">
      <c r="A308" s="1">
        <v>14</v>
      </c>
      <c r="B308" s="1" t="s">
        <v>105</v>
      </c>
      <c r="C308" s="1">
        <v>6</v>
      </c>
      <c r="D308" s="1" t="s">
        <v>3</v>
      </c>
      <c r="E308" s="6">
        <f>IF(logVir!E308&lt;&gt;0,logVir!K308-SKir!K308*logKir!K308-SLir!K308*logHir!K308-SLir!K308*logQir!E308,0)</f>
        <v>0.59346590865359095</v>
      </c>
      <c r="F308" s="6">
        <f>IF(logVir!F308&lt;&gt;0,logVir!L308-SKir!L308*logKir!L308-SLir!L308*logHir!L308-SLir!L308*logQir!F308,0)</f>
        <v>0.56595316784567695</v>
      </c>
      <c r="G308" s="6">
        <f>IF(logVir!G308&lt;&gt;0,logVir!M308-SKir!M308*logKir!M308-SLir!M308*logHir!M308-SLir!M308*logQir!G308,0)</f>
        <v>0.51630370387087898</v>
      </c>
      <c r="H308" s="6">
        <f>IF(logVir!H308&lt;&gt;0,logVir!N308-SKir!N308*logKir!N308-SLir!N308*logHir!N308-SLir!N308*logQir!H308,0)</f>
        <v>0.45857203563936444</v>
      </c>
      <c r="I308" s="6">
        <f>IF(logVir!I308&lt;&gt;0,logVir!O308-SKir!O308*logKir!O308-SLir!O308*logHir!O308-SLir!O308*logQir!I308,0)</f>
        <v>-4.2741380660409195E-2</v>
      </c>
    </row>
    <row r="309" spans="1:9" x14ac:dyDescent="0.15">
      <c r="A309" s="1">
        <v>14</v>
      </c>
      <c r="B309" s="1" t="s">
        <v>105</v>
      </c>
      <c r="C309" s="1">
        <v>7</v>
      </c>
      <c r="D309" s="1" t="s">
        <v>20</v>
      </c>
      <c r="E309" s="6">
        <f>IF(logVir!E309&lt;&gt;0,logVir!K309-SKir!K309*logKir!K309-SLir!K309*logHir!K309-SLir!K309*logQir!E309,0)</f>
        <v>0.62000834660132165</v>
      </c>
      <c r="F309" s="6">
        <f>IF(logVir!F309&lt;&gt;0,logVir!L309-SKir!L309*logKir!L309-SLir!L309*logHir!L309-SLir!L309*logQir!F309,0)</f>
        <v>1.1722264193844139</v>
      </c>
      <c r="G309" s="6">
        <f>IF(logVir!G309&lt;&gt;0,logVir!M309-SKir!M309*logKir!M309-SLir!M309*logHir!M309-SLir!M309*logQir!G309,0)</f>
        <v>0.44034110362621132</v>
      </c>
      <c r="H309" s="6">
        <f>IF(logVir!H309&lt;&gt;0,logVir!N309-SKir!N309*logKir!N309-SLir!N309*logHir!N309-SLir!N309*logQir!H309,0)</f>
        <v>0.79051505791794163</v>
      </c>
      <c r="I309" s="6">
        <f>IF(logVir!I309&lt;&gt;0,logVir!O309-SKir!O309*logKir!O309-SLir!O309*logHir!O309-SLir!O309*logQir!I309,0)</f>
        <v>1.1719678447269128</v>
      </c>
    </row>
    <row r="310" spans="1:9" x14ac:dyDescent="0.15">
      <c r="A310" s="1">
        <v>14</v>
      </c>
      <c r="B310" s="1" t="s">
        <v>105</v>
      </c>
      <c r="C310" s="1">
        <v>8</v>
      </c>
      <c r="D310" s="1" t="s">
        <v>21</v>
      </c>
      <c r="E310" s="6">
        <f>IF(logVir!E310&lt;&gt;0,logVir!K310-SKir!K310*logKir!K310-SLir!K310*logHir!K310-SLir!K310*logQir!E310,0)</f>
        <v>0.37678620603527396</v>
      </c>
      <c r="F310" s="6">
        <f>IF(logVir!F310&lt;&gt;0,logVir!L310-SKir!L310*logKir!L310-SLir!L310*logHir!L310-SLir!L310*logQir!F310,0)</f>
        <v>0.26568450302357005</v>
      </c>
      <c r="G310" s="6">
        <f>IF(logVir!G310&lt;&gt;0,logVir!M310-SKir!M310*logKir!M310-SLir!M310*logHir!M310-SLir!M310*logQir!G310,0)</f>
        <v>6.6579838638181441E-2</v>
      </c>
      <c r="H310" s="6">
        <f>IF(logVir!H310&lt;&gt;0,logVir!N310-SKir!N310*logKir!N310-SLir!N310*logHir!N310-SLir!N310*logQir!H310,0)</f>
        <v>-1.5394933571779013E-2</v>
      </c>
      <c r="I310" s="6">
        <f>IF(logVir!I310&lt;&gt;0,logVir!O310-SKir!O310*logKir!O310-SLir!O310*logHir!O310-SLir!O310*logQir!I310,0)</f>
        <v>0.43750732332974962</v>
      </c>
    </row>
    <row r="311" spans="1:9" x14ac:dyDescent="0.15">
      <c r="A311" s="1">
        <v>14</v>
      </c>
      <c r="B311" s="1" t="s">
        <v>105</v>
      </c>
      <c r="C311" s="1">
        <v>9</v>
      </c>
      <c r="D311" s="1" t="s">
        <v>22</v>
      </c>
      <c r="E311" s="6">
        <f>IF(logVir!E311&lt;&gt;0,logVir!K311-SKir!K311*logKir!K311-SLir!K311*logHir!K311-SLir!K311*logQir!E311,0)</f>
        <v>-0.19887926150980173</v>
      </c>
      <c r="F311" s="6">
        <f>IF(logVir!F311&lt;&gt;0,logVir!L311-SKir!L311*logKir!L311-SLir!L311*logHir!L311-SLir!L311*logQir!F311,0)</f>
        <v>-0.15776875348759492</v>
      </c>
      <c r="G311" s="6">
        <f>IF(logVir!G311&lt;&gt;0,logVir!M311-SKir!M311*logKir!M311-SLir!M311*logHir!M311-SLir!M311*logQir!G311,0)</f>
        <v>-0.12811009645793331</v>
      </c>
      <c r="H311" s="6">
        <f>IF(logVir!H311&lt;&gt;0,logVir!N311-SKir!N311*logKir!N311-SLir!N311*logHir!N311-SLir!N311*logQir!H311,0)</f>
        <v>-0.21824710464509753</v>
      </c>
      <c r="I311" s="6">
        <f>IF(logVir!I311&lt;&gt;0,logVir!O311-SKir!O311*logKir!O311-SLir!O311*logHir!O311-SLir!O311*logQir!I311,0)</f>
        <v>-0.28143127943958474</v>
      </c>
    </row>
    <row r="312" spans="1:9" x14ac:dyDescent="0.15">
      <c r="A312" s="1">
        <v>14</v>
      </c>
      <c r="B312" s="1" t="s">
        <v>105</v>
      </c>
      <c r="C312" s="1">
        <v>10</v>
      </c>
      <c r="D312" s="1" t="s">
        <v>23</v>
      </c>
      <c r="E312" s="6">
        <f>IF(logVir!E312&lt;&gt;0,logVir!K312-SKir!K312*logKir!K312-SLir!K312*logHir!K312-SLir!K312*logQir!E312,0)</f>
        <v>0.11589435574358212</v>
      </c>
      <c r="F312" s="6">
        <f>IF(logVir!F312&lt;&gt;0,logVir!L312-SKir!L312*logKir!L312-SLir!L312*logHir!L312-SLir!L312*logQir!F312,0)</f>
        <v>9.7230516373091602E-2</v>
      </c>
      <c r="G312" s="6">
        <f>IF(logVir!G312&lt;&gt;0,logVir!M312-SKir!M312*logKir!M312-SLir!M312*logHir!M312-SLir!M312*logQir!G312,0)</f>
        <v>-7.5121777399747847E-3</v>
      </c>
      <c r="H312" s="6">
        <f>IF(logVir!H312&lt;&gt;0,logVir!N312-SKir!N312*logKir!N312-SLir!N312*logHir!N312-SLir!N312*logQir!H312,0)</f>
        <v>-4.1959386324030762E-2</v>
      </c>
      <c r="I312" s="6">
        <f>IF(logVir!I312&lt;&gt;0,logVir!O312-SKir!O312*logKir!O312-SLir!O312*logHir!O312-SLir!O312*logQir!I312,0)</f>
        <v>-0.17003555641928647</v>
      </c>
    </row>
    <row r="313" spans="1:9" x14ac:dyDescent="0.15">
      <c r="A313" s="1">
        <v>14</v>
      </c>
      <c r="B313" s="1" t="s">
        <v>105</v>
      </c>
      <c r="C313" s="1">
        <v>11</v>
      </c>
      <c r="D313" s="1" t="s">
        <v>24</v>
      </c>
      <c r="E313" s="6">
        <f>IF(logVir!E313&lt;&gt;0,logVir!K313-SKir!K313*logKir!K313-SLir!K313*logHir!K313-SLir!K313*logQir!E313,0)</f>
        <v>0.22394980754721491</v>
      </c>
      <c r="F313" s="6">
        <f>IF(logVir!F313&lt;&gt;0,logVir!L313-SKir!L313*logKir!L313-SLir!L313*logHir!L313-SLir!L313*logQir!F313,0)</f>
        <v>6.7361540565852293E-2</v>
      </c>
      <c r="G313" s="6">
        <f>IF(logVir!G313&lt;&gt;0,logVir!M313-SKir!M313*logKir!M313-SLir!M313*logHir!M313-SLir!M313*logQir!G313,0)</f>
        <v>5.0529823205749919E-2</v>
      </c>
      <c r="H313" s="6">
        <f>IF(logVir!H313&lt;&gt;0,logVir!N313-SKir!N313*logKir!N313-SLir!N313*logHir!N313-SLir!N313*logQir!H313,0)</f>
        <v>3.6817225020705835E-2</v>
      </c>
      <c r="I313" s="6">
        <f>IF(logVir!I313&lt;&gt;0,logVir!O313-SKir!O313*logKir!O313-SLir!O313*logHir!O313-SLir!O313*logQir!I313,0)</f>
        <v>-0.55244596190882989</v>
      </c>
    </row>
    <row r="314" spans="1:9" x14ac:dyDescent="0.15">
      <c r="A314" s="1">
        <v>14</v>
      </c>
      <c r="B314" s="1" t="s">
        <v>105</v>
      </c>
      <c r="C314" s="1">
        <v>12</v>
      </c>
      <c r="D314" s="1" t="s">
        <v>25</v>
      </c>
      <c r="E314" s="6">
        <f>IF(logVir!E314&lt;&gt;0,logVir!K314-SKir!K314*logKir!K314-SLir!K314*logHir!K314-SLir!K314*logQir!E314,0)</f>
        <v>0.11606660225629389</v>
      </c>
      <c r="F314" s="6">
        <f>IF(logVir!F314&lt;&gt;0,logVir!L314-SKir!L314*logKir!L314-SLir!L314*logHir!L314-SLir!L314*logQir!F314,0)</f>
        <v>0.37289156822665914</v>
      </c>
      <c r="G314" s="6">
        <f>IF(logVir!G314&lt;&gt;0,logVir!M314-SKir!M314*logKir!M314-SLir!M314*logHir!M314-SLir!M314*logQir!G314,0)</f>
        <v>0.44883429888031739</v>
      </c>
      <c r="H314" s="6">
        <f>IF(logVir!H314&lt;&gt;0,logVir!N314-SKir!N314*logKir!N314-SLir!N314*logHir!N314-SLir!N314*logQir!H314,0)</f>
        <v>-0.10560271458881063</v>
      </c>
      <c r="I314" s="6">
        <f>IF(logVir!I314&lt;&gt;0,logVir!O314-SKir!O314*logKir!O314-SLir!O314*logHir!O314-SLir!O314*logQir!I314,0)</f>
        <v>-0.58376091474249359</v>
      </c>
    </row>
    <row r="315" spans="1:9" x14ac:dyDescent="0.15">
      <c r="A315" s="1">
        <v>14</v>
      </c>
      <c r="B315" s="1" t="s">
        <v>105</v>
      </c>
      <c r="C315" s="1">
        <v>13</v>
      </c>
      <c r="D315" s="1" t="s">
        <v>26</v>
      </c>
      <c r="E315" s="6">
        <f>IF(logVir!E315&lt;&gt;0,logVir!K315-SKir!K315*logKir!K315-SLir!K315*logHir!K315-SLir!K315*logQir!E315,0)</f>
        <v>0.61265845942844566</v>
      </c>
      <c r="F315" s="6">
        <f>IF(logVir!F315&lt;&gt;0,logVir!L315-SKir!L315*logKir!L315-SLir!L315*logHir!L315-SLir!L315*logQir!F315,0)</f>
        <v>0.31281974390734679</v>
      </c>
      <c r="G315" s="6">
        <f>IF(logVir!G315&lt;&gt;0,logVir!M315-SKir!M315*logKir!M315-SLir!M315*logHir!M315-SLir!M315*logQir!G315,0)</f>
        <v>0.2698564100664495</v>
      </c>
      <c r="H315" s="6">
        <f>IF(logVir!H315&lt;&gt;0,logVir!N315-SKir!N315*logKir!N315-SLir!N315*logHir!N315-SLir!N315*logQir!H315,0)</f>
        <v>6.7438018402056904E-3</v>
      </c>
      <c r="I315" s="6">
        <f>IF(logVir!I315&lt;&gt;0,logVir!O315-SKir!O315*logKir!O315-SLir!O315*logHir!O315-SLir!O315*logQir!I315,0)</f>
        <v>-8.5886349679453189E-2</v>
      </c>
    </row>
    <row r="316" spans="1:9" x14ac:dyDescent="0.15">
      <c r="A316" s="1">
        <v>14</v>
      </c>
      <c r="B316" s="1" t="s">
        <v>105</v>
      </c>
      <c r="C316" s="1">
        <v>14</v>
      </c>
      <c r="D316" s="1" t="s">
        <v>27</v>
      </c>
      <c r="E316" s="6">
        <f>IF(logVir!E316&lt;&gt;0,logVir!K316-SKir!K316*logKir!K316-SLir!K316*logHir!K316-SLir!K316*logQir!E316,0)</f>
        <v>0.36630951864908284</v>
      </c>
      <c r="F316" s="6">
        <f>IF(logVir!F316&lt;&gt;0,logVir!L316-SKir!L316*logKir!L316-SLir!L316*logHir!L316-SLir!L316*logQir!F316,0)</f>
        <v>0.56139955688264409</v>
      </c>
      <c r="G316" s="6">
        <f>IF(logVir!G316&lt;&gt;0,logVir!M316-SKir!M316*logKir!M316-SLir!M316*logHir!M316-SLir!M316*logQir!G316,0)</f>
        <v>0.23168479003923506</v>
      </c>
      <c r="H316" s="6">
        <f>IF(logVir!H316&lt;&gt;0,logVir!N316-SKir!N316*logKir!N316-SLir!N316*logHir!N316-SLir!N316*logQir!H316,0)</f>
        <v>8.6968907092567271E-2</v>
      </c>
      <c r="I316" s="6">
        <f>IF(logVir!I316&lt;&gt;0,logVir!O316-SKir!O316*logKir!O316-SLir!O316*logHir!O316-SLir!O316*logQir!I316,0)</f>
        <v>-0.33518608498217611</v>
      </c>
    </row>
    <row r="317" spans="1:9" x14ac:dyDescent="0.15">
      <c r="A317" s="1">
        <v>14</v>
      </c>
      <c r="B317" s="1" t="s">
        <v>105</v>
      </c>
      <c r="C317" s="1">
        <v>15</v>
      </c>
      <c r="D317" s="1" t="s">
        <v>28</v>
      </c>
      <c r="E317" s="6">
        <f>IF(logVir!E317&lt;&gt;0,logVir!K317-SKir!K317*logKir!K317-SLir!K317*logHir!K317-SLir!K317*logQir!E317,0)</f>
        <v>-7.8499188306032891E-2</v>
      </c>
      <c r="F317" s="6">
        <f>IF(logVir!F317&lt;&gt;0,logVir!L317-SKir!L317*logKir!L317-SLir!L317*logHir!L317-SLir!L317*logQir!F317,0)</f>
        <v>-4.2924452451542694E-2</v>
      </c>
      <c r="G317" s="6">
        <f>IF(logVir!G317&lt;&gt;0,logVir!M317-SKir!M317*logKir!M317-SLir!M317*logHir!M317-SLir!M317*logQir!G317,0)</f>
        <v>3.1773683036858832E-2</v>
      </c>
      <c r="H317" s="6">
        <f>IF(logVir!H317&lt;&gt;0,logVir!N317-SKir!N317*logKir!N317-SLir!N317*logHir!N317-SLir!N317*logQir!H317,0)</f>
        <v>-2.1453012136408336E-2</v>
      </c>
      <c r="I317" s="6">
        <f>IF(logVir!I317&lt;&gt;0,logVir!O317-SKir!O317*logKir!O317-SLir!O317*logHir!O317-SLir!O317*logQir!I317,0)</f>
        <v>9.4772129672191105E-2</v>
      </c>
    </row>
    <row r="318" spans="1:9" x14ac:dyDescent="0.15">
      <c r="A318" s="1">
        <v>14</v>
      </c>
      <c r="B318" s="1" t="s">
        <v>278</v>
      </c>
      <c r="C318" s="1">
        <v>16</v>
      </c>
      <c r="D318" s="1" t="s">
        <v>11</v>
      </c>
      <c r="E318" s="6">
        <f>IF(logVir!E318&lt;&gt;0,logVir!K318-SKir!K318*logKir!K318-SLir!K318*logHir!K318-SLir!K318*logQir!E318,0)</f>
        <v>4.0248980748319868E-2</v>
      </c>
      <c r="F318" s="6">
        <f>IF(logVir!F318&lt;&gt;0,logVir!L318-SKir!L318*logKir!L318-SLir!L318*logHir!L318-SLir!L318*logQir!F318,0)</f>
        <v>3.2395183059227034E-2</v>
      </c>
      <c r="G318" s="6">
        <f>IF(logVir!G318&lt;&gt;0,logVir!M318-SKir!M318*logKir!M318-SLir!M318*logHir!M318-SLir!M318*logQir!G318,0)</f>
        <v>3.3626750024366325E-2</v>
      </c>
      <c r="H318" s="6">
        <f>IF(logVir!H318&lt;&gt;0,logVir!N318-SKir!N318*logKir!N318-SLir!N318*logHir!N318-SLir!N318*logQir!H318,0)</f>
        <v>-0.1160104252513814</v>
      </c>
      <c r="I318" s="6">
        <f>IF(logVir!I318&lt;&gt;0,logVir!O318-SKir!O318*logKir!O318-SLir!O318*logHir!O318-SLir!O318*logQir!I318,0)</f>
        <v>-9.1615974734337233E-2</v>
      </c>
    </row>
    <row r="319" spans="1:9" x14ac:dyDescent="0.15">
      <c r="A319" s="1">
        <v>14</v>
      </c>
      <c r="B319" s="1" t="s">
        <v>278</v>
      </c>
      <c r="C319" s="1">
        <v>17</v>
      </c>
      <c r="D319" s="1" t="s">
        <v>12</v>
      </c>
      <c r="E319" s="6">
        <f>IF(logVir!E319&lt;&gt;0,logVir!K319-SKir!K319*logKir!K319-SLir!K319*logHir!K319-SLir!K319*logQir!E319,0)</f>
        <v>6.1951784047973149E-2</v>
      </c>
      <c r="F319" s="6">
        <f>IF(logVir!F319&lt;&gt;0,logVir!L319-SKir!L319*logKir!L319-SLir!L319*logHir!L319-SLir!L319*logQir!F319,0)</f>
        <v>-0.14889027290577408</v>
      </c>
      <c r="G319" s="6">
        <f>IF(logVir!G319&lt;&gt;0,logVir!M319-SKir!M319*logKir!M319-SLir!M319*logHir!M319-SLir!M319*logQir!G319,0)</f>
        <v>-0.13057127819794623</v>
      </c>
      <c r="H319" s="6">
        <f>IF(logVir!H319&lt;&gt;0,logVir!N319-SKir!N319*logKir!N319-SLir!N319*logHir!N319-SLir!N319*logQir!H319,0)</f>
        <v>-0.10809531229607516</v>
      </c>
      <c r="I319" s="6">
        <f>IF(logVir!I319&lt;&gt;0,logVir!O319-SKir!O319*logKir!O319-SLir!O319*logHir!O319-SLir!O319*logQir!I319,0)</f>
        <v>-0.15424297424660163</v>
      </c>
    </row>
    <row r="320" spans="1:9" x14ac:dyDescent="0.15">
      <c r="A320" s="1">
        <v>14</v>
      </c>
      <c r="B320" s="1" t="s">
        <v>278</v>
      </c>
      <c r="C320" s="1">
        <v>18</v>
      </c>
      <c r="D320" s="1" t="s">
        <v>13</v>
      </c>
      <c r="E320" s="6">
        <f>IF(logVir!E320&lt;&gt;0,logVir!K320-SKir!K320*logKir!K320-SLir!K320*logHir!K320-SLir!K320*logQir!E320,0)</f>
        <v>-0.14379371854879114</v>
      </c>
      <c r="F320" s="6">
        <f>IF(logVir!F320&lt;&gt;0,logVir!L320-SKir!L320*logKir!L320-SLir!L320*logHir!L320-SLir!L320*logQir!F320,0)</f>
        <v>0.16461356145798822</v>
      </c>
      <c r="G320" s="6">
        <f>IF(logVir!G320&lt;&gt;0,logVir!M320-SKir!M320*logKir!M320-SLir!M320*logHir!M320-SLir!M320*logQir!G320,0)</f>
        <v>0.20312676057079396</v>
      </c>
      <c r="H320" s="6">
        <f>IF(logVir!H320&lt;&gt;0,logVir!N320-SKir!N320*logKir!N320-SLir!N320*logHir!N320-SLir!N320*logQir!H320,0)</f>
        <v>0.1018715039134771</v>
      </c>
      <c r="I320" s="6">
        <f>IF(logVir!I320&lt;&gt;0,logVir!O320-SKir!O320*logKir!O320-SLir!O320*logHir!O320-SLir!O320*logQir!I320,0)</f>
        <v>0.27629743633270698</v>
      </c>
    </row>
    <row r="321" spans="1:9" x14ac:dyDescent="0.15">
      <c r="A321" s="1">
        <v>14</v>
      </c>
      <c r="B321" s="1" t="s">
        <v>278</v>
      </c>
      <c r="C321" s="1">
        <v>19</v>
      </c>
      <c r="D321" s="1" t="s">
        <v>14</v>
      </c>
      <c r="E321" s="6">
        <f>IF(logVir!E321&lt;&gt;0,logVir!K321-SKir!K321*logKir!K321-SLir!K321*logHir!K321-SLir!K321*logQir!E321,0)</f>
        <v>-0.47617417121848399</v>
      </c>
      <c r="F321" s="6">
        <f>IF(logVir!F321&lt;&gt;0,logVir!L321-SKir!L321*logKir!L321-SLir!L321*logHir!L321-SLir!L321*logQir!F321,0)</f>
        <v>-0.24489275823268572</v>
      </c>
      <c r="G321" s="6">
        <f>IF(logVir!G321&lt;&gt;0,logVir!M321-SKir!M321*logKir!M321-SLir!M321*logHir!M321-SLir!M321*logQir!G321,0)</f>
        <v>-0.21654351794961141</v>
      </c>
      <c r="H321" s="6">
        <f>IF(logVir!H321&lt;&gt;0,logVir!N321-SKir!N321*logKir!N321-SLir!N321*logHir!N321-SLir!N321*logQir!H321,0)</f>
        <v>0.10375956237743472</v>
      </c>
      <c r="I321" s="6">
        <f>IF(logVir!I321&lt;&gt;0,logVir!O321-SKir!O321*logKir!O321-SLir!O321*logHir!O321-SLir!O321*logQir!I321,0)</f>
        <v>8.9462771701466381E-2</v>
      </c>
    </row>
    <row r="322" spans="1:9" x14ac:dyDescent="0.15">
      <c r="A322" s="1">
        <v>14</v>
      </c>
      <c r="B322" s="1" t="s">
        <v>278</v>
      </c>
      <c r="C322" s="1">
        <v>20</v>
      </c>
      <c r="D322" s="1" t="s">
        <v>15</v>
      </c>
      <c r="E322" s="6">
        <f>IF(logVir!E322&lt;&gt;0,logVir!K322-SKir!K322*logKir!K322-SLir!K322*logHir!K322-SLir!K322*logQir!E322,0)</f>
        <v>-0.52410318683185209</v>
      </c>
      <c r="F322" s="6">
        <f>IF(logVir!F322&lt;&gt;0,logVir!L322-SKir!L322*logKir!L322-SLir!L322*logHir!L322-SLir!L322*logQir!F322,0)</f>
        <v>-0.1694036406957192</v>
      </c>
      <c r="G322" s="6">
        <f>IF(logVir!G322&lt;&gt;0,logVir!M322-SKir!M322*logKir!M322-SLir!M322*logHir!M322-SLir!M322*logQir!G322,0)</f>
        <v>-0.36798010513694945</v>
      </c>
      <c r="H322" s="6">
        <f>IF(logVir!H322&lt;&gt;0,logVir!N322-SKir!N322*logKir!N322-SLir!N322*logHir!N322-SLir!N322*logQir!H322,0)</f>
        <v>-0.35935862026206344</v>
      </c>
      <c r="I322" s="6">
        <f>IF(logVir!I322&lt;&gt;0,logVir!O322-SKir!O322*logKir!O322-SLir!O322*logHir!O322-SLir!O322*logQir!I322,0)</f>
        <v>-0.24368663910153096</v>
      </c>
    </row>
    <row r="323" spans="1:9" x14ac:dyDescent="0.15">
      <c r="A323" s="1">
        <v>14</v>
      </c>
      <c r="B323" s="1" t="s">
        <v>278</v>
      </c>
      <c r="C323" s="1">
        <v>21</v>
      </c>
      <c r="D323" s="1" t="s">
        <v>16</v>
      </c>
      <c r="E323" s="6">
        <f>IF(logVir!E323&lt;&gt;0,logVir!K323-SKir!K323*logKir!K323-SLir!K323*logHir!K323-SLir!K323*logQir!E323,0)</f>
        <v>-0.66496413639063889</v>
      </c>
      <c r="F323" s="6">
        <f>IF(logVir!F323&lt;&gt;0,logVir!L323-SKir!L323*logKir!L323-SLir!L323*logHir!L323-SLir!L323*logQir!F323,0)</f>
        <v>-0.17909712015421037</v>
      </c>
      <c r="G323" s="6">
        <f>IF(logVir!G323&lt;&gt;0,logVir!M323-SKir!M323*logKir!M323-SLir!M323*logHir!M323-SLir!M323*logQir!G323,0)</f>
        <v>-0.17730210713482322</v>
      </c>
      <c r="H323" s="6">
        <f>IF(logVir!H323&lt;&gt;0,logVir!N323-SKir!N323*logKir!N323-SLir!N323*logHir!N323-SLir!N323*logQir!H323,0)</f>
        <v>-9.5062733404086774E-2</v>
      </c>
      <c r="I323" s="6">
        <f>IF(logVir!I323&lt;&gt;0,logVir!O323-SKir!O323*logKir!O323-SLir!O323*logHir!O323-SLir!O323*logQir!I323,0)</f>
        <v>-0.11267386306281435</v>
      </c>
    </row>
    <row r="324" spans="1:9" x14ac:dyDescent="0.15">
      <c r="A324" s="1">
        <v>14</v>
      </c>
      <c r="B324" s="1" t="s">
        <v>103</v>
      </c>
      <c r="C324" s="1">
        <v>22</v>
      </c>
      <c r="D324" s="1" t="s">
        <v>8</v>
      </c>
      <c r="E324" s="6">
        <f>IF(logVir!E324&lt;&gt;0,logVir!K324-SKir!K324*logKir!K324-SLir!K324*logHir!K324-SLir!K324*logQir!E324,0)</f>
        <v>-0.12112748519618118</v>
      </c>
      <c r="F324" s="6">
        <f>IF(logVir!F324&lt;&gt;0,logVir!L324-SKir!L324*logKir!L324-SLir!L324*logHir!L324-SLir!L324*logQir!F324,0)</f>
        <v>0.1556543459320319</v>
      </c>
      <c r="G324" s="6">
        <f>IF(logVir!G324&lt;&gt;0,logVir!M324-SKir!M324*logKir!M324-SLir!M324*logHir!M324-SLir!M324*logQir!G324,0)</f>
        <v>-4.8530697545014212E-4</v>
      </c>
      <c r="H324" s="6">
        <f>IF(logVir!H324&lt;&gt;0,logVir!N324-SKir!N324*logKir!N324-SLir!N324*logHir!N324-SLir!N324*logQir!H324,0)</f>
        <v>0.13702268233553611</v>
      </c>
      <c r="I324" s="6">
        <f>IF(logVir!I324&lt;&gt;0,logVir!O324-SKir!O324*logKir!O324-SLir!O324*logHir!O324-SLir!O324*logQir!I324,0)</f>
        <v>0.10650646357840622</v>
      </c>
    </row>
    <row r="325" spans="1:9" x14ac:dyDescent="0.15">
      <c r="A325" s="1">
        <v>14</v>
      </c>
      <c r="B325" s="1" t="s">
        <v>103</v>
      </c>
      <c r="C325" s="1">
        <v>23</v>
      </c>
      <c r="D325" s="1" t="s">
        <v>29</v>
      </c>
      <c r="E325" s="6">
        <f>IF(logVir!E325&lt;&gt;0,logVir!K325-SKir!K325*logKir!K325-SLir!K325*logHir!K325-SLir!K325*logQir!E325,0)</f>
        <v>-7.0940078835147108E-2</v>
      </c>
      <c r="F325" s="6">
        <f>IF(logVir!F325&lt;&gt;0,logVir!L325-SKir!L325*logKir!L325-SLir!L325*logHir!L325-SLir!L325*logQir!F325,0)</f>
        <v>-6.3790363924679155E-2</v>
      </c>
      <c r="G325" s="6">
        <f>IF(logVir!G325&lt;&gt;0,logVir!M325-SKir!M325*logKir!M325-SLir!M325*logHir!M325-SLir!M325*logQir!G325,0)</f>
        <v>-5.6495929922230681E-2</v>
      </c>
      <c r="H325" s="6">
        <f>IF(logVir!H325&lt;&gt;0,logVir!N325-SKir!N325*logKir!N325-SLir!N325*logHir!N325-SLir!N325*logQir!H325,0)</f>
        <v>-9.2466479490657116E-3</v>
      </c>
      <c r="I325" s="6">
        <f>IF(logVir!I325&lt;&gt;0,logVir!O325-SKir!O325*logKir!O325-SLir!O325*logHir!O325-SLir!O325*logQir!I325,0)</f>
        <v>-6.2807009864811442E-2</v>
      </c>
    </row>
    <row r="326" spans="1:9" x14ac:dyDescent="0.15">
      <c r="A326" s="1">
        <v>15</v>
      </c>
      <c r="B326" s="1" t="s">
        <v>107</v>
      </c>
      <c r="C326" s="1">
        <v>1</v>
      </c>
      <c r="D326" s="1" t="s">
        <v>9</v>
      </c>
      <c r="E326" s="6">
        <f>IF(logVir!E326&lt;&gt;0,logVir!K326-SKir!K326*logKir!K326-SLir!K326*logHir!K326-SLir!K326*logQir!E326,0)</f>
        <v>-0.11449680561035187</v>
      </c>
      <c r="F326" s="6">
        <f>IF(logVir!F326&lt;&gt;0,logVir!L326-SKir!L326*logKir!L326-SLir!L326*logHir!L326-SLir!L326*logQir!F326,0)</f>
        <v>-0.14861711656933099</v>
      </c>
      <c r="G326" s="6">
        <f>IF(logVir!G326&lt;&gt;0,logVir!M326-SKir!M326*logKir!M326-SLir!M326*logHir!M326-SLir!M326*logQir!G326,0)</f>
        <v>-2.6684361760528685E-2</v>
      </c>
      <c r="H326" s="6">
        <f>IF(logVir!H326&lt;&gt;0,logVir!N326-SKir!N326*logKir!N326-SLir!N326*logHir!N326-SLir!N326*logQir!H326,0)</f>
        <v>2.1385529840240242E-2</v>
      </c>
      <c r="I326" s="6">
        <f>IF(logVir!I326&lt;&gt;0,logVir!O326-SKir!O326*logKir!O326-SLir!O326*logHir!O326-SLir!O326*logQir!I326,0)</f>
        <v>-2.5186183208042737E-2</v>
      </c>
    </row>
    <row r="327" spans="1:9" x14ac:dyDescent="0.15">
      <c r="A327" s="1">
        <v>15</v>
      </c>
      <c r="B327" s="1" t="s">
        <v>107</v>
      </c>
      <c r="C327" s="1">
        <v>2</v>
      </c>
      <c r="D327" s="1" t="s">
        <v>10</v>
      </c>
      <c r="E327" s="6">
        <f>IF(logVir!E327&lt;&gt;0,logVir!K327-SKir!K327*logKir!K327-SLir!K327*logHir!K327-SLir!K327*logQir!E327,0)</f>
        <v>0.16805343307678219</v>
      </c>
      <c r="F327" s="6">
        <f>IF(logVir!F327&lt;&gt;0,logVir!L327-SKir!L327*logKir!L327-SLir!L327*logHir!L327-SLir!L327*logQir!F327,0)</f>
        <v>0.49978498208776811</v>
      </c>
      <c r="G327" s="6">
        <f>IF(logVir!G327&lt;&gt;0,logVir!M327-SKir!M327*logKir!M327-SLir!M327*logHir!M327-SLir!M327*logQir!G327,0)</f>
        <v>8.3093342588991398E-2</v>
      </c>
      <c r="H327" s="6">
        <f>IF(logVir!H327&lt;&gt;0,logVir!N327-SKir!N327*logKir!N327-SLir!N327*logHir!N327-SLir!N327*logQir!H327,0)</f>
        <v>0.41668402587627662</v>
      </c>
      <c r="I327" s="6">
        <f>IF(logVir!I327&lt;&gt;0,logVir!O327-SKir!O327*logKir!O327-SLir!O327*logHir!O327-SLir!O327*logQir!I327,0)</f>
        <v>0.98478763862635521</v>
      </c>
    </row>
    <row r="328" spans="1:9" x14ac:dyDescent="0.15">
      <c r="A328" s="1">
        <v>15</v>
      </c>
      <c r="B328" s="1" t="s">
        <v>108</v>
      </c>
      <c r="C328" s="1">
        <v>3</v>
      </c>
      <c r="D328" s="1" t="s">
        <v>17</v>
      </c>
      <c r="E328" s="6">
        <f>IF(logVir!E328&lt;&gt;0,logVir!K328-SKir!K328*logKir!K328-SLir!K328*logHir!K328-SLir!K328*logQir!E328,0)</f>
        <v>-6.5888308442025756E-2</v>
      </c>
      <c r="F328" s="6">
        <f>IF(logVir!F328&lt;&gt;0,logVir!L328-SKir!L328*logKir!L328-SLir!L328*logHir!L328-SLir!L328*logQir!F328,0)</f>
        <v>-0.23453795476777664</v>
      </c>
      <c r="G328" s="6">
        <f>IF(logVir!G328&lt;&gt;0,logVir!M328-SKir!M328*logKir!M328-SLir!M328*logHir!M328-SLir!M328*logQir!G328,0)</f>
        <v>-0.28372031225713923</v>
      </c>
      <c r="H328" s="6">
        <f>IF(logVir!H328&lt;&gt;0,logVir!N328-SKir!N328*logKir!N328-SLir!N328*logHir!N328-SLir!N328*logQir!H328,0)</f>
        <v>-0.29950355725844935</v>
      </c>
      <c r="I328" s="6">
        <f>IF(logVir!I328&lt;&gt;0,logVir!O328-SKir!O328*logKir!O328-SLir!O328*logHir!O328-SLir!O328*logQir!I328,0)</f>
        <v>2.0463185114999692E-3</v>
      </c>
    </row>
    <row r="329" spans="1:9" x14ac:dyDescent="0.15">
      <c r="A329" s="1">
        <v>15</v>
      </c>
      <c r="B329" s="1" t="s">
        <v>108</v>
      </c>
      <c r="C329" s="1">
        <v>4</v>
      </c>
      <c r="D329" s="1" t="s">
        <v>18</v>
      </c>
      <c r="E329" s="6">
        <f>IF(logVir!E329&lt;&gt;0,logVir!K329-SKir!K329*logKir!K329-SLir!K329*logHir!K329-SLir!K329*logQir!E329,0)</f>
        <v>-0.1422050960414083</v>
      </c>
      <c r="F329" s="6">
        <f>IF(logVir!F329&lt;&gt;0,logVir!L329-SKir!L329*logKir!L329-SLir!L329*logHir!L329-SLir!L329*logQir!F329,0)</f>
        <v>-0.31329388649919432</v>
      </c>
      <c r="G329" s="6">
        <f>IF(logVir!G329&lt;&gt;0,logVir!M329-SKir!M329*logKir!M329-SLir!M329*logHir!M329-SLir!M329*logQir!G329,0)</f>
        <v>-0.29485138777076031</v>
      </c>
      <c r="H329" s="6">
        <f>IF(logVir!H329&lt;&gt;0,logVir!N329-SKir!N329*logKir!N329-SLir!N329*logHir!N329-SLir!N329*logQir!H329,0)</f>
        <v>-8.5304298210569562E-2</v>
      </c>
      <c r="I329" s="6">
        <f>IF(logVir!I329&lt;&gt;0,logVir!O329-SKir!O329*logKir!O329-SLir!O329*logHir!O329-SLir!O329*logQir!I329,0)</f>
        <v>-0.13770283251734614</v>
      </c>
    </row>
    <row r="330" spans="1:9" x14ac:dyDescent="0.15">
      <c r="A330" s="1">
        <v>15</v>
      </c>
      <c r="B330" s="1" t="s">
        <v>108</v>
      </c>
      <c r="C330" s="1">
        <v>5</v>
      </c>
      <c r="D330" s="1" t="s">
        <v>19</v>
      </c>
      <c r="E330" s="6">
        <f>IF(logVir!E330&lt;&gt;0,logVir!K330-SKir!K330*logKir!K330-SLir!K330*logHir!K330-SLir!K330*logQir!E330,0)</f>
        <v>-0.1397357339159295</v>
      </c>
      <c r="F330" s="6">
        <f>IF(logVir!F330&lt;&gt;0,logVir!L330-SKir!L330*logKir!L330-SLir!L330*logHir!L330-SLir!L330*logQir!F330,0)</f>
        <v>-0.23075209655652165</v>
      </c>
      <c r="G330" s="6">
        <f>IF(logVir!G330&lt;&gt;0,logVir!M330-SKir!M330*logKir!M330-SLir!M330*logHir!M330-SLir!M330*logQir!G330,0)</f>
        <v>-0.15330406614747816</v>
      </c>
      <c r="H330" s="6">
        <f>IF(logVir!H330&lt;&gt;0,logVir!N330-SKir!N330*logKir!N330-SLir!N330*logHir!N330-SLir!N330*logQir!H330,0)</f>
        <v>-6.7544102420701052E-2</v>
      </c>
      <c r="I330" s="6">
        <f>IF(logVir!I330&lt;&gt;0,logVir!O330-SKir!O330*logKir!O330-SLir!O330*logHir!O330-SLir!O330*logQir!I330,0)</f>
        <v>0.21766710287367341</v>
      </c>
    </row>
    <row r="331" spans="1:9" x14ac:dyDescent="0.15">
      <c r="A331" s="1">
        <v>15</v>
      </c>
      <c r="B331" s="1" t="s">
        <v>108</v>
      </c>
      <c r="C331" s="1">
        <v>6</v>
      </c>
      <c r="D331" s="1" t="s">
        <v>3</v>
      </c>
      <c r="E331" s="6">
        <f>IF(logVir!E331&lt;&gt;0,logVir!K331-SKir!K331*logKir!K331-SLir!K331*logHir!K331-SLir!K331*logQir!E331,0)</f>
        <v>-0.14992926792489805</v>
      </c>
      <c r="F331" s="6">
        <f>IF(logVir!F331&lt;&gt;0,logVir!L331-SKir!L331*logKir!L331-SLir!L331*logHir!L331-SLir!L331*logQir!F331,0)</f>
        <v>5.0707337153087444E-2</v>
      </c>
      <c r="G331" s="6">
        <f>IF(logVir!G331&lt;&gt;0,logVir!M331-SKir!M331*logKir!M331-SLir!M331*logHir!M331-SLir!M331*logQir!G331,0)</f>
        <v>-0.19040143592100292</v>
      </c>
      <c r="H331" s="6">
        <f>IF(logVir!H331&lt;&gt;0,logVir!N331-SKir!N331*logKir!N331-SLir!N331*logHir!N331-SLir!N331*logQir!H331,0)</f>
        <v>9.30037309300474E-4</v>
      </c>
      <c r="I331" s="6">
        <f>IF(logVir!I331&lt;&gt;0,logVir!O331-SKir!O331*logKir!O331-SLir!O331*logHir!O331-SLir!O331*logQir!I331,0)</f>
        <v>-0.13342481669061806</v>
      </c>
    </row>
    <row r="332" spans="1:9" x14ac:dyDescent="0.15">
      <c r="A332" s="1">
        <v>15</v>
      </c>
      <c r="B332" s="1" t="s">
        <v>108</v>
      </c>
      <c r="C332" s="1">
        <v>7</v>
      </c>
      <c r="D332" s="1" t="s">
        <v>20</v>
      </c>
      <c r="E332" s="6">
        <f>IF(logVir!E332&lt;&gt;0,logVir!K332-SKir!K332*logKir!K332-SLir!K332*logHir!K332-SLir!K332*logQir!E332,0)</f>
        <v>0.34730424307844754</v>
      </c>
      <c r="F332" s="6">
        <f>IF(logVir!F332&lt;&gt;0,logVir!L332-SKir!L332*logKir!L332-SLir!L332*logHir!L332-SLir!L332*logQir!F332,0)</f>
        <v>2.2281661615304897</v>
      </c>
      <c r="G332" s="6">
        <f>IF(logVir!G332&lt;&gt;0,logVir!M332-SKir!M332*logKir!M332-SLir!M332*logHir!M332-SLir!M332*logQir!G332,0)</f>
        <v>0.46862355520500093</v>
      </c>
      <c r="H332" s="6">
        <f>IF(logVir!H332&lt;&gt;0,logVir!N332-SKir!N332*logKir!N332-SLir!N332*logHir!N332-SLir!N332*logQir!H332,0)</f>
        <v>-1.5553614688532493</v>
      </c>
      <c r="I332" s="6">
        <f>IF(logVir!I332&lt;&gt;0,logVir!O332-SKir!O332*logKir!O332-SLir!O332*logHir!O332-SLir!O332*logQir!I332,0)</f>
        <v>-0.82920066963580785</v>
      </c>
    </row>
    <row r="333" spans="1:9" x14ac:dyDescent="0.15">
      <c r="A333" s="1">
        <v>15</v>
      </c>
      <c r="B333" s="1" t="s">
        <v>108</v>
      </c>
      <c r="C333" s="1">
        <v>8</v>
      </c>
      <c r="D333" s="1" t="s">
        <v>21</v>
      </c>
      <c r="E333" s="6">
        <f>IF(logVir!E333&lt;&gt;0,logVir!K333-SKir!K333*logKir!K333-SLir!K333*logHir!K333-SLir!K333*logQir!E333,0)</f>
        <v>-2.3734937558147318E-2</v>
      </c>
      <c r="F333" s="6">
        <f>IF(logVir!F333&lt;&gt;0,logVir!L333-SKir!L333*logKir!L333-SLir!L333*logHir!L333-SLir!L333*logQir!F333,0)</f>
        <v>-7.733001356639907E-2</v>
      </c>
      <c r="G333" s="6">
        <f>IF(logVir!G333&lt;&gt;0,logVir!M333-SKir!M333*logKir!M333-SLir!M333*logHir!M333-SLir!M333*logQir!G333,0)</f>
        <v>-0.26249382215184547</v>
      </c>
      <c r="H333" s="6">
        <f>IF(logVir!H333&lt;&gt;0,logVir!N333-SKir!N333*logKir!N333-SLir!N333*logHir!N333-SLir!N333*logQir!H333,0)</f>
        <v>-0.23013854840368003</v>
      </c>
      <c r="I333" s="6">
        <f>IF(logVir!I333&lt;&gt;0,logVir!O333-SKir!O333*logKir!O333-SLir!O333*logHir!O333-SLir!O333*logQir!I333,0)</f>
        <v>-0.27507879656663653</v>
      </c>
    </row>
    <row r="334" spans="1:9" x14ac:dyDescent="0.15">
      <c r="A334" s="1">
        <v>15</v>
      </c>
      <c r="B334" s="1" t="s">
        <v>108</v>
      </c>
      <c r="C334" s="1">
        <v>9</v>
      </c>
      <c r="D334" s="1" t="s">
        <v>22</v>
      </c>
      <c r="E334" s="6">
        <f>IF(logVir!E334&lt;&gt;0,logVir!K334-SKir!K334*logKir!K334-SLir!K334*logHir!K334-SLir!K334*logQir!E334,0)</f>
        <v>4.8527084758318587E-2</v>
      </c>
      <c r="F334" s="6">
        <f>IF(logVir!F334&lt;&gt;0,logVir!L334-SKir!L334*logKir!L334-SLir!L334*logHir!L334-SLir!L334*logQir!F334,0)</f>
        <v>-0.23654889873428792</v>
      </c>
      <c r="G334" s="6">
        <f>IF(logVir!G334&lt;&gt;0,logVir!M334-SKir!M334*logKir!M334-SLir!M334*logHir!M334-SLir!M334*logQir!G334,0)</f>
        <v>-0.20110211276014175</v>
      </c>
      <c r="H334" s="6">
        <f>IF(logVir!H334&lt;&gt;0,logVir!N334-SKir!N334*logKir!N334-SLir!N334*logHir!N334-SLir!N334*logQir!H334,0)</f>
        <v>-0.23693748932164693</v>
      </c>
      <c r="I334" s="6">
        <f>IF(logVir!I334&lt;&gt;0,logVir!O334-SKir!O334*logKir!O334-SLir!O334*logHir!O334-SLir!O334*logQir!I334,0)</f>
        <v>-0.19069590684409654</v>
      </c>
    </row>
    <row r="335" spans="1:9" x14ac:dyDescent="0.15">
      <c r="A335" s="1">
        <v>15</v>
      </c>
      <c r="B335" s="1" t="s">
        <v>108</v>
      </c>
      <c r="C335" s="1">
        <v>10</v>
      </c>
      <c r="D335" s="1" t="s">
        <v>23</v>
      </c>
      <c r="E335" s="6">
        <f>IF(logVir!E335&lt;&gt;0,logVir!K335-SKir!K335*logKir!K335-SLir!K335*logHir!K335-SLir!K335*logQir!E335,0)</f>
        <v>0.20645165575202745</v>
      </c>
      <c r="F335" s="6">
        <f>IF(logVir!F335&lt;&gt;0,logVir!L335-SKir!L335*logKir!L335-SLir!L335*logHir!L335-SLir!L335*logQir!F335,0)</f>
        <v>0.1378591292144076</v>
      </c>
      <c r="G335" s="6">
        <f>IF(logVir!G335&lt;&gt;0,logVir!M335-SKir!M335*logKir!M335-SLir!M335*logHir!M335-SLir!M335*logQir!G335,0)</f>
        <v>2.077423771729249E-2</v>
      </c>
      <c r="H335" s="6">
        <f>IF(logVir!H335&lt;&gt;0,logVir!N335-SKir!N335*logKir!N335-SLir!N335*logHir!N335-SLir!N335*logQir!H335,0)</f>
        <v>-4.8780041888745108E-2</v>
      </c>
      <c r="I335" s="6">
        <f>IF(logVir!I335&lt;&gt;0,logVir!O335-SKir!O335*logKir!O335-SLir!O335*logHir!O335-SLir!O335*logQir!I335,0)</f>
        <v>-4.9239219185621963E-4</v>
      </c>
    </row>
    <row r="336" spans="1:9" x14ac:dyDescent="0.15">
      <c r="A336" s="1">
        <v>15</v>
      </c>
      <c r="B336" s="1" t="s">
        <v>108</v>
      </c>
      <c r="C336" s="1">
        <v>11</v>
      </c>
      <c r="D336" s="1" t="s">
        <v>24</v>
      </c>
      <c r="E336" s="6">
        <f>IF(logVir!E336&lt;&gt;0,logVir!K336-SKir!K336*logKir!K336-SLir!K336*logHir!K336-SLir!K336*logQir!E336,0)</f>
        <v>3.2736767952151483E-2</v>
      </c>
      <c r="F336" s="6">
        <f>IF(logVir!F336&lt;&gt;0,logVir!L336-SKir!L336*logKir!L336-SLir!L336*logHir!L336-SLir!L336*logQir!F336,0)</f>
        <v>3.7525388517812404E-2</v>
      </c>
      <c r="G336" s="6">
        <f>IF(logVir!G336&lt;&gt;0,logVir!M336-SKir!M336*logKir!M336-SLir!M336*logHir!M336-SLir!M336*logQir!G336,0)</f>
        <v>-0.12413116629115079</v>
      </c>
      <c r="H336" s="6">
        <f>IF(logVir!H336&lt;&gt;0,logVir!N336-SKir!N336*logKir!N336-SLir!N336*logHir!N336-SLir!N336*logQir!H336,0)</f>
        <v>-0.14199904192626703</v>
      </c>
      <c r="I336" s="6">
        <f>IF(logVir!I336&lt;&gt;0,logVir!O336-SKir!O336*logKir!O336-SLir!O336*logHir!O336-SLir!O336*logQir!I336,0)</f>
        <v>4.3758421679645866E-2</v>
      </c>
    </row>
    <row r="337" spans="1:9" x14ac:dyDescent="0.15">
      <c r="A337" s="1">
        <v>15</v>
      </c>
      <c r="B337" s="1" t="s">
        <v>108</v>
      </c>
      <c r="C337" s="1">
        <v>12</v>
      </c>
      <c r="D337" s="1" t="s">
        <v>25</v>
      </c>
      <c r="E337" s="6">
        <f>IF(logVir!E337&lt;&gt;0,logVir!K337-SKir!K337*logKir!K337-SLir!K337*logHir!K337-SLir!K337*logQir!E337,0)</f>
        <v>-0.16002966179246747</v>
      </c>
      <c r="F337" s="6">
        <f>IF(logVir!F337&lt;&gt;0,logVir!L337-SKir!L337*logKir!L337-SLir!L337*logHir!L337-SLir!L337*logQir!F337,0)</f>
        <v>-0.12858824036516431</v>
      </c>
      <c r="G337" s="6">
        <f>IF(logVir!G337&lt;&gt;0,logVir!M337-SKir!M337*logKir!M337-SLir!M337*logHir!M337-SLir!M337*logQir!G337,0)</f>
        <v>-0.14647361173755089</v>
      </c>
      <c r="H337" s="6">
        <f>IF(logVir!H337&lt;&gt;0,logVir!N337-SKir!N337*logKir!N337-SLir!N337*logHir!N337-SLir!N337*logQir!H337,0)</f>
        <v>-5.3861124153421938E-2</v>
      </c>
      <c r="I337" s="6">
        <f>IF(logVir!I337&lt;&gt;0,logVir!O337-SKir!O337*logKir!O337-SLir!O337*logHir!O337-SLir!O337*logQir!I337,0)</f>
        <v>-0.13660102364579532</v>
      </c>
    </row>
    <row r="338" spans="1:9" x14ac:dyDescent="0.15">
      <c r="A338" s="1">
        <v>15</v>
      </c>
      <c r="B338" s="1" t="s">
        <v>108</v>
      </c>
      <c r="C338" s="1">
        <v>13</v>
      </c>
      <c r="D338" s="1" t="s">
        <v>26</v>
      </c>
      <c r="E338" s="6">
        <f>IF(logVir!E338&lt;&gt;0,logVir!K338-SKir!K338*logKir!K338-SLir!K338*logHir!K338-SLir!K338*logQir!E338,0)</f>
        <v>-0.26862825710613381</v>
      </c>
      <c r="F338" s="6">
        <f>IF(logVir!F338&lt;&gt;0,logVir!L338-SKir!L338*logKir!L338-SLir!L338*logHir!L338-SLir!L338*logQir!F338,0)</f>
        <v>0.11700734574132125</v>
      </c>
      <c r="G338" s="6">
        <f>IF(logVir!G338&lt;&gt;0,logVir!M338-SKir!M338*logKir!M338-SLir!M338*logHir!M338-SLir!M338*logQir!G338,0)</f>
        <v>7.6680572972643635E-2</v>
      </c>
      <c r="H338" s="6">
        <f>IF(logVir!H338&lt;&gt;0,logVir!N338-SKir!N338*logKir!N338-SLir!N338*logHir!N338-SLir!N338*logQir!H338,0)</f>
        <v>-0.12134440427993229</v>
      </c>
      <c r="I338" s="6">
        <f>IF(logVir!I338&lt;&gt;0,logVir!O338-SKir!O338*logKir!O338-SLir!O338*logHir!O338-SLir!O338*logQir!I338,0)</f>
        <v>-4.6299096541742593E-2</v>
      </c>
    </row>
    <row r="339" spans="1:9" x14ac:dyDescent="0.15">
      <c r="A339" s="1">
        <v>15</v>
      </c>
      <c r="B339" s="1" t="s">
        <v>108</v>
      </c>
      <c r="C339" s="1">
        <v>14</v>
      </c>
      <c r="D339" s="1" t="s">
        <v>27</v>
      </c>
      <c r="E339" s="6">
        <f>IF(logVir!E339&lt;&gt;0,logVir!K339-SKir!K339*logKir!K339-SLir!K339*logHir!K339-SLir!K339*logQir!E339,0)</f>
        <v>0.3285520435855695</v>
      </c>
      <c r="F339" s="6">
        <f>IF(logVir!F339&lt;&gt;0,logVir!L339-SKir!L339*logKir!L339-SLir!L339*logHir!L339-SLir!L339*logQir!F339,0)</f>
        <v>0.26532477244158253</v>
      </c>
      <c r="G339" s="6">
        <f>IF(logVir!G339&lt;&gt;0,logVir!M339-SKir!M339*logKir!M339-SLir!M339*logHir!M339-SLir!M339*logQir!G339,0)</f>
        <v>0.28064552661120767</v>
      </c>
      <c r="H339" s="6">
        <f>IF(logVir!H339&lt;&gt;0,logVir!N339-SKir!N339*logKir!N339-SLir!N339*logHir!N339-SLir!N339*logQir!H339,0)</f>
        <v>0.29558317432265091</v>
      </c>
      <c r="I339" s="6">
        <f>IF(logVir!I339&lt;&gt;0,logVir!O339-SKir!O339*logKir!O339-SLir!O339*logHir!O339-SLir!O339*logQir!I339,0)</f>
        <v>7.3476053131011368E-2</v>
      </c>
    </row>
    <row r="340" spans="1:9" x14ac:dyDescent="0.15">
      <c r="A340" s="1">
        <v>15</v>
      </c>
      <c r="B340" s="1" t="s">
        <v>108</v>
      </c>
      <c r="C340" s="1">
        <v>15</v>
      </c>
      <c r="D340" s="1" t="s">
        <v>28</v>
      </c>
      <c r="E340" s="6">
        <f>IF(logVir!E340&lt;&gt;0,logVir!K340-SKir!K340*logKir!K340-SLir!K340*logHir!K340-SLir!K340*logQir!E340,0)</f>
        <v>5.6416918056350469E-2</v>
      </c>
      <c r="F340" s="6">
        <f>IF(logVir!F340&lt;&gt;0,logVir!L340-SKir!L340*logKir!L340-SLir!L340*logHir!L340-SLir!L340*logQir!F340,0)</f>
        <v>-8.9764504132114981E-2</v>
      </c>
      <c r="G340" s="6">
        <f>IF(logVir!G340&lt;&gt;0,logVir!M340-SKir!M340*logKir!M340-SLir!M340*logHir!M340-SLir!M340*logQir!G340,0)</f>
        <v>-0.18981072175171737</v>
      </c>
      <c r="H340" s="6">
        <f>IF(logVir!H340&lt;&gt;0,logVir!N340-SKir!N340*logKir!N340-SLir!N340*logHir!N340-SLir!N340*logQir!H340,0)</f>
        <v>-6.18002545617755E-2</v>
      </c>
      <c r="I340" s="6">
        <f>IF(logVir!I340&lt;&gt;0,logVir!O340-SKir!O340*logKir!O340-SLir!O340*logHir!O340-SLir!O340*logQir!I340,0)</f>
        <v>-0.10711426421052538</v>
      </c>
    </row>
    <row r="341" spans="1:9" x14ac:dyDescent="0.15">
      <c r="A341" s="1">
        <v>15</v>
      </c>
      <c r="B341" s="1" t="s">
        <v>279</v>
      </c>
      <c r="C341" s="1">
        <v>16</v>
      </c>
      <c r="D341" s="1" t="s">
        <v>11</v>
      </c>
      <c r="E341" s="6">
        <f>IF(logVir!E341&lt;&gt;0,logVir!K341-SKir!K341*logKir!K341-SLir!K341*logHir!K341-SLir!K341*logQir!E341,0)</f>
        <v>8.5537079088779097E-2</v>
      </c>
      <c r="F341" s="6">
        <f>IF(logVir!F341&lt;&gt;0,logVir!L341-SKir!L341*logKir!L341-SLir!L341*logHir!L341-SLir!L341*logQir!F341,0)</f>
        <v>4.5367659232852575E-2</v>
      </c>
      <c r="G341" s="6">
        <f>IF(logVir!G341&lt;&gt;0,logVir!M341-SKir!M341*logKir!M341-SLir!M341*logHir!M341-SLir!M341*logQir!G341,0)</f>
        <v>-0.10019110825568373</v>
      </c>
      <c r="H341" s="6">
        <f>IF(logVir!H341&lt;&gt;0,logVir!N341-SKir!N341*logKir!N341-SLir!N341*logHir!N341-SLir!N341*logQir!H341,0)</f>
        <v>-1.4979569565046522E-2</v>
      </c>
      <c r="I341" s="6">
        <f>IF(logVir!I341&lt;&gt;0,logVir!O341-SKir!O341*logKir!O341-SLir!O341*logHir!O341-SLir!O341*logQir!I341,0)</f>
        <v>1.2425922544579651E-2</v>
      </c>
    </row>
    <row r="342" spans="1:9" x14ac:dyDescent="0.15">
      <c r="A342" s="1">
        <v>15</v>
      </c>
      <c r="B342" s="1" t="s">
        <v>107</v>
      </c>
      <c r="C342" s="1">
        <v>17</v>
      </c>
      <c r="D342" s="1" t="s">
        <v>12</v>
      </c>
      <c r="E342" s="6">
        <f>IF(logVir!E342&lt;&gt;0,logVir!K342-SKir!K342*logKir!K342-SLir!K342*logHir!K342-SLir!K342*logQir!E342,0)</f>
        <v>0.26829402332240965</v>
      </c>
      <c r="F342" s="6">
        <f>IF(logVir!F342&lt;&gt;0,logVir!L342-SKir!L342*logKir!L342-SLir!L342*logHir!L342-SLir!L342*logQir!F342,0)</f>
        <v>-6.0681508213199391E-2</v>
      </c>
      <c r="G342" s="6">
        <f>IF(logVir!G342&lt;&gt;0,logVir!M342-SKir!M342*logKir!M342-SLir!M342*logHir!M342-SLir!M342*logQir!G342,0)</f>
        <v>3.2781859703717907E-2</v>
      </c>
      <c r="H342" s="6">
        <f>IF(logVir!H342&lt;&gt;0,logVir!N342-SKir!N342*logKir!N342-SLir!N342*logHir!N342-SLir!N342*logQir!H342,0)</f>
        <v>0.19094903413328235</v>
      </c>
      <c r="I342" s="6">
        <f>IF(logVir!I342&lt;&gt;0,logVir!O342-SKir!O342*logKir!O342-SLir!O342*logHir!O342-SLir!O342*logQir!I342,0)</f>
        <v>-0.24302414917574944</v>
      </c>
    </row>
    <row r="343" spans="1:9" x14ac:dyDescent="0.15">
      <c r="A343" s="1">
        <v>15</v>
      </c>
      <c r="B343" s="1" t="s">
        <v>107</v>
      </c>
      <c r="C343" s="1">
        <v>18</v>
      </c>
      <c r="D343" s="1" t="s">
        <v>13</v>
      </c>
      <c r="E343" s="6">
        <f>IF(logVir!E343&lt;&gt;0,logVir!K343-SKir!K343*logKir!K343-SLir!K343*logHir!K343-SLir!K343*logQir!E343,0)</f>
        <v>-0.17529178228846293</v>
      </c>
      <c r="F343" s="6">
        <f>IF(logVir!F343&lt;&gt;0,logVir!L343-SKir!L343*logKir!L343-SLir!L343*logHir!L343-SLir!L343*logQir!F343,0)</f>
        <v>-0.3030417224308562</v>
      </c>
      <c r="G343" s="6">
        <f>IF(logVir!G343&lt;&gt;0,logVir!M343-SKir!M343*logKir!M343-SLir!M343*logHir!M343-SLir!M343*logQir!G343,0)</f>
        <v>-0.17528743028262717</v>
      </c>
      <c r="H343" s="6">
        <f>IF(logVir!H343&lt;&gt;0,logVir!N343-SKir!N343*logKir!N343-SLir!N343*logHir!N343-SLir!N343*logQir!H343,0)</f>
        <v>-0.14726262417204253</v>
      </c>
      <c r="I343" s="6">
        <f>IF(logVir!I343&lt;&gt;0,logVir!O343-SKir!O343*logKir!O343-SLir!O343*logHir!O343-SLir!O343*logQir!I343,0)</f>
        <v>-0.1665397096249798</v>
      </c>
    </row>
    <row r="344" spans="1:9" x14ac:dyDescent="0.15">
      <c r="A344" s="1">
        <v>15</v>
      </c>
      <c r="B344" s="1" t="s">
        <v>107</v>
      </c>
      <c r="C344" s="1">
        <v>19</v>
      </c>
      <c r="D344" s="1" t="s">
        <v>14</v>
      </c>
      <c r="E344" s="6">
        <f>IF(logVir!E344&lt;&gt;0,logVir!K344-SKir!K344*logKir!K344-SLir!K344*logHir!K344-SLir!K344*logQir!E344,0)</f>
        <v>-6.0885176055415456E-3</v>
      </c>
      <c r="F344" s="6">
        <f>IF(logVir!F344&lt;&gt;0,logVir!L344-SKir!L344*logKir!L344-SLir!L344*logHir!L344-SLir!L344*logQir!F344,0)</f>
        <v>-0.13643680698994504</v>
      </c>
      <c r="G344" s="6">
        <f>IF(logVir!G344&lt;&gt;0,logVir!M344-SKir!M344*logKir!M344-SLir!M344*logHir!M344-SLir!M344*logQir!G344,0)</f>
        <v>-0.21485708418776778</v>
      </c>
      <c r="H344" s="6">
        <f>IF(logVir!H344&lt;&gt;0,logVir!N344-SKir!N344*logKir!N344-SLir!N344*logHir!N344-SLir!N344*logQir!H344,0)</f>
        <v>-0.13782738048961068</v>
      </c>
      <c r="I344" s="6">
        <f>IF(logVir!I344&lt;&gt;0,logVir!O344-SKir!O344*logKir!O344-SLir!O344*logHir!O344-SLir!O344*logQir!I344,0)</f>
        <v>8.675804723127338E-4</v>
      </c>
    </row>
    <row r="345" spans="1:9" x14ac:dyDescent="0.15">
      <c r="A345" s="1">
        <v>15</v>
      </c>
      <c r="B345" s="1" t="s">
        <v>107</v>
      </c>
      <c r="C345" s="1">
        <v>20</v>
      </c>
      <c r="D345" s="1" t="s">
        <v>15</v>
      </c>
      <c r="E345" s="6">
        <f>IF(logVir!E345&lt;&gt;0,logVir!K345-SKir!K345*logKir!K345-SLir!K345*logHir!K345-SLir!K345*logQir!E345,0)</f>
        <v>0.74144043834168583</v>
      </c>
      <c r="F345" s="6">
        <f>IF(logVir!F345&lt;&gt;0,logVir!L345-SKir!L345*logKir!L345-SLir!L345*logHir!L345-SLir!L345*logQir!F345,0)</f>
        <v>0.37176599690485285</v>
      </c>
      <c r="G345" s="6">
        <f>IF(logVir!G345&lt;&gt;0,logVir!M345-SKir!M345*logKir!M345-SLir!M345*logHir!M345-SLir!M345*logQir!G345,0)</f>
        <v>0.33534703111522229</v>
      </c>
      <c r="H345" s="6">
        <f>IF(logVir!H345&lt;&gt;0,logVir!N345-SKir!N345*logKir!N345-SLir!N345*logHir!N345-SLir!N345*logQir!H345,0)</f>
        <v>0.40439896969822098</v>
      </c>
      <c r="I345" s="6">
        <f>IF(logVir!I345&lt;&gt;0,logVir!O345-SKir!O345*logKir!O345-SLir!O345*logHir!O345-SLir!O345*logQir!I345,0)</f>
        <v>0.31693133843051063</v>
      </c>
    </row>
    <row r="346" spans="1:9" x14ac:dyDescent="0.15">
      <c r="A346" s="1">
        <v>15</v>
      </c>
      <c r="B346" s="1" t="s">
        <v>107</v>
      </c>
      <c r="C346" s="1">
        <v>21</v>
      </c>
      <c r="D346" s="1" t="s">
        <v>16</v>
      </c>
      <c r="E346" s="6">
        <f>IF(logVir!E346&lt;&gt;0,logVir!K346-SKir!K346*logKir!K346-SLir!K346*logHir!K346-SLir!K346*logQir!E346,0)</f>
        <v>-0.1059463950872126</v>
      </c>
      <c r="F346" s="6">
        <f>IF(logVir!F346&lt;&gt;0,logVir!L346-SKir!L346*logKir!L346-SLir!L346*logHir!L346-SLir!L346*logQir!F346,0)</f>
        <v>-0.46559185278091281</v>
      </c>
      <c r="G346" s="6">
        <f>IF(logVir!G346&lt;&gt;0,logVir!M346-SKir!M346*logKir!M346-SLir!M346*logHir!M346-SLir!M346*logQir!G346,0)</f>
        <v>-0.46586761291905343</v>
      </c>
      <c r="H346" s="6">
        <f>IF(logVir!H346&lt;&gt;0,logVir!N346-SKir!N346*logKir!N346-SLir!N346*logHir!N346-SLir!N346*logQir!H346,0)</f>
        <v>-0.24195718725486526</v>
      </c>
      <c r="I346" s="6">
        <f>IF(logVir!I346&lt;&gt;0,logVir!O346-SKir!O346*logKir!O346-SLir!O346*logHir!O346-SLir!O346*logQir!I346,0)</f>
        <v>-0.2777476732692668</v>
      </c>
    </row>
    <row r="347" spans="1:9" x14ac:dyDescent="0.15">
      <c r="A347" s="1">
        <v>15</v>
      </c>
      <c r="B347" s="1" t="s">
        <v>106</v>
      </c>
      <c r="C347" s="1">
        <v>22</v>
      </c>
      <c r="D347" s="1" t="s">
        <v>8</v>
      </c>
      <c r="E347" s="6">
        <f>IF(logVir!E347&lt;&gt;0,logVir!K347-SKir!K347*logKir!K347-SLir!K347*logHir!K347-SLir!K347*logQir!E347,0)</f>
        <v>-0.14616250283062884</v>
      </c>
      <c r="F347" s="6">
        <f>IF(logVir!F347&lt;&gt;0,logVir!L347-SKir!L347*logKir!L347-SLir!L347*logHir!L347-SLir!L347*logQir!F347,0)</f>
        <v>-0.11220198624192687</v>
      </c>
      <c r="G347" s="6">
        <f>IF(logVir!G347&lt;&gt;0,logVir!M347-SKir!M347*logKir!M347-SLir!M347*logHir!M347-SLir!M347*logQir!G347,0)</f>
        <v>-6.5195050341318436E-2</v>
      </c>
      <c r="H347" s="6">
        <f>IF(logVir!H347&lt;&gt;0,logVir!N347-SKir!N347*logKir!N347-SLir!N347*logHir!N347-SLir!N347*logQir!H347,0)</f>
        <v>-5.3732716220350502E-2</v>
      </c>
      <c r="I347" s="6">
        <f>IF(logVir!I347&lt;&gt;0,logVir!O347-SKir!O347*logKir!O347-SLir!O347*logHir!O347-SLir!O347*logQir!I347,0)</f>
        <v>-3.6769415273064689E-2</v>
      </c>
    </row>
    <row r="348" spans="1:9" x14ac:dyDescent="0.15">
      <c r="A348" s="1">
        <v>15</v>
      </c>
      <c r="B348" s="1" t="s">
        <v>106</v>
      </c>
      <c r="C348" s="1">
        <v>23</v>
      </c>
      <c r="D348" s="1" t="s">
        <v>29</v>
      </c>
      <c r="E348" s="6">
        <f>IF(logVir!E348&lt;&gt;0,logVir!K348-SKir!K348*logKir!K348-SLir!K348*logHir!K348-SLir!K348*logQir!E348,0)</f>
        <v>-6.4564754348845052E-2</v>
      </c>
      <c r="F348" s="6">
        <f>IF(logVir!F348&lt;&gt;0,logVir!L348-SKir!L348*logKir!L348-SLir!L348*logHir!L348-SLir!L348*logQir!F348,0)</f>
        <v>-4.7260264291831104E-2</v>
      </c>
      <c r="G348" s="6">
        <f>IF(logVir!G348&lt;&gt;0,logVir!M348-SKir!M348*logKir!M348-SLir!M348*logHir!M348-SLir!M348*logQir!G348,0)</f>
        <v>-2.1154444585247199E-2</v>
      </c>
      <c r="H348" s="6">
        <f>IF(logVir!H348&lt;&gt;0,logVir!N348-SKir!N348*logKir!N348-SLir!N348*logHir!N348-SLir!N348*logQir!H348,0)</f>
        <v>3.3198101444988887E-2</v>
      </c>
      <c r="I348" s="6">
        <f>IF(logVir!I348&lt;&gt;0,logVir!O348-SKir!O348*logKir!O348-SLir!O348*logHir!O348-SLir!O348*logQir!I348,0)</f>
        <v>-5.1128777619080606E-2</v>
      </c>
    </row>
    <row r="349" spans="1:9" x14ac:dyDescent="0.15">
      <c r="A349" s="1">
        <v>16</v>
      </c>
      <c r="B349" s="1" t="s">
        <v>110</v>
      </c>
      <c r="C349" s="1">
        <v>1</v>
      </c>
      <c r="D349" s="1" t="s">
        <v>9</v>
      </c>
      <c r="E349" s="6">
        <f>IF(logVir!E349&lt;&gt;0,logVir!K349-SKir!K349*logKir!K349-SLir!K349*logHir!K349-SLir!K349*logQir!E349,0)</f>
        <v>1.604278655647301E-3</v>
      </c>
      <c r="F349" s="6">
        <f>IF(logVir!F349&lt;&gt;0,logVir!L349-SKir!L349*logKir!L349-SLir!L349*logHir!L349-SLir!L349*logQir!F349,0)</f>
        <v>-0.16730054356688479</v>
      </c>
      <c r="G349" s="6">
        <f>IF(logVir!G349&lt;&gt;0,logVir!M349-SKir!M349*logKir!M349-SLir!M349*logHir!M349-SLir!M349*logQir!G349,0)</f>
        <v>-0.38681881429026793</v>
      </c>
      <c r="H349" s="6">
        <f>IF(logVir!H349&lt;&gt;0,logVir!N349-SKir!N349*logKir!N349-SLir!N349*logHir!N349-SLir!N349*logQir!H349,0)</f>
        <v>-0.61876386659285421</v>
      </c>
      <c r="I349" s="6">
        <f>IF(logVir!I349&lt;&gt;0,logVir!O349-SKir!O349*logKir!O349-SLir!O349*logHir!O349-SLir!O349*logQir!I349,0)</f>
        <v>-0.48654499280011043</v>
      </c>
    </row>
    <row r="350" spans="1:9" x14ac:dyDescent="0.15">
      <c r="A350" s="1">
        <v>16</v>
      </c>
      <c r="B350" s="1" t="s">
        <v>110</v>
      </c>
      <c r="C350" s="1">
        <v>2</v>
      </c>
      <c r="D350" s="1" t="s">
        <v>10</v>
      </c>
      <c r="E350" s="6">
        <f>IF(logVir!E350&lt;&gt;0,logVir!K350-SKir!K350*logKir!K350-SLir!K350*logHir!K350-SLir!K350*logQir!E350,0)</f>
        <v>0.71160750921188165</v>
      </c>
      <c r="F350" s="6">
        <f>IF(logVir!F350&lt;&gt;0,logVir!L350-SKir!L350*logKir!L350-SLir!L350*logHir!L350-SLir!L350*logQir!F350,0)</f>
        <v>0.22051361587223695</v>
      </c>
      <c r="G350" s="6">
        <f>IF(logVir!G350&lt;&gt;0,logVir!M350-SKir!M350*logKir!M350-SLir!M350*logHir!M350-SLir!M350*logQir!G350,0)</f>
        <v>0.14354297898864979</v>
      </c>
      <c r="H350" s="6">
        <f>IF(logVir!H350&lt;&gt;0,logVir!N350-SKir!N350*logKir!N350-SLir!N350*logHir!N350-SLir!N350*logQir!H350,0)</f>
        <v>0.41903923592786085</v>
      </c>
      <c r="I350" s="6">
        <f>IF(logVir!I350&lt;&gt;0,logVir!O350-SKir!O350*logKir!O350-SLir!O350*logHir!O350-SLir!O350*logQir!I350,0)</f>
        <v>0.3393787865507128</v>
      </c>
    </row>
    <row r="351" spans="1:9" x14ac:dyDescent="0.15">
      <c r="A351" s="1">
        <v>16</v>
      </c>
      <c r="B351" s="1" t="s">
        <v>111</v>
      </c>
      <c r="C351" s="1">
        <v>3</v>
      </c>
      <c r="D351" s="1" t="s">
        <v>17</v>
      </c>
      <c r="E351" s="6">
        <f>IF(logVir!E351&lt;&gt;0,logVir!K351-SKir!K351*logKir!K351-SLir!K351*logHir!K351-SLir!K351*logQir!E351,0)</f>
        <v>-0.29378147620974016</v>
      </c>
      <c r="F351" s="6">
        <f>IF(logVir!F351&lt;&gt;0,logVir!L351-SKir!L351*logKir!L351-SLir!L351*logHir!L351-SLir!L351*logQir!F351,0)</f>
        <v>-0.58083203229591485</v>
      </c>
      <c r="G351" s="6">
        <f>IF(logVir!G351&lt;&gt;0,logVir!M351-SKir!M351*logKir!M351-SLir!M351*logHir!M351-SLir!M351*logQir!G351,0)</f>
        <v>-0.52482558493408482</v>
      </c>
      <c r="H351" s="6">
        <f>IF(logVir!H351&lt;&gt;0,logVir!N351-SKir!N351*logKir!N351-SLir!N351*logHir!N351-SLir!N351*logQir!H351,0)</f>
        <v>-0.48001451291133052</v>
      </c>
      <c r="I351" s="6">
        <f>IF(logVir!I351&lt;&gt;0,logVir!O351-SKir!O351*logKir!O351-SLir!O351*logHir!O351-SLir!O351*logQir!I351,0)</f>
        <v>-0.55110598541255751</v>
      </c>
    </row>
    <row r="352" spans="1:9" x14ac:dyDescent="0.15">
      <c r="A352" s="1">
        <v>16</v>
      </c>
      <c r="B352" s="1" t="s">
        <v>111</v>
      </c>
      <c r="C352" s="1">
        <v>4</v>
      </c>
      <c r="D352" s="1" t="s">
        <v>18</v>
      </c>
      <c r="E352" s="6">
        <f>IF(logVir!E352&lt;&gt;0,logVir!K352-SKir!K352*logKir!K352-SLir!K352*logHir!K352-SLir!K352*logQir!E352,0)</f>
        <v>-6.4200875537219648E-2</v>
      </c>
      <c r="F352" s="6">
        <f>IF(logVir!F352&lt;&gt;0,logVir!L352-SKir!L352*logKir!L352-SLir!L352*logHir!L352-SLir!L352*logQir!F352,0)</f>
        <v>0.12395874761033024</v>
      </c>
      <c r="G352" s="6">
        <f>IF(logVir!G352&lt;&gt;0,logVir!M352-SKir!M352*logKir!M352-SLir!M352*logHir!M352-SLir!M352*logQir!G352,0)</f>
        <v>2.2760995731754635E-2</v>
      </c>
      <c r="H352" s="6">
        <f>IF(logVir!H352&lt;&gt;0,logVir!N352-SKir!N352*logKir!N352-SLir!N352*logHir!N352-SLir!N352*logQir!H352,0)</f>
        <v>-3.8982379744583559E-2</v>
      </c>
      <c r="I352" s="6">
        <f>IF(logVir!I352&lt;&gt;0,logVir!O352-SKir!O352*logKir!O352-SLir!O352*logHir!O352-SLir!O352*logQir!I352,0)</f>
        <v>0.14970073807272954</v>
      </c>
    </row>
    <row r="353" spans="1:9" x14ac:dyDescent="0.15">
      <c r="A353" s="1">
        <v>16</v>
      </c>
      <c r="B353" s="1" t="s">
        <v>111</v>
      </c>
      <c r="C353" s="1">
        <v>5</v>
      </c>
      <c r="D353" s="1" t="s">
        <v>19</v>
      </c>
      <c r="E353" s="6">
        <f>IF(logVir!E353&lt;&gt;0,logVir!K353-SKir!K353*logKir!K353-SLir!K353*logHir!K353-SLir!K353*logQir!E353,0)</f>
        <v>-0.16879244746143174</v>
      </c>
      <c r="F353" s="6">
        <f>IF(logVir!F353&lt;&gt;0,logVir!L353-SKir!L353*logKir!L353-SLir!L353*logHir!L353-SLir!L353*logQir!F353,0)</f>
        <v>4.6892610264277504E-2</v>
      </c>
      <c r="G353" s="6">
        <f>IF(logVir!G353&lt;&gt;0,logVir!M353-SKir!M353*logKir!M353-SLir!M353*logHir!M353-SLir!M353*logQir!G353,0)</f>
        <v>-4.1196033101894465E-2</v>
      </c>
      <c r="H353" s="6">
        <f>IF(logVir!H353&lt;&gt;0,logVir!N353-SKir!N353*logKir!N353-SLir!N353*logHir!N353-SLir!N353*logQir!H353,0)</f>
        <v>0.32325468732569423</v>
      </c>
      <c r="I353" s="6">
        <f>IF(logVir!I353&lt;&gt;0,logVir!O353-SKir!O353*logKir!O353-SLir!O353*logHir!O353-SLir!O353*logQir!I353,0)</f>
        <v>0.29615410488985316</v>
      </c>
    </row>
    <row r="354" spans="1:9" x14ac:dyDescent="0.15">
      <c r="A354" s="1">
        <v>16</v>
      </c>
      <c r="B354" s="1" t="s">
        <v>111</v>
      </c>
      <c r="C354" s="1">
        <v>6</v>
      </c>
      <c r="D354" s="1" t="s">
        <v>3</v>
      </c>
      <c r="E354" s="6">
        <f>IF(logVir!E354&lt;&gt;0,logVir!K354-SKir!K354*logKir!K354-SLir!K354*logHir!K354-SLir!K354*logQir!E354,0)</f>
        <v>-0.10556476872044961</v>
      </c>
      <c r="F354" s="6">
        <f>IF(logVir!F354&lt;&gt;0,logVir!L354-SKir!L354*logKir!L354-SLir!L354*logHir!L354-SLir!L354*logQir!F354,0)</f>
        <v>7.4183985968346564E-2</v>
      </c>
      <c r="G354" s="6">
        <f>IF(logVir!G354&lt;&gt;0,logVir!M354-SKir!M354*logKir!M354-SLir!M354*logHir!M354-SLir!M354*logQir!G354,0)</f>
        <v>0.57835536097351781</v>
      </c>
      <c r="H354" s="6">
        <f>IF(logVir!H354&lt;&gt;0,logVir!N354-SKir!N354*logKir!N354-SLir!N354*logHir!N354-SLir!N354*logQir!H354,0)</f>
        <v>0.34454831656269536</v>
      </c>
      <c r="I354" s="6">
        <f>IF(logVir!I354&lt;&gt;0,logVir!O354-SKir!O354*logKir!O354-SLir!O354*logHir!O354-SLir!O354*logQir!I354,0)</f>
        <v>-0.21123524995538789</v>
      </c>
    </row>
    <row r="355" spans="1:9" x14ac:dyDescent="0.15">
      <c r="A355" s="1">
        <v>16</v>
      </c>
      <c r="B355" s="1" t="s">
        <v>111</v>
      </c>
      <c r="C355" s="1">
        <v>7</v>
      </c>
      <c r="D355" s="1" t="s">
        <v>20</v>
      </c>
      <c r="E355" s="6">
        <f>IF(logVir!E355&lt;&gt;0,logVir!K355-SKir!K355*logKir!K355-SLir!K355*logHir!K355-SLir!K355*logQir!E355,0)</f>
        <v>-2.0345852060427951</v>
      </c>
      <c r="F355" s="6">
        <f>IF(logVir!F355&lt;&gt;0,logVir!L355-SKir!L355*logKir!L355-SLir!L355*logHir!L355-SLir!L355*logQir!F355,0)</f>
        <v>-0.30000431174617032</v>
      </c>
      <c r="G355" s="6">
        <f>IF(logVir!G355&lt;&gt;0,logVir!M355-SKir!M355*logKir!M355-SLir!M355*logHir!M355-SLir!M355*logQir!G355,0)</f>
        <v>-1.3704509278264549</v>
      </c>
      <c r="H355" s="6">
        <f>IF(logVir!H355&lt;&gt;0,logVir!N355-SKir!N355*logKir!N355-SLir!N355*logHir!N355-SLir!N355*logQir!H355,0)</f>
        <v>-0.14626269772837336</v>
      </c>
      <c r="I355" s="6">
        <f>IF(logVir!I355&lt;&gt;0,logVir!O355-SKir!O355*logKir!O355-SLir!O355*logHir!O355-SLir!O355*logQir!I355,0)</f>
        <v>-2.8207303757979414</v>
      </c>
    </row>
    <row r="356" spans="1:9" x14ac:dyDescent="0.15">
      <c r="A356" s="1">
        <v>16</v>
      </c>
      <c r="B356" s="1" t="s">
        <v>111</v>
      </c>
      <c r="C356" s="1">
        <v>8</v>
      </c>
      <c r="D356" s="1" t="s">
        <v>21</v>
      </c>
      <c r="E356" s="6">
        <f>IF(logVir!E356&lt;&gt;0,logVir!K356-SKir!K356*logKir!K356-SLir!K356*logHir!K356-SLir!K356*logQir!E356,0)</f>
        <v>-0.21548795716525476</v>
      </c>
      <c r="F356" s="6">
        <f>IF(logVir!F356&lt;&gt;0,logVir!L356-SKir!L356*logKir!L356-SLir!L356*logHir!L356-SLir!L356*logQir!F356,0)</f>
        <v>-0.30281029638913914</v>
      </c>
      <c r="G356" s="6">
        <f>IF(logVir!G356&lt;&gt;0,logVir!M356-SKir!M356*logKir!M356-SLir!M356*logHir!M356-SLir!M356*logQir!G356,0)</f>
        <v>-0.21935346405788475</v>
      </c>
      <c r="H356" s="6">
        <f>IF(logVir!H356&lt;&gt;0,logVir!N356-SKir!N356*logKir!N356-SLir!N356*logHir!N356-SLir!N356*logQir!H356,0)</f>
        <v>-0.16143278927189775</v>
      </c>
      <c r="I356" s="6">
        <f>IF(logVir!I356&lt;&gt;0,logVir!O356-SKir!O356*logKir!O356-SLir!O356*logHir!O356-SLir!O356*logQir!I356,0)</f>
        <v>-0.12825443867650627</v>
      </c>
    </row>
    <row r="357" spans="1:9" x14ac:dyDescent="0.15">
      <c r="A357" s="1">
        <v>16</v>
      </c>
      <c r="B357" s="1" t="s">
        <v>111</v>
      </c>
      <c r="C357" s="1">
        <v>9</v>
      </c>
      <c r="D357" s="1" t="s">
        <v>22</v>
      </c>
      <c r="E357" s="6">
        <f>IF(logVir!E357&lt;&gt;0,logVir!K357-SKir!K357*logKir!K357-SLir!K357*logHir!K357-SLir!K357*logQir!E357,0)</f>
        <v>-0.12643934412885291</v>
      </c>
      <c r="F357" s="6">
        <f>IF(logVir!F357&lt;&gt;0,logVir!L357-SKir!L357*logKir!L357-SLir!L357*logHir!L357-SLir!L357*logQir!F357,0)</f>
        <v>0.75366137178914772</v>
      </c>
      <c r="G357" s="6">
        <f>IF(logVir!G357&lt;&gt;0,logVir!M357-SKir!M357*logKir!M357-SLir!M357*logHir!M357-SLir!M357*logQir!G357,0)</f>
        <v>-0.51761716734907559</v>
      </c>
      <c r="H357" s="6">
        <f>IF(logVir!H357&lt;&gt;0,logVir!N357-SKir!N357*logKir!N357-SLir!N357*logHir!N357-SLir!N357*logQir!H357,0)</f>
        <v>-0.21595102262333168</v>
      </c>
      <c r="I357" s="6">
        <f>IF(logVir!I357&lt;&gt;0,logVir!O357-SKir!O357*logKir!O357-SLir!O357*logHir!O357-SLir!O357*logQir!I357,0)</f>
        <v>-8.4185158604059215E-2</v>
      </c>
    </row>
    <row r="358" spans="1:9" x14ac:dyDescent="0.15">
      <c r="A358" s="1">
        <v>16</v>
      </c>
      <c r="B358" s="1" t="s">
        <v>111</v>
      </c>
      <c r="C358" s="1">
        <v>10</v>
      </c>
      <c r="D358" s="1" t="s">
        <v>23</v>
      </c>
      <c r="E358" s="6">
        <f>IF(logVir!E358&lt;&gt;0,logVir!K358-SKir!K358*logKir!K358-SLir!K358*logHir!K358-SLir!K358*logQir!E358,0)</f>
        <v>0.40555707472026675</v>
      </c>
      <c r="F358" s="6">
        <f>IF(logVir!F358&lt;&gt;0,logVir!L358-SKir!L358*logKir!L358-SLir!L358*logHir!L358-SLir!L358*logQir!F358,0)</f>
        <v>0.22958699473872854</v>
      </c>
      <c r="G358" s="6">
        <f>IF(logVir!G358&lt;&gt;0,logVir!M358-SKir!M358*logKir!M358-SLir!M358*logHir!M358-SLir!M358*logQir!G358,0)</f>
        <v>0.6919980018124775</v>
      </c>
      <c r="H358" s="6">
        <f>IF(logVir!H358&lt;&gt;0,logVir!N358-SKir!N358*logKir!N358-SLir!N358*logHir!N358-SLir!N358*logQir!H358,0)</f>
        <v>0.22148394402380178</v>
      </c>
      <c r="I358" s="6">
        <f>IF(logVir!I358&lt;&gt;0,logVir!O358-SKir!O358*logKir!O358-SLir!O358*logHir!O358-SLir!O358*logQir!I358,0)</f>
        <v>-0.28443366545950433</v>
      </c>
    </row>
    <row r="359" spans="1:9" x14ac:dyDescent="0.15">
      <c r="A359" s="1">
        <v>16</v>
      </c>
      <c r="B359" s="1" t="s">
        <v>111</v>
      </c>
      <c r="C359" s="1">
        <v>11</v>
      </c>
      <c r="D359" s="1" t="s">
        <v>24</v>
      </c>
      <c r="E359" s="6">
        <f>IF(logVir!E359&lt;&gt;0,logVir!K359-SKir!K359*logKir!K359-SLir!K359*logHir!K359-SLir!K359*logQir!E359,0)</f>
        <v>-0.16696511317023618</v>
      </c>
      <c r="F359" s="6">
        <f>IF(logVir!F359&lt;&gt;0,logVir!L359-SKir!L359*logKir!L359-SLir!L359*logHir!L359-SLir!L359*logQir!F359,0)</f>
        <v>-0.18315718651664609</v>
      </c>
      <c r="G359" s="6">
        <f>IF(logVir!G359&lt;&gt;0,logVir!M359-SKir!M359*logKir!M359-SLir!M359*logHir!M359-SLir!M359*logQir!G359,0)</f>
        <v>-0.20514285918054279</v>
      </c>
      <c r="H359" s="6">
        <f>IF(logVir!H359&lt;&gt;0,logVir!N359-SKir!N359*logKir!N359-SLir!N359*logHir!N359-SLir!N359*logQir!H359,0)</f>
        <v>-0.36238270854648369</v>
      </c>
      <c r="I359" s="6">
        <f>IF(logVir!I359&lt;&gt;0,logVir!O359-SKir!O359*logKir!O359-SLir!O359*logHir!O359-SLir!O359*logQir!I359,0)</f>
        <v>-8.2082507492610465E-2</v>
      </c>
    </row>
    <row r="360" spans="1:9" x14ac:dyDescent="0.15">
      <c r="A360" s="1">
        <v>16</v>
      </c>
      <c r="B360" s="1" t="s">
        <v>280</v>
      </c>
      <c r="C360" s="1">
        <v>12</v>
      </c>
      <c r="D360" s="1" t="s">
        <v>25</v>
      </c>
      <c r="E360" s="6">
        <f>IF(logVir!E360&lt;&gt;0,logVir!K360-SKir!K360*logKir!K360-SLir!K360*logHir!K360-SLir!K360*logQir!E360,0)</f>
        <v>-0.17933529656270139</v>
      </c>
      <c r="F360" s="6">
        <f>IF(logVir!F360&lt;&gt;0,logVir!L360-SKir!L360*logKir!L360-SLir!L360*logHir!L360-SLir!L360*logQir!F360,0)</f>
        <v>-1.8795843764243786E-2</v>
      </c>
      <c r="G360" s="6">
        <f>IF(logVir!G360&lt;&gt;0,logVir!M360-SKir!M360*logKir!M360-SLir!M360*logHir!M360-SLir!M360*logQir!G360,0)</f>
        <v>1.1600314809027606E-2</v>
      </c>
      <c r="H360" s="6">
        <f>IF(logVir!H360&lt;&gt;0,logVir!N360-SKir!N360*logKir!N360-SLir!N360*logHir!N360-SLir!N360*logQir!H360,0)</f>
        <v>1.1354247858516176E-3</v>
      </c>
      <c r="I360" s="6">
        <f>IF(logVir!I360&lt;&gt;0,logVir!O360-SKir!O360*logKir!O360-SLir!O360*logHir!O360-SLir!O360*logQir!I360,0)</f>
        <v>0.35222503925131676</v>
      </c>
    </row>
    <row r="361" spans="1:9" x14ac:dyDescent="0.15">
      <c r="A361" s="1">
        <v>16</v>
      </c>
      <c r="B361" s="1" t="s">
        <v>111</v>
      </c>
      <c r="C361" s="1">
        <v>13</v>
      </c>
      <c r="D361" s="1" t="s">
        <v>26</v>
      </c>
      <c r="E361" s="6">
        <f>IF(logVir!E361&lt;&gt;0,logVir!K361-SKir!K361*logKir!K361-SLir!K361*logHir!K361-SLir!K361*logQir!E361,0)</f>
        <v>0.12712854725730213</v>
      </c>
      <c r="F361" s="6">
        <f>IF(logVir!F361&lt;&gt;0,logVir!L361-SKir!L361*logKir!L361-SLir!L361*logHir!L361-SLir!L361*logQir!F361,0)</f>
        <v>0.27048103876022284</v>
      </c>
      <c r="G361" s="6">
        <f>IF(logVir!G361&lt;&gt;0,logVir!M361-SKir!M361*logKir!M361-SLir!M361*logHir!M361-SLir!M361*logQir!G361,0)</f>
        <v>1.2576541210713332E-2</v>
      </c>
      <c r="H361" s="6">
        <f>IF(logVir!H361&lt;&gt;0,logVir!N361-SKir!N361*logKir!N361-SLir!N361*logHir!N361-SLir!N361*logQir!H361,0)</f>
        <v>-0.22399678511817434</v>
      </c>
      <c r="I361" s="6">
        <f>IF(logVir!I361&lt;&gt;0,logVir!O361-SKir!O361*logKir!O361-SLir!O361*logHir!O361-SLir!O361*logQir!I361,0)</f>
        <v>-0.46632291403645221</v>
      </c>
    </row>
    <row r="362" spans="1:9" x14ac:dyDescent="0.15">
      <c r="A362" s="1">
        <v>16</v>
      </c>
      <c r="B362" s="1" t="s">
        <v>111</v>
      </c>
      <c r="C362" s="1">
        <v>14</v>
      </c>
      <c r="D362" s="1" t="s">
        <v>27</v>
      </c>
      <c r="E362" s="6">
        <f>IF(logVir!E362&lt;&gt;0,logVir!K362-SKir!K362*logKir!K362-SLir!K362*logHir!K362-SLir!K362*logQir!E362,0)</f>
        <v>0.66708807927057046</v>
      </c>
      <c r="F362" s="6">
        <f>IF(logVir!F362&lt;&gt;0,logVir!L362-SKir!L362*logKir!L362-SLir!L362*logHir!L362-SLir!L362*logQir!F362,0)</f>
        <v>0.10924824872508293</v>
      </c>
      <c r="G362" s="6">
        <f>IF(logVir!G362&lt;&gt;0,logVir!M362-SKir!M362*logKir!M362-SLir!M362*logHir!M362-SLir!M362*logQir!G362,0)</f>
        <v>8.7315527793318554E-2</v>
      </c>
      <c r="H362" s="6">
        <f>IF(logVir!H362&lt;&gt;0,logVir!N362-SKir!N362*logKir!N362-SLir!N362*logHir!N362-SLir!N362*logQir!H362,0)</f>
        <v>-0.21552669200799518</v>
      </c>
      <c r="I362" s="6">
        <f>IF(logVir!I362&lt;&gt;0,logVir!O362-SKir!O362*logKir!O362-SLir!O362*logHir!O362-SLir!O362*logQir!I362,0)</f>
        <v>-0.23504088920262578</v>
      </c>
    </row>
    <row r="363" spans="1:9" x14ac:dyDescent="0.15">
      <c r="A363" s="1">
        <v>16</v>
      </c>
      <c r="B363" s="1" t="s">
        <v>111</v>
      </c>
      <c r="C363" s="1">
        <v>15</v>
      </c>
      <c r="D363" s="1" t="s">
        <v>28</v>
      </c>
      <c r="E363" s="6">
        <f>IF(logVir!E363&lt;&gt;0,logVir!K363-SKir!K363*logKir!K363-SLir!K363*logHir!K363-SLir!K363*logQir!E363,0)</f>
        <v>0.10742622193491384</v>
      </c>
      <c r="F363" s="6">
        <f>IF(logVir!F363&lt;&gt;0,logVir!L363-SKir!L363*logKir!L363-SLir!L363*logHir!L363-SLir!L363*logQir!F363,0)</f>
        <v>-0.12314070883670716</v>
      </c>
      <c r="G363" s="6">
        <f>IF(logVir!G363&lt;&gt;0,logVir!M363-SKir!M363*logKir!M363-SLir!M363*logHir!M363-SLir!M363*logQir!G363,0)</f>
        <v>-0.16648684082851614</v>
      </c>
      <c r="H363" s="6">
        <f>IF(logVir!H363&lt;&gt;0,logVir!N363-SKir!N363*logKir!N363-SLir!N363*logHir!N363-SLir!N363*logQir!H363,0)</f>
        <v>1.8072526916542587E-2</v>
      </c>
      <c r="I363" s="6">
        <f>IF(logVir!I363&lt;&gt;0,logVir!O363-SKir!O363*logKir!O363-SLir!O363*logHir!O363-SLir!O363*logQir!I363,0)</f>
        <v>-9.1547592838287575E-3</v>
      </c>
    </row>
    <row r="364" spans="1:9" x14ac:dyDescent="0.15">
      <c r="A364" s="1">
        <v>16</v>
      </c>
      <c r="B364" s="1" t="s">
        <v>110</v>
      </c>
      <c r="C364" s="1">
        <v>16</v>
      </c>
      <c r="D364" s="1" t="s">
        <v>11</v>
      </c>
      <c r="E364" s="6">
        <f>IF(logVir!E364&lt;&gt;0,logVir!K364-SKir!K364*logKir!K364-SLir!K364*logHir!K364-SLir!K364*logQir!E364,0)</f>
        <v>0.24139256157180561</v>
      </c>
      <c r="F364" s="6">
        <f>IF(logVir!F364&lt;&gt;0,logVir!L364-SKir!L364*logKir!L364-SLir!L364*logHir!L364-SLir!L364*logQir!F364,0)</f>
        <v>8.1137243664547901E-2</v>
      </c>
      <c r="G364" s="6">
        <f>IF(logVir!G364&lt;&gt;0,logVir!M364-SKir!M364*logKir!M364-SLir!M364*logHir!M364-SLir!M364*logQir!G364,0)</f>
        <v>7.364820096991366E-2</v>
      </c>
      <c r="H364" s="6">
        <f>IF(logVir!H364&lt;&gt;0,logVir!N364-SKir!N364*logKir!N364-SLir!N364*logHir!N364-SLir!N364*logQir!H364,0)</f>
        <v>6.9007459737397345E-2</v>
      </c>
      <c r="I364" s="6">
        <f>IF(logVir!I364&lt;&gt;0,logVir!O364-SKir!O364*logKir!O364-SLir!O364*logHir!O364-SLir!O364*logQir!I364,0)</f>
        <v>0.19216159174733535</v>
      </c>
    </row>
    <row r="365" spans="1:9" x14ac:dyDescent="0.15">
      <c r="A365" s="1">
        <v>16</v>
      </c>
      <c r="B365" s="1" t="s">
        <v>110</v>
      </c>
      <c r="C365" s="1">
        <v>17</v>
      </c>
      <c r="D365" s="1" t="s">
        <v>12</v>
      </c>
      <c r="E365" s="6">
        <f>IF(logVir!E365&lt;&gt;0,logVir!K365-SKir!K365*logKir!K365-SLir!K365*logHir!K365-SLir!K365*logQir!E365,0)</f>
        <v>0.13019453318206253</v>
      </c>
      <c r="F365" s="6">
        <f>IF(logVir!F365&lt;&gt;0,logVir!L365-SKir!L365*logKir!L365-SLir!L365*logHir!L365-SLir!L365*logQir!F365,0)</f>
        <v>9.0333997685396711E-2</v>
      </c>
      <c r="G365" s="6">
        <f>IF(logVir!G365&lt;&gt;0,logVir!M365-SKir!M365*logKir!M365-SLir!M365*logHir!M365-SLir!M365*logQir!G365,0)</f>
        <v>5.5210635564418034E-2</v>
      </c>
      <c r="H365" s="6">
        <f>IF(logVir!H365&lt;&gt;0,logVir!N365-SKir!N365*logKir!N365-SLir!N365*logHir!N365-SLir!N365*logQir!H365,0)</f>
        <v>1.1342093369280062E-2</v>
      </c>
      <c r="I365" s="6">
        <f>IF(logVir!I365&lt;&gt;0,logVir!O365-SKir!O365*logKir!O365-SLir!O365*logHir!O365-SLir!O365*logQir!I365,0)</f>
        <v>0.10617691353131774</v>
      </c>
    </row>
    <row r="366" spans="1:9" x14ac:dyDescent="0.15">
      <c r="A366" s="1">
        <v>16</v>
      </c>
      <c r="B366" s="1" t="s">
        <v>110</v>
      </c>
      <c r="C366" s="1">
        <v>18</v>
      </c>
      <c r="D366" s="1" t="s">
        <v>13</v>
      </c>
      <c r="E366" s="6">
        <f>IF(logVir!E366&lt;&gt;0,logVir!K366-SKir!K366*logKir!K366-SLir!K366*logHir!K366-SLir!K366*logQir!E366,0)</f>
        <v>0.26264944426517256</v>
      </c>
      <c r="F366" s="6">
        <f>IF(logVir!F366&lt;&gt;0,logVir!L366-SKir!L366*logKir!L366-SLir!L366*logHir!L366-SLir!L366*logQir!F366,0)</f>
        <v>0.15479619457555013</v>
      </c>
      <c r="G366" s="6">
        <f>IF(logVir!G366&lt;&gt;0,logVir!M366-SKir!M366*logKir!M366-SLir!M366*logHir!M366-SLir!M366*logQir!G366,0)</f>
        <v>6.4988224098158118E-2</v>
      </c>
      <c r="H366" s="6">
        <f>IF(logVir!H366&lt;&gt;0,logVir!N366-SKir!N366*logKir!N366-SLir!N366*logHir!N366-SLir!N366*logQir!H366,0)</f>
        <v>3.6925419151887746E-2</v>
      </c>
      <c r="I366" s="6">
        <f>IF(logVir!I366&lt;&gt;0,logVir!O366-SKir!O366*logKir!O366-SLir!O366*logHir!O366-SLir!O366*logQir!I366,0)</f>
        <v>-9.3589890886241867E-2</v>
      </c>
    </row>
    <row r="367" spans="1:9" x14ac:dyDescent="0.15">
      <c r="A367" s="1">
        <v>16</v>
      </c>
      <c r="B367" s="1" t="s">
        <v>110</v>
      </c>
      <c r="C367" s="1">
        <v>19</v>
      </c>
      <c r="D367" s="1" t="s">
        <v>14</v>
      </c>
      <c r="E367" s="6">
        <f>IF(logVir!E367&lt;&gt;0,logVir!K367-SKir!K367*logKir!K367-SLir!K367*logHir!K367-SLir!K367*logQir!E367,0)</f>
        <v>0.60972378329394095</v>
      </c>
      <c r="F367" s="6">
        <f>IF(logVir!F367&lt;&gt;0,logVir!L367-SKir!L367*logKir!L367-SLir!L367*logHir!L367-SLir!L367*logQir!F367,0)</f>
        <v>0.30100037798309709</v>
      </c>
      <c r="G367" s="6">
        <f>IF(logVir!G367&lt;&gt;0,logVir!M367-SKir!M367*logKir!M367-SLir!M367*logHir!M367-SLir!M367*logQir!G367,0)</f>
        <v>0.28800426530259349</v>
      </c>
      <c r="H367" s="6">
        <f>IF(logVir!H367&lt;&gt;0,logVir!N367-SKir!N367*logKir!N367-SLir!N367*logHir!N367-SLir!N367*logQir!H367,0)</f>
        <v>2.6297546428014597E-2</v>
      </c>
      <c r="I367" s="6">
        <f>IF(logVir!I367&lt;&gt;0,logVir!O367-SKir!O367*logKir!O367-SLir!O367*logHir!O367-SLir!O367*logQir!I367,0)</f>
        <v>1.3346195922989981E-2</v>
      </c>
    </row>
    <row r="368" spans="1:9" x14ac:dyDescent="0.15">
      <c r="A368" s="1">
        <v>16</v>
      </c>
      <c r="B368" s="1" t="s">
        <v>110</v>
      </c>
      <c r="C368" s="1">
        <v>20</v>
      </c>
      <c r="D368" s="1" t="s">
        <v>15</v>
      </c>
      <c r="E368" s="6">
        <f>IF(logVir!E368&lt;&gt;0,logVir!K368-SKir!K368*logKir!K368-SLir!K368*logHir!K368-SLir!K368*logQir!E368,0)</f>
        <v>0.63976523173926203</v>
      </c>
      <c r="F368" s="6">
        <f>IF(logVir!F368&lt;&gt;0,logVir!L368-SKir!L368*logKir!L368-SLir!L368*logHir!L368-SLir!L368*logQir!F368,0)</f>
        <v>0.69234695713683192</v>
      </c>
      <c r="G368" s="6">
        <f>IF(logVir!G368&lt;&gt;0,logVir!M368-SKir!M368*logKir!M368-SLir!M368*logHir!M368-SLir!M368*logQir!G368,0)</f>
        <v>0.55278302873215757</v>
      </c>
      <c r="H368" s="6">
        <f>IF(logVir!H368&lt;&gt;0,logVir!N368-SKir!N368*logKir!N368-SLir!N368*logHir!N368-SLir!N368*logQir!H368,0)</f>
        <v>0.59492384753373329</v>
      </c>
      <c r="I368" s="6">
        <f>IF(logVir!I368&lt;&gt;0,logVir!O368-SKir!O368*logKir!O368-SLir!O368*logHir!O368-SLir!O368*logQir!I368,0)</f>
        <v>0.51666949719341404</v>
      </c>
    </row>
    <row r="369" spans="1:9" x14ac:dyDescent="0.15">
      <c r="A369" s="1">
        <v>16</v>
      </c>
      <c r="B369" s="1" t="s">
        <v>110</v>
      </c>
      <c r="C369" s="1">
        <v>21</v>
      </c>
      <c r="D369" s="1" t="s">
        <v>16</v>
      </c>
      <c r="E369" s="6">
        <f>IF(logVir!E369&lt;&gt;0,logVir!K369-SKir!K369*logKir!K369-SLir!K369*logHir!K369-SLir!K369*logQir!E369,0)</f>
        <v>-0.68240972816275414</v>
      </c>
      <c r="F369" s="6">
        <f>IF(logVir!F369&lt;&gt;0,logVir!L369-SKir!L369*logKir!L369-SLir!L369*logHir!L369-SLir!L369*logQir!F369,0)</f>
        <v>-0.24909360582016832</v>
      </c>
      <c r="G369" s="6">
        <f>IF(logVir!G369&lt;&gt;0,logVir!M369-SKir!M369*logKir!M369-SLir!M369*logHir!M369-SLir!M369*logQir!G369,0)</f>
        <v>-6.7870729934367185E-2</v>
      </c>
      <c r="H369" s="6">
        <f>IF(logVir!H369&lt;&gt;0,logVir!N369-SKir!N369*logKir!N369-SLir!N369*logHir!N369-SLir!N369*logQir!H369,0)</f>
        <v>-0.11022995622855755</v>
      </c>
      <c r="I369" s="6">
        <f>IF(logVir!I369&lt;&gt;0,logVir!O369-SKir!O369*logKir!O369-SLir!O369*logHir!O369-SLir!O369*logQir!I369,0)</f>
        <v>-0.20190638131028393</v>
      </c>
    </row>
    <row r="370" spans="1:9" x14ac:dyDescent="0.15">
      <c r="A370" s="1">
        <v>16</v>
      </c>
      <c r="B370" s="1" t="s">
        <v>109</v>
      </c>
      <c r="C370" s="1">
        <v>22</v>
      </c>
      <c r="D370" s="1" t="s">
        <v>8</v>
      </c>
      <c r="E370" s="6">
        <f>IF(logVir!E370&lt;&gt;0,logVir!K370-SKir!K370*logKir!K370-SLir!K370*logHir!K370-SLir!K370*logQir!E370,0)</f>
        <v>0.10492078025527585</v>
      </c>
      <c r="F370" s="6">
        <f>IF(logVir!F370&lt;&gt;0,logVir!L370-SKir!L370*logKir!L370-SLir!L370*logHir!L370-SLir!L370*logQir!F370,0)</f>
        <v>7.2620801965655832E-2</v>
      </c>
      <c r="G370" s="6">
        <f>IF(logVir!G370&lt;&gt;0,logVir!M370-SKir!M370*logKir!M370-SLir!M370*logHir!M370-SLir!M370*logQir!G370,0)</f>
        <v>-1.0662964494653109E-2</v>
      </c>
      <c r="H370" s="6">
        <f>IF(logVir!H370&lt;&gt;0,logVir!N370-SKir!N370*logKir!N370-SLir!N370*logHir!N370-SLir!N370*logQir!H370,0)</f>
        <v>-6.4149699160152646E-2</v>
      </c>
      <c r="I370" s="6">
        <f>IF(logVir!I370&lt;&gt;0,logVir!O370-SKir!O370*logKir!O370-SLir!O370*logHir!O370-SLir!O370*logQir!I370,0)</f>
        <v>-4.4373693692709423E-2</v>
      </c>
    </row>
    <row r="371" spans="1:9" x14ac:dyDescent="0.15">
      <c r="A371" s="1">
        <v>16</v>
      </c>
      <c r="B371" s="1" t="s">
        <v>109</v>
      </c>
      <c r="C371" s="1">
        <v>23</v>
      </c>
      <c r="D371" s="1" t="s">
        <v>29</v>
      </c>
      <c r="E371" s="6">
        <f>IF(logVir!E371&lt;&gt;0,logVir!K371-SKir!K371*logKir!K371-SLir!K371*logHir!K371-SLir!K371*logQir!E371,0)</f>
        <v>4.2916866819207325E-2</v>
      </c>
      <c r="F371" s="6">
        <f>IF(logVir!F371&lt;&gt;0,logVir!L371-SKir!L371*logKir!L371-SLir!L371*logHir!L371-SLir!L371*logQir!F371,0)</f>
        <v>5.8318454242695661E-2</v>
      </c>
      <c r="G371" s="6">
        <f>IF(logVir!G371&lt;&gt;0,logVir!M371-SKir!M371*logKir!M371-SLir!M371*logHir!M371-SLir!M371*logQir!G371,0)</f>
        <v>3.3996555400597067E-2</v>
      </c>
      <c r="H371" s="6">
        <f>IF(logVir!H371&lt;&gt;0,logVir!N371-SKir!N371*logKir!N371-SLir!N371*logHir!N371-SLir!N371*logQir!H371,0)</f>
        <v>5.0413209564670478E-2</v>
      </c>
      <c r="I371" s="6">
        <f>IF(logVir!I371&lt;&gt;0,logVir!O371-SKir!O371*logKir!O371-SLir!O371*logHir!O371-SLir!O371*logQir!I371,0)</f>
        <v>-2.1490189060732634E-2</v>
      </c>
    </row>
    <row r="372" spans="1:9" x14ac:dyDescent="0.15">
      <c r="A372" s="1">
        <v>17</v>
      </c>
      <c r="B372" s="1" t="s">
        <v>281</v>
      </c>
      <c r="C372" s="1">
        <v>1</v>
      </c>
      <c r="D372" s="1" t="s">
        <v>9</v>
      </c>
      <c r="E372" s="6">
        <f>IF(logVir!E372&lt;&gt;0,logVir!K372-SKir!K372*logKir!K372-SLir!K372*logHir!K372-SLir!K372*logQir!E372,0)</f>
        <v>-0.19943896197843186</v>
      </c>
      <c r="F372" s="6">
        <f>IF(logVir!F372&lt;&gt;0,logVir!L372-SKir!L372*logKir!L372-SLir!L372*logHir!L372-SLir!L372*logQir!F372,0)</f>
        <v>-0.21370214074815375</v>
      </c>
      <c r="G372" s="6">
        <f>IF(logVir!G372&lt;&gt;0,logVir!M372-SKir!M372*logKir!M372-SLir!M372*logHir!M372-SLir!M372*logQir!G372,0)</f>
        <v>-0.21520623620015916</v>
      </c>
      <c r="H372" s="6">
        <f>IF(logVir!H372&lt;&gt;0,logVir!N372-SKir!N372*logKir!N372-SLir!N372*logHir!N372-SLir!N372*logQir!H372,0)</f>
        <v>-0.36018976472299935</v>
      </c>
      <c r="I372" s="6">
        <f>IF(logVir!I372&lt;&gt;0,logVir!O372-SKir!O372*logKir!O372-SLir!O372*logHir!O372-SLir!O372*logQir!I372,0)</f>
        <v>-0.30527260981044629</v>
      </c>
    </row>
    <row r="373" spans="1:9" x14ac:dyDescent="0.15">
      <c r="A373" s="1">
        <v>17</v>
      </c>
      <c r="B373" s="1" t="s">
        <v>281</v>
      </c>
      <c r="C373" s="1">
        <v>2</v>
      </c>
      <c r="D373" s="1" t="s">
        <v>10</v>
      </c>
      <c r="E373" s="6">
        <f>IF(logVir!E373&lt;&gt;0,logVir!K373-SKir!K373*logKir!K373-SLir!K373*logHir!K373-SLir!K373*logQir!E373,0)</f>
        <v>0.80165362081610769</v>
      </c>
      <c r="F373" s="6">
        <f>IF(logVir!F373&lt;&gt;0,logVir!L373-SKir!L373*logKir!L373-SLir!L373*logHir!L373-SLir!L373*logQir!F373,0)</f>
        <v>0.37516585943874442</v>
      </c>
      <c r="G373" s="6">
        <f>IF(logVir!G373&lt;&gt;0,logVir!M373-SKir!M373*logKir!M373-SLir!M373*logHir!M373-SLir!M373*logQir!G373,0)</f>
        <v>0.30216392215671711</v>
      </c>
      <c r="H373" s="6">
        <f>IF(logVir!H373&lt;&gt;0,logVir!N373-SKir!N373*logKir!N373-SLir!N373*logHir!N373-SLir!N373*logQir!H373,0)</f>
        <v>0.30481293743942434</v>
      </c>
      <c r="I373" s="6">
        <f>IF(logVir!I373&lt;&gt;0,logVir!O373-SKir!O373*logKir!O373-SLir!O373*logHir!O373-SLir!O373*logQir!I373,0)</f>
        <v>8.5656396843124649E-2</v>
      </c>
    </row>
    <row r="374" spans="1:9" x14ac:dyDescent="0.15">
      <c r="A374" s="1">
        <v>17</v>
      </c>
      <c r="B374" s="1" t="s">
        <v>114</v>
      </c>
      <c r="C374" s="1">
        <v>3</v>
      </c>
      <c r="D374" s="1" t="s">
        <v>17</v>
      </c>
      <c r="E374" s="6">
        <f>IF(logVir!E374&lt;&gt;0,logVir!K374-SKir!K374*logKir!K374-SLir!K374*logHir!K374-SLir!K374*logQir!E374,0)</f>
        <v>0.59037511363701256</v>
      </c>
      <c r="F374" s="6">
        <f>IF(logVir!F374&lt;&gt;0,logVir!L374-SKir!L374*logKir!L374-SLir!L374*logHir!L374-SLir!L374*logQir!F374,0)</f>
        <v>0.73320782407856555</v>
      </c>
      <c r="G374" s="6">
        <f>IF(logVir!G374&lt;&gt;0,logVir!M374-SKir!M374*logKir!M374-SLir!M374*logHir!M374-SLir!M374*logQir!G374,0)</f>
        <v>0.60655150186554507</v>
      </c>
      <c r="H374" s="6">
        <f>IF(logVir!H374&lt;&gt;0,logVir!N374-SKir!N374*logKir!N374-SLir!N374*logHir!N374-SLir!N374*logQir!H374,0)</f>
        <v>0.66190820543294404</v>
      </c>
      <c r="I374" s="6">
        <f>IF(logVir!I374&lt;&gt;0,logVir!O374-SKir!O374*logKir!O374-SLir!O374*logHir!O374-SLir!O374*logQir!I374,0)</f>
        <v>-0.46581880943817838</v>
      </c>
    </row>
    <row r="375" spans="1:9" x14ac:dyDescent="0.15">
      <c r="A375" s="1">
        <v>17</v>
      </c>
      <c r="B375" s="1" t="s">
        <v>114</v>
      </c>
      <c r="C375" s="1">
        <v>4</v>
      </c>
      <c r="D375" s="1" t="s">
        <v>18</v>
      </c>
      <c r="E375" s="6">
        <f>IF(logVir!E375&lt;&gt;0,logVir!K375-SKir!K375*logKir!K375-SLir!K375*logHir!K375-SLir!K375*logQir!E375,0)</f>
        <v>-2.9769086661996388E-2</v>
      </c>
      <c r="F375" s="6">
        <f>IF(logVir!F375&lt;&gt;0,logVir!L375-SKir!L375*logKir!L375-SLir!L375*logHir!L375-SLir!L375*logQir!F375,0)</f>
        <v>9.6061820135689729E-2</v>
      </c>
      <c r="G375" s="6">
        <f>IF(logVir!G375&lt;&gt;0,logVir!M375-SKir!M375*logKir!M375-SLir!M375*logHir!M375-SLir!M375*logQir!G375,0)</f>
        <v>0.14821292747541534</v>
      </c>
      <c r="H375" s="6">
        <f>IF(logVir!H375&lt;&gt;0,logVir!N375-SKir!N375*logKir!N375-SLir!N375*logHir!N375-SLir!N375*logQir!H375,0)</f>
        <v>-5.3970837452525927E-2</v>
      </c>
      <c r="I375" s="6">
        <f>IF(logVir!I375&lt;&gt;0,logVir!O375-SKir!O375*logKir!O375-SLir!O375*logHir!O375-SLir!O375*logQir!I375,0)</f>
        <v>-0.23000608540621398</v>
      </c>
    </row>
    <row r="376" spans="1:9" x14ac:dyDescent="0.15">
      <c r="A376" s="1">
        <v>17</v>
      </c>
      <c r="B376" s="1" t="s">
        <v>114</v>
      </c>
      <c r="C376" s="1">
        <v>5</v>
      </c>
      <c r="D376" s="1" t="s">
        <v>19</v>
      </c>
      <c r="E376" s="6">
        <f>IF(logVir!E376&lt;&gt;0,logVir!K376-SKir!K376*logKir!K376-SLir!K376*logHir!K376-SLir!K376*logQir!E376,0)</f>
        <v>-0.19004469095802179</v>
      </c>
      <c r="F376" s="6">
        <f>IF(logVir!F376&lt;&gt;0,logVir!L376-SKir!L376*logKir!L376-SLir!L376*logHir!L376-SLir!L376*logQir!F376,0)</f>
        <v>7.0896097922695717E-2</v>
      </c>
      <c r="G376" s="6">
        <f>IF(logVir!G376&lt;&gt;0,logVir!M376-SKir!M376*logKir!M376-SLir!M376*logHir!M376-SLir!M376*logQir!G376,0)</f>
        <v>-8.6517834991032952E-2</v>
      </c>
      <c r="H376" s="6">
        <f>IF(logVir!H376&lt;&gt;0,logVir!N376-SKir!N376*logKir!N376-SLir!N376*logHir!N376-SLir!N376*logQir!H376,0)</f>
        <v>-0.34206416678609319</v>
      </c>
      <c r="I376" s="6">
        <f>IF(logVir!I376&lt;&gt;0,logVir!O376-SKir!O376*logKir!O376-SLir!O376*logHir!O376-SLir!O376*logQir!I376,0)</f>
        <v>-0.2699079628371247</v>
      </c>
    </row>
    <row r="377" spans="1:9" x14ac:dyDescent="0.15">
      <c r="A377" s="1">
        <v>17</v>
      </c>
      <c r="B377" s="1" t="s">
        <v>114</v>
      </c>
      <c r="C377" s="1">
        <v>6</v>
      </c>
      <c r="D377" s="1" t="s">
        <v>3</v>
      </c>
      <c r="E377" s="6">
        <f>IF(logVir!E377&lt;&gt;0,logVir!K377-SKir!K377*logKir!K377-SLir!K377*logHir!K377-SLir!K377*logQir!E377,0)</f>
        <v>-0.29983470731637529</v>
      </c>
      <c r="F377" s="6">
        <f>IF(logVir!F377&lt;&gt;0,logVir!L377-SKir!L377*logKir!L377-SLir!L377*logHir!L377-SLir!L377*logQir!F377,0)</f>
        <v>-0.34049593435793629</v>
      </c>
      <c r="G377" s="6">
        <f>IF(logVir!G377&lt;&gt;0,logVir!M377-SKir!M377*logKir!M377-SLir!M377*logHir!M377-SLir!M377*logQir!G377,0)</f>
        <v>0.36606658166048167</v>
      </c>
      <c r="H377" s="6">
        <f>IF(logVir!H377&lt;&gt;0,logVir!N377-SKir!N377*logKir!N377-SLir!N377*logHir!N377-SLir!N377*logQir!H377,0)</f>
        <v>0.73472903459223138</v>
      </c>
      <c r="I377" s="6">
        <f>IF(logVir!I377&lt;&gt;0,logVir!O377-SKir!O377*logKir!O377-SLir!O377*logHir!O377-SLir!O377*logQir!I377,0)</f>
        <v>0.58651647369526239</v>
      </c>
    </row>
    <row r="378" spans="1:9" x14ac:dyDescent="0.15">
      <c r="A378" s="1">
        <v>17</v>
      </c>
      <c r="B378" s="1" t="s">
        <v>114</v>
      </c>
      <c r="C378" s="1">
        <v>7</v>
      </c>
      <c r="D378" s="1" t="s">
        <v>20</v>
      </c>
      <c r="E378" s="6">
        <f>IF(logVir!E378&lt;&gt;0,logVir!K378-SKir!K378*logKir!K378-SLir!K378*logHir!K378-SLir!K378*logQir!E378,0)</f>
        <v>0.16229015925347856</v>
      </c>
      <c r="F378" s="6">
        <f>IF(logVir!F378&lt;&gt;0,logVir!L378-SKir!L378*logKir!L378-SLir!L378*logHir!L378-SLir!L378*logQir!F378,0)</f>
        <v>-1.6431934914149064</v>
      </c>
      <c r="G378" s="6">
        <f>IF(logVir!G378&lt;&gt;0,logVir!M378-SKir!M378*logKir!M378-SLir!M378*logHir!M378-SLir!M378*logQir!G378,0)</f>
        <v>-0.64806700142768048</v>
      </c>
      <c r="H378" s="6">
        <f>IF(logVir!H378&lt;&gt;0,logVir!N378-SKir!N378*logKir!N378-SLir!N378*logHir!N378-SLir!N378*logQir!H378,0)</f>
        <v>-1.1393881026202843</v>
      </c>
      <c r="I378" s="6">
        <f>IF(logVir!I378&lt;&gt;0,logVir!O378-SKir!O378*logKir!O378-SLir!O378*logHir!O378-SLir!O378*logQir!I378,0)</f>
        <v>-1.3245301058559771</v>
      </c>
    </row>
    <row r="379" spans="1:9" x14ac:dyDescent="0.15">
      <c r="A379" s="1">
        <v>17</v>
      </c>
      <c r="B379" s="1" t="s">
        <v>114</v>
      </c>
      <c r="C379" s="1">
        <v>8</v>
      </c>
      <c r="D379" s="1" t="s">
        <v>21</v>
      </c>
      <c r="E379" s="6">
        <f>IF(logVir!E379&lt;&gt;0,logVir!K379-SKir!K379*logKir!K379-SLir!K379*logHir!K379-SLir!K379*logQir!E379,0)</f>
        <v>-0.19040175935372952</v>
      </c>
      <c r="F379" s="6">
        <f>IF(logVir!F379&lt;&gt;0,logVir!L379-SKir!L379*logKir!L379-SLir!L379*logHir!L379-SLir!L379*logQir!F379,0)</f>
        <v>-0.24094968845981482</v>
      </c>
      <c r="G379" s="6">
        <f>IF(logVir!G379&lt;&gt;0,logVir!M379-SKir!M379*logKir!M379-SLir!M379*logHir!M379-SLir!M379*logQir!G379,0)</f>
        <v>-0.20367114771820793</v>
      </c>
      <c r="H379" s="6">
        <f>IF(logVir!H379&lt;&gt;0,logVir!N379-SKir!N379*logKir!N379-SLir!N379*logHir!N379-SLir!N379*logQir!H379,0)</f>
        <v>-0.19101520741352396</v>
      </c>
      <c r="I379" s="6">
        <f>IF(logVir!I379&lt;&gt;0,logVir!O379-SKir!O379*logKir!O379-SLir!O379*logHir!O379-SLir!O379*logQir!I379,0)</f>
        <v>-0.2886731569764005</v>
      </c>
    </row>
    <row r="380" spans="1:9" x14ac:dyDescent="0.15">
      <c r="A380" s="1">
        <v>17</v>
      </c>
      <c r="B380" s="1" t="s">
        <v>114</v>
      </c>
      <c r="C380" s="1">
        <v>9</v>
      </c>
      <c r="D380" s="1" t="s">
        <v>22</v>
      </c>
      <c r="E380" s="6">
        <f>IF(logVir!E380&lt;&gt;0,logVir!K380-SKir!K380*logKir!K380-SLir!K380*logHir!K380-SLir!K380*logQir!E380,0)</f>
        <v>-0.13757957252754627</v>
      </c>
      <c r="F380" s="6">
        <f>IF(logVir!F380&lt;&gt;0,logVir!L380-SKir!L380*logKir!L380-SLir!L380*logHir!L380-SLir!L380*logQir!F380,0)</f>
        <v>-0.16601881755293724</v>
      </c>
      <c r="G380" s="6">
        <f>IF(logVir!G380&lt;&gt;0,logVir!M380-SKir!M380*logKir!M380-SLir!M380*logHir!M380-SLir!M380*logQir!G380,0)</f>
        <v>-4.6320576354117876E-3</v>
      </c>
      <c r="H380" s="6">
        <f>IF(logVir!H380&lt;&gt;0,logVir!N380-SKir!N380*logKir!N380-SLir!N380*logHir!N380-SLir!N380*logQir!H380,0)</f>
        <v>3.5703806352282208E-2</v>
      </c>
      <c r="I380" s="6">
        <f>IF(logVir!I380&lt;&gt;0,logVir!O380-SKir!O380*logKir!O380-SLir!O380*logHir!O380-SLir!O380*logQir!I380,0)</f>
        <v>6.9219677234378996E-2</v>
      </c>
    </row>
    <row r="381" spans="1:9" x14ac:dyDescent="0.15">
      <c r="A381" s="1">
        <v>17</v>
      </c>
      <c r="B381" s="1" t="s">
        <v>114</v>
      </c>
      <c r="C381" s="1">
        <v>10</v>
      </c>
      <c r="D381" s="1" t="s">
        <v>23</v>
      </c>
      <c r="E381" s="6">
        <f>IF(logVir!E381&lt;&gt;0,logVir!K381-SKir!K381*logKir!K381-SLir!K381*logHir!K381-SLir!K381*logQir!E381,0)</f>
        <v>-0.10432686239758035</v>
      </c>
      <c r="F381" s="6">
        <f>IF(logVir!F381&lt;&gt;0,logVir!L381-SKir!L381*logKir!L381-SLir!L381*logHir!L381-SLir!L381*logQir!F381,0)</f>
        <v>-0.10998710031322666</v>
      </c>
      <c r="G381" s="6">
        <f>IF(logVir!G381&lt;&gt;0,logVir!M381-SKir!M381*logKir!M381-SLir!M381*logHir!M381-SLir!M381*logQir!G381,0)</f>
        <v>-0.16112561823139634</v>
      </c>
      <c r="H381" s="6">
        <f>IF(logVir!H381&lt;&gt;0,logVir!N381-SKir!N381*logKir!N381-SLir!N381*logHir!N381-SLir!N381*logQir!H381,0)</f>
        <v>-0.24100244874348559</v>
      </c>
      <c r="I381" s="6">
        <f>IF(logVir!I381&lt;&gt;0,logVir!O381-SKir!O381*logKir!O381-SLir!O381*logHir!O381-SLir!O381*logQir!I381,0)</f>
        <v>-3.8030854164910546E-2</v>
      </c>
    </row>
    <row r="382" spans="1:9" x14ac:dyDescent="0.15">
      <c r="A382" s="1">
        <v>17</v>
      </c>
      <c r="B382" s="1" t="s">
        <v>114</v>
      </c>
      <c r="C382" s="1">
        <v>11</v>
      </c>
      <c r="D382" s="1" t="s">
        <v>24</v>
      </c>
      <c r="E382" s="6">
        <f>IF(logVir!E382&lt;&gt;0,logVir!K382-SKir!K382*logKir!K382-SLir!K382*logHir!K382-SLir!K382*logQir!E382,0)</f>
        <v>0.39750120549778128</v>
      </c>
      <c r="F382" s="6">
        <f>IF(logVir!F382&lt;&gt;0,logVir!L382-SKir!L382*logKir!L382-SLir!L382*logHir!L382-SLir!L382*logQir!F382,0)</f>
        <v>5.0852339432319746E-2</v>
      </c>
      <c r="G382" s="6">
        <f>IF(logVir!G382&lt;&gt;0,logVir!M382-SKir!M382*logKir!M382-SLir!M382*logHir!M382-SLir!M382*logQir!G382,0)</f>
        <v>3.8481290268895983E-2</v>
      </c>
      <c r="H382" s="6">
        <f>IF(logVir!H382&lt;&gt;0,logVir!N382-SKir!N382*logKir!N382-SLir!N382*logHir!N382-SLir!N382*logQir!H382,0)</f>
        <v>-0.16439169724380318</v>
      </c>
      <c r="I382" s="6">
        <f>IF(logVir!I382&lt;&gt;0,logVir!O382-SKir!O382*logKir!O382-SLir!O382*logHir!O382-SLir!O382*logQir!I382,0)</f>
        <v>-0.46932683683413257</v>
      </c>
    </row>
    <row r="383" spans="1:9" x14ac:dyDescent="0.15">
      <c r="A383" s="1">
        <v>17</v>
      </c>
      <c r="B383" s="1" t="s">
        <v>114</v>
      </c>
      <c r="C383" s="1">
        <v>12</v>
      </c>
      <c r="D383" s="1" t="s">
        <v>25</v>
      </c>
      <c r="E383" s="6">
        <f>IF(logVir!E383&lt;&gt;0,logVir!K383-SKir!K383*logKir!K383-SLir!K383*logHir!K383-SLir!K383*logQir!E383,0)</f>
        <v>-0.18936862852817343</v>
      </c>
      <c r="F383" s="6">
        <f>IF(logVir!F383&lt;&gt;0,logVir!L383-SKir!L383*logKir!L383-SLir!L383*logHir!L383-SLir!L383*logQir!F383,0)</f>
        <v>-0.15035218165130909</v>
      </c>
      <c r="G383" s="6">
        <f>IF(logVir!G383&lt;&gt;0,logVir!M383-SKir!M383*logKir!M383-SLir!M383*logHir!M383-SLir!M383*logQir!G383,0)</f>
        <v>5.1864907757488421E-2</v>
      </c>
      <c r="H383" s="6">
        <f>IF(logVir!H383&lt;&gt;0,logVir!N383-SKir!N383*logKir!N383-SLir!N383*logHir!N383-SLir!N383*logQir!H383,0)</f>
        <v>-0.27770250887315906</v>
      </c>
      <c r="I383" s="6">
        <f>IF(logVir!I383&lt;&gt;0,logVir!O383-SKir!O383*logKir!O383-SLir!O383*logHir!O383-SLir!O383*logQir!I383,0)</f>
        <v>0.30456779529363381</v>
      </c>
    </row>
    <row r="384" spans="1:9" x14ac:dyDescent="0.15">
      <c r="A384" s="1">
        <v>17</v>
      </c>
      <c r="B384" s="1" t="s">
        <v>114</v>
      </c>
      <c r="C384" s="1">
        <v>13</v>
      </c>
      <c r="D384" s="1" t="s">
        <v>26</v>
      </c>
      <c r="E384" s="6">
        <f>IF(logVir!E384&lt;&gt;0,logVir!K384-SKir!K384*logKir!K384-SLir!K384*logHir!K384-SLir!K384*logQir!E384,0)</f>
        <v>-0.6196607597035968</v>
      </c>
      <c r="F384" s="6">
        <f>IF(logVir!F384&lt;&gt;0,logVir!L384-SKir!L384*logKir!L384-SLir!L384*logHir!L384-SLir!L384*logQir!F384,0)</f>
        <v>0.10553949723247601</v>
      </c>
      <c r="G384" s="6">
        <f>IF(logVir!G384&lt;&gt;0,logVir!M384-SKir!M384*logKir!M384-SLir!M384*logHir!M384-SLir!M384*logQir!G384,0)</f>
        <v>0.18761297594489709</v>
      </c>
      <c r="H384" s="6">
        <f>IF(logVir!H384&lt;&gt;0,logVir!N384-SKir!N384*logKir!N384-SLir!N384*logHir!N384-SLir!N384*logQir!H384,0)</f>
        <v>-7.1434465957937093E-2</v>
      </c>
      <c r="I384" s="6">
        <f>IF(logVir!I384&lt;&gt;0,logVir!O384-SKir!O384*logKir!O384-SLir!O384*logHir!O384-SLir!O384*logQir!I384,0)</f>
        <v>0.18039512344334147</v>
      </c>
    </row>
    <row r="385" spans="1:9" x14ac:dyDescent="0.15">
      <c r="A385" s="1">
        <v>17</v>
      </c>
      <c r="B385" s="1" t="s">
        <v>114</v>
      </c>
      <c r="C385" s="1">
        <v>14</v>
      </c>
      <c r="D385" s="1" t="s">
        <v>27</v>
      </c>
      <c r="E385" s="6">
        <f>IF(logVir!E385&lt;&gt;0,logVir!K385-SKir!K385*logKir!K385-SLir!K385*logHir!K385-SLir!K385*logQir!E385,0)</f>
        <v>-0.83899601073464747</v>
      </c>
      <c r="F385" s="6">
        <f>IF(logVir!F385&lt;&gt;0,logVir!L385-SKir!L385*logKir!L385-SLir!L385*logHir!L385-SLir!L385*logQir!F385,0)</f>
        <v>-2.5515561586841913</v>
      </c>
      <c r="G385" s="6">
        <f>IF(logVir!G385&lt;&gt;0,logVir!M385-SKir!M385*logKir!M385-SLir!M385*logHir!M385-SLir!M385*logQir!G385,0)</f>
        <v>-0.79954607898332952</v>
      </c>
      <c r="H385" s="6">
        <f>IF(logVir!H385&lt;&gt;0,logVir!N385-SKir!N385*logKir!N385-SLir!N385*logHir!N385-SLir!N385*logQir!H385,0)</f>
        <v>-1.5008544167067956</v>
      </c>
      <c r="I385" s="6">
        <f>IF(logVir!I385&lt;&gt;0,logVir!O385-SKir!O385*logKir!O385-SLir!O385*logHir!O385-SLir!O385*logQir!I385,0)</f>
        <v>0.3535077966962813</v>
      </c>
    </row>
    <row r="386" spans="1:9" x14ac:dyDescent="0.15">
      <c r="A386" s="1">
        <v>17</v>
      </c>
      <c r="B386" s="1" t="s">
        <v>282</v>
      </c>
      <c r="C386" s="1">
        <v>15</v>
      </c>
      <c r="D386" s="1" t="s">
        <v>28</v>
      </c>
      <c r="E386" s="6">
        <f>IF(logVir!E386&lt;&gt;0,logVir!K386-SKir!K386*logKir!K386-SLir!K386*logHir!K386-SLir!K386*logQir!E386,0)</f>
        <v>6.4609555849105771E-2</v>
      </c>
      <c r="F386" s="6">
        <f>IF(logVir!F386&lt;&gt;0,logVir!L386-SKir!L386*logKir!L386-SLir!L386*logHir!L386-SLir!L386*logQir!F386,0)</f>
        <v>4.529203194045326E-2</v>
      </c>
      <c r="G386" s="6">
        <f>IF(logVir!G386&lt;&gt;0,logVir!M386-SKir!M386*logKir!M386-SLir!M386*logHir!M386-SLir!M386*logQir!G386,0)</f>
        <v>8.0653737025634248E-2</v>
      </c>
      <c r="H386" s="6">
        <f>IF(logVir!H386&lt;&gt;0,logVir!N386-SKir!N386*logKir!N386-SLir!N386*logHir!N386-SLir!N386*logQir!H386,0)</f>
        <v>-7.6169649171037426E-2</v>
      </c>
      <c r="I386" s="6">
        <f>IF(logVir!I386&lt;&gt;0,logVir!O386-SKir!O386*logKir!O386-SLir!O386*logHir!O386-SLir!O386*logQir!I386,0)</f>
        <v>-0.14152480404461826</v>
      </c>
    </row>
    <row r="387" spans="1:9" x14ac:dyDescent="0.15">
      <c r="A387" s="1">
        <v>17</v>
      </c>
      <c r="B387" s="1" t="s">
        <v>281</v>
      </c>
      <c r="C387" s="1">
        <v>16</v>
      </c>
      <c r="D387" s="1" t="s">
        <v>11</v>
      </c>
      <c r="E387" s="6">
        <f>IF(logVir!E387&lt;&gt;0,logVir!K387-SKir!K387*logKir!K387-SLir!K387*logHir!K387-SLir!K387*logQir!E387,0)</f>
        <v>5.1460785383765147E-2</v>
      </c>
      <c r="F387" s="6">
        <f>IF(logVir!F387&lt;&gt;0,logVir!L387-SKir!L387*logKir!L387-SLir!L387*logHir!L387-SLir!L387*logQir!F387,0)</f>
        <v>2.4743852981327013E-2</v>
      </c>
      <c r="G387" s="6">
        <f>IF(logVir!G387&lt;&gt;0,logVir!M387-SKir!M387*logKir!M387-SLir!M387*logHir!M387-SLir!M387*logQir!G387,0)</f>
        <v>-6.3022124519883163E-3</v>
      </c>
      <c r="H387" s="6">
        <f>IF(logVir!H387&lt;&gt;0,logVir!N387-SKir!N387*logKir!N387-SLir!N387*logHir!N387-SLir!N387*logQir!H387,0)</f>
        <v>7.8928663659606366E-2</v>
      </c>
      <c r="I387" s="6">
        <f>IF(logVir!I387&lt;&gt;0,logVir!O387-SKir!O387*logKir!O387-SLir!O387*logHir!O387-SLir!O387*logQir!I387,0)</f>
        <v>-0.20987153382478194</v>
      </c>
    </row>
    <row r="388" spans="1:9" x14ac:dyDescent="0.15">
      <c r="A388" s="1">
        <v>17</v>
      </c>
      <c r="B388" s="1" t="s">
        <v>281</v>
      </c>
      <c r="C388" s="1">
        <v>17</v>
      </c>
      <c r="D388" s="1" t="s">
        <v>12</v>
      </c>
      <c r="E388" s="6">
        <f>IF(logVir!E388&lt;&gt;0,logVir!K388-SKir!K388*logKir!K388-SLir!K388*logHir!K388-SLir!K388*logQir!E388,0)</f>
        <v>5.1408769091370307E-2</v>
      </c>
      <c r="F388" s="6">
        <f>IF(logVir!F388&lt;&gt;0,logVir!L388-SKir!L388*logKir!L388-SLir!L388*logHir!L388-SLir!L388*logQir!F388,0)</f>
        <v>-0.41400506522479119</v>
      </c>
      <c r="G388" s="6">
        <f>IF(logVir!G388&lt;&gt;0,logVir!M388-SKir!M388*logKir!M388-SLir!M388*logHir!M388-SLir!M388*logQir!G388,0)</f>
        <v>-0.46577961670519641</v>
      </c>
      <c r="H388" s="6">
        <f>IF(logVir!H388&lt;&gt;0,logVir!N388-SKir!N388*logKir!N388-SLir!N388*logHir!N388-SLir!N388*logQir!H388,0)</f>
        <v>-0.16024426028823013</v>
      </c>
      <c r="I388" s="6">
        <f>IF(logVir!I388&lt;&gt;0,logVir!O388-SKir!O388*logKir!O388-SLir!O388*logHir!O388-SLir!O388*logQir!I388,0)</f>
        <v>-0.12512112115369448</v>
      </c>
    </row>
    <row r="389" spans="1:9" x14ac:dyDescent="0.15">
      <c r="A389" s="1">
        <v>17</v>
      </c>
      <c r="B389" s="1" t="s">
        <v>281</v>
      </c>
      <c r="C389" s="1">
        <v>18</v>
      </c>
      <c r="D389" s="1" t="s">
        <v>13</v>
      </c>
      <c r="E389" s="6">
        <f>IF(logVir!E389&lt;&gt;0,logVir!K389-SKir!K389*logKir!K389-SLir!K389*logHir!K389-SLir!K389*logQir!E389,0)</f>
        <v>-0.12711955261348235</v>
      </c>
      <c r="F389" s="6">
        <f>IF(logVir!F389&lt;&gt;0,logVir!L389-SKir!L389*logKir!L389-SLir!L389*logHir!L389-SLir!L389*logQir!F389,0)</f>
        <v>-0.11202172459119883</v>
      </c>
      <c r="G389" s="6">
        <f>IF(logVir!G389&lt;&gt;0,logVir!M389-SKir!M389*logKir!M389-SLir!M389*logHir!M389-SLir!M389*logQir!G389,0)</f>
        <v>7.7152087388758395E-2</v>
      </c>
      <c r="H389" s="6">
        <f>IF(logVir!H389&lt;&gt;0,logVir!N389-SKir!N389*logKir!N389-SLir!N389*logHir!N389-SLir!N389*logQir!H389,0)</f>
        <v>0.13133153194651076</v>
      </c>
      <c r="I389" s="6">
        <f>IF(logVir!I389&lt;&gt;0,logVir!O389-SKir!O389*logKir!O389-SLir!O389*logHir!O389-SLir!O389*logQir!I389,0)</f>
        <v>3.5413481109735315E-2</v>
      </c>
    </row>
    <row r="390" spans="1:9" x14ac:dyDescent="0.15">
      <c r="A390" s="1">
        <v>17</v>
      </c>
      <c r="B390" s="1" t="s">
        <v>281</v>
      </c>
      <c r="C390" s="1">
        <v>19</v>
      </c>
      <c r="D390" s="1" t="s">
        <v>14</v>
      </c>
      <c r="E390" s="6">
        <f>IF(logVir!E390&lt;&gt;0,logVir!K390-SKir!K390*logKir!K390-SLir!K390*logHir!K390-SLir!K390*logQir!E390,0)</f>
        <v>0.33445282734958326</v>
      </c>
      <c r="F390" s="6">
        <f>IF(logVir!F390&lt;&gt;0,logVir!L390-SKir!L390*logKir!L390-SLir!L390*logHir!L390-SLir!L390*logQir!F390,0)</f>
        <v>7.4876291183694488E-2</v>
      </c>
      <c r="G390" s="6">
        <f>IF(logVir!G390&lt;&gt;0,logVir!M390-SKir!M390*logKir!M390-SLir!M390*logHir!M390-SLir!M390*logQir!G390,0)</f>
        <v>8.7509477654445847E-2</v>
      </c>
      <c r="H390" s="6">
        <f>IF(logVir!H390&lt;&gt;0,logVir!N390-SKir!N390*logKir!N390-SLir!N390*logHir!N390-SLir!N390*logQir!H390,0)</f>
        <v>1.9129847656479855E-3</v>
      </c>
      <c r="I390" s="6">
        <f>IF(logVir!I390&lt;&gt;0,logVir!O390-SKir!O390*logKir!O390-SLir!O390*logHir!O390-SLir!O390*logQir!I390,0)</f>
        <v>2.4182460523386066E-2</v>
      </c>
    </row>
    <row r="391" spans="1:9" x14ac:dyDescent="0.15">
      <c r="A391" s="1">
        <v>17</v>
      </c>
      <c r="B391" s="1" t="s">
        <v>281</v>
      </c>
      <c r="C391" s="1">
        <v>20</v>
      </c>
      <c r="D391" s="1" t="s">
        <v>15</v>
      </c>
      <c r="E391" s="6">
        <f>IF(logVir!E391&lt;&gt;0,logVir!K391-SKir!K391*logKir!K391-SLir!K391*logHir!K391-SLir!K391*logQir!E391,0)</f>
        <v>0.82315199079677082</v>
      </c>
      <c r="F391" s="6">
        <f>IF(logVir!F391&lt;&gt;0,logVir!L391-SKir!L391*logKir!L391-SLir!L391*logHir!L391-SLir!L391*logQir!F391,0)</f>
        <v>0.50170067379266226</v>
      </c>
      <c r="G391" s="6">
        <f>IF(logVir!G391&lt;&gt;0,logVir!M391-SKir!M391*logKir!M391-SLir!M391*logHir!M391-SLir!M391*logQir!G391,0)</f>
        <v>5.3389667599475492E-2</v>
      </c>
      <c r="H391" s="6">
        <f>IF(logVir!H391&lt;&gt;0,logVir!N391-SKir!N391*logKir!N391-SLir!N391*logHir!N391-SLir!N391*logQir!H391,0)</f>
        <v>0.13332155476952098</v>
      </c>
      <c r="I391" s="6">
        <f>IF(logVir!I391&lt;&gt;0,logVir!O391-SKir!O391*logKir!O391-SLir!O391*logHir!O391-SLir!O391*logQir!I391,0)</f>
        <v>3.2214042151401549E-2</v>
      </c>
    </row>
    <row r="392" spans="1:9" x14ac:dyDescent="0.15">
      <c r="A392" s="1">
        <v>17</v>
      </c>
      <c r="B392" s="1" t="s">
        <v>281</v>
      </c>
      <c r="C392" s="1">
        <v>21</v>
      </c>
      <c r="D392" s="1" t="s">
        <v>16</v>
      </c>
      <c r="E392" s="6">
        <f>IF(logVir!E392&lt;&gt;0,logVir!K392-SKir!K392*logKir!K392-SLir!K392*logHir!K392-SLir!K392*logQir!E392,0)</f>
        <v>-0.13131002219765886</v>
      </c>
      <c r="F392" s="6">
        <f>IF(logVir!F392&lt;&gt;0,logVir!L392-SKir!L392*logKir!L392-SLir!L392*logHir!L392-SLir!L392*logQir!F392,0)</f>
        <v>-0.18175451024313607</v>
      </c>
      <c r="G392" s="6">
        <f>IF(logVir!G392&lt;&gt;0,logVir!M392-SKir!M392*logKir!M392-SLir!M392*logHir!M392-SLir!M392*logQir!G392,0)</f>
        <v>-8.1322000379020459E-2</v>
      </c>
      <c r="H392" s="6">
        <f>IF(logVir!H392&lt;&gt;0,logVir!N392-SKir!N392*logKir!N392-SLir!N392*logHir!N392-SLir!N392*logQir!H392,0)</f>
        <v>-0.29590784893325878</v>
      </c>
      <c r="I392" s="6">
        <f>IF(logVir!I392&lt;&gt;0,logVir!O392-SKir!O392*logKir!O392-SLir!O392*logHir!O392-SLir!O392*logQir!I392,0)</f>
        <v>-0.24713670046130104</v>
      </c>
    </row>
    <row r="393" spans="1:9" x14ac:dyDescent="0.15">
      <c r="A393" s="1">
        <v>17</v>
      </c>
      <c r="B393" s="1" t="s">
        <v>112</v>
      </c>
      <c r="C393" s="1">
        <v>22</v>
      </c>
      <c r="D393" s="1" t="s">
        <v>8</v>
      </c>
      <c r="E393" s="6">
        <f>IF(logVir!E393&lt;&gt;0,logVir!K393-SKir!K393*logKir!K393-SLir!K393*logHir!K393-SLir!K393*logQir!E393,0)</f>
        <v>-8.7148686939318321E-2</v>
      </c>
      <c r="F393" s="6">
        <f>IF(logVir!F393&lt;&gt;0,logVir!L393-SKir!L393*logKir!L393-SLir!L393*logHir!L393-SLir!L393*logQir!F393,0)</f>
        <v>-5.3949609739464305E-2</v>
      </c>
      <c r="G393" s="6">
        <f>IF(logVir!G393&lt;&gt;0,logVir!M393-SKir!M393*logKir!M393-SLir!M393*logHir!M393-SLir!M393*logQir!G393,0)</f>
        <v>-7.0663664720897829E-2</v>
      </c>
      <c r="H393" s="6">
        <f>IF(logVir!H393&lt;&gt;0,logVir!N393-SKir!N393*logKir!N393-SLir!N393*logHir!N393-SLir!N393*logQir!H393,0)</f>
        <v>-1.5927353783365589E-2</v>
      </c>
      <c r="I393" s="6">
        <f>IF(logVir!I393&lt;&gt;0,logVir!O393-SKir!O393*logKir!O393-SLir!O393*logHir!O393-SLir!O393*logQir!I393,0)</f>
        <v>-0.11861185309962458</v>
      </c>
    </row>
    <row r="394" spans="1:9" x14ac:dyDescent="0.15">
      <c r="A394" s="1">
        <v>17</v>
      </c>
      <c r="B394" s="1" t="s">
        <v>112</v>
      </c>
      <c r="C394" s="1">
        <v>23</v>
      </c>
      <c r="D394" s="1" t="s">
        <v>29</v>
      </c>
      <c r="E394" s="6">
        <f>IF(logVir!E394&lt;&gt;0,logVir!K394-SKir!K394*logKir!K394-SLir!K394*logHir!K394-SLir!K394*logQir!E394,0)</f>
        <v>1.0802509744467542E-3</v>
      </c>
      <c r="F394" s="6">
        <f>IF(logVir!F394&lt;&gt;0,logVir!L394-SKir!L394*logKir!L394-SLir!L394*logHir!L394-SLir!L394*logQir!F394,0)</f>
        <v>9.2388771153482721E-2</v>
      </c>
      <c r="G394" s="6">
        <f>IF(logVir!G394&lt;&gt;0,logVir!M394-SKir!M394*logKir!M394-SLir!M394*logHir!M394-SLir!M394*logQir!G394,0)</f>
        <v>9.2566501409020049E-2</v>
      </c>
      <c r="H394" s="6">
        <f>IF(logVir!H394&lt;&gt;0,logVir!N394-SKir!N394*logKir!N394-SLir!N394*logHir!N394-SLir!N394*logQir!H394,0)</f>
        <v>4.9238150001482545E-2</v>
      </c>
      <c r="I394" s="6">
        <f>IF(logVir!I394&lt;&gt;0,logVir!O394-SKir!O394*logKir!O394-SLir!O394*logHir!O394-SLir!O394*logQir!I394,0)</f>
        <v>7.7518133343634239E-3</v>
      </c>
    </row>
    <row r="395" spans="1:9" x14ac:dyDescent="0.15">
      <c r="A395" s="1">
        <v>18</v>
      </c>
      <c r="B395" s="1" t="s">
        <v>283</v>
      </c>
      <c r="C395" s="1">
        <v>1</v>
      </c>
      <c r="D395" s="1" t="s">
        <v>9</v>
      </c>
      <c r="E395" s="6">
        <f>IF(logVir!E395&lt;&gt;0,logVir!K395-SKir!K395*logKir!K395-SLir!K395*logHir!K395-SLir!K395*logQir!E395,0)</f>
        <v>-9.6260930064601791E-2</v>
      </c>
      <c r="F395" s="6">
        <f>IF(logVir!F395&lt;&gt;0,logVir!L395-SKir!L395*logKir!L395-SLir!L395*logHir!L395-SLir!L395*logQir!F395,0)</f>
        <v>-0.15904065280504906</v>
      </c>
      <c r="G395" s="6">
        <f>IF(logVir!G395&lt;&gt;0,logVir!M395-SKir!M395*logKir!M395-SLir!M395*logHir!M395-SLir!M395*logQir!G395,0)</f>
        <v>-0.2035496146857462</v>
      </c>
      <c r="H395" s="6">
        <f>IF(logVir!H395&lt;&gt;0,logVir!N395-SKir!N395*logKir!N395-SLir!N395*logHir!N395-SLir!N395*logQir!H395,0)</f>
        <v>-0.30430982055096162</v>
      </c>
      <c r="I395" s="6">
        <f>IF(logVir!I395&lt;&gt;0,logVir!O395-SKir!O395*logKir!O395-SLir!O395*logHir!O395-SLir!O395*logQir!I395,0)</f>
        <v>-0.45710074007406398</v>
      </c>
    </row>
    <row r="396" spans="1:9" x14ac:dyDescent="0.15">
      <c r="A396" s="1">
        <v>18</v>
      </c>
      <c r="B396" s="1" t="s">
        <v>283</v>
      </c>
      <c r="C396" s="1">
        <v>2</v>
      </c>
      <c r="D396" s="1" t="s">
        <v>10</v>
      </c>
      <c r="E396" s="6">
        <f>IF(logVir!E396&lt;&gt;0,logVir!K396-SKir!K396*logKir!K396-SLir!K396*logHir!K396-SLir!K396*logQir!E396,0)</f>
        <v>0.66397513724568968</v>
      </c>
      <c r="F396" s="6">
        <f>IF(logVir!F396&lt;&gt;0,logVir!L396-SKir!L396*logKir!L396-SLir!L396*logHir!L396-SLir!L396*logQir!F396,0)</f>
        <v>-0.30877985142035985</v>
      </c>
      <c r="G396" s="6">
        <f>IF(logVir!G396&lt;&gt;0,logVir!M396-SKir!M396*logKir!M396-SLir!M396*logHir!M396-SLir!M396*logQir!G396,0)</f>
        <v>-0.41591426383237023</v>
      </c>
      <c r="H396" s="6">
        <f>IF(logVir!H396&lt;&gt;0,logVir!N396-SKir!N396*logKir!N396-SLir!N396*logHir!N396-SLir!N396*logQir!H396,0)</f>
        <v>-0.31236865915480394</v>
      </c>
      <c r="I396" s="6">
        <f>IF(logVir!I396&lt;&gt;0,logVir!O396-SKir!O396*logKir!O396-SLir!O396*logHir!O396-SLir!O396*logQir!I396,0)</f>
        <v>-0.35103056181117476</v>
      </c>
    </row>
    <row r="397" spans="1:9" x14ac:dyDescent="0.15">
      <c r="A397" s="1">
        <v>18</v>
      </c>
      <c r="B397" s="1" t="s">
        <v>284</v>
      </c>
      <c r="C397" s="1">
        <v>3</v>
      </c>
      <c r="D397" s="1" t="s">
        <v>17</v>
      </c>
      <c r="E397" s="6">
        <f>IF(logVir!E397&lt;&gt;0,logVir!K397-SKir!K397*logKir!K397-SLir!K397*logHir!K397-SLir!K397*logQir!E397,0)</f>
        <v>-2.9671755209320083E-2</v>
      </c>
      <c r="F397" s="6">
        <f>IF(logVir!F397&lt;&gt;0,logVir!L397-SKir!L397*logKir!L397-SLir!L397*logHir!L397-SLir!L397*logQir!F397,0)</f>
        <v>-0.17372193574811517</v>
      </c>
      <c r="G397" s="6">
        <f>IF(logVir!G397&lt;&gt;0,logVir!M397-SKir!M397*logKir!M397-SLir!M397*logHir!M397-SLir!M397*logQir!G397,0)</f>
        <v>-0.12092188223950519</v>
      </c>
      <c r="H397" s="6">
        <f>IF(logVir!H397&lt;&gt;0,logVir!N397-SKir!N397*logKir!N397-SLir!N397*logHir!N397-SLir!N397*logQir!H397,0)</f>
        <v>-0.41956768595508637</v>
      </c>
      <c r="I397" s="6">
        <f>IF(logVir!I397&lt;&gt;0,logVir!O397-SKir!O397*logKir!O397-SLir!O397*logHir!O397-SLir!O397*logQir!I397,0)</f>
        <v>-0.46787278521867193</v>
      </c>
    </row>
    <row r="398" spans="1:9" x14ac:dyDescent="0.15">
      <c r="A398" s="1">
        <v>18</v>
      </c>
      <c r="B398" s="1" t="s">
        <v>284</v>
      </c>
      <c r="C398" s="1">
        <v>4</v>
      </c>
      <c r="D398" s="1" t="s">
        <v>18</v>
      </c>
      <c r="E398" s="6">
        <f>IF(logVir!E398&lt;&gt;0,logVir!K398-SKir!K398*logKir!K398-SLir!K398*logHir!K398-SLir!K398*logQir!E398,0)</f>
        <v>-5.7610170906341046E-2</v>
      </c>
      <c r="F398" s="6">
        <f>IF(logVir!F398&lt;&gt;0,logVir!L398-SKir!L398*logKir!L398-SLir!L398*logHir!L398-SLir!L398*logQir!F398,0)</f>
        <v>0.12986758963306233</v>
      </c>
      <c r="G398" s="6">
        <f>IF(logVir!G398&lt;&gt;0,logVir!M398-SKir!M398*logKir!M398-SLir!M398*logHir!M398-SLir!M398*logQir!G398,0)</f>
        <v>0.16929764565838196</v>
      </c>
      <c r="H398" s="6">
        <f>IF(logVir!H398&lt;&gt;0,logVir!N398-SKir!N398*logKir!N398-SLir!N398*logHir!N398-SLir!N398*logQir!H398,0)</f>
        <v>0.1039094901619918</v>
      </c>
      <c r="I398" s="6">
        <f>IF(logVir!I398&lt;&gt;0,logVir!O398-SKir!O398*logKir!O398-SLir!O398*logHir!O398-SLir!O398*logQir!I398,0)</f>
        <v>-0.27994631052916003</v>
      </c>
    </row>
    <row r="399" spans="1:9" x14ac:dyDescent="0.15">
      <c r="A399" s="1">
        <v>18</v>
      </c>
      <c r="B399" s="1" t="s">
        <v>284</v>
      </c>
      <c r="C399" s="1">
        <v>5</v>
      </c>
      <c r="D399" s="1" t="s">
        <v>19</v>
      </c>
      <c r="E399" s="6">
        <f>IF(logVir!E399&lt;&gt;0,logVir!K399-SKir!K399*logKir!K399-SLir!K399*logHir!K399-SLir!K399*logQir!E399,0)</f>
        <v>-0.29281562625539642</v>
      </c>
      <c r="F399" s="6">
        <f>IF(logVir!F399&lt;&gt;0,logVir!L399-SKir!L399*logKir!L399-SLir!L399*logHir!L399-SLir!L399*logQir!F399,0)</f>
        <v>0.24241128756354899</v>
      </c>
      <c r="G399" s="6">
        <f>IF(logVir!G399&lt;&gt;0,logVir!M399-SKir!M399*logKir!M399-SLir!M399*logHir!M399-SLir!M399*logQir!G399,0)</f>
        <v>-4.1237168218391261E-2</v>
      </c>
      <c r="H399" s="6">
        <f>IF(logVir!H399&lt;&gt;0,logVir!N399-SKir!N399*logKir!N399-SLir!N399*logHir!N399-SLir!N399*logQir!H399,0)</f>
        <v>1.1217666663117146E-2</v>
      </c>
      <c r="I399" s="6">
        <f>IF(logVir!I399&lt;&gt;0,logVir!O399-SKir!O399*logKir!O399-SLir!O399*logHir!O399-SLir!O399*logQir!I399,0)</f>
        <v>-3.0073119839484914E-2</v>
      </c>
    </row>
    <row r="400" spans="1:9" x14ac:dyDescent="0.15">
      <c r="A400" s="1">
        <v>18</v>
      </c>
      <c r="B400" s="1" t="s">
        <v>284</v>
      </c>
      <c r="C400" s="1">
        <v>6</v>
      </c>
      <c r="D400" s="1" t="s">
        <v>3</v>
      </c>
      <c r="E400" s="6">
        <f>IF(logVir!E400&lt;&gt;0,logVir!K400-SKir!K400*logKir!K400-SLir!K400*logHir!K400-SLir!K400*logQir!E400,0)</f>
        <v>0.26443650076143327</v>
      </c>
      <c r="F400" s="6">
        <f>IF(logVir!F400&lt;&gt;0,logVir!L400-SKir!L400*logKir!L400-SLir!L400*logHir!L400-SLir!L400*logQir!F400,0)</f>
        <v>-1.1335179852431461</v>
      </c>
      <c r="G400" s="6">
        <f>IF(logVir!G400&lt;&gt;0,logVir!M400-SKir!M400*logKir!M400-SLir!M400*logHir!M400-SLir!M400*logQir!G400,0)</f>
        <v>-0.55678024940895732</v>
      </c>
      <c r="H400" s="6">
        <f>IF(logVir!H400&lt;&gt;0,logVir!N400-SKir!N400*logKir!N400-SLir!N400*logHir!N400-SLir!N400*logQir!H400,0)</f>
        <v>-0.13212194772612193</v>
      </c>
      <c r="I400" s="6">
        <f>IF(logVir!I400&lt;&gt;0,logVir!O400-SKir!O400*logKir!O400-SLir!O400*logHir!O400-SLir!O400*logQir!I400,0)</f>
        <v>0.29945417281626086</v>
      </c>
    </row>
    <row r="401" spans="1:9" x14ac:dyDescent="0.15">
      <c r="A401" s="1">
        <v>18</v>
      </c>
      <c r="B401" s="1" t="s">
        <v>284</v>
      </c>
      <c r="C401" s="1">
        <v>7</v>
      </c>
      <c r="D401" s="1" t="s">
        <v>20</v>
      </c>
      <c r="E401" s="6">
        <f>IF(logVir!E401&lt;&gt;0,logVir!K401-SKir!K401*logKir!K401-SLir!K401*logHir!K401-SLir!K401*logQir!E401,0)</f>
        <v>-0.63897522912093097</v>
      </c>
      <c r="F401" s="6">
        <f>IF(logVir!F401&lt;&gt;0,logVir!L401-SKir!L401*logKir!L401-SLir!L401*logHir!L401-SLir!L401*logQir!F401,0)</f>
        <v>-0.67657106576728387</v>
      </c>
      <c r="G401" s="6">
        <f>IF(logVir!G401&lt;&gt;0,logVir!M401-SKir!M401*logKir!M401-SLir!M401*logHir!M401-SLir!M401*logQir!G401,0)</f>
        <v>0.57604980582867804</v>
      </c>
      <c r="H401" s="6">
        <f>IF(logVir!H401&lt;&gt;0,logVir!N401-SKir!N401*logKir!N401-SLir!N401*logHir!N401-SLir!N401*logQir!H401,0)</f>
        <v>-0.15985169239617392</v>
      </c>
      <c r="I401" s="6">
        <f>IF(logVir!I401&lt;&gt;0,logVir!O401-SKir!O401*logKir!O401-SLir!O401*logHir!O401-SLir!O401*logQir!I401,0)</f>
        <v>-0.12817937945561431</v>
      </c>
    </row>
    <row r="402" spans="1:9" x14ac:dyDescent="0.15">
      <c r="A402" s="1">
        <v>18</v>
      </c>
      <c r="B402" s="1" t="s">
        <v>284</v>
      </c>
      <c r="C402" s="1">
        <v>8</v>
      </c>
      <c r="D402" s="1" t="s">
        <v>21</v>
      </c>
      <c r="E402" s="6">
        <f>IF(logVir!E402&lt;&gt;0,logVir!K402-SKir!K402*logKir!K402-SLir!K402*logHir!K402-SLir!K402*logQir!E402,0)</f>
        <v>-0.33116172003512007</v>
      </c>
      <c r="F402" s="6">
        <f>IF(logVir!F402&lt;&gt;0,logVir!L402-SKir!L402*logKir!L402-SLir!L402*logHir!L402-SLir!L402*logQir!F402,0)</f>
        <v>-0.25905139358559837</v>
      </c>
      <c r="G402" s="6">
        <f>IF(logVir!G402&lt;&gt;0,logVir!M402-SKir!M402*logKir!M402-SLir!M402*logHir!M402-SLir!M402*logQir!G402,0)</f>
        <v>-8.0017341037989992E-2</v>
      </c>
      <c r="H402" s="6">
        <f>IF(logVir!H402&lt;&gt;0,logVir!N402-SKir!N402*logKir!N402-SLir!N402*logHir!N402-SLir!N402*logQir!H402,0)</f>
        <v>-1.619523120959308E-2</v>
      </c>
      <c r="I402" s="6">
        <f>IF(logVir!I402&lt;&gt;0,logVir!O402-SKir!O402*logKir!O402-SLir!O402*logHir!O402-SLir!O402*logQir!I402,0)</f>
        <v>-0.17094875301262055</v>
      </c>
    </row>
    <row r="403" spans="1:9" x14ac:dyDescent="0.15">
      <c r="A403" s="1">
        <v>18</v>
      </c>
      <c r="B403" s="1" t="s">
        <v>284</v>
      </c>
      <c r="C403" s="1">
        <v>9</v>
      </c>
      <c r="D403" s="1" t="s">
        <v>22</v>
      </c>
      <c r="E403" s="6">
        <f>IF(logVir!E403&lt;&gt;0,logVir!K403-SKir!K403*logKir!K403-SLir!K403*logHir!K403-SLir!K403*logQir!E403,0)</f>
        <v>6.4572313302191611E-2</v>
      </c>
      <c r="F403" s="6">
        <f>IF(logVir!F403&lt;&gt;0,logVir!L403-SKir!L403*logKir!L403-SLir!L403*logHir!L403-SLir!L403*logQir!F403,0)</f>
        <v>4.9347425806544956E-3</v>
      </c>
      <c r="G403" s="6">
        <f>IF(logVir!G403&lt;&gt;0,logVir!M403-SKir!M403*logKir!M403-SLir!M403*logHir!M403-SLir!M403*logQir!G403,0)</f>
        <v>-4.1822823518249855E-2</v>
      </c>
      <c r="H403" s="6">
        <f>IF(logVir!H403&lt;&gt;0,logVir!N403-SKir!N403*logKir!N403-SLir!N403*logHir!N403-SLir!N403*logQir!H403,0)</f>
        <v>0.14498020824444274</v>
      </c>
      <c r="I403" s="6">
        <f>IF(logVir!I403&lt;&gt;0,logVir!O403-SKir!O403*logKir!O403-SLir!O403*logHir!O403-SLir!O403*logQir!I403,0)</f>
        <v>2.0780103223070494E-2</v>
      </c>
    </row>
    <row r="404" spans="1:9" x14ac:dyDescent="0.15">
      <c r="A404" s="1">
        <v>18</v>
      </c>
      <c r="B404" s="1" t="s">
        <v>284</v>
      </c>
      <c r="C404" s="1">
        <v>10</v>
      </c>
      <c r="D404" s="1" t="s">
        <v>23</v>
      </c>
      <c r="E404" s="6">
        <f>IF(logVir!E404&lt;&gt;0,logVir!K404-SKir!K404*logKir!K404-SLir!K404*logHir!K404-SLir!K404*logQir!E404,0)</f>
        <v>2.3758210388060808E-2</v>
      </c>
      <c r="F404" s="6">
        <f>IF(logVir!F404&lt;&gt;0,logVir!L404-SKir!L404*logKir!L404-SLir!L404*logHir!L404-SLir!L404*logQir!F404,0)</f>
        <v>0.16474065221623668</v>
      </c>
      <c r="G404" s="6">
        <f>IF(logVir!G404&lt;&gt;0,logVir!M404-SKir!M404*logKir!M404-SLir!M404*logHir!M404-SLir!M404*logQir!G404,0)</f>
        <v>0.20488337526847977</v>
      </c>
      <c r="H404" s="6">
        <f>IF(logVir!H404&lt;&gt;0,logVir!N404-SKir!N404*logKir!N404-SLir!N404*logHir!N404-SLir!N404*logQir!H404,0)</f>
        <v>-4.4264086579521827E-2</v>
      </c>
      <c r="I404" s="6">
        <f>IF(logVir!I404&lt;&gt;0,logVir!O404-SKir!O404*logKir!O404-SLir!O404*logHir!O404-SLir!O404*logQir!I404,0)</f>
        <v>-5.2643581687615765E-2</v>
      </c>
    </row>
    <row r="405" spans="1:9" x14ac:dyDescent="0.15">
      <c r="A405" s="1">
        <v>18</v>
      </c>
      <c r="B405" s="1" t="s">
        <v>284</v>
      </c>
      <c r="C405" s="1">
        <v>11</v>
      </c>
      <c r="D405" s="1" t="s">
        <v>24</v>
      </c>
      <c r="E405" s="6">
        <f>IF(logVir!E405&lt;&gt;0,logVir!K405-SKir!K405*logKir!K405-SLir!K405*logHir!K405-SLir!K405*logQir!E405,0)</f>
        <v>-0.31559450541137102</v>
      </c>
      <c r="F405" s="6">
        <f>IF(logVir!F405&lt;&gt;0,logVir!L405-SKir!L405*logKir!L405-SLir!L405*logHir!L405-SLir!L405*logQir!F405,0)</f>
        <v>-0.19565420619040691</v>
      </c>
      <c r="G405" s="6">
        <f>IF(logVir!G405&lt;&gt;0,logVir!M405-SKir!M405*logKir!M405-SLir!M405*logHir!M405-SLir!M405*logQir!G405,0)</f>
        <v>5.0870462370668196E-2</v>
      </c>
      <c r="H405" s="6">
        <f>IF(logVir!H405&lt;&gt;0,logVir!N405-SKir!N405*logKir!N405-SLir!N405*logHir!N405-SLir!N405*logQir!H405,0)</f>
        <v>-5.7057411095120636E-2</v>
      </c>
      <c r="I405" s="6">
        <f>IF(logVir!I405&lt;&gt;0,logVir!O405-SKir!O405*logKir!O405-SLir!O405*logHir!O405-SLir!O405*logQir!I405,0)</f>
        <v>-0.18148145266467122</v>
      </c>
    </row>
    <row r="406" spans="1:9" x14ac:dyDescent="0.15">
      <c r="A406" s="1">
        <v>18</v>
      </c>
      <c r="B406" s="1" t="s">
        <v>284</v>
      </c>
      <c r="C406" s="1">
        <v>12</v>
      </c>
      <c r="D406" s="1" t="s">
        <v>25</v>
      </c>
      <c r="E406" s="6">
        <f>IF(logVir!E406&lt;&gt;0,logVir!K406-SKir!K406*logKir!K406-SLir!K406*logHir!K406-SLir!K406*logQir!E406,0)</f>
        <v>-0.62459802757437888</v>
      </c>
      <c r="F406" s="6">
        <f>IF(logVir!F406&lt;&gt;0,logVir!L406-SKir!L406*logKir!L406-SLir!L406*logHir!L406-SLir!L406*logQir!F406,0)</f>
        <v>-0.33065993839161334</v>
      </c>
      <c r="G406" s="6">
        <f>IF(logVir!G406&lt;&gt;0,logVir!M406-SKir!M406*logKir!M406-SLir!M406*logHir!M406-SLir!M406*logQir!G406,0)</f>
        <v>-0.27706231425499639</v>
      </c>
      <c r="H406" s="6">
        <f>IF(logVir!H406&lt;&gt;0,logVir!N406-SKir!N406*logKir!N406-SLir!N406*logHir!N406-SLir!N406*logQir!H406,0)</f>
        <v>-7.7033222054716841E-2</v>
      </c>
      <c r="I406" s="6">
        <f>IF(logVir!I406&lt;&gt;0,logVir!O406-SKir!O406*logKir!O406-SLir!O406*logHir!O406-SLir!O406*logQir!I406,0)</f>
        <v>0.25247949455573421</v>
      </c>
    </row>
    <row r="407" spans="1:9" x14ac:dyDescent="0.15">
      <c r="A407" s="1">
        <v>18</v>
      </c>
      <c r="B407" s="1" t="s">
        <v>284</v>
      </c>
      <c r="C407" s="1">
        <v>13</v>
      </c>
      <c r="D407" s="1" t="s">
        <v>26</v>
      </c>
      <c r="E407" s="6">
        <f>IF(logVir!E407&lt;&gt;0,logVir!K407-SKir!K407*logKir!K407-SLir!K407*logHir!K407-SLir!K407*logQir!E407,0)</f>
        <v>-0.72584940520618479</v>
      </c>
      <c r="F407" s="6">
        <f>IF(logVir!F407&lt;&gt;0,logVir!L407-SKir!L407*logKir!L407-SLir!L407*logHir!L407-SLir!L407*logQir!F407,0)</f>
        <v>-0.79077043839645234</v>
      </c>
      <c r="G407" s="6">
        <f>IF(logVir!G407&lt;&gt;0,logVir!M407-SKir!M407*logKir!M407-SLir!M407*logHir!M407-SLir!M407*logQir!G407,0)</f>
        <v>-0.39326271615341751</v>
      </c>
      <c r="H407" s="6">
        <f>IF(logVir!H407&lt;&gt;0,logVir!N407-SKir!N407*logKir!N407-SLir!N407*logHir!N407-SLir!N407*logQir!H407,0)</f>
        <v>-9.2949228127877287E-2</v>
      </c>
      <c r="I407" s="6">
        <f>IF(logVir!I407&lt;&gt;0,logVir!O407-SKir!O407*logKir!O407-SLir!O407*logHir!O407-SLir!O407*logQir!I407,0)</f>
        <v>-0.15644650231741811</v>
      </c>
    </row>
    <row r="408" spans="1:9" x14ac:dyDescent="0.15">
      <c r="A408" s="1">
        <v>18</v>
      </c>
      <c r="B408" s="1" t="s">
        <v>284</v>
      </c>
      <c r="C408" s="1">
        <v>14</v>
      </c>
      <c r="D408" s="1" t="s">
        <v>27</v>
      </c>
      <c r="E408" s="6">
        <f>IF(logVir!E408&lt;&gt;0,logVir!K408-SKir!K408*logKir!K408-SLir!K408*logHir!K408-SLir!K408*logQir!E408,0)</f>
        <v>-8.8163970200446501E-2</v>
      </c>
      <c r="F408" s="6">
        <f>IF(logVir!F408&lt;&gt;0,logVir!L408-SKir!L408*logKir!L408-SLir!L408*logHir!L408-SLir!L408*logQir!F408,0)</f>
        <v>0.51799734090615579</v>
      </c>
      <c r="G408" s="6">
        <f>IF(logVir!G408&lt;&gt;0,logVir!M408-SKir!M408*logKir!M408-SLir!M408*logHir!M408-SLir!M408*logQir!G408,0)</f>
        <v>0.3599755206046108</v>
      </c>
      <c r="H408" s="6">
        <f>IF(logVir!H408&lt;&gt;0,logVir!N408-SKir!N408*logKir!N408-SLir!N408*logHir!N408-SLir!N408*logQir!H408,0)</f>
        <v>0.49352453074808611</v>
      </c>
      <c r="I408" s="6">
        <f>IF(logVir!I408&lt;&gt;0,logVir!O408-SKir!O408*logKir!O408-SLir!O408*logHir!O408-SLir!O408*logQir!I408,0)</f>
        <v>0.14341364357177719</v>
      </c>
    </row>
    <row r="409" spans="1:9" x14ac:dyDescent="0.15">
      <c r="A409" s="1">
        <v>18</v>
      </c>
      <c r="B409" s="1" t="s">
        <v>284</v>
      </c>
      <c r="C409" s="1">
        <v>15</v>
      </c>
      <c r="D409" s="1" t="s">
        <v>28</v>
      </c>
      <c r="E409" s="6">
        <f>IF(logVir!E409&lt;&gt;0,logVir!K409-SKir!K409*logKir!K409-SLir!K409*logHir!K409-SLir!K409*logQir!E409,0)</f>
        <v>7.1021792725626059E-2</v>
      </c>
      <c r="F409" s="6">
        <f>IF(logVir!F409&lt;&gt;0,logVir!L409-SKir!L409*logKir!L409-SLir!L409*logHir!L409-SLir!L409*logQir!F409,0)</f>
        <v>1.985044306608507E-2</v>
      </c>
      <c r="G409" s="6">
        <f>IF(logVir!G409&lt;&gt;0,logVir!M409-SKir!M409*logKir!M409-SLir!M409*logHir!M409-SLir!M409*logQir!G409,0)</f>
        <v>-0.20733789588981552</v>
      </c>
      <c r="H409" s="6">
        <f>IF(logVir!H409&lt;&gt;0,logVir!N409-SKir!N409*logKir!N409-SLir!N409*logHir!N409-SLir!N409*logQir!H409,0)</f>
        <v>5.7954982134282448E-2</v>
      </c>
      <c r="I409" s="6">
        <f>IF(logVir!I409&lt;&gt;0,logVir!O409-SKir!O409*logKir!O409-SLir!O409*logHir!O409-SLir!O409*logQir!I409,0)</f>
        <v>-2.0658147117700226E-2</v>
      </c>
    </row>
    <row r="410" spans="1:9" x14ac:dyDescent="0.15">
      <c r="A410" s="1">
        <v>18</v>
      </c>
      <c r="B410" s="1" t="s">
        <v>283</v>
      </c>
      <c r="C410" s="1">
        <v>16</v>
      </c>
      <c r="D410" s="1" t="s">
        <v>11</v>
      </c>
      <c r="E410" s="6">
        <f>IF(logVir!E410&lt;&gt;0,logVir!K410-SKir!K410*logKir!K410-SLir!K410*logHir!K410-SLir!K410*logQir!E410,0)</f>
        <v>-0.37158809733655207</v>
      </c>
      <c r="F410" s="6">
        <f>IF(logVir!F410&lt;&gt;0,logVir!L410-SKir!L410*logKir!L410-SLir!L410*logHir!L410-SLir!L410*logQir!F410,0)</f>
        <v>-0.17953584303608122</v>
      </c>
      <c r="G410" s="6">
        <f>IF(logVir!G410&lt;&gt;0,logVir!M410-SKir!M410*logKir!M410-SLir!M410*logHir!M410-SLir!M410*logQir!G410,0)</f>
        <v>-0.27051481062989435</v>
      </c>
      <c r="H410" s="6">
        <f>IF(logVir!H410&lt;&gt;0,logVir!N410-SKir!N410*logKir!N410-SLir!N410*logHir!N410-SLir!N410*logQir!H410,0)</f>
        <v>-0.13780688234582261</v>
      </c>
      <c r="I410" s="6">
        <f>IF(logVir!I410&lt;&gt;0,logVir!O410-SKir!O410*logKir!O410-SLir!O410*logHir!O410-SLir!O410*logQir!I410,0)</f>
        <v>-8.8347667861080753E-3</v>
      </c>
    </row>
    <row r="411" spans="1:9" x14ac:dyDescent="0.15">
      <c r="A411" s="1">
        <v>18</v>
      </c>
      <c r="B411" s="1" t="s">
        <v>283</v>
      </c>
      <c r="C411" s="1">
        <v>17</v>
      </c>
      <c r="D411" s="1" t="s">
        <v>12</v>
      </c>
      <c r="E411" s="6">
        <f>IF(logVir!E411&lt;&gt;0,logVir!K411-SKir!K411*logKir!K411-SLir!K411*logHir!K411-SLir!K411*logQir!E411,0)</f>
        <v>-0.49075819458514597</v>
      </c>
      <c r="F411" s="6">
        <f>IF(logVir!F411&lt;&gt;0,logVir!L411-SKir!L411*logKir!L411-SLir!L411*logHir!L411-SLir!L411*logQir!F411,0)</f>
        <v>4.1604318473185922E-2</v>
      </c>
      <c r="G411" s="6">
        <f>IF(logVir!G411&lt;&gt;0,logVir!M411-SKir!M411*logKir!M411-SLir!M411*logHir!M411-SLir!M411*logQir!G411,0)</f>
        <v>0.25715259808918106</v>
      </c>
      <c r="H411" s="6">
        <f>IF(logVir!H411&lt;&gt;0,logVir!N411-SKir!N411*logKir!N411-SLir!N411*logHir!N411-SLir!N411*logQir!H411,0)</f>
        <v>0.62948937396776494</v>
      </c>
      <c r="I411" s="6">
        <f>IF(logVir!I411&lt;&gt;0,logVir!O411-SKir!O411*logKir!O411-SLir!O411*logHir!O411-SLir!O411*logQir!I411,0)</f>
        <v>0.84372816882372093</v>
      </c>
    </row>
    <row r="412" spans="1:9" x14ac:dyDescent="0.15">
      <c r="A412" s="1">
        <v>18</v>
      </c>
      <c r="B412" s="1" t="s">
        <v>283</v>
      </c>
      <c r="C412" s="1">
        <v>18</v>
      </c>
      <c r="D412" s="1" t="s">
        <v>13</v>
      </c>
      <c r="E412" s="6">
        <f>IF(logVir!E412&lt;&gt;0,logVir!K412-SKir!K412*logKir!K412-SLir!K412*logHir!K412-SLir!K412*logQir!E412,0)</f>
        <v>-0.18253854253305024</v>
      </c>
      <c r="F412" s="6">
        <f>IF(logVir!F412&lt;&gt;0,logVir!L412-SKir!L412*logKir!L412-SLir!L412*logHir!L412-SLir!L412*logQir!F412,0)</f>
        <v>-0.2531778727374564</v>
      </c>
      <c r="G412" s="6">
        <f>IF(logVir!G412&lt;&gt;0,logVir!M412-SKir!M412*logKir!M412-SLir!M412*logHir!M412-SLir!M412*logQir!G412,0)</f>
        <v>-0.18224190557266318</v>
      </c>
      <c r="H412" s="6">
        <f>IF(logVir!H412&lt;&gt;0,logVir!N412-SKir!N412*logKir!N412-SLir!N412*logHir!N412-SLir!N412*logQir!H412,0)</f>
        <v>-0.30595290704109107</v>
      </c>
      <c r="I412" s="6">
        <f>IF(logVir!I412&lt;&gt;0,logVir!O412-SKir!O412*logKir!O412-SLir!O412*logHir!O412-SLir!O412*logQir!I412,0)</f>
        <v>-0.42559986697211438</v>
      </c>
    </row>
    <row r="413" spans="1:9" x14ac:dyDescent="0.15">
      <c r="A413" s="1">
        <v>18</v>
      </c>
      <c r="B413" s="1" t="s">
        <v>283</v>
      </c>
      <c r="C413" s="1">
        <v>19</v>
      </c>
      <c r="D413" s="1" t="s">
        <v>14</v>
      </c>
      <c r="E413" s="6">
        <f>IF(logVir!E413&lt;&gt;0,logVir!K413-SKir!K413*logKir!K413-SLir!K413*logHir!K413-SLir!K413*logQir!E413,0)</f>
        <v>7.5868317208476199E-2</v>
      </c>
      <c r="F413" s="6">
        <f>IF(logVir!F413&lt;&gt;0,logVir!L413-SKir!L413*logKir!L413-SLir!L413*logHir!L413-SLir!L413*logQir!F413,0)</f>
        <v>-5.061090878094919E-2</v>
      </c>
      <c r="G413" s="6">
        <f>IF(logVir!G413&lt;&gt;0,logVir!M413-SKir!M413*logKir!M413-SLir!M413*logHir!M413-SLir!M413*logQir!G413,0)</f>
        <v>-1.1195499230522786E-2</v>
      </c>
      <c r="H413" s="6">
        <f>IF(logVir!H413&lt;&gt;0,logVir!N413-SKir!N413*logKir!N413-SLir!N413*logHir!N413-SLir!N413*logQir!H413,0)</f>
        <v>-3.4142514769317116E-2</v>
      </c>
      <c r="I413" s="6">
        <f>IF(logVir!I413&lt;&gt;0,logVir!O413-SKir!O413*logKir!O413-SLir!O413*logHir!O413-SLir!O413*logQir!I413,0)</f>
        <v>-2.3611766506667214E-3</v>
      </c>
    </row>
    <row r="414" spans="1:9" x14ac:dyDescent="0.15">
      <c r="A414" s="1">
        <v>18</v>
      </c>
      <c r="B414" s="1" t="s">
        <v>283</v>
      </c>
      <c r="C414" s="1">
        <v>20</v>
      </c>
      <c r="D414" s="1" t="s">
        <v>15</v>
      </c>
      <c r="E414" s="6">
        <f>IF(logVir!E414&lt;&gt;0,logVir!K414-SKir!K414*logKir!K414-SLir!K414*logHir!K414-SLir!K414*logQir!E414,0)</f>
        <v>0.64402689900287136</v>
      </c>
      <c r="F414" s="6">
        <f>IF(logVir!F414&lt;&gt;0,logVir!L414-SKir!L414*logKir!L414-SLir!L414*logHir!L414-SLir!L414*logQir!F414,0)</f>
        <v>4.9593961031795961E-2</v>
      </c>
      <c r="G414" s="6">
        <f>IF(logVir!G414&lt;&gt;0,logVir!M414-SKir!M414*logKir!M414-SLir!M414*logHir!M414-SLir!M414*logQir!G414,0)</f>
        <v>0.14406080680826588</v>
      </c>
      <c r="H414" s="6">
        <f>IF(logVir!H414&lt;&gt;0,logVir!N414-SKir!N414*logKir!N414-SLir!N414*logHir!N414-SLir!N414*logQir!H414,0)</f>
        <v>8.9502222535096973E-2</v>
      </c>
      <c r="I414" s="6">
        <f>IF(logVir!I414&lt;&gt;0,logVir!O414-SKir!O414*logKir!O414-SLir!O414*logHir!O414-SLir!O414*logQir!I414,0)</f>
        <v>8.8599134827214945E-2</v>
      </c>
    </row>
    <row r="415" spans="1:9" x14ac:dyDescent="0.15">
      <c r="A415" s="1">
        <v>18</v>
      </c>
      <c r="B415" s="1" t="s">
        <v>283</v>
      </c>
      <c r="C415" s="1">
        <v>21</v>
      </c>
      <c r="D415" s="1" t="s">
        <v>16</v>
      </c>
      <c r="E415" s="6">
        <f>IF(logVir!E415&lt;&gt;0,logVir!K415-SKir!K415*logKir!K415-SLir!K415*logHir!K415-SLir!K415*logQir!E415,0)</f>
        <v>-0.30084203337520804</v>
      </c>
      <c r="F415" s="6">
        <f>IF(logVir!F415&lt;&gt;0,logVir!L415-SKir!L415*logKir!L415-SLir!L415*logHir!L415-SLir!L415*logQir!F415,0)</f>
        <v>-0.28536080305117584</v>
      </c>
      <c r="G415" s="6">
        <f>IF(logVir!G415&lt;&gt;0,logVir!M415-SKir!M415*logKir!M415-SLir!M415*logHir!M415-SLir!M415*logQir!G415,0)</f>
        <v>-0.28736969129394457</v>
      </c>
      <c r="H415" s="6">
        <f>IF(logVir!H415&lt;&gt;0,logVir!N415-SKir!N415*logKir!N415-SLir!N415*logHir!N415-SLir!N415*logQir!H415,0)</f>
        <v>-0.33719161598366676</v>
      </c>
      <c r="I415" s="6">
        <f>IF(logVir!I415&lt;&gt;0,logVir!O415-SKir!O415*logKir!O415-SLir!O415*logHir!O415-SLir!O415*logQir!I415,0)</f>
        <v>-0.21101130103196478</v>
      </c>
    </row>
    <row r="416" spans="1:9" x14ac:dyDescent="0.15">
      <c r="A416" s="1">
        <v>18</v>
      </c>
      <c r="B416" s="1" t="s">
        <v>115</v>
      </c>
      <c r="C416" s="1">
        <v>22</v>
      </c>
      <c r="D416" s="1" t="s">
        <v>8</v>
      </c>
      <c r="E416" s="6">
        <f>IF(logVir!E416&lt;&gt;0,logVir!K416-SKir!K416*logKir!K416-SLir!K416*logHir!K416-SLir!K416*logQir!E416,0)</f>
        <v>-0.1266433466941726</v>
      </c>
      <c r="F416" s="6">
        <f>IF(logVir!F416&lt;&gt;0,logVir!L416-SKir!L416*logKir!L416-SLir!L416*logHir!L416-SLir!L416*logQir!F416,0)</f>
        <v>-2.8392301766662409E-2</v>
      </c>
      <c r="G416" s="6">
        <f>IF(logVir!G416&lt;&gt;0,logVir!M416-SKir!M416*logKir!M416-SLir!M416*logHir!M416-SLir!M416*logQir!G416,0)</f>
        <v>-7.3713761222036017E-2</v>
      </c>
      <c r="H416" s="6">
        <f>IF(logVir!H416&lt;&gt;0,logVir!N416-SKir!N416*logKir!N416-SLir!N416*logHir!N416-SLir!N416*logQir!H416,0)</f>
        <v>-8.6026413324312816E-3</v>
      </c>
      <c r="I416" s="6">
        <f>IF(logVir!I416&lt;&gt;0,logVir!O416-SKir!O416*logKir!O416-SLir!O416*logHir!O416-SLir!O416*logQir!I416,0)</f>
        <v>-5.394680325020864E-2</v>
      </c>
    </row>
    <row r="417" spans="1:9" x14ac:dyDescent="0.15">
      <c r="A417" s="1">
        <v>18</v>
      </c>
      <c r="B417" s="1" t="s">
        <v>115</v>
      </c>
      <c r="C417" s="1">
        <v>23</v>
      </c>
      <c r="D417" s="1" t="s">
        <v>29</v>
      </c>
      <c r="E417" s="6">
        <f>IF(logVir!E417&lt;&gt;0,logVir!K417-SKir!K417*logKir!K417-SLir!K417*logHir!K417-SLir!K417*logQir!E417,0)</f>
        <v>-3.8476698865706906E-2</v>
      </c>
      <c r="F417" s="6">
        <f>IF(logVir!F417&lt;&gt;0,logVir!L417-SKir!L417*logKir!L417-SLir!L417*logHir!L417-SLir!L417*logQir!F417,0)</f>
        <v>-1.4171401975379111E-2</v>
      </c>
      <c r="G417" s="6">
        <f>IF(logVir!G417&lt;&gt;0,logVir!M417-SKir!M417*logKir!M417-SLir!M417*logHir!M417-SLir!M417*logQir!G417,0)</f>
        <v>-2.7738242760404198E-2</v>
      </c>
      <c r="H417" s="6">
        <f>IF(logVir!H417&lt;&gt;0,logVir!N417-SKir!N417*logKir!N417-SLir!N417*logHir!N417-SLir!N417*logQir!H417,0)</f>
        <v>1.6078238510719454E-2</v>
      </c>
      <c r="I417" s="6">
        <f>IF(logVir!I417&lt;&gt;0,logVir!O417-SKir!O417*logKir!O417-SLir!O417*logHir!O417-SLir!O417*logQir!I417,0)</f>
        <v>-7.7330694269634334E-2</v>
      </c>
    </row>
    <row r="418" spans="1:9" x14ac:dyDescent="0.15">
      <c r="A418" s="1">
        <v>19</v>
      </c>
      <c r="B418" s="1" t="s">
        <v>120</v>
      </c>
      <c r="C418" s="1">
        <v>1</v>
      </c>
      <c r="D418" s="1" t="s">
        <v>9</v>
      </c>
      <c r="E418" s="6">
        <f>IF(logVir!E418&lt;&gt;0,logVir!K418-SKir!K418*logKir!K418-SLir!K418*logHir!K418-SLir!K418*logQir!E418,0)</f>
        <v>-3.8808271979686927E-2</v>
      </c>
      <c r="F418" s="6">
        <f>IF(logVir!F418&lt;&gt;0,logVir!L418-SKir!L418*logKir!L418-SLir!L418*logHir!L418-SLir!L418*logQir!F418,0)</f>
        <v>0.16790732322754187</v>
      </c>
      <c r="G418" s="6">
        <f>IF(logVir!G418&lt;&gt;0,logVir!M418-SKir!M418*logKir!M418-SLir!M418*logHir!M418-SLir!M418*logQir!G418,0)</f>
        <v>0.29456418239307991</v>
      </c>
      <c r="H418" s="6">
        <f>IF(logVir!H418&lt;&gt;0,logVir!N418-SKir!N418*logKir!N418-SLir!N418*logHir!N418-SLir!N418*logQir!H418,0)</f>
        <v>0.48950854382976872</v>
      </c>
      <c r="I418" s="6">
        <f>IF(logVir!I418&lt;&gt;0,logVir!O418-SKir!O418*logKir!O418-SLir!O418*logHir!O418-SLir!O418*logQir!I418,0)</f>
        <v>0.50240827610355743</v>
      </c>
    </row>
    <row r="419" spans="1:9" x14ac:dyDescent="0.15">
      <c r="A419" s="1">
        <v>19</v>
      </c>
      <c r="B419" s="1" t="s">
        <v>120</v>
      </c>
      <c r="C419" s="1">
        <v>2</v>
      </c>
      <c r="D419" s="1" t="s">
        <v>10</v>
      </c>
      <c r="E419" s="6">
        <f>IF(logVir!E419&lt;&gt;0,logVir!K419-SKir!K419*logKir!K419-SLir!K419*logHir!K419-SLir!K419*logQir!E419,0)</f>
        <v>-0.11020144736551979</v>
      </c>
      <c r="F419" s="6">
        <f>IF(logVir!F419&lt;&gt;0,logVir!L419-SKir!L419*logKir!L419-SLir!L419*logHir!L419-SLir!L419*logQir!F419,0)</f>
        <v>-0.2208103897495613</v>
      </c>
      <c r="G419" s="6">
        <f>IF(logVir!G419&lt;&gt;0,logVir!M419-SKir!M419*logKir!M419-SLir!M419*logHir!M419-SLir!M419*logQir!G419,0)</f>
        <v>-0.20858288848925829</v>
      </c>
      <c r="H419" s="6">
        <f>IF(logVir!H419&lt;&gt;0,logVir!N419-SKir!N419*logKir!N419-SLir!N419*logHir!N419-SLir!N419*logQir!H419,0)</f>
        <v>-0.32895308037604415</v>
      </c>
      <c r="I419" s="6">
        <f>IF(logVir!I419&lt;&gt;0,logVir!O419-SKir!O419*logKir!O419-SLir!O419*logHir!O419-SLir!O419*logQir!I419,0)</f>
        <v>-3.5880600773219515E-2</v>
      </c>
    </row>
    <row r="420" spans="1:9" x14ac:dyDescent="0.15">
      <c r="A420" s="1">
        <v>19</v>
      </c>
      <c r="B420" s="1" t="s">
        <v>121</v>
      </c>
      <c r="C420" s="1">
        <v>3</v>
      </c>
      <c r="D420" s="1" t="s">
        <v>17</v>
      </c>
      <c r="E420" s="6">
        <f>IF(logVir!E420&lt;&gt;0,logVir!K420-SKir!K420*logKir!K420-SLir!K420*logHir!K420-SLir!K420*logQir!E420,0)</f>
        <v>-0.38950351904318486</v>
      </c>
      <c r="F420" s="6">
        <f>IF(logVir!F420&lt;&gt;0,logVir!L420-SKir!L420*logKir!L420-SLir!L420*logHir!L420-SLir!L420*logQir!F420,0)</f>
        <v>-0.24671207642648244</v>
      </c>
      <c r="G420" s="6">
        <f>IF(logVir!G420&lt;&gt;0,logVir!M420-SKir!M420*logKir!M420-SLir!M420*logHir!M420-SLir!M420*logQir!G420,0)</f>
        <v>-4.2223608428813619E-2</v>
      </c>
      <c r="H420" s="6">
        <f>IF(logVir!H420&lt;&gt;0,logVir!N420-SKir!N420*logKir!N420-SLir!N420*logHir!N420-SLir!N420*logQir!H420,0)</f>
        <v>-0.29421053826433918</v>
      </c>
      <c r="I420" s="6">
        <f>IF(logVir!I420&lt;&gt;0,logVir!O420-SKir!O420*logKir!O420-SLir!O420*logHir!O420-SLir!O420*logQir!I420,0)</f>
        <v>-0.34293671428621747</v>
      </c>
    </row>
    <row r="421" spans="1:9" x14ac:dyDescent="0.15">
      <c r="A421" s="1">
        <v>19</v>
      </c>
      <c r="B421" s="1" t="s">
        <v>121</v>
      </c>
      <c r="C421" s="1">
        <v>4</v>
      </c>
      <c r="D421" s="1" t="s">
        <v>18</v>
      </c>
      <c r="E421" s="6">
        <f>IF(logVir!E421&lt;&gt;0,logVir!K421-SKir!K421*logKir!K421-SLir!K421*logHir!K421-SLir!K421*logQir!E421,0)</f>
        <v>-0.27973390110635882</v>
      </c>
      <c r="F421" s="6">
        <f>IF(logVir!F421&lt;&gt;0,logVir!L421-SKir!L421*logKir!L421-SLir!L421*logHir!L421-SLir!L421*logQir!F421,0)</f>
        <v>-0.24763452382405179</v>
      </c>
      <c r="G421" s="6">
        <f>IF(logVir!G421&lt;&gt;0,logVir!M421-SKir!M421*logKir!M421-SLir!M421*logHir!M421-SLir!M421*logQir!G421,0)</f>
        <v>-3.0565641502546828E-2</v>
      </c>
      <c r="H421" s="6">
        <f>IF(logVir!H421&lt;&gt;0,logVir!N421-SKir!N421*logKir!N421-SLir!N421*logHir!N421-SLir!N421*logQir!H421,0)</f>
        <v>-0.11780408640023564</v>
      </c>
      <c r="I421" s="6">
        <f>IF(logVir!I421&lt;&gt;0,logVir!O421-SKir!O421*logKir!O421-SLir!O421*logHir!O421-SLir!O421*logQir!I421,0)</f>
        <v>0.17401254256131365</v>
      </c>
    </row>
    <row r="422" spans="1:9" x14ac:dyDescent="0.15">
      <c r="A422" s="1">
        <v>19</v>
      </c>
      <c r="B422" s="1" t="s">
        <v>121</v>
      </c>
      <c r="C422" s="1">
        <v>5</v>
      </c>
      <c r="D422" s="1" t="s">
        <v>19</v>
      </c>
      <c r="E422" s="6">
        <f>IF(logVir!E422&lt;&gt;0,logVir!K422-SKir!K422*logKir!K422-SLir!K422*logHir!K422-SLir!K422*logQir!E422,0)</f>
        <v>-4.0047561485669778E-2</v>
      </c>
      <c r="F422" s="6">
        <f>IF(logVir!F422&lt;&gt;0,logVir!L422-SKir!L422*logKir!L422-SLir!L422*logHir!L422-SLir!L422*logQir!F422,0)</f>
        <v>-0.1278139142893889</v>
      </c>
      <c r="G422" s="6">
        <f>IF(logVir!G422&lt;&gt;0,logVir!M422-SKir!M422*logKir!M422-SLir!M422*logHir!M422-SLir!M422*logQir!G422,0)</f>
        <v>-0.17105767666450558</v>
      </c>
      <c r="H422" s="6">
        <f>IF(logVir!H422&lt;&gt;0,logVir!N422-SKir!N422*logKir!N422-SLir!N422*logHir!N422-SLir!N422*logQir!H422,0)</f>
        <v>-0.24900351705274337</v>
      </c>
      <c r="I422" s="6">
        <f>IF(logVir!I422&lt;&gt;0,logVir!O422-SKir!O422*logKir!O422-SLir!O422*logHir!O422-SLir!O422*logQir!I422,0)</f>
        <v>-0.30812363315200586</v>
      </c>
    </row>
    <row r="423" spans="1:9" x14ac:dyDescent="0.15">
      <c r="A423" s="1">
        <v>19</v>
      </c>
      <c r="B423" s="1" t="s">
        <v>121</v>
      </c>
      <c r="C423" s="1">
        <v>6</v>
      </c>
      <c r="D423" s="1" t="s">
        <v>3</v>
      </c>
      <c r="E423" s="6">
        <f>IF(logVir!E423&lt;&gt;0,logVir!K423-SKir!K423*logKir!K423-SLir!K423*logHir!K423-SLir!K423*logQir!E423,0)</f>
        <v>-0.31607489932467925</v>
      </c>
      <c r="F423" s="6">
        <f>IF(logVir!F423&lt;&gt;0,logVir!L423-SKir!L423*logKir!L423-SLir!L423*logHir!L423-SLir!L423*logQir!F423,0)</f>
        <v>-1.4088651663871765</v>
      </c>
      <c r="G423" s="6">
        <f>IF(logVir!G423&lt;&gt;0,logVir!M423-SKir!M423*logKir!M423-SLir!M423*logHir!M423-SLir!M423*logQir!G423,0)</f>
        <v>-0.86154147393593883</v>
      </c>
      <c r="H423" s="6">
        <f>IF(logVir!H423&lt;&gt;0,logVir!N423-SKir!N423*logKir!N423-SLir!N423*logHir!N423-SLir!N423*logQir!H423,0)</f>
        <v>-0.54234544683209251</v>
      </c>
      <c r="I423" s="6">
        <f>IF(logVir!I423&lt;&gt;0,logVir!O423-SKir!O423*logKir!O423-SLir!O423*logHir!O423-SLir!O423*logQir!I423,0)</f>
        <v>-0.32067971569919423</v>
      </c>
    </row>
    <row r="424" spans="1:9" x14ac:dyDescent="0.15">
      <c r="A424" s="1">
        <v>19</v>
      </c>
      <c r="B424" s="1" t="s">
        <v>121</v>
      </c>
      <c r="C424" s="1">
        <v>7</v>
      </c>
      <c r="D424" s="1" t="s">
        <v>20</v>
      </c>
      <c r="E424" s="6">
        <f>IF(logVir!E424&lt;&gt;0,logVir!K424-SKir!K424*logKir!K424-SLir!K424*logHir!K424-SLir!K424*logQir!E424,0)</f>
        <v>-2.4071239119200367</v>
      </c>
      <c r="F424" s="6">
        <f>IF(logVir!F424&lt;&gt;0,logVir!L424-SKir!L424*logKir!L424-SLir!L424*logHir!L424-SLir!L424*logQir!F424,0)</f>
        <v>-1.2749995294127277</v>
      </c>
      <c r="G424" s="6">
        <f>IF(logVir!G424&lt;&gt;0,logVir!M424-SKir!M424*logKir!M424-SLir!M424*logHir!M424-SLir!M424*logQir!G424,0)</f>
        <v>-1.4376512311364369</v>
      </c>
      <c r="H424" s="6">
        <f>IF(logVir!H424&lt;&gt;0,logVir!N424-SKir!N424*logKir!N424-SLir!N424*logHir!N424-SLir!N424*logQir!H424,0)</f>
        <v>-0.37954412759430278</v>
      </c>
      <c r="I424" s="6">
        <f>IF(logVir!I424&lt;&gt;0,logVir!O424-SKir!O424*logKir!O424-SLir!O424*logHir!O424-SLir!O424*logQir!I424,0)</f>
        <v>-1.6597115758809733E-2</v>
      </c>
    </row>
    <row r="425" spans="1:9" x14ac:dyDescent="0.15">
      <c r="A425" s="1">
        <v>19</v>
      </c>
      <c r="B425" s="1" t="s">
        <v>121</v>
      </c>
      <c r="C425" s="1">
        <v>8</v>
      </c>
      <c r="D425" s="1" t="s">
        <v>21</v>
      </c>
      <c r="E425" s="6">
        <f>IF(logVir!E425&lt;&gt;0,logVir!K425-SKir!K425*logKir!K425-SLir!K425*logHir!K425-SLir!K425*logQir!E425,0)</f>
        <v>-0.16579061405150847</v>
      </c>
      <c r="F425" s="6">
        <f>IF(logVir!F425&lt;&gt;0,logVir!L425-SKir!L425*logKir!L425-SLir!L425*logHir!L425-SLir!L425*logQir!F425,0)</f>
        <v>-0.32966673832076598</v>
      </c>
      <c r="G425" s="6">
        <f>IF(logVir!G425&lt;&gt;0,logVir!M425-SKir!M425*logKir!M425-SLir!M425*logHir!M425-SLir!M425*logQir!G425,0)</f>
        <v>-0.21223614547031006</v>
      </c>
      <c r="H425" s="6">
        <f>IF(logVir!H425&lt;&gt;0,logVir!N425-SKir!N425*logKir!N425-SLir!N425*logHir!N425-SLir!N425*logQir!H425,0)</f>
        <v>-0.3432518457080686</v>
      </c>
      <c r="I425" s="6">
        <f>IF(logVir!I425&lt;&gt;0,logVir!O425-SKir!O425*logKir!O425-SLir!O425*logHir!O425-SLir!O425*logQir!I425,0)</f>
        <v>0.46742589409379764</v>
      </c>
    </row>
    <row r="426" spans="1:9" x14ac:dyDescent="0.15">
      <c r="A426" s="1">
        <v>19</v>
      </c>
      <c r="B426" s="1" t="s">
        <v>121</v>
      </c>
      <c r="C426" s="1">
        <v>9</v>
      </c>
      <c r="D426" s="1" t="s">
        <v>22</v>
      </c>
      <c r="E426" s="6">
        <f>IF(logVir!E426&lt;&gt;0,logVir!K426-SKir!K426*logKir!K426-SLir!K426*logHir!K426-SLir!K426*logQir!E426,0)</f>
        <v>-0.25565110433009941</v>
      </c>
      <c r="F426" s="6">
        <f>IF(logVir!F426&lt;&gt;0,logVir!L426-SKir!L426*logKir!L426-SLir!L426*logHir!L426-SLir!L426*logQir!F426,0)</f>
        <v>-0.18032606236075838</v>
      </c>
      <c r="G426" s="6">
        <f>IF(logVir!G426&lt;&gt;0,logVir!M426-SKir!M426*logKir!M426-SLir!M426*logHir!M426-SLir!M426*logQir!G426,0)</f>
        <v>-0.28093750773057663</v>
      </c>
      <c r="H426" s="6">
        <f>IF(logVir!H426&lt;&gt;0,logVir!N426-SKir!N426*logKir!N426-SLir!N426*logHir!N426-SLir!N426*logQir!H426,0)</f>
        <v>0.16573444708968249</v>
      </c>
      <c r="I426" s="6">
        <f>IF(logVir!I426&lt;&gt;0,logVir!O426-SKir!O426*logKir!O426-SLir!O426*logHir!O426-SLir!O426*logQir!I426,0)</f>
        <v>-0.40798318859622051</v>
      </c>
    </row>
    <row r="427" spans="1:9" x14ac:dyDescent="0.15">
      <c r="A427" s="1">
        <v>19</v>
      </c>
      <c r="B427" s="1" t="s">
        <v>121</v>
      </c>
      <c r="C427" s="1">
        <v>10</v>
      </c>
      <c r="D427" s="1" t="s">
        <v>23</v>
      </c>
      <c r="E427" s="6">
        <f>IF(logVir!E427&lt;&gt;0,logVir!K427-SKir!K427*logKir!K427-SLir!K427*logHir!K427-SLir!K427*logQir!E427,0)</f>
        <v>-9.9100679085907958E-2</v>
      </c>
      <c r="F427" s="6">
        <f>IF(logVir!F427&lt;&gt;0,logVir!L427-SKir!L427*logKir!L427-SLir!L427*logHir!L427-SLir!L427*logQir!F427,0)</f>
        <v>3.2858200775098746E-2</v>
      </c>
      <c r="G427" s="6">
        <f>IF(logVir!G427&lt;&gt;0,logVir!M427-SKir!M427*logKir!M427-SLir!M427*logHir!M427-SLir!M427*logQir!G427,0)</f>
        <v>0.17182279771469136</v>
      </c>
      <c r="H427" s="6">
        <f>IF(logVir!H427&lt;&gt;0,logVir!N427-SKir!N427*logKir!N427-SLir!N427*logHir!N427-SLir!N427*logQir!H427,0)</f>
        <v>-7.5107793488740276E-2</v>
      </c>
      <c r="I427" s="6">
        <f>IF(logVir!I427&lt;&gt;0,logVir!O427-SKir!O427*logKir!O427-SLir!O427*logHir!O427-SLir!O427*logQir!I427,0)</f>
        <v>-0.16296801774268962</v>
      </c>
    </row>
    <row r="428" spans="1:9" x14ac:dyDescent="0.15">
      <c r="A428" s="1">
        <v>19</v>
      </c>
      <c r="B428" s="1" t="s">
        <v>121</v>
      </c>
      <c r="C428" s="1">
        <v>11</v>
      </c>
      <c r="D428" s="1" t="s">
        <v>24</v>
      </c>
      <c r="E428" s="6">
        <f>IF(logVir!E428&lt;&gt;0,logVir!K428-SKir!K428*logKir!K428-SLir!K428*logHir!K428-SLir!K428*logQir!E428,0)</f>
        <v>0.27950873119541358</v>
      </c>
      <c r="F428" s="6">
        <f>IF(logVir!F428&lt;&gt;0,logVir!L428-SKir!L428*logKir!L428-SLir!L428*logHir!L428-SLir!L428*logQir!F428,0)</f>
        <v>0.50612567295879085</v>
      </c>
      <c r="G428" s="6">
        <f>IF(logVir!G428&lt;&gt;0,logVir!M428-SKir!M428*logKir!M428-SLir!M428*logHir!M428-SLir!M428*logQir!G428,0)</f>
        <v>0.37108557764600852</v>
      </c>
      <c r="H428" s="6">
        <f>IF(logVir!H428&lt;&gt;0,logVir!N428-SKir!N428*logKir!N428-SLir!N428*logHir!N428-SLir!N428*logQir!H428,0)</f>
        <v>0.1867314358595446</v>
      </c>
      <c r="I428" s="6">
        <f>IF(logVir!I428&lt;&gt;0,logVir!O428-SKir!O428*logKir!O428-SLir!O428*logHir!O428-SLir!O428*logQir!I428,0)</f>
        <v>0.43779304514582656</v>
      </c>
    </row>
    <row r="429" spans="1:9" x14ac:dyDescent="0.15">
      <c r="A429" s="1">
        <v>19</v>
      </c>
      <c r="B429" s="1" t="s">
        <v>121</v>
      </c>
      <c r="C429" s="1">
        <v>12</v>
      </c>
      <c r="D429" s="1" t="s">
        <v>25</v>
      </c>
      <c r="E429" s="6">
        <f>IF(logVir!E429&lt;&gt;0,logVir!K429-SKir!K429*logKir!K429-SLir!K429*logHir!K429-SLir!K429*logQir!E429,0)</f>
        <v>8.991321415750432E-2</v>
      </c>
      <c r="F429" s="6">
        <f>IF(logVir!F429&lt;&gt;0,logVir!L429-SKir!L429*logKir!L429-SLir!L429*logHir!L429-SLir!L429*logQir!F429,0)</f>
        <v>0.17455579362588591</v>
      </c>
      <c r="G429" s="6">
        <f>IF(logVir!G429&lt;&gt;0,logVir!M429-SKir!M429*logKir!M429-SLir!M429*logHir!M429-SLir!M429*logQir!G429,0)</f>
        <v>0.37137615637106103</v>
      </c>
      <c r="H429" s="6">
        <f>IF(logVir!H429&lt;&gt;0,logVir!N429-SKir!N429*logKir!N429-SLir!N429*logHir!N429-SLir!N429*logQir!H429,0)</f>
        <v>-8.5048305576646416E-2</v>
      </c>
      <c r="I429" s="6">
        <f>IF(logVir!I429&lt;&gt;0,logVir!O429-SKir!O429*logKir!O429-SLir!O429*logHir!O429-SLir!O429*logQir!I429,0)</f>
        <v>0.13152283458192529</v>
      </c>
    </row>
    <row r="430" spans="1:9" x14ac:dyDescent="0.15">
      <c r="A430" s="1">
        <v>19</v>
      </c>
      <c r="B430" s="1" t="s">
        <v>121</v>
      </c>
      <c r="C430" s="1">
        <v>13</v>
      </c>
      <c r="D430" s="1" t="s">
        <v>26</v>
      </c>
      <c r="E430" s="6">
        <f>IF(logVir!E430&lt;&gt;0,logVir!K430-SKir!K430*logKir!K430-SLir!K430*logHir!K430-SLir!K430*logQir!E430,0)</f>
        <v>0.25608929274154635</v>
      </c>
      <c r="F430" s="6">
        <f>IF(logVir!F430&lt;&gt;0,logVir!L430-SKir!L430*logKir!L430-SLir!L430*logHir!L430-SLir!L430*logQir!F430,0)</f>
        <v>7.3282622551251203E-2</v>
      </c>
      <c r="G430" s="6">
        <f>IF(logVir!G430&lt;&gt;0,logVir!M430-SKir!M430*logKir!M430-SLir!M430*logHir!M430-SLir!M430*logQir!G430,0)</f>
        <v>0.3477500838750654</v>
      </c>
      <c r="H430" s="6">
        <f>IF(logVir!H430&lt;&gt;0,logVir!N430-SKir!N430*logKir!N430-SLir!N430*logHir!N430-SLir!N430*logQir!H430,0)</f>
        <v>5.5929798401581396E-2</v>
      </c>
      <c r="I430" s="6">
        <f>IF(logVir!I430&lt;&gt;0,logVir!O430-SKir!O430*logKir!O430-SLir!O430*logHir!O430-SLir!O430*logQir!I430,0)</f>
        <v>-0.13705908824532609</v>
      </c>
    </row>
    <row r="431" spans="1:9" x14ac:dyDescent="0.15">
      <c r="A431" s="1">
        <v>19</v>
      </c>
      <c r="B431" s="1" t="s">
        <v>121</v>
      </c>
      <c r="C431" s="1">
        <v>14</v>
      </c>
      <c r="D431" s="1" t="s">
        <v>27</v>
      </c>
      <c r="E431" s="6">
        <f>IF(logVir!E431&lt;&gt;0,logVir!K431-SKir!K431*logKir!K431-SLir!K431*logHir!K431-SLir!K431*logQir!E431,0)</f>
        <v>0.2527580455098889</v>
      </c>
      <c r="F431" s="6">
        <f>IF(logVir!F431&lt;&gt;0,logVir!L431-SKir!L431*logKir!L431-SLir!L431*logHir!L431-SLir!L431*logQir!F431,0)</f>
        <v>0.55959245751250564</v>
      </c>
      <c r="G431" s="6">
        <f>IF(logVir!G431&lt;&gt;0,logVir!M431-SKir!M431*logKir!M431-SLir!M431*logHir!M431-SLir!M431*logQir!G431,0)</f>
        <v>0.412738448651992</v>
      </c>
      <c r="H431" s="6">
        <f>IF(logVir!H431&lt;&gt;0,logVir!N431-SKir!N431*logKir!N431-SLir!N431*logHir!N431-SLir!N431*logQir!H431,0)</f>
        <v>0.58415649737084252</v>
      </c>
      <c r="I431" s="6">
        <f>IF(logVir!I431&lt;&gt;0,logVir!O431-SKir!O431*logKir!O431-SLir!O431*logHir!O431-SLir!O431*logQir!I431,0)</f>
        <v>0.65158100236963534</v>
      </c>
    </row>
    <row r="432" spans="1:9" x14ac:dyDescent="0.15">
      <c r="A432" s="1">
        <v>19</v>
      </c>
      <c r="B432" s="1" t="s">
        <v>121</v>
      </c>
      <c r="C432" s="1">
        <v>15</v>
      </c>
      <c r="D432" s="1" t="s">
        <v>28</v>
      </c>
      <c r="E432" s="6">
        <f>IF(logVir!E432&lt;&gt;0,logVir!K432-SKir!K432*logKir!K432-SLir!K432*logHir!K432-SLir!K432*logQir!E432,0)</f>
        <v>-0.22781972638508574</v>
      </c>
      <c r="F432" s="6">
        <f>IF(logVir!F432&lt;&gt;0,logVir!L432-SKir!L432*logKir!L432-SLir!L432*logHir!L432-SLir!L432*logQir!F432,0)</f>
        <v>-7.2305800163795703E-2</v>
      </c>
      <c r="G432" s="6">
        <f>IF(logVir!G432&lt;&gt;0,logVir!M432-SKir!M432*logKir!M432-SLir!M432*logHir!M432-SLir!M432*logQir!G432,0)</f>
        <v>-2.0168145213141156E-2</v>
      </c>
      <c r="H432" s="6">
        <f>IF(logVir!H432&lt;&gt;0,logVir!N432-SKir!N432*logKir!N432-SLir!N432*logHir!N432-SLir!N432*logQir!H432,0)</f>
        <v>-1.0592770093372932E-2</v>
      </c>
      <c r="I432" s="6">
        <f>IF(logVir!I432&lt;&gt;0,logVir!O432-SKir!O432*logKir!O432-SLir!O432*logHir!O432-SLir!O432*logQir!I432,0)</f>
        <v>4.7462860074206345E-2</v>
      </c>
    </row>
    <row r="433" spans="1:9" x14ac:dyDescent="0.15">
      <c r="A433" s="1">
        <v>19</v>
      </c>
      <c r="B433" s="1" t="s">
        <v>120</v>
      </c>
      <c r="C433" s="1">
        <v>16</v>
      </c>
      <c r="D433" s="1" t="s">
        <v>11</v>
      </c>
      <c r="E433" s="6">
        <f>IF(logVir!E433&lt;&gt;0,logVir!K433-SKir!K433*logKir!K433-SLir!K433*logHir!K433-SLir!K433*logQir!E433,0)</f>
        <v>0.1461715183341124</v>
      </c>
      <c r="F433" s="6">
        <f>IF(logVir!F433&lt;&gt;0,logVir!L433-SKir!L433*logKir!L433-SLir!L433*logHir!L433-SLir!L433*logQir!F433,0)</f>
        <v>1.9945119072950039E-2</v>
      </c>
      <c r="G433" s="6">
        <f>IF(logVir!G433&lt;&gt;0,logVir!M433-SKir!M433*logKir!M433-SLir!M433*logHir!M433-SLir!M433*logQir!G433,0)</f>
        <v>0.12821612566366619</v>
      </c>
      <c r="H433" s="6">
        <f>IF(logVir!H433&lt;&gt;0,logVir!N433-SKir!N433*logKir!N433-SLir!N433*logHir!N433-SLir!N433*logQir!H433,0)</f>
        <v>2.2405746456574126E-2</v>
      </c>
      <c r="I433" s="6">
        <f>IF(logVir!I433&lt;&gt;0,logVir!O433-SKir!O433*logKir!O433-SLir!O433*logHir!O433-SLir!O433*logQir!I433,0)</f>
        <v>0.14909650761533227</v>
      </c>
    </row>
    <row r="434" spans="1:9" x14ac:dyDescent="0.15">
      <c r="A434" s="1">
        <v>19</v>
      </c>
      <c r="B434" s="1" t="s">
        <v>120</v>
      </c>
      <c r="C434" s="1">
        <v>17</v>
      </c>
      <c r="D434" s="1" t="s">
        <v>12</v>
      </c>
      <c r="E434" s="6">
        <f>IF(logVir!E434&lt;&gt;0,logVir!K434-SKir!K434*logKir!K434-SLir!K434*logHir!K434-SLir!K434*logQir!E434,0)</f>
        <v>6.5715515989648324E-2</v>
      </c>
      <c r="F434" s="6">
        <f>IF(logVir!F434&lt;&gt;0,logVir!L434-SKir!L434*logKir!L434-SLir!L434*logHir!L434-SLir!L434*logQir!F434,0)</f>
        <v>-6.2627553474367326E-2</v>
      </c>
      <c r="G434" s="6">
        <f>IF(logVir!G434&lt;&gt;0,logVir!M434-SKir!M434*logKir!M434-SLir!M434*logHir!M434-SLir!M434*logQir!G434,0)</f>
        <v>-0.13694076995812254</v>
      </c>
      <c r="H434" s="6">
        <f>IF(logVir!H434&lt;&gt;0,logVir!N434-SKir!N434*logKir!N434-SLir!N434*logHir!N434-SLir!N434*logQir!H434,0)</f>
        <v>-0.24137049098168042</v>
      </c>
      <c r="I434" s="6">
        <f>IF(logVir!I434&lt;&gt;0,logVir!O434-SKir!O434*logKir!O434-SLir!O434*logHir!O434-SLir!O434*logQir!I434,0)</f>
        <v>-0.48709253725832391</v>
      </c>
    </row>
    <row r="435" spans="1:9" x14ac:dyDescent="0.15">
      <c r="A435" s="1">
        <v>19</v>
      </c>
      <c r="B435" s="1" t="s">
        <v>120</v>
      </c>
      <c r="C435" s="1">
        <v>18</v>
      </c>
      <c r="D435" s="1" t="s">
        <v>13</v>
      </c>
      <c r="E435" s="6">
        <f>IF(logVir!E435&lt;&gt;0,logVir!K435-SKir!K435*logKir!K435-SLir!K435*logHir!K435-SLir!K435*logQir!E435,0)</f>
        <v>-0.36935973242896775</v>
      </c>
      <c r="F435" s="6">
        <f>IF(logVir!F435&lt;&gt;0,logVir!L435-SKir!L435*logKir!L435-SLir!L435*logHir!L435-SLir!L435*logQir!F435,0)</f>
        <v>-0.17735726179676664</v>
      </c>
      <c r="G435" s="6">
        <f>IF(logVir!G435&lt;&gt;0,logVir!M435-SKir!M435*logKir!M435-SLir!M435*logHir!M435-SLir!M435*logQir!G435,0)</f>
        <v>-0.26088322245783063</v>
      </c>
      <c r="H435" s="6">
        <f>IF(logVir!H435&lt;&gt;0,logVir!N435-SKir!N435*logKir!N435-SLir!N435*logHir!N435-SLir!N435*logQir!H435,0)</f>
        <v>-0.25860103671999124</v>
      </c>
      <c r="I435" s="6">
        <f>IF(logVir!I435&lt;&gt;0,logVir!O435-SKir!O435*logKir!O435-SLir!O435*logHir!O435-SLir!O435*logQir!I435,0)</f>
        <v>-0.23496272873799934</v>
      </c>
    </row>
    <row r="436" spans="1:9" x14ac:dyDescent="0.15">
      <c r="A436" s="1">
        <v>19</v>
      </c>
      <c r="B436" s="1" t="s">
        <v>120</v>
      </c>
      <c r="C436" s="1">
        <v>19</v>
      </c>
      <c r="D436" s="1" t="s">
        <v>14</v>
      </c>
      <c r="E436" s="6">
        <f>IF(logVir!E436&lt;&gt;0,logVir!K436-SKir!K436*logKir!K436-SLir!K436*logHir!K436-SLir!K436*logQir!E436,0)</f>
        <v>-0.14062933744426509</v>
      </c>
      <c r="F436" s="6">
        <f>IF(logVir!F436&lt;&gt;0,logVir!L436-SKir!L436*logKir!L436-SLir!L436*logHir!L436-SLir!L436*logQir!F436,0)</f>
        <v>-8.9923534351805862E-2</v>
      </c>
      <c r="G436" s="6">
        <f>IF(logVir!G436&lt;&gt;0,logVir!M436-SKir!M436*logKir!M436-SLir!M436*logHir!M436-SLir!M436*logQir!G436,0)</f>
        <v>-0.10591316993471245</v>
      </c>
      <c r="H436" s="6">
        <f>IF(logVir!H436&lt;&gt;0,logVir!N436-SKir!N436*logKir!N436-SLir!N436*logHir!N436-SLir!N436*logQir!H436,0)</f>
        <v>-0.12124608890901817</v>
      </c>
      <c r="I436" s="6">
        <f>IF(logVir!I436&lt;&gt;0,logVir!O436-SKir!O436*logKir!O436-SLir!O436*logHir!O436-SLir!O436*logQir!I436,0)</f>
        <v>-0.15172610961271257</v>
      </c>
    </row>
    <row r="437" spans="1:9" x14ac:dyDescent="0.15">
      <c r="A437" s="1">
        <v>19</v>
      </c>
      <c r="B437" s="1" t="s">
        <v>120</v>
      </c>
      <c r="C437" s="1">
        <v>20</v>
      </c>
      <c r="D437" s="1" t="s">
        <v>15</v>
      </c>
      <c r="E437" s="6">
        <f>IF(logVir!E437&lt;&gt;0,logVir!K437-SKir!K437*logKir!K437-SLir!K437*logHir!K437-SLir!K437*logQir!E437,0)</f>
        <v>-0.63338563570295636</v>
      </c>
      <c r="F437" s="6">
        <f>IF(logVir!F437&lt;&gt;0,logVir!L437-SKir!L437*logKir!L437-SLir!L437*logHir!L437-SLir!L437*logQir!F437,0)</f>
        <v>-3.8094220953300506E-2</v>
      </c>
      <c r="G437" s="6">
        <f>IF(logVir!G437&lt;&gt;0,logVir!M437-SKir!M437*logKir!M437-SLir!M437*logHir!M437-SLir!M437*logQir!G437,0)</f>
        <v>-0.18988505497907626</v>
      </c>
      <c r="H437" s="6">
        <f>IF(logVir!H437&lt;&gt;0,logVir!N437-SKir!N437*logKir!N437-SLir!N437*logHir!N437-SLir!N437*logQir!H437,0)</f>
        <v>-1.8158962356539861E-2</v>
      </c>
      <c r="I437" s="6">
        <f>IF(logVir!I437&lt;&gt;0,logVir!O437-SKir!O437*logKir!O437-SLir!O437*logHir!O437-SLir!O437*logQir!I437,0)</f>
        <v>4.4554663058891907E-2</v>
      </c>
    </row>
    <row r="438" spans="1:9" x14ac:dyDescent="0.15">
      <c r="A438" s="1">
        <v>19</v>
      </c>
      <c r="B438" s="1" t="s">
        <v>120</v>
      </c>
      <c r="C438" s="1">
        <v>21</v>
      </c>
      <c r="D438" s="1" t="s">
        <v>16</v>
      </c>
      <c r="E438" s="6">
        <f>IF(logVir!E438&lt;&gt;0,logVir!K438-SKir!K438*logKir!K438-SLir!K438*logHir!K438-SLir!K438*logQir!E438,0)</f>
        <v>-7.3193993994558254E-2</v>
      </c>
      <c r="F438" s="6">
        <f>IF(logVir!F438&lt;&gt;0,logVir!L438-SKir!L438*logKir!L438-SLir!L438*logHir!L438-SLir!L438*logQir!F438,0)</f>
        <v>0.21608249639034188</v>
      </c>
      <c r="G438" s="6">
        <f>IF(logVir!G438&lt;&gt;0,logVir!M438-SKir!M438*logKir!M438-SLir!M438*logHir!M438-SLir!M438*logQir!G438,0)</f>
        <v>0.1842878971278466</v>
      </c>
      <c r="H438" s="6">
        <f>IF(logVir!H438&lt;&gt;0,logVir!N438-SKir!N438*logKir!N438-SLir!N438*logHir!N438-SLir!N438*logQir!H438,0)</f>
        <v>0.16969949474154733</v>
      </c>
      <c r="I438" s="6">
        <f>IF(logVir!I438&lt;&gt;0,logVir!O438-SKir!O438*logKir!O438-SLir!O438*logHir!O438-SLir!O438*logQir!I438,0)</f>
        <v>3.0153038604218654E-2</v>
      </c>
    </row>
    <row r="439" spans="1:9" x14ac:dyDescent="0.15">
      <c r="A439" s="1">
        <v>19</v>
      </c>
      <c r="B439" s="1" t="s">
        <v>119</v>
      </c>
      <c r="C439" s="1">
        <v>22</v>
      </c>
      <c r="D439" s="1" t="s">
        <v>8</v>
      </c>
      <c r="E439" s="6">
        <f>IF(logVir!E439&lt;&gt;0,logVir!K439-SKir!K439*logKir!K439-SLir!K439*logHir!K439-SLir!K439*logQir!E439,0)</f>
        <v>-0.21532442342102567</v>
      </c>
      <c r="F439" s="6">
        <f>IF(logVir!F439&lt;&gt;0,logVir!L439-SKir!L439*logKir!L439-SLir!L439*logHir!L439-SLir!L439*logQir!F439,0)</f>
        <v>-0.20910359039273546</v>
      </c>
      <c r="G439" s="6">
        <f>IF(logVir!G439&lt;&gt;0,logVir!M439-SKir!M439*logKir!M439-SLir!M439*logHir!M439-SLir!M439*logQir!G439,0)</f>
        <v>-0.24195993807411958</v>
      </c>
      <c r="H439" s="6">
        <f>IF(logVir!H439&lt;&gt;0,logVir!N439-SKir!N439*logKir!N439-SLir!N439*logHir!N439-SLir!N439*logQir!H439,0)</f>
        <v>-0.21996389175902442</v>
      </c>
      <c r="I439" s="6">
        <f>IF(logVir!I439&lt;&gt;0,logVir!O439-SKir!O439*logKir!O439-SLir!O439*logHir!O439-SLir!O439*logQir!I439,0)</f>
        <v>-3.4829108210248788E-2</v>
      </c>
    </row>
    <row r="440" spans="1:9" x14ac:dyDescent="0.15">
      <c r="A440" s="1">
        <v>19</v>
      </c>
      <c r="B440" s="1" t="s">
        <v>119</v>
      </c>
      <c r="C440" s="1">
        <v>23</v>
      </c>
      <c r="D440" s="1" t="s">
        <v>29</v>
      </c>
      <c r="E440" s="6">
        <f>IF(logVir!E440&lt;&gt;0,logVir!K440-SKir!K440*logKir!K440-SLir!K440*logHir!K440-SLir!K440*logQir!E440,0)</f>
        <v>-3.0896031734758418E-2</v>
      </c>
      <c r="F440" s="6">
        <f>IF(logVir!F440&lt;&gt;0,logVir!L440-SKir!L440*logKir!L440-SLir!L440*logHir!L440-SLir!L440*logQir!F440,0)</f>
        <v>-6.2813337704815952E-2</v>
      </c>
      <c r="G440" s="6">
        <f>IF(logVir!G440&lt;&gt;0,logVir!M440-SKir!M440*logKir!M440-SLir!M440*logHir!M440-SLir!M440*logQir!G440,0)</f>
        <v>-0.12490458129342899</v>
      </c>
      <c r="H440" s="6">
        <f>IF(logVir!H440&lt;&gt;0,logVir!N440-SKir!N440*logKir!N440-SLir!N440*logHir!N440-SLir!N440*logQir!H440,0)</f>
        <v>-0.11005268675442265</v>
      </c>
      <c r="I440" s="6">
        <f>IF(logVir!I440&lt;&gt;0,logVir!O440-SKir!O440*logKir!O440-SLir!O440*logHir!O440-SLir!O440*logQir!I440,0)</f>
        <v>-8.1453987883125148E-2</v>
      </c>
    </row>
    <row r="441" spans="1:9" x14ac:dyDescent="0.15">
      <c r="A441" s="1">
        <v>20</v>
      </c>
      <c r="B441" s="1" t="s">
        <v>123</v>
      </c>
      <c r="C441" s="1">
        <v>1</v>
      </c>
      <c r="D441" s="1" t="s">
        <v>9</v>
      </c>
      <c r="E441" s="6">
        <f>IF(logVir!E441&lt;&gt;0,logVir!K441-SKir!K441*logKir!K441-SLir!K441*logHir!K441-SLir!K441*logQir!E441,0)</f>
        <v>-4.0221035090101123E-2</v>
      </c>
      <c r="F441" s="6">
        <f>IF(logVir!F441&lt;&gt;0,logVir!L441-SKir!L441*logKir!L441-SLir!L441*logHir!L441-SLir!L441*logQir!F441,0)</f>
        <v>7.2709142243482669E-2</v>
      </c>
      <c r="G441" s="6">
        <f>IF(logVir!G441&lt;&gt;0,logVir!M441-SKir!M441*logKir!M441-SLir!M441*logHir!M441-SLir!M441*logQir!G441,0)</f>
        <v>8.6872992714162461E-2</v>
      </c>
      <c r="H441" s="6">
        <f>IF(logVir!H441&lt;&gt;0,logVir!N441-SKir!N441*logKir!N441-SLir!N441*logHir!N441-SLir!N441*logQir!H441,0)</f>
        <v>-0.26784414152531771</v>
      </c>
      <c r="I441" s="6">
        <f>IF(logVir!I441&lt;&gt;0,logVir!O441-SKir!O441*logKir!O441-SLir!O441*logHir!O441-SLir!O441*logQir!I441,0)</f>
        <v>-0.19492431470210689</v>
      </c>
    </row>
    <row r="442" spans="1:9" x14ac:dyDescent="0.15">
      <c r="A442" s="1">
        <v>20</v>
      </c>
      <c r="B442" s="1" t="s">
        <v>123</v>
      </c>
      <c r="C442" s="1">
        <v>2</v>
      </c>
      <c r="D442" s="1" t="s">
        <v>10</v>
      </c>
      <c r="E442" s="6">
        <f>IF(logVir!E442&lt;&gt;0,logVir!K442-SKir!K442*logKir!K442-SLir!K442*logHir!K442-SLir!K442*logQir!E442,0)</f>
        <v>-4.8032872179235311E-2</v>
      </c>
      <c r="F442" s="6">
        <f>IF(logVir!F442&lt;&gt;0,logVir!L442-SKir!L442*logKir!L442-SLir!L442*logHir!L442-SLir!L442*logQir!F442,0)</f>
        <v>0.11732907072802984</v>
      </c>
      <c r="G442" s="6">
        <f>IF(logVir!G442&lt;&gt;0,logVir!M442-SKir!M442*logKir!M442-SLir!M442*logHir!M442-SLir!M442*logQir!G442,0)</f>
        <v>0.26887314547579783</v>
      </c>
      <c r="H442" s="6">
        <f>IF(logVir!H442&lt;&gt;0,logVir!N442-SKir!N442*logKir!N442-SLir!N442*logHir!N442-SLir!N442*logQir!H442,0)</f>
        <v>0.39816567620351501</v>
      </c>
      <c r="I442" s="6">
        <f>IF(logVir!I442&lt;&gt;0,logVir!O442-SKir!O442*logKir!O442-SLir!O442*logHir!O442-SLir!O442*logQir!I442,0)</f>
        <v>0.54340433119038978</v>
      </c>
    </row>
    <row r="443" spans="1:9" x14ac:dyDescent="0.15">
      <c r="A443" s="1">
        <v>20</v>
      </c>
      <c r="B443" s="1" t="s">
        <v>125</v>
      </c>
      <c r="C443" s="1">
        <v>3</v>
      </c>
      <c r="D443" s="1" t="s">
        <v>17</v>
      </c>
      <c r="E443" s="6">
        <f>IF(logVir!E443&lt;&gt;0,logVir!K443-SKir!K443*logKir!K443-SLir!K443*logHir!K443-SLir!K443*logQir!E443,0)</f>
        <v>-5.6392523543936882E-2</v>
      </c>
      <c r="F443" s="6">
        <f>IF(logVir!F443&lt;&gt;0,logVir!L443-SKir!L443*logKir!L443-SLir!L443*logHir!L443-SLir!L443*logQir!F443,0)</f>
        <v>-9.884115370271368E-2</v>
      </c>
      <c r="G443" s="6">
        <f>IF(logVir!G443&lt;&gt;0,logVir!M443-SKir!M443*logKir!M443-SLir!M443*logHir!M443-SLir!M443*logQir!G443,0)</f>
        <v>-2.5478468976073421E-3</v>
      </c>
      <c r="H443" s="6">
        <f>IF(logVir!H443&lt;&gt;0,logVir!N443-SKir!N443*logKir!N443-SLir!N443*logHir!N443-SLir!N443*logQir!H443,0)</f>
        <v>-6.0345010669726654E-2</v>
      </c>
      <c r="I443" s="6">
        <f>IF(logVir!I443&lt;&gt;0,logVir!O443-SKir!O443*logKir!O443-SLir!O443*logHir!O443-SLir!O443*logQir!I443,0)</f>
        <v>4.4058118290253023E-3</v>
      </c>
    </row>
    <row r="444" spans="1:9" x14ac:dyDescent="0.15">
      <c r="A444" s="1">
        <v>20</v>
      </c>
      <c r="B444" s="1" t="s">
        <v>125</v>
      </c>
      <c r="C444" s="1">
        <v>4</v>
      </c>
      <c r="D444" s="1" t="s">
        <v>18</v>
      </c>
      <c r="E444" s="6">
        <f>IF(logVir!E444&lt;&gt;0,logVir!K444-SKir!K444*logKir!K444-SLir!K444*logHir!K444-SLir!K444*logQir!E444,0)</f>
        <v>8.6621304966571236E-2</v>
      </c>
      <c r="F444" s="6">
        <f>IF(logVir!F444&lt;&gt;0,logVir!L444-SKir!L444*logKir!L444-SLir!L444*logHir!L444-SLir!L444*logQir!F444,0)</f>
        <v>2.6188456857700493E-2</v>
      </c>
      <c r="G444" s="6">
        <f>IF(logVir!G444&lt;&gt;0,logVir!M444-SKir!M444*logKir!M444-SLir!M444*logHir!M444-SLir!M444*logQir!G444,0)</f>
        <v>0.21603567201772014</v>
      </c>
      <c r="H444" s="6">
        <f>IF(logVir!H444&lt;&gt;0,logVir!N444-SKir!N444*logKir!N444-SLir!N444*logHir!N444-SLir!N444*logQir!H444,0)</f>
        <v>-0.40229981832963707</v>
      </c>
      <c r="I444" s="6">
        <f>IF(logVir!I444&lt;&gt;0,logVir!O444-SKir!O444*logKir!O444-SLir!O444*logHir!O444-SLir!O444*logQir!I444,0)</f>
        <v>-0.31081995421446718</v>
      </c>
    </row>
    <row r="445" spans="1:9" x14ac:dyDescent="0.15">
      <c r="A445" s="1">
        <v>20</v>
      </c>
      <c r="B445" s="1" t="s">
        <v>125</v>
      </c>
      <c r="C445" s="1">
        <v>5</v>
      </c>
      <c r="D445" s="1" t="s">
        <v>19</v>
      </c>
      <c r="E445" s="6">
        <f>IF(logVir!E445&lt;&gt;0,logVir!K445-SKir!K445*logKir!K445-SLir!K445*logHir!K445-SLir!K445*logQir!E445,0)</f>
        <v>-5.8229632363133388E-2</v>
      </c>
      <c r="F445" s="6">
        <f>IF(logVir!F445&lt;&gt;0,logVir!L445-SKir!L445*logKir!L445-SLir!L445*logHir!L445-SLir!L445*logQir!F445,0)</f>
        <v>0.10294514162205513</v>
      </c>
      <c r="G445" s="6">
        <f>IF(logVir!G445&lt;&gt;0,logVir!M445-SKir!M445*logKir!M445-SLir!M445*logHir!M445-SLir!M445*logQir!G445,0)</f>
        <v>-1.8279855227029587E-2</v>
      </c>
      <c r="H445" s="6">
        <f>IF(logVir!H445&lt;&gt;0,logVir!N445-SKir!N445*logKir!N445-SLir!N445*logHir!N445-SLir!N445*logQir!H445,0)</f>
        <v>-0.25883432938743373</v>
      </c>
      <c r="I445" s="6">
        <f>IF(logVir!I445&lt;&gt;0,logVir!O445-SKir!O445*logKir!O445-SLir!O445*logHir!O445-SLir!O445*logQir!I445,0)</f>
        <v>-0.16127437557835128</v>
      </c>
    </row>
    <row r="446" spans="1:9" x14ac:dyDescent="0.15">
      <c r="A446" s="1">
        <v>20</v>
      </c>
      <c r="B446" s="1" t="s">
        <v>285</v>
      </c>
      <c r="C446" s="1">
        <v>6</v>
      </c>
      <c r="D446" s="1" t="s">
        <v>3</v>
      </c>
      <c r="E446" s="6">
        <f>IF(logVir!E446&lt;&gt;0,logVir!K446-SKir!K446*logKir!K446-SLir!K446*logHir!K446-SLir!K446*logQir!E446,0)</f>
        <v>0.57373026821567619</v>
      </c>
      <c r="F446" s="6">
        <f>IF(logVir!F446&lt;&gt;0,logVir!L446-SKir!L446*logKir!L446-SLir!L446*logHir!L446-SLir!L446*logQir!F446,0)</f>
        <v>0.46093115527917872</v>
      </c>
      <c r="G446" s="6">
        <f>IF(logVir!G446&lt;&gt;0,logVir!M446-SKir!M446*logKir!M446-SLir!M446*logHir!M446-SLir!M446*logQir!G446,0)</f>
        <v>0.59402788038930732</v>
      </c>
      <c r="H446" s="6">
        <f>IF(logVir!H446&lt;&gt;0,logVir!N446-SKir!N446*logKir!N446-SLir!N446*logHir!N446-SLir!N446*logQir!H446,0)</f>
        <v>0.74172909112467111</v>
      </c>
      <c r="I446" s="6">
        <f>IF(logVir!I446&lt;&gt;0,logVir!O446-SKir!O446*logKir!O446-SLir!O446*logHir!O446-SLir!O446*logQir!I446,0)</f>
        <v>1.069848548612832</v>
      </c>
    </row>
    <row r="447" spans="1:9" x14ac:dyDescent="0.15">
      <c r="A447" s="1">
        <v>20</v>
      </c>
      <c r="B447" s="1" t="s">
        <v>125</v>
      </c>
      <c r="C447" s="1">
        <v>7</v>
      </c>
      <c r="D447" s="1" t="s">
        <v>20</v>
      </c>
      <c r="E447" s="6">
        <f>IF(logVir!E447&lt;&gt;0,logVir!K447-SKir!K447*logKir!K447-SLir!K447*logHir!K447-SLir!K447*logQir!E447,0)</f>
        <v>-0.7146714871382831</v>
      </c>
      <c r="F447" s="6">
        <f>IF(logVir!F447&lt;&gt;0,logVir!L447-SKir!L447*logKir!L447-SLir!L447*logHir!L447-SLir!L447*logQir!F447,0)</f>
        <v>-1.0307016655192882</v>
      </c>
      <c r="G447" s="6">
        <f>IF(logVir!G447&lt;&gt;0,logVir!M447-SKir!M447*logKir!M447-SLir!M447*logHir!M447-SLir!M447*logQir!G447,0)</f>
        <v>-0.29098957800131042</v>
      </c>
      <c r="H447" s="6">
        <f>IF(logVir!H447&lt;&gt;0,logVir!N447-SKir!N447*logKir!N447-SLir!N447*logHir!N447-SLir!N447*logQir!H447,0)</f>
        <v>-0.29312871035018584</v>
      </c>
      <c r="I447" s="6">
        <f>IF(logVir!I447&lt;&gt;0,logVir!O447-SKir!O447*logKir!O447-SLir!O447*logHir!O447-SLir!O447*logQir!I447,0)</f>
        <v>-0.36475553459215426</v>
      </c>
    </row>
    <row r="448" spans="1:9" x14ac:dyDescent="0.15">
      <c r="A448" s="1">
        <v>20</v>
      </c>
      <c r="B448" s="1" t="s">
        <v>125</v>
      </c>
      <c r="C448" s="1">
        <v>8</v>
      </c>
      <c r="D448" s="1" t="s">
        <v>21</v>
      </c>
      <c r="E448" s="6">
        <f>IF(logVir!E448&lt;&gt;0,logVir!K448-SKir!K448*logKir!K448-SLir!K448*logHir!K448-SLir!K448*logQir!E448,0)</f>
        <v>-0.16251339325739475</v>
      </c>
      <c r="F448" s="6">
        <f>IF(logVir!F448&lt;&gt;0,logVir!L448-SKir!L448*logKir!L448-SLir!L448*logHir!L448-SLir!L448*logQir!F448,0)</f>
        <v>4.2870843358184196E-2</v>
      </c>
      <c r="G448" s="6">
        <f>IF(logVir!G448&lt;&gt;0,logVir!M448-SKir!M448*logKir!M448-SLir!M448*logHir!M448-SLir!M448*logQir!G448,0)</f>
        <v>-4.2276037267777018E-2</v>
      </c>
      <c r="H448" s="6">
        <f>IF(logVir!H448&lt;&gt;0,logVir!N448-SKir!N448*logKir!N448-SLir!N448*logHir!N448-SLir!N448*logQir!H448,0)</f>
        <v>-3.1802043785580311E-3</v>
      </c>
      <c r="I448" s="6">
        <f>IF(logVir!I448&lt;&gt;0,logVir!O448-SKir!O448*logKir!O448-SLir!O448*logHir!O448-SLir!O448*logQir!I448,0)</f>
        <v>0.1134823602375461</v>
      </c>
    </row>
    <row r="449" spans="1:9" x14ac:dyDescent="0.15">
      <c r="A449" s="1">
        <v>20</v>
      </c>
      <c r="B449" s="1" t="s">
        <v>125</v>
      </c>
      <c r="C449" s="1">
        <v>9</v>
      </c>
      <c r="D449" s="1" t="s">
        <v>22</v>
      </c>
      <c r="E449" s="6">
        <f>IF(logVir!E449&lt;&gt;0,logVir!K449-SKir!K449*logKir!K449-SLir!K449*logHir!K449-SLir!K449*logQir!E449,0)</f>
        <v>0.31205929501997509</v>
      </c>
      <c r="F449" s="6">
        <f>IF(logVir!F449&lt;&gt;0,logVir!L449-SKir!L449*logKir!L449-SLir!L449*logHir!L449-SLir!L449*logQir!F449,0)</f>
        <v>-0.25668366141153315</v>
      </c>
      <c r="G449" s="6">
        <f>IF(logVir!G449&lt;&gt;0,logVir!M449-SKir!M449*logKir!M449-SLir!M449*logHir!M449-SLir!M449*logQir!G449,0)</f>
        <v>-6.7019323312727336E-2</v>
      </c>
      <c r="H449" s="6">
        <f>IF(logVir!H449&lt;&gt;0,logVir!N449-SKir!N449*logKir!N449-SLir!N449*logHir!N449-SLir!N449*logQir!H449,0)</f>
        <v>-0.21982819387754296</v>
      </c>
      <c r="I449" s="6">
        <f>IF(logVir!I449&lt;&gt;0,logVir!O449-SKir!O449*logKir!O449-SLir!O449*logHir!O449-SLir!O449*logQir!I449,0)</f>
        <v>4.6059750959774937E-2</v>
      </c>
    </row>
    <row r="450" spans="1:9" x14ac:dyDescent="0.15">
      <c r="A450" s="1">
        <v>20</v>
      </c>
      <c r="B450" s="1" t="s">
        <v>125</v>
      </c>
      <c r="C450" s="1">
        <v>10</v>
      </c>
      <c r="D450" s="1" t="s">
        <v>23</v>
      </c>
      <c r="E450" s="6">
        <f>IF(logVir!E450&lt;&gt;0,logVir!K450-SKir!K450*logKir!K450-SLir!K450*logHir!K450-SLir!K450*logQir!E450,0)</f>
        <v>-2.0945960388615424E-2</v>
      </c>
      <c r="F450" s="6">
        <f>IF(logVir!F450&lt;&gt;0,logVir!L450-SKir!L450*logKir!L450-SLir!L450*logHir!L450-SLir!L450*logQir!F450,0)</f>
        <v>8.2135338636587535E-2</v>
      </c>
      <c r="G450" s="6">
        <f>IF(logVir!G450&lt;&gt;0,logVir!M450-SKir!M450*logKir!M450-SLir!M450*logHir!M450-SLir!M450*logQir!G450,0)</f>
        <v>1.3138347465425502E-2</v>
      </c>
      <c r="H450" s="6">
        <f>IF(logVir!H450&lt;&gt;0,logVir!N450-SKir!N450*logKir!N450-SLir!N450*logHir!N450-SLir!N450*logQir!H450,0)</f>
        <v>-0.13187074285962455</v>
      </c>
      <c r="I450" s="6">
        <f>IF(logVir!I450&lt;&gt;0,logVir!O450-SKir!O450*logKir!O450-SLir!O450*logHir!O450-SLir!O450*logQir!I450,0)</f>
        <v>0.19542834121816446</v>
      </c>
    </row>
    <row r="451" spans="1:9" x14ac:dyDescent="0.15">
      <c r="A451" s="1">
        <v>20</v>
      </c>
      <c r="B451" s="1" t="s">
        <v>125</v>
      </c>
      <c r="C451" s="1">
        <v>11</v>
      </c>
      <c r="D451" s="1" t="s">
        <v>24</v>
      </c>
      <c r="E451" s="6">
        <f>IF(logVir!E451&lt;&gt;0,logVir!K451-SKir!K451*logKir!K451-SLir!K451*logHir!K451-SLir!K451*logQir!E451,0)</f>
        <v>-6.633861352368027E-2</v>
      </c>
      <c r="F451" s="6">
        <f>IF(logVir!F451&lt;&gt;0,logVir!L451-SKir!L451*logKir!L451-SLir!L451*logHir!L451-SLir!L451*logQir!F451,0)</f>
        <v>8.2449349791300641E-3</v>
      </c>
      <c r="G451" s="6">
        <f>IF(logVir!G451&lt;&gt;0,logVir!M451-SKir!M451*logKir!M451-SLir!M451*logHir!M451-SLir!M451*logQir!G451,0)</f>
        <v>1.1502906463456468E-2</v>
      </c>
      <c r="H451" s="6">
        <f>IF(logVir!H451&lt;&gt;0,logVir!N451-SKir!N451*logKir!N451-SLir!N451*logHir!N451-SLir!N451*logQir!H451,0)</f>
        <v>-2.217343186684452E-2</v>
      </c>
      <c r="I451" s="6">
        <f>IF(logVir!I451&lt;&gt;0,logVir!O451-SKir!O451*logKir!O451-SLir!O451*logHir!O451-SLir!O451*logQir!I451,0)</f>
        <v>-0.17695544021696391</v>
      </c>
    </row>
    <row r="452" spans="1:9" x14ac:dyDescent="0.15">
      <c r="A452" s="1">
        <v>20</v>
      </c>
      <c r="B452" s="1" t="s">
        <v>125</v>
      </c>
      <c r="C452" s="1">
        <v>12</v>
      </c>
      <c r="D452" s="1" t="s">
        <v>25</v>
      </c>
      <c r="E452" s="6">
        <f>IF(logVir!E452&lt;&gt;0,logVir!K452-SKir!K452*logKir!K452-SLir!K452*logHir!K452-SLir!K452*logQir!E452,0)</f>
        <v>-0.19017178836490631</v>
      </c>
      <c r="F452" s="6">
        <f>IF(logVir!F452&lt;&gt;0,logVir!L452-SKir!L452*logKir!L452-SLir!L452*logHir!L452-SLir!L452*logQir!F452,0)</f>
        <v>-3.5550028387121464E-2</v>
      </c>
      <c r="G452" s="6">
        <f>IF(logVir!G452&lt;&gt;0,logVir!M452-SKir!M452*logKir!M452-SLir!M452*logHir!M452-SLir!M452*logQir!G452,0)</f>
        <v>-4.7767048297398446E-2</v>
      </c>
      <c r="H452" s="6">
        <f>IF(logVir!H452&lt;&gt;0,logVir!N452-SKir!N452*logKir!N452-SLir!N452*logHir!N452-SLir!N452*logQir!H452,0)</f>
        <v>0.15290525842017691</v>
      </c>
      <c r="I452" s="6">
        <f>IF(logVir!I452&lt;&gt;0,logVir!O452-SKir!O452*logKir!O452-SLir!O452*logHir!O452-SLir!O452*logQir!I452,0)</f>
        <v>0.29503759094116844</v>
      </c>
    </row>
    <row r="453" spans="1:9" x14ac:dyDescent="0.15">
      <c r="A453" s="1">
        <v>20</v>
      </c>
      <c r="B453" s="1" t="s">
        <v>285</v>
      </c>
      <c r="C453" s="1">
        <v>13</v>
      </c>
      <c r="D453" s="1" t="s">
        <v>26</v>
      </c>
      <c r="E453" s="6">
        <f>IF(logVir!E453&lt;&gt;0,logVir!K453-SKir!K453*logKir!K453-SLir!K453*logHir!K453-SLir!K453*logQir!E453,0)</f>
        <v>4.0717898814262639E-2</v>
      </c>
      <c r="F453" s="6">
        <f>IF(logVir!F453&lt;&gt;0,logVir!L453-SKir!L453*logKir!L453-SLir!L453*logHir!L453-SLir!L453*logQir!F453,0)</f>
        <v>0.18138701139075533</v>
      </c>
      <c r="G453" s="6">
        <f>IF(logVir!G453&lt;&gt;0,logVir!M453-SKir!M453*logKir!M453-SLir!M453*logHir!M453-SLir!M453*logQir!G453,0)</f>
        <v>0.15809730702680197</v>
      </c>
      <c r="H453" s="6">
        <f>IF(logVir!H453&lt;&gt;0,logVir!N453-SKir!N453*logKir!N453-SLir!N453*logHir!N453-SLir!N453*logQir!H453,0)</f>
        <v>0.13633625913809877</v>
      </c>
      <c r="I453" s="6">
        <f>IF(logVir!I453&lt;&gt;0,logVir!O453-SKir!O453*logKir!O453-SLir!O453*logHir!O453-SLir!O453*logQir!I453,0)</f>
        <v>0.33795881715504072</v>
      </c>
    </row>
    <row r="454" spans="1:9" x14ac:dyDescent="0.15">
      <c r="A454" s="1">
        <v>20</v>
      </c>
      <c r="B454" s="1" t="s">
        <v>285</v>
      </c>
      <c r="C454" s="1">
        <v>14</v>
      </c>
      <c r="D454" s="1" t="s">
        <v>27</v>
      </c>
      <c r="E454" s="6">
        <f>IF(logVir!E454&lt;&gt;0,logVir!K454-SKir!K454*logKir!K454-SLir!K454*logHir!K454-SLir!K454*logQir!E454,0)</f>
        <v>0.53550992448305268</v>
      </c>
      <c r="F454" s="6">
        <f>IF(logVir!F454&lt;&gt;0,logVir!L454-SKir!L454*logKir!L454-SLir!L454*logHir!L454-SLir!L454*logQir!F454,0)</f>
        <v>0.31274381487751773</v>
      </c>
      <c r="G454" s="6">
        <f>IF(logVir!G454&lt;&gt;0,logVir!M454-SKir!M454*logKir!M454-SLir!M454*logHir!M454-SLir!M454*logQir!G454,0)</f>
        <v>0.1329005546971575</v>
      </c>
      <c r="H454" s="6">
        <f>IF(logVir!H454&lt;&gt;0,logVir!N454-SKir!N454*logKir!N454-SLir!N454*logHir!N454-SLir!N454*logQir!H454,0)</f>
        <v>-0.15602750256144449</v>
      </c>
      <c r="I454" s="6">
        <f>IF(logVir!I454&lt;&gt;0,logVir!O454-SKir!O454*logKir!O454-SLir!O454*logHir!O454-SLir!O454*logQir!I454,0)</f>
        <v>4.7779200678280537E-2</v>
      </c>
    </row>
    <row r="455" spans="1:9" x14ac:dyDescent="0.15">
      <c r="A455" s="1">
        <v>20</v>
      </c>
      <c r="B455" s="1" t="s">
        <v>125</v>
      </c>
      <c r="C455" s="1">
        <v>15</v>
      </c>
      <c r="D455" s="1" t="s">
        <v>28</v>
      </c>
      <c r="E455" s="6">
        <f>IF(logVir!E455&lt;&gt;0,logVir!K455-SKir!K455*logKir!K455-SLir!K455*logHir!K455-SLir!K455*logQir!E455,0)</f>
        <v>9.0863862842040649E-3</v>
      </c>
      <c r="F455" s="6">
        <f>IF(logVir!F455&lt;&gt;0,logVir!L455-SKir!L455*logKir!L455-SLir!L455*logHir!L455-SLir!L455*logQir!F455,0)</f>
        <v>-4.0879585514282724E-2</v>
      </c>
      <c r="G455" s="6">
        <f>IF(logVir!G455&lt;&gt;0,logVir!M455-SKir!M455*logKir!M455-SLir!M455*logHir!M455-SLir!M455*logQir!G455,0)</f>
        <v>-8.2847729524927943E-2</v>
      </c>
      <c r="H455" s="6">
        <f>IF(logVir!H455&lt;&gt;0,logVir!N455-SKir!N455*logKir!N455-SLir!N455*logHir!N455-SLir!N455*logQir!H455,0)</f>
        <v>-6.7394902118764963E-2</v>
      </c>
      <c r="I455" s="6">
        <f>IF(logVir!I455&lt;&gt;0,logVir!O455-SKir!O455*logKir!O455-SLir!O455*logHir!O455-SLir!O455*logQir!I455,0)</f>
        <v>-8.6436121020097949E-3</v>
      </c>
    </row>
    <row r="456" spans="1:9" x14ac:dyDescent="0.15">
      <c r="A456" s="1">
        <v>20</v>
      </c>
      <c r="B456" s="1" t="s">
        <v>123</v>
      </c>
      <c r="C456" s="1">
        <v>16</v>
      </c>
      <c r="D456" s="1" t="s">
        <v>11</v>
      </c>
      <c r="E456" s="6">
        <f>IF(logVir!E456&lt;&gt;0,logVir!K456-SKir!K456*logKir!K456-SLir!K456*logHir!K456-SLir!K456*logQir!E456,0)</f>
        <v>0.18270304019429606</v>
      </c>
      <c r="F456" s="6">
        <f>IF(logVir!F456&lt;&gt;0,logVir!L456-SKir!L456*logKir!L456-SLir!L456*logHir!L456-SLir!L456*logQir!F456,0)</f>
        <v>3.2177760275262972E-2</v>
      </c>
      <c r="G456" s="6">
        <f>IF(logVir!G456&lt;&gt;0,logVir!M456-SKir!M456*logKir!M456-SLir!M456*logHir!M456-SLir!M456*logQir!G456,0)</f>
        <v>4.8019237062945502E-2</v>
      </c>
      <c r="H456" s="6">
        <f>IF(logVir!H456&lt;&gt;0,logVir!N456-SKir!N456*logKir!N456-SLir!N456*logHir!N456-SLir!N456*logQir!H456,0)</f>
        <v>8.1768615123145247E-4</v>
      </c>
      <c r="I456" s="6">
        <f>IF(logVir!I456&lt;&gt;0,logVir!O456-SKir!O456*logKir!O456-SLir!O456*logHir!O456-SLir!O456*logQir!I456,0)</f>
        <v>-0.11562042903379817</v>
      </c>
    </row>
    <row r="457" spans="1:9" x14ac:dyDescent="0.15">
      <c r="A457" s="1">
        <v>20</v>
      </c>
      <c r="B457" s="1" t="s">
        <v>123</v>
      </c>
      <c r="C457" s="1">
        <v>17</v>
      </c>
      <c r="D457" s="1" t="s">
        <v>12</v>
      </c>
      <c r="E457" s="6">
        <f>IF(logVir!E457&lt;&gt;0,logVir!K457-SKir!K457*logKir!K457-SLir!K457*logHir!K457-SLir!K457*logQir!E457,0)</f>
        <v>-0.31459151147752451</v>
      </c>
      <c r="F457" s="6">
        <f>IF(logVir!F457&lt;&gt;0,logVir!L457-SKir!L457*logKir!L457-SLir!L457*logHir!L457-SLir!L457*logQir!F457,0)</f>
        <v>0.17085370522328119</v>
      </c>
      <c r="G457" s="6">
        <f>IF(logVir!G457&lt;&gt;0,logVir!M457-SKir!M457*logKir!M457-SLir!M457*logHir!M457-SLir!M457*logQir!G457,0)</f>
        <v>0.10090151312712074</v>
      </c>
      <c r="H457" s="6">
        <f>IF(logVir!H457&lt;&gt;0,logVir!N457-SKir!N457*logKir!N457-SLir!N457*logHir!N457-SLir!N457*logQir!H457,0)</f>
        <v>-8.0318297458365481E-2</v>
      </c>
      <c r="I457" s="6">
        <f>IF(logVir!I457&lt;&gt;0,logVir!O457-SKir!O457*logKir!O457-SLir!O457*logHir!O457-SLir!O457*logQir!I457,0)</f>
        <v>-4.2320085717419388E-2</v>
      </c>
    </row>
    <row r="458" spans="1:9" x14ac:dyDescent="0.15">
      <c r="A458" s="1">
        <v>20</v>
      </c>
      <c r="B458" s="1" t="s">
        <v>123</v>
      </c>
      <c r="C458" s="1">
        <v>18</v>
      </c>
      <c r="D458" s="1" t="s">
        <v>13</v>
      </c>
      <c r="E458" s="6">
        <f>IF(logVir!E458&lt;&gt;0,logVir!K458-SKir!K458*logKir!K458-SLir!K458*logHir!K458-SLir!K458*logQir!E458,0)</f>
        <v>-0.30174934662843744</v>
      </c>
      <c r="F458" s="6">
        <f>IF(logVir!F458&lt;&gt;0,logVir!L458-SKir!L458*logKir!L458-SLir!L458*logHir!L458-SLir!L458*logQir!F458,0)</f>
        <v>-9.4493294216919099E-2</v>
      </c>
      <c r="G458" s="6">
        <f>IF(logVir!G458&lt;&gt;0,logVir!M458-SKir!M458*logKir!M458-SLir!M458*logHir!M458-SLir!M458*logQir!G458,0)</f>
        <v>-0.23469191838412942</v>
      </c>
      <c r="H458" s="6">
        <f>IF(logVir!H458&lt;&gt;0,logVir!N458-SKir!N458*logKir!N458-SLir!N458*logHir!N458-SLir!N458*logQir!H458,0)</f>
        <v>-0.26127000755584984</v>
      </c>
      <c r="I458" s="6">
        <f>IF(logVir!I458&lt;&gt;0,logVir!O458-SKir!O458*logKir!O458-SLir!O458*logHir!O458-SLir!O458*logQir!I458,0)</f>
        <v>-0.48926200284002913</v>
      </c>
    </row>
    <row r="459" spans="1:9" x14ac:dyDescent="0.15">
      <c r="A459" s="1">
        <v>20</v>
      </c>
      <c r="B459" s="1" t="s">
        <v>123</v>
      </c>
      <c r="C459" s="1">
        <v>19</v>
      </c>
      <c r="D459" s="1" t="s">
        <v>14</v>
      </c>
      <c r="E459" s="6">
        <f>IF(logVir!E459&lt;&gt;0,logVir!K459-SKir!K459*logKir!K459-SLir!K459*logHir!K459-SLir!K459*logQir!E459,0)</f>
        <v>0.13250902539127746</v>
      </c>
      <c r="F459" s="6">
        <f>IF(logVir!F459&lt;&gt;0,logVir!L459-SKir!L459*logKir!L459-SLir!L459*logHir!L459-SLir!L459*logQir!F459,0)</f>
        <v>0.13056801571358037</v>
      </c>
      <c r="G459" s="6">
        <f>IF(logVir!G459&lt;&gt;0,logVir!M459-SKir!M459*logKir!M459-SLir!M459*logHir!M459-SLir!M459*logQir!G459,0)</f>
        <v>8.1319055553513389E-2</v>
      </c>
      <c r="H459" s="6">
        <f>IF(logVir!H459&lt;&gt;0,logVir!N459-SKir!N459*logKir!N459-SLir!N459*logHir!N459-SLir!N459*logQir!H459,0)</f>
        <v>3.6328138908196889E-2</v>
      </c>
      <c r="I459" s="6">
        <f>IF(logVir!I459&lt;&gt;0,logVir!O459-SKir!O459*logKir!O459-SLir!O459*logHir!O459-SLir!O459*logQir!I459,0)</f>
        <v>5.0173227900169592E-3</v>
      </c>
    </row>
    <row r="460" spans="1:9" x14ac:dyDescent="0.15">
      <c r="A460" s="1">
        <v>20</v>
      </c>
      <c r="B460" s="1" t="s">
        <v>123</v>
      </c>
      <c r="C460" s="1">
        <v>20</v>
      </c>
      <c r="D460" s="1" t="s">
        <v>15</v>
      </c>
      <c r="E460" s="6">
        <f>IF(logVir!E460&lt;&gt;0,logVir!K460-SKir!K460*logKir!K460-SLir!K460*logHir!K460-SLir!K460*logQir!E460,0)</f>
        <v>-0.28961123873655414</v>
      </c>
      <c r="F460" s="6">
        <f>IF(logVir!F460&lt;&gt;0,logVir!L460-SKir!L460*logKir!L460-SLir!L460*logHir!L460-SLir!L460*logQir!F460,0)</f>
        <v>0.1118024643112587</v>
      </c>
      <c r="G460" s="6">
        <f>IF(logVir!G460&lt;&gt;0,logVir!M460-SKir!M460*logKir!M460-SLir!M460*logHir!M460-SLir!M460*logQir!G460,0)</f>
        <v>7.4465227789316885E-2</v>
      </c>
      <c r="H460" s="6">
        <f>IF(logVir!H460&lt;&gt;0,logVir!N460-SKir!N460*logKir!N460-SLir!N460*logHir!N460-SLir!N460*logQir!H460,0)</f>
        <v>0.12602654202917213</v>
      </c>
      <c r="I460" s="6">
        <f>IF(logVir!I460&lt;&gt;0,logVir!O460-SKir!O460*logKir!O460-SLir!O460*logHir!O460-SLir!O460*logQir!I460,0)</f>
        <v>8.9807745227997671E-2</v>
      </c>
    </row>
    <row r="461" spans="1:9" x14ac:dyDescent="0.15">
      <c r="A461" s="1">
        <v>20</v>
      </c>
      <c r="B461" s="1" t="s">
        <v>123</v>
      </c>
      <c r="C461" s="1">
        <v>21</v>
      </c>
      <c r="D461" s="1" t="s">
        <v>16</v>
      </c>
      <c r="E461" s="6">
        <f>IF(logVir!E461&lt;&gt;0,logVir!K461-SKir!K461*logKir!K461-SLir!K461*logHir!K461-SLir!K461*logQir!E461,0)</f>
        <v>0.17282311482358567</v>
      </c>
      <c r="F461" s="6">
        <f>IF(logVir!F461&lt;&gt;0,logVir!L461-SKir!L461*logKir!L461-SLir!L461*logHir!L461-SLir!L461*logQir!F461,0)</f>
        <v>7.3324744246760609E-2</v>
      </c>
      <c r="G461" s="6">
        <f>IF(logVir!G461&lt;&gt;0,logVir!M461-SKir!M461*logKir!M461-SLir!M461*logHir!M461-SLir!M461*logQir!G461,0)</f>
        <v>0.18035105252041414</v>
      </c>
      <c r="H461" s="6">
        <f>IF(logVir!H461&lt;&gt;0,logVir!N461-SKir!N461*logKir!N461-SLir!N461*logHir!N461-SLir!N461*logQir!H461,0)</f>
        <v>0.20349571909220487</v>
      </c>
      <c r="I461" s="6">
        <f>IF(logVir!I461&lt;&gt;0,logVir!O461-SKir!O461*logKir!O461-SLir!O461*logHir!O461-SLir!O461*logQir!I461,0)</f>
        <v>4.1540434077889404E-2</v>
      </c>
    </row>
    <row r="462" spans="1:9" x14ac:dyDescent="0.15">
      <c r="A462" s="1">
        <v>20</v>
      </c>
      <c r="B462" s="1" t="s">
        <v>122</v>
      </c>
      <c r="C462" s="1">
        <v>22</v>
      </c>
      <c r="D462" s="1" t="s">
        <v>8</v>
      </c>
      <c r="E462" s="6">
        <f>IF(logVir!E462&lt;&gt;0,logVir!K462-SKir!K462*logKir!K462-SLir!K462*logHir!K462-SLir!K462*logQir!E462,0)</f>
        <v>-0.17885261088685722</v>
      </c>
      <c r="F462" s="6">
        <f>IF(logVir!F462&lt;&gt;0,logVir!L462-SKir!L462*logKir!L462-SLir!L462*logHir!L462-SLir!L462*logQir!F462,0)</f>
        <v>-0.19730802705365075</v>
      </c>
      <c r="G462" s="6">
        <f>IF(logVir!G462&lt;&gt;0,logVir!M462-SKir!M462*logKir!M462-SLir!M462*logHir!M462-SLir!M462*logQir!G462,0)</f>
        <v>-0.25328842528797035</v>
      </c>
      <c r="H462" s="6">
        <f>IF(logVir!H462&lt;&gt;0,logVir!N462-SKir!N462*logKir!N462-SLir!N462*logHir!N462-SLir!N462*logQir!H462,0)</f>
        <v>-0.12996918064391283</v>
      </c>
      <c r="I462" s="6">
        <f>IF(logVir!I462&lt;&gt;0,logVir!O462-SKir!O462*logKir!O462-SLir!O462*logHir!O462-SLir!O462*logQir!I462,0)</f>
        <v>2.8768523194946473E-2</v>
      </c>
    </row>
    <row r="463" spans="1:9" x14ac:dyDescent="0.15">
      <c r="A463" s="1">
        <v>20</v>
      </c>
      <c r="B463" s="1" t="s">
        <v>122</v>
      </c>
      <c r="C463" s="1">
        <v>23</v>
      </c>
      <c r="D463" s="1" t="s">
        <v>29</v>
      </c>
      <c r="E463" s="6">
        <f>IF(logVir!E463&lt;&gt;0,logVir!K463-SKir!K463*logKir!K463-SLir!K463*logHir!K463-SLir!K463*logQir!E463,0)</f>
        <v>0.17272463132253765</v>
      </c>
      <c r="F463" s="6">
        <f>IF(logVir!F463&lt;&gt;0,logVir!L463-SKir!L463*logKir!L463-SLir!L463*logHir!L463-SLir!L463*logQir!F463,0)</f>
        <v>8.5960716148064137E-2</v>
      </c>
      <c r="G463" s="6">
        <f>IF(logVir!G463&lt;&gt;0,logVir!M463-SKir!M463*logKir!M463-SLir!M463*logHir!M463-SLir!M463*logQir!G463,0)</f>
        <v>4.567912552846496E-2</v>
      </c>
      <c r="H463" s="6">
        <f>IF(logVir!H463&lt;&gt;0,logVir!N463-SKir!N463*logKir!N463-SLir!N463*logHir!N463-SLir!N463*logQir!H463,0)</f>
        <v>5.0116461406861683E-3</v>
      </c>
      <c r="I463" s="6">
        <f>IF(logVir!I463&lt;&gt;0,logVir!O463-SKir!O463*logKir!O463-SLir!O463*logHir!O463-SLir!O463*logQir!I463,0)</f>
        <v>9.6576163833175903E-3</v>
      </c>
    </row>
    <row r="464" spans="1:9" x14ac:dyDescent="0.15">
      <c r="A464" s="1">
        <v>21</v>
      </c>
      <c r="B464" s="1" t="s">
        <v>286</v>
      </c>
      <c r="C464" s="1">
        <v>1</v>
      </c>
      <c r="D464" s="1" t="s">
        <v>9</v>
      </c>
      <c r="E464" s="6">
        <f>IF(logVir!E464&lt;&gt;0,logVir!K464-SKir!K464*logKir!K464-SLir!K464*logHir!K464-SLir!K464*logQir!E464,0)</f>
        <v>0.27615645418310647</v>
      </c>
      <c r="F464" s="6">
        <f>IF(logVir!F464&lt;&gt;0,logVir!L464-SKir!L464*logKir!L464-SLir!L464*logHir!L464-SLir!L464*logQir!F464,0)</f>
        <v>0.15746649457403844</v>
      </c>
      <c r="G464" s="6">
        <f>IF(logVir!G464&lt;&gt;0,logVir!M464-SKir!M464*logKir!M464-SLir!M464*logHir!M464-SLir!M464*logQir!G464,0)</f>
        <v>7.0655621885823999E-2</v>
      </c>
      <c r="H464" s="6">
        <f>IF(logVir!H464&lt;&gt;0,logVir!N464-SKir!N464*logKir!N464-SLir!N464*logHir!N464-SLir!N464*logQir!H464,0)</f>
        <v>-5.190781326184303E-2</v>
      </c>
      <c r="I464" s="6">
        <f>IF(logVir!I464&lt;&gt;0,logVir!O464-SKir!O464*logKir!O464-SLir!O464*logHir!O464-SLir!O464*logQir!I464,0)</f>
        <v>-4.7489986853159055E-3</v>
      </c>
    </row>
    <row r="465" spans="1:9" x14ac:dyDescent="0.15">
      <c r="A465" s="1">
        <v>21</v>
      </c>
      <c r="B465" s="1" t="s">
        <v>128</v>
      </c>
      <c r="C465" s="1">
        <v>2</v>
      </c>
      <c r="D465" s="1" t="s">
        <v>10</v>
      </c>
      <c r="E465" s="6">
        <f>IF(logVir!E465&lt;&gt;0,logVir!K465-SKir!K465*logKir!K465-SLir!K465*logHir!K465-SLir!K465*logQir!E465,0)</f>
        <v>0.58204269951600462</v>
      </c>
      <c r="F465" s="6">
        <f>IF(logVir!F465&lt;&gt;0,logVir!L465-SKir!L465*logKir!L465-SLir!L465*logHir!L465-SLir!L465*logQir!F465,0)</f>
        <v>0.18419442967098382</v>
      </c>
      <c r="G465" s="6">
        <f>IF(logVir!G465&lt;&gt;0,logVir!M465-SKir!M465*logKir!M465-SLir!M465*logHir!M465-SLir!M465*logQir!G465,0)</f>
        <v>0.17267213204552084</v>
      </c>
      <c r="H465" s="6">
        <f>IF(logVir!H465&lt;&gt;0,logVir!N465-SKir!N465*logKir!N465-SLir!N465*logHir!N465-SLir!N465*logQir!H465,0)</f>
        <v>0.4268047811135447</v>
      </c>
      <c r="I465" s="6">
        <f>IF(logVir!I465&lt;&gt;0,logVir!O465-SKir!O465*logKir!O465-SLir!O465*logHir!O465-SLir!O465*logQir!I465,0)</f>
        <v>0.78582293279187776</v>
      </c>
    </row>
    <row r="466" spans="1:9" x14ac:dyDescent="0.15">
      <c r="A466" s="1">
        <v>21</v>
      </c>
      <c r="B466" s="1" t="s">
        <v>129</v>
      </c>
      <c r="C466" s="1">
        <v>3</v>
      </c>
      <c r="D466" s="1" t="s">
        <v>17</v>
      </c>
      <c r="E466" s="6">
        <f>IF(logVir!E466&lt;&gt;0,logVir!K466-SKir!K466*logKir!K466-SLir!K466*logHir!K466-SLir!K466*logQir!E466,0)</f>
        <v>-0.33184264776400874</v>
      </c>
      <c r="F466" s="6">
        <f>IF(logVir!F466&lt;&gt;0,logVir!L466-SKir!L466*logKir!L466-SLir!L466*logHir!L466-SLir!L466*logQir!F466,0)</f>
        <v>-0.31447507735141716</v>
      </c>
      <c r="G466" s="6">
        <f>IF(logVir!G466&lt;&gt;0,logVir!M466-SKir!M466*logKir!M466-SLir!M466*logHir!M466-SLir!M466*logQir!G466,0)</f>
        <v>-0.34745463434800483</v>
      </c>
      <c r="H466" s="6">
        <f>IF(logVir!H466&lt;&gt;0,logVir!N466-SKir!N466*logKir!N466-SLir!N466*logHir!N466-SLir!N466*logQir!H466,0)</f>
        <v>-0.49275461163352352</v>
      </c>
      <c r="I466" s="6">
        <f>IF(logVir!I466&lt;&gt;0,logVir!O466-SKir!O466*logKir!O466-SLir!O466*logHir!O466-SLir!O466*logQir!I466,0)</f>
        <v>-0.47220617230317202</v>
      </c>
    </row>
    <row r="467" spans="1:9" x14ac:dyDescent="0.15">
      <c r="A467" s="1">
        <v>21</v>
      </c>
      <c r="B467" s="1" t="s">
        <v>129</v>
      </c>
      <c r="C467" s="1">
        <v>4</v>
      </c>
      <c r="D467" s="1" t="s">
        <v>18</v>
      </c>
      <c r="E467" s="6">
        <f>IF(logVir!E467&lt;&gt;0,logVir!K467-SKir!K467*logKir!K467-SLir!K467*logHir!K467-SLir!K467*logQir!E467,0)</f>
        <v>-0.18162437825227837</v>
      </c>
      <c r="F467" s="6">
        <f>IF(logVir!F467&lt;&gt;0,logVir!L467-SKir!L467*logKir!L467-SLir!L467*logHir!L467-SLir!L467*logQir!F467,0)</f>
        <v>-0.2356895970489829</v>
      </c>
      <c r="G467" s="6">
        <f>IF(logVir!G467&lt;&gt;0,logVir!M467-SKir!M467*logKir!M467-SLir!M467*logHir!M467-SLir!M467*logQir!G467,0)</f>
        <v>-7.0891876457191166E-2</v>
      </c>
      <c r="H467" s="6">
        <f>IF(logVir!H467&lt;&gt;0,logVir!N467-SKir!N467*logKir!N467-SLir!N467*logHir!N467-SLir!N467*logQir!H467,0)</f>
        <v>-0.18523278569474785</v>
      </c>
      <c r="I467" s="6">
        <f>IF(logVir!I467&lt;&gt;0,logVir!O467-SKir!O467*logKir!O467-SLir!O467*logHir!O467-SLir!O467*logQir!I467,0)</f>
        <v>-0.25197475690319693</v>
      </c>
    </row>
    <row r="468" spans="1:9" x14ac:dyDescent="0.15">
      <c r="A468" s="1">
        <v>21</v>
      </c>
      <c r="B468" s="1" t="s">
        <v>129</v>
      </c>
      <c r="C468" s="1">
        <v>5</v>
      </c>
      <c r="D468" s="1" t="s">
        <v>19</v>
      </c>
      <c r="E468" s="6">
        <f>IF(logVir!E468&lt;&gt;0,logVir!K468-SKir!K468*logKir!K468-SLir!K468*logHir!K468-SLir!K468*logQir!E468,0)</f>
        <v>-0.18688303394720432</v>
      </c>
      <c r="F468" s="6">
        <f>IF(logVir!F468&lt;&gt;0,logVir!L468-SKir!L468*logKir!L468-SLir!L468*logHir!L468-SLir!L468*logQir!F468,0)</f>
        <v>9.5191741617813685E-2</v>
      </c>
      <c r="G468" s="6">
        <f>IF(logVir!G468&lt;&gt;0,logVir!M468-SKir!M468*logKir!M468-SLir!M468*logHir!M468-SLir!M468*logQir!G468,0)</f>
        <v>-2.3102060868820828E-2</v>
      </c>
      <c r="H468" s="6">
        <f>IF(logVir!H468&lt;&gt;0,logVir!N468-SKir!N468*logKir!N468-SLir!N468*logHir!N468-SLir!N468*logQir!H468,0)</f>
        <v>2.1040059216139023E-2</v>
      </c>
      <c r="I468" s="6">
        <f>IF(logVir!I468&lt;&gt;0,logVir!O468-SKir!O468*logKir!O468-SLir!O468*logHir!O468-SLir!O468*logQir!I468,0)</f>
        <v>-0.23667336743935732</v>
      </c>
    </row>
    <row r="469" spans="1:9" x14ac:dyDescent="0.15">
      <c r="A469" s="1">
        <v>21</v>
      </c>
      <c r="B469" s="1" t="s">
        <v>129</v>
      </c>
      <c r="C469" s="1">
        <v>6</v>
      </c>
      <c r="D469" s="1" t="s">
        <v>3</v>
      </c>
      <c r="E469" s="6">
        <f>IF(logVir!E469&lt;&gt;0,logVir!K469-SKir!K469*logKir!K469-SLir!K469*logHir!K469-SLir!K469*logQir!E469,0)</f>
        <v>0.38952702547909479</v>
      </c>
      <c r="F469" s="6">
        <f>IF(logVir!F469&lt;&gt;0,logVir!L469-SKir!L469*logKir!L469-SLir!L469*logHir!L469-SLir!L469*logQir!F469,0)</f>
        <v>0.87190324143066478</v>
      </c>
      <c r="G469" s="6">
        <f>IF(logVir!G469&lt;&gt;0,logVir!M469-SKir!M469*logKir!M469-SLir!M469*logHir!M469-SLir!M469*logQir!G469,0)</f>
        <v>0.49312231523958239</v>
      </c>
      <c r="H469" s="6">
        <f>IF(logVir!H469&lt;&gt;0,logVir!N469-SKir!N469*logKir!N469-SLir!N469*logHir!N469-SLir!N469*logQir!H469,0)</f>
        <v>0.44185263043086492</v>
      </c>
      <c r="I469" s="6">
        <f>IF(logVir!I469&lt;&gt;0,logVir!O469-SKir!O469*logKir!O469-SLir!O469*logHir!O469-SLir!O469*logQir!I469,0)</f>
        <v>0.87864083007200944</v>
      </c>
    </row>
    <row r="470" spans="1:9" x14ac:dyDescent="0.15">
      <c r="A470" s="1">
        <v>21</v>
      </c>
      <c r="B470" s="1" t="s">
        <v>129</v>
      </c>
      <c r="C470" s="1">
        <v>7</v>
      </c>
      <c r="D470" s="1" t="s">
        <v>20</v>
      </c>
      <c r="E470" s="6">
        <f>IF(logVir!E470&lt;&gt;0,logVir!K470-SKir!K470*logKir!K470-SLir!K470*logHir!K470-SLir!K470*logQir!E470,0)</f>
        <v>0.85688149648768808</v>
      </c>
      <c r="F470" s="6">
        <f>IF(logVir!F470&lt;&gt;0,logVir!L470-SKir!L470*logKir!L470-SLir!L470*logHir!L470-SLir!L470*logQir!F470,0)</f>
        <v>-0.92142259299286611</v>
      </c>
      <c r="G470" s="6">
        <f>IF(logVir!G470&lt;&gt;0,logVir!M470-SKir!M470*logKir!M470-SLir!M470*logHir!M470-SLir!M470*logQir!G470,0)</f>
        <v>-0.27671694560749716</v>
      </c>
      <c r="H470" s="6">
        <f>IF(logVir!H470&lt;&gt;0,logVir!N470-SKir!N470*logKir!N470-SLir!N470*logHir!N470-SLir!N470*logQir!H470,0)</f>
        <v>-0.2665803833385515</v>
      </c>
      <c r="I470" s="6">
        <f>IF(logVir!I470&lt;&gt;0,logVir!O470-SKir!O470*logKir!O470-SLir!O470*logHir!O470-SLir!O470*logQir!I470,0)</f>
        <v>-0.10253213374695958</v>
      </c>
    </row>
    <row r="471" spans="1:9" x14ac:dyDescent="0.15">
      <c r="A471" s="1">
        <v>21</v>
      </c>
      <c r="B471" s="1" t="s">
        <v>129</v>
      </c>
      <c r="C471" s="1">
        <v>8</v>
      </c>
      <c r="D471" s="1" t="s">
        <v>21</v>
      </c>
      <c r="E471" s="6">
        <f>IF(logVir!E471&lt;&gt;0,logVir!K471-SKir!K471*logKir!K471-SLir!K471*logHir!K471-SLir!K471*logQir!E471,0)</f>
        <v>-6.8357069660765074E-3</v>
      </c>
      <c r="F471" s="6">
        <f>IF(logVir!F471&lt;&gt;0,logVir!L471-SKir!L471*logKir!L471-SLir!L471*logHir!L471-SLir!L471*logQir!F471,0)</f>
        <v>-8.6910004520375034E-2</v>
      </c>
      <c r="G471" s="6">
        <f>IF(logVir!G471&lt;&gt;0,logVir!M471-SKir!M471*logKir!M471-SLir!M471*logHir!M471-SLir!M471*logQir!G471,0)</f>
        <v>5.1609266638568116E-2</v>
      </c>
      <c r="H471" s="6">
        <f>IF(logVir!H471&lt;&gt;0,logVir!N471-SKir!N471*logKir!N471-SLir!N471*logHir!N471-SLir!N471*logQir!H471,0)</f>
        <v>-0.18904286099486525</v>
      </c>
      <c r="I471" s="6">
        <f>IF(logVir!I471&lt;&gt;0,logVir!O471-SKir!O471*logKir!O471-SLir!O471*logHir!O471-SLir!O471*logQir!I471,0)</f>
        <v>-0.2749247233951892</v>
      </c>
    </row>
    <row r="472" spans="1:9" x14ac:dyDescent="0.15">
      <c r="A472" s="1">
        <v>21</v>
      </c>
      <c r="B472" s="1" t="s">
        <v>129</v>
      </c>
      <c r="C472" s="1">
        <v>9</v>
      </c>
      <c r="D472" s="1" t="s">
        <v>22</v>
      </c>
      <c r="E472" s="6">
        <f>IF(logVir!E472&lt;&gt;0,logVir!K472-SKir!K472*logKir!K472-SLir!K472*logHir!K472-SLir!K472*logQir!E472,0)</f>
        <v>0.24441134914686977</v>
      </c>
      <c r="F472" s="6">
        <f>IF(logVir!F472&lt;&gt;0,logVir!L472-SKir!L472*logKir!L472-SLir!L472*logHir!L472-SLir!L472*logQir!F472,0)</f>
        <v>0.42074246832012363</v>
      </c>
      <c r="G472" s="6">
        <f>IF(logVir!G472&lt;&gt;0,logVir!M472-SKir!M472*logKir!M472-SLir!M472*logHir!M472-SLir!M472*logQir!G472,0)</f>
        <v>0.27492560987300174</v>
      </c>
      <c r="H472" s="6">
        <f>IF(logVir!H472&lt;&gt;0,logVir!N472-SKir!N472*logKir!N472-SLir!N472*logHir!N472-SLir!N472*logQir!H472,0)</f>
        <v>-0.21414164686322662</v>
      </c>
      <c r="I472" s="6">
        <f>IF(logVir!I472&lt;&gt;0,logVir!O472-SKir!O472*logKir!O472-SLir!O472*logHir!O472-SLir!O472*logQir!I472,0)</f>
        <v>-0.20292172999893396</v>
      </c>
    </row>
    <row r="473" spans="1:9" x14ac:dyDescent="0.15">
      <c r="A473" s="1">
        <v>21</v>
      </c>
      <c r="B473" s="1" t="s">
        <v>287</v>
      </c>
      <c r="C473" s="1">
        <v>10</v>
      </c>
      <c r="D473" s="1" t="s">
        <v>23</v>
      </c>
      <c r="E473" s="6">
        <f>IF(logVir!E473&lt;&gt;0,logVir!K473-SKir!K473*logKir!K473-SLir!K473*logHir!K473-SLir!K473*logQir!E473,0)</f>
        <v>5.0479152128615618E-2</v>
      </c>
      <c r="F473" s="6">
        <f>IF(logVir!F473&lt;&gt;0,logVir!L473-SKir!L473*logKir!L473-SLir!L473*logHir!L473-SLir!L473*logQir!F473,0)</f>
        <v>4.2234298856566307E-2</v>
      </c>
      <c r="G473" s="6">
        <f>IF(logVir!G473&lt;&gt;0,logVir!M473-SKir!M473*logKir!M473-SLir!M473*logHir!M473-SLir!M473*logQir!G473,0)</f>
        <v>6.3260295261647767E-2</v>
      </c>
      <c r="H473" s="6">
        <f>IF(logVir!H473&lt;&gt;0,logVir!N473-SKir!N473*logKir!N473-SLir!N473*logHir!N473-SLir!N473*logQir!H473,0)</f>
        <v>9.1173229469664246E-2</v>
      </c>
      <c r="I473" s="6">
        <f>IF(logVir!I473&lt;&gt;0,logVir!O473-SKir!O473*logKir!O473-SLir!O473*logHir!O473-SLir!O473*logQir!I473,0)</f>
        <v>6.1383898106171453E-2</v>
      </c>
    </row>
    <row r="474" spans="1:9" x14ac:dyDescent="0.15">
      <c r="A474" s="1">
        <v>21</v>
      </c>
      <c r="B474" s="1" t="s">
        <v>129</v>
      </c>
      <c r="C474" s="1">
        <v>11</v>
      </c>
      <c r="D474" s="1" t="s">
        <v>24</v>
      </c>
      <c r="E474" s="6">
        <f>IF(logVir!E474&lt;&gt;0,logVir!K474-SKir!K474*logKir!K474-SLir!K474*logHir!K474-SLir!K474*logQir!E474,0)</f>
        <v>-0.17941863157451951</v>
      </c>
      <c r="F474" s="6">
        <f>IF(logVir!F474&lt;&gt;0,logVir!L474-SKir!L474*logKir!L474-SLir!L474*logHir!L474-SLir!L474*logQir!F474,0)</f>
        <v>5.4159362905802456E-2</v>
      </c>
      <c r="G474" s="6">
        <f>IF(logVir!G474&lt;&gt;0,logVir!M474-SKir!M474*logKir!M474-SLir!M474*logHir!M474-SLir!M474*logQir!G474,0)</f>
        <v>1.9497692401758117E-2</v>
      </c>
      <c r="H474" s="6">
        <f>IF(logVir!H474&lt;&gt;0,logVir!N474-SKir!N474*logKir!N474-SLir!N474*logHir!N474-SLir!N474*logQir!H474,0)</f>
        <v>-0.18723670549164514</v>
      </c>
      <c r="I474" s="6">
        <f>IF(logVir!I474&lt;&gt;0,logVir!O474-SKir!O474*logKir!O474-SLir!O474*logHir!O474-SLir!O474*logQir!I474,0)</f>
        <v>-0.19125547814539468</v>
      </c>
    </row>
    <row r="475" spans="1:9" x14ac:dyDescent="0.15">
      <c r="A475" s="1">
        <v>21</v>
      </c>
      <c r="B475" s="1" t="s">
        <v>129</v>
      </c>
      <c r="C475" s="1">
        <v>12</v>
      </c>
      <c r="D475" s="1" t="s">
        <v>25</v>
      </c>
      <c r="E475" s="6">
        <f>IF(logVir!E475&lt;&gt;0,logVir!K475-SKir!K475*logKir!K475-SLir!K475*logHir!K475-SLir!K475*logQir!E475,0)</f>
        <v>0.1898613910037274</v>
      </c>
      <c r="F475" s="6">
        <f>IF(logVir!F475&lt;&gt;0,logVir!L475-SKir!L475*logKir!L475-SLir!L475*logHir!L475-SLir!L475*logQir!F475,0)</f>
        <v>-0.18448165455503446</v>
      </c>
      <c r="G475" s="6">
        <f>IF(logVir!G475&lt;&gt;0,logVir!M475-SKir!M475*logKir!M475-SLir!M475*logHir!M475-SLir!M475*logQir!G475,0)</f>
        <v>-0.16527778360693715</v>
      </c>
      <c r="H475" s="6">
        <f>IF(logVir!H475&lt;&gt;0,logVir!N475-SKir!N475*logKir!N475-SLir!N475*logHir!N475-SLir!N475*logQir!H475,0)</f>
        <v>-0.16778889387400042</v>
      </c>
      <c r="I475" s="6">
        <f>IF(logVir!I475&lt;&gt;0,logVir!O475-SKir!O475*logKir!O475-SLir!O475*logHir!O475-SLir!O475*logQir!I475,0)</f>
        <v>-1.3537079686283163E-2</v>
      </c>
    </row>
    <row r="476" spans="1:9" x14ac:dyDescent="0.15">
      <c r="A476" s="1">
        <v>21</v>
      </c>
      <c r="B476" s="1" t="s">
        <v>129</v>
      </c>
      <c r="C476" s="1">
        <v>13</v>
      </c>
      <c r="D476" s="1" t="s">
        <v>26</v>
      </c>
      <c r="E476" s="6">
        <f>IF(logVir!E476&lt;&gt;0,logVir!K476-SKir!K476*logKir!K476-SLir!K476*logHir!K476-SLir!K476*logQir!E476,0)</f>
        <v>0.34827898114871869</v>
      </c>
      <c r="F476" s="6">
        <f>IF(logVir!F476&lt;&gt;0,logVir!L476-SKir!L476*logKir!L476-SLir!L476*logHir!L476-SLir!L476*logQir!F476,0)</f>
        <v>0.10605228545083309</v>
      </c>
      <c r="G476" s="6">
        <f>IF(logVir!G476&lt;&gt;0,logVir!M476-SKir!M476*logKir!M476-SLir!M476*logHir!M476-SLir!M476*logQir!G476,0)</f>
        <v>0.23339032351270095</v>
      </c>
      <c r="H476" s="6">
        <f>IF(logVir!H476&lt;&gt;0,logVir!N476-SKir!N476*logKir!N476-SLir!N476*logHir!N476-SLir!N476*logQir!H476,0)</f>
        <v>5.7980903583090236E-2</v>
      </c>
      <c r="I476" s="6">
        <f>IF(logVir!I476&lt;&gt;0,logVir!O476-SKir!O476*logKir!O476-SLir!O476*logHir!O476-SLir!O476*logQir!I476,0)</f>
        <v>3.1636642833232267E-2</v>
      </c>
    </row>
    <row r="477" spans="1:9" x14ac:dyDescent="0.15">
      <c r="A477" s="1">
        <v>21</v>
      </c>
      <c r="B477" s="1" t="s">
        <v>129</v>
      </c>
      <c r="C477" s="1">
        <v>14</v>
      </c>
      <c r="D477" s="1" t="s">
        <v>27</v>
      </c>
      <c r="E477" s="6">
        <f>IF(logVir!E477&lt;&gt;0,logVir!K477-SKir!K477*logKir!K477-SLir!K477*logHir!K477-SLir!K477*logQir!E477,0)</f>
        <v>-0.21583622998091978</v>
      </c>
      <c r="F477" s="6">
        <f>IF(logVir!F477&lt;&gt;0,logVir!L477-SKir!L477*logKir!L477-SLir!L477*logHir!L477-SLir!L477*logQir!F477,0)</f>
        <v>0.5862123450969281</v>
      </c>
      <c r="G477" s="6">
        <f>IF(logVir!G477&lt;&gt;0,logVir!M477-SKir!M477*logKir!M477-SLir!M477*logHir!M477-SLir!M477*logQir!G477,0)</f>
        <v>-0.19924884142620497</v>
      </c>
      <c r="H477" s="6">
        <f>IF(logVir!H477&lt;&gt;0,logVir!N477-SKir!N477*logKir!N477-SLir!N477*logHir!N477-SLir!N477*logQir!H477,0)</f>
        <v>3.8484555638557391E-2</v>
      </c>
      <c r="I477" s="6">
        <f>IF(logVir!I477&lt;&gt;0,logVir!O477-SKir!O477*logKir!O477-SLir!O477*logHir!O477-SLir!O477*logQir!I477,0)</f>
        <v>0.28969698622341</v>
      </c>
    </row>
    <row r="478" spans="1:9" x14ac:dyDescent="0.15">
      <c r="A478" s="1">
        <v>21</v>
      </c>
      <c r="B478" s="1" t="s">
        <v>129</v>
      </c>
      <c r="C478" s="1">
        <v>15</v>
      </c>
      <c r="D478" s="1" t="s">
        <v>28</v>
      </c>
      <c r="E478" s="6">
        <f>IF(logVir!E478&lt;&gt;0,logVir!K478-SKir!K478*logKir!K478-SLir!K478*logHir!K478-SLir!K478*logQir!E478,0)</f>
        <v>-0.15445404710574206</v>
      </c>
      <c r="F478" s="6">
        <f>IF(logVir!F478&lt;&gt;0,logVir!L478-SKir!L478*logKir!L478-SLir!L478*logHir!L478-SLir!L478*logQir!F478,0)</f>
        <v>-7.2389782977511072E-2</v>
      </c>
      <c r="G478" s="6">
        <f>IF(logVir!G478&lt;&gt;0,logVir!M478-SKir!M478*logKir!M478-SLir!M478*logHir!M478-SLir!M478*logQir!G478,0)</f>
        <v>1.1587558096625046E-2</v>
      </c>
      <c r="H478" s="6">
        <f>IF(logVir!H478&lt;&gt;0,logVir!N478-SKir!N478*logKir!N478-SLir!N478*logHir!N478-SLir!N478*logQir!H478,0)</f>
        <v>-2.336577166043519E-2</v>
      </c>
      <c r="I478" s="6">
        <f>IF(logVir!I478&lt;&gt;0,logVir!O478-SKir!O478*logKir!O478-SLir!O478*logHir!O478-SLir!O478*logQir!I478,0)</f>
        <v>-0.10964419835985716</v>
      </c>
    </row>
    <row r="479" spans="1:9" x14ac:dyDescent="0.15">
      <c r="A479" s="1">
        <v>21</v>
      </c>
      <c r="B479" s="1" t="s">
        <v>128</v>
      </c>
      <c r="C479" s="1">
        <v>16</v>
      </c>
      <c r="D479" s="1" t="s">
        <v>11</v>
      </c>
      <c r="E479" s="6">
        <f>IF(logVir!E479&lt;&gt;0,logVir!K479-SKir!K479*logKir!K479-SLir!K479*logHir!K479-SLir!K479*logQir!E479,0)</f>
        <v>-1.3170473644482858E-2</v>
      </c>
      <c r="F479" s="6">
        <f>IF(logVir!F479&lt;&gt;0,logVir!L479-SKir!L479*logKir!L479-SLir!L479*logHir!L479-SLir!L479*logQir!F479,0)</f>
        <v>8.7305761897199158E-2</v>
      </c>
      <c r="G479" s="6">
        <f>IF(logVir!G479&lt;&gt;0,logVir!M479-SKir!M479*logKir!M479-SLir!M479*logHir!M479-SLir!M479*logQir!G479,0)</f>
        <v>7.7124003090645016E-2</v>
      </c>
      <c r="H479" s="6">
        <f>IF(logVir!H479&lt;&gt;0,logVir!N479-SKir!N479*logKir!N479-SLir!N479*logHir!N479-SLir!N479*logQir!H479,0)</f>
        <v>4.1948054677771351E-2</v>
      </c>
      <c r="I479" s="6">
        <f>IF(logVir!I479&lt;&gt;0,logVir!O479-SKir!O479*logKir!O479-SLir!O479*logHir!O479-SLir!O479*logQir!I479,0)</f>
        <v>-0.10733146954520389</v>
      </c>
    </row>
    <row r="480" spans="1:9" x14ac:dyDescent="0.15">
      <c r="A480" s="1">
        <v>21</v>
      </c>
      <c r="B480" s="1" t="s">
        <v>128</v>
      </c>
      <c r="C480" s="1">
        <v>17</v>
      </c>
      <c r="D480" s="1" t="s">
        <v>12</v>
      </c>
      <c r="E480" s="6">
        <f>IF(logVir!E480&lt;&gt;0,logVir!K480-SKir!K480*logKir!K480-SLir!K480*logHir!K480-SLir!K480*logQir!E480,0)</f>
        <v>-0.23202216317621216</v>
      </c>
      <c r="F480" s="6">
        <f>IF(logVir!F480&lt;&gt;0,logVir!L480-SKir!L480*logKir!L480-SLir!L480*logHir!L480-SLir!L480*logQir!F480,0)</f>
        <v>1.509805761496515E-2</v>
      </c>
      <c r="G480" s="6">
        <f>IF(logVir!G480&lt;&gt;0,logVir!M480-SKir!M480*logKir!M480-SLir!M480*logHir!M480-SLir!M480*logQir!G480,0)</f>
        <v>-4.110587085118237E-2</v>
      </c>
      <c r="H480" s="6">
        <f>IF(logVir!H480&lt;&gt;0,logVir!N480-SKir!N480*logKir!N480-SLir!N480*logHir!N480-SLir!N480*logQir!H480,0)</f>
        <v>0.17954366571188513</v>
      </c>
      <c r="I480" s="6">
        <f>IF(logVir!I480&lt;&gt;0,logVir!O480-SKir!O480*logKir!O480-SLir!O480*logHir!O480-SLir!O480*logQir!I480,0)</f>
        <v>8.0910014392751764E-2</v>
      </c>
    </row>
    <row r="481" spans="1:9" x14ac:dyDescent="0.15">
      <c r="A481" s="1">
        <v>21</v>
      </c>
      <c r="B481" s="1" t="s">
        <v>286</v>
      </c>
      <c r="C481" s="1">
        <v>18</v>
      </c>
      <c r="D481" s="1" t="s">
        <v>13</v>
      </c>
      <c r="E481" s="6">
        <f>IF(logVir!E481&lt;&gt;0,logVir!K481-SKir!K481*logKir!K481-SLir!K481*logHir!K481-SLir!K481*logQir!E481,0)</f>
        <v>0.14816587879877141</v>
      </c>
      <c r="F481" s="6">
        <f>IF(logVir!F481&lt;&gt;0,logVir!L481-SKir!L481*logKir!L481-SLir!L481*logHir!L481-SLir!L481*logQir!F481,0)</f>
        <v>8.4023996022512093E-2</v>
      </c>
      <c r="G481" s="6">
        <f>IF(logVir!G481&lt;&gt;0,logVir!M481-SKir!M481*logKir!M481-SLir!M481*logHir!M481-SLir!M481*logQir!G481,0)</f>
        <v>0.12269365573548942</v>
      </c>
      <c r="H481" s="6">
        <f>IF(logVir!H481&lt;&gt;0,logVir!N481-SKir!N481*logKir!N481-SLir!N481*logHir!N481-SLir!N481*logQir!H481,0)</f>
        <v>0.11705414028779494</v>
      </c>
      <c r="I481" s="6">
        <f>IF(logVir!I481&lt;&gt;0,logVir!O481-SKir!O481*logKir!O481-SLir!O481*logHir!O481-SLir!O481*logQir!I481,0)</f>
        <v>4.7664595596640949E-2</v>
      </c>
    </row>
    <row r="482" spans="1:9" x14ac:dyDescent="0.15">
      <c r="A482" s="1">
        <v>21</v>
      </c>
      <c r="B482" s="1" t="s">
        <v>128</v>
      </c>
      <c r="C482" s="1">
        <v>19</v>
      </c>
      <c r="D482" s="1" t="s">
        <v>14</v>
      </c>
      <c r="E482" s="6">
        <f>IF(logVir!E482&lt;&gt;0,logVir!K482-SKir!K482*logKir!K482-SLir!K482*logHir!K482-SLir!K482*logQir!E482,0)</f>
        <v>6.7738165132797193E-2</v>
      </c>
      <c r="F482" s="6">
        <f>IF(logVir!F482&lt;&gt;0,logVir!L482-SKir!L482*logKir!L482-SLir!L482*logHir!L482-SLir!L482*logQir!F482,0)</f>
        <v>0.22493243945643751</v>
      </c>
      <c r="G482" s="6">
        <f>IF(logVir!G482&lt;&gt;0,logVir!M482-SKir!M482*logKir!M482-SLir!M482*logHir!M482-SLir!M482*logQir!G482,0)</f>
        <v>0.19469537375084972</v>
      </c>
      <c r="H482" s="6">
        <f>IF(logVir!H482&lt;&gt;0,logVir!N482-SKir!N482*logKir!N482-SLir!N482*logHir!N482-SLir!N482*logQir!H482,0)</f>
        <v>-0.11259914068086348</v>
      </c>
      <c r="I482" s="6">
        <f>IF(logVir!I482&lt;&gt;0,logVir!O482-SKir!O482*logKir!O482-SLir!O482*logHir!O482-SLir!O482*logQir!I482,0)</f>
        <v>-0.11446596856568321</v>
      </c>
    </row>
    <row r="483" spans="1:9" x14ac:dyDescent="0.15">
      <c r="A483" s="1">
        <v>21</v>
      </c>
      <c r="B483" s="1" t="s">
        <v>128</v>
      </c>
      <c r="C483" s="1">
        <v>20</v>
      </c>
      <c r="D483" s="1" t="s">
        <v>15</v>
      </c>
      <c r="E483" s="6">
        <f>IF(logVir!E483&lt;&gt;0,logVir!K483-SKir!K483*logKir!K483-SLir!K483*logHir!K483-SLir!K483*logQir!E483,0)</f>
        <v>-0.25488028913365085</v>
      </c>
      <c r="F483" s="6">
        <f>IF(logVir!F483&lt;&gt;0,logVir!L483-SKir!L483*logKir!L483-SLir!L483*logHir!L483-SLir!L483*logQir!F483,0)</f>
        <v>0.24355921674108144</v>
      </c>
      <c r="G483" s="6">
        <f>IF(logVir!G483&lt;&gt;0,logVir!M483-SKir!M483*logKir!M483-SLir!M483*logHir!M483-SLir!M483*logQir!G483,0)</f>
        <v>0.2854564357245124</v>
      </c>
      <c r="H483" s="6">
        <f>IF(logVir!H483&lt;&gt;0,logVir!N483-SKir!N483*logKir!N483-SLir!N483*logHir!N483-SLir!N483*logQir!H483,0)</f>
        <v>0.18515293710580777</v>
      </c>
      <c r="I483" s="6">
        <f>IF(logVir!I483&lt;&gt;0,logVir!O483-SKir!O483*logKir!O483-SLir!O483*logHir!O483-SLir!O483*logQir!I483,0)</f>
        <v>9.7221685633012575E-2</v>
      </c>
    </row>
    <row r="484" spans="1:9" x14ac:dyDescent="0.15">
      <c r="A484" s="1">
        <v>21</v>
      </c>
      <c r="B484" s="1" t="s">
        <v>128</v>
      </c>
      <c r="C484" s="1">
        <v>21</v>
      </c>
      <c r="D484" s="1" t="s">
        <v>16</v>
      </c>
      <c r="E484" s="6">
        <f>IF(logVir!E484&lt;&gt;0,logVir!K484-SKir!K484*logKir!K484-SLir!K484*logHir!K484-SLir!K484*logQir!E484,0)</f>
        <v>-7.124706349885529E-2</v>
      </c>
      <c r="F484" s="6">
        <f>IF(logVir!F484&lt;&gt;0,logVir!L484-SKir!L484*logKir!L484-SLir!L484*logHir!L484-SLir!L484*logQir!F484,0)</f>
        <v>0.21692834574295736</v>
      </c>
      <c r="G484" s="6">
        <f>IF(logVir!G484&lt;&gt;0,logVir!M484-SKir!M484*logKir!M484-SLir!M484*logHir!M484-SLir!M484*logQir!G484,0)</f>
        <v>0.20270458492754162</v>
      </c>
      <c r="H484" s="6">
        <f>IF(logVir!H484&lt;&gt;0,logVir!N484-SKir!N484*logKir!N484-SLir!N484*logHir!N484-SLir!N484*logQir!H484,0)</f>
        <v>6.5152243898436171E-2</v>
      </c>
      <c r="I484" s="6">
        <f>IF(logVir!I484&lt;&gt;0,logVir!O484-SKir!O484*logKir!O484-SLir!O484*logHir!O484-SLir!O484*logQir!I484,0)</f>
        <v>0.20717574387903689</v>
      </c>
    </row>
    <row r="485" spans="1:9" x14ac:dyDescent="0.15">
      <c r="A485" s="1">
        <v>21</v>
      </c>
      <c r="B485" s="1" t="s">
        <v>127</v>
      </c>
      <c r="C485" s="1">
        <v>22</v>
      </c>
      <c r="D485" s="1" t="s">
        <v>8</v>
      </c>
      <c r="E485" s="6">
        <f>IF(logVir!E485&lt;&gt;0,logVir!K485-SKir!K485*logKir!K485-SLir!K485*logHir!K485-SLir!K485*logQir!E485,0)</f>
        <v>0.16676898341207491</v>
      </c>
      <c r="F485" s="6">
        <f>IF(logVir!F485&lt;&gt;0,logVir!L485-SKir!L485*logKir!L485-SLir!L485*logHir!L485-SLir!L485*logQir!F485,0)</f>
        <v>0.13832732039750989</v>
      </c>
      <c r="G485" s="6">
        <f>IF(logVir!G485&lt;&gt;0,logVir!M485-SKir!M485*logKir!M485-SLir!M485*logHir!M485-SLir!M485*logQir!G485,0)</f>
        <v>1.9583497457972963E-2</v>
      </c>
      <c r="H485" s="6">
        <f>IF(logVir!H485&lt;&gt;0,logVir!N485-SKir!N485*logKir!N485-SLir!N485*logHir!N485-SLir!N485*logQir!H485,0)</f>
        <v>-2.55569544934721E-2</v>
      </c>
      <c r="I485" s="6">
        <f>IF(logVir!I485&lt;&gt;0,logVir!O485-SKir!O485*logKir!O485-SLir!O485*logHir!O485-SLir!O485*logQir!I485,0)</f>
        <v>-5.847302804975394E-3</v>
      </c>
    </row>
    <row r="486" spans="1:9" x14ac:dyDescent="0.15">
      <c r="A486" s="1">
        <v>21</v>
      </c>
      <c r="B486" s="1" t="s">
        <v>127</v>
      </c>
      <c r="C486" s="1">
        <v>23</v>
      </c>
      <c r="D486" s="1" t="s">
        <v>29</v>
      </c>
      <c r="E486" s="6">
        <f>IF(logVir!E486&lt;&gt;0,logVir!K486-SKir!K486*logKir!K486-SLir!K486*logHir!K486-SLir!K486*logQir!E486,0)</f>
        <v>5.5420474796323962E-2</v>
      </c>
      <c r="F486" s="6">
        <f>IF(logVir!F486&lt;&gt;0,logVir!L486-SKir!L486*logKir!L486-SLir!L486*logHir!L486-SLir!L486*logQir!F486,0)</f>
        <v>-4.2596469488231092E-3</v>
      </c>
      <c r="G486" s="6">
        <f>IF(logVir!G486&lt;&gt;0,logVir!M486-SKir!M486*logKir!M486-SLir!M486*logHir!M486-SLir!M486*logQir!G486,0)</f>
        <v>-4.9472998042643622E-3</v>
      </c>
      <c r="H486" s="6">
        <f>IF(logVir!H486&lt;&gt;0,logVir!N486-SKir!N486*logKir!N486-SLir!N486*logHir!N486-SLir!N486*logQir!H486,0)</f>
        <v>-4.3527457590779133E-4</v>
      </c>
      <c r="I486" s="6">
        <f>IF(logVir!I486&lt;&gt;0,logVir!O486-SKir!O486*logKir!O486-SLir!O486*logHir!O486-SLir!O486*logQir!I486,0)</f>
        <v>-1.4365430036699574E-2</v>
      </c>
    </row>
    <row r="487" spans="1:9" x14ac:dyDescent="0.15">
      <c r="A487" s="1">
        <v>22</v>
      </c>
      <c r="B487" s="1" t="s">
        <v>133</v>
      </c>
      <c r="C487" s="1">
        <v>1</v>
      </c>
      <c r="D487" s="1" t="s">
        <v>9</v>
      </c>
      <c r="E487" s="6">
        <f>IF(logVir!E487&lt;&gt;0,logVir!K487-SKir!K487*logKir!K487-SLir!K487*logHir!K487-SLir!K487*logQir!E487,0)</f>
        <v>-0.17408023596636993</v>
      </c>
      <c r="F487" s="6">
        <f>IF(logVir!F487&lt;&gt;0,logVir!L487-SKir!L487*logKir!L487-SLir!L487*logHir!L487-SLir!L487*logQir!F487,0)</f>
        <v>-0.20783092609719017</v>
      </c>
      <c r="G487" s="6">
        <f>IF(logVir!G487&lt;&gt;0,logVir!M487-SKir!M487*logKir!M487-SLir!M487*logHir!M487-SLir!M487*logQir!G487,0)</f>
        <v>-0.1806644896460102</v>
      </c>
      <c r="H487" s="6">
        <f>IF(logVir!H487&lt;&gt;0,logVir!N487-SKir!N487*logKir!N487-SLir!N487*logHir!N487-SLir!N487*logQir!H487,0)</f>
        <v>1.0481887683237687E-2</v>
      </c>
      <c r="I487" s="6">
        <f>IF(logVir!I487&lt;&gt;0,logVir!O487-SKir!O487*logKir!O487-SLir!O487*logHir!O487-SLir!O487*logQir!I487,0)</f>
        <v>1.6995673772917996E-2</v>
      </c>
    </row>
    <row r="488" spans="1:9" x14ac:dyDescent="0.15">
      <c r="A488" s="1">
        <v>22</v>
      </c>
      <c r="B488" s="1" t="s">
        <v>133</v>
      </c>
      <c r="C488" s="1">
        <v>2</v>
      </c>
      <c r="D488" s="1" t="s">
        <v>10</v>
      </c>
      <c r="E488" s="6">
        <f>IF(logVir!E488&lt;&gt;0,logVir!K488-SKir!K488*logKir!K488-SLir!K488*logHir!K488-SLir!K488*logQir!E488,0)</f>
        <v>0.40069774739979763</v>
      </c>
      <c r="F488" s="6">
        <f>IF(logVir!F488&lt;&gt;0,logVir!L488-SKir!L488*logKir!L488-SLir!L488*logHir!L488-SLir!L488*logQir!F488,0)</f>
        <v>0.48353840668115644</v>
      </c>
      <c r="G488" s="6">
        <f>IF(logVir!G488&lt;&gt;0,logVir!M488-SKir!M488*logKir!M488-SLir!M488*logHir!M488-SLir!M488*logQir!G488,0)</f>
        <v>0.35438625784428057</v>
      </c>
      <c r="H488" s="6">
        <f>IF(logVir!H488&lt;&gt;0,logVir!N488-SKir!N488*logKir!N488-SLir!N488*logHir!N488-SLir!N488*logQir!H488,0)</f>
        <v>-7.9823845283573308E-2</v>
      </c>
      <c r="I488" s="6">
        <f>IF(logVir!I488&lt;&gt;0,logVir!O488-SKir!O488*logKir!O488-SLir!O488*logHir!O488-SLir!O488*logQir!I488,0)</f>
        <v>0.32209609689947383</v>
      </c>
    </row>
    <row r="489" spans="1:9" x14ac:dyDescent="0.15">
      <c r="A489" s="1">
        <v>22</v>
      </c>
      <c r="B489" s="1" t="s">
        <v>134</v>
      </c>
      <c r="C489" s="1">
        <v>3</v>
      </c>
      <c r="D489" s="1" t="s">
        <v>17</v>
      </c>
      <c r="E489" s="6">
        <f>IF(logVir!E489&lt;&gt;0,logVir!K489-SKir!K489*logKir!K489-SLir!K489*logHir!K489-SLir!K489*logQir!E489,0)</f>
        <v>0.15384087684826042</v>
      </c>
      <c r="F489" s="6">
        <f>IF(logVir!F489&lt;&gt;0,logVir!L489-SKir!L489*logKir!L489-SLir!L489*logHir!L489-SLir!L489*logQir!F489,0)</f>
        <v>0.20482980643301885</v>
      </c>
      <c r="G489" s="6">
        <f>IF(logVir!G489&lt;&gt;0,logVir!M489-SKir!M489*logKir!M489-SLir!M489*logHir!M489-SLir!M489*logQir!G489,0)</f>
        <v>7.0978429722997033E-2</v>
      </c>
      <c r="H489" s="6">
        <f>IF(logVir!H489&lt;&gt;0,logVir!N489-SKir!N489*logKir!N489-SLir!N489*logHir!N489-SLir!N489*logQir!H489,0)</f>
        <v>0.25513163104675907</v>
      </c>
      <c r="I489" s="6">
        <f>IF(logVir!I489&lt;&gt;0,logVir!O489-SKir!O489*logKir!O489-SLir!O489*logHir!O489-SLir!O489*logQir!I489,0)</f>
        <v>0.59557089937305052</v>
      </c>
    </row>
    <row r="490" spans="1:9" x14ac:dyDescent="0.15">
      <c r="A490" s="1">
        <v>22</v>
      </c>
      <c r="B490" s="1" t="s">
        <v>134</v>
      </c>
      <c r="C490" s="1">
        <v>4</v>
      </c>
      <c r="D490" s="1" t="s">
        <v>18</v>
      </c>
      <c r="E490" s="6">
        <f>IF(logVir!E490&lt;&gt;0,logVir!K490-SKir!K490*logKir!K490-SLir!K490*logHir!K490-SLir!K490*logQir!E490,0)</f>
        <v>-4.7986861627063782E-2</v>
      </c>
      <c r="F490" s="6">
        <f>IF(logVir!F490&lt;&gt;0,logVir!L490-SKir!L490*logKir!L490-SLir!L490*logHir!L490-SLir!L490*logQir!F490,0)</f>
        <v>-1.569795370501198E-2</v>
      </c>
      <c r="G490" s="6">
        <f>IF(logVir!G490&lt;&gt;0,logVir!M490-SKir!M490*logKir!M490-SLir!M490*logHir!M490-SLir!M490*logQir!G490,0)</f>
        <v>2.4590916464371282E-2</v>
      </c>
      <c r="H490" s="6">
        <f>IF(logVir!H490&lt;&gt;0,logVir!N490-SKir!N490*logKir!N490-SLir!N490*logHir!N490-SLir!N490*logQir!H490,0)</f>
        <v>0.10291029017696957</v>
      </c>
      <c r="I490" s="6">
        <f>IF(logVir!I490&lt;&gt;0,logVir!O490-SKir!O490*logKir!O490-SLir!O490*logHir!O490-SLir!O490*logQir!I490,0)</f>
        <v>-0.26872739771698456</v>
      </c>
    </row>
    <row r="491" spans="1:9" x14ac:dyDescent="0.15">
      <c r="A491" s="1">
        <v>22</v>
      </c>
      <c r="B491" s="1" t="s">
        <v>134</v>
      </c>
      <c r="C491" s="1">
        <v>5</v>
      </c>
      <c r="D491" s="1" t="s">
        <v>19</v>
      </c>
      <c r="E491" s="6">
        <f>IF(logVir!E491&lt;&gt;0,logVir!K491-SKir!K491*logKir!K491-SLir!K491*logHir!K491-SLir!K491*logQir!E491,0)</f>
        <v>-0.26789671804120618</v>
      </c>
      <c r="F491" s="6">
        <f>IF(logVir!F491&lt;&gt;0,logVir!L491-SKir!L491*logKir!L491-SLir!L491*logHir!L491-SLir!L491*logQir!F491,0)</f>
        <v>-3.2984623702976112E-2</v>
      </c>
      <c r="G491" s="6">
        <f>IF(logVir!G491&lt;&gt;0,logVir!M491-SKir!M491*logKir!M491-SLir!M491*logHir!M491-SLir!M491*logQir!G491,0)</f>
        <v>-3.4247451173224752E-2</v>
      </c>
      <c r="H491" s="6">
        <f>IF(logVir!H491&lt;&gt;0,logVir!N491-SKir!N491*logKir!N491-SLir!N491*logHir!N491-SLir!N491*logQir!H491,0)</f>
        <v>-1.4207016321080155E-2</v>
      </c>
      <c r="I491" s="6">
        <f>IF(logVir!I491&lt;&gt;0,logVir!O491-SKir!O491*logKir!O491-SLir!O491*logHir!O491-SLir!O491*logQir!I491,0)</f>
        <v>1.7196401652051285E-2</v>
      </c>
    </row>
    <row r="492" spans="1:9" x14ac:dyDescent="0.15">
      <c r="A492" s="1">
        <v>22</v>
      </c>
      <c r="B492" s="1" t="s">
        <v>134</v>
      </c>
      <c r="C492" s="1">
        <v>6</v>
      </c>
      <c r="D492" s="1" t="s">
        <v>3</v>
      </c>
      <c r="E492" s="6">
        <f>IF(logVir!E492&lt;&gt;0,logVir!K492-SKir!K492*logKir!K492-SLir!K492*logHir!K492-SLir!K492*logQir!E492,0)</f>
        <v>1.0647755961635308</v>
      </c>
      <c r="F492" s="6">
        <f>IF(logVir!F492&lt;&gt;0,logVir!L492-SKir!L492*logKir!L492-SLir!L492*logHir!L492-SLir!L492*logQir!F492,0)</f>
        <v>0.86896310930211729</v>
      </c>
      <c r="G492" s="6">
        <f>IF(logVir!G492&lt;&gt;0,logVir!M492-SKir!M492*logKir!M492-SLir!M492*logHir!M492-SLir!M492*logQir!G492,0)</f>
        <v>0.84823591492813688</v>
      </c>
      <c r="H492" s="6">
        <f>IF(logVir!H492&lt;&gt;0,logVir!N492-SKir!N492*logKir!N492-SLir!N492*logHir!N492-SLir!N492*logQir!H492,0)</f>
        <v>0.47835464143644912</v>
      </c>
      <c r="I492" s="6">
        <f>IF(logVir!I492&lt;&gt;0,logVir!O492-SKir!O492*logKir!O492-SLir!O492*logHir!O492-SLir!O492*logQir!I492,0)</f>
        <v>5.8902376542310578E-2</v>
      </c>
    </row>
    <row r="493" spans="1:9" x14ac:dyDescent="0.15">
      <c r="A493" s="1">
        <v>22</v>
      </c>
      <c r="B493" s="1" t="s">
        <v>134</v>
      </c>
      <c r="C493" s="1">
        <v>7</v>
      </c>
      <c r="D493" s="1" t="s">
        <v>20</v>
      </c>
      <c r="E493" s="6">
        <f>IF(logVir!E493&lt;&gt;0,logVir!K493-SKir!K493*logKir!K493-SLir!K493*logHir!K493-SLir!K493*logQir!E493,0)</f>
        <v>-0.44550462162209176</v>
      </c>
      <c r="F493" s="6">
        <f>IF(logVir!F493&lt;&gt;0,logVir!L493-SKir!L493*logKir!L493-SLir!L493*logHir!L493-SLir!L493*logQir!F493,0)</f>
        <v>0.23872421663912471</v>
      </c>
      <c r="G493" s="6">
        <f>IF(logVir!G493&lt;&gt;0,logVir!M493-SKir!M493*logKir!M493-SLir!M493*logHir!M493-SLir!M493*logQir!G493,0)</f>
        <v>-0.24856043954685531</v>
      </c>
      <c r="H493" s="6">
        <f>IF(logVir!H493&lt;&gt;0,logVir!N493-SKir!N493*logKir!N493-SLir!N493*logHir!N493-SLir!N493*logQir!H493,0)</f>
        <v>-0.99488056792083923</v>
      </c>
      <c r="I493" s="6">
        <f>IF(logVir!I493&lt;&gt;0,logVir!O493-SKir!O493*logKir!O493-SLir!O493*logHir!O493-SLir!O493*logQir!I493,0)</f>
        <v>-1.310576595499632</v>
      </c>
    </row>
    <row r="494" spans="1:9" x14ac:dyDescent="0.15">
      <c r="A494" s="1">
        <v>22</v>
      </c>
      <c r="B494" s="1" t="s">
        <v>134</v>
      </c>
      <c r="C494" s="1">
        <v>8</v>
      </c>
      <c r="D494" s="1" t="s">
        <v>21</v>
      </c>
      <c r="E494" s="6">
        <f>IF(logVir!E494&lt;&gt;0,logVir!K494-SKir!K494*logKir!K494-SLir!K494*logHir!K494-SLir!K494*logQir!E494,0)</f>
        <v>2.4056242125531584E-2</v>
      </c>
      <c r="F494" s="6">
        <f>IF(logVir!F494&lt;&gt;0,logVir!L494-SKir!L494*logKir!L494-SLir!L494*logHir!L494-SLir!L494*logQir!F494,0)</f>
        <v>-5.0275888428715332E-2</v>
      </c>
      <c r="G494" s="6">
        <f>IF(logVir!G494&lt;&gt;0,logVir!M494-SKir!M494*logKir!M494-SLir!M494*logHir!M494-SLir!M494*logQir!G494,0)</f>
        <v>-1.4435595726187172E-2</v>
      </c>
      <c r="H494" s="6">
        <f>IF(logVir!H494&lt;&gt;0,logVir!N494-SKir!N494*logKir!N494-SLir!N494*logHir!N494-SLir!N494*logQir!H494,0)</f>
        <v>2.7173224463573863E-2</v>
      </c>
      <c r="I494" s="6">
        <f>IF(logVir!I494&lt;&gt;0,logVir!O494-SKir!O494*logKir!O494-SLir!O494*logHir!O494-SLir!O494*logQir!I494,0)</f>
        <v>-4.0036659389816223E-2</v>
      </c>
    </row>
    <row r="495" spans="1:9" x14ac:dyDescent="0.15">
      <c r="A495" s="1">
        <v>22</v>
      </c>
      <c r="B495" s="1" t="s">
        <v>134</v>
      </c>
      <c r="C495" s="1">
        <v>9</v>
      </c>
      <c r="D495" s="1" t="s">
        <v>22</v>
      </c>
      <c r="E495" s="6">
        <f>IF(logVir!E495&lt;&gt;0,logVir!K495-SKir!K495*logKir!K495-SLir!K495*logHir!K495-SLir!K495*logQir!E495,0)</f>
        <v>0.23161836116565965</v>
      </c>
      <c r="F495" s="6">
        <f>IF(logVir!F495&lt;&gt;0,logVir!L495-SKir!L495*logKir!L495-SLir!L495*logHir!L495-SLir!L495*logQir!F495,0)</f>
        <v>0.13135127358385187</v>
      </c>
      <c r="G495" s="6">
        <f>IF(logVir!G495&lt;&gt;0,logVir!M495-SKir!M495*logKir!M495-SLir!M495*logHir!M495-SLir!M495*logQir!G495,0)</f>
        <v>0.23335623341053305</v>
      </c>
      <c r="H495" s="6">
        <f>IF(logVir!H495&lt;&gt;0,logVir!N495-SKir!N495*logKir!N495-SLir!N495*logHir!N495-SLir!N495*logQir!H495,0)</f>
        <v>1.4462246021871072E-2</v>
      </c>
      <c r="I495" s="6">
        <f>IF(logVir!I495&lt;&gt;0,logVir!O495-SKir!O495*logKir!O495-SLir!O495*logHir!O495-SLir!O495*logQir!I495,0)</f>
        <v>-0.16514985499145557</v>
      </c>
    </row>
    <row r="496" spans="1:9" x14ac:dyDescent="0.15">
      <c r="A496" s="1">
        <v>22</v>
      </c>
      <c r="B496" s="1" t="s">
        <v>134</v>
      </c>
      <c r="C496" s="1">
        <v>10</v>
      </c>
      <c r="D496" s="1" t="s">
        <v>23</v>
      </c>
      <c r="E496" s="6">
        <f>IF(logVir!E496&lt;&gt;0,logVir!K496-SKir!K496*logKir!K496-SLir!K496*logHir!K496-SLir!K496*logQir!E496,0)</f>
        <v>-1.3165977759328328E-3</v>
      </c>
      <c r="F496" s="6">
        <f>IF(logVir!F496&lt;&gt;0,logVir!L496-SKir!L496*logKir!L496-SLir!L496*logHir!L496-SLir!L496*logQir!F496,0)</f>
        <v>8.3067946334452483E-2</v>
      </c>
      <c r="G496" s="6">
        <f>IF(logVir!G496&lt;&gt;0,logVir!M496-SKir!M496*logKir!M496-SLir!M496*logHir!M496-SLir!M496*logQir!G496,0)</f>
        <v>-7.0619608447003998E-3</v>
      </c>
      <c r="H496" s="6">
        <f>IF(logVir!H496&lt;&gt;0,logVir!N496-SKir!N496*logKir!N496-SLir!N496*logHir!N496-SLir!N496*logQir!H496,0)</f>
        <v>-0.12735812060692314</v>
      </c>
      <c r="I496" s="6">
        <f>IF(logVir!I496&lt;&gt;0,logVir!O496-SKir!O496*logKir!O496-SLir!O496*logHir!O496-SLir!O496*logQir!I496,0)</f>
        <v>-0.17520121368248859</v>
      </c>
    </row>
    <row r="497" spans="1:9" x14ac:dyDescent="0.15">
      <c r="A497" s="1">
        <v>22</v>
      </c>
      <c r="B497" s="1" t="s">
        <v>134</v>
      </c>
      <c r="C497" s="1">
        <v>11</v>
      </c>
      <c r="D497" s="1" t="s">
        <v>24</v>
      </c>
      <c r="E497" s="6">
        <f>IF(logVir!E497&lt;&gt;0,logVir!K497-SKir!K497*logKir!K497-SLir!K497*logHir!K497-SLir!K497*logQir!E497,0)</f>
        <v>0.13923037905905433</v>
      </c>
      <c r="F497" s="6">
        <f>IF(logVir!F497&lt;&gt;0,logVir!L497-SKir!L497*logKir!L497-SLir!L497*logHir!L497-SLir!L497*logQir!F497,0)</f>
        <v>9.8458794954761522E-2</v>
      </c>
      <c r="G497" s="6">
        <f>IF(logVir!G497&lt;&gt;0,logVir!M497-SKir!M497*logKir!M497-SLir!M497*logHir!M497-SLir!M497*logQir!G497,0)</f>
        <v>-5.1583723356416443E-3</v>
      </c>
      <c r="H497" s="6">
        <f>IF(logVir!H497&lt;&gt;0,logVir!N497-SKir!N497*logKir!N497-SLir!N497*logHir!N497-SLir!N497*logQir!H497,0)</f>
        <v>-0.20097256229229621</v>
      </c>
      <c r="I497" s="6">
        <f>IF(logVir!I497&lt;&gt;0,logVir!O497-SKir!O497*logKir!O497-SLir!O497*logHir!O497-SLir!O497*logQir!I497,0)</f>
        <v>-0.40630747835939707</v>
      </c>
    </row>
    <row r="498" spans="1:9" x14ac:dyDescent="0.15">
      <c r="A498" s="1">
        <v>22</v>
      </c>
      <c r="B498" s="1" t="s">
        <v>134</v>
      </c>
      <c r="C498" s="1">
        <v>12</v>
      </c>
      <c r="D498" s="1" t="s">
        <v>25</v>
      </c>
      <c r="E498" s="6">
        <f>IF(logVir!E498&lt;&gt;0,logVir!K498-SKir!K498*logKir!K498-SLir!K498*logHir!K498-SLir!K498*logQir!E498,0)</f>
        <v>5.9487198886969128E-3</v>
      </c>
      <c r="F498" s="6">
        <f>IF(logVir!F498&lt;&gt;0,logVir!L498-SKir!L498*logKir!L498-SLir!L498*logHir!L498-SLir!L498*logQir!F498,0)</f>
        <v>0.11502136292044152</v>
      </c>
      <c r="G498" s="6">
        <f>IF(logVir!G498&lt;&gt;0,logVir!M498-SKir!M498*logKir!M498-SLir!M498*logHir!M498-SLir!M498*logQir!G498,0)</f>
        <v>0.15370619517806794</v>
      </c>
      <c r="H498" s="6">
        <f>IF(logVir!H498&lt;&gt;0,logVir!N498-SKir!N498*logKir!N498-SLir!N498*logHir!N498-SLir!N498*logQir!H498,0)</f>
        <v>0.35812847803828318</v>
      </c>
      <c r="I498" s="6">
        <f>IF(logVir!I498&lt;&gt;0,logVir!O498-SKir!O498*logKir!O498-SLir!O498*logHir!O498-SLir!O498*logQir!I498,0)</f>
        <v>0.39398164163396882</v>
      </c>
    </row>
    <row r="499" spans="1:9" x14ac:dyDescent="0.15">
      <c r="A499" s="1">
        <v>22</v>
      </c>
      <c r="B499" s="1" t="s">
        <v>134</v>
      </c>
      <c r="C499" s="1">
        <v>13</v>
      </c>
      <c r="D499" s="1" t="s">
        <v>26</v>
      </c>
      <c r="E499" s="6">
        <f>IF(logVir!E499&lt;&gt;0,logVir!K499-SKir!K499*logKir!K499-SLir!K499*logHir!K499-SLir!K499*logQir!E499,0)</f>
        <v>0.35426380496815568</v>
      </c>
      <c r="F499" s="6">
        <f>IF(logVir!F499&lt;&gt;0,logVir!L499-SKir!L499*logKir!L499-SLir!L499*logHir!L499-SLir!L499*logQir!F499,0)</f>
        <v>0.25332149479661026</v>
      </c>
      <c r="G499" s="6">
        <f>IF(logVir!G499&lt;&gt;0,logVir!M499-SKir!M499*logKir!M499-SLir!M499*logHir!M499-SLir!M499*logQir!G499,0)</f>
        <v>8.4956078700800325E-2</v>
      </c>
      <c r="H499" s="6">
        <f>IF(logVir!H499&lt;&gt;0,logVir!N499-SKir!N499*logKir!N499-SLir!N499*logHir!N499-SLir!N499*logQir!H499,0)</f>
        <v>0.19025605238004847</v>
      </c>
      <c r="I499" s="6">
        <f>IF(logVir!I499&lt;&gt;0,logVir!O499-SKir!O499*logKir!O499-SLir!O499*logHir!O499-SLir!O499*logQir!I499,0)</f>
        <v>5.5198424618521376E-2</v>
      </c>
    </row>
    <row r="500" spans="1:9" x14ac:dyDescent="0.15">
      <c r="A500" s="1">
        <v>22</v>
      </c>
      <c r="B500" s="1" t="s">
        <v>134</v>
      </c>
      <c r="C500" s="1">
        <v>14</v>
      </c>
      <c r="D500" s="1" t="s">
        <v>27</v>
      </c>
      <c r="E500" s="6">
        <f>IF(logVir!E500&lt;&gt;0,logVir!K500-SKir!K500*logKir!K500-SLir!K500*logHir!K500-SLir!K500*logQir!E500,0)</f>
        <v>0.47202742037003209</v>
      </c>
      <c r="F500" s="6">
        <f>IF(logVir!F500&lt;&gt;0,logVir!L500-SKir!L500*logKir!L500-SLir!L500*logHir!L500-SLir!L500*logQir!F500,0)</f>
        <v>0.10358774191990955</v>
      </c>
      <c r="G500" s="6">
        <f>IF(logVir!G500&lt;&gt;0,logVir!M500-SKir!M500*logKir!M500-SLir!M500*logHir!M500-SLir!M500*logQir!G500,0)</f>
        <v>0.42655507818929406</v>
      </c>
      <c r="H500" s="6">
        <f>IF(logVir!H500&lt;&gt;0,logVir!N500-SKir!N500*logKir!N500-SLir!N500*logHir!N500-SLir!N500*logQir!H500,0)</f>
        <v>0.78185234073466447</v>
      </c>
      <c r="I500" s="6">
        <f>IF(logVir!I500&lt;&gt;0,logVir!O500-SKir!O500*logKir!O500-SLir!O500*logHir!O500-SLir!O500*logQir!I500,0)</f>
        <v>0.56236688247238331</v>
      </c>
    </row>
    <row r="501" spans="1:9" x14ac:dyDescent="0.15">
      <c r="A501" s="1">
        <v>22</v>
      </c>
      <c r="B501" s="1" t="s">
        <v>134</v>
      </c>
      <c r="C501" s="1">
        <v>15</v>
      </c>
      <c r="D501" s="1" t="s">
        <v>28</v>
      </c>
      <c r="E501" s="6">
        <f>IF(logVir!E501&lt;&gt;0,logVir!K501-SKir!K501*logKir!K501-SLir!K501*logHir!K501-SLir!K501*logQir!E501,0)</f>
        <v>-5.0724271900771181E-2</v>
      </c>
      <c r="F501" s="6">
        <f>IF(logVir!F501&lt;&gt;0,logVir!L501-SKir!L501*logKir!L501-SLir!L501*logHir!L501-SLir!L501*logQir!F501,0)</f>
        <v>-1.9246138153958581E-2</v>
      </c>
      <c r="G501" s="6">
        <f>IF(logVir!G501&lt;&gt;0,logVir!M501-SKir!M501*logKir!M501-SLir!M501*logHir!M501-SLir!M501*logQir!G501,0)</f>
        <v>5.2606319405028593E-2</v>
      </c>
      <c r="H501" s="6">
        <f>IF(logVir!H501&lt;&gt;0,logVir!N501-SKir!N501*logKir!N501-SLir!N501*logHir!N501-SLir!N501*logQir!H501,0)</f>
        <v>6.3289387278903819E-2</v>
      </c>
      <c r="I501" s="6">
        <f>IF(logVir!I501&lt;&gt;0,logVir!O501-SKir!O501*logKir!O501-SLir!O501*logHir!O501-SLir!O501*logQir!I501,0)</f>
        <v>0.11066888181313175</v>
      </c>
    </row>
    <row r="502" spans="1:9" x14ac:dyDescent="0.15">
      <c r="A502" s="1">
        <v>22</v>
      </c>
      <c r="B502" s="1" t="s">
        <v>133</v>
      </c>
      <c r="C502" s="1">
        <v>16</v>
      </c>
      <c r="D502" s="1" t="s">
        <v>11</v>
      </c>
      <c r="E502" s="6">
        <f>IF(logVir!E502&lt;&gt;0,logVir!K502-SKir!K502*logKir!K502-SLir!K502*logHir!K502-SLir!K502*logQir!E502,0)</f>
        <v>0.12552822124317145</v>
      </c>
      <c r="F502" s="6">
        <f>IF(logVir!F502&lt;&gt;0,logVir!L502-SKir!L502*logKir!L502-SLir!L502*logHir!L502-SLir!L502*logQir!F502,0)</f>
        <v>-0.17467471343633234</v>
      </c>
      <c r="G502" s="6">
        <f>IF(logVir!G502&lt;&gt;0,logVir!M502-SKir!M502*logKir!M502-SLir!M502*logHir!M502-SLir!M502*logQir!G502,0)</f>
        <v>-5.472911928917041E-3</v>
      </c>
      <c r="H502" s="6">
        <f>IF(logVir!H502&lt;&gt;0,logVir!N502-SKir!N502*logKir!N502-SLir!N502*logHir!N502-SLir!N502*logQir!H502,0)</f>
        <v>-1.5670271037985392E-2</v>
      </c>
      <c r="I502" s="6">
        <f>IF(logVir!I502&lt;&gt;0,logVir!O502-SKir!O502*logKir!O502-SLir!O502*logHir!O502-SLir!O502*logQir!I502,0)</f>
        <v>8.09722074587816E-2</v>
      </c>
    </row>
    <row r="503" spans="1:9" x14ac:dyDescent="0.15">
      <c r="A503" s="1">
        <v>22</v>
      </c>
      <c r="B503" s="1" t="s">
        <v>133</v>
      </c>
      <c r="C503" s="1">
        <v>17</v>
      </c>
      <c r="D503" s="1" t="s">
        <v>12</v>
      </c>
      <c r="E503" s="6">
        <f>IF(logVir!E503&lt;&gt;0,logVir!K503-SKir!K503*logKir!K503-SLir!K503*logHir!K503-SLir!K503*logQir!E503,0)</f>
        <v>-0.21275384440368342</v>
      </c>
      <c r="F503" s="6">
        <f>IF(logVir!F503&lt;&gt;0,logVir!L503-SKir!L503*logKir!L503-SLir!L503*logHir!L503-SLir!L503*logQir!F503,0)</f>
        <v>-0.18797842772339471</v>
      </c>
      <c r="G503" s="6">
        <f>IF(logVir!G503&lt;&gt;0,logVir!M503-SKir!M503*logKir!M503-SLir!M503*logHir!M503-SLir!M503*logQir!G503,0)</f>
        <v>-4.8164020821887407E-2</v>
      </c>
      <c r="H503" s="6">
        <f>IF(logVir!H503&lt;&gt;0,logVir!N503-SKir!N503*logKir!N503-SLir!N503*logHir!N503-SLir!N503*logQir!H503,0)</f>
        <v>0.13578098926447532</v>
      </c>
      <c r="I503" s="6">
        <f>IF(logVir!I503&lt;&gt;0,logVir!O503-SKir!O503*logKir!O503-SLir!O503*logHir!O503-SLir!O503*logQir!I503,0)</f>
        <v>-4.9075619413992008E-2</v>
      </c>
    </row>
    <row r="504" spans="1:9" x14ac:dyDescent="0.15">
      <c r="A504" s="1">
        <v>22</v>
      </c>
      <c r="B504" s="1" t="s">
        <v>133</v>
      </c>
      <c r="C504" s="1">
        <v>18</v>
      </c>
      <c r="D504" s="1" t="s">
        <v>13</v>
      </c>
      <c r="E504" s="6">
        <f>IF(logVir!E504&lt;&gt;0,logVir!K504-SKir!K504*logKir!K504-SLir!K504*logHir!K504-SLir!K504*logQir!E504,0)</f>
        <v>2.5437226756344796E-2</v>
      </c>
      <c r="F504" s="6">
        <f>IF(logVir!F504&lt;&gt;0,logVir!L504-SKir!L504*logKir!L504-SLir!L504*logHir!L504-SLir!L504*logQir!F504,0)</f>
        <v>7.9557809451247172E-2</v>
      </c>
      <c r="G504" s="6">
        <f>IF(logVir!G504&lt;&gt;0,logVir!M504-SKir!M504*logKir!M504-SLir!M504*logHir!M504-SLir!M504*logQir!G504,0)</f>
        <v>-6.1543519900843294E-2</v>
      </c>
      <c r="H504" s="6">
        <f>IF(logVir!H504&lt;&gt;0,logVir!N504-SKir!N504*logKir!N504-SLir!N504*logHir!N504-SLir!N504*logQir!H504,0)</f>
        <v>-3.6038344162523349E-3</v>
      </c>
      <c r="I504" s="6">
        <f>IF(logVir!I504&lt;&gt;0,logVir!O504-SKir!O504*logKir!O504-SLir!O504*logHir!O504-SLir!O504*logQir!I504,0)</f>
        <v>1.3059821624126014E-3</v>
      </c>
    </row>
    <row r="505" spans="1:9" x14ac:dyDescent="0.15">
      <c r="A505" s="1">
        <v>22</v>
      </c>
      <c r="B505" s="1" t="s">
        <v>133</v>
      </c>
      <c r="C505" s="1">
        <v>19</v>
      </c>
      <c r="D505" s="1" t="s">
        <v>14</v>
      </c>
      <c r="E505" s="6">
        <f>IF(logVir!E505&lt;&gt;0,logVir!K505-SKir!K505*logKir!K505-SLir!K505*logHir!K505-SLir!K505*logQir!E505,0)</f>
        <v>-0.13216552662732611</v>
      </c>
      <c r="F505" s="6">
        <f>IF(logVir!F505&lt;&gt;0,logVir!L505-SKir!L505*logKir!L505-SLir!L505*logHir!L505-SLir!L505*logQir!F505,0)</f>
        <v>2.9984651645302382E-2</v>
      </c>
      <c r="G505" s="6">
        <f>IF(logVir!G505&lt;&gt;0,logVir!M505-SKir!M505*logKir!M505-SLir!M505*logHir!M505-SLir!M505*logQir!G505,0)</f>
        <v>-0.16420060031544553</v>
      </c>
      <c r="H505" s="6">
        <f>IF(logVir!H505&lt;&gt;0,logVir!N505-SKir!N505*logKir!N505-SLir!N505*logHir!N505-SLir!N505*logQir!H505,0)</f>
        <v>8.6513642013939906E-2</v>
      </c>
      <c r="I505" s="6">
        <f>IF(logVir!I505&lt;&gt;0,logVir!O505-SKir!O505*logKir!O505-SLir!O505*logHir!O505-SLir!O505*logQir!I505,0)</f>
        <v>7.2210593128832032E-2</v>
      </c>
    </row>
    <row r="506" spans="1:9" x14ac:dyDescent="0.15">
      <c r="A506" s="1">
        <v>22</v>
      </c>
      <c r="B506" s="1" t="s">
        <v>288</v>
      </c>
      <c r="C506" s="1">
        <v>20</v>
      </c>
      <c r="D506" s="1" t="s">
        <v>15</v>
      </c>
      <c r="E506" s="6">
        <f>IF(logVir!E506&lt;&gt;0,logVir!K506-SKir!K506*logKir!K506-SLir!K506*logHir!K506-SLir!K506*logQir!E506,0)</f>
        <v>0.45536007548268387</v>
      </c>
      <c r="F506" s="6">
        <f>IF(logVir!F506&lt;&gt;0,logVir!L506-SKir!L506*logKir!L506-SLir!L506*logHir!L506-SLir!L506*logQir!F506,0)</f>
        <v>0.23604756369247556</v>
      </c>
      <c r="G506" s="6">
        <f>IF(logVir!G506&lt;&gt;0,logVir!M506-SKir!M506*logKir!M506-SLir!M506*logHir!M506-SLir!M506*logQir!G506,0)</f>
        <v>6.055689388314843E-2</v>
      </c>
      <c r="H506" s="6">
        <f>IF(logVir!H506&lt;&gt;0,logVir!N506-SKir!N506*logKir!N506-SLir!N506*logHir!N506-SLir!N506*logQir!H506,0)</f>
        <v>5.0295916647365733E-2</v>
      </c>
      <c r="I506" s="6">
        <f>IF(logVir!I506&lt;&gt;0,logVir!O506-SKir!O506*logKir!O506-SLir!O506*logHir!O506-SLir!O506*logQir!I506,0)</f>
        <v>2.6640867095718359E-2</v>
      </c>
    </row>
    <row r="507" spans="1:9" x14ac:dyDescent="0.15">
      <c r="A507" s="1">
        <v>22</v>
      </c>
      <c r="B507" s="1" t="s">
        <v>133</v>
      </c>
      <c r="C507" s="1">
        <v>21</v>
      </c>
      <c r="D507" s="1" t="s">
        <v>16</v>
      </c>
      <c r="E507" s="6">
        <f>IF(logVir!E507&lt;&gt;0,logVir!K507-SKir!K507*logKir!K507-SLir!K507*logHir!K507-SLir!K507*logQir!E507,0)</f>
        <v>0.18001887843626829</v>
      </c>
      <c r="F507" s="6">
        <f>IF(logVir!F507&lt;&gt;0,logVir!L507-SKir!L507*logKir!L507-SLir!L507*logHir!L507-SLir!L507*logQir!F507,0)</f>
        <v>0.20359150161784562</v>
      </c>
      <c r="G507" s="6">
        <f>IF(logVir!G507&lt;&gt;0,logVir!M507-SKir!M507*logKir!M507-SLir!M507*logHir!M507-SLir!M507*logQir!G507,0)</f>
        <v>0.14205049220679763</v>
      </c>
      <c r="H507" s="6">
        <f>IF(logVir!H507&lt;&gt;0,logVir!N507-SKir!N507*logKir!N507-SLir!N507*logHir!N507-SLir!N507*logQir!H507,0)</f>
        <v>4.5067027253060048E-2</v>
      </c>
      <c r="I507" s="6">
        <f>IF(logVir!I507&lt;&gt;0,logVir!O507-SKir!O507*logKir!O507-SLir!O507*logHir!O507-SLir!O507*logQir!I507,0)</f>
        <v>1.0551844597876156E-2</v>
      </c>
    </row>
    <row r="508" spans="1:9" x14ac:dyDescent="0.15">
      <c r="A508" s="1">
        <v>22</v>
      </c>
      <c r="B508" s="1" t="s">
        <v>132</v>
      </c>
      <c r="C508" s="1">
        <v>22</v>
      </c>
      <c r="D508" s="1" t="s">
        <v>8</v>
      </c>
      <c r="E508" s="6">
        <f>IF(logVir!E508&lt;&gt;0,logVir!K508-SKir!K508*logKir!K508-SLir!K508*logHir!K508-SLir!K508*logQir!E508,0)</f>
        <v>-3.644461342490677E-2</v>
      </c>
      <c r="F508" s="6">
        <f>IF(logVir!F508&lt;&gt;0,logVir!L508-SKir!L508*logKir!L508-SLir!L508*logHir!L508-SLir!L508*logQir!F508,0)</f>
        <v>1.257913043668718E-2</v>
      </c>
      <c r="G508" s="6">
        <f>IF(logVir!G508&lt;&gt;0,logVir!M508-SKir!M508*logKir!M508-SLir!M508*logHir!M508-SLir!M508*logQir!G508,0)</f>
        <v>-2.7285917723604471E-2</v>
      </c>
      <c r="H508" s="6">
        <f>IF(logVir!H508&lt;&gt;0,logVir!N508-SKir!N508*logKir!N508-SLir!N508*logHir!N508-SLir!N508*logQir!H508,0)</f>
        <v>-3.7578918863784963E-2</v>
      </c>
      <c r="I508" s="6">
        <f>IF(logVir!I508&lt;&gt;0,logVir!O508-SKir!O508*logKir!O508-SLir!O508*logHir!O508-SLir!O508*logQir!I508,0)</f>
        <v>-4.9126432499389645E-2</v>
      </c>
    </row>
    <row r="509" spans="1:9" x14ac:dyDescent="0.15">
      <c r="A509" s="1">
        <v>22</v>
      </c>
      <c r="B509" s="1" t="s">
        <v>132</v>
      </c>
      <c r="C509" s="1">
        <v>23</v>
      </c>
      <c r="D509" s="1" t="s">
        <v>29</v>
      </c>
      <c r="E509" s="6">
        <f>IF(logVir!E509&lt;&gt;0,logVir!K509-SKir!K509*logKir!K509-SLir!K509*logHir!K509-SLir!K509*logQir!E509,0)</f>
        <v>-1.7299091035386138E-2</v>
      </c>
      <c r="F509" s="6">
        <f>IF(logVir!F509&lt;&gt;0,logVir!L509-SKir!L509*logKir!L509-SLir!L509*logHir!L509-SLir!L509*logQir!F509,0)</f>
        <v>1.1878817033882855E-2</v>
      </c>
      <c r="G509" s="6">
        <f>IF(logVir!G509&lt;&gt;0,logVir!M509-SKir!M509*logKir!M509-SLir!M509*logHir!M509-SLir!M509*logQir!G509,0)</f>
        <v>9.1290730909515186E-3</v>
      </c>
      <c r="H509" s="6">
        <f>IF(logVir!H509&lt;&gt;0,logVir!N509-SKir!N509*logKir!N509-SLir!N509*logHir!N509-SLir!N509*logQir!H509,0)</f>
        <v>-1.391352771396631E-2</v>
      </c>
      <c r="I509" s="6">
        <f>IF(logVir!I509&lt;&gt;0,logVir!O509-SKir!O509*logKir!O509-SLir!O509*logHir!O509-SLir!O509*logQir!I509,0)</f>
        <v>-2.517027025812367E-2</v>
      </c>
    </row>
    <row r="510" spans="1:9" x14ac:dyDescent="0.15">
      <c r="A510" s="1">
        <v>23</v>
      </c>
      <c r="B510" s="1" t="s">
        <v>137</v>
      </c>
      <c r="C510" s="1">
        <v>1</v>
      </c>
      <c r="D510" s="1" t="s">
        <v>9</v>
      </c>
      <c r="E510" s="6">
        <f>IF(logVir!E510&lt;&gt;0,logVir!K510-SKir!K510*logKir!K510-SLir!K510*logHir!K510-SLir!K510*logQir!E510,0)</f>
        <v>-6.8007700758285314E-2</v>
      </c>
      <c r="F510" s="6">
        <f>IF(logVir!F510&lt;&gt;0,logVir!L510-SKir!L510*logKir!L510-SLir!L510*logHir!L510-SLir!L510*logQir!F510,0)</f>
        <v>-0.13516749858305838</v>
      </c>
      <c r="G510" s="6">
        <f>IF(logVir!G510&lt;&gt;0,logVir!M510-SKir!M510*logKir!M510-SLir!M510*logHir!M510-SLir!M510*logQir!G510,0)</f>
        <v>-0.10922600993708782</v>
      </c>
      <c r="H510" s="6">
        <f>IF(logVir!H510&lt;&gt;0,logVir!N510-SKir!N510*logKir!N510-SLir!N510*logHir!N510-SLir!N510*logQir!H510,0)</f>
        <v>-1.9219063844360125E-2</v>
      </c>
      <c r="I510" s="6">
        <f>IF(logVir!I510&lt;&gt;0,logVir!O510-SKir!O510*logKir!O510-SLir!O510*logHir!O510-SLir!O510*logQir!I510,0)</f>
        <v>-6.2055152753539296E-2</v>
      </c>
    </row>
    <row r="511" spans="1:9" x14ac:dyDescent="0.15">
      <c r="A511" s="1">
        <v>23</v>
      </c>
      <c r="B511" s="1" t="s">
        <v>137</v>
      </c>
      <c r="C511" s="1">
        <v>2</v>
      </c>
      <c r="D511" s="1" t="s">
        <v>10</v>
      </c>
      <c r="E511" s="6">
        <f>IF(logVir!E511&lt;&gt;0,logVir!K511-SKir!K511*logKir!K511-SLir!K511*logHir!K511-SLir!K511*logQir!E511,0)</f>
        <v>2.0358242919913255E-3</v>
      </c>
      <c r="F511" s="6">
        <f>IF(logVir!F511&lt;&gt;0,logVir!L511-SKir!L511*logKir!L511-SLir!L511*logHir!L511-SLir!L511*logQir!F511,0)</f>
        <v>-7.3173906880959122E-2</v>
      </c>
      <c r="G511" s="6">
        <f>IF(logVir!G511&lt;&gt;0,logVir!M511-SKir!M511*logKir!M511-SLir!M511*logHir!M511-SLir!M511*logQir!G511,0)</f>
        <v>2.5423370496278824E-2</v>
      </c>
      <c r="H511" s="6">
        <f>IF(logVir!H511&lt;&gt;0,logVir!N511-SKir!N511*logKir!N511-SLir!N511*logHir!N511-SLir!N511*logQir!H511,0)</f>
        <v>-3.7982151903251798E-2</v>
      </c>
      <c r="I511" s="6">
        <f>IF(logVir!I511&lt;&gt;0,logVir!O511-SKir!O511*logKir!O511-SLir!O511*logHir!O511-SLir!O511*logQir!I511,0)</f>
        <v>6.2452754271832417E-2</v>
      </c>
    </row>
    <row r="512" spans="1:9" x14ac:dyDescent="0.15">
      <c r="A512" s="1">
        <v>23</v>
      </c>
      <c r="B512" s="1" t="s">
        <v>138</v>
      </c>
      <c r="C512" s="1">
        <v>3</v>
      </c>
      <c r="D512" s="1" t="s">
        <v>17</v>
      </c>
      <c r="E512" s="6">
        <f>IF(logVir!E512&lt;&gt;0,logVir!K512-SKir!K512*logKir!K512-SLir!K512*logHir!K512-SLir!K512*logQir!E512,0)</f>
        <v>7.7675880827507204E-2</v>
      </c>
      <c r="F512" s="6">
        <f>IF(logVir!F512&lt;&gt;0,logVir!L512-SKir!L512*logKir!L512-SLir!L512*logHir!L512-SLir!L512*logQir!F512,0)</f>
        <v>0.16383645775311362</v>
      </c>
      <c r="G512" s="6">
        <f>IF(logVir!G512&lt;&gt;0,logVir!M512-SKir!M512*logKir!M512-SLir!M512*logHir!M512-SLir!M512*logQir!G512,0)</f>
        <v>1.6592174528240911E-2</v>
      </c>
      <c r="H512" s="6">
        <f>IF(logVir!H512&lt;&gt;0,logVir!N512-SKir!N512*logKir!N512-SLir!N512*logHir!N512-SLir!N512*logQir!H512,0)</f>
        <v>2.0977251372954267E-2</v>
      </c>
      <c r="I512" s="6">
        <f>IF(logVir!I512&lt;&gt;0,logVir!O512-SKir!O512*logKir!O512-SLir!O512*logHir!O512-SLir!O512*logQir!I512,0)</f>
        <v>0.15077954147832828</v>
      </c>
    </row>
    <row r="513" spans="1:9" x14ac:dyDescent="0.15">
      <c r="A513" s="1">
        <v>23</v>
      </c>
      <c r="B513" s="1" t="s">
        <v>138</v>
      </c>
      <c r="C513" s="1">
        <v>4</v>
      </c>
      <c r="D513" s="1" t="s">
        <v>18</v>
      </c>
      <c r="E513" s="6">
        <f>IF(logVir!E513&lt;&gt;0,logVir!K513-SKir!K513*logKir!K513-SLir!K513*logHir!K513-SLir!K513*logQir!E513,0)</f>
        <v>-8.6331710611172605E-2</v>
      </c>
      <c r="F513" s="6">
        <f>IF(logVir!F513&lt;&gt;0,logVir!L513-SKir!L513*logKir!L513-SLir!L513*logHir!L513-SLir!L513*logQir!F513,0)</f>
        <v>-0.10795154083203884</v>
      </c>
      <c r="G513" s="6">
        <f>IF(logVir!G513&lt;&gt;0,logVir!M513-SKir!M513*logKir!M513-SLir!M513*logHir!M513-SLir!M513*logQir!G513,0)</f>
        <v>-2.6397292401216799E-2</v>
      </c>
      <c r="H513" s="6">
        <f>IF(logVir!H513&lt;&gt;0,logVir!N513-SKir!N513*logKir!N513-SLir!N513*logHir!N513-SLir!N513*logQir!H513,0)</f>
        <v>-0.19478595940067489</v>
      </c>
      <c r="I513" s="6">
        <f>IF(logVir!I513&lt;&gt;0,logVir!O513-SKir!O513*logKir!O513-SLir!O513*logHir!O513-SLir!O513*logQir!I513,0)</f>
        <v>-0.14076386701866228</v>
      </c>
    </row>
    <row r="514" spans="1:9" x14ac:dyDescent="0.15">
      <c r="A514" s="1">
        <v>23</v>
      </c>
      <c r="B514" s="1" t="s">
        <v>138</v>
      </c>
      <c r="C514" s="1">
        <v>5</v>
      </c>
      <c r="D514" s="1" t="s">
        <v>19</v>
      </c>
      <c r="E514" s="6">
        <f>IF(logVir!E514&lt;&gt;0,logVir!K514-SKir!K514*logKir!K514-SLir!K514*logHir!K514-SLir!K514*logQir!E514,0)</f>
        <v>-1.1286857911122994E-2</v>
      </c>
      <c r="F514" s="6">
        <f>IF(logVir!F514&lt;&gt;0,logVir!L514-SKir!L514*logKir!L514-SLir!L514*logHir!L514-SLir!L514*logQir!F514,0)</f>
        <v>4.8380781431385682E-2</v>
      </c>
      <c r="G514" s="6">
        <f>IF(logVir!G514&lt;&gt;0,logVir!M514-SKir!M514*logKir!M514-SLir!M514*logHir!M514-SLir!M514*logQir!G514,0)</f>
        <v>-5.3332513572027937E-2</v>
      </c>
      <c r="H514" s="6">
        <f>IF(logVir!H514&lt;&gt;0,logVir!N514-SKir!N514*logKir!N514-SLir!N514*logHir!N514-SLir!N514*logQir!H514,0)</f>
        <v>-0.11312361201998708</v>
      </c>
      <c r="I514" s="6">
        <f>IF(logVir!I514&lt;&gt;0,logVir!O514-SKir!O514*logKir!O514-SLir!O514*logHir!O514-SLir!O514*logQir!I514,0)</f>
        <v>-2.4102653320069306E-3</v>
      </c>
    </row>
    <row r="515" spans="1:9" x14ac:dyDescent="0.15">
      <c r="A515" s="1">
        <v>23</v>
      </c>
      <c r="B515" s="1" t="s">
        <v>138</v>
      </c>
      <c r="C515" s="1">
        <v>6</v>
      </c>
      <c r="D515" s="1" t="s">
        <v>3</v>
      </c>
      <c r="E515" s="6">
        <f>IF(logVir!E515&lt;&gt;0,logVir!K515-SKir!K515*logKir!K515-SLir!K515*logHir!K515-SLir!K515*logQir!E515,0)</f>
        <v>0.23932191098512989</v>
      </c>
      <c r="F515" s="6">
        <f>IF(logVir!F515&lt;&gt;0,logVir!L515-SKir!L515*logKir!L515-SLir!L515*logHir!L515-SLir!L515*logQir!F515,0)</f>
        <v>0.16153829626503005</v>
      </c>
      <c r="G515" s="6">
        <f>IF(logVir!G515&lt;&gt;0,logVir!M515-SKir!M515*logKir!M515-SLir!M515*logHir!M515-SLir!M515*logQir!G515,0)</f>
        <v>-0.16173792420157365</v>
      </c>
      <c r="H515" s="6">
        <f>IF(logVir!H515&lt;&gt;0,logVir!N515-SKir!N515*logKir!N515-SLir!N515*logHir!N515-SLir!N515*logQir!H515,0)</f>
        <v>-0.26488745717178053</v>
      </c>
      <c r="I515" s="6">
        <f>IF(logVir!I515&lt;&gt;0,logVir!O515-SKir!O515*logKir!O515-SLir!O515*logHir!O515-SLir!O515*logQir!I515,0)</f>
        <v>-4.3196008387655659E-2</v>
      </c>
    </row>
    <row r="516" spans="1:9" x14ac:dyDescent="0.15">
      <c r="A516" s="1">
        <v>23</v>
      </c>
      <c r="B516" s="1" t="s">
        <v>138</v>
      </c>
      <c r="C516" s="1">
        <v>7</v>
      </c>
      <c r="D516" s="1" t="s">
        <v>20</v>
      </c>
      <c r="E516" s="6">
        <f>IF(logVir!E516&lt;&gt;0,logVir!K516-SKir!K516*logKir!K516-SLir!K516*logHir!K516-SLir!K516*logQir!E516,0)</f>
        <v>1.610957277761208</v>
      </c>
      <c r="F516" s="6">
        <f>IF(logVir!F516&lt;&gt;0,logVir!L516-SKir!L516*logKir!L516-SLir!L516*logHir!L516-SLir!L516*logQir!F516,0)</f>
        <v>0.96273738600679726</v>
      </c>
      <c r="G516" s="6">
        <f>IF(logVir!G516&lt;&gt;0,logVir!M516-SKir!M516*logKir!M516-SLir!M516*logHir!M516-SLir!M516*logQir!G516,0)</f>
        <v>0.80353899506450244</v>
      </c>
      <c r="H516" s="6">
        <f>IF(logVir!H516&lt;&gt;0,logVir!N516-SKir!N516*logKir!N516-SLir!N516*logHir!N516-SLir!N516*logQir!H516,0)</f>
        <v>0.9580543287879969</v>
      </c>
      <c r="I516" s="6">
        <f>IF(logVir!I516&lt;&gt;0,logVir!O516-SKir!O516*logKir!O516-SLir!O516*logHir!O516-SLir!O516*logQir!I516,0)</f>
        <v>1.562415812018455</v>
      </c>
    </row>
    <row r="517" spans="1:9" x14ac:dyDescent="0.15">
      <c r="A517" s="1">
        <v>23</v>
      </c>
      <c r="B517" s="1" t="s">
        <v>138</v>
      </c>
      <c r="C517" s="1">
        <v>8</v>
      </c>
      <c r="D517" s="1" t="s">
        <v>21</v>
      </c>
      <c r="E517" s="6">
        <f>IF(logVir!E517&lt;&gt;0,logVir!K517-SKir!K517*logKir!K517-SLir!K517*logHir!K517-SLir!K517*logQir!E517,0)</f>
        <v>0.19732601117507853</v>
      </c>
      <c r="F517" s="6">
        <f>IF(logVir!F517&lt;&gt;0,logVir!L517-SKir!L517*logKir!L517-SLir!L517*logHir!L517-SLir!L517*logQir!F517,0)</f>
        <v>0.10096901356429153</v>
      </c>
      <c r="G517" s="6">
        <f>IF(logVir!G517&lt;&gt;0,logVir!M517-SKir!M517*logKir!M517-SLir!M517*logHir!M517-SLir!M517*logQir!G517,0)</f>
        <v>7.0747434473068485E-2</v>
      </c>
      <c r="H517" s="6">
        <f>IF(logVir!H517&lt;&gt;0,logVir!N517-SKir!N517*logKir!N517-SLir!N517*logHir!N517-SLir!N517*logQir!H517,0)</f>
        <v>4.3048910485545024E-2</v>
      </c>
      <c r="I517" s="6">
        <f>IF(logVir!I517&lt;&gt;0,logVir!O517-SKir!O517*logKir!O517-SLir!O517*logHir!O517-SLir!O517*logQir!I517,0)</f>
        <v>0.10163063234819332</v>
      </c>
    </row>
    <row r="518" spans="1:9" x14ac:dyDescent="0.15">
      <c r="A518" s="1">
        <v>23</v>
      </c>
      <c r="B518" s="1" t="s">
        <v>289</v>
      </c>
      <c r="C518" s="1">
        <v>9</v>
      </c>
      <c r="D518" s="1" t="s">
        <v>22</v>
      </c>
      <c r="E518" s="6">
        <f>IF(logVir!E518&lt;&gt;0,logVir!K518-SKir!K518*logKir!K518-SLir!K518*logHir!K518-SLir!K518*logQir!E518,0)</f>
        <v>-0.21232427551669139</v>
      </c>
      <c r="F518" s="6">
        <f>IF(logVir!F518&lt;&gt;0,logVir!L518-SKir!L518*logKir!L518-SLir!L518*logHir!L518-SLir!L518*logQir!F518,0)</f>
        <v>0.2564728864026995</v>
      </c>
      <c r="G518" s="6">
        <f>IF(logVir!G518&lt;&gt;0,logVir!M518-SKir!M518*logKir!M518-SLir!M518*logHir!M518-SLir!M518*logQir!G518,0)</f>
        <v>0.14811250455749064</v>
      </c>
      <c r="H518" s="6">
        <f>IF(logVir!H518&lt;&gt;0,logVir!N518-SKir!N518*logKir!N518-SLir!N518*logHir!N518-SLir!N518*logQir!H518,0)</f>
        <v>0.18912297403084763</v>
      </c>
      <c r="I518" s="6">
        <f>IF(logVir!I518&lt;&gt;0,logVir!O518-SKir!O518*logKir!O518-SLir!O518*logHir!O518-SLir!O518*logQir!I518,0)</f>
        <v>-0.18772057622516833</v>
      </c>
    </row>
    <row r="519" spans="1:9" x14ac:dyDescent="0.15">
      <c r="A519" s="1">
        <v>23</v>
      </c>
      <c r="B519" s="1" t="s">
        <v>138</v>
      </c>
      <c r="C519" s="1">
        <v>10</v>
      </c>
      <c r="D519" s="1" t="s">
        <v>23</v>
      </c>
      <c r="E519" s="6">
        <f>IF(logVir!E519&lt;&gt;0,logVir!K519-SKir!K519*logKir!K519-SLir!K519*logHir!K519-SLir!K519*logQir!E519,0)</f>
        <v>0.12943464326460125</v>
      </c>
      <c r="F519" s="6">
        <f>IF(logVir!F519&lt;&gt;0,logVir!L519-SKir!L519*logKir!L519-SLir!L519*logHir!L519-SLir!L519*logQir!F519,0)</f>
        <v>-7.2033176358231574E-2</v>
      </c>
      <c r="G519" s="6">
        <f>IF(logVir!G519&lt;&gt;0,logVir!M519-SKir!M519*logKir!M519-SLir!M519*logHir!M519-SLir!M519*logQir!G519,0)</f>
        <v>4.4928202567916499E-2</v>
      </c>
      <c r="H519" s="6">
        <f>IF(logVir!H519&lt;&gt;0,logVir!N519-SKir!N519*logKir!N519-SLir!N519*logHir!N519-SLir!N519*logQir!H519,0)</f>
        <v>-2.553045239511785E-2</v>
      </c>
      <c r="I519" s="6">
        <f>IF(logVir!I519&lt;&gt;0,logVir!O519-SKir!O519*logKir!O519-SLir!O519*logHir!O519-SLir!O519*logQir!I519,0)</f>
        <v>-6.8550237834221872E-2</v>
      </c>
    </row>
    <row r="520" spans="1:9" x14ac:dyDescent="0.15">
      <c r="A520" s="1">
        <v>23</v>
      </c>
      <c r="B520" s="1" t="s">
        <v>138</v>
      </c>
      <c r="C520" s="1">
        <v>11</v>
      </c>
      <c r="D520" s="1" t="s">
        <v>24</v>
      </c>
      <c r="E520" s="6">
        <f>IF(logVir!E520&lt;&gt;0,logVir!K520-SKir!K520*logKir!K520-SLir!K520*logHir!K520-SLir!K520*logQir!E520,0)</f>
        <v>9.8808439154721373E-2</v>
      </c>
      <c r="F520" s="6">
        <f>IF(logVir!F520&lt;&gt;0,logVir!L520-SKir!L520*logKir!L520-SLir!L520*logHir!L520-SLir!L520*logQir!F520,0)</f>
        <v>4.130585455532635E-2</v>
      </c>
      <c r="G520" s="6">
        <f>IF(logVir!G520&lt;&gt;0,logVir!M520-SKir!M520*logKir!M520-SLir!M520*logHir!M520-SLir!M520*logQir!G520,0)</f>
        <v>9.330021826590762E-2</v>
      </c>
      <c r="H520" s="6">
        <f>IF(logVir!H520&lt;&gt;0,logVir!N520-SKir!N520*logKir!N520-SLir!N520*logHir!N520-SLir!N520*logQir!H520,0)</f>
        <v>-0.15855005337257311</v>
      </c>
      <c r="I520" s="6">
        <f>IF(logVir!I520&lt;&gt;0,logVir!O520-SKir!O520*logKir!O520-SLir!O520*logHir!O520-SLir!O520*logQir!I520,0)</f>
        <v>-5.5979358075866861E-2</v>
      </c>
    </row>
    <row r="521" spans="1:9" x14ac:dyDescent="0.15">
      <c r="A521" s="1">
        <v>23</v>
      </c>
      <c r="B521" s="1" t="s">
        <v>138</v>
      </c>
      <c r="C521" s="1">
        <v>12</v>
      </c>
      <c r="D521" s="1" t="s">
        <v>25</v>
      </c>
      <c r="E521" s="6">
        <f>IF(logVir!E521&lt;&gt;0,logVir!K521-SKir!K521*logKir!K521-SLir!K521*logHir!K521-SLir!K521*logQir!E521,0)</f>
        <v>-0.10380362033772444</v>
      </c>
      <c r="F521" s="6">
        <f>IF(logVir!F521&lt;&gt;0,logVir!L521-SKir!L521*logKir!L521-SLir!L521*logHir!L521-SLir!L521*logQir!F521,0)</f>
        <v>2.2926584579187198E-2</v>
      </c>
      <c r="G521" s="6">
        <f>IF(logVir!G521&lt;&gt;0,logVir!M521-SKir!M521*logKir!M521-SLir!M521*logHir!M521-SLir!M521*logQir!G521,0)</f>
        <v>3.1983834871566474E-3</v>
      </c>
      <c r="H521" s="6">
        <f>IF(logVir!H521&lt;&gt;0,logVir!N521-SKir!N521*logKir!N521-SLir!N521*logHir!N521-SLir!N521*logQir!H521,0)</f>
        <v>3.3793323994341332E-2</v>
      </c>
      <c r="I521" s="6">
        <f>IF(logVir!I521&lt;&gt;0,logVir!O521-SKir!O521*logKir!O521-SLir!O521*logHir!O521-SLir!O521*logQir!I521,0)</f>
        <v>0.17368871038147043</v>
      </c>
    </row>
    <row r="522" spans="1:9" x14ac:dyDescent="0.15">
      <c r="A522" s="1">
        <v>23</v>
      </c>
      <c r="B522" s="1" t="s">
        <v>138</v>
      </c>
      <c r="C522" s="1">
        <v>13</v>
      </c>
      <c r="D522" s="1" t="s">
        <v>26</v>
      </c>
      <c r="E522" s="6">
        <f>IF(logVir!E522&lt;&gt;0,logVir!K522-SKir!K522*logKir!K522-SLir!K522*logHir!K522-SLir!K522*logQir!E522,0)</f>
        <v>0.44369622444331303</v>
      </c>
      <c r="F522" s="6">
        <f>IF(logVir!F522&lt;&gt;0,logVir!L522-SKir!L522*logKir!L522-SLir!L522*logHir!L522-SLir!L522*logQir!F522,0)</f>
        <v>0.30839972277568728</v>
      </c>
      <c r="G522" s="6">
        <f>IF(logVir!G522&lt;&gt;0,logVir!M522-SKir!M522*logKir!M522-SLir!M522*logHir!M522-SLir!M522*logQir!G522,0)</f>
        <v>0.523239742200033</v>
      </c>
      <c r="H522" s="6">
        <f>IF(logVir!H522&lt;&gt;0,logVir!N522-SKir!N522*logKir!N522-SLir!N522*logHir!N522-SLir!N522*logQir!H522,0)</f>
        <v>0.33205144229089145</v>
      </c>
      <c r="I522" s="6">
        <f>IF(logVir!I522&lt;&gt;0,logVir!O522-SKir!O522*logKir!O522-SLir!O522*logHir!O522-SLir!O522*logQir!I522,0)</f>
        <v>-6.1150959861499279E-2</v>
      </c>
    </row>
    <row r="523" spans="1:9" x14ac:dyDescent="0.15">
      <c r="A523" s="1">
        <v>23</v>
      </c>
      <c r="B523" s="1" t="s">
        <v>138</v>
      </c>
      <c r="C523" s="1">
        <v>14</v>
      </c>
      <c r="D523" s="1" t="s">
        <v>27</v>
      </c>
      <c r="E523" s="6">
        <f>IF(logVir!E523&lt;&gt;0,logVir!K523-SKir!K523*logKir!K523-SLir!K523*logHir!K523-SLir!K523*logQir!E523,0)</f>
        <v>0.43708348685285026</v>
      </c>
      <c r="F523" s="6">
        <f>IF(logVir!F523&lt;&gt;0,logVir!L523-SKir!L523*logKir!L523-SLir!L523*logHir!L523-SLir!L523*logQir!F523,0)</f>
        <v>0.61648361681886787</v>
      </c>
      <c r="G523" s="6">
        <f>IF(logVir!G523&lt;&gt;0,logVir!M523-SKir!M523*logKir!M523-SLir!M523*logHir!M523-SLir!M523*logQir!G523,0)</f>
        <v>0.50261182951060046</v>
      </c>
      <c r="H523" s="6">
        <f>IF(logVir!H523&lt;&gt;0,logVir!N523-SKir!N523*logKir!N523-SLir!N523*logHir!N523-SLir!N523*logQir!H523,0)</f>
        <v>0.30557431984098854</v>
      </c>
      <c r="I523" s="6">
        <f>IF(logVir!I523&lt;&gt;0,logVir!O523-SKir!O523*logKir!O523-SLir!O523*logHir!O523-SLir!O523*logQir!I523,0)</f>
        <v>-0.15495863353099798</v>
      </c>
    </row>
    <row r="524" spans="1:9" x14ac:dyDescent="0.15">
      <c r="A524" s="1">
        <v>23</v>
      </c>
      <c r="B524" s="1" t="s">
        <v>138</v>
      </c>
      <c r="C524" s="1">
        <v>15</v>
      </c>
      <c r="D524" s="1" t="s">
        <v>28</v>
      </c>
      <c r="E524" s="6">
        <f>IF(logVir!E524&lt;&gt;0,logVir!K524-SKir!K524*logKir!K524-SLir!K524*logHir!K524-SLir!K524*logQir!E524,0)</f>
        <v>0.17520898313008867</v>
      </c>
      <c r="F524" s="6">
        <f>IF(logVir!F524&lt;&gt;0,logVir!L524-SKir!L524*logKir!L524-SLir!L524*logHir!L524-SLir!L524*logQir!F524,0)</f>
        <v>0.20917167083779048</v>
      </c>
      <c r="G524" s="6">
        <f>IF(logVir!G524&lt;&gt;0,logVir!M524-SKir!M524*logKir!M524-SLir!M524*logHir!M524-SLir!M524*logQir!G524,0)</f>
        <v>0.22078188576675956</v>
      </c>
      <c r="H524" s="6">
        <f>IF(logVir!H524&lt;&gt;0,logVir!N524-SKir!N524*logKir!N524-SLir!N524*logHir!N524-SLir!N524*logQir!H524,0)</f>
        <v>0.14947489327130958</v>
      </c>
      <c r="I524" s="6">
        <f>IF(logVir!I524&lt;&gt;0,logVir!O524-SKir!O524*logKir!O524-SLir!O524*logHir!O524-SLir!O524*logQir!I524,0)</f>
        <v>6.4323100024014646E-2</v>
      </c>
    </row>
    <row r="525" spans="1:9" x14ac:dyDescent="0.15">
      <c r="A525" s="1">
        <v>23</v>
      </c>
      <c r="B525" s="1" t="s">
        <v>137</v>
      </c>
      <c r="C525" s="1">
        <v>16</v>
      </c>
      <c r="D525" s="1" t="s">
        <v>11</v>
      </c>
      <c r="E525" s="6">
        <f>IF(logVir!E525&lt;&gt;0,logVir!K525-SKir!K525*logKir!K525-SLir!K525*logHir!K525-SLir!K525*logQir!E525,0)</f>
        <v>6.1497243710069906E-2</v>
      </c>
      <c r="F525" s="6">
        <f>IF(logVir!F525&lt;&gt;0,logVir!L525-SKir!L525*logKir!L525-SLir!L525*logHir!L525-SLir!L525*logQir!F525,0)</f>
        <v>-1.4937284846366083E-2</v>
      </c>
      <c r="G525" s="6">
        <f>IF(logVir!G525&lt;&gt;0,logVir!M525-SKir!M525*logKir!M525-SLir!M525*logHir!M525-SLir!M525*logQir!G525,0)</f>
        <v>-1.0162036297599583E-2</v>
      </c>
      <c r="H525" s="6">
        <f>IF(logVir!H525&lt;&gt;0,logVir!N525-SKir!N525*logKir!N525-SLir!N525*logHir!N525-SLir!N525*logQir!H525,0)</f>
        <v>-7.9069298207252517E-2</v>
      </c>
      <c r="I525" s="6">
        <f>IF(logVir!I525&lt;&gt;0,logVir!O525-SKir!O525*logKir!O525-SLir!O525*logHir!O525-SLir!O525*logQir!I525,0)</f>
        <v>0.12428742542096935</v>
      </c>
    </row>
    <row r="526" spans="1:9" x14ac:dyDescent="0.15">
      <c r="A526" s="1">
        <v>23</v>
      </c>
      <c r="B526" s="1" t="s">
        <v>137</v>
      </c>
      <c r="C526" s="1">
        <v>17</v>
      </c>
      <c r="D526" s="1" t="s">
        <v>12</v>
      </c>
      <c r="E526" s="6">
        <f>IF(logVir!E526&lt;&gt;0,logVir!K526-SKir!K526*logKir!K526-SLir!K526*logHir!K526-SLir!K526*logQir!E526,0)</f>
        <v>0.30403388598158398</v>
      </c>
      <c r="F526" s="6">
        <f>IF(logVir!F526&lt;&gt;0,logVir!L526-SKir!L526*logKir!L526-SLir!L526*logHir!L526-SLir!L526*logQir!F526,0)</f>
        <v>0.12069799705201961</v>
      </c>
      <c r="G526" s="6">
        <f>IF(logVir!G526&lt;&gt;0,logVir!M526-SKir!M526*logKir!M526-SLir!M526*logHir!M526-SLir!M526*logQir!G526,0)</f>
        <v>4.7321236728941882E-2</v>
      </c>
      <c r="H526" s="6">
        <f>IF(logVir!H526&lt;&gt;0,logVir!N526-SKir!N526*logKir!N526-SLir!N526*logHir!N526-SLir!N526*logQir!H526,0)</f>
        <v>-9.6868846222067512E-3</v>
      </c>
      <c r="I526" s="6">
        <f>IF(logVir!I526&lt;&gt;0,logVir!O526-SKir!O526*logKir!O526-SLir!O526*logHir!O526-SLir!O526*logQir!I526,0)</f>
        <v>7.3677879869068208E-2</v>
      </c>
    </row>
    <row r="527" spans="1:9" x14ac:dyDescent="0.15">
      <c r="A527" s="1">
        <v>23</v>
      </c>
      <c r="B527" s="1" t="s">
        <v>137</v>
      </c>
      <c r="C527" s="1">
        <v>18</v>
      </c>
      <c r="D527" s="1" t="s">
        <v>13</v>
      </c>
      <c r="E527" s="6">
        <f>IF(logVir!E527&lt;&gt;0,logVir!K527-SKir!K527*logKir!K527-SLir!K527*logHir!K527-SLir!K527*logQir!E527,0)</f>
        <v>0.19012995551228137</v>
      </c>
      <c r="F527" s="6">
        <f>IF(logVir!F527&lt;&gt;0,logVir!L527-SKir!L527*logKir!L527-SLir!L527*logHir!L527-SLir!L527*logQir!F527,0)</f>
        <v>0.13505099230814727</v>
      </c>
      <c r="G527" s="6">
        <f>IF(logVir!G527&lt;&gt;0,logVir!M527-SKir!M527*logKir!M527-SLir!M527*logHir!M527-SLir!M527*logQir!G527,0)</f>
        <v>0.11570992839342559</v>
      </c>
      <c r="H527" s="6">
        <f>IF(logVir!H527&lt;&gt;0,logVir!N527-SKir!N527*logKir!N527-SLir!N527*logHir!N527-SLir!N527*logQir!H527,0)</f>
        <v>0.28806441363125423</v>
      </c>
      <c r="I527" s="6">
        <f>IF(logVir!I527&lt;&gt;0,logVir!O527-SKir!O527*logKir!O527-SLir!O527*logHir!O527-SLir!O527*logQir!I527,0)</f>
        <v>0.36107160903537489</v>
      </c>
    </row>
    <row r="528" spans="1:9" x14ac:dyDescent="0.15">
      <c r="A528" s="1">
        <v>23</v>
      </c>
      <c r="B528" s="1" t="s">
        <v>290</v>
      </c>
      <c r="C528" s="1">
        <v>19</v>
      </c>
      <c r="D528" s="1" t="s">
        <v>14</v>
      </c>
      <c r="E528" s="6">
        <f>IF(logVir!E528&lt;&gt;0,logVir!K528-SKir!K528*logKir!K528-SLir!K528*logHir!K528-SLir!K528*logQir!E528,0)</f>
        <v>-0.11862849175439694</v>
      </c>
      <c r="F528" s="6">
        <f>IF(logVir!F528&lt;&gt;0,logVir!L528-SKir!L528*logKir!L528-SLir!L528*logHir!L528-SLir!L528*logQir!F528,0)</f>
        <v>-8.2727421770184245E-2</v>
      </c>
      <c r="G528" s="6">
        <f>IF(logVir!G528&lt;&gt;0,logVir!M528-SKir!M528*logKir!M528-SLir!M528*logHir!M528-SLir!M528*logQir!G528,0)</f>
        <v>4.0380877979285613E-2</v>
      </c>
      <c r="H528" s="6">
        <f>IF(logVir!H528&lt;&gt;0,logVir!N528-SKir!N528*logKir!N528-SLir!N528*logHir!N528-SLir!N528*logQir!H528,0)</f>
        <v>5.9927210761631974E-2</v>
      </c>
      <c r="I528" s="6">
        <f>IF(logVir!I528&lt;&gt;0,logVir!O528-SKir!O528*logKir!O528-SLir!O528*logHir!O528-SLir!O528*logQir!I528,0)</f>
        <v>0.11320556647457036</v>
      </c>
    </row>
    <row r="529" spans="1:9" x14ac:dyDescent="0.15">
      <c r="A529" s="1">
        <v>23</v>
      </c>
      <c r="B529" s="1" t="s">
        <v>137</v>
      </c>
      <c r="C529" s="1">
        <v>20</v>
      </c>
      <c r="D529" s="1" t="s">
        <v>15</v>
      </c>
      <c r="E529" s="6">
        <f>IF(logVir!E529&lt;&gt;0,logVir!K529-SKir!K529*logKir!K529-SLir!K529*logHir!K529-SLir!K529*logQir!E529,0)</f>
        <v>-0.79293621235426648</v>
      </c>
      <c r="F529" s="6">
        <f>IF(logVir!F529&lt;&gt;0,logVir!L529-SKir!L529*logKir!L529-SLir!L529*logHir!L529-SLir!L529*logQir!F529,0)</f>
        <v>-0.13076103519783708</v>
      </c>
      <c r="G529" s="6">
        <f>IF(logVir!G529&lt;&gt;0,logVir!M529-SKir!M529*logKir!M529-SLir!M529*logHir!M529-SLir!M529*logQir!G529,0)</f>
        <v>-0.10764672228922414</v>
      </c>
      <c r="H529" s="6">
        <f>IF(logVir!H529&lt;&gt;0,logVir!N529-SKir!N529*logKir!N529-SLir!N529*logHir!N529-SLir!N529*logQir!H529,0)</f>
        <v>-0.16458381245205272</v>
      </c>
      <c r="I529" s="6">
        <f>IF(logVir!I529&lt;&gt;0,logVir!O529-SKir!O529*logKir!O529-SLir!O529*logHir!O529-SLir!O529*logQir!I529,0)</f>
        <v>-0.17089670816510319</v>
      </c>
    </row>
    <row r="530" spans="1:9" x14ac:dyDescent="0.15">
      <c r="A530" s="1">
        <v>23</v>
      </c>
      <c r="B530" s="1" t="s">
        <v>137</v>
      </c>
      <c r="C530" s="1">
        <v>21</v>
      </c>
      <c r="D530" s="1" t="s">
        <v>16</v>
      </c>
      <c r="E530" s="6">
        <f>IF(logVir!E530&lt;&gt;0,logVir!K530-SKir!K530*logKir!K530-SLir!K530*logHir!K530-SLir!K530*logQir!E530,0)</f>
        <v>0.11231411486091754</v>
      </c>
      <c r="F530" s="6">
        <f>IF(logVir!F530&lt;&gt;0,logVir!L530-SKir!L530*logKir!L530-SLir!L530*logHir!L530-SLir!L530*logQir!F530,0)</f>
        <v>1.2570752754683829E-2</v>
      </c>
      <c r="G530" s="6">
        <f>IF(logVir!G530&lt;&gt;0,logVir!M530-SKir!M530*logKir!M530-SLir!M530*logHir!M530-SLir!M530*logQir!G530,0)</f>
        <v>1.7905128686112527E-2</v>
      </c>
      <c r="H530" s="6">
        <f>IF(logVir!H530&lt;&gt;0,logVir!N530-SKir!N530*logKir!N530-SLir!N530*logHir!N530-SLir!N530*logQir!H530,0)</f>
        <v>-7.962244925495518E-2</v>
      </c>
      <c r="I530" s="6">
        <f>IF(logVir!I530&lt;&gt;0,logVir!O530-SKir!O530*logKir!O530-SLir!O530*logHir!O530-SLir!O530*logQir!I530,0)</f>
        <v>-3.9936382379240659E-2</v>
      </c>
    </row>
    <row r="531" spans="1:9" x14ac:dyDescent="0.15">
      <c r="A531" s="1">
        <v>23</v>
      </c>
      <c r="B531" s="1" t="s">
        <v>136</v>
      </c>
      <c r="C531" s="1">
        <v>22</v>
      </c>
      <c r="D531" s="1" t="s">
        <v>8</v>
      </c>
      <c r="E531" s="6">
        <f>IF(logVir!E531&lt;&gt;0,logVir!K531-SKir!K531*logKir!K531-SLir!K531*logHir!K531-SLir!K531*logQir!E531,0)</f>
        <v>-4.1598637947994274E-2</v>
      </c>
      <c r="F531" s="6">
        <f>IF(logVir!F531&lt;&gt;0,logVir!L531-SKir!L531*logKir!L531-SLir!L531*logHir!L531-SLir!L531*logQir!F531,0)</f>
        <v>3.3606472603934727E-2</v>
      </c>
      <c r="G531" s="6">
        <f>IF(logVir!G531&lt;&gt;0,logVir!M531-SKir!M531*logKir!M531-SLir!M531*logHir!M531-SLir!M531*logQir!G531,0)</f>
        <v>7.914302072004073E-2</v>
      </c>
      <c r="H531" s="6">
        <f>IF(logVir!H531&lt;&gt;0,logVir!N531-SKir!N531*logKir!N531-SLir!N531*logHir!N531-SLir!N531*logQir!H531,0)</f>
        <v>0.10677670060697914</v>
      </c>
      <c r="I531" s="6">
        <f>IF(logVir!I531&lt;&gt;0,logVir!O531-SKir!O531*logKir!O531-SLir!O531*logHir!O531-SLir!O531*logQir!I531,0)</f>
        <v>-1.2131351858259455E-2</v>
      </c>
    </row>
    <row r="532" spans="1:9" x14ac:dyDescent="0.15">
      <c r="A532" s="1">
        <v>23</v>
      </c>
      <c r="B532" s="1" t="s">
        <v>136</v>
      </c>
      <c r="C532" s="1">
        <v>23</v>
      </c>
      <c r="D532" s="1" t="s">
        <v>29</v>
      </c>
      <c r="E532" s="6">
        <f>IF(logVir!E532&lt;&gt;0,logVir!K532-SKir!K532*logKir!K532-SLir!K532*logHir!K532-SLir!K532*logQir!E532,0)</f>
        <v>-0.1250376629950509</v>
      </c>
      <c r="F532" s="6">
        <f>IF(logVir!F532&lt;&gt;0,logVir!L532-SKir!L532*logKir!L532-SLir!L532*logHir!L532-SLir!L532*logQir!F532,0)</f>
        <v>-7.4895403547050238E-2</v>
      </c>
      <c r="G532" s="6">
        <f>IF(logVir!G532&lt;&gt;0,logVir!M532-SKir!M532*logKir!M532-SLir!M532*logHir!M532-SLir!M532*logQir!G532,0)</f>
        <v>-5.2778381490785037E-2</v>
      </c>
      <c r="H532" s="6">
        <f>IF(logVir!H532&lt;&gt;0,logVir!N532-SKir!N532*logKir!N532-SLir!N532*logHir!N532-SLir!N532*logQir!H532,0)</f>
        <v>-1.8811922530022507E-2</v>
      </c>
      <c r="I532" s="6">
        <f>IF(logVir!I532&lt;&gt;0,logVir!O532-SKir!O532*logKir!O532-SLir!O532*logHir!O532-SLir!O532*logQir!I532,0)</f>
        <v>-0.1039084377703982</v>
      </c>
    </row>
    <row r="533" spans="1:9" x14ac:dyDescent="0.15">
      <c r="A533" s="1">
        <v>24</v>
      </c>
      <c r="B533" s="1" t="s">
        <v>291</v>
      </c>
      <c r="C533" s="1">
        <v>1</v>
      </c>
      <c r="D533" s="1" t="s">
        <v>9</v>
      </c>
      <c r="E533" s="6">
        <f>IF(logVir!E533&lt;&gt;0,logVir!K533-SKir!K533*logKir!K533-SLir!K533*logHir!K533-SLir!K533*logQir!E533,0)</f>
        <v>0.14999155894073873</v>
      </c>
      <c r="F533" s="6">
        <f>IF(logVir!F533&lt;&gt;0,logVir!L533-SKir!L533*logKir!L533-SLir!L533*logHir!L533-SLir!L533*logQir!F533,0)</f>
        <v>7.7067813687190109E-2</v>
      </c>
      <c r="G533" s="6">
        <f>IF(logVir!G533&lt;&gt;0,logVir!M533-SKir!M533*logKir!M533-SLir!M533*logHir!M533-SLir!M533*logQir!G533,0)</f>
        <v>3.3698624232618282E-2</v>
      </c>
      <c r="H533" s="6">
        <f>IF(logVir!H533&lt;&gt;0,logVir!N533-SKir!N533*logKir!N533-SLir!N533*logHir!N533-SLir!N533*logQir!H533,0)</f>
        <v>8.2802860781796606E-2</v>
      </c>
      <c r="I533" s="6">
        <f>IF(logVir!I533&lt;&gt;0,logVir!O533-SKir!O533*logKir!O533-SLir!O533*logHir!O533-SLir!O533*logQir!I533,0)</f>
        <v>-9.4861725074691136E-2</v>
      </c>
    </row>
    <row r="534" spans="1:9" x14ac:dyDescent="0.15">
      <c r="A534" s="1">
        <v>24</v>
      </c>
      <c r="B534" s="1" t="s">
        <v>291</v>
      </c>
      <c r="C534" s="1">
        <v>2</v>
      </c>
      <c r="D534" s="1" t="s">
        <v>10</v>
      </c>
      <c r="E534" s="6">
        <f>IF(logVir!E534&lt;&gt;0,logVir!K534-SKir!K534*logKir!K534-SLir!K534*logHir!K534-SLir!K534*logQir!E534,0)</f>
        <v>-0.23546379875399276</v>
      </c>
      <c r="F534" s="6">
        <f>IF(logVir!F534&lt;&gt;0,logVir!L534-SKir!L534*logKir!L534-SLir!L534*logHir!L534-SLir!L534*logQir!F534,0)</f>
        <v>0.1824639376676665</v>
      </c>
      <c r="G534" s="6">
        <f>IF(logVir!G534&lt;&gt;0,logVir!M534-SKir!M534*logKir!M534-SLir!M534*logHir!M534-SLir!M534*logQir!G534,0)</f>
        <v>-0.23515788554017719</v>
      </c>
      <c r="H534" s="6">
        <f>IF(logVir!H534&lt;&gt;0,logVir!N534-SKir!N534*logKir!N534-SLir!N534*logHir!N534-SLir!N534*logQir!H534,0)</f>
        <v>-0.25303787924428212</v>
      </c>
      <c r="I534" s="6">
        <f>IF(logVir!I534&lt;&gt;0,logVir!O534-SKir!O534*logKir!O534-SLir!O534*logHir!O534-SLir!O534*logQir!I534,0)</f>
        <v>0.19030050806721849</v>
      </c>
    </row>
    <row r="535" spans="1:9" x14ac:dyDescent="0.15">
      <c r="A535" s="1">
        <v>24</v>
      </c>
      <c r="B535" s="1" t="s">
        <v>292</v>
      </c>
      <c r="C535" s="1">
        <v>3</v>
      </c>
      <c r="D535" s="1" t="s">
        <v>17</v>
      </c>
      <c r="E535" s="6">
        <f>IF(logVir!E535&lt;&gt;0,logVir!K535-SKir!K535*logKir!K535-SLir!K535*logHir!K535-SLir!K535*logQir!E535,0)</f>
        <v>-0.21938013431630052</v>
      </c>
      <c r="F535" s="6">
        <f>IF(logVir!F535&lt;&gt;0,logVir!L535-SKir!L535*logKir!L535-SLir!L535*logHir!L535-SLir!L535*logQir!F535,0)</f>
        <v>-0.44579634073633323</v>
      </c>
      <c r="G535" s="6">
        <f>IF(logVir!G535&lt;&gt;0,logVir!M535-SKir!M535*logKir!M535-SLir!M535*logHir!M535-SLir!M535*logQir!G535,0)</f>
        <v>-0.43594994402758513</v>
      </c>
      <c r="H535" s="6">
        <f>IF(logVir!H535&lt;&gt;0,logVir!N535-SKir!N535*logKir!N535-SLir!N535*logHir!N535-SLir!N535*logQir!H535,0)</f>
        <v>-0.39127608619313875</v>
      </c>
      <c r="I535" s="6">
        <f>IF(logVir!I535&lt;&gt;0,logVir!O535-SKir!O535*logKir!O535-SLir!O535*logHir!O535-SLir!O535*logQir!I535,0)</f>
        <v>-0.28809695460504164</v>
      </c>
    </row>
    <row r="536" spans="1:9" x14ac:dyDescent="0.15">
      <c r="A536" s="1">
        <v>24</v>
      </c>
      <c r="B536" s="1" t="s">
        <v>292</v>
      </c>
      <c r="C536" s="1">
        <v>4</v>
      </c>
      <c r="D536" s="1" t="s">
        <v>18</v>
      </c>
      <c r="E536" s="6">
        <f>IF(logVir!E536&lt;&gt;0,logVir!K536-SKir!K536*logKir!K536-SLir!K536*logHir!K536-SLir!K536*logQir!E536,0)</f>
        <v>-0.3254596380436327</v>
      </c>
      <c r="F536" s="6">
        <f>IF(logVir!F536&lt;&gt;0,logVir!L536-SKir!L536*logKir!L536-SLir!L536*logHir!L536-SLir!L536*logQir!F536,0)</f>
        <v>-0.2080793862762424</v>
      </c>
      <c r="G536" s="6">
        <f>IF(logVir!G536&lt;&gt;0,logVir!M536-SKir!M536*logKir!M536-SLir!M536*logHir!M536-SLir!M536*logQir!G536,0)</f>
        <v>-0.13865327371509781</v>
      </c>
      <c r="H536" s="6">
        <f>IF(logVir!H536&lt;&gt;0,logVir!N536-SKir!N536*logKir!N536-SLir!N536*logHir!N536-SLir!N536*logQir!H536,0)</f>
        <v>-0.1399103290548101</v>
      </c>
      <c r="I536" s="6">
        <f>IF(logVir!I536&lt;&gt;0,logVir!O536-SKir!O536*logKir!O536-SLir!O536*logHir!O536-SLir!O536*logQir!I536,0)</f>
        <v>-0.45453961654559893</v>
      </c>
    </row>
    <row r="537" spans="1:9" x14ac:dyDescent="0.15">
      <c r="A537" s="1">
        <v>24</v>
      </c>
      <c r="B537" s="1" t="s">
        <v>292</v>
      </c>
      <c r="C537" s="1">
        <v>5</v>
      </c>
      <c r="D537" s="1" t="s">
        <v>19</v>
      </c>
      <c r="E537" s="6">
        <f>IF(logVir!E537&lt;&gt;0,logVir!K537-SKir!K537*logKir!K537-SLir!K537*logHir!K537-SLir!K537*logQir!E537,0)</f>
        <v>-5.3346860849020988E-2</v>
      </c>
      <c r="F537" s="6">
        <f>IF(logVir!F537&lt;&gt;0,logVir!L537-SKir!L537*logKir!L537-SLir!L537*logHir!L537-SLir!L537*logQir!F537,0)</f>
        <v>-0.23390404879585389</v>
      </c>
      <c r="G537" s="6">
        <f>IF(logVir!G537&lt;&gt;0,logVir!M537-SKir!M537*logKir!M537-SLir!M537*logHir!M537-SLir!M537*logQir!G537,0)</f>
        <v>-5.480461560575807E-3</v>
      </c>
      <c r="H537" s="6">
        <f>IF(logVir!H537&lt;&gt;0,logVir!N537-SKir!N537*logKir!N537-SLir!N537*logHir!N537-SLir!N537*logQir!H537,0)</f>
        <v>1.6582022960159107E-3</v>
      </c>
      <c r="I537" s="6">
        <f>IF(logVir!I537&lt;&gt;0,logVir!O537-SKir!O537*logKir!O537-SLir!O537*logHir!O537-SLir!O537*logQir!I537,0)</f>
        <v>-8.9009596592122958E-2</v>
      </c>
    </row>
    <row r="538" spans="1:9" x14ac:dyDescent="0.15">
      <c r="A538" s="1">
        <v>24</v>
      </c>
      <c r="B538" s="1" t="s">
        <v>292</v>
      </c>
      <c r="C538" s="1">
        <v>6</v>
      </c>
      <c r="D538" s="1" t="s">
        <v>3</v>
      </c>
      <c r="E538" s="6">
        <f>IF(logVir!E538&lt;&gt;0,logVir!K538-SKir!K538*logKir!K538-SLir!K538*logHir!K538-SLir!K538*logQir!E538,0)</f>
        <v>0.23524886555836341</v>
      </c>
      <c r="F538" s="6">
        <f>IF(logVir!F538&lt;&gt;0,logVir!L538-SKir!L538*logKir!L538-SLir!L538*logHir!L538-SLir!L538*logQir!F538,0)</f>
        <v>0.14192198940483328</v>
      </c>
      <c r="G538" s="6">
        <f>IF(logVir!G538&lt;&gt;0,logVir!M538-SKir!M538*logKir!M538-SLir!M538*logHir!M538-SLir!M538*logQir!G538,0)</f>
        <v>6.9620546234556144E-2</v>
      </c>
      <c r="H538" s="6">
        <f>IF(logVir!H538&lt;&gt;0,logVir!N538-SKir!N538*logKir!N538-SLir!N538*logHir!N538-SLir!N538*logQir!H538,0)</f>
        <v>-0.28620742250614312</v>
      </c>
      <c r="I538" s="6">
        <f>IF(logVir!I538&lt;&gt;0,logVir!O538-SKir!O538*logKir!O538-SLir!O538*logHir!O538-SLir!O538*logQir!I538,0)</f>
        <v>-0.22740584152426516</v>
      </c>
    </row>
    <row r="539" spans="1:9" x14ac:dyDescent="0.15">
      <c r="A539" s="1">
        <v>24</v>
      </c>
      <c r="B539" s="1" t="s">
        <v>292</v>
      </c>
      <c r="C539" s="1">
        <v>7</v>
      </c>
      <c r="D539" s="1" t="s">
        <v>20</v>
      </c>
      <c r="E539" s="6">
        <f>IF(logVir!E539&lt;&gt;0,logVir!K539-SKir!K539*logKir!K539-SLir!K539*logHir!K539-SLir!K539*logQir!E539,0)</f>
        <v>0.51183014282323369</v>
      </c>
      <c r="F539" s="6">
        <f>IF(logVir!F539&lt;&gt;0,logVir!L539-SKir!L539*logKir!L539-SLir!L539*logHir!L539-SLir!L539*logQir!F539,0)</f>
        <v>0.53503704009783326</v>
      </c>
      <c r="G539" s="6">
        <f>IF(logVir!G539&lt;&gt;0,logVir!M539-SKir!M539*logKir!M539-SLir!M539*logHir!M539-SLir!M539*logQir!G539,0)</f>
        <v>0.68776735412839018</v>
      </c>
      <c r="H539" s="6">
        <f>IF(logVir!H539&lt;&gt;0,logVir!N539-SKir!N539*logKir!N539-SLir!N539*logHir!N539-SLir!N539*logQir!H539,0)</f>
        <v>-0.34577116455512086</v>
      </c>
      <c r="I539" s="6">
        <f>IF(logVir!I539&lt;&gt;0,logVir!O539-SKir!O539*logKir!O539-SLir!O539*logHir!O539-SLir!O539*logQir!I539,0)</f>
        <v>0.46529968665340754</v>
      </c>
    </row>
    <row r="540" spans="1:9" x14ac:dyDescent="0.15">
      <c r="A540" s="1">
        <v>24</v>
      </c>
      <c r="B540" s="1" t="s">
        <v>292</v>
      </c>
      <c r="C540" s="1">
        <v>8</v>
      </c>
      <c r="D540" s="1" t="s">
        <v>21</v>
      </c>
      <c r="E540" s="6">
        <f>IF(logVir!E540&lt;&gt;0,logVir!K540-SKir!K540*logKir!K540-SLir!K540*logHir!K540-SLir!K540*logQir!E540,0)</f>
        <v>0.24404957617568201</v>
      </c>
      <c r="F540" s="6">
        <f>IF(logVir!F540&lt;&gt;0,logVir!L540-SKir!L540*logKir!L540-SLir!L540*logHir!L540-SLir!L540*logQir!F540,0)</f>
        <v>0.30190608589139223</v>
      </c>
      <c r="G540" s="6">
        <f>IF(logVir!G540&lt;&gt;0,logVir!M540-SKir!M540*logKir!M540-SLir!M540*logHir!M540-SLir!M540*logQir!G540,0)</f>
        <v>0.30246664084198832</v>
      </c>
      <c r="H540" s="6">
        <f>IF(logVir!H540&lt;&gt;0,logVir!N540-SKir!N540*logKir!N540-SLir!N540*logHir!N540-SLir!N540*logQir!H540,0)</f>
        <v>0.37027135238092834</v>
      </c>
      <c r="I540" s="6">
        <f>IF(logVir!I540&lt;&gt;0,logVir!O540-SKir!O540*logKir!O540-SLir!O540*logHir!O540-SLir!O540*logQir!I540,0)</f>
        <v>0.34767626707009369</v>
      </c>
    </row>
    <row r="541" spans="1:9" x14ac:dyDescent="0.15">
      <c r="A541" s="1">
        <v>24</v>
      </c>
      <c r="B541" s="1" t="s">
        <v>292</v>
      </c>
      <c r="C541" s="1">
        <v>9</v>
      </c>
      <c r="D541" s="1" t="s">
        <v>22</v>
      </c>
      <c r="E541" s="6">
        <f>IF(logVir!E541&lt;&gt;0,logVir!K541-SKir!K541*logKir!K541-SLir!K541*logHir!K541-SLir!K541*logQir!E541,0)</f>
        <v>-0.35279050042978621</v>
      </c>
      <c r="F541" s="6">
        <f>IF(logVir!F541&lt;&gt;0,logVir!L541-SKir!L541*logKir!L541-SLir!L541*logHir!L541-SLir!L541*logQir!F541,0)</f>
        <v>0.34771131042217063</v>
      </c>
      <c r="G541" s="6">
        <f>IF(logVir!G541&lt;&gt;0,logVir!M541-SKir!M541*logKir!M541-SLir!M541*logHir!M541-SLir!M541*logQir!G541,0)</f>
        <v>-0.35036164312174578</v>
      </c>
      <c r="H541" s="6">
        <f>IF(logVir!H541&lt;&gt;0,logVir!N541-SKir!N541*logKir!N541-SLir!N541*logHir!N541-SLir!N541*logQir!H541,0)</f>
        <v>0.36360704269519517</v>
      </c>
      <c r="I541" s="6">
        <f>IF(logVir!I541&lt;&gt;0,logVir!O541-SKir!O541*logKir!O541-SLir!O541*logHir!O541-SLir!O541*logQir!I541,0)</f>
        <v>-0.20811140119807695</v>
      </c>
    </row>
    <row r="542" spans="1:9" x14ac:dyDescent="0.15">
      <c r="A542" s="1">
        <v>24</v>
      </c>
      <c r="B542" s="1" t="s">
        <v>292</v>
      </c>
      <c r="C542" s="1">
        <v>10</v>
      </c>
      <c r="D542" s="1" t="s">
        <v>23</v>
      </c>
      <c r="E542" s="6">
        <f>IF(logVir!E542&lt;&gt;0,logVir!K542-SKir!K542*logKir!K542-SLir!K542*logHir!K542-SLir!K542*logQir!E542,0)</f>
        <v>-0.19394177754572961</v>
      </c>
      <c r="F542" s="6">
        <f>IF(logVir!F542&lt;&gt;0,logVir!L542-SKir!L542*logKir!L542-SLir!L542*logHir!L542-SLir!L542*logQir!F542,0)</f>
        <v>-0.12922814895315596</v>
      </c>
      <c r="G542" s="6">
        <f>IF(logVir!G542&lt;&gt;0,logVir!M542-SKir!M542*logKir!M542-SLir!M542*logHir!M542-SLir!M542*logQir!G542,0)</f>
        <v>-0.1475261505033198</v>
      </c>
      <c r="H542" s="6">
        <f>IF(logVir!H542&lt;&gt;0,logVir!N542-SKir!N542*logKir!N542-SLir!N542*logHir!N542-SLir!N542*logQir!H542,0)</f>
        <v>-2.396891068993923E-2</v>
      </c>
      <c r="I542" s="6">
        <f>IF(logVir!I542&lt;&gt;0,logVir!O542-SKir!O542*logKir!O542-SLir!O542*logHir!O542-SLir!O542*logQir!I542,0)</f>
        <v>-0.11602121373770004</v>
      </c>
    </row>
    <row r="543" spans="1:9" x14ac:dyDescent="0.15">
      <c r="A543" s="1">
        <v>24</v>
      </c>
      <c r="B543" s="1" t="s">
        <v>292</v>
      </c>
      <c r="C543" s="1">
        <v>11</v>
      </c>
      <c r="D543" s="1" t="s">
        <v>24</v>
      </c>
      <c r="E543" s="6">
        <f>IF(logVir!E543&lt;&gt;0,logVir!K543-SKir!K543*logKir!K543-SLir!K543*logHir!K543-SLir!K543*logQir!E543,0)</f>
        <v>-2.9953116302005062E-2</v>
      </c>
      <c r="F543" s="6">
        <f>IF(logVir!F543&lt;&gt;0,logVir!L543-SKir!L543*logKir!L543-SLir!L543*logHir!L543-SLir!L543*logQir!F543,0)</f>
        <v>-0.15086335934383313</v>
      </c>
      <c r="G543" s="6">
        <f>IF(logVir!G543&lt;&gt;0,logVir!M543-SKir!M543*logKir!M543-SLir!M543*logHir!M543-SLir!M543*logQir!G543,0)</f>
        <v>-0.17053167648053486</v>
      </c>
      <c r="H543" s="6">
        <f>IF(logVir!H543&lt;&gt;0,logVir!N543-SKir!N543*logKir!N543-SLir!N543*logHir!N543-SLir!N543*logQir!H543,0)</f>
        <v>-0.22173043992184033</v>
      </c>
      <c r="I543" s="6">
        <f>IF(logVir!I543&lt;&gt;0,logVir!O543-SKir!O543*logKir!O543-SLir!O543*logHir!O543-SLir!O543*logQir!I543,0)</f>
        <v>-0.11215913507153721</v>
      </c>
    </row>
    <row r="544" spans="1:9" x14ac:dyDescent="0.15">
      <c r="A544" s="1">
        <v>24</v>
      </c>
      <c r="B544" s="1" t="s">
        <v>292</v>
      </c>
      <c r="C544" s="1">
        <v>12</v>
      </c>
      <c r="D544" s="1" t="s">
        <v>25</v>
      </c>
      <c r="E544" s="6">
        <f>IF(logVir!E544&lt;&gt;0,logVir!K544-SKir!K544*logKir!K544-SLir!K544*logHir!K544-SLir!K544*logQir!E544,0)</f>
        <v>-0.29221036421881341</v>
      </c>
      <c r="F544" s="6">
        <f>IF(logVir!F544&lt;&gt;0,logVir!L544-SKir!L544*logKir!L544-SLir!L544*logHir!L544-SLir!L544*logQir!F544,0)</f>
        <v>-0.36474413486600937</v>
      </c>
      <c r="G544" s="6">
        <f>IF(logVir!G544&lt;&gt;0,logVir!M544-SKir!M544*logKir!M544-SLir!M544*logHir!M544-SLir!M544*logQir!G544,0)</f>
        <v>-0.19545086103257736</v>
      </c>
      <c r="H544" s="6">
        <f>IF(logVir!H544&lt;&gt;0,logVir!N544-SKir!N544*logKir!N544-SLir!N544*logHir!N544-SLir!N544*logQir!H544,0)</f>
        <v>-2.7423734942775155E-2</v>
      </c>
      <c r="I544" s="6">
        <f>IF(logVir!I544&lt;&gt;0,logVir!O544-SKir!O544*logKir!O544-SLir!O544*logHir!O544-SLir!O544*logQir!I544,0)</f>
        <v>0.38914282990312626</v>
      </c>
    </row>
    <row r="545" spans="1:9" x14ac:dyDescent="0.15">
      <c r="A545" s="1">
        <v>24</v>
      </c>
      <c r="B545" s="1" t="s">
        <v>292</v>
      </c>
      <c r="C545" s="1">
        <v>13</v>
      </c>
      <c r="D545" s="1" t="s">
        <v>26</v>
      </c>
      <c r="E545" s="6">
        <f>IF(logVir!E545&lt;&gt;0,logVir!K545-SKir!K545*logKir!K545-SLir!K545*logHir!K545-SLir!K545*logQir!E545,0)</f>
        <v>0.50635269026103868</v>
      </c>
      <c r="F545" s="6">
        <f>IF(logVir!F545&lt;&gt;0,logVir!L545-SKir!L545*logKir!L545-SLir!L545*logHir!L545-SLir!L545*logQir!F545,0)</f>
        <v>-0.28928152774731519</v>
      </c>
      <c r="G545" s="6">
        <f>IF(logVir!G545&lt;&gt;0,logVir!M545-SKir!M545*logKir!M545-SLir!M545*logHir!M545-SLir!M545*logQir!G545,0)</f>
        <v>0.37251871317606333</v>
      </c>
      <c r="H545" s="6">
        <f>IF(logVir!H545&lt;&gt;0,logVir!N545-SKir!N545*logKir!N545-SLir!N545*logHir!N545-SLir!N545*logQir!H545,0)</f>
        <v>0.47941800646716087</v>
      </c>
      <c r="I545" s="6">
        <f>IF(logVir!I545&lt;&gt;0,logVir!O545-SKir!O545*logKir!O545-SLir!O545*logHir!O545-SLir!O545*logQir!I545,0)</f>
        <v>6.2937217408722809E-2</v>
      </c>
    </row>
    <row r="546" spans="1:9" x14ac:dyDescent="0.15">
      <c r="A546" s="1">
        <v>24</v>
      </c>
      <c r="B546" s="1" t="s">
        <v>292</v>
      </c>
      <c r="C546" s="1">
        <v>14</v>
      </c>
      <c r="D546" s="1" t="s">
        <v>27</v>
      </c>
      <c r="E546" s="6">
        <f>IF(logVir!E546&lt;&gt;0,logVir!K546-SKir!K546*logKir!K546-SLir!K546*logHir!K546-SLir!K546*logQir!E546,0)</f>
        <v>-0.37272585170159267</v>
      </c>
      <c r="F546" s="6">
        <f>IF(logVir!F546&lt;&gt;0,logVir!L546-SKir!L546*logKir!L546-SLir!L546*logHir!L546-SLir!L546*logQir!F546,0)</f>
        <v>-1.1829045486768219</v>
      </c>
      <c r="G546" s="6">
        <f>IF(logVir!G546&lt;&gt;0,logVir!M546-SKir!M546*logKir!M546-SLir!M546*logHir!M546-SLir!M546*logQir!G546,0)</f>
        <v>-0.49603498567285992</v>
      </c>
      <c r="H546" s="6">
        <f>IF(logVir!H546&lt;&gt;0,logVir!N546-SKir!N546*logKir!N546-SLir!N546*logHir!N546-SLir!N546*logQir!H546,0)</f>
        <v>0.67984163306876177</v>
      </c>
      <c r="I546" s="6">
        <f>IF(logVir!I546&lt;&gt;0,logVir!O546-SKir!O546*logKir!O546-SLir!O546*logHir!O546-SLir!O546*logQir!I546,0)</f>
        <v>-0.66811198275696015</v>
      </c>
    </row>
    <row r="547" spans="1:9" x14ac:dyDescent="0.15">
      <c r="A547" s="1">
        <v>24</v>
      </c>
      <c r="B547" s="1" t="s">
        <v>292</v>
      </c>
      <c r="C547" s="1">
        <v>15</v>
      </c>
      <c r="D547" s="1" t="s">
        <v>28</v>
      </c>
      <c r="E547" s="6">
        <f>IF(logVir!E547&lt;&gt;0,logVir!K547-SKir!K547*logKir!K547-SLir!K547*logHir!K547-SLir!K547*logQir!E547,0)</f>
        <v>0.11770652291470228</v>
      </c>
      <c r="F547" s="6">
        <f>IF(logVir!F547&lt;&gt;0,logVir!L547-SKir!L547*logKir!L547-SLir!L547*logHir!L547-SLir!L547*logQir!F547,0)</f>
        <v>-0.15439338298808139</v>
      </c>
      <c r="G547" s="6">
        <f>IF(logVir!G547&lt;&gt;0,logVir!M547-SKir!M547*logKir!M547-SLir!M547*logHir!M547-SLir!M547*logQir!G547,0)</f>
        <v>5.4916585546613376E-2</v>
      </c>
      <c r="H547" s="6">
        <f>IF(logVir!H547&lt;&gt;0,logVir!N547-SKir!N547*logKir!N547-SLir!N547*logHir!N547-SLir!N547*logQir!H547,0)</f>
        <v>3.7425234859200067E-2</v>
      </c>
      <c r="I547" s="6">
        <f>IF(logVir!I547&lt;&gt;0,logVir!O547-SKir!O547*logKir!O547-SLir!O547*logHir!O547-SLir!O547*logQir!I547,0)</f>
        <v>-0.16529605340135187</v>
      </c>
    </row>
    <row r="548" spans="1:9" x14ac:dyDescent="0.15">
      <c r="A548" s="1">
        <v>24</v>
      </c>
      <c r="B548" s="1" t="s">
        <v>291</v>
      </c>
      <c r="C548" s="1">
        <v>16</v>
      </c>
      <c r="D548" s="1" t="s">
        <v>11</v>
      </c>
      <c r="E548" s="6">
        <f>IF(logVir!E548&lt;&gt;0,logVir!K548-SKir!K548*logKir!K548-SLir!K548*logHir!K548-SLir!K548*logQir!E548,0)</f>
        <v>0.34244271514274621</v>
      </c>
      <c r="F548" s="6">
        <f>IF(logVir!F548&lt;&gt;0,logVir!L548-SKir!L548*logKir!L548-SLir!L548*logHir!L548-SLir!L548*logQir!F548,0)</f>
        <v>0.16169830715813879</v>
      </c>
      <c r="G548" s="6">
        <f>IF(logVir!G548&lt;&gt;0,logVir!M548-SKir!M548*logKir!M548-SLir!M548*logHir!M548-SLir!M548*logQir!G548,0)</f>
        <v>0.18126285672209819</v>
      </c>
      <c r="H548" s="6">
        <f>IF(logVir!H548&lt;&gt;0,logVir!N548-SKir!N548*logKir!N548-SLir!N548*logHir!N548-SLir!N548*logQir!H548,0)</f>
        <v>0.14593259332210434</v>
      </c>
      <c r="I548" s="6">
        <f>IF(logVir!I548&lt;&gt;0,logVir!O548-SKir!O548*logKir!O548-SLir!O548*logHir!O548-SLir!O548*logQir!I548,0)</f>
        <v>0.18349278083792325</v>
      </c>
    </row>
    <row r="549" spans="1:9" x14ac:dyDescent="0.15">
      <c r="A549" s="1">
        <v>24</v>
      </c>
      <c r="B549" s="1" t="s">
        <v>291</v>
      </c>
      <c r="C549" s="1">
        <v>17</v>
      </c>
      <c r="D549" s="1" t="s">
        <v>12</v>
      </c>
      <c r="E549" s="6">
        <f>IF(logVir!E549&lt;&gt;0,logVir!K549-SKir!K549*logKir!K549-SLir!K549*logHir!K549-SLir!K549*logQir!E549,0)</f>
        <v>0.13725830502107905</v>
      </c>
      <c r="F549" s="6">
        <f>IF(logVir!F549&lt;&gt;0,logVir!L549-SKir!L549*logKir!L549-SLir!L549*logHir!L549-SLir!L549*logQir!F549,0)</f>
        <v>0.21275625506024079</v>
      </c>
      <c r="G549" s="6">
        <f>IF(logVir!G549&lt;&gt;0,logVir!M549-SKir!M549*logKir!M549-SLir!M549*logHir!M549-SLir!M549*logQir!G549,0)</f>
        <v>-4.0045042332873523E-2</v>
      </c>
      <c r="H549" s="6">
        <f>IF(logVir!H549&lt;&gt;0,logVir!N549-SKir!N549*logKir!N549-SLir!N549*logHir!N549-SLir!N549*logQir!H549,0)</f>
        <v>8.6276062983074199E-5</v>
      </c>
      <c r="I549" s="6">
        <f>IF(logVir!I549&lt;&gt;0,logVir!O549-SKir!O549*logKir!O549-SLir!O549*logHir!O549-SLir!O549*logQir!I549,0)</f>
        <v>-4.3466722775985144E-2</v>
      </c>
    </row>
    <row r="550" spans="1:9" x14ac:dyDescent="0.15">
      <c r="A550" s="1">
        <v>24</v>
      </c>
      <c r="B550" s="1" t="s">
        <v>291</v>
      </c>
      <c r="C550" s="1">
        <v>18</v>
      </c>
      <c r="D550" s="1" t="s">
        <v>13</v>
      </c>
      <c r="E550" s="6">
        <f>IF(logVir!E550&lt;&gt;0,logVir!K550-SKir!K550*logKir!K550-SLir!K550*logHir!K550-SLir!K550*logQir!E550,0)</f>
        <v>-5.5920521472300554E-2</v>
      </c>
      <c r="F550" s="6">
        <f>IF(logVir!F550&lt;&gt;0,logVir!L550-SKir!L550*logKir!L550-SLir!L550*logHir!L550-SLir!L550*logQir!F550,0)</f>
        <v>-0.16460550490944742</v>
      </c>
      <c r="G550" s="6">
        <f>IF(logVir!G550&lt;&gt;0,logVir!M550-SKir!M550*logKir!M550-SLir!M550*logHir!M550-SLir!M550*logQir!G550,0)</f>
        <v>-0.13808297247780676</v>
      </c>
      <c r="H550" s="6">
        <f>IF(logVir!H550&lt;&gt;0,logVir!N550-SKir!N550*logKir!N550-SLir!N550*logHir!N550-SLir!N550*logQir!H550,0)</f>
        <v>-8.8234924049597346E-2</v>
      </c>
      <c r="I550" s="6">
        <f>IF(logVir!I550&lt;&gt;0,logVir!O550-SKir!O550*logKir!O550-SLir!O550*logHir!O550-SLir!O550*logQir!I550,0)</f>
        <v>0.10303968913580577</v>
      </c>
    </row>
    <row r="551" spans="1:9" x14ac:dyDescent="0.15">
      <c r="A551" s="1">
        <v>24</v>
      </c>
      <c r="B551" s="1" t="s">
        <v>291</v>
      </c>
      <c r="C551" s="1">
        <v>19</v>
      </c>
      <c r="D551" s="1" t="s">
        <v>14</v>
      </c>
      <c r="E551" s="6">
        <f>IF(logVir!E551&lt;&gt;0,logVir!K551-SKir!K551*logKir!K551-SLir!K551*logHir!K551-SLir!K551*logQir!E551,0)</f>
        <v>0.26744906084527087</v>
      </c>
      <c r="F551" s="6">
        <f>IF(logVir!F551&lt;&gt;0,logVir!L551-SKir!L551*logKir!L551-SLir!L551*logHir!L551-SLir!L551*logQir!F551,0)</f>
        <v>0.30602986266081217</v>
      </c>
      <c r="G551" s="6">
        <f>IF(logVir!G551&lt;&gt;0,logVir!M551-SKir!M551*logKir!M551-SLir!M551*logHir!M551-SLir!M551*logQir!G551,0)</f>
        <v>0.33837724261995117</v>
      </c>
      <c r="H551" s="6">
        <f>IF(logVir!H551&lt;&gt;0,logVir!N551-SKir!N551*logKir!N551-SLir!N551*logHir!N551-SLir!N551*logQir!H551,0)</f>
        <v>0.16552435317352493</v>
      </c>
      <c r="I551" s="6">
        <f>IF(logVir!I551&lt;&gt;0,logVir!O551-SKir!O551*logKir!O551-SLir!O551*logHir!O551-SLir!O551*logQir!I551,0)</f>
        <v>0.19913330764506607</v>
      </c>
    </row>
    <row r="552" spans="1:9" x14ac:dyDescent="0.15">
      <c r="A552" s="1">
        <v>24</v>
      </c>
      <c r="B552" s="1" t="s">
        <v>291</v>
      </c>
      <c r="C552" s="1">
        <v>20</v>
      </c>
      <c r="D552" s="1" t="s">
        <v>15</v>
      </c>
      <c r="E552" s="6">
        <f>IF(logVir!E552&lt;&gt;0,logVir!K552-SKir!K552*logKir!K552-SLir!K552*logHir!K552-SLir!K552*logQir!E552,0)</f>
        <v>0.16960890397648484</v>
      </c>
      <c r="F552" s="6">
        <f>IF(logVir!F552&lt;&gt;0,logVir!L552-SKir!L552*logKir!L552-SLir!L552*logHir!L552-SLir!L552*logQir!F552,0)</f>
        <v>0.12966887343327424</v>
      </c>
      <c r="G552" s="6">
        <f>IF(logVir!G552&lt;&gt;0,logVir!M552-SKir!M552*logKir!M552-SLir!M552*logHir!M552-SLir!M552*logQir!G552,0)</f>
        <v>0.2348723975701964</v>
      </c>
      <c r="H552" s="6">
        <f>IF(logVir!H552&lt;&gt;0,logVir!N552-SKir!N552*logKir!N552-SLir!N552*logHir!N552-SLir!N552*logQir!H552,0)</f>
        <v>0.10695023763348127</v>
      </c>
      <c r="I552" s="6">
        <f>IF(logVir!I552&lt;&gt;0,logVir!O552-SKir!O552*logKir!O552-SLir!O552*logHir!O552-SLir!O552*logQir!I552,0)</f>
        <v>-8.2705216455032952E-4</v>
      </c>
    </row>
    <row r="553" spans="1:9" x14ac:dyDescent="0.15">
      <c r="A553" s="1">
        <v>24</v>
      </c>
      <c r="B553" s="1" t="s">
        <v>291</v>
      </c>
      <c r="C553" s="1">
        <v>21</v>
      </c>
      <c r="D553" s="1" t="s">
        <v>16</v>
      </c>
      <c r="E553" s="6">
        <f>IF(logVir!E553&lt;&gt;0,logVir!K553-SKir!K553*logKir!K553-SLir!K553*logHir!K553-SLir!K553*logQir!E553,0)</f>
        <v>-0.33684587850693831</v>
      </c>
      <c r="F553" s="6">
        <f>IF(logVir!F553&lt;&gt;0,logVir!L553-SKir!L553*logKir!L553-SLir!L553*logHir!L553-SLir!L553*logQir!F553,0)</f>
        <v>3.8710191553157462E-2</v>
      </c>
      <c r="G553" s="6">
        <f>IF(logVir!G553&lt;&gt;0,logVir!M553-SKir!M553*logKir!M553-SLir!M553*logHir!M553-SLir!M553*logQir!G553,0)</f>
        <v>0.11166318412292493</v>
      </c>
      <c r="H553" s="6">
        <f>IF(logVir!H553&lt;&gt;0,logVir!N553-SKir!N553*logKir!N553-SLir!N553*logHir!N553-SLir!N553*logQir!H553,0)</f>
        <v>9.2443742187887673E-2</v>
      </c>
      <c r="I553" s="6">
        <f>IF(logVir!I553&lt;&gt;0,logVir!O553-SKir!O553*logKir!O553-SLir!O553*logHir!O553-SLir!O553*logQir!I553,0)</f>
        <v>0.10462773207000228</v>
      </c>
    </row>
    <row r="554" spans="1:9" x14ac:dyDescent="0.15">
      <c r="A554" s="1">
        <v>24</v>
      </c>
      <c r="B554" s="1" t="s">
        <v>140</v>
      </c>
      <c r="C554" s="1">
        <v>22</v>
      </c>
      <c r="D554" s="1" t="s">
        <v>8</v>
      </c>
      <c r="E554" s="6">
        <f>IF(logVir!E554&lt;&gt;0,logVir!K554-SKir!K554*logKir!K554-SLir!K554*logHir!K554-SLir!K554*logQir!E554,0)</f>
        <v>0.18773999256824175</v>
      </c>
      <c r="F554" s="6">
        <f>IF(logVir!F554&lt;&gt;0,logVir!L554-SKir!L554*logKir!L554-SLir!L554*logHir!L554-SLir!L554*logQir!F554,0)</f>
        <v>-5.9632681487655083E-2</v>
      </c>
      <c r="G554" s="6">
        <f>IF(logVir!G554&lt;&gt;0,logVir!M554-SKir!M554*logKir!M554-SLir!M554*logHir!M554-SLir!M554*logQir!G554,0)</f>
        <v>3.9788432894235948E-2</v>
      </c>
      <c r="H554" s="6">
        <f>IF(logVir!H554&lt;&gt;0,logVir!N554-SKir!N554*logKir!N554-SLir!N554*logHir!N554-SLir!N554*logQir!H554,0)</f>
        <v>1.7819130438750913E-2</v>
      </c>
      <c r="I554" s="6">
        <f>IF(logVir!I554&lt;&gt;0,logVir!O554-SKir!O554*logKir!O554-SLir!O554*logHir!O554-SLir!O554*logQir!I554,0)</f>
        <v>-4.1362057370404805E-2</v>
      </c>
    </row>
    <row r="555" spans="1:9" x14ac:dyDescent="0.15">
      <c r="A555" s="1">
        <v>24</v>
      </c>
      <c r="B555" s="1" t="s">
        <v>140</v>
      </c>
      <c r="C555" s="1">
        <v>23</v>
      </c>
      <c r="D555" s="1" t="s">
        <v>29</v>
      </c>
      <c r="E555" s="6">
        <f>IF(logVir!E555&lt;&gt;0,logVir!K555-SKir!K555*logKir!K555-SLir!K555*logHir!K555-SLir!K555*logQir!E555,0)</f>
        <v>3.8822330486477333E-2</v>
      </c>
      <c r="F555" s="6">
        <f>IF(logVir!F555&lt;&gt;0,logVir!L555-SKir!L555*logKir!L555-SLir!L555*logHir!L555-SLir!L555*logQir!F555,0)</f>
        <v>-7.4603012897897308E-2</v>
      </c>
      <c r="G555" s="6">
        <f>IF(logVir!G555&lt;&gt;0,logVir!M555-SKir!M555*logKir!M555-SLir!M555*logHir!M555-SLir!M555*logQir!G555,0)</f>
        <v>-7.0742397219774114E-2</v>
      </c>
      <c r="H555" s="6">
        <f>IF(logVir!H555&lt;&gt;0,logVir!N555-SKir!N555*logKir!N555-SLir!N555*logHir!N555-SLir!N555*logQir!H555,0)</f>
        <v>-5.6073600148919413E-2</v>
      </c>
      <c r="I555" s="6">
        <f>IF(logVir!I555&lt;&gt;0,logVir!O555-SKir!O555*logKir!O555-SLir!O555*logHir!O555-SLir!O555*logQir!I555,0)</f>
        <v>1.545612737780416E-2</v>
      </c>
    </row>
    <row r="556" spans="1:9" x14ac:dyDescent="0.15">
      <c r="A556" s="1">
        <v>25</v>
      </c>
      <c r="B556" s="1" t="s">
        <v>293</v>
      </c>
      <c r="C556" s="1">
        <v>1</v>
      </c>
      <c r="D556" s="1" t="s">
        <v>9</v>
      </c>
      <c r="E556" s="6">
        <f>IF(logVir!E556&lt;&gt;0,logVir!K556-SKir!K556*logKir!K556-SLir!K556*logHir!K556-SLir!K556*logQir!E556,0)</f>
        <v>0.26783213289960611</v>
      </c>
      <c r="F556" s="6">
        <f>IF(logVir!F556&lt;&gt;0,logVir!L556-SKir!L556*logKir!L556-SLir!L556*logHir!L556-SLir!L556*logQir!F556,0)</f>
        <v>-0.39340033866976176</v>
      </c>
      <c r="G556" s="6">
        <f>IF(logVir!G556&lt;&gt;0,logVir!M556-SKir!M556*logKir!M556-SLir!M556*logHir!M556-SLir!M556*logQir!G556,0)</f>
        <v>-0.68182062385625641</v>
      </c>
      <c r="H556" s="6">
        <f>IF(logVir!H556&lt;&gt;0,logVir!N556-SKir!N556*logKir!N556-SLir!N556*logHir!N556-SLir!N556*logQir!H556,0)</f>
        <v>-0.67660838781329757</v>
      </c>
      <c r="I556" s="6">
        <f>IF(logVir!I556&lt;&gt;0,logVir!O556-SKir!O556*logKir!O556-SLir!O556*logHir!O556-SLir!O556*logQir!I556,0)</f>
        <v>-0.81203699565070075</v>
      </c>
    </row>
    <row r="557" spans="1:9" x14ac:dyDescent="0.15">
      <c r="A557" s="1">
        <v>25</v>
      </c>
      <c r="B557" s="1" t="s">
        <v>293</v>
      </c>
      <c r="C557" s="1">
        <v>2</v>
      </c>
      <c r="D557" s="1" t="s">
        <v>10</v>
      </c>
      <c r="E557" s="6">
        <f>IF(logVir!E557&lt;&gt;0,logVir!K557-SKir!K557*logKir!K557-SLir!K557*logHir!K557-SLir!K557*logQir!E557,0)</f>
        <v>-1.1272521165206148E-2</v>
      </c>
      <c r="F557" s="6">
        <f>IF(logVir!F557&lt;&gt;0,logVir!L557-SKir!L557*logKir!L557-SLir!L557*logHir!L557-SLir!L557*logQir!F557,0)</f>
        <v>0.18325870822688259</v>
      </c>
      <c r="G557" s="6">
        <f>IF(logVir!G557&lt;&gt;0,logVir!M557-SKir!M557*logKir!M557-SLir!M557*logHir!M557-SLir!M557*logQir!G557,0)</f>
        <v>0.20869528941833598</v>
      </c>
      <c r="H557" s="6">
        <f>IF(logVir!H557&lt;&gt;0,logVir!N557-SKir!N557*logKir!N557-SLir!N557*logHir!N557-SLir!N557*logQir!H557,0)</f>
        <v>-0.19725929079609256</v>
      </c>
      <c r="I557" s="6">
        <f>IF(logVir!I557&lt;&gt;0,logVir!O557-SKir!O557*logKir!O557-SLir!O557*logHir!O557-SLir!O557*logQir!I557,0)</f>
        <v>-0.47830723961634769</v>
      </c>
    </row>
    <row r="558" spans="1:9" x14ac:dyDescent="0.15">
      <c r="A558" s="1">
        <v>25</v>
      </c>
      <c r="B558" s="1" t="s">
        <v>294</v>
      </c>
      <c r="C558" s="1">
        <v>3</v>
      </c>
      <c r="D558" s="1" t="s">
        <v>17</v>
      </c>
      <c r="E558" s="6">
        <f>IF(logVir!E558&lt;&gt;0,logVir!K558-SKir!K558*logKir!K558-SLir!K558*logHir!K558-SLir!K558*logQir!E558,0)</f>
        <v>0.13168380534314336</v>
      </c>
      <c r="F558" s="6">
        <f>IF(logVir!F558&lt;&gt;0,logVir!L558-SKir!L558*logKir!L558-SLir!L558*logHir!L558-SLir!L558*logQir!F558,0)</f>
        <v>0.47871857772018728</v>
      </c>
      <c r="G558" s="6">
        <f>IF(logVir!G558&lt;&gt;0,logVir!M558-SKir!M558*logKir!M558-SLir!M558*logHir!M558-SLir!M558*logQir!G558,0)</f>
        <v>0.70926036966263217</v>
      </c>
      <c r="H558" s="6">
        <f>IF(logVir!H558&lt;&gt;0,logVir!N558-SKir!N558*logKir!N558-SLir!N558*logHir!N558-SLir!N558*logQir!H558,0)</f>
        <v>0.94636164602452311</v>
      </c>
      <c r="I558" s="6">
        <f>IF(logVir!I558&lt;&gt;0,logVir!O558-SKir!O558*logKir!O558-SLir!O558*logHir!O558-SLir!O558*logQir!I558,0)</f>
        <v>0.64381139195101389</v>
      </c>
    </row>
    <row r="559" spans="1:9" x14ac:dyDescent="0.15">
      <c r="A559" s="1">
        <v>25</v>
      </c>
      <c r="B559" s="1" t="s">
        <v>294</v>
      </c>
      <c r="C559" s="1">
        <v>4</v>
      </c>
      <c r="D559" s="1" t="s">
        <v>18</v>
      </c>
      <c r="E559" s="6">
        <f>IF(logVir!E559&lt;&gt;0,logVir!K559-SKir!K559*logKir!K559-SLir!K559*logHir!K559-SLir!K559*logQir!E559,0)</f>
        <v>5.4557523860879573E-2</v>
      </c>
      <c r="F559" s="6">
        <f>IF(logVir!F559&lt;&gt;0,logVir!L559-SKir!L559*logKir!L559-SLir!L559*logHir!L559-SLir!L559*logQir!F559,0)</f>
        <v>0.19305673978014048</v>
      </c>
      <c r="G559" s="6">
        <f>IF(logVir!G559&lt;&gt;0,logVir!M559-SKir!M559*logKir!M559-SLir!M559*logHir!M559-SLir!M559*logQir!G559,0)</f>
        <v>0.23772518614286584</v>
      </c>
      <c r="H559" s="6">
        <f>IF(logVir!H559&lt;&gt;0,logVir!N559-SKir!N559*logKir!N559-SLir!N559*logHir!N559-SLir!N559*logQir!H559,0)</f>
        <v>7.2903730952987009E-2</v>
      </c>
      <c r="I559" s="6">
        <f>IF(logVir!I559&lt;&gt;0,logVir!O559-SKir!O559*logKir!O559-SLir!O559*logHir!O559-SLir!O559*logQir!I559,0)</f>
        <v>0.29320915393750513</v>
      </c>
    </row>
    <row r="560" spans="1:9" x14ac:dyDescent="0.15">
      <c r="A560" s="1">
        <v>25</v>
      </c>
      <c r="B560" s="1" t="s">
        <v>294</v>
      </c>
      <c r="C560" s="1">
        <v>5</v>
      </c>
      <c r="D560" s="1" t="s">
        <v>19</v>
      </c>
      <c r="E560" s="6">
        <f>IF(logVir!E560&lt;&gt;0,logVir!K560-SKir!K560*logKir!K560-SLir!K560*logHir!K560-SLir!K560*logQir!E560,0)</f>
        <v>-0.19369597222356552</v>
      </c>
      <c r="F560" s="6">
        <f>IF(logVir!F560&lt;&gt;0,logVir!L560-SKir!L560*logKir!L560-SLir!L560*logHir!L560-SLir!L560*logQir!F560,0)</f>
        <v>0.13598667671378664</v>
      </c>
      <c r="G560" s="6">
        <f>IF(logVir!G560&lt;&gt;0,logVir!M560-SKir!M560*logKir!M560-SLir!M560*logHir!M560-SLir!M560*logQir!G560,0)</f>
        <v>-4.2784167168210395E-2</v>
      </c>
      <c r="H560" s="6">
        <f>IF(logVir!H560&lt;&gt;0,logVir!N560-SKir!N560*logKir!N560-SLir!N560*logHir!N560-SLir!N560*logQir!H560,0)</f>
        <v>0.36889424105127211</v>
      </c>
      <c r="I560" s="6">
        <f>IF(logVir!I560&lt;&gt;0,logVir!O560-SKir!O560*logKir!O560-SLir!O560*logHir!O560-SLir!O560*logQir!I560,0)</f>
        <v>-3.7110873740446998E-2</v>
      </c>
    </row>
    <row r="561" spans="1:9" x14ac:dyDescent="0.15">
      <c r="A561" s="1">
        <v>25</v>
      </c>
      <c r="B561" s="1" t="s">
        <v>294</v>
      </c>
      <c r="C561" s="1">
        <v>6</v>
      </c>
      <c r="D561" s="1" t="s">
        <v>3</v>
      </c>
      <c r="E561" s="6">
        <f>IF(logVir!E561&lt;&gt;0,logVir!K561-SKir!K561*logKir!K561-SLir!K561*logHir!K561-SLir!K561*logQir!E561,0)</f>
        <v>-5.656358540396994E-2</v>
      </c>
      <c r="F561" s="6">
        <f>IF(logVir!F561&lt;&gt;0,logVir!L561-SKir!L561*logKir!L561-SLir!L561*logHir!L561-SLir!L561*logQir!F561,0)</f>
        <v>0.19382479967048538</v>
      </c>
      <c r="G561" s="6">
        <f>IF(logVir!G561&lt;&gt;0,logVir!M561-SKir!M561*logKir!M561-SLir!M561*logHir!M561-SLir!M561*logQir!G561,0)</f>
        <v>0.49681729993105211</v>
      </c>
      <c r="H561" s="6">
        <f>IF(logVir!H561&lt;&gt;0,logVir!N561-SKir!N561*logKir!N561-SLir!N561*logHir!N561-SLir!N561*logQir!H561,0)</f>
        <v>0.54273641261475136</v>
      </c>
      <c r="I561" s="6">
        <f>IF(logVir!I561&lt;&gt;0,logVir!O561-SKir!O561*logKir!O561-SLir!O561*logHir!O561-SLir!O561*logQir!I561,0)</f>
        <v>1.0945948329378947</v>
      </c>
    </row>
    <row r="562" spans="1:9" x14ac:dyDescent="0.15">
      <c r="A562" s="1">
        <v>25</v>
      </c>
      <c r="B562" s="1" t="s">
        <v>294</v>
      </c>
      <c r="C562" s="1">
        <v>7</v>
      </c>
      <c r="D562" s="1" t="s">
        <v>20</v>
      </c>
      <c r="E562" s="6">
        <f>IF(logVir!E562&lt;&gt;0,logVir!K562-SKir!K562*logKir!K562-SLir!K562*logHir!K562-SLir!K562*logQir!E562,0)</f>
        <v>-0.28650454451442409</v>
      </c>
      <c r="F562" s="6">
        <f>IF(logVir!F562&lt;&gt;0,logVir!L562-SKir!L562*logKir!L562-SLir!L562*logHir!L562-SLir!L562*logQir!F562,0)</f>
        <v>-1.5403068924408845</v>
      </c>
      <c r="G562" s="6">
        <f>IF(logVir!G562&lt;&gt;0,logVir!M562-SKir!M562*logKir!M562-SLir!M562*logHir!M562-SLir!M562*logQir!G562,0)</f>
        <v>-0.6051780586080302</v>
      </c>
      <c r="H562" s="6">
        <f>IF(logVir!H562&lt;&gt;0,logVir!N562-SKir!N562*logKir!N562-SLir!N562*logHir!N562-SLir!N562*logQir!H562,0)</f>
        <v>-0.8265430151429598</v>
      </c>
      <c r="I562" s="6">
        <f>IF(logVir!I562&lt;&gt;0,logVir!O562-SKir!O562*logKir!O562-SLir!O562*logHir!O562-SLir!O562*logQir!I562,0)</f>
        <v>-1.552099687044874</v>
      </c>
    </row>
    <row r="563" spans="1:9" x14ac:dyDescent="0.15">
      <c r="A563" s="1">
        <v>25</v>
      </c>
      <c r="B563" s="1" t="s">
        <v>294</v>
      </c>
      <c r="C563" s="1">
        <v>8</v>
      </c>
      <c r="D563" s="1" t="s">
        <v>21</v>
      </c>
      <c r="E563" s="6">
        <f>IF(logVir!E563&lt;&gt;0,logVir!K563-SKir!K563*logKir!K563-SLir!K563*logHir!K563-SLir!K563*logQir!E563,0)</f>
        <v>0.24626750040625156</v>
      </c>
      <c r="F563" s="6">
        <f>IF(logVir!F563&lt;&gt;0,logVir!L563-SKir!L563*logKir!L563-SLir!L563*logHir!L563-SLir!L563*logQir!F563,0)</f>
        <v>0.25686071397499949</v>
      </c>
      <c r="G563" s="6">
        <f>IF(logVir!G563&lt;&gt;0,logVir!M563-SKir!M563*logKir!M563-SLir!M563*logHir!M563-SLir!M563*logQir!G563,0)</f>
        <v>0.31398651336960409</v>
      </c>
      <c r="H563" s="6">
        <f>IF(logVir!H563&lt;&gt;0,logVir!N563-SKir!N563*logKir!N563-SLir!N563*logHir!N563-SLir!N563*logQir!H563,0)</f>
        <v>0.25497503728567789</v>
      </c>
      <c r="I563" s="6">
        <f>IF(logVir!I563&lt;&gt;0,logVir!O563-SKir!O563*logKir!O563-SLir!O563*logHir!O563-SLir!O563*logQir!I563,0)</f>
        <v>0.56959075048869212</v>
      </c>
    </row>
    <row r="564" spans="1:9" x14ac:dyDescent="0.15">
      <c r="A564" s="1">
        <v>25</v>
      </c>
      <c r="B564" s="1" t="s">
        <v>294</v>
      </c>
      <c r="C564" s="1">
        <v>9</v>
      </c>
      <c r="D564" s="1" t="s">
        <v>22</v>
      </c>
      <c r="E564" s="6">
        <f>IF(logVir!E564&lt;&gt;0,logVir!K564-SKir!K564*logKir!K564-SLir!K564*logHir!K564-SLir!K564*logQir!E564,0)</f>
        <v>2.6860026002468011E-2</v>
      </c>
      <c r="F564" s="6">
        <f>IF(logVir!F564&lt;&gt;0,logVir!L564-SKir!L564*logKir!L564-SLir!L564*logHir!L564-SLir!L564*logQir!F564,0)</f>
        <v>0.1104205704147814</v>
      </c>
      <c r="G564" s="6">
        <f>IF(logVir!G564&lt;&gt;0,logVir!M564-SKir!M564*logKir!M564-SLir!M564*logHir!M564-SLir!M564*logQir!G564,0)</f>
        <v>-6.5840651243435716E-2</v>
      </c>
      <c r="H564" s="6">
        <f>IF(logVir!H564&lt;&gt;0,logVir!N564-SKir!N564*logKir!N564-SLir!N564*logHir!N564-SLir!N564*logQir!H564,0)</f>
        <v>-7.6264005794268494E-2</v>
      </c>
      <c r="I564" s="6">
        <f>IF(logVir!I564&lt;&gt;0,logVir!O564-SKir!O564*logKir!O564-SLir!O564*logHir!O564-SLir!O564*logQir!I564,0)</f>
        <v>9.2286872879645238E-2</v>
      </c>
    </row>
    <row r="565" spans="1:9" x14ac:dyDescent="0.15">
      <c r="A565" s="1">
        <v>25</v>
      </c>
      <c r="B565" s="1" t="s">
        <v>294</v>
      </c>
      <c r="C565" s="1">
        <v>10</v>
      </c>
      <c r="D565" s="1" t="s">
        <v>23</v>
      </c>
      <c r="E565" s="6">
        <f>IF(logVir!E565&lt;&gt;0,logVir!K565-SKir!K565*logKir!K565-SLir!K565*logHir!K565-SLir!K565*logQir!E565,0)</f>
        <v>-2.1026156223432797E-2</v>
      </c>
      <c r="F565" s="6">
        <f>IF(logVir!F565&lt;&gt;0,logVir!L565-SKir!L565*logKir!L565-SLir!L565*logHir!L565-SLir!L565*logQir!F565,0)</f>
        <v>0.2360424648861493</v>
      </c>
      <c r="G565" s="6">
        <f>IF(logVir!G565&lt;&gt;0,logVir!M565-SKir!M565*logKir!M565-SLir!M565*logHir!M565-SLir!M565*logQir!G565,0)</f>
        <v>0.426938078397055</v>
      </c>
      <c r="H565" s="6">
        <f>IF(logVir!H565&lt;&gt;0,logVir!N565-SKir!N565*logKir!N565-SLir!N565*logHir!N565-SLir!N565*logQir!H565,0)</f>
        <v>0.32260716956143204</v>
      </c>
      <c r="I565" s="6">
        <f>IF(logVir!I565&lt;&gt;0,logVir!O565-SKir!O565*logKir!O565-SLir!O565*logHir!O565-SLir!O565*logQir!I565,0)</f>
        <v>0.29584067771352102</v>
      </c>
    </row>
    <row r="566" spans="1:9" x14ac:dyDescent="0.15">
      <c r="A566" s="1">
        <v>25</v>
      </c>
      <c r="B566" s="1" t="s">
        <v>294</v>
      </c>
      <c r="C566" s="1">
        <v>11</v>
      </c>
      <c r="D566" s="1" t="s">
        <v>24</v>
      </c>
      <c r="E566" s="6">
        <f>IF(logVir!E566&lt;&gt;0,logVir!K566-SKir!K566*logKir!K566-SLir!K566*logHir!K566-SLir!K566*logQir!E566,0)</f>
        <v>-0.24403868753125518</v>
      </c>
      <c r="F566" s="6">
        <f>IF(logVir!F566&lt;&gt;0,logVir!L566-SKir!L566*logKir!L566-SLir!L566*logHir!L566-SLir!L566*logQir!F566,0)</f>
        <v>9.6680626165171521E-2</v>
      </c>
      <c r="G566" s="6">
        <f>IF(logVir!G566&lt;&gt;0,logVir!M566-SKir!M566*logKir!M566-SLir!M566*logHir!M566-SLir!M566*logQir!G566,0)</f>
        <v>1.9173071557160009E-2</v>
      </c>
      <c r="H566" s="6">
        <f>IF(logVir!H566&lt;&gt;0,logVir!N566-SKir!N566*logKir!N566-SLir!N566*logHir!N566-SLir!N566*logQir!H566,0)</f>
        <v>-0.10386600375245383</v>
      </c>
      <c r="I566" s="6">
        <f>IF(logVir!I566&lt;&gt;0,logVir!O566-SKir!O566*logKir!O566-SLir!O566*logHir!O566-SLir!O566*logQir!I566,0)</f>
        <v>0.23496980583312149</v>
      </c>
    </row>
    <row r="567" spans="1:9" x14ac:dyDescent="0.15">
      <c r="A567" s="1">
        <v>25</v>
      </c>
      <c r="B567" s="1" t="s">
        <v>294</v>
      </c>
      <c r="C567" s="1">
        <v>12</v>
      </c>
      <c r="D567" s="1" t="s">
        <v>25</v>
      </c>
      <c r="E567" s="6">
        <f>IF(logVir!E567&lt;&gt;0,logVir!K567-SKir!K567*logKir!K567-SLir!K567*logHir!K567-SLir!K567*logQir!E567,0)</f>
        <v>0.23620282378550339</v>
      </c>
      <c r="F567" s="6">
        <f>IF(logVir!F567&lt;&gt;0,logVir!L567-SKir!L567*logKir!L567-SLir!L567*logHir!L567-SLir!L567*logQir!F567,0)</f>
        <v>0.70405228587769642</v>
      </c>
      <c r="G567" s="6">
        <f>IF(logVir!G567&lt;&gt;0,logVir!M567-SKir!M567*logKir!M567-SLir!M567*logHir!M567-SLir!M567*logQir!G567,0)</f>
        <v>0.82886696958226525</v>
      </c>
      <c r="H567" s="6">
        <f>IF(logVir!H567&lt;&gt;0,logVir!N567-SKir!N567*logKir!N567-SLir!N567*logHir!N567-SLir!N567*logQir!H567,0)</f>
        <v>0.41004048893850381</v>
      </c>
      <c r="I567" s="6">
        <f>IF(logVir!I567&lt;&gt;0,logVir!O567-SKir!O567*logKir!O567-SLir!O567*logHir!O567-SLir!O567*logQir!I567,0)</f>
        <v>-0.16445152840383256</v>
      </c>
    </row>
    <row r="568" spans="1:9" x14ac:dyDescent="0.15">
      <c r="A568" s="1">
        <v>25</v>
      </c>
      <c r="B568" s="1" t="s">
        <v>294</v>
      </c>
      <c r="C568" s="1">
        <v>13</v>
      </c>
      <c r="D568" s="1" t="s">
        <v>26</v>
      </c>
      <c r="E568" s="6">
        <f>IF(logVir!E568&lt;&gt;0,logVir!K568-SKir!K568*logKir!K568-SLir!K568*logHir!K568-SLir!K568*logQir!E568,0)</f>
        <v>0.62686719243296907</v>
      </c>
      <c r="F568" s="6">
        <f>IF(logVir!F568&lt;&gt;0,logVir!L568-SKir!L568*logKir!L568-SLir!L568*logHir!L568-SLir!L568*logQir!F568,0)</f>
        <v>0.24890415189384749</v>
      </c>
      <c r="G568" s="6">
        <f>IF(logVir!G568&lt;&gt;0,logVir!M568-SKir!M568*logKir!M568-SLir!M568*logHir!M568-SLir!M568*logQir!G568,0)</f>
        <v>0.3017638647331341</v>
      </c>
      <c r="H568" s="6">
        <f>IF(logVir!H568&lt;&gt;0,logVir!N568-SKir!N568*logKir!N568-SLir!N568*logHir!N568-SLir!N568*logQir!H568,0)</f>
        <v>0.74506138092293861</v>
      </c>
      <c r="I568" s="6">
        <f>IF(logVir!I568&lt;&gt;0,logVir!O568-SKir!O568*logKir!O568-SLir!O568*logHir!O568-SLir!O568*logQir!I568,0)</f>
        <v>0.40957605855979823</v>
      </c>
    </row>
    <row r="569" spans="1:9" x14ac:dyDescent="0.15">
      <c r="A569" s="1">
        <v>25</v>
      </c>
      <c r="B569" s="1" t="s">
        <v>294</v>
      </c>
      <c r="C569" s="1">
        <v>14</v>
      </c>
      <c r="D569" s="1" t="s">
        <v>27</v>
      </c>
      <c r="E569" s="6">
        <f>IF(logVir!E569&lt;&gt;0,logVir!K569-SKir!K569*logKir!K569-SLir!K569*logHir!K569-SLir!K569*logQir!E569,0)</f>
        <v>0.13608882556163898</v>
      </c>
      <c r="F569" s="6">
        <f>IF(logVir!F569&lt;&gt;0,logVir!L569-SKir!L569*logKir!L569-SLir!L569*logHir!L569-SLir!L569*logQir!F569,0)</f>
        <v>0.32653651371006065</v>
      </c>
      <c r="G569" s="6">
        <f>IF(logVir!G569&lt;&gt;0,logVir!M569-SKir!M569*logKir!M569-SLir!M569*logHir!M569-SLir!M569*logQir!G569,0)</f>
        <v>0.71446316599914172</v>
      </c>
      <c r="H569" s="6">
        <f>IF(logVir!H569&lt;&gt;0,logVir!N569-SKir!N569*logKir!N569-SLir!N569*logHir!N569-SLir!N569*logQir!H569,0)</f>
        <v>0.59025526336569434</v>
      </c>
      <c r="I569" s="6">
        <f>IF(logVir!I569&lt;&gt;0,logVir!O569-SKir!O569*logKir!O569-SLir!O569*logHir!O569-SLir!O569*logQir!I569,0)</f>
        <v>0.25088447583846868</v>
      </c>
    </row>
    <row r="570" spans="1:9" x14ac:dyDescent="0.15">
      <c r="A570" s="1">
        <v>25</v>
      </c>
      <c r="B570" s="1" t="s">
        <v>294</v>
      </c>
      <c r="C570" s="1">
        <v>15</v>
      </c>
      <c r="D570" s="1" t="s">
        <v>28</v>
      </c>
      <c r="E570" s="6">
        <f>IF(logVir!E570&lt;&gt;0,logVir!K570-SKir!K570*logKir!K570-SLir!K570*logHir!K570-SLir!K570*logQir!E570,0)</f>
        <v>-0.14328038166709633</v>
      </c>
      <c r="F570" s="6">
        <f>IF(logVir!F570&lt;&gt;0,logVir!L570-SKir!L570*logKir!L570-SLir!L570*logHir!L570-SLir!L570*logQir!F570,0)</f>
        <v>0.12431579257304939</v>
      </c>
      <c r="G570" s="6">
        <f>IF(logVir!G570&lt;&gt;0,logVir!M570-SKir!M570*logKir!M570-SLir!M570*logHir!M570-SLir!M570*logQir!G570,0)</f>
        <v>0.29036247162340384</v>
      </c>
      <c r="H570" s="6">
        <f>IF(logVir!H570&lt;&gt;0,logVir!N570-SKir!N570*logKir!N570-SLir!N570*logHir!N570-SLir!N570*logQir!H570,0)</f>
        <v>6.3772142243619961E-2</v>
      </c>
      <c r="I570" s="6">
        <f>IF(logVir!I570&lt;&gt;0,logVir!O570-SKir!O570*logKir!O570-SLir!O570*logHir!O570-SLir!O570*logQir!I570,0)</f>
        <v>-1.7190574724184844E-2</v>
      </c>
    </row>
    <row r="571" spans="1:9" x14ac:dyDescent="0.15">
      <c r="A571" s="1">
        <v>25</v>
      </c>
      <c r="B571" s="1" t="s">
        <v>293</v>
      </c>
      <c r="C571" s="1">
        <v>16</v>
      </c>
      <c r="D571" s="1" t="s">
        <v>11</v>
      </c>
      <c r="E571" s="6">
        <f>IF(logVir!E571&lt;&gt;0,logVir!K571-SKir!K571*logKir!K571-SLir!K571*logHir!K571-SLir!K571*logQir!E571,0)</f>
        <v>0.43528786289636123</v>
      </c>
      <c r="F571" s="6">
        <f>IF(logVir!F571&lt;&gt;0,logVir!L571-SKir!L571*logKir!L571-SLir!L571*logHir!L571-SLir!L571*logQir!F571,0)</f>
        <v>0.28744187570418678</v>
      </c>
      <c r="G571" s="6">
        <f>IF(logVir!G571&lt;&gt;0,logVir!M571-SKir!M571*logKir!M571-SLir!M571*logHir!M571-SLir!M571*logQir!G571,0)</f>
        <v>0.36473982302353103</v>
      </c>
      <c r="H571" s="6">
        <f>IF(logVir!H571&lt;&gt;0,logVir!N571-SKir!N571*logKir!N571-SLir!N571*logHir!N571-SLir!N571*logQir!H571,0)</f>
        <v>0.21589267376243909</v>
      </c>
      <c r="I571" s="6">
        <f>IF(logVir!I571&lt;&gt;0,logVir!O571-SKir!O571*logKir!O571-SLir!O571*logHir!O571-SLir!O571*logQir!I571,0)</f>
        <v>0.39930741264272218</v>
      </c>
    </row>
    <row r="572" spans="1:9" x14ac:dyDescent="0.15">
      <c r="A572" s="1">
        <v>25</v>
      </c>
      <c r="B572" s="1" t="s">
        <v>293</v>
      </c>
      <c r="C572" s="1">
        <v>17</v>
      </c>
      <c r="D572" s="1" t="s">
        <v>12</v>
      </c>
      <c r="E572" s="6">
        <f>IF(logVir!E572&lt;&gt;0,logVir!K572-SKir!K572*logKir!K572-SLir!K572*logHir!K572-SLir!K572*logQir!E572,0)</f>
        <v>-0.4321027610360349</v>
      </c>
      <c r="F572" s="6">
        <f>IF(logVir!F572&lt;&gt;0,logVir!L572-SKir!L572*logKir!L572-SLir!L572*logHir!L572-SLir!L572*logQir!F572,0)</f>
        <v>-0.25265273344153555</v>
      </c>
      <c r="G572" s="6">
        <f>IF(logVir!G572&lt;&gt;0,logVir!M572-SKir!M572*logKir!M572-SLir!M572*logHir!M572-SLir!M572*logQir!G572,0)</f>
        <v>-0.33349971206592338</v>
      </c>
      <c r="H572" s="6">
        <f>IF(logVir!H572&lt;&gt;0,logVir!N572-SKir!N572*logKir!N572-SLir!N572*logHir!N572-SLir!N572*logQir!H572,0)</f>
        <v>-0.19838600770175235</v>
      </c>
      <c r="I572" s="6">
        <f>IF(logVir!I572&lt;&gt;0,logVir!O572-SKir!O572*logKir!O572-SLir!O572*logHir!O572-SLir!O572*logQir!I572,0)</f>
        <v>-3.3551476761965904E-2</v>
      </c>
    </row>
    <row r="573" spans="1:9" x14ac:dyDescent="0.15">
      <c r="A573" s="1">
        <v>25</v>
      </c>
      <c r="B573" s="1" t="s">
        <v>293</v>
      </c>
      <c r="C573" s="1">
        <v>18</v>
      </c>
      <c r="D573" s="1" t="s">
        <v>13</v>
      </c>
      <c r="E573" s="6">
        <f>IF(logVir!E573&lt;&gt;0,logVir!K573-SKir!K573*logKir!K573-SLir!K573*logHir!K573-SLir!K573*logQir!E573,0)</f>
        <v>7.2500764374199445E-2</v>
      </c>
      <c r="F573" s="6">
        <f>IF(logVir!F573&lt;&gt;0,logVir!L573-SKir!L573*logKir!L573-SLir!L573*logHir!L573-SLir!L573*logQir!F573,0)</f>
        <v>2.1426746679503277E-3</v>
      </c>
      <c r="G573" s="6">
        <f>IF(logVir!G573&lt;&gt;0,logVir!M573-SKir!M573*logKir!M573-SLir!M573*logHir!M573-SLir!M573*logQir!G573,0)</f>
        <v>7.791777538694987E-2</v>
      </c>
      <c r="H573" s="6">
        <f>IF(logVir!H573&lt;&gt;0,logVir!N573-SKir!N573*logKir!N573-SLir!N573*logHir!N573-SLir!N573*logQir!H573,0)</f>
        <v>1.3994772300269727E-2</v>
      </c>
      <c r="I573" s="6">
        <f>IF(logVir!I573&lt;&gt;0,logVir!O573-SKir!O573*logKir!O573-SLir!O573*logHir!O573-SLir!O573*logQir!I573,0)</f>
        <v>-0.19828504968592564</v>
      </c>
    </row>
    <row r="574" spans="1:9" x14ac:dyDescent="0.15">
      <c r="A574" s="1">
        <v>25</v>
      </c>
      <c r="B574" s="1" t="s">
        <v>293</v>
      </c>
      <c r="C574" s="1">
        <v>19</v>
      </c>
      <c r="D574" s="1" t="s">
        <v>14</v>
      </c>
      <c r="E574" s="6">
        <f>IF(logVir!E574&lt;&gt;0,logVir!K574-SKir!K574*logKir!K574-SLir!K574*logHir!K574-SLir!K574*logQir!E574,0)</f>
        <v>-0.11963128121274419</v>
      </c>
      <c r="F574" s="6">
        <f>IF(logVir!F574&lt;&gt;0,logVir!L574-SKir!L574*logKir!L574-SLir!L574*logHir!L574-SLir!L574*logQir!F574,0)</f>
        <v>-6.2859000945333338E-2</v>
      </c>
      <c r="G574" s="6">
        <f>IF(logVir!G574&lt;&gt;0,logVir!M574-SKir!M574*logKir!M574-SLir!M574*logHir!M574-SLir!M574*logQir!G574,0)</f>
        <v>-7.3321297504258615E-2</v>
      </c>
      <c r="H574" s="6">
        <f>IF(logVir!H574&lt;&gt;0,logVir!N574-SKir!N574*logKir!N574-SLir!N574*logHir!N574-SLir!N574*logQir!H574,0)</f>
        <v>-8.5784786423619558E-2</v>
      </c>
      <c r="I574" s="6">
        <f>IF(logVir!I574&lt;&gt;0,logVir!O574-SKir!O574*logKir!O574-SLir!O574*logHir!O574-SLir!O574*logQir!I574,0)</f>
        <v>-0.20843151810258054</v>
      </c>
    </row>
    <row r="575" spans="1:9" x14ac:dyDescent="0.15">
      <c r="A575" s="1">
        <v>25</v>
      </c>
      <c r="B575" s="1" t="s">
        <v>293</v>
      </c>
      <c r="C575" s="1">
        <v>20</v>
      </c>
      <c r="D575" s="1" t="s">
        <v>15</v>
      </c>
      <c r="E575" s="6">
        <f>IF(logVir!E575&lt;&gt;0,logVir!K575-SKir!K575*logKir!K575-SLir!K575*logHir!K575-SLir!K575*logQir!E575,0)</f>
        <v>-0.21345837832912268</v>
      </c>
      <c r="F575" s="6">
        <f>IF(logVir!F575&lt;&gt;0,logVir!L575-SKir!L575*logKir!L575-SLir!L575*logHir!L575-SLir!L575*logQir!F575,0)</f>
        <v>6.0647775651240125E-2</v>
      </c>
      <c r="G575" s="6">
        <f>IF(logVir!G575&lt;&gt;0,logVir!M575-SKir!M575*logKir!M575-SLir!M575*logHir!M575-SLir!M575*logQir!G575,0)</f>
        <v>0.23975682089204714</v>
      </c>
      <c r="H575" s="6">
        <f>IF(logVir!H575&lt;&gt;0,logVir!N575-SKir!N575*logKir!N575-SLir!N575*logHir!N575-SLir!N575*logQir!H575,0)</f>
        <v>0.35909282126989034</v>
      </c>
      <c r="I575" s="6">
        <f>IF(logVir!I575&lt;&gt;0,logVir!O575-SKir!O575*logKir!O575-SLir!O575*logHir!O575-SLir!O575*logQir!I575,0)</f>
        <v>0.38249068141719694</v>
      </c>
    </row>
    <row r="576" spans="1:9" x14ac:dyDescent="0.15">
      <c r="A576" s="1">
        <v>25</v>
      </c>
      <c r="B576" s="1" t="s">
        <v>293</v>
      </c>
      <c r="C576" s="1">
        <v>21</v>
      </c>
      <c r="D576" s="1" t="s">
        <v>16</v>
      </c>
      <c r="E576" s="6">
        <f>IF(logVir!E576&lt;&gt;0,logVir!K576-SKir!K576*logKir!K576-SLir!K576*logHir!K576-SLir!K576*logQir!E576,0)</f>
        <v>0.4997236245855492</v>
      </c>
      <c r="F576" s="6">
        <f>IF(logVir!F576&lt;&gt;0,logVir!L576-SKir!L576*logKir!L576-SLir!L576*logHir!L576-SLir!L576*logQir!F576,0)</f>
        <v>0.21818046808220687</v>
      </c>
      <c r="G576" s="6">
        <f>IF(logVir!G576&lt;&gt;0,logVir!M576-SKir!M576*logKir!M576-SLir!M576*logHir!M576-SLir!M576*logQir!G576,0)</f>
        <v>0.12621134047458488</v>
      </c>
      <c r="H576" s="6">
        <f>IF(logVir!H576&lt;&gt;0,logVir!N576-SKir!N576*logKir!N576-SLir!N576*logHir!N576-SLir!N576*logQir!H576,0)</f>
        <v>2.1420795503935358E-2</v>
      </c>
      <c r="I576" s="6">
        <f>IF(logVir!I576&lt;&gt;0,logVir!O576-SKir!O576*logKir!O576-SLir!O576*logHir!O576-SLir!O576*logQir!I576,0)</f>
        <v>6.7130638423949451E-2</v>
      </c>
    </row>
    <row r="577" spans="1:9" x14ac:dyDescent="0.15">
      <c r="A577" s="1">
        <v>25</v>
      </c>
      <c r="B577" s="1" t="s">
        <v>143</v>
      </c>
      <c r="C577" s="1">
        <v>22</v>
      </c>
      <c r="D577" s="1" t="s">
        <v>8</v>
      </c>
      <c r="E577" s="6">
        <f>IF(logVir!E577&lt;&gt;0,logVir!K577-SKir!K577*logKir!K577-SLir!K577*logHir!K577-SLir!K577*logQir!E577,0)</f>
        <v>-0.16401436916007187</v>
      </c>
      <c r="F577" s="6">
        <f>IF(logVir!F577&lt;&gt;0,logVir!L577-SKir!L577*logKir!L577-SLir!L577*logHir!L577-SLir!L577*logQir!F577,0)</f>
        <v>-0.10440687935339571</v>
      </c>
      <c r="G577" s="6">
        <f>IF(logVir!G577&lt;&gt;0,logVir!M577-SKir!M577*logKir!M577-SLir!M577*logHir!M577-SLir!M577*logQir!G577,0)</f>
        <v>-0.15660467946533535</v>
      </c>
      <c r="H577" s="6">
        <f>IF(logVir!H577&lt;&gt;0,logVir!N577-SKir!N577*logKir!N577-SLir!N577*logHir!N577-SLir!N577*logQir!H577,0)</f>
        <v>-4.981538645828347E-2</v>
      </c>
      <c r="I577" s="6">
        <f>IF(logVir!I577&lt;&gt;0,logVir!O577-SKir!O577*logKir!O577-SLir!O577*logHir!O577-SLir!O577*logQir!I577,0)</f>
        <v>-4.2048187168350938E-3</v>
      </c>
    </row>
    <row r="578" spans="1:9" x14ac:dyDescent="0.15">
      <c r="A578" s="1">
        <v>25</v>
      </c>
      <c r="B578" s="1" t="s">
        <v>143</v>
      </c>
      <c r="C578" s="1">
        <v>23</v>
      </c>
      <c r="D578" s="1" t="s">
        <v>29</v>
      </c>
      <c r="E578" s="6">
        <f>IF(logVir!E578&lt;&gt;0,logVir!K578-SKir!K578*logKir!K578-SLir!K578*logHir!K578-SLir!K578*logQir!E578,0)</f>
        <v>0.33690656609853359</v>
      </c>
      <c r="F578" s="6">
        <f>IF(logVir!F578&lt;&gt;0,logVir!L578-SKir!L578*logKir!L578-SLir!L578*logHir!L578-SLir!L578*logQir!F578,0)</f>
        <v>7.3274465862527408E-2</v>
      </c>
      <c r="G578" s="6">
        <f>IF(logVir!G578&lt;&gt;0,logVir!M578-SKir!M578*logKir!M578-SLir!M578*logHir!M578-SLir!M578*logQir!G578,0)</f>
        <v>4.5980836062074239E-2</v>
      </c>
      <c r="H578" s="6">
        <f>IF(logVir!H578&lt;&gt;0,logVir!N578-SKir!N578*logKir!N578-SLir!N578*logHir!N578-SLir!N578*logQir!H578,0)</f>
        <v>-5.0175929018768918E-2</v>
      </c>
      <c r="I578" s="6">
        <f>IF(logVir!I578&lt;&gt;0,logVir!O578-SKir!O578*logKir!O578-SLir!O578*logHir!O578-SLir!O578*logQir!I578,0)</f>
        <v>-0.11396152151649658</v>
      </c>
    </row>
    <row r="579" spans="1:9" x14ac:dyDescent="0.15">
      <c r="A579" s="1">
        <v>26</v>
      </c>
      <c r="B579" s="1" t="s">
        <v>344</v>
      </c>
      <c r="C579" s="1">
        <v>1</v>
      </c>
      <c r="D579" s="1" t="s">
        <v>9</v>
      </c>
      <c r="E579" s="6">
        <f>IF(logVir!E579&lt;&gt;0,logVir!K579-SKir!K579*logKir!K579-SLir!K579*logHir!K579-SLir!K579*logQir!E579,0)</f>
        <v>2.9175329055546179E-3</v>
      </c>
      <c r="F579" s="6">
        <f>IF(logVir!F579&lt;&gt;0,logVir!L579-SKir!L579*logKir!L579-SLir!L579*logHir!L579-SLir!L579*logQir!F579,0)</f>
        <v>-0.22680915079006289</v>
      </c>
      <c r="G579" s="6">
        <f>IF(logVir!G579&lt;&gt;0,logVir!M579-SKir!M579*logKir!M579-SLir!M579*logHir!M579-SLir!M579*logQir!G579,0)</f>
        <v>-0.50273294387784928</v>
      </c>
      <c r="H579" s="6">
        <f>IF(logVir!H579&lt;&gt;0,logVir!N579-SKir!N579*logKir!N579-SLir!N579*logHir!N579-SLir!N579*logQir!H579,0)</f>
        <v>-0.30243001808721676</v>
      </c>
      <c r="I579" s="6">
        <f>IF(logVir!I579&lt;&gt;0,logVir!O579-SKir!O579*logKir!O579-SLir!O579*logHir!O579-SLir!O579*logQir!I579,0)</f>
        <v>-0.38364720554909787</v>
      </c>
    </row>
    <row r="580" spans="1:9" x14ac:dyDescent="0.15">
      <c r="A580" s="1">
        <v>26</v>
      </c>
      <c r="B580" s="1" t="s">
        <v>344</v>
      </c>
      <c r="C580" s="1">
        <v>2</v>
      </c>
      <c r="D580" s="1" t="s">
        <v>10</v>
      </c>
      <c r="E580" s="6">
        <f>IF(logVir!E580&lt;&gt;0,logVir!K580-SKir!K580*logKir!K580-SLir!K580*logHir!K580-SLir!K580*logQir!E580,0)</f>
        <v>0.26980894715457543</v>
      </c>
      <c r="F580" s="6">
        <f>IF(logVir!F580&lt;&gt;0,logVir!L580-SKir!L580*logKir!L580-SLir!L580*logHir!L580-SLir!L580*logQir!F580,0)</f>
        <v>0.11359869150189229</v>
      </c>
      <c r="G580" s="6">
        <f>IF(logVir!G580&lt;&gt;0,logVir!M580-SKir!M580*logKir!M580-SLir!M580*logHir!M580-SLir!M580*logQir!G580,0)</f>
        <v>0.20806371258992806</v>
      </c>
      <c r="H580" s="6">
        <f>IF(logVir!H580&lt;&gt;0,logVir!N580-SKir!N580*logKir!N580-SLir!N580*logHir!N580-SLir!N580*logQir!H580,0)</f>
        <v>2.9347675742314394E-2</v>
      </c>
      <c r="I580" s="6">
        <f>IF(logVir!I580&lt;&gt;0,logVir!O580-SKir!O580*logKir!O580-SLir!O580*logHir!O580-SLir!O580*logQir!I580,0)</f>
        <v>-0.45007266135904306</v>
      </c>
    </row>
    <row r="581" spans="1:9" x14ac:dyDescent="0.15">
      <c r="A581" s="1">
        <v>26</v>
      </c>
      <c r="B581" s="1" t="s">
        <v>345</v>
      </c>
      <c r="C581" s="1">
        <v>3</v>
      </c>
      <c r="D581" s="1" t="s">
        <v>17</v>
      </c>
      <c r="E581" s="6">
        <f>IF(logVir!E581&lt;&gt;0,logVir!K581-SKir!K581*logKir!K581-SLir!K581*logHir!K581-SLir!K581*logQir!E581,0)</f>
        <v>0.26549666466808591</v>
      </c>
      <c r="F581" s="6">
        <f>IF(logVir!F581&lt;&gt;0,logVir!L581-SKir!L581*logKir!L581-SLir!L581*logHir!L581-SLir!L581*logQir!F581,0)</f>
        <v>0.56002250276413224</v>
      </c>
      <c r="G581" s="6">
        <f>IF(logVir!G581&lt;&gt;0,logVir!M581-SKir!M581*logKir!M581-SLir!M581*logHir!M581-SLir!M581*logQir!G581,0)</f>
        <v>0.44488849044422873</v>
      </c>
      <c r="H581" s="6">
        <f>IF(logVir!H581&lt;&gt;0,logVir!N581-SKir!N581*logKir!N581-SLir!N581*logHir!N581-SLir!N581*logQir!H581,0)</f>
        <v>0.63493037298361965</v>
      </c>
      <c r="I581" s="6">
        <f>IF(logVir!I581&lt;&gt;0,logVir!O581-SKir!O581*logKir!O581-SLir!O581*logHir!O581-SLir!O581*logQir!I581,0)</f>
        <v>1.0939322102771938</v>
      </c>
    </row>
    <row r="582" spans="1:9" x14ac:dyDescent="0.15">
      <c r="A582" s="1">
        <v>26</v>
      </c>
      <c r="B582" s="1" t="s">
        <v>346</v>
      </c>
      <c r="C582" s="1">
        <v>4</v>
      </c>
      <c r="D582" s="1" t="s">
        <v>18</v>
      </c>
      <c r="E582" s="6">
        <f>IF(logVir!E582&lt;&gt;0,logVir!K582-SKir!K582*logKir!K582-SLir!K582*logHir!K582-SLir!K582*logQir!E582,0)</f>
        <v>0.14363187083914056</v>
      </c>
      <c r="F582" s="6">
        <f>IF(logVir!F582&lt;&gt;0,logVir!L582-SKir!L582*logKir!L582-SLir!L582*logHir!L582-SLir!L582*logQir!F582,0)</f>
        <v>0.11733062340737263</v>
      </c>
      <c r="G582" s="6">
        <f>IF(logVir!G582&lt;&gt;0,logVir!M582-SKir!M582*logKir!M582-SLir!M582*logHir!M582-SLir!M582*logQir!G582,0)</f>
        <v>3.0089607919083328E-2</v>
      </c>
      <c r="H582" s="6">
        <f>IF(logVir!H582&lt;&gt;0,logVir!N582-SKir!N582*logKir!N582-SLir!N582*logHir!N582-SLir!N582*logQir!H582,0)</f>
        <v>-0.12571745817838753</v>
      </c>
      <c r="I582" s="6">
        <f>IF(logVir!I582&lt;&gt;0,logVir!O582-SKir!O582*logKir!O582-SLir!O582*logHir!O582-SLir!O582*logQir!I582,0)</f>
        <v>-0.49125861290091855</v>
      </c>
    </row>
    <row r="583" spans="1:9" x14ac:dyDescent="0.15">
      <c r="A583" s="1">
        <v>26</v>
      </c>
      <c r="B583" s="1" t="s">
        <v>347</v>
      </c>
      <c r="C583" s="1">
        <v>5</v>
      </c>
      <c r="D583" s="1" t="s">
        <v>19</v>
      </c>
      <c r="E583" s="6">
        <f>IF(logVir!E583&lt;&gt;0,logVir!K583-SKir!K583*logKir!K583-SLir!K583*logHir!K583-SLir!K583*logQir!E583,0)</f>
        <v>0.10209543364295806</v>
      </c>
      <c r="F583" s="6">
        <f>IF(logVir!F583&lt;&gt;0,logVir!L583-SKir!L583*logKir!L583-SLir!L583*logHir!L583-SLir!L583*logQir!F583,0)</f>
        <v>0.30739440717542188</v>
      </c>
      <c r="G583" s="6">
        <f>IF(logVir!G583&lt;&gt;0,logVir!M583-SKir!M583*logKir!M583-SLir!M583*logHir!M583-SLir!M583*logQir!G583,0)</f>
        <v>0.13022820077641731</v>
      </c>
      <c r="H583" s="6">
        <f>IF(logVir!H583&lt;&gt;0,logVir!N583-SKir!N583*logKir!N583-SLir!N583*logHir!N583-SLir!N583*logQir!H583,0)</f>
        <v>-0.22927464126204009</v>
      </c>
      <c r="I583" s="6">
        <f>IF(logVir!I583&lt;&gt;0,logVir!O583-SKir!O583*logKir!O583-SLir!O583*logHir!O583-SLir!O583*logQir!I583,0)</f>
        <v>6.4302885207498037E-2</v>
      </c>
    </row>
    <row r="584" spans="1:9" x14ac:dyDescent="0.15">
      <c r="A584" s="1">
        <v>26</v>
      </c>
      <c r="B584" s="1" t="s">
        <v>345</v>
      </c>
      <c r="C584" s="1">
        <v>6</v>
      </c>
      <c r="D584" s="1" t="s">
        <v>3</v>
      </c>
      <c r="E584" s="6">
        <f>IF(logVir!E584&lt;&gt;0,logVir!K584-SKir!K584*logKir!K584-SLir!K584*logHir!K584-SLir!K584*logQir!E584,0)</f>
        <v>0.33286268674203023</v>
      </c>
      <c r="F584" s="6">
        <f>IF(logVir!F584&lt;&gt;0,logVir!L584-SKir!L584*logKir!L584-SLir!L584*logHir!L584-SLir!L584*logQir!F584,0)</f>
        <v>-0.13410229792886513</v>
      </c>
      <c r="G584" s="6">
        <f>IF(logVir!G584&lt;&gt;0,logVir!M584-SKir!M584*logKir!M584-SLir!M584*logHir!M584-SLir!M584*logQir!G584,0)</f>
        <v>-0.13866098191175164</v>
      </c>
      <c r="H584" s="6">
        <f>IF(logVir!H584&lt;&gt;0,logVir!N584-SKir!N584*logKir!N584-SLir!N584*logHir!N584-SLir!N584*logQir!H584,0)</f>
        <v>-0.37960818501472449</v>
      </c>
      <c r="I584" s="6">
        <f>IF(logVir!I584&lt;&gt;0,logVir!O584-SKir!O584*logKir!O584-SLir!O584*logHir!O584-SLir!O584*logQir!I584,0)</f>
        <v>-0.14676208552664871</v>
      </c>
    </row>
    <row r="585" spans="1:9" x14ac:dyDescent="0.15">
      <c r="A585" s="1">
        <v>26</v>
      </c>
      <c r="B585" s="1" t="s">
        <v>346</v>
      </c>
      <c r="C585" s="1">
        <v>7</v>
      </c>
      <c r="D585" s="1" t="s">
        <v>20</v>
      </c>
      <c r="E585" s="6">
        <f>IF(logVir!E585&lt;&gt;0,logVir!K585-SKir!K585*logKir!K585-SLir!K585*logHir!K585-SLir!K585*logQir!E585,0)</f>
        <v>0.1210893711265445</v>
      </c>
      <c r="F585" s="6">
        <f>IF(logVir!F585&lt;&gt;0,logVir!L585-SKir!L585*logKir!L585-SLir!L585*logHir!L585-SLir!L585*logQir!F585,0)</f>
        <v>-1.0929964184357197</v>
      </c>
      <c r="G585" s="6">
        <f>IF(logVir!G585&lt;&gt;0,logVir!M585-SKir!M585*logKir!M585-SLir!M585*logHir!M585-SLir!M585*logQir!G585,0)</f>
        <v>0.34410518693455439</v>
      </c>
      <c r="H585" s="6">
        <f>IF(logVir!H585&lt;&gt;0,logVir!N585-SKir!N585*logKir!N585-SLir!N585*logHir!N585-SLir!N585*logQir!H585,0)</f>
        <v>-0.85554029033979728</v>
      </c>
      <c r="I585" s="6">
        <f>IF(logVir!I585&lt;&gt;0,logVir!O585-SKir!O585*logKir!O585-SLir!O585*logHir!O585-SLir!O585*logQir!I585,0)</f>
        <v>-0.60454333299258245</v>
      </c>
    </row>
    <row r="586" spans="1:9" x14ac:dyDescent="0.15">
      <c r="A586" s="1">
        <v>26</v>
      </c>
      <c r="B586" s="1" t="s">
        <v>345</v>
      </c>
      <c r="C586" s="1">
        <v>8</v>
      </c>
      <c r="D586" s="1" t="s">
        <v>21</v>
      </c>
      <c r="E586" s="6">
        <f>IF(logVir!E586&lt;&gt;0,logVir!K586-SKir!K586*logKir!K586-SLir!K586*logHir!K586-SLir!K586*logQir!E586,0)</f>
        <v>0.32132828742992348</v>
      </c>
      <c r="F586" s="6">
        <f>IF(logVir!F586&lt;&gt;0,logVir!L586-SKir!L586*logKir!L586-SLir!L586*logHir!L586-SLir!L586*logQir!F586,0)</f>
        <v>0.42336799566952166</v>
      </c>
      <c r="G586" s="6">
        <f>IF(logVir!G586&lt;&gt;0,logVir!M586-SKir!M586*logKir!M586-SLir!M586*logHir!M586-SLir!M586*logQir!G586,0)</f>
        <v>0.79850650563053616</v>
      </c>
      <c r="H586" s="6">
        <f>IF(logVir!H586&lt;&gt;0,logVir!N586-SKir!N586*logKir!N586-SLir!N586*logHir!N586-SLir!N586*logQir!H586,0)</f>
        <v>0.5054820705818277</v>
      </c>
      <c r="I586" s="6">
        <f>IF(logVir!I586&lt;&gt;0,logVir!O586-SKir!O586*logKir!O586-SLir!O586*logHir!O586-SLir!O586*logQir!I586,0)</f>
        <v>0.76979935009689326</v>
      </c>
    </row>
    <row r="587" spans="1:9" x14ac:dyDescent="0.15">
      <c r="A587" s="1">
        <v>26</v>
      </c>
      <c r="B587" s="1" t="s">
        <v>346</v>
      </c>
      <c r="C587" s="1">
        <v>9</v>
      </c>
      <c r="D587" s="1" t="s">
        <v>22</v>
      </c>
      <c r="E587" s="6">
        <f>IF(logVir!E587&lt;&gt;0,logVir!K587-SKir!K587*logKir!K587-SLir!K587*logHir!K587-SLir!K587*logQir!E587,0)</f>
        <v>-0.20547148287312966</v>
      </c>
      <c r="F587" s="6">
        <f>IF(logVir!F587&lt;&gt;0,logVir!L587-SKir!L587*logKir!L587-SLir!L587*logHir!L587-SLir!L587*logQir!F587,0)</f>
        <v>-0.20966396610736143</v>
      </c>
      <c r="G587" s="6">
        <f>IF(logVir!G587&lt;&gt;0,logVir!M587-SKir!M587*logKir!M587-SLir!M587*logHir!M587-SLir!M587*logQir!G587,0)</f>
        <v>4.2187217926328999E-2</v>
      </c>
      <c r="H587" s="6">
        <f>IF(logVir!H587&lt;&gt;0,logVir!N587-SKir!N587*logKir!N587-SLir!N587*logHir!N587-SLir!N587*logQir!H587,0)</f>
        <v>1.3580437370012743E-2</v>
      </c>
      <c r="I587" s="6">
        <f>IF(logVir!I587&lt;&gt;0,logVir!O587-SKir!O587*logKir!O587-SLir!O587*logHir!O587-SLir!O587*logQir!I587,0)</f>
        <v>-0.46171828532714998</v>
      </c>
    </row>
    <row r="588" spans="1:9" x14ac:dyDescent="0.15">
      <c r="A588" s="1">
        <v>26</v>
      </c>
      <c r="B588" s="1" t="s">
        <v>346</v>
      </c>
      <c r="C588" s="1">
        <v>10</v>
      </c>
      <c r="D588" s="1" t="s">
        <v>23</v>
      </c>
      <c r="E588" s="6">
        <f>IF(logVir!E588&lt;&gt;0,logVir!K588-SKir!K588*logKir!K588-SLir!K588*logHir!K588-SLir!K588*logQir!E588,0)</f>
        <v>5.587854296781309E-2</v>
      </c>
      <c r="F588" s="6">
        <f>IF(logVir!F588&lt;&gt;0,logVir!L588-SKir!L588*logKir!L588-SLir!L588*logHir!L588-SLir!L588*logQir!F588,0)</f>
        <v>0.12406389094844079</v>
      </c>
      <c r="G588" s="6">
        <f>IF(logVir!G588&lt;&gt;0,logVir!M588-SKir!M588*logKir!M588-SLir!M588*logHir!M588-SLir!M588*logQir!G588,0)</f>
        <v>5.697101676235123E-2</v>
      </c>
      <c r="H588" s="6">
        <f>IF(logVir!H588&lt;&gt;0,logVir!N588-SKir!N588*logKir!N588-SLir!N588*logHir!N588-SLir!N588*logQir!H588,0)</f>
        <v>0.13217466354480537</v>
      </c>
      <c r="I588" s="6">
        <f>IF(logVir!I588&lt;&gt;0,logVir!O588-SKir!O588*logKir!O588-SLir!O588*logHir!O588-SLir!O588*logQir!I588,0)</f>
        <v>-7.2406327283573671E-2</v>
      </c>
    </row>
    <row r="589" spans="1:9" x14ac:dyDescent="0.15">
      <c r="A589" s="1">
        <v>26</v>
      </c>
      <c r="B589" s="1" t="s">
        <v>345</v>
      </c>
      <c r="C589" s="1">
        <v>11</v>
      </c>
      <c r="D589" s="1" t="s">
        <v>24</v>
      </c>
      <c r="E589" s="6">
        <f>IF(logVir!E589&lt;&gt;0,logVir!K589-SKir!K589*logKir!K589-SLir!K589*logHir!K589-SLir!K589*logQir!E589,0)</f>
        <v>0.19001034786329857</v>
      </c>
      <c r="F589" s="6">
        <f>IF(logVir!F589&lt;&gt;0,logVir!L589-SKir!L589*logKir!L589-SLir!L589*logHir!L589-SLir!L589*logQir!F589,0)</f>
        <v>-1.6295395523547349E-2</v>
      </c>
      <c r="G589" s="6">
        <f>IF(logVir!G589&lt;&gt;0,logVir!M589-SKir!M589*logKir!M589-SLir!M589*logHir!M589-SLir!M589*logQir!G589,0)</f>
        <v>8.6883839395660023E-2</v>
      </c>
      <c r="H589" s="6">
        <f>IF(logVir!H589&lt;&gt;0,logVir!N589-SKir!N589*logKir!N589-SLir!N589*logHir!N589-SLir!N589*logQir!H589,0)</f>
        <v>7.1013276534507064E-2</v>
      </c>
      <c r="I589" s="6">
        <f>IF(logVir!I589&lt;&gt;0,logVir!O589-SKir!O589*logKir!O589-SLir!O589*logHir!O589-SLir!O589*logQir!I589,0)</f>
        <v>-3.3124709948172959E-3</v>
      </c>
    </row>
    <row r="590" spans="1:9" x14ac:dyDescent="0.15">
      <c r="A590" s="1">
        <v>26</v>
      </c>
      <c r="B590" s="1" t="s">
        <v>346</v>
      </c>
      <c r="C590" s="1">
        <v>12</v>
      </c>
      <c r="D590" s="1" t="s">
        <v>25</v>
      </c>
      <c r="E590" s="6">
        <f>IF(logVir!E590&lt;&gt;0,logVir!K590-SKir!K590*logKir!K590-SLir!K590*logHir!K590-SLir!K590*logQir!E590,0)</f>
        <v>0.29301135126097749</v>
      </c>
      <c r="F590" s="6">
        <f>IF(logVir!F590&lt;&gt;0,logVir!L590-SKir!L590*logKir!L590-SLir!L590*logHir!L590-SLir!L590*logQir!F590,0)</f>
        <v>0.52398775102823136</v>
      </c>
      <c r="G590" s="6">
        <f>IF(logVir!G590&lt;&gt;0,logVir!M590-SKir!M590*logKir!M590-SLir!M590*logHir!M590-SLir!M590*logQir!G590,0)</f>
        <v>-3.7736806168199855E-2</v>
      </c>
      <c r="H590" s="6">
        <f>IF(logVir!H590&lt;&gt;0,logVir!N590-SKir!N590*logKir!N590-SLir!N590*logHir!N590-SLir!N590*logQir!H590,0)</f>
        <v>4.5574953079039804E-2</v>
      </c>
      <c r="I590" s="6">
        <f>IF(logVir!I590&lt;&gt;0,logVir!O590-SKir!O590*logKir!O590-SLir!O590*logHir!O590-SLir!O590*logQir!I590,0)</f>
        <v>-0.12720956141096429</v>
      </c>
    </row>
    <row r="591" spans="1:9" x14ac:dyDescent="0.15">
      <c r="A591" s="1">
        <v>26</v>
      </c>
      <c r="B591" s="1" t="s">
        <v>346</v>
      </c>
      <c r="C591" s="1">
        <v>13</v>
      </c>
      <c r="D591" s="1" t="s">
        <v>26</v>
      </c>
      <c r="E591" s="6">
        <f>IF(logVir!E591&lt;&gt;0,logVir!K591-SKir!K591*logKir!K591-SLir!K591*logHir!K591-SLir!K591*logQir!E591,0)</f>
        <v>0.15578159298778366</v>
      </c>
      <c r="F591" s="6">
        <f>IF(logVir!F591&lt;&gt;0,logVir!L591-SKir!L591*logKir!L591-SLir!L591*logHir!L591-SLir!L591*logQir!F591,0)</f>
        <v>0.24251519824836065</v>
      </c>
      <c r="G591" s="6">
        <f>IF(logVir!G591&lt;&gt;0,logVir!M591-SKir!M591*logKir!M591-SLir!M591*logHir!M591-SLir!M591*logQir!G591,0)</f>
        <v>0.3283174252158555</v>
      </c>
      <c r="H591" s="6">
        <f>IF(logVir!H591&lt;&gt;0,logVir!N591-SKir!N591*logKir!N591-SLir!N591*logHir!N591-SLir!N591*logQir!H591,0)</f>
        <v>0.34381897071640677</v>
      </c>
      <c r="I591" s="6">
        <f>IF(logVir!I591&lt;&gt;0,logVir!O591-SKir!O591*logKir!O591-SLir!O591*logHir!O591-SLir!O591*logQir!I591,0)</f>
        <v>3.9122588291810804E-2</v>
      </c>
    </row>
    <row r="592" spans="1:9" x14ac:dyDescent="0.15">
      <c r="A592" s="1">
        <v>26</v>
      </c>
      <c r="B592" s="1" t="s">
        <v>346</v>
      </c>
      <c r="C592" s="1">
        <v>14</v>
      </c>
      <c r="D592" s="1" t="s">
        <v>27</v>
      </c>
      <c r="E592" s="6">
        <f>IF(logVir!E592&lt;&gt;0,logVir!K592-SKir!K592*logKir!K592-SLir!K592*logHir!K592-SLir!K592*logQir!E592,0)</f>
        <v>1.8651187906845709E-2</v>
      </c>
      <c r="F592" s="6">
        <f>IF(logVir!F592&lt;&gt;0,logVir!L592-SKir!L592*logKir!L592-SLir!L592*logHir!L592-SLir!L592*logQir!F592,0)</f>
        <v>0.4655770761138317</v>
      </c>
      <c r="G592" s="6">
        <f>IF(logVir!G592&lt;&gt;0,logVir!M592-SKir!M592*logKir!M592-SLir!M592*logHir!M592-SLir!M592*logQir!G592,0)</f>
        <v>0.97724011913399567</v>
      </c>
      <c r="H592" s="6">
        <f>IF(logVir!H592&lt;&gt;0,logVir!N592-SKir!N592*logKir!N592-SLir!N592*logHir!N592-SLir!N592*logQir!H592,0)</f>
        <v>0.51157722789978177</v>
      </c>
      <c r="I592" s="6">
        <f>IF(logVir!I592&lt;&gt;0,logVir!O592-SKir!O592*logKir!O592-SLir!O592*logHir!O592-SLir!O592*logQir!I592,0)</f>
        <v>4.3434235105243857E-3</v>
      </c>
    </row>
    <row r="593" spans="1:9" x14ac:dyDescent="0.15">
      <c r="A593" s="1">
        <v>26</v>
      </c>
      <c r="B593" s="1" t="s">
        <v>346</v>
      </c>
      <c r="C593" s="1">
        <v>15</v>
      </c>
      <c r="D593" s="1" t="s">
        <v>28</v>
      </c>
      <c r="E593" s="6">
        <f>IF(logVir!E593&lt;&gt;0,logVir!K593-SKir!K593*logKir!K593-SLir!K593*logHir!K593-SLir!K593*logQir!E593,0)</f>
        <v>-0.1941619597857418</v>
      </c>
      <c r="F593" s="6">
        <f>IF(logVir!F593&lt;&gt;0,logVir!L593-SKir!L593*logKir!L593-SLir!L593*logHir!L593-SLir!L593*logQir!F593,0)</f>
        <v>-7.404396185404459E-2</v>
      </c>
      <c r="G593" s="6">
        <f>IF(logVir!G593&lt;&gt;0,logVir!M593-SKir!M593*logKir!M593-SLir!M593*logHir!M593-SLir!M593*logQir!G593,0)</f>
        <v>0.21193880464478609</v>
      </c>
      <c r="H593" s="6">
        <f>IF(logVir!H593&lt;&gt;0,logVir!N593-SKir!N593*logKir!N593-SLir!N593*logHir!N593-SLir!N593*logQir!H593,0)</f>
        <v>0.22214586453244842</v>
      </c>
      <c r="I593" s="6">
        <f>IF(logVir!I593&lt;&gt;0,logVir!O593-SKir!O593*logKir!O593-SLir!O593*logHir!O593-SLir!O593*logQir!I593,0)</f>
        <v>0.21583228081118894</v>
      </c>
    </row>
    <row r="594" spans="1:9" x14ac:dyDescent="0.15">
      <c r="A594" s="1">
        <v>26</v>
      </c>
      <c r="B594" s="1" t="s">
        <v>348</v>
      </c>
      <c r="C594" s="1">
        <v>16</v>
      </c>
      <c r="D594" s="1" t="s">
        <v>11</v>
      </c>
      <c r="E594" s="6">
        <f>IF(logVir!E594&lt;&gt;0,logVir!K594-SKir!K594*logKir!K594-SLir!K594*logHir!K594-SLir!K594*logQir!E594,0)</f>
        <v>3.1648581949489898E-2</v>
      </c>
      <c r="F594" s="6">
        <f>IF(logVir!F594&lt;&gt;0,logVir!L594-SKir!L594*logKir!L594-SLir!L594*logHir!L594-SLir!L594*logQir!F594,0)</f>
        <v>2.375905592251603E-2</v>
      </c>
      <c r="G594" s="6">
        <f>IF(logVir!G594&lt;&gt;0,logVir!M594-SKir!M594*logKir!M594-SLir!M594*logHir!M594-SLir!M594*logQir!G594,0)</f>
        <v>1.1520706035853284E-2</v>
      </c>
      <c r="H594" s="6">
        <f>IF(logVir!H594&lt;&gt;0,logVir!N594-SKir!N594*logKir!N594-SLir!N594*logHir!N594-SLir!N594*logQir!H594,0)</f>
        <v>8.6856386362748519E-2</v>
      </c>
      <c r="I594" s="6">
        <f>IF(logVir!I594&lt;&gt;0,logVir!O594-SKir!O594*logKir!O594-SLir!O594*logHir!O594-SLir!O594*logQir!I594,0)</f>
        <v>9.3357243767268852E-2</v>
      </c>
    </row>
    <row r="595" spans="1:9" x14ac:dyDescent="0.15">
      <c r="A595" s="1">
        <v>26</v>
      </c>
      <c r="B595" s="1" t="s">
        <v>348</v>
      </c>
      <c r="C595" s="1">
        <v>17</v>
      </c>
      <c r="D595" s="1" t="s">
        <v>12</v>
      </c>
      <c r="E595" s="6">
        <f>IF(logVir!E595&lt;&gt;0,logVir!K595-SKir!K595*logKir!K595-SLir!K595*logHir!K595-SLir!K595*logQir!E595,0)</f>
        <v>9.2958645555273722E-2</v>
      </c>
      <c r="F595" s="6">
        <f>IF(logVir!F595&lt;&gt;0,logVir!L595-SKir!L595*logKir!L595-SLir!L595*logHir!L595-SLir!L595*logQir!F595,0)</f>
        <v>-3.9305677047069221E-2</v>
      </c>
      <c r="G595" s="6">
        <f>IF(logVir!G595&lt;&gt;0,logVir!M595-SKir!M595*logKir!M595-SLir!M595*logHir!M595-SLir!M595*logQir!G595,0)</f>
        <v>5.0355092939624792E-2</v>
      </c>
      <c r="H595" s="6">
        <f>IF(logVir!H595&lt;&gt;0,logVir!N595-SKir!N595*logKir!N595-SLir!N595*logHir!N595-SLir!N595*logQir!H595,0)</f>
        <v>-0.1342551498497544</v>
      </c>
      <c r="I595" s="6">
        <f>IF(logVir!I595&lt;&gt;0,logVir!O595-SKir!O595*logKir!O595-SLir!O595*logHir!O595-SLir!O595*logQir!I595,0)</f>
        <v>8.6270948093253197E-2</v>
      </c>
    </row>
    <row r="596" spans="1:9" x14ac:dyDescent="0.15">
      <c r="A596" s="1">
        <v>26</v>
      </c>
      <c r="B596" s="1" t="s">
        <v>348</v>
      </c>
      <c r="C596" s="1">
        <v>18</v>
      </c>
      <c r="D596" s="1" t="s">
        <v>13</v>
      </c>
      <c r="E596" s="6">
        <f>IF(logVir!E596&lt;&gt;0,logVir!K596-SKir!K596*logKir!K596-SLir!K596*logHir!K596-SLir!K596*logQir!E596,0)</f>
        <v>-0.10124128467885167</v>
      </c>
      <c r="F596" s="6">
        <f>IF(logVir!F596&lt;&gt;0,logVir!L596-SKir!L596*logKir!L596-SLir!L596*logHir!L596-SLir!L596*logQir!F596,0)</f>
        <v>0.22679966753673481</v>
      </c>
      <c r="G596" s="6">
        <f>IF(logVir!G596&lt;&gt;0,logVir!M596-SKir!M596*logKir!M596-SLir!M596*logHir!M596-SLir!M596*logQir!G596,0)</f>
        <v>0.20814132095141763</v>
      </c>
      <c r="H596" s="6">
        <f>IF(logVir!H596&lt;&gt;0,logVir!N596-SKir!N596*logKir!N596-SLir!N596*logHir!N596-SLir!N596*logQir!H596,0)</f>
        <v>0.12304839658059977</v>
      </c>
      <c r="I596" s="6">
        <f>IF(logVir!I596&lt;&gt;0,logVir!O596-SKir!O596*logKir!O596-SLir!O596*logHir!O596-SLir!O596*logQir!I596,0)</f>
        <v>0.24972605586391841</v>
      </c>
    </row>
    <row r="597" spans="1:9" x14ac:dyDescent="0.15">
      <c r="A597" s="1">
        <v>26</v>
      </c>
      <c r="B597" s="1" t="s">
        <v>344</v>
      </c>
      <c r="C597" s="1">
        <v>19</v>
      </c>
      <c r="D597" s="1" t="s">
        <v>14</v>
      </c>
      <c r="E597" s="6">
        <f>IF(logVir!E597&lt;&gt;0,logVir!K597-SKir!K597*logKir!K597-SLir!K597*logHir!K597-SLir!K597*logQir!E597,0)</f>
        <v>2.6968100106410486E-2</v>
      </c>
      <c r="F597" s="6">
        <f>IF(logVir!F597&lt;&gt;0,logVir!L597-SKir!L597*logKir!L597-SLir!L597*logHir!L597-SLir!L597*logQir!F597,0)</f>
        <v>5.5148680323701932E-2</v>
      </c>
      <c r="G597" s="6">
        <f>IF(logVir!G597&lt;&gt;0,logVir!M597-SKir!M597*logKir!M597-SLir!M597*logHir!M597-SLir!M597*logQir!G597,0)</f>
        <v>0.16696415795555408</v>
      </c>
      <c r="H597" s="6">
        <f>IF(logVir!H597&lt;&gt;0,logVir!N597-SKir!N597*logKir!N597-SLir!N597*logHir!N597-SLir!N597*logQir!H597,0)</f>
        <v>-1.2246625793463528E-2</v>
      </c>
      <c r="I597" s="6">
        <f>IF(logVir!I597&lt;&gt;0,logVir!O597-SKir!O597*logKir!O597-SLir!O597*logHir!O597-SLir!O597*logQir!I597,0)</f>
        <v>7.1589905857406558E-2</v>
      </c>
    </row>
    <row r="598" spans="1:9" x14ac:dyDescent="0.15">
      <c r="A598" s="1">
        <v>26</v>
      </c>
      <c r="B598" s="1" t="s">
        <v>344</v>
      </c>
      <c r="C598" s="1">
        <v>20</v>
      </c>
      <c r="D598" s="1" t="s">
        <v>15</v>
      </c>
      <c r="E598" s="6">
        <f>IF(logVir!E598&lt;&gt;0,logVir!K598-SKir!K598*logKir!K598-SLir!K598*logHir!K598-SLir!K598*logQir!E598,0)</f>
        <v>-0.80364218007039567</v>
      </c>
      <c r="F598" s="6">
        <f>IF(logVir!F598&lt;&gt;0,logVir!L598-SKir!L598*logKir!L598-SLir!L598*logHir!L598-SLir!L598*logQir!F598,0)</f>
        <v>-0.16583880198412265</v>
      </c>
      <c r="G598" s="6">
        <f>IF(logVir!G598&lt;&gt;0,logVir!M598-SKir!M598*logKir!M598-SLir!M598*logHir!M598-SLir!M598*logQir!G598,0)</f>
        <v>-7.4653376327372567E-2</v>
      </c>
      <c r="H598" s="6">
        <f>IF(logVir!H598&lt;&gt;0,logVir!N598-SKir!N598*logKir!N598-SLir!N598*logHir!N598-SLir!N598*logQir!H598,0)</f>
        <v>-7.4925280889097876E-2</v>
      </c>
      <c r="I598" s="6">
        <f>IF(logVir!I598&lt;&gt;0,logVir!O598-SKir!O598*logKir!O598-SLir!O598*logHir!O598-SLir!O598*logQir!I598,0)</f>
        <v>8.3812039186907758E-2</v>
      </c>
    </row>
    <row r="599" spans="1:9" x14ac:dyDescent="0.15">
      <c r="A599" s="1">
        <v>26</v>
      </c>
      <c r="B599" s="1" t="s">
        <v>349</v>
      </c>
      <c r="C599" s="1">
        <v>21</v>
      </c>
      <c r="D599" s="1" t="s">
        <v>16</v>
      </c>
      <c r="E599" s="6">
        <f>IF(logVir!E599&lt;&gt;0,logVir!K599-SKir!K599*logKir!K599-SLir!K599*logHir!K599-SLir!K599*logQir!E599,0)</f>
        <v>0.11628253666308734</v>
      </c>
      <c r="F599" s="6">
        <f>IF(logVir!F599&lt;&gt;0,logVir!L599-SKir!L599*logKir!L599-SLir!L599*logHir!L599-SLir!L599*logQir!F599,0)</f>
        <v>0.17051906720241386</v>
      </c>
      <c r="G599" s="6">
        <f>IF(logVir!G599&lt;&gt;0,logVir!M599-SKir!M599*logKir!M599-SLir!M599*logHir!M599-SLir!M599*logQir!G599,0)</f>
        <v>-1.7768321615375993E-2</v>
      </c>
      <c r="H599" s="6">
        <f>IF(logVir!H599&lt;&gt;0,logVir!N599-SKir!N599*logKir!N599-SLir!N599*logHir!N599-SLir!N599*logQir!H599,0)</f>
        <v>3.6063022626475261E-2</v>
      </c>
      <c r="I599" s="6">
        <f>IF(logVir!I599&lt;&gt;0,logVir!O599-SKir!O599*logKir!O599-SLir!O599*logHir!O599-SLir!O599*logQir!I599,0)</f>
        <v>-5.3930861894807072E-3</v>
      </c>
    </row>
    <row r="600" spans="1:9" x14ac:dyDescent="0.15">
      <c r="A600" s="1">
        <v>26</v>
      </c>
      <c r="B600" s="1" t="s">
        <v>240</v>
      </c>
      <c r="C600" s="1">
        <v>22</v>
      </c>
      <c r="D600" s="1" t="s">
        <v>8</v>
      </c>
      <c r="E600" s="6">
        <f>IF(logVir!E600&lt;&gt;0,logVir!K600-SKir!K600*logKir!K600-SLir!K600*logHir!K600-SLir!K600*logQir!E600,0)</f>
        <v>-0.17225535423957025</v>
      </c>
      <c r="F600" s="6">
        <f>IF(logVir!F600&lt;&gt;0,logVir!L600-SKir!L600*logKir!L600-SLir!L600*logHir!L600-SLir!L600*logQir!F600,0)</f>
        <v>-3.7190722975448717E-2</v>
      </c>
      <c r="G600" s="6">
        <f>IF(logVir!G600&lt;&gt;0,logVir!M600-SKir!M600*logKir!M600-SLir!M600*logHir!M600-SLir!M600*logQir!G600,0)</f>
        <v>0.11500103945461017</v>
      </c>
      <c r="H600" s="6">
        <f>IF(logVir!H600&lt;&gt;0,logVir!N600-SKir!N600*logKir!N600-SLir!N600*logHir!N600-SLir!N600*logQir!H600,0)</f>
        <v>-1.8588516090832403E-2</v>
      </c>
      <c r="I600" s="6">
        <f>IF(logVir!I600&lt;&gt;0,logVir!O600-SKir!O600*logKir!O600-SLir!O600*logHir!O600-SLir!O600*logQir!I600,0)</f>
        <v>-8.2293865228065033E-2</v>
      </c>
    </row>
    <row r="601" spans="1:9" x14ac:dyDescent="0.15">
      <c r="A601" s="1">
        <v>26</v>
      </c>
      <c r="B601" s="1" t="s">
        <v>240</v>
      </c>
      <c r="C601" s="1">
        <v>23</v>
      </c>
      <c r="D601" s="1" t="s">
        <v>29</v>
      </c>
      <c r="E601" s="6">
        <f>IF(logVir!E601&lt;&gt;0,logVir!K601-SKir!K601*logKir!K601-SLir!K601*logHir!K601-SLir!K601*logQir!E601,0)</f>
        <v>5.7204532957452217E-2</v>
      </c>
      <c r="F601" s="6">
        <f>IF(logVir!F601&lt;&gt;0,logVir!L601-SKir!L601*logKir!L601-SLir!L601*logHir!L601-SLir!L601*logQir!F601,0)</f>
        <v>-2.8488181244337552E-2</v>
      </c>
      <c r="G601" s="6">
        <f>IF(logVir!G601&lt;&gt;0,logVir!M601-SKir!M601*logKir!M601-SLir!M601*logHir!M601-SLir!M601*logQir!G601,0)</f>
        <v>7.9312205016285331E-2</v>
      </c>
      <c r="H601" s="6">
        <f>IF(logVir!H601&lt;&gt;0,logVir!N601-SKir!N601*logKir!N601-SLir!N601*logHir!N601-SLir!N601*logQir!H601,0)</f>
        <v>-5.8929484259339568E-3</v>
      </c>
      <c r="I601" s="6">
        <f>IF(logVir!I601&lt;&gt;0,logVir!O601-SKir!O601*logKir!O601-SLir!O601*logHir!O601-SLir!O601*logQir!I601,0)</f>
        <v>-7.1269814257482494E-2</v>
      </c>
    </row>
    <row r="602" spans="1:9" x14ac:dyDescent="0.15">
      <c r="A602" s="1">
        <v>27</v>
      </c>
      <c r="B602" s="1" t="s">
        <v>350</v>
      </c>
      <c r="C602" s="1">
        <v>1</v>
      </c>
      <c r="D602" s="1" t="s">
        <v>9</v>
      </c>
      <c r="E602" s="6">
        <f>IF(logVir!E602&lt;&gt;0,logVir!K602-SKir!K602*logKir!K602-SLir!K602*logHir!K602-SLir!K602*logQir!E602,0)</f>
        <v>1.8271258869683449E-3</v>
      </c>
      <c r="F602" s="6">
        <f>IF(logVir!F602&lt;&gt;0,logVir!L602-SKir!L602*logKir!L602-SLir!L602*logHir!L602-SLir!L602*logQir!F602,0)</f>
        <v>-0.29963438655191876</v>
      </c>
      <c r="G602" s="6">
        <f>IF(logVir!G602&lt;&gt;0,logVir!M602-SKir!M602*logKir!M602-SLir!M602*logHir!M602-SLir!M602*logQir!G602,0)</f>
        <v>-0.61635366835336103</v>
      </c>
      <c r="H602" s="6">
        <f>IF(logVir!H602&lt;&gt;0,logVir!N602-SKir!N602*logKir!N602-SLir!N602*logHir!N602-SLir!N602*logQir!H602,0)</f>
        <v>-0.52198115130627765</v>
      </c>
      <c r="I602" s="6">
        <f>IF(logVir!I602&lt;&gt;0,logVir!O602-SKir!O602*logKir!O602-SLir!O602*logHir!O602-SLir!O602*logQir!I602,0)</f>
        <v>-0.26975693211371887</v>
      </c>
    </row>
    <row r="603" spans="1:9" x14ac:dyDescent="0.15">
      <c r="A603" s="1">
        <v>27</v>
      </c>
      <c r="B603" s="1" t="s">
        <v>351</v>
      </c>
      <c r="C603" s="1">
        <v>2</v>
      </c>
      <c r="D603" s="1" t="s">
        <v>10</v>
      </c>
      <c r="E603" s="6">
        <f>IF(logVir!E603&lt;&gt;0,logVir!K603-SKir!K603*logKir!K603-SLir!K603*logHir!K603-SLir!K603*logQir!E603,0)</f>
        <v>5.9640536432145813E-2</v>
      </c>
      <c r="F603" s="6">
        <f>IF(logVir!F603&lt;&gt;0,logVir!L603-SKir!L603*logKir!L603-SLir!L603*logHir!L603-SLir!L603*logQir!F603,0)</f>
        <v>0.17710348784327726</v>
      </c>
      <c r="G603" s="6">
        <f>IF(logVir!G603&lt;&gt;0,logVir!M603-SKir!M603*logKir!M603-SLir!M603*logHir!M603-SLir!M603*logQir!G603,0)</f>
        <v>-0.13638465694246202</v>
      </c>
      <c r="H603" s="6">
        <f>IF(logVir!H603&lt;&gt;0,logVir!N603-SKir!N603*logKir!N603-SLir!N603*logHir!N603-SLir!N603*logQir!H603,0)</f>
        <v>-0.82840612148863779</v>
      </c>
      <c r="I603" s="6">
        <f>IF(logVir!I603&lt;&gt;0,logVir!O603-SKir!O603*logKir!O603-SLir!O603*logHir!O603-SLir!O603*logQir!I603,0)</f>
        <v>-0.21127801999156126</v>
      </c>
    </row>
    <row r="604" spans="1:9" x14ac:dyDescent="0.15">
      <c r="A604" s="1">
        <v>27</v>
      </c>
      <c r="B604" s="1" t="s">
        <v>352</v>
      </c>
      <c r="C604" s="1">
        <v>3</v>
      </c>
      <c r="D604" s="1" t="s">
        <v>17</v>
      </c>
      <c r="E604" s="6">
        <f>IF(logVir!E604&lt;&gt;0,logVir!K604-SKir!K604*logKir!K604-SLir!K604*logHir!K604-SLir!K604*logQir!E604,0)</f>
        <v>-1.3559726001343364E-2</v>
      </c>
      <c r="F604" s="6">
        <f>IF(logVir!F604&lt;&gt;0,logVir!L604-SKir!L604*logKir!L604-SLir!L604*logHir!L604-SLir!L604*logQir!F604,0)</f>
        <v>2.0706356004572046E-2</v>
      </c>
      <c r="G604" s="6">
        <f>IF(logVir!G604&lt;&gt;0,logVir!M604-SKir!M604*logKir!M604-SLir!M604*logHir!M604-SLir!M604*logQir!G604,0)</f>
        <v>-4.5410412940592809E-2</v>
      </c>
      <c r="H604" s="6">
        <f>IF(logVir!H604&lt;&gt;0,logVir!N604-SKir!N604*logKir!N604-SLir!N604*logHir!N604-SLir!N604*logQir!H604,0)</f>
        <v>-0.11693024021483894</v>
      </c>
      <c r="I604" s="6">
        <f>IF(logVir!I604&lt;&gt;0,logVir!O604-SKir!O604*logKir!O604-SLir!O604*logHir!O604-SLir!O604*logQir!I604,0)</f>
        <v>-1.2045273217899055E-2</v>
      </c>
    </row>
    <row r="605" spans="1:9" x14ac:dyDescent="0.15">
      <c r="A605" s="1">
        <v>27</v>
      </c>
      <c r="B605" s="1" t="s">
        <v>353</v>
      </c>
      <c r="C605" s="1">
        <v>4</v>
      </c>
      <c r="D605" s="1" t="s">
        <v>18</v>
      </c>
      <c r="E605" s="6">
        <f>IF(logVir!E605&lt;&gt;0,logVir!K605-SKir!K605*logKir!K605-SLir!K605*logHir!K605-SLir!K605*logQir!E605,0)</f>
        <v>-5.2693317141657398E-2</v>
      </c>
      <c r="F605" s="6">
        <f>IF(logVir!F605&lt;&gt;0,logVir!L605-SKir!L605*logKir!L605-SLir!L605*logHir!L605-SLir!L605*logQir!F605,0)</f>
        <v>-1.6195916364749235E-2</v>
      </c>
      <c r="G605" s="6">
        <f>IF(logVir!G605&lt;&gt;0,logVir!M605-SKir!M605*logKir!M605-SLir!M605*logHir!M605-SLir!M605*logQir!G605,0)</f>
        <v>-2.5410884358106733E-2</v>
      </c>
      <c r="H605" s="6">
        <f>IF(logVir!H605&lt;&gt;0,logVir!N605-SKir!N605*logKir!N605-SLir!N605*logHir!N605-SLir!N605*logQir!H605,0)</f>
        <v>4.419501677525095E-2</v>
      </c>
      <c r="I605" s="6">
        <f>IF(logVir!I605&lt;&gt;0,logVir!O605-SKir!O605*logKir!O605-SLir!O605*logHir!O605-SLir!O605*logQir!I605,0)</f>
        <v>0.14014962922409632</v>
      </c>
    </row>
    <row r="606" spans="1:9" x14ac:dyDescent="0.15">
      <c r="A606" s="1">
        <v>27</v>
      </c>
      <c r="B606" s="1" t="s">
        <v>352</v>
      </c>
      <c r="C606" s="1">
        <v>5</v>
      </c>
      <c r="D606" s="1" t="s">
        <v>19</v>
      </c>
      <c r="E606" s="6">
        <f>IF(logVir!E606&lt;&gt;0,logVir!K606-SKir!K606*logKir!K606-SLir!K606*logHir!K606-SLir!K606*logQir!E606,0)</f>
        <v>0.20034604643427861</v>
      </c>
      <c r="F606" s="6">
        <f>IF(logVir!F606&lt;&gt;0,logVir!L606-SKir!L606*logKir!L606-SLir!L606*logHir!L606-SLir!L606*logQir!F606,0)</f>
        <v>0.23405748382287636</v>
      </c>
      <c r="G606" s="6">
        <f>IF(logVir!G606&lt;&gt;0,logVir!M606-SKir!M606*logKir!M606-SLir!M606*logHir!M606-SLir!M606*logQir!G606,0)</f>
        <v>0.23024254600668878</v>
      </c>
      <c r="H606" s="6">
        <f>IF(logVir!H606&lt;&gt;0,logVir!N606-SKir!N606*logKir!N606-SLir!N606*logHir!N606-SLir!N606*logQir!H606,0)</f>
        <v>-0.16039421853764119</v>
      </c>
      <c r="I606" s="6">
        <f>IF(logVir!I606&lt;&gt;0,logVir!O606-SKir!O606*logKir!O606-SLir!O606*logHir!O606-SLir!O606*logQir!I606,0)</f>
        <v>-7.6856373270944953E-2</v>
      </c>
    </row>
    <row r="607" spans="1:9" x14ac:dyDescent="0.15">
      <c r="A607" s="1">
        <v>27</v>
      </c>
      <c r="B607" s="1" t="s">
        <v>352</v>
      </c>
      <c r="C607" s="1">
        <v>6</v>
      </c>
      <c r="D607" s="1" t="s">
        <v>3</v>
      </c>
      <c r="E607" s="6">
        <f>IF(logVir!E607&lt;&gt;0,logVir!K607-SKir!K607*logKir!K607-SLir!K607*logHir!K607-SLir!K607*logQir!E607,0)</f>
        <v>0.42548406378253895</v>
      </c>
      <c r="F607" s="6">
        <f>IF(logVir!F607&lt;&gt;0,logVir!L607-SKir!L607*logKir!L607-SLir!L607*logHir!L607-SLir!L607*logQir!F607,0)</f>
        <v>0.36005787210514373</v>
      </c>
      <c r="G607" s="6">
        <f>IF(logVir!G607&lt;&gt;0,logVir!M607-SKir!M607*logKir!M607-SLir!M607*logHir!M607-SLir!M607*logQir!G607,0)</f>
        <v>0.17785054095642694</v>
      </c>
      <c r="H607" s="6">
        <f>IF(logVir!H607&lt;&gt;0,logVir!N607-SKir!N607*logKir!N607-SLir!N607*logHir!N607-SLir!N607*logQir!H607,0)</f>
        <v>0.10945153887317084</v>
      </c>
      <c r="I607" s="6">
        <f>IF(logVir!I607&lt;&gt;0,logVir!O607-SKir!O607*logKir!O607-SLir!O607*logHir!O607-SLir!O607*logQir!I607,0)</f>
        <v>0.30254187651568776</v>
      </c>
    </row>
    <row r="608" spans="1:9" x14ac:dyDescent="0.15">
      <c r="A608" s="1">
        <v>27</v>
      </c>
      <c r="B608" s="1" t="s">
        <v>352</v>
      </c>
      <c r="C608" s="1">
        <v>7</v>
      </c>
      <c r="D608" s="1" t="s">
        <v>20</v>
      </c>
      <c r="E608" s="6">
        <f>IF(logVir!E608&lt;&gt;0,logVir!K608-SKir!K608*logKir!K608-SLir!K608*logHir!K608-SLir!K608*logQir!E608,0)</f>
        <v>0.8400778729501216</v>
      </c>
      <c r="F608" s="6">
        <f>IF(logVir!F608&lt;&gt;0,logVir!L608-SKir!L608*logKir!L608-SLir!L608*logHir!L608-SLir!L608*logQir!F608,0)</f>
        <v>2.6525509759251116</v>
      </c>
      <c r="G608" s="6">
        <f>IF(logVir!G608&lt;&gt;0,logVir!M608-SKir!M608*logKir!M608-SLir!M608*logHir!M608-SLir!M608*logQir!G608,0)</f>
        <v>1.0698264139152132</v>
      </c>
      <c r="H608" s="6">
        <f>IF(logVir!H608&lt;&gt;0,logVir!N608-SKir!N608*logKir!N608-SLir!N608*logHir!N608-SLir!N608*logQir!H608,0)</f>
        <v>0.98797624894973779</v>
      </c>
      <c r="I608" s="6">
        <f>IF(logVir!I608&lt;&gt;0,logVir!O608-SKir!O608*logKir!O608-SLir!O608*logHir!O608-SLir!O608*logQir!I608,0)</f>
        <v>0.84627697968236659</v>
      </c>
    </row>
    <row r="609" spans="1:9" x14ac:dyDescent="0.15">
      <c r="A609" s="1">
        <v>27</v>
      </c>
      <c r="B609" s="1" t="s">
        <v>353</v>
      </c>
      <c r="C609" s="1">
        <v>8</v>
      </c>
      <c r="D609" s="1" t="s">
        <v>21</v>
      </c>
      <c r="E609" s="6">
        <f>IF(logVir!E609&lt;&gt;0,logVir!K609-SKir!K609*logKir!K609-SLir!K609*logHir!K609-SLir!K609*logQir!E609,0)</f>
        <v>0.18467837891963357</v>
      </c>
      <c r="F609" s="6">
        <f>IF(logVir!F609&lt;&gt;0,logVir!L609-SKir!L609*logKir!L609-SLir!L609*logHir!L609-SLir!L609*logQir!F609,0)</f>
        <v>-1.2771409378523474E-3</v>
      </c>
      <c r="G609" s="6">
        <f>IF(logVir!G609&lt;&gt;0,logVir!M609-SKir!M609*logKir!M609-SLir!M609*logHir!M609-SLir!M609*logQir!G609,0)</f>
        <v>-7.7750655586612996E-2</v>
      </c>
      <c r="H609" s="6">
        <f>IF(logVir!H609&lt;&gt;0,logVir!N609-SKir!N609*logKir!N609-SLir!N609*logHir!N609-SLir!N609*logQir!H609,0)</f>
        <v>-7.9334046702436767E-2</v>
      </c>
      <c r="I609" s="6">
        <f>IF(logVir!I609&lt;&gt;0,logVir!O609-SKir!O609*logKir!O609-SLir!O609*logHir!O609-SLir!O609*logQir!I609,0)</f>
        <v>0.24587875447808066</v>
      </c>
    </row>
    <row r="610" spans="1:9" x14ac:dyDescent="0.15">
      <c r="A610" s="1">
        <v>27</v>
      </c>
      <c r="B610" s="1" t="s">
        <v>352</v>
      </c>
      <c r="C610" s="1">
        <v>9</v>
      </c>
      <c r="D610" s="1" t="s">
        <v>22</v>
      </c>
      <c r="E610" s="6">
        <f>IF(logVir!E610&lt;&gt;0,logVir!K610-SKir!K610*logKir!K610-SLir!K610*logHir!K610-SLir!K610*logQir!E610,0)</f>
        <v>5.6685946904474344E-3</v>
      </c>
      <c r="F610" s="6">
        <f>IF(logVir!F610&lt;&gt;0,logVir!L610-SKir!L610*logKir!L610-SLir!L610*logHir!L610-SLir!L610*logQir!F610,0)</f>
        <v>7.4366234836307152E-2</v>
      </c>
      <c r="G610" s="6">
        <f>IF(logVir!G610&lt;&gt;0,logVir!M610-SKir!M610*logKir!M610-SLir!M610*logHir!M610-SLir!M610*logQir!G610,0)</f>
        <v>1.2393927065724595E-2</v>
      </c>
      <c r="H610" s="6">
        <f>IF(logVir!H610&lt;&gt;0,logVir!N610-SKir!N610*logKir!N610-SLir!N610*logHir!N610-SLir!N610*logQir!H610,0)</f>
        <v>-0.38109902749312796</v>
      </c>
      <c r="I610" s="6">
        <f>IF(logVir!I610&lt;&gt;0,logVir!O610-SKir!O610*logKir!O610-SLir!O610*logHir!O610-SLir!O610*logQir!I610,0)</f>
        <v>-0.29339135290452462</v>
      </c>
    </row>
    <row r="611" spans="1:9" x14ac:dyDescent="0.15">
      <c r="A611" s="1">
        <v>27</v>
      </c>
      <c r="B611" s="1" t="s">
        <v>353</v>
      </c>
      <c r="C611" s="1">
        <v>10</v>
      </c>
      <c r="D611" s="1" t="s">
        <v>23</v>
      </c>
      <c r="E611" s="6">
        <f>IF(logVir!E611&lt;&gt;0,logVir!K611-SKir!K611*logKir!K611-SLir!K611*logHir!K611-SLir!K611*logQir!E611,0)</f>
        <v>0.24631949224671496</v>
      </c>
      <c r="F611" s="6">
        <f>IF(logVir!F611&lt;&gt;0,logVir!L611-SKir!L611*logKir!L611-SLir!L611*logHir!L611-SLir!L611*logQir!F611,0)</f>
        <v>0.18944801319552923</v>
      </c>
      <c r="G611" s="6">
        <f>IF(logVir!G611&lt;&gt;0,logVir!M611-SKir!M611*logKir!M611-SLir!M611*logHir!M611-SLir!M611*logQir!G611,0)</f>
        <v>0.15403241391210021</v>
      </c>
      <c r="H611" s="6">
        <f>IF(logVir!H611&lt;&gt;0,logVir!N611-SKir!N611*logKir!N611-SLir!N611*logHir!N611-SLir!N611*logQir!H611,0)</f>
        <v>-2.2607172330811193E-2</v>
      </c>
      <c r="I611" s="6">
        <f>IF(logVir!I611&lt;&gt;0,logVir!O611-SKir!O611*logKir!O611-SLir!O611*logHir!O611-SLir!O611*logQir!I611,0)</f>
        <v>8.556272715785615E-3</v>
      </c>
    </row>
    <row r="612" spans="1:9" x14ac:dyDescent="0.15">
      <c r="A612" s="1">
        <v>27</v>
      </c>
      <c r="B612" s="1" t="s">
        <v>352</v>
      </c>
      <c r="C612" s="1">
        <v>11</v>
      </c>
      <c r="D612" s="1" t="s">
        <v>24</v>
      </c>
      <c r="E612" s="6">
        <f>IF(logVir!E612&lt;&gt;0,logVir!K612-SKir!K612*logKir!K612-SLir!K612*logHir!K612-SLir!K612*logQir!E612,0)</f>
        <v>5.3177993281287576E-2</v>
      </c>
      <c r="F612" s="6">
        <f>IF(logVir!F612&lt;&gt;0,logVir!L612-SKir!L612*logKir!L612-SLir!L612*logHir!L612-SLir!L612*logQir!F612,0)</f>
        <v>6.3895007133852849E-2</v>
      </c>
      <c r="G612" s="6">
        <f>IF(logVir!G612&lt;&gt;0,logVir!M612-SKir!M612*logKir!M612-SLir!M612*logHir!M612-SLir!M612*logQir!G612,0)</f>
        <v>-3.0813688605066572E-2</v>
      </c>
      <c r="H612" s="6">
        <f>IF(logVir!H612&lt;&gt;0,logVir!N612-SKir!N612*logKir!N612-SLir!N612*logHir!N612-SLir!N612*logQir!H612,0)</f>
        <v>-0.24322548431406293</v>
      </c>
      <c r="I612" s="6">
        <f>IF(logVir!I612&lt;&gt;0,logVir!O612-SKir!O612*logKir!O612-SLir!O612*logHir!O612-SLir!O612*logQir!I612,0)</f>
        <v>-0.28174792461816084</v>
      </c>
    </row>
    <row r="613" spans="1:9" x14ac:dyDescent="0.15">
      <c r="A613" s="1">
        <v>27</v>
      </c>
      <c r="B613" s="1" t="s">
        <v>354</v>
      </c>
      <c r="C613" s="1">
        <v>12</v>
      </c>
      <c r="D613" s="1" t="s">
        <v>25</v>
      </c>
      <c r="E613" s="6">
        <f>IF(logVir!E613&lt;&gt;0,logVir!K613-SKir!K613*logKir!K613-SLir!K613*logHir!K613-SLir!K613*logQir!E613,0)</f>
        <v>0.10415320761412428</v>
      </c>
      <c r="F613" s="6">
        <f>IF(logVir!F613&lt;&gt;0,logVir!L613-SKir!L613*logKir!L613-SLir!L613*logHir!L613-SLir!L613*logQir!F613,0)</f>
        <v>-5.6670102587426552E-2</v>
      </c>
      <c r="G613" s="6">
        <f>IF(logVir!G613&lt;&gt;0,logVir!M613-SKir!M613*logKir!M613-SLir!M613*logHir!M613-SLir!M613*logQir!G613,0)</f>
        <v>-0.33422182014045632</v>
      </c>
      <c r="H613" s="6">
        <f>IF(logVir!H613&lt;&gt;0,logVir!N613-SKir!N613*logKir!N613-SLir!N613*logHir!N613-SLir!N613*logQir!H613,0)</f>
        <v>-0.42796219642366895</v>
      </c>
      <c r="I613" s="6">
        <f>IF(logVir!I613&lt;&gt;0,logVir!O613-SKir!O613*logKir!O613-SLir!O613*logHir!O613-SLir!O613*logQir!I613,0)</f>
        <v>-0.15349315999007265</v>
      </c>
    </row>
    <row r="614" spans="1:9" x14ac:dyDescent="0.15">
      <c r="A614" s="1">
        <v>27</v>
      </c>
      <c r="B614" s="1" t="s">
        <v>353</v>
      </c>
      <c r="C614" s="1">
        <v>13</v>
      </c>
      <c r="D614" s="1" t="s">
        <v>26</v>
      </c>
      <c r="E614" s="6">
        <f>IF(logVir!E614&lt;&gt;0,logVir!K614-SKir!K614*logKir!K614-SLir!K614*logHir!K614-SLir!K614*logQir!E614,0)</f>
        <v>5.1891159648785712E-2</v>
      </c>
      <c r="F614" s="6">
        <f>IF(logVir!F614&lt;&gt;0,logVir!L614-SKir!L614*logKir!L614-SLir!L614*logHir!L614-SLir!L614*logQir!F614,0)</f>
        <v>0.35424882107504196</v>
      </c>
      <c r="G614" s="6">
        <f>IF(logVir!G614&lt;&gt;0,logVir!M614-SKir!M614*logKir!M614-SLir!M614*logHir!M614-SLir!M614*logQir!G614,0)</f>
        <v>0.27500529212261549</v>
      </c>
      <c r="H614" s="6">
        <f>IF(logVir!H614&lt;&gt;0,logVir!N614-SKir!N614*logKir!N614-SLir!N614*logHir!N614-SLir!N614*logQir!H614,0)</f>
        <v>7.8322812382138729E-2</v>
      </c>
      <c r="I614" s="6">
        <f>IF(logVir!I614&lt;&gt;0,logVir!O614-SKir!O614*logKir!O614-SLir!O614*logHir!O614-SLir!O614*logQir!I614,0)</f>
        <v>-0.11902022035223267</v>
      </c>
    </row>
    <row r="615" spans="1:9" x14ac:dyDescent="0.15">
      <c r="A615" s="1">
        <v>27</v>
      </c>
      <c r="B615" s="1" t="s">
        <v>352</v>
      </c>
      <c r="C615" s="1">
        <v>14</v>
      </c>
      <c r="D615" s="1" t="s">
        <v>27</v>
      </c>
      <c r="E615" s="6">
        <f>IF(logVir!E615&lt;&gt;0,logVir!K615-SKir!K615*logKir!K615-SLir!K615*logHir!K615-SLir!K615*logQir!E615,0)</f>
        <v>0.45740459121623483</v>
      </c>
      <c r="F615" s="6">
        <f>IF(logVir!F615&lt;&gt;0,logVir!L615-SKir!L615*logKir!L615-SLir!L615*logHir!L615-SLir!L615*logQir!F615,0)</f>
        <v>0.37748187787325749</v>
      </c>
      <c r="G615" s="6">
        <f>IF(logVir!G615&lt;&gt;0,logVir!M615-SKir!M615*logKir!M615-SLir!M615*logHir!M615-SLir!M615*logQir!G615,0)</f>
        <v>0.2646730653377441</v>
      </c>
      <c r="H615" s="6">
        <f>IF(logVir!H615&lt;&gt;0,logVir!N615-SKir!N615*logKir!N615-SLir!N615*logHir!N615-SLir!N615*logQir!H615,0)</f>
        <v>-6.9406437727248221E-2</v>
      </c>
      <c r="I615" s="6">
        <f>IF(logVir!I615&lt;&gt;0,logVir!O615-SKir!O615*logKir!O615-SLir!O615*logHir!O615-SLir!O615*logQir!I615,0)</f>
        <v>-0.10340596922680542</v>
      </c>
    </row>
    <row r="616" spans="1:9" x14ac:dyDescent="0.15">
      <c r="A616" s="1">
        <v>27</v>
      </c>
      <c r="B616" s="1" t="s">
        <v>352</v>
      </c>
      <c r="C616" s="1">
        <v>15</v>
      </c>
      <c r="D616" s="1" t="s">
        <v>28</v>
      </c>
      <c r="E616" s="6">
        <f>IF(logVir!E616&lt;&gt;0,logVir!K616-SKir!K616*logKir!K616-SLir!K616*logHir!K616-SLir!K616*logQir!E616,0)</f>
        <v>5.5931382066611857E-3</v>
      </c>
      <c r="F616" s="6">
        <f>IF(logVir!F616&lt;&gt;0,logVir!L616-SKir!L616*logKir!L616-SLir!L616*logHir!L616-SLir!L616*logQir!F616,0)</f>
        <v>3.0938796247291234E-2</v>
      </c>
      <c r="G616" s="6">
        <f>IF(logVir!G616&lt;&gt;0,logVir!M616-SKir!M616*logKir!M616-SLir!M616*logHir!M616-SLir!M616*logQir!G616,0)</f>
        <v>4.2171150289455075E-2</v>
      </c>
      <c r="H616" s="6">
        <f>IF(logVir!H616&lt;&gt;0,logVir!N616-SKir!N616*logKir!N616-SLir!N616*logHir!N616-SLir!N616*logQir!H616,0)</f>
        <v>5.7438664244496271E-2</v>
      </c>
      <c r="I616" s="6">
        <f>IF(logVir!I616&lt;&gt;0,logVir!O616-SKir!O616*logKir!O616-SLir!O616*logHir!O616-SLir!O616*logQir!I616,0)</f>
        <v>0.14523022269346891</v>
      </c>
    </row>
    <row r="617" spans="1:9" x14ac:dyDescent="0.15">
      <c r="A617" s="1">
        <v>27</v>
      </c>
      <c r="B617" s="1" t="s">
        <v>355</v>
      </c>
      <c r="C617" s="1">
        <v>16</v>
      </c>
      <c r="D617" s="1" t="s">
        <v>11</v>
      </c>
      <c r="E617" s="6">
        <f>IF(logVir!E617&lt;&gt;0,logVir!K617-SKir!K617*logKir!K617-SLir!K617*logHir!K617-SLir!K617*logQir!E617,0)</f>
        <v>8.3055907788226135E-2</v>
      </c>
      <c r="F617" s="6">
        <f>IF(logVir!F617&lt;&gt;0,logVir!L617-SKir!L617*logKir!L617-SLir!L617*logHir!L617-SLir!L617*logQir!F617,0)</f>
        <v>-0.25429453326949358</v>
      </c>
      <c r="G617" s="6">
        <f>IF(logVir!G617&lt;&gt;0,logVir!M617-SKir!M617*logKir!M617-SLir!M617*logHir!M617-SLir!M617*logQir!G617,0)</f>
        <v>-0.18783207411970815</v>
      </c>
      <c r="H617" s="6">
        <f>IF(logVir!H617&lt;&gt;0,logVir!N617-SKir!N617*logKir!N617-SLir!N617*logHir!N617-SLir!N617*logQir!H617,0)</f>
        <v>-0.2775963559633704</v>
      </c>
      <c r="I617" s="6">
        <f>IF(logVir!I617&lt;&gt;0,logVir!O617-SKir!O617*logKir!O617-SLir!O617*logHir!O617-SLir!O617*logQir!I617,0)</f>
        <v>-6.4396571684063708E-2</v>
      </c>
    </row>
    <row r="618" spans="1:9" x14ac:dyDescent="0.15">
      <c r="A618" s="1">
        <v>27</v>
      </c>
      <c r="B618" s="1" t="s">
        <v>355</v>
      </c>
      <c r="C618" s="1">
        <v>17</v>
      </c>
      <c r="D618" s="1" t="s">
        <v>12</v>
      </c>
      <c r="E618" s="6">
        <f>IF(logVir!E618&lt;&gt;0,logVir!K618-SKir!K618*logKir!K618-SLir!K618*logHir!K618-SLir!K618*logQir!E618,0)</f>
        <v>0.33921057475819411</v>
      </c>
      <c r="F618" s="6">
        <f>IF(logVir!F618&lt;&gt;0,logVir!L618-SKir!L618*logKir!L618-SLir!L618*logHir!L618-SLir!L618*logQir!F618,0)</f>
        <v>0.10131386608074572</v>
      </c>
      <c r="G618" s="6">
        <f>IF(logVir!G618&lt;&gt;0,logVir!M618-SKir!M618*logKir!M618-SLir!M618*logHir!M618-SLir!M618*logQir!G618,0)</f>
        <v>0.17340850205480027</v>
      </c>
      <c r="H618" s="6">
        <f>IF(logVir!H618&lt;&gt;0,logVir!N618-SKir!N618*logKir!N618-SLir!N618*logHir!N618-SLir!N618*logQir!H618,0)</f>
        <v>0.23324043852422677</v>
      </c>
      <c r="I618" s="6">
        <f>IF(logVir!I618&lt;&gt;0,logVir!O618-SKir!O618*logKir!O618-SLir!O618*logHir!O618-SLir!O618*logQir!I618,0)</f>
        <v>0.25966491510284734</v>
      </c>
    </row>
    <row r="619" spans="1:9" x14ac:dyDescent="0.15">
      <c r="A619" s="1">
        <v>27</v>
      </c>
      <c r="B619" s="1" t="s">
        <v>351</v>
      </c>
      <c r="C619" s="1">
        <v>18</v>
      </c>
      <c r="D619" s="1" t="s">
        <v>13</v>
      </c>
      <c r="E619" s="6">
        <f>IF(logVir!E619&lt;&gt;0,logVir!K619-SKir!K619*logKir!K619-SLir!K619*logHir!K619-SLir!K619*logQir!E619,0)</f>
        <v>0.53793387861077724</v>
      </c>
      <c r="F619" s="6">
        <f>IF(logVir!F619&lt;&gt;0,logVir!L619-SKir!L619*logKir!L619-SLir!L619*logHir!L619-SLir!L619*logQir!F619,0)</f>
        <v>0.35115911446887516</v>
      </c>
      <c r="G619" s="6">
        <f>IF(logVir!G619&lt;&gt;0,logVir!M619-SKir!M619*logKir!M619-SLir!M619*logHir!M619-SLir!M619*logQir!G619,0)</f>
        <v>0.29641559614533669</v>
      </c>
      <c r="H619" s="6">
        <f>IF(logVir!H619&lt;&gt;0,logVir!N619-SKir!N619*logKir!N619-SLir!N619*logHir!N619-SLir!N619*logQir!H619,0)</f>
        <v>0.26568515072760407</v>
      </c>
      <c r="I619" s="6">
        <f>IF(logVir!I619&lt;&gt;0,logVir!O619-SKir!O619*logKir!O619-SLir!O619*logHir!O619-SLir!O619*logQir!I619,0)</f>
        <v>0.37216703079596486</v>
      </c>
    </row>
    <row r="620" spans="1:9" x14ac:dyDescent="0.15">
      <c r="A620" s="1">
        <v>27</v>
      </c>
      <c r="B620" s="1" t="s">
        <v>351</v>
      </c>
      <c r="C620" s="1">
        <v>19</v>
      </c>
      <c r="D620" s="1" t="s">
        <v>14</v>
      </c>
      <c r="E620" s="6">
        <f>IF(logVir!E620&lt;&gt;0,logVir!K620-SKir!K620*logKir!K620-SLir!K620*logHir!K620-SLir!K620*logQir!E620,0)</f>
        <v>-3.5968867504835952E-2</v>
      </c>
      <c r="F620" s="6">
        <f>IF(logVir!F620&lt;&gt;0,logVir!L620-SKir!L620*logKir!L620-SLir!L620*logHir!L620-SLir!L620*logQir!F620,0)</f>
        <v>0.17092126207864866</v>
      </c>
      <c r="G620" s="6">
        <f>IF(logVir!G620&lt;&gt;0,logVir!M620-SKir!M620*logKir!M620-SLir!M620*logHir!M620-SLir!M620*logQir!G620,0)</f>
        <v>0.21783491559596199</v>
      </c>
      <c r="H620" s="6">
        <f>IF(logVir!H620&lt;&gt;0,logVir!N620-SKir!N620*logKir!N620-SLir!N620*logHir!N620-SLir!N620*logQir!H620,0)</f>
        <v>8.6311755870928875E-2</v>
      </c>
      <c r="I620" s="6">
        <f>IF(logVir!I620&lt;&gt;0,logVir!O620-SKir!O620*logKir!O620-SLir!O620*logHir!O620-SLir!O620*logQir!I620,0)</f>
        <v>-0.17685693079848192</v>
      </c>
    </row>
    <row r="621" spans="1:9" x14ac:dyDescent="0.15">
      <c r="A621" s="1">
        <v>27</v>
      </c>
      <c r="B621" s="1" t="s">
        <v>351</v>
      </c>
      <c r="C621" s="1">
        <v>20</v>
      </c>
      <c r="D621" s="1" t="s">
        <v>15</v>
      </c>
      <c r="E621" s="6">
        <f>IF(logVir!E621&lt;&gt;0,logVir!K621-SKir!K621*logKir!K621-SLir!K621*logHir!K621-SLir!K621*logQir!E621,0)</f>
        <v>-0.7178539480343783</v>
      </c>
      <c r="F621" s="6">
        <f>IF(logVir!F621&lt;&gt;0,logVir!L621-SKir!L621*logKir!L621-SLir!L621*logHir!L621-SLir!L621*logQir!F621,0)</f>
        <v>-0.10842447023228212</v>
      </c>
      <c r="G621" s="6">
        <f>IF(logVir!G621&lt;&gt;0,logVir!M621-SKir!M621*logKir!M621-SLir!M621*logHir!M621-SLir!M621*logQir!G621,0)</f>
        <v>-0.11615028952002651</v>
      </c>
      <c r="H621" s="6">
        <f>IF(logVir!H621&lt;&gt;0,logVir!N621-SKir!N621*logKir!N621-SLir!N621*logHir!N621-SLir!N621*logQir!H621,0)</f>
        <v>-0.25035015711760406</v>
      </c>
      <c r="I621" s="6">
        <f>IF(logVir!I621&lt;&gt;0,logVir!O621-SKir!O621*logKir!O621-SLir!O621*logHir!O621-SLir!O621*logQir!I621,0)</f>
        <v>-0.17448148995736701</v>
      </c>
    </row>
    <row r="622" spans="1:9" x14ac:dyDescent="0.15">
      <c r="A622" s="1">
        <v>27</v>
      </c>
      <c r="B622" s="1" t="s">
        <v>351</v>
      </c>
      <c r="C622" s="1">
        <v>21</v>
      </c>
      <c r="D622" s="1" t="s">
        <v>16</v>
      </c>
      <c r="E622" s="6">
        <f>IF(logVir!E622&lt;&gt;0,logVir!K622-SKir!K622*logKir!K622-SLir!K622*logHir!K622-SLir!K622*logQir!E622,0)</f>
        <v>-6.7260639601306058E-2</v>
      </c>
      <c r="F622" s="6">
        <f>IF(logVir!F622&lt;&gt;0,logVir!L622-SKir!L622*logKir!L622-SLir!L622*logHir!L622-SLir!L622*logQir!F622,0)</f>
        <v>3.4605685503514519E-2</v>
      </c>
      <c r="G622" s="6">
        <f>IF(logVir!G622&lt;&gt;0,logVir!M622-SKir!M622*logKir!M622-SLir!M622*logHir!M622-SLir!M622*logQir!G622,0)</f>
        <v>5.9665539215684377E-2</v>
      </c>
      <c r="H622" s="6">
        <f>IF(logVir!H622&lt;&gt;0,logVir!N622-SKir!N622*logKir!N622-SLir!N622*logHir!N622-SLir!N622*logQir!H622,0)</f>
        <v>3.4482251250179605E-2</v>
      </c>
      <c r="I622" s="6">
        <f>IF(logVir!I622&lt;&gt;0,logVir!O622-SKir!O622*logKir!O622-SLir!O622*logHir!O622-SLir!O622*logQir!I622,0)</f>
        <v>-4.9319046891443896E-2</v>
      </c>
    </row>
    <row r="623" spans="1:9" x14ac:dyDescent="0.15">
      <c r="A623" s="1">
        <v>27</v>
      </c>
      <c r="B623" s="1" t="s">
        <v>249</v>
      </c>
      <c r="C623" s="1">
        <v>22</v>
      </c>
      <c r="D623" s="1" t="s">
        <v>8</v>
      </c>
      <c r="E623" s="6">
        <f>IF(logVir!E623&lt;&gt;0,logVir!K623-SKir!K623*logKir!K623-SLir!K623*logHir!K623-SLir!K623*logQir!E623,0)</f>
        <v>-0.23759286550876946</v>
      </c>
      <c r="F623" s="6">
        <f>IF(logVir!F623&lt;&gt;0,logVir!L623-SKir!L623*logKir!L623-SLir!L623*logHir!L623-SLir!L623*logQir!F623,0)</f>
        <v>0.13631335418890017</v>
      </c>
      <c r="G623" s="6">
        <f>IF(logVir!G623&lt;&gt;0,logVir!M623-SKir!M623*logKir!M623-SLir!M623*logHir!M623-SLir!M623*logQir!G623,0)</f>
        <v>0.20875390609584638</v>
      </c>
      <c r="H623" s="6">
        <f>IF(logVir!H623&lt;&gt;0,logVir!N623-SKir!N623*logKir!N623-SLir!N623*logHir!N623-SLir!N623*logQir!H623,0)</f>
        <v>0.20777021734446866</v>
      </c>
      <c r="I623" s="6">
        <f>IF(logVir!I623&lt;&gt;0,logVir!O623-SKir!O623*logKir!O623-SLir!O623*logHir!O623-SLir!O623*logQir!I623,0)</f>
        <v>0.14482704080653724</v>
      </c>
    </row>
    <row r="624" spans="1:9" x14ac:dyDescent="0.15">
      <c r="A624" s="1">
        <v>27</v>
      </c>
      <c r="B624" s="1" t="s">
        <v>249</v>
      </c>
      <c r="C624" s="1">
        <v>23</v>
      </c>
      <c r="D624" s="1" t="s">
        <v>29</v>
      </c>
      <c r="E624" s="6">
        <f>IF(logVir!E624&lt;&gt;0,logVir!K624-SKir!K624*logKir!K624-SLir!K624*logHir!K624-SLir!K624*logQir!E624,0)</f>
        <v>-9.5686683302100353E-2</v>
      </c>
      <c r="F624" s="6">
        <f>IF(logVir!F624&lt;&gt;0,logVir!L624-SKir!L624*logKir!L624-SLir!L624*logHir!L624-SLir!L624*logQir!F624,0)</f>
        <v>-1.6884024132893853E-2</v>
      </c>
      <c r="G624" s="6">
        <f>IF(logVir!G624&lt;&gt;0,logVir!M624-SKir!M624*logKir!M624-SLir!M624*logHir!M624-SLir!M624*logQir!G624,0)</f>
        <v>3.2329399309752108E-3</v>
      </c>
      <c r="H624" s="6">
        <f>IF(logVir!H624&lt;&gt;0,logVir!N624-SKir!N624*logKir!N624-SLir!N624*logHir!N624-SLir!N624*logQir!H624,0)</f>
        <v>1.7732786816166787E-2</v>
      </c>
      <c r="I624" s="6">
        <f>IF(logVir!I624&lt;&gt;0,logVir!O624-SKir!O624*logKir!O624-SLir!O624*logHir!O624-SLir!O624*logQir!I624,0)</f>
        <v>-7.6082850294550586E-2</v>
      </c>
    </row>
    <row r="625" spans="1:9" x14ac:dyDescent="0.15">
      <c r="A625" s="1">
        <v>28</v>
      </c>
      <c r="B625" s="1" t="s">
        <v>147</v>
      </c>
      <c r="C625" s="1">
        <v>1</v>
      </c>
      <c r="D625" s="1" t="s">
        <v>9</v>
      </c>
      <c r="E625" s="6">
        <f>IF(logVir!E625&lt;&gt;0,logVir!K625-SKir!K625*logKir!K625-SLir!K625*logHir!K625-SLir!K625*logQir!E625,0)</f>
        <v>-0.25405342043673518</v>
      </c>
      <c r="F625" s="6">
        <f>IF(logVir!F625&lt;&gt;0,logVir!L625-SKir!L625*logKir!L625-SLir!L625*logHir!L625-SLir!L625*logQir!F625,0)</f>
        <v>-0.26754727665376071</v>
      </c>
      <c r="G625" s="6">
        <f>IF(logVir!G625&lt;&gt;0,logVir!M625-SKir!M625*logKir!M625-SLir!M625*logHir!M625-SLir!M625*logQir!G625,0)</f>
        <v>-0.29838957961751217</v>
      </c>
      <c r="H625" s="6">
        <f>IF(logVir!H625&lt;&gt;0,logVir!N625-SKir!N625*logKir!N625-SLir!N625*logHir!N625-SLir!N625*logQir!H625,0)</f>
        <v>-0.3251594030600683</v>
      </c>
      <c r="I625" s="6">
        <f>IF(logVir!I625&lt;&gt;0,logVir!O625-SKir!O625*logKir!O625-SLir!O625*logHir!O625-SLir!O625*logQir!I625,0)</f>
        <v>-0.34644904939417581</v>
      </c>
    </row>
    <row r="626" spans="1:9" x14ac:dyDescent="0.15">
      <c r="A626" s="1">
        <v>28</v>
      </c>
      <c r="B626" s="1" t="s">
        <v>147</v>
      </c>
      <c r="C626" s="1">
        <v>2</v>
      </c>
      <c r="D626" s="1" t="s">
        <v>10</v>
      </c>
      <c r="E626" s="6">
        <f>IF(logVir!E626&lt;&gt;0,logVir!K626-SKir!K626*logKir!K626-SLir!K626*logHir!K626-SLir!K626*logQir!E626,0)</f>
        <v>0.79568025333895387</v>
      </c>
      <c r="F626" s="6">
        <f>IF(logVir!F626&lt;&gt;0,logVir!L626-SKir!L626*logKir!L626-SLir!L626*logHir!L626-SLir!L626*logQir!F626,0)</f>
        <v>0.81168361392909305</v>
      </c>
      <c r="G626" s="6">
        <f>IF(logVir!G626&lt;&gt;0,logVir!M626-SKir!M626*logKir!M626-SLir!M626*logHir!M626-SLir!M626*logQir!G626,0)</f>
        <v>1.0464114400030708</v>
      </c>
      <c r="H626" s="6">
        <f>IF(logVir!H626&lt;&gt;0,logVir!N626-SKir!N626*logKir!N626-SLir!N626*logHir!N626-SLir!N626*logQir!H626,0)</f>
        <v>1.3640874014659479</v>
      </c>
      <c r="I626" s="6">
        <f>IF(logVir!I626&lt;&gt;0,logVir!O626-SKir!O626*logKir!O626-SLir!O626*logHir!O626-SLir!O626*logQir!I626,0)</f>
        <v>-0.38727719249322884</v>
      </c>
    </row>
    <row r="627" spans="1:9" x14ac:dyDescent="0.15">
      <c r="A627" s="1">
        <v>28</v>
      </c>
      <c r="B627" s="1" t="s">
        <v>148</v>
      </c>
      <c r="C627" s="1">
        <v>3</v>
      </c>
      <c r="D627" s="1" t="s">
        <v>17</v>
      </c>
      <c r="E627" s="6">
        <f>IF(logVir!E627&lt;&gt;0,logVir!K627-SKir!K627*logKir!K627-SLir!K627*logHir!K627-SLir!K627*logQir!E627,0)</f>
        <v>0.28154935265839665</v>
      </c>
      <c r="F627" s="6">
        <f>IF(logVir!F627&lt;&gt;0,logVir!L627-SKir!L627*logKir!L627-SLir!L627*logHir!L627-SLir!L627*logQir!F627,0)</f>
        <v>0.37208905092384897</v>
      </c>
      <c r="G627" s="6">
        <f>IF(logVir!G627&lt;&gt;0,logVir!M627-SKir!M627*logKir!M627-SLir!M627*logHir!M627-SLir!M627*logQir!G627,0)</f>
        <v>0.25367992042707832</v>
      </c>
      <c r="H627" s="6">
        <f>IF(logVir!H627&lt;&gt;0,logVir!N627-SKir!N627*logKir!N627-SLir!N627*logHir!N627-SLir!N627*logQir!H627,0)</f>
        <v>0.10382020783406117</v>
      </c>
      <c r="I627" s="6">
        <f>IF(logVir!I627&lt;&gt;0,logVir!O627-SKir!O627*logKir!O627-SLir!O627*logHir!O627-SLir!O627*logQir!I627,0)</f>
        <v>0.14306476600208384</v>
      </c>
    </row>
    <row r="628" spans="1:9" x14ac:dyDescent="0.15">
      <c r="A628" s="1">
        <v>28</v>
      </c>
      <c r="B628" s="1" t="s">
        <v>148</v>
      </c>
      <c r="C628" s="1">
        <v>4</v>
      </c>
      <c r="D628" s="1" t="s">
        <v>18</v>
      </c>
      <c r="E628" s="6">
        <f>IF(logVir!E628&lt;&gt;0,logVir!K628-SKir!K628*logKir!K628-SLir!K628*logHir!K628-SLir!K628*logQir!E628,0)</f>
        <v>-0.13472291696288316</v>
      </c>
      <c r="F628" s="6">
        <f>IF(logVir!F628&lt;&gt;0,logVir!L628-SKir!L628*logKir!L628-SLir!L628*logHir!L628-SLir!L628*logQir!F628,0)</f>
        <v>6.9800672301952513E-2</v>
      </c>
      <c r="G628" s="6">
        <f>IF(logVir!G628&lt;&gt;0,logVir!M628-SKir!M628*logKir!M628-SLir!M628*logHir!M628-SLir!M628*logQir!G628,0)</f>
        <v>4.3167599905946236E-3</v>
      </c>
      <c r="H628" s="6">
        <f>IF(logVir!H628&lt;&gt;0,logVir!N628-SKir!N628*logKir!N628-SLir!N628*logHir!N628-SLir!N628*logQir!H628,0)</f>
        <v>-3.1098906579491631E-2</v>
      </c>
      <c r="I628" s="6">
        <f>IF(logVir!I628&lt;&gt;0,logVir!O628-SKir!O628*logKir!O628-SLir!O628*logHir!O628-SLir!O628*logQir!I628,0)</f>
        <v>-0.47750455914876355</v>
      </c>
    </row>
    <row r="629" spans="1:9" x14ac:dyDescent="0.15">
      <c r="A629" s="1">
        <v>28</v>
      </c>
      <c r="B629" s="1" t="s">
        <v>148</v>
      </c>
      <c r="C629" s="1">
        <v>5</v>
      </c>
      <c r="D629" s="1" t="s">
        <v>19</v>
      </c>
      <c r="E629" s="6">
        <f>IF(logVir!E629&lt;&gt;0,logVir!K629-SKir!K629*logKir!K629-SLir!K629*logHir!K629-SLir!K629*logQir!E629,0)</f>
        <v>0.17548314936074666</v>
      </c>
      <c r="F629" s="6">
        <f>IF(logVir!F629&lt;&gt;0,logVir!L629-SKir!L629*logKir!L629-SLir!L629*logHir!L629-SLir!L629*logQir!F629,0)</f>
        <v>0.10220129657138809</v>
      </c>
      <c r="G629" s="6">
        <f>IF(logVir!G629&lt;&gt;0,logVir!M629-SKir!M629*logKir!M629-SLir!M629*logHir!M629-SLir!M629*logQir!G629,0)</f>
        <v>0.6355654858885057</v>
      </c>
      <c r="H629" s="6">
        <f>IF(logVir!H629&lt;&gt;0,logVir!N629-SKir!N629*logKir!N629-SLir!N629*logHir!N629-SLir!N629*logQir!H629,0)</f>
        <v>0.34140245905500577</v>
      </c>
      <c r="I629" s="6">
        <f>IF(logVir!I629&lt;&gt;0,logVir!O629-SKir!O629*logKir!O629-SLir!O629*logHir!O629-SLir!O629*logQir!I629,0)</f>
        <v>0.22852032655728954</v>
      </c>
    </row>
    <row r="630" spans="1:9" x14ac:dyDescent="0.15">
      <c r="A630" s="1">
        <v>28</v>
      </c>
      <c r="B630" s="1" t="s">
        <v>148</v>
      </c>
      <c r="C630" s="1">
        <v>6</v>
      </c>
      <c r="D630" s="1" t="s">
        <v>3</v>
      </c>
      <c r="E630" s="6">
        <f>IF(logVir!E630&lt;&gt;0,logVir!K630-SKir!K630*logKir!K630-SLir!K630*logHir!K630-SLir!K630*logQir!E630,0)</f>
        <v>1.8902799901906256E-2</v>
      </c>
      <c r="F630" s="6">
        <f>IF(logVir!F630&lt;&gt;0,logVir!L630-SKir!L630*logKir!L630-SLir!L630*logHir!L630-SLir!L630*logQir!F630,0)</f>
        <v>0.28338557291673372</v>
      </c>
      <c r="G630" s="6">
        <f>IF(logVir!G630&lt;&gt;0,logVir!M630-SKir!M630*logKir!M630-SLir!M630*logHir!M630-SLir!M630*logQir!G630,0)</f>
        <v>0.26964993765653433</v>
      </c>
      <c r="H630" s="6">
        <f>IF(logVir!H630&lt;&gt;0,logVir!N630-SKir!N630*logKir!N630-SLir!N630*logHir!N630-SLir!N630*logQir!H630,0)</f>
        <v>7.6429725468988349E-3</v>
      </c>
      <c r="I630" s="6">
        <f>IF(logVir!I630&lt;&gt;0,logVir!O630-SKir!O630*logKir!O630-SLir!O630*logHir!O630-SLir!O630*logQir!I630,0)</f>
        <v>-0.22887514535983783</v>
      </c>
    </row>
    <row r="631" spans="1:9" x14ac:dyDescent="0.15">
      <c r="A631" s="1">
        <v>28</v>
      </c>
      <c r="B631" s="1" t="s">
        <v>148</v>
      </c>
      <c r="C631" s="1">
        <v>7</v>
      </c>
      <c r="D631" s="1" t="s">
        <v>20</v>
      </c>
      <c r="E631" s="6">
        <f>IF(logVir!E631&lt;&gt;0,logVir!K631-SKir!K631*logKir!K631-SLir!K631*logHir!K631-SLir!K631*logQir!E631,0)</f>
        <v>-0.70614391832950174</v>
      </c>
      <c r="F631" s="6">
        <f>IF(logVir!F631&lt;&gt;0,logVir!L631-SKir!L631*logKir!L631-SLir!L631*logHir!L631-SLir!L631*logQir!F631,0)</f>
        <v>0.8115634409425635</v>
      </c>
      <c r="G631" s="6">
        <f>IF(logVir!G631&lt;&gt;0,logVir!M631-SKir!M631*logKir!M631-SLir!M631*logHir!M631-SLir!M631*logQir!G631,0)</f>
        <v>0.49734166489757881</v>
      </c>
      <c r="H631" s="6">
        <f>IF(logVir!H631&lt;&gt;0,logVir!N631-SKir!N631*logKir!N631-SLir!N631*logHir!N631-SLir!N631*logQir!H631,0)</f>
        <v>0.86841683101606726</v>
      </c>
      <c r="I631" s="6">
        <f>IF(logVir!I631&lt;&gt;0,logVir!O631-SKir!O631*logKir!O631-SLir!O631*logHir!O631-SLir!O631*logQir!I631,0)</f>
        <v>-1.0655786642664791</v>
      </c>
    </row>
    <row r="632" spans="1:9" x14ac:dyDescent="0.15">
      <c r="A632" s="1">
        <v>28</v>
      </c>
      <c r="B632" s="1" t="s">
        <v>148</v>
      </c>
      <c r="C632" s="1">
        <v>8</v>
      </c>
      <c r="D632" s="1" t="s">
        <v>21</v>
      </c>
      <c r="E632" s="6">
        <f>IF(logVir!E632&lt;&gt;0,logVir!K632-SKir!K632*logKir!K632-SLir!K632*logHir!K632-SLir!K632*logQir!E632,0)</f>
        <v>0.35456569078575684</v>
      </c>
      <c r="F632" s="6">
        <f>IF(logVir!F632&lt;&gt;0,logVir!L632-SKir!L632*logKir!L632-SLir!L632*logHir!L632-SLir!L632*logQir!F632,0)</f>
        <v>0.24773775726004979</v>
      </c>
      <c r="G632" s="6">
        <f>IF(logVir!G632&lt;&gt;0,logVir!M632-SKir!M632*logKir!M632-SLir!M632*logHir!M632-SLir!M632*logQir!G632,0)</f>
        <v>7.762356175660956E-2</v>
      </c>
      <c r="H632" s="6">
        <f>IF(logVir!H632&lt;&gt;0,logVir!N632-SKir!N632*logKir!N632-SLir!N632*logHir!N632-SLir!N632*logQir!H632,0)</f>
        <v>5.5689400204544208E-2</v>
      </c>
      <c r="I632" s="6">
        <f>IF(logVir!I632&lt;&gt;0,logVir!O632-SKir!O632*logKir!O632-SLir!O632*logHir!O632-SLir!O632*logQir!I632,0)</f>
        <v>0.5603932537329559</v>
      </c>
    </row>
    <row r="633" spans="1:9" x14ac:dyDescent="0.15">
      <c r="A633" s="1">
        <v>28</v>
      </c>
      <c r="B633" s="1" t="s">
        <v>148</v>
      </c>
      <c r="C633" s="1">
        <v>9</v>
      </c>
      <c r="D633" s="1" t="s">
        <v>22</v>
      </c>
      <c r="E633" s="6">
        <f>IF(logVir!E633&lt;&gt;0,logVir!K633-SKir!K633*logKir!K633-SLir!K633*logHir!K633-SLir!K633*logQir!E633,0)</f>
        <v>-0.2269939997584029</v>
      </c>
      <c r="F633" s="6">
        <f>IF(logVir!F633&lt;&gt;0,logVir!L633-SKir!L633*logKir!L633-SLir!L633*logHir!L633-SLir!L633*logQir!F633,0)</f>
        <v>-2.3083191817886733E-2</v>
      </c>
      <c r="G633" s="6">
        <f>IF(logVir!G633&lt;&gt;0,logVir!M633-SKir!M633*logKir!M633-SLir!M633*logHir!M633-SLir!M633*logQir!G633,0)</f>
        <v>-8.0165585236290388E-2</v>
      </c>
      <c r="H633" s="6">
        <f>IF(logVir!H633&lt;&gt;0,logVir!N633-SKir!N633*logKir!N633-SLir!N633*logHir!N633-SLir!N633*logQir!H633,0)</f>
        <v>5.4682879430125203E-2</v>
      </c>
      <c r="I633" s="6">
        <f>IF(logVir!I633&lt;&gt;0,logVir!O633-SKir!O633*logKir!O633-SLir!O633*logHir!O633-SLir!O633*logQir!I633,0)</f>
        <v>-0.5428306582583482</v>
      </c>
    </row>
    <row r="634" spans="1:9" x14ac:dyDescent="0.15">
      <c r="A634" s="1">
        <v>28</v>
      </c>
      <c r="B634" s="1" t="s">
        <v>148</v>
      </c>
      <c r="C634" s="1">
        <v>10</v>
      </c>
      <c r="D634" s="1" t="s">
        <v>23</v>
      </c>
      <c r="E634" s="6">
        <f>IF(logVir!E634&lt;&gt;0,logVir!K634-SKir!K634*logKir!K634-SLir!K634*logHir!K634-SLir!K634*logQir!E634,0)</f>
        <v>0.16871752822693564</v>
      </c>
      <c r="F634" s="6">
        <f>IF(logVir!F634&lt;&gt;0,logVir!L634-SKir!L634*logKir!L634-SLir!L634*logHir!L634-SLir!L634*logQir!F634,0)</f>
        <v>-1.415679120171566E-2</v>
      </c>
      <c r="G634" s="6">
        <f>IF(logVir!G634&lt;&gt;0,logVir!M634-SKir!M634*logKir!M634-SLir!M634*logHir!M634-SLir!M634*logQir!G634,0)</f>
        <v>8.0430765379299191E-2</v>
      </c>
      <c r="H634" s="6">
        <f>IF(logVir!H634&lt;&gt;0,logVir!N634-SKir!N634*logKir!N634-SLir!N634*logHir!N634-SLir!N634*logQir!H634,0)</f>
        <v>6.7174631902675933E-3</v>
      </c>
      <c r="I634" s="6">
        <f>IF(logVir!I634&lt;&gt;0,logVir!O634-SKir!O634*logKir!O634-SLir!O634*logHir!O634-SLir!O634*logQir!I634,0)</f>
        <v>8.7234157806895085E-2</v>
      </c>
    </row>
    <row r="635" spans="1:9" x14ac:dyDescent="0.15">
      <c r="A635" s="1">
        <v>28</v>
      </c>
      <c r="B635" s="1" t="s">
        <v>148</v>
      </c>
      <c r="C635" s="1">
        <v>11</v>
      </c>
      <c r="D635" s="1" t="s">
        <v>24</v>
      </c>
      <c r="E635" s="6">
        <f>IF(logVir!E635&lt;&gt;0,logVir!K635-SKir!K635*logKir!K635-SLir!K635*logHir!K635-SLir!K635*logQir!E635,0)</f>
        <v>0.3794552927919661</v>
      </c>
      <c r="F635" s="6">
        <f>IF(logVir!F635&lt;&gt;0,logVir!L635-SKir!L635*logKir!L635-SLir!L635*logHir!L635-SLir!L635*logQir!F635,0)</f>
        <v>0.34599211752594083</v>
      </c>
      <c r="G635" s="6">
        <f>IF(logVir!G635&lt;&gt;0,logVir!M635-SKir!M635*logKir!M635-SLir!M635*logHir!M635-SLir!M635*logQir!G635,0)</f>
        <v>0.30007026579118784</v>
      </c>
      <c r="H635" s="6">
        <f>IF(logVir!H635&lt;&gt;0,logVir!N635-SKir!N635*logKir!N635-SLir!N635*logHir!N635-SLir!N635*logQir!H635,0)</f>
        <v>0.26536033155581074</v>
      </c>
      <c r="I635" s="6">
        <f>IF(logVir!I635&lt;&gt;0,logVir!O635-SKir!O635*logKir!O635-SLir!O635*logHir!O635-SLir!O635*logQir!I635,0)</f>
        <v>0.57730259140460882</v>
      </c>
    </row>
    <row r="636" spans="1:9" x14ac:dyDescent="0.15">
      <c r="A636" s="1">
        <v>28</v>
      </c>
      <c r="B636" s="1" t="s">
        <v>148</v>
      </c>
      <c r="C636" s="1">
        <v>12</v>
      </c>
      <c r="D636" s="1" t="s">
        <v>25</v>
      </c>
      <c r="E636" s="6">
        <f>IF(logVir!E636&lt;&gt;0,logVir!K636-SKir!K636*logKir!K636-SLir!K636*logHir!K636-SLir!K636*logQir!E636,0)</f>
        <v>-4.694546095690505E-3</v>
      </c>
      <c r="F636" s="6">
        <f>IF(logVir!F636&lt;&gt;0,logVir!L636-SKir!L636*logKir!L636-SLir!L636*logHir!L636-SLir!L636*logQir!F636,0)</f>
        <v>0.21125912581036141</v>
      </c>
      <c r="G636" s="6">
        <f>IF(logVir!G636&lt;&gt;0,logVir!M636-SKir!M636*logKir!M636-SLir!M636*logHir!M636-SLir!M636*logQir!G636,0)</f>
        <v>3.4919250469939211E-2</v>
      </c>
      <c r="H636" s="6">
        <f>IF(logVir!H636&lt;&gt;0,logVir!N636-SKir!N636*logKir!N636-SLir!N636*logHir!N636-SLir!N636*logQir!H636,0)</f>
        <v>0.231748061929333</v>
      </c>
      <c r="I636" s="6">
        <f>IF(logVir!I636&lt;&gt;0,logVir!O636-SKir!O636*logKir!O636-SLir!O636*logHir!O636-SLir!O636*logQir!I636,0)</f>
        <v>-0.31636522664624922</v>
      </c>
    </row>
    <row r="637" spans="1:9" x14ac:dyDescent="0.15">
      <c r="A637" s="1">
        <v>28</v>
      </c>
      <c r="B637" s="1" t="s">
        <v>148</v>
      </c>
      <c r="C637" s="1">
        <v>13</v>
      </c>
      <c r="D637" s="1" t="s">
        <v>26</v>
      </c>
      <c r="E637" s="6">
        <f>IF(logVir!E637&lt;&gt;0,logVir!K637-SKir!K637*logKir!K637-SLir!K637*logHir!K637-SLir!K637*logQir!E637,0)</f>
        <v>2.5100658674703041E-2</v>
      </c>
      <c r="F637" s="6">
        <f>IF(logVir!F637&lt;&gt;0,logVir!L637-SKir!L637*logKir!L637-SLir!L637*logHir!L637-SLir!L637*logQir!F637,0)</f>
        <v>8.4767632149027411E-2</v>
      </c>
      <c r="G637" s="6">
        <f>IF(logVir!G637&lt;&gt;0,logVir!M637-SKir!M637*logKir!M637-SLir!M637*logHir!M637-SLir!M637*logQir!G637,0)</f>
        <v>0.16790757326408584</v>
      </c>
      <c r="H637" s="6">
        <f>IF(logVir!H637&lt;&gt;0,logVir!N637-SKir!N637*logKir!N637-SLir!N637*logHir!N637-SLir!N637*logQir!H637,0)</f>
        <v>-7.5628017284680799E-2</v>
      </c>
      <c r="I637" s="6">
        <f>IF(logVir!I637&lt;&gt;0,logVir!O637-SKir!O637*logKir!O637-SLir!O637*logHir!O637-SLir!O637*logQir!I637,0)</f>
        <v>-7.6945589398308492E-3</v>
      </c>
    </row>
    <row r="638" spans="1:9" x14ac:dyDescent="0.15">
      <c r="A638" s="1">
        <v>28</v>
      </c>
      <c r="B638" s="1" t="s">
        <v>148</v>
      </c>
      <c r="C638" s="1">
        <v>14</v>
      </c>
      <c r="D638" s="1" t="s">
        <v>27</v>
      </c>
      <c r="E638" s="6">
        <f>IF(logVir!E638&lt;&gt;0,logVir!K638-SKir!K638*logKir!K638-SLir!K638*logHir!K638-SLir!K638*logQir!E638,0)</f>
        <v>0.32869041005142108</v>
      </c>
      <c r="F638" s="6">
        <f>IF(logVir!F638&lt;&gt;0,logVir!L638-SKir!L638*logKir!L638-SLir!L638*logHir!L638-SLir!L638*logQir!F638,0)</f>
        <v>0.93404789801136945</v>
      </c>
      <c r="G638" s="6">
        <f>IF(logVir!G638&lt;&gt;0,logVir!M638-SKir!M638*logKir!M638-SLir!M638*logHir!M638-SLir!M638*logQir!G638,0)</f>
        <v>0.91147345907645216</v>
      </c>
      <c r="H638" s="6">
        <f>IF(logVir!H638&lt;&gt;0,logVir!N638-SKir!N638*logKir!N638-SLir!N638*logHir!N638-SLir!N638*logQir!H638,0)</f>
        <v>0.31882642783596782</v>
      </c>
      <c r="I638" s="6">
        <f>IF(logVir!I638&lt;&gt;0,logVir!O638-SKir!O638*logKir!O638-SLir!O638*logHir!O638-SLir!O638*logQir!I638,0)</f>
        <v>5.8303011656685721E-3</v>
      </c>
    </row>
    <row r="639" spans="1:9" x14ac:dyDescent="0.15">
      <c r="A639" s="1">
        <v>28</v>
      </c>
      <c r="B639" s="1" t="s">
        <v>148</v>
      </c>
      <c r="C639" s="1">
        <v>15</v>
      </c>
      <c r="D639" s="1" t="s">
        <v>28</v>
      </c>
      <c r="E639" s="6">
        <f>IF(logVir!E639&lt;&gt;0,logVir!K639-SKir!K639*logKir!K639-SLir!K639*logHir!K639-SLir!K639*logQir!E639,0)</f>
        <v>-3.16246591262919E-2</v>
      </c>
      <c r="F639" s="6">
        <f>IF(logVir!F639&lt;&gt;0,logVir!L639-SKir!L639*logKir!L639-SLir!L639*logHir!L639-SLir!L639*logQir!F639,0)</f>
        <v>3.1104721602799153E-2</v>
      </c>
      <c r="G639" s="6">
        <f>IF(logVir!G639&lt;&gt;0,logVir!M639-SKir!M639*logKir!M639-SLir!M639*logHir!M639-SLir!M639*logQir!G639,0)</f>
        <v>1.5004465089533951E-2</v>
      </c>
      <c r="H639" s="6">
        <f>IF(logVir!H639&lt;&gt;0,logVir!N639-SKir!N639*logKir!N639-SLir!N639*logHir!N639-SLir!N639*logQir!H639,0)</f>
        <v>-7.6717555031174833E-2</v>
      </c>
      <c r="I639" s="6">
        <f>IF(logVir!I639&lt;&gt;0,logVir!O639-SKir!O639*logKir!O639-SLir!O639*logHir!O639-SLir!O639*logQir!I639,0)</f>
        <v>-0.25532276258937903</v>
      </c>
    </row>
    <row r="640" spans="1:9" x14ac:dyDescent="0.15">
      <c r="A640" s="1">
        <v>28</v>
      </c>
      <c r="B640" s="1" t="s">
        <v>147</v>
      </c>
      <c r="C640" s="1">
        <v>16</v>
      </c>
      <c r="D640" s="1" t="s">
        <v>11</v>
      </c>
      <c r="E640" s="6">
        <f>IF(logVir!E640&lt;&gt;0,logVir!K640-SKir!K640*logKir!K640-SLir!K640*logHir!K640-SLir!K640*logQir!E640,0)</f>
        <v>-0.36369377840991729</v>
      </c>
      <c r="F640" s="6">
        <f>IF(logVir!F640&lt;&gt;0,logVir!L640-SKir!L640*logKir!L640-SLir!L640*logHir!L640-SLir!L640*logQir!F640,0)</f>
        <v>-0.13361242088097527</v>
      </c>
      <c r="G640" s="6">
        <f>IF(logVir!G640&lt;&gt;0,logVir!M640-SKir!M640*logKir!M640-SLir!M640*logHir!M640-SLir!M640*logQir!G640,0)</f>
        <v>1.7272462785857624E-2</v>
      </c>
      <c r="H640" s="6">
        <f>IF(logVir!H640&lt;&gt;0,logVir!N640-SKir!N640*logKir!N640-SLir!N640*logHir!N640-SLir!N640*logQir!H640,0)</f>
        <v>7.8528950156722371E-2</v>
      </c>
      <c r="I640" s="6">
        <f>IF(logVir!I640&lt;&gt;0,logVir!O640-SKir!O640*logKir!O640-SLir!O640*logHir!O640-SLir!O640*logQir!I640,0)</f>
        <v>-0.13782948882223328</v>
      </c>
    </row>
    <row r="641" spans="1:9" x14ac:dyDescent="0.15">
      <c r="A641" s="1">
        <v>28</v>
      </c>
      <c r="B641" s="1" t="s">
        <v>147</v>
      </c>
      <c r="C641" s="1">
        <v>17</v>
      </c>
      <c r="D641" s="1" t="s">
        <v>12</v>
      </c>
      <c r="E641" s="6">
        <f>IF(logVir!E641&lt;&gt;0,logVir!K641-SKir!K641*logKir!K641-SLir!K641*logHir!K641-SLir!K641*logQir!E641,0)</f>
        <v>-0.20346311260891817</v>
      </c>
      <c r="F641" s="6">
        <f>IF(logVir!F641&lt;&gt;0,logVir!L641-SKir!L641*logKir!L641-SLir!L641*logHir!L641-SLir!L641*logQir!F641,0)</f>
        <v>-0.15373700799079487</v>
      </c>
      <c r="G641" s="6">
        <f>IF(logVir!G641&lt;&gt;0,logVir!M641-SKir!M641*logKir!M641-SLir!M641*logHir!M641-SLir!M641*logQir!G641,0)</f>
        <v>-0.10064342454849227</v>
      </c>
      <c r="H641" s="6">
        <f>IF(logVir!H641&lt;&gt;0,logVir!N641-SKir!N641*logKir!N641-SLir!N641*logHir!N641-SLir!N641*logQir!H641,0)</f>
        <v>-1.6209008229083555E-2</v>
      </c>
      <c r="I641" s="6">
        <f>IF(logVir!I641&lt;&gt;0,logVir!O641-SKir!O641*logKir!O641-SLir!O641*logHir!O641-SLir!O641*logQir!I641,0)</f>
        <v>0.13682775791730623</v>
      </c>
    </row>
    <row r="642" spans="1:9" x14ac:dyDescent="0.15">
      <c r="A642" s="1">
        <v>28</v>
      </c>
      <c r="B642" s="1" t="s">
        <v>147</v>
      </c>
      <c r="C642" s="1">
        <v>18</v>
      </c>
      <c r="D642" s="1" t="s">
        <v>13</v>
      </c>
      <c r="E642" s="6">
        <f>IF(logVir!E642&lt;&gt;0,logVir!K642-SKir!K642*logKir!K642-SLir!K642*logHir!K642-SLir!K642*logQir!E642,0)</f>
        <v>0.24073318901721294</v>
      </c>
      <c r="F642" s="6">
        <f>IF(logVir!F642&lt;&gt;0,logVir!L642-SKir!L642*logKir!L642-SLir!L642*logHir!L642-SLir!L642*logQir!F642,0)</f>
        <v>0.2415987402151539</v>
      </c>
      <c r="G642" s="6">
        <f>IF(logVir!G642&lt;&gt;0,logVir!M642-SKir!M642*logKir!M642-SLir!M642*logHir!M642-SLir!M642*logQir!G642,0)</f>
        <v>0.33128083389643759</v>
      </c>
      <c r="H642" s="6">
        <f>IF(logVir!H642&lt;&gt;0,logVir!N642-SKir!N642*logKir!N642-SLir!N642*logHir!N642-SLir!N642*logQir!H642,0)</f>
        <v>8.4848363396949178E-2</v>
      </c>
      <c r="I642" s="6">
        <f>IF(logVir!I642&lt;&gt;0,logVir!O642-SKir!O642*logKir!O642-SLir!O642*logHir!O642-SLir!O642*logQir!I642,0)</f>
        <v>1.3910793724309034E-2</v>
      </c>
    </row>
    <row r="643" spans="1:9" x14ac:dyDescent="0.15">
      <c r="A643" s="1">
        <v>28</v>
      </c>
      <c r="B643" s="1" t="s">
        <v>147</v>
      </c>
      <c r="C643" s="1">
        <v>19</v>
      </c>
      <c r="D643" s="1" t="s">
        <v>14</v>
      </c>
      <c r="E643" s="6">
        <f>IF(logVir!E643&lt;&gt;0,logVir!K643-SKir!K643*logKir!K643-SLir!K643*logHir!K643-SLir!K643*logQir!E643,0)</f>
        <v>-0.17285807451914173</v>
      </c>
      <c r="F643" s="6">
        <f>IF(logVir!F643&lt;&gt;0,logVir!L643-SKir!L643*logKir!L643-SLir!L643*logHir!L643-SLir!L643*logQir!F643,0)</f>
        <v>-2.6912707286377614E-2</v>
      </c>
      <c r="G643" s="6">
        <f>IF(logVir!G643&lt;&gt;0,logVir!M643-SKir!M643*logKir!M643-SLir!M643*logHir!M643-SLir!M643*logQir!G643,0)</f>
        <v>-4.9869222922454493E-2</v>
      </c>
      <c r="H643" s="6">
        <f>IF(logVir!H643&lt;&gt;0,logVir!N643-SKir!N643*logKir!N643-SLir!N643*logHir!N643-SLir!N643*logQir!H643,0)</f>
        <v>-3.1314484077226507E-2</v>
      </c>
      <c r="I643" s="6">
        <f>IF(logVir!I643&lt;&gt;0,logVir!O643-SKir!O643*logKir!O643-SLir!O643*logHir!O643-SLir!O643*logQir!I643,0)</f>
        <v>0.10047442194472125</v>
      </c>
    </row>
    <row r="644" spans="1:9" x14ac:dyDescent="0.15">
      <c r="A644" s="1">
        <v>28</v>
      </c>
      <c r="B644" s="1" t="s">
        <v>147</v>
      </c>
      <c r="C644" s="1">
        <v>20</v>
      </c>
      <c r="D644" s="1" t="s">
        <v>15</v>
      </c>
      <c r="E644" s="6">
        <f>IF(logVir!E644&lt;&gt;0,logVir!K644-SKir!K644*logKir!K644-SLir!K644*logHir!K644-SLir!K644*logQir!E644,0)</f>
        <v>-0.87293742048127632</v>
      </c>
      <c r="F644" s="6">
        <f>IF(logVir!F644&lt;&gt;0,logVir!L644-SKir!L644*logKir!L644-SLir!L644*logHir!L644-SLir!L644*logQir!F644,0)</f>
        <v>-0.17883325567636194</v>
      </c>
      <c r="G644" s="6">
        <f>IF(logVir!G644&lt;&gt;0,logVir!M644-SKir!M644*logKir!M644-SLir!M644*logHir!M644-SLir!M644*logQir!G644,0)</f>
        <v>-5.4372135733937954E-2</v>
      </c>
      <c r="H644" s="6">
        <f>IF(logVir!H644&lt;&gt;0,logVir!N644-SKir!N644*logKir!N644-SLir!N644*logHir!N644-SLir!N644*logQir!H644,0)</f>
        <v>-0.25151547084918197</v>
      </c>
      <c r="I644" s="6">
        <f>IF(logVir!I644&lt;&gt;0,logVir!O644-SKir!O644*logKir!O644-SLir!O644*logHir!O644-SLir!O644*logQir!I644,0)</f>
        <v>-0.19105913580751113</v>
      </c>
    </row>
    <row r="645" spans="1:9" x14ac:dyDescent="0.15">
      <c r="A645" s="1">
        <v>28</v>
      </c>
      <c r="B645" s="1" t="s">
        <v>147</v>
      </c>
      <c r="C645" s="1">
        <v>21</v>
      </c>
      <c r="D645" s="1" t="s">
        <v>16</v>
      </c>
      <c r="E645" s="6">
        <f>IF(logVir!E645&lt;&gt;0,logVir!K645-SKir!K645*logKir!K645-SLir!K645*logHir!K645-SLir!K645*logQir!E645,0)</f>
        <v>-0.29913748048214467</v>
      </c>
      <c r="F645" s="6">
        <f>IF(logVir!F645&lt;&gt;0,logVir!L645-SKir!L645*logKir!L645-SLir!L645*logHir!L645-SLir!L645*logQir!F645,0)</f>
        <v>3.528018865266451E-2</v>
      </c>
      <c r="G645" s="6">
        <f>IF(logVir!G645&lt;&gt;0,logVir!M645-SKir!M645*logKir!M645-SLir!M645*logHir!M645-SLir!M645*logQir!G645,0)</f>
        <v>0.17496073666106085</v>
      </c>
      <c r="H645" s="6">
        <f>IF(logVir!H645&lt;&gt;0,logVir!N645-SKir!N645*logKir!N645-SLir!N645*logHir!N645-SLir!N645*logQir!H645,0)</f>
        <v>-2.3393124274454988E-3</v>
      </c>
      <c r="I645" s="6">
        <f>IF(logVir!I645&lt;&gt;0,logVir!O645-SKir!O645*logKir!O645-SLir!O645*logHir!O645-SLir!O645*logQir!I645,0)</f>
        <v>-4.4714820123103544E-2</v>
      </c>
    </row>
    <row r="646" spans="1:9" x14ac:dyDescent="0.15">
      <c r="A646" s="1">
        <v>28</v>
      </c>
      <c r="B646" s="1" t="s">
        <v>146</v>
      </c>
      <c r="C646" s="1">
        <v>22</v>
      </c>
      <c r="D646" s="1" t="s">
        <v>8</v>
      </c>
      <c r="E646" s="6">
        <f>IF(logVir!E646&lt;&gt;0,logVir!K646-SKir!K646*logKir!K646-SLir!K646*logHir!K646-SLir!K646*logQir!E646,0)</f>
        <v>9.5436986449868949E-2</v>
      </c>
      <c r="F646" s="6">
        <f>IF(logVir!F646&lt;&gt;0,logVir!L646-SKir!L646*logKir!L646-SLir!L646*logHir!L646-SLir!L646*logQir!F646,0)</f>
        <v>0.14336256612034923</v>
      </c>
      <c r="G646" s="6">
        <f>IF(logVir!G646&lt;&gt;0,logVir!M646-SKir!M646*logKir!M646-SLir!M646*logHir!M646-SLir!M646*logQir!G646,0)</f>
        <v>7.9501398279173588E-2</v>
      </c>
      <c r="H646" s="6">
        <f>IF(logVir!H646&lt;&gt;0,logVir!N646-SKir!N646*logKir!N646-SLir!N646*logHir!N646-SLir!N646*logQir!H646,0)</f>
        <v>1.7905119809899006E-2</v>
      </c>
      <c r="I646" s="6">
        <f>IF(logVir!I646&lt;&gt;0,logVir!O646-SKir!O646*logKir!O646-SLir!O646*logHir!O646-SLir!O646*logQir!I646,0)</f>
        <v>9.151154539348888E-2</v>
      </c>
    </row>
    <row r="647" spans="1:9" x14ac:dyDescent="0.15">
      <c r="A647" s="1">
        <v>28</v>
      </c>
      <c r="B647" s="1" t="s">
        <v>146</v>
      </c>
      <c r="C647" s="1">
        <v>23</v>
      </c>
      <c r="D647" s="1" t="s">
        <v>29</v>
      </c>
      <c r="E647" s="6">
        <f>IF(logVir!E647&lt;&gt;0,logVir!K647-SKir!K647*logKir!K647-SLir!K647*logHir!K647-SLir!K647*logQir!E647,0)</f>
        <v>-9.9363729923427166E-2</v>
      </c>
      <c r="F647" s="6">
        <f>IF(logVir!F647&lt;&gt;0,logVir!L647-SKir!L647*logKir!L647-SLir!L647*logHir!L647-SLir!L647*logQir!F647,0)</f>
        <v>-1.4545214489959924E-2</v>
      </c>
      <c r="G647" s="6">
        <f>IF(logVir!G647&lt;&gt;0,logVir!M647-SKir!M647*logKir!M647-SLir!M647*logHir!M647-SLir!M647*logQir!G647,0)</f>
        <v>1.5408760066121477E-2</v>
      </c>
      <c r="H647" s="6">
        <f>IF(logVir!H647&lt;&gt;0,logVir!N647-SKir!N647*logKir!N647-SLir!N647*logHir!N647-SLir!N647*logQir!H647,0)</f>
        <v>-3.5072482575586775E-2</v>
      </c>
      <c r="I647" s="6">
        <f>IF(logVir!I647&lt;&gt;0,logVir!O647-SKir!O647*logKir!O647-SLir!O647*logHir!O647-SLir!O647*logQir!I647,0)</f>
        <v>4.5814331379830271E-3</v>
      </c>
    </row>
    <row r="648" spans="1:9" x14ac:dyDescent="0.15">
      <c r="A648" s="1">
        <v>29</v>
      </c>
      <c r="B648" s="1" t="s">
        <v>295</v>
      </c>
      <c r="C648" s="1">
        <v>1</v>
      </c>
      <c r="D648" s="1" t="s">
        <v>9</v>
      </c>
      <c r="E648" s="6">
        <f>IF(logVir!E648&lt;&gt;0,logVir!K648-SKir!K648*logKir!K648-SLir!K648*logHir!K648-SLir!K648*logQir!E648,0)</f>
        <v>9.1050734526109678E-2</v>
      </c>
      <c r="F648" s="6">
        <f>IF(logVir!F648&lt;&gt;0,logVir!L648-SKir!L648*logKir!L648-SLir!L648*logHir!L648-SLir!L648*logQir!F648,0)</f>
        <v>0.12061189410488286</v>
      </c>
      <c r="G648" s="6">
        <f>IF(logVir!G648&lt;&gt;0,logVir!M648-SKir!M648*logKir!M648-SLir!M648*logHir!M648-SLir!M648*logQir!G648,0)</f>
        <v>1.6589618915850673E-2</v>
      </c>
      <c r="H648" s="6">
        <f>IF(logVir!H648&lt;&gt;0,logVir!N648-SKir!N648*logKir!N648-SLir!N648*logHir!N648-SLir!N648*logQir!H648,0)</f>
        <v>-7.2466720709747703E-2</v>
      </c>
      <c r="I648" s="6">
        <f>IF(logVir!I648&lt;&gt;0,logVir!O648-SKir!O648*logKir!O648-SLir!O648*logHir!O648-SLir!O648*logQir!I648,0)</f>
        <v>7.2429694474935538E-2</v>
      </c>
    </row>
    <row r="649" spans="1:9" x14ac:dyDescent="0.15">
      <c r="A649" s="1">
        <v>29</v>
      </c>
      <c r="B649" s="1" t="s">
        <v>295</v>
      </c>
      <c r="C649" s="1">
        <v>2</v>
      </c>
      <c r="D649" s="1" t="s">
        <v>10</v>
      </c>
      <c r="E649" s="6">
        <f>IF(logVir!E649&lt;&gt;0,logVir!K649-SKir!K649*logKir!K649-SLir!K649*logHir!K649-SLir!K649*logQir!E649,0)</f>
        <v>-1.7698161862268067</v>
      </c>
      <c r="F649" s="6">
        <f>IF(logVir!F649&lt;&gt;0,logVir!L649-SKir!L649*logKir!L649-SLir!L649*logHir!L649-SLir!L649*logQir!F649,0)</f>
        <v>-2.5876717642538596</v>
      </c>
      <c r="G649" s="6">
        <f>IF(logVir!G649&lt;&gt;0,logVir!M649-SKir!M649*logKir!M649-SLir!M649*logHir!M649-SLir!M649*logQir!G649,0)</f>
        <v>-1.4972424017680255</v>
      </c>
      <c r="H649" s="6">
        <f>IF(logVir!H649&lt;&gt;0,logVir!N649-SKir!N649*logKir!N649-SLir!N649*logHir!N649-SLir!N649*logQir!H649,0)</f>
        <v>-1.6467371359096372</v>
      </c>
      <c r="I649" s="6">
        <f>IF(logVir!I649&lt;&gt;0,logVir!O649-SKir!O649*logKir!O649-SLir!O649*logHir!O649-SLir!O649*logQir!I649,0)</f>
        <v>-1.5655378859799116</v>
      </c>
    </row>
    <row r="650" spans="1:9" x14ac:dyDescent="0.15">
      <c r="A650" s="1">
        <v>29</v>
      </c>
      <c r="B650" s="1" t="s">
        <v>296</v>
      </c>
      <c r="C650" s="1">
        <v>3</v>
      </c>
      <c r="D650" s="1" t="s">
        <v>17</v>
      </c>
      <c r="E650" s="6">
        <f>IF(logVir!E650&lt;&gt;0,logVir!K650-SKir!K650*logKir!K650-SLir!K650*logHir!K650-SLir!K650*logQir!E650,0)</f>
        <v>-0.20941160979335488</v>
      </c>
      <c r="F650" s="6">
        <f>IF(logVir!F650&lt;&gt;0,logVir!L650-SKir!L650*logKir!L650-SLir!L650*logHir!L650-SLir!L650*logQir!F650,0)</f>
        <v>0.278473408210137</v>
      </c>
      <c r="G650" s="6">
        <f>IF(logVir!G650&lt;&gt;0,logVir!M650-SKir!M650*logKir!M650-SLir!M650*logHir!M650-SLir!M650*logQir!G650,0)</f>
        <v>0.18853998344324582</v>
      </c>
      <c r="H650" s="6">
        <f>IF(logVir!H650&lt;&gt;0,logVir!N650-SKir!N650*logKir!N650-SLir!N650*logHir!N650-SLir!N650*logQir!H650,0)</f>
        <v>9.0433009795516286E-2</v>
      </c>
      <c r="I650" s="6">
        <f>IF(logVir!I650&lt;&gt;0,logVir!O650-SKir!O650*logKir!O650-SLir!O650*logHir!O650-SLir!O650*logQir!I650,0)</f>
        <v>0.17398882314764302</v>
      </c>
    </row>
    <row r="651" spans="1:9" x14ac:dyDescent="0.15">
      <c r="A651" s="1">
        <v>29</v>
      </c>
      <c r="B651" s="1" t="s">
        <v>296</v>
      </c>
      <c r="C651" s="1">
        <v>4</v>
      </c>
      <c r="D651" s="1" t="s">
        <v>18</v>
      </c>
      <c r="E651" s="6">
        <f>IF(logVir!E651&lt;&gt;0,logVir!K651-SKir!K651*logKir!K651-SLir!K651*logHir!K651-SLir!K651*logQir!E651,0)</f>
        <v>-7.0592816672031933E-2</v>
      </c>
      <c r="F651" s="6">
        <f>IF(logVir!F651&lt;&gt;0,logVir!L651-SKir!L651*logKir!L651-SLir!L651*logHir!L651-SLir!L651*logQir!F651,0)</f>
        <v>0.27208177965499597</v>
      </c>
      <c r="G651" s="6">
        <f>IF(logVir!G651&lt;&gt;0,logVir!M651-SKir!M651*logKir!M651-SLir!M651*logHir!M651-SLir!M651*logQir!G651,0)</f>
        <v>0.37460792023992462</v>
      </c>
      <c r="H651" s="6">
        <f>IF(logVir!H651&lt;&gt;0,logVir!N651-SKir!N651*logKir!N651-SLir!N651*logHir!N651-SLir!N651*logQir!H651,0)</f>
        <v>0.14172752609478997</v>
      </c>
      <c r="I651" s="6">
        <f>IF(logVir!I651&lt;&gt;0,logVir!O651-SKir!O651*logKir!O651-SLir!O651*logHir!O651-SLir!O651*logQir!I651,0)</f>
        <v>7.3638892419905927E-2</v>
      </c>
    </row>
    <row r="652" spans="1:9" x14ac:dyDescent="0.15">
      <c r="A652" s="1">
        <v>29</v>
      </c>
      <c r="B652" s="1" t="s">
        <v>296</v>
      </c>
      <c r="C652" s="1">
        <v>5</v>
      </c>
      <c r="D652" s="1" t="s">
        <v>19</v>
      </c>
      <c r="E652" s="6">
        <f>IF(logVir!E652&lt;&gt;0,logVir!K652-SKir!K652*logKir!K652-SLir!K652*logHir!K652-SLir!K652*logQir!E652,0)</f>
        <v>-0.23766564389907052</v>
      </c>
      <c r="F652" s="6">
        <f>IF(logVir!F652&lt;&gt;0,logVir!L652-SKir!L652*logKir!L652-SLir!L652*logHir!L652-SLir!L652*logQir!F652,0)</f>
        <v>0.10819144654257504</v>
      </c>
      <c r="G652" s="6">
        <f>IF(logVir!G652&lt;&gt;0,logVir!M652-SKir!M652*logKir!M652-SLir!M652*logHir!M652-SLir!M652*logQir!G652,0)</f>
        <v>8.8511334475345135E-2</v>
      </c>
      <c r="H652" s="6">
        <f>IF(logVir!H652&lt;&gt;0,logVir!N652-SKir!N652*logKir!N652-SLir!N652*logHir!N652-SLir!N652*logQir!H652,0)</f>
        <v>8.9911931704648979E-2</v>
      </c>
      <c r="I652" s="6">
        <f>IF(logVir!I652&lt;&gt;0,logVir!O652-SKir!O652*logKir!O652-SLir!O652*logHir!O652-SLir!O652*logQir!I652,0)</f>
        <v>-1.008043171683537E-2</v>
      </c>
    </row>
    <row r="653" spans="1:9" x14ac:dyDescent="0.15">
      <c r="A653" s="1">
        <v>29</v>
      </c>
      <c r="B653" s="1" t="s">
        <v>296</v>
      </c>
      <c r="C653" s="1">
        <v>6</v>
      </c>
      <c r="D653" s="1" t="s">
        <v>3</v>
      </c>
      <c r="E653" s="6">
        <f>IF(logVir!E653&lt;&gt;0,logVir!K653-SKir!K653*logKir!K653-SLir!K653*logHir!K653-SLir!K653*logQir!E653,0)</f>
        <v>0.32498451416563567</v>
      </c>
      <c r="F653" s="6">
        <f>IF(logVir!F653&lt;&gt;0,logVir!L653-SKir!L653*logKir!L653-SLir!L653*logHir!L653-SLir!L653*logQir!F653,0)</f>
        <v>-0.12338582194963393</v>
      </c>
      <c r="G653" s="6">
        <f>IF(logVir!G653&lt;&gt;0,logVir!M653-SKir!M653*logKir!M653-SLir!M653*logHir!M653-SLir!M653*logQir!G653,0)</f>
        <v>-0.28074842309950399</v>
      </c>
      <c r="H653" s="6">
        <f>IF(logVir!H653&lt;&gt;0,logVir!N653-SKir!N653*logKir!N653-SLir!N653*logHir!N653-SLir!N653*logQir!H653,0)</f>
        <v>-0.55437922942230855</v>
      </c>
      <c r="I653" s="6">
        <f>IF(logVir!I653&lt;&gt;0,logVir!O653-SKir!O653*logKir!O653-SLir!O653*logHir!O653-SLir!O653*logQir!I653,0)</f>
        <v>-0.50998070639880255</v>
      </c>
    </row>
    <row r="654" spans="1:9" x14ac:dyDescent="0.15">
      <c r="A654" s="1">
        <v>29</v>
      </c>
      <c r="B654" s="1" t="s">
        <v>296</v>
      </c>
      <c r="C654" s="1">
        <v>7</v>
      </c>
      <c r="D654" s="1" t="s">
        <v>20</v>
      </c>
      <c r="E654" s="6">
        <f>IF(logVir!E654&lt;&gt;0,logVir!K654-SKir!K654*logKir!K654-SLir!K654*logHir!K654-SLir!K654*logQir!E654,0)</f>
        <v>0.99676080862111283</v>
      </c>
      <c r="F654" s="6">
        <f>IF(logVir!F654&lt;&gt;0,logVir!L654-SKir!L654*logKir!L654-SLir!L654*logHir!L654-SLir!L654*logQir!F654,0)</f>
        <v>-0.51767604482650775</v>
      </c>
      <c r="G654" s="6">
        <f>IF(logVir!G654&lt;&gt;0,logVir!M654-SKir!M654*logKir!M654-SLir!M654*logHir!M654-SLir!M654*logQir!G654,0)</f>
        <v>-0.7450182207580448</v>
      </c>
      <c r="H654" s="6">
        <f>IF(logVir!H654&lt;&gt;0,logVir!N654-SKir!N654*logKir!N654-SLir!N654*logHir!N654-SLir!N654*logQir!H654,0)</f>
        <v>-1.1698255046703319</v>
      </c>
      <c r="I654" s="6">
        <f>IF(logVir!I654&lt;&gt;0,logVir!O654-SKir!O654*logKir!O654-SLir!O654*logHir!O654-SLir!O654*logQir!I654,0)</f>
        <v>-1.2781975152053335</v>
      </c>
    </row>
    <row r="655" spans="1:9" x14ac:dyDescent="0.15">
      <c r="A655" s="1">
        <v>29</v>
      </c>
      <c r="B655" s="1" t="s">
        <v>296</v>
      </c>
      <c r="C655" s="1">
        <v>8</v>
      </c>
      <c r="D655" s="1" t="s">
        <v>21</v>
      </c>
      <c r="E655" s="6">
        <f>IF(logVir!E655&lt;&gt;0,logVir!K655-SKir!K655*logKir!K655-SLir!K655*logHir!K655-SLir!K655*logQir!E655,0)</f>
        <v>-0.44131962641300976</v>
      </c>
      <c r="F655" s="6">
        <f>IF(logVir!F655&lt;&gt;0,logVir!L655-SKir!L655*logKir!L655-SLir!L655*logHir!L655-SLir!L655*logQir!F655,0)</f>
        <v>-0.36757815857865717</v>
      </c>
      <c r="G655" s="6">
        <f>IF(logVir!G655&lt;&gt;0,logVir!M655-SKir!M655*logKir!M655-SLir!M655*logHir!M655-SLir!M655*logQir!G655,0)</f>
        <v>-0.29857744764876243</v>
      </c>
      <c r="H655" s="6">
        <f>IF(logVir!H655&lt;&gt;0,logVir!N655-SKir!N655*logKir!N655-SLir!N655*logHir!N655-SLir!N655*logQir!H655,0)</f>
        <v>-0.54730336049457562</v>
      </c>
      <c r="I655" s="6">
        <f>IF(logVir!I655&lt;&gt;0,logVir!O655-SKir!O655*logKir!O655-SLir!O655*logHir!O655-SLir!O655*logQir!I655,0)</f>
        <v>-0.97263997419586334</v>
      </c>
    </row>
    <row r="656" spans="1:9" x14ac:dyDescent="0.15">
      <c r="A656" s="1">
        <v>29</v>
      </c>
      <c r="B656" s="1" t="s">
        <v>297</v>
      </c>
      <c r="C656" s="1">
        <v>9</v>
      </c>
      <c r="D656" s="1" t="s">
        <v>22</v>
      </c>
      <c r="E656" s="6">
        <f>IF(logVir!E656&lt;&gt;0,logVir!K656-SKir!K656*logKir!K656-SLir!K656*logHir!K656-SLir!K656*logQir!E656,0)</f>
        <v>-5.4769410405963809E-2</v>
      </c>
      <c r="F656" s="6">
        <f>IF(logVir!F656&lt;&gt;0,logVir!L656-SKir!L656*logKir!L656-SLir!L656*logHir!L656-SLir!L656*logQir!F656,0)</f>
        <v>0.12953492837201097</v>
      </c>
      <c r="G656" s="6">
        <f>IF(logVir!G656&lt;&gt;0,logVir!M656-SKir!M656*logKir!M656-SLir!M656*logHir!M656-SLir!M656*logQir!G656,0)</f>
        <v>0.50031630409721084</v>
      </c>
      <c r="H656" s="6">
        <f>IF(logVir!H656&lt;&gt;0,logVir!N656-SKir!N656*logKir!N656-SLir!N656*logHir!N656-SLir!N656*logQir!H656,0)</f>
        <v>0.41584762241688789</v>
      </c>
      <c r="I656" s="6">
        <f>IF(logVir!I656&lt;&gt;0,logVir!O656-SKir!O656*logKir!O656-SLir!O656*logHir!O656-SLir!O656*logQir!I656,0)</f>
        <v>-3.133940214863945E-2</v>
      </c>
    </row>
    <row r="657" spans="1:9" x14ac:dyDescent="0.15">
      <c r="A657" s="1">
        <v>29</v>
      </c>
      <c r="B657" s="1" t="s">
        <v>296</v>
      </c>
      <c r="C657" s="1">
        <v>10</v>
      </c>
      <c r="D657" s="1" t="s">
        <v>23</v>
      </c>
      <c r="E657" s="6">
        <f>IF(logVir!E657&lt;&gt;0,logVir!K657-SKir!K657*logKir!K657-SLir!K657*logHir!K657-SLir!K657*logQir!E657,0)</f>
        <v>1.0527063451658023</v>
      </c>
      <c r="F657" s="6">
        <f>IF(logVir!F657&lt;&gt;0,logVir!L657-SKir!L657*logKir!L657-SLir!L657*logHir!L657-SLir!L657*logQir!F657,0)</f>
        <v>0.56586579091893885</v>
      </c>
      <c r="G657" s="6">
        <f>IF(logVir!G657&lt;&gt;0,logVir!M657-SKir!M657*logKir!M657-SLir!M657*logHir!M657-SLir!M657*logQir!G657,0)</f>
        <v>0.29920765450074205</v>
      </c>
      <c r="H657" s="6">
        <f>IF(logVir!H657&lt;&gt;0,logVir!N657-SKir!N657*logKir!N657-SLir!N657*logHir!N657-SLir!N657*logQir!H657,0)</f>
        <v>0.40888445255314665</v>
      </c>
      <c r="I657" s="6">
        <f>IF(logVir!I657&lt;&gt;0,logVir!O657-SKir!O657*logKir!O657-SLir!O657*logHir!O657-SLir!O657*logQir!I657,0)</f>
        <v>3.3243861301439873E-2</v>
      </c>
    </row>
    <row r="658" spans="1:9" x14ac:dyDescent="0.15">
      <c r="A658" s="1">
        <v>29</v>
      </c>
      <c r="B658" s="1" t="s">
        <v>297</v>
      </c>
      <c r="C658" s="1">
        <v>11</v>
      </c>
      <c r="D658" s="1" t="s">
        <v>24</v>
      </c>
      <c r="E658" s="6">
        <f>IF(logVir!E658&lt;&gt;0,logVir!K658-SKir!K658*logKir!K658-SLir!K658*logHir!K658-SLir!K658*logQir!E658,0)</f>
        <v>0.84244713455292408</v>
      </c>
      <c r="F658" s="6">
        <f>IF(logVir!F658&lt;&gt;0,logVir!L658-SKir!L658*logKir!L658-SLir!L658*logHir!L658-SLir!L658*logQir!F658,0)</f>
        <v>0.60423743871003555</v>
      </c>
      <c r="G658" s="6">
        <f>IF(logVir!G658&lt;&gt;0,logVir!M658-SKir!M658*logKir!M658-SLir!M658*logHir!M658-SLir!M658*logQir!G658,0)</f>
        <v>0.29599900383785649</v>
      </c>
      <c r="H658" s="6">
        <f>IF(logVir!H658&lt;&gt;0,logVir!N658-SKir!N658*logKir!N658-SLir!N658*logHir!N658-SLir!N658*logQir!H658,0)</f>
        <v>-9.407206116711142E-2</v>
      </c>
      <c r="I658" s="6">
        <f>IF(logVir!I658&lt;&gt;0,logVir!O658-SKir!O658*logKir!O658-SLir!O658*logHir!O658-SLir!O658*logQir!I658,0)</f>
        <v>-4.0163668971539959E-2</v>
      </c>
    </row>
    <row r="659" spans="1:9" x14ac:dyDescent="0.15">
      <c r="A659" s="1">
        <v>29</v>
      </c>
      <c r="B659" s="1" t="s">
        <v>296</v>
      </c>
      <c r="C659" s="1">
        <v>12</v>
      </c>
      <c r="D659" s="1" t="s">
        <v>25</v>
      </c>
      <c r="E659" s="6">
        <f>IF(logVir!E659&lt;&gt;0,logVir!K659-SKir!K659*logKir!K659-SLir!K659*logHir!K659-SLir!K659*logQir!E659,0)</f>
        <v>0.10994067745447778</v>
      </c>
      <c r="F659" s="6">
        <f>IF(logVir!F659&lt;&gt;0,logVir!L659-SKir!L659*logKir!L659-SLir!L659*logHir!L659-SLir!L659*logQir!F659,0)</f>
        <v>0.29919497065095685</v>
      </c>
      <c r="G659" s="6">
        <f>IF(logVir!G659&lt;&gt;0,logVir!M659-SKir!M659*logKir!M659-SLir!M659*logHir!M659-SLir!M659*logQir!G659,0)</f>
        <v>0.55887415784786842</v>
      </c>
      <c r="H659" s="6">
        <f>IF(logVir!H659&lt;&gt;0,logVir!N659-SKir!N659*logKir!N659-SLir!N659*logHir!N659-SLir!N659*logQir!H659,0)</f>
        <v>0.19438335188474787</v>
      </c>
      <c r="I659" s="6">
        <f>IF(logVir!I659&lt;&gt;0,logVir!O659-SKir!O659*logKir!O659-SLir!O659*logHir!O659-SLir!O659*logQir!I659,0)</f>
        <v>-0.98475859494765039</v>
      </c>
    </row>
    <row r="660" spans="1:9" x14ac:dyDescent="0.15">
      <c r="A660" s="1">
        <v>29</v>
      </c>
      <c r="B660" s="1" t="s">
        <v>296</v>
      </c>
      <c r="C660" s="1">
        <v>13</v>
      </c>
      <c r="D660" s="1" t="s">
        <v>26</v>
      </c>
      <c r="E660" s="6">
        <f>IF(logVir!E660&lt;&gt;0,logVir!K660-SKir!K660*logKir!K660-SLir!K660*logHir!K660-SLir!K660*logQir!E660,0)</f>
        <v>-1.1740307022017391</v>
      </c>
      <c r="F660" s="6">
        <f>IF(logVir!F660&lt;&gt;0,logVir!L660-SKir!L660*logKir!L660-SLir!L660*logHir!L660-SLir!L660*logQir!F660,0)</f>
        <v>2.2968578262073353E-2</v>
      </c>
      <c r="G660" s="6">
        <f>IF(logVir!G660&lt;&gt;0,logVir!M660-SKir!M660*logKir!M660-SLir!M660*logHir!M660-SLir!M660*logQir!G660,0)</f>
        <v>0.53951794427243627</v>
      </c>
      <c r="H660" s="6">
        <f>IF(logVir!H660&lt;&gt;0,logVir!N660-SKir!N660*logKir!N660-SLir!N660*logHir!N660-SLir!N660*logQir!H660,0)</f>
        <v>0.10299530940447488</v>
      </c>
      <c r="I660" s="6">
        <f>IF(logVir!I660&lt;&gt;0,logVir!O660-SKir!O660*logKir!O660-SLir!O660*logHir!O660-SLir!O660*logQir!I660,0)</f>
        <v>0.18771345939350489</v>
      </c>
    </row>
    <row r="661" spans="1:9" x14ac:dyDescent="0.15">
      <c r="A661" s="1">
        <v>29</v>
      </c>
      <c r="B661" s="1" t="s">
        <v>296</v>
      </c>
      <c r="C661" s="1">
        <v>14</v>
      </c>
      <c r="D661" s="1" t="s">
        <v>27</v>
      </c>
      <c r="E661" s="6">
        <f>IF(logVir!E661&lt;&gt;0,logVir!K661-SKir!K661*logKir!K661-SLir!K661*logHir!K661-SLir!K661*logQir!E661,0)</f>
        <v>-1.1941284282163824</v>
      </c>
      <c r="F661" s="6">
        <f>IF(logVir!F661&lt;&gt;0,logVir!L661-SKir!L661*logKir!L661-SLir!L661*logHir!L661-SLir!L661*logQir!F661,0)</f>
        <v>-0.81523134807727016</v>
      </c>
      <c r="G661" s="6">
        <f>IF(logVir!G661&lt;&gt;0,logVir!M661-SKir!M661*logKir!M661-SLir!M661*logHir!M661-SLir!M661*logQir!G661,0)</f>
        <v>-1.2035185022553108</v>
      </c>
      <c r="H661" s="6">
        <f>IF(logVir!H661&lt;&gt;0,logVir!N661-SKir!N661*logKir!N661-SLir!N661*logHir!N661-SLir!N661*logQir!H661,0)</f>
        <v>-0.70921152342639138</v>
      </c>
      <c r="I661" s="6">
        <f>IF(logVir!I661&lt;&gt;0,logVir!O661-SKir!O661*logKir!O661-SLir!O661*logHir!O661-SLir!O661*logQir!I661,0)</f>
        <v>-1.0298861127995602</v>
      </c>
    </row>
    <row r="662" spans="1:9" x14ac:dyDescent="0.15">
      <c r="A662" s="1">
        <v>29</v>
      </c>
      <c r="B662" s="1" t="s">
        <v>296</v>
      </c>
      <c r="C662" s="1">
        <v>15</v>
      </c>
      <c r="D662" s="1" t="s">
        <v>28</v>
      </c>
      <c r="E662" s="6">
        <f>IF(logVir!E662&lt;&gt;0,logVir!K662-SKir!K662*logKir!K662-SLir!K662*logHir!K662-SLir!K662*logQir!E662,0)</f>
        <v>-4.7946100561058656E-2</v>
      </c>
      <c r="F662" s="6">
        <f>IF(logVir!F662&lt;&gt;0,logVir!L662-SKir!L662*logKir!L662-SLir!L662*logHir!L662-SLir!L662*logQir!F662,0)</f>
        <v>9.1168192619599658E-2</v>
      </c>
      <c r="G662" s="6">
        <f>IF(logVir!G662&lt;&gt;0,logVir!M662-SKir!M662*logKir!M662-SLir!M662*logHir!M662-SLir!M662*logQir!G662,0)</f>
        <v>0.26750421169798078</v>
      </c>
      <c r="H662" s="6">
        <f>IF(logVir!H662&lt;&gt;0,logVir!N662-SKir!N662*logKir!N662-SLir!N662*logHir!N662-SLir!N662*logQir!H662,0)</f>
        <v>5.3870332331807144E-2</v>
      </c>
      <c r="I662" s="6">
        <f>IF(logVir!I662&lt;&gt;0,logVir!O662-SKir!O662*logKir!O662-SLir!O662*logHir!O662-SLir!O662*logQir!I662,0)</f>
        <v>5.8774572330723245E-2</v>
      </c>
    </row>
    <row r="663" spans="1:9" x14ac:dyDescent="0.15">
      <c r="A663" s="1">
        <v>29</v>
      </c>
      <c r="B663" s="1" t="s">
        <v>295</v>
      </c>
      <c r="C663" s="1">
        <v>16</v>
      </c>
      <c r="D663" s="1" t="s">
        <v>11</v>
      </c>
      <c r="E663" s="6">
        <f>IF(logVir!E663&lt;&gt;0,logVir!K663-SKir!K663*logKir!K663-SLir!K663*logHir!K663-SLir!K663*logQir!E663,0)</f>
        <v>0.21502741525458993</v>
      </c>
      <c r="F663" s="6">
        <f>IF(logVir!F663&lt;&gt;0,logVir!L663-SKir!L663*logKir!L663-SLir!L663*logHir!L663-SLir!L663*logQir!F663,0)</f>
        <v>0.19846178276727136</v>
      </c>
      <c r="G663" s="6">
        <f>IF(logVir!G663&lt;&gt;0,logVir!M663-SKir!M663*logKir!M663-SLir!M663*logHir!M663-SLir!M663*logQir!G663,0)</f>
        <v>0.2144436250604041</v>
      </c>
      <c r="H663" s="6">
        <f>IF(logVir!H663&lt;&gt;0,logVir!N663-SKir!N663*logKir!N663-SLir!N663*logHir!N663-SLir!N663*logQir!H663,0)</f>
        <v>0.17484117141794253</v>
      </c>
      <c r="I663" s="6">
        <f>IF(logVir!I663&lt;&gt;0,logVir!O663-SKir!O663*logKir!O663-SLir!O663*logHir!O663-SLir!O663*logQir!I663,0)</f>
        <v>-0.1416937491329929</v>
      </c>
    </row>
    <row r="664" spans="1:9" x14ac:dyDescent="0.15">
      <c r="A664" s="1">
        <v>29</v>
      </c>
      <c r="B664" s="1" t="s">
        <v>295</v>
      </c>
      <c r="C664" s="1">
        <v>17</v>
      </c>
      <c r="D664" s="1" t="s">
        <v>12</v>
      </c>
      <c r="E664" s="6">
        <f>IF(logVir!E664&lt;&gt;0,logVir!K664-SKir!K664*logKir!K664-SLir!K664*logHir!K664-SLir!K664*logQir!E664,0)</f>
        <v>0.17573689934686088</v>
      </c>
      <c r="F664" s="6">
        <f>IF(logVir!F664&lt;&gt;0,logVir!L664-SKir!L664*logKir!L664-SLir!L664*logHir!L664-SLir!L664*logQir!F664,0)</f>
        <v>-9.8947934428939927E-2</v>
      </c>
      <c r="G664" s="6">
        <f>IF(logVir!G664&lt;&gt;0,logVir!M664-SKir!M664*logKir!M664-SLir!M664*logHir!M664-SLir!M664*logQir!G664,0)</f>
        <v>-0.19699548726695484</v>
      </c>
      <c r="H664" s="6">
        <f>IF(logVir!H664&lt;&gt;0,logVir!N664-SKir!N664*logKir!N664-SLir!N664*logHir!N664-SLir!N664*logQir!H664,0)</f>
        <v>-0.11340161369002388</v>
      </c>
      <c r="I664" s="6">
        <f>IF(logVir!I664&lt;&gt;0,logVir!O664-SKir!O664*logKir!O664-SLir!O664*logHir!O664-SLir!O664*logQir!I664,0)</f>
        <v>-0.13177074079478243</v>
      </c>
    </row>
    <row r="665" spans="1:9" x14ac:dyDescent="0.15">
      <c r="A665" s="1">
        <v>29</v>
      </c>
      <c r="B665" s="1" t="s">
        <v>295</v>
      </c>
      <c r="C665" s="1">
        <v>18</v>
      </c>
      <c r="D665" s="1" t="s">
        <v>13</v>
      </c>
      <c r="E665" s="6">
        <f>IF(logVir!E665&lt;&gt;0,logVir!K665-SKir!K665*logKir!K665-SLir!K665*logHir!K665-SLir!K665*logQir!E665,0)</f>
        <v>-3.6366078577679581E-2</v>
      </c>
      <c r="F665" s="6">
        <f>IF(logVir!F665&lt;&gt;0,logVir!L665-SKir!L665*logKir!L665-SLir!L665*logHir!L665-SLir!L665*logQir!F665,0)</f>
        <v>-0.2341650972823055</v>
      </c>
      <c r="G665" s="6">
        <f>IF(logVir!G665&lt;&gt;0,logVir!M665-SKir!M665*logKir!M665-SLir!M665*logHir!M665-SLir!M665*logQir!G665,0)</f>
        <v>0.15447840057773446</v>
      </c>
      <c r="H665" s="6">
        <f>IF(logVir!H665&lt;&gt;0,logVir!N665-SKir!N665*logKir!N665-SLir!N665*logHir!N665-SLir!N665*logQir!H665,0)</f>
        <v>-1.2541298970100194E-2</v>
      </c>
      <c r="I665" s="6">
        <f>IF(logVir!I665&lt;&gt;0,logVir!O665-SKir!O665*logKir!O665-SLir!O665*logHir!O665-SLir!O665*logQir!I665,0)</f>
        <v>2.1091679724625133E-2</v>
      </c>
    </row>
    <row r="666" spans="1:9" x14ac:dyDescent="0.15">
      <c r="A666" s="1">
        <v>29</v>
      </c>
      <c r="B666" s="1" t="s">
        <v>295</v>
      </c>
      <c r="C666" s="1">
        <v>19</v>
      </c>
      <c r="D666" s="1" t="s">
        <v>14</v>
      </c>
      <c r="E666" s="6">
        <f>IF(logVir!E666&lt;&gt;0,logVir!K666-SKir!K666*logKir!K666-SLir!K666*logHir!K666-SLir!K666*logQir!E666,0)</f>
        <v>-0.12476098072798818</v>
      </c>
      <c r="F666" s="6">
        <f>IF(logVir!F666&lt;&gt;0,logVir!L666-SKir!L666*logKir!L666-SLir!L666*logHir!L666-SLir!L666*logQir!F666,0)</f>
        <v>-0.24024038245485987</v>
      </c>
      <c r="G666" s="6">
        <f>IF(logVir!G666&lt;&gt;0,logVir!M666-SKir!M666*logKir!M666-SLir!M666*logHir!M666-SLir!M666*logQir!G666,0)</f>
        <v>-7.5499842521330698E-2</v>
      </c>
      <c r="H666" s="6">
        <f>IF(logVir!H666&lt;&gt;0,logVir!N666-SKir!N666*logKir!N666-SLir!N666*logHir!N666-SLir!N666*logQir!H666,0)</f>
        <v>1.2444378935708052E-2</v>
      </c>
      <c r="I666" s="6">
        <f>IF(logVir!I666&lt;&gt;0,logVir!O666-SKir!O666*logKir!O666-SLir!O666*logHir!O666-SLir!O666*logQir!I666,0)</f>
        <v>-0.33480337400374066</v>
      </c>
    </row>
    <row r="667" spans="1:9" x14ac:dyDescent="0.15">
      <c r="A667" s="1">
        <v>29</v>
      </c>
      <c r="B667" s="1" t="s">
        <v>298</v>
      </c>
      <c r="C667" s="1">
        <v>20</v>
      </c>
      <c r="D667" s="1" t="s">
        <v>15</v>
      </c>
      <c r="E667" s="6">
        <f>IF(logVir!E667&lt;&gt;0,logVir!K667-SKir!K667*logKir!K667-SLir!K667*logHir!K667-SLir!K667*logQir!E667,0)</f>
        <v>0.32696762662319967</v>
      </c>
      <c r="F667" s="6">
        <f>IF(logVir!F667&lt;&gt;0,logVir!L667-SKir!L667*logKir!L667-SLir!L667*logHir!L667-SLir!L667*logQir!F667,0)</f>
        <v>-1.3412730098827213E-2</v>
      </c>
      <c r="G667" s="6">
        <f>IF(logVir!G667&lt;&gt;0,logVir!M667-SKir!M667*logKir!M667-SLir!M667*logHir!M667-SLir!M667*logQir!G667,0)</f>
        <v>0.22410835998239656</v>
      </c>
      <c r="H667" s="6">
        <f>IF(logVir!H667&lt;&gt;0,logVir!N667-SKir!N667*logKir!N667-SLir!N667*logHir!N667-SLir!N667*logQir!H667,0)</f>
        <v>0.27485909377074724</v>
      </c>
      <c r="I667" s="6">
        <f>IF(logVir!I667&lt;&gt;0,logVir!O667-SKir!O667*logKir!O667-SLir!O667*logHir!O667-SLir!O667*logQir!I667,0)</f>
        <v>0.31276450352821172</v>
      </c>
    </row>
    <row r="668" spans="1:9" x14ac:dyDescent="0.15">
      <c r="A668" s="1">
        <v>29</v>
      </c>
      <c r="B668" s="1" t="s">
        <v>295</v>
      </c>
      <c r="C668" s="1">
        <v>21</v>
      </c>
      <c r="D668" s="1" t="s">
        <v>16</v>
      </c>
      <c r="E668" s="6">
        <f>IF(logVir!E668&lt;&gt;0,logVir!K668-SKir!K668*logKir!K668-SLir!K668*logHir!K668-SLir!K668*logQir!E668,0)</f>
        <v>-0.42871437314443034</v>
      </c>
      <c r="F668" s="6">
        <f>IF(logVir!F668&lt;&gt;0,logVir!L668-SKir!L668*logKir!L668-SLir!L668*logHir!L668-SLir!L668*logQir!F668,0)</f>
        <v>-0.11816006762790635</v>
      </c>
      <c r="G668" s="6">
        <f>IF(logVir!G668&lt;&gt;0,logVir!M668-SKir!M668*logKir!M668-SLir!M668*logHir!M668-SLir!M668*logQir!G668,0)</f>
        <v>8.2306477030246836E-2</v>
      </c>
      <c r="H668" s="6">
        <f>IF(logVir!H668&lt;&gt;0,logVir!N668-SKir!N668*logKir!N668-SLir!N668*logHir!N668-SLir!N668*logQir!H668,0)</f>
        <v>7.3357879808810825E-2</v>
      </c>
      <c r="I668" s="6">
        <f>IF(logVir!I668&lt;&gt;0,logVir!O668-SKir!O668*logKir!O668-SLir!O668*logHir!O668-SLir!O668*logQir!I668,0)</f>
        <v>0.14635934971355311</v>
      </c>
    </row>
    <row r="669" spans="1:9" x14ac:dyDescent="0.15">
      <c r="A669" s="1">
        <v>29</v>
      </c>
      <c r="B669" s="1" t="s">
        <v>149</v>
      </c>
      <c r="C669" s="1">
        <v>22</v>
      </c>
      <c r="D669" s="1" t="s">
        <v>8</v>
      </c>
      <c r="E669" s="6">
        <f>IF(logVir!E669&lt;&gt;0,logVir!K669-SKir!K669*logKir!K669-SLir!K669*logHir!K669-SLir!K669*logQir!E669,0)</f>
        <v>5.2002640897426289E-2</v>
      </c>
      <c r="F669" s="6">
        <f>IF(logVir!F669&lt;&gt;0,logVir!L669-SKir!L669*logKir!L669-SLir!L669*logHir!L669-SLir!L669*logQir!F669,0)</f>
        <v>5.3401528350163804E-2</v>
      </c>
      <c r="G669" s="6">
        <f>IF(logVir!G669&lt;&gt;0,logVir!M669-SKir!M669*logKir!M669-SLir!M669*logHir!M669-SLir!M669*logQir!G669,0)</f>
        <v>2.0604204096900901E-2</v>
      </c>
      <c r="H669" s="6">
        <f>IF(logVir!H669&lt;&gt;0,logVir!N669-SKir!N669*logKir!N669-SLir!N669*logHir!N669-SLir!N669*logQir!H669,0)</f>
        <v>-7.9431888561859842E-2</v>
      </c>
      <c r="I669" s="6">
        <f>IF(logVir!I669&lt;&gt;0,logVir!O669-SKir!O669*logKir!O669-SLir!O669*logHir!O669-SLir!O669*logQir!I669,0)</f>
        <v>-5.8765182483352524E-3</v>
      </c>
    </row>
    <row r="670" spans="1:9" x14ac:dyDescent="0.15">
      <c r="A670" s="1">
        <v>29</v>
      </c>
      <c r="B670" s="1" t="s">
        <v>149</v>
      </c>
      <c r="C670" s="1">
        <v>23</v>
      </c>
      <c r="D670" s="1" t="s">
        <v>29</v>
      </c>
      <c r="E670" s="6">
        <f>IF(logVir!E670&lt;&gt;0,logVir!K670-SKir!K670*logKir!K670-SLir!K670*logHir!K670-SLir!K670*logQir!E670,0)</f>
        <v>5.7639527375156895E-2</v>
      </c>
      <c r="F670" s="6">
        <f>IF(logVir!F670&lt;&gt;0,logVir!L670-SKir!L670*logKir!L670-SLir!L670*logHir!L670-SLir!L670*logQir!F670,0)</f>
        <v>-6.3476216189640555E-2</v>
      </c>
      <c r="G670" s="6">
        <f>IF(logVir!G670&lt;&gt;0,logVir!M670-SKir!M670*logKir!M670-SLir!M670*logHir!M670-SLir!M670*logQir!G670,0)</f>
        <v>-8.4325729293471596E-2</v>
      </c>
      <c r="H670" s="6">
        <f>IF(logVir!H670&lt;&gt;0,logVir!N670-SKir!N670*logKir!N670-SLir!N670*logHir!N670-SLir!N670*logQir!H670,0)</f>
        <v>-2.0373007620215787E-2</v>
      </c>
      <c r="I670" s="6">
        <f>IF(logVir!I670&lt;&gt;0,logVir!O670-SKir!O670*logKir!O670-SLir!O670*logHir!O670-SLir!O670*logQir!I670,0)</f>
        <v>8.4276260200293676E-2</v>
      </c>
    </row>
    <row r="671" spans="1:9" x14ac:dyDescent="0.15">
      <c r="A671" s="1">
        <v>30</v>
      </c>
      <c r="B671" s="1" t="s">
        <v>299</v>
      </c>
      <c r="C671" s="1">
        <v>1</v>
      </c>
      <c r="D671" s="1" t="s">
        <v>9</v>
      </c>
      <c r="E671" s="6">
        <f>IF(logVir!E671&lt;&gt;0,logVir!K671-SKir!K671*logKir!K671-SLir!K671*logHir!K671-SLir!K671*logQir!E671,0)</f>
        <v>-8.9048211537671132E-2</v>
      </c>
      <c r="F671" s="6">
        <f>IF(logVir!F671&lt;&gt;0,logVir!L671-SKir!L671*logKir!L671-SLir!L671*logHir!L671-SLir!L671*logQir!F671,0)</f>
        <v>-0.2976572235939185</v>
      </c>
      <c r="G671" s="6">
        <f>IF(logVir!G671&lt;&gt;0,logVir!M671-SKir!M671*logKir!M671-SLir!M671*logHir!M671-SLir!M671*logQir!G671,0)</f>
        <v>-3.9605829378097077E-2</v>
      </c>
      <c r="H671" s="6">
        <f>IF(logVir!H671&lt;&gt;0,logVir!N671-SKir!N671*logKir!N671-SLir!N671*logHir!N671-SLir!N671*logQir!H671,0)</f>
        <v>7.9232255606802859E-2</v>
      </c>
      <c r="I671" s="6">
        <f>IF(logVir!I671&lt;&gt;0,logVir!O671-SKir!O671*logKir!O671-SLir!O671*logHir!O671-SLir!O671*logQir!I671,0)</f>
        <v>-5.0846530306556073E-2</v>
      </c>
    </row>
    <row r="672" spans="1:9" x14ac:dyDescent="0.15">
      <c r="A672" s="1">
        <v>30</v>
      </c>
      <c r="B672" s="1" t="s">
        <v>299</v>
      </c>
      <c r="C672" s="1">
        <v>2</v>
      </c>
      <c r="D672" s="1" t="s">
        <v>10</v>
      </c>
      <c r="E672" s="6">
        <f>IF(logVir!E672&lt;&gt;0,logVir!K672-SKir!K672*logKir!K672-SLir!K672*logHir!K672-SLir!K672*logQir!E672,0)</f>
        <v>-0.4280552529499374</v>
      </c>
      <c r="F672" s="6">
        <f>IF(logVir!F672&lt;&gt;0,logVir!L672-SKir!L672*logKir!L672-SLir!L672*logHir!L672-SLir!L672*logQir!F672,0)</f>
        <v>-0.21361834321047296</v>
      </c>
      <c r="G672" s="6">
        <f>IF(logVir!G672&lt;&gt;0,logVir!M672-SKir!M672*logKir!M672-SLir!M672*logHir!M672-SLir!M672*logQir!G672,0)</f>
        <v>0.56645698058832195</v>
      </c>
      <c r="H672" s="6">
        <f>IF(logVir!H672&lt;&gt;0,logVir!N672-SKir!N672*logKir!N672-SLir!N672*logHir!N672-SLir!N672*logQir!H672,0)</f>
        <v>-0.53786412826732377</v>
      </c>
      <c r="I672" s="6">
        <f>IF(logVir!I672&lt;&gt;0,logVir!O672-SKir!O672*logKir!O672-SLir!O672*logHir!O672-SLir!O672*logQir!I672,0)</f>
        <v>-1.380468893299388</v>
      </c>
    </row>
    <row r="673" spans="1:9" x14ac:dyDescent="0.15">
      <c r="A673" s="1">
        <v>30</v>
      </c>
      <c r="B673" s="1" t="s">
        <v>300</v>
      </c>
      <c r="C673" s="1">
        <v>3</v>
      </c>
      <c r="D673" s="1" t="s">
        <v>17</v>
      </c>
      <c r="E673" s="6">
        <f>IF(logVir!E673&lt;&gt;0,logVir!K673-SKir!K673*logKir!K673-SLir!K673*logHir!K673-SLir!K673*logQir!E673,0)</f>
        <v>0.27684296282831444</v>
      </c>
      <c r="F673" s="6">
        <f>IF(logVir!F673&lt;&gt;0,logVir!L673-SKir!L673*logKir!L673-SLir!L673*logHir!L673-SLir!L673*logQir!F673,0)</f>
        <v>0.33673831596992343</v>
      </c>
      <c r="G673" s="6">
        <f>IF(logVir!G673&lt;&gt;0,logVir!M673-SKir!M673*logKir!M673-SLir!M673*logHir!M673-SLir!M673*logQir!G673,0)</f>
        <v>0.2251850283276943</v>
      </c>
      <c r="H673" s="6">
        <f>IF(logVir!H673&lt;&gt;0,logVir!N673-SKir!N673*logKir!N673-SLir!N673*logHir!N673-SLir!N673*logQir!H673,0)</f>
        <v>0.29731036145637546</v>
      </c>
      <c r="I673" s="6">
        <f>IF(logVir!I673&lt;&gt;0,logVir!O673-SKir!O673*logKir!O673-SLir!O673*logHir!O673-SLir!O673*logQir!I673,0)</f>
        <v>-0.43390108179234538</v>
      </c>
    </row>
    <row r="674" spans="1:9" x14ac:dyDescent="0.15">
      <c r="A674" s="1">
        <v>30</v>
      </c>
      <c r="B674" s="1" t="s">
        <v>300</v>
      </c>
      <c r="C674" s="1">
        <v>4</v>
      </c>
      <c r="D674" s="1" t="s">
        <v>18</v>
      </c>
      <c r="E674" s="6">
        <f>IF(logVir!E674&lt;&gt;0,logVir!K674-SKir!K674*logKir!K674-SLir!K674*logHir!K674-SLir!K674*logQir!E674,0)</f>
        <v>8.6531858108020721E-3</v>
      </c>
      <c r="F674" s="6">
        <f>IF(logVir!F674&lt;&gt;0,logVir!L674-SKir!L674*logKir!L674-SLir!L674*logHir!L674-SLir!L674*logQir!F674,0)</f>
        <v>5.6438223173824992E-2</v>
      </c>
      <c r="G674" s="6">
        <f>IF(logVir!G674&lt;&gt;0,logVir!M674-SKir!M674*logKir!M674-SLir!M674*logHir!M674-SLir!M674*logQir!G674,0)</f>
        <v>0.11140970660686619</v>
      </c>
      <c r="H674" s="6">
        <f>IF(logVir!H674&lt;&gt;0,logVir!N674-SKir!N674*logKir!N674-SLir!N674*logHir!N674-SLir!N674*logQir!H674,0)</f>
        <v>8.1975473226508722E-2</v>
      </c>
      <c r="I674" s="6">
        <f>IF(logVir!I674&lt;&gt;0,logVir!O674-SKir!O674*logKir!O674-SLir!O674*logHir!O674-SLir!O674*logQir!I674,0)</f>
        <v>0.1355285681390489</v>
      </c>
    </row>
    <row r="675" spans="1:9" x14ac:dyDescent="0.15">
      <c r="A675" s="1">
        <v>30</v>
      </c>
      <c r="B675" s="1" t="s">
        <v>300</v>
      </c>
      <c r="C675" s="1">
        <v>5</v>
      </c>
      <c r="D675" s="1" t="s">
        <v>19</v>
      </c>
      <c r="E675" s="6">
        <f>IF(logVir!E675&lt;&gt;0,logVir!K675-SKir!K675*logKir!K675-SLir!K675*logHir!K675-SLir!K675*logQir!E675,0)</f>
        <v>-0.28634440154571839</v>
      </c>
      <c r="F675" s="6">
        <f>IF(logVir!F675&lt;&gt;0,logVir!L675-SKir!L675*logKir!L675-SLir!L675*logHir!L675-SLir!L675*logQir!F675,0)</f>
        <v>-0.35610580003596137</v>
      </c>
      <c r="G675" s="6">
        <f>IF(logVir!G675&lt;&gt;0,logVir!M675-SKir!M675*logKir!M675-SLir!M675*logHir!M675-SLir!M675*logQir!G675,0)</f>
        <v>-0.57676379945362355</v>
      </c>
      <c r="H675" s="6">
        <f>IF(logVir!H675&lt;&gt;0,logVir!N675-SKir!N675*logKir!N675-SLir!N675*logHir!N675-SLir!N675*logQir!H675,0)</f>
        <v>-0.4007074562314592</v>
      </c>
      <c r="I675" s="6">
        <f>IF(logVir!I675&lt;&gt;0,logVir!O675-SKir!O675*logKir!O675-SLir!O675*logHir!O675-SLir!O675*logQir!I675,0)</f>
        <v>-0.47948626792817206</v>
      </c>
    </row>
    <row r="676" spans="1:9" x14ac:dyDescent="0.15">
      <c r="A676" s="1">
        <v>30</v>
      </c>
      <c r="B676" s="1" t="s">
        <v>300</v>
      </c>
      <c r="C676" s="1">
        <v>6</v>
      </c>
      <c r="D676" s="1" t="s">
        <v>3</v>
      </c>
      <c r="E676" s="6">
        <f>IF(logVir!E676&lt;&gt;0,logVir!K676-SKir!K676*logKir!K676-SLir!K676*logHir!K676-SLir!K676*logQir!E676,0)</f>
        <v>9.5880187657713847E-2</v>
      </c>
      <c r="F676" s="6">
        <f>IF(logVir!F676&lt;&gt;0,logVir!L676-SKir!L676*logKir!L676-SLir!L676*logHir!L676-SLir!L676*logQir!F676,0)</f>
        <v>0.26731565385170997</v>
      </c>
      <c r="G676" s="6">
        <f>IF(logVir!G676&lt;&gt;0,logVir!M676-SKir!M676*logKir!M676-SLir!M676*logHir!M676-SLir!M676*logQir!G676,0)</f>
        <v>0.36729861839404465</v>
      </c>
      <c r="H676" s="6">
        <f>IF(logVir!H676&lt;&gt;0,logVir!N676-SKir!N676*logKir!N676-SLir!N676*logHir!N676-SLir!N676*logQir!H676,0)</f>
        <v>0.48242438300195506</v>
      </c>
      <c r="I676" s="6">
        <f>IF(logVir!I676&lt;&gt;0,logVir!O676-SKir!O676*logKir!O676-SLir!O676*logHir!O676-SLir!O676*logQir!I676,0)</f>
        <v>0.26568627020039715</v>
      </c>
    </row>
    <row r="677" spans="1:9" x14ac:dyDescent="0.15">
      <c r="A677" s="1">
        <v>30</v>
      </c>
      <c r="B677" s="1" t="s">
        <v>301</v>
      </c>
      <c r="C677" s="1">
        <v>7</v>
      </c>
      <c r="D677" s="1" t="s">
        <v>20</v>
      </c>
      <c r="E677" s="6">
        <f>IF(logVir!E677&lt;&gt;0,logVir!K677-SKir!K677*logKir!K677-SLir!K677*logHir!K677-SLir!K677*logQir!E677,0)</f>
        <v>0.69916481123296415</v>
      </c>
      <c r="F677" s="6">
        <f>IF(logVir!F677&lt;&gt;0,logVir!L677-SKir!L677*logKir!L677-SLir!L677*logHir!L677-SLir!L677*logQir!F677,0)</f>
        <v>1.4760904269688697</v>
      </c>
      <c r="G677" s="6">
        <f>IF(logVir!G677&lt;&gt;0,logVir!M677-SKir!M677*logKir!M677-SLir!M677*logHir!M677-SLir!M677*logQir!G677,0)</f>
        <v>-0.43207122928701169</v>
      </c>
      <c r="H677" s="6">
        <f>IF(logVir!H677&lt;&gt;0,logVir!N677-SKir!N677*logKir!N677-SLir!N677*logHir!N677-SLir!N677*logQir!H677,0)</f>
        <v>0.90038280558294859</v>
      </c>
      <c r="I677" s="6">
        <f>IF(logVir!I677&lt;&gt;0,logVir!O677-SKir!O677*logKir!O677-SLir!O677*logHir!O677-SLir!O677*logQir!I677,0)</f>
        <v>1.1831795533948801</v>
      </c>
    </row>
    <row r="678" spans="1:9" x14ac:dyDescent="0.15">
      <c r="A678" s="1">
        <v>30</v>
      </c>
      <c r="B678" s="1" t="s">
        <v>300</v>
      </c>
      <c r="C678" s="1">
        <v>8</v>
      </c>
      <c r="D678" s="1" t="s">
        <v>21</v>
      </c>
      <c r="E678" s="6">
        <f>IF(logVir!E678&lt;&gt;0,logVir!K678-SKir!K678*logKir!K678-SLir!K678*logHir!K678-SLir!K678*logQir!E678,0)</f>
        <v>-0.27953376220801929</v>
      </c>
      <c r="F678" s="6">
        <f>IF(logVir!F678&lt;&gt;0,logVir!L678-SKir!L678*logKir!L678-SLir!L678*logHir!L678-SLir!L678*logQir!F678,0)</f>
        <v>6.3821746075729213E-2</v>
      </c>
      <c r="G678" s="6">
        <f>IF(logVir!G678&lt;&gt;0,logVir!M678-SKir!M678*logKir!M678-SLir!M678*logHir!M678-SLir!M678*logQir!G678,0)</f>
        <v>-0.15091533635427859</v>
      </c>
      <c r="H678" s="6">
        <f>IF(logVir!H678&lt;&gt;0,logVir!N678-SKir!N678*logKir!N678-SLir!N678*logHir!N678-SLir!N678*logQir!H678,0)</f>
        <v>-0.29861028848358917</v>
      </c>
      <c r="I678" s="6">
        <f>IF(logVir!I678&lt;&gt;0,logVir!O678-SKir!O678*logKir!O678-SLir!O678*logHir!O678-SLir!O678*logQir!I678,0)</f>
        <v>-0.43174032437591864</v>
      </c>
    </row>
    <row r="679" spans="1:9" x14ac:dyDescent="0.15">
      <c r="A679" s="1">
        <v>30</v>
      </c>
      <c r="B679" s="1" t="s">
        <v>300</v>
      </c>
      <c r="C679" s="1">
        <v>9</v>
      </c>
      <c r="D679" s="1" t="s">
        <v>22</v>
      </c>
      <c r="E679" s="6">
        <f>IF(logVir!E679&lt;&gt;0,logVir!K679-SKir!K679*logKir!K679-SLir!K679*logHir!K679-SLir!K679*logQir!E679,0)</f>
        <v>1.7007544815665514E-2</v>
      </c>
      <c r="F679" s="6">
        <f>IF(logVir!F679&lt;&gt;0,logVir!L679-SKir!L679*logKir!L679-SLir!L679*logHir!L679-SLir!L679*logQir!F679,0)</f>
        <v>0.17874250203014372</v>
      </c>
      <c r="G679" s="6">
        <f>IF(logVir!G679&lt;&gt;0,logVir!M679-SKir!M679*logKir!M679-SLir!M679*logHir!M679-SLir!M679*logQir!G679,0)</f>
        <v>-0.53339610520561165</v>
      </c>
      <c r="H679" s="6">
        <f>IF(logVir!H679&lt;&gt;0,logVir!N679-SKir!N679*logKir!N679-SLir!N679*logHir!N679-SLir!N679*logQir!H679,0)</f>
        <v>-0.1366650524333014</v>
      </c>
      <c r="I679" s="6">
        <f>IF(logVir!I679&lt;&gt;0,logVir!O679-SKir!O679*logKir!O679-SLir!O679*logHir!O679-SLir!O679*logQir!I679,0)</f>
        <v>0.11975218542529222</v>
      </c>
    </row>
    <row r="680" spans="1:9" x14ac:dyDescent="0.15">
      <c r="A680" s="1">
        <v>30</v>
      </c>
      <c r="B680" s="1" t="s">
        <v>300</v>
      </c>
      <c r="C680" s="1">
        <v>10</v>
      </c>
      <c r="D680" s="1" t="s">
        <v>23</v>
      </c>
      <c r="E680" s="6">
        <f>IF(logVir!E680&lt;&gt;0,logVir!K680-SKir!K680*logKir!K680-SLir!K680*logHir!K680-SLir!K680*logQir!E680,0)</f>
        <v>-0.44157148601324825</v>
      </c>
      <c r="F680" s="6">
        <f>IF(logVir!F680&lt;&gt;0,logVir!L680-SKir!L680*logKir!L680-SLir!L680*logHir!L680-SLir!L680*logQir!F680,0)</f>
        <v>-0.34949153910410102</v>
      </c>
      <c r="G680" s="6">
        <f>IF(logVir!G680&lt;&gt;0,logVir!M680-SKir!M680*logKir!M680-SLir!M680*logHir!M680-SLir!M680*logQir!G680,0)</f>
        <v>-0.32612190865737534</v>
      </c>
      <c r="H680" s="6">
        <f>IF(logVir!H680&lt;&gt;0,logVir!N680-SKir!N680*logKir!N680-SLir!N680*logHir!N680-SLir!N680*logQir!H680,0)</f>
        <v>0.30767925296433907</v>
      </c>
      <c r="I680" s="6">
        <f>IF(logVir!I680&lt;&gt;0,logVir!O680-SKir!O680*logKir!O680-SLir!O680*logHir!O680-SLir!O680*logQir!I680,0)</f>
        <v>0.4737742522281983</v>
      </c>
    </row>
    <row r="681" spans="1:9" x14ac:dyDescent="0.15">
      <c r="A681" s="1">
        <v>30</v>
      </c>
      <c r="B681" s="1" t="s">
        <v>300</v>
      </c>
      <c r="C681" s="1">
        <v>11</v>
      </c>
      <c r="D681" s="1" t="s">
        <v>24</v>
      </c>
      <c r="E681" s="6">
        <f>IF(logVir!E681&lt;&gt;0,logVir!K681-SKir!K681*logKir!K681-SLir!K681*logHir!K681-SLir!K681*logQir!E681,0)</f>
        <v>0.13510733742881556</v>
      </c>
      <c r="F681" s="6">
        <f>IF(logVir!F681&lt;&gt;0,logVir!L681-SKir!L681*logKir!L681-SLir!L681*logHir!L681-SLir!L681*logQir!F681,0)</f>
        <v>-2.6617201790589989E-2</v>
      </c>
      <c r="G681" s="6">
        <f>IF(logVir!G681&lt;&gt;0,logVir!M681-SKir!M681*logKir!M681-SLir!M681*logHir!M681-SLir!M681*logQir!G681,0)</f>
        <v>0.3612639241659642</v>
      </c>
      <c r="H681" s="6">
        <f>IF(logVir!H681&lt;&gt;0,logVir!N681-SKir!N681*logKir!N681-SLir!N681*logHir!N681-SLir!N681*logQir!H681,0)</f>
        <v>0.46906040502606272</v>
      </c>
      <c r="I681" s="6">
        <f>IF(logVir!I681&lt;&gt;0,logVir!O681-SKir!O681*logKir!O681-SLir!O681*logHir!O681-SLir!O681*logQir!I681,0)</f>
        <v>1.3142814172993171</v>
      </c>
    </row>
    <row r="682" spans="1:9" x14ac:dyDescent="0.15">
      <c r="A682" s="1">
        <v>30</v>
      </c>
      <c r="B682" s="1" t="s">
        <v>300</v>
      </c>
      <c r="C682" s="1">
        <v>12</v>
      </c>
      <c r="D682" s="1" t="s">
        <v>25</v>
      </c>
      <c r="E682" s="6">
        <f>IF(logVir!E682&lt;&gt;0,logVir!K682-SKir!K682*logKir!K682-SLir!K682*logHir!K682-SLir!K682*logQir!E682,0)</f>
        <v>-0.97081492181000262</v>
      </c>
      <c r="F682" s="6">
        <f>IF(logVir!F682&lt;&gt;0,logVir!L682-SKir!L682*logKir!L682-SLir!L682*logHir!L682-SLir!L682*logQir!F682,0)</f>
        <v>-1.1251611947396725</v>
      </c>
      <c r="G682" s="6">
        <f>IF(logVir!G682&lt;&gt;0,logVir!M682-SKir!M682*logKir!M682-SLir!M682*logHir!M682-SLir!M682*logQir!G682,0)</f>
        <v>-0.80728214961825961</v>
      </c>
      <c r="H682" s="6">
        <f>IF(logVir!H682&lt;&gt;0,logVir!N682-SKir!N682*logKir!N682-SLir!N682*logHir!N682-SLir!N682*logQir!H682,0)</f>
        <v>-0.62127882878140361</v>
      </c>
      <c r="I682" s="6">
        <f>IF(logVir!I682&lt;&gt;0,logVir!O682-SKir!O682*logKir!O682-SLir!O682*logHir!O682-SLir!O682*logQir!I682,0)</f>
        <v>-0.57666410764597931</v>
      </c>
    </row>
    <row r="683" spans="1:9" x14ac:dyDescent="0.15">
      <c r="A683" s="1">
        <v>30</v>
      </c>
      <c r="B683" s="1" t="s">
        <v>300</v>
      </c>
      <c r="C683" s="1">
        <v>13</v>
      </c>
      <c r="D683" s="1" t="s">
        <v>26</v>
      </c>
      <c r="E683" s="6">
        <f>IF(logVir!E683&lt;&gt;0,logVir!K683-SKir!K683*logKir!K683-SLir!K683*logHir!K683-SLir!K683*logQir!E683,0)</f>
        <v>-0.39161911208272637</v>
      </c>
      <c r="F683" s="6">
        <f>IF(logVir!F683&lt;&gt;0,logVir!L683-SKir!L683*logKir!L683-SLir!L683*logHir!L683-SLir!L683*logQir!F683,0)</f>
        <v>-0.19873571764226933</v>
      </c>
      <c r="G683" s="6">
        <f>IF(logVir!G683&lt;&gt;0,logVir!M683-SKir!M683*logKir!M683-SLir!M683*logHir!M683-SLir!M683*logQir!G683,0)</f>
        <v>-0.48985232299508746</v>
      </c>
      <c r="H683" s="6">
        <f>IF(logVir!H683&lt;&gt;0,logVir!N683-SKir!N683*logKir!N683-SLir!N683*logHir!N683-SLir!N683*logQir!H683,0)</f>
        <v>-0.60472519133504998</v>
      </c>
      <c r="I683" s="6">
        <f>IF(logVir!I683&lt;&gt;0,logVir!O683-SKir!O683*logKir!O683-SLir!O683*logHir!O683-SLir!O683*logQir!I683,0)</f>
        <v>-1.219627345969474</v>
      </c>
    </row>
    <row r="684" spans="1:9" x14ac:dyDescent="0.15">
      <c r="A684" s="1">
        <v>30</v>
      </c>
      <c r="B684" s="1" t="s">
        <v>300</v>
      </c>
      <c r="C684" s="1">
        <v>14</v>
      </c>
      <c r="D684" s="1" t="s">
        <v>27</v>
      </c>
      <c r="E684" s="6">
        <f>IF(logVir!E684&lt;&gt;0,logVir!K684-SKir!K684*logKir!K684-SLir!K684*logHir!K684-SLir!K684*logQir!E684,0)</f>
        <v>-6.3586069018468749E-2</v>
      </c>
      <c r="F684" s="6">
        <f>IF(logVir!F684&lt;&gt;0,logVir!L684-SKir!L684*logKir!L684-SLir!L684*logHir!L684-SLir!L684*logQir!F684,0)</f>
        <v>0.61398259675146327</v>
      </c>
      <c r="G684" s="6">
        <f>IF(logVir!G684&lt;&gt;0,logVir!M684-SKir!M684*logKir!M684-SLir!M684*logHir!M684-SLir!M684*logQir!G684,0)</f>
        <v>1.0875527505162697</v>
      </c>
      <c r="H684" s="6">
        <f>IF(logVir!H684&lt;&gt;0,logVir!N684-SKir!N684*logKir!N684-SLir!N684*logHir!N684-SLir!N684*logQir!H684,0)</f>
        <v>0.61177171811362274</v>
      </c>
      <c r="I684" s="6">
        <f>IF(logVir!I684&lt;&gt;0,logVir!O684-SKir!O684*logKir!O684-SLir!O684*logHir!O684-SLir!O684*logQir!I684,0)</f>
        <v>-0.53573573098404526</v>
      </c>
    </row>
    <row r="685" spans="1:9" x14ac:dyDescent="0.15">
      <c r="A685" s="1">
        <v>30</v>
      </c>
      <c r="B685" s="1" t="s">
        <v>300</v>
      </c>
      <c r="C685" s="1">
        <v>15</v>
      </c>
      <c r="D685" s="1" t="s">
        <v>28</v>
      </c>
      <c r="E685" s="6">
        <f>IF(logVir!E685&lt;&gt;0,logVir!K685-SKir!K685*logKir!K685-SLir!K685*logHir!K685-SLir!K685*logQir!E685,0)</f>
        <v>-0.16311862215221173</v>
      </c>
      <c r="F685" s="6">
        <f>IF(logVir!F685&lt;&gt;0,logVir!L685-SKir!L685*logKir!L685-SLir!L685*logHir!L685-SLir!L685*logQir!F685,0)</f>
        <v>-0.19537819603299988</v>
      </c>
      <c r="G685" s="6">
        <f>IF(logVir!G685&lt;&gt;0,logVir!M685-SKir!M685*logKir!M685-SLir!M685*logHir!M685-SLir!M685*logQir!G685,0)</f>
        <v>-0.15296230132481656</v>
      </c>
      <c r="H685" s="6">
        <f>IF(logVir!H685&lt;&gt;0,logVir!N685-SKir!N685*logKir!N685-SLir!N685*logHir!N685-SLir!N685*logQir!H685,0)</f>
        <v>-0.14463232217007832</v>
      </c>
      <c r="I685" s="6">
        <f>IF(logVir!I685&lt;&gt;0,logVir!O685-SKir!O685*logKir!O685-SLir!O685*logHir!O685-SLir!O685*logQir!I685,0)</f>
        <v>-8.1939403729544877E-2</v>
      </c>
    </row>
    <row r="686" spans="1:9" x14ac:dyDescent="0.15">
      <c r="A686" s="1">
        <v>30</v>
      </c>
      <c r="B686" s="1" t="s">
        <v>299</v>
      </c>
      <c r="C686" s="1">
        <v>16</v>
      </c>
      <c r="D686" s="1" t="s">
        <v>11</v>
      </c>
      <c r="E686" s="6">
        <f>IF(logVir!E686&lt;&gt;0,logVir!K686-SKir!K686*logKir!K686-SLir!K686*logHir!K686-SLir!K686*logQir!E686,0)</f>
        <v>-2.054085290772362E-2</v>
      </c>
      <c r="F686" s="6">
        <f>IF(logVir!F686&lt;&gt;0,logVir!L686-SKir!L686*logKir!L686-SLir!L686*logHir!L686-SLir!L686*logQir!F686,0)</f>
        <v>-4.7750946285519583E-2</v>
      </c>
      <c r="G686" s="6">
        <f>IF(logVir!G686&lt;&gt;0,logVir!M686-SKir!M686*logKir!M686-SLir!M686*logHir!M686-SLir!M686*logQir!G686,0)</f>
        <v>-2.244243496520807E-2</v>
      </c>
      <c r="H686" s="6">
        <f>IF(logVir!H686&lt;&gt;0,logVir!N686-SKir!N686*logKir!N686-SLir!N686*logHir!N686-SLir!N686*logQir!H686,0)</f>
        <v>-0.18257706286909486</v>
      </c>
      <c r="I686" s="6">
        <f>IF(logVir!I686&lt;&gt;0,logVir!O686-SKir!O686*logKir!O686-SLir!O686*logHir!O686-SLir!O686*logQir!I686,0)</f>
        <v>0.14409535530345532</v>
      </c>
    </row>
    <row r="687" spans="1:9" x14ac:dyDescent="0.15">
      <c r="A687" s="1">
        <v>30</v>
      </c>
      <c r="B687" s="1" t="s">
        <v>299</v>
      </c>
      <c r="C687" s="1">
        <v>17</v>
      </c>
      <c r="D687" s="1" t="s">
        <v>12</v>
      </c>
      <c r="E687" s="6">
        <f>IF(logVir!E687&lt;&gt;0,logVir!K687-SKir!K687*logKir!K687-SLir!K687*logHir!K687-SLir!K687*logQir!E687,0)</f>
        <v>6.0062953074595683E-3</v>
      </c>
      <c r="F687" s="6">
        <f>IF(logVir!F687&lt;&gt;0,logVir!L687-SKir!L687*logKir!L687-SLir!L687*logHir!L687-SLir!L687*logQir!F687,0)</f>
        <v>2.8989381147320206E-2</v>
      </c>
      <c r="G687" s="6">
        <f>IF(logVir!G687&lt;&gt;0,logVir!M687-SKir!M687*logKir!M687-SLir!M687*logHir!M687-SLir!M687*logQir!G687,0)</f>
        <v>-1.460676050944652E-2</v>
      </c>
      <c r="H687" s="6">
        <f>IF(logVir!H687&lt;&gt;0,logVir!N687-SKir!N687*logKir!N687-SLir!N687*logHir!N687-SLir!N687*logQir!H687,0)</f>
        <v>-4.520361332806784E-2</v>
      </c>
      <c r="I687" s="6">
        <f>IF(logVir!I687&lt;&gt;0,logVir!O687-SKir!O687*logKir!O687-SLir!O687*logHir!O687-SLir!O687*logQir!I687,0)</f>
        <v>-7.0781134189527015E-2</v>
      </c>
    </row>
    <row r="688" spans="1:9" x14ac:dyDescent="0.15">
      <c r="A688" s="1">
        <v>30</v>
      </c>
      <c r="B688" s="1" t="s">
        <v>299</v>
      </c>
      <c r="C688" s="1">
        <v>18</v>
      </c>
      <c r="D688" s="1" t="s">
        <v>13</v>
      </c>
      <c r="E688" s="6">
        <f>IF(logVir!E688&lt;&gt;0,logVir!K688-SKir!K688*logKir!K688-SLir!K688*logHir!K688-SLir!K688*logQir!E688,0)</f>
        <v>-0.25600683207163144</v>
      </c>
      <c r="F688" s="6">
        <f>IF(logVir!F688&lt;&gt;0,logVir!L688-SKir!L688*logKir!L688-SLir!L688*logHir!L688-SLir!L688*logQir!F688,0)</f>
        <v>-0.15429670376498641</v>
      </c>
      <c r="G688" s="6">
        <f>IF(logVir!G688&lt;&gt;0,logVir!M688-SKir!M688*logKir!M688-SLir!M688*logHir!M688-SLir!M688*logQir!G688,0)</f>
        <v>-0.19477779515630056</v>
      </c>
      <c r="H688" s="6">
        <f>IF(logVir!H688&lt;&gt;0,logVir!N688-SKir!N688*logKir!N688-SLir!N688*logHir!N688-SLir!N688*logQir!H688,0)</f>
        <v>-0.32339202935610772</v>
      </c>
      <c r="I688" s="6">
        <f>IF(logVir!I688&lt;&gt;0,logVir!O688-SKir!O688*logKir!O688-SLir!O688*logHir!O688-SLir!O688*logQir!I688,0)</f>
        <v>-9.9102078219646339E-2</v>
      </c>
    </row>
    <row r="689" spans="1:9" x14ac:dyDescent="0.15">
      <c r="A689" s="1">
        <v>30</v>
      </c>
      <c r="B689" s="1" t="s">
        <v>299</v>
      </c>
      <c r="C689" s="1">
        <v>19</v>
      </c>
      <c r="D689" s="1" t="s">
        <v>14</v>
      </c>
      <c r="E689" s="6">
        <f>IF(logVir!E689&lt;&gt;0,logVir!K689-SKir!K689*logKir!K689-SLir!K689*logHir!K689-SLir!K689*logQir!E689,0)</f>
        <v>-0.2236324394971998</v>
      </c>
      <c r="F689" s="6">
        <f>IF(logVir!F689&lt;&gt;0,logVir!L689-SKir!L689*logKir!L689-SLir!L689*logHir!L689-SLir!L689*logQir!F689,0)</f>
        <v>1.5683432228235646E-2</v>
      </c>
      <c r="G689" s="6">
        <f>IF(logVir!G689&lt;&gt;0,logVir!M689-SKir!M689*logKir!M689-SLir!M689*logHir!M689-SLir!M689*logQir!G689,0)</f>
        <v>-6.4337040518677155E-2</v>
      </c>
      <c r="H689" s="6">
        <f>IF(logVir!H689&lt;&gt;0,logVir!N689-SKir!N689*logKir!N689-SLir!N689*logHir!N689-SLir!N689*logQir!H689,0)</f>
        <v>3.9196433101652245E-2</v>
      </c>
      <c r="I689" s="6">
        <f>IF(logVir!I689&lt;&gt;0,logVir!O689-SKir!O689*logKir!O689-SLir!O689*logHir!O689-SLir!O689*logQir!I689,0)</f>
        <v>2.5775050969055961E-2</v>
      </c>
    </row>
    <row r="690" spans="1:9" x14ac:dyDescent="0.15">
      <c r="A690" s="1">
        <v>30</v>
      </c>
      <c r="B690" s="1" t="s">
        <v>299</v>
      </c>
      <c r="C690" s="1">
        <v>20</v>
      </c>
      <c r="D690" s="1" t="s">
        <v>15</v>
      </c>
      <c r="E690" s="6">
        <f>IF(logVir!E690&lt;&gt;0,logVir!K690-SKir!K690*logKir!K690-SLir!K690*logHir!K690-SLir!K690*logQir!E690,0)</f>
        <v>-0.97632042067001423</v>
      </c>
      <c r="F690" s="6">
        <f>IF(logVir!F690&lt;&gt;0,logVir!L690-SKir!L690*logKir!L690-SLir!L690*logHir!L690-SLir!L690*logQir!F690,0)</f>
        <v>-6.8939867071812752E-2</v>
      </c>
      <c r="G690" s="6">
        <f>IF(logVir!G690&lt;&gt;0,logVir!M690-SKir!M690*logKir!M690-SLir!M690*logHir!M690-SLir!M690*logQir!G690,0)</f>
        <v>3.5086540410097806E-3</v>
      </c>
      <c r="H690" s="6">
        <f>IF(logVir!H690&lt;&gt;0,logVir!N690-SKir!N690*logKir!N690-SLir!N690*logHir!N690-SLir!N690*logQir!H690,0)</f>
        <v>-3.2272229122450036E-2</v>
      </c>
      <c r="I690" s="6">
        <f>IF(logVir!I690&lt;&gt;0,logVir!O690-SKir!O690*logKir!O690-SLir!O690*logHir!O690-SLir!O690*logQir!I690,0)</f>
        <v>1.5606229230232863E-2</v>
      </c>
    </row>
    <row r="691" spans="1:9" x14ac:dyDescent="0.15">
      <c r="A691" s="1">
        <v>30</v>
      </c>
      <c r="B691" s="1" t="s">
        <v>299</v>
      </c>
      <c r="C691" s="1">
        <v>21</v>
      </c>
      <c r="D691" s="1" t="s">
        <v>16</v>
      </c>
      <c r="E691" s="6">
        <f>IF(logVir!E691&lt;&gt;0,logVir!K691-SKir!K691*logKir!K691-SLir!K691*logHir!K691-SLir!K691*logQir!E691,0)</f>
        <v>-0.59863168097245034</v>
      </c>
      <c r="F691" s="6">
        <f>IF(logVir!F691&lt;&gt;0,logVir!L691-SKir!L691*logKir!L691-SLir!L691*logHir!L691-SLir!L691*logQir!F691,0)</f>
        <v>-0.35641417550456239</v>
      </c>
      <c r="G691" s="6">
        <f>IF(logVir!G691&lt;&gt;0,logVir!M691-SKir!M691*logKir!M691-SLir!M691*logHir!M691-SLir!M691*logQir!G691,0)</f>
        <v>-0.33861783648575655</v>
      </c>
      <c r="H691" s="6">
        <f>IF(logVir!H691&lt;&gt;0,logVir!N691-SKir!N691*logKir!N691-SLir!N691*logHir!N691-SLir!N691*logQir!H691,0)</f>
        <v>-0.14804675354640898</v>
      </c>
      <c r="I691" s="6">
        <f>IF(logVir!I691&lt;&gt;0,logVir!O691-SKir!O691*logKir!O691-SLir!O691*logHir!O691-SLir!O691*logQir!I691,0)</f>
        <v>0.31177023966785578</v>
      </c>
    </row>
    <row r="692" spans="1:9" x14ac:dyDescent="0.15">
      <c r="A692" s="1">
        <v>30</v>
      </c>
      <c r="B692" s="1" t="s">
        <v>155</v>
      </c>
      <c r="C692" s="1">
        <v>22</v>
      </c>
      <c r="D692" s="1" t="s">
        <v>8</v>
      </c>
      <c r="E692" s="6">
        <f>IF(logVir!E692&lt;&gt;0,logVir!K692-SKir!K692*logKir!K692-SLir!K692*logHir!K692-SLir!K692*logQir!E692,0)</f>
        <v>5.9931711658474301E-2</v>
      </c>
      <c r="F692" s="6">
        <f>IF(logVir!F692&lt;&gt;0,logVir!L692-SKir!L692*logKir!L692-SLir!L692*logHir!L692-SLir!L692*logQir!F692,0)</f>
        <v>2.7262863560813859E-2</v>
      </c>
      <c r="G692" s="6">
        <f>IF(logVir!G692&lt;&gt;0,logVir!M692-SKir!M692*logKir!M692-SLir!M692*logHir!M692-SLir!M692*logQir!G692,0)</f>
        <v>-9.5568035180849137E-2</v>
      </c>
      <c r="H692" s="6">
        <f>IF(logVir!H692&lt;&gt;0,logVir!N692-SKir!N692*logKir!N692-SLir!N692*logHir!N692-SLir!N692*logQir!H692,0)</f>
        <v>-0.10218182691807255</v>
      </c>
      <c r="I692" s="6">
        <f>IF(logVir!I692&lt;&gt;0,logVir!O692-SKir!O692*logKir!O692-SLir!O692*logHir!O692-SLir!O692*logQir!I692,0)</f>
        <v>-9.6422004287927868E-2</v>
      </c>
    </row>
    <row r="693" spans="1:9" x14ac:dyDescent="0.15">
      <c r="A693" s="1">
        <v>30</v>
      </c>
      <c r="B693" s="1" t="s">
        <v>155</v>
      </c>
      <c r="C693" s="1">
        <v>23</v>
      </c>
      <c r="D693" s="1" t="s">
        <v>29</v>
      </c>
      <c r="E693" s="6">
        <f>IF(logVir!E693&lt;&gt;0,logVir!K693-SKir!K693*logKir!K693-SLir!K693*logHir!K693-SLir!K693*logQir!E693,0)</f>
        <v>-0.53568615003368469</v>
      </c>
      <c r="F693" s="6">
        <f>IF(logVir!F693&lt;&gt;0,logVir!L693-SKir!L693*logKir!L693-SLir!L693*logHir!L693-SLir!L693*logQir!F693,0)</f>
        <v>-7.1438149331133766E-2</v>
      </c>
      <c r="G693" s="6">
        <f>IF(logVir!G693&lt;&gt;0,logVir!M693-SKir!M693*logKir!M693-SLir!M693*logHir!M693-SLir!M693*logQir!G693,0)</f>
        <v>-6.2564638719843246E-2</v>
      </c>
      <c r="H693" s="6">
        <f>IF(logVir!H693&lt;&gt;0,logVir!N693-SKir!N693*logKir!N693-SLir!N693*logHir!N693-SLir!N693*logQir!H693,0)</f>
        <v>-4.6590137950250424E-2</v>
      </c>
      <c r="I693" s="6">
        <f>IF(logVir!I693&lt;&gt;0,logVir!O693-SKir!O693*logKir!O693-SLir!O693*logHir!O693-SLir!O693*logQir!I693,0)</f>
        <v>-4.6421554964067156E-2</v>
      </c>
    </row>
    <row r="694" spans="1:9" x14ac:dyDescent="0.15">
      <c r="A694" s="1">
        <v>31</v>
      </c>
      <c r="B694" s="1" t="s">
        <v>302</v>
      </c>
      <c r="C694" s="1">
        <v>1</v>
      </c>
      <c r="D694" s="1" t="s">
        <v>9</v>
      </c>
      <c r="E694" s="6">
        <f>IF(logVir!E694&lt;&gt;0,logVir!K694-SKir!K694*logKir!K694-SLir!K694*logHir!K694-SLir!K694*logQir!E694,0)</f>
        <v>-0.24233130419192783</v>
      </c>
      <c r="F694" s="6">
        <f>IF(logVir!F694&lt;&gt;0,logVir!L694-SKir!L694*logKir!L694-SLir!L694*logHir!L694-SLir!L694*logQir!F694,0)</f>
        <v>-0.24539205089341382</v>
      </c>
      <c r="G694" s="6">
        <f>IF(logVir!G694&lt;&gt;0,logVir!M694-SKir!M694*logKir!M694-SLir!M694*logHir!M694-SLir!M694*logQir!G694,0)</f>
        <v>-0.25362177679893638</v>
      </c>
      <c r="H694" s="6">
        <f>IF(logVir!H694&lt;&gt;0,logVir!N694-SKir!N694*logKir!N694-SLir!N694*logHir!N694-SLir!N694*logQir!H694,0)</f>
        <v>-0.25262311809535709</v>
      </c>
      <c r="I694" s="6">
        <f>IF(logVir!I694&lt;&gt;0,logVir!O694-SKir!O694*logKir!O694-SLir!O694*logHir!O694-SLir!O694*logQir!I694,0)</f>
        <v>-0.25550445920013232</v>
      </c>
    </row>
    <row r="695" spans="1:9" x14ac:dyDescent="0.15">
      <c r="A695" s="1">
        <v>31</v>
      </c>
      <c r="B695" s="1" t="s">
        <v>302</v>
      </c>
      <c r="C695" s="1">
        <v>2</v>
      </c>
      <c r="D695" s="1" t="s">
        <v>10</v>
      </c>
      <c r="E695" s="6">
        <f>IF(logVir!E695&lt;&gt;0,logVir!K695-SKir!K695*logKir!K695-SLir!K695*logHir!K695-SLir!K695*logQir!E695,0)</f>
        <v>-0.27072159779323579</v>
      </c>
      <c r="F695" s="6">
        <f>IF(logVir!F695&lt;&gt;0,logVir!L695-SKir!L695*logKir!L695-SLir!L695*logHir!L695-SLir!L695*logQir!F695,0)</f>
        <v>0.61105492246582682</v>
      </c>
      <c r="G695" s="6">
        <f>IF(logVir!G695&lt;&gt;0,logVir!M695-SKir!M695*logKir!M695-SLir!M695*logHir!M695-SLir!M695*logQir!G695,0)</f>
        <v>6.5802236020146121E-2</v>
      </c>
      <c r="H695" s="6">
        <f>IF(logVir!H695&lt;&gt;0,logVir!N695-SKir!N695*logKir!N695-SLir!N695*logHir!N695-SLir!N695*logQir!H695,0)</f>
        <v>-0.13958228922917854</v>
      </c>
      <c r="I695" s="6">
        <f>IF(logVir!I695&lt;&gt;0,logVir!O695-SKir!O695*logKir!O695-SLir!O695*logHir!O695-SLir!O695*logQir!I695,0)</f>
        <v>-0.64804719518993448</v>
      </c>
    </row>
    <row r="696" spans="1:9" x14ac:dyDescent="0.15">
      <c r="A696" s="1">
        <v>31</v>
      </c>
      <c r="B696" s="1" t="s">
        <v>303</v>
      </c>
      <c r="C696" s="1">
        <v>3</v>
      </c>
      <c r="D696" s="1" t="s">
        <v>17</v>
      </c>
      <c r="E696" s="6">
        <f>IF(logVir!E696&lt;&gt;0,logVir!K696-SKir!K696*logKir!K696-SLir!K696*logHir!K696-SLir!K696*logQir!E696,0)</f>
        <v>0.43037579213466104</v>
      </c>
      <c r="F696" s="6">
        <f>IF(logVir!F696&lt;&gt;0,logVir!L696-SKir!L696*logKir!L696-SLir!L696*logHir!L696-SLir!L696*logQir!F696,0)</f>
        <v>0.42179605201855819</v>
      </c>
      <c r="G696" s="6">
        <f>IF(logVir!G696&lt;&gt;0,logVir!M696-SKir!M696*logKir!M696-SLir!M696*logHir!M696-SLir!M696*logQir!G696,0)</f>
        <v>0.49483566087461117</v>
      </c>
      <c r="H696" s="6">
        <f>IF(logVir!H696&lt;&gt;0,logVir!N696-SKir!N696*logKir!N696-SLir!N696*logHir!N696-SLir!N696*logQir!H696,0)</f>
        <v>0.43260417153486991</v>
      </c>
      <c r="I696" s="6">
        <f>IF(logVir!I696&lt;&gt;0,logVir!O696-SKir!O696*logKir!O696-SLir!O696*logHir!O696-SLir!O696*logQir!I696,0)</f>
        <v>-0.24238168678734373</v>
      </c>
    </row>
    <row r="697" spans="1:9" x14ac:dyDescent="0.15">
      <c r="A697" s="1">
        <v>31</v>
      </c>
      <c r="B697" s="1" t="s">
        <v>303</v>
      </c>
      <c r="C697" s="1">
        <v>4</v>
      </c>
      <c r="D697" s="1" t="s">
        <v>18</v>
      </c>
      <c r="E697" s="6">
        <f>IF(logVir!E697&lt;&gt;0,logVir!K697-SKir!K697*logKir!K697-SLir!K697*logHir!K697-SLir!K697*logQir!E697,0)</f>
        <v>-3.2003331411125865E-2</v>
      </c>
      <c r="F697" s="6">
        <f>IF(logVir!F697&lt;&gt;0,logVir!L697-SKir!L697*logKir!L697-SLir!L697*logHir!L697-SLir!L697*logQir!F697,0)</f>
        <v>-0.25122746418667108</v>
      </c>
      <c r="G697" s="6">
        <f>IF(logVir!G697&lt;&gt;0,logVir!M697-SKir!M697*logKir!M697-SLir!M697*logHir!M697-SLir!M697*logQir!G697,0)</f>
        <v>-0.16425267797344809</v>
      </c>
      <c r="H697" s="6">
        <f>IF(logVir!H697&lt;&gt;0,logVir!N697-SKir!N697*logKir!N697-SLir!N697*logHir!N697-SLir!N697*logQir!H697,0)</f>
        <v>-0.10348690080733777</v>
      </c>
      <c r="I697" s="6">
        <f>IF(logVir!I697&lt;&gt;0,logVir!O697-SKir!O697*logKir!O697-SLir!O697*logHir!O697-SLir!O697*logQir!I697,0)</f>
        <v>-0.39530002723679392</v>
      </c>
    </row>
    <row r="698" spans="1:9" x14ac:dyDescent="0.15">
      <c r="A698" s="1">
        <v>31</v>
      </c>
      <c r="B698" s="1" t="s">
        <v>303</v>
      </c>
      <c r="C698" s="1">
        <v>5</v>
      </c>
      <c r="D698" s="1" t="s">
        <v>19</v>
      </c>
      <c r="E698" s="6">
        <f>IF(logVir!E698&lt;&gt;0,logVir!K698-SKir!K698*logKir!K698-SLir!K698*logHir!K698-SLir!K698*logQir!E698,0)</f>
        <v>6.375431973328928E-2</v>
      </c>
      <c r="F698" s="6">
        <f>IF(logVir!F698&lt;&gt;0,logVir!L698-SKir!L698*logKir!L698-SLir!L698*logHir!L698-SLir!L698*logQir!F698,0)</f>
        <v>0.22355832049302279</v>
      </c>
      <c r="G698" s="6">
        <f>IF(logVir!G698&lt;&gt;0,logVir!M698-SKir!M698*logKir!M698-SLir!M698*logHir!M698-SLir!M698*logQir!G698,0)</f>
        <v>8.2084635396475522E-2</v>
      </c>
      <c r="H698" s="6">
        <f>IF(logVir!H698&lt;&gt;0,logVir!N698-SKir!N698*logKir!N698-SLir!N698*logHir!N698-SLir!N698*logQir!H698,0)</f>
        <v>-0.65233087820886526</v>
      </c>
      <c r="I698" s="6">
        <f>IF(logVir!I698&lt;&gt;0,logVir!O698-SKir!O698*logKir!O698-SLir!O698*logHir!O698-SLir!O698*logQir!I698,0)</f>
        <v>-1.8484642188389622</v>
      </c>
    </row>
    <row r="699" spans="1:9" x14ac:dyDescent="0.15">
      <c r="A699" s="1">
        <v>31</v>
      </c>
      <c r="B699" s="1" t="s">
        <v>303</v>
      </c>
      <c r="C699" s="1">
        <v>6</v>
      </c>
      <c r="D699" s="1" t="s">
        <v>3</v>
      </c>
      <c r="E699" s="6">
        <f>IF(logVir!E699&lt;&gt;0,logVir!K699-SKir!K699*logKir!K699-SLir!K699*logHir!K699-SLir!K699*logQir!E699,0)</f>
        <v>-3.1926780761691576</v>
      </c>
      <c r="F699" s="6">
        <f>IF(logVir!F699&lt;&gt;0,logVir!L699-SKir!L699*logKir!L699-SLir!L699*logHir!L699-SLir!L699*logQir!F699,0)</f>
        <v>-3.0378263798335459</v>
      </c>
      <c r="G699" s="6">
        <f>IF(logVir!G699&lt;&gt;0,logVir!M699-SKir!M699*logKir!M699-SLir!M699*logHir!M699-SLir!M699*logQir!G699,0)</f>
        <v>-2.6115819416197406</v>
      </c>
      <c r="H699" s="6">
        <f>IF(logVir!H699&lt;&gt;0,logVir!N699-SKir!N699*logKir!N699-SLir!N699*logHir!N699-SLir!N699*logQir!H699,0)</f>
        <v>-2.0871944859911635</v>
      </c>
      <c r="I699" s="6">
        <f>IF(logVir!I699&lt;&gt;0,logVir!O699-SKir!O699*logKir!O699-SLir!O699*logHir!O699-SLir!O699*logQir!I699,0)</f>
        <v>-2.4239433599548845</v>
      </c>
    </row>
    <row r="700" spans="1:9" x14ac:dyDescent="0.15">
      <c r="A700" s="1">
        <v>31</v>
      </c>
      <c r="B700" s="1" t="s">
        <v>303</v>
      </c>
      <c r="C700" s="1">
        <v>7</v>
      </c>
      <c r="D700" s="1" t="s">
        <v>20</v>
      </c>
      <c r="E700" s="6">
        <f>IF(logVir!E700&lt;&gt;0,logVir!K700-SKir!K700*logKir!K700-SLir!K700*logHir!K700-SLir!K700*logQir!E700,0)</f>
        <v>-0.59945532961468762</v>
      </c>
      <c r="F700" s="6">
        <f>IF(logVir!F700&lt;&gt;0,logVir!L700-SKir!L700*logKir!L700-SLir!L700*logHir!L700-SLir!L700*logQir!F700,0)</f>
        <v>-0.56612626220879736</v>
      </c>
      <c r="G700" s="6">
        <f>IF(logVir!G700&lt;&gt;0,logVir!M700-SKir!M700*logKir!M700-SLir!M700*logHir!M700-SLir!M700*logQir!G700,0)</f>
        <v>-0.35817538678074745</v>
      </c>
      <c r="H700" s="6">
        <f>IF(logVir!H700&lt;&gt;0,logVir!N700-SKir!N700*logKir!N700-SLir!N700*logHir!N700-SLir!N700*logQir!H700,0)</f>
        <v>-0.51244590384985222</v>
      </c>
      <c r="I700" s="6">
        <f>IF(logVir!I700&lt;&gt;0,logVir!O700-SKir!O700*logKir!O700-SLir!O700*logHir!O700-SLir!O700*logQir!I700,0)</f>
        <v>-0.17358290285017819</v>
      </c>
    </row>
    <row r="701" spans="1:9" x14ac:dyDescent="0.15">
      <c r="A701" s="1">
        <v>31</v>
      </c>
      <c r="B701" s="1" t="s">
        <v>303</v>
      </c>
      <c r="C701" s="1">
        <v>8</v>
      </c>
      <c r="D701" s="1" t="s">
        <v>21</v>
      </c>
      <c r="E701" s="6">
        <f>IF(logVir!E701&lt;&gt;0,logVir!K701-SKir!K701*logKir!K701-SLir!K701*logHir!K701-SLir!K701*logQir!E701,0)</f>
        <v>4.4406019977132415E-2</v>
      </c>
      <c r="F701" s="6">
        <f>IF(logVir!F701&lt;&gt;0,logVir!L701-SKir!L701*logKir!L701-SLir!L701*logHir!L701-SLir!L701*logQir!F701,0)</f>
        <v>-0.29716742638553251</v>
      </c>
      <c r="G701" s="6">
        <f>IF(logVir!G701&lt;&gt;0,logVir!M701-SKir!M701*logKir!M701-SLir!M701*logHir!M701-SLir!M701*logQir!G701,0)</f>
        <v>-0.48713004154421946</v>
      </c>
      <c r="H701" s="6">
        <f>IF(logVir!H701&lt;&gt;0,logVir!N701-SKir!N701*logKir!N701-SLir!N701*logHir!N701-SLir!N701*logQir!H701,0)</f>
        <v>-0.39102773701290833</v>
      </c>
      <c r="I701" s="6">
        <f>IF(logVir!I701&lt;&gt;0,logVir!O701-SKir!O701*logKir!O701-SLir!O701*logHir!O701-SLir!O701*logQir!I701,0)</f>
        <v>-2.0964518837732147</v>
      </c>
    </row>
    <row r="702" spans="1:9" x14ac:dyDescent="0.15">
      <c r="A702" s="1">
        <v>31</v>
      </c>
      <c r="B702" s="1" t="s">
        <v>303</v>
      </c>
      <c r="C702" s="1">
        <v>9</v>
      </c>
      <c r="D702" s="1" t="s">
        <v>22</v>
      </c>
      <c r="E702" s="6">
        <f>IF(logVir!E702&lt;&gt;0,logVir!K702-SKir!K702*logKir!K702-SLir!K702*logHir!K702-SLir!K702*logQir!E702,0)</f>
        <v>-0.15332075152854102</v>
      </c>
      <c r="F702" s="6">
        <f>IF(logVir!F702&lt;&gt;0,logVir!L702-SKir!L702*logKir!L702-SLir!L702*logHir!L702-SLir!L702*logQir!F702,0)</f>
        <v>-0.63698979546237555</v>
      </c>
      <c r="G702" s="6">
        <f>IF(logVir!G702&lt;&gt;0,logVir!M702-SKir!M702*logKir!M702-SLir!M702*logHir!M702-SLir!M702*logQir!G702,0)</f>
        <v>-0.32010359339323669</v>
      </c>
      <c r="H702" s="6">
        <f>IF(logVir!H702&lt;&gt;0,logVir!N702-SKir!N702*logKir!N702-SLir!N702*logHir!N702-SLir!N702*logQir!H702,0)</f>
        <v>-0.54977606511672172</v>
      </c>
      <c r="I702" s="6">
        <f>IF(logVir!I702&lt;&gt;0,logVir!O702-SKir!O702*logKir!O702-SLir!O702*logHir!O702-SLir!O702*logQir!I702,0)</f>
        <v>-0.68304026199575696</v>
      </c>
    </row>
    <row r="703" spans="1:9" x14ac:dyDescent="0.15">
      <c r="A703" s="1">
        <v>31</v>
      </c>
      <c r="B703" s="1" t="s">
        <v>303</v>
      </c>
      <c r="C703" s="1">
        <v>10</v>
      </c>
      <c r="D703" s="1" t="s">
        <v>23</v>
      </c>
      <c r="E703" s="6">
        <f>IF(logVir!E703&lt;&gt;0,logVir!K703-SKir!K703*logKir!K703-SLir!K703*logHir!K703-SLir!K703*logQir!E703,0)</f>
        <v>9.7879425254598501E-3</v>
      </c>
      <c r="F703" s="6">
        <f>IF(logVir!F703&lt;&gt;0,logVir!L703-SKir!L703*logKir!L703-SLir!L703*logHir!L703-SLir!L703*logQir!F703,0)</f>
        <v>-7.8277301379569508E-2</v>
      </c>
      <c r="G703" s="6">
        <f>IF(logVir!G703&lt;&gt;0,logVir!M703-SKir!M703*logKir!M703-SLir!M703*logHir!M703-SLir!M703*logQir!G703,0)</f>
        <v>-0.32366868701317308</v>
      </c>
      <c r="H703" s="6">
        <f>IF(logVir!H703&lt;&gt;0,logVir!N703-SKir!N703*logKir!N703-SLir!N703*logHir!N703-SLir!N703*logQir!H703,0)</f>
        <v>-0.35236594124980603</v>
      </c>
      <c r="I703" s="6">
        <f>IF(logVir!I703&lt;&gt;0,logVir!O703-SKir!O703*logKir!O703-SLir!O703*logHir!O703-SLir!O703*logQir!I703,0)</f>
        <v>-8.1575793590190487E-2</v>
      </c>
    </row>
    <row r="704" spans="1:9" x14ac:dyDescent="0.15">
      <c r="A704" s="1">
        <v>31</v>
      </c>
      <c r="B704" s="1" t="s">
        <v>303</v>
      </c>
      <c r="C704" s="1">
        <v>11</v>
      </c>
      <c r="D704" s="1" t="s">
        <v>24</v>
      </c>
      <c r="E704" s="6">
        <f>IF(logVir!E704&lt;&gt;0,logVir!K704-SKir!K704*logKir!K704-SLir!K704*logHir!K704-SLir!K704*logQir!E704,0)</f>
        <v>-0.41161103445859454</v>
      </c>
      <c r="F704" s="6">
        <f>IF(logVir!F704&lt;&gt;0,logVir!L704-SKir!L704*logKir!L704-SLir!L704*logHir!L704-SLir!L704*logQir!F704,0)</f>
        <v>-0.30925118718680389</v>
      </c>
      <c r="G704" s="6">
        <f>IF(logVir!G704&lt;&gt;0,logVir!M704-SKir!M704*logKir!M704-SLir!M704*logHir!M704-SLir!M704*logQir!G704,0)</f>
        <v>-0.15664714638564714</v>
      </c>
      <c r="H704" s="6">
        <f>IF(logVir!H704&lt;&gt;0,logVir!N704-SKir!N704*logKir!N704-SLir!N704*logHir!N704-SLir!N704*logQir!H704,0)</f>
        <v>7.796310938501419E-2</v>
      </c>
      <c r="I704" s="6">
        <f>IF(logVir!I704&lt;&gt;0,logVir!O704-SKir!O704*logKir!O704-SLir!O704*logHir!O704-SLir!O704*logQir!I704,0)</f>
        <v>-0.65868226314604128</v>
      </c>
    </row>
    <row r="705" spans="1:9" x14ac:dyDescent="0.15">
      <c r="A705" s="1">
        <v>31</v>
      </c>
      <c r="B705" s="1" t="s">
        <v>303</v>
      </c>
      <c r="C705" s="1">
        <v>12</v>
      </c>
      <c r="D705" s="1" t="s">
        <v>25</v>
      </c>
      <c r="E705" s="6">
        <f>IF(logVir!E705&lt;&gt;0,logVir!K705-SKir!K705*logKir!K705-SLir!K705*logHir!K705-SLir!K705*logQir!E705,0)</f>
        <v>-0.19123376939592254</v>
      </c>
      <c r="F705" s="6">
        <f>IF(logVir!F705&lt;&gt;0,logVir!L705-SKir!L705*logKir!L705-SLir!L705*logHir!L705-SLir!L705*logQir!F705,0)</f>
        <v>5.9702646995663154E-2</v>
      </c>
      <c r="G705" s="6">
        <f>IF(logVir!G705&lt;&gt;0,logVir!M705-SKir!M705*logKir!M705-SLir!M705*logHir!M705-SLir!M705*logQir!G705,0)</f>
        <v>9.6637436793975365E-2</v>
      </c>
      <c r="H705" s="6">
        <f>IF(logVir!H705&lt;&gt;0,logVir!N705-SKir!N705*logKir!N705-SLir!N705*logHir!N705-SLir!N705*logQir!H705,0)</f>
        <v>-8.2191909624699747E-3</v>
      </c>
      <c r="I705" s="6">
        <f>IF(logVir!I705&lt;&gt;0,logVir!O705-SKir!O705*logKir!O705-SLir!O705*logHir!O705-SLir!O705*logQir!I705,0)</f>
        <v>0.21333856520693215</v>
      </c>
    </row>
    <row r="706" spans="1:9" x14ac:dyDescent="0.15">
      <c r="A706" s="1">
        <v>31</v>
      </c>
      <c r="B706" s="1" t="s">
        <v>303</v>
      </c>
      <c r="C706" s="1">
        <v>13</v>
      </c>
      <c r="D706" s="1" t="s">
        <v>26</v>
      </c>
      <c r="E706" s="6">
        <f>IF(logVir!E706&lt;&gt;0,logVir!K706-SKir!K706*logKir!K706-SLir!K706*logHir!K706-SLir!K706*logQir!E706,0)</f>
        <v>-0.89774060502484265</v>
      </c>
      <c r="F706" s="6">
        <f>IF(logVir!F706&lt;&gt;0,logVir!L706-SKir!L706*logKir!L706-SLir!L706*logHir!L706-SLir!L706*logQir!F706,0)</f>
        <v>-0.54870449899937523</v>
      </c>
      <c r="G706" s="6">
        <f>IF(logVir!G706&lt;&gt;0,logVir!M706-SKir!M706*logKir!M706-SLir!M706*logHir!M706-SLir!M706*logQir!G706,0)</f>
        <v>-0.84682407412415417</v>
      </c>
      <c r="H706" s="6">
        <f>IF(logVir!H706&lt;&gt;0,logVir!N706-SKir!N706*logKir!N706-SLir!N706*logHir!N706-SLir!N706*logQir!H706,0)</f>
        <v>-0.69137009101546509</v>
      </c>
      <c r="I706" s="6">
        <f>IF(logVir!I706&lt;&gt;0,logVir!O706-SKir!O706*logKir!O706-SLir!O706*logHir!O706-SLir!O706*logQir!I706,0)</f>
        <v>-0.63272234821514006</v>
      </c>
    </row>
    <row r="707" spans="1:9" x14ac:dyDescent="0.15">
      <c r="A707" s="1">
        <v>31</v>
      </c>
      <c r="B707" s="1" t="s">
        <v>303</v>
      </c>
      <c r="C707" s="1">
        <v>14</v>
      </c>
      <c r="D707" s="1" t="s">
        <v>27</v>
      </c>
      <c r="E707" s="6">
        <f>IF(logVir!E707&lt;&gt;0,logVir!K707-SKir!K707*logKir!K707-SLir!K707*logHir!K707-SLir!K707*logQir!E707,0)</f>
        <v>-0.23137097730643424</v>
      </c>
      <c r="F707" s="6">
        <f>IF(logVir!F707&lt;&gt;0,logVir!L707-SKir!L707*logKir!L707-SLir!L707*logHir!L707-SLir!L707*logQir!F707,0)</f>
        <v>-1.2819400223267623</v>
      </c>
      <c r="G707" s="6">
        <f>IF(logVir!G707&lt;&gt;0,logVir!M707-SKir!M707*logKir!M707-SLir!M707*logHir!M707-SLir!M707*logQir!G707,0)</f>
        <v>-2.1672213582488586</v>
      </c>
      <c r="H707" s="6">
        <f>IF(logVir!H707&lt;&gt;0,logVir!N707-SKir!N707*logKir!N707-SLir!N707*logHir!N707-SLir!N707*logQir!H707,0)</f>
        <v>-2.2727618235540423</v>
      </c>
      <c r="I707" s="6">
        <f>IF(logVir!I707&lt;&gt;0,logVir!O707-SKir!O707*logKir!O707-SLir!O707*logHir!O707-SLir!O707*logQir!I707,0)</f>
        <v>-0.9547134246047615</v>
      </c>
    </row>
    <row r="708" spans="1:9" x14ac:dyDescent="0.15">
      <c r="A708" s="1">
        <v>31</v>
      </c>
      <c r="B708" s="1" t="s">
        <v>303</v>
      </c>
      <c r="C708" s="1">
        <v>15</v>
      </c>
      <c r="D708" s="1" t="s">
        <v>28</v>
      </c>
      <c r="E708" s="6">
        <f>IF(logVir!E708&lt;&gt;0,logVir!K708-SKir!K708*logKir!K708-SLir!K708*logHir!K708-SLir!K708*logQir!E708,0)</f>
        <v>-0.24885737860418944</v>
      </c>
      <c r="F708" s="6">
        <f>IF(logVir!F708&lt;&gt;0,logVir!L708-SKir!L708*logKir!L708-SLir!L708*logHir!L708-SLir!L708*logQir!F708,0)</f>
        <v>-0.31865616451795187</v>
      </c>
      <c r="G708" s="6">
        <f>IF(logVir!G708&lt;&gt;0,logVir!M708-SKir!M708*logKir!M708-SLir!M708*logHir!M708-SLir!M708*logQir!G708,0)</f>
        <v>-0.25444147774929188</v>
      </c>
      <c r="H708" s="6">
        <f>IF(logVir!H708&lt;&gt;0,logVir!N708-SKir!N708*logKir!N708-SLir!N708*logHir!N708-SLir!N708*logQir!H708,0)</f>
        <v>-0.3106347680642999</v>
      </c>
      <c r="I708" s="6">
        <f>IF(logVir!I708&lt;&gt;0,logVir!O708-SKir!O708*logKir!O708-SLir!O708*logHir!O708-SLir!O708*logQir!I708,0)</f>
        <v>-0.4293590136678212</v>
      </c>
    </row>
    <row r="709" spans="1:9" x14ac:dyDescent="0.15">
      <c r="A709" s="1">
        <v>31</v>
      </c>
      <c r="B709" s="1" t="s">
        <v>302</v>
      </c>
      <c r="C709" s="1">
        <v>16</v>
      </c>
      <c r="D709" s="1" t="s">
        <v>11</v>
      </c>
      <c r="E709" s="6">
        <f>IF(logVir!E709&lt;&gt;0,logVir!K709-SKir!K709*logKir!K709-SLir!K709*logHir!K709-SLir!K709*logQir!E709,0)</f>
        <v>7.6106233930500936E-2</v>
      </c>
      <c r="F709" s="6">
        <f>IF(logVir!F709&lt;&gt;0,logVir!L709-SKir!L709*logKir!L709-SLir!L709*logHir!L709-SLir!L709*logQir!F709,0)</f>
        <v>3.6213170675139211E-2</v>
      </c>
      <c r="G709" s="6">
        <f>IF(logVir!G709&lt;&gt;0,logVir!M709-SKir!M709*logKir!M709-SLir!M709*logHir!M709-SLir!M709*logQir!G709,0)</f>
        <v>-3.8484836309663574E-2</v>
      </c>
      <c r="H709" s="6">
        <f>IF(logVir!H709&lt;&gt;0,logVir!N709-SKir!N709*logKir!N709-SLir!N709*logHir!N709-SLir!N709*logQir!H709,0)</f>
        <v>4.3951406218736486E-2</v>
      </c>
      <c r="I709" s="6">
        <f>IF(logVir!I709&lt;&gt;0,logVir!O709-SKir!O709*logKir!O709-SLir!O709*logHir!O709-SLir!O709*logQir!I709,0)</f>
        <v>-0.12340485042252389</v>
      </c>
    </row>
    <row r="710" spans="1:9" x14ac:dyDescent="0.15">
      <c r="A710" s="1">
        <v>31</v>
      </c>
      <c r="B710" s="1" t="s">
        <v>302</v>
      </c>
      <c r="C710" s="1">
        <v>17</v>
      </c>
      <c r="D710" s="1" t="s">
        <v>12</v>
      </c>
      <c r="E710" s="6">
        <f>IF(logVir!E710&lt;&gt;0,logVir!K710-SKir!K710*logKir!K710-SLir!K710*logHir!K710-SLir!K710*logQir!E710,0)</f>
        <v>-0.15757733766939896</v>
      </c>
      <c r="F710" s="6">
        <f>IF(logVir!F710&lt;&gt;0,logVir!L710-SKir!L710*logKir!L710-SLir!L710*logHir!L710-SLir!L710*logQir!F710,0)</f>
        <v>-0.17772133697773621</v>
      </c>
      <c r="G710" s="6">
        <f>IF(logVir!G710&lt;&gt;0,logVir!M710-SKir!M710*logKir!M710-SLir!M710*logHir!M710-SLir!M710*logQir!G710,0)</f>
        <v>0.26496859983227578</v>
      </c>
      <c r="H710" s="6">
        <f>IF(logVir!H710&lt;&gt;0,logVir!N710-SKir!N710*logKir!N710-SLir!N710*logHir!N710-SLir!N710*logQir!H710,0)</f>
        <v>4.4507365660895123E-3</v>
      </c>
      <c r="I710" s="6">
        <f>IF(logVir!I710&lt;&gt;0,logVir!O710-SKir!O710*logKir!O710-SLir!O710*logHir!O710-SLir!O710*logQir!I710,0)</f>
        <v>0.14041563509193677</v>
      </c>
    </row>
    <row r="711" spans="1:9" x14ac:dyDescent="0.15">
      <c r="A711" s="1">
        <v>31</v>
      </c>
      <c r="B711" s="1" t="s">
        <v>302</v>
      </c>
      <c r="C711" s="1">
        <v>18</v>
      </c>
      <c r="D711" s="1" t="s">
        <v>13</v>
      </c>
      <c r="E711" s="6">
        <f>IF(logVir!E711&lt;&gt;0,logVir!K711-SKir!K711*logKir!K711-SLir!K711*logHir!K711-SLir!K711*logQir!E711,0)</f>
        <v>4.3975598360587127E-2</v>
      </c>
      <c r="F711" s="6">
        <f>IF(logVir!F711&lt;&gt;0,logVir!L711-SKir!L711*logKir!L711-SLir!L711*logHir!L711-SLir!L711*logQir!F711,0)</f>
        <v>-0.17722455191083902</v>
      </c>
      <c r="G711" s="6">
        <f>IF(logVir!G711&lt;&gt;0,logVir!M711-SKir!M711*logKir!M711-SLir!M711*logHir!M711-SLir!M711*logQir!G711,0)</f>
        <v>-6.0975028464373714E-2</v>
      </c>
      <c r="H711" s="6">
        <f>IF(logVir!H711&lt;&gt;0,logVir!N711-SKir!N711*logKir!N711-SLir!N711*logHir!N711-SLir!N711*logQir!H711,0)</f>
        <v>-0.24962953150542477</v>
      </c>
      <c r="I711" s="6">
        <f>IF(logVir!I711&lt;&gt;0,logVir!O711-SKir!O711*logKir!O711-SLir!O711*logHir!O711-SLir!O711*logQir!I711,0)</f>
        <v>-0.34415643064137857</v>
      </c>
    </row>
    <row r="712" spans="1:9" x14ac:dyDescent="0.15">
      <c r="A712" s="1">
        <v>31</v>
      </c>
      <c r="B712" s="1" t="s">
        <v>302</v>
      </c>
      <c r="C712" s="1">
        <v>19</v>
      </c>
      <c r="D712" s="1" t="s">
        <v>14</v>
      </c>
      <c r="E712" s="6">
        <f>IF(logVir!E712&lt;&gt;0,logVir!K712-SKir!K712*logKir!K712-SLir!K712*logHir!K712-SLir!K712*logQir!E712,0)</f>
        <v>4.6909496850633836E-2</v>
      </c>
      <c r="F712" s="6">
        <f>IF(logVir!F712&lt;&gt;0,logVir!L712-SKir!L712*logKir!L712-SLir!L712*logHir!L712-SLir!L712*logQir!F712,0)</f>
        <v>-8.3219900267955255E-2</v>
      </c>
      <c r="G712" s="6">
        <f>IF(logVir!G712&lt;&gt;0,logVir!M712-SKir!M712*logKir!M712-SLir!M712*logHir!M712-SLir!M712*logQir!G712,0)</f>
        <v>-0.33221580471420986</v>
      </c>
      <c r="H712" s="6">
        <f>IF(logVir!H712&lt;&gt;0,logVir!N712-SKir!N712*logKir!N712-SLir!N712*logHir!N712-SLir!N712*logQir!H712,0)</f>
        <v>-0.18160307075079019</v>
      </c>
      <c r="I712" s="6">
        <f>IF(logVir!I712&lt;&gt;0,logVir!O712-SKir!O712*logKir!O712-SLir!O712*logHir!O712-SLir!O712*logQir!I712,0)</f>
        <v>-7.4332029780013117E-2</v>
      </c>
    </row>
    <row r="713" spans="1:9" x14ac:dyDescent="0.15">
      <c r="A713" s="1">
        <v>31</v>
      </c>
      <c r="B713" s="1" t="s">
        <v>302</v>
      </c>
      <c r="C713" s="1">
        <v>20</v>
      </c>
      <c r="D713" s="1" t="s">
        <v>15</v>
      </c>
      <c r="E713" s="6">
        <f>IF(logVir!E713&lt;&gt;0,logVir!K713-SKir!K713*logKir!K713-SLir!K713*logHir!K713-SLir!K713*logQir!E713,0)</f>
        <v>-0.15300299378580184</v>
      </c>
      <c r="F713" s="6">
        <f>IF(logVir!F713&lt;&gt;0,logVir!L713-SKir!L713*logKir!L713-SLir!L713*logHir!L713-SLir!L713*logQir!F713,0)</f>
        <v>-6.2204374609079099E-2</v>
      </c>
      <c r="G713" s="6">
        <f>IF(logVir!G713&lt;&gt;0,logVir!M713-SKir!M713*logKir!M713-SLir!M713*logHir!M713-SLir!M713*logQir!G713,0)</f>
        <v>-4.9063833171361065E-2</v>
      </c>
      <c r="H713" s="6">
        <f>IF(logVir!H713&lt;&gt;0,logVir!N713-SKir!N713*logKir!N713-SLir!N713*logHir!N713-SLir!N713*logQir!H713,0)</f>
        <v>-2.1052986467604951E-2</v>
      </c>
      <c r="I713" s="6">
        <f>IF(logVir!I713&lt;&gt;0,logVir!O713-SKir!O713*logKir!O713-SLir!O713*logHir!O713-SLir!O713*logQir!I713,0)</f>
        <v>-0.16475197329548957</v>
      </c>
    </row>
    <row r="714" spans="1:9" x14ac:dyDescent="0.15">
      <c r="A714" s="1">
        <v>31</v>
      </c>
      <c r="B714" s="1" t="s">
        <v>302</v>
      </c>
      <c r="C714" s="1">
        <v>21</v>
      </c>
      <c r="D714" s="1" t="s">
        <v>16</v>
      </c>
      <c r="E714" s="6">
        <f>IF(logVir!E714&lt;&gt;0,logVir!K714-SKir!K714*logKir!K714-SLir!K714*logHir!K714-SLir!K714*logQir!E714,0)</f>
        <v>-8.698863235854376E-2</v>
      </c>
      <c r="F714" s="6">
        <f>IF(logVir!F714&lt;&gt;0,logVir!L714-SKir!L714*logKir!L714-SLir!L714*logHir!L714-SLir!L714*logQir!F714,0)</f>
        <v>-0.29824429226940175</v>
      </c>
      <c r="G714" s="6">
        <f>IF(logVir!G714&lt;&gt;0,logVir!M714-SKir!M714*logKir!M714-SLir!M714*logHir!M714-SLir!M714*logQir!G714,0)</f>
        <v>-0.22990577492438502</v>
      </c>
      <c r="H714" s="6">
        <f>IF(logVir!H714&lt;&gt;0,logVir!N714-SKir!N714*logKir!N714-SLir!N714*logHir!N714-SLir!N714*logQir!H714,0)</f>
        <v>-0.16266314781307667</v>
      </c>
      <c r="I714" s="6">
        <f>IF(logVir!I714&lt;&gt;0,logVir!O714-SKir!O714*logKir!O714-SLir!O714*logHir!O714-SLir!O714*logQir!I714,0)</f>
        <v>-4.4852622818341431E-3</v>
      </c>
    </row>
    <row r="715" spans="1:9" x14ac:dyDescent="0.15">
      <c r="A715" s="1">
        <v>31</v>
      </c>
      <c r="B715" s="1" t="s">
        <v>159</v>
      </c>
      <c r="C715" s="1">
        <v>22</v>
      </c>
      <c r="D715" s="1" t="s">
        <v>8</v>
      </c>
      <c r="E715" s="6">
        <f>IF(logVir!E715&lt;&gt;0,logVir!K715-SKir!K715*logKir!K715-SLir!K715*logHir!K715-SLir!K715*logQir!E715,0)</f>
        <v>2.0851123950716196E-2</v>
      </c>
      <c r="F715" s="6">
        <f>IF(logVir!F715&lt;&gt;0,logVir!L715-SKir!L715*logKir!L715-SLir!L715*logHir!L715-SLir!L715*logQir!F715,0)</f>
        <v>-0.14827112146301277</v>
      </c>
      <c r="G715" s="6">
        <f>IF(logVir!G715&lt;&gt;0,logVir!M715-SKir!M715*logKir!M715-SLir!M715*logHir!M715-SLir!M715*logQir!G715,0)</f>
        <v>3.3270810991839442E-2</v>
      </c>
      <c r="H715" s="6">
        <f>IF(logVir!H715&lt;&gt;0,logVir!N715-SKir!N715*logKir!N715-SLir!N715*logHir!N715-SLir!N715*logQir!H715,0)</f>
        <v>-8.1216561801479764E-2</v>
      </c>
      <c r="I715" s="6">
        <f>IF(logVir!I715&lt;&gt;0,logVir!O715-SKir!O715*logKir!O715-SLir!O715*logHir!O715-SLir!O715*logQir!I715,0)</f>
        <v>-8.1787316078314035E-2</v>
      </c>
    </row>
    <row r="716" spans="1:9" x14ac:dyDescent="0.15">
      <c r="A716" s="1">
        <v>31</v>
      </c>
      <c r="B716" s="1" t="s">
        <v>159</v>
      </c>
      <c r="C716" s="1">
        <v>23</v>
      </c>
      <c r="D716" s="1" t="s">
        <v>29</v>
      </c>
      <c r="E716" s="6">
        <f>IF(logVir!E716&lt;&gt;0,logVir!K716-SKir!K716*logKir!K716-SLir!K716*logHir!K716-SLir!K716*logQir!E716,0)</f>
        <v>0.1297162250931333</v>
      </c>
      <c r="F716" s="6">
        <f>IF(logVir!F716&lt;&gt;0,logVir!L716-SKir!L716*logKir!L716-SLir!L716*logHir!L716-SLir!L716*logQir!F716,0)</f>
        <v>5.1934394793169365E-2</v>
      </c>
      <c r="G716" s="6">
        <f>IF(logVir!G716&lt;&gt;0,logVir!M716-SKir!M716*logKir!M716-SLir!M716*logHir!M716-SLir!M716*logQir!G716,0)</f>
        <v>7.9345322587951878E-2</v>
      </c>
      <c r="H716" s="6">
        <f>IF(logVir!H716&lt;&gt;0,logVir!N716-SKir!N716*logKir!N716-SLir!N716*logHir!N716-SLir!N716*logQir!H716,0)</f>
        <v>5.8041474777896236E-2</v>
      </c>
      <c r="I716" s="6">
        <f>IF(logVir!I716&lt;&gt;0,logVir!O716-SKir!O716*logKir!O716-SLir!O716*logHir!O716-SLir!O716*logQir!I716,0)</f>
        <v>6.9813504778119789E-2</v>
      </c>
    </row>
    <row r="717" spans="1:9" x14ac:dyDescent="0.15">
      <c r="A717" s="1">
        <v>32</v>
      </c>
      <c r="B717" s="1" t="s">
        <v>304</v>
      </c>
      <c r="C717" s="1">
        <v>1</v>
      </c>
      <c r="D717" s="1" t="s">
        <v>9</v>
      </c>
      <c r="E717" s="6">
        <f>IF(logVir!E717&lt;&gt;0,logVir!K717-SKir!K717*logKir!K717-SLir!K717*logHir!K717-SLir!K717*logQir!E717,0)</f>
        <v>-0.23345585628355608</v>
      </c>
      <c r="F717" s="6">
        <f>IF(logVir!F717&lt;&gt;0,logVir!L717-SKir!L717*logKir!L717-SLir!L717*logHir!L717-SLir!L717*logQir!F717,0)</f>
        <v>-0.15743539293317094</v>
      </c>
      <c r="G717" s="6">
        <f>IF(logVir!G717&lt;&gt;0,logVir!M717-SKir!M717*logKir!M717-SLir!M717*logHir!M717-SLir!M717*logQir!G717,0)</f>
        <v>-7.9240859500193744E-2</v>
      </c>
      <c r="H717" s="6">
        <f>IF(logVir!H717&lt;&gt;0,logVir!N717-SKir!N717*logKir!N717-SLir!N717*logHir!N717-SLir!N717*logQir!H717,0)</f>
        <v>-0.1721405178483103</v>
      </c>
      <c r="I717" s="6">
        <f>IF(logVir!I717&lt;&gt;0,logVir!O717-SKir!O717*logKir!O717-SLir!O717*logHir!O717-SLir!O717*logQir!I717,0)</f>
        <v>-0.34521567185645752</v>
      </c>
    </row>
    <row r="718" spans="1:9" x14ac:dyDescent="0.15">
      <c r="A718" s="1">
        <v>32</v>
      </c>
      <c r="B718" s="1" t="s">
        <v>304</v>
      </c>
      <c r="C718" s="1">
        <v>2</v>
      </c>
      <c r="D718" s="1" t="s">
        <v>10</v>
      </c>
      <c r="E718" s="6">
        <f>IF(logVir!E718&lt;&gt;0,logVir!K718-SKir!K718*logKir!K718-SLir!K718*logHir!K718-SLir!K718*logQir!E718,0)</f>
        <v>-0.14280624438700334</v>
      </c>
      <c r="F718" s="6">
        <f>IF(logVir!F718&lt;&gt;0,logVir!L718-SKir!L718*logKir!L718-SLir!L718*logHir!L718-SLir!L718*logQir!F718,0)</f>
        <v>-0.17461160805103518</v>
      </c>
      <c r="G718" s="6">
        <f>IF(logVir!G718&lt;&gt;0,logVir!M718-SKir!M718*logKir!M718-SLir!M718*logHir!M718-SLir!M718*logQir!G718,0)</f>
        <v>-0.25000553560901628</v>
      </c>
      <c r="H718" s="6">
        <f>IF(logVir!H718&lt;&gt;0,logVir!N718-SKir!N718*logKir!N718-SLir!N718*logHir!N718-SLir!N718*logQir!H718,0)</f>
        <v>-5.7639225350878953E-2</v>
      </c>
      <c r="I718" s="6">
        <f>IF(logVir!I718&lt;&gt;0,logVir!O718-SKir!O718*logKir!O718-SLir!O718*logHir!O718-SLir!O718*logQir!I718,0)</f>
        <v>-4.1035855462760319E-2</v>
      </c>
    </row>
    <row r="719" spans="1:9" x14ac:dyDescent="0.15">
      <c r="A719" s="1">
        <v>32</v>
      </c>
      <c r="B719" s="1" t="s">
        <v>305</v>
      </c>
      <c r="C719" s="1">
        <v>3</v>
      </c>
      <c r="D719" s="1" t="s">
        <v>17</v>
      </c>
      <c r="E719" s="6">
        <f>IF(logVir!E719&lt;&gt;0,logVir!K719-SKir!K719*logKir!K719-SLir!K719*logHir!K719-SLir!K719*logQir!E719,0)</f>
        <v>-0.90629187832432034</v>
      </c>
      <c r="F719" s="6">
        <f>IF(logVir!F719&lt;&gt;0,logVir!L719-SKir!L719*logKir!L719-SLir!L719*logHir!L719-SLir!L719*logQir!F719,0)</f>
        <v>-0.74926393794331791</v>
      </c>
      <c r="G719" s="6">
        <f>IF(logVir!G719&lt;&gt;0,logVir!M719-SKir!M719*logKir!M719-SLir!M719*logHir!M719-SLir!M719*logQir!G719,0)</f>
        <v>-0.64382341120880959</v>
      </c>
      <c r="H719" s="6">
        <f>IF(logVir!H719&lt;&gt;0,logVir!N719-SKir!N719*logKir!N719-SLir!N719*logHir!N719-SLir!N719*logQir!H719,0)</f>
        <v>-0.68665727891509454</v>
      </c>
      <c r="I719" s="6">
        <f>IF(logVir!I719&lt;&gt;0,logVir!O719-SKir!O719*logKir!O719-SLir!O719*logHir!O719-SLir!O719*logQir!I719,0)</f>
        <v>-0.61400956631566483</v>
      </c>
    </row>
    <row r="720" spans="1:9" x14ac:dyDescent="0.15">
      <c r="A720" s="1">
        <v>32</v>
      </c>
      <c r="B720" s="1" t="s">
        <v>305</v>
      </c>
      <c r="C720" s="1">
        <v>4</v>
      </c>
      <c r="D720" s="1" t="s">
        <v>18</v>
      </c>
      <c r="E720" s="6">
        <f>IF(logVir!E720&lt;&gt;0,logVir!K720-SKir!K720*logKir!K720-SLir!K720*logHir!K720-SLir!K720*logQir!E720,0)</f>
        <v>-0.52077551591312476</v>
      </c>
      <c r="F720" s="6">
        <f>IF(logVir!F720&lt;&gt;0,logVir!L720-SKir!L720*logKir!L720-SLir!L720*logHir!L720-SLir!L720*logQir!F720,0)</f>
        <v>-0.24113692253157823</v>
      </c>
      <c r="G720" s="6">
        <f>IF(logVir!G720&lt;&gt;0,logVir!M720-SKir!M720*logKir!M720-SLir!M720*logHir!M720-SLir!M720*logQir!G720,0)</f>
        <v>-0.38440271428238171</v>
      </c>
      <c r="H720" s="6">
        <f>IF(logVir!H720&lt;&gt;0,logVir!N720-SKir!N720*logKir!N720-SLir!N720*logHir!N720-SLir!N720*logQir!H720,0)</f>
        <v>-0.32818782094540777</v>
      </c>
      <c r="I720" s="6">
        <f>IF(logVir!I720&lt;&gt;0,logVir!O720-SKir!O720*logKir!O720-SLir!O720*logHir!O720-SLir!O720*logQir!I720,0)</f>
        <v>-0.28670475347343138</v>
      </c>
    </row>
    <row r="721" spans="1:9" x14ac:dyDescent="0.15">
      <c r="A721" s="1">
        <v>32</v>
      </c>
      <c r="B721" s="1" t="s">
        <v>305</v>
      </c>
      <c r="C721" s="1">
        <v>5</v>
      </c>
      <c r="D721" s="1" t="s">
        <v>19</v>
      </c>
      <c r="E721" s="6">
        <f>IF(logVir!E721&lt;&gt;0,logVir!K721-SKir!K721*logKir!K721-SLir!K721*logHir!K721-SLir!K721*logQir!E721,0)</f>
        <v>0.11271213043915239</v>
      </c>
      <c r="F721" s="6">
        <f>IF(logVir!F721&lt;&gt;0,logVir!L721-SKir!L721*logKir!L721-SLir!L721*logHir!L721-SLir!L721*logQir!F721,0)</f>
        <v>-0.43082315416835038</v>
      </c>
      <c r="G721" s="6">
        <f>IF(logVir!G721&lt;&gt;0,logVir!M721-SKir!M721*logKir!M721-SLir!M721*logHir!M721-SLir!M721*logQir!G721,0)</f>
        <v>-0.25548669822964515</v>
      </c>
      <c r="H721" s="6">
        <f>IF(logVir!H721&lt;&gt;0,logVir!N721-SKir!N721*logKir!N721-SLir!N721*logHir!N721-SLir!N721*logQir!H721,0)</f>
        <v>-0.25070072288131945</v>
      </c>
      <c r="I721" s="6">
        <f>IF(logVir!I721&lt;&gt;0,logVir!O721-SKir!O721*logKir!O721-SLir!O721*logHir!O721-SLir!O721*logQir!I721,0)</f>
        <v>-0.1383992067363356</v>
      </c>
    </row>
    <row r="722" spans="1:9" x14ac:dyDescent="0.15">
      <c r="A722" s="1">
        <v>32</v>
      </c>
      <c r="B722" s="1" t="s">
        <v>305</v>
      </c>
      <c r="C722" s="1">
        <v>6</v>
      </c>
      <c r="D722" s="1" t="s">
        <v>3</v>
      </c>
      <c r="E722" s="6">
        <f>IF(logVir!E722&lt;&gt;0,logVir!K722-SKir!K722*logKir!K722-SLir!K722*logHir!K722-SLir!K722*logQir!E722,0)</f>
        <v>-0.76519411947354177</v>
      </c>
      <c r="F722" s="6">
        <f>IF(logVir!F722&lt;&gt;0,logVir!L722-SKir!L722*logKir!L722-SLir!L722*logHir!L722-SLir!L722*logQir!F722,0)</f>
        <v>-1.0737239622403179</v>
      </c>
      <c r="G722" s="6">
        <f>IF(logVir!G722&lt;&gt;0,logVir!M722-SKir!M722*logKir!M722-SLir!M722*logHir!M722-SLir!M722*logQir!G722,0)</f>
        <v>-1.0916593864558028</v>
      </c>
      <c r="H722" s="6">
        <f>IF(logVir!H722&lt;&gt;0,logVir!N722-SKir!N722*logKir!N722-SLir!N722*logHir!N722-SLir!N722*logQir!H722,0)</f>
        <v>-1.4147046696766001</v>
      </c>
      <c r="I722" s="6">
        <f>IF(logVir!I722&lt;&gt;0,logVir!O722-SKir!O722*logKir!O722-SLir!O722*logHir!O722-SLir!O722*logQir!I722,0)</f>
        <v>-8.2137980580578085E-2</v>
      </c>
    </row>
    <row r="723" spans="1:9" x14ac:dyDescent="0.15">
      <c r="A723" s="1">
        <v>32</v>
      </c>
      <c r="B723" s="1" t="s">
        <v>305</v>
      </c>
      <c r="C723" s="1">
        <v>7</v>
      </c>
      <c r="D723" s="1" t="s">
        <v>20</v>
      </c>
      <c r="E723" s="6">
        <f>IF(logVir!E723&lt;&gt;0,logVir!K723-SKir!K723*logKir!K723-SLir!K723*logHir!K723-SLir!K723*logQir!E723,0)</f>
        <v>-2.7772600076158027</v>
      </c>
      <c r="F723" s="6">
        <f>IF(logVir!F723&lt;&gt;0,logVir!L723-SKir!L723*logKir!L723-SLir!L723*logHir!L723-SLir!L723*logQir!F723,0)</f>
        <v>-2.0540342124901585</v>
      </c>
      <c r="G723" s="6">
        <f>IF(logVir!G723&lt;&gt;0,logVir!M723-SKir!M723*logKir!M723-SLir!M723*logHir!M723-SLir!M723*logQir!G723,0)</f>
        <v>-0.77573762351690745</v>
      </c>
      <c r="H723" s="6">
        <f>IF(logVir!H723&lt;&gt;0,logVir!N723-SKir!N723*logKir!N723-SLir!N723*logHir!N723-SLir!N723*logQir!H723,0)</f>
        <v>-0.45424015025867992</v>
      </c>
      <c r="I723" s="6">
        <f>IF(logVir!I723&lt;&gt;0,logVir!O723-SKir!O723*logKir!O723-SLir!O723*logHir!O723-SLir!O723*logQir!I723,0)</f>
        <v>-4.9875243680296166E-2</v>
      </c>
    </row>
    <row r="724" spans="1:9" x14ac:dyDescent="0.15">
      <c r="A724" s="1">
        <v>32</v>
      </c>
      <c r="B724" s="1" t="s">
        <v>305</v>
      </c>
      <c r="C724" s="1">
        <v>8</v>
      </c>
      <c r="D724" s="1" t="s">
        <v>21</v>
      </c>
      <c r="E724" s="6">
        <f>IF(logVir!E724&lt;&gt;0,logVir!K724-SKir!K724*logKir!K724-SLir!K724*logHir!K724-SLir!K724*logQir!E724,0)</f>
        <v>-7.5063754829299625E-2</v>
      </c>
      <c r="F724" s="6">
        <f>IF(logVir!F724&lt;&gt;0,logVir!L724-SKir!L724*logKir!L724-SLir!L724*logHir!L724-SLir!L724*logQir!F724,0)</f>
        <v>-0.21453814881985109</v>
      </c>
      <c r="G724" s="6">
        <f>IF(logVir!G724&lt;&gt;0,logVir!M724-SKir!M724*logKir!M724-SLir!M724*logHir!M724-SLir!M724*logQir!G724,0)</f>
        <v>-0.14047126487822054</v>
      </c>
      <c r="H724" s="6">
        <f>IF(logVir!H724&lt;&gt;0,logVir!N724-SKir!N724*logKir!N724-SLir!N724*logHir!N724-SLir!N724*logQir!H724,0)</f>
        <v>-5.0573819179699463E-2</v>
      </c>
      <c r="I724" s="6">
        <f>IF(logVir!I724&lt;&gt;0,logVir!O724-SKir!O724*logKir!O724-SLir!O724*logHir!O724-SLir!O724*logQir!I724,0)</f>
        <v>-0.35203205763479717</v>
      </c>
    </row>
    <row r="725" spans="1:9" x14ac:dyDescent="0.15">
      <c r="A725" s="1">
        <v>32</v>
      </c>
      <c r="B725" s="1" t="s">
        <v>305</v>
      </c>
      <c r="C725" s="1">
        <v>9</v>
      </c>
      <c r="D725" s="1" t="s">
        <v>22</v>
      </c>
      <c r="E725" s="6">
        <f>IF(logVir!E725&lt;&gt;0,logVir!K725-SKir!K725*logKir!K725-SLir!K725*logHir!K725-SLir!K725*logQir!E725,0)</f>
        <v>7.636560429535616E-2</v>
      </c>
      <c r="F725" s="6">
        <f>IF(logVir!F725&lt;&gt;0,logVir!L725-SKir!L725*logKir!L725-SLir!L725*logHir!L725-SLir!L725*logQir!F725,0)</f>
        <v>0.37609408618300666</v>
      </c>
      <c r="G725" s="6">
        <f>IF(logVir!G725&lt;&gt;0,logVir!M725-SKir!M725*logKir!M725-SLir!M725*logHir!M725-SLir!M725*logQir!G725,0)</f>
        <v>0.35914556027417199</v>
      </c>
      <c r="H725" s="6">
        <f>IF(logVir!H725&lt;&gt;0,logVir!N725-SKir!N725*logKir!N725-SLir!N725*logHir!N725-SLir!N725*logQir!H725,0)</f>
        <v>0.41815224347810448</v>
      </c>
      <c r="I725" s="6">
        <f>IF(logVir!I725&lt;&gt;0,logVir!O725-SKir!O725*logKir!O725-SLir!O725*logHir!O725-SLir!O725*logQir!I725,0)</f>
        <v>6.5638378138547351E-2</v>
      </c>
    </row>
    <row r="726" spans="1:9" x14ac:dyDescent="0.15">
      <c r="A726" s="1">
        <v>32</v>
      </c>
      <c r="B726" s="1" t="s">
        <v>305</v>
      </c>
      <c r="C726" s="1">
        <v>10</v>
      </c>
      <c r="D726" s="1" t="s">
        <v>23</v>
      </c>
      <c r="E726" s="6">
        <f>IF(logVir!E726&lt;&gt;0,logVir!K726-SKir!K726*logKir!K726-SLir!K726*logHir!K726-SLir!K726*logQir!E726,0)</f>
        <v>-0.74923559249415317</v>
      </c>
      <c r="F726" s="6">
        <f>IF(logVir!F726&lt;&gt;0,logVir!L726-SKir!L726*logKir!L726-SLir!L726*logHir!L726-SLir!L726*logQir!F726,0)</f>
        <v>-0.53705601921893731</v>
      </c>
      <c r="G726" s="6">
        <f>IF(logVir!G726&lt;&gt;0,logVir!M726-SKir!M726*logKir!M726-SLir!M726*logHir!M726-SLir!M726*logQir!G726,0)</f>
        <v>-0.71880836759454658</v>
      </c>
      <c r="H726" s="6">
        <f>IF(logVir!H726&lt;&gt;0,logVir!N726-SKir!N726*logKir!N726-SLir!N726*logHir!N726-SLir!N726*logQir!H726,0)</f>
        <v>5.4878226276417946E-2</v>
      </c>
      <c r="I726" s="6">
        <f>IF(logVir!I726&lt;&gt;0,logVir!O726-SKir!O726*logKir!O726-SLir!O726*logHir!O726-SLir!O726*logQir!I726,0)</f>
        <v>-0.39774535938533345</v>
      </c>
    </row>
    <row r="727" spans="1:9" x14ac:dyDescent="0.15">
      <c r="A727" s="1">
        <v>32</v>
      </c>
      <c r="B727" s="1" t="s">
        <v>305</v>
      </c>
      <c r="C727" s="1">
        <v>11</v>
      </c>
      <c r="D727" s="1" t="s">
        <v>24</v>
      </c>
      <c r="E727" s="6">
        <f>IF(logVir!E727&lt;&gt;0,logVir!K727-SKir!K727*logKir!K727-SLir!K727*logHir!K727-SLir!K727*logQir!E727,0)</f>
        <v>-0.97626123924775809</v>
      </c>
      <c r="F727" s="6">
        <f>IF(logVir!F727&lt;&gt;0,logVir!L727-SKir!L727*logKir!L727-SLir!L727*logHir!L727-SLir!L727*logQir!F727,0)</f>
        <v>-0.1965227470600156</v>
      </c>
      <c r="G727" s="6">
        <f>IF(logVir!G727&lt;&gt;0,logVir!M727-SKir!M727*logKir!M727-SLir!M727*logHir!M727-SLir!M727*logQir!G727,0)</f>
        <v>-7.8391736911939958E-2</v>
      </c>
      <c r="H727" s="6">
        <f>IF(logVir!H727&lt;&gt;0,logVir!N727-SKir!N727*logKir!N727-SLir!N727*logHir!N727-SLir!N727*logQir!H727,0)</f>
        <v>-0.18383636903130407</v>
      </c>
      <c r="I727" s="6">
        <f>IF(logVir!I727&lt;&gt;0,logVir!O727-SKir!O727*logKir!O727-SLir!O727*logHir!O727-SLir!O727*logQir!I727,0)</f>
        <v>-0.14147696051156902</v>
      </c>
    </row>
    <row r="728" spans="1:9" x14ac:dyDescent="0.15">
      <c r="A728" s="1">
        <v>32</v>
      </c>
      <c r="B728" s="1" t="s">
        <v>305</v>
      </c>
      <c r="C728" s="1">
        <v>12</v>
      </c>
      <c r="D728" s="1" t="s">
        <v>25</v>
      </c>
      <c r="E728" s="6">
        <f>IF(logVir!E728&lt;&gt;0,logVir!K728-SKir!K728*logKir!K728-SLir!K728*logHir!K728-SLir!K728*logQir!E728,0)</f>
        <v>-0.29171555470893679</v>
      </c>
      <c r="F728" s="6">
        <f>IF(logVir!F728&lt;&gt;0,logVir!L728-SKir!L728*logKir!L728-SLir!L728*logHir!L728-SLir!L728*logQir!F728,0)</f>
        <v>-0.44116472203017565</v>
      </c>
      <c r="G728" s="6">
        <f>IF(logVir!G728&lt;&gt;0,logVir!M728-SKir!M728*logKir!M728-SLir!M728*logHir!M728-SLir!M728*logQir!G728,0)</f>
        <v>-0.42139109637420824</v>
      </c>
      <c r="H728" s="6">
        <f>IF(logVir!H728&lt;&gt;0,logVir!N728-SKir!N728*logKir!N728-SLir!N728*logHir!N728-SLir!N728*logQir!H728,0)</f>
        <v>-0.35616465030903721</v>
      </c>
      <c r="I728" s="6">
        <f>IF(logVir!I728&lt;&gt;0,logVir!O728-SKir!O728*logKir!O728-SLir!O728*logHir!O728-SLir!O728*logQir!I728,0)</f>
        <v>0.21713859658608062</v>
      </c>
    </row>
    <row r="729" spans="1:9" x14ac:dyDescent="0.15">
      <c r="A729" s="1">
        <v>32</v>
      </c>
      <c r="B729" s="1" t="s">
        <v>305</v>
      </c>
      <c r="C729" s="1">
        <v>13</v>
      </c>
      <c r="D729" s="1" t="s">
        <v>26</v>
      </c>
      <c r="E729" s="6">
        <f>IF(logVir!E729&lt;&gt;0,logVir!K729-SKir!K729*logKir!K729-SLir!K729*logHir!K729-SLir!K729*logQir!E729,0)</f>
        <v>-0.1768259707587953</v>
      </c>
      <c r="F729" s="6">
        <f>IF(logVir!F729&lt;&gt;0,logVir!L729-SKir!L729*logKir!L729-SLir!L729*logHir!L729-SLir!L729*logQir!F729,0)</f>
        <v>-0.23616560035388623</v>
      </c>
      <c r="G729" s="6">
        <f>IF(logVir!G729&lt;&gt;0,logVir!M729-SKir!M729*logKir!M729-SLir!M729*logHir!M729-SLir!M729*logQir!G729,0)</f>
        <v>-5.1878868489196497E-2</v>
      </c>
      <c r="H729" s="6">
        <f>IF(logVir!H729&lt;&gt;0,logVir!N729-SKir!N729*logKir!N729-SLir!N729*logHir!N729-SLir!N729*logQir!H729,0)</f>
        <v>-8.1030378779191323E-2</v>
      </c>
      <c r="I729" s="6">
        <f>IF(logVir!I729&lt;&gt;0,logVir!O729-SKir!O729*logKir!O729-SLir!O729*logHir!O729-SLir!O729*logQir!I729,0)</f>
        <v>-0.10454175890016756</v>
      </c>
    </row>
    <row r="730" spans="1:9" x14ac:dyDescent="0.15">
      <c r="A730" s="1">
        <v>32</v>
      </c>
      <c r="B730" s="1" t="s">
        <v>305</v>
      </c>
      <c r="C730" s="1">
        <v>14</v>
      </c>
      <c r="D730" s="1" t="s">
        <v>27</v>
      </c>
      <c r="E730" s="6">
        <f>IF(logVir!E730&lt;&gt;0,logVir!K730-SKir!K730*logKir!K730-SLir!K730*logHir!K730-SLir!K730*logQir!E730,0)</f>
        <v>-1.7262084690664168</v>
      </c>
      <c r="F730" s="6">
        <f>IF(logVir!F730&lt;&gt;0,logVir!L730-SKir!L730*logKir!L730-SLir!L730*logHir!L730-SLir!L730*logQir!F730,0)</f>
        <v>0.23747026354986317</v>
      </c>
      <c r="G730" s="6">
        <f>IF(logVir!G730&lt;&gt;0,logVir!M730-SKir!M730*logKir!M730-SLir!M730*logHir!M730-SLir!M730*logQir!G730,0)</f>
        <v>-0.51836282447359749</v>
      </c>
      <c r="H730" s="6">
        <f>IF(logVir!H730&lt;&gt;0,logVir!N730-SKir!N730*logKir!N730-SLir!N730*logHir!N730-SLir!N730*logQir!H730,0)</f>
        <v>-6.461215836688794E-3</v>
      </c>
      <c r="I730" s="6">
        <f>IF(logVir!I730&lt;&gt;0,logVir!O730-SKir!O730*logKir!O730-SLir!O730*logHir!O730-SLir!O730*logQir!I730,0)</f>
        <v>0.43328647375370344</v>
      </c>
    </row>
    <row r="731" spans="1:9" x14ac:dyDescent="0.15">
      <c r="A731" s="1">
        <v>32</v>
      </c>
      <c r="B731" s="1" t="s">
        <v>305</v>
      </c>
      <c r="C731" s="1">
        <v>15</v>
      </c>
      <c r="D731" s="1" t="s">
        <v>28</v>
      </c>
      <c r="E731" s="6">
        <f>IF(logVir!E731&lt;&gt;0,logVir!K731-SKir!K731*logKir!K731-SLir!K731*logHir!K731-SLir!K731*logQir!E731,0)</f>
        <v>-6.1149270072425155E-2</v>
      </c>
      <c r="F731" s="6">
        <f>IF(logVir!F731&lt;&gt;0,logVir!L731-SKir!L731*logKir!L731-SLir!L731*logHir!L731-SLir!L731*logQir!F731,0)</f>
        <v>-0.18222743731442656</v>
      </c>
      <c r="G731" s="6">
        <f>IF(logVir!G731&lt;&gt;0,logVir!M731-SKir!M731*logKir!M731-SLir!M731*logHir!M731-SLir!M731*logQir!G731,0)</f>
        <v>-0.21990077519924078</v>
      </c>
      <c r="H731" s="6">
        <f>IF(logVir!H731&lt;&gt;0,logVir!N731-SKir!N731*logKir!N731-SLir!N731*logHir!N731-SLir!N731*logQir!H731,0)</f>
        <v>-0.15065602398019423</v>
      </c>
      <c r="I731" s="6">
        <f>IF(logVir!I731&lt;&gt;0,logVir!O731-SKir!O731*logKir!O731-SLir!O731*logHir!O731-SLir!O731*logQir!I731,0)</f>
        <v>-0.40925091956713278</v>
      </c>
    </row>
    <row r="732" spans="1:9" x14ac:dyDescent="0.15">
      <c r="A732" s="1">
        <v>32</v>
      </c>
      <c r="B732" s="1" t="s">
        <v>304</v>
      </c>
      <c r="C732" s="1">
        <v>16</v>
      </c>
      <c r="D732" s="1" t="s">
        <v>11</v>
      </c>
      <c r="E732" s="6">
        <f>IF(logVir!E732&lt;&gt;0,logVir!K732-SKir!K732*logKir!K732-SLir!K732*logHir!K732-SLir!K732*logQir!E732,0)</f>
        <v>4.7440916317673817E-2</v>
      </c>
      <c r="F732" s="6">
        <f>IF(logVir!F732&lt;&gt;0,logVir!L732-SKir!L732*logKir!L732-SLir!L732*logHir!L732-SLir!L732*logQir!F732,0)</f>
        <v>-4.6331049600537737E-2</v>
      </c>
      <c r="G732" s="6">
        <f>IF(logVir!G732&lt;&gt;0,logVir!M732-SKir!M732*logKir!M732-SLir!M732*logHir!M732-SLir!M732*logQir!G732,0)</f>
        <v>-0.18055377272926207</v>
      </c>
      <c r="H732" s="6">
        <f>IF(logVir!H732&lt;&gt;0,logVir!N732-SKir!N732*logKir!N732-SLir!N732*logHir!N732-SLir!N732*logQir!H732,0)</f>
        <v>8.8789462905967259E-2</v>
      </c>
      <c r="I732" s="6">
        <f>IF(logVir!I732&lt;&gt;0,logVir!O732-SKir!O732*logKir!O732-SLir!O732*logHir!O732-SLir!O732*logQir!I732,0)</f>
        <v>0.17989696136310449</v>
      </c>
    </row>
    <row r="733" spans="1:9" x14ac:dyDescent="0.15">
      <c r="A733" s="1">
        <v>32</v>
      </c>
      <c r="B733" s="1" t="s">
        <v>304</v>
      </c>
      <c r="C733" s="1">
        <v>17</v>
      </c>
      <c r="D733" s="1" t="s">
        <v>12</v>
      </c>
      <c r="E733" s="6">
        <f>IF(logVir!E733&lt;&gt;0,logVir!K733-SKir!K733*logKir!K733-SLir!K733*logHir!K733-SLir!K733*logQir!E733,0)</f>
        <v>-0.19569929849783935</v>
      </c>
      <c r="F733" s="6">
        <f>IF(logVir!F733&lt;&gt;0,logVir!L733-SKir!L733*logKir!L733-SLir!L733*logHir!L733-SLir!L733*logQir!F733,0)</f>
        <v>-0.1303397159401152</v>
      </c>
      <c r="G733" s="6">
        <f>IF(logVir!G733&lt;&gt;0,logVir!M733-SKir!M733*logKir!M733-SLir!M733*logHir!M733-SLir!M733*logQir!G733,0)</f>
        <v>0.26929425693199455</v>
      </c>
      <c r="H733" s="6">
        <f>IF(logVir!H733&lt;&gt;0,logVir!N733-SKir!N733*logKir!N733-SLir!N733*logHir!N733-SLir!N733*logQir!H733,0)</f>
        <v>0.18416316141325989</v>
      </c>
      <c r="I733" s="6">
        <f>IF(logVir!I733&lt;&gt;0,logVir!O733-SKir!O733*logKir!O733-SLir!O733*logHir!O733-SLir!O733*logQir!I733,0)</f>
        <v>8.5970529726396766E-2</v>
      </c>
    </row>
    <row r="734" spans="1:9" x14ac:dyDescent="0.15">
      <c r="A734" s="1">
        <v>32</v>
      </c>
      <c r="B734" s="1" t="s">
        <v>304</v>
      </c>
      <c r="C734" s="1">
        <v>18</v>
      </c>
      <c r="D734" s="1" t="s">
        <v>13</v>
      </c>
      <c r="E734" s="6">
        <f>IF(logVir!E734&lt;&gt;0,logVir!K734-SKir!K734*logKir!K734-SLir!K734*logHir!K734-SLir!K734*logQir!E734,0)</f>
        <v>-0.65441359516518716</v>
      </c>
      <c r="F734" s="6">
        <f>IF(logVir!F734&lt;&gt;0,logVir!L734-SKir!L734*logKir!L734-SLir!L734*logHir!L734-SLir!L734*logQir!F734,0)</f>
        <v>-0.35932067152297309</v>
      </c>
      <c r="G734" s="6">
        <f>IF(logVir!G734&lt;&gt;0,logVir!M734-SKir!M734*logKir!M734-SLir!M734*logHir!M734-SLir!M734*logQir!G734,0)</f>
        <v>-0.27028103264753139</v>
      </c>
      <c r="H734" s="6">
        <f>IF(logVir!H734&lt;&gt;0,logVir!N734-SKir!N734*logKir!N734-SLir!N734*logHir!N734-SLir!N734*logQir!H734,0)</f>
        <v>-0.21704904965085134</v>
      </c>
      <c r="I734" s="6">
        <f>IF(logVir!I734&lt;&gt;0,logVir!O734-SKir!O734*logKir!O734-SLir!O734*logHir!O734-SLir!O734*logQir!I734,0)</f>
        <v>-0.16054763789745161</v>
      </c>
    </row>
    <row r="735" spans="1:9" x14ac:dyDescent="0.15">
      <c r="A735" s="1">
        <v>32</v>
      </c>
      <c r="B735" s="1" t="s">
        <v>304</v>
      </c>
      <c r="C735" s="1">
        <v>19</v>
      </c>
      <c r="D735" s="1" t="s">
        <v>14</v>
      </c>
      <c r="E735" s="6">
        <f>IF(logVir!E735&lt;&gt;0,logVir!K735-SKir!K735*logKir!K735-SLir!K735*logHir!K735-SLir!K735*logQir!E735,0)</f>
        <v>0.31654145970786629</v>
      </c>
      <c r="F735" s="6">
        <f>IF(logVir!F735&lt;&gt;0,logVir!L735-SKir!L735*logKir!L735-SLir!L735*logHir!L735-SLir!L735*logQir!F735,0)</f>
        <v>0.20418695311920487</v>
      </c>
      <c r="G735" s="6">
        <f>IF(logVir!G735&lt;&gt;0,logVir!M735-SKir!M735*logKir!M735-SLir!M735*logHir!M735-SLir!M735*logQir!G735,0)</f>
        <v>9.7101636121611601E-2</v>
      </c>
      <c r="H735" s="6">
        <f>IF(logVir!H735&lt;&gt;0,logVir!N735-SKir!N735*logKir!N735-SLir!N735*logHir!N735-SLir!N735*logQir!H735,0)</f>
        <v>-0.13023114234228431</v>
      </c>
      <c r="I735" s="6">
        <f>IF(logVir!I735&lt;&gt;0,logVir!O735-SKir!O735*logKir!O735-SLir!O735*logHir!O735-SLir!O735*logQir!I735,0)</f>
        <v>-0.13067316637080392</v>
      </c>
    </row>
    <row r="736" spans="1:9" x14ac:dyDescent="0.15">
      <c r="A736" s="1">
        <v>32</v>
      </c>
      <c r="B736" s="1" t="s">
        <v>304</v>
      </c>
      <c r="C736" s="1">
        <v>20</v>
      </c>
      <c r="D736" s="1" t="s">
        <v>15</v>
      </c>
      <c r="E736" s="6">
        <f>IF(logVir!E736&lt;&gt;0,logVir!K736-SKir!K736*logKir!K736-SLir!K736*logHir!K736-SLir!K736*logQir!E736,0)</f>
        <v>0.48256971768322732</v>
      </c>
      <c r="F736" s="6">
        <f>IF(logVir!F736&lt;&gt;0,logVir!L736-SKir!L736*logKir!L736-SLir!L736*logHir!L736-SLir!L736*logQir!F736,0)</f>
        <v>9.7121964541844574E-2</v>
      </c>
      <c r="G736" s="6">
        <f>IF(logVir!G736&lt;&gt;0,logVir!M736-SKir!M736*logKir!M736-SLir!M736*logHir!M736-SLir!M736*logQir!G736,0)</f>
        <v>0.12706257973060187</v>
      </c>
      <c r="H736" s="6">
        <f>IF(logVir!H736&lt;&gt;0,logVir!N736-SKir!N736*logKir!N736-SLir!N736*logHir!N736-SLir!N736*logQir!H736,0)</f>
        <v>2.5769594758783113E-2</v>
      </c>
      <c r="I736" s="6">
        <f>IF(logVir!I736&lt;&gt;0,logVir!O736-SKir!O736*logKir!O736-SLir!O736*logHir!O736-SLir!O736*logQir!I736,0)</f>
        <v>-8.3506695892724483E-3</v>
      </c>
    </row>
    <row r="737" spans="1:9" x14ac:dyDescent="0.15">
      <c r="A737" s="1">
        <v>32</v>
      </c>
      <c r="B737" s="1" t="s">
        <v>304</v>
      </c>
      <c r="C737" s="1">
        <v>21</v>
      </c>
      <c r="D737" s="1" t="s">
        <v>16</v>
      </c>
      <c r="E737" s="6">
        <f>IF(logVir!E737&lt;&gt;0,logVir!K737-SKir!K737*logKir!K737-SLir!K737*logHir!K737-SLir!K737*logQir!E737,0)</f>
        <v>4.948386735541959E-2</v>
      </c>
      <c r="F737" s="6">
        <f>IF(logVir!F737&lt;&gt;0,logVir!L737-SKir!L737*logKir!L737-SLir!L737*logHir!L737-SLir!L737*logQir!F737,0)</f>
        <v>-0.13385451500852902</v>
      </c>
      <c r="G737" s="6">
        <f>IF(logVir!G737&lt;&gt;0,logVir!M737-SKir!M737*logKir!M737-SLir!M737*logHir!M737-SLir!M737*logQir!G737,0)</f>
        <v>-0.18588074862192236</v>
      </c>
      <c r="H737" s="6">
        <f>IF(logVir!H737&lt;&gt;0,logVir!N737-SKir!N737*logKir!N737-SLir!N737*logHir!N737-SLir!N737*logQir!H737,0)</f>
        <v>-0.291449262674085</v>
      </c>
      <c r="I737" s="6">
        <f>IF(logVir!I737&lt;&gt;0,logVir!O737-SKir!O737*logKir!O737-SLir!O737*logHir!O737-SLir!O737*logQir!I737,0)</f>
        <v>-0.595747341325638</v>
      </c>
    </row>
    <row r="738" spans="1:9" x14ac:dyDescent="0.15">
      <c r="A738" s="1">
        <v>32</v>
      </c>
      <c r="B738" s="1" t="s">
        <v>163</v>
      </c>
      <c r="C738" s="1">
        <v>22</v>
      </c>
      <c r="D738" s="1" t="s">
        <v>8</v>
      </c>
      <c r="E738" s="6">
        <f>IF(logVir!E738&lt;&gt;0,logVir!K738-SKir!K738*logKir!K738-SLir!K738*logHir!K738-SLir!K738*logQir!E738,0)</f>
        <v>-0.30364983373801663</v>
      </c>
      <c r="F738" s="6">
        <f>IF(logVir!F738&lt;&gt;0,logVir!L738-SKir!L738*logKir!L738-SLir!L738*logHir!L738-SLir!L738*logQir!F738,0)</f>
        <v>-7.4886768026575914E-2</v>
      </c>
      <c r="G738" s="6">
        <f>IF(logVir!G738&lt;&gt;0,logVir!M738-SKir!M738*logKir!M738-SLir!M738*logHir!M738-SLir!M738*logQir!G738,0)</f>
        <v>-6.2612720595217525E-2</v>
      </c>
      <c r="H738" s="6">
        <f>IF(logVir!H738&lt;&gt;0,logVir!N738-SKir!N738*logKir!N738-SLir!N738*logHir!N738-SLir!N738*logQir!H738,0)</f>
        <v>-9.3622096599287954E-2</v>
      </c>
      <c r="I738" s="6">
        <f>IF(logVir!I738&lt;&gt;0,logVir!O738-SKir!O738*logKir!O738-SLir!O738*logHir!O738-SLir!O738*logQir!I738,0)</f>
        <v>-0.13730823288465516</v>
      </c>
    </row>
    <row r="739" spans="1:9" x14ac:dyDescent="0.15">
      <c r="A739" s="1">
        <v>32</v>
      </c>
      <c r="B739" s="1" t="s">
        <v>163</v>
      </c>
      <c r="C739" s="1">
        <v>23</v>
      </c>
      <c r="D739" s="1" t="s">
        <v>29</v>
      </c>
      <c r="E739" s="6">
        <f>IF(logVir!E739&lt;&gt;0,logVir!K739-SKir!K739*logKir!K739-SLir!K739*logHir!K739-SLir!K739*logQir!E739,0)</f>
        <v>0.15984498606964848</v>
      </c>
      <c r="F739" s="6">
        <f>IF(logVir!F739&lt;&gt;0,logVir!L739-SKir!L739*logKir!L739-SLir!L739*logHir!L739-SLir!L739*logQir!F739,0)</f>
        <v>0.10423392103667538</v>
      </c>
      <c r="G739" s="6">
        <f>IF(logVir!G739&lt;&gt;0,logVir!M739-SKir!M739*logKir!M739-SLir!M739*logHir!M739-SLir!M739*logQir!G739,0)</f>
        <v>0.10220582585837432</v>
      </c>
      <c r="H739" s="6">
        <f>IF(logVir!H739&lt;&gt;0,logVir!N739-SKir!N739*logKir!N739-SLir!N739*logHir!N739-SLir!N739*logQir!H739,0)</f>
        <v>6.4451827817998297E-2</v>
      </c>
      <c r="I739" s="6">
        <f>IF(logVir!I739&lt;&gt;0,logVir!O739-SKir!O739*logKir!O739-SLir!O739*logHir!O739-SLir!O739*logQir!I739,0)</f>
        <v>3.3307077355310952E-2</v>
      </c>
    </row>
    <row r="740" spans="1:9" x14ac:dyDescent="0.15">
      <c r="A740" s="1">
        <v>33</v>
      </c>
      <c r="B740" s="1" t="s">
        <v>306</v>
      </c>
      <c r="C740" s="1">
        <v>1</v>
      </c>
      <c r="D740" s="1" t="s">
        <v>9</v>
      </c>
      <c r="E740" s="6">
        <f>IF(logVir!E740&lt;&gt;0,logVir!K740-SKir!K740*logKir!K740-SLir!K740*logHir!K740-SLir!K740*logQir!E740,0)</f>
        <v>-0.33241498235644701</v>
      </c>
      <c r="F740" s="6">
        <f>IF(logVir!F740&lt;&gt;0,logVir!L740-SKir!L740*logKir!L740-SLir!L740*logHir!L740-SLir!L740*logQir!F740,0)</f>
        <v>-3.8529638667326283E-2</v>
      </c>
      <c r="G740" s="6">
        <f>IF(logVir!G740&lt;&gt;0,logVir!M740-SKir!M740*logKir!M740-SLir!M740*logHir!M740-SLir!M740*logQir!G740,0)</f>
        <v>-9.3350846696854672E-2</v>
      </c>
      <c r="H740" s="6">
        <f>IF(logVir!H740&lt;&gt;0,logVir!N740-SKir!N740*logKir!N740-SLir!N740*logHir!N740-SLir!N740*logQir!H740,0)</f>
        <v>-3.9042204724243516E-2</v>
      </c>
      <c r="I740" s="6">
        <f>IF(logVir!I740&lt;&gt;0,logVir!O740-SKir!O740*logKir!O740-SLir!O740*logHir!O740-SLir!O740*logQir!I740,0)</f>
        <v>-0.16417854403051887</v>
      </c>
    </row>
    <row r="741" spans="1:9" x14ac:dyDescent="0.15">
      <c r="A741" s="1">
        <v>33</v>
      </c>
      <c r="B741" s="1" t="s">
        <v>306</v>
      </c>
      <c r="C741" s="1">
        <v>2</v>
      </c>
      <c r="D741" s="1" t="s">
        <v>10</v>
      </c>
      <c r="E741" s="6">
        <f>IF(logVir!E741&lt;&gt;0,logVir!K741-SKir!K741*logKir!K741-SLir!K741*logHir!K741-SLir!K741*logQir!E741,0)</f>
        <v>0.27696302542575213</v>
      </c>
      <c r="F741" s="6">
        <f>IF(logVir!F741&lt;&gt;0,logVir!L741-SKir!L741*logKir!L741-SLir!L741*logHir!L741-SLir!L741*logQir!F741,0)</f>
        <v>1.3909024265140915E-2</v>
      </c>
      <c r="G741" s="6">
        <f>IF(logVir!G741&lt;&gt;0,logVir!M741-SKir!M741*logKir!M741-SLir!M741*logHir!M741-SLir!M741*logQir!G741,0)</f>
        <v>0.1528070248805608</v>
      </c>
      <c r="H741" s="6">
        <f>IF(logVir!H741&lt;&gt;0,logVir!N741-SKir!N741*logKir!N741-SLir!N741*logHir!N741-SLir!N741*logQir!H741,0)</f>
        <v>0.3699701195261354</v>
      </c>
      <c r="I741" s="6">
        <f>IF(logVir!I741&lt;&gt;0,logVir!O741-SKir!O741*logKir!O741-SLir!O741*logHir!O741-SLir!O741*logQir!I741,0)</f>
        <v>7.7456463183942822E-2</v>
      </c>
    </row>
    <row r="742" spans="1:9" x14ac:dyDescent="0.15">
      <c r="A742" s="1">
        <v>33</v>
      </c>
      <c r="B742" s="1" t="s">
        <v>307</v>
      </c>
      <c r="C742" s="1">
        <v>3</v>
      </c>
      <c r="D742" s="1" t="s">
        <v>17</v>
      </c>
      <c r="E742" s="6">
        <f>IF(logVir!E742&lt;&gt;0,logVir!K742-SKir!K742*logKir!K742-SLir!K742*logHir!K742-SLir!K742*logQir!E742,0)</f>
        <v>-0.16842409873245912</v>
      </c>
      <c r="F742" s="6">
        <f>IF(logVir!F742&lt;&gt;0,logVir!L742-SKir!L742*logKir!L742-SLir!L742*logHir!L742-SLir!L742*logQir!F742,0)</f>
        <v>2.5215240965633323E-2</v>
      </c>
      <c r="G742" s="6">
        <f>IF(logVir!G742&lt;&gt;0,logVir!M742-SKir!M742*logKir!M742-SLir!M742*logHir!M742-SLir!M742*logQir!G742,0)</f>
        <v>0.29899384297804421</v>
      </c>
      <c r="H742" s="6">
        <f>IF(logVir!H742&lt;&gt;0,logVir!N742-SKir!N742*logKir!N742-SLir!N742*logHir!N742-SLir!N742*logQir!H742,0)</f>
        <v>-1.2028970071582157E-2</v>
      </c>
      <c r="I742" s="6">
        <f>IF(logVir!I742&lt;&gt;0,logVir!O742-SKir!O742*logKir!O742-SLir!O742*logHir!O742-SLir!O742*logQir!I742,0)</f>
        <v>0.19442188775495411</v>
      </c>
    </row>
    <row r="743" spans="1:9" x14ac:dyDescent="0.15">
      <c r="A743" s="1">
        <v>33</v>
      </c>
      <c r="B743" s="1" t="s">
        <v>307</v>
      </c>
      <c r="C743" s="1">
        <v>4</v>
      </c>
      <c r="D743" s="1" t="s">
        <v>18</v>
      </c>
      <c r="E743" s="6">
        <f>IF(logVir!E743&lt;&gt;0,logVir!K743-SKir!K743*logKir!K743-SLir!K743*logHir!K743-SLir!K743*logQir!E743,0)</f>
        <v>2.040463143515206E-2</v>
      </c>
      <c r="F743" s="6">
        <f>IF(logVir!F743&lt;&gt;0,logVir!L743-SKir!L743*logKir!L743-SLir!L743*logHir!L743-SLir!L743*logQir!F743,0)</f>
        <v>0.21749511567845226</v>
      </c>
      <c r="G743" s="6">
        <f>IF(logVir!G743&lt;&gt;0,logVir!M743-SKir!M743*logKir!M743-SLir!M743*logHir!M743-SLir!M743*logQir!G743,0)</f>
        <v>0.23447053505681598</v>
      </c>
      <c r="H743" s="6">
        <f>IF(logVir!H743&lt;&gt;0,logVir!N743-SKir!N743*logKir!N743-SLir!N743*logHir!N743-SLir!N743*logQir!H743,0)</f>
        <v>0.42865550350132331</v>
      </c>
      <c r="I743" s="6">
        <f>IF(logVir!I743&lt;&gt;0,logVir!O743-SKir!O743*logKir!O743-SLir!O743*logHir!O743-SLir!O743*logQir!I743,0)</f>
        <v>0.37866188000571388</v>
      </c>
    </row>
    <row r="744" spans="1:9" x14ac:dyDescent="0.15">
      <c r="A744" s="1">
        <v>33</v>
      </c>
      <c r="B744" s="1" t="s">
        <v>307</v>
      </c>
      <c r="C744" s="1">
        <v>5</v>
      </c>
      <c r="D744" s="1" t="s">
        <v>19</v>
      </c>
      <c r="E744" s="6">
        <f>IF(logVir!E744&lt;&gt;0,logVir!K744-SKir!K744*logKir!K744-SLir!K744*logHir!K744-SLir!K744*logQir!E744,0)</f>
        <v>0.29011216051372124</v>
      </c>
      <c r="F744" s="6">
        <f>IF(logVir!F744&lt;&gt;0,logVir!L744-SKir!L744*logKir!L744-SLir!L744*logHir!L744-SLir!L744*logQir!F744,0)</f>
        <v>0.16179248180764266</v>
      </c>
      <c r="G744" s="6">
        <f>IF(logVir!G744&lt;&gt;0,logVir!M744-SKir!M744*logKir!M744-SLir!M744*logHir!M744-SLir!M744*logQir!G744,0)</f>
        <v>-4.4701975428599772E-2</v>
      </c>
      <c r="H744" s="6">
        <f>IF(logVir!H744&lt;&gt;0,logVir!N744-SKir!N744*logKir!N744-SLir!N744*logHir!N744-SLir!N744*logQir!H744,0)</f>
        <v>-3.765231213189732E-2</v>
      </c>
      <c r="I744" s="6">
        <f>IF(logVir!I744&lt;&gt;0,logVir!O744-SKir!O744*logKir!O744-SLir!O744*logHir!O744-SLir!O744*logQir!I744,0)</f>
        <v>0.1368342525706249</v>
      </c>
    </row>
    <row r="745" spans="1:9" x14ac:dyDescent="0.15">
      <c r="A745" s="1">
        <v>33</v>
      </c>
      <c r="B745" s="1" t="s">
        <v>307</v>
      </c>
      <c r="C745" s="1">
        <v>6</v>
      </c>
      <c r="D745" s="1" t="s">
        <v>3</v>
      </c>
      <c r="E745" s="6">
        <f>IF(logVir!E745&lt;&gt;0,logVir!K745-SKir!K745*logKir!K745-SLir!K745*logHir!K745-SLir!K745*logQir!E745,0)</f>
        <v>0.3667045812965421</v>
      </c>
      <c r="F745" s="6">
        <f>IF(logVir!F745&lt;&gt;0,logVir!L745-SKir!L745*logKir!L745-SLir!L745*logHir!L745-SLir!L745*logQir!F745,0)</f>
        <v>-0.38032029577412102</v>
      </c>
      <c r="G745" s="6">
        <f>IF(logVir!G745&lt;&gt;0,logVir!M745-SKir!M745*logKir!M745-SLir!M745*logHir!M745-SLir!M745*logQir!G745,0)</f>
        <v>5.9471837936791283E-2</v>
      </c>
      <c r="H745" s="6">
        <f>IF(logVir!H745&lt;&gt;0,logVir!N745-SKir!N745*logKir!N745-SLir!N745*logHir!N745-SLir!N745*logQir!H745,0)</f>
        <v>-0.1349996517810628</v>
      </c>
      <c r="I745" s="6">
        <f>IF(logVir!I745&lt;&gt;0,logVir!O745-SKir!O745*logKir!O745-SLir!O745*logHir!O745-SLir!O745*logQir!I745,0)</f>
        <v>-1.1516252603575259</v>
      </c>
    </row>
    <row r="746" spans="1:9" x14ac:dyDescent="0.15">
      <c r="A746" s="1">
        <v>33</v>
      </c>
      <c r="B746" s="1" t="s">
        <v>307</v>
      </c>
      <c r="C746" s="1">
        <v>7</v>
      </c>
      <c r="D746" s="1" t="s">
        <v>20</v>
      </c>
      <c r="E746" s="6">
        <f>IF(logVir!E746&lt;&gt;0,logVir!K746-SKir!K746*logKir!K746-SLir!K746*logHir!K746-SLir!K746*logQir!E746,0)</f>
        <v>0.32402490025034414</v>
      </c>
      <c r="F746" s="6">
        <f>IF(logVir!F746&lt;&gt;0,logVir!L746-SKir!L746*logKir!L746-SLir!L746*logHir!L746-SLir!L746*logQir!F746,0)</f>
        <v>0.53229765785589533</v>
      </c>
      <c r="G746" s="6">
        <f>IF(logVir!G746&lt;&gt;0,logVir!M746-SKir!M746*logKir!M746-SLir!M746*logHir!M746-SLir!M746*logQir!G746,0)</f>
        <v>0.328864420727078</v>
      </c>
      <c r="H746" s="6">
        <f>IF(logVir!H746&lt;&gt;0,logVir!N746-SKir!N746*logKir!N746-SLir!N746*logHir!N746-SLir!N746*logQir!H746,0)</f>
        <v>1.0898895686326677</v>
      </c>
      <c r="I746" s="6">
        <f>IF(logVir!I746&lt;&gt;0,logVir!O746-SKir!O746*logKir!O746-SLir!O746*logHir!O746-SLir!O746*logQir!I746,0)</f>
        <v>0.64150243002274898</v>
      </c>
    </row>
    <row r="747" spans="1:9" x14ac:dyDescent="0.15">
      <c r="A747" s="1">
        <v>33</v>
      </c>
      <c r="B747" s="1" t="s">
        <v>307</v>
      </c>
      <c r="C747" s="1">
        <v>8</v>
      </c>
      <c r="D747" s="1" t="s">
        <v>21</v>
      </c>
      <c r="E747" s="6">
        <f>IF(logVir!E747&lt;&gt;0,logVir!K747-SKir!K747*logKir!K747-SLir!K747*logHir!K747-SLir!K747*logQir!E747,0)</f>
        <v>0.10307084472127073</v>
      </c>
      <c r="F747" s="6">
        <f>IF(logVir!F747&lt;&gt;0,logVir!L747-SKir!L747*logKir!L747-SLir!L747*logHir!L747-SLir!L747*logQir!F747,0)</f>
        <v>-8.2338850802282246E-2</v>
      </c>
      <c r="G747" s="6">
        <f>IF(logVir!G747&lt;&gt;0,logVir!M747-SKir!M747*logKir!M747-SLir!M747*logHir!M747-SLir!M747*logQir!G747,0)</f>
        <v>-1.8266321834148558E-2</v>
      </c>
      <c r="H747" s="6">
        <f>IF(logVir!H747&lt;&gt;0,logVir!N747-SKir!N747*logKir!N747-SLir!N747*logHir!N747-SLir!N747*logQir!H747,0)</f>
        <v>7.1142642617051222E-2</v>
      </c>
      <c r="I747" s="6">
        <f>IF(logVir!I747&lt;&gt;0,logVir!O747-SKir!O747*logKir!O747-SLir!O747*logHir!O747-SLir!O747*logQir!I747,0)</f>
        <v>0.30753643542040032</v>
      </c>
    </row>
    <row r="748" spans="1:9" x14ac:dyDescent="0.15">
      <c r="A748" s="1">
        <v>33</v>
      </c>
      <c r="B748" s="1" t="s">
        <v>307</v>
      </c>
      <c r="C748" s="1">
        <v>9</v>
      </c>
      <c r="D748" s="1" t="s">
        <v>22</v>
      </c>
      <c r="E748" s="6">
        <f>IF(logVir!E748&lt;&gt;0,logVir!K748-SKir!K748*logKir!K748-SLir!K748*logHir!K748-SLir!K748*logQir!E748,0)</f>
        <v>-0.49365496231554035</v>
      </c>
      <c r="F748" s="6">
        <f>IF(logVir!F748&lt;&gt;0,logVir!L748-SKir!L748*logKir!L748-SLir!L748*logHir!L748-SLir!L748*logQir!F748,0)</f>
        <v>-3.4019845070650971E-2</v>
      </c>
      <c r="G748" s="6">
        <f>IF(logVir!G748&lt;&gt;0,logVir!M748-SKir!M748*logKir!M748-SLir!M748*logHir!M748-SLir!M748*logQir!G748,0)</f>
        <v>0.33937749336845807</v>
      </c>
      <c r="H748" s="6">
        <f>IF(logVir!H748&lt;&gt;0,logVir!N748-SKir!N748*logKir!N748-SLir!N748*logHir!N748-SLir!N748*logQir!H748,0)</f>
        <v>0.2238311820356689</v>
      </c>
      <c r="I748" s="6">
        <f>IF(logVir!I748&lt;&gt;0,logVir!O748-SKir!O748*logKir!O748-SLir!O748*logHir!O748-SLir!O748*logQir!I748,0)</f>
        <v>0.26275468630674181</v>
      </c>
    </row>
    <row r="749" spans="1:9" x14ac:dyDescent="0.15">
      <c r="A749" s="1">
        <v>33</v>
      </c>
      <c r="B749" s="1" t="s">
        <v>307</v>
      </c>
      <c r="C749" s="1">
        <v>10</v>
      </c>
      <c r="D749" s="1" t="s">
        <v>23</v>
      </c>
      <c r="E749" s="6">
        <f>IF(logVir!E749&lt;&gt;0,logVir!K749-SKir!K749*logKir!K749-SLir!K749*logHir!K749-SLir!K749*logQir!E749,0)</f>
        <v>-8.3429363975681139E-2</v>
      </c>
      <c r="F749" s="6">
        <f>IF(logVir!F749&lt;&gt;0,logVir!L749-SKir!L749*logKir!L749-SLir!L749*logHir!L749-SLir!L749*logQir!F749,0)</f>
        <v>-0.23808817668228521</v>
      </c>
      <c r="G749" s="6">
        <f>IF(logVir!G749&lt;&gt;0,logVir!M749-SKir!M749*logKir!M749-SLir!M749*logHir!M749-SLir!M749*logQir!G749,0)</f>
        <v>-0.22055751149025377</v>
      </c>
      <c r="H749" s="6">
        <f>IF(logVir!H749&lt;&gt;0,logVir!N749-SKir!N749*logKir!N749-SLir!N749*logHir!N749-SLir!N749*logQir!H749,0)</f>
        <v>-0.2228171601481907</v>
      </c>
      <c r="I749" s="6">
        <f>IF(logVir!I749&lt;&gt;0,logVir!O749-SKir!O749*logKir!O749-SLir!O749*logHir!O749-SLir!O749*logQir!I749,0)</f>
        <v>6.1421715532165237E-2</v>
      </c>
    </row>
    <row r="750" spans="1:9" x14ac:dyDescent="0.15">
      <c r="A750" s="1">
        <v>33</v>
      </c>
      <c r="B750" s="1" t="s">
        <v>307</v>
      </c>
      <c r="C750" s="1">
        <v>11</v>
      </c>
      <c r="D750" s="1" t="s">
        <v>24</v>
      </c>
      <c r="E750" s="6">
        <f>IF(logVir!E750&lt;&gt;0,logVir!K750-SKir!K750*logKir!K750-SLir!K750*logHir!K750-SLir!K750*logQir!E750,0)</f>
        <v>-0.55676898318222545</v>
      </c>
      <c r="F750" s="6">
        <f>IF(logVir!F750&lt;&gt;0,logVir!L750-SKir!L750*logKir!L750-SLir!L750*logHir!L750-SLir!L750*logQir!F750,0)</f>
        <v>-0.10927948419448856</v>
      </c>
      <c r="G750" s="6">
        <f>IF(logVir!G750&lt;&gt;0,logVir!M750-SKir!M750*logKir!M750-SLir!M750*logHir!M750-SLir!M750*logQir!G750,0)</f>
        <v>-0.25722119508631319</v>
      </c>
      <c r="H750" s="6">
        <f>IF(logVir!H750&lt;&gt;0,logVir!N750-SKir!N750*logKir!N750-SLir!N750*logHir!N750-SLir!N750*logQir!H750,0)</f>
        <v>-0.20129622670751568</v>
      </c>
      <c r="I750" s="6">
        <f>IF(logVir!I750&lt;&gt;0,logVir!O750-SKir!O750*logKir!O750-SLir!O750*logHir!O750-SLir!O750*logQir!I750,0)</f>
        <v>1.826938210497691E-2</v>
      </c>
    </row>
    <row r="751" spans="1:9" x14ac:dyDescent="0.15">
      <c r="A751" s="1">
        <v>33</v>
      </c>
      <c r="B751" s="1" t="s">
        <v>307</v>
      </c>
      <c r="C751" s="1">
        <v>12</v>
      </c>
      <c r="D751" s="1" t="s">
        <v>25</v>
      </c>
      <c r="E751" s="6">
        <f>IF(logVir!E751&lt;&gt;0,logVir!K751-SKir!K751*logKir!K751-SLir!K751*logHir!K751-SLir!K751*logQir!E751,0)</f>
        <v>-0.72125302026337956</v>
      </c>
      <c r="F751" s="6">
        <f>IF(logVir!F751&lt;&gt;0,logVir!L751-SKir!L751*logKir!L751-SLir!L751*logHir!L751-SLir!L751*logQir!F751,0)</f>
        <v>-9.3429604888603593E-3</v>
      </c>
      <c r="G751" s="6">
        <f>IF(logVir!G751&lt;&gt;0,logVir!M751-SKir!M751*logKir!M751-SLir!M751*logHir!M751-SLir!M751*logQir!G751,0)</f>
        <v>-6.1812219281956557E-2</v>
      </c>
      <c r="H751" s="6">
        <f>IF(logVir!H751&lt;&gt;0,logVir!N751-SKir!N751*logKir!N751-SLir!N751*logHir!N751-SLir!N751*logQir!H751,0)</f>
        <v>7.4564926595075437E-2</v>
      </c>
      <c r="I751" s="6">
        <f>IF(logVir!I751&lt;&gt;0,logVir!O751-SKir!O751*logKir!O751-SLir!O751*logHir!O751-SLir!O751*logQir!I751,0)</f>
        <v>-4.0467609471823679E-2</v>
      </c>
    </row>
    <row r="752" spans="1:9" x14ac:dyDescent="0.15">
      <c r="A752" s="1">
        <v>33</v>
      </c>
      <c r="B752" s="1" t="s">
        <v>307</v>
      </c>
      <c r="C752" s="1">
        <v>13</v>
      </c>
      <c r="D752" s="1" t="s">
        <v>26</v>
      </c>
      <c r="E752" s="6">
        <f>IF(logVir!E752&lt;&gt;0,logVir!K752-SKir!K752*logKir!K752-SLir!K752*logHir!K752-SLir!K752*logQir!E752,0)</f>
        <v>0.34074193362141941</v>
      </c>
      <c r="F752" s="6">
        <f>IF(logVir!F752&lt;&gt;0,logVir!L752-SKir!L752*logKir!L752-SLir!L752*logHir!L752-SLir!L752*logQir!F752,0)</f>
        <v>0.20106829562694609</v>
      </c>
      <c r="G752" s="6">
        <f>IF(logVir!G752&lt;&gt;0,logVir!M752-SKir!M752*logKir!M752-SLir!M752*logHir!M752-SLir!M752*logQir!G752,0)</f>
        <v>-0.41617968892166451</v>
      </c>
      <c r="H752" s="6">
        <f>IF(logVir!H752&lt;&gt;0,logVir!N752-SKir!N752*logKir!N752-SLir!N752*logHir!N752-SLir!N752*logQir!H752,0)</f>
        <v>-3.8379355809669266E-2</v>
      </c>
      <c r="I752" s="6">
        <f>IF(logVir!I752&lt;&gt;0,logVir!O752-SKir!O752*logKir!O752-SLir!O752*logHir!O752-SLir!O752*logQir!I752,0)</f>
        <v>0.37271605621003723</v>
      </c>
    </row>
    <row r="753" spans="1:9" x14ac:dyDescent="0.15">
      <c r="A753" s="1">
        <v>33</v>
      </c>
      <c r="B753" s="1" t="s">
        <v>307</v>
      </c>
      <c r="C753" s="1">
        <v>14</v>
      </c>
      <c r="D753" s="1" t="s">
        <v>27</v>
      </c>
      <c r="E753" s="6">
        <f>IF(logVir!E753&lt;&gt;0,logVir!K753-SKir!K753*logKir!K753-SLir!K753*logHir!K753-SLir!K753*logQir!E753,0)</f>
        <v>0.76641263993417885</v>
      </c>
      <c r="F753" s="6">
        <f>IF(logVir!F753&lt;&gt;0,logVir!L753-SKir!L753*logKir!L753-SLir!L753*logHir!L753-SLir!L753*logQir!F753,0)</f>
        <v>0.20509935219247472</v>
      </c>
      <c r="G753" s="6">
        <f>IF(logVir!G753&lt;&gt;0,logVir!M753-SKir!M753*logKir!M753-SLir!M753*logHir!M753-SLir!M753*logQir!G753,0)</f>
        <v>0.34389533883447881</v>
      </c>
      <c r="H753" s="6">
        <f>IF(logVir!H753&lt;&gt;0,logVir!N753-SKir!N753*logKir!N753-SLir!N753*logHir!N753-SLir!N753*logQir!H753,0)</f>
        <v>0.54868125533277867</v>
      </c>
      <c r="I753" s="6">
        <f>IF(logVir!I753&lt;&gt;0,logVir!O753-SKir!O753*logKir!O753-SLir!O753*logHir!O753-SLir!O753*logQir!I753,0)</f>
        <v>-3.6938849203972349E-2</v>
      </c>
    </row>
    <row r="754" spans="1:9" x14ac:dyDescent="0.15">
      <c r="A754" s="1">
        <v>33</v>
      </c>
      <c r="B754" s="1" t="s">
        <v>307</v>
      </c>
      <c r="C754" s="1">
        <v>15</v>
      </c>
      <c r="D754" s="1" t="s">
        <v>28</v>
      </c>
      <c r="E754" s="6">
        <f>IF(logVir!E754&lt;&gt;0,logVir!K754-SKir!K754*logKir!K754-SLir!K754*logHir!K754-SLir!K754*logQir!E754,0)</f>
        <v>9.0780402329982308E-3</v>
      </c>
      <c r="F754" s="6">
        <f>IF(logVir!F754&lt;&gt;0,logVir!L754-SKir!L754*logKir!L754-SLir!L754*logHir!L754-SLir!L754*logQir!F754,0)</f>
        <v>0.1255315439545498</v>
      </c>
      <c r="G754" s="6">
        <f>IF(logVir!G754&lt;&gt;0,logVir!M754-SKir!M754*logKir!M754-SLir!M754*logHir!M754-SLir!M754*logQir!G754,0)</f>
        <v>2.7793250269649038E-2</v>
      </c>
      <c r="H754" s="6">
        <f>IF(logVir!H754&lt;&gt;0,logVir!N754-SKir!N754*logKir!N754-SLir!N754*logHir!N754-SLir!N754*logQir!H754,0)</f>
        <v>-1.3544315373320438E-2</v>
      </c>
      <c r="I754" s="6">
        <f>IF(logVir!I754&lt;&gt;0,logVir!O754-SKir!O754*logKir!O754-SLir!O754*logHir!O754-SLir!O754*logQir!I754,0)</f>
        <v>4.096933532649942E-3</v>
      </c>
    </row>
    <row r="755" spans="1:9" x14ac:dyDescent="0.15">
      <c r="A755" s="1">
        <v>33</v>
      </c>
      <c r="B755" s="1" t="s">
        <v>306</v>
      </c>
      <c r="C755" s="1">
        <v>16</v>
      </c>
      <c r="D755" s="1" t="s">
        <v>11</v>
      </c>
      <c r="E755" s="6">
        <f>IF(logVir!E755&lt;&gt;0,logVir!K755-SKir!K755*logKir!K755-SLir!K755*logHir!K755-SLir!K755*logQir!E755,0)</f>
        <v>-0.13199778853566793</v>
      </c>
      <c r="F755" s="6">
        <f>IF(logVir!F755&lt;&gt;0,logVir!L755-SKir!L755*logKir!L755-SLir!L755*logHir!L755-SLir!L755*logQir!F755,0)</f>
        <v>-0.20005956390008559</v>
      </c>
      <c r="G755" s="6">
        <f>IF(logVir!G755&lt;&gt;0,logVir!M755-SKir!M755*logKir!M755-SLir!M755*logHir!M755-SLir!M755*logQir!G755,0)</f>
        <v>-0.10304620443737278</v>
      </c>
      <c r="H755" s="6">
        <f>IF(logVir!H755&lt;&gt;0,logVir!N755-SKir!N755*logKir!N755-SLir!N755*logHir!N755-SLir!N755*logQir!H755,0)</f>
        <v>-0.17909894488906816</v>
      </c>
      <c r="I755" s="6">
        <f>IF(logVir!I755&lt;&gt;0,logVir!O755-SKir!O755*logKir!O755-SLir!O755*logHir!O755-SLir!O755*logQir!I755,0)</f>
        <v>-0.15819651236538201</v>
      </c>
    </row>
    <row r="756" spans="1:9" x14ac:dyDescent="0.15">
      <c r="A756" s="1">
        <v>33</v>
      </c>
      <c r="B756" s="1" t="s">
        <v>306</v>
      </c>
      <c r="C756" s="1">
        <v>17</v>
      </c>
      <c r="D756" s="1" t="s">
        <v>12</v>
      </c>
      <c r="E756" s="6">
        <f>IF(logVir!E756&lt;&gt;0,logVir!K756-SKir!K756*logKir!K756-SLir!K756*logHir!K756-SLir!K756*logQir!E756,0)</f>
        <v>-0.24303249163581137</v>
      </c>
      <c r="F756" s="6">
        <f>IF(logVir!F756&lt;&gt;0,logVir!L756-SKir!L756*logKir!L756-SLir!L756*logHir!L756-SLir!L756*logQir!F756,0)</f>
        <v>0.13601237566038385</v>
      </c>
      <c r="G756" s="6">
        <f>IF(logVir!G756&lt;&gt;0,logVir!M756-SKir!M756*logKir!M756-SLir!M756*logHir!M756-SLir!M756*logQir!G756,0)</f>
        <v>8.4032117363549444E-2</v>
      </c>
      <c r="H756" s="6">
        <f>IF(logVir!H756&lt;&gt;0,logVir!N756-SKir!N756*logKir!N756-SLir!N756*logHir!N756-SLir!N756*logQir!H756,0)</f>
        <v>7.5438948789443554E-3</v>
      </c>
      <c r="I756" s="6">
        <f>IF(logVir!I756&lt;&gt;0,logVir!O756-SKir!O756*logKir!O756-SLir!O756*logHir!O756-SLir!O756*logQir!I756,0)</f>
        <v>-0.12676714623702193</v>
      </c>
    </row>
    <row r="757" spans="1:9" x14ac:dyDescent="0.15">
      <c r="A757" s="1">
        <v>33</v>
      </c>
      <c r="B757" s="1" t="s">
        <v>306</v>
      </c>
      <c r="C757" s="1">
        <v>18</v>
      </c>
      <c r="D757" s="1" t="s">
        <v>13</v>
      </c>
      <c r="E757" s="6">
        <f>IF(logVir!E757&lt;&gt;0,logVir!K757-SKir!K757*logKir!K757-SLir!K757*logHir!K757-SLir!K757*logQir!E757,0)</f>
        <v>4.9432495249470035E-2</v>
      </c>
      <c r="F757" s="6">
        <f>IF(logVir!F757&lt;&gt;0,logVir!L757-SKir!L757*logKir!L757-SLir!L757*logHir!L757-SLir!L757*logQir!F757,0)</f>
        <v>-1.4757532462884651E-2</v>
      </c>
      <c r="G757" s="6">
        <f>IF(logVir!G757&lt;&gt;0,logVir!M757-SKir!M757*logKir!M757-SLir!M757*logHir!M757-SLir!M757*logQir!G757,0)</f>
        <v>3.9673032895655304E-2</v>
      </c>
      <c r="H757" s="6">
        <f>IF(logVir!H757&lt;&gt;0,logVir!N757-SKir!N757*logKir!N757-SLir!N757*logHir!N757-SLir!N757*logQir!H757,0)</f>
        <v>-6.5732713077829769E-2</v>
      </c>
      <c r="I757" s="6">
        <f>IF(logVir!I757&lt;&gt;0,logVir!O757-SKir!O757*logKir!O757-SLir!O757*logHir!O757-SLir!O757*logQir!I757,0)</f>
        <v>-0.2419305497551032</v>
      </c>
    </row>
    <row r="758" spans="1:9" x14ac:dyDescent="0.15">
      <c r="A758" s="1">
        <v>33</v>
      </c>
      <c r="B758" s="1" t="s">
        <v>306</v>
      </c>
      <c r="C758" s="1">
        <v>19</v>
      </c>
      <c r="D758" s="1" t="s">
        <v>14</v>
      </c>
      <c r="E758" s="6">
        <f>IF(logVir!E758&lt;&gt;0,logVir!K758-SKir!K758*logKir!K758-SLir!K758*logHir!K758-SLir!K758*logQir!E758,0)</f>
        <v>0.19107824897845668</v>
      </c>
      <c r="F758" s="6">
        <f>IF(logVir!F758&lt;&gt;0,logVir!L758-SKir!L758*logKir!L758-SLir!L758*logHir!L758-SLir!L758*logQir!F758,0)</f>
        <v>-0.10455897395911291</v>
      </c>
      <c r="G758" s="6">
        <f>IF(logVir!G758&lt;&gt;0,logVir!M758-SKir!M758*logKir!M758-SLir!M758*logHir!M758-SLir!M758*logQir!G758,0)</f>
        <v>-0.23132850731995508</v>
      </c>
      <c r="H758" s="6">
        <f>IF(logVir!H758&lt;&gt;0,logVir!N758-SKir!N758*logKir!N758-SLir!N758*logHir!N758-SLir!N758*logQir!H758,0)</f>
        <v>-8.6056161247758084E-2</v>
      </c>
      <c r="I758" s="6">
        <f>IF(logVir!I758&lt;&gt;0,logVir!O758-SKir!O758*logKir!O758-SLir!O758*logHir!O758-SLir!O758*logQir!I758,0)</f>
        <v>-3.2780758582081904E-2</v>
      </c>
    </row>
    <row r="759" spans="1:9" x14ac:dyDescent="0.15">
      <c r="A759" s="1">
        <v>33</v>
      </c>
      <c r="B759" s="1" t="s">
        <v>306</v>
      </c>
      <c r="C759" s="1">
        <v>20</v>
      </c>
      <c r="D759" s="1" t="s">
        <v>15</v>
      </c>
      <c r="E759" s="6">
        <f>IF(logVir!E759&lt;&gt;0,logVir!K759-SKir!K759*logKir!K759-SLir!K759*logHir!K759-SLir!K759*logQir!E759,0)</f>
        <v>0.52058479617969755</v>
      </c>
      <c r="F759" s="6">
        <f>IF(logVir!F759&lt;&gt;0,logVir!L759-SKir!L759*logKir!L759-SLir!L759*logHir!L759-SLir!L759*logQir!F759,0)</f>
        <v>0.30887254768616396</v>
      </c>
      <c r="G759" s="6">
        <f>IF(logVir!G759&lt;&gt;0,logVir!M759-SKir!M759*logKir!M759-SLir!M759*logHir!M759-SLir!M759*logQir!G759,0)</f>
        <v>0.10185375500744082</v>
      </c>
      <c r="H759" s="6">
        <f>IF(logVir!H759&lt;&gt;0,logVir!N759-SKir!N759*logKir!N759-SLir!N759*logHir!N759-SLir!N759*logQir!H759,0)</f>
        <v>3.4865570919156125E-2</v>
      </c>
      <c r="I759" s="6">
        <f>IF(logVir!I759&lt;&gt;0,logVir!O759-SKir!O759*logKir!O759-SLir!O759*logHir!O759-SLir!O759*logQir!I759,0)</f>
        <v>-3.2634527655539147E-2</v>
      </c>
    </row>
    <row r="760" spans="1:9" x14ac:dyDescent="0.15">
      <c r="A760" s="1">
        <v>33</v>
      </c>
      <c r="B760" s="1" t="s">
        <v>306</v>
      </c>
      <c r="C760" s="1">
        <v>21</v>
      </c>
      <c r="D760" s="1" t="s">
        <v>16</v>
      </c>
      <c r="E760" s="6">
        <f>IF(logVir!E760&lt;&gt;0,logVir!K760-SKir!K760*logKir!K760-SLir!K760*logHir!K760-SLir!K760*logQir!E760,0)</f>
        <v>-1.3121145107399711E-2</v>
      </c>
      <c r="F760" s="6">
        <f>IF(logVir!F760&lt;&gt;0,logVir!L760-SKir!L760*logKir!L760-SLir!L760*logHir!L760-SLir!L760*logQir!F760,0)</f>
        <v>0.12500216418083948</v>
      </c>
      <c r="G760" s="6">
        <f>IF(logVir!G760&lt;&gt;0,logVir!M760-SKir!M760*logKir!M760-SLir!M760*logHir!M760-SLir!M760*logQir!G760,0)</f>
        <v>7.8185858767749861E-2</v>
      </c>
      <c r="H760" s="6">
        <f>IF(logVir!H760&lt;&gt;0,logVir!N760-SKir!N760*logKir!N760-SLir!N760*logHir!N760-SLir!N760*logQir!H760,0)</f>
        <v>9.1037712080884306E-2</v>
      </c>
      <c r="I760" s="6">
        <f>IF(logVir!I760&lt;&gt;0,logVir!O760-SKir!O760*logKir!O760-SLir!O760*logHir!O760-SLir!O760*logQir!I760,0)</f>
        <v>0.14933904170636053</v>
      </c>
    </row>
    <row r="761" spans="1:9" x14ac:dyDescent="0.15">
      <c r="A761" s="1">
        <v>33</v>
      </c>
      <c r="B761" s="1" t="s">
        <v>168</v>
      </c>
      <c r="C761" s="1">
        <v>22</v>
      </c>
      <c r="D761" s="1" t="s">
        <v>8</v>
      </c>
      <c r="E761" s="6">
        <f>IF(logVir!E761&lt;&gt;0,logVir!K761-SKir!K761*logKir!K761-SLir!K761*logHir!K761-SLir!K761*logQir!E761,0)</f>
        <v>5.5518350649818499E-2</v>
      </c>
      <c r="F761" s="6">
        <f>IF(logVir!F761&lt;&gt;0,logVir!L761-SKir!L761*logKir!L761-SLir!L761*logHir!L761-SLir!L761*logQir!F761,0)</f>
        <v>3.2653031302183021E-2</v>
      </c>
      <c r="G761" s="6">
        <f>IF(logVir!G761&lt;&gt;0,logVir!M761-SKir!M761*logKir!M761-SLir!M761*logHir!M761-SLir!M761*logQir!G761,0)</f>
        <v>3.6021770815200832E-2</v>
      </c>
      <c r="H761" s="6">
        <f>IF(logVir!H761&lt;&gt;0,logVir!N761-SKir!N761*logKir!N761-SLir!N761*logHir!N761-SLir!N761*logQir!H761,0)</f>
        <v>-8.1292749473903317E-2</v>
      </c>
      <c r="I761" s="6">
        <f>IF(logVir!I761&lt;&gt;0,logVir!O761-SKir!O761*logKir!O761-SLir!O761*logHir!O761-SLir!O761*logQir!I761,0)</f>
        <v>-8.1145266782928313E-2</v>
      </c>
    </row>
    <row r="762" spans="1:9" x14ac:dyDescent="0.15">
      <c r="A762" s="1">
        <v>33</v>
      </c>
      <c r="B762" s="1" t="s">
        <v>168</v>
      </c>
      <c r="C762" s="1">
        <v>23</v>
      </c>
      <c r="D762" s="1" t="s">
        <v>29</v>
      </c>
      <c r="E762" s="6">
        <f>IF(logVir!E762&lt;&gt;0,logVir!K762-SKir!K762*logKir!K762-SLir!K762*logHir!K762-SLir!K762*logQir!E762,0)</f>
        <v>-0.14566826367564722</v>
      </c>
      <c r="F762" s="6">
        <f>IF(logVir!F762&lt;&gt;0,logVir!L762-SKir!L762*logKir!L762-SLir!L762*logHir!L762-SLir!L762*logQir!F762,0)</f>
        <v>-4.8795124626874853E-2</v>
      </c>
      <c r="G762" s="6">
        <f>IF(logVir!G762&lt;&gt;0,logVir!M762-SKir!M762*logKir!M762-SLir!M762*logHir!M762-SLir!M762*logQir!G762,0)</f>
        <v>-6.9778197737348252E-2</v>
      </c>
      <c r="H762" s="6">
        <f>IF(logVir!H762&lt;&gt;0,logVir!N762-SKir!N762*logKir!N762-SLir!N762*logHir!N762-SLir!N762*logQir!H762,0)</f>
        <v>-0.10169175341257705</v>
      </c>
      <c r="I762" s="6">
        <f>IF(logVir!I762&lt;&gt;0,logVir!O762-SKir!O762*logKir!O762-SLir!O762*logHir!O762-SLir!O762*logQir!I762,0)</f>
        <v>-0.20525127093851886</v>
      </c>
    </row>
    <row r="763" spans="1:9" x14ac:dyDescent="0.15">
      <c r="A763" s="1">
        <v>34</v>
      </c>
      <c r="B763" s="1" t="s">
        <v>308</v>
      </c>
      <c r="C763" s="1">
        <v>1</v>
      </c>
      <c r="D763" s="1" t="s">
        <v>9</v>
      </c>
      <c r="E763" s="6">
        <f>IF(logVir!E763&lt;&gt;0,logVir!K763-SKir!K763*logKir!K763-SLir!K763*logHir!K763-SLir!K763*logQir!E763,0)</f>
        <v>0.10307236312582256</v>
      </c>
      <c r="F763" s="6">
        <f>IF(logVir!F763&lt;&gt;0,logVir!L763-SKir!L763*logKir!L763-SLir!L763*logHir!L763-SLir!L763*logQir!F763,0)</f>
        <v>-7.5125926970730145E-2</v>
      </c>
      <c r="G763" s="6">
        <f>IF(logVir!G763&lt;&gt;0,logVir!M763-SKir!M763*logKir!M763-SLir!M763*logHir!M763-SLir!M763*logQir!G763,0)</f>
        <v>-0.10102591867901184</v>
      </c>
      <c r="H763" s="6">
        <f>IF(logVir!H763&lt;&gt;0,logVir!N763-SKir!N763*logKir!N763-SLir!N763*logHir!N763-SLir!N763*logQir!H763,0)</f>
        <v>-0.18389202852038053</v>
      </c>
      <c r="I763" s="6">
        <f>IF(logVir!I763&lt;&gt;0,logVir!O763-SKir!O763*logKir!O763-SLir!O763*logHir!O763-SLir!O763*logQir!I763,0)</f>
        <v>4.432077685293738E-3</v>
      </c>
    </row>
    <row r="764" spans="1:9" x14ac:dyDescent="0.15">
      <c r="A764" s="1">
        <v>34</v>
      </c>
      <c r="B764" s="1" t="s">
        <v>308</v>
      </c>
      <c r="C764" s="1">
        <v>2</v>
      </c>
      <c r="D764" s="1" t="s">
        <v>10</v>
      </c>
      <c r="E764" s="6">
        <f>IF(logVir!E764&lt;&gt;0,logVir!K764-SKir!K764*logKir!K764-SLir!K764*logHir!K764-SLir!K764*logQir!E764,0)</f>
        <v>1.1907604401520866</v>
      </c>
      <c r="F764" s="6">
        <f>IF(logVir!F764&lt;&gt;0,logVir!L764-SKir!L764*logKir!L764-SLir!L764*logHir!L764-SLir!L764*logQir!F764,0)</f>
        <v>0.30092786515864456</v>
      </c>
      <c r="G764" s="6">
        <f>IF(logVir!G764&lt;&gt;0,logVir!M764-SKir!M764*logKir!M764-SLir!M764*logHir!M764-SLir!M764*logQir!G764,0)</f>
        <v>0.30060765310688253</v>
      </c>
      <c r="H764" s="6">
        <f>IF(logVir!H764&lt;&gt;0,logVir!N764-SKir!N764*logKir!N764-SLir!N764*logHir!N764-SLir!N764*logQir!H764,0)</f>
        <v>0.13731628709026195</v>
      </c>
      <c r="I764" s="6">
        <f>IF(logVir!I764&lt;&gt;0,logVir!O764-SKir!O764*logKir!O764-SLir!O764*logHir!O764-SLir!O764*logQir!I764,0)</f>
        <v>0.41235761333151993</v>
      </c>
    </row>
    <row r="765" spans="1:9" x14ac:dyDescent="0.15">
      <c r="A765" s="1">
        <v>34</v>
      </c>
      <c r="B765" s="1" t="s">
        <v>309</v>
      </c>
      <c r="C765" s="1">
        <v>3</v>
      </c>
      <c r="D765" s="1" t="s">
        <v>17</v>
      </c>
      <c r="E765" s="6">
        <f>IF(logVir!E765&lt;&gt;0,logVir!K765-SKir!K765*logKir!K765-SLir!K765*logHir!K765-SLir!K765*logQir!E765,0)</f>
        <v>8.412706903748432E-2</v>
      </c>
      <c r="F765" s="6">
        <f>IF(logVir!F765&lt;&gt;0,logVir!L765-SKir!L765*logKir!L765-SLir!L765*logHir!L765-SLir!L765*logQir!F765,0)</f>
        <v>0.18675414037938437</v>
      </c>
      <c r="G765" s="6">
        <f>IF(logVir!G765&lt;&gt;0,logVir!M765-SKir!M765*logKir!M765-SLir!M765*logHir!M765-SLir!M765*logQir!G765,0)</f>
        <v>0.14674030995869836</v>
      </c>
      <c r="H765" s="6">
        <f>IF(logVir!H765&lt;&gt;0,logVir!N765-SKir!N765*logKir!N765-SLir!N765*logHir!N765-SLir!N765*logQir!H765,0)</f>
        <v>-5.1528893057376256E-2</v>
      </c>
      <c r="I765" s="6">
        <f>IF(logVir!I765&lt;&gt;0,logVir!O765-SKir!O765*logKir!O765-SLir!O765*logHir!O765-SLir!O765*logQir!I765,0)</f>
        <v>-0.10905981238668989</v>
      </c>
    </row>
    <row r="766" spans="1:9" x14ac:dyDescent="0.15">
      <c r="A766" s="1">
        <v>34</v>
      </c>
      <c r="B766" s="1" t="s">
        <v>309</v>
      </c>
      <c r="C766" s="1">
        <v>4</v>
      </c>
      <c r="D766" s="1" t="s">
        <v>18</v>
      </c>
      <c r="E766" s="6">
        <f>IF(logVir!E766&lt;&gt;0,logVir!K766-SKir!K766*logKir!K766-SLir!K766*logHir!K766-SLir!K766*logQir!E766,0)</f>
        <v>-7.1329359841815321E-2</v>
      </c>
      <c r="F766" s="6">
        <f>IF(logVir!F766&lt;&gt;0,logVir!L766-SKir!L766*logKir!L766-SLir!L766*logHir!L766-SLir!L766*logQir!F766,0)</f>
        <v>1.9532775982398547E-2</v>
      </c>
      <c r="G766" s="6">
        <f>IF(logVir!G766&lt;&gt;0,logVir!M766-SKir!M766*logKir!M766-SLir!M766*logHir!M766-SLir!M766*logQir!G766,0)</f>
        <v>4.1844770796092418E-2</v>
      </c>
      <c r="H766" s="6">
        <f>IF(logVir!H766&lt;&gt;0,logVir!N766-SKir!N766*logKir!N766-SLir!N766*logHir!N766-SLir!N766*logQir!H766,0)</f>
        <v>0.18084841953413572</v>
      </c>
      <c r="I766" s="6">
        <f>IF(logVir!I766&lt;&gt;0,logVir!O766-SKir!O766*logKir!O766-SLir!O766*logHir!O766-SLir!O766*logQir!I766,0)</f>
        <v>-8.3721473472306143E-2</v>
      </c>
    </row>
    <row r="767" spans="1:9" x14ac:dyDescent="0.15">
      <c r="A767" s="1">
        <v>34</v>
      </c>
      <c r="B767" s="1" t="s">
        <v>309</v>
      </c>
      <c r="C767" s="1">
        <v>5</v>
      </c>
      <c r="D767" s="1" t="s">
        <v>19</v>
      </c>
      <c r="E767" s="6">
        <f>IF(logVir!E767&lt;&gt;0,logVir!K767-SKir!K767*logKir!K767-SLir!K767*logHir!K767-SLir!K767*logQir!E767,0)</f>
        <v>-0.35257050599673989</v>
      </c>
      <c r="F767" s="6">
        <f>IF(logVir!F767&lt;&gt;0,logVir!L767-SKir!L767*logKir!L767-SLir!L767*logHir!L767-SLir!L767*logQir!F767,0)</f>
        <v>-0.66591880424284666</v>
      </c>
      <c r="G767" s="6">
        <f>IF(logVir!G767&lt;&gt;0,logVir!M767-SKir!M767*logKir!M767-SLir!M767*logHir!M767-SLir!M767*logQir!G767,0)</f>
        <v>-0.40374645115507551</v>
      </c>
      <c r="H767" s="6">
        <f>IF(logVir!H767&lt;&gt;0,logVir!N767-SKir!N767*logKir!N767-SLir!N767*logHir!N767-SLir!N767*logQir!H767,0)</f>
        <v>-0.38793181258597426</v>
      </c>
      <c r="I767" s="6">
        <f>IF(logVir!I767&lt;&gt;0,logVir!O767-SKir!O767*logKir!O767-SLir!O767*logHir!O767-SLir!O767*logQir!I767,0)</f>
        <v>-7.1428531013109406E-2</v>
      </c>
    </row>
    <row r="768" spans="1:9" x14ac:dyDescent="0.15">
      <c r="A768" s="1">
        <v>34</v>
      </c>
      <c r="B768" s="1" t="s">
        <v>309</v>
      </c>
      <c r="C768" s="1">
        <v>6</v>
      </c>
      <c r="D768" s="1" t="s">
        <v>3</v>
      </c>
      <c r="E768" s="6">
        <f>IF(logVir!E768&lt;&gt;0,logVir!K768-SKir!K768*logKir!K768-SLir!K768*logHir!K768-SLir!K768*logQir!E768,0)</f>
        <v>0.20052734867784558</v>
      </c>
      <c r="F768" s="6">
        <f>IF(logVir!F768&lt;&gt;0,logVir!L768-SKir!L768*logKir!L768-SLir!L768*logHir!L768-SLir!L768*logQir!F768,0)</f>
        <v>0.12879447354291818</v>
      </c>
      <c r="G768" s="6">
        <f>IF(logVir!G768&lt;&gt;0,logVir!M768-SKir!M768*logKir!M768-SLir!M768*logHir!M768-SLir!M768*logQir!G768,0)</f>
        <v>-7.7891157070961822E-2</v>
      </c>
      <c r="H768" s="6">
        <f>IF(logVir!H768&lt;&gt;0,logVir!N768-SKir!N768*logKir!N768-SLir!N768*logHir!N768-SLir!N768*logQir!H768,0)</f>
        <v>-0.1967575808601322</v>
      </c>
      <c r="I768" s="6">
        <f>IF(logVir!I768&lt;&gt;0,logVir!O768-SKir!O768*logKir!O768-SLir!O768*logHir!O768-SLir!O768*logQir!I768,0)</f>
        <v>-0.35520348663546347</v>
      </c>
    </row>
    <row r="769" spans="1:9" x14ac:dyDescent="0.15">
      <c r="A769" s="1">
        <v>34</v>
      </c>
      <c r="B769" s="1" t="s">
        <v>309</v>
      </c>
      <c r="C769" s="1">
        <v>7</v>
      </c>
      <c r="D769" s="1" t="s">
        <v>20</v>
      </c>
      <c r="E769" s="6">
        <f>IF(logVir!E769&lt;&gt;0,logVir!K769-SKir!K769*logKir!K769-SLir!K769*logHir!K769-SLir!K769*logQir!E769,0)</f>
        <v>-0.51690896850261425</v>
      </c>
      <c r="F769" s="6">
        <f>IF(logVir!F769&lt;&gt;0,logVir!L769-SKir!L769*logKir!L769-SLir!L769*logHir!L769-SLir!L769*logQir!F769,0)</f>
        <v>-0.23097651380856676</v>
      </c>
      <c r="G769" s="6">
        <f>IF(logVir!G769&lt;&gt;0,logVir!M769-SKir!M769*logKir!M769-SLir!M769*logHir!M769-SLir!M769*logQir!G769,0)</f>
        <v>-0.37510012342076643</v>
      </c>
      <c r="H769" s="6">
        <f>IF(logVir!H769&lt;&gt;0,logVir!N769-SKir!N769*logKir!N769-SLir!N769*logHir!N769-SLir!N769*logQir!H769,0)</f>
        <v>-0.64732334290632521</v>
      </c>
      <c r="I769" s="6">
        <f>IF(logVir!I769&lt;&gt;0,logVir!O769-SKir!O769*logKir!O769-SLir!O769*logHir!O769-SLir!O769*logQir!I769,0)</f>
        <v>-3.1683343747657231</v>
      </c>
    </row>
    <row r="770" spans="1:9" x14ac:dyDescent="0.15">
      <c r="A770" s="1">
        <v>34</v>
      </c>
      <c r="B770" s="1" t="s">
        <v>309</v>
      </c>
      <c r="C770" s="1">
        <v>8</v>
      </c>
      <c r="D770" s="1" t="s">
        <v>21</v>
      </c>
      <c r="E770" s="6">
        <f>IF(logVir!E770&lt;&gt;0,logVir!K770-SKir!K770*logKir!K770-SLir!K770*logHir!K770-SLir!K770*logQir!E770,0)</f>
        <v>-4.9839286491309288E-2</v>
      </c>
      <c r="F770" s="6">
        <f>IF(logVir!F770&lt;&gt;0,logVir!L770-SKir!L770*logKir!L770-SLir!L770*logHir!L770-SLir!L770*logQir!F770,0)</f>
        <v>-0.19232489343101347</v>
      </c>
      <c r="G770" s="6">
        <f>IF(logVir!G770&lt;&gt;0,logVir!M770-SKir!M770*logKir!M770-SLir!M770*logHir!M770-SLir!M770*logQir!G770,0)</f>
        <v>-0.11623842064835901</v>
      </c>
      <c r="H770" s="6">
        <f>IF(logVir!H770&lt;&gt;0,logVir!N770-SKir!N770*logKir!N770-SLir!N770*logHir!N770-SLir!N770*logQir!H770,0)</f>
        <v>1.0131778575648703E-2</v>
      </c>
      <c r="I770" s="6">
        <f>IF(logVir!I770&lt;&gt;0,logVir!O770-SKir!O770*logKir!O770-SLir!O770*logHir!O770-SLir!O770*logQir!I770,0)</f>
        <v>4.0597530183410058E-2</v>
      </c>
    </row>
    <row r="771" spans="1:9" x14ac:dyDescent="0.15">
      <c r="A771" s="1">
        <v>34</v>
      </c>
      <c r="B771" s="1" t="s">
        <v>309</v>
      </c>
      <c r="C771" s="1">
        <v>9</v>
      </c>
      <c r="D771" s="1" t="s">
        <v>22</v>
      </c>
      <c r="E771" s="6">
        <f>IF(logVir!E771&lt;&gt;0,logVir!K771-SKir!K771*logKir!K771-SLir!K771*logHir!K771-SLir!K771*logQir!E771,0)</f>
        <v>-0.21776578676177155</v>
      </c>
      <c r="F771" s="6">
        <f>IF(logVir!F771&lt;&gt;0,logVir!L771-SKir!L771*logKir!L771-SLir!L771*logHir!L771-SLir!L771*logQir!F771,0)</f>
        <v>-0.31730396857403448</v>
      </c>
      <c r="G771" s="6">
        <f>IF(logVir!G771&lt;&gt;0,logVir!M771-SKir!M771*logKir!M771-SLir!M771*logHir!M771-SLir!M771*logQir!G771,0)</f>
        <v>0.42023606458758028</v>
      </c>
      <c r="H771" s="6">
        <f>IF(logVir!H771&lt;&gt;0,logVir!N771-SKir!N771*logKir!N771-SLir!N771*logHir!N771-SLir!N771*logQir!H771,0)</f>
        <v>0.58992095496947305</v>
      </c>
      <c r="I771" s="6">
        <f>IF(logVir!I771&lt;&gt;0,logVir!O771-SKir!O771*logKir!O771-SLir!O771*logHir!O771-SLir!O771*logQir!I771,0)</f>
        <v>-0.34201179721229952</v>
      </c>
    </row>
    <row r="772" spans="1:9" x14ac:dyDescent="0.15">
      <c r="A772" s="1">
        <v>34</v>
      </c>
      <c r="B772" s="1" t="s">
        <v>309</v>
      </c>
      <c r="C772" s="1">
        <v>10</v>
      </c>
      <c r="D772" s="1" t="s">
        <v>23</v>
      </c>
      <c r="E772" s="6">
        <f>IF(logVir!E772&lt;&gt;0,logVir!K772-SKir!K772*logKir!K772-SLir!K772*logHir!K772-SLir!K772*logQir!E772,0)</f>
        <v>-0.19768846559240499</v>
      </c>
      <c r="F772" s="6">
        <f>IF(logVir!F772&lt;&gt;0,logVir!L772-SKir!L772*logKir!L772-SLir!L772*logHir!L772-SLir!L772*logQir!F772,0)</f>
        <v>-0.15020887812364445</v>
      </c>
      <c r="G772" s="6">
        <f>IF(logVir!G772&lt;&gt;0,logVir!M772-SKir!M772*logKir!M772-SLir!M772*logHir!M772-SLir!M772*logQir!G772,0)</f>
        <v>-0.20465070603102808</v>
      </c>
      <c r="H772" s="6">
        <f>IF(logVir!H772&lt;&gt;0,logVir!N772-SKir!N772*logKir!N772-SLir!N772*logHir!N772-SLir!N772*logQir!H772,0)</f>
        <v>-3.192770058532296E-2</v>
      </c>
      <c r="I772" s="6">
        <f>IF(logVir!I772&lt;&gt;0,logVir!O772-SKir!O772*logKir!O772-SLir!O772*logHir!O772-SLir!O772*logQir!I772,0)</f>
        <v>-2.8179277277440545E-2</v>
      </c>
    </row>
    <row r="773" spans="1:9" x14ac:dyDescent="0.15">
      <c r="A773" s="1">
        <v>34</v>
      </c>
      <c r="B773" s="1" t="s">
        <v>309</v>
      </c>
      <c r="C773" s="1">
        <v>11</v>
      </c>
      <c r="D773" s="1" t="s">
        <v>24</v>
      </c>
      <c r="E773" s="6">
        <f>IF(logVir!E773&lt;&gt;0,logVir!K773-SKir!K773*logKir!K773-SLir!K773*logHir!K773-SLir!K773*logQir!E773,0)</f>
        <v>-0.12278760085049933</v>
      </c>
      <c r="F773" s="6">
        <f>IF(logVir!F773&lt;&gt;0,logVir!L773-SKir!L773*logKir!L773-SLir!L773*logHir!L773-SLir!L773*logQir!F773,0)</f>
        <v>0.14583890309798597</v>
      </c>
      <c r="G773" s="6">
        <f>IF(logVir!G773&lt;&gt;0,logVir!M773-SKir!M773*logKir!M773-SLir!M773*logHir!M773-SLir!M773*logQir!G773,0)</f>
        <v>6.7323273562736222E-2</v>
      </c>
      <c r="H773" s="6">
        <f>IF(logVir!H773&lt;&gt;0,logVir!N773-SKir!N773*logKir!N773-SLir!N773*logHir!N773-SLir!N773*logQir!H773,0)</f>
        <v>8.9615757062018547E-2</v>
      </c>
      <c r="I773" s="6">
        <f>IF(logVir!I773&lt;&gt;0,logVir!O773-SKir!O773*logKir!O773-SLir!O773*logHir!O773-SLir!O773*logQir!I773,0)</f>
        <v>8.0124389480230873E-2</v>
      </c>
    </row>
    <row r="774" spans="1:9" x14ac:dyDescent="0.15">
      <c r="A774" s="1">
        <v>34</v>
      </c>
      <c r="B774" s="1" t="s">
        <v>309</v>
      </c>
      <c r="C774" s="1">
        <v>12</v>
      </c>
      <c r="D774" s="1" t="s">
        <v>25</v>
      </c>
      <c r="E774" s="6">
        <f>IF(logVir!E774&lt;&gt;0,logVir!K774-SKir!K774*logKir!K774-SLir!K774*logHir!K774-SLir!K774*logQir!E774,0)</f>
        <v>0.24890807591377651</v>
      </c>
      <c r="F774" s="6">
        <f>IF(logVir!F774&lt;&gt;0,logVir!L774-SKir!L774*logKir!L774-SLir!L774*logHir!L774-SLir!L774*logQir!F774,0)</f>
        <v>0.41012773788105672</v>
      </c>
      <c r="G774" s="6">
        <f>IF(logVir!G774&lt;&gt;0,logVir!M774-SKir!M774*logKir!M774-SLir!M774*logHir!M774-SLir!M774*logQir!G774,0)</f>
        <v>4.6759482853991993E-2</v>
      </c>
      <c r="H774" s="6">
        <f>IF(logVir!H774&lt;&gt;0,logVir!N774-SKir!N774*logKir!N774-SLir!N774*logHir!N774-SLir!N774*logQir!H774,0)</f>
        <v>0.26219822689670319</v>
      </c>
      <c r="I774" s="6">
        <f>IF(logVir!I774&lt;&gt;0,logVir!O774-SKir!O774*logKir!O774-SLir!O774*logHir!O774-SLir!O774*logQir!I774,0)</f>
        <v>-9.08724470901702E-2</v>
      </c>
    </row>
    <row r="775" spans="1:9" x14ac:dyDescent="0.15">
      <c r="A775" s="1">
        <v>34</v>
      </c>
      <c r="B775" s="1" t="s">
        <v>309</v>
      </c>
      <c r="C775" s="1">
        <v>13</v>
      </c>
      <c r="D775" s="1" t="s">
        <v>26</v>
      </c>
      <c r="E775" s="6">
        <f>IF(logVir!E775&lt;&gt;0,logVir!K775-SKir!K775*logKir!K775-SLir!K775*logHir!K775-SLir!K775*logQir!E775,0)</f>
        <v>0.29623133608940966</v>
      </c>
      <c r="F775" s="6">
        <f>IF(logVir!F775&lt;&gt;0,logVir!L775-SKir!L775*logKir!L775-SLir!L775*logHir!L775-SLir!L775*logQir!F775,0)</f>
        <v>0.55309754670139499</v>
      </c>
      <c r="G775" s="6">
        <f>IF(logVir!G775&lt;&gt;0,logVir!M775-SKir!M775*logKir!M775-SLir!M775*logHir!M775-SLir!M775*logQir!G775,0)</f>
        <v>0.14750487723949446</v>
      </c>
      <c r="H775" s="6">
        <f>IF(logVir!H775&lt;&gt;0,logVir!N775-SKir!N775*logKir!N775-SLir!N775*logHir!N775-SLir!N775*logQir!H775,0)</f>
        <v>-0.1945841820911387</v>
      </c>
      <c r="I775" s="6">
        <f>IF(logVir!I775&lt;&gt;0,logVir!O775-SKir!O775*logKir!O775-SLir!O775*logHir!O775-SLir!O775*logQir!I775,0)</f>
        <v>0.37922380861767785</v>
      </c>
    </row>
    <row r="776" spans="1:9" x14ac:dyDescent="0.15">
      <c r="A776" s="1">
        <v>34</v>
      </c>
      <c r="B776" s="1" t="s">
        <v>309</v>
      </c>
      <c r="C776" s="1">
        <v>14</v>
      </c>
      <c r="D776" s="1" t="s">
        <v>27</v>
      </c>
      <c r="E776" s="6">
        <f>IF(logVir!E776&lt;&gt;0,logVir!K776-SKir!K776*logKir!K776-SLir!K776*logHir!K776-SLir!K776*logQir!E776,0)</f>
        <v>0.58492646842875973</v>
      </c>
      <c r="F776" s="6">
        <f>IF(logVir!F776&lt;&gt;0,logVir!L776-SKir!L776*logKir!L776-SLir!L776*logHir!L776-SLir!L776*logQir!F776,0)</f>
        <v>0.42784093359440362</v>
      </c>
      <c r="G776" s="6">
        <f>IF(logVir!G776&lt;&gt;0,logVir!M776-SKir!M776*logKir!M776-SLir!M776*logHir!M776-SLir!M776*logQir!G776,0)</f>
        <v>7.5224397942478441E-2</v>
      </c>
      <c r="H776" s="6">
        <f>IF(logVir!H776&lt;&gt;0,logVir!N776-SKir!N776*logKir!N776-SLir!N776*logHir!N776-SLir!N776*logQir!H776,0)</f>
        <v>0.73872536402515765</v>
      </c>
      <c r="I776" s="6">
        <f>IF(logVir!I776&lt;&gt;0,logVir!O776-SKir!O776*logKir!O776-SLir!O776*logHir!O776-SLir!O776*logQir!I776,0)</f>
        <v>0.42214431196664298</v>
      </c>
    </row>
    <row r="777" spans="1:9" x14ac:dyDescent="0.15">
      <c r="A777" s="1">
        <v>34</v>
      </c>
      <c r="B777" s="1" t="s">
        <v>309</v>
      </c>
      <c r="C777" s="1">
        <v>15</v>
      </c>
      <c r="D777" s="1" t="s">
        <v>28</v>
      </c>
      <c r="E777" s="6">
        <f>IF(logVir!E777&lt;&gt;0,logVir!K777-SKir!K777*logKir!K777-SLir!K777*logHir!K777-SLir!K777*logQir!E777,0)</f>
        <v>0.16654134671160234</v>
      </c>
      <c r="F777" s="6">
        <f>IF(logVir!F777&lt;&gt;0,logVir!L777-SKir!L777*logKir!L777-SLir!L777*logHir!L777-SLir!L777*logQir!F777,0)</f>
        <v>6.6372959716340274E-2</v>
      </c>
      <c r="G777" s="6">
        <f>IF(logVir!G777&lt;&gt;0,logVir!M777-SKir!M777*logKir!M777-SLir!M777*logHir!M777-SLir!M777*logQir!G777,0)</f>
        <v>-6.0965649974683241E-2</v>
      </c>
      <c r="H777" s="6">
        <f>IF(logVir!H777&lt;&gt;0,logVir!N777-SKir!N777*logKir!N777-SLir!N777*logHir!N777-SLir!N777*logQir!H777,0)</f>
        <v>-3.1567741803284588E-2</v>
      </c>
      <c r="I777" s="6">
        <f>IF(logVir!I777&lt;&gt;0,logVir!O777-SKir!O777*logKir!O777-SLir!O777*logHir!O777-SLir!O777*logQir!I777,0)</f>
        <v>4.7270107248888082E-2</v>
      </c>
    </row>
    <row r="778" spans="1:9" x14ac:dyDescent="0.15">
      <c r="A778" s="1">
        <v>34</v>
      </c>
      <c r="B778" s="1" t="s">
        <v>308</v>
      </c>
      <c r="C778" s="1">
        <v>16</v>
      </c>
      <c r="D778" s="1" t="s">
        <v>11</v>
      </c>
      <c r="E778" s="6">
        <f>IF(logVir!E778&lt;&gt;0,logVir!K778-SKir!K778*logKir!K778-SLir!K778*logHir!K778-SLir!K778*logQir!E778,0)</f>
        <v>-6.6363496650282183E-2</v>
      </c>
      <c r="F778" s="6">
        <f>IF(logVir!F778&lt;&gt;0,logVir!L778-SKir!L778*logKir!L778-SLir!L778*logHir!L778-SLir!L778*logQir!F778,0)</f>
        <v>-2.7375469026102023E-2</v>
      </c>
      <c r="G778" s="6">
        <f>IF(logVir!G778&lt;&gt;0,logVir!M778-SKir!M778*logKir!M778-SLir!M778*logHir!M778-SLir!M778*logQir!G778,0)</f>
        <v>-0.13780889941567964</v>
      </c>
      <c r="H778" s="6">
        <f>IF(logVir!H778&lt;&gt;0,logVir!N778-SKir!N778*logKir!N778-SLir!N778*logHir!N778-SLir!N778*logQir!H778,0)</f>
        <v>-0.19495859661748094</v>
      </c>
      <c r="I778" s="6">
        <f>IF(logVir!I778&lt;&gt;0,logVir!O778-SKir!O778*logKir!O778-SLir!O778*logHir!O778-SLir!O778*logQir!I778,0)</f>
        <v>-0.16089942497190679</v>
      </c>
    </row>
    <row r="779" spans="1:9" x14ac:dyDescent="0.15">
      <c r="A779" s="1">
        <v>34</v>
      </c>
      <c r="B779" s="1" t="s">
        <v>308</v>
      </c>
      <c r="C779" s="1">
        <v>17</v>
      </c>
      <c r="D779" s="1" t="s">
        <v>12</v>
      </c>
      <c r="E779" s="6">
        <f>IF(logVir!E779&lt;&gt;0,logVir!K779-SKir!K779*logKir!K779-SLir!K779*logHir!K779-SLir!K779*logQir!E779,0)</f>
        <v>4.5231041366201354E-2</v>
      </c>
      <c r="F779" s="6">
        <f>IF(logVir!F779&lt;&gt;0,logVir!L779-SKir!L779*logKir!L779-SLir!L779*logHir!L779-SLir!L779*logQir!F779,0)</f>
        <v>-7.9442798156136488E-2</v>
      </c>
      <c r="G779" s="6">
        <f>IF(logVir!G779&lt;&gt;0,logVir!M779-SKir!M779*logKir!M779-SLir!M779*logHir!M779-SLir!M779*logQir!G779,0)</f>
        <v>6.4324741345275022E-2</v>
      </c>
      <c r="H779" s="6">
        <f>IF(logVir!H779&lt;&gt;0,logVir!N779-SKir!N779*logKir!N779-SLir!N779*logHir!N779-SLir!N779*logQir!H779,0)</f>
        <v>-0.12985423590825415</v>
      </c>
      <c r="I779" s="6">
        <f>IF(logVir!I779&lt;&gt;0,logVir!O779-SKir!O779*logKir!O779-SLir!O779*logHir!O779-SLir!O779*logQir!I779,0)</f>
        <v>-4.4826487778152582E-2</v>
      </c>
    </row>
    <row r="780" spans="1:9" x14ac:dyDescent="0.15">
      <c r="A780" s="1">
        <v>34</v>
      </c>
      <c r="B780" s="1" t="s">
        <v>308</v>
      </c>
      <c r="C780" s="1">
        <v>18</v>
      </c>
      <c r="D780" s="1" t="s">
        <v>13</v>
      </c>
      <c r="E780" s="6">
        <f>IF(logVir!E780&lt;&gt;0,logVir!K780-SKir!K780*logKir!K780-SLir!K780*logHir!K780-SLir!K780*logQir!E780,0)</f>
        <v>0.32155866292877605</v>
      </c>
      <c r="F780" s="6">
        <f>IF(logVir!F780&lt;&gt;0,logVir!L780-SKir!L780*logKir!L780-SLir!L780*logHir!L780-SLir!L780*logQir!F780,0)</f>
        <v>0.49788772920379265</v>
      </c>
      <c r="G780" s="6">
        <f>IF(logVir!G780&lt;&gt;0,logVir!M780-SKir!M780*logKir!M780-SLir!M780*logHir!M780-SLir!M780*logQir!G780,0)</f>
        <v>0.48999285459561392</v>
      </c>
      <c r="H780" s="6">
        <f>IF(logVir!H780&lt;&gt;0,logVir!N780-SKir!N780*logKir!N780-SLir!N780*logHir!N780-SLir!N780*logQir!H780,0)</f>
        <v>0.28568265022686912</v>
      </c>
      <c r="I780" s="6">
        <f>IF(logVir!I780&lt;&gt;0,logVir!O780-SKir!O780*logKir!O780-SLir!O780*logHir!O780-SLir!O780*logQir!I780,0)</f>
        <v>0.11106038175265623</v>
      </c>
    </row>
    <row r="781" spans="1:9" x14ac:dyDescent="0.15">
      <c r="A781" s="1">
        <v>34</v>
      </c>
      <c r="B781" s="1" t="s">
        <v>308</v>
      </c>
      <c r="C781" s="1">
        <v>19</v>
      </c>
      <c r="D781" s="1" t="s">
        <v>14</v>
      </c>
      <c r="E781" s="6">
        <f>IF(logVir!E781&lt;&gt;0,logVir!K781-SKir!K781*logKir!K781-SLir!K781*logHir!K781-SLir!K781*logQir!E781,0)</f>
        <v>0.17265200716676754</v>
      </c>
      <c r="F781" s="6">
        <f>IF(logVir!F781&lt;&gt;0,logVir!L781-SKir!L781*logKir!L781-SLir!L781*logHir!L781-SLir!L781*logQir!F781,0)</f>
        <v>0.15718031538016361</v>
      </c>
      <c r="G781" s="6">
        <f>IF(logVir!G781&lt;&gt;0,logVir!M781-SKir!M781*logKir!M781-SLir!M781*logHir!M781-SLir!M781*logQir!G781,0)</f>
        <v>7.0732826859783382E-2</v>
      </c>
      <c r="H781" s="6">
        <f>IF(logVir!H781&lt;&gt;0,logVir!N781-SKir!N781*logKir!N781-SLir!N781*logHir!N781-SLir!N781*logQir!H781,0)</f>
        <v>0.28009394676888627</v>
      </c>
      <c r="I781" s="6">
        <f>IF(logVir!I781&lt;&gt;0,logVir!O781-SKir!O781*logKir!O781-SLir!O781*logHir!O781-SLir!O781*logQir!I781,0)</f>
        <v>6.7281709747402996E-2</v>
      </c>
    </row>
    <row r="782" spans="1:9" x14ac:dyDescent="0.15">
      <c r="A782" s="1">
        <v>34</v>
      </c>
      <c r="B782" s="1" t="s">
        <v>308</v>
      </c>
      <c r="C782" s="1">
        <v>20</v>
      </c>
      <c r="D782" s="1" t="s">
        <v>15</v>
      </c>
      <c r="E782" s="6">
        <f>IF(logVir!E782&lt;&gt;0,logVir!K782-SKir!K782*logKir!K782-SLir!K782*logHir!K782-SLir!K782*logQir!E782,0)</f>
        <v>0.10206044269883116</v>
      </c>
      <c r="F782" s="6">
        <f>IF(logVir!F782&lt;&gt;0,logVir!L782-SKir!L782*logKir!L782-SLir!L782*logHir!L782-SLir!L782*logQir!F782,0)</f>
        <v>1.4935898737877474E-2</v>
      </c>
      <c r="G782" s="6">
        <f>IF(logVir!G782&lt;&gt;0,logVir!M782-SKir!M782*logKir!M782-SLir!M782*logHir!M782-SLir!M782*logQir!G782,0)</f>
        <v>-1.9485357893586144E-2</v>
      </c>
      <c r="H782" s="6">
        <f>IF(logVir!H782&lt;&gt;0,logVir!N782-SKir!N782*logKir!N782-SLir!N782*logHir!N782-SLir!N782*logQir!H782,0)</f>
        <v>-2.3186989471338574E-2</v>
      </c>
      <c r="I782" s="6">
        <f>IF(logVir!I782&lt;&gt;0,logVir!O782-SKir!O782*logKir!O782-SLir!O782*logHir!O782-SLir!O782*logQir!I782,0)</f>
        <v>1.3466258957370568E-2</v>
      </c>
    </row>
    <row r="783" spans="1:9" x14ac:dyDescent="0.15">
      <c r="A783" s="1">
        <v>34</v>
      </c>
      <c r="B783" s="1" t="s">
        <v>308</v>
      </c>
      <c r="C783" s="1">
        <v>21</v>
      </c>
      <c r="D783" s="1" t="s">
        <v>16</v>
      </c>
      <c r="E783" s="6">
        <f>IF(logVir!E783&lt;&gt;0,logVir!K783-SKir!K783*logKir!K783-SLir!K783*logHir!K783-SLir!K783*logQir!E783,0)</f>
        <v>0.32870669130388486</v>
      </c>
      <c r="F783" s="6">
        <f>IF(logVir!F783&lt;&gt;0,logVir!L783-SKir!L783*logKir!L783-SLir!L783*logHir!L783-SLir!L783*logQir!F783,0)</f>
        <v>8.7210516605677663E-2</v>
      </c>
      <c r="G783" s="6">
        <f>IF(logVir!G783&lt;&gt;0,logVir!M783-SKir!M783*logKir!M783-SLir!M783*logHir!M783-SLir!M783*logQir!G783,0)</f>
        <v>5.7506657848375664E-2</v>
      </c>
      <c r="H783" s="6">
        <f>IF(logVir!H783&lt;&gt;0,logVir!N783-SKir!N783*logKir!N783-SLir!N783*logHir!N783-SLir!N783*logQir!H783,0)</f>
        <v>9.5489154318328925E-2</v>
      </c>
      <c r="I783" s="6">
        <f>IF(logVir!I783&lt;&gt;0,logVir!O783-SKir!O783*logKir!O783-SLir!O783*logHir!O783-SLir!O783*logQir!I783,0)</f>
        <v>-6.8119977485940619E-4</v>
      </c>
    </row>
    <row r="784" spans="1:9" x14ac:dyDescent="0.15">
      <c r="A784" s="1">
        <v>34</v>
      </c>
      <c r="B784" s="1" t="s">
        <v>172</v>
      </c>
      <c r="C784" s="1">
        <v>22</v>
      </c>
      <c r="D784" s="1" t="s">
        <v>8</v>
      </c>
      <c r="E784" s="6">
        <f>IF(logVir!E784&lt;&gt;0,logVir!K784-SKir!K784*logKir!K784-SLir!K784*logHir!K784-SLir!K784*logQir!E784,0)</f>
        <v>0.14723312211317791</v>
      </c>
      <c r="F784" s="6">
        <f>IF(logVir!F784&lt;&gt;0,logVir!L784-SKir!L784*logKir!L784-SLir!L784*logHir!L784-SLir!L784*logQir!F784,0)</f>
        <v>0.13465312387632233</v>
      </c>
      <c r="G784" s="6">
        <f>IF(logVir!G784&lt;&gt;0,logVir!M784-SKir!M784*logKir!M784-SLir!M784*logHir!M784-SLir!M784*logQir!G784,0)</f>
        <v>1.0018995417040988E-5</v>
      </c>
      <c r="H784" s="6">
        <f>IF(logVir!H784&lt;&gt;0,logVir!N784-SKir!N784*logKir!N784-SLir!N784*logHir!N784-SLir!N784*logQir!H784,0)</f>
        <v>1.1153703353386016E-3</v>
      </c>
      <c r="I784" s="6">
        <f>IF(logVir!I784&lt;&gt;0,logVir!O784-SKir!O784*logKir!O784-SLir!O784*logHir!O784-SLir!O784*logQir!I784,0)</f>
        <v>4.3372794074654962E-2</v>
      </c>
    </row>
    <row r="785" spans="1:9" x14ac:dyDescent="0.15">
      <c r="A785" s="1">
        <v>34</v>
      </c>
      <c r="B785" s="1" t="s">
        <v>172</v>
      </c>
      <c r="C785" s="1">
        <v>23</v>
      </c>
      <c r="D785" s="1" t="s">
        <v>29</v>
      </c>
      <c r="E785" s="6">
        <f>IF(logVir!E785&lt;&gt;0,logVir!K785-SKir!K785*logKir!K785-SLir!K785*logHir!K785-SLir!K785*logQir!E785,0)</f>
        <v>-0.12656889298146778</v>
      </c>
      <c r="F785" s="6">
        <f>IF(logVir!F785&lt;&gt;0,logVir!L785-SKir!L785*logKir!L785-SLir!L785*logHir!L785-SLir!L785*logQir!F785,0)</f>
        <v>-8.9563910693669757E-2</v>
      </c>
      <c r="G785" s="6">
        <f>IF(logVir!G785&lt;&gt;0,logVir!M785-SKir!M785*logKir!M785-SLir!M785*logHir!M785-SLir!M785*logQir!G785,0)</f>
        <v>-0.12561375342415479</v>
      </c>
      <c r="H785" s="6">
        <f>IF(logVir!H785&lt;&gt;0,logVir!N785-SKir!N785*logKir!N785-SLir!N785*logHir!N785-SLir!N785*logQir!H785,0)</f>
        <v>-0.10014670298853676</v>
      </c>
      <c r="I785" s="6">
        <f>IF(logVir!I785&lt;&gt;0,logVir!O785-SKir!O785*logKir!O785-SLir!O785*logHir!O785-SLir!O785*logQir!I785,0)</f>
        <v>-7.3787062361246603E-3</v>
      </c>
    </row>
    <row r="786" spans="1:9" x14ac:dyDescent="0.15">
      <c r="A786" s="1">
        <v>35</v>
      </c>
      <c r="B786" s="1" t="s">
        <v>310</v>
      </c>
      <c r="C786" s="1">
        <v>1</v>
      </c>
      <c r="D786" s="1" t="s">
        <v>9</v>
      </c>
      <c r="E786" s="6">
        <f>IF(logVir!E786&lt;&gt;0,logVir!K786-SKir!K786*logKir!K786-SLir!K786*logHir!K786-SLir!K786*logQir!E786,0)</f>
        <v>5.8496709126307916E-2</v>
      </c>
      <c r="F786" s="6">
        <f>IF(logVir!F786&lt;&gt;0,logVir!L786-SKir!L786*logKir!L786-SLir!L786*logHir!L786-SLir!L786*logQir!F786,0)</f>
        <v>-9.716444515778852E-2</v>
      </c>
      <c r="G786" s="6">
        <f>IF(logVir!G786&lt;&gt;0,logVir!M786-SKir!M786*logKir!M786-SLir!M786*logHir!M786-SLir!M786*logQir!G786,0)</f>
        <v>-7.7643239181013513E-2</v>
      </c>
      <c r="H786" s="6">
        <f>IF(logVir!H786&lt;&gt;0,logVir!N786-SKir!N786*logKir!N786-SLir!N786*logHir!N786-SLir!N786*logQir!H786,0)</f>
        <v>-0.1137550697204727</v>
      </c>
      <c r="I786" s="6">
        <f>IF(logVir!I786&lt;&gt;0,logVir!O786-SKir!O786*logKir!O786-SLir!O786*logHir!O786-SLir!O786*logQir!I786,0)</f>
        <v>-0.10051224067119673</v>
      </c>
    </row>
    <row r="787" spans="1:9" x14ac:dyDescent="0.15">
      <c r="A787" s="1">
        <v>35</v>
      </c>
      <c r="B787" s="1" t="s">
        <v>310</v>
      </c>
      <c r="C787" s="1">
        <v>2</v>
      </c>
      <c r="D787" s="1" t="s">
        <v>10</v>
      </c>
      <c r="E787" s="6">
        <f>IF(logVir!E787&lt;&gt;0,logVir!K787-SKir!K787*logKir!K787-SLir!K787*logHir!K787-SLir!K787*logQir!E787,0)</f>
        <v>-0.39063942511874716</v>
      </c>
      <c r="F787" s="6">
        <f>IF(logVir!F787&lt;&gt;0,logVir!L787-SKir!L787*logKir!L787-SLir!L787*logHir!L787-SLir!L787*logQir!F787,0)</f>
        <v>4.5176350648772123E-2</v>
      </c>
      <c r="G787" s="6">
        <f>IF(logVir!G787&lt;&gt;0,logVir!M787-SKir!M787*logKir!M787-SLir!M787*logHir!M787-SLir!M787*logQir!G787,0)</f>
        <v>0.18227675311375385</v>
      </c>
      <c r="H787" s="6">
        <f>IF(logVir!H787&lt;&gt;0,logVir!N787-SKir!N787*logKir!N787-SLir!N787*logHir!N787-SLir!N787*logQir!H787,0)</f>
        <v>0.25164799341763577</v>
      </c>
      <c r="I787" s="6">
        <f>IF(logVir!I787&lt;&gt;0,logVir!O787-SKir!O787*logKir!O787-SLir!O787*logHir!O787-SLir!O787*logQir!I787,0)</f>
        <v>0.16493740572148793</v>
      </c>
    </row>
    <row r="788" spans="1:9" x14ac:dyDescent="0.15">
      <c r="A788" s="1">
        <v>35</v>
      </c>
      <c r="B788" s="1" t="s">
        <v>311</v>
      </c>
      <c r="C788" s="1">
        <v>3</v>
      </c>
      <c r="D788" s="1" t="s">
        <v>17</v>
      </c>
      <c r="E788" s="6">
        <f>IF(logVir!E788&lt;&gt;0,logVir!K788-SKir!K788*logKir!K788-SLir!K788*logHir!K788-SLir!K788*logQir!E788,0)</f>
        <v>-0.26666767864171964</v>
      </c>
      <c r="F788" s="6">
        <f>IF(logVir!F788&lt;&gt;0,logVir!L788-SKir!L788*logKir!L788-SLir!L788*logHir!L788-SLir!L788*logQir!F788,0)</f>
        <v>-0.29426637545593437</v>
      </c>
      <c r="G788" s="6">
        <f>IF(logVir!G788&lt;&gt;0,logVir!M788-SKir!M788*logKir!M788-SLir!M788*logHir!M788-SLir!M788*logQir!G788,0)</f>
        <v>-0.46564429049570333</v>
      </c>
      <c r="H788" s="6">
        <f>IF(logVir!H788&lt;&gt;0,logVir!N788-SKir!N788*logKir!N788-SLir!N788*logHir!N788-SLir!N788*logQir!H788,0)</f>
        <v>-0.56735634380587285</v>
      </c>
      <c r="I788" s="6">
        <f>IF(logVir!I788&lt;&gt;0,logVir!O788-SKir!O788*logKir!O788-SLir!O788*logHir!O788-SLir!O788*logQir!I788,0)</f>
        <v>-0.51462534756919498</v>
      </c>
    </row>
    <row r="789" spans="1:9" x14ac:dyDescent="0.15">
      <c r="A789" s="1">
        <v>35</v>
      </c>
      <c r="B789" s="1" t="s">
        <v>311</v>
      </c>
      <c r="C789" s="1">
        <v>4</v>
      </c>
      <c r="D789" s="1" t="s">
        <v>18</v>
      </c>
      <c r="E789" s="6">
        <f>IF(logVir!E789&lt;&gt;0,logVir!K789-SKir!K789*logKir!K789-SLir!K789*logHir!K789-SLir!K789*logQir!E789,0)</f>
        <v>0.27382338169866066</v>
      </c>
      <c r="F789" s="6">
        <f>IF(logVir!F789&lt;&gt;0,logVir!L789-SKir!L789*logKir!L789-SLir!L789*logHir!L789-SLir!L789*logQir!F789,0)</f>
        <v>-0.30836864886611026</v>
      </c>
      <c r="G789" s="6">
        <f>IF(logVir!G789&lt;&gt;0,logVir!M789-SKir!M789*logKir!M789-SLir!M789*logHir!M789-SLir!M789*logQir!G789,0)</f>
        <v>-8.7462176011089715E-2</v>
      </c>
      <c r="H789" s="6">
        <f>IF(logVir!H789&lt;&gt;0,logVir!N789-SKir!N789*logKir!N789-SLir!N789*logHir!N789-SLir!N789*logQir!H789,0)</f>
        <v>-0.31254329932360303</v>
      </c>
      <c r="I789" s="6">
        <f>IF(logVir!I789&lt;&gt;0,logVir!O789-SKir!O789*logKir!O789-SLir!O789*logHir!O789-SLir!O789*logQir!I789,0)</f>
        <v>0.21636591631569826</v>
      </c>
    </row>
    <row r="790" spans="1:9" x14ac:dyDescent="0.15">
      <c r="A790" s="1">
        <v>35</v>
      </c>
      <c r="B790" s="1" t="s">
        <v>311</v>
      </c>
      <c r="C790" s="1">
        <v>5</v>
      </c>
      <c r="D790" s="1" t="s">
        <v>19</v>
      </c>
      <c r="E790" s="6">
        <f>IF(logVir!E790&lt;&gt;0,logVir!K790-SKir!K790*logKir!K790-SLir!K790*logHir!K790-SLir!K790*logQir!E790,0)</f>
        <v>-0.15396809607905215</v>
      </c>
      <c r="F790" s="6">
        <f>IF(logVir!F790&lt;&gt;0,logVir!L790-SKir!L790*logKir!L790-SLir!L790*logHir!L790-SLir!L790*logQir!F790,0)</f>
        <v>-1.251879059821108</v>
      </c>
      <c r="G790" s="6">
        <f>IF(logVir!G790&lt;&gt;0,logVir!M790-SKir!M790*logKir!M790-SLir!M790*logHir!M790-SLir!M790*logQir!G790,0)</f>
        <v>-0.33893604774341002</v>
      </c>
      <c r="H790" s="6">
        <f>IF(logVir!H790&lt;&gt;0,logVir!N790-SKir!N790*logKir!N790-SLir!N790*logHir!N790-SLir!N790*logQir!H790,0)</f>
        <v>-0.17649378500850652</v>
      </c>
      <c r="I790" s="6">
        <f>IF(logVir!I790&lt;&gt;0,logVir!O790-SKir!O790*logKir!O790-SLir!O790*logHir!O790-SLir!O790*logQir!I790,0)</f>
        <v>-0.10263076908409907</v>
      </c>
    </row>
    <row r="791" spans="1:9" x14ac:dyDescent="0.15">
      <c r="A791" s="1">
        <v>35</v>
      </c>
      <c r="B791" s="1" t="s">
        <v>311</v>
      </c>
      <c r="C791" s="1">
        <v>6</v>
      </c>
      <c r="D791" s="1" t="s">
        <v>3</v>
      </c>
      <c r="E791" s="6">
        <f>IF(logVir!E791&lt;&gt;0,logVir!K791-SKir!K791*logKir!K791-SLir!K791*logHir!K791-SLir!K791*logQir!E791,0)</f>
        <v>0.36250671001516216</v>
      </c>
      <c r="F791" s="6">
        <f>IF(logVir!F791&lt;&gt;0,logVir!L791-SKir!L791*logKir!L791-SLir!L791*logHir!L791-SLir!L791*logQir!F791,0)</f>
        <v>8.6202808759347327E-2</v>
      </c>
      <c r="G791" s="6">
        <f>IF(logVir!G791&lt;&gt;0,logVir!M791-SKir!M791*logKir!M791-SLir!M791*logHir!M791-SLir!M791*logQir!G791,0)</f>
        <v>0.37778610776937571</v>
      </c>
      <c r="H791" s="6">
        <f>IF(logVir!H791&lt;&gt;0,logVir!N791-SKir!N791*logKir!N791-SLir!N791*logHir!N791-SLir!N791*logQir!H791,0)</f>
        <v>0.48242898452064265</v>
      </c>
      <c r="I791" s="6">
        <f>IF(logVir!I791&lt;&gt;0,logVir!O791-SKir!O791*logKir!O791-SLir!O791*logHir!O791-SLir!O791*logQir!I791,0)</f>
        <v>0.26168515625120953</v>
      </c>
    </row>
    <row r="792" spans="1:9" x14ac:dyDescent="0.15">
      <c r="A792" s="1">
        <v>35</v>
      </c>
      <c r="B792" s="1" t="s">
        <v>311</v>
      </c>
      <c r="C792" s="1">
        <v>7</v>
      </c>
      <c r="D792" s="1" t="s">
        <v>20</v>
      </c>
      <c r="E792" s="6">
        <f>IF(logVir!E792&lt;&gt;0,logVir!K792-SKir!K792*logKir!K792-SLir!K792*logHir!K792-SLir!K792*logQir!E792,0)</f>
        <v>0.9079204489359517</v>
      </c>
      <c r="F792" s="6">
        <f>IF(logVir!F792&lt;&gt;0,logVir!L792-SKir!L792*logKir!L792-SLir!L792*logHir!L792-SLir!L792*logQir!F792,0)</f>
        <v>1.7907196574651192</v>
      </c>
      <c r="G792" s="6">
        <f>IF(logVir!G792&lt;&gt;0,logVir!M792-SKir!M792*logKir!M792-SLir!M792*logHir!M792-SLir!M792*logQir!G792,0)</f>
        <v>0.89179488823150033</v>
      </c>
      <c r="H792" s="6">
        <f>IF(logVir!H792&lt;&gt;0,logVir!N792-SKir!N792*logKir!N792-SLir!N792*logHir!N792-SLir!N792*logQir!H792,0)</f>
        <v>0.65885325292970875</v>
      </c>
      <c r="I792" s="6">
        <f>IF(logVir!I792&lt;&gt;0,logVir!O792-SKir!O792*logKir!O792-SLir!O792*logHir!O792-SLir!O792*logQir!I792,0)</f>
        <v>1.1459103847856764</v>
      </c>
    </row>
    <row r="793" spans="1:9" x14ac:dyDescent="0.15">
      <c r="A793" s="1">
        <v>35</v>
      </c>
      <c r="B793" s="1" t="s">
        <v>311</v>
      </c>
      <c r="C793" s="1">
        <v>8</v>
      </c>
      <c r="D793" s="1" t="s">
        <v>21</v>
      </c>
      <c r="E793" s="6">
        <f>IF(logVir!E793&lt;&gt;0,logVir!K793-SKir!K793*logKir!K793-SLir!K793*logHir!K793-SLir!K793*logQir!E793,0)</f>
        <v>1.8860489900809824E-2</v>
      </c>
      <c r="F793" s="6">
        <f>IF(logVir!F793&lt;&gt;0,logVir!L793-SKir!L793*logKir!L793-SLir!L793*logHir!L793-SLir!L793*logQir!F793,0)</f>
        <v>0.25621239802185303</v>
      </c>
      <c r="G793" s="6">
        <f>IF(logVir!G793&lt;&gt;0,logVir!M793-SKir!M793*logKir!M793-SLir!M793*logHir!M793-SLir!M793*logQir!G793,0)</f>
        <v>0.37521602555491473</v>
      </c>
      <c r="H793" s="6">
        <f>IF(logVir!H793&lt;&gt;0,logVir!N793-SKir!N793*logKir!N793-SLir!N793*logHir!N793-SLir!N793*logQir!H793,0)</f>
        <v>7.2621728269987237E-2</v>
      </c>
      <c r="I793" s="6">
        <f>IF(logVir!I793&lt;&gt;0,logVir!O793-SKir!O793*logKir!O793-SLir!O793*logHir!O793-SLir!O793*logQir!I793,0)</f>
        <v>0.15696223020067956</v>
      </c>
    </row>
    <row r="794" spans="1:9" x14ac:dyDescent="0.15">
      <c r="A794" s="1">
        <v>35</v>
      </c>
      <c r="B794" s="1" t="s">
        <v>311</v>
      </c>
      <c r="C794" s="1">
        <v>9</v>
      </c>
      <c r="D794" s="1" t="s">
        <v>22</v>
      </c>
      <c r="E794" s="6">
        <f>IF(logVir!E794&lt;&gt;0,logVir!K794-SKir!K794*logKir!K794-SLir!K794*logHir!K794-SLir!K794*logQir!E794,0)</f>
        <v>-0.34904197396581377</v>
      </c>
      <c r="F794" s="6">
        <f>IF(logVir!F794&lt;&gt;0,logVir!L794-SKir!L794*logKir!L794-SLir!L794*logHir!L794-SLir!L794*logQir!F794,0)</f>
        <v>-0.56027050803992862</v>
      </c>
      <c r="G794" s="6">
        <f>IF(logVir!G794&lt;&gt;0,logVir!M794-SKir!M794*logKir!M794-SLir!M794*logHir!M794-SLir!M794*logQir!G794,0)</f>
        <v>-0.39086503922770732</v>
      </c>
      <c r="H794" s="6">
        <f>IF(logVir!H794&lt;&gt;0,logVir!N794-SKir!N794*logKir!N794-SLir!N794*logHir!N794-SLir!N794*logQir!H794,0)</f>
        <v>-0.25532463249187709</v>
      </c>
      <c r="I794" s="6">
        <f>IF(logVir!I794&lt;&gt;0,logVir!O794-SKir!O794*logKir!O794-SLir!O794*logHir!O794-SLir!O794*logQir!I794,0)</f>
        <v>-8.1876324917160723E-2</v>
      </c>
    </row>
    <row r="795" spans="1:9" x14ac:dyDescent="0.15">
      <c r="A795" s="1">
        <v>35</v>
      </c>
      <c r="B795" s="1" t="s">
        <v>311</v>
      </c>
      <c r="C795" s="1">
        <v>10</v>
      </c>
      <c r="D795" s="1" t="s">
        <v>23</v>
      </c>
      <c r="E795" s="6">
        <f>IF(logVir!E795&lt;&gt;0,logVir!K795-SKir!K795*logKir!K795-SLir!K795*logHir!K795-SLir!K795*logQir!E795,0)</f>
        <v>4.8001596377387684E-2</v>
      </c>
      <c r="F795" s="6">
        <f>IF(logVir!F795&lt;&gt;0,logVir!L795-SKir!L795*logKir!L795-SLir!L795*logHir!L795-SLir!L795*logQir!F795,0)</f>
        <v>-0.19684158286841558</v>
      </c>
      <c r="G795" s="6">
        <f>IF(logVir!G795&lt;&gt;0,logVir!M795-SKir!M795*logKir!M795-SLir!M795*logHir!M795-SLir!M795*logQir!G795,0)</f>
        <v>-0.13022471299152905</v>
      </c>
      <c r="H795" s="6">
        <f>IF(logVir!H795&lt;&gt;0,logVir!N795-SKir!N795*logKir!N795-SLir!N795*logHir!N795-SLir!N795*logQir!H795,0)</f>
        <v>-0.13704505878524217</v>
      </c>
      <c r="I795" s="6">
        <f>IF(logVir!I795&lt;&gt;0,logVir!O795-SKir!O795*logKir!O795-SLir!O795*logHir!O795-SLir!O795*logQir!I795,0)</f>
        <v>4.4633963455991181E-2</v>
      </c>
    </row>
    <row r="796" spans="1:9" x14ac:dyDescent="0.15">
      <c r="A796" s="1">
        <v>35</v>
      </c>
      <c r="B796" s="1" t="s">
        <v>311</v>
      </c>
      <c r="C796" s="1">
        <v>11</v>
      </c>
      <c r="D796" s="1" t="s">
        <v>24</v>
      </c>
      <c r="E796" s="6">
        <f>IF(logVir!E796&lt;&gt;0,logVir!K796-SKir!K796*logKir!K796-SLir!K796*logHir!K796-SLir!K796*logQir!E796,0)</f>
        <v>-0.13898874646960122</v>
      </c>
      <c r="F796" s="6">
        <f>IF(logVir!F796&lt;&gt;0,logVir!L796-SKir!L796*logKir!L796-SLir!L796*logHir!L796-SLir!L796*logQir!F796,0)</f>
        <v>-9.4347159700909664E-2</v>
      </c>
      <c r="G796" s="6">
        <f>IF(logVir!G796&lt;&gt;0,logVir!M796-SKir!M796*logKir!M796-SLir!M796*logHir!M796-SLir!M796*logQir!G796,0)</f>
        <v>0.20876762164320184</v>
      </c>
      <c r="H796" s="6">
        <f>IF(logVir!H796&lt;&gt;0,logVir!N796-SKir!N796*logKir!N796-SLir!N796*logHir!N796-SLir!N796*logQir!H796,0)</f>
        <v>0.12169564336271174</v>
      </c>
      <c r="I796" s="6">
        <f>IF(logVir!I796&lt;&gt;0,logVir!O796-SKir!O796*logKir!O796-SLir!O796*logHir!O796-SLir!O796*logQir!I796,0)</f>
        <v>-0.13875622214771222</v>
      </c>
    </row>
    <row r="797" spans="1:9" x14ac:dyDescent="0.15">
      <c r="A797" s="1">
        <v>35</v>
      </c>
      <c r="B797" s="1" t="s">
        <v>311</v>
      </c>
      <c r="C797" s="1">
        <v>12</v>
      </c>
      <c r="D797" s="1" t="s">
        <v>25</v>
      </c>
      <c r="E797" s="6">
        <f>IF(logVir!E797&lt;&gt;0,logVir!K797-SKir!K797*logKir!K797-SLir!K797*logHir!K797-SLir!K797*logQir!E797,0)</f>
        <v>-0.36386930549642627</v>
      </c>
      <c r="F797" s="6">
        <f>IF(logVir!F797&lt;&gt;0,logVir!L797-SKir!L797*logKir!L797-SLir!L797*logHir!L797-SLir!L797*logQir!F797,0)</f>
        <v>-6.2324948690678672E-2</v>
      </c>
      <c r="G797" s="6">
        <f>IF(logVir!G797&lt;&gt;0,logVir!M797-SKir!M797*logKir!M797-SLir!M797*logHir!M797-SLir!M797*logQir!G797,0)</f>
        <v>-0.36316109964108362</v>
      </c>
      <c r="H797" s="6">
        <f>IF(logVir!H797&lt;&gt;0,logVir!N797-SKir!N797*logKir!N797-SLir!N797*logHir!N797-SLir!N797*logQir!H797,0)</f>
        <v>-0.27592326607419149</v>
      </c>
      <c r="I797" s="6">
        <f>IF(logVir!I797&lt;&gt;0,logVir!O797-SKir!O797*logKir!O797-SLir!O797*logHir!O797-SLir!O797*logQir!I797,0)</f>
        <v>-8.4319302082214248E-2</v>
      </c>
    </row>
    <row r="798" spans="1:9" x14ac:dyDescent="0.15">
      <c r="A798" s="1">
        <v>35</v>
      </c>
      <c r="B798" s="1" t="s">
        <v>311</v>
      </c>
      <c r="C798" s="1">
        <v>13</v>
      </c>
      <c r="D798" s="1" t="s">
        <v>26</v>
      </c>
      <c r="E798" s="6">
        <f>IF(logVir!E798&lt;&gt;0,logVir!K798-SKir!K798*logKir!K798-SLir!K798*logHir!K798-SLir!K798*logQir!E798,0)</f>
        <v>-8.380258040296712E-2</v>
      </c>
      <c r="F798" s="6">
        <f>IF(logVir!F798&lt;&gt;0,logVir!L798-SKir!L798*logKir!L798-SLir!L798*logHir!L798-SLir!L798*logQir!F798,0)</f>
        <v>0.11043438437107887</v>
      </c>
      <c r="G798" s="6">
        <f>IF(logVir!G798&lt;&gt;0,logVir!M798-SKir!M798*logKir!M798-SLir!M798*logHir!M798-SLir!M798*logQir!G798,0)</f>
        <v>0.36759974088621938</v>
      </c>
      <c r="H798" s="6">
        <f>IF(logVir!H798&lt;&gt;0,logVir!N798-SKir!N798*logKir!N798-SLir!N798*logHir!N798-SLir!N798*logQir!H798,0)</f>
        <v>-0.14523197002056598</v>
      </c>
      <c r="I798" s="6">
        <f>IF(logVir!I798&lt;&gt;0,logVir!O798-SKir!O798*logKir!O798-SLir!O798*logHir!O798-SLir!O798*logQir!I798,0)</f>
        <v>0.31079772732033806</v>
      </c>
    </row>
    <row r="799" spans="1:9" x14ac:dyDescent="0.15">
      <c r="A799" s="1">
        <v>35</v>
      </c>
      <c r="B799" s="1" t="s">
        <v>311</v>
      </c>
      <c r="C799" s="1">
        <v>14</v>
      </c>
      <c r="D799" s="1" t="s">
        <v>27</v>
      </c>
      <c r="E799" s="6">
        <f>IF(logVir!E799&lt;&gt;0,logVir!K799-SKir!K799*logKir!K799-SLir!K799*logHir!K799-SLir!K799*logQir!E799,0)</f>
        <v>-0.3212611999368018</v>
      </c>
      <c r="F799" s="6">
        <f>IF(logVir!F799&lt;&gt;0,logVir!L799-SKir!L799*logKir!L799-SLir!L799*logHir!L799-SLir!L799*logQir!F799,0)</f>
        <v>-0.87068693447623358</v>
      </c>
      <c r="G799" s="6">
        <f>IF(logVir!G799&lt;&gt;0,logVir!M799-SKir!M799*logKir!M799-SLir!M799*logHir!M799-SLir!M799*logQir!G799,0)</f>
        <v>-0.70579457916774802</v>
      </c>
      <c r="H799" s="6">
        <f>IF(logVir!H799&lt;&gt;0,logVir!N799-SKir!N799*logKir!N799-SLir!N799*logHir!N799-SLir!N799*logQir!H799,0)</f>
        <v>-0.75279442562422361</v>
      </c>
      <c r="I799" s="6">
        <f>IF(logVir!I799&lt;&gt;0,logVir!O799-SKir!O799*logKir!O799-SLir!O799*logHir!O799-SLir!O799*logQir!I799,0)</f>
        <v>-0.83352042753929867</v>
      </c>
    </row>
    <row r="800" spans="1:9" x14ac:dyDescent="0.15">
      <c r="A800" s="1">
        <v>35</v>
      </c>
      <c r="B800" s="1" t="s">
        <v>311</v>
      </c>
      <c r="C800" s="1">
        <v>15</v>
      </c>
      <c r="D800" s="1" t="s">
        <v>28</v>
      </c>
      <c r="E800" s="6">
        <f>IF(logVir!E800&lt;&gt;0,logVir!K800-SKir!K800*logKir!K800-SLir!K800*logHir!K800-SLir!K800*logQir!E800,0)</f>
        <v>6.2625654313732029E-2</v>
      </c>
      <c r="F800" s="6">
        <f>IF(logVir!F800&lt;&gt;0,logVir!L800-SKir!L800*logKir!L800-SLir!L800*logHir!L800-SLir!L800*logQir!F800,0)</f>
        <v>-7.9299465735058805E-2</v>
      </c>
      <c r="G800" s="6">
        <f>IF(logVir!G800&lt;&gt;0,logVir!M800-SKir!M800*logKir!M800-SLir!M800*logHir!M800-SLir!M800*logQir!G800,0)</f>
        <v>-5.12620807803809E-2</v>
      </c>
      <c r="H800" s="6">
        <f>IF(logVir!H800&lt;&gt;0,logVir!N800-SKir!N800*logKir!N800-SLir!N800*logHir!N800-SLir!N800*logQir!H800,0)</f>
        <v>-1.391816568350468E-2</v>
      </c>
      <c r="I800" s="6">
        <f>IF(logVir!I800&lt;&gt;0,logVir!O800-SKir!O800*logKir!O800-SLir!O800*logHir!O800-SLir!O800*logQir!I800,0)</f>
        <v>-2.4413893201333838E-2</v>
      </c>
    </row>
    <row r="801" spans="1:9" x14ac:dyDescent="0.15">
      <c r="A801" s="1">
        <v>35</v>
      </c>
      <c r="B801" s="1" t="s">
        <v>310</v>
      </c>
      <c r="C801" s="1">
        <v>16</v>
      </c>
      <c r="D801" s="1" t="s">
        <v>11</v>
      </c>
      <c r="E801" s="6">
        <f>IF(logVir!E801&lt;&gt;0,logVir!K801-SKir!K801*logKir!K801-SLir!K801*logHir!K801-SLir!K801*logQir!E801,0)</f>
        <v>-8.1136466272625551E-2</v>
      </c>
      <c r="F801" s="6">
        <f>IF(logVir!F801&lt;&gt;0,logVir!L801-SKir!L801*logKir!L801-SLir!L801*logHir!L801-SLir!L801*logQir!F801,0)</f>
        <v>-0.17139895750716508</v>
      </c>
      <c r="G801" s="6">
        <f>IF(logVir!G801&lt;&gt;0,logVir!M801-SKir!M801*logKir!M801-SLir!M801*logHir!M801-SLir!M801*logQir!G801,0)</f>
        <v>-0.23509461007997043</v>
      </c>
      <c r="H801" s="6">
        <f>IF(logVir!H801&lt;&gt;0,logVir!N801-SKir!N801*logKir!N801-SLir!N801*logHir!N801-SLir!N801*logQir!H801,0)</f>
        <v>-0.14600767185561503</v>
      </c>
      <c r="I801" s="6">
        <f>IF(logVir!I801&lt;&gt;0,logVir!O801-SKir!O801*logKir!O801-SLir!O801*logHir!O801-SLir!O801*logQir!I801,0)</f>
        <v>-0.21122561789446423</v>
      </c>
    </row>
    <row r="802" spans="1:9" x14ac:dyDescent="0.15">
      <c r="A802" s="1">
        <v>35</v>
      </c>
      <c r="B802" s="1" t="s">
        <v>310</v>
      </c>
      <c r="C802" s="1">
        <v>17</v>
      </c>
      <c r="D802" s="1" t="s">
        <v>12</v>
      </c>
      <c r="E802" s="6">
        <f>IF(logVir!E802&lt;&gt;0,logVir!K802-SKir!K802*logKir!K802-SLir!K802*logHir!K802-SLir!K802*logQir!E802,0)</f>
        <v>0.3811474928998686</v>
      </c>
      <c r="F802" s="6">
        <f>IF(logVir!F802&lt;&gt;0,logVir!L802-SKir!L802*logKir!L802-SLir!L802*logHir!L802-SLir!L802*logQir!F802,0)</f>
        <v>8.9935496079310354E-2</v>
      </c>
      <c r="G802" s="6">
        <f>IF(logVir!G802&lt;&gt;0,logVir!M802-SKir!M802*logKir!M802-SLir!M802*logHir!M802-SLir!M802*logQir!G802,0)</f>
        <v>4.1886215120889074E-2</v>
      </c>
      <c r="H802" s="6">
        <f>IF(logVir!H802&lt;&gt;0,logVir!N802-SKir!N802*logKir!N802-SLir!N802*logHir!N802-SLir!N802*logQir!H802,0)</f>
        <v>0.10270794457243812</v>
      </c>
      <c r="I802" s="6">
        <f>IF(logVir!I802&lt;&gt;0,logVir!O802-SKir!O802*logKir!O802-SLir!O802*logHir!O802-SLir!O802*logQir!I802,0)</f>
        <v>0.19391822772719502</v>
      </c>
    </row>
    <row r="803" spans="1:9" x14ac:dyDescent="0.15">
      <c r="A803" s="1">
        <v>35</v>
      </c>
      <c r="B803" s="1" t="s">
        <v>310</v>
      </c>
      <c r="C803" s="1">
        <v>18</v>
      </c>
      <c r="D803" s="1" t="s">
        <v>13</v>
      </c>
      <c r="E803" s="6">
        <f>IF(logVir!E803&lt;&gt;0,logVir!K803-SKir!K803*logKir!K803-SLir!K803*logHir!K803-SLir!K803*logQir!E803,0)</f>
        <v>0.12172494257181227</v>
      </c>
      <c r="F803" s="6">
        <f>IF(logVir!F803&lt;&gt;0,logVir!L803-SKir!L803*logKir!L803-SLir!L803*logHir!L803-SLir!L803*logQir!F803,0)</f>
        <v>-8.2716508590241794E-2</v>
      </c>
      <c r="G803" s="6">
        <f>IF(logVir!G803&lt;&gt;0,logVir!M803-SKir!M803*logKir!M803-SLir!M803*logHir!M803-SLir!M803*logQir!G803,0)</f>
        <v>-0.20451262631335454</v>
      </c>
      <c r="H803" s="6">
        <f>IF(logVir!H803&lt;&gt;0,logVir!N803-SKir!N803*logKir!N803-SLir!N803*logHir!N803-SLir!N803*logQir!H803,0)</f>
        <v>-0.20022550258374314</v>
      </c>
      <c r="I803" s="6">
        <f>IF(logVir!I803&lt;&gt;0,logVir!O803-SKir!O803*logKir!O803-SLir!O803*logHir!O803-SLir!O803*logQir!I803,0)</f>
        <v>-6.339514394359505E-2</v>
      </c>
    </row>
    <row r="804" spans="1:9" x14ac:dyDescent="0.15">
      <c r="A804" s="1">
        <v>35</v>
      </c>
      <c r="B804" s="1" t="s">
        <v>310</v>
      </c>
      <c r="C804" s="1">
        <v>19</v>
      </c>
      <c r="D804" s="1" t="s">
        <v>14</v>
      </c>
      <c r="E804" s="6">
        <f>IF(logVir!E804&lt;&gt;0,logVir!K804-SKir!K804*logKir!K804-SLir!K804*logHir!K804-SLir!K804*logQir!E804,0)</f>
        <v>0.14989290091216317</v>
      </c>
      <c r="F804" s="6">
        <f>IF(logVir!F804&lt;&gt;0,logVir!L804-SKir!L804*logKir!L804-SLir!L804*logHir!L804-SLir!L804*logQir!F804,0)</f>
        <v>-4.2528519310140012E-2</v>
      </c>
      <c r="G804" s="6">
        <f>IF(logVir!G804&lt;&gt;0,logVir!M804-SKir!M804*logKir!M804-SLir!M804*logHir!M804-SLir!M804*logQir!G804,0)</f>
        <v>-1.902566369938832E-2</v>
      </c>
      <c r="H804" s="6">
        <f>IF(logVir!H804&lt;&gt;0,logVir!N804-SKir!N804*logKir!N804-SLir!N804*logHir!N804-SLir!N804*logQir!H804,0)</f>
        <v>-0.1620588430306884</v>
      </c>
      <c r="I804" s="6">
        <f>IF(logVir!I804&lt;&gt;0,logVir!O804-SKir!O804*logKir!O804-SLir!O804*logHir!O804-SLir!O804*logQir!I804,0)</f>
        <v>-6.7831111698277102E-2</v>
      </c>
    </row>
    <row r="805" spans="1:9" x14ac:dyDescent="0.15">
      <c r="A805" s="1">
        <v>35</v>
      </c>
      <c r="B805" s="1" t="s">
        <v>310</v>
      </c>
      <c r="C805" s="1">
        <v>20</v>
      </c>
      <c r="D805" s="1" t="s">
        <v>15</v>
      </c>
      <c r="E805" s="6">
        <f>IF(logVir!E805&lt;&gt;0,logVir!K805-SKir!K805*logKir!K805-SLir!K805*logHir!K805-SLir!K805*logQir!E805,0)</f>
        <v>0.24728814898280732</v>
      </c>
      <c r="F805" s="6">
        <f>IF(logVir!F805&lt;&gt;0,logVir!L805-SKir!L805*logKir!L805-SLir!L805*logHir!L805-SLir!L805*logQir!F805,0)</f>
        <v>-7.6844078549691497E-2</v>
      </c>
      <c r="G805" s="6">
        <f>IF(logVir!G805&lt;&gt;0,logVir!M805-SKir!M805*logKir!M805-SLir!M805*logHir!M805-SLir!M805*logQir!G805,0)</f>
        <v>-0.14834350029568552</v>
      </c>
      <c r="H805" s="6">
        <f>IF(logVir!H805&lt;&gt;0,logVir!N805-SKir!N805*logKir!N805-SLir!N805*logHir!N805-SLir!N805*logQir!H805,0)</f>
        <v>-0.13637239695629255</v>
      </c>
      <c r="I805" s="6">
        <f>IF(logVir!I805&lt;&gt;0,logVir!O805-SKir!O805*logKir!O805-SLir!O805*logHir!O805-SLir!O805*logQir!I805,0)</f>
        <v>-0.17669812334394788</v>
      </c>
    </row>
    <row r="806" spans="1:9" x14ac:dyDescent="0.15">
      <c r="A806" s="1">
        <v>35</v>
      </c>
      <c r="B806" s="1" t="s">
        <v>310</v>
      </c>
      <c r="C806" s="1">
        <v>21</v>
      </c>
      <c r="D806" s="1" t="s">
        <v>16</v>
      </c>
      <c r="E806" s="6">
        <f>IF(logVir!E806&lt;&gt;0,logVir!K806-SKir!K806*logKir!K806-SLir!K806*logHir!K806-SLir!K806*logQir!E806,0)</f>
        <v>0.25797238257568833</v>
      </c>
      <c r="F806" s="6">
        <f>IF(logVir!F806&lt;&gt;0,logVir!L806-SKir!L806*logKir!L806-SLir!L806*logHir!L806-SLir!L806*logQir!F806,0)</f>
        <v>8.5171065638535409E-2</v>
      </c>
      <c r="G806" s="6">
        <f>IF(logVir!G806&lt;&gt;0,logVir!M806-SKir!M806*logKir!M806-SLir!M806*logHir!M806-SLir!M806*logQir!G806,0)</f>
        <v>-9.5992264465100618E-2</v>
      </c>
      <c r="H806" s="6">
        <f>IF(logVir!H806&lt;&gt;0,logVir!N806-SKir!N806*logKir!N806-SLir!N806*logHir!N806-SLir!N806*logQir!H806,0)</f>
        <v>5.6430225105769768E-2</v>
      </c>
      <c r="I806" s="6">
        <f>IF(logVir!I806&lt;&gt;0,logVir!O806-SKir!O806*logKir!O806-SLir!O806*logHir!O806-SLir!O806*logQir!I806,0)</f>
        <v>0.19827696351764154</v>
      </c>
    </row>
    <row r="807" spans="1:9" x14ac:dyDescent="0.15">
      <c r="A807" s="1">
        <v>35</v>
      </c>
      <c r="B807" s="1" t="s">
        <v>177</v>
      </c>
      <c r="C807" s="1">
        <v>22</v>
      </c>
      <c r="D807" s="1" t="s">
        <v>8</v>
      </c>
      <c r="E807" s="6">
        <f>IF(logVir!E807&lt;&gt;0,logVir!K807-SKir!K807*logKir!K807-SLir!K807*logHir!K807-SLir!K807*logQir!E807,0)</f>
        <v>0.18020961559771626</v>
      </c>
      <c r="F807" s="6">
        <f>IF(logVir!F807&lt;&gt;0,logVir!L807-SKir!L807*logKir!L807-SLir!L807*logHir!L807-SLir!L807*logQir!F807,0)</f>
        <v>1.9365281098802277E-2</v>
      </c>
      <c r="G807" s="6">
        <f>IF(logVir!G807&lt;&gt;0,logVir!M807-SKir!M807*logKir!M807-SLir!M807*logHir!M807-SLir!M807*logQir!G807,0)</f>
        <v>7.9707121672206296E-2</v>
      </c>
      <c r="H807" s="6">
        <f>IF(logVir!H807&lt;&gt;0,logVir!N807-SKir!N807*logKir!N807-SLir!N807*logHir!N807-SLir!N807*logQir!H807,0)</f>
        <v>5.0216075360784415E-2</v>
      </c>
      <c r="I807" s="6">
        <f>IF(logVir!I807&lt;&gt;0,logVir!O807-SKir!O807*logKir!O807-SLir!O807*logHir!O807-SLir!O807*logQir!I807,0)</f>
        <v>7.8850677307997552E-2</v>
      </c>
    </row>
    <row r="808" spans="1:9" x14ac:dyDescent="0.15">
      <c r="A808" s="1">
        <v>35</v>
      </c>
      <c r="B808" s="1" t="s">
        <v>177</v>
      </c>
      <c r="C808" s="1">
        <v>23</v>
      </c>
      <c r="D808" s="1" t="s">
        <v>29</v>
      </c>
      <c r="E808" s="6">
        <f>IF(logVir!E808&lt;&gt;0,logVir!K808-SKir!K808*logKir!K808-SLir!K808*logHir!K808-SLir!K808*logQir!E808,0)</f>
        <v>-8.9555446154671994E-2</v>
      </c>
      <c r="F808" s="6">
        <f>IF(logVir!F808&lt;&gt;0,logVir!L808-SKir!L808*logKir!L808-SLir!L808*logHir!L808-SLir!L808*logQir!F808,0)</f>
        <v>-3.3298221797912628E-2</v>
      </c>
      <c r="G808" s="6">
        <f>IF(logVir!G808&lt;&gt;0,logVir!M808-SKir!M808*logKir!M808-SLir!M808*logHir!M808-SLir!M808*logQir!G808,0)</f>
        <v>-3.9190830577682495E-2</v>
      </c>
      <c r="H808" s="6">
        <f>IF(logVir!H808&lt;&gt;0,logVir!N808-SKir!N808*logKir!N808-SLir!N808*logHir!N808-SLir!N808*logQir!H808,0)</f>
        <v>-4.8376852454455686E-2</v>
      </c>
      <c r="I808" s="6">
        <f>IF(logVir!I808&lt;&gt;0,logVir!O808-SKir!O808*logKir!O808-SLir!O808*logHir!O808-SLir!O808*logQir!I808,0)</f>
        <v>-2.0236308947641106E-2</v>
      </c>
    </row>
    <row r="809" spans="1:9" x14ac:dyDescent="0.15">
      <c r="A809" s="1">
        <v>36</v>
      </c>
      <c r="B809" s="1" t="s">
        <v>312</v>
      </c>
      <c r="C809" s="1">
        <v>1</v>
      </c>
      <c r="D809" s="1" t="s">
        <v>9</v>
      </c>
      <c r="E809" s="6">
        <f>IF(logVir!E809&lt;&gt;0,logVir!K809-SKir!K809*logKir!K809-SLir!K809*logHir!K809-SLir!K809*logQir!E809,0)</f>
        <v>5.9017339810102112E-2</v>
      </c>
      <c r="F809" s="6">
        <f>IF(logVir!F809&lt;&gt;0,logVir!L809-SKir!L809*logKir!L809-SLir!L809*logHir!L809-SLir!L809*logQir!F809,0)</f>
        <v>-6.6033508597662313E-4</v>
      </c>
      <c r="G809" s="6">
        <f>IF(logVir!G809&lt;&gt;0,logVir!M809-SKir!M809*logKir!M809-SLir!M809*logHir!M809-SLir!M809*logQir!G809,0)</f>
        <v>-1.1013153124595972E-2</v>
      </c>
      <c r="H809" s="6">
        <f>IF(logVir!H809&lt;&gt;0,logVir!N809-SKir!N809*logKir!N809-SLir!N809*logHir!N809-SLir!N809*logQir!H809,0)</f>
        <v>4.8875274964548174E-2</v>
      </c>
      <c r="I809" s="6">
        <f>IF(logVir!I809&lt;&gt;0,logVir!O809-SKir!O809*logKir!O809-SLir!O809*logHir!O809-SLir!O809*logQir!I809,0)</f>
        <v>-9.5091585478837767E-3</v>
      </c>
    </row>
    <row r="810" spans="1:9" x14ac:dyDescent="0.15">
      <c r="A810" s="1">
        <v>36</v>
      </c>
      <c r="B810" s="1" t="s">
        <v>313</v>
      </c>
      <c r="C810" s="1">
        <v>2</v>
      </c>
      <c r="D810" s="1" t="s">
        <v>10</v>
      </c>
      <c r="E810" s="6">
        <f>IF(logVir!E810&lt;&gt;0,logVir!K810-SKir!K810*logKir!K810-SLir!K810*logHir!K810-SLir!K810*logQir!E810,0)</f>
        <v>-0.61569639486092576</v>
      </c>
      <c r="F810" s="6">
        <f>IF(logVir!F810&lt;&gt;0,logVir!L810-SKir!L810*logKir!L810-SLir!L810*logHir!L810-SLir!L810*logQir!F810,0)</f>
        <v>-1.2156008082135163</v>
      </c>
      <c r="G810" s="6">
        <f>IF(logVir!G810&lt;&gt;0,logVir!M810-SKir!M810*logKir!M810-SLir!M810*logHir!M810-SLir!M810*logQir!G810,0)</f>
        <v>-1.2939584497927017</v>
      </c>
      <c r="H810" s="6">
        <f>IF(logVir!H810&lt;&gt;0,logVir!N810-SKir!N810*logKir!N810-SLir!N810*logHir!N810-SLir!N810*logQir!H810,0)</f>
        <v>-0.95242443381316788</v>
      </c>
      <c r="I810" s="6">
        <f>IF(logVir!I810&lt;&gt;0,logVir!O810-SKir!O810*logKir!O810-SLir!O810*logHir!O810-SLir!O810*logQir!I810,0)</f>
        <v>-0.95106839478526228</v>
      </c>
    </row>
    <row r="811" spans="1:9" x14ac:dyDescent="0.15">
      <c r="A811" s="1">
        <v>36</v>
      </c>
      <c r="B811" s="1" t="s">
        <v>314</v>
      </c>
      <c r="C811" s="1">
        <v>3</v>
      </c>
      <c r="D811" s="1" t="s">
        <v>17</v>
      </c>
      <c r="E811" s="6">
        <f>IF(logVir!E811&lt;&gt;0,logVir!K811-SKir!K811*logKir!K811-SLir!K811*logHir!K811-SLir!K811*logQir!E811,0)</f>
        <v>0.23426772565073317</v>
      </c>
      <c r="F811" s="6">
        <f>IF(logVir!F811&lt;&gt;0,logVir!L811-SKir!L811*logKir!L811-SLir!L811*logHir!L811-SLir!L811*logQir!F811,0)</f>
        <v>-0.10046754744160702</v>
      </c>
      <c r="G811" s="6">
        <f>IF(logVir!G811&lt;&gt;0,logVir!M811-SKir!M811*logKir!M811-SLir!M811*logHir!M811-SLir!M811*logQir!G811,0)</f>
        <v>0.5659856159658867</v>
      </c>
      <c r="H811" s="6">
        <f>IF(logVir!H811&lt;&gt;0,logVir!N811-SKir!N811*logKir!N811-SLir!N811*logHir!N811-SLir!N811*logQir!H811,0)</f>
        <v>0.32916237562031325</v>
      </c>
      <c r="I811" s="6">
        <f>IF(logVir!I811&lt;&gt;0,logVir!O811-SKir!O811*logKir!O811-SLir!O811*logHir!O811-SLir!O811*logQir!I811,0)</f>
        <v>-0.27356711565746128</v>
      </c>
    </row>
    <row r="812" spans="1:9" x14ac:dyDescent="0.15">
      <c r="A812" s="1">
        <v>36</v>
      </c>
      <c r="B812" s="1" t="s">
        <v>314</v>
      </c>
      <c r="C812" s="1">
        <v>4</v>
      </c>
      <c r="D812" s="1" t="s">
        <v>18</v>
      </c>
      <c r="E812" s="6">
        <f>IF(logVir!E812&lt;&gt;0,logVir!K812-SKir!K812*logKir!K812-SLir!K812*logHir!K812-SLir!K812*logQir!E812,0)</f>
        <v>-0.23974354890314428</v>
      </c>
      <c r="F812" s="6">
        <f>IF(logVir!F812&lt;&gt;0,logVir!L812-SKir!L812*logKir!L812-SLir!L812*logHir!L812-SLir!L812*logQir!F812,0)</f>
        <v>-0.26495076591671479</v>
      </c>
      <c r="G812" s="6">
        <f>IF(logVir!G812&lt;&gt;0,logVir!M812-SKir!M812*logKir!M812-SLir!M812*logHir!M812-SLir!M812*logQir!G812,0)</f>
        <v>-0.2251829804558339</v>
      </c>
      <c r="H812" s="6">
        <f>IF(logVir!H812&lt;&gt;0,logVir!N812-SKir!N812*logKir!N812-SLir!N812*logHir!N812-SLir!N812*logQir!H812,0)</f>
        <v>4.4817463475437906E-2</v>
      </c>
      <c r="I812" s="6">
        <f>IF(logVir!I812&lt;&gt;0,logVir!O812-SKir!O812*logKir!O812-SLir!O812*logHir!O812-SLir!O812*logQir!I812,0)</f>
        <v>0.34601371889128085</v>
      </c>
    </row>
    <row r="813" spans="1:9" x14ac:dyDescent="0.15">
      <c r="A813" s="1">
        <v>36</v>
      </c>
      <c r="B813" s="1" t="s">
        <v>314</v>
      </c>
      <c r="C813" s="1">
        <v>5</v>
      </c>
      <c r="D813" s="1" t="s">
        <v>19</v>
      </c>
      <c r="E813" s="6">
        <f>IF(logVir!E813&lt;&gt;0,logVir!K813-SKir!K813*logKir!K813-SLir!K813*logHir!K813-SLir!K813*logQir!E813,0)</f>
        <v>-0.86347109242173459</v>
      </c>
      <c r="F813" s="6">
        <f>IF(logVir!F813&lt;&gt;0,logVir!L813-SKir!L813*logKir!L813-SLir!L813*logHir!L813-SLir!L813*logQir!F813,0)</f>
        <v>-0.77442446440140722</v>
      </c>
      <c r="G813" s="6">
        <f>IF(logVir!G813&lt;&gt;0,logVir!M813-SKir!M813*logKir!M813-SLir!M813*logHir!M813-SLir!M813*logQir!G813,0)</f>
        <v>-0.4514262604807765</v>
      </c>
      <c r="H813" s="6">
        <f>IF(logVir!H813&lt;&gt;0,logVir!N813-SKir!N813*logKir!N813-SLir!N813*logHir!N813-SLir!N813*logQir!H813,0)</f>
        <v>-7.994896870919517E-2</v>
      </c>
      <c r="I813" s="6">
        <f>IF(logVir!I813&lt;&gt;0,logVir!O813-SKir!O813*logKir!O813-SLir!O813*logHir!O813-SLir!O813*logQir!I813,0)</f>
        <v>-0.5584723260894543</v>
      </c>
    </row>
    <row r="814" spans="1:9" x14ac:dyDescent="0.15">
      <c r="A814" s="1">
        <v>36</v>
      </c>
      <c r="B814" s="1" t="s">
        <v>314</v>
      </c>
      <c r="C814" s="1">
        <v>6</v>
      </c>
      <c r="D814" s="1" t="s">
        <v>3</v>
      </c>
      <c r="E814" s="6">
        <f>IF(logVir!E814&lt;&gt;0,logVir!K814-SKir!K814*logKir!K814-SLir!K814*logHir!K814-SLir!K814*logQir!E814,0)</f>
        <v>-0.29434699998274283</v>
      </c>
      <c r="F814" s="6">
        <f>IF(logVir!F814&lt;&gt;0,logVir!L814-SKir!L814*logKir!L814-SLir!L814*logHir!L814-SLir!L814*logQir!F814,0)</f>
        <v>0.12506095041937729</v>
      </c>
      <c r="G814" s="6">
        <f>IF(logVir!G814&lt;&gt;0,logVir!M814-SKir!M814*logKir!M814-SLir!M814*logHir!M814-SLir!M814*logQir!G814,0)</f>
        <v>3.3315132368386853E-2</v>
      </c>
      <c r="H814" s="6">
        <f>IF(logVir!H814&lt;&gt;0,logVir!N814-SKir!N814*logKir!N814-SLir!N814*logHir!N814-SLir!N814*logQir!H814,0)</f>
        <v>0.33559524681170227</v>
      </c>
      <c r="I814" s="6">
        <f>IF(logVir!I814&lt;&gt;0,logVir!O814-SKir!O814*logKir!O814-SLir!O814*logHir!O814-SLir!O814*logQir!I814,0)</f>
        <v>0.7849007174172794</v>
      </c>
    </row>
    <row r="815" spans="1:9" x14ac:dyDescent="0.15">
      <c r="A815" s="1">
        <v>36</v>
      </c>
      <c r="B815" s="1" t="s">
        <v>314</v>
      </c>
      <c r="C815" s="1">
        <v>7</v>
      </c>
      <c r="D815" s="1" t="s">
        <v>20</v>
      </c>
      <c r="E815" s="6">
        <f>IF(logVir!E815&lt;&gt;0,logVir!K815-SKir!K815*logKir!K815-SLir!K815*logHir!K815-SLir!K815*logQir!E815,0)</f>
        <v>-4.2329720186017161E-2</v>
      </c>
      <c r="F815" s="6">
        <f>IF(logVir!F815&lt;&gt;0,logVir!L815-SKir!L815*logKir!L815-SLir!L815*logHir!L815-SLir!L815*logQir!F815,0)</f>
        <v>-2.1978990156730056</v>
      </c>
      <c r="G815" s="6">
        <f>IF(logVir!G815&lt;&gt;0,logVir!M815-SKir!M815*logKir!M815-SLir!M815*logHir!M815-SLir!M815*logQir!G815,0)</f>
        <v>-0.92216171417513093</v>
      </c>
      <c r="H815" s="6">
        <f>IF(logVir!H815&lt;&gt;0,logVir!N815-SKir!N815*logKir!N815-SLir!N815*logHir!N815-SLir!N815*logQir!H815,0)</f>
        <v>-1.3734614541181744</v>
      </c>
      <c r="I815" s="6">
        <f>IF(logVir!I815&lt;&gt;0,logVir!O815-SKir!O815*logKir!O815-SLir!O815*logHir!O815-SLir!O815*logQir!I815,0)</f>
        <v>-0.41942811098943267</v>
      </c>
    </row>
    <row r="816" spans="1:9" x14ac:dyDescent="0.15">
      <c r="A816" s="1">
        <v>36</v>
      </c>
      <c r="B816" s="1" t="s">
        <v>314</v>
      </c>
      <c r="C816" s="1">
        <v>8</v>
      </c>
      <c r="D816" s="1" t="s">
        <v>21</v>
      </c>
      <c r="E816" s="6">
        <f>IF(logVir!E816&lt;&gt;0,logVir!K816-SKir!K816*logKir!K816-SLir!K816*logHir!K816-SLir!K816*logQir!E816,0)</f>
        <v>-0.25636158748499871</v>
      </c>
      <c r="F816" s="6">
        <f>IF(logVir!F816&lt;&gt;0,logVir!L816-SKir!L816*logKir!L816-SLir!L816*logHir!L816-SLir!L816*logQir!F816,0)</f>
        <v>-0.22722119459769613</v>
      </c>
      <c r="G816" s="6">
        <f>IF(logVir!G816&lt;&gt;0,logVir!M816-SKir!M816*logKir!M816-SLir!M816*logHir!M816-SLir!M816*logQir!G816,0)</f>
        <v>-0.2784016529646075</v>
      </c>
      <c r="H816" s="6">
        <f>IF(logVir!H816&lt;&gt;0,logVir!N816-SKir!N816*logKir!N816-SLir!N816*logHir!N816-SLir!N816*logQir!H816,0)</f>
        <v>-0.36002912070186166</v>
      </c>
      <c r="I816" s="6">
        <f>IF(logVir!I816&lt;&gt;0,logVir!O816-SKir!O816*logKir!O816-SLir!O816*logHir!O816-SLir!O816*logQir!I816,0)</f>
        <v>-0.51149445014397399</v>
      </c>
    </row>
    <row r="817" spans="1:9" x14ac:dyDescent="0.15">
      <c r="A817" s="1">
        <v>36</v>
      </c>
      <c r="B817" s="1" t="s">
        <v>314</v>
      </c>
      <c r="C817" s="1">
        <v>9</v>
      </c>
      <c r="D817" s="1" t="s">
        <v>22</v>
      </c>
      <c r="E817" s="6">
        <f>IF(logVir!E817&lt;&gt;0,logVir!K817-SKir!K817*logKir!K817-SLir!K817*logHir!K817-SLir!K817*logQir!E817,0)</f>
        <v>-0.59335241130549754</v>
      </c>
      <c r="F817" s="6">
        <f>IF(logVir!F817&lt;&gt;0,logVir!L817-SKir!L817*logKir!L817-SLir!L817*logHir!L817-SLir!L817*logQir!F817,0)</f>
        <v>6.6806711306098499E-2</v>
      </c>
      <c r="G817" s="6">
        <f>IF(logVir!G817&lt;&gt;0,logVir!M817-SKir!M817*logKir!M817-SLir!M817*logHir!M817-SLir!M817*logQir!G817,0)</f>
        <v>-3.5513191167263425E-2</v>
      </c>
      <c r="H817" s="6">
        <f>IF(logVir!H817&lt;&gt;0,logVir!N817-SKir!N817*logKir!N817-SLir!N817*logHir!N817-SLir!N817*logQir!H817,0)</f>
        <v>-0.77215329356593299</v>
      </c>
      <c r="I817" s="6">
        <f>IF(logVir!I817&lt;&gt;0,logVir!O817-SKir!O817*logKir!O817-SLir!O817*logHir!O817-SLir!O817*logQir!I817,0)</f>
        <v>-0.44312009404100733</v>
      </c>
    </row>
    <row r="818" spans="1:9" x14ac:dyDescent="0.15">
      <c r="A818" s="1">
        <v>36</v>
      </c>
      <c r="B818" s="1" t="s">
        <v>314</v>
      </c>
      <c r="C818" s="1">
        <v>10</v>
      </c>
      <c r="D818" s="1" t="s">
        <v>23</v>
      </c>
      <c r="E818" s="6">
        <f>IF(logVir!E818&lt;&gt;0,logVir!K818-SKir!K818*logKir!K818-SLir!K818*logHir!K818-SLir!K818*logQir!E818,0)</f>
        <v>0.14975035814993368</v>
      </c>
      <c r="F818" s="6">
        <f>IF(logVir!F818&lt;&gt;0,logVir!L818-SKir!L818*logKir!L818-SLir!L818*logHir!L818-SLir!L818*logQir!F818,0)</f>
        <v>-7.7950467736854212E-2</v>
      </c>
      <c r="G818" s="6">
        <f>IF(logVir!G818&lt;&gt;0,logVir!M818-SKir!M818*logKir!M818-SLir!M818*logHir!M818-SLir!M818*logQir!G818,0)</f>
        <v>1.5558394364525004E-2</v>
      </c>
      <c r="H818" s="6">
        <f>IF(logVir!H818&lt;&gt;0,logVir!N818-SKir!N818*logKir!N818-SLir!N818*logHir!N818-SLir!N818*logQir!H818,0)</f>
        <v>1.0193128107440844E-2</v>
      </c>
      <c r="I818" s="6">
        <f>IF(logVir!I818&lt;&gt;0,logVir!O818-SKir!O818*logKir!O818-SLir!O818*logHir!O818-SLir!O818*logQir!I818,0)</f>
        <v>0.15598228465932856</v>
      </c>
    </row>
    <row r="819" spans="1:9" x14ac:dyDescent="0.15">
      <c r="A819" s="1">
        <v>36</v>
      </c>
      <c r="B819" s="1" t="s">
        <v>314</v>
      </c>
      <c r="C819" s="1">
        <v>11</v>
      </c>
      <c r="D819" s="1" t="s">
        <v>24</v>
      </c>
      <c r="E819" s="6">
        <f>IF(logVir!E819&lt;&gt;0,logVir!K819-SKir!K819*logKir!K819-SLir!K819*logHir!K819-SLir!K819*logQir!E819,0)</f>
        <v>-7.3615903457410869E-2</v>
      </c>
      <c r="F819" s="6">
        <f>IF(logVir!F819&lt;&gt;0,logVir!L819-SKir!L819*logKir!L819-SLir!L819*logHir!L819-SLir!L819*logQir!F819,0)</f>
        <v>-0.45615706940039358</v>
      </c>
      <c r="G819" s="6">
        <f>IF(logVir!G819&lt;&gt;0,logVir!M819-SKir!M819*logKir!M819-SLir!M819*logHir!M819-SLir!M819*logQir!G819,0)</f>
        <v>-0.12524103937517567</v>
      </c>
      <c r="H819" s="6">
        <f>IF(logVir!H819&lt;&gt;0,logVir!N819-SKir!N819*logKir!N819-SLir!N819*logHir!N819-SLir!N819*logQir!H819,0)</f>
        <v>-5.1271247141377416E-2</v>
      </c>
      <c r="I819" s="6">
        <f>IF(logVir!I819&lt;&gt;0,logVir!O819-SKir!O819*logKir!O819-SLir!O819*logHir!O819-SLir!O819*logQir!I819,0)</f>
        <v>-5.1562179591585974E-2</v>
      </c>
    </row>
    <row r="820" spans="1:9" x14ac:dyDescent="0.15">
      <c r="A820" s="1">
        <v>36</v>
      </c>
      <c r="B820" s="1" t="s">
        <v>314</v>
      </c>
      <c r="C820" s="1">
        <v>12</v>
      </c>
      <c r="D820" s="1" t="s">
        <v>25</v>
      </c>
      <c r="E820" s="6">
        <f>IF(logVir!E820&lt;&gt;0,logVir!K820-SKir!K820*logKir!K820-SLir!K820*logHir!K820-SLir!K820*logQir!E820,0)</f>
        <v>-0.42874373524708603</v>
      </c>
      <c r="F820" s="6">
        <f>IF(logVir!F820&lt;&gt;0,logVir!L820-SKir!L820*logKir!L820-SLir!L820*logHir!L820-SLir!L820*logQir!F820,0)</f>
        <v>-0.60423798952814434</v>
      </c>
      <c r="G820" s="6">
        <f>IF(logVir!G820&lt;&gt;0,logVir!M820-SKir!M820*logKir!M820-SLir!M820*logHir!M820-SLir!M820*logQir!G820,0)</f>
        <v>-0.70995132286739204</v>
      </c>
      <c r="H820" s="6">
        <f>IF(logVir!H820&lt;&gt;0,logVir!N820-SKir!N820*logKir!N820-SLir!N820*logHir!N820-SLir!N820*logQir!H820,0)</f>
        <v>-0.17011772434799657</v>
      </c>
      <c r="I820" s="6">
        <f>IF(logVir!I820&lt;&gt;0,logVir!O820-SKir!O820*logKir!O820-SLir!O820*logHir!O820-SLir!O820*logQir!I820,0)</f>
        <v>0.59612042751642824</v>
      </c>
    </row>
    <row r="821" spans="1:9" x14ac:dyDescent="0.15">
      <c r="A821" s="1">
        <v>36</v>
      </c>
      <c r="B821" s="1" t="s">
        <v>314</v>
      </c>
      <c r="C821" s="1">
        <v>13</v>
      </c>
      <c r="D821" s="1" t="s">
        <v>26</v>
      </c>
      <c r="E821" s="6">
        <f>IF(logVir!E821&lt;&gt;0,logVir!K821-SKir!K821*logKir!K821-SLir!K821*logHir!K821-SLir!K821*logQir!E821,0)</f>
        <v>-0.17592746015227773</v>
      </c>
      <c r="F821" s="6">
        <f>IF(logVir!F821&lt;&gt;0,logVir!L821-SKir!L821*logKir!L821-SLir!L821*logHir!L821-SLir!L821*logQir!F821,0)</f>
        <v>-0.73891222805412593</v>
      </c>
      <c r="G821" s="6">
        <f>IF(logVir!G821&lt;&gt;0,logVir!M821-SKir!M821*logKir!M821-SLir!M821*logHir!M821-SLir!M821*logQir!G821,0)</f>
        <v>-0.49312610908594401</v>
      </c>
      <c r="H821" s="6">
        <f>IF(logVir!H821&lt;&gt;0,logVir!N821-SKir!N821*logKir!N821-SLir!N821*logHir!N821-SLir!N821*logQir!H821,0)</f>
        <v>-0.92427486554116689</v>
      </c>
      <c r="I821" s="6">
        <f>IF(logVir!I821&lt;&gt;0,logVir!O821-SKir!O821*logKir!O821-SLir!O821*logHir!O821-SLir!O821*logQir!I821,0)</f>
        <v>-0.77542014212469645</v>
      </c>
    </row>
    <row r="822" spans="1:9" x14ac:dyDescent="0.15">
      <c r="A822" s="1">
        <v>36</v>
      </c>
      <c r="B822" s="1" t="s">
        <v>314</v>
      </c>
      <c r="C822" s="1">
        <v>14</v>
      </c>
      <c r="D822" s="1" t="s">
        <v>27</v>
      </c>
      <c r="E822" s="6">
        <f>IF(logVir!E822&lt;&gt;0,logVir!K822-SKir!K822*logKir!K822-SLir!K822*logHir!K822-SLir!K822*logQir!E822,0)</f>
        <v>-3.5919745491132478E-2</v>
      </c>
      <c r="F822" s="6">
        <f>IF(logVir!F822&lt;&gt;0,logVir!L822-SKir!L822*logKir!L822-SLir!L822*logHir!L822-SLir!L822*logQir!F822,0)</f>
        <v>-0.45293941118786218</v>
      </c>
      <c r="G822" s="6">
        <f>IF(logVir!G822&lt;&gt;0,logVir!M822-SKir!M822*logKir!M822-SLir!M822*logHir!M822-SLir!M822*logQir!G822,0)</f>
        <v>-1.0628012612702573</v>
      </c>
      <c r="H822" s="6">
        <f>IF(logVir!H822&lt;&gt;0,logVir!N822-SKir!N822*logKir!N822-SLir!N822*logHir!N822-SLir!N822*logQir!H822,0)</f>
        <v>-0.79660850634782587</v>
      </c>
      <c r="I822" s="6">
        <f>IF(logVir!I822&lt;&gt;0,logVir!O822-SKir!O822*logKir!O822-SLir!O822*logHir!O822-SLir!O822*logQir!I822,0)</f>
        <v>-1.5513716648890368</v>
      </c>
    </row>
    <row r="823" spans="1:9" x14ac:dyDescent="0.15">
      <c r="A823" s="1">
        <v>36</v>
      </c>
      <c r="B823" s="1" t="s">
        <v>314</v>
      </c>
      <c r="C823" s="1">
        <v>15</v>
      </c>
      <c r="D823" s="1" t="s">
        <v>28</v>
      </c>
      <c r="E823" s="6">
        <f>IF(logVir!E823&lt;&gt;0,logVir!K823-SKir!K823*logKir!K823-SLir!K823*logHir!K823-SLir!K823*logQir!E823,0)</f>
        <v>-8.6156059972109511E-2</v>
      </c>
      <c r="F823" s="6">
        <f>IF(logVir!F823&lt;&gt;0,logVir!L823-SKir!L823*logKir!L823-SLir!L823*logHir!L823-SLir!L823*logQir!F823,0)</f>
        <v>-5.8572095885574722E-2</v>
      </c>
      <c r="G823" s="6">
        <f>IF(logVir!G823&lt;&gt;0,logVir!M823-SKir!M823*logKir!M823-SLir!M823*logHir!M823-SLir!M823*logQir!G823,0)</f>
        <v>-6.3811672770658565E-2</v>
      </c>
      <c r="H823" s="6">
        <f>IF(logVir!H823&lt;&gt;0,logVir!N823-SKir!N823*logKir!N823-SLir!N823*logHir!N823-SLir!N823*logQir!H823,0)</f>
        <v>-2.7663668469705409E-2</v>
      </c>
      <c r="I823" s="6">
        <f>IF(logVir!I823&lt;&gt;0,logVir!O823-SKir!O823*logKir!O823-SLir!O823*logHir!O823-SLir!O823*logQir!I823,0)</f>
        <v>4.5854430477843523E-2</v>
      </c>
    </row>
    <row r="824" spans="1:9" x14ac:dyDescent="0.15">
      <c r="A824" s="1">
        <v>36</v>
      </c>
      <c r="B824" s="1" t="s">
        <v>313</v>
      </c>
      <c r="C824" s="1">
        <v>16</v>
      </c>
      <c r="D824" s="1" t="s">
        <v>11</v>
      </c>
      <c r="E824" s="6">
        <f>IF(logVir!E824&lt;&gt;0,logVir!K824-SKir!K824*logKir!K824-SLir!K824*logHir!K824-SLir!K824*logQir!E824,0)</f>
        <v>-3.026924836353628E-2</v>
      </c>
      <c r="F824" s="6">
        <f>IF(logVir!F824&lt;&gt;0,logVir!L824-SKir!L824*logKir!L824-SLir!L824*logHir!L824-SLir!L824*logQir!F824,0)</f>
        <v>-9.8323642790970417E-2</v>
      </c>
      <c r="G824" s="6">
        <f>IF(logVir!G824&lt;&gt;0,logVir!M824-SKir!M824*logKir!M824-SLir!M824*logHir!M824-SLir!M824*logQir!G824,0)</f>
        <v>-5.1697455920258657E-2</v>
      </c>
      <c r="H824" s="6">
        <f>IF(logVir!H824&lt;&gt;0,logVir!N824-SKir!N824*logKir!N824-SLir!N824*logHir!N824-SLir!N824*logQir!H824,0)</f>
        <v>3.4303557203841997E-2</v>
      </c>
      <c r="I824" s="6">
        <f>IF(logVir!I824&lt;&gt;0,logVir!O824-SKir!O824*logKir!O824-SLir!O824*logHir!O824-SLir!O824*logQir!I824,0)</f>
        <v>-0.12465126502522314</v>
      </c>
    </row>
    <row r="825" spans="1:9" x14ac:dyDescent="0.15">
      <c r="A825" s="1">
        <v>36</v>
      </c>
      <c r="B825" s="1" t="s">
        <v>313</v>
      </c>
      <c r="C825" s="1">
        <v>17</v>
      </c>
      <c r="D825" s="1" t="s">
        <v>12</v>
      </c>
      <c r="E825" s="6">
        <f>IF(logVir!E825&lt;&gt;0,logVir!K825-SKir!K825*logKir!K825-SLir!K825*logHir!K825-SLir!K825*logQir!E825,0)</f>
        <v>-5.7699290255377265E-3</v>
      </c>
      <c r="F825" s="6">
        <f>IF(logVir!F825&lt;&gt;0,logVir!L825-SKir!L825*logKir!L825-SLir!L825*logHir!L825-SLir!L825*logQir!F825,0)</f>
        <v>0.19317380066154652</v>
      </c>
      <c r="G825" s="6">
        <f>IF(logVir!G825&lt;&gt;0,logVir!M825-SKir!M825*logKir!M825-SLir!M825*logHir!M825-SLir!M825*logQir!G825,0)</f>
        <v>5.4419481999878436E-2</v>
      </c>
      <c r="H825" s="6">
        <f>IF(logVir!H825&lt;&gt;0,logVir!N825-SKir!N825*logKir!N825-SLir!N825*logHir!N825-SLir!N825*logQir!H825,0)</f>
        <v>-0.13892701524649853</v>
      </c>
      <c r="I825" s="6">
        <f>IF(logVir!I825&lt;&gt;0,logVir!O825-SKir!O825*logKir!O825-SLir!O825*logHir!O825-SLir!O825*logQir!I825,0)</f>
        <v>0.17281717064131732</v>
      </c>
    </row>
    <row r="826" spans="1:9" x14ac:dyDescent="0.15">
      <c r="A826" s="1">
        <v>36</v>
      </c>
      <c r="B826" s="1" t="s">
        <v>313</v>
      </c>
      <c r="C826" s="1">
        <v>18</v>
      </c>
      <c r="D826" s="1" t="s">
        <v>13</v>
      </c>
      <c r="E826" s="6">
        <f>IF(logVir!E826&lt;&gt;0,logVir!K826-SKir!K826*logKir!K826-SLir!K826*logHir!K826-SLir!K826*logQir!E826,0)</f>
        <v>-0.17418291016883031</v>
      </c>
      <c r="F826" s="6">
        <f>IF(logVir!F826&lt;&gt;0,logVir!L826-SKir!L826*logKir!L826-SLir!L826*logHir!L826-SLir!L826*logQir!F826,0)</f>
        <v>-0.28383772259999507</v>
      </c>
      <c r="G826" s="6">
        <f>IF(logVir!G826&lt;&gt;0,logVir!M826-SKir!M826*logKir!M826-SLir!M826*logHir!M826-SLir!M826*logQir!G826,0)</f>
        <v>-0.18935628308576433</v>
      </c>
      <c r="H826" s="6">
        <f>IF(logVir!H826&lt;&gt;0,logVir!N826-SKir!N826*logKir!N826-SLir!N826*logHir!N826-SLir!N826*logQir!H826,0)</f>
        <v>-0.29478119152299354</v>
      </c>
      <c r="I826" s="6">
        <f>IF(logVir!I826&lt;&gt;0,logVir!O826-SKir!O826*logKir!O826-SLir!O826*logHir!O826-SLir!O826*logQir!I826,0)</f>
        <v>-0.31186376343034783</v>
      </c>
    </row>
    <row r="827" spans="1:9" x14ac:dyDescent="0.15">
      <c r="A827" s="1">
        <v>36</v>
      </c>
      <c r="B827" s="1" t="s">
        <v>313</v>
      </c>
      <c r="C827" s="1">
        <v>19</v>
      </c>
      <c r="D827" s="1" t="s">
        <v>14</v>
      </c>
      <c r="E827" s="6">
        <f>IF(logVir!E827&lt;&gt;0,logVir!K827-SKir!K827*logKir!K827-SLir!K827*logHir!K827-SLir!K827*logQir!E827,0)</f>
        <v>-5.2274940421761625E-2</v>
      </c>
      <c r="F827" s="6">
        <f>IF(logVir!F827&lt;&gt;0,logVir!L827-SKir!L827*logKir!L827-SLir!L827*logHir!L827-SLir!L827*logQir!F827,0)</f>
        <v>-6.6754782486009995E-3</v>
      </c>
      <c r="G827" s="6">
        <f>IF(logVir!G827&lt;&gt;0,logVir!M827-SKir!M827*logKir!M827-SLir!M827*logHir!M827-SLir!M827*logQir!G827,0)</f>
        <v>-0.1193814004192945</v>
      </c>
      <c r="H827" s="6">
        <f>IF(logVir!H827&lt;&gt;0,logVir!N827-SKir!N827*logKir!N827-SLir!N827*logHir!N827-SLir!N827*logQir!H827,0)</f>
        <v>3.9443639414320962E-2</v>
      </c>
      <c r="I827" s="6">
        <f>IF(logVir!I827&lt;&gt;0,logVir!O827-SKir!O827*logKir!O827-SLir!O827*logHir!O827-SLir!O827*logQir!I827,0)</f>
        <v>-5.2482972009292028E-3</v>
      </c>
    </row>
    <row r="828" spans="1:9" x14ac:dyDescent="0.15">
      <c r="A828" s="1">
        <v>36</v>
      </c>
      <c r="B828" s="1" t="s">
        <v>313</v>
      </c>
      <c r="C828" s="1">
        <v>20</v>
      </c>
      <c r="D828" s="1" t="s">
        <v>15</v>
      </c>
      <c r="E828" s="6">
        <f>IF(logVir!E828&lt;&gt;0,logVir!K828-SKir!K828*logKir!K828-SLir!K828*logHir!K828-SLir!K828*logQir!E828,0)</f>
        <v>-0.12269388862851219</v>
      </c>
      <c r="F828" s="6">
        <f>IF(logVir!F828&lt;&gt;0,logVir!L828-SKir!L828*logKir!L828-SLir!L828*logHir!L828-SLir!L828*logQir!F828,0)</f>
        <v>-0.32268664334764335</v>
      </c>
      <c r="G828" s="6">
        <f>IF(logVir!G828&lt;&gt;0,logVir!M828-SKir!M828*logKir!M828-SLir!M828*logHir!M828-SLir!M828*logQir!G828,0)</f>
        <v>-0.18456287216703687</v>
      </c>
      <c r="H828" s="6">
        <f>IF(logVir!H828&lt;&gt;0,logVir!N828-SKir!N828*logKir!N828-SLir!N828*logHir!N828-SLir!N828*logQir!H828,0)</f>
        <v>1.4983306931148112E-2</v>
      </c>
      <c r="I828" s="6">
        <f>IF(logVir!I828&lt;&gt;0,logVir!O828-SKir!O828*logKir!O828-SLir!O828*logHir!O828-SLir!O828*logQir!I828,0)</f>
        <v>2.2195089254580178E-2</v>
      </c>
    </row>
    <row r="829" spans="1:9" x14ac:dyDescent="0.15">
      <c r="A829" s="1">
        <v>36</v>
      </c>
      <c r="B829" s="1" t="s">
        <v>313</v>
      </c>
      <c r="C829" s="1">
        <v>21</v>
      </c>
      <c r="D829" s="1" t="s">
        <v>16</v>
      </c>
      <c r="E829" s="6">
        <f>IF(logVir!E829&lt;&gt;0,logVir!K829-SKir!K829*logKir!K829-SLir!K829*logHir!K829-SLir!K829*logQir!E829,0)</f>
        <v>9.1082165753378658E-2</v>
      </c>
      <c r="F829" s="6">
        <f>IF(logVir!F829&lt;&gt;0,logVir!L829-SKir!L829*logKir!L829-SLir!L829*logHir!L829-SLir!L829*logQir!F829,0)</f>
        <v>0.17826398156107612</v>
      </c>
      <c r="G829" s="6">
        <f>IF(logVir!G829&lt;&gt;0,logVir!M829-SKir!M829*logKir!M829-SLir!M829*logHir!M829-SLir!M829*logQir!G829,0)</f>
        <v>8.9294958055075938E-2</v>
      </c>
      <c r="H829" s="6">
        <f>IF(logVir!H829&lt;&gt;0,logVir!N829-SKir!N829*logKir!N829-SLir!N829*logHir!N829-SLir!N829*logQir!H829,0)</f>
        <v>-0.16062578731891938</v>
      </c>
      <c r="I829" s="6">
        <f>IF(logVir!I829&lt;&gt;0,logVir!O829-SKir!O829*logKir!O829-SLir!O829*logHir!O829-SLir!O829*logQir!I829,0)</f>
        <v>-0.11210889566965625</v>
      </c>
    </row>
    <row r="830" spans="1:9" x14ac:dyDescent="0.15">
      <c r="A830" s="1">
        <v>36</v>
      </c>
      <c r="B830" s="1" t="s">
        <v>180</v>
      </c>
      <c r="C830" s="1">
        <v>22</v>
      </c>
      <c r="D830" s="1" t="s">
        <v>8</v>
      </c>
      <c r="E830" s="6">
        <f>IF(logVir!E830&lt;&gt;0,logVir!K830-SKir!K830*logKir!K830-SLir!K830*logHir!K830-SLir!K830*logQir!E830,0)</f>
        <v>0.48171698264094981</v>
      </c>
      <c r="F830" s="6">
        <f>IF(logVir!F830&lt;&gt;0,logVir!L830-SKir!L830*logKir!L830-SLir!L830*logHir!L830-SLir!L830*logQir!F830,0)</f>
        <v>6.0359350951641418E-2</v>
      </c>
      <c r="G830" s="6">
        <f>IF(logVir!G830&lt;&gt;0,logVir!M830-SKir!M830*logKir!M830-SLir!M830*logHir!M830-SLir!M830*logQir!G830,0)</f>
        <v>3.4430983501773441E-2</v>
      </c>
      <c r="H830" s="6">
        <f>IF(logVir!H830&lt;&gt;0,logVir!N830-SKir!N830*logKir!N830-SLir!N830*logHir!N830-SLir!N830*logQir!H830,0)</f>
        <v>-3.3399582564757075E-3</v>
      </c>
      <c r="I830" s="6">
        <f>IF(logVir!I830&lt;&gt;0,logVir!O830-SKir!O830*logKir!O830-SLir!O830*logHir!O830-SLir!O830*logQir!I830,0)</f>
        <v>3.4578978904740751E-2</v>
      </c>
    </row>
    <row r="831" spans="1:9" x14ac:dyDescent="0.15">
      <c r="A831" s="1">
        <v>36</v>
      </c>
      <c r="B831" s="1" t="s">
        <v>180</v>
      </c>
      <c r="C831" s="1">
        <v>23</v>
      </c>
      <c r="D831" s="1" t="s">
        <v>29</v>
      </c>
      <c r="E831" s="6">
        <f>IF(logVir!E831&lt;&gt;0,logVir!K831-SKir!K831*logKir!K831-SLir!K831*logHir!K831-SLir!K831*logQir!E831,0)</f>
        <v>-0.11927776632635811</v>
      </c>
      <c r="F831" s="6">
        <f>IF(logVir!F831&lt;&gt;0,logVir!L831-SKir!L831*logKir!L831-SLir!L831*logHir!L831-SLir!L831*logQir!F831,0)</f>
        <v>-1.466717179055825E-3</v>
      </c>
      <c r="G831" s="6">
        <f>IF(logVir!G831&lt;&gt;0,logVir!M831-SKir!M831*logKir!M831-SLir!M831*logHir!M831-SLir!M831*logQir!G831,0)</f>
        <v>-1.7984499920880206E-2</v>
      </c>
      <c r="H831" s="6">
        <f>IF(logVir!H831&lt;&gt;0,logVir!N831-SKir!N831*logKir!N831-SLir!N831*logHir!N831-SLir!N831*logQir!H831,0)</f>
        <v>1.1315408050539058E-3</v>
      </c>
      <c r="I831" s="6">
        <f>IF(logVir!I831&lt;&gt;0,logVir!O831-SKir!O831*logKir!O831-SLir!O831*logHir!O831-SLir!O831*logQir!I831,0)</f>
        <v>3.9339805965317581E-2</v>
      </c>
    </row>
    <row r="832" spans="1:9" x14ac:dyDescent="0.15">
      <c r="A832" s="1">
        <v>37</v>
      </c>
      <c r="B832" s="1" t="s">
        <v>315</v>
      </c>
      <c r="C832" s="1">
        <v>1</v>
      </c>
      <c r="D832" s="1" t="s">
        <v>9</v>
      </c>
      <c r="E832" s="6">
        <f>IF(logVir!E832&lt;&gt;0,logVir!K832-SKir!K832*logKir!K832-SLir!K832*logHir!K832-SLir!K832*logQir!E832,0)</f>
        <v>-0.33619812092684087</v>
      </c>
      <c r="F832" s="6">
        <f>IF(logVir!F832&lt;&gt;0,logVir!L832-SKir!L832*logKir!L832-SLir!L832*logHir!L832-SLir!L832*logQir!F832,0)</f>
        <v>-7.671375636231953E-2</v>
      </c>
      <c r="G832" s="6">
        <f>IF(logVir!G832&lt;&gt;0,logVir!M832-SKir!M832*logKir!M832-SLir!M832*logHir!M832-SLir!M832*logQir!G832,0)</f>
        <v>-8.5410256121478303E-2</v>
      </c>
      <c r="H832" s="6">
        <f>IF(logVir!H832&lt;&gt;0,logVir!N832-SKir!N832*logKir!N832-SLir!N832*logHir!N832-SLir!N832*logQir!H832,0)</f>
        <v>-2.877148734077789E-2</v>
      </c>
      <c r="I832" s="6">
        <f>IF(logVir!I832&lt;&gt;0,logVir!O832-SKir!O832*logKir!O832-SLir!O832*logHir!O832-SLir!O832*logQir!I832,0)</f>
        <v>8.4289957503429533E-2</v>
      </c>
    </row>
    <row r="833" spans="1:9" x14ac:dyDescent="0.15">
      <c r="A833" s="1">
        <v>37</v>
      </c>
      <c r="B833" s="1" t="s">
        <v>315</v>
      </c>
      <c r="C833" s="1">
        <v>2</v>
      </c>
      <c r="D833" s="1" t="s">
        <v>10</v>
      </c>
      <c r="E833" s="6">
        <f>IF(logVir!E833&lt;&gt;0,logVir!K833-SKir!K833*logKir!K833-SLir!K833*logHir!K833-SLir!K833*logQir!E833,0)</f>
        <v>-0.92340372219341871</v>
      </c>
      <c r="F833" s="6">
        <f>IF(logVir!F833&lt;&gt;0,logVir!L833-SKir!L833*logKir!L833-SLir!L833*logHir!L833-SLir!L833*logQir!F833,0)</f>
        <v>-0.28511942862698086</v>
      </c>
      <c r="G833" s="6">
        <f>IF(logVir!G833&lt;&gt;0,logVir!M833-SKir!M833*logKir!M833-SLir!M833*logHir!M833-SLir!M833*logQir!G833,0)</f>
        <v>0.12771509954584406</v>
      </c>
      <c r="H833" s="6">
        <f>IF(logVir!H833&lt;&gt;0,logVir!N833-SKir!N833*logKir!N833-SLir!N833*logHir!N833-SLir!N833*logQir!H833,0)</f>
        <v>8.6120952949585383E-2</v>
      </c>
      <c r="I833" s="6">
        <f>IF(logVir!I833&lt;&gt;0,logVir!O833-SKir!O833*logKir!O833-SLir!O833*logHir!O833-SLir!O833*logQir!I833,0)</f>
        <v>-0.5926677912726368</v>
      </c>
    </row>
    <row r="834" spans="1:9" x14ac:dyDescent="0.15">
      <c r="A834" s="1">
        <v>37</v>
      </c>
      <c r="B834" s="1" t="s">
        <v>316</v>
      </c>
      <c r="C834" s="1">
        <v>3</v>
      </c>
      <c r="D834" s="1" t="s">
        <v>17</v>
      </c>
      <c r="E834" s="6">
        <f>IF(logVir!E834&lt;&gt;0,logVir!K834-SKir!K834*logKir!K834-SLir!K834*logHir!K834-SLir!K834*logQir!E834,0)</f>
        <v>5.2147632069328154E-3</v>
      </c>
      <c r="F834" s="6">
        <f>IF(logVir!F834&lt;&gt;0,logVir!L834-SKir!L834*logKir!L834-SLir!L834*logHir!L834-SLir!L834*logQir!F834,0)</f>
        <v>-0.14993815059573537</v>
      </c>
      <c r="G834" s="6">
        <f>IF(logVir!G834&lt;&gt;0,logVir!M834-SKir!M834*logKir!M834-SLir!M834*logHir!M834-SLir!M834*logQir!G834,0)</f>
        <v>-0.36784380494753616</v>
      </c>
      <c r="H834" s="6">
        <f>IF(logVir!H834&lt;&gt;0,logVir!N834-SKir!N834*logKir!N834-SLir!N834*logHir!N834-SLir!N834*logQir!H834,0)</f>
        <v>7.7152796736531817E-2</v>
      </c>
      <c r="I834" s="6">
        <f>IF(logVir!I834&lt;&gt;0,logVir!O834-SKir!O834*logKir!O834-SLir!O834*logHir!O834-SLir!O834*logQir!I834,0)</f>
        <v>-0.41818183487307697</v>
      </c>
    </row>
    <row r="835" spans="1:9" x14ac:dyDescent="0.15">
      <c r="A835" s="1">
        <v>37</v>
      </c>
      <c r="B835" s="1" t="s">
        <v>316</v>
      </c>
      <c r="C835" s="1">
        <v>4</v>
      </c>
      <c r="D835" s="1" t="s">
        <v>18</v>
      </c>
      <c r="E835" s="6">
        <f>IF(logVir!E835&lt;&gt;0,logVir!K835-SKir!K835*logKir!K835-SLir!K835*logHir!K835-SLir!K835*logQir!E835,0)</f>
        <v>-0.17652918937053305</v>
      </c>
      <c r="F835" s="6">
        <f>IF(logVir!F835&lt;&gt;0,logVir!L835-SKir!L835*logKir!L835-SLir!L835*logHir!L835-SLir!L835*logQir!F835,0)</f>
        <v>-3.0844964242374179E-2</v>
      </c>
      <c r="G835" s="6">
        <f>IF(logVir!G835&lt;&gt;0,logVir!M835-SKir!M835*logKir!M835-SLir!M835*logHir!M835-SLir!M835*logQir!G835,0)</f>
        <v>-7.9108040156938536E-2</v>
      </c>
      <c r="H835" s="6">
        <f>IF(logVir!H835&lt;&gt;0,logVir!N835-SKir!N835*logKir!N835-SLir!N835*logHir!N835-SLir!N835*logQir!H835,0)</f>
        <v>6.4164009178881251E-2</v>
      </c>
      <c r="I835" s="6">
        <f>IF(logVir!I835&lt;&gt;0,logVir!O835-SKir!O835*logKir!O835-SLir!O835*logHir!O835-SLir!O835*logQir!I835,0)</f>
        <v>0.21424309855407825</v>
      </c>
    </row>
    <row r="836" spans="1:9" x14ac:dyDescent="0.15">
      <c r="A836" s="1">
        <v>37</v>
      </c>
      <c r="B836" s="1" t="s">
        <v>316</v>
      </c>
      <c r="C836" s="1">
        <v>5</v>
      </c>
      <c r="D836" s="1" t="s">
        <v>19</v>
      </c>
      <c r="E836" s="6">
        <f>IF(logVir!E836&lt;&gt;0,logVir!K836-SKir!K836*logKir!K836-SLir!K836*logHir!K836-SLir!K836*logQir!E836,0)</f>
        <v>0.12867108327477517</v>
      </c>
      <c r="F836" s="6">
        <f>IF(logVir!F836&lt;&gt;0,logVir!L836-SKir!L836*logKir!L836-SLir!L836*logHir!L836-SLir!L836*logQir!F836,0)</f>
        <v>0.14070499796966326</v>
      </c>
      <c r="G836" s="6">
        <f>IF(logVir!G836&lt;&gt;0,logVir!M836-SKir!M836*logKir!M836-SLir!M836*logHir!M836-SLir!M836*logQir!G836,0)</f>
        <v>-5.3133138964381599E-3</v>
      </c>
      <c r="H836" s="6">
        <f>IF(logVir!H836&lt;&gt;0,logVir!N836-SKir!N836*logKir!N836-SLir!N836*logHir!N836-SLir!N836*logQir!H836,0)</f>
        <v>6.3476881774414434E-2</v>
      </c>
      <c r="I836" s="6">
        <f>IF(logVir!I836&lt;&gt;0,logVir!O836-SKir!O836*logKir!O836-SLir!O836*logHir!O836-SLir!O836*logQir!I836,0)</f>
        <v>-0.27170420759935304</v>
      </c>
    </row>
    <row r="837" spans="1:9" x14ac:dyDescent="0.15">
      <c r="A837" s="1">
        <v>37</v>
      </c>
      <c r="B837" s="1" t="s">
        <v>316</v>
      </c>
      <c r="C837" s="1">
        <v>6</v>
      </c>
      <c r="D837" s="1" t="s">
        <v>3</v>
      </c>
      <c r="E837" s="6">
        <f>IF(logVir!E837&lt;&gt;0,logVir!K837-SKir!K837*logKir!K837-SLir!K837*logHir!K837-SLir!K837*logQir!E837,0)</f>
        <v>-0.30283901530128643</v>
      </c>
      <c r="F837" s="6">
        <f>IF(logVir!F837&lt;&gt;0,logVir!L837-SKir!L837*logKir!L837-SLir!L837*logHir!L837-SLir!L837*logQir!F837,0)</f>
        <v>-0.2891435110643667</v>
      </c>
      <c r="G837" s="6">
        <f>IF(logVir!G837&lt;&gt;0,logVir!M837-SKir!M837*logKir!M837-SLir!M837*logHir!M837-SLir!M837*logQir!G837,0)</f>
        <v>-0.5978623363189759</v>
      </c>
      <c r="H837" s="6">
        <f>IF(logVir!H837&lt;&gt;0,logVir!N837-SKir!N837*logKir!N837-SLir!N837*logHir!N837-SLir!N837*logQir!H837,0)</f>
        <v>-0.33175684510410941</v>
      </c>
      <c r="I837" s="6">
        <f>IF(logVir!I837&lt;&gt;0,logVir!O837-SKir!O837*logKir!O837-SLir!O837*logHir!O837-SLir!O837*logQir!I837,0)</f>
        <v>4.1936728681632646E-2</v>
      </c>
    </row>
    <row r="838" spans="1:9" x14ac:dyDescent="0.15">
      <c r="A838" s="1">
        <v>37</v>
      </c>
      <c r="B838" s="1" t="s">
        <v>316</v>
      </c>
      <c r="C838" s="1">
        <v>7</v>
      </c>
      <c r="D838" s="1" t="s">
        <v>20</v>
      </c>
      <c r="E838" s="6">
        <f>IF(logVir!E838&lt;&gt;0,logVir!K838-SKir!K838*logKir!K838-SLir!K838*logHir!K838-SLir!K838*logQir!E838,0)</f>
        <v>1.9352166179979693</v>
      </c>
      <c r="F838" s="6">
        <f>IF(logVir!F838&lt;&gt;0,logVir!L838-SKir!L838*logKir!L838-SLir!L838*logHir!L838-SLir!L838*logQir!F838,0)</f>
        <v>2.3999496554390021</v>
      </c>
      <c r="G838" s="6">
        <f>IF(logVir!G838&lt;&gt;0,logVir!M838-SKir!M838*logKir!M838-SLir!M838*logHir!M838-SLir!M838*logQir!G838,0)</f>
        <v>1.1002071093706451</v>
      </c>
      <c r="H838" s="6">
        <f>IF(logVir!H838&lt;&gt;0,logVir!N838-SKir!N838*logKir!N838-SLir!N838*logHir!N838-SLir!N838*logQir!H838,0)</f>
        <v>-0.1974479944271933</v>
      </c>
      <c r="I838" s="6">
        <f>IF(logVir!I838&lt;&gt;0,logVir!O838-SKir!O838*logKir!O838-SLir!O838*logHir!O838-SLir!O838*logQir!I838,0)</f>
        <v>0.74005971929359515</v>
      </c>
    </row>
    <row r="839" spans="1:9" x14ac:dyDescent="0.15">
      <c r="A839" s="1">
        <v>37</v>
      </c>
      <c r="B839" s="1" t="s">
        <v>316</v>
      </c>
      <c r="C839" s="1">
        <v>8</v>
      </c>
      <c r="D839" s="1" t="s">
        <v>21</v>
      </c>
      <c r="E839" s="6">
        <f>IF(logVir!E839&lt;&gt;0,logVir!K839-SKir!K839*logKir!K839-SLir!K839*logHir!K839-SLir!K839*logQir!E839,0)</f>
        <v>-0.13734958421106067</v>
      </c>
      <c r="F839" s="6">
        <f>IF(logVir!F839&lt;&gt;0,logVir!L839-SKir!L839*logKir!L839-SLir!L839*logHir!L839-SLir!L839*logQir!F839,0)</f>
        <v>-0.15518757389744006</v>
      </c>
      <c r="G839" s="6">
        <f>IF(logVir!G839&lt;&gt;0,logVir!M839-SKir!M839*logKir!M839-SLir!M839*logHir!M839-SLir!M839*logQir!G839,0)</f>
        <v>-0.11840659489292099</v>
      </c>
      <c r="H839" s="6">
        <f>IF(logVir!H839&lt;&gt;0,logVir!N839-SKir!N839*logKir!N839-SLir!N839*logHir!N839-SLir!N839*logQir!H839,0)</f>
        <v>-0.20390360417708059</v>
      </c>
      <c r="I839" s="6">
        <f>IF(logVir!I839&lt;&gt;0,logVir!O839-SKir!O839*logKir!O839-SLir!O839*logHir!O839-SLir!O839*logQir!I839,0)</f>
        <v>0.1099364677756822</v>
      </c>
    </row>
    <row r="840" spans="1:9" x14ac:dyDescent="0.15">
      <c r="A840" s="1">
        <v>37</v>
      </c>
      <c r="B840" s="1" t="s">
        <v>316</v>
      </c>
      <c r="C840" s="1">
        <v>9</v>
      </c>
      <c r="D840" s="1" t="s">
        <v>22</v>
      </c>
      <c r="E840" s="6">
        <f>IF(logVir!E840&lt;&gt;0,logVir!K840-SKir!K840*logKir!K840-SLir!K840*logHir!K840-SLir!K840*logQir!E840,0)</f>
        <v>0.68316894385024285</v>
      </c>
      <c r="F840" s="6">
        <f>IF(logVir!F840&lt;&gt;0,logVir!L840-SKir!L840*logKir!L840-SLir!L840*logHir!L840-SLir!L840*logQir!F840,0)</f>
        <v>0.15250008532632459</v>
      </c>
      <c r="G840" s="6">
        <f>IF(logVir!G840&lt;&gt;0,logVir!M840-SKir!M840*logKir!M840-SLir!M840*logHir!M840-SLir!M840*logQir!G840,0)</f>
        <v>0.22274928579394043</v>
      </c>
      <c r="H840" s="6">
        <f>IF(logVir!H840&lt;&gt;0,logVir!N840-SKir!N840*logKir!N840-SLir!N840*logHir!N840-SLir!N840*logQir!H840,0)</f>
        <v>5.0319332633013872E-2</v>
      </c>
      <c r="I840" s="6">
        <f>IF(logVir!I840&lt;&gt;0,logVir!O840-SKir!O840*logKir!O840-SLir!O840*logHir!O840-SLir!O840*logQir!I840,0)</f>
        <v>0.95614287271219711</v>
      </c>
    </row>
    <row r="841" spans="1:9" x14ac:dyDescent="0.15">
      <c r="A841" s="1">
        <v>37</v>
      </c>
      <c r="B841" s="1" t="s">
        <v>316</v>
      </c>
      <c r="C841" s="1">
        <v>10</v>
      </c>
      <c r="D841" s="1" t="s">
        <v>23</v>
      </c>
      <c r="E841" s="6">
        <f>IF(logVir!E841&lt;&gt;0,logVir!K841-SKir!K841*logKir!K841-SLir!K841*logHir!K841-SLir!K841*logQir!E841,0)</f>
        <v>0.16534794688896959</v>
      </c>
      <c r="F841" s="6">
        <f>IF(logVir!F841&lt;&gt;0,logVir!L841-SKir!L841*logKir!L841-SLir!L841*logHir!L841-SLir!L841*logQir!F841,0)</f>
        <v>0.19338457647893004</v>
      </c>
      <c r="G841" s="6">
        <f>IF(logVir!G841&lt;&gt;0,logVir!M841-SKir!M841*logKir!M841-SLir!M841*logHir!M841-SLir!M841*logQir!G841,0)</f>
        <v>0.21371063333202375</v>
      </c>
      <c r="H841" s="6">
        <f>IF(logVir!H841&lt;&gt;0,logVir!N841-SKir!N841*logKir!N841-SLir!N841*logHir!N841-SLir!N841*logQir!H841,0)</f>
        <v>0.38513819001011412</v>
      </c>
      <c r="I841" s="6">
        <f>IF(logVir!I841&lt;&gt;0,logVir!O841-SKir!O841*logKir!O841-SLir!O841*logHir!O841-SLir!O841*logQir!I841,0)</f>
        <v>0.30191361768378155</v>
      </c>
    </row>
    <row r="842" spans="1:9" x14ac:dyDescent="0.15">
      <c r="A842" s="1">
        <v>37</v>
      </c>
      <c r="B842" s="1" t="s">
        <v>316</v>
      </c>
      <c r="C842" s="1">
        <v>11</v>
      </c>
      <c r="D842" s="1" t="s">
        <v>24</v>
      </c>
      <c r="E842" s="6">
        <f>IF(logVir!E842&lt;&gt;0,logVir!K842-SKir!K842*logKir!K842-SLir!K842*logHir!K842-SLir!K842*logQir!E842,0)</f>
        <v>-7.6129033526020254E-2</v>
      </c>
      <c r="F842" s="6">
        <f>IF(logVir!F842&lt;&gt;0,logVir!L842-SKir!L842*logKir!L842-SLir!L842*logHir!L842-SLir!L842*logQir!F842,0)</f>
        <v>-0.38913888104043781</v>
      </c>
      <c r="G842" s="6">
        <f>IF(logVir!G842&lt;&gt;0,logVir!M842-SKir!M842*logKir!M842-SLir!M842*logHir!M842-SLir!M842*logQir!G842,0)</f>
        <v>0.13738625569435536</v>
      </c>
      <c r="H842" s="6">
        <f>IF(logVir!H842&lt;&gt;0,logVir!N842-SKir!N842*logKir!N842-SLir!N842*logHir!N842-SLir!N842*logQir!H842,0)</f>
        <v>-0.50403373227254589</v>
      </c>
      <c r="I842" s="6">
        <f>IF(logVir!I842&lt;&gt;0,logVir!O842-SKir!O842*logKir!O842-SLir!O842*logHir!O842-SLir!O842*logQir!I842,0)</f>
        <v>-0.17185427800815006</v>
      </c>
    </row>
    <row r="843" spans="1:9" x14ac:dyDescent="0.15">
      <c r="A843" s="1">
        <v>37</v>
      </c>
      <c r="B843" s="1" t="s">
        <v>316</v>
      </c>
      <c r="C843" s="1">
        <v>12</v>
      </c>
      <c r="D843" s="1" t="s">
        <v>25</v>
      </c>
      <c r="E843" s="6">
        <f>IF(logVir!E843&lt;&gt;0,logVir!K843-SKir!K843*logKir!K843-SLir!K843*logHir!K843-SLir!K843*logQir!E843,0)</f>
        <v>0.2971239837008659</v>
      </c>
      <c r="F843" s="6">
        <f>IF(logVir!F843&lt;&gt;0,logVir!L843-SKir!L843*logKir!L843-SLir!L843*logHir!L843-SLir!L843*logQir!F843,0)</f>
        <v>3.3083467158584359E-2</v>
      </c>
      <c r="G843" s="6">
        <f>IF(logVir!G843&lt;&gt;0,logVir!M843-SKir!M843*logKir!M843-SLir!M843*logHir!M843-SLir!M843*logQir!G843,0)</f>
        <v>-9.934411545037207E-2</v>
      </c>
      <c r="H843" s="6">
        <f>IF(logVir!H843&lt;&gt;0,logVir!N843-SKir!N843*logKir!N843-SLir!N843*logHir!N843-SLir!N843*logQir!H843,0)</f>
        <v>1.8041582616555099E-2</v>
      </c>
      <c r="I843" s="6">
        <f>IF(logVir!I843&lt;&gt;0,logVir!O843-SKir!O843*logKir!O843-SLir!O843*logHir!O843-SLir!O843*logQir!I843,0)</f>
        <v>-2.8968262826629877E-2</v>
      </c>
    </row>
    <row r="844" spans="1:9" x14ac:dyDescent="0.15">
      <c r="A844" s="1">
        <v>37</v>
      </c>
      <c r="B844" s="1" t="s">
        <v>316</v>
      </c>
      <c r="C844" s="1">
        <v>13</v>
      </c>
      <c r="D844" s="1" t="s">
        <v>26</v>
      </c>
      <c r="E844" s="6">
        <f>IF(logVir!E844&lt;&gt;0,logVir!K844-SKir!K844*logKir!K844-SLir!K844*logHir!K844-SLir!K844*logQir!E844,0)</f>
        <v>-0.94033092084045977</v>
      </c>
      <c r="F844" s="6">
        <f>IF(logVir!F844&lt;&gt;0,logVir!L844-SKir!L844*logKir!L844-SLir!L844*logHir!L844-SLir!L844*logQir!F844,0)</f>
        <v>0.33100264993104633</v>
      </c>
      <c r="G844" s="6">
        <f>IF(logVir!G844&lt;&gt;0,logVir!M844-SKir!M844*logKir!M844-SLir!M844*logHir!M844-SLir!M844*logQir!G844,0)</f>
        <v>0.21371715254307316</v>
      </c>
      <c r="H844" s="6">
        <f>IF(logVir!H844&lt;&gt;0,logVir!N844-SKir!N844*logKir!N844-SLir!N844*logHir!N844-SLir!N844*logQir!H844,0)</f>
        <v>0.26007472930050435</v>
      </c>
      <c r="I844" s="6">
        <f>IF(logVir!I844&lt;&gt;0,logVir!O844-SKir!O844*logKir!O844-SLir!O844*logHir!O844-SLir!O844*logQir!I844,0)</f>
        <v>0.13810237693708174</v>
      </c>
    </row>
    <row r="845" spans="1:9" x14ac:dyDescent="0.15">
      <c r="A845" s="1">
        <v>37</v>
      </c>
      <c r="B845" s="1" t="s">
        <v>316</v>
      </c>
      <c r="C845" s="1">
        <v>14</v>
      </c>
      <c r="D845" s="1" t="s">
        <v>27</v>
      </c>
      <c r="E845" s="6">
        <f>IF(logVir!E845&lt;&gt;0,logVir!K845-SKir!K845*logKir!K845-SLir!K845*logHir!K845-SLir!K845*logQir!E845,0)</f>
        <v>0.5539289777405022</v>
      </c>
      <c r="F845" s="6">
        <f>IF(logVir!F845&lt;&gt;0,logVir!L845-SKir!L845*logKir!L845-SLir!L845*logHir!L845-SLir!L845*logQir!F845,0)</f>
        <v>6.5117271814533431E-2</v>
      </c>
      <c r="G845" s="6">
        <f>IF(logVir!G845&lt;&gt;0,logVir!M845-SKir!M845*logKir!M845-SLir!M845*logHir!M845-SLir!M845*logQir!G845,0)</f>
        <v>-9.6631771992367319E-2</v>
      </c>
      <c r="H845" s="6">
        <f>IF(logVir!H845&lt;&gt;0,logVir!N845-SKir!N845*logKir!N845-SLir!N845*logHir!N845-SLir!N845*logQir!H845,0)</f>
        <v>-3.6391820985764961E-2</v>
      </c>
      <c r="I845" s="6">
        <f>IF(logVir!I845&lt;&gt;0,logVir!O845-SKir!O845*logKir!O845-SLir!O845*logHir!O845-SLir!O845*logQir!I845,0)</f>
        <v>0.15863418443441904</v>
      </c>
    </row>
    <row r="846" spans="1:9" x14ac:dyDescent="0.15">
      <c r="A846" s="1">
        <v>37</v>
      </c>
      <c r="B846" s="1" t="s">
        <v>316</v>
      </c>
      <c r="C846" s="1">
        <v>15</v>
      </c>
      <c r="D846" s="1" t="s">
        <v>28</v>
      </c>
      <c r="E846" s="6">
        <f>IF(logVir!E846&lt;&gt;0,logVir!K846-SKir!K846*logKir!K846-SLir!K846*logHir!K846-SLir!K846*logQir!E846,0)</f>
        <v>-6.5909878070984973E-2</v>
      </c>
      <c r="F846" s="6">
        <f>IF(logVir!F846&lt;&gt;0,logVir!L846-SKir!L846*logKir!L846-SLir!L846*logHir!L846-SLir!L846*logQir!F846,0)</f>
        <v>6.469141775955381E-3</v>
      </c>
      <c r="G846" s="6">
        <f>IF(logVir!G846&lt;&gt;0,logVir!M846-SKir!M846*logKir!M846-SLir!M846*logHir!M846-SLir!M846*logQir!G846,0)</f>
        <v>-9.4732585796328692E-2</v>
      </c>
      <c r="H846" s="6">
        <f>IF(logVir!H846&lt;&gt;0,logVir!N846-SKir!N846*logKir!N846-SLir!N846*logHir!N846-SLir!N846*logQir!H846,0)</f>
        <v>-3.9793979942574081E-2</v>
      </c>
      <c r="I846" s="6">
        <f>IF(logVir!I846&lt;&gt;0,logVir!O846-SKir!O846*logKir!O846-SLir!O846*logHir!O846-SLir!O846*logQir!I846,0)</f>
        <v>5.0639846118182695E-2</v>
      </c>
    </row>
    <row r="847" spans="1:9" x14ac:dyDescent="0.15">
      <c r="A847" s="1">
        <v>37</v>
      </c>
      <c r="B847" s="1" t="s">
        <v>315</v>
      </c>
      <c r="C847" s="1">
        <v>16</v>
      </c>
      <c r="D847" s="1" t="s">
        <v>11</v>
      </c>
      <c r="E847" s="6">
        <f>IF(logVir!E847&lt;&gt;0,logVir!K847-SKir!K847*logKir!K847-SLir!K847*logHir!K847-SLir!K847*logQir!E847,0)</f>
        <v>-0.12708022916555112</v>
      </c>
      <c r="F847" s="6">
        <f>IF(logVir!F847&lt;&gt;0,logVir!L847-SKir!L847*logKir!L847-SLir!L847*logHir!L847-SLir!L847*logQir!F847,0)</f>
        <v>-0.10913310535124615</v>
      </c>
      <c r="G847" s="6">
        <f>IF(logVir!G847&lt;&gt;0,logVir!M847-SKir!M847*logKir!M847-SLir!M847*logHir!M847-SLir!M847*logQir!G847,0)</f>
        <v>-0.27415475446278975</v>
      </c>
      <c r="H847" s="6">
        <f>IF(logVir!H847&lt;&gt;0,logVir!N847-SKir!N847*logKir!N847-SLir!N847*logHir!N847-SLir!N847*logQir!H847,0)</f>
        <v>-0.34596615210007281</v>
      </c>
      <c r="I847" s="6">
        <f>IF(logVir!I847&lt;&gt;0,logVir!O847-SKir!O847*logKir!O847-SLir!O847*logHir!O847-SLir!O847*logQir!I847,0)</f>
        <v>-0.39541608453893029</v>
      </c>
    </row>
    <row r="848" spans="1:9" x14ac:dyDescent="0.15">
      <c r="A848" s="1">
        <v>37</v>
      </c>
      <c r="B848" s="1" t="s">
        <v>315</v>
      </c>
      <c r="C848" s="1">
        <v>17</v>
      </c>
      <c r="D848" s="1" t="s">
        <v>12</v>
      </c>
      <c r="E848" s="6">
        <f>IF(logVir!E848&lt;&gt;0,logVir!K848-SKir!K848*logKir!K848-SLir!K848*logHir!K848-SLir!K848*logQir!E848,0)</f>
        <v>-9.4519652404769228E-2</v>
      </c>
      <c r="F848" s="6">
        <f>IF(logVir!F848&lt;&gt;0,logVir!L848-SKir!L848*logKir!L848-SLir!L848*logHir!L848-SLir!L848*logQir!F848,0)</f>
        <v>3.378375379499475E-2</v>
      </c>
      <c r="G848" s="6">
        <f>IF(logVir!G848&lt;&gt;0,logVir!M848-SKir!M848*logKir!M848-SLir!M848*logHir!M848-SLir!M848*logQir!G848,0)</f>
        <v>-0.1166115800801682</v>
      </c>
      <c r="H848" s="6">
        <f>IF(logVir!H848&lt;&gt;0,logVir!N848-SKir!N848*logKir!N848-SLir!N848*logHir!N848-SLir!N848*logQir!H848,0)</f>
        <v>-0.145586454212386</v>
      </c>
      <c r="I848" s="6">
        <f>IF(logVir!I848&lt;&gt;0,logVir!O848-SKir!O848*logKir!O848-SLir!O848*logHir!O848-SLir!O848*logQir!I848,0)</f>
        <v>-0.26067940849999266</v>
      </c>
    </row>
    <row r="849" spans="1:9" x14ac:dyDescent="0.15">
      <c r="A849" s="1">
        <v>37</v>
      </c>
      <c r="B849" s="1" t="s">
        <v>315</v>
      </c>
      <c r="C849" s="1">
        <v>18</v>
      </c>
      <c r="D849" s="1" t="s">
        <v>13</v>
      </c>
      <c r="E849" s="6">
        <f>IF(logVir!E849&lt;&gt;0,logVir!K849-SKir!K849*logKir!K849-SLir!K849*logHir!K849-SLir!K849*logQir!E849,0)</f>
        <v>0.25139006746869463</v>
      </c>
      <c r="F849" s="6">
        <f>IF(logVir!F849&lt;&gt;0,logVir!L849-SKir!L849*logKir!L849-SLir!L849*logHir!L849-SLir!L849*logQir!F849,0)</f>
        <v>8.5240294483103066E-2</v>
      </c>
      <c r="G849" s="6">
        <f>IF(logVir!G849&lt;&gt;0,logVir!M849-SKir!M849*logKir!M849-SLir!M849*logHir!M849-SLir!M849*logQir!G849,0)</f>
        <v>0.12077858684461303</v>
      </c>
      <c r="H849" s="6">
        <f>IF(logVir!H849&lt;&gt;0,logVir!N849-SKir!N849*logKir!N849-SLir!N849*logHir!N849-SLir!N849*logQir!H849,0)</f>
        <v>0.13862237952640094</v>
      </c>
      <c r="I849" s="6">
        <f>IF(logVir!I849&lt;&gt;0,logVir!O849-SKir!O849*logKir!O849-SLir!O849*logHir!O849-SLir!O849*logQir!I849,0)</f>
        <v>-2.7722659905847408E-2</v>
      </c>
    </row>
    <row r="850" spans="1:9" x14ac:dyDescent="0.15">
      <c r="A850" s="1">
        <v>37</v>
      </c>
      <c r="B850" s="1" t="s">
        <v>315</v>
      </c>
      <c r="C850" s="1">
        <v>19</v>
      </c>
      <c r="D850" s="1" t="s">
        <v>14</v>
      </c>
      <c r="E850" s="6">
        <f>IF(logVir!E850&lt;&gt;0,logVir!K850-SKir!K850*logKir!K850-SLir!K850*logHir!K850-SLir!K850*logQir!E850,0)</f>
        <v>3.8796301730132446E-3</v>
      </c>
      <c r="F850" s="6">
        <f>IF(logVir!F850&lt;&gt;0,logVir!L850-SKir!L850*logKir!L850-SLir!L850*logHir!L850-SLir!L850*logQir!F850,0)</f>
        <v>-4.1953061504400535E-2</v>
      </c>
      <c r="G850" s="6">
        <f>IF(logVir!G850&lt;&gt;0,logVir!M850-SKir!M850*logKir!M850-SLir!M850*logHir!M850-SLir!M850*logQir!G850,0)</f>
        <v>-5.1886453213242159E-3</v>
      </c>
      <c r="H850" s="6">
        <f>IF(logVir!H850&lt;&gt;0,logVir!N850-SKir!N850*logKir!N850-SLir!N850*logHir!N850-SLir!N850*logQir!H850,0)</f>
        <v>3.5216798692806126E-3</v>
      </c>
      <c r="I850" s="6">
        <f>IF(logVir!I850&lt;&gt;0,logVir!O850-SKir!O850*logKir!O850-SLir!O850*logHir!O850-SLir!O850*logQir!I850,0)</f>
        <v>-2.7242737695699681E-2</v>
      </c>
    </row>
    <row r="851" spans="1:9" x14ac:dyDescent="0.15">
      <c r="A851" s="1">
        <v>37</v>
      </c>
      <c r="B851" s="1" t="s">
        <v>315</v>
      </c>
      <c r="C851" s="1">
        <v>20</v>
      </c>
      <c r="D851" s="1" t="s">
        <v>15</v>
      </c>
      <c r="E851" s="6">
        <f>IF(logVir!E851&lt;&gt;0,logVir!K851-SKir!K851*logKir!K851-SLir!K851*logHir!K851-SLir!K851*logQir!E851,0)</f>
        <v>0.22419509342655528</v>
      </c>
      <c r="F851" s="6">
        <f>IF(logVir!F851&lt;&gt;0,logVir!L851-SKir!L851*logKir!L851-SLir!L851*logHir!L851-SLir!L851*logQir!F851,0)</f>
        <v>0.26940534734609101</v>
      </c>
      <c r="G851" s="6">
        <f>IF(logVir!G851&lt;&gt;0,logVir!M851-SKir!M851*logKir!M851-SLir!M851*logHir!M851-SLir!M851*logQir!G851,0)</f>
        <v>0.33477565600709375</v>
      </c>
      <c r="H851" s="6">
        <f>IF(logVir!H851&lt;&gt;0,logVir!N851-SKir!N851*logKir!N851-SLir!N851*logHir!N851-SLir!N851*logQir!H851,0)</f>
        <v>0.34159964098275042</v>
      </c>
      <c r="I851" s="6">
        <f>IF(logVir!I851&lt;&gt;0,logVir!O851-SKir!O851*logKir!O851-SLir!O851*logHir!O851-SLir!O851*logQir!I851,0)</f>
        <v>0.38500584765792134</v>
      </c>
    </row>
    <row r="852" spans="1:9" x14ac:dyDescent="0.15">
      <c r="A852" s="1">
        <v>37</v>
      </c>
      <c r="B852" s="1" t="s">
        <v>315</v>
      </c>
      <c r="C852" s="1">
        <v>21</v>
      </c>
      <c r="D852" s="1" t="s">
        <v>16</v>
      </c>
      <c r="E852" s="6">
        <f>IF(logVir!E852&lt;&gt;0,logVir!K852-SKir!K852*logKir!K852-SLir!K852*logHir!K852-SLir!K852*logQir!E852,0)</f>
        <v>-0.19428539379351295</v>
      </c>
      <c r="F852" s="6">
        <f>IF(logVir!F852&lt;&gt;0,logVir!L852-SKir!L852*logKir!L852-SLir!L852*logHir!L852-SLir!L852*logQir!F852,0)</f>
        <v>-0.22386234210522638</v>
      </c>
      <c r="G852" s="6">
        <f>IF(logVir!G852&lt;&gt;0,logVir!M852-SKir!M852*logKir!M852-SLir!M852*logHir!M852-SLir!M852*logQir!G852,0)</f>
        <v>-1.7443934285590261E-2</v>
      </c>
      <c r="H852" s="6">
        <f>IF(logVir!H852&lt;&gt;0,logVir!N852-SKir!N852*logKir!N852-SLir!N852*logHir!N852-SLir!N852*logQir!H852,0)</f>
        <v>3.9166289513163199E-2</v>
      </c>
      <c r="I852" s="6">
        <f>IF(logVir!I852&lt;&gt;0,logVir!O852-SKir!O852*logKir!O852-SLir!O852*logHir!O852-SLir!O852*logQir!I852,0)</f>
        <v>0.24172272994351843</v>
      </c>
    </row>
    <row r="853" spans="1:9" x14ac:dyDescent="0.15">
      <c r="A853" s="1">
        <v>37</v>
      </c>
      <c r="B853" s="1" t="s">
        <v>184</v>
      </c>
      <c r="C853" s="1">
        <v>22</v>
      </c>
      <c r="D853" s="1" t="s">
        <v>8</v>
      </c>
      <c r="E853" s="6">
        <f>IF(logVir!E853&lt;&gt;0,logVir!K853-SKir!K853*logKir!K853-SLir!K853*logHir!K853-SLir!K853*logQir!E853,0)</f>
        <v>0.21147078867913902</v>
      </c>
      <c r="F853" s="6">
        <f>IF(logVir!F853&lt;&gt;0,logVir!L853-SKir!L853*logKir!L853-SLir!L853*logHir!L853-SLir!L853*logQir!F853,0)</f>
        <v>-4.8917821434515313E-2</v>
      </c>
      <c r="G853" s="6">
        <f>IF(logVir!G853&lt;&gt;0,logVir!M853-SKir!M853*logKir!M853-SLir!M853*logHir!M853-SLir!M853*logQir!G853,0)</f>
        <v>-6.4860556849617279E-2</v>
      </c>
      <c r="H853" s="6">
        <f>IF(logVir!H853&lt;&gt;0,logVir!N853-SKir!N853*logKir!N853-SLir!N853*logHir!N853-SLir!N853*logQir!H853,0)</f>
        <v>1.210885750210821E-2</v>
      </c>
      <c r="I853" s="6">
        <f>IF(logVir!I853&lt;&gt;0,logVir!O853-SKir!O853*logKir!O853-SLir!O853*logHir!O853-SLir!O853*logQir!I853,0)</f>
        <v>3.9429626363140374E-3</v>
      </c>
    </row>
    <row r="854" spans="1:9" x14ac:dyDescent="0.15">
      <c r="A854" s="1">
        <v>37</v>
      </c>
      <c r="B854" s="1" t="s">
        <v>184</v>
      </c>
      <c r="C854" s="1">
        <v>23</v>
      </c>
      <c r="D854" s="1" t="s">
        <v>29</v>
      </c>
      <c r="E854" s="6">
        <f>IF(logVir!E854&lt;&gt;0,logVir!K854-SKir!K854*logKir!K854-SLir!K854*logHir!K854-SLir!K854*logQir!E854,0)</f>
        <v>-0.28577454765930399</v>
      </c>
      <c r="F854" s="6">
        <f>IF(logVir!F854&lt;&gt;0,logVir!L854-SKir!L854*logKir!L854-SLir!L854*logHir!L854-SLir!L854*logQir!F854,0)</f>
        <v>-8.922924742668141E-2</v>
      </c>
      <c r="G854" s="6">
        <f>IF(logVir!G854&lt;&gt;0,logVir!M854-SKir!M854*logKir!M854-SLir!M854*logHir!M854-SLir!M854*logQir!G854,0)</f>
        <v>-0.10217335946145251</v>
      </c>
      <c r="H854" s="6">
        <f>IF(logVir!H854&lt;&gt;0,logVir!N854-SKir!N854*logKir!N854-SLir!N854*logHir!N854-SLir!N854*logQir!H854,0)</f>
        <v>-0.11375508924705618</v>
      </c>
      <c r="I854" s="6">
        <f>IF(logVir!I854&lt;&gt;0,logVir!O854-SKir!O854*logKir!O854-SLir!O854*logHir!O854-SLir!O854*logQir!I854,0)</f>
        <v>-0.10486770050420115</v>
      </c>
    </row>
    <row r="855" spans="1:9" x14ac:dyDescent="0.15">
      <c r="A855" s="1">
        <v>38</v>
      </c>
      <c r="B855" s="1" t="s">
        <v>317</v>
      </c>
      <c r="C855" s="1">
        <v>1</v>
      </c>
      <c r="D855" s="1" t="s">
        <v>9</v>
      </c>
      <c r="E855" s="6">
        <f>IF(logVir!E855&lt;&gt;0,logVir!K855-SKir!K855*logKir!K855-SLir!K855*logHir!K855-SLir!K855*logQir!E855,0)</f>
        <v>-0.16096642313855969</v>
      </c>
      <c r="F855" s="6">
        <f>IF(logVir!F855&lt;&gt;0,logVir!L855-SKir!L855*logKir!L855-SLir!L855*logHir!L855-SLir!L855*logQir!F855,0)</f>
        <v>-9.9443693333448081E-3</v>
      </c>
      <c r="G855" s="6">
        <f>IF(logVir!G855&lt;&gt;0,logVir!M855-SKir!M855*logKir!M855-SLir!M855*logHir!M855-SLir!M855*logQir!G855,0)</f>
        <v>0.15903245823161968</v>
      </c>
      <c r="H855" s="6">
        <f>IF(logVir!H855&lt;&gt;0,logVir!N855-SKir!N855*logKir!N855-SLir!N855*logHir!N855-SLir!N855*logQir!H855,0)</f>
        <v>0.37241590556163279</v>
      </c>
      <c r="I855" s="6">
        <f>IF(logVir!I855&lt;&gt;0,logVir!O855-SKir!O855*logKir!O855-SLir!O855*logHir!O855-SLir!O855*logQir!I855,0)</f>
        <v>0.27211783955344837</v>
      </c>
    </row>
    <row r="856" spans="1:9" x14ac:dyDescent="0.15">
      <c r="A856" s="1">
        <v>38</v>
      </c>
      <c r="B856" s="1" t="s">
        <v>317</v>
      </c>
      <c r="C856" s="1">
        <v>2</v>
      </c>
      <c r="D856" s="1" t="s">
        <v>10</v>
      </c>
      <c r="E856" s="6">
        <f>IF(logVir!E856&lt;&gt;0,logVir!K856-SKir!K856*logKir!K856-SLir!K856*logHir!K856-SLir!K856*logQir!E856,0)</f>
        <v>0.17829250828462168</v>
      </c>
      <c r="F856" s="6">
        <f>IF(logVir!F856&lt;&gt;0,logVir!L856-SKir!L856*logKir!L856-SLir!L856*logHir!L856-SLir!L856*logQir!F856,0)</f>
        <v>-7.2737001348636629E-3</v>
      </c>
      <c r="G856" s="6">
        <f>IF(logVir!G856&lt;&gt;0,logVir!M856-SKir!M856*logKir!M856-SLir!M856*logHir!M856-SLir!M856*logQir!G856,0)</f>
        <v>-2.8093589357339202E-2</v>
      </c>
      <c r="H856" s="6">
        <f>IF(logVir!H856&lt;&gt;0,logVir!N856-SKir!N856*logKir!N856-SLir!N856*logHir!N856-SLir!N856*logQir!H856,0)</f>
        <v>0.1228497793629056</v>
      </c>
      <c r="I856" s="6">
        <f>IF(logVir!I856&lt;&gt;0,logVir!O856-SKir!O856*logKir!O856-SLir!O856*logHir!O856-SLir!O856*logQir!I856,0)</f>
        <v>-0.19981152633846777</v>
      </c>
    </row>
    <row r="857" spans="1:9" x14ac:dyDescent="0.15">
      <c r="A857" s="1">
        <v>38</v>
      </c>
      <c r="B857" s="1" t="s">
        <v>318</v>
      </c>
      <c r="C857" s="1">
        <v>3</v>
      </c>
      <c r="D857" s="1" t="s">
        <v>17</v>
      </c>
      <c r="E857" s="6">
        <f>IF(logVir!E857&lt;&gt;0,logVir!K857-SKir!K857*logKir!K857-SLir!K857*logHir!K857-SLir!K857*logQir!E857,0)</f>
        <v>-0.12280055016925584</v>
      </c>
      <c r="F857" s="6">
        <f>IF(logVir!F857&lt;&gt;0,logVir!L857-SKir!L857*logKir!L857-SLir!L857*logHir!L857-SLir!L857*logQir!F857,0)</f>
        <v>-1.0998205736592569E-3</v>
      </c>
      <c r="G857" s="6">
        <f>IF(logVir!G857&lt;&gt;0,logVir!M857-SKir!M857*logKir!M857-SLir!M857*logHir!M857-SLir!M857*logQir!G857,0)</f>
        <v>-1.4200024517664304E-2</v>
      </c>
      <c r="H857" s="6">
        <f>IF(logVir!H857&lt;&gt;0,logVir!N857-SKir!N857*logKir!N857-SLir!N857*logHir!N857-SLir!N857*logQir!H857,0)</f>
        <v>-6.1211089239319519E-3</v>
      </c>
      <c r="I857" s="6">
        <f>IF(logVir!I857&lt;&gt;0,logVir!O857-SKir!O857*logKir!O857-SLir!O857*logHir!O857-SLir!O857*logQir!I857,0)</f>
        <v>-7.9792381896322012E-2</v>
      </c>
    </row>
    <row r="858" spans="1:9" x14ac:dyDescent="0.15">
      <c r="A858" s="1">
        <v>38</v>
      </c>
      <c r="B858" s="1" t="s">
        <v>318</v>
      </c>
      <c r="C858" s="1">
        <v>4</v>
      </c>
      <c r="D858" s="1" t="s">
        <v>18</v>
      </c>
      <c r="E858" s="6">
        <f>IF(logVir!E858&lt;&gt;0,logVir!K858-SKir!K858*logKir!K858-SLir!K858*logHir!K858-SLir!K858*logQir!E858,0)</f>
        <v>-0.12041249989027199</v>
      </c>
      <c r="F858" s="6">
        <f>IF(logVir!F858&lt;&gt;0,logVir!L858-SKir!L858*logKir!L858-SLir!L858*logHir!L858-SLir!L858*logQir!F858,0)</f>
        <v>0.26411911178229219</v>
      </c>
      <c r="G858" s="6">
        <f>IF(logVir!G858&lt;&gt;0,logVir!M858-SKir!M858*logKir!M858-SLir!M858*logHir!M858-SLir!M858*logQir!G858,0)</f>
        <v>0.23978799446117516</v>
      </c>
      <c r="H858" s="6">
        <f>IF(logVir!H858&lt;&gt;0,logVir!N858-SKir!N858*logKir!N858-SLir!N858*logHir!N858-SLir!N858*logQir!H858,0)</f>
        <v>0.26012997487316269</v>
      </c>
      <c r="I858" s="6">
        <f>IF(logVir!I858&lt;&gt;0,logVir!O858-SKir!O858*logKir!O858-SLir!O858*logHir!O858-SLir!O858*logQir!I858,0)</f>
        <v>-0.69613756507824776</v>
      </c>
    </row>
    <row r="859" spans="1:9" x14ac:dyDescent="0.15">
      <c r="A859" s="1">
        <v>38</v>
      </c>
      <c r="B859" s="1" t="s">
        <v>318</v>
      </c>
      <c r="C859" s="1">
        <v>5</v>
      </c>
      <c r="D859" s="1" t="s">
        <v>19</v>
      </c>
      <c r="E859" s="6">
        <f>IF(logVir!E859&lt;&gt;0,logVir!K859-SKir!K859*logKir!K859-SLir!K859*logHir!K859-SLir!K859*logQir!E859,0)</f>
        <v>-0.17088739851984455</v>
      </c>
      <c r="F859" s="6">
        <f>IF(logVir!F859&lt;&gt;0,logVir!L859-SKir!L859*logKir!L859-SLir!L859*logHir!L859-SLir!L859*logQir!F859,0)</f>
        <v>-1.3952204478786902E-2</v>
      </c>
      <c r="G859" s="6">
        <f>IF(logVir!G859&lt;&gt;0,logVir!M859-SKir!M859*logKir!M859-SLir!M859*logHir!M859-SLir!M859*logQir!G859,0)</f>
        <v>0.17812862421177914</v>
      </c>
      <c r="H859" s="6">
        <f>IF(logVir!H859&lt;&gt;0,logVir!N859-SKir!N859*logKir!N859-SLir!N859*logHir!N859-SLir!N859*logQir!H859,0)</f>
        <v>0.51100773843478242</v>
      </c>
      <c r="I859" s="6">
        <f>IF(logVir!I859&lt;&gt;0,logVir!O859-SKir!O859*logKir!O859-SLir!O859*logHir!O859-SLir!O859*logQir!I859,0)</f>
        <v>0.4165586650574733</v>
      </c>
    </row>
    <row r="860" spans="1:9" x14ac:dyDescent="0.15">
      <c r="A860" s="1">
        <v>38</v>
      </c>
      <c r="B860" s="1" t="s">
        <v>318</v>
      </c>
      <c r="C860" s="1">
        <v>6</v>
      </c>
      <c r="D860" s="1" t="s">
        <v>3</v>
      </c>
      <c r="E860" s="6">
        <f>IF(logVir!E860&lt;&gt;0,logVir!K860-SKir!K860*logKir!K860-SLir!K860*logHir!K860-SLir!K860*logQir!E860,0)</f>
        <v>0.29997261733291969</v>
      </c>
      <c r="F860" s="6">
        <f>IF(logVir!F860&lt;&gt;0,logVir!L860-SKir!L860*logKir!L860-SLir!L860*logHir!L860-SLir!L860*logQir!F860,0)</f>
        <v>-0.45780486393492187</v>
      </c>
      <c r="G860" s="6">
        <f>IF(logVir!G860&lt;&gt;0,logVir!M860-SKir!M860*logKir!M860-SLir!M860*logHir!M860-SLir!M860*logQir!G860,0)</f>
        <v>-0.40548707936610184</v>
      </c>
      <c r="H860" s="6">
        <f>IF(logVir!H860&lt;&gt;0,logVir!N860-SKir!N860*logKir!N860-SLir!N860*logHir!N860-SLir!N860*logQir!H860,0)</f>
        <v>-0.69754349612358613</v>
      </c>
      <c r="I860" s="6">
        <f>IF(logVir!I860&lt;&gt;0,logVir!O860-SKir!O860*logKir!O860-SLir!O860*logHir!O860-SLir!O860*logQir!I860,0)</f>
        <v>-0.8506000873950984</v>
      </c>
    </row>
    <row r="861" spans="1:9" x14ac:dyDescent="0.15">
      <c r="A861" s="1">
        <v>38</v>
      </c>
      <c r="B861" s="1" t="s">
        <v>318</v>
      </c>
      <c r="C861" s="1">
        <v>7</v>
      </c>
      <c r="D861" s="1" t="s">
        <v>20</v>
      </c>
      <c r="E861" s="6">
        <f>IF(logVir!E861&lt;&gt;0,logVir!K861-SKir!K861*logKir!K861-SLir!K861*logHir!K861-SLir!K861*logQir!E861,0)</f>
        <v>5.2650583434614123E-2</v>
      </c>
      <c r="F861" s="6">
        <f>IF(logVir!F861&lt;&gt;0,logVir!L861-SKir!L861*logKir!L861-SLir!L861*logHir!L861-SLir!L861*logQir!F861,0)</f>
        <v>1.7671121851230271</v>
      </c>
      <c r="G861" s="6">
        <f>IF(logVir!G861&lt;&gt;0,logVir!M861-SKir!M861*logKir!M861-SLir!M861*logHir!M861-SLir!M861*logQir!G861,0)</f>
        <v>0.63917542577130004</v>
      </c>
      <c r="H861" s="6">
        <f>IF(logVir!H861&lt;&gt;0,logVir!N861-SKir!N861*logKir!N861-SLir!N861*logHir!N861-SLir!N861*logQir!H861,0)</f>
        <v>0.99631229772362007</v>
      </c>
      <c r="I861" s="6">
        <f>IF(logVir!I861&lt;&gt;0,logVir!O861-SKir!O861*logKir!O861-SLir!O861*logHir!O861-SLir!O861*logQir!I861,0)</f>
        <v>0.84804468396089816</v>
      </c>
    </row>
    <row r="862" spans="1:9" x14ac:dyDescent="0.15">
      <c r="A862" s="1">
        <v>38</v>
      </c>
      <c r="B862" s="1" t="s">
        <v>318</v>
      </c>
      <c r="C862" s="1">
        <v>8</v>
      </c>
      <c r="D862" s="1" t="s">
        <v>21</v>
      </c>
      <c r="E862" s="6">
        <f>IF(logVir!E862&lt;&gt;0,logVir!K862-SKir!K862*logKir!K862-SLir!K862*logHir!K862-SLir!K862*logQir!E862,0)</f>
        <v>-0.41927296300550981</v>
      </c>
      <c r="F862" s="6">
        <f>IF(logVir!F862&lt;&gt;0,logVir!L862-SKir!L862*logKir!L862-SLir!L862*logHir!L862-SLir!L862*logQir!F862,0)</f>
        <v>-0.22010543523636342</v>
      </c>
      <c r="G862" s="6">
        <f>IF(logVir!G862&lt;&gt;0,logVir!M862-SKir!M862*logKir!M862-SLir!M862*logHir!M862-SLir!M862*logQir!G862,0)</f>
        <v>-0.21719962963911757</v>
      </c>
      <c r="H862" s="6">
        <f>IF(logVir!H862&lt;&gt;0,logVir!N862-SKir!N862*logKir!N862-SLir!N862*logHir!N862-SLir!N862*logQir!H862,0)</f>
        <v>-0.35737646890518476</v>
      </c>
      <c r="I862" s="6">
        <f>IF(logVir!I862&lt;&gt;0,logVir!O862-SKir!O862*logKir!O862-SLir!O862*logHir!O862-SLir!O862*logQir!I862,0)</f>
        <v>-1.4821101651868944</v>
      </c>
    </row>
    <row r="863" spans="1:9" x14ac:dyDescent="0.15">
      <c r="A863" s="1">
        <v>38</v>
      </c>
      <c r="B863" s="1" t="s">
        <v>318</v>
      </c>
      <c r="C863" s="1">
        <v>9</v>
      </c>
      <c r="D863" s="1" t="s">
        <v>22</v>
      </c>
      <c r="E863" s="6">
        <f>IF(logVir!E863&lt;&gt;0,logVir!K863-SKir!K863*logKir!K863-SLir!K863*logHir!K863-SLir!K863*logQir!E863,0)</f>
        <v>0.49720169081334931</v>
      </c>
      <c r="F863" s="6">
        <f>IF(logVir!F863&lt;&gt;0,logVir!L863-SKir!L863*logKir!L863-SLir!L863*logHir!L863-SLir!L863*logQir!F863,0)</f>
        <v>0.54116648899644249</v>
      </c>
      <c r="G863" s="6">
        <f>IF(logVir!G863&lt;&gt;0,logVir!M863-SKir!M863*logKir!M863-SLir!M863*logHir!M863-SLir!M863*logQir!G863,0)</f>
        <v>0.79850458831111182</v>
      </c>
      <c r="H863" s="6">
        <f>IF(logVir!H863&lt;&gt;0,logVir!N863-SKir!N863*logKir!N863-SLir!N863*logHir!N863-SLir!N863*logQir!H863,0)</f>
        <v>-0.45981684604137091</v>
      </c>
      <c r="I863" s="6">
        <f>IF(logVir!I863&lt;&gt;0,logVir!O863-SKir!O863*logKir!O863-SLir!O863*logHir!O863-SLir!O863*logQir!I863,0)</f>
        <v>-0.68885828528062731</v>
      </c>
    </row>
    <row r="864" spans="1:9" x14ac:dyDescent="0.15">
      <c r="A864" s="1">
        <v>38</v>
      </c>
      <c r="B864" s="1" t="s">
        <v>318</v>
      </c>
      <c r="C864" s="1">
        <v>10</v>
      </c>
      <c r="D864" s="1" t="s">
        <v>23</v>
      </c>
      <c r="E864" s="6">
        <f>IF(logVir!E864&lt;&gt;0,logVir!K864-SKir!K864*logKir!K864-SLir!K864*logHir!K864-SLir!K864*logQir!E864,0)</f>
        <v>-0.23449834389657626</v>
      </c>
      <c r="F864" s="6">
        <f>IF(logVir!F864&lt;&gt;0,logVir!L864-SKir!L864*logKir!L864-SLir!L864*logHir!L864-SLir!L864*logQir!F864,0)</f>
        <v>-0.23832680888713736</v>
      </c>
      <c r="G864" s="6">
        <f>IF(logVir!G864&lt;&gt;0,logVir!M864-SKir!M864*logKir!M864-SLir!M864*logHir!M864-SLir!M864*logQir!G864,0)</f>
        <v>-0.34223334084162177</v>
      </c>
      <c r="H864" s="6">
        <f>IF(logVir!H864&lt;&gt;0,logVir!N864-SKir!N864*logKir!N864-SLir!N864*logHir!N864-SLir!N864*logQir!H864,0)</f>
        <v>6.1932350244986056E-2</v>
      </c>
      <c r="I864" s="6">
        <f>IF(logVir!I864&lt;&gt;0,logVir!O864-SKir!O864*logKir!O864-SLir!O864*logHir!O864-SLir!O864*logQir!I864,0)</f>
        <v>-0.1436861142263039</v>
      </c>
    </row>
    <row r="865" spans="1:9" x14ac:dyDescent="0.15">
      <c r="A865" s="1">
        <v>38</v>
      </c>
      <c r="B865" s="1" t="s">
        <v>318</v>
      </c>
      <c r="C865" s="1">
        <v>11</v>
      </c>
      <c r="D865" s="1" t="s">
        <v>24</v>
      </c>
      <c r="E865" s="6">
        <f>IF(logVir!E865&lt;&gt;0,logVir!K865-SKir!K865*logKir!K865-SLir!K865*logHir!K865-SLir!K865*logQir!E865,0)</f>
        <v>7.169226494040859E-2</v>
      </c>
      <c r="F865" s="6">
        <f>IF(logVir!F865&lt;&gt;0,logVir!L865-SKir!L865*logKir!L865-SLir!L865*logHir!L865-SLir!L865*logQir!F865,0)</f>
        <v>0.50503069354809993</v>
      </c>
      <c r="G865" s="6">
        <f>IF(logVir!G865&lt;&gt;0,logVir!M865-SKir!M865*logKir!M865-SLir!M865*logHir!M865-SLir!M865*logQir!G865,0)</f>
        <v>-3.2201593309223314E-3</v>
      </c>
      <c r="H865" s="6">
        <f>IF(logVir!H865&lt;&gt;0,logVir!N865-SKir!N865*logKir!N865-SLir!N865*logHir!N865-SLir!N865*logQir!H865,0)</f>
        <v>3.2271642340622284E-2</v>
      </c>
      <c r="I865" s="6">
        <f>IF(logVir!I865&lt;&gt;0,logVir!O865-SKir!O865*logKir!O865-SLir!O865*logHir!O865-SLir!O865*logQir!I865,0)</f>
        <v>0.1555131514010723</v>
      </c>
    </row>
    <row r="866" spans="1:9" x14ac:dyDescent="0.15">
      <c r="A866" s="1">
        <v>38</v>
      </c>
      <c r="B866" s="1" t="s">
        <v>318</v>
      </c>
      <c r="C866" s="1">
        <v>12</v>
      </c>
      <c r="D866" s="1" t="s">
        <v>25</v>
      </c>
      <c r="E866" s="6">
        <f>IF(logVir!E866&lt;&gt;0,logVir!K866-SKir!K866*logKir!K866-SLir!K866*logHir!K866-SLir!K866*logQir!E866,0)</f>
        <v>0.60869772844143288</v>
      </c>
      <c r="F866" s="6">
        <f>IF(logVir!F866&lt;&gt;0,logVir!L866-SKir!L866*logKir!L866-SLir!L866*logHir!L866-SLir!L866*logQir!F866,0)</f>
        <v>0.13619420386178194</v>
      </c>
      <c r="G866" s="6">
        <f>IF(logVir!G866&lt;&gt;0,logVir!M866-SKir!M866*logKir!M866-SLir!M866*logHir!M866-SLir!M866*logQir!G866,0)</f>
        <v>3.9275740292034546E-2</v>
      </c>
      <c r="H866" s="6">
        <f>IF(logVir!H866&lt;&gt;0,logVir!N866-SKir!N866*logKir!N866-SLir!N866*logHir!N866-SLir!N866*logQir!H866,0)</f>
        <v>-0.31460891336961061</v>
      </c>
      <c r="I866" s="6">
        <f>IF(logVir!I866&lt;&gt;0,logVir!O866-SKir!O866*logKir!O866-SLir!O866*logHir!O866-SLir!O866*logQir!I866,0)</f>
        <v>0.2233927167551846</v>
      </c>
    </row>
    <row r="867" spans="1:9" x14ac:dyDescent="0.15">
      <c r="A867" s="1">
        <v>38</v>
      </c>
      <c r="B867" s="1" t="s">
        <v>318</v>
      </c>
      <c r="C867" s="1">
        <v>13</v>
      </c>
      <c r="D867" s="1" t="s">
        <v>26</v>
      </c>
      <c r="E867" s="6">
        <f>IF(logVir!E867&lt;&gt;0,logVir!K867-SKir!K867*logKir!K867-SLir!K867*logHir!K867-SLir!K867*logQir!E867,0)</f>
        <v>-3.2342173712058275E-3</v>
      </c>
      <c r="F867" s="6">
        <f>IF(logVir!F867&lt;&gt;0,logVir!L867-SKir!L867*logKir!L867-SLir!L867*logHir!L867-SLir!L867*logQir!F867,0)</f>
        <v>-0.28343374522375786</v>
      </c>
      <c r="G867" s="6">
        <f>IF(logVir!G867&lt;&gt;0,logVir!M867-SKir!M867*logKir!M867-SLir!M867*logHir!M867-SLir!M867*logQir!G867,0)</f>
        <v>-0.66098045611253808</v>
      </c>
      <c r="H867" s="6">
        <f>IF(logVir!H867&lt;&gt;0,logVir!N867-SKir!N867*logKir!N867-SLir!N867*logHir!N867-SLir!N867*logQir!H867,0)</f>
        <v>-0.30478104031663467</v>
      </c>
      <c r="I867" s="6">
        <f>IF(logVir!I867&lt;&gt;0,logVir!O867-SKir!O867*logKir!O867-SLir!O867*logHir!O867-SLir!O867*logQir!I867,0)</f>
        <v>-0.36883252377919806</v>
      </c>
    </row>
    <row r="868" spans="1:9" x14ac:dyDescent="0.15">
      <c r="A868" s="1">
        <v>38</v>
      </c>
      <c r="B868" s="1" t="s">
        <v>318</v>
      </c>
      <c r="C868" s="1">
        <v>14</v>
      </c>
      <c r="D868" s="1" t="s">
        <v>27</v>
      </c>
      <c r="E868" s="6">
        <f>IF(logVir!E868&lt;&gt;0,logVir!K868-SKir!K868*logKir!K868-SLir!K868*logHir!K868-SLir!K868*logQir!E868,0)</f>
        <v>-1.3916722440283493</v>
      </c>
      <c r="F868" s="6">
        <f>IF(logVir!F868&lt;&gt;0,logVir!L868-SKir!L868*logKir!L868-SLir!L868*logHir!L868-SLir!L868*logQir!F868,0)</f>
        <v>-0.60459111567926982</v>
      </c>
      <c r="G868" s="6">
        <f>IF(logVir!G868&lt;&gt;0,logVir!M868-SKir!M868*logKir!M868-SLir!M868*logHir!M868-SLir!M868*logQir!G868,0)</f>
        <v>-0.87653278096900089</v>
      </c>
      <c r="H868" s="6">
        <f>IF(logVir!H868&lt;&gt;0,logVir!N868-SKir!N868*logKir!N868-SLir!N868*logHir!N868-SLir!N868*logQir!H868,0)</f>
        <v>-2.04087317767382</v>
      </c>
      <c r="I868" s="6">
        <f>IF(logVir!I868&lt;&gt;0,logVir!O868-SKir!O868*logKir!O868-SLir!O868*logHir!O868-SLir!O868*logQir!I868,0)</f>
        <v>-1.4728268185855933</v>
      </c>
    </row>
    <row r="869" spans="1:9" x14ac:dyDescent="0.15">
      <c r="A869" s="1">
        <v>38</v>
      </c>
      <c r="B869" s="1" t="s">
        <v>318</v>
      </c>
      <c r="C869" s="1">
        <v>15</v>
      </c>
      <c r="D869" s="1" t="s">
        <v>28</v>
      </c>
      <c r="E869" s="6">
        <f>IF(logVir!E869&lt;&gt;0,logVir!K869-SKir!K869*logKir!K869-SLir!K869*logHir!K869-SLir!K869*logQir!E869,0)</f>
        <v>-0.17991751193788863</v>
      </c>
      <c r="F869" s="6">
        <f>IF(logVir!F869&lt;&gt;0,logVir!L869-SKir!L869*logKir!L869-SLir!L869*logHir!L869-SLir!L869*logQir!F869,0)</f>
        <v>5.8862491308436848E-2</v>
      </c>
      <c r="G869" s="6">
        <f>IF(logVir!G869&lt;&gt;0,logVir!M869-SKir!M869*logKir!M869-SLir!M869*logHir!M869-SLir!M869*logQir!G869,0)</f>
        <v>1.0589815778156778E-3</v>
      </c>
      <c r="H869" s="6">
        <f>IF(logVir!H869&lt;&gt;0,logVir!N869-SKir!N869*logKir!N869-SLir!N869*logHir!N869-SLir!N869*logQir!H869,0)</f>
        <v>6.1713264144682915E-2</v>
      </c>
      <c r="I869" s="6">
        <f>IF(logVir!I869&lt;&gt;0,logVir!O869-SKir!O869*logKir!O869-SLir!O869*logHir!O869-SLir!O869*logQir!I869,0)</f>
        <v>-2.4905884116888925E-2</v>
      </c>
    </row>
    <row r="870" spans="1:9" x14ac:dyDescent="0.15">
      <c r="A870" s="1">
        <v>38</v>
      </c>
      <c r="B870" s="1" t="s">
        <v>317</v>
      </c>
      <c r="C870" s="1">
        <v>16</v>
      </c>
      <c r="D870" s="1" t="s">
        <v>11</v>
      </c>
      <c r="E870" s="6">
        <f>IF(logVir!E870&lt;&gt;0,logVir!K870-SKir!K870*logKir!K870-SLir!K870*logHir!K870-SLir!K870*logQir!E870,0)</f>
        <v>-0.14920767654719452</v>
      </c>
      <c r="F870" s="6">
        <f>IF(logVir!F870&lt;&gt;0,logVir!L870-SKir!L870*logKir!L870-SLir!L870*logHir!L870-SLir!L870*logQir!F870,0)</f>
        <v>-0.10912411147622597</v>
      </c>
      <c r="G870" s="6">
        <f>IF(logVir!G870&lt;&gt;0,logVir!M870-SKir!M870*logKir!M870-SLir!M870*logHir!M870-SLir!M870*logQir!G870,0)</f>
        <v>-9.2069000595566053E-2</v>
      </c>
      <c r="H870" s="6">
        <f>IF(logVir!H870&lt;&gt;0,logVir!N870-SKir!N870*logKir!N870-SLir!N870*logHir!N870-SLir!N870*logQir!H870,0)</f>
        <v>-1.2619012119682589E-2</v>
      </c>
      <c r="I870" s="6">
        <f>IF(logVir!I870&lt;&gt;0,logVir!O870-SKir!O870*logKir!O870-SLir!O870*logHir!O870-SLir!O870*logQir!I870,0)</f>
        <v>-0.29746382293577306</v>
      </c>
    </row>
    <row r="871" spans="1:9" x14ac:dyDescent="0.15">
      <c r="A871" s="1">
        <v>38</v>
      </c>
      <c r="B871" s="1" t="s">
        <v>317</v>
      </c>
      <c r="C871" s="1">
        <v>17</v>
      </c>
      <c r="D871" s="1" t="s">
        <v>12</v>
      </c>
      <c r="E871" s="6">
        <f>IF(logVir!E871&lt;&gt;0,logVir!K871-SKir!K871*logKir!K871-SLir!K871*logHir!K871-SLir!K871*logQir!E871,0)</f>
        <v>-0.57090037730073284</v>
      </c>
      <c r="F871" s="6">
        <f>IF(logVir!F871&lt;&gt;0,logVir!L871-SKir!L871*logKir!L871-SLir!L871*logHir!L871-SLir!L871*logQir!F871,0)</f>
        <v>-0.26477692459208574</v>
      </c>
      <c r="G871" s="6">
        <f>IF(logVir!G871&lt;&gt;0,logVir!M871-SKir!M871*logKir!M871-SLir!M871*logHir!M871-SLir!M871*logQir!G871,0)</f>
        <v>-1.8814997453245986E-2</v>
      </c>
      <c r="H871" s="6">
        <f>IF(logVir!H871&lt;&gt;0,logVir!N871-SKir!N871*logKir!N871-SLir!N871*logHir!N871-SLir!N871*logQir!H871,0)</f>
        <v>0.10132630876327209</v>
      </c>
      <c r="I871" s="6">
        <f>IF(logVir!I871&lt;&gt;0,logVir!O871-SKir!O871*logKir!O871-SLir!O871*logHir!O871-SLir!O871*logQir!I871,0)</f>
        <v>0.31809320311531919</v>
      </c>
    </row>
    <row r="872" spans="1:9" x14ac:dyDescent="0.15">
      <c r="A872" s="1">
        <v>38</v>
      </c>
      <c r="B872" s="1" t="s">
        <v>317</v>
      </c>
      <c r="C872" s="1">
        <v>18</v>
      </c>
      <c r="D872" s="1" t="s">
        <v>13</v>
      </c>
      <c r="E872" s="6">
        <f>IF(logVir!E872&lt;&gt;0,logVir!K872-SKir!K872*logKir!K872-SLir!K872*logHir!K872-SLir!K872*logQir!E872,0)</f>
        <v>-0.19571175958404322</v>
      </c>
      <c r="F872" s="6">
        <f>IF(logVir!F872&lt;&gt;0,logVir!L872-SKir!L872*logKir!L872-SLir!L872*logHir!L872-SLir!L872*logQir!F872,0)</f>
        <v>-0.15743417070320681</v>
      </c>
      <c r="G872" s="6">
        <f>IF(logVir!G872&lt;&gt;0,logVir!M872-SKir!M872*logKir!M872-SLir!M872*logHir!M872-SLir!M872*logQir!G872,0)</f>
        <v>-9.2551035539744753E-2</v>
      </c>
      <c r="H872" s="6">
        <f>IF(logVir!H872&lt;&gt;0,logVir!N872-SKir!N872*logKir!N872-SLir!N872*logHir!N872-SLir!N872*logQir!H872,0)</f>
        <v>0.18218738666201886</v>
      </c>
      <c r="I872" s="6">
        <f>IF(logVir!I872&lt;&gt;0,logVir!O872-SKir!O872*logKir!O872-SLir!O872*logHir!O872-SLir!O872*logQir!I872,0)</f>
        <v>7.4811870177808062E-2</v>
      </c>
    </row>
    <row r="873" spans="1:9" x14ac:dyDescent="0.15">
      <c r="A873" s="1">
        <v>38</v>
      </c>
      <c r="B873" s="1" t="s">
        <v>317</v>
      </c>
      <c r="C873" s="1">
        <v>19</v>
      </c>
      <c r="D873" s="1" t="s">
        <v>14</v>
      </c>
      <c r="E873" s="6">
        <f>IF(logVir!E873&lt;&gt;0,logVir!K873-SKir!K873*logKir!K873-SLir!K873*logHir!K873-SLir!K873*logQir!E873,0)</f>
        <v>0.13685152611477908</v>
      </c>
      <c r="F873" s="6">
        <f>IF(logVir!F873&lt;&gt;0,logVir!L873-SKir!L873*logKir!L873-SLir!L873*logHir!L873-SLir!L873*logQir!F873,0)</f>
        <v>5.6562334631613392E-2</v>
      </c>
      <c r="G873" s="6">
        <f>IF(logVir!G873&lt;&gt;0,logVir!M873-SKir!M873*logKir!M873-SLir!M873*logHir!M873-SLir!M873*logQir!G873,0)</f>
        <v>-1.5018506870298508E-2</v>
      </c>
      <c r="H873" s="6">
        <f>IF(logVir!H873&lt;&gt;0,logVir!N873-SKir!N873*logKir!N873-SLir!N873*logHir!N873-SLir!N873*logQir!H873,0)</f>
        <v>9.0378290846353682E-2</v>
      </c>
      <c r="I873" s="6">
        <f>IF(logVir!I873&lt;&gt;0,logVir!O873-SKir!O873*logKir!O873-SLir!O873*logHir!O873-SLir!O873*logQir!I873,0)</f>
        <v>7.3088413024648219E-2</v>
      </c>
    </row>
    <row r="874" spans="1:9" x14ac:dyDescent="0.15">
      <c r="A874" s="1">
        <v>38</v>
      </c>
      <c r="B874" s="1" t="s">
        <v>317</v>
      </c>
      <c r="C874" s="1">
        <v>20</v>
      </c>
      <c r="D874" s="1" t="s">
        <v>15</v>
      </c>
      <c r="E874" s="6">
        <f>IF(logVir!E874&lt;&gt;0,logVir!K874-SKir!K874*logKir!K874-SLir!K874*logHir!K874-SLir!K874*logQir!E874,0)</f>
        <v>0.59826896344529368</v>
      </c>
      <c r="F874" s="6">
        <f>IF(logVir!F874&lt;&gt;0,logVir!L874-SKir!L874*logKir!L874-SLir!L874*logHir!L874-SLir!L874*logQir!F874,0)</f>
        <v>-0.32012987138012594</v>
      </c>
      <c r="G874" s="6">
        <f>IF(logVir!G874&lt;&gt;0,logVir!M874-SKir!M874*logKir!M874-SLir!M874*logHir!M874-SLir!M874*logQir!G874,0)</f>
        <v>-0.18845001616583171</v>
      </c>
      <c r="H874" s="6">
        <f>IF(logVir!H874&lt;&gt;0,logVir!N874-SKir!N874*logKir!N874-SLir!N874*logHir!N874-SLir!N874*logQir!H874,0)</f>
        <v>-0.18998461914397674</v>
      </c>
      <c r="I874" s="6">
        <f>IF(logVir!I874&lt;&gt;0,logVir!O874-SKir!O874*logKir!O874-SLir!O874*logHir!O874-SLir!O874*logQir!I874,0)</f>
        <v>-0.12449882136536543</v>
      </c>
    </row>
    <row r="875" spans="1:9" x14ac:dyDescent="0.15">
      <c r="A875" s="1">
        <v>38</v>
      </c>
      <c r="B875" s="1" t="s">
        <v>317</v>
      </c>
      <c r="C875" s="1">
        <v>21</v>
      </c>
      <c r="D875" s="1" t="s">
        <v>16</v>
      </c>
      <c r="E875" s="6">
        <f>IF(logVir!E875&lt;&gt;0,logVir!K875-SKir!K875*logKir!K875-SLir!K875*logHir!K875-SLir!K875*logQir!E875,0)</f>
        <v>-0.10219849044493241</v>
      </c>
      <c r="F875" s="6">
        <f>IF(logVir!F875&lt;&gt;0,logVir!L875-SKir!L875*logKir!L875-SLir!L875*logHir!L875-SLir!L875*logQir!F875,0)</f>
        <v>-4.0568530883611703E-2</v>
      </c>
      <c r="G875" s="6">
        <f>IF(logVir!G875&lt;&gt;0,logVir!M875-SKir!M875*logKir!M875-SLir!M875*logHir!M875-SLir!M875*logQir!G875,0)</f>
        <v>2.3391024597874004E-2</v>
      </c>
      <c r="H875" s="6">
        <f>IF(logVir!H875&lt;&gt;0,logVir!N875-SKir!N875*logKir!N875-SLir!N875*logHir!N875-SLir!N875*logQir!H875,0)</f>
        <v>0.29527804374669048</v>
      </c>
      <c r="I875" s="6">
        <f>IF(logVir!I875&lt;&gt;0,logVir!O875-SKir!O875*logKir!O875-SLir!O875*logHir!O875-SLir!O875*logQir!I875,0)</f>
        <v>0.26613154188315491</v>
      </c>
    </row>
    <row r="876" spans="1:9" x14ac:dyDescent="0.15">
      <c r="A876" s="1">
        <v>38</v>
      </c>
      <c r="B876" s="1" t="s">
        <v>188</v>
      </c>
      <c r="C876" s="1">
        <v>22</v>
      </c>
      <c r="D876" s="1" t="s">
        <v>8</v>
      </c>
      <c r="E876" s="6">
        <f>IF(logVir!E876&lt;&gt;0,logVir!K876-SKir!K876*logKir!K876-SLir!K876*logHir!K876-SLir!K876*logQir!E876,0)</f>
        <v>0.24006254001964386</v>
      </c>
      <c r="F876" s="6">
        <f>IF(logVir!F876&lt;&gt;0,logVir!L876-SKir!L876*logKir!L876-SLir!L876*logHir!L876-SLir!L876*logQir!F876,0)</f>
        <v>8.5545756562986318E-3</v>
      </c>
      <c r="G876" s="6">
        <f>IF(logVir!G876&lt;&gt;0,logVir!M876-SKir!M876*logKir!M876-SLir!M876*logHir!M876-SLir!M876*logQir!G876,0)</f>
        <v>-5.9472179602557615E-2</v>
      </c>
      <c r="H876" s="6">
        <f>IF(logVir!H876&lt;&gt;0,logVir!N876-SKir!N876*logKir!N876-SLir!N876*logHir!N876-SLir!N876*logQir!H876,0)</f>
        <v>2.7221768411780593E-2</v>
      </c>
      <c r="I876" s="6">
        <f>IF(logVir!I876&lt;&gt;0,logVir!O876-SKir!O876*logKir!O876-SLir!O876*logHir!O876-SLir!O876*logQir!I876,0)</f>
        <v>-2.3503244358738639E-2</v>
      </c>
    </row>
    <row r="877" spans="1:9" x14ac:dyDescent="0.15">
      <c r="A877" s="1">
        <v>38</v>
      </c>
      <c r="B877" s="1" t="s">
        <v>188</v>
      </c>
      <c r="C877" s="1">
        <v>23</v>
      </c>
      <c r="D877" s="1" t="s">
        <v>29</v>
      </c>
      <c r="E877" s="6">
        <f>IF(logVir!E877&lt;&gt;0,logVir!K877-SKir!K877*logKir!K877-SLir!K877*logHir!K877-SLir!K877*logQir!E877,0)</f>
        <v>-0.10578181456335349</v>
      </c>
      <c r="F877" s="6">
        <f>IF(logVir!F877&lt;&gt;0,logVir!L877-SKir!L877*logKir!L877-SLir!L877*logHir!L877-SLir!L877*logQir!F877,0)</f>
        <v>-6.8246087233794106E-2</v>
      </c>
      <c r="G877" s="6">
        <f>IF(logVir!G877&lt;&gt;0,logVir!M877-SKir!M877*logKir!M877-SLir!M877*logHir!M877-SLir!M877*logQir!G877,0)</f>
        <v>-0.14554350852340842</v>
      </c>
      <c r="H877" s="6">
        <f>IF(logVir!H877&lt;&gt;0,logVir!N877-SKir!N877*logKir!N877-SLir!N877*logHir!N877-SLir!N877*logQir!H877,0)</f>
        <v>-7.5968752319820337E-2</v>
      </c>
      <c r="I877" s="6">
        <f>IF(logVir!I877&lt;&gt;0,logVir!O877-SKir!O877*logKir!O877-SLir!O877*logHir!O877-SLir!O877*logQir!I877,0)</f>
        <v>-8.8826119157771471E-3</v>
      </c>
    </row>
    <row r="878" spans="1:9" x14ac:dyDescent="0.15">
      <c r="A878" s="1">
        <v>39</v>
      </c>
      <c r="B878" s="1" t="s">
        <v>319</v>
      </c>
      <c r="C878" s="1">
        <v>1</v>
      </c>
      <c r="D878" s="1" t="s">
        <v>9</v>
      </c>
      <c r="E878" s="6">
        <f>IF(logVir!E878&lt;&gt;0,logVir!K878-SKir!K878*logKir!K878-SLir!K878*logHir!K878-SLir!K878*logQir!E878,0)</f>
        <v>-0.45408991672789928</v>
      </c>
      <c r="F878" s="6">
        <f>IF(logVir!F878&lt;&gt;0,logVir!L878-SKir!L878*logKir!L878-SLir!L878*logHir!L878-SLir!L878*logQir!F878,0)</f>
        <v>6.7222390941526156E-2</v>
      </c>
      <c r="G878" s="6">
        <f>IF(logVir!G878&lt;&gt;0,logVir!M878-SKir!M878*logKir!M878-SLir!M878*logHir!M878-SLir!M878*logQir!G878,0)</f>
        <v>0.20394251886359566</v>
      </c>
      <c r="H878" s="6">
        <f>IF(logVir!H878&lt;&gt;0,logVir!N878-SKir!N878*logKir!N878-SLir!N878*logHir!N878-SLir!N878*logQir!H878,0)</f>
        <v>0.4271764184174271</v>
      </c>
      <c r="I878" s="6">
        <f>IF(logVir!I878&lt;&gt;0,logVir!O878-SKir!O878*logKir!O878-SLir!O878*logHir!O878-SLir!O878*logQir!I878,0)</f>
        <v>0.42791292135927828</v>
      </c>
    </row>
    <row r="879" spans="1:9" x14ac:dyDescent="0.15">
      <c r="A879" s="1">
        <v>39</v>
      </c>
      <c r="B879" s="1" t="s">
        <v>319</v>
      </c>
      <c r="C879" s="1">
        <v>2</v>
      </c>
      <c r="D879" s="1" t="s">
        <v>10</v>
      </c>
      <c r="E879" s="6">
        <f>IF(logVir!E879&lt;&gt;0,logVir!K879-SKir!K879*logKir!K879-SLir!K879*logHir!K879-SLir!K879*logQir!E879,0)</f>
        <v>-0.89545999040325497</v>
      </c>
      <c r="F879" s="6">
        <f>IF(logVir!F879&lt;&gt;0,logVir!L879-SKir!L879*logKir!L879-SLir!L879*logHir!L879-SLir!L879*logQir!F879,0)</f>
        <v>-0.37857586239665025</v>
      </c>
      <c r="G879" s="6">
        <f>IF(logVir!G879&lt;&gt;0,logVir!M879-SKir!M879*logKir!M879-SLir!M879*logHir!M879-SLir!M879*logQir!G879,0)</f>
        <v>-0.28898495255560613</v>
      </c>
      <c r="H879" s="6">
        <f>IF(logVir!H879&lt;&gt;0,logVir!N879-SKir!N879*logKir!N879-SLir!N879*logHir!N879-SLir!N879*logQir!H879,0)</f>
        <v>-0.25605470018919596</v>
      </c>
      <c r="I879" s="6">
        <f>IF(logVir!I879&lt;&gt;0,logVir!O879-SKir!O879*logKir!O879-SLir!O879*logHir!O879-SLir!O879*logQir!I879,0)</f>
        <v>-0.11669361405081766</v>
      </c>
    </row>
    <row r="880" spans="1:9" x14ac:dyDescent="0.15">
      <c r="A880" s="1">
        <v>39</v>
      </c>
      <c r="B880" s="1" t="s">
        <v>320</v>
      </c>
      <c r="C880" s="1">
        <v>3</v>
      </c>
      <c r="D880" s="1" t="s">
        <v>17</v>
      </c>
      <c r="E880" s="6">
        <f>IF(logVir!E880&lt;&gt;0,logVir!K880-SKir!K880*logKir!K880-SLir!K880*logHir!K880-SLir!K880*logQir!E880,0)</f>
        <v>-0.28338066228933523</v>
      </c>
      <c r="F880" s="6">
        <f>IF(logVir!F880&lt;&gt;0,logVir!L880-SKir!L880*logKir!L880-SLir!L880*logHir!L880-SLir!L880*logQir!F880,0)</f>
        <v>-0.37674863998832475</v>
      </c>
      <c r="G880" s="6">
        <f>IF(logVir!G880&lt;&gt;0,logVir!M880-SKir!M880*logKir!M880-SLir!M880*logHir!M880-SLir!M880*logQir!G880,0)</f>
        <v>-0.61218540283576706</v>
      </c>
      <c r="H880" s="6">
        <f>IF(logVir!H880&lt;&gt;0,logVir!N880-SKir!N880*logKir!N880-SLir!N880*logHir!N880-SLir!N880*logQir!H880,0)</f>
        <v>-0.34539769439700801</v>
      </c>
      <c r="I880" s="6">
        <f>IF(logVir!I880&lt;&gt;0,logVir!O880-SKir!O880*logKir!O880-SLir!O880*logHir!O880-SLir!O880*logQir!I880,0)</f>
        <v>-0.30350991238465314</v>
      </c>
    </row>
    <row r="881" spans="1:9" x14ac:dyDescent="0.15">
      <c r="A881" s="1">
        <v>39</v>
      </c>
      <c r="B881" s="1" t="s">
        <v>320</v>
      </c>
      <c r="C881" s="1">
        <v>4</v>
      </c>
      <c r="D881" s="1" t="s">
        <v>18</v>
      </c>
      <c r="E881" s="6">
        <f>IF(logVir!E881&lt;&gt;0,logVir!K881-SKir!K881*logKir!K881-SLir!K881*logHir!K881-SLir!K881*logQir!E881,0)</f>
        <v>-0.29019367864001205</v>
      </c>
      <c r="F881" s="6">
        <f>IF(logVir!F881&lt;&gt;0,logVir!L881-SKir!L881*logKir!L881-SLir!L881*logHir!L881-SLir!L881*logQir!F881,0)</f>
        <v>-0.35137418233433865</v>
      </c>
      <c r="G881" s="6">
        <f>IF(logVir!G881&lt;&gt;0,logVir!M881-SKir!M881*logKir!M881-SLir!M881*logHir!M881-SLir!M881*logQir!G881,0)</f>
        <v>-0.35712303921022553</v>
      </c>
      <c r="H881" s="6">
        <f>IF(logVir!H881&lt;&gt;0,logVir!N881-SKir!N881*logKir!N881-SLir!N881*logHir!N881-SLir!N881*logQir!H881,0)</f>
        <v>-0.18780963687517657</v>
      </c>
      <c r="I881" s="6">
        <f>IF(logVir!I881&lt;&gt;0,logVir!O881-SKir!O881*logKir!O881-SLir!O881*logHir!O881-SLir!O881*logQir!I881,0)</f>
        <v>-0.18081777545725911</v>
      </c>
    </row>
    <row r="882" spans="1:9" x14ac:dyDescent="0.15">
      <c r="A882" s="1">
        <v>39</v>
      </c>
      <c r="B882" s="1" t="s">
        <v>320</v>
      </c>
      <c r="C882" s="1">
        <v>5</v>
      </c>
      <c r="D882" s="1" t="s">
        <v>19</v>
      </c>
      <c r="E882" s="6">
        <f>IF(logVir!E882&lt;&gt;0,logVir!K882-SKir!K882*logKir!K882-SLir!K882*logHir!K882-SLir!K882*logQir!E882,0)</f>
        <v>-0.23721374170573797</v>
      </c>
      <c r="F882" s="6">
        <f>IF(logVir!F882&lt;&gt;0,logVir!L882-SKir!L882*logKir!L882-SLir!L882*logHir!L882-SLir!L882*logQir!F882,0)</f>
        <v>-0.27080074781109187</v>
      </c>
      <c r="G882" s="6">
        <f>IF(logVir!G882&lt;&gt;0,logVir!M882-SKir!M882*logKir!M882-SLir!M882*logHir!M882-SLir!M882*logQir!G882,0)</f>
        <v>-8.9924275582453778E-2</v>
      </c>
      <c r="H882" s="6">
        <f>IF(logVir!H882&lt;&gt;0,logVir!N882-SKir!N882*logKir!N882-SLir!N882*logHir!N882-SLir!N882*logQir!H882,0)</f>
        <v>2.8686214262668625E-2</v>
      </c>
      <c r="I882" s="6">
        <f>IF(logVir!I882&lt;&gt;0,logVir!O882-SKir!O882*logKir!O882-SLir!O882*logHir!O882-SLir!O882*logQir!I882,0)</f>
        <v>0.10531964940781958</v>
      </c>
    </row>
    <row r="883" spans="1:9" x14ac:dyDescent="0.15">
      <c r="A883" s="1">
        <v>39</v>
      </c>
      <c r="B883" s="1" t="s">
        <v>320</v>
      </c>
      <c r="C883" s="1">
        <v>6</v>
      </c>
      <c r="D883" s="1" t="s">
        <v>3</v>
      </c>
      <c r="E883" s="6">
        <f>IF(logVir!E883&lt;&gt;0,logVir!K883-SKir!K883*logKir!K883-SLir!K883*logHir!K883-SLir!K883*logQir!E883,0)</f>
        <v>-1.7710243513693429</v>
      </c>
      <c r="F883" s="6">
        <f>IF(logVir!F883&lt;&gt;0,logVir!L883-SKir!L883*logKir!L883-SLir!L883*logHir!L883-SLir!L883*logQir!F883,0)</f>
        <v>-1.3284944628211541</v>
      </c>
      <c r="G883" s="6">
        <f>IF(logVir!G883&lt;&gt;0,logVir!M883-SKir!M883*logKir!M883-SLir!M883*logHir!M883-SLir!M883*logQir!G883,0)</f>
        <v>-1.2949298338183888</v>
      </c>
      <c r="H883" s="6">
        <f>IF(logVir!H883&lt;&gt;0,logVir!N883-SKir!N883*logKir!N883-SLir!N883*logHir!N883-SLir!N883*logQir!H883,0)</f>
        <v>-1.4581640824391453</v>
      </c>
      <c r="I883" s="6">
        <f>IF(logVir!I883&lt;&gt;0,logVir!O883-SKir!O883*logKir!O883-SLir!O883*logHir!O883-SLir!O883*logQir!I883,0)</f>
        <v>-0.69861670502751982</v>
      </c>
    </row>
    <row r="884" spans="1:9" x14ac:dyDescent="0.15">
      <c r="A884" s="1">
        <v>39</v>
      </c>
      <c r="B884" s="1" t="s">
        <v>320</v>
      </c>
      <c r="C884" s="1">
        <v>7</v>
      </c>
      <c r="D884" s="1" t="s">
        <v>20</v>
      </c>
      <c r="E884" s="6">
        <f>IF(logVir!E884&lt;&gt;0,logVir!K884-SKir!K884*logKir!K884-SLir!K884*logHir!K884-SLir!K884*logQir!E884,0)</f>
        <v>-1.2459473622092432</v>
      </c>
      <c r="F884" s="6">
        <f>IF(logVir!F884&lt;&gt;0,logVir!L884-SKir!L884*logKir!L884-SLir!L884*logHir!L884-SLir!L884*logQir!F884,0)</f>
        <v>-1.9728411340638785</v>
      </c>
      <c r="G884" s="6">
        <f>IF(logVir!G884&lt;&gt;0,logVir!M884-SKir!M884*logKir!M884-SLir!M884*logHir!M884-SLir!M884*logQir!G884,0)</f>
        <v>-0.44444243727224686</v>
      </c>
      <c r="H884" s="6">
        <f>IF(logVir!H884&lt;&gt;0,logVir!N884-SKir!N884*logKir!N884-SLir!N884*logHir!N884-SLir!N884*logQir!H884,0)</f>
        <v>-0.17330656710212433</v>
      </c>
      <c r="I884" s="6">
        <f>IF(logVir!I884&lt;&gt;0,logVir!O884-SKir!O884*logKir!O884-SLir!O884*logHir!O884-SLir!O884*logQir!I884,0)</f>
        <v>-0.59535502606371926</v>
      </c>
    </row>
    <row r="885" spans="1:9" x14ac:dyDescent="0.15">
      <c r="A885" s="1">
        <v>39</v>
      </c>
      <c r="B885" s="1" t="s">
        <v>320</v>
      </c>
      <c r="C885" s="1">
        <v>8</v>
      </c>
      <c r="D885" s="1" t="s">
        <v>21</v>
      </c>
      <c r="E885" s="6">
        <f>IF(logVir!E885&lt;&gt;0,logVir!K885-SKir!K885*logKir!K885-SLir!K885*logHir!K885-SLir!K885*logQir!E885,0)</f>
        <v>-0.14437895391095246</v>
      </c>
      <c r="F885" s="6">
        <f>IF(logVir!F885&lt;&gt;0,logVir!L885-SKir!L885*logKir!L885-SLir!L885*logHir!L885-SLir!L885*logQir!F885,0)</f>
        <v>0.10884879576598132</v>
      </c>
      <c r="G885" s="6">
        <f>IF(logVir!G885&lt;&gt;0,logVir!M885-SKir!M885*logKir!M885-SLir!M885*logHir!M885-SLir!M885*logQir!G885,0)</f>
        <v>-5.8110189615993998E-2</v>
      </c>
      <c r="H885" s="6">
        <f>IF(logVir!H885&lt;&gt;0,logVir!N885-SKir!N885*logKir!N885-SLir!N885*logHir!N885-SLir!N885*logQir!H885,0)</f>
        <v>0.23384464733431309</v>
      </c>
      <c r="I885" s="6">
        <f>IF(logVir!I885&lt;&gt;0,logVir!O885-SKir!O885*logKir!O885-SLir!O885*logHir!O885-SLir!O885*logQir!I885,0)</f>
        <v>-0.84261292303232038</v>
      </c>
    </row>
    <row r="886" spans="1:9" x14ac:dyDescent="0.15">
      <c r="A886" s="1">
        <v>39</v>
      </c>
      <c r="B886" s="1" t="s">
        <v>320</v>
      </c>
      <c r="C886" s="1">
        <v>9</v>
      </c>
      <c r="D886" s="1" t="s">
        <v>22</v>
      </c>
      <c r="E886" s="6">
        <f>IF(logVir!E886&lt;&gt;0,logVir!K886-SKir!K886*logKir!K886-SLir!K886*logHir!K886-SLir!K886*logQir!E886,0)</f>
        <v>0.88367334574272016</v>
      </c>
      <c r="F886" s="6">
        <f>IF(logVir!F886&lt;&gt;0,logVir!L886-SKir!L886*logKir!L886-SLir!L886*logHir!L886-SLir!L886*logQir!F886,0)</f>
        <v>0.28717838082904884</v>
      </c>
      <c r="G886" s="6">
        <f>IF(logVir!G886&lt;&gt;0,logVir!M886-SKir!M886*logKir!M886-SLir!M886*logHir!M886-SLir!M886*logQir!G886,0)</f>
        <v>0.90225369864421578</v>
      </c>
      <c r="H886" s="6">
        <f>IF(logVir!H886&lt;&gt;0,logVir!N886-SKir!N886*logKir!N886-SLir!N886*logHir!N886-SLir!N886*logQir!H886,0)</f>
        <v>2.1171054240106651E-2</v>
      </c>
      <c r="I886" s="6">
        <f>IF(logVir!I886&lt;&gt;0,logVir!O886-SKir!O886*logKir!O886-SLir!O886*logHir!O886-SLir!O886*logQir!I886,0)</f>
        <v>-1.0989944108518723E-2</v>
      </c>
    </row>
    <row r="887" spans="1:9" x14ac:dyDescent="0.15">
      <c r="A887" s="1">
        <v>39</v>
      </c>
      <c r="B887" s="1" t="s">
        <v>320</v>
      </c>
      <c r="C887" s="1">
        <v>10</v>
      </c>
      <c r="D887" s="1" t="s">
        <v>23</v>
      </c>
      <c r="E887" s="6">
        <f>IF(logVir!E887&lt;&gt;0,logVir!K887-SKir!K887*logKir!K887-SLir!K887*logHir!K887-SLir!K887*logQir!E887,0)</f>
        <v>-0.8720002090080341</v>
      </c>
      <c r="F887" s="6">
        <f>IF(logVir!F887&lt;&gt;0,logVir!L887-SKir!L887*logKir!L887-SLir!L887*logHir!L887-SLir!L887*logQir!F887,0)</f>
        <v>-0.64418735922720727</v>
      </c>
      <c r="G887" s="6">
        <f>IF(logVir!G887&lt;&gt;0,logVir!M887-SKir!M887*logKir!M887-SLir!M887*logHir!M887-SLir!M887*logQir!G887,0)</f>
        <v>-0.74943833996148412</v>
      </c>
      <c r="H887" s="6">
        <f>IF(logVir!H887&lt;&gt;0,logVir!N887-SKir!N887*logKir!N887-SLir!N887*logHir!N887-SLir!N887*logQir!H887,0)</f>
        <v>-0.45115282918763855</v>
      </c>
      <c r="I887" s="6">
        <f>IF(logVir!I887&lt;&gt;0,logVir!O887-SKir!O887*logKir!O887-SLir!O887*logHir!O887-SLir!O887*logQir!I887,0)</f>
        <v>-0.65496376271178347</v>
      </c>
    </row>
    <row r="888" spans="1:9" x14ac:dyDescent="0.15">
      <c r="A888" s="1">
        <v>39</v>
      </c>
      <c r="B888" s="1" t="s">
        <v>320</v>
      </c>
      <c r="C888" s="1">
        <v>11</v>
      </c>
      <c r="D888" s="1" t="s">
        <v>24</v>
      </c>
      <c r="E888" s="6">
        <f>IF(logVir!E888&lt;&gt;0,logVir!K888-SKir!K888*logKir!K888-SLir!K888*logHir!K888-SLir!K888*logQir!E888,0)</f>
        <v>-0.22021007661081185</v>
      </c>
      <c r="F888" s="6">
        <f>IF(logVir!F888&lt;&gt;0,logVir!L888-SKir!L888*logKir!L888-SLir!L888*logHir!L888-SLir!L888*logQir!F888,0)</f>
        <v>-0.57629877717467526</v>
      </c>
      <c r="G888" s="6">
        <f>IF(logVir!G888&lt;&gt;0,logVir!M888-SKir!M888*logKir!M888-SLir!M888*logHir!M888-SLir!M888*logQir!G888,0)</f>
        <v>-0.23390565047080916</v>
      </c>
      <c r="H888" s="6">
        <f>IF(logVir!H888&lt;&gt;0,logVir!N888-SKir!N888*logKir!N888-SLir!N888*logHir!N888-SLir!N888*logQir!H888,0)</f>
        <v>-0.18787668531617777</v>
      </c>
      <c r="I888" s="6">
        <f>IF(logVir!I888&lt;&gt;0,logVir!O888-SKir!O888*logKir!O888-SLir!O888*logHir!O888-SLir!O888*logQir!I888,0)</f>
        <v>-0.26841615556967768</v>
      </c>
    </row>
    <row r="889" spans="1:9" x14ac:dyDescent="0.15">
      <c r="A889" s="1">
        <v>39</v>
      </c>
      <c r="B889" s="1" t="s">
        <v>320</v>
      </c>
      <c r="C889" s="1">
        <v>12</v>
      </c>
      <c r="D889" s="1" t="s">
        <v>25</v>
      </c>
      <c r="E889" s="6">
        <f>IF(logVir!E889&lt;&gt;0,logVir!K889-SKir!K889*logKir!K889-SLir!K889*logHir!K889-SLir!K889*logQir!E889,0)</f>
        <v>-0.70219236599770307</v>
      </c>
      <c r="F889" s="6">
        <f>IF(logVir!F889&lt;&gt;0,logVir!L889-SKir!L889*logKir!L889-SLir!L889*logHir!L889-SLir!L889*logQir!F889,0)</f>
        <v>-0.58099642613230795</v>
      </c>
      <c r="G889" s="6">
        <f>IF(logVir!G889&lt;&gt;0,logVir!M889-SKir!M889*logKir!M889-SLir!M889*logHir!M889-SLir!M889*logQir!G889,0)</f>
        <v>-0.63879558561864946</v>
      </c>
      <c r="H889" s="6">
        <f>IF(logVir!H889&lt;&gt;0,logVir!N889-SKir!N889*logKir!N889-SLir!N889*logHir!N889-SLir!N889*logQir!H889,0)</f>
        <v>0.43908781854930823</v>
      </c>
      <c r="I889" s="6">
        <f>IF(logVir!I889&lt;&gt;0,logVir!O889-SKir!O889*logKir!O889-SLir!O889*logHir!O889-SLir!O889*logQir!I889,0)</f>
        <v>-7.3261678127259422E-2</v>
      </c>
    </row>
    <row r="890" spans="1:9" x14ac:dyDescent="0.15">
      <c r="A890" s="1">
        <v>39</v>
      </c>
      <c r="B890" s="1" t="s">
        <v>320</v>
      </c>
      <c r="C890" s="1">
        <v>13</v>
      </c>
      <c r="D890" s="1" t="s">
        <v>26</v>
      </c>
      <c r="E890" s="6">
        <f>IF(logVir!E890&lt;&gt;0,logVir!K890-SKir!K890*logKir!K890-SLir!K890*logHir!K890-SLir!K890*logQir!E890,0)</f>
        <v>-0.45060446363216922</v>
      </c>
      <c r="F890" s="6">
        <f>IF(logVir!F890&lt;&gt;0,logVir!L890-SKir!L890*logKir!L890-SLir!L890*logHir!L890-SLir!L890*logQir!F890,0)</f>
        <v>-0.30289338760535711</v>
      </c>
      <c r="G890" s="6">
        <f>IF(logVir!G890&lt;&gt;0,logVir!M890-SKir!M890*logKir!M890-SLir!M890*logHir!M890-SLir!M890*logQir!G890,0)</f>
        <v>-1.0222748144934672</v>
      </c>
      <c r="H890" s="6">
        <f>IF(logVir!H890&lt;&gt;0,logVir!N890-SKir!N890*logKir!N890-SLir!N890*logHir!N890-SLir!N890*logQir!H890,0)</f>
        <v>-7.4836714275291705E-2</v>
      </c>
      <c r="I890" s="6">
        <f>IF(logVir!I890&lt;&gt;0,logVir!O890-SKir!O890*logKir!O890-SLir!O890*logHir!O890-SLir!O890*logQir!I890,0)</f>
        <v>-0.39061446221651047</v>
      </c>
    </row>
    <row r="891" spans="1:9" x14ac:dyDescent="0.15">
      <c r="A891" s="1">
        <v>39</v>
      </c>
      <c r="B891" s="1" t="s">
        <v>320</v>
      </c>
      <c r="C891" s="1">
        <v>14</v>
      </c>
      <c r="D891" s="1" t="s">
        <v>27</v>
      </c>
      <c r="E891" s="6">
        <f>IF(logVir!E891&lt;&gt;0,logVir!K891-SKir!K891*logKir!K891-SLir!K891*logHir!K891-SLir!K891*logQir!E891,0)</f>
        <v>-3.1713699497386667</v>
      </c>
      <c r="F891" s="6">
        <f>IF(logVir!F891&lt;&gt;0,logVir!L891-SKir!L891*logKir!L891-SLir!L891*logHir!L891-SLir!L891*logQir!F891,0)</f>
        <v>-1.5612543727469645</v>
      </c>
      <c r="G891" s="6">
        <f>IF(logVir!G891&lt;&gt;0,logVir!M891-SKir!M891*logKir!M891-SLir!M891*logHir!M891-SLir!M891*logQir!G891,0)</f>
        <v>-1.389504098283306</v>
      </c>
      <c r="H891" s="6">
        <f>IF(logVir!H891&lt;&gt;0,logVir!N891-SKir!N891*logKir!N891-SLir!N891*logHir!N891-SLir!N891*logQir!H891,0)</f>
        <v>-0.89271758037972049</v>
      </c>
      <c r="I891" s="6">
        <f>IF(logVir!I891&lt;&gt;0,logVir!O891-SKir!O891*logKir!O891-SLir!O891*logHir!O891-SLir!O891*logQir!I891,0)</f>
        <v>0</v>
      </c>
    </row>
    <row r="892" spans="1:9" x14ac:dyDescent="0.15">
      <c r="A892" s="1">
        <v>39</v>
      </c>
      <c r="B892" s="1" t="s">
        <v>320</v>
      </c>
      <c r="C892" s="1">
        <v>15</v>
      </c>
      <c r="D892" s="1" t="s">
        <v>28</v>
      </c>
      <c r="E892" s="6">
        <f>IF(logVir!E892&lt;&gt;0,logVir!K892-SKir!K892*logKir!K892-SLir!K892*logHir!K892-SLir!K892*logQir!E892,0)</f>
        <v>-0.23683726448636835</v>
      </c>
      <c r="F892" s="6">
        <f>IF(logVir!F892&lt;&gt;0,logVir!L892-SKir!L892*logKir!L892-SLir!L892*logHir!L892-SLir!L892*logQir!F892,0)</f>
        <v>-8.0252580331750825E-2</v>
      </c>
      <c r="G892" s="6">
        <f>IF(logVir!G892&lt;&gt;0,logVir!M892-SKir!M892*logKir!M892-SLir!M892*logHir!M892-SLir!M892*logQir!G892,0)</f>
        <v>-0.32107730753926511</v>
      </c>
      <c r="H892" s="6">
        <f>IF(logVir!H892&lt;&gt;0,logVir!N892-SKir!N892*logKir!N892-SLir!N892*logHir!N892-SLir!N892*logQir!H892,0)</f>
        <v>3.6592443875895789E-2</v>
      </c>
      <c r="I892" s="6">
        <f>IF(logVir!I892&lt;&gt;0,logVir!O892-SKir!O892*logKir!O892-SLir!O892*logHir!O892-SLir!O892*logQir!I892,0)</f>
        <v>-0.2005139106556145</v>
      </c>
    </row>
    <row r="893" spans="1:9" x14ac:dyDescent="0.15">
      <c r="A893" s="1">
        <v>39</v>
      </c>
      <c r="B893" s="1" t="s">
        <v>319</v>
      </c>
      <c r="C893" s="1">
        <v>16</v>
      </c>
      <c r="D893" s="1" t="s">
        <v>11</v>
      </c>
      <c r="E893" s="6">
        <f>IF(logVir!E893&lt;&gt;0,logVir!K893-SKir!K893*logKir!K893-SLir!K893*logHir!K893-SLir!K893*logQir!E893,0)</f>
        <v>-0.19245969346618319</v>
      </c>
      <c r="F893" s="6">
        <f>IF(logVir!F893&lt;&gt;0,logVir!L893-SKir!L893*logKir!L893-SLir!L893*logHir!L893-SLir!L893*logQir!F893,0)</f>
        <v>-0.19950550850672596</v>
      </c>
      <c r="G893" s="6">
        <f>IF(logVir!G893&lt;&gt;0,logVir!M893-SKir!M893*logKir!M893-SLir!M893*logHir!M893-SLir!M893*logQir!G893,0)</f>
        <v>-0.288784036235746</v>
      </c>
      <c r="H893" s="6">
        <f>IF(logVir!H893&lt;&gt;0,logVir!N893-SKir!N893*logKir!N893-SLir!N893*logHir!N893-SLir!N893*logQir!H893,0)</f>
        <v>4.0358526777170778E-2</v>
      </c>
      <c r="I893" s="6">
        <f>IF(logVir!I893&lt;&gt;0,logVir!O893-SKir!O893*logKir!O893-SLir!O893*logHir!O893-SLir!O893*logQir!I893,0)</f>
        <v>-0.17792160017434733</v>
      </c>
    </row>
    <row r="894" spans="1:9" x14ac:dyDescent="0.15">
      <c r="A894" s="1">
        <v>39</v>
      </c>
      <c r="B894" s="1" t="s">
        <v>319</v>
      </c>
      <c r="C894" s="1">
        <v>17</v>
      </c>
      <c r="D894" s="1" t="s">
        <v>12</v>
      </c>
      <c r="E894" s="6">
        <f>IF(logVir!E894&lt;&gt;0,logVir!K894-SKir!K894*logKir!K894-SLir!K894*logHir!K894-SLir!K894*logQir!E894,0)</f>
        <v>-4.4023721894085426E-2</v>
      </c>
      <c r="F894" s="6">
        <f>IF(logVir!F894&lt;&gt;0,logVir!L894-SKir!L894*logKir!L894-SLir!L894*logHir!L894-SLir!L894*logQir!F894,0)</f>
        <v>-7.8497864571355006E-2</v>
      </c>
      <c r="G894" s="6">
        <f>IF(logVir!G894&lt;&gt;0,logVir!M894-SKir!M894*logKir!M894-SLir!M894*logHir!M894-SLir!M894*logQir!G894,0)</f>
        <v>-5.8885895955639748E-2</v>
      </c>
      <c r="H894" s="6">
        <f>IF(logVir!H894&lt;&gt;0,logVir!N894-SKir!N894*logKir!N894-SLir!N894*logHir!N894-SLir!N894*logQir!H894,0)</f>
        <v>-0.23829537298071343</v>
      </c>
      <c r="I894" s="6">
        <f>IF(logVir!I894&lt;&gt;0,logVir!O894-SKir!O894*logKir!O894-SLir!O894*logHir!O894-SLir!O894*logQir!I894,0)</f>
        <v>-2.325704799839165E-3</v>
      </c>
    </row>
    <row r="895" spans="1:9" x14ac:dyDescent="0.15">
      <c r="A895" s="1">
        <v>39</v>
      </c>
      <c r="B895" s="1" t="s">
        <v>319</v>
      </c>
      <c r="C895" s="1">
        <v>18</v>
      </c>
      <c r="D895" s="1" t="s">
        <v>13</v>
      </c>
      <c r="E895" s="6">
        <f>IF(logVir!E895&lt;&gt;0,logVir!K895-SKir!K895*logKir!K895-SLir!K895*logHir!K895-SLir!K895*logQir!E895,0)</f>
        <v>5.6458611302879755E-2</v>
      </c>
      <c r="F895" s="6">
        <f>IF(logVir!F895&lt;&gt;0,logVir!L895-SKir!L895*logKir!L895-SLir!L895*logHir!L895-SLir!L895*logQir!F895,0)</f>
        <v>-2.8850529109558671E-2</v>
      </c>
      <c r="G895" s="6">
        <f>IF(logVir!G895&lt;&gt;0,logVir!M895-SKir!M895*logKir!M895-SLir!M895*logHir!M895-SLir!M895*logQir!G895,0)</f>
        <v>-7.4924688216776461E-2</v>
      </c>
      <c r="H895" s="6">
        <f>IF(logVir!H895&lt;&gt;0,logVir!N895-SKir!N895*logKir!N895-SLir!N895*logHir!N895-SLir!N895*logQir!H895,0)</f>
        <v>-0.28422805666197459</v>
      </c>
      <c r="I895" s="6">
        <f>IF(logVir!I895&lt;&gt;0,logVir!O895-SKir!O895*logKir!O895-SLir!O895*logHir!O895-SLir!O895*logQir!I895,0)</f>
        <v>-0.25064857172453914</v>
      </c>
    </row>
    <row r="896" spans="1:9" x14ac:dyDescent="0.15">
      <c r="A896" s="1">
        <v>39</v>
      </c>
      <c r="B896" s="1" t="s">
        <v>319</v>
      </c>
      <c r="C896" s="1">
        <v>19</v>
      </c>
      <c r="D896" s="1" t="s">
        <v>14</v>
      </c>
      <c r="E896" s="6">
        <f>IF(logVir!E896&lt;&gt;0,logVir!K896-SKir!K896*logKir!K896-SLir!K896*logHir!K896-SLir!K896*logQir!E896,0)</f>
        <v>0.22364591888445443</v>
      </c>
      <c r="F896" s="6">
        <f>IF(logVir!F896&lt;&gt;0,logVir!L896-SKir!L896*logKir!L896-SLir!L896*logHir!L896-SLir!L896*logQir!F896,0)</f>
        <v>9.1273208543190196E-3</v>
      </c>
      <c r="G896" s="6">
        <f>IF(logVir!G896&lt;&gt;0,logVir!M896-SKir!M896*logKir!M896-SLir!M896*logHir!M896-SLir!M896*logQir!G896,0)</f>
        <v>-0.1154457614086456</v>
      </c>
      <c r="H896" s="6">
        <f>IF(logVir!H896&lt;&gt;0,logVir!N896-SKir!N896*logKir!N896-SLir!N896*logHir!N896-SLir!N896*logQir!H896,0)</f>
        <v>-2.2807088093602129E-2</v>
      </c>
      <c r="I896" s="6">
        <f>IF(logVir!I896&lt;&gt;0,logVir!O896-SKir!O896*logKir!O896-SLir!O896*logHir!O896-SLir!O896*logQir!I896,0)</f>
        <v>4.6162013245562947E-2</v>
      </c>
    </row>
    <row r="897" spans="1:9" x14ac:dyDescent="0.15">
      <c r="A897" s="1">
        <v>39</v>
      </c>
      <c r="B897" s="1" t="s">
        <v>319</v>
      </c>
      <c r="C897" s="1">
        <v>20</v>
      </c>
      <c r="D897" s="1" t="s">
        <v>15</v>
      </c>
      <c r="E897" s="6">
        <f>IF(logVir!E897&lt;&gt;0,logVir!K897-SKir!K897*logKir!K897-SLir!K897*logHir!K897-SLir!K897*logQir!E897,0)</f>
        <v>2.8026494175603558E-2</v>
      </c>
      <c r="F897" s="6">
        <f>IF(logVir!F897&lt;&gt;0,logVir!L897-SKir!L897*logKir!L897-SLir!L897*logHir!L897-SLir!L897*logQir!F897,0)</f>
        <v>-3.2608756352973431E-2</v>
      </c>
      <c r="G897" s="6">
        <f>IF(logVir!G897&lt;&gt;0,logVir!M897-SKir!M897*logKir!M897-SLir!M897*logHir!M897-SLir!M897*logQir!G897,0)</f>
        <v>-0.17268919608167044</v>
      </c>
      <c r="H897" s="6">
        <f>IF(logVir!H897&lt;&gt;0,logVir!N897-SKir!N897*logKir!N897-SLir!N897*logHir!N897-SLir!N897*logQir!H897,0)</f>
        <v>-0.21024637011162328</v>
      </c>
      <c r="I897" s="6">
        <f>IF(logVir!I897&lt;&gt;0,logVir!O897-SKir!O897*logKir!O897-SLir!O897*logHir!O897-SLir!O897*logQir!I897,0)</f>
        <v>-0.23470919762210274</v>
      </c>
    </row>
    <row r="898" spans="1:9" x14ac:dyDescent="0.15">
      <c r="A898" s="1">
        <v>39</v>
      </c>
      <c r="B898" s="1" t="s">
        <v>319</v>
      </c>
      <c r="C898" s="1">
        <v>21</v>
      </c>
      <c r="D898" s="1" t="s">
        <v>16</v>
      </c>
      <c r="E898" s="6">
        <f>IF(logVir!E898&lt;&gt;0,logVir!K898-SKir!K898*logKir!K898-SLir!K898*logHir!K898-SLir!K898*logQir!E898,0)</f>
        <v>0.28834061911184367</v>
      </c>
      <c r="F898" s="6">
        <f>IF(logVir!F898&lt;&gt;0,logVir!L898-SKir!L898*logKir!L898-SLir!L898*logHir!L898-SLir!L898*logQir!F898,0)</f>
        <v>0.20279534542453112</v>
      </c>
      <c r="G898" s="6">
        <f>IF(logVir!G898&lt;&gt;0,logVir!M898-SKir!M898*logKir!M898-SLir!M898*logHir!M898-SLir!M898*logQir!G898,0)</f>
        <v>0.13909502960409709</v>
      </c>
      <c r="H898" s="6">
        <f>IF(logVir!H898&lt;&gt;0,logVir!N898-SKir!N898*logKir!N898-SLir!N898*logHir!N898-SLir!N898*logQir!H898,0)</f>
        <v>0.22503894485872267</v>
      </c>
      <c r="I898" s="6">
        <f>IF(logVir!I898&lt;&gt;0,logVir!O898-SKir!O898*logKir!O898-SLir!O898*logHir!O898-SLir!O898*logQir!I898,0)</f>
        <v>0.23096065463525409</v>
      </c>
    </row>
    <row r="899" spans="1:9" x14ac:dyDescent="0.15">
      <c r="A899" s="1">
        <v>39</v>
      </c>
      <c r="B899" s="1" t="s">
        <v>191</v>
      </c>
      <c r="C899" s="1">
        <v>22</v>
      </c>
      <c r="D899" s="1" t="s">
        <v>8</v>
      </c>
      <c r="E899" s="6">
        <f>IF(logVir!E899&lt;&gt;0,logVir!K899-SKir!K899*logKir!K899-SLir!K899*logHir!K899-SLir!K899*logQir!E899,0)</f>
        <v>0.32804406312429324</v>
      </c>
      <c r="F899" s="6">
        <f>IF(logVir!F899&lt;&gt;0,logVir!L899-SKir!L899*logKir!L899-SLir!L899*logHir!L899-SLir!L899*logQir!F899,0)</f>
        <v>1.1838987552154429E-2</v>
      </c>
      <c r="G899" s="6">
        <f>IF(logVir!G899&lt;&gt;0,logVir!M899-SKir!M899*logKir!M899-SLir!M899*logHir!M899-SLir!M899*logQir!G899,0)</f>
        <v>-4.4036083466727979E-2</v>
      </c>
      <c r="H899" s="6">
        <f>IF(logVir!H899&lt;&gt;0,logVir!N899-SKir!N899*logKir!N899-SLir!N899*logHir!N899-SLir!N899*logQir!H899,0)</f>
        <v>-0.11503151070187403</v>
      </c>
      <c r="I899" s="6">
        <f>IF(logVir!I899&lt;&gt;0,logVir!O899-SKir!O899*logKir!O899-SLir!O899*logHir!O899-SLir!O899*logQir!I899,0)</f>
        <v>-4.5986884225682539E-3</v>
      </c>
    </row>
    <row r="900" spans="1:9" x14ac:dyDescent="0.15">
      <c r="A900" s="1">
        <v>39</v>
      </c>
      <c r="B900" s="1" t="s">
        <v>191</v>
      </c>
      <c r="C900" s="1">
        <v>23</v>
      </c>
      <c r="D900" s="1" t="s">
        <v>29</v>
      </c>
      <c r="E900" s="6">
        <f>IF(logVir!E900&lt;&gt;0,logVir!K900-SKir!K900*logKir!K900-SLir!K900*logHir!K900-SLir!K900*logQir!E900,0)</f>
        <v>-0.14577989270610206</v>
      </c>
      <c r="F900" s="6">
        <f>IF(logVir!F900&lt;&gt;0,logVir!L900-SKir!L900*logKir!L900-SLir!L900*logHir!L900-SLir!L900*logQir!F900,0)</f>
        <v>-5.1747643304266323E-2</v>
      </c>
      <c r="G900" s="6">
        <f>IF(logVir!G900&lt;&gt;0,logVir!M900-SKir!M900*logKir!M900-SLir!M900*logHir!M900-SLir!M900*logQir!G900,0)</f>
        <v>-1.5753322315576076E-2</v>
      </c>
      <c r="H900" s="6">
        <f>IF(logVir!H900&lt;&gt;0,logVir!N900-SKir!N900*logKir!N900-SLir!N900*logHir!N900-SLir!N900*logQir!H900,0)</f>
        <v>-7.1786976557050982E-3</v>
      </c>
      <c r="I900" s="6">
        <f>IF(logVir!I900&lt;&gt;0,logVir!O900-SKir!O900*logKir!O900-SLir!O900*logHir!O900-SLir!O900*logQir!I900,0)</f>
        <v>4.1323678622864415E-2</v>
      </c>
    </row>
    <row r="901" spans="1:9" x14ac:dyDescent="0.15">
      <c r="A901" s="1">
        <v>40</v>
      </c>
      <c r="B901" s="1" t="s">
        <v>321</v>
      </c>
      <c r="C901" s="1">
        <v>1</v>
      </c>
      <c r="D901" s="1" t="s">
        <v>9</v>
      </c>
      <c r="E901" s="6">
        <f>IF(logVir!E901&lt;&gt;0,logVir!K901-SKir!K901*logKir!K901-SLir!K901*logHir!K901-SLir!K901*logQir!E901,0)</f>
        <v>0.2683983271352619</v>
      </c>
      <c r="F901" s="6">
        <f>IF(logVir!F901&lt;&gt;0,logVir!L901-SKir!L901*logKir!L901-SLir!L901*logHir!L901-SLir!L901*logQir!F901,0)</f>
        <v>0.11036950705478656</v>
      </c>
      <c r="G901" s="6">
        <f>IF(logVir!G901&lt;&gt;0,logVir!M901-SKir!M901*logKir!M901-SLir!M901*logHir!M901-SLir!M901*logQir!G901,0)</f>
        <v>-7.2624341239604276E-2</v>
      </c>
      <c r="H901" s="6">
        <f>IF(logVir!H901&lt;&gt;0,logVir!N901-SKir!N901*logKir!N901-SLir!N901*logHir!N901-SLir!N901*logQir!H901,0)</f>
        <v>-0.11506462991599767</v>
      </c>
      <c r="I901" s="6">
        <f>IF(logVir!I901&lt;&gt;0,logVir!O901-SKir!O901*logKir!O901-SLir!O901*logHir!O901-SLir!O901*logQir!I901,0)</f>
        <v>-6.3908161903182131E-2</v>
      </c>
    </row>
    <row r="902" spans="1:9" x14ac:dyDescent="0.15">
      <c r="A902" s="1">
        <v>40</v>
      </c>
      <c r="B902" s="1" t="s">
        <v>322</v>
      </c>
      <c r="C902" s="1">
        <v>2</v>
      </c>
      <c r="D902" s="1" t="s">
        <v>10</v>
      </c>
      <c r="E902" s="6">
        <f>IF(logVir!E902&lt;&gt;0,logVir!K902-SKir!K902*logKir!K902-SLir!K902*logHir!K902-SLir!K902*logQir!E902,0)</f>
        <v>-0.14297417843873156</v>
      </c>
      <c r="F902" s="6">
        <f>IF(logVir!F902&lt;&gt;0,logVir!L902-SKir!L902*logKir!L902-SLir!L902*logHir!L902-SLir!L902*logQir!F902,0)</f>
        <v>0.30939209371381515</v>
      </c>
      <c r="G902" s="6">
        <f>IF(logVir!G902&lt;&gt;0,logVir!M902-SKir!M902*logKir!M902-SLir!M902*logHir!M902-SLir!M902*logQir!G902,0)</f>
        <v>9.0092619970579255E-2</v>
      </c>
      <c r="H902" s="6">
        <f>IF(logVir!H902&lt;&gt;0,logVir!N902-SKir!N902*logKir!N902-SLir!N902*logHir!N902-SLir!N902*logQir!H902,0)</f>
        <v>0.26755813370454073</v>
      </c>
      <c r="I902" s="6">
        <f>IF(logVir!I902&lt;&gt;0,logVir!O902-SKir!O902*logKir!O902-SLir!O902*logHir!O902-SLir!O902*logQir!I902,0)</f>
        <v>0.27262645348220865</v>
      </c>
    </row>
    <row r="903" spans="1:9" x14ac:dyDescent="0.15">
      <c r="A903" s="1">
        <v>40</v>
      </c>
      <c r="B903" s="1" t="s">
        <v>323</v>
      </c>
      <c r="C903" s="1">
        <v>3</v>
      </c>
      <c r="D903" s="1" t="s">
        <v>17</v>
      </c>
      <c r="E903" s="6">
        <f>IF(logVir!E903&lt;&gt;0,logVir!K903-SKir!K903*logKir!K903-SLir!K903*logHir!K903-SLir!K903*logQir!E903,0)</f>
        <v>0.2661593222066006</v>
      </c>
      <c r="F903" s="6">
        <f>IF(logVir!F903&lt;&gt;0,logVir!L903-SKir!L903*logKir!L903-SLir!L903*logHir!L903-SLir!L903*logQir!F903,0)</f>
        <v>0.19510867587131903</v>
      </c>
      <c r="G903" s="6">
        <f>IF(logVir!G903&lt;&gt;0,logVir!M903-SKir!M903*logKir!M903-SLir!M903*logHir!M903-SLir!M903*logQir!G903,0)</f>
        <v>0.12756850541060213</v>
      </c>
      <c r="H903" s="6">
        <f>IF(logVir!H903&lt;&gt;0,logVir!N903-SKir!N903*logKir!N903-SLir!N903*logHir!N903-SLir!N903*logQir!H903,0)</f>
        <v>0.10452959606062603</v>
      </c>
      <c r="I903" s="6">
        <f>IF(logVir!I903&lt;&gt;0,logVir!O903-SKir!O903*logKir!O903-SLir!O903*logHir!O903-SLir!O903*logQir!I903,0)</f>
        <v>0.59996027316607403</v>
      </c>
    </row>
    <row r="904" spans="1:9" x14ac:dyDescent="0.15">
      <c r="A904" s="1">
        <v>40</v>
      </c>
      <c r="B904" s="1" t="s">
        <v>323</v>
      </c>
      <c r="C904" s="1">
        <v>4</v>
      </c>
      <c r="D904" s="1" t="s">
        <v>18</v>
      </c>
      <c r="E904" s="6">
        <f>IF(logVir!E904&lt;&gt;0,logVir!K904-SKir!K904*logKir!K904-SLir!K904*logHir!K904-SLir!K904*logQir!E904,0)</f>
        <v>-5.3715643025682755E-2</v>
      </c>
      <c r="F904" s="6">
        <f>IF(logVir!F904&lt;&gt;0,logVir!L904-SKir!L904*logKir!L904-SLir!L904*logHir!L904-SLir!L904*logQir!F904,0)</f>
        <v>-1.9525443840692977E-2</v>
      </c>
      <c r="G904" s="6">
        <f>IF(logVir!G904&lt;&gt;0,logVir!M904-SKir!M904*logKir!M904-SLir!M904*logHir!M904-SLir!M904*logQir!G904,0)</f>
        <v>-0.2069437625517816</v>
      </c>
      <c r="H904" s="6">
        <f>IF(logVir!H904&lt;&gt;0,logVir!N904-SKir!N904*logKir!N904-SLir!N904*logHir!N904-SLir!N904*logQir!H904,0)</f>
        <v>-0.18583214369853071</v>
      </c>
      <c r="I904" s="6">
        <f>IF(logVir!I904&lt;&gt;0,logVir!O904-SKir!O904*logKir!O904-SLir!O904*logHir!O904-SLir!O904*logQir!I904,0)</f>
        <v>2.4878915452648878E-3</v>
      </c>
    </row>
    <row r="905" spans="1:9" x14ac:dyDescent="0.15">
      <c r="A905" s="1">
        <v>40</v>
      </c>
      <c r="B905" s="1" t="s">
        <v>323</v>
      </c>
      <c r="C905" s="1">
        <v>5</v>
      </c>
      <c r="D905" s="1" t="s">
        <v>19</v>
      </c>
      <c r="E905" s="6">
        <f>IF(logVir!E905&lt;&gt;0,logVir!K905-SKir!K905*logKir!K905-SLir!K905*logHir!K905-SLir!K905*logQir!E905,0)</f>
        <v>-0.17822339796682118</v>
      </c>
      <c r="F905" s="6">
        <f>IF(logVir!F905&lt;&gt;0,logVir!L905-SKir!L905*logKir!L905-SLir!L905*logHir!L905-SLir!L905*logQir!F905,0)</f>
        <v>3.4514293741537874E-2</v>
      </c>
      <c r="G905" s="6">
        <f>IF(logVir!G905&lt;&gt;0,logVir!M905-SKir!M905*logKir!M905-SLir!M905*logHir!M905-SLir!M905*logQir!G905,0)</f>
        <v>-0.10932173263056708</v>
      </c>
      <c r="H905" s="6">
        <f>IF(logVir!H905&lt;&gt;0,logVir!N905-SKir!N905*logKir!N905-SLir!N905*logHir!N905-SLir!N905*logQir!H905,0)</f>
        <v>-0.13769084561989048</v>
      </c>
      <c r="I905" s="6">
        <f>IF(logVir!I905&lt;&gt;0,logVir!O905-SKir!O905*logKir!O905-SLir!O905*logHir!O905-SLir!O905*logQir!I905,0)</f>
        <v>0.24503438371131042</v>
      </c>
    </row>
    <row r="906" spans="1:9" x14ac:dyDescent="0.15">
      <c r="A906" s="1">
        <v>40</v>
      </c>
      <c r="B906" s="1" t="s">
        <v>323</v>
      </c>
      <c r="C906" s="1">
        <v>6</v>
      </c>
      <c r="D906" s="1" t="s">
        <v>3</v>
      </c>
      <c r="E906" s="6">
        <f>IF(logVir!E906&lt;&gt;0,logVir!K906-SKir!K906*logKir!K906-SLir!K906*logHir!K906-SLir!K906*logQir!E906,0)</f>
        <v>0.21466322154107029</v>
      </c>
      <c r="F906" s="6">
        <f>IF(logVir!F906&lt;&gt;0,logVir!L906-SKir!L906*logKir!L906-SLir!L906*logHir!L906-SLir!L906*logQir!F906,0)</f>
        <v>0.49304212873090958</v>
      </c>
      <c r="G906" s="6">
        <f>IF(logVir!G906&lt;&gt;0,logVir!M906-SKir!M906*logKir!M906-SLir!M906*logHir!M906-SLir!M906*logQir!G906,0)</f>
        <v>0.46242214313780283</v>
      </c>
      <c r="H906" s="6">
        <f>IF(logVir!H906&lt;&gt;0,logVir!N906-SKir!N906*logKir!N906-SLir!N906*logHir!N906-SLir!N906*logQir!H906,0)</f>
        <v>-2.0889000117884061E-2</v>
      </c>
      <c r="I906" s="6">
        <f>IF(logVir!I906&lt;&gt;0,logVir!O906-SKir!O906*logKir!O906-SLir!O906*logHir!O906-SLir!O906*logQir!I906,0)</f>
        <v>-0.28931700290998202</v>
      </c>
    </row>
    <row r="907" spans="1:9" x14ac:dyDescent="0.15">
      <c r="A907" s="1">
        <v>40</v>
      </c>
      <c r="B907" s="1" t="s">
        <v>323</v>
      </c>
      <c r="C907" s="1">
        <v>7</v>
      </c>
      <c r="D907" s="1" t="s">
        <v>20</v>
      </c>
      <c r="E907" s="6">
        <f>IF(logVir!E907&lt;&gt;0,logVir!K907-SKir!K907*logKir!K907-SLir!K907*logHir!K907-SLir!K907*logQir!E907,0)</f>
        <v>-0.74686986493134155</v>
      </c>
      <c r="F907" s="6">
        <f>IF(logVir!F907&lt;&gt;0,logVir!L907-SKir!L907*logKir!L907-SLir!L907*logHir!L907-SLir!L907*logQir!F907,0)</f>
        <v>-0.52776613558413366</v>
      </c>
      <c r="G907" s="6">
        <f>IF(logVir!G907&lt;&gt;0,logVir!M907-SKir!M907*logKir!M907-SLir!M907*logHir!M907-SLir!M907*logQir!G907,0)</f>
        <v>-1.0710496936465965</v>
      </c>
      <c r="H907" s="6">
        <f>IF(logVir!H907&lt;&gt;0,logVir!N907-SKir!N907*logKir!N907-SLir!N907*logHir!N907-SLir!N907*logQir!H907,0)</f>
        <v>-1.2019024381256844</v>
      </c>
      <c r="I907" s="6">
        <f>IF(logVir!I907&lt;&gt;0,logVir!O907-SKir!O907*logKir!O907-SLir!O907*logHir!O907-SLir!O907*logQir!I907,0)</f>
        <v>-1.4921891836764247</v>
      </c>
    </row>
    <row r="908" spans="1:9" x14ac:dyDescent="0.15">
      <c r="A908" s="1">
        <v>40</v>
      </c>
      <c r="B908" s="1" t="s">
        <v>323</v>
      </c>
      <c r="C908" s="1">
        <v>8</v>
      </c>
      <c r="D908" s="1" t="s">
        <v>21</v>
      </c>
      <c r="E908" s="6">
        <f>IF(logVir!E908&lt;&gt;0,logVir!K908-SKir!K908*logKir!K908-SLir!K908*logHir!K908-SLir!K908*logQir!E908,0)</f>
        <v>-0.19336477502311403</v>
      </c>
      <c r="F908" s="6">
        <f>IF(logVir!F908&lt;&gt;0,logVir!L908-SKir!L908*logKir!L908-SLir!L908*logHir!L908-SLir!L908*logQir!F908,0)</f>
        <v>-0.13930944337746951</v>
      </c>
      <c r="G908" s="6">
        <f>IF(logVir!G908&lt;&gt;0,logVir!M908-SKir!M908*logKir!M908-SLir!M908*logHir!M908-SLir!M908*logQir!G908,0)</f>
        <v>-6.4818039173964948E-2</v>
      </c>
      <c r="H908" s="6">
        <f>IF(logVir!H908&lt;&gt;0,logVir!N908-SKir!N908*logKir!N908-SLir!N908*logHir!N908-SLir!N908*logQir!H908,0)</f>
        <v>-0.1179953588377597</v>
      </c>
      <c r="I908" s="6">
        <f>IF(logVir!I908&lt;&gt;0,logVir!O908-SKir!O908*logKir!O908-SLir!O908*logHir!O908-SLir!O908*logQir!I908,0)</f>
        <v>-9.901951288479266E-2</v>
      </c>
    </row>
    <row r="909" spans="1:9" x14ac:dyDescent="0.15">
      <c r="A909" s="1">
        <v>40</v>
      </c>
      <c r="B909" s="1" t="s">
        <v>323</v>
      </c>
      <c r="C909" s="1">
        <v>9</v>
      </c>
      <c r="D909" s="1" t="s">
        <v>22</v>
      </c>
      <c r="E909" s="6">
        <f>IF(logVir!E909&lt;&gt;0,logVir!K909-SKir!K909*logKir!K909-SLir!K909*logHir!K909-SLir!K909*logQir!E909,0)</f>
        <v>-0.4709843210029393</v>
      </c>
      <c r="F909" s="6">
        <f>IF(logVir!F909&lt;&gt;0,logVir!L909-SKir!L909*logKir!L909-SLir!L909*logHir!L909-SLir!L909*logQir!F909,0)</f>
        <v>-9.183666123212969E-2</v>
      </c>
      <c r="G909" s="6">
        <f>IF(logVir!G909&lt;&gt;0,logVir!M909-SKir!M909*logKir!M909-SLir!M909*logHir!M909-SLir!M909*logQir!G909,0)</f>
        <v>-0.12974428122473475</v>
      </c>
      <c r="H909" s="6">
        <f>IF(logVir!H909&lt;&gt;0,logVir!N909-SKir!N909*logKir!N909-SLir!N909*logHir!N909-SLir!N909*logQir!H909,0)</f>
        <v>0.15785594541292025</v>
      </c>
      <c r="I909" s="6">
        <f>IF(logVir!I909&lt;&gt;0,logVir!O909-SKir!O909*logKir!O909-SLir!O909*logHir!O909-SLir!O909*logQir!I909,0)</f>
        <v>-2.9912334066637861E-2</v>
      </c>
    </row>
    <row r="910" spans="1:9" x14ac:dyDescent="0.15">
      <c r="A910" s="1">
        <v>40</v>
      </c>
      <c r="B910" s="1" t="s">
        <v>323</v>
      </c>
      <c r="C910" s="1">
        <v>10</v>
      </c>
      <c r="D910" s="1" t="s">
        <v>23</v>
      </c>
      <c r="E910" s="6">
        <f>IF(logVir!E910&lt;&gt;0,logVir!K910-SKir!K910*logKir!K910-SLir!K910*logHir!K910-SLir!K910*logQir!E910,0)</f>
        <v>-0.10174655632625851</v>
      </c>
      <c r="F910" s="6">
        <f>IF(logVir!F910&lt;&gt;0,logVir!L910-SKir!L910*logKir!L910-SLir!L910*logHir!L910-SLir!L910*logQir!F910,0)</f>
        <v>-5.4468764105721934E-2</v>
      </c>
      <c r="G910" s="6">
        <f>IF(logVir!G910&lt;&gt;0,logVir!M910-SKir!M910*logKir!M910-SLir!M910*logHir!M910-SLir!M910*logQir!G910,0)</f>
        <v>-0.35537031075225195</v>
      </c>
      <c r="H910" s="6">
        <f>IF(logVir!H910&lt;&gt;0,logVir!N910-SKir!N910*logKir!N910-SLir!N910*logHir!N910-SLir!N910*logQir!H910,0)</f>
        <v>-0.12442317210414175</v>
      </c>
      <c r="I910" s="6">
        <f>IF(logVir!I910&lt;&gt;0,logVir!O910-SKir!O910*logKir!O910-SLir!O910*logHir!O910-SLir!O910*logQir!I910,0)</f>
        <v>0.1605690807037092</v>
      </c>
    </row>
    <row r="911" spans="1:9" x14ac:dyDescent="0.15">
      <c r="A911" s="1">
        <v>40</v>
      </c>
      <c r="B911" s="1" t="s">
        <v>323</v>
      </c>
      <c r="C911" s="1">
        <v>11</v>
      </c>
      <c r="D911" s="1" t="s">
        <v>24</v>
      </c>
      <c r="E911" s="6">
        <f>IF(logVir!E911&lt;&gt;0,logVir!K911-SKir!K911*logKir!K911-SLir!K911*logHir!K911-SLir!K911*logQir!E911,0)</f>
        <v>-0.17338224161995172</v>
      </c>
      <c r="F911" s="6">
        <f>IF(logVir!F911&lt;&gt;0,logVir!L911-SKir!L911*logKir!L911-SLir!L911*logHir!L911-SLir!L911*logQir!F911,0)</f>
        <v>4.5083411237138563E-2</v>
      </c>
      <c r="G911" s="6">
        <f>IF(logVir!G911&lt;&gt;0,logVir!M911-SKir!M911*logKir!M911-SLir!M911*logHir!M911-SLir!M911*logQir!G911,0)</f>
        <v>-2.6192389757171503E-2</v>
      </c>
      <c r="H911" s="6">
        <f>IF(logVir!H911&lt;&gt;0,logVir!N911-SKir!N911*logKir!N911-SLir!N911*logHir!N911-SLir!N911*logQir!H911,0)</f>
        <v>-0.16142591987873228</v>
      </c>
      <c r="I911" s="6">
        <f>IF(logVir!I911&lt;&gt;0,logVir!O911-SKir!O911*logKir!O911-SLir!O911*logHir!O911-SLir!O911*logQir!I911,0)</f>
        <v>5.532920649712262E-2</v>
      </c>
    </row>
    <row r="912" spans="1:9" x14ac:dyDescent="0.15">
      <c r="A912" s="1">
        <v>40</v>
      </c>
      <c r="B912" s="1" t="s">
        <v>323</v>
      </c>
      <c r="C912" s="1">
        <v>12</v>
      </c>
      <c r="D912" s="1" t="s">
        <v>25</v>
      </c>
      <c r="E912" s="6">
        <f>IF(logVir!E912&lt;&gt;0,logVir!K912-SKir!K912*logKir!K912-SLir!K912*logHir!K912-SLir!K912*logQir!E912,0)</f>
        <v>-0.12612642957548492</v>
      </c>
      <c r="F912" s="6">
        <f>IF(logVir!F912&lt;&gt;0,logVir!L912-SKir!L912*logKir!L912-SLir!L912*logHir!L912-SLir!L912*logQir!F912,0)</f>
        <v>-0.10947111511215846</v>
      </c>
      <c r="G912" s="6">
        <f>IF(logVir!G912&lt;&gt;0,logVir!M912-SKir!M912*logKir!M912-SLir!M912*logHir!M912-SLir!M912*logQir!G912,0)</f>
        <v>-0.19707362881666746</v>
      </c>
      <c r="H912" s="6">
        <f>IF(logVir!H912&lt;&gt;0,logVir!N912-SKir!N912*logKir!N912-SLir!N912*logHir!N912-SLir!N912*logQir!H912,0)</f>
        <v>-0.176812906340792</v>
      </c>
      <c r="I912" s="6">
        <f>IF(logVir!I912&lt;&gt;0,logVir!O912-SKir!O912*logKir!O912-SLir!O912*logHir!O912-SLir!O912*logQir!I912,0)</f>
        <v>-0.62825423461564733</v>
      </c>
    </row>
    <row r="913" spans="1:9" x14ac:dyDescent="0.15">
      <c r="A913" s="1">
        <v>40</v>
      </c>
      <c r="B913" s="1" t="s">
        <v>323</v>
      </c>
      <c r="C913" s="1">
        <v>13</v>
      </c>
      <c r="D913" s="1" t="s">
        <v>26</v>
      </c>
      <c r="E913" s="6">
        <f>IF(logVir!E913&lt;&gt;0,logVir!K913-SKir!K913*logKir!K913-SLir!K913*logHir!K913-SLir!K913*logQir!E913,0)</f>
        <v>0.14952920944863574</v>
      </c>
      <c r="F913" s="6">
        <f>IF(logVir!F913&lt;&gt;0,logVir!L913-SKir!L913*logKir!L913-SLir!L913*logHir!L913-SLir!L913*logQir!F913,0)</f>
        <v>0.68598370402445685</v>
      </c>
      <c r="G913" s="6">
        <f>IF(logVir!G913&lt;&gt;0,logVir!M913-SKir!M913*logKir!M913-SLir!M913*logHir!M913-SLir!M913*logQir!G913,0)</f>
        <v>0.99977124105022919</v>
      </c>
      <c r="H913" s="6">
        <f>IF(logVir!H913&lt;&gt;0,logVir!N913-SKir!N913*logKir!N913-SLir!N913*logHir!N913-SLir!N913*logQir!H913,0)</f>
        <v>0.50818233947647318</v>
      </c>
      <c r="I913" s="6">
        <f>IF(logVir!I913&lt;&gt;0,logVir!O913-SKir!O913*logKir!O913-SLir!O913*logHir!O913-SLir!O913*logQir!I913,0)</f>
        <v>0.63443516445065973</v>
      </c>
    </row>
    <row r="914" spans="1:9" x14ac:dyDescent="0.15">
      <c r="A914" s="1">
        <v>40</v>
      </c>
      <c r="B914" s="1" t="s">
        <v>323</v>
      </c>
      <c r="C914" s="1">
        <v>14</v>
      </c>
      <c r="D914" s="1" t="s">
        <v>27</v>
      </c>
      <c r="E914" s="6">
        <f>IF(logVir!E914&lt;&gt;0,logVir!K914-SKir!K914*logKir!K914-SLir!K914*logHir!K914-SLir!K914*logQir!E914,0)</f>
        <v>-0.24291718136512835</v>
      </c>
      <c r="F914" s="6">
        <f>IF(logVir!F914&lt;&gt;0,logVir!L914-SKir!L914*logKir!L914-SLir!L914*logHir!L914-SLir!L914*logQir!F914,0)</f>
        <v>2.9269554033343748E-2</v>
      </c>
      <c r="G914" s="6">
        <f>IF(logVir!G914&lt;&gt;0,logVir!M914-SKir!M914*logKir!M914-SLir!M914*logHir!M914-SLir!M914*logQir!G914,0)</f>
        <v>-0.28737401440957183</v>
      </c>
      <c r="H914" s="6">
        <f>IF(logVir!H914&lt;&gt;0,logVir!N914-SKir!N914*logKir!N914-SLir!N914*logHir!N914-SLir!N914*logQir!H914,0)</f>
        <v>-5.7625554900047671E-2</v>
      </c>
      <c r="I914" s="6">
        <f>IF(logVir!I914&lt;&gt;0,logVir!O914-SKir!O914*logKir!O914-SLir!O914*logHir!O914-SLir!O914*logQir!I914,0)</f>
        <v>-0.600575598086448</v>
      </c>
    </row>
    <row r="915" spans="1:9" x14ac:dyDescent="0.15">
      <c r="A915" s="1">
        <v>40</v>
      </c>
      <c r="B915" s="1" t="s">
        <v>323</v>
      </c>
      <c r="C915" s="1">
        <v>15</v>
      </c>
      <c r="D915" s="1" t="s">
        <v>28</v>
      </c>
      <c r="E915" s="6">
        <f>IF(logVir!E915&lt;&gt;0,logVir!K915-SKir!K915*logKir!K915-SLir!K915*logHir!K915-SLir!K915*logQir!E915,0)</f>
        <v>3.5986677543772459E-2</v>
      </c>
      <c r="F915" s="6">
        <f>IF(logVir!F915&lt;&gt;0,logVir!L915-SKir!L915*logKir!L915-SLir!L915*logHir!L915-SLir!L915*logQir!F915,0)</f>
        <v>0.11053647319134083</v>
      </c>
      <c r="G915" s="6">
        <f>IF(logVir!G915&lt;&gt;0,logVir!M915-SKir!M915*logKir!M915-SLir!M915*logHir!M915-SLir!M915*logQir!G915,0)</f>
        <v>1.8324655021456387E-2</v>
      </c>
      <c r="H915" s="6">
        <f>IF(logVir!H915&lt;&gt;0,logVir!N915-SKir!N915*logKir!N915-SLir!N915*logHir!N915-SLir!N915*logQir!H915,0)</f>
        <v>-3.1801027789494757E-2</v>
      </c>
      <c r="I915" s="6">
        <f>IF(logVir!I915&lt;&gt;0,logVir!O915-SKir!O915*logKir!O915-SLir!O915*logHir!O915-SLir!O915*logQir!I915,0)</f>
        <v>0.16227951910257599</v>
      </c>
    </row>
    <row r="916" spans="1:9" x14ac:dyDescent="0.15">
      <c r="A916" s="1">
        <v>40</v>
      </c>
      <c r="B916" s="1" t="s">
        <v>322</v>
      </c>
      <c r="C916" s="1">
        <v>16</v>
      </c>
      <c r="D916" s="1" t="s">
        <v>11</v>
      </c>
      <c r="E916" s="6">
        <f>IF(logVir!E916&lt;&gt;0,logVir!K916-SKir!K916*logKir!K916-SLir!K916*logHir!K916-SLir!K916*logQir!E916,0)</f>
        <v>-0.53400080891372248</v>
      </c>
      <c r="F916" s="6">
        <f>IF(logVir!F916&lt;&gt;0,logVir!L916-SKir!L916*logKir!L916-SLir!L916*logHir!L916-SLir!L916*logQir!F916,0)</f>
        <v>-0.19106224268161837</v>
      </c>
      <c r="G916" s="6">
        <f>IF(logVir!G916&lt;&gt;0,logVir!M916-SKir!M916*logKir!M916-SLir!M916*logHir!M916-SLir!M916*logQir!G916,0)</f>
        <v>-0.26818731011053099</v>
      </c>
      <c r="H916" s="6">
        <f>IF(logVir!H916&lt;&gt;0,logVir!N916-SKir!N916*logKir!N916-SLir!N916*logHir!N916-SLir!N916*logQir!H916,0)</f>
        <v>-0.20860975549738975</v>
      </c>
      <c r="I916" s="6">
        <f>IF(logVir!I916&lt;&gt;0,logVir!O916-SKir!O916*logKir!O916-SLir!O916*logHir!O916-SLir!O916*logQir!I916,0)</f>
        <v>-0.14711145313626708</v>
      </c>
    </row>
    <row r="917" spans="1:9" x14ac:dyDescent="0.15">
      <c r="A917" s="1">
        <v>40</v>
      </c>
      <c r="B917" s="1" t="s">
        <v>322</v>
      </c>
      <c r="C917" s="1">
        <v>17</v>
      </c>
      <c r="D917" s="1" t="s">
        <v>12</v>
      </c>
      <c r="E917" s="6">
        <f>IF(logVir!E917&lt;&gt;0,logVir!K917-SKir!K917*logKir!K917-SLir!K917*logHir!K917-SLir!K917*logQir!E917,0)</f>
        <v>0.11601677724958549</v>
      </c>
      <c r="F917" s="6">
        <f>IF(logVir!F917&lt;&gt;0,logVir!L917-SKir!L917*logKir!L917-SLir!L917*logHir!L917-SLir!L917*logQir!F917,0)</f>
        <v>0.16412468581750461</v>
      </c>
      <c r="G917" s="6">
        <f>IF(logVir!G917&lt;&gt;0,logVir!M917-SKir!M917*logKir!M917-SLir!M917*logHir!M917-SLir!M917*logQir!G917,0)</f>
        <v>8.2868390116938667E-2</v>
      </c>
      <c r="H917" s="6">
        <f>IF(logVir!H917&lt;&gt;0,logVir!N917-SKir!N917*logKir!N917-SLir!N917*logHir!N917-SLir!N917*logQir!H917,0)</f>
        <v>-5.3445884154439023E-2</v>
      </c>
      <c r="I917" s="6">
        <f>IF(logVir!I917&lt;&gt;0,logVir!O917-SKir!O917*logKir!O917-SLir!O917*logHir!O917-SLir!O917*logQir!I917,0)</f>
        <v>-1.6236269064653953E-3</v>
      </c>
    </row>
    <row r="918" spans="1:9" x14ac:dyDescent="0.15">
      <c r="A918" s="1">
        <v>40</v>
      </c>
      <c r="B918" s="1" t="s">
        <v>322</v>
      </c>
      <c r="C918" s="1">
        <v>18</v>
      </c>
      <c r="D918" s="1" t="s">
        <v>13</v>
      </c>
      <c r="E918" s="6">
        <f>IF(logVir!E918&lt;&gt;0,logVir!K918-SKir!K918*logKir!K918-SLir!K918*logHir!K918-SLir!K918*logQir!E918,0)</f>
        <v>0.25791631332468645</v>
      </c>
      <c r="F918" s="6">
        <f>IF(logVir!F918&lt;&gt;0,logVir!L918-SKir!L918*logKir!L918-SLir!L918*logHir!L918-SLir!L918*logQir!F918,0)</f>
        <v>0.54155953661110645</v>
      </c>
      <c r="G918" s="6">
        <f>IF(logVir!G918&lt;&gt;0,logVir!M918-SKir!M918*logKir!M918-SLir!M918*logHir!M918-SLir!M918*logQir!G918,0)</f>
        <v>0.27587467711745328</v>
      </c>
      <c r="H918" s="6">
        <f>IF(logVir!H918&lt;&gt;0,logVir!N918-SKir!N918*logKir!N918-SLir!N918*logHir!N918-SLir!N918*logQir!H918,0)</f>
        <v>0.29263154994208618</v>
      </c>
      <c r="I918" s="6">
        <f>IF(logVir!I918&lt;&gt;0,logVir!O918-SKir!O918*logKir!O918-SLir!O918*logHir!O918-SLir!O918*logQir!I918,0)</f>
        <v>0.24126625723269701</v>
      </c>
    </row>
    <row r="919" spans="1:9" x14ac:dyDescent="0.15">
      <c r="A919" s="1">
        <v>40</v>
      </c>
      <c r="B919" s="1" t="s">
        <v>322</v>
      </c>
      <c r="C919" s="1">
        <v>19</v>
      </c>
      <c r="D919" s="1" t="s">
        <v>14</v>
      </c>
      <c r="E919" s="6">
        <f>IF(logVir!E919&lt;&gt;0,logVir!K919-SKir!K919*logKir!K919-SLir!K919*logHir!K919-SLir!K919*logQir!E919,0)</f>
        <v>-0.24969653750159129</v>
      </c>
      <c r="F919" s="6">
        <f>IF(logVir!F919&lt;&gt;0,logVir!L919-SKir!L919*logKir!L919-SLir!L919*logHir!L919-SLir!L919*logQir!F919,0)</f>
        <v>-0.20503888429163453</v>
      </c>
      <c r="G919" s="6">
        <f>IF(logVir!G919&lt;&gt;0,logVir!M919-SKir!M919*logKir!M919-SLir!M919*logHir!M919-SLir!M919*logQir!G919,0)</f>
        <v>-0.17514054930344322</v>
      </c>
      <c r="H919" s="6">
        <f>IF(logVir!H919&lt;&gt;0,logVir!N919-SKir!N919*logKir!N919-SLir!N919*logHir!N919-SLir!N919*logQir!H919,0)</f>
        <v>-0.16090910212302911</v>
      </c>
      <c r="I919" s="6">
        <f>IF(logVir!I919&lt;&gt;0,logVir!O919-SKir!O919*logKir!O919-SLir!O919*logHir!O919-SLir!O919*logQir!I919,0)</f>
        <v>-0.15933321770412792</v>
      </c>
    </row>
    <row r="920" spans="1:9" x14ac:dyDescent="0.15">
      <c r="A920" s="1">
        <v>40</v>
      </c>
      <c r="B920" s="1" t="s">
        <v>322</v>
      </c>
      <c r="C920" s="1">
        <v>20</v>
      </c>
      <c r="D920" s="1" t="s">
        <v>15</v>
      </c>
      <c r="E920" s="6">
        <f>IF(logVir!E920&lt;&gt;0,logVir!K920-SKir!K920*logKir!K920-SLir!K920*logHir!K920-SLir!K920*logQir!E920,0)</f>
        <v>-0.63817442705338534</v>
      </c>
      <c r="F920" s="6">
        <f>IF(logVir!F920&lt;&gt;0,logVir!L920-SKir!L920*logKir!L920-SLir!L920*logHir!L920-SLir!L920*logQir!F920,0)</f>
        <v>-0.35819128055564786</v>
      </c>
      <c r="G920" s="6">
        <f>IF(logVir!G920&lt;&gt;0,logVir!M920-SKir!M920*logKir!M920-SLir!M920*logHir!M920-SLir!M920*logQir!G920,0)</f>
        <v>-0.27894942079685564</v>
      </c>
      <c r="H920" s="6">
        <f>IF(logVir!H920&lt;&gt;0,logVir!N920-SKir!N920*logKir!N920-SLir!N920*logHir!N920-SLir!N920*logQir!H920,0)</f>
        <v>-0.26138631283624592</v>
      </c>
      <c r="I920" s="6">
        <f>IF(logVir!I920&lt;&gt;0,logVir!O920-SKir!O920*logKir!O920-SLir!O920*logHir!O920-SLir!O920*logQir!I920,0)</f>
        <v>-0.2806543333130202</v>
      </c>
    </row>
    <row r="921" spans="1:9" x14ac:dyDescent="0.15">
      <c r="A921" s="1">
        <v>40</v>
      </c>
      <c r="B921" s="1" t="s">
        <v>322</v>
      </c>
      <c r="C921" s="1">
        <v>21</v>
      </c>
      <c r="D921" s="1" t="s">
        <v>16</v>
      </c>
      <c r="E921" s="6">
        <f>IF(logVir!E921&lt;&gt;0,logVir!K921-SKir!K921*logKir!K921-SLir!K921*logHir!K921-SLir!K921*logQir!E921,0)</f>
        <v>-6.3788043334250172E-2</v>
      </c>
      <c r="F921" s="6">
        <f>IF(logVir!F921&lt;&gt;0,logVir!L921-SKir!L921*logKir!L921-SLir!L921*logHir!L921-SLir!L921*logQir!F921,0)</f>
        <v>5.0214752548528245E-2</v>
      </c>
      <c r="G921" s="6">
        <f>IF(logVir!G921&lt;&gt;0,logVir!M921-SKir!M921*logKir!M921-SLir!M921*logHir!M921-SLir!M921*logQir!G921,0)</f>
        <v>4.6800894806255142E-2</v>
      </c>
      <c r="H921" s="6">
        <f>IF(logVir!H921&lt;&gt;0,logVir!N921-SKir!N921*logKir!N921-SLir!N921*logHir!N921-SLir!N921*logQir!H921,0)</f>
        <v>0.12340895670537061</v>
      </c>
      <c r="I921" s="6">
        <f>IF(logVir!I921&lt;&gt;0,logVir!O921-SKir!O921*logKir!O921-SLir!O921*logHir!O921-SLir!O921*logQir!I921,0)</f>
        <v>9.9507230842934807E-2</v>
      </c>
    </row>
    <row r="922" spans="1:9" x14ac:dyDescent="0.15">
      <c r="A922" s="1">
        <v>40</v>
      </c>
      <c r="B922" s="1" t="s">
        <v>194</v>
      </c>
      <c r="C922" s="1">
        <v>22</v>
      </c>
      <c r="D922" s="1" t="s">
        <v>8</v>
      </c>
      <c r="E922" s="6">
        <f>IF(logVir!E922&lt;&gt;0,logVir!K922-SKir!K922*logKir!K922-SLir!K922*logHir!K922-SLir!K922*logQir!E922,0)</f>
        <v>1.69637734621166E-2</v>
      </c>
      <c r="F922" s="6">
        <f>IF(logVir!F922&lt;&gt;0,logVir!L922-SKir!L922*logKir!L922-SLir!L922*logHir!L922-SLir!L922*logQir!F922,0)</f>
        <v>7.7357926607715413E-2</v>
      </c>
      <c r="G922" s="6">
        <f>IF(logVir!G922&lt;&gt;0,logVir!M922-SKir!M922*logKir!M922-SLir!M922*logHir!M922-SLir!M922*logQir!G922,0)</f>
        <v>5.0305353081017204E-2</v>
      </c>
      <c r="H922" s="6">
        <f>IF(logVir!H922&lt;&gt;0,logVir!N922-SKir!N922*logKir!N922-SLir!N922*logHir!N922-SLir!N922*logQir!H922,0)</f>
        <v>4.3853014327510167E-2</v>
      </c>
      <c r="I922" s="6">
        <f>IF(logVir!I922&lt;&gt;0,logVir!O922-SKir!O922*logKir!O922-SLir!O922*logHir!O922-SLir!O922*logQir!I922,0)</f>
        <v>4.0264737329440692E-2</v>
      </c>
    </row>
    <row r="923" spans="1:9" x14ac:dyDescent="0.15">
      <c r="A923" s="1">
        <v>40</v>
      </c>
      <c r="B923" s="1" t="s">
        <v>194</v>
      </c>
      <c r="C923" s="1">
        <v>23</v>
      </c>
      <c r="D923" s="1" t="s">
        <v>29</v>
      </c>
      <c r="E923" s="6">
        <f>IF(logVir!E923&lt;&gt;0,logVir!K923-SKir!K923*logKir!K923-SLir!K923*logHir!K923-SLir!K923*logQir!E923,0)</f>
        <v>-9.2009318702599735E-2</v>
      </c>
      <c r="F923" s="6">
        <f>IF(logVir!F923&lt;&gt;0,logVir!L923-SKir!L923*logKir!L923-SLir!L923*logHir!L923-SLir!L923*logQir!F923,0)</f>
        <v>-0.13922208215750989</v>
      </c>
      <c r="G923" s="6">
        <f>IF(logVir!G923&lt;&gt;0,logVir!M923-SKir!M923*logKir!M923-SLir!M923*logHir!M923-SLir!M923*logQir!G923,0)</f>
        <v>-0.1383106392698317</v>
      </c>
      <c r="H923" s="6">
        <f>IF(logVir!H923&lt;&gt;0,logVir!N923-SKir!N923*logKir!N923-SLir!N923*logHir!N923-SLir!N923*logQir!H923,0)</f>
        <v>-9.9614618360545304E-2</v>
      </c>
      <c r="I923" s="6">
        <f>IF(logVir!I923&lt;&gt;0,logVir!O923-SKir!O923*logKir!O923-SLir!O923*logHir!O923-SLir!O923*logQir!I923,0)</f>
        <v>-0.12589445011288439</v>
      </c>
    </row>
    <row r="924" spans="1:9" x14ac:dyDescent="0.15">
      <c r="A924" s="1">
        <v>41</v>
      </c>
      <c r="B924" s="1" t="s">
        <v>324</v>
      </c>
      <c r="C924" s="1">
        <v>1</v>
      </c>
      <c r="D924" s="1" t="s">
        <v>9</v>
      </c>
      <c r="E924" s="6">
        <f>IF(logVir!E924&lt;&gt;0,logVir!K924-SKir!K924*logKir!K924-SLir!K924*logHir!K924-SLir!K924*logQir!E924,0)</f>
        <v>0.19436596654165855</v>
      </c>
      <c r="F924" s="6">
        <f>IF(logVir!F924&lt;&gt;0,logVir!L924-SKir!L924*logKir!L924-SLir!L924*logHir!L924-SLir!L924*logQir!F924,0)</f>
        <v>0.26385890659407024</v>
      </c>
      <c r="G924" s="6">
        <f>IF(logVir!G924&lt;&gt;0,logVir!M924-SKir!M924*logKir!M924-SLir!M924*logHir!M924-SLir!M924*logQir!G924,0)</f>
        <v>0.31173779167674392</v>
      </c>
      <c r="H924" s="6">
        <f>IF(logVir!H924&lt;&gt;0,logVir!N924-SKir!N924*logKir!N924-SLir!N924*logHir!N924-SLir!N924*logQir!H924,0)</f>
        <v>0.33554344973682043</v>
      </c>
      <c r="I924" s="6">
        <f>IF(logVir!I924&lt;&gt;0,logVir!O924-SKir!O924*logKir!O924-SLir!O924*logHir!O924-SLir!O924*logQir!I924,0)</f>
        <v>0.23261997942073781</v>
      </c>
    </row>
    <row r="925" spans="1:9" x14ac:dyDescent="0.15">
      <c r="A925" s="1">
        <v>41</v>
      </c>
      <c r="B925" s="1" t="s">
        <v>324</v>
      </c>
      <c r="C925" s="1">
        <v>2</v>
      </c>
      <c r="D925" s="1" t="s">
        <v>10</v>
      </c>
      <c r="E925" s="6">
        <f>IF(logVir!E925&lt;&gt;0,logVir!K925-SKir!K925*logKir!K925-SLir!K925*logHir!K925-SLir!K925*logQir!E925,0)</f>
        <v>-1.0107246394822322</v>
      </c>
      <c r="F925" s="6">
        <f>IF(logVir!F925&lt;&gt;0,logVir!L925-SKir!L925*logKir!L925-SLir!L925*logHir!L925-SLir!L925*logQir!F925,0)</f>
        <v>-0.15367771507937811</v>
      </c>
      <c r="G925" s="6">
        <f>IF(logVir!G925&lt;&gt;0,logVir!M925-SKir!M925*logKir!M925-SLir!M925*logHir!M925-SLir!M925*logQir!G925,0)</f>
        <v>-4.9635093687866089E-2</v>
      </c>
      <c r="H925" s="6">
        <f>IF(logVir!H925&lt;&gt;0,logVir!N925-SKir!N925*logKir!N925-SLir!N925*logHir!N925-SLir!N925*logQir!H925,0)</f>
        <v>-0.33547847053009672</v>
      </c>
      <c r="I925" s="6">
        <f>IF(logVir!I925&lt;&gt;0,logVir!O925-SKir!O925*logKir!O925-SLir!O925*logHir!O925-SLir!O925*logQir!I925,0)</f>
        <v>-8.8939042041834226E-2</v>
      </c>
    </row>
    <row r="926" spans="1:9" x14ac:dyDescent="0.15">
      <c r="A926" s="1">
        <v>41</v>
      </c>
      <c r="B926" s="1" t="s">
        <v>325</v>
      </c>
      <c r="C926" s="1">
        <v>3</v>
      </c>
      <c r="D926" s="1" t="s">
        <v>17</v>
      </c>
      <c r="E926" s="6">
        <f>IF(logVir!E926&lt;&gt;0,logVir!K926-SKir!K926*logKir!K926-SLir!K926*logHir!K926-SLir!K926*logQir!E926,0)</f>
        <v>-0.21903041319275574</v>
      </c>
      <c r="F926" s="6">
        <f>IF(logVir!F926&lt;&gt;0,logVir!L926-SKir!L926*logKir!L926-SLir!L926*logHir!L926-SLir!L926*logQir!F926,0)</f>
        <v>-0.19809407808261598</v>
      </c>
      <c r="G926" s="6">
        <f>IF(logVir!G926&lt;&gt;0,logVir!M926-SKir!M926*logKir!M926-SLir!M926*logHir!M926-SLir!M926*logQir!G926,0)</f>
        <v>-0.22723186216189217</v>
      </c>
      <c r="H926" s="6">
        <f>IF(logVir!H926&lt;&gt;0,logVir!N926-SKir!N926*logKir!N926-SLir!N926*logHir!N926-SLir!N926*logQir!H926,0)</f>
        <v>-0.20580314949786543</v>
      </c>
      <c r="I926" s="6">
        <f>IF(logVir!I926&lt;&gt;0,logVir!O926-SKir!O926*logKir!O926-SLir!O926*logHir!O926-SLir!O926*logQir!I926,0)</f>
        <v>-0.17462397269997876</v>
      </c>
    </row>
    <row r="927" spans="1:9" x14ac:dyDescent="0.15">
      <c r="A927" s="1">
        <v>41</v>
      </c>
      <c r="B927" s="1" t="s">
        <v>325</v>
      </c>
      <c r="C927" s="1">
        <v>4</v>
      </c>
      <c r="D927" s="1" t="s">
        <v>18</v>
      </c>
      <c r="E927" s="6">
        <f>IF(logVir!E927&lt;&gt;0,logVir!K927-SKir!K927*logKir!K927-SLir!K927*logHir!K927-SLir!K927*logQir!E927,0)</f>
        <v>0.14437270536317998</v>
      </c>
      <c r="F927" s="6">
        <f>IF(logVir!F927&lt;&gt;0,logVir!L927-SKir!L927*logKir!L927-SLir!L927*logHir!L927-SLir!L927*logQir!F927,0)</f>
        <v>-0.17457840983725964</v>
      </c>
      <c r="G927" s="6">
        <f>IF(logVir!G927&lt;&gt;0,logVir!M927-SKir!M927*logKir!M927-SLir!M927*logHir!M927-SLir!M927*logQir!G927,0)</f>
        <v>-0.17411885249151016</v>
      </c>
      <c r="H927" s="6">
        <f>IF(logVir!H927&lt;&gt;0,logVir!N927-SKir!N927*logKir!N927-SLir!N927*logHir!N927-SLir!N927*logQir!H927,0)</f>
        <v>-0.11252538369336831</v>
      </c>
      <c r="I927" s="6">
        <f>IF(logVir!I927&lt;&gt;0,logVir!O927-SKir!O927*logKir!O927-SLir!O927*logHir!O927-SLir!O927*logQir!I927,0)</f>
        <v>-0.16802251126174012</v>
      </c>
    </row>
    <row r="928" spans="1:9" x14ac:dyDescent="0.15">
      <c r="A928" s="1">
        <v>41</v>
      </c>
      <c r="B928" s="1" t="s">
        <v>325</v>
      </c>
      <c r="C928" s="1">
        <v>5</v>
      </c>
      <c r="D928" s="1" t="s">
        <v>19</v>
      </c>
      <c r="E928" s="6">
        <f>IF(logVir!E928&lt;&gt;0,logVir!K928-SKir!K928*logKir!K928-SLir!K928*logHir!K928-SLir!K928*logQir!E928,0)</f>
        <v>-0.39094536966558141</v>
      </c>
      <c r="F928" s="6">
        <f>IF(logVir!F928&lt;&gt;0,logVir!L928-SKir!L928*logKir!L928-SLir!L928*logHir!L928-SLir!L928*logQir!F928,0)</f>
        <v>0.17318567437075266</v>
      </c>
      <c r="G928" s="6">
        <f>IF(logVir!G928&lt;&gt;0,logVir!M928-SKir!M928*logKir!M928-SLir!M928*logHir!M928-SLir!M928*logQir!G928,0)</f>
        <v>0.30699496290919814</v>
      </c>
      <c r="H928" s="6">
        <f>IF(logVir!H928&lt;&gt;0,logVir!N928-SKir!N928*logKir!N928-SLir!N928*logHir!N928-SLir!N928*logQir!H928,0)</f>
        <v>3.8969710083441057E-2</v>
      </c>
      <c r="I928" s="6">
        <f>IF(logVir!I928&lt;&gt;0,logVir!O928-SKir!O928*logKir!O928-SLir!O928*logHir!O928-SLir!O928*logQir!I928,0)</f>
        <v>0.45539783617849539</v>
      </c>
    </row>
    <row r="929" spans="1:9" x14ac:dyDescent="0.15">
      <c r="A929" s="1">
        <v>41</v>
      </c>
      <c r="B929" s="1" t="s">
        <v>325</v>
      </c>
      <c r="C929" s="1">
        <v>6</v>
      </c>
      <c r="D929" s="1" t="s">
        <v>3</v>
      </c>
      <c r="E929" s="6">
        <f>IF(logVir!E929&lt;&gt;0,logVir!K929-SKir!K929*logKir!K929-SLir!K929*logHir!K929-SLir!K929*logQir!E929,0)</f>
        <v>0.67175410354171616</v>
      </c>
      <c r="F929" s="6">
        <f>IF(logVir!F929&lt;&gt;0,logVir!L929-SKir!L929*logKir!L929-SLir!L929*logHir!L929-SLir!L929*logQir!F929,0)</f>
        <v>0.79583451122078985</v>
      </c>
      <c r="G929" s="6">
        <f>IF(logVir!G929&lt;&gt;0,logVir!M929-SKir!M929*logKir!M929-SLir!M929*logHir!M929-SLir!M929*logQir!G929,0)</f>
        <v>0.30089516018587514</v>
      </c>
      <c r="H929" s="6">
        <f>IF(logVir!H929&lt;&gt;0,logVir!N929-SKir!N929*logKir!N929-SLir!N929*logHir!N929-SLir!N929*logQir!H929,0)</f>
        <v>0.46555804452408478</v>
      </c>
      <c r="I929" s="6">
        <f>IF(logVir!I929&lt;&gt;0,logVir!O929-SKir!O929*logKir!O929-SLir!O929*logHir!O929-SLir!O929*logQir!I929,0)</f>
        <v>0.78701353045151867</v>
      </c>
    </row>
    <row r="930" spans="1:9" x14ac:dyDescent="0.15">
      <c r="A930" s="1">
        <v>41</v>
      </c>
      <c r="B930" s="1" t="s">
        <v>325</v>
      </c>
      <c r="C930" s="1">
        <v>7</v>
      </c>
      <c r="D930" s="1" t="s">
        <v>20</v>
      </c>
      <c r="E930" s="6">
        <f>IF(logVir!E930&lt;&gt;0,logVir!K930-SKir!K930*logKir!K930-SLir!K930*logHir!K930-SLir!K930*logQir!E930,0)</f>
        <v>-2.1341472635575771</v>
      </c>
      <c r="F930" s="6">
        <f>IF(logVir!F930&lt;&gt;0,logVir!L930-SKir!L930*logKir!L930-SLir!L930*logHir!L930-SLir!L930*logQir!F930,0)</f>
        <v>-2.5745060234517965</v>
      </c>
      <c r="G930" s="6">
        <f>IF(logVir!G930&lt;&gt;0,logVir!M930-SKir!M930*logKir!M930-SLir!M930*logHir!M930-SLir!M930*logQir!G930,0)</f>
        <v>-1.1498610826919362</v>
      </c>
      <c r="H930" s="6">
        <f>IF(logVir!H930&lt;&gt;0,logVir!N930-SKir!N930*logKir!N930-SLir!N930*logHir!N930-SLir!N930*logQir!H930,0)</f>
        <v>-0.99754839309751775</v>
      </c>
      <c r="I930" s="6">
        <f>IF(logVir!I930&lt;&gt;0,logVir!O930-SKir!O930*logKir!O930-SLir!O930*logHir!O930-SLir!O930*logQir!I930,0)</f>
        <v>-0.51947775513991423</v>
      </c>
    </row>
    <row r="931" spans="1:9" x14ac:dyDescent="0.15">
      <c r="A931" s="1">
        <v>41</v>
      </c>
      <c r="B931" s="1" t="s">
        <v>325</v>
      </c>
      <c r="C931" s="1">
        <v>8</v>
      </c>
      <c r="D931" s="1" t="s">
        <v>21</v>
      </c>
      <c r="E931" s="6">
        <f>IF(logVir!E931&lt;&gt;0,logVir!K931-SKir!K931*logKir!K931-SLir!K931*logHir!K931-SLir!K931*logQir!E931,0)</f>
        <v>-0.25426710912147771</v>
      </c>
      <c r="F931" s="6">
        <f>IF(logVir!F931&lt;&gt;0,logVir!L931-SKir!L931*logKir!L931-SLir!L931*logHir!L931-SLir!L931*logQir!F931,0)</f>
        <v>-0.28877287963872711</v>
      </c>
      <c r="G931" s="6">
        <f>IF(logVir!G931&lt;&gt;0,logVir!M931-SKir!M931*logKir!M931-SLir!M931*logHir!M931-SLir!M931*logQir!G931,0)</f>
        <v>-0.2301541073577304</v>
      </c>
      <c r="H931" s="6">
        <f>IF(logVir!H931&lt;&gt;0,logVir!N931-SKir!N931*logKir!N931-SLir!N931*logHir!N931-SLir!N931*logQir!H931,0)</f>
        <v>-0.36817461805563079</v>
      </c>
      <c r="I931" s="6">
        <f>IF(logVir!I931&lt;&gt;0,logVir!O931-SKir!O931*logKir!O931-SLir!O931*logHir!O931-SLir!O931*logQir!I931,0)</f>
        <v>8.0986952786294933E-2</v>
      </c>
    </row>
    <row r="932" spans="1:9" x14ac:dyDescent="0.15">
      <c r="A932" s="1">
        <v>41</v>
      </c>
      <c r="B932" s="1" t="s">
        <v>325</v>
      </c>
      <c r="C932" s="1">
        <v>9</v>
      </c>
      <c r="D932" s="1" t="s">
        <v>22</v>
      </c>
      <c r="E932" s="6">
        <f>IF(logVir!E932&lt;&gt;0,logVir!K932-SKir!K932*logKir!K932-SLir!K932*logHir!K932-SLir!K932*logQir!E932,0)</f>
        <v>-0.54496386381523154</v>
      </c>
      <c r="F932" s="6">
        <f>IF(logVir!F932&lt;&gt;0,logVir!L932-SKir!L932*logKir!L932-SLir!L932*logHir!L932-SLir!L932*logQir!F932,0)</f>
        <v>-0.9064656075566665</v>
      </c>
      <c r="G932" s="6">
        <f>IF(logVir!G932&lt;&gt;0,logVir!M932-SKir!M932*logKir!M932-SLir!M932*logHir!M932-SLir!M932*logQir!G932,0)</f>
        <v>-0.45291593041986544</v>
      </c>
      <c r="H932" s="6">
        <f>IF(logVir!H932&lt;&gt;0,logVir!N932-SKir!N932*logKir!N932-SLir!N932*logHir!N932-SLir!N932*logQir!H932,0)</f>
        <v>0.32186370680749765</v>
      </c>
      <c r="I932" s="6">
        <f>IF(logVir!I932&lt;&gt;0,logVir!O932-SKir!O932*logKir!O932-SLir!O932*logHir!O932-SLir!O932*logQir!I932,0)</f>
        <v>-0.50617508703185177</v>
      </c>
    </row>
    <row r="933" spans="1:9" x14ac:dyDescent="0.15">
      <c r="A933" s="1">
        <v>41</v>
      </c>
      <c r="B933" s="1" t="s">
        <v>325</v>
      </c>
      <c r="C933" s="1">
        <v>10</v>
      </c>
      <c r="D933" s="1" t="s">
        <v>23</v>
      </c>
      <c r="E933" s="6">
        <f>IF(logVir!E933&lt;&gt;0,logVir!K933-SKir!K933*logKir!K933-SLir!K933*logHir!K933-SLir!K933*logQir!E933,0)</f>
        <v>-0.13833481207436643</v>
      </c>
      <c r="F933" s="6">
        <f>IF(logVir!F933&lt;&gt;0,logVir!L933-SKir!L933*logKir!L933-SLir!L933*logHir!L933-SLir!L933*logQir!F933,0)</f>
        <v>0.18313489919195483</v>
      </c>
      <c r="G933" s="6">
        <f>IF(logVir!G933&lt;&gt;0,logVir!M933-SKir!M933*logKir!M933-SLir!M933*logHir!M933-SLir!M933*logQir!G933,0)</f>
        <v>0.27752992927544878</v>
      </c>
      <c r="H933" s="6">
        <f>IF(logVir!H933&lt;&gt;0,logVir!N933-SKir!N933*logKir!N933-SLir!N933*logHir!N933-SLir!N933*logQir!H933,0)</f>
        <v>-6.2492554732054326E-2</v>
      </c>
      <c r="I933" s="6">
        <f>IF(logVir!I933&lt;&gt;0,logVir!O933-SKir!O933*logKir!O933-SLir!O933*logHir!O933-SLir!O933*logQir!I933,0)</f>
        <v>0.12431762020155732</v>
      </c>
    </row>
    <row r="934" spans="1:9" x14ac:dyDescent="0.15">
      <c r="A934" s="1">
        <v>41</v>
      </c>
      <c r="B934" s="1" t="s">
        <v>325</v>
      </c>
      <c r="C934" s="1">
        <v>11</v>
      </c>
      <c r="D934" s="1" t="s">
        <v>24</v>
      </c>
      <c r="E934" s="6">
        <f>IF(logVir!E934&lt;&gt;0,logVir!K934-SKir!K934*logKir!K934-SLir!K934*logHir!K934-SLir!K934*logQir!E934,0)</f>
        <v>-0.39519818045769306</v>
      </c>
      <c r="F934" s="6">
        <f>IF(logVir!F934&lt;&gt;0,logVir!L934-SKir!L934*logKir!L934-SLir!L934*logHir!L934-SLir!L934*logQir!F934,0)</f>
        <v>-0.3871097543790904</v>
      </c>
      <c r="G934" s="6">
        <f>IF(logVir!G934&lt;&gt;0,logVir!M934-SKir!M934*logKir!M934-SLir!M934*logHir!M934-SLir!M934*logQir!G934,0)</f>
        <v>-0.52206195358666574</v>
      </c>
      <c r="H934" s="6">
        <f>IF(logVir!H934&lt;&gt;0,logVir!N934-SKir!N934*logKir!N934-SLir!N934*logHir!N934-SLir!N934*logQir!H934,0)</f>
        <v>9.8109269286457898E-2</v>
      </c>
      <c r="I934" s="6">
        <f>IF(logVir!I934&lt;&gt;0,logVir!O934-SKir!O934*logKir!O934-SLir!O934*logHir!O934-SLir!O934*logQir!I934,0)</f>
        <v>9.0498362972422086E-3</v>
      </c>
    </row>
    <row r="935" spans="1:9" x14ac:dyDescent="0.15">
      <c r="A935" s="1">
        <v>41</v>
      </c>
      <c r="B935" s="1" t="s">
        <v>325</v>
      </c>
      <c r="C935" s="1">
        <v>12</v>
      </c>
      <c r="D935" s="1" t="s">
        <v>25</v>
      </c>
      <c r="E935" s="6">
        <f>IF(logVir!E935&lt;&gt;0,logVir!K935-SKir!K935*logKir!K935-SLir!K935*logHir!K935-SLir!K935*logQir!E935,0)</f>
        <v>-0.46235280968155401</v>
      </c>
      <c r="F935" s="6">
        <f>IF(logVir!F935&lt;&gt;0,logVir!L935-SKir!L935*logKir!L935-SLir!L935*logHir!L935-SLir!L935*logQir!F935,0)</f>
        <v>-0.33584275356528387</v>
      </c>
      <c r="G935" s="6">
        <f>IF(logVir!G935&lt;&gt;0,logVir!M935-SKir!M935*logKir!M935-SLir!M935*logHir!M935-SLir!M935*logQir!G935,0)</f>
        <v>-6.922239657614794E-2</v>
      </c>
      <c r="H935" s="6">
        <f>IF(logVir!H935&lt;&gt;0,logVir!N935-SKir!N935*logKir!N935-SLir!N935*logHir!N935-SLir!N935*logQir!H935,0)</f>
        <v>-0.11471271453432447</v>
      </c>
      <c r="I935" s="6">
        <f>IF(logVir!I935&lt;&gt;0,logVir!O935-SKir!O935*logKir!O935-SLir!O935*logHir!O935-SLir!O935*logQir!I935,0)</f>
        <v>-0.44387169800974396</v>
      </c>
    </row>
    <row r="936" spans="1:9" x14ac:dyDescent="0.15">
      <c r="A936" s="1">
        <v>41</v>
      </c>
      <c r="B936" s="1" t="s">
        <v>325</v>
      </c>
      <c r="C936" s="1">
        <v>13</v>
      </c>
      <c r="D936" s="1" t="s">
        <v>26</v>
      </c>
      <c r="E936" s="6">
        <f>IF(logVir!E936&lt;&gt;0,logVir!K936-SKir!K936*logKir!K936-SLir!K936*logHir!K936-SLir!K936*logQir!E936,0)</f>
        <v>9.2072599250843531E-2</v>
      </c>
      <c r="F936" s="6">
        <f>IF(logVir!F936&lt;&gt;0,logVir!L936-SKir!L936*logKir!L936-SLir!L936*logHir!L936-SLir!L936*logQir!F936,0)</f>
        <v>7.9718014550079153E-2</v>
      </c>
      <c r="G936" s="6">
        <f>IF(logVir!G936&lt;&gt;0,logVir!M936-SKir!M936*logKir!M936-SLir!M936*logHir!M936-SLir!M936*logQir!G936,0)</f>
        <v>0.14347488289218602</v>
      </c>
      <c r="H936" s="6">
        <f>IF(logVir!H936&lt;&gt;0,logVir!N936-SKir!N936*logKir!N936-SLir!N936*logHir!N936-SLir!N936*logQir!H936,0)</f>
        <v>-2.7252570837893508E-2</v>
      </c>
      <c r="I936" s="6">
        <f>IF(logVir!I936&lt;&gt;0,logVir!O936-SKir!O936*logKir!O936-SLir!O936*logHir!O936-SLir!O936*logQir!I936,0)</f>
        <v>0.93396935084840726</v>
      </c>
    </row>
    <row r="937" spans="1:9" x14ac:dyDescent="0.15">
      <c r="A937" s="1">
        <v>41</v>
      </c>
      <c r="B937" s="1" t="s">
        <v>325</v>
      </c>
      <c r="C937" s="1">
        <v>14</v>
      </c>
      <c r="D937" s="1" t="s">
        <v>27</v>
      </c>
      <c r="E937" s="6">
        <f>IF(logVir!E937&lt;&gt;0,logVir!K937-SKir!K937*logKir!K937-SLir!K937*logHir!K937-SLir!K937*logQir!E937,0)</f>
        <v>-0.55574523526944963</v>
      </c>
      <c r="F937" s="6">
        <f>IF(logVir!F937&lt;&gt;0,logVir!L937-SKir!L937*logKir!L937-SLir!L937*logHir!L937-SLir!L937*logQir!F937,0)</f>
        <v>-2.3406000481843092</v>
      </c>
      <c r="G937" s="6">
        <f>IF(logVir!G937&lt;&gt;0,logVir!M937-SKir!M937*logKir!M937-SLir!M937*logHir!M937-SLir!M937*logQir!G937,0)</f>
        <v>-1.8907568467633209</v>
      </c>
      <c r="H937" s="6">
        <f>IF(logVir!H937&lt;&gt;0,logVir!N937-SKir!N937*logKir!N937-SLir!N937*logHir!N937-SLir!N937*logQir!H937,0)</f>
        <v>-1.449235101976531</v>
      </c>
      <c r="I937" s="6">
        <f>IF(logVir!I937&lt;&gt;0,logVir!O937-SKir!O937*logKir!O937-SLir!O937*logHir!O937-SLir!O937*logQir!I937,0)</f>
        <v>-0.86069714081489956</v>
      </c>
    </row>
    <row r="938" spans="1:9" x14ac:dyDescent="0.15">
      <c r="A938" s="1">
        <v>41</v>
      </c>
      <c r="B938" s="1" t="s">
        <v>325</v>
      </c>
      <c r="C938" s="1">
        <v>15</v>
      </c>
      <c r="D938" s="1" t="s">
        <v>28</v>
      </c>
      <c r="E938" s="6">
        <f>IF(logVir!E938&lt;&gt;0,logVir!K938-SKir!K938*logKir!K938-SLir!K938*logHir!K938-SLir!K938*logQir!E938,0)</f>
        <v>8.1872001010850681E-2</v>
      </c>
      <c r="F938" s="6">
        <f>IF(logVir!F938&lt;&gt;0,logVir!L938-SKir!L938*logKir!L938-SLir!L938*logHir!L938-SLir!L938*logQir!F938,0)</f>
        <v>-3.1427756837661164E-2</v>
      </c>
      <c r="G938" s="6">
        <f>IF(logVir!G938&lt;&gt;0,logVir!M938-SKir!M938*logKir!M938-SLir!M938*logHir!M938-SLir!M938*logQir!G938,0)</f>
        <v>3.1757283984465243E-2</v>
      </c>
      <c r="H938" s="6">
        <f>IF(logVir!H938&lt;&gt;0,logVir!N938-SKir!N938*logKir!N938-SLir!N938*logHir!N938-SLir!N938*logQir!H938,0)</f>
        <v>-2.6727880082023314E-2</v>
      </c>
      <c r="I938" s="6">
        <f>IF(logVir!I938&lt;&gt;0,logVir!O938-SKir!O938*logKir!O938-SLir!O938*logHir!O938-SLir!O938*logQir!I938,0)</f>
        <v>-0.16552633361932481</v>
      </c>
    </row>
    <row r="939" spans="1:9" x14ac:dyDescent="0.15">
      <c r="A939" s="1">
        <v>41</v>
      </c>
      <c r="B939" s="1" t="s">
        <v>324</v>
      </c>
      <c r="C939" s="1">
        <v>16</v>
      </c>
      <c r="D939" s="1" t="s">
        <v>11</v>
      </c>
      <c r="E939" s="6">
        <f>IF(logVir!E939&lt;&gt;0,logVir!K939-SKir!K939*logKir!K939-SLir!K939*logHir!K939-SLir!K939*logQir!E939,0)</f>
        <v>-9.5630395839154586E-2</v>
      </c>
      <c r="F939" s="6">
        <f>IF(logVir!F939&lt;&gt;0,logVir!L939-SKir!L939*logKir!L939-SLir!L939*logHir!L939-SLir!L939*logQir!F939,0)</f>
        <v>0.14567390333590954</v>
      </c>
      <c r="G939" s="6">
        <f>IF(logVir!G939&lt;&gt;0,logVir!M939-SKir!M939*logKir!M939-SLir!M939*logHir!M939-SLir!M939*logQir!G939,0)</f>
        <v>-8.4513145727295194E-2</v>
      </c>
      <c r="H939" s="6">
        <f>IF(logVir!H939&lt;&gt;0,logVir!N939-SKir!N939*logKir!N939-SLir!N939*logHir!N939-SLir!N939*logQir!H939,0)</f>
        <v>-1.9263077474785593E-2</v>
      </c>
      <c r="I939" s="6">
        <f>IF(logVir!I939&lt;&gt;0,logVir!O939-SKir!O939*logKir!O939-SLir!O939*logHir!O939-SLir!O939*logQir!I939,0)</f>
        <v>-1.8628070397678522E-2</v>
      </c>
    </row>
    <row r="940" spans="1:9" x14ac:dyDescent="0.15">
      <c r="A940" s="1">
        <v>41</v>
      </c>
      <c r="B940" s="1" t="s">
        <v>324</v>
      </c>
      <c r="C940" s="1">
        <v>17</v>
      </c>
      <c r="D940" s="1" t="s">
        <v>12</v>
      </c>
      <c r="E940" s="6">
        <f>IF(logVir!E940&lt;&gt;0,logVir!K940-SKir!K940*logKir!K940-SLir!K940*logHir!K940-SLir!K940*logQir!E940,0)</f>
        <v>-0.2201199933108155</v>
      </c>
      <c r="F940" s="6">
        <f>IF(logVir!F940&lt;&gt;0,logVir!L940-SKir!L940*logKir!L940-SLir!L940*logHir!L940-SLir!L940*logQir!F940,0)</f>
        <v>0.25027594884259635</v>
      </c>
      <c r="G940" s="6">
        <f>IF(logVir!G940&lt;&gt;0,logVir!M940-SKir!M940*logKir!M940-SLir!M940*logHir!M940-SLir!M940*logQir!G940,0)</f>
        <v>-0.33980382030450795</v>
      </c>
      <c r="H940" s="6">
        <f>IF(logVir!H940&lt;&gt;0,logVir!N940-SKir!N940*logKir!N940-SLir!N940*logHir!N940-SLir!N940*logQir!H940,0)</f>
        <v>0.25805410720284933</v>
      </c>
      <c r="I940" s="6">
        <f>IF(logVir!I940&lt;&gt;0,logVir!O940-SKir!O940*logKir!O940-SLir!O940*logHir!O940-SLir!O940*logQir!I940,0)</f>
        <v>0.23021204350568422</v>
      </c>
    </row>
    <row r="941" spans="1:9" x14ac:dyDescent="0.15">
      <c r="A941" s="1">
        <v>41</v>
      </c>
      <c r="B941" s="1" t="s">
        <v>324</v>
      </c>
      <c r="C941" s="1">
        <v>18</v>
      </c>
      <c r="D941" s="1" t="s">
        <v>13</v>
      </c>
      <c r="E941" s="6">
        <f>IF(logVir!E941&lt;&gt;0,logVir!K941-SKir!K941*logKir!K941-SLir!K941*logHir!K941-SLir!K941*logQir!E941,0)</f>
        <v>-2.4708427595679965E-2</v>
      </c>
      <c r="F941" s="6">
        <f>IF(logVir!F941&lt;&gt;0,logVir!L941-SKir!L941*logKir!L941-SLir!L941*logHir!L941-SLir!L941*logQir!F941,0)</f>
        <v>7.4279792646861353E-5</v>
      </c>
      <c r="G941" s="6">
        <f>IF(logVir!G941&lt;&gt;0,logVir!M941-SKir!M941*logKir!M941-SLir!M941*logHir!M941-SLir!M941*logQir!G941,0)</f>
        <v>-5.4906314253584672E-2</v>
      </c>
      <c r="H941" s="6">
        <f>IF(logVir!H941&lt;&gt;0,logVir!N941-SKir!N941*logKir!N941-SLir!N941*logHir!N941-SLir!N941*logQir!H941,0)</f>
        <v>-0.19926247092274146</v>
      </c>
      <c r="I941" s="6">
        <f>IF(logVir!I941&lt;&gt;0,logVir!O941-SKir!O941*logKir!O941-SLir!O941*logHir!O941-SLir!O941*logQir!I941,0)</f>
        <v>-0.3556116777601625</v>
      </c>
    </row>
    <row r="942" spans="1:9" x14ac:dyDescent="0.15">
      <c r="A942" s="1">
        <v>41</v>
      </c>
      <c r="B942" s="1" t="s">
        <v>324</v>
      </c>
      <c r="C942" s="1">
        <v>19</v>
      </c>
      <c r="D942" s="1" t="s">
        <v>14</v>
      </c>
      <c r="E942" s="6">
        <f>IF(logVir!E942&lt;&gt;0,logVir!K942-SKir!K942*logKir!K942-SLir!K942*logHir!K942-SLir!K942*logQir!E942,0)</f>
        <v>-0.11564612932585439</v>
      </c>
      <c r="F942" s="6">
        <f>IF(logVir!F942&lt;&gt;0,logVir!L942-SKir!L942*logKir!L942-SLir!L942*logHir!L942-SLir!L942*logQir!F942,0)</f>
        <v>-0.18852173932439997</v>
      </c>
      <c r="G942" s="6">
        <f>IF(logVir!G942&lt;&gt;0,logVir!M942-SKir!M942*logKir!M942-SLir!M942*logHir!M942-SLir!M942*logQir!G942,0)</f>
        <v>-0.13004238248706268</v>
      </c>
      <c r="H942" s="6">
        <f>IF(logVir!H942&lt;&gt;0,logVir!N942-SKir!N942*logKir!N942-SLir!N942*logHir!N942-SLir!N942*logQir!H942,0)</f>
        <v>-0.30015606852372073</v>
      </c>
      <c r="I942" s="6">
        <f>IF(logVir!I942&lt;&gt;0,logVir!O942-SKir!O942*logKir!O942-SLir!O942*logHir!O942-SLir!O942*logQir!I942,0)</f>
        <v>-0.33742090118500451</v>
      </c>
    </row>
    <row r="943" spans="1:9" x14ac:dyDescent="0.15">
      <c r="A943" s="1">
        <v>41</v>
      </c>
      <c r="B943" s="1" t="s">
        <v>324</v>
      </c>
      <c r="C943" s="1">
        <v>20</v>
      </c>
      <c r="D943" s="1" t="s">
        <v>15</v>
      </c>
      <c r="E943" s="6">
        <f>IF(logVir!E943&lt;&gt;0,logVir!K943-SKir!K943*logKir!K943-SLir!K943*logHir!K943-SLir!K943*logQir!E943,0)</f>
        <v>0.83652257081979009</v>
      </c>
      <c r="F943" s="6">
        <f>IF(logVir!F943&lt;&gt;0,logVir!L943-SKir!L943*logKir!L943-SLir!L943*logHir!L943-SLir!L943*logQir!F943,0)</f>
        <v>-5.7339940612242929E-2</v>
      </c>
      <c r="G943" s="6">
        <f>IF(logVir!G943&lt;&gt;0,logVir!M943-SKir!M943*logKir!M943-SLir!M943*logHir!M943-SLir!M943*logQir!G943,0)</f>
        <v>-1.5380723820515287E-2</v>
      </c>
      <c r="H943" s="6">
        <f>IF(logVir!H943&lt;&gt;0,logVir!N943-SKir!N943*logKir!N943-SLir!N943*logHir!N943-SLir!N943*logQir!H943,0)</f>
        <v>3.5676343753825841E-2</v>
      </c>
      <c r="I943" s="6">
        <f>IF(logVir!I943&lt;&gt;0,logVir!O943-SKir!O943*logKir!O943-SLir!O943*logHir!O943-SLir!O943*logQir!I943,0)</f>
        <v>-5.8791145935329969E-2</v>
      </c>
    </row>
    <row r="944" spans="1:9" x14ac:dyDescent="0.15">
      <c r="A944" s="1">
        <v>41</v>
      </c>
      <c r="B944" s="1" t="s">
        <v>324</v>
      </c>
      <c r="C944" s="1">
        <v>21</v>
      </c>
      <c r="D944" s="1" t="s">
        <v>16</v>
      </c>
      <c r="E944" s="6">
        <f>IF(logVir!E944&lt;&gt;0,logVir!K944-SKir!K944*logKir!K944-SLir!K944*logHir!K944-SLir!K944*logQir!E944,0)</f>
        <v>-8.3684948812759563E-2</v>
      </c>
      <c r="F944" s="6">
        <f>IF(logVir!F944&lt;&gt;0,logVir!L944-SKir!L944*logKir!L944-SLir!L944*logHir!L944-SLir!L944*logQir!F944,0)</f>
        <v>-0.27437661623695353</v>
      </c>
      <c r="G944" s="6">
        <f>IF(logVir!G944&lt;&gt;0,logVir!M944-SKir!M944*logKir!M944-SLir!M944*logHir!M944-SLir!M944*logQir!G944,0)</f>
        <v>-0.33190030354287264</v>
      </c>
      <c r="H944" s="6">
        <f>IF(logVir!H944&lt;&gt;0,logVir!N944-SKir!N944*logKir!N944-SLir!N944*logHir!N944-SLir!N944*logQir!H944,0)</f>
        <v>-0.48147211320313271</v>
      </c>
      <c r="I944" s="6">
        <f>IF(logVir!I944&lt;&gt;0,logVir!O944-SKir!O944*logKir!O944-SLir!O944*logHir!O944-SLir!O944*logQir!I944,0)</f>
        <v>-0.45678611808492842</v>
      </c>
    </row>
    <row r="945" spans="1:9" x14ac:dyDescent="0.15">
      <c r="A945" s="1">
        <v>41</v>
      </c>
      <c r="B945" s="1" t="s">
        <v>197</v>
      </c>
      <c r="C945" s="1">
        <v>22</v>
      </c>
      <c r="D945" s="1" t="s">
        <v>8</v>
      </c>
      <c r="E945" s="6">
        <f>IF(logVir!E945&lt;&gt;0,logVir!K945-SKir!K945*logKir!K945-SLir!K945*logHir!K945-SLir!K945*logQir!E945,0)</f>
        <v>6.3601759384950022E-3</v>
      </c>
      <c r="F945" s="6">
        <f>IF(logVir!F945&lt;&gt;0,logVir!L945-SKir!L945*logKir!L945-SLir!L945*logHir!L945-SLir!L945*logQir!F945,0)</f>
        <v>-8.3702939661239664E-2</v>
      </c>
      <c r="G945" s="6">
        <f>IF(logVir!G945&lt;&gt;0,logVir!M945-SKir!M945*logKir!M945-SLir!M945*logHir!M945-SLir!M945*logQir!G945,0)</f>
        <v>-3.2264056482982278E-2</v>
      </c>
      <c r="H945" s="6">
        <f>IF(logVir!H945&lt;&gt;0,logVir!N945-SKir!N945*logKir!N945-SLir!N945*logHir!N945-SLir!N945*logQir!H945,0)</f>
        <v>-3.5638178203653594E-2</v>
      </c>
      <c r="I945" s="6">
        <f>IF(logVir!I945&lt;&gt;0,logVir!O945-SKir!O945*logKir!O945-SLir!O945*logHir!O945-SLir!O945*logQir!I945,0)</f>
        <v>-7.2887445449498156E-2</v>
      </c>
    </row>
    <row r="946" spans="1:9" x14ac:dyDescent="0.15">
      <c r="A946" s="1">
        <v>41</v>
      </c>
      <c r="B946" s="1" t="s">
        <v>197</v>
      </c>
      <c r="C946" s="1">
        <v>23</v>
      </c>
      <c r="D946" s="1" t="s">
        <v>29</v>
      </c>
      <c r="E946" s="6">
        <f>IF(logVir!E946&lt;&gt;0,logVir!K946-SKir!K946*logKir!K946-SLir!K946*logHir!K946-SLir!K946*logQir!E946,0)</f>
        <v>3.8228146744949051E-5</v>
      </c>
      <c r="F946" s="6">
        <f>IF(logVir!F946&lt;&gt;0,logVir!L946-SKir!L946*logKir!L946-SLir!L946*logHir!L946-SLir!L946*logQir!F946,0)</f>
        <v>-5.4425913977518919E-2</v>
      </c>
      <c r="G946" s="6">
        <f>IF(logVir!G946&lt;&gt;0,logVir!M946-SKir!M946*logKir!M946-SLir!M946*logHir!M946-SLir!M946*logQir!G946,0)</f>
        <v>-4.9725326351297824E-2</v>
      </c>
      <c r="H946" s="6">
        <f>IF(logVir!H946&lt;&gt;0,logVir!N946-SKir!N946*logKir!N946-SLir!N946*logHir!N946-SLir!N946*logQir!H946,0)</f>
        <v>-7.9135932380887647E-2</v>
      </c>
      <c r="I946" s="6">
        <f>IF(logVir!I946&lt;&gt;0,logVir!O946-SKir!O946*logKir!O946-SLir!O946*logHir!O946-SLir!O946*logQir!I946,0)</f>
        <v>-3.5620301297692808E-2</v>
      </c>
    </row>
    <row r="947" spans="1:9" x14ac:dyDescent="0.15">
      <c r="A947" s="1">
        <v>42</v>
      </c>
      <c r="B947" s="1" t="s">
        <v>326</v>
      </c>
      <c r="C947" s="1">
        <v>1</v>
      </c>
      <c r="D947" s="1" t="s">
        <v>9</v>
      </c>
      <c r="E947" s="6">
        <f>IF(logVir!E947&lt;&gt;0,logVir!K947-SKir!K947*logKir!K947-SLir!K947*logHir!K947-SLir!K947*logQir!E947,0)</f>
        <v>-6.1263087512772416E-2</v>
      </c>
      <c r="F947" s="6">
        <f>IF(logVir!F947&lt;&gt;0,logVir!L947-SKir!L947*logKir!L947-SLir!L947*logHir!L947-SLir!L947*logQir!F947,0)</f>
        <v>2.9629038743107017E-2</v>
      </c>
      <c r="G947" s="6">
        <f>IF(logVir!G947&lt;&gt;0,logVir!M947-SKir!M947*logKir!M947-SLir!M947*logHir!M947-SLir!M947*logQir!G947,0)</f>
        <v>8.6051687883343803E-2</v>
      </c>
      <c r="H947" s="6">
        <f>IF(logVir!H947&lt;&gt;0,logVir!N947-SKir!N947*logKir!N947-SLir!N947*logHir!N947-SLir!N947*logQir!H947,0)</f>
        <v>0.10977167451084313</v>
      </c>
      <c r="I947" s="6">
        <f>IF(logVir!I947&lt;&gt;0,logVir!O947-SKir!O947*logKir!O947-SLir!O947*logHir!O947-SLir!O947*logQir!I947,0)</f>
        <v>0.15395792603209427</v>
      </c>
    </row>
    <row r="948" spans="1:9" x14ac:dyDescent="0.15">
      <c r="A948" s="1">
        <v>42</v>
      </c>
      <c r="B948" s="1" t="s">
        <v>326</v>
      </c>
      <c r="C948" s="1">
        <v>2</v>
      </c>
      <c r="D948" s="1" t="s">
        <v>10</v>
      </c>
      <c r="E948" s="6">
        <f>IF(logVir!E948&lt;&gt;0,logVir!K948-SKir!K948*logKir!K948-SLir!K948*logHir!K948-SLir!K948*logQir!E948,0)</f>
        <v>-1.0548936878858071</v>
      </c>
      <c r="F948" s="6">
        <f>IF(logVir!F948&lt;&gt;0,logVir!L948-SKir!L948*logKir!L948-SLir!L948*logHir!L948-SLir!L948*logQir!F948,0)</f>
        <v>-0.52749560366355996</v>
      </c>
      <c r="G948" s="6">
        <f>IF(logVir!G948&lt;&gt;0,logVir!M948-SKir!M948*logKir!M948-SLir!M948*logHir!M948-SLir!M948*logQir!G948,0)</f>
        <v>-0.34515450341078807</v>
      </c>
      <c r="H948" s="6">
        <f>IF(logVir!H948&lt;&gt;0,logVir!N948-SKir!N948*logKir!N948-SLir!N948*logHir!N948-SLir!N948*logQir!H948,0)</f>
        <v>-0.29312067279435783</v>
      </c>
      <c r="I948" s="6">
        <f>IF(logVir!I948&lt;&gt;0,logVir!O948-SKir!O948*logKir!O948-SLir!O948*logHir!O948-SLir!O948*logQir!I948,0)</f>
        <v>-0.30337442257452751</v>
      </c>
    </row>
    <row r="949" spans="1:9" x14ac:dyDescent="0.15">
      <c r="A949" s="1">
        <v>42</v>
      </c>
      <c r="B949" s="1" t="s">
        <v>327</v>
      </c>
      <c r="C949" s="1">
        <v>3</v>
      </c>
      <c r="D949" s="1" t="s">
        <v>17</v>
      </c>
      <c r="E949" s="6">
        <f>IF(logVir!E949&lt;&gt;0,logVir!K949-SKir!K949*logKir!K949-SLir!K949*logHir!K949-SLir!K949*logQir!E949,0)</f>
        <v>-0.33157208807003363</v>
      </c>
      <c r="F949" s="6">
        <f>IF(logVir!F949&lt;&gt;0,logVir!L949-SKir!L949*logKir!L949-SLir!L949*logHir!L949-SLir!L949*logQir!F949,0)</f>
        <v>-0.39140989484499167</v>
      </c>
      <c r="G949" s="6">
        <f>IF(logVir!G949&lt;&gt;0,logVir!M949-SKir!M949*logKir!M949-SLir!M949*logHir!M949-SLir!M949*logQir!G949,0)</f>
        <v>-0.51984522034522407</v>
      </c>
      <c r="H949" s="6">
        <f>IF(logVir!H949&lt;&gt;0,logVir!N949-SKir!N949*logKir!N949-SLir!N949*logHir!N949-SLir!N949*logQir!H949,0)</f>
        <v>-0.47405914072186184</v>
      </c>
      <c r="I949" s="6">
        <f>IF(logVir!I949&lt;&gt;0,logVir!O949-SKir!O949*logKir!O949-SLir!O949*logHir!O949-SLir!O949*logQir!I949,0)</f>
        <v>-0.38018789046121443</v>
      </c>
    </row>
    <row r="950" spans="1:9" x14ac:dyDescent="0.15">
      <c r="A950" s="1">
        <v>42</v>
      </c>
      <c r="B950" s="1" t="s">
        <v>327</v>
      </c>
      <c r="C950" s="1">
        <v>4</v>
      </c>
      <c r="D950" s="1" t="s">
        <v>18</v>
      </c>
      <c r="E950" s="6">
        <f>IF(logVir!E950&lt;&gt;0,logVir!K950-SKir!K950*logKir!K950-SLir!K950*logHir!K950-SLir!K950*logQir!E950,0)</f>
        <v>-0.28548198789981949</v>
      </c>
      <c r="F950" s="6">
        <f>IF(logVir!F950&lt;&gt;0,logVir!L950-SKir!L950*logKir!L950-SLir!L950*logHir!L950-SLir!L950*logQir!F950,0)</f>
        <v>-0.27100303096857092</v>
      </c>
      <c r="G950" s="6">
        <f>IF(logVir!G950&lt;&gt;0,logVir!M950-SKir!M950*logKir!M950-SLir!M950*logHir!M950-SLir!M950*logQir!G950,0)</f>
        <v>-0.25614327994996938</v>
      </c>
      <c r="H950" s="6">
        <f>IF(logVir!H950&lt;&gt;0,logVir!N950-SKir!N950*logKir!N950-SLir!N950*logHir!N950-SLir!N950*logQir!H950,0)</f>
        <v>-0.27767935258705223</v>
      </c>
      <c r="I950" s="6">
        <f>IF(logVir!I950&lt;&gt;0,logVir!O950-SKir!O950*logKir!O950-SLir!O950*logHir!O950-SLir!O950*logQir!I950,0)</f>
        <v>7.4489793849359262E-2</v>
      </c>
    </row>
    <row r="951" spans="1:9" x14ac:dyDescent="0.15">
      <c r="A951" s="1">
        <v>42</v>
      </c>
      <c r="B951" s="1" t="s">
        <v>327</v>
      </c>
      <c r="C951" s="1">
        <v>5</v>
      </c>
      <c r="D951" s="1" t="s">
        <v>19</v>
      </c>
      <c r="E951" s="6">
        <f>IF(logVir!E951&lt;&gt;0,logVir!K951-SKir!K951*logKir!K951-SLir!K951*logHir!K951-SLir!K951*logQir!E951,0)</f>
        <v>-0.83564570330461896</v>
      </c>
      <c r="F951" s="6">
        <f>IF(logVir!F951&lt;&gt;0,logVir!L951-SKir!L951*logKir!L951-SLir!L951*logHir!L951-SLir!L951*logQir!F951,0)</f>
        <v>-0.68976488471995867</v>
      </c>
      <c r="G951" s="6">
        <f>IF(logVir!G951&lt;&gt;0,logVir!M951-SKir!M951*logKir!M951-SLir!M951*logHir!M951-SLir!M951*logQir!G951,0)</f>
        <v>-1.2041649086751181</v>
      </c>
      <c r="H951" s="6">
        <f>IF(logVir!H951&lt;&gt;0,logVir!N951-SKir!N951*logKir!N951-SLir!N951*logHir!N951-SLir!N951*logQir!H951,0)</f>
        <v>-1.0041096406068082</v>
      </c>
      <c r="I951" s="6">
        <f>IF(logVir!I951&lt;&gt;0,logVir!O951-SKir!O951*logKir!O951-SLir!O951*logHir!O951-SLir!O951*logQir!I951,0)</f>
        <v>-1.1476620571873635</v>
      </c>
    </row>
    <row r="952" spans="1:9" x14ac:dyDescent="0.15">
      <c r="A952" s="1">
        <v>42</v>
      </c>
      <c r="B952" s="1" t="s">
        <v>327</v>
      </c>
      <c r="C952" s="1">
        <v>6</v>
      </c>
      <c r="D952" s="1" t="s">
        <v>3</v>
      </c>
      <c r="E952" s="6">
        <f>IF(logVir!E952&lt;&gt;0,logVir!K952-SKir!K952*logKir!K952-SLir!K952*logHir!K952-SLir!K952*logQir!E952,0)</f>
        <v>3.2068343899880822E-2</v>
      </c>
      <c r="F952" s="6">
        <f>IF(logVir!F952&lt;&gt;0,logVir!L952-SKir!L952*logKir!L952-SLir!L952*logHir!L952-SLir!L952*logQir!F952,0)</f>
        <v>-0.34620098839448377</v>
      </c>
      <c r="G952" s="6">
        <f>IF(logVir!G952&lt;&gt;0,logVir!M952-SKir!M952*logKir!M952-SLir!M952*logHir!M952-SLir!M952*logQir!G952,0)</f>
        <v>-1.2918384791740007</v>
      </c>
      <c r="H952" s="6">
        <f>IF(logVir!H952&lt;&gt;0,logVir!N952-SKir!N952*logKir!N952-SLir!N952*logHir!N952-SLir!N952*logQir!H952,0)</f>
        <v>-0.59198463039895777</v>
      </c>
      <c r="I952" s="6">
        <f>IF(logVir!I952&lt;&gt;0,logVir!O952-SKir!O952*logKir!O952-SLir!O952*logHir!O952-SLir!O952*logQir!I952,0)</f>
        <v>-0.45415634529581866</v>
      </c>
    </row>
    <row r="953" spans="1:9" x14ac:dyDescent="0.15">
      <c r="A953" s="1">
        <v>42</v>
      </c>
      <c r="B953" s="1" t="s">
        <v>327</v>
      </c>
      <c r="C953" s="1">
        <v>7</v>
      </c>
      <c r="D953" s="1" t="s">
        <v>20</v>
      </c>
      <c r="E953" s="6">
        <f>IF(logVir!E953&lt;&gt;0,logVir!K953-SKir!K953*logKir!K953-SLir!K953*logHir!K953-SLir!K953*logQir!E953,0)</f>
        <v>-1.1487236414186173</v>
      </c>
      <c r="F953" s="6">
        <f>IF(logVir!F953&lt;&gt;0,logVir!L953-SKir!L953*logKir!L953-SLir!L953*logHir!L953-SLir!L953*logQir!F953,0)</f>
        <v>-2.8815522996181326</v>
      </c>
      <c r="G953" s="6">
        <f>IF(logVir!G953&lt;&gt;0,logVir!M953-SKir!M953*logKir!M953-SLir!M953*logHir!M953-SLir!M953*logQir!G953,0)</f>
        <v>-1.4834502109410455</v>
      </c>
      <c r="H953" s="6">
        <f>IF(logVir!H953&lt;&gt;0,logVir!N953-SKir!N953*logKir!N953-SLir!N953*logHir!N953-SLir!N953*logQir!H953,0)</f>
        <v>-0.12424424928640421</v>
      </c>
      <c r="I953" s="6">
        <f>IF(logVir!I953&lt;&gt;0,logVir!O953-SKir!O953*logKir!O953-SLir!O953*logHir!O953-SLir!O953*logQir!I953,0)</f>
        <v>-1.0189261588443181</v>
      </c>
    </row>
    <row r="954" spans="1:9" x14ac:dyDescent="0.15">
      <c r="A954" s="1">
        <v>42</v>
      </c>
      <c r="B954" s="1" t="s">
        <v>327</v>
      </c>
      <c r="C954" s="1">
        <v>8</v>
      </c>
      <c r="D954" s="1" t="s">
        <v>21</v>
      </c>
      <c r="E954" s="6">
        <f>IF(logVir!E954&lt;&gt;0,logVir!K954-SKir!K954*logKir!K954-SLir!K954*logHir!K954-SLir!K954*logQir!E954,0)</f>
        <v>-0.38696844438202893</v>
      </c>
      <c r="F954" s="6">
        <f>IF(logVir!F954&lt;&gt;0,logVir!L954-SKir!L954*logKir!L954-SLir!L954*logHir!L954-SLir!L954*logQir!F954,0)</f>
        <v>-0.37317662036171573</v>
      </c>
      <c r="G954" s="6">
        <f>IF(logVir!G954&lt;&gt;0,logVir!M954-SKir!M954*logKir!M954-SLir!M954*logHir!M954-SLir!M954*logQir!G954,0)</f>
        <v>-0.57221264976496422</v>
      </c>
      <c r="H954" s="6">
        <f>IF(logVir!H954&lt;&gt;0,logVir!N954-SKir!N954*logKir!N954-SLir!N954*logHir!N954-SLir!N954*logQir!H954,0)</f>
        <v>-0.49765302474907114</v>
      </c>
      <c r="I954" s="6">
        <f>IF(logVir!I954&lt;&gt;0,logVir!O954-SKir!O954*logKir!O954-SLir!O954*logHir!O954-SLir!O954*logQir!I954,0)</f>
        <v>-0.41850113469555345</v>
      </c>
    </row>
    <row r="955" spans="1:9" x14ac:dyDescent="0.15">
      <c r="A955" s="1">
        <v>42</v>
      </c>
      <c r="B955" s="1" t="s">
        <v>327</v>
      </c>
      <c r="C955" s="1">
        <v>9</v>
      </c>
      <c r="D955" s="1" t="s">
        <v>22</v>
      </c>
      <c r="E955" s="6">
        <f>IF(logVir!E955&lt;&gt;0,logVir!K955-SKir!K955*logKir!K955-SLir!K955*logHir!K955-SLir!K955*logQir!E955,0)</f>
        <v>-0.62576857494473148</v>
      </c>
      <c r="F955" s="6">
        <f>IF(logVir!F955&lt;&gt;0,logVir!L955-SKir!L955*logKir!L955-SLir!L955*logHir!L955-SLir!L955*logQir!F955,0)</f>
        <v>0.14656680895079194</v>
      </c>
      <c r="G955" s="6">
        <f>IF(logVir!G955&lt;&gt;0,logVir!M955-SKir!M955*logKir!M955-SLir!M955*logHir!M955-SLir!M955*logQir!G955,0)</f>
        <v>-0.10140262653007925</v>
      </c>
      <c r="H955" s="6">
        <f>IF(logVir!H955&lt;&gt;0,logVir!N955-SKir!N955*logKir!N955-SLir!N955*logHir!N955-SLir!N955*logQir!H955,0)</f>
        <v>-0.52451999624126322</v>
      </c>
      <c r="I955" s="6">
        <f>IF(logVir!I955&lt;&gt;0,logVir!O955-SKir!O955*logKir!O955-SLir!O955*logHir!O955-SLir!O955*logQir!I955,0)</f>
        <v>-0.56847582703783783</v>
      </c>
    </row>
    <row r="956" spans="1:9" x14ac:dyDescent="0.15">
      <c r="A956" s="1">
        <v>42</v>
      </c>
      <c r="B956" s="1" t="s">
        <v>327</v>
      </c>
      <c r="C956" s="1">
        <v>10</v>
      </c>
      <c r="D956" s="1" t="s">
        <v>23</v>
      </c>
      <c r="E956" s="6">
        <f>IF(logVir!E956&lt;&gt;0,logVir!K956-SKir!K956*logKir!K956-SLir!K956*logHir!K956-SLir!K956*logQir!E956,0)</f>
        <v>-0.38498841880915147</v>
      </c>
      <c r="F956" s="6">
        <f>IF(logVir!F956&lt;&gt;0,logVir!L956-SKir!L956*logKir!L956-SLir!L956*logHir!L956-SLir!L956*logQir!F956,0)</f>
        <v>-0.18903029803679522</v>
      </c>
      <c r="G956" s="6">
        <f>IF(logVir!G956&lt;&gt;0,logVir!M956-SKir!M956*logKir!M956-SLir!M956*logHir!M956-SLir!M956*logQir!G956,0)</f>
        <v>-0.3471746372657375</v>
      </c>
      <c r="H956" s="6">
        <f>IF(logVir!H956&lt;&gt;0,logVir!N956-SKir!N956*logKir!N956-SLir!N956*logHir!N956-SLir!N956*logQir!H956,0)</f>
        <v>-0.18235850128769482</v>
      </c>
      <c r="I956" s="6">
        <f>IF(logVir!I956&lt;&gt;0,logVir!O956-SKir!O956*logKir!O956-SLir!O956*logHir!O956-SLir!O956*logQir!I956,0)</f>
        <v>-0.23967733641621392</v>
      </c>
    </row>
    <row r="957" spans="1:9" x14ac:dyDescent="0.15">
      <c r="A957" s="1">
        <v>42</v>
      </c>
      <c r="B957" s="1" t="s">
        <v>327</v>
      </c>
      <c r="C957" s="1">
        <v>11</v>
      </c>
      <c r="D957" s="1" t="s">
        <v>24</v>
      </c>
      <c r="E957" s="6">
        <f>IF(logVir!E957&lt;&gt;0,logVir!K957-SKir!K957*logKir!K957-SLir!K957*logHir!K957-SLir!K957*logQir!E957,0)</f>
        <v>-0.45513189287367828</v>
      </c>
      <c r="F957" s="6">
        <f>IF(logVir!F957&lt;&gt;0,logVir!L957-SKir!L957*logKir!L957-SLir!L957*logHir!L957-SLir!L957*logQir!F957,0)</f>
        <v>0.52230099992800272</v>
      </c>
      <c r="G957" s="6">
        <f>IF(logVir!G957&lt;&gt;0,logVir!M957-SKir!M957*logKir!M957-SLir!M957*logHir!M957-SLir!M957*logQir!G957,0)</f>
        <v>-0.56706653309513944</v>
      </c>
      <c r="H957" s="6">
        <f>IF(logVir!H957&lt;&gt;0,logVir!N957-SKir!N957*logKir!N957-SLir!N957*logHir!N957-SLir!N957*logQir!H957,0)</f>
        <v>-0.18540477344219297</v>
      </c>
      <c r="I957" s="6">
        <f>IF(logVir!I957&lt;&gt;0,logVir!O957-SKir!O957*logKir!O957-SLir!O957*logHir!O957-SLir!O957*logQir!I957,0)</f>
        <v>0.71990695058809295</v>
      </c>
    </row>
    <row r="958" spans="1:9" x14ac:dyDescent="0.15">
      <c r="A958" s="1">
        <v>42</v>
      </c>
      <c r="B958" s="1" t="s">
        <v>327</v>
      </c>
      <c r="C958" s="1">
        <v>12</v>
      </c>
      <c r="D958" s="1" t="s">
        <v>25</v>
      </c>
      <c r="E958" s="6">
        <f>IF(logVir!E958&lt;&gt;0,logVir!K958-SKir!K958*logKir!K958-SLir!K958*logHir!K958-SLir!K958*logQir!E958,0)</f>
        <v>0.11245536531809852</v>
      </c>
      <c r="F958" s="6">
        <f>IF(logVir!F958&lt;&gt;0,logVir!L958-SKir!L958*logKir!L958-SLir!L958*logHir!L958-SLir!L958*logQir!F958,0)</f>
        <v>-0.6082334787107615</v>
      </c>
      <c r="G958" s="6">
        <f>IF(logVir!G958&lt;&gt;0,logVir!M958-SKir!M958*logKir!M958-SLir!M958*logHir!M958-SLir!M958*logQir!G958,0)</f>
        <v>0.28740581970224516</v>
      </c>
      <c r="H958" s="6">
        <f>IF(logVir!H958&lt;&gt;0,logVir!N958-SKir!N958*logKir!N958-SLir!N958*logHir!N958-SLir!N958*logQir!H958,0)</f>
        <v>-0.17941972867506301</v>
      </c>
      <c r="I958" s="6">
        <f>IF(logVir!I958&lt;&gt;0,logVir!O958-SKir!O958*logKir!O958-SLir!O958*logHir!O958-SLir!O958*logQir!I958,0)</f>
        <v>-3.6598704070970538E-2</v>
      </c>
    </row>
    <row r="959" spans="1:9" x14ac:dyDescent="0.15">
      <c r="A959" s="1">
        <v>42</v>
      </c>
      <c r="B959" s="1" t="s">
        <v>327</v>
      </c>
      <c r="C959" s="1">
        <v>13</v>
      </c>
      <c r="D959" s="1" t="s">
        <v>26</v>
      </c>
      <c r="E959" s="6">
        <f>IF(logVir!E959&lt;&gt;0,logVir!K959-SKir!K959*logKir!K959-SLir!K959*logHir!K959-SLir!K959*logQir!E959,0)</f>
        <v>0.39285232731713421</v>
      </c>
      <c r="F959" s="6">
        <f>IF(logVir!F959&lt;&gt;0,logVir!L959-SKir!L959*logKir!L959-SLir!L959*logHir!L959-SLir!L959*logQir!F959,0)</f>
        <v>-1.0443548989739428</v>
      </c>
      <c r="G959" s="6">
        <f>IF(logVir!G959&lt;&gt;0,logVir!M959-SKir!M959*logKir!M959-SLir!M959*logHir!M959-SLir!M959*logQir!G959,0)</f>
        <v>3.4343300966770601E-2</v>
      </c>
      <c r="H959" s="6">
        <f>IF(logVir!H959&lt;&gt;0,logVir!N959-SKir!N959*logKir!N959-SLir!N959*logHir!N959-SLir!N959*logQir!H959,0)</f>
        <v>-0.64889611654103685</v>
      </c>
      <c r="I959" s="6">
        <f>IF(logVir!I959&lt;&gt;0,logVir!O959-SKir!O959*logKir!O959-SLir!O959*logHir!O959-SLir!O959*logQir!I959,0)</f>
        <v>-0.711862763076892</v>
      </c>
    </row>
    <row r="960" spans="1:9" x14ac:dyDescent="0.15">
      <c r="A960" s="1">
        <v>42</v>
      </c>
      <c r="B960" s="1" t="s">
        <v>327</v>
      </c>
      <c r="C960" s="1">
        <v>14</v>
      </c>
      <c r="D960" s="1" t="s">
        <v>27</v>
      </c>
      <c r="E960" s="6">
        <f>IF(logVir!E960&lt;&gt;0,logVir!K960-SKir!K960*logKir!K960-SLir!K960*logHir!K960-SLir!K960*logQir!E960,0)</f>
        <v>0.57912978144496241</v>
      </c>
      <c r="F960" s="6">
        <f>IF(logVir!F960&lt;&gt;0,logVir!L960-SKir!L960*logKir!L960-SLir!L960*logHir!L960-SLir!L960*logQir!F960,0)</f>
        <v>-0.71838945482010097</v>
      </c>
      <c r="G960" s="6">
        <f>IF(logVir!G960&lt;&gt;0,logVir!M960-SKir!M960*logKir!M960-SLir!M960*logHir!M960-SLir!M960*logQir!G960,0)</f>
        <v>-0.48455342722216188</v>
      </c>
      <c r="H960" s="6">
        <f>IF(logVir!H960&lt;&gt;0,logVir!N960-SKir!N960*logKir!N960-SLir!N960*logHir!N960-SLir!N960*logQir!H960,0)</f>
        <v>-1.1114721759091568</v>
      </c>
      <c r="I960" s="6">
        <f>IF(logVir!I960&lt;&gt;0,logVir!O960-SKir!O960*logKir!O960-SLir!O960*logHir!O960-SLir!O960*logQir!I960,0)</f>
        <v>-2.053883854109726</v>
      </c>
    </row>
    <row r="961" spans="1:9" x14ac:dyDescent="0.15">
      <c r="A961" s="1">
        <v>42</v>
      </c>
      <c r="B961" s="1" t="s">
        <v>327</v>
      </c>
      <c r="C961" s="1">
        <v>15</v>
      </c>
      <c r="D961" s="1" t="s">
        <v>28</v>
      </c>
      <c r="E961" s="6">
        <f>IF(logVir!E961&lt;&gt;0,logVir!K961-SKir!K961*logKir!K961-SLir!K961*logHir!K961-SLir!K961*logQir!E961,0)</f>
        <v>-0.14452062301924598</v>
      </c>
      <c r="F961" s="6">
        <f>IF(logVir!F961&lt;&gt;0,logVir!L961-SKir!L961*logKir!L961-SLir!L961*logHir!L961-SLir!L961*logQir!F961,0)</f>
        <v>-0.25435326229050403</v>
      </c>
      <c r="G961" s="6">
        <f>IF(logVir!G961&lt;&gt;0,logVir!M961-SKir!M961*logKir!M961-SLir!M961*logHir!M961-SLir!M961*logQir!G961,0)</f>
        <v>-0.25193520998337049</v>
      </c>
      <c r="H961" s="6">
        <f>IF(logVir!H961&lt;&gt;0,logVir!N961-SKir!N961*logKir!N961-SLir!N961*logHir!N961-SLir!N961*logQir!H961,0)</f>
        <v>-0.25962326434819472</v>
      </c>
      <c r="I961" s="6">
        <f>IF(logVir!I961&lt;&gt;0,logVir!O961-SKir!O961*logKir!O961-SLir!O961*logHir!O961-SLir!O961*logQir!I961,0)</f>
        <v>-0.17310128069134023</v>
      </c>
    </row>
    <row r="962" spans="1:9" x14ac:dyDescent="0.15">
      <c r="A962" s="1">
        <v>42</v>
      </c>
      <c r="B962" s="1" t="s">
        <v>326</v>
      </c>
      <c r="C962" s="1">
        <v>16</v>
      </c>
      <c r="D962" s="1" t="s">
        <v>11</v>
      </c>
      <c r="E962" s="6">
        <f>IF(logVir!E962&lt;&gt;0,logVir!K962-SKir!K962*logKir!K962-SLir!K962*logHir!K962-SLir!K962*logQir!E962,0)</f>
        <v>-0.23361127247383096</v>
      </c>
      <c r="F962" s="6">
        <f>IF(logVir!F962&lt;&gt;0,logVir!L962-SKir!L962*logKir!L962-SLir!L962*logHir!L962-SLir!L962*logQir!F962,0)</f>
        <v>-8.5370539019602162E-2</v>
      </c>
      <c r="G962" s="6">
        <f>IF(logVir!G962&lt;&gt;0,logVir!M962-SKir!M962*logKir!M962-SLir!M962*logHir!M962-SLir!M962*logQir!G962,0)</f>
        <v>-0.16337540542596629</v>
      </c>
      <c r="H962" s="6">
        <f>IF(logVir!H962&lt;&gt;0,logVir!N962-SKir!N962*logKir!N962-SLir!N962*logHir!N962-SLir!N962*logQir!H962,0)</f>
        <v>-0.1596719525483255</v>
      </c>
      <c r="I962" s="6">
        <f>IF(logVir!I962&lt;&gt;0,logVir!O962-SKir!O962*logKir!O962-SLir!O962*logHir!O962-SLir!O962*logQir!I962,0)</f>
        <v>-0.28854434712111898</v>
      </c>
    </row>
    <row r="963" spans="1:9" x14ac:dyDescent="0.15">
      <c r="A963" s="1">
        <v>42</v>
      </c>
      <c r="B963" s="1" t="s">
        <v>326</v>
      </c>
      <c r="C963" s="1">
        <v>17</v>
      </c>
      <c r="D963" s="1" t="s">
        <v>12</v>
      </c>
      <c r="E963" s="6">
        <f>IF(logVir!E963&lt;&gt;0,logVir!K963-SKir!K963*logKir!K963-SLir!K963*logHir!K963-SLir!K963*logQir!E963,0)</f>
        <v>-0.15917371342301573</v>
      </c>
      <c r="F963" s="6">
        <f>IF(logVir!F963&lt;&gt;0,logVir!L963-SKir!L963*logKir!L963-SLir!L963*logHir!L963-SLir!L963*logQir!F963,0)</f>
        <v>-0.49177445647606777</v>
      </c>
      <c r="G963" s="6">
        <f>IF(logVir!G963&lt;&gt;0,logVir!M963-SKir!M963*logKir!M963-SLir!M963*logHir!M963-SLir!M963*logQir!G963,0)</f>
        <v>-7.5778642741028218E-2</v>
      </c>
      <c r="H963" s="6">
        <f>IF(logVir!H963&lt;&gt;0,logVir!N963-SKir!N963*logKir!N963-SLir!N963*logHir!N963-SLir!N963*logQir!H963,0)</f>
        <v>-0.24934750670346906</v>
      </c>
      <c r="I963" s="6">
        <f>IF(logVir!I963&lt;&gt;0,logVir!O963-SKir!O963*logKir!O963-SLir!O963*logHir!O963-SLir!O963*logQir!I963,0)</f>
        <v>-0.2678965284873297</v>
      </c>
    </row>
    <row r="964" spans="1:9" x14ac:dyDescent="0.15">
      <c r="A964" s="1">
        <v>42</v>
      </c>
      <c r="B964" s="1" t="s">
        <v>326</v>
      </c>
      <c r="C964" s="1">
        <v>18</v>
      </c>
      <c r="D964" s="1" t="s">
        <v>13</v>
      </c>
      <c r="E964" s="6">
        <f>IF(logVir!E964&lt;&gt;0,logVir!K964-SKir!K964*logKir!K964-SLir!K964*logHir!K964-SLir!K964*logQir!E964,0)</f>
        <v>-0.2148688416784591</v>
      </c>
      <c r="F964" s="6">
        <f>IF(logVir!F964&lt;&gt;0,logVir!L964-SKir!L964*logKir!L964-SLir!L964*logHir!L964-SLir!L964*logQir!F964,0)</f>
        <v>-0.10113475315220311</v>
      </c>
      <c r="G964" s="6">
        <f>IF(logVir!G964&lt;&gt;0,logVir!M964-SKir!M964*logKir!M964-SLir!M964*logHir!M964-SLir!M964*logQir!G964,0)</f>
        <v>-0.14175598328445541</v>
      </c>
      <c r="H964" s="6">
        <f>IF(logVir!H964&lt;&gt;0,logVir!N964-SKir!N964*logKir!N964-SLir!N964*logHir!N964-SLir!N964*logQir!H964,0)</f>
        <v>5.3824208997248137E-2</v>
      </c>
      <c r="I964" s="6">
        <f>IF(logVir!I964&lt;&gt;0,logVir!O964-SKir!O964*logKir!O964-SLir!O964*logHir!O964-SLir!O964*logQir!I964,0)</f>
        <v>2.8013698509071483E-3</v>
      </c>
    </row>
    <row r="965" spans="1:9" x14ac:dyDescent="0.15">
      <c r="A965" s="1">
        <v>42</v>
      </c>
      <c r="B965" s="1" t="s">
        <v>326</v>
      </c>
      <c r="C965" s="1">
        <v>19</v>
      </c>
      <c r="D965" s="1" t="s">
        <v>14</v>
      </c>
      <c r="E965" s="6">
        <f>IF(logVir!E965&lt;&gt;0,logVir!K965-SKir!K965*logKir!K965-SLir!K965*logHir!K965-SLir!K965*logQir!E965,0)</f>
        <v>-0.67586828119069253</v>
      </c>
      <c r="F965" s="6">
        <f>IF(logVir!F965&lt;&gt;0,logVir!L965-SKir!L965*logKir!L965-SLir!L965*logHir!L965-SLir!L965*logQir!F965,0)</f>
        <v>-0.30308531160608987</v>
      </c>
      <c r="G965" s="6">
        <f>IF(logVir!G965&lt;&gt;0,logVir!M965-SKir!M965*logKir!M965-SLir!M965*logHir!M965-SLir!M965*logQir!G965,0)</f>
        <v>-0.2995477609958308</v>
      </c>
      <c r="H965" s="6">
        <f>IF(logVir!H965&lt;&gt;0,logVir!N965-SKir!N965*logKir!N965-SLir!N965*logHir!N965-SLir!N965*logQir!H965,0)</f>
        <v>-0.18732830204042308</v>
      </c>
      <c r="I965" s="6">
        <f>IF(logVir!I965&lt;&gt;0,logVir!O965-SKir!O965*logKir!O965-SLir!O965*logHir!O965-SLir!O965*logQir!I965,0)</f>
        <v>-0.3884820576969108</v>
      </c>
    </row>
    <row r="966" spans="1:9" x14ac:dyDescent="0.15">
      <c r="A966" s="1">
        <v>42</v>
      </c>
      <c r="B966" s="1" t="s">
        <v>326</v>
      </c>
      <c r="C966" s="1">
        <v>20</v>
      </c>
      <c r="D966" s="1" t="s">
        <v>15</v>
      </c>
      <c r="E966" s="6">
        <f>IF(logVir!E966&lt;&gt;0,logVir!K966-SKir!K966*logKir!K966-SLir!K966*logHir!K966-SLir!K966*logQir!E966,0)</f>
        <v>-9.7751376843719096E-2</v>
      </c>
      <c r="F966" s="6">
        <f>IF(logVir!F966&lt;&gt;0,logVir!L966-SKir!L966*logKir!L966-SLir!L966*logHir!L966-SLir!L966*logQir!F966,0)</f>
        <v>-0.26780379516779973</v>
      </c>
      <c r="G966" s="6">
        <f>IF(logVir!G966&lt;&gt;0,logVir!M966-SKir!M966*logKir!M966-SLir!M966*logHir!M966-SLir!M966*logQir!G966,0)</f>
        <v>-0.21398991992584557</v>
      </c>
      <c r="H966" s="6">
        <f>IF(logVir!H966&lt;&gt;0,logVir!N966-SKir!N966*logKir!N966-SLir!N966*logHir!N966-SLir!N966*logQir!H966,0)</f>
        <v>-0.15311076080090472</v>
      </c>
      <c r="I966" s="6">
        <f>IF(logVir!I966&lt;&gt;0,logVir!O966-SKir!O966*logKir!O966-SLir!O966*logHir!O966-SLir!O966*logQir!I966,0)</f>
        <v>-0.16421667993259351</v>
      </c>
    </row>
    <row r="967" spans="1:9" x14ac:dyDescent="0.15">
      <c r="A967" s="1">
        <v>42</v>
      </c>
      <c r="B967" s="1" t="s">
        <v>326</v>
      </c>
      <c r="C967" s="1">
        <v>21</v>
      </c>
      <c r="D967" s="1" t="s">
        <v>16</v>
      </c>
      <c r="E967" s="6">
        <f>IF(logVir!E967&lt;&gt;0,logVir!K967-SKir!K967*logKir!K967-SLir!K967*logHir!K967-SLir!K967*logQir!E967,0)</f>
        <v>-0.4179590161697152</v>
      </c>
      <c r="F967" s="6">
        <f>IF(logVir!F967&lt;&gt;0,logVir!L967-SKir!L967*logKir!L967-SLir!L967*logHir!L967-SLir!L967*logQir!F967,0)</f>
        <v>-0.19366331798110059</v>
      </c>
      <c r="G967" s="6">
        <f>IF(logVir!G967&lt;&gt;0,logVir!M967-SKir!M967*logKir!M967-SLir!M967*logHir!M967-SLir!M967*logQir!G967,0)</f>
        <v>7.6551656240405372E-2</v>
      </c>
      <c r="H967" s="6">
        <f>IF(logVir!H967&lt;&gt;0,logVir!N967-SKir!N967*logKir!N967-SLir!N967*logHir!N967-SLir!N967*logQir!H967,0)</f>
        <v>0.13553700515716352</v>
      </c>
      <c r="I967" s="6">
        <f>IF(logVir!I967&lt;&gt;0,logVir!O967-SKir!O967*logKir!O967-SLir!O967*logHir!O967-SLir!O967*logQir!I967,0)</f>
        <v>0.13881169833001233</v>
      </c>
    </row>
    <row r="968" spans="1:9" x14ac:dyDescent="0.15">
      <c r="A968" s="1">
        <v>42</v>
      </c>
      <c r="B968" s="1" t="s">
        <v>200</v>
      </c>
      <c r="C968" s="1">
        <v>22</v>
      </c>
      <c r="D968" s="1" t="s">
        <v>8</v>
      </c>
      <c r="E968" s="6">
        <f>IF(logVir!E968&lt;&gt;0,logVir!K968-SKir!K968*logKir!K968-SLir!K968*logHir!K968-SLir!K968*logQir!E968,0)</f>
        <v>-3.9197759512798643E-2</v>
      </c>
      <c r="F968" s="6">
        <f>IF(logVir!F968&lt;&gt;0,logVir!L968-SKir!L968*logKir!L968-SLir!L968*logHir!L968-SLir!L968*logQir!F968,0)</f>
        <v>7.493442789769978E-3</v>
      </c>
      <c r="G968" s="6">
        <f>IF(logVir!G968&lt;&gt;0,logVir!M968-SKir!M968*logKir!M968-SLir!M968*logHir!M968-SLir!M968*logQir!G968,0)</f>
        <v>-9.3376794797843971E-2</v>
      </c>
      <c r="H968" s="6">
        <f>IF(logVir!H968&lt;&gt;0,logVir!N968-SKir!N968*logKir!N968-SLir!N968*logHir!N968-SLir!N968*logQir!H968,0)</f>
        <v>-7.4676430087282822E-2</v>
      </c>
      <c r="I968" s="6">
        <f>IF(logVir!I968&lt;&gt;0,logVir!O968-SKir!O968*logKir!O968-SLir!O968*logHir!O968-SLir!O968*logQir!I968,0)</f>
        <v>-5.9484354690484686E-2</v>
      </c>
    </row>
    <row r="969" spans="1:9" x14ac:dyDescent="0.15">
      <c r="A969" s="1">
        <v>42</v>
      </c>
      <c r="B969" s="1" t="s">
        <v>200</v>
      </c>
      <c r="C969" s="1">
        <v>23</v>
      </c>
      <c r="D969" s="1" t="s">
        <v>29</v>
      </c>
      <c r="E969" s="6">
        <f>IF(logVir!E969&lt;&gt;0,logVir!K969-SKir!K969*logKir!K969-SLir!K969*logHir!K969-SLir!K969*logQir!E969,0)</f>
        <v>-0.15088975680404818</v>
      </c>
      <c r="F969" s="6">
        <f>IF(logVir!F969&lt;&gt;0,logVir!L969-SKir!L969*logKir!L969-SLir!L969*logHir!L969-SLir!L969*logQir!F969,0)</f>
        <v>-5.3955848696294259E-2</v>
      </c>
      <c r="G969" s="6">
        <f>IF(logVir!G969&lt;&gt;0,logVir!M969-SKir!M969*logKir!M969-SLir!M969*logHir!M969-SLir!M969*logQir!G969,0)</f>
        <v>-2.6733623203352109E-3</v>
      </c>
      <c r="H969" s="6">
        <f>IF(logVir!H969&lt;&gt;0,logVir!N969-SKir!N969*logKir!N969-SLir!N969*logHir!N969-SLir!N969*logQir!H969,0)</f>
        <v>1.7913337045185676E-2</v>
      </c>
      <c r="I969" s="6">
        <f>IF(logVir!I969&lt;&gt;0,logVir!O969-SKir!O969*logKir!O969-SLir!O969*logHir!O969-SLir!O969*logQir!I969,0)</f>
        <v>-2.8748384790976543E-2</v>
      </c>
    </row>
    <row r="970" spans="1:9" x14ac:dyDescent="0.15">
      <c r="A970" s="1">
        <v>43</v>
      </c>
      <c r="B970" s="1" t="s">
        <v>328</v>
      </c>
      <c r="C970" s="1">
        <v>1</v>
      </c>
      <c r="D970" s="1" t="s">
        <v>9</v>
      </c>
      <c r="E970" s="6">
        <f>IF(logVir!E970&lt;&gt;0,logVir!K970-SKir!K970*logKir!K970-SLir!K970*logHir!K970-SLir!K970*logQir!E970,0)</f>
        <v>5.5957160426426053E-2</v>
      </c>
      <c r="F970" s="6">
        <f>IF(logVir!F970&lt;&gt;0,logVir!L970-SKir!L970*logKir!L970-SLir!L970*logHir!L970-SLir!L970*logQir!F970,0)</f>
        <v>0.10260309284864347</v>
      </c>
      <c r="G970" s="6">
        <f>IF(logVir!G970&lt;&gt;0,logVir!M970-SKir!M970*logKir!M970-SLir!M970*logHir!M970-SLir!M970*logQir!G970,0)</f>
        <v>0.25842720758785293</v>
      </c>
      <c r="H970" s="6">
        <f>IF(logVir!H970&lt;&gt;0,logVir!N970-SKir!N970*logKir!N970-SLir!N970*logHir!N970-SLir!N970*logQir!H970,0)</f>
        <v>0.35836987286713751</v>
      </c>
      <c r="I970" s="6">
        <f>IF(logVir!I970&lt;&gt;0,logVir!O970-SKir!O970*logKir!O970-SLir!O970*logHir!O970-SLir!O970*logQir!I970,0)</f>
        <v>0.15124374964973578</v>
      </c>
    </row>
    <row r="971" spans="1:9" x14ac:dyDescent="0.15">
      <c r="A971" s="1">
        <v>43</v>
      </c>
      <c r="B971" s="1" t="s">
        <v>328</v>
      </c>
      <c r="C971" s="1">
        <v>2</v>
      </c>
      <c r="D971" s="1" t="s">
        <v>10</v>
      </c>
      <c r="E971" s="6">
        <f>IF(logVir!E971&lt;&gt;0,logVir!K971-SKir!K971*logKir!K971-SLir!K971*logHir!K971-SLir!K971*logQir!E971,0)</f>
        <v>0.11853467490610432</v>
      </c>
      <c r="F971" s="6">
        <f>IF(logVir!F971&lt;&gt;0,logVir!L971-SKir!L971*logKir!L971-SLir!L971*logHir!L971-SLir!L971*logQir!F971,0)</f>
        <v>-8.8473741914647519E-2</v>
      </c>
      <c r="G971" s="6">
        <f>IF(logVir!G971&lt;&gt;0,logVir!M971-SKir!M971*logKir!M971-SLir!M971*logHir!M971-SLir!M971*logQir!G971,0)</f>
        <v>0.26540683931645948</v>
      </c>
      <c r="H971" s="6">
        <f>IF(logVir!H971&lt;&gt;0,logVir!N971-SKir!N971*logKir!N971-SLir!N971*logHir!N971-SLir!N971*logQir!H971,0)</f>
        <v>7.9102474314435428E-2</v>
      </c>
      <c r="I971" s="6">
        <f>IF(logVir!I971&lt;&gt;0,logVir!O971-SKir!O971*logKir!O971-SLir!O971*logHir!O971-SLir!O971*logQir!I971,0)</f>
        <v>0.11018168501249723</v>
      </c>
    </row>
    <row r="972" spans="1:9" x14ac:dyDescent="0.15">
      <c r="A972" s="1">
        <v>43</v>
      </c>
      <c r="B972" s="1" t="s">
        <v>329</v>
      </c>
      <c r="C972" s="1">
        <v>3</v>
      </c>
      <c r="D972" s="1" t="s">
        <v>17</v>
      </c>
      <c r="E972" s="6">
        <f>IF(logVir!E972&lt;&gt;0,logVir!K972-SKir!K972*logKir!K972-SLir!K972*logHir!K972-SLir!K972*logQir!E972,0)</f>
        <v>-0.26441190637327328</v>
      </c>
      <c r="F972" s="6">
        <f>IF(logVir!F972&lt;&gt;0,logVir!L972-SKir!L972*logKir!L972-SLir!L972*logHir!L972-SLir!L972*logQir!F972,0)</f>
        <v>-0.24488528134578016</v>
      </c>
      <c r="G972" s="6">
        <f>IF(logVir!G972&lt;&gt;0,logVir!M972-SKir!M972*logKir!M972-SLir!M972*logHir!M972-SLir!M972*logQir!G972,0)</f>
        <v>-0.22347886871607955</v>
      </c>
      <c r="H972" s="6">
        <f>IF(logVir!H972&lt;&gt;0,logVir!N972-SKir!N972*logKir!N972-SLir!N972*logHir!N972-SLir!N972*logQir!H972,0)</f>
        <v>-0.37265120606014057</v>
      </c>
      <c r="I972" s="6">
        <f>IF(logVir!I972&lt;&gt;0,logVir!O972-SKir!O972*logKir!O972-SLir!O972*logHir!O972-SLir!O972*logQir!I972,0)</f>
        <v>-0.14938367029322808</v>
      </c>
    </row>
    <row r="973" spans="1:9" x14ac:dyDescent="0.15">
      <c r="A973" s="1">
        <v>43</v>
      </c>
      <c r="B973" s="1" t="s">
        <v>329</v>
      </c>
      <c r="C973" s="1">
        <v>4</v>
      </c>
      <c r="D973" s="1" t="s">
        <v>18</v>
      </c>
      <c r="E973" s="6">
        <f>IF(logVir!E973&lt;&gt;0,logVir!K973-SKir!K973*logKir!K973-SLir!K973*logHir!K973-SLir!K973*logQir!E973,0)</f>
        <v>0.13911805170093194</v>
      </c>
      <c r="F973" s="6">
        <f>IF(logVir!F973&lt;&gt;0,logVir!L973-SKir!L973*logKir!L973-SLir!L973*logHir!L973-SLir!L973*logQir!F973,0)</f>
        <v>-4.5839130768311254E-2</v>
      </c>
      <c r="G973" s="6">
        <f>IF(logVir!G973&lt;&gt;0,logVir!M973-SKir!M973*logKir!M973-SLir!M973*logHir!M973-SLir!M973*logQir!G973,0)</f>
        <v>-6.9572676948473064E-2</v>
      </c>
      <c r="H973" s="6">
        <f>IF(logVir!H973&lt;&gt;0,logVir!N973-SKir!N973*logKir!N973-SLir!N973*logHir!N973-SLir!N973*logQir!H973,0)</f>
        <v>-0.23473781061391252</v>
      </c>
      <c r="I973" s="6">
        <f>IF(logVir!I973&lt;&gt;0,logVir!O973-SKir!O973*logKir!O973-SLir!O973*logHir!O973-SLir!O973*logQir!I973,0)</f>
        <v>-0.21818843171405056</v>
      </c>
    </row>
    <row r="974" spans="1:9" x14ac:dyDescent="0.15">
      <c r="A974" s="1">
        <v>43</v>
      </c>
      <c r="B974" s="1" t="s">
        <v>329</v>
      </c>
      <c r="C974" s="1">
        <v>5</v>
      </c>
      <c r="D974" s="1" t="s">
        <v>19</v>
      </c>
      <c r="E974" s="6">
        <f>IF(logVir!E974&lt;&gt;0,logVir!K974-SKir!K974*logKir!K974-SLir!K974*logHir!K974-SLir!K974*logQir!E974,0)</f>
        <v>4.6900485079971119E-2</v>
      </c>
      <c r="F974" s="6">
        <f>IF(logVir!F974&lt;&gt;0,logVir!L974-SKir!L974*logKir!L974-SLir!L974*logHir!L974-SLir!L974*logQir!F974,0)</f>
        <v>-0.25356459025514971</v>
      </c>
      <c r="G974" s="6">
        <f>IF(logVir!G974&lt;&gt;0,logVir!M974-SKir!M974*logKir!M974-SLir!M974*logHir!M974-SLir!M974*logQir!G974,0)</f>
        <v>-0.23702883293642438</v>
      </c>
      <c r="H974" s="6">
        <f>IF(logVir!H974&lt;&gt;0,logVir!N974-SKir!N974*logKir!N974-SLir!N974*logHir!N974-SLir!N974*logQir!H974,0)</f>
        <v>3.3981490660140633E-2</v>
      </c>
      <c r="I974" s="6">
        <f>IF(logVir!I974&lt;&gt;0,logVir!O974-SKir!O974*logKir!O974-SLir!O974*logHir!O974-SLir!O974*logQir!I974,0)</f>
        <v>0.36284195682055775</v>
      </c>
    </row>
    <row r="975" spans="1:9" x14ac:dyDescent="0.15">
      <c r="A975" s="1">
        <v>43</v>
      </c>
      <c r="B975" s="1" t="s">
        <v>329</v>
      </c>
      <c r="C975" s="1">
        <v>6</v>
      </c>
      <c r="D975" s="1" t="s">
        <v>3</v>
      </c>
      <c r="E975" s="6">
        <f>IF(logVir!E975&lt;&gt;0,logVir!K975-SKir!K975*logKir!K975-SLir!K975*logHir!K975-SLir!K975*logQir!E975,0)</f>
        <v>-4.1181629904941619E-2</v>
      </c>
      <c r="F975" s="6">
        <f>IF(logVir!F975&lt;&gt;0,logVir!L975-SKir!L975*logKir!L975-SLir!L975*logHir!L975-SLir!L975*logQir!F975,0)</f>
        <v>-0.42828812728744908</v>
      </c>
      <c r="G975" s="6">
        <f>IF(logVir!G975&lt;&gt;0,logVir!M975-SKir!M975*logKir!M975-SLir!M975*logHir!M975-SLir!M975*logQir!G975,0)</f>
        <v>-0.18973529233734826</v>
      </c>
      <c r="H975" s="6">
        <f>IF(logVir!H975&lt;&gt;0,logVir!N975-SKir!N975*logKir!N975-SLir!N975*logHir!N975-SLir!N975*logQir!H975,0)</f>
        <v>7.9650163994848949E-3</v>
      </c>
      <c r="I975" s="6">
        <f>IF(logVir!I975&lt;&gt;0,logVir!O975-SKir!O975*logKir!O975-SLir!O975*logHir!O975-SLir!O975*logQir!I975,0)</f>
        <v>-0.2036039142919891</v>
      </c>
    </row>
    <row r="976" spans="1:9" x14ac:dyDescent="0.15">
      <c r="A976" s="1">
        <v>43</v>
      </c>
      <c r="B976" s="1" t="s">
        <v>329</v>
      </c>
      <c r="C976" s="1">
        <v>7</v>
      </c>
      <c r="D976" s="1" t="s">
        <v>20</v>
      </c>
      <c r="E976" s="6">
        <f>IF(logVir!E976&lt;&gt;0,logVir!K976-SKir!K976*logKir!K976-SLir!K976*logHir!K976-SLir!K976*logQir!E976,0)</f>
        <v>-2.0056620621592886E-2</v>
      </c>
      <c r="F976" s="6">
        <f>IF(logVir!F976&lt;&gt;0,logVir!L976-SKir!L976*logKir!L976-SLir!L976*logHir!L976-SLir!L976*logQir!F976,0)</f>
        <v>-1.5526896451061201</v>
      </c>
      <c r="G976" s="6">
        <f>IF(logVir!G976&lt;&gt;0,logVir!M976-SKir!M976*logKir!M976-SLir!M976*logHir!M976-SLir!M976*logQir!G976,0)</f>
        <v>-0.60005607137282024</v>
      </c>
      <c r="H976" s="6">
        <f>IF(logVir!H976&lt;&gt;0,logVir!N976-SKir!N976*logKir!N976-SLir!N976*logHir!N976-SLir!N976*logQir!H976,0)</f>
        <v>-0.13548156973084974</v>
      </c>
      <c r="I976" s="6">
        <f>IF(logVir!I976&lt;&gt;0,logVir!O976-SKir!O976*logKir!O976-SLir!O976*logHir!O976-SLir!O976*logQir!I976,0)</f>
        <v>0.57036850033075814</v>
      </c>
    </row>
    <row r="977" spans="1:9" x14ac:dyDescent="0.15">
      <c r="A977" s="1">
        <v>43</v>
      </c>
      <c r="B977" s="1" t="s">
        <v>329</v>
      </c>
      <c r="C977" s="1">
        <v>8</v>
      </c>
      <c r="D977" s="1" t="s">
        <v>21</v>
      </c>
      <c r="E977" s="6">
        <f>IF(logVir!E977&lt;&gt;0,logVir!K977-SKir!K977*logKir!K977-SLir!K977*logHir!K977-SLir!K977*logQir!E977,0)</f>
        <v>0.10207417923963852</v>
      </c>
      <c r="F977" s="6">
        <f>IF(logVir!F977&lt;&gt;0,logVir!L977-SKir!L977*logKir!L977-SLir!L977*logHir!L977-SLir!L977*logQir!F977,0)</f>
        <v>-6.5660545334564002E-2</v>
      </c>
      <c r="G977" s="6">
        <f>IF(logVir!G977&lt;&gt;0,logVir!M977-SKir!M977*logKir!M977-SLir!M977*logHir!M977-SLir!M977*logQir!G977,0)</f>
        <v>-0.22354984704872025</v>
      </c>
      <c r="H977" s="6">
        <f>IF(logVir!H977&lt;&gt;0,logVir!N977-SKir!N977*logKir!N977-SLir!N977*logHir!N977-SLir!N977*logQir!H977,0)</f>
        <v>-0.23024825309724331</v>
      </c>
      <c r="I977" s="6">
        <f>IF(logVir!I977&lt;&gt;0,logVir!O977-SKir!O977*logKir!O977-SLir!O977*logHir!O977-SLir!O977*logQir!I977,0)</f>
        <v>-0.33527096683529212</v>
      </c>
    </row>
    <row r="978" spans="1:9" x14ac:dyDescent="0.15">
      <c r="A978" s="1">
        <v>43</v>
      </c>
      <c r="B978" s="1" t="s">
        <v>329</v>
      </c>
      <c r="C978" s="1">
        <v>9</v>
      </c>
      <c r="D978" s="1" t="s">
        <v>22</v>
      </c>
      <c r="E978" s="6">
        <f>IF(logVir!E978&lt;&gt;0,logVir!K978-SKir!K978*logKir!K978-SLir!K978*logHir!K978-SLir!K978*logQir!E978,0)</f>
        <v>-0.39116387023404608</v>
      </c>
      <c r="F978" s="6">
        <f>IF(logVir!F978&lt;&gt;0,logVir!L978-SKir!L978*logKir!L978-SLir!L978*logHir!L978-SLir!L978*logQir!F978,0)</f>
        <v>3.1958511013470338E-2</v>
      </c>
      <c r="G978" s="6">
        <f>IF(logVir!G978&lt;&gt;0,logVir!M978-SKir!M978*logKir!M978-SLir!M978*logHir!M978-SLir!M978*logQir!G978,0)</f>
        <v>-9.5328802403017526E-2</v>
      </c>
      <c r="H978" s="6">
        <f>IF(logVir!H978&lt;&gt;0,logVir!N978-SKir!N978*logKir!N978-SLir!N978*logHir!N978-SLir!N978*logQir!H978,0)</f>
        <v>-0.29348025509263787</v>
      </c>
      <c r="I978" s="6">
        <f>IF(logVir!I978&lt;&gt;0,logVir!O978-SKir!O978*logKir!O978-SLir!O978*logHir!O978-SLir!O978*logQir!I978,0)</f>
        <v>0.33890673116713022</v>
      </c>
    </row>
    <row r="979" spans="1:9" x14ac:dyDescent="0.15">
      <c r="A979" s="1">
        <v>43</v>
      </c>
      <c r="B979" s="1" t="s">
        <v>329</v>
      </c>
      <c r="C979" s="1">
        <v>10</v>
      </c>
      <c r="D979" s="1" t="s">
        <v>23</v>
      </c>
      <c r="E979" s="6">
        <f>IF(logVir!E979&lt;&gt;0,logVir!K979-SKir!K979*logKir!K979-SLir!K979*logHir!K979-SLir!K979*logQir!E979,0)</f>
        <v>-0.31898471567043085</v>
      </c>
      <c r="F979" s="6">
        <f>IF(logVir!F979&lt;&gt;0,logVir!L979-SKir!L979*logKir!L979-SLir!L979*logHir!L979-SLir!L979*logQir!F979,0)</f>
        <v>-0.25833837630143652</v>
      </c>
      <c r="G979" s="6">
        <f>IF(logVir!G979&lt;&gt;0,logVir!M979-SKir!M979*logKir!M979-SLir!M979*logHir!M979-SLir!M979*logQir!G979,0)</f>
        <v>0.11180930148549523</v>
      </c>
      <c r="H979" s="6">
        <f>IF(logVir!H979&lt;&gt;0,logVir!N979-SKir!N979*logKir!N979-SLir!N979*logHir!N979-SLir!N979*logQir!H979,0)</f>
        <v>-3.60210473097968E-2</v>
      </c>
      <c r="I979" s="6">
        <f>IF(logVir!I979&lt;&gt;0,logVir!O979-SKir!O979*logKir!O979-SLir!O979*logHir!O979-SLir!O979*logQir!I979,0)</f>
        <v>-0.18860942248197668</v>
      </c>
    </row>
    <row r="980" spans="1:9" x14ac:dyDescent="0.15">
      <c r="A980" s="1">
        <v>43</v>
      </c>
      <c r="B980" s="1" t="s">
        <v>329</v>
      </c>
      <c r="C980" s="1">
        <v>11</v>
      </c>
      <c r="D980" s="1" t="s">
        <v>24</v>
      </c>
      <c r="E980" s="6">
        <f>IF(logVir!E980&lt;&gt;0,logVir!K980-SKir!K980*logKir!K980-SLir!K980*logHir!K980-SLir!K980*logQir!E980,0)</f>
        <v>-0.13938603929035673</v>
      </c>
      <c r="F980" s="6">
        <f>IF(logVir!F980&lt;&gt;0,logVir!L980-SKir!L980*logKir!L980-SLir!L980*logHir!L980-SLir!L980*logQir!F980,0)</f>
        <v>1.1826196018090734E-2</v>
      </c>
      <c r="G980" s="6">
        <f>IF(logVir!G980&lt;&gt;0,logVir!M980-SKir!M980*logKir!M980-SLir!M980*logHir!M980-SLir!M980*logQir!G980,0)</f>
        <v>-0.10246888997233659</v>
      </c>
      <c r="H980" s="6">
        <f>IF(logVir!H980&lt;&gt;0,logVir!N980-SKir!N980*logKir!N980-SLir!N980*logHir!N980-SLir!N980*logQir!H980,0)</f>
        <v>-0.29138406221323099</v>
      </c>
      <c r="I980" s="6">
        <f>IF(logVir!I980&lt;&gt;0,logVir!O980-SKir!O980*logKir!O980-SLir!O980*logHir!O980-SLir!O980*logQir!I980,0)</f>
        <v>-0.15016819927278341</v>
      </c>
    </row>
    <row r="981" spans="1:9" x14ac:dyDescent="0.15">
      <c r="A981" s="1">
        <v>43</v>
      </c>
      <c r="B981" s="1" t="s">
        <v>329</v>
      </c>
      <c r="C981" s="1">
        <v>12</v>
      </c>
      <c r="D981" s="1" t="s">
        <v>25</v>
      </c>
      <c r="E981" s="6">
        <f>IF(logVir!E981&lt;&gt;0,logVir!K981-SKir!K981*logKir!K981-SLir!K981*logHir!K981-SLir!K981*logQir!E981,0)</f>
        <v>0.24063473924779352</v>
      </c>
      <c r="F981" s="6">
        <f>IF(logVir!F981&lt;&gt;0,logVir!L981-SKir!L981*logKir!L981-SLir!L981*logHir!L981-SLir!L981*logQir!F981,0)</f>
        <v>5.39372273257991E-2</v>
      </c>
      <c r="G981" s="6">
        <f>IF(logVir!G981&lt;&gt;0,logVir!M981-SKir!M981*logKir!M981-SLir!M981*logHir!M981-SLir!M981*logQir!G981,0)</f>
        <v>-4.3843786224968137E-2</v>
      </c>
      <c r="H981" s="6">
        <f>IF(logVir!H981&lt;&gt;0,logVir!N981-SKir!N981*logKir!N981-SLir!N981*logHir!N981-SLir!N981*logQir!H981,0)</f>
        <v>-2.4269540771868929E-2</v>
      </c>
      <c r="I981" s="6">
        <f>IF(logVir!I981&lt;&gt;0,logVir!O981-SKir!O981*logKir!O981-SLir!O981*logHir!O981-SLir!O981*logQir!I981,0)</f>
        <v>-8.4865434337719897E-4</v>
      </c>
    </row>
    <row r="982" spans="1:9" x14ac:dyDescent="0.15">
      <c r="A982" s="1">
        <v>43</v>
      </c>
      <c r="B982" s="1" t="s">
        <v>329</v>
      </c>
      <c r="C982" s="1">
        <v>13</v>
      </c>
      <c r="D982" s="1" t="s">
        <v>26</v>
      </c>
      <c r="E982" s="6">
        <f>IF(logVir!E982&lt;&gt;0,logVir!K982-SKir!K982*logKir!K982-SLir!K982*logHir!K982-SLir!K982*logQir!E982,0)</f>
        <v>-0.56629967715379759</v>
      </c>
      <c r="F982" s="6">
        <f>IF(logVir!F982&lt;&gt;0,logVir!L982-SKir!L982*logKir!L982-SLir!L982*logHir!L982-SLir!L982*logQir!F982,0)</f>
        <v>0.10721092026123674</v>
      </c>
      <c r="G982" s="6">
        <f>IF(logVir!G982&lt;&gt;0,logVir!M982-SKir!M982*logKir!M982-SLir!M982*logHir!M982-SLir!M982*logQir!G982,0)</f>
        <v>-0.20739886309210495</v>
      </c>
      <c r="H982" s="6">
        <f>IF(logVir!H982&lt;&gt;0,logVir!N982-SKir!N982*logKir!N982-SLir!N982*logHir!N982-SLir!N982*logQir!H982,0)</f>
        <v>0.56636872940635596</v>
      </c>
      <c r="I982" s="6">
        <f>IF(logVir!I982&lt;&gt;0,logVir!O982-SKir!O982*logKir!O982-SLir!O982*logHir!O982-SLir!O982*logQir!I982,0)</f>
        <v>-0.84062390686973176</v>
      </c>
    </row>
    <row r="983" spans="1:9" x14ac:dyDescent="0.15">
      <c r="A983" s="1">
        <v>43</v>
      </c>
      <c r="B983" s="1" t="s">
        <v>329</v>
      </c>
      <c r="C983" s="1">
        <v>14</v>
      </c>
      <c r="D983" s="1" t="s">
        <v>27</v>
      </c>
      <c r="E983" s="6">
        <f>IF(logVir!E983&lt;&gt;0,logVir!K983-SKir!K983*logKir!K983-SLir!K983*logHir!K983-SLir!K983*logQir!E983,0)</f>
        <v>0.29601507417800965</v>
      </c>
      <c r="F983" s="6">
        <f>IF(logVir!F983&lt;&gt;0,logVir!L983-SKir!L983*logKir!L983-SLir!L983*logHir!L983-SLir!L983*logQir!F983,0)</f>
        <v>-1.0923275033504096</v>
      </c>
      <c r="G983" s="6">
        <f>IF(logVir!G983&lt;&gt;0,logVir!M983-SKir!M983*logKir!M983-SLir!M983*logHir!M983-SLir!M983*logQir!G983,0)</f>
        <v>-0.54715800444289697</v>
      </c>
      <c r="H983" s="6">
        <f>IF(logVir!H983&lt;&gt;0,logVir!N983-SKir!N983*logKir!N983-SLir!N983*logHir!N983-SLir!N983*logQir!H983,0)</f>
        <v>0.34054117984883714</v>
      </c>
      <c r="I983" s="6">
        <f>IF(logVir!I983&lt;&gt;0,logVir!O983-SKir!O983*logKir!O983-SLir!O983*logHir!O983-SLir!O983*logQir!I983,0)</f>
        <v>-0.20214861151363819</v>
      </c>
    </row>
    <row r="984" spans="1:9" x14ac:dyDescent="0.15">
      <c r="A984" s="1">
        <v>43</v>
      </c>
      <c r="B984" s="1" t="s">
        <v>329</v>
      </c>
      <c r="C984" s="1">
        <v>15</v>
      </c>
      <c r="D984" s="1" t="s">
        <v>28</v>
      </c>
      <c r="E984" s="6">
        <f>IF(logVir!E984&lt;&gt;0,logVir!K984-SKir!K984*logKir!K984-SLir!K984*logHir!K984-SLir!K984*logQir!E984,0)</f>
        <v>-0.15602423445535032</v>
      </c>
      <c r="F984" s="6">
        <f>IF(logVir!F984&lt;&gt;0,logVir!L984-SKir!L984*logKir!L984-SLir!L984*logHir!L984-SLir!L984*logQir!F984,0)</f>
        <v>-5.5164108837644651E-2</v>
      </c>
      <c r="G984" s="6">
        <f>IF(logVir!G984&lt;&gt;0,logVir!M984-SKir!M984*logKir!M984-SLir!M984*logHir!M984-SLir!M984*logQir!G984,0)</f>
        <v>2.5930425221203431E-2</v>
      </c>
      <c r="H984" s="6">
        <f>IF(logVir!H984&lt;&gt;0,logVir!N984-SKir!N984*logKir!N984-SLir!N984*logHir!N984-SLir!N984*logQir!H984,0)</f>
        <v>-0.14975361266305073</v>
      </c>
      <c r="I984" s="6">
        <f>IF(logVir!I984&lt;&gt;0,logVir!O984-SKir!O984*logKir!O984-SLir!O984*logHir!O984-SLir!O984*logQir!I984,0)</f>
        <v>-5.5328141902040197E-2</v>
      </c>
    </row>
    <row r="985" spans="1:9" x14ac:dyDescent="0.15">
      <c r="A985" s="1">
        <v>43</v>
      </c>
      <c r="B985" s="1" t="s">
        <v>328</v>
      </c>
      <c r="C985" s="1">
        <v>16</v>
      </c>
      <c r="D985" s="1" t="s">
        <v>11</v>
      </c>
      <c r="E985" s="6">
        <f>IF(logVir!E985&lt;&gt;0,logVir!K985-SKir!K985*logKir!K985-SLir!K985*logHir!K985-SLir!K985*logQir!E985,0)</f>
        <v>-0.45421412243171672</v>
      </c>
      <c r="F985" s="6">
        <f>IF(logVir!F985&lt;&gt;0,logVir!L985-SKir!L985*logKir!L985-SLir!L985*logHir!L985-SLir!L985*logQir!F985,0)</f>
        <v>-0.16958220733528626</v>
      </c>
      <c r="G985" s="6">
        <f>IF(logVir!G985&lt;&gt;0,logVir!M985-SKir!M985*logKir!M985-SLir!M985*logHir!M985-SLir!M985*logQir!G985,0)</f>
        <v>-0.17807334618340789</v>
      </c>
      <c r="H985" s="6">
        <f>IF(logVir!H985&lt;&gt;0,logVir!N985-SKir!N985*logKir!N985-SLir!N985*logHir!N985-SLir!N985*logQir!H985,0)</f>
        <v>-0.24543511038981866</v>
      </c>
      <c r="I985" s="6">
        <f>IF(logVir!I985&lt;&gt;0,logVir!O985-SKir!O985*logKir!O985-SLir!O985*logHir!O985-SLir!O985*logQir!I985,0)</f>
        <v>-0.19706136443064143</v>
      </c>
    </row>
    <row r="986" spans="1:9" x14ac:dyDescent="0.15">
      <c r="A986" s="1">
        <v>43</v>
      </c>
      <c r="B986" s="1" t="s">
        <v>328</v>
      </c>
      <c r="C986" s="1">
        <v>17</v>
      </c>
      <c r="D986" s="1" t="s">
        <v>12</v>
      </c>
      <c r="E986" s="6">
        <f>IF(logVir!E986&lt;&gt;0,logVir!K986-SKir!K986*logKir!K986-SLir!K986*logHir!K986-SLir!K986*logQir!E986,0)</f>
        <v>-0.23438455565849706</v>
      </c>
      <c r="F986" s="6">
        <f>IF(logVir!F986&lt;&gt;0,logVir!L986-SKir!L986*logKir!L986-SLir!L986*logHir!L986-SLir!L986*logQir!F986,0)</f>
        <v>0.39189690796274446</v>
      </c>
      <c r="G986" s="6">
        <f>IF(logVir!G986&lt;&gt;0,logVir!M986-SKir!M986*logKir!M986-SLir!M986*logHir!M986-SLir!M986*logQir!G986,0)</f>
        <v>6.9631077610335088E-2</v>
      </c>
      <c r="H986" s="6">
        <f>IF(logVir!H986&lt;&gt;0,logVir!N986-SKir!N986*logKir!N986-SLir!N986*logHir!N986-SLir!N986*logQir!H986,0)</f>
        <v>-9.2761861390704484E-2</v>
      </c>
      <c r="I986" s="6">
        <f>IF(logVir!I986&lt;&gt;0,logVir!O986-SKir!O986*logKir!O986-SLir!O986*logHir!O986-SLir!O986*logQir!I986,0)</f>
        <v>-2.0855409177728164E-2</v>
      </c>
    </row>
    <row r="987" spans="1:9" x14ac:dyDescent="0.15">
      <c r="A987" s="1">
        <v>43</v>
      </c>
      <c r="B987" s="1" t="s">
        <v>328</v>
      </c>
      <c r="C987" s="1">
        <v>18</v>
      </c>
      <c r="D987" s="1" t="s">
        <v>13</v>
      </c>
      <c r="E987" s="6">
        <f>IF(logVir!E987&lt;&gt;0,logVir!K987-SKir!K987*logKir!K987-SLir!K987*logHir!K987-SLir!K987*logQir!E987,0)</f>
        <v>-0.2954276461726531</v>
      </c>
      <c r="F987" s="6">
        <f>IF(logVir!F987&lt;&gt;0,logVir!L987-SKir!L987*logKir!L987-SLir!L987*logHir!L987-SLir!L987*logQir!F987,0)</f>
        <v>-0.19144397952670186</v>
      </c>
      <c r="G987" s="6">
        <f>IF(logVir!G987&lt;&gt;0,logVir!M987-SKir!M987*logKir!M987-SLir!M987*logHir!M987-SLir!M987*logQir!G987,0)</f>
        <v>-0.25712834222809217</v>
      </c>
      <c r="H987" s="6">
        <f>IF(logVir!H987&lt;&gt;0,logVir!N987-SKir!N987*logKir!N987-SLir!N987*logHir!N987-SLir!N987*logQir!H987,0)</f>
        <v>-0.10573555926089083</v>
      </c>
      <c r="I987" s="6">
        <f>IF(logVir!I987&lt;&gt;0,logVir!O987-SKir!O987*logKir!O987-SLir!O987*logHir!O987-SLir!O987*logQir!I987,0)</f>
        <v>-0.14533291788147015</v>
      </c>
    </row>
    <row r="988" spans="1:9" x14ac:dyDescent="0.15">
      <c r="A988" s="1">
        <v>43</v>
      </c>
      <c r="B988" s="1" t="s">
        <v>328</v>
      </c>
      <c r="C988" s="1">
        <v>19</v>
      </c>
      <c r="D988" s="1" t="s">
        <v>14</v>
      </c>
      <c r="E988" s="6">
        <f>IF(logVir!E988&lt;&gt;0,logVir!K988-SKir!K988*logKir!K988-SLir!K988*logHir!K988-SLir!K988*logQir!E988,0)</f>
        <v>-0.18586959645979084</v>
      </c>
      <c r="F988" s="6">
        <f>IF(logVir!F988&lt;&gt;0,logVir!L988-SKir!L988*logKir!L988-SLir!L988*logHir!L988-SLir!L988*logQir!F988,0)</f>
        <v>-7.3861182085823845E-2</v>
      </c>
      <c r="G988" s="6">
        <f>IF(logVir!G988&lt;&gt;0,logVir!M988-SKir!M988*logKir!M988-SLir!M988*logHir!M988-SLir!M988*logQir!G988,0)</f>
        <v>1.3308735211459523E-3</v>
      </c>
      <c r="H988" s="6">
        <f>IF(logVir!H988&lt;&gt;0,logVir!N988-SKir!N988*logKir!N988-SLir!N988*logHir!N988-SLir!N988*logQir!H988,0)</f>
        <v>-0.33831916272904439</v>
      </c>
      <c r="I988" s="6">
        <f>IF(logVir!I988&lt;&gt;0,logVir!O988-SKir!O988*logKir!O988-SLir!O988*logHir!O988-SLir!O988*logQir!I988,0)</f>
        <v>-0.19192707567346945</v>
      </c>
    </row>
    <row r="989" spans="1:9" x14ac:dyDescent="0.15">
      <c r="A989" s="1">
        <v>43</v>
      </c>
      <c r="B989" s="1" t="s">
        <v>328</v>
      </c>
      <c r="C989" s="1">
        <v>20</v>
      </c>
      <c r="D989" s="1" t="s">
        <v>15</v>
      </c>
      <c r="E989" s="6">
        <f>IF(logVir!E989&lt;&gt;0,logVir!K989-SKir!K989*logKir!K989-SLir!K989*logHir!K989-SLir!K989*logQir!E989,0)</f>
        <v>-0.24022778114381238</v>
      </c>
      <c r="F989" s="6">
        <f>IF(logVir!F989&lt;&gt;0,logVir!L989-SKir!L989*logKir!L989-SLir!L989*logHir!L989-SLir!L989*logQir!F989,0)</f>
        <v>-0.19530025671833179</v>
      </c>
      <c r="G989" s="6">
        <f>IF(logVir!G989&lt;&gt;0,logVir!M989-SKir!M989*logKir!M989-SLir!M989*logHir!M989-SLir!M989*logQir!G989,0)</f>
        <v>-5.7249431332190522E-2</v>
      </c>
      <c r="H989" s="6">
        <f>IF(logVir!H989&lt;&gt;0,logVir!N989-SKir!N989*logKir!N989-SLir!N989*logHir!N989-SLir!N989*logQir!H989,0)</f>
        <v>-1.0543518546464192E-2</v>
      </c>
      <c r="I989" s="6">
        <f>IF(logVir!I989&lt;&gt;0,logVir!O989-SKir!O989*logKir!O989-SLir!O989*logHir!O989-SLir!O989*logQir!I989,0)</f>
        <v>-0.10998203918087104</v>
      </c>
    </row>
    <row r="990" spans="1:9" x14ac:dyDescent="0.15">
      <c r="A990" s="1">
        <v>43</v>
      </c>
      <c r="B990" s="1" t="s">
        <v>328</v>
      </c>
      <c r="C990" s="1">
        <v>21</v>
      </c>
      <c r="D990" s="1" t="s">
        <v>16</v>
      </c>
      <c r="E990" s="6">
        <f>IF(logVir!E990&lt;&gt;0,logVir!K990-SKir!K990*logKir!K990-SLir!K990*logHir!K990-SLir!K990*logQir!E990,0)</f>
        <v>0.23810630423133738</v>
      </c>
      <c r="F990" s="6">
        <f>IF(logVir!F990&lt;&gt;0,logVir!L990-SKir!L990*logKir!L990-SLir!L990*logHir!L990-SLir!L990*logQir!F990,0)</f>
        <v>0.18709366855659645</v>
      </c>
      <c r="G990" s="6">
        <f>IF(logVir!G990&lt;&gt;0,logVir!M990-SKir!M990*logKir!M990-SLir!M990*logHir!M990-SLir!M990*logQir!G990,0)</f>
        <v>0.13178735034773723</v>
      </c>
      <c r="H990" s="6">
        <f>IF(logVir!H990&lt;&gt;0,logVir!N990-SKir!N990*logKir!N990-SLir!N990*logHir!N990-SLir!N990*logQir!H990,0)</f>
        <v>0.11583881530148979</v>
      </c>
      <c r="I990" s="6">
        <f>IF(logVir!I990&lt;&gt;0,logVir!O990-SKir!O990*logKir!O990-SLir!O990*logHir!O990-SLir!O990*logQir!I990,0)</f>
        <v>0.28660482880829863</v>
      </c>
    </row>
    <row r="991" spans="1:9" x14ac:dyDescent="0.15">
      <c r="A991" s="1">
        <v>43</v>
      </c>
      <c r="B991" s="1" t="s">
        <v>203</v>
      </c>
      <c r="C991" s="1">
        <v>22</v>
      </c>
      <c r="D991" s="1" t="s">
        <v>8</v>
      </c>
      <c r="E991" s="6">
        <f>IF(logVir!E991&lt;&gt;0,logVir!K991-SKir!K991*logKir!K991-SLir!K991*logHir!K991-SLir!K991*logQir!E991,0)</f>
        <v>5.3604534055504853E-2</v>
      </c>
      <c r="F991" s="6">
        <f>IF(logVir!F991&lt;&gt;0,logVir!L991-SKir!L991*logKir!L991-SLir!L991*logHir!L991-SLir!L991*logQir!F991,0)</f>
        <v>-7.269190158100361E-2</v>
      </c>
      <c r="G991" s="6">
        <f>IF(logVir!G991&lt;&gt;0,logVir!M991-SKir!M991*logKir!M991-SLir!M991*logHir!M991-SLir!M991*logQir!G991,0)</f>
        <v>8.7123266168767192E-3</v>
      </c>
      <c r="H991" s="6">
        <f>IF(logVir!H991&lt;&gt;0,logVir!N991-SKir!N991*logKir!N991-SLir!N991*logHir!N991-SLir!N991*logQir!H991,0)</f>
        <v>-5.4242335937203019E-2</v>
      </c>
      <c r="I991" s="6">
        <f>IF(logVir!I991&lt;&gt;0,logVir!O991-SKir!O991*logKir!O991-SLir!O991*logHir!O991-SLir!O991*logQir!I991,0)</f>
        <v>-3.6602206482016952E-2</v>
      </c>
    </row>
    <row r="992" spans="1:9" x14ac:dyDescent="0.15">
      <c r="A992" s="1">
        <v>43</v>
      </c>
      <c r="B992" s="1" t="s">
        <v>203</v>
      </c>
      <c r="C992" s="1">
        <v>23</v>
      </c>
      <c r="D992" s="1" t="s">
        <v>29</v>
      </c>
      <c r="E992" s="6">
        <f>IF(logVir!E992&lt;&gt;0,logVir!K992-SKir!K992*logKir!K992-SLir!K992*logHir!K992-SLir!K992*logQir!E992,0)</f>
        <v>-3.8222071469113245E-2</v>
      </c>
      <c r="F992" s="6">
        <f>IF(logVir!F992&lt;&gt;0,logVir!L992-SKir!L992*logKir!L992-SLir!L992*logHir!L992-SLir!L992*logQir!F992,0)</f>
        <v>-4.1871100838358592E-2</v>
      </c>
      <c r="G992" s="6">
        <f>IF(logVir!G992&lt;&gt;0,logVir!M992-SKir!M992*logKir!M992-SLir!M992*logHir!M992-SLir!M992*logQir!G992,0)</f>
        <v>-9.350674457921504E-2</v>
      </c>
      <c r="H992" s="6">
        <f>IF(logVir!H992&lt;&gt;0,logVir!N992-SKir!N992*logKir!N992-SLir!N992*logHir!N992-SLir!N992*logQir!H992,0)</f>
        <v>-2.9663831107293082E-2</v>
      </c>
      <c r="I992" s="6">
        <f>IF(logVir!I992&lt;&gt;0,logVir!O992-SKir!O992*logKir!O992-SLir!O992*logHir!O992-SLir!O992*logQir!I992,0)</f>
        <v>-3.3975982447450058E-2</v>
      </c>
    </row>
    <row r="993" spans="1:9" x14ac:dyDescent="0.15">
      <c r="A993" s="1">
        <v>44</v>
      </c>
      <c r="B993" s="1" t="s">
        <v>330</v>
      </c>
      <c r="C993" s="1">
        <v>1</v>
      </c>
      <c r="D993" s="1" t="s">
        <v>9</v>
      </c>
      <c r="E993" s="6">
        <f>IF(logVir!E993&lt;&gt;0,logVir!K993-SKir!K993*logKir!K993-SLir!K993*logHir!K993-SLir!K993*logQir!E993,0)</f>
        <v>-9.3437366774885566E-2</v>
      </c>
      <c r="F993" s="6">
        <f>IF(logVir!F993&lt;&gt;0,logVir!L993-SKir!L993*logKir!L993-SLir!L993*logHir!L993-SLir!L993*logQir!F993,0)</f>
        <v>-5.3172799873635213E-2</v>
      </c>
      <c r="G993" s="6">
        <f>IF(logVir!G993&lt;&gt;0,logVir!M993-SKir!M993*logKir!M993-SLir!M993*logHir!M993-SLir!M993*logQir!G993,0)</f>
        <v>9.7693440702752987E-2</v>
      </c>
      <c r="H993" s="6">
        <f>IF(logVir!H993&lt;&gt;0,logVir!N993-SKir!N993*logKir!N993-SLir!N993*logHir!N993-SLir!N993*logQir!H993,0)</f>
        <v>0.1662028785859424</v>
      </c>
      <c r="I993" s="6">
        <f>IF(logVir!I993&lt;&gt;0,logVir!O993-SKir!O993*logKir!O993-SLir!O993*logHir!O993-SLir!O993*logQir!I993,0)</f>
        <v>0.13205470717642248</v>
      </c>
    </row>
    <row r="994" spans="1:9" x14ac:dyDescent="0.15">
      <c r="A994" s="1">
        <v>44</v>
      </c>
      <c r="B994" s="1" t="s">
        <v>330</v>
      </c>
      <c r="C994" s="1">
        <v>2</v>
      </c>
      <c r="D994" s="1" t="s">
        <v>10</v>
      </c>
      <c r="E994" s="6">
        <f>IF(logVir!E994&lt;&gt;0,logVir!K994-SKir!K994*logKir!K994-SLir!K994*logHir!K994-SLir!K994*logQir!E994,0)</f>
        <v>0.27060253844790488</v>
      </c>
      <c r="F994" s="6">
        <f>IF(logVir!F994&lt;&gt;0,logVir!L994-SKir!L994*logKir!L994-SLir!L994*logHir!L994-SLir!L994*logQir!F994,0)</f>
        <v>0.2448187062762788</v>
      </c>
      <c r="G994" s="6">
        <f>IF(logVir!G994&lt;&gt;0,logVir!M994-SKir!M994*logKir!M994-SLir!M994*logHir!M994-SLir!M994*logQir!G994,0)</f>
        <v>7.1937516163624191E-2</v>
      </c>
      <c r="H994" s="6">
        <f>IF(logVir!H994&lt;&gt;0,logVir!N994-SKir!N994*logKir!N994-SLir!N994*logHir!N994-SLir!N994*logQir!H994,0)</f>
        <v>0.25914324722198107</v>
      </c>
      <c r="I994" s="6">
        <f>IF(logVir!I994&lt;&gt;0,logVir!O994-SKir!O994*logKir!O994-SLir!O994*logHir!O994-SLir!O994*logQir!I994,0)</f>
        <v>0.37387721647375993</v>
      </c>
    </row>
    <row r="995" spans="1:9" x14ac:dyDescent="0.15">
      <c r="A995" s="1">
        <v>44</v>
      </c>
      <c r="B995" s="1" t="s">
        <v>331</v>
      </c>
      <c r="C995" s="1">
        <v>3</v>
      </c>
      <c r="D995" s="1" t="s">
        <v>17</v>
      </c>
      <c r="E995" s="6">
        <f>IF(logVir!E995&lt;&gt;0,logVir!K995-SKir!K995*logKir!K995-SLir!K995*logHir!K995-SLir!K995*logQir!E995,0)</f>
        <v>0.55443744295546848</v>
      </c>
      <c r="F995" s="6">
        <f>IF(logVir!F995&lt;&gt;0,logVir!L995-SKir!L995*logKir!L995-SLir!L995*logHir!L995-SLir!L995*logQir!F995,0)</f>
        <v>0.17626118575548849</v>
      </c>
      <c r="G995" s="6">
        <f>IF(logVir!G995&lt;&gt;0,logVir!M995-SKir!M995*logKir!M995-SLir!M995*logHir!M995-SLir!M995*logQir!G995,0)</f>
        <v>0.26278347086272003</v>
      </c>
      <c r="H995" s="6">
        <f>IF(logVir!H995&lt;&gt;0,logVir!N995-SKir!N995*logKir!N995-SLir!N995*logHir!N995-SLir!N995*logQir!H995,0)</f>
        <v>0.51545159713110822</v>
      </c>
      <c r="I995" s="6">
        <f>IF(logVir!I995&lt;&gt;0,logVir!O995-SKir!O995*logKir!O995-SLir!O995*logHir!O995-SLir!O995*logQir!I995,0)</f>
        <v>0.25176858149779452</v>
      </c>
    </row>
    <row r="996" spans="1:9" x14ac:dyDescent="0.15">
      <c r="A996" s="1">
        <v>44</v>
      </c>
      <c r="B996" s="1" t="s">
        <v>331</v>
      </c>
      <c r="C996" s="1">
        <v>4</v>
      </c>
      <c r="D996" s="1" t="s">
        <v>18</v>
      </c>
      <c r="E996" s="6">
        <f>IF(logVir!E996&lt;&gt;0,logVir!K996-SKir!K996*logKir!K996-SLir!K996*logHir!K996-SLir!K996*logQir!E996,0)</f>
        <v>-5.1585759488582392E-2</v>
      </c>
      <c r="F996" s="6">
        <f>IF(logVir!F996&lt;&gt;0,logVir!L996-SKir!L996*logKir!L996-SLir!L996*logHir!L996-SLir!L996*logQir!F996,0)</f>
        <v>-0.32321639760904397</v>
      </c>
      <c r="G996" s="6">
        <f>IF(logVir!G996&lt;&gt;0,logVir!M996-SKir!M996*logKir!M996-SLir!M996*logHir!M996-SLir!M996*logQir!G996,0)</f>
        <v>-0.28277469042132852</v>
      </c>
      <c r="H996" s="6">
        <f>IF(logVir!H996&lt;&gt;0,logVir!N996-SKir!N996*logKir!N996-SLir!N996*logHir!N996-SLir!N996*logQir!H996,0)</f>
        <v>-0.38847091390552713</v>
      </c>
      <c r="I996" s="6">
        <f>IF(logVir!I996&lt;&gt;0,logVir!O996-SKir!O996*logKir!O996-SLir!O996*logHir!O996-SLir!O996*logQir!I996,0)</f>
        <v>-0.57007808656285475</v>
      </c>
    </row>
    <row r="997" spans="1:9" x14ac:dyDescent="0.15">
      <c r="A997" s="1">
        <v>44</v>
      </c>
      <c r="B997" s="1" t="s">
        <v>331</v>
      </c>
      <c r="C997" s="1">
        <v>5</v>
      </c>
      <c r="D997" s="1" t="s">
        <v>19</v>
      </c>
      <c r="E997" s="6">
        <f>IF(logVir!E997&lt;&gt;0,logVir!K997-SKir!K997*logKir!K997-SLir!K997*logHir!K997-SLir!K997*logQir!E997,0)</f>
        <v>-0.45502397820836449</v>
      </c>
      <c r="F997" s="6">
        <f>IF(logVir!F997&lt;&gt;0,logVir!L997-SKir!L997*logKir!L997-SLir!L997*logHir!L997-SLir!L997*logQir!F997,0)</f>
        <v>-0.63456723819045713</v>
      </c>
      <c r="G997" s="6">
        <f>IF(logVir!G997&lt;&gt;0,logVir!M997-SKir!M997*logKir!M997-SLir!M997*logHir!M997-SLir!M997*logQir!G997,0)</f>
        <v>-0.54930754740510079</v>
      </c>
      <c r="H997" s="6">
        <f>IF(logVir!H997&lt;&gt;0,logVir!N997-SKir!N997*logKir!N997-SLir!N997*logHir!N997-SLir!N997*logQir!H997,0)</f>
        <v>-0.24652610038975331</v>
      </c>
      <c r="I997" s="6">
        <f>IF(logVir!I997&lt;&gt;0,logVir!O997-SKir!O997*logKir!O997-SLir!O997*logHir!O997-SLir!O997*logQir!I997,0)</f>
        <v>-5.6434028932869057E-2</v>
      </c>
    </row>
    <row r="998" spans="1:9" x14ac:dyDescent="0.15">
      <c r="A998" s="1">
        <v>44</v>
      </c>
      <c r="B998" s="1" t="s">
        <v>331</v>
      </c>
      <c r="C998" s="1">
        <v>6</v>
      </c>
      <c r="D998" s="1" t="s">
        <v>3</v>
      </c>
      <c r="E998" s="6">
        <f>IF(logVir!E998&lt;&gt;0,logVir!K998-SKir!K998*logKir!K998-SLir!K998*logHir!K998-SLir!K998*logQir!E998,0)</f>
        <v>-9.124175703598611E-2</v>
      </c>
      <c r="F998" s="6">
        <f>IF(logVir!F998&lt;&gt;0,logVir!L998-SKir!L998*logKir!L998-SLir!L998*logHir!L998-SLir!L998*logQir!F998,0)</f>
        <v>9.6034086033035482E-2</v>
      </c>
      <c r="G998" s="6">
        <f>IF(logVir!G998&lt;&gt;0,logVir!M998-SKir!M998*logKir!M998-SLir!M998*logHir!M998-SLir!M998*logQir!G998,0)</f>
        <v>0.5112162894304364</v>
      </c>
      <c r="H998" s="6">
        <f>IF(logVir!H998&lt;&gt;0,logVir!N998-SKir!N998*logKir!N998-SLir!N998*logHir!N998-SLir!N998*logQir!H998,0)</f>
        <v>-5.8586043456982075E-2</v>
      </c>
      <c r="I998" s="6">
        <f>IF(logVir!I998&lt;&gt;0,logVir!O998-SKir!O998*logKir!O998-SLir!O998*logHir!O998-SLir!O998*logQir!I998,0)</f>
        <v>-0.95690568287390354</v>
      </c>
    </row>
    <row r="999" spans="1:9" x14ac:dyDescent="0.15">
      <c r="A999" s="1">
        <v>44</v>
      </c>
      <c r="B999" s="1" t="s">
        <v>331</v>
      </c>
      <c r="C999" s="1">
        <v>7</v>
      </c>
      <c r="D999" s="1" t="s">
        <v>20</v>
      </c>
      <c r="E999" s="6">
        <f>IF(logVir!E999&lt;&gt;0,logVir!K999-SKir!K999*logKir!K999-SLir!K999*logHir!K999-SLir!K999*logQir!E999,0)</f>
        <v>1.5228285125831482</v>
      </c>
      <c r="F999" s="6">
        <f>IF(logVir!F999&lt;&gt;0,logVir!L999-SKir!L999*logKir!L999-SLir!L999*logHir!L999-SLir!L999*logQir!F999,0)</f>
        <v>2.0479455822561357</v>
      </c>
      <c r="G999" s="6">
        <f>IF(logVir!G999&lt;&gt;0,logVir!M999-SKir!M999*logKir!M999-SLir!M999*logHir!M999-SLir!M999*logQir!G999,0)</f>
        <v>1.2311161515949398</v>
      </c>
      <c r="H999" s="6">
        <f>IF(logVir!H999&lt;&gt;0,logVir!N999-SKir!N999*logKir!N999-SLir!N999*logHir!N999-SLir!N999*logQir!H999,0)</f>
        <v>0.61930143493297252</v>
      </c>
      <c r="I999" s="6">
        <f>IF(logVir!I999&lt;&gt;0,logVir!O999-SKir!O999*logKir!O999-SLir!O999*logHir!O999-SLir!O999*logQir!I999,0)</f>
        <v>0.8018399542833381</v>
      </c>
    </row>
    <row r="1000" spans="1:9" x14ac:dyDescent="0.15">
      <c r="A1000" s="1">
        <v>44</v>
      </c>
      <c r="B1000" s="1" t="s">
        <v>331</v>
      </c>
      <c r="C1000" s="1">
        <v>8</v>
      </c>
      <c r="D1000" s="1" t="s">
        <v>21</v>
      </c>
      <c r="E1000" s="6">
        <f>IF(logVir!E1000&lt;&gt;0,logVir!K1000-SKir!K1000*logKir!K1000-SLir!K1000*logHir!K1000-SLir!K1000*logQir!E1000,0)</f>
        <v>-9.5285511847845034E-2</v>
      </c>
      <c r="F1000" s="6">
        <f>IF(logVir!F1000&lt;&gt;0,logVir!L1000-SKir!L1000*logKir!L1000-SLir!L1000*logHir!L1000-SLir!L1000*logQir!F1000,0)</f>
        <v>0.15456050668857346</v>
      </c>
      <c r="G1000" s="6">
        <f>IF(logVir!G1000&lt;&gt;0,logVir!M1000-SKir!M1000*logKir!M1000-SLir!M1000*logHir!M1000-SLir!M1000*logQir!G1000,0)</f>
        <v>0.29624727721329569</v>
      </c>
      <c r="H1000" s="6">
        <f>IF(logVir!H1000&lt;&gt;0,logVir!N1000-SKir!N1000*logKir!N1000-SLir!N1000*logHir!N1000-SLir!N1000*logQir!H1000,0)</f>
        <v>0.30947202717261846</v>
      </c>
      <c r="I1000" s="6">
        <f>IF(logVir!I1000&lt;&gt;0,logVir!O1000-SKir!O1000*logKir!O1000-SLir!O1000*logHir!O1000-SLir!O1000*logQir!I1000,0)</f>
        <v>8.4358696147787127E-2</v>
      </c>
    </row>
    <row r="1001" spans="1:9" x14ac:dyDescent="0.15">
      <c r="A1001" s="1">
        <v>44</v>
      </c>
      <c r="B1001" s="1" t="s">
        <v>331</v>
      </c>
      <c r="C1001" s="1">
        <v>9</v>
      </c>
      <c r="D1001" s="1" t="s">
        <v>22</v>
      </c>
      <c r="E1001" s="6">
        <f>IF(logVir!E1001&lt;&gt;0,logVir!K1001-SKir!K1001*logKir!K1001-SLir!K1001*logHir!K1001-SLir!K1001*logQir!E1001,0)</f>
        <v>0.5987727516893343</v>
      </c>
      <c r="F1001" s="6">
        <f>IF(logVir!F1001&lt;&gt;0,logVir!L1001-SKir!L1001*logKir!L1001-SLir!L1001*logHir!L1001-SLir!L1001*logQir!F1001,0)</f>
        <v>0.27710300359154932</v>
      </c>
      <c r="G1001" s="6">
        <f>IF(logVir!G1001&lt;&gt;0,logVir!M1001-SKir!M1001*logKir!M1001-SLir!M1001*logHir!M1001-SLir!M1001*logQir!G1001,0)</f>
        <v>0.38282870192119484</v>
      </c>
      <c r="H1001" s="6">
        <f>IF(logVir!H1001&lt;&gt;0,logVir!N1001-SKir!N1001*logKir!N1001-SLir!N1001*logHir!N1001-SLir!N1001*logQir!H1001,0)</f>
        <v>0.43749300334203156</v>
      </c>
      <c r="I1001" s="6">
        <f>IF(logVir!I1001&lt;&gt;0,logVir!O1001-SKir!O1001*logKir!O1001-SLir!O1001*logHir!O1001-SLir!O1001*logQir!I1001,0)</f>
        <v>0.17560740793541749</v>
      </c>
    </row>
    <row r="1002" spans="1:9" x14ac:dyDescent="0.15">
      <c r="A1002" s="1">
        <v>44</v>
      </c>
      <c r="B1002" s="1" t="s">
        <v>331</v>
      </c>
      <c r="C1002" s="1">
        <v>10</v>
      </c>
      <c r="D1002" s="1" t="s">
        <v>23</v>
      </c>
      <c r="E1002" s="6">
        <f>IF(logVir!E1002&lt;&gt;0,logVir!K1002-SKir!K1002*logKir!K1002-SLir!K1002*logHir!K1002-SLir!K1002*logQir!E1002,0)</f>
        <v>-0.59893715835689332</v>
      </c>
      <c r="F1002" s="6">
        <f>IF(logVir!F1002&lt;&gt;0,logVir!L1002-SKir!L1002*logKir!L1002-SLir!L1002*logHir!L1002-SLir!L1002*logQir!F1002,0)</f>
        <v>8.0079662937579968E-2</v>
      </c>
      <c r="G1002" s="6">
        <f>IF(logVir!G1002&lt;&gt;0,logVir!M1002-SKir!M1002*logKir!M1002-SLir!M1002*logHir!M1002-SLir!M1002*logQir!G1002,0)</f>
        <v>-0.13968409757943895</v>
      </c>
      <c r="H1002" s="6">
        <f>IF(logVir!H1002&lt;&gt;0,logVir!N1002-SKir!N1002*logKir!N1002-SLir!N1002*logHir!N1002-SLir!N1002*logQir!H1002,0)</f>
        <v>0.21686927903953226</v>
      </c>
      <c r="I1002" s="6">
        <f>IF(logVir!I1002&lt;&gt;0,logVir!O1002-SKir!O1002*logKir!O1002-SLir!O1002*logHir!O1002-SLir!O1002*logQir!I1002,0)</f>
        <v>-0.3459359838051192</v>
      </c>
    </row>
    <row r="1003" spans="1:9" x14ac:dyDescent="0.15">
      <c r="A1003" s="1">
        <v>44</v>
      </c>
      <c r="B1003" s="1" t="s">
        <v>331</v>
      </c>
      <c r="C1003" s="1">
        <v>11</v>
      </c>
      <c r="D1003" s="1" t="s">
        <v>24</v>
      </c>
      <c r="E1003" s="6">
        <f>IF(logVir!E1003&lt;&gt;0,logVir!K1003-SKir!K1003*logKir!K1003-SLir!K1003*logHir!K1003-SLir!K1003*logQir!E1003,0)</f>
        <v>7.7358074291643847E-2</v>
      </c>
      <c r="F1003" s="6">
        <f>IF(logVir!F1003&lt;&gt;0,logVir!L1003-SKir!L1003*logKir!L1003-SLir!L1003*logHir!L1003-SLir!L1003*logQir!F1003,0)</f>
        <v>-0.26480130516093453</v>
      </c>
      <c r="G1003" s="6">
        <f>IF(logVir!G1003&lt;&gt;0,logVir!M1003-SKir!M1003*logKir!M1003-SLir!M1003*logHir!M1003-SLir!M1003*logQir!G1003,0)</f>
        <v>6.565277161015215E-2</v>
      </c>
      <c r="H1003" s="6">
        <f>IF(logVir!H1003&lt;&gt;0,logVir!N1003-SKir!N1003*logKir!N1003-SLir!N1003*logHir!N1003-SLir!N1003*logQir!H1003,0)</f>
        <v>3.8070133398671407E-2</v>
      </c>
      <c r="I1003" s="6">
        <f>IF(logVir!I1003&lt;&gt;0,logVir!O1003-SKir!O1003*logKir!O1003-SLir!O1003*logHir!O1003-SLir!O1003*logQir!I1003,0)</f>
        <v>0.28137730442034897</v>
      </c>
    </row>
    <row r="1004" spans="1:9" x14ac:dyDescent="0.15">
      <c r="A1004" s="1">
        <v>44</v>
      </c>
      <c r="B1004" s="1" t="s">
        <v>331</v>
      </c>
      <c r="C1004" s="1">
        <v>12</v>
      </c>
      <c r="D1004" s="1" t="s">
        <v>25</v>
      </c>
      <c r="E1004" s="6">
        <f>IF(logVir!E1004&lt;&gt;0,logVir!K1004-SKir!K1004*logKir!K1004-SLir!K1004*logHir!K1004-SLir!K1004*logQir!E1004,0)</f>
        <v>-0.48685117810409329</v>
      </c>
      <c r="F1004" s="6">
        <f>IF(logVir!F1004&lt;&gt;0,logVir!L1004-SKir!L1004*logKir!L1004-SLir!L1004*logHir!L1004-SLir!L1004*logQir!F1004,0)</f>
        <v>0.20474253189751521</v>
      </c>
      <c r="G1004" s="6">
        <f>IF(logVir!G1004&lt;&gt;0,logVir!M1004-SKir!M1004*logKir!M1004-SLir!M1004*logHir!M1004-SLir!M1004*logQir!G1004,0)</f>
        <v>0.21206160828955284</v>
      </c>
      <c r="H1004" s="6">
        <f>IF(logVir!H1004&lt;&gt;0,logVir!N1004-SKir!N1004*logKir!N1004-SLir!N1004*logHir!N1004-SLir!N1004*logQir!H1004,0)</f>
        <v>0.4132623801797245</v>
      </c>
      <c r="I1004" s="6">
        <f>IF(logVir!I1004&lt;&gt;0,logVir!O1004-SKir!O1004*logKir!O1004-SLir!O1004*logHir!O1004-SLir!O1004*logQir!I1004,0)</f>
        <v>-0.61607168352952979</v>
      </c>
    </row>
    <row r="1005" spans="1:9" x14ac:dyDescent="0.15">
      <c r="A1005" s="1">
        <v>44</v>
      </c>
      <c r="B1005" s="1" t="s">
        <v>331</v>
      </c>
      <c r="C1005" s="1">
        <v>13</v>
      </c>
      <c r="D1005" s="1" t="s">
        <v>26</v>
      </c>
      <c r="E1005" s="6">
        <f>IF(logVir!E1005&lt;&gt;0,logVir!K1005-SKir!K1005*logKir!K1005-SLir!K1005*logHir!K1005-SLir!K1005*logQir!E1005,0)</f>
        <v>-0.18502940843090709</v>
      </c>
      <c r="F1005" s="6">
        <f>IF(logVir!F1005&lt;&gt;0,logVir!L1005-SKir!L1005*logKir!L1005-SLir!L1005*logHir!L1005-SLir!L1005*logQir!F1005,0)</f>
        <v>-0.17439251039219991</v>
      </c>
      <c r="G1005" s="6">
        <f>IF(logVir!G1005&lt;&gt;0,logVir!M1005-SKir!M1005*logKir!M1005-SLir!M1005*logHir!M1005-SLir!M1005*logQir!G1005,0)</f>
        <v>-0.24235385329291154</v>
      </c>
      <c r="H1005" s="6">
        <f>IF(logVir!H1005&lt;&gt;0,logVir!N1005-SKir!N1005*logKir!N1005-SLir!N1005*logHir!N1005-SLir!N1005*logQir!H1005,0)</f>
        <v>-0.10087238453947485</v>
      </c>
      <c r="I1005" s="6">
        <f>IF(logVir!I1005&lt;&gt;0,logVir!O1005-SKir!O1005*logKir!O1005-SLir!O1005*logHir!O1005-SLir!O1005*logQir!I1005,0)</f>
        <v>-0.26389461452179064</v>
      </c>
    </row>
    <row r="1006" spans="1:9" x14ac:dyDescent="0.15">
      <c r="A1006" s="1">
        <v>44</v>
      </c>
      <c r="B1006" s="1" t="s">
        <v>331</v>
      </c>
      <c r="C1006" s="1">
        <v>14</v>
      </c>
      <c r="D1006" s="1" t="s">
        <v>27</v>
      </c>
      <c r="E1006" s="6">
        <f>IF(logVir!E1006&lt;&gt;0,logVir!K1006-SKir!K1006*logKir!K1006-SLir!K1006*logHir!K1006-SLir!K1006*logQir!E1006,0)</f>
        <v>-1.2937175554631586E-2</v>
      </c>
      <c r="F1006" s="6">
        <f>IF(logVir!F1006&lt;&gt;0,logVir!L1006-SKir!L1006*logKir!L1006-SLir!L1006*logHir!L1006-SLir!L1006*logQir!F1006,0)</f>
        <v>0.8869328643519907</v>
      </c>
      <c r="G1006" s="6">
        <f>IF(logVir!G1006&lt;&gt;0,logVir!M1006-SKir!M1006*logKir!M1006-SLir!M1006*logHir!M1006-SLir!M1006*logQir!G1006,0)</f>
        <v>0.86918464037748555</v>
      </c>
      <c r="H1006" s="6">
        <f>IF(logVir!H1006&lt;&gt;0,logVir!N1006-SKir!N1006*logKir!N1006-SLir!N1006*logHir!N1006-SLir!N1006*logQir!H1006,0)</f>
        <v>1.3900522367747157</v>
      </c>
      <c r="I1006" s="6">
        <f>IF(logVir!I1006&lt;&gt;0,logVir!O1006-SKir!O1006*logKir!O1006-SLir!O1006*logHir!O1006-SLir!O1006*logQir!I1006,0)</f>
        <v>1.6326616526898734</v>
      </c>
    </row>
    <row r="1007" spans="1:9" x14ac:dyDescent="0.15">
      <c r="A1007" s="1">
        <v>44</v>
      </c>
      <c r="B1007" s="1" t="s">
        <v>331</v>
      </c>
      <c r="C1007" s="1">
        <v>15</v>
      </c>
      <c r="D1007" s="1" t="s">
        <v>28</v>
      </c>
      <c r="E1007" s="6">
        <f>IF(logVir!E1007&lt;&gt;0,logVir!K1007-SKir!K1007*logKir!K1007-SLir!K1007*logHir!K1007-SLir!K1007*logQir!E1007,0)</f>
        <v>-0.13672411909226365</v>
      </c>
      <c r="F1007" s="6">
        <f>IF(logVir!F1007&lt;&gt;0,logVir!L1007-SKir!L1007*logKir!L1007-SLir!L1007*logHir!L1007-SLir!L1007*logQir!F1007,0)</f>
        <v>-0.17266076092616209</v>
      </c>
      <c r="G1007" s="6">
        <f>IF(logVir!G1007&lt;&gt;0,logVir!M1007-SKir!M1007*logKir!M1007-SLir!M1007*logHir!M1007-SLir!M1007*logQir!G1007,0)</f>
        <v>-0.15368552596333254</v>
      </c>
      <c r="H1007" s="6">
        <f>IF(logVir!H1007&lt;&gt;0,logVir!N1007-SKir!N1007*logKir!N1007-SLir!N1007*logHir!N1007-SLir!N1007*logQir!H1007,0)</f>
        <v>-0.17908900549118537</v>
      </c>
      <c r="I1007" s="6">
        <f>IF(logVir!I1007&lt;&gt;0,logVir!O1007-SKir!O1007*logKir!O1007-SLir!O1007*logHir!O1007-SLir!O1007*logQir!I1007,0)</f>
        <v>-0.12933455033223965</v>
      </c>
    </row>
    <row r="1008" spans="1:9" x14ac:dyDescent="0.15">
      <c r="A1008" s="1">
        <v>44</v>
      </c>
      <c r="B1008" s="1" t="s">
        <v>330</v>
      </c>
      <c r="C1008" s="1">
        <v>16</v>
      </c>
      <c r="D1008" s="1" t="s">
        <v>11</v>
      </c>
      <c r="E1008" s="6">
        <f>IF(logVir!E1008&lt;&gt;0,logVir!K1008-SKir!K1008*logKir!K1008-SLir!K1008*logHir!K1008-SLir!K1008*logQir!E1008,0)</f>
        <v>1.6304692150125789E-2</v>
      </c>
      <c r="F1008" s="6">
        <f>IF(logVir!F1008&lt;&gt;0,logVir!L1008-SKir!L1008*logKir!L1008-SLir!L1008*logHir!L1008-SLir!L1008*logQir!F1008,0)</f>
        <v>-0.11832576314188029</v>
      </c>
      <c r="G1008" s="6">
        <f>IF(logVir!G1008&lt;&gt;0,logVir!M1008-SKir!M1008*logKir!M1008-SLir!M1008*logHir!M1008-SLir!M1008*logQir!G1008,0)</f>
        <v>-8.934670903990935E-2</v>
      </c>
      <c r="H1008" s="6">
        <f>IF(logVir!H1008&lt;&gt;0,logVir!N1008-SKir!N1008*logKir!N1008-SLir!N1008*logHir!N1008-SLir!N1008*logQir!H1008,0)</f>
        <v>-5.4817731386399518E-2</v>
      </c>
      <c r="I1008" s="6">
        <f>IF(logVir!I1008&lt;&gt;0,logVir!O1008-SKir!O1008*logKir!O1008-SLir!O1008*logHir!O1008-SLir!O1008*logQir!I1008,0)</f>
        <v>-0.18227250792215405</v>
      </c>
    </row>
    <row r="1009" spans="1:9" x14ac:dyDescent="0.15">
      <c r="A1009" s="1">
        <v>44</v>
      </c>
      <c r="B1009" s="1" t="s">
        <v>330</v>
      </c>
      <c r="C1009" s="1">
        <v>17</v>
      </c>
      <c r="D1009" s="1" t="s">
        <v>12</v>
      </c>
      <c r="E1009" s="6">
        <f>IF(logVir!E1009&lt;&gt;0,logVir!K1009-SKir!K1009*logKir!K1009-SLir!K1009*logHir!K1009-SLir!K1009*logQir!E1009,0)</f>
        <v>-0.3666454813068537</v>
      </c>
      <c r="F1009" s="6">
        <f>IF(logVir!F1009&lt;&gt;0,logVir!L1009-SKir!L1009*logKir!L1009-SLir!L1009*logHir!L1009-SLir!L1009*logQir!F1009,0)</f>
        <v>0.14397168173128003</v>
      </c>
      <c r="G1009" s="6">
        <f>IF(logVir!G1009&lt;&gt;0,logVir!M1009-SKir!M1009*logKir!M1009-SLir!M1009*logHir!M1009-SLir!M1009*logQir!G1009,0)</f>
        <v>-0.11064373186456912</v>
      </c>
      <c r="H1009" s="6">
        <f>IF(logVir!H1009&lt;&gt;0,logVir!N1009-SKir!N1009*logKir!N1009-SLir!N1009*logHir!N1009-SLir!N1009*logQir!H1009,0)</f>
        <v>-1.8084076176311761E-2</v>
      </c>
      <c r="I1009" s="6">
        <f>IF(logVir!I1009&lt;&gt;0,logVir!O1009-SKir!O1009*logKir!O1009-SLir!O1009*logHir!O1009-SLir!O1009*logQir!I1009,0)</f>
        <v>6.4518584538009932E-2</v>
      </c>
    </row>
    <row r="1010" spans="1:9" x14ac:dyDescent="0.15">
      <c r="A1010" s="1">
        <v>44</v>
      </c>
      <c r="B1010" s="1" t="s">
        <v>330</v>
      </c>
      <c r="C1010" s="1">
        <v>18</v>
      </c>
      <c r="D1010" s="1" t="s">
        <v>13</v>
      </c>
      <c r="E1010" s="6">
        <f>IF(logVir!E1010&lt;&gt;0,logVir!K1010-SKir!K1010*logKir!K1010-SLir!K1010*logHir!K1010-SLir!K1010*logQir!E1010,0)</f>
        <v>-0.27273662207075178</v>
      </c>
      <c r="F1010" s="6">
        <f>IF(logVir!F1010&lt;&gt;0,logVir!L1010-SKir!L1010*logKir!L1010-SLir!L1010*logHir!L1010-SLir!L1010*logQir!F1010,0)</f>
        <v>-0.24858833190377017</v>
      </c>
      <c r="G1010" s="6">
        <f>IF(logVir!G1010&lt;&gt;0,logVir!M1010-SKir!M1010*logKir!M1010-SLir!M1010*logHir!M1010-SLir!M1010*logQir!G1010,0)</f>
        <v>-0.21497120874796594</v>
      </c>
      <c r="H1010" s="6">
        <f>IF(logVir!H1010&lt;&gt;0,logVir!N1010-SKir!N1010*logKir!N1010-SLir!N1010*logHir!N1010-SLir!N1010*logQir!H1010,0)</f>
        <v>-9.1090930581250923E-2</v>
      </c>
      <c r="I1010" s="6">
        <f>IF(logVir!I1010&lt;&gt;0,logVir!O1010-SKir!O1010*logKir!O1010-SLir!O1010*logHir!O1010-SLir!O1010*logQir!I1010,0)</f>
        <v>-0.11509592585936934</v>
      </c>
    </row>
    <row r="1011" spans="1:9" x14ac:dyDescent="0.15">
      <c r="A1011" s="1">
        <v>44</v>
      </c>
      <c r="B1011" s="1" t="s">
        <v>330</v>
      </c>
      <c r="C1011" s="1">
        <v>19</v>
      </c>
      <c r="D1011" s="1" t="s">
        <v>14</v>
      </c>
      <c r="E1011" s="6">
        <f>IF(logVir!E1011&lt;&gt;0,logVir!K1011-SKir!K1011*logKir!K1011-SLir!K1011*logHir!K1011-SLir!K1011*logQir!E1011,0)</f>
        <v>0.10336835043915588</v>
      </c>
      <c r="F1011" s="6">
        <f>IF(logVir!F1011&lt;&gt;0,logVir!L1011-SKir!L1011*logKir!L1011-SLir!L1011*logHir!L1011-SLir!L1011*logQir!F1011,0)</f>
        <v>-5.7420851145098477E-2</v>
      </c>
      <c r="G1011" s="6">
        <f>IF(logVir!G1011&lt;&gt;0,logVir!M1011-SKir!M1011*logKir!M1011-SLir!M1011*logHir!M1011-SLir!M1011*logQir!G1011,0)</f>
        <v>-8.422316696424699E-2</v>
      </c>
      <c r="H1011" s="6">
        <f>IF(logVir!H1011&lt;&gt;0,logVir!N1011-SKir!N1011*logKir!N1011-SLir!N1011*logHir!N1011-SLir!N1011*logQir!H1011,0)</f>
        <v>-0.135815827499809</v>
      </c>
      <c r="I1011" s="6">
        <f>IF(logVir!I1011&lt;&gt;0,logVir!O1011-SKir!O1011*logKir!O1011-SLir!O1011*logHir!O1011-SLir!O1011*logQir!I1011,0)</f>
        <v>-0.10235961155739889</v>
      </c>
    </row>
    <row r="1012" spans="1:9" x14ac:dyDescent="0.15">
      <c r="A1012" s="1">
        <v>44</v>
      </c>
      <c r="B1012" s="1" t="s">
        <v>330</v>
      </c>
      <c r="C1012" s="1">
        <v>20</v>
      </c>
      <c r="D1012" s="1" t="s">
        <v>15</v>
      </c>
      <c r="E1012" s="6">
        <f>IF(logVir!E1012&lt;&gt;0,logVir!K1012-SKir!K1012*logKir!K1012-SLir!K1012*logHir!K1012-SLir!K1012*logQir!E1012,0)</f>
        <v>-0.11430414889685687</v>
      </c>
      <c r="F1012" s="6">
        <f>IF(logVir!F1012&lt;&gt;0,logVir!L1012-SKir!L1012*logKir!L1012-SLir!L1012*logHir!L1012-SLir!L1012*logQir!F1012,0)</f>
        <v>-0.33020543434123695</v>
      </c>
      <c r="G1012" s="6">
        <f>IF(logVir!G1012&lt;&gt;0,logVir!M1012-SKir!M1012*logKir!M1012-SLir!M1012*logHir!M1012-SLir!M1012*logQir!G1012,0)</f>
        <v>-0.33671621542607921</v>
      </c>
      <c r="H1012" s="6">
        <f>IF(logVir!H1012&lt;&gt;0,logVir!N1012-SKir!N1012*logKir!N1012-SLir!N1012*logHir!N1012-SLir!N1012*logQir!H1012,0)</f>
        <v>-0.27074435293459248</v>
      </c>
      <c r="I1012" s="6">
        <f>IF(logVir!I1012&lt;&gt;0,logVir!O1012-SKir!O1012*logKir!O1012-SLir!O1012*logHir!O1012-SLir!O1012*logQir!I1012,0)</f>
        <v>-0.19568918369785529</v>
      </c>
    </row>
    <row r="1013" spans="1:9" x14ac:dyDescent="0.15">
      <c r="A1013" s="1">
        <v>44</v>
      </c>
      <c r="B1013" s="1" t="s">
        <v>330</v>
      </c>
      <c r="C1013" s="1">
        <v>21</v>
      </c>
      <c r="D1013" s="1" t="s">
        <v>16</v>
      </c>
      <c r="E1013" s="6">
        <f>IF(logVir!E1013&lt;&gt;0,logVir!K1013-SKir!K1013*logKir!K1013-SLir!K1013*logHir!K1013-SLir!K1013*logQir!E1013,0)</f>
        <v>-0.27776534256512975</v>
      </c>
      <c r="F1013" s="6">
        <f>IF(logVir!F1013&lt;&gt;0,logVir!L1013-SKir!L1013*logKir!L1013-SLir!L1013*logHir!L1013-SLir!L1013*logQir!F1013,0)</f>
        <v>-8.2847763427618293E-2</v>
      </c>
      <c r="G1013" s="6">
        <f>IF(logVir!G1013&lt;&gt;0,logVir!M1013-SKir!M1013*logKir!M1013-SLir!M1013*logHir!M1013-SLir!M1013*logQir!G1013,0)</f>
        <v>-0.14973369519508858</v>
      </c>
      <c r="H1013" s="6">
        <f>IF(logVir!H1013&lt;&gt;0,logVir!N1013-SKir!N1013*logKir!N1013-SLir!N1013*logHir!N1013-SLir!N1013*logQir!H1013,0)</f>
        <v>-2.4771513915612442E-2</v>
      </c>
      <c r="I1013" s="6">
        <f>IF(logVir!I1013&lt;&gt;0,logVir!O1013-SKir!O1013*logKir!O1013-SLir!O1013*logHir!O1013-SLir!O1013*logQir!I1013,0)</f>
        <v>-4.2425117718568717E-2</v>
      </c>
    </row>
    <row r="1014" spans="1:9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6">
        <f>IF(logVir!E1014&lt;&gt;0,logVir!K1014-SKir!K1014*logKir!K1014-SLir!K1014*logHir!K1014-SLir!K1014*logQir!E1014,0)</f>
        <v>-0.20766597267459838</v>
      </c>
      <c r="F1014" s="6">
        <f>IF(logVir!F1014&lt;&gt;0,logVir!L1014-SKir!L1014*logKir!L1014-SLir!L1014*logHir!L1014-SLir!L1014*logQir!F1014,0)</f>
        <v>1.0547123846457096E-2</v>
      </c>
      <c r="G1014" s="6">
        <f>IF(logVir!G1014&lt;&gt;0,logVir!M1014-SKir!M1014*logKir!M1014-SLir!M1014*logHir!M1014-SLir!M1014*logQir!G1014,0)</f>
        <v>-8.8044598386980449E-2</v>
      </c>
      <c r="H1014" s="6">
        <f>IF(logVir!H1014&lt;&gt;0,logVir!N1014-SKir!N1014*logKir!N1014-SLir!N1014*logHir!N1014-SLir!N1014*logQir!H1014,0)</f>
        <v>-9.7992430974391406E-2</v>
      </c>
      <c r="I1014" s="6">
        <f>IF(logVir!I1014&lt;&gt;0,logVir!O1014-SKir!O1014*logKir!O1014-SLir!O1014*logHir!O1014-SLir!O1014*logQir!I1014,0)</f>
        <v>-8.4444212662302773E-2</v>
      </c>
    </row>
    <row r="1015" spans="1:9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6">
        <f>IF(logVir!E1015&lt;&gt;0,logVir!K1015-SKir!K1015*logKir!K1015-SLir!K1015*logHir!K1015-SLir!K1015*logQir!E1015,0)</f>
        <v>-2.7657210319307728E-2</v>
      </c>
      <c r="F1015" s="6">
        <f>IF(logVir!F1015&lt;&gt;0,logVir!L1015-SKir!L1015*logKir!L1015-SLir!L1015*logHir!L1015-SLir!L1015*logQir!F1015,0)</f>
        <v>-6.9515203453501748E-3</v>
      </c>
      <c r="G1015" s="6">
        <f>IF(logVir!G1015&lt;&gt;0,logVir!M1015-SKir!M1015*logKir!M1015-SLir!M1015*logHir!M1015-SLir!M1015*logQir!G1015,0)</f>
        <v>1.3793959512114033E-3</v>
      </c>
      <c r="H1015" s="6">
        <f>IF(logVir!H1015&lt;&gt;0,logVir!N1015-SKir!N1015*logKir!N1015-SLir!N1015*logHir!N1015-SLir!N1015*logQir!H1015,0)</f>
        <v>7.1157038115517157E-4</v>
      </c>
      <c r="I1015" s="6">
        <f>IF(logVir!I1015&lt;&gt;0,logVir!O1015-SKir!O1015*logKir!O1015-SLir!O1015*logHir!O1015-SLir!O1015*logQir!I1015,0)</f>
        <v>1.1355936054105408E-2</v>
      </c>
    </row>
    <row r="1016" spans="1:9" x14ac:dyDescent="0.15">
      <c r="A1016" s="1">
        <v>45</v>
      </c>
      <c r="B1016" s="1" t="s">
        <v>332</v>
      </c>
      <c r="C1016" s="1">
        <v>1</v>
      </c>
      <c r="D1016" s="1" t="s">
        <v>9</v>
      </c>
      <c r="E1016" s="6">
        <f>IF(logVir!E1016&lt;&gt;0,logVir!K1016-SKir!K1016*logKir!K1016-SLir!K1016*logHir!K1016-SLir!K1016*logQir!E1016,0)</f>
        <v>-0.16654765837354821</v>
      </c>
      <c r="F1016" s="6">
        <f>IF(logVir!F1016&lt;&gt;0,logVir!L1016-SKir!L1016*logKir!L1016-SLir!L1016*logHir!L1016-SLir!L1016*logQir!F1016,0)</f>
        <v>0.12411051723166311</v>
      </c>
      <c r="G1016" s="6">
        <f>IF(logVir!G1016&lt;&gt;0,logVir!M1016-SKir!M1016*logKir!M1016-SLir!M1016*logHir!M1016-SLir!M1016*logQir!G1016,0)</f>
        <v>0.33044746156805227</v>
      </c>
      <c r="H1016" s="6">
        <f>IF(logVir!H1016&lt;&gt;0,logVir!N1016-SKir!N1016*logKir!N1016-SLir!N1016*logHir!N1016-SLir!N1016*logQir!H1016,0)</f>
        <v>0.33034611301767597</v>
      </c>
      <c r="I1016" s="6">
        <f>IF(logVir!I1016&lt;&gt;0,logVir!O1016-SKir!O1016*logKir!O1016-SLir!O1016*logHir!O1016-SLir!O1016*logQir!I1016,0)</f>
        <v>0.30749672246690185</v>
      </c>
    </row>
    <row r="1017" spans="1:9" x14ac:dyDescent="0.15">
      <c r="A1017" s="1">
        <v>45</v>
      </c>
      <c r="B1017" s="1" t="s">
        <v>332</v>
      </c>
      <c r="C1017" s="1">
        <v>2</v>
      </c>
      <c r="D1017" s="1" t="s">
        <v>10</v>
      </c>
      <c r="E1017" s="6">
        <f>IF(logVir!E1017&lt;&gt;0,logVir!K1017-SKir!K1017*logKir!K1017-SLir!K1017*logHir!K1017-SLir!K1017*logQir!E1017,0)</f>
        <v>-0.40493892922744013</v>
      </c>
      <c r="F1017" s="6">
        <f>IF(logVir!F1017&lt;&gt;0,logVir!L1017-SKir!L1017*logKir!L1017-SLir!L1017*logHir!L1017-SLir!L1017*logQir!F1017,0)</f>
        <v>-0.20684957374059246</v>
      </c>
      <c r="G1017" s="6">
        <f>IF(logVir!G1017&lt;&gt;0,logVir!M1017-SKir!M1017*logKir!M1017-SLir!M1017*logHir!M1017-SLir!M1017*logQir!G1017,0)</f>
        <v>-0.43525762408727298</v>
      </c>
      <c r="H1017" s="6">
        <f>IF(logVir!H1017&lt;&gt;0,logVir!N1017-SKir!N1017*logKir!N1017-SLir!N1017*logHir!N1017-SLir!N1017*logQir!H1017,0)</f>
        <v>0.11087108556180639</v>
      </c>
      <c r="I1017" s="6">
        <f>IF(logVir!I1017&lt;&gt;0,logVir!O1017-SKir!O1017*logKir!O1017-SLir!O1017*logHir!O1017-SLir!O1017*logQir!I1017,0)</f>
        <v>-0.13705426397112686</v>
      </c>
    </row>
    <row r="1018" spans="1:9" x14ac:dyDescent="0.15">
      <c r="A1018" s="1">
        <v>45</v>
      </c>
      <c r="B1018" s="1" t="s">
        <v>333</v>
      </c>
      <c r="C1018" s="1">
        <v>3</v>
      </c>
      <c r="D1018" s="1" t="s">
        <v>17</v>
      </c>
      <c r="E1018" s="6">
        <f>IF(logVir!E1018&lt;&gt;0,logVir!K1018-SKir!K1018*logKir!K1018-SLir!K1018*logHir!K1018-SLir!K1018*logQir!E1018,0)</f>
        <v>-0.7370386408905315</v>
      </c>
      <c r="F1018" s="6">
        <f>IF(logVir!F1018&lt;&gt;0,logVir!L1018-SKir!L1018*logKir!L1018-SLir!L1018*logHir!L1018-SLir!L1018*logQir!F1018,0)</f>
        <v>-0.56069414579996946</v>
      </c>
      <c r="G1018" s="6">
        <f>IF(logVir!G1018&lt;&gt;0,logVir!M1018-SKir!M1018*logKir!M1018-SLir!M1018*logHir!M1018-SLir!M1018*logQir!G1018,0)</f>
        <v>-0.56199159197820125</v>
      </c>
      <c r="H1018" s="6">
        <f>IF(logVir!H1018&lt;&gt;0,logVir!N1018-SKir!N1018*logKir!N1018-SLir!N1018*logHir!N1018-SLir!N1018*logQir!H1018,0)</f>
        <v>-0.36164069270804466</v>
      </c>
      <c r="I1018" s="6">
        <f>IF(logVir!I1018&lt;&gt;0,logVir!O1018-SKir!O1018*logKir!O1018-SLir!O1018*logHir!O1018-SLir!O1018*logQir!I1018,0)</f>
        <v>-1.4141067093134844E-2</v>
      </c>
    </row>
    <row r="1019" spans="1:9" x14ac:dyDescent="0.15">
      <c r="A1019" s="1">
        <v>45</v>
      </c>
      <c r="B1019" s="1" t="s">
        <v>333</v>
      </c>
      <c r="C1019" s="1">
        <v>4</v>
      </c>
      <c r="D1019" s="1" t="s">
        <v>18</v>
      </c>
      <c r="E1019" s="6">
        <f>IF(logVir!E1019&lt;&gt;0,logVir!K1019-SKir!K1019*logKir!K1019-SLir!K1019*logHir!K1019-SLir!K1019*logQir!E1019,0)</f>
        <v>-0.19298236046306952</v>
      </c>
      <c r="F1019" s="6">
        <f>IF(logVir!F1019&lt;&gt;0,logVir!L1019-SKir!L1019*logKir!L1019-SLir!L1019*logHir!L1019-SLir!L1019*logQir!F1019,0)</f>
        <v>-0.27117886102759636</v>
      </c>
      <c r="G1019" s="6">
        <f>IF(logVir!G1019&lt;&gt;0,logVir!M1019-SKir!M1019*logKir!M1019-SLir!M1019*logHir!M1019-SLir!M1019*logQir!G1019,0)</f>
        <v>-0.30298615785298333</v>
      </c>
      <c r="H1019" s="6">
        <f>IF(logVir!H1019&lt;&gt;0,logVir!N1019-SKir!N1019*logKir!N1019-SLir!N1019*logHir!N1019-SLir!N1019*logQir!H1019,0)</f>
        <v>3.0975361598231846E-2</v>
      </c>
      <c r="I1019" s="6">
        <f>IF(logVir!I1019&lt;&gt;0,logVir!O1019-SKir!O1019*logKir!O1019-SLir!O1019*logHir!O1019-SLir!O1019*logQir!I1019,0)</f>
        <v>0.29688664392731928</v>
      </c>
    </row>
    <row r="1020" spans="1:9" x14ac:dyDescent="0.15">
      <c r="A1020" s="1">
        <v>45</v>
      </c>
      <c r="B1020" s="1" t="s">
        <v>333</v>
      </c>
      <c r="C1020" s="1">
        <v>5</v>
      </c>
      <c r="D1020" s="1" t="s">
        <v>19</v>
      </c>
      <c r="E1020" s="6">
        <f>IF(logVir!E1020&lt;&gt;0,logVir!K1020-SKir!K1020*logKir!K1020-SLir!K1020*logHir!K1020-SLir!K1020*logQir!E1020,0)</f>
        <v>-0.42610399069297722</v>
      </c>
      <c r="F1020" s="6">
        <f>IF(logVir!F1020&lt;&gt;0,logVir!L1020-SKir!L1020*logKir!L1020-SLir!L1020*logHir!L1020-SLir!L1020*logQir!F1020,0)</f>
        <v>-0.4464132778724888</v>
      </c>
      <c r="G1020" s="6">
        <f>IF(logVir!G1020&lt;&gt;0,logVir!M1020-SKir!M1020*logKir!M1020-SLir!M1020*logHir!M1020-SLir!M1020*logQir!G1020,0)</f>
        <v>-0.77937610470357321</v>
      </c>
      <c r="H1020" s="6">
        <f>IF(logVir!H1020&lt;&gt;0,logVir!N1020-SKir!N1020*logKir!N1020-SLir!N1020*logHir!N1020-SLir!N1020*logQir!H1020,0)</f>
        <v>-0.56116551923197389</v>
      </c>
      <c r="I1020" s="6">
        <f>IF(logVir!I1020&lt;&gt;0,logVir!O1020-SKir!O1020*logKir!O1020-SLir!O1020*logHir!O1020-SLir!O1020*logQir!I1020,0)</f>
        <v>-0.10284524024998526</v>
      </c>
    </row>
    <row r="1021" spans="1:9" x14ac:dyDescent="0.15">
      <c r="A1021" s="1">
        <v>45</v>
      </c>
      <c r="B1021" s="1" t="s">
        <v>333</v>
      </c>
      <c r="C1021" s="1">
        <v>6</v>
      </c>
      <c r="D1021" s="1" t="s">
        <v>3</v>
      </c>
      <c r="E1021" s="6">
        <f>IF(logVir!E1021&lt;&gt;0,logVir!K1021-SKir!K1021*logKir!K1021-SLir!K1021*logHir!K1021-SLir!K1021*logQir!E1021,0)</f>
        <v>0.20620412161623555</v>
      </c>
      <c r="F1021" s="6">
        <f>IF(logVir!F1021&lt;&gt;0,logVir!L1021-SKir!L1021*logKir!L1021-SLir!L1021*logHir!L1021-SLir!L1021*logQir!F1021,0)</f>
        <v>-2.5475569039566805E-2</v>
      </c>
      <c r="G1021" s="6">
        <f>IF(logVir!G1021&lt;&gt;0,logVir!M1021-SKir!M1021*logKir!M1021-SLir!M1021*logHir!M1021-SLir!M1021*logQir!G1021,0)</f>
        <v>-1.5913677317520983E-2</v>
      </c>
      <c r="H1021" s="6">
        <f>IF(logVir!H1021&lt;&gt;0,logVir!N1021-SKir!N1021*logKir!N1021-SLir!N1021*logHir!N1021-SLir!N1021*logQir!H1021,0)</f>
        <v>-0.28180171327355197</v>
      </c>
      <c r="I1021" s="6">
        <f>IF(logVir!I1021&lt;&gt;0,logVir!O1021-SKir!O1021*logKir!O1021-SLir!O1021*logHir!O1021-SLir!O1021*logQir!I1021,0)</f>
        <v>-0.98482093898697243</v>
      </c>
    </row>
    <row r="1022" spans="1:9" x14ac:dyDescent="0.15">
      <c r="A1022" s="1">
        <v>45</v>
      </c>
      <c r="B1022" s="1" t="s">
        <v>333</v>
      </c>
      <c r="C1022" s="1">
        <v>7</v>
      </c>
      <c r="D1022" s="1" t="s">
        <v>20</v>
      </c>
      <c r="E1022" s="6">
        <f>IF(logVir!E1022&lt;&gt;0,logVir!K1022-SKir!K1022*logKir!K1022-SLir!K1022*logHir!K1022-SLir!K1022*logQir!E1022,0)</f>
        <v>-2.8939776440507474</v>
      </c>
      <c r="F1022" s="6">
        <f>IF(logVir!F1022&lt;&gt;0,logVir!L1022-SKir!L1022*logKir!L1022-SLir!L1022*logHir!L1022-SLir!L1022*logQir!F1022,0)</f>
        <v>-1.4145393980228318</v>
      </c>
      <c r="G1022" s="6">
        <f>IF(logVir!G1022&lt;&gt;0,logVir!M1022-SKir!M1022*logKir!M1022-SLir!M1022*logHir!M1022-SLir!M1022*logQir!G1022,0)</f>
        <v>-1.2257003809724594</v>
      </c>
      <c r="H1022" s="6">
        <f>IF(logVir!H1022&lt;&gt;0,logVir!N1022-SKir!N1022*logKir!N1022-SLir!N1022*logHir!N1022-SLir!N1022*logQir!H1022,0)</f>
        <v>8.2788525312414762E-2</v>
      </c>
      <c r="I1022" s="6">
        <f>IF(logVir!I1022&lt;&gt;0,logVir!O1022-SKir!O1022*logKir!O1022-SLir!O1022*logHir!O1022-SLir!O1022*logQir!I1022,0)</f>
        <v>-1.3072382955346942</v>
      </c>
    </row>
    <row r="1023" spans="1:9" x14ac:dyDescent="0.15">
      <c r="A1023" s="1">
        <v>45</v>
      </c>
      <c r="B1023" s="1" t="s">
        <v>333</v>
      </c>
      <c r="C1023" s="1">
        <v>8</v>
      </c>
      <c r="D1023" s="1" t="s">
        <v>21</v>
      </c>
      <c r="E1023" s="6">
        <f>IF(logVir!E1023&lt;&gt;0,logVir!K1023-SKir!K1023*logKir!K1023-SLir!K1023*logHir!K1023-SLir!K1023*logQir!E1023,0)</f>
        <v>-0.70695795779355342</v>
      </c>
      <c r="F1023" s="6">
        <f>IF(logVir!F1023&lt;&gt;0,logVir!L1023-SKir!L1023*logKir!L1023-SLir!L1023*logHir!L1023-SLir!L1023*logQir!F1023,0)</f>
        <v>-0.47258492242196376</v>
      </c>
      <c r="G1023" s="6">
        <f>IF(logVir!G1023&lt;&gt;0,logVir!M1023-SKir!M1023*logKir!M1023-SLir!M1023*logHir!M1023-SLir!M1023*logQir!G1023,0)</f>
        <v>-0.62944509732708431</v>
      </c>
      <c r="H1023" s="6">
        <f>IF(logVir!H1023&lt;&gt;0,logVir!N1023-SKir!N1023*logKir!N1023-SLir!N1023*logHir!N1023-SLir!N1023*logQir!H1023,0)</f>
        <v>-0.27423505354178945</v>
      </c>
      <c r="I1023" s="6">
        <f>IF(logVir!I1023&lt;&gt;0,logVir!O1023-SKir!O1023*logKir!O1023-SLir!O1023*logHir!O1023-SLir!O1023*logQir!I1023,0)</f>
        <v>-0.47340525350225587</v>
      </c>
    </row>
    <row r="1024" spans="1:9" x14ac:dyDescent="0.15">
      <c r="A1024" s="1">
        <v>45</v>
      </c>
      <c r="B1024" s="1" t="s">
        <v>333</v>
      </c>
      <c r="C1024" s="1">
        <v>9</v>
      </c>
      <c r="D1024" s="1" t="s">
        <v>22</v>
      </c>
      <c r="E1024" s="6">
        <f>IF(logVir!E1024&lt;&gt;0,logVir!K1024-SKir!K1024*logKir!K1024-SLir!K1024*logHir!K1024-SLir!K1024*logQir!E1024,0)</f>
        <v>-0.33842765046792661</v>
      </c>
      <c r="F1024" s="6">
        <f>IF(logVir!F1024&lt;&gt;0,logVir!L1024-SKir!L1024*logKir!L1024-SLir!L1024*logHir!L1024-SLir!L1024*logQir!F1024,0)</f>
        <v>-0.37908914804043525</v>
      </c>
      <c r="G1024" s="6">
        <f>IF(logVir!G1024&lt;&gt;0,logVir!M1024-SKir!M1024*logKir!M1024-SLir!M1024*logHir!M1024-SLir!M1024*logQir!G1024,0)</f>
        <v>-1.0349554420580866</v>
      </c>
      <c r="H1024" s="6">
        <f>IF(logVir!H1024&lt;&gt;0,logVir!N1024-SKir!N1024*logKir!N1024-SLir!N1024*logHir!N1024-SLir!N1024*logQir!H1024,0)</f>
        <v>-0.33104859203667014</v>
      </c>
      <c r="I1024" s="6">
        <f>IF(logVir!I1024&lt;&gt;0,logVir!O1024-SKir!O1024*logKir!O1024-SLir!O1024*logHir!O1024-SLir!O1024*logQir!I1024,0)</f>
        <v>-0.23778502372058163</v>
      </c>
    </row>
    <row r="1025" spans="1:9" x14ac:dyDescent="0.15">
      <c r="A1025" s="1">
        <v>45</v>
      </c>
      <c r="B1025" s="1" t="s">
        <v>333</v>
      </c>
      <c r="C1025" s="1">
        <v>10</v>
      </c>
      <c r="D1025" s="1" t="s">
        <v>23</v>
      </c>
      <c r="E1025" s="6">
        <f>IF(logVir!E1025&lt;&gt;0,logVir!K1025-SKir!K1025*logKir!K1025-SLir!K1025*logHir!K1025-SLir!K1025*logQir!E1025,0)</f>
        <v>-0.12067109375320074</v>
      </c>
      <c r="F1025" s="6">
        <f>IF(logVir!F1025&lt;&gt;0,logVir!L1025-SKir!L1025*logKir!L1025-SLir!L1025*logHir!L1025-SLir!L1025*logQir!F1025,0)</f>
        <v>-0.43938874675500572</v>
      </c>
      <c r="G1025" s="6">
        <f>IF(logVir!G1025&lt;&gt;0,logVir!M1025-SKir!M1025*logKir!M1025-SLir!M1025*logHir!M1025-SLir!M1025*logQir!G1025,0)</f>
        <v>-0.29978280840178678</v>
      </c>
      <c r="H1025" s="6">
        <f>IF(logVir!H1025&lt;&gt;0,logVir!N1025-SKir!N1025*logKir!N1025-SLir!N1025*logHir!N1025-SLir!N1025*logQir!H1025,0)</f>
        <v>-0.300402189090617</v>
      </c>
      <c r="I1025" s="6">
        <f>IF(logVir!I1025&lt;&gt;0,logVir!O1025-SKir!O1025*logKir!O1025-SLir!O1025*logHir!O1025-SLir!O1025*logQir!I1025,0)</f>
        <v>-0.49409423064293656</v>
      </c>
    </row>
    <row r="1026" spans="1:9" x14ac:dyDescent="0.15">
      <c r="A1026" s="1">
        <v>45</v>
      </c>
      <c r="B1026" s="1" t="s">
        <v>333</v>
      </c>
      <c r="C1026" s="1">
        <v>11</v>
      </c>
      <c r="D1026" s="1" t="s">
        <v>24</v>
      </c>
      <c r="E1026" s="6">
        <f>IF(logVir!E1026&lt;&gt;0,logVir!K1026-SKir!K1026*logKir!K1026-SLir!K1026*logHir!K1026-SLir!K1026*logQir!E1026,0)</f>
        <v>-0.37700539857804916</v>
      </c>
      <c r="F1026" s="6">
        <f>IF(logVir!F1026&lt;&gt;0,logVir!L1026-SKir!L1026*logKir!L1026-SLir!L1026*logHir!L1026-SLir!L1026*logQir!F1026,0)</f>
        <v>-0.64673549393117624</v>
      </c>
      <c r="G1026" s="6">
        <f>IF(logVir!G1026&lt;&gt;0,logVir!M1026-SKir!M1026*logKir!M1026-SLir!M1026*logHir!M1026-SLir!M1026*logQir!G1026,0)</f>
        <v>-0.37091903887968469</v>
      </c>
      <c r="H1026" s="6">
        <f>IF(logVir!H1026&lt;&gt;0,logVir!N1026-SKir!N1026*logKir!N1026-SLir!N1026*logHir!N1026-SLir!N1026*logQir!H1026,0)</f>
        <v>-0.16433782046323056</v>
      </c>
      <c r="I1026" s="6">
        <f>IF(logVir!I1026&lt;&gt;0,logVir!O1026-SKir!O1026*logKir!O1026-SLir!O1026*logHir!O1026-SLir!O1026*logQir!I1026,0)</f>
        <v>-0.39886762767185885</v>
      </c>
    </row>
    <row r="1027" spans="1:9" x14ac:dyDescent="0.15">
      <c r="A1027" s="1">
        <v>45</v>
      </c>
      <c r="B1027" s="1" t="s">
        <v>333</v>
      </c>
      <c r="C1027" s="1">
        <v>12</v>
      </c>
      <c r="D1027" s="1" t="s">
        <v>25</v>
      </c>
      <c r="E1027" s="6">
        <f>IF(logVir!E1027&lt;&gt;0,logVir!K1027-SKir!K1027*logKir!K1027-SLir!K1027*logHir!K1027-SLir!K1027*logQir!E1027,0)</f>
        <v>-0.69818620427316824</v>
      </c>
      <c r="F1027" s="6">
        <f>IF(logVir!F1027&lt;&gt;0,logVir!L1027-SKir!L1027*logKir!L1027-SLir!L1027*logHir!L1027-SLir!L1027*logQir!F1027,0)</f>
        <v>-0.72020392174757542</v>
      </c>
      <c r="G1027" s="6">
        <f>IF(logVir!G1027&lt;&gt;0,logVir!M1027-SKir!M1027*logKir!M1027-SLir!M1027*logHir!M1027-SLir!M1027*logQir!G1027,0)</f>
        <v>-0.60810398572382451</v>
      </c>
      <c r="H1027" s="6">
        <f>IF(logVir!H1027&lt;&gt;0,logVir!N1027-SKir!N1027*logKir!N1027-SLir!N1027*logHir!N1027-SLir!N1027*logQir!H1027,0)</f>
        <v>-4.058430499186845E-2</v>
      </c>
      <c r="I1027" s="6">
        <f>IF(logVir!I1027&lt;&gt;0,logVir!O1027-SKir!O1027*logKir!O1027-SLir!O1027*logHir!O1027-SLir!O1027*logQir!I1027,0)</f>
        <v>-2.7362897013093843E-2</v>
      </c>
    </row>
    <row r="1028" spans="1:9" x14ac:dyDescent="0.15">
      <c r="A1028" s="1">
        <v>45</v>
      </c>
      <c r="B1028" s="1" t="s">
        <v>333</v>
      </c>
      <c r="C1028" s="1">
        <v>13</v>
      </c>
      <c r="D1028" s="1" t="s">
        <v>26</v>
      </c>
      <c r="E1028" s="6">
        <f>IF(logVir!E1028&lt;&gt;0,logVir!K1028-SKir!K1028*logKir!K1028-SLir!K1028*logHir!K1028-SLir!K1028*logQir!E1028,0)</f>
        <v>0.20194022410176415</v>
      </c>
      <c r="F1028" s="6">
        <f>IF(logVir!F1028&lt;&gt;0,logVir!L1028-SKir!L1028*logKir!L1028-SLir!L1028*logHir!L1028-SLir!L1028*logQir!F1028,0)</f>
        <v>6.6798722689037693E-2</v>
      </c>
      <c r="G1028" s="6">
        <f>IF(logVir!G1028&lt;&gt;0,logVir!M1028-SKir!M1028*logKir!M1028-SLir!M1028*logHir!M1028-SLir!M1028*logQir!G1028,0)</f>
        <v>-0.17506468398819622</v>
      </c>
      <c r="H1028" s="6">
        <f>IF(logVir!H1028&lt;&gt;0,logVir!N1028-SKir!N1028*logKir!N1028-SLir!N1028*logHir!N1028-SLir!N1028*logQir!H1028,0)</f>
        <v>-0.20592857348420518</v>
      </c>
      <c r="I1028" s="6">
        <f>IF(logVir!I1028&lt;&gt;0,logVir!O1028-SKir!O1028*logKir!O1028-SLir!O1028*logHir!O1028-SLir!O1028*logQir!I1028,0)</f>
        <v>1.6590714872330548E-2</v>
      </c>
    </row>
    <row r="1029" spans="1:9" x14ac:dyDescent="0.15">
      <c r="A1029" s="1">
        <v>45</v>
      </c>
      <c r="B1029" s="1" t="s">
        <v>333</v>
      </c>
      <c r="C1029" s="1">
        <v>14</v>
      </c>
      <c r="D1029" s="1" t="s">
        <v>27</v>
      </c>
      <c r="E1029" s="6">
        <f>IF(logVir!E1029&lt;&gt;0,logVir!K1029-SKir!K1029*logKir!K1029-SLir!K1029*logHir!K1029-SLir!K1029*logQir!E1029,0)</f>
        <v>0.29291521298434031</v>
      </c>
      <c r="F1029" s="6">
        <f>IF(logVir!F1029&lt;&gt;0,logVir!L1029-SKir!L1029*logKir!L1029-SLir!L1029*logHir!L1029-SLir!L1029*logQir!F1029,0)</f>
        <v>-9.3540747657830381E-4</v>
      </c>
      <c r="G1029" s="6">
        <f>IF(logVir!G1029&lt;&gt;0,logVir!M1029-SKir!M1029*logKir!M1029-SLir!M1029*logHir!M1029-SLir!M1029*logQir!G1029,0)</f>
        <v>1.9007183311209402E-2</v>
      </c>
      <c r="H1029" s="6">
        <f>IF(logVir!H1029&lt;&gt;0,logVir!N1029-SKir!N1029*logKir!N1029-SLir!N1029*logHir!N1029-SLir!N1029*logQir!H1029,0)</f>
        <v>-0.12078746168705655</v>
      </c>
      <c r="I1029" s="6">
        <f>IF(logVir!I1029&lt;&gt;0,logVir!O1029-SKir!O1029*logKir!O1029-SLir!O1029*logHir!O1029-SLir!O1029*logQir!I1029,0)</f>
        <v>-0.5864481703294947</v>
      </c>
    </row>
    <row r="1030" spans="1:9" x14ac:dyDescent="0.15">
      <c r="A1030" s="1">
        <v>45</v>
      </c>
      <c r="B1030" s="1" t="s">
        <v>333</v>
      </c>
      <c r="C1030" s="1">
        <v>15</v>
      </c>
      <c r="D1030" s="1" t="s">
        <v>28</v>
      </c>
      <c r="E1030" s="6">
        <f>IF(logVir!E1030&lt;&gt;0,logVir!K1030-SKir!K1030*logKir!K1030-SLir!K1030*logHir!K1030-SLir!K1030*logQir!E1030,0)</f>
        <v>-7.8835325286865071E-2</v>
      </c>
      <c r="F1030" s="6">
        <f>IF(logVir!F1030&lt;&gt;0,logVir!L1030-SKir!L1030*logKir!L1030-SLir!L1030*logHir!L1030-SLir!L1030*logQir!F1030,0)</f>
        <v>-0.15991085925053633</v>
      </c>
      <c r="G1030" s="6">
        <f>IF(logVir!G1030&lt;&gt;0,logVir!M1030-SKir!M1030*logKir!M1030-SLir!M1030*logHir!M1030-SLir!M1030*logQir!G1030,0)</f>
        <v>-0.24920638803285899</v>
      </c>
      <c r="H1030" s="6">
        <f>IF(logVir!H1030&lt;&gt;0,logVir!N1030-SKir!N1030*logKir!N1030-SLir!N1030*logHir!N1030-SLir!N1030*logQir!H1030,0)</f>
        <v>-0.12951912197192997</v>
      </c>
      <c r="I1030" s="6">
        <f>IF(logVir!I1030&lt;&gt;0,logVir!O1030-SKir!O1030*logKir!O1030-SLir!O1030*logHir!O1030-SLir!O1030*logQir!I1030,0)</f>
        <v>5.7466788255903858E-3</v>
      </c>
    </row>
    <row r="1031" spans="1:9" x14ac:dyDescent="0.15">
      <c r="A1031" s="1">
        <v>45</v>
      </c>
      <c r="B1031" s="1" t="s">
        <v>332</v>
      </c>
      <c r="C1031" s="1">
        <v>16</v>
      </c>
      <c r="D1031" s="1" t="s">
        <v>11</v>
      </c>
      <c r="E1031" s="6">
        <f>IF(logVir!E1031&lt;&gt;0,logVir!K1031-SKir!K1031*logKir!K1031-SLir!K1031*logHir!K1031-SLir!K1031*logQir!E1031,0)</f>
        <v>-0.14645858482001828</v>
      </c>
      <c r="F1031" s="6">
        <f>IF(logVir!F1031&lt;&gt;0,logVir!L1031-SKir!L1031*logKir!L1031-SLir!L1031*logHir!L1031-SLir!L1031*logQir!F1031,0)</f>
        <v>-0.12550765225402774</v>
      </c>
      <c r="G1031" s="6">
        <f>IF(logVir!G1031&lt;&gt;0,logVir!M1031-SKir!M1031*logKir!M1031-SLir!M1031*logHir!M1031-SLir!M1031*logQir!G1031,0)</f>
        <v>-4.8516307042315389E-2</v>
      </c>
      <c r="H1031" s="6">
        <f>IF(logVir!H1031&lt;&gt;0,logVir!N1031-SKir!N1031*logKir!N1031-SLir!N1031*logHir!N1031-SLir!N1031*logQir!H1031,0)</f>
        <v>7.0469092164402725E-2</v>
      </c>
      <c r="I1031" s="6">
        <f>IF(logVir!I1031&lt;&gt;0,logVir!O1031-SKir!O1031*logKir!O1031-SLir!O1031*logHir!O1031-SLir!O1031*logQir!I1031,0)</f>
        <v>-7.4849215295375526E-2</v>
      </c>
    </row>
    <row r="1032" spans="1:9" x14ac:dyDescent="0.15">
      <c r="A1032" s="1">
        <v>45</v>
      </c>
      <c r="B1032" s="1" t="s">
        <v>332</v>
      </c>
      <c r="C1032" s="1">
        <v>17</v>
      </c>
      <c r="D1032" s="1" t="s">
        <v>12</v>
      </c>
      <c r="E1032" s="6">
        <f>IF(logVir!E1032&lt;&gt;0,logVir!K1032-SKir!K1032*logKir!K1032-SLir!K1032*logHir!K1032-SLir!K1032*logQir!E1032,0)</f>
        <v>0.25740794688796864</v>
      </c>
      <c r="F1032" s="6">
        <f>IF(logVir!F1032&lt;&gt;0,logVir!L1032-SKir!L1032*logKir!L1032-SLir!L1032*logHir!L1032-SLir!L1032*logQir!F1032,0)</f>
        <v>9.91623466327759E-2</v>
      </c>
      <c r="G1032" s="6">
        <f>IF(logVir!G1032&lt;&gt;0,logVir!M1032-SKir!M1032*logKir!M1032-SLir!M1032*logHir!M1032-SLir!M1032*logQir!G1032,0)</f>
        <v>2.3449245055527798E-2</v>
      </c>
      <c r="H1032" s="6">
        <f>IF(logVir!H1032&lt;&gt;0,logVir!N1032-SKir!N1032*logKir!N1032-SLir!N1032*logHir!N1032-SLir!N1032*logQir!H1032,0)</f>
        <v>-6.6026402785303875E-2</v>
      </c>
      <c r="I1032" s="6">
        <f>IF(logVir!I1032&lt;&gt;0,logVir!O1032-SKir!O1032*logKir!O1032-SLir!O1032*logHir!O1032-SLir!O1032*logQir!I1032,0)</f>
        <v>-0.51222172267918797</v>
      </c>
    </row>
    <row r="1033" spans="1:9" x14ac:dyDescent="0.15">
      <c r="A1033" s="1">
        <v>45</v>
      </c>
      <c r="B1033" s="1" t="s">
        <v>332</v>
      </c>
      <c r="C1033" s="1">
        <v>18</v>
      </c>
      <c r="D1033" s="1" t="s">
        <v>13</v>
      </c>
      <c r="E1033" s="6">
        <f>IF(logVir!E1033&lt;&gt;0,logVir!K1033-SKir!K1033*logKir!K1033-SLir!K1033*logHir!K1033-SLir!K1033*logQir!E1033,0)</f>
        <v>-0.18223492748263884</v>
      </c>
      <c r="F1033" s="6">
        <f>IF(logVir!F1033&lt;&gt;0,logVir!L1033-SKir!L1033*logKir!L1033-SLir!L1033*logHir!L1033-SLir!L1033*logQir!F1033,0)</f>
        <v>-0.16193812667881621</v>
      </c>
      <c r="G1033" s="6">
        <f>IF(logVir!G1033&lt;&gt;0,logVir!M1033-SKir!M1033*logKir!M1033-SLir!M1033*logHir!M1033-SLir!M1033*logQir!G1033,0)</f>
        <v>-0.12560677841070075</v>
      </c>
      <c r="H1033" s="6">
        <f>IF(logVir!H1033&lt;&gt;0,logVir!N1033-SKir!N1033*logKir!N1033-SLir!N1033*logHir!N1033-SLir!N1033*logQir!H1033,0)</f>
        <v>-1.6421626589508746E-2</v>
      </c>
      <c r="I1033" s="6">
        <f>IF(logVir!I1033&lt;&gt;0,logVir!O1033-SKir!O1033*logKir!O1033-SLir!O1033*logHir!O1033-SLir!O1033*logQir!I1033,0)</f>
        <v>5.4048057889127088E-2</v>
      </c>
    </row>
    <row r="1034" spans="1:9" x14ac:dyDescent="0.15">
      <c r="A1034" s="1">
        <v>45</v>
      </c>
      <c r="B1034" s="1" t="s">
        <v>332</v>
      </c>
      <c r="C1034" s="1">
        <v>19</v>
      </c>
      <c r="D1034" s="1" t="s">
        <v>14</v>
      </c>
      <c r="E1034" s="6">
        <f>IF(logVir!E1034&lt;&gt;0,logVir!K1034-SKir!K1034*logKir!K1034-SLir!K1034*logHir!K1034-SLir!K1034*logQir!E1034,0)</f>
        <v>-0.52629639121191663</v>
      </c>
      <c r="F1034" s="6">
        <f>IF(logVir!F1034&lt;&gt;0,logVir!L1034-SKir!L1034*logKir!L1034-SLir!L1034*logHir!L1034-SLir!L1034*logQir!F1034,0)</f>
        <v>-0.14884215283087018</v>
      </c>
      <c r="G1034" s="6">
        <f>IF(logVir!G1034&lt;&gt;0,logVir!M1034-SKir!M1034*logKir!M1034-SLir!M1034*logHir!M1034-SLir!M1034*logQir!G1034,0)</f>
        <v>-0.1832964645332795</v>
      </c>
      <c r="H1034" s="6">
        <f>IF(logVir!H1034&lt;&gt;0,logVir!N1034-SKir!N1034*logKir!N1034-SLir!N1034*logHir!N1034-SLir!N1034*logQir!H1034,0)</f>
        <v>-0.36054723475375466</v>
      </c>
      <c r="I1034" s="6">
        <f>IF(logVir!I1034&lt;&gt;0,logVir!O1034-SKir!O1034*logKir!O1034-SLir!O1034*logHir!O1034-SLir!O1034*logQir!I1034,0)</f>
        <v>-0.25599790378926124</v>
      </c>
    </row>
    <row r="1035" spans="1:9" x14ac:dyDescent="0.15">
      <c r="A1035" s="1">
        <v>45</v>
      </c>
      <c r="B1035" s="1" t="s">
        <v>332</v>
      </c>
      <c r="C1035" s="1">
        <v>20</v>
      </c>
      <c r="D1035" s="1" t="s">
        <v>15</v>
      </c>
      <c r="E1035" s="6">
        <f>IF(logVir!E1035&lt;&gt;0,logVir!K1035-SKir!K1035*logKir!K1035-SLir!K1035*logHir!K1035-SLir!K1035*logQir!E1035,0)</f>
        <v>-2.4056633312655767E-2</v>
      </c>
      <c r="F1035" s="6">
        <f>IF(logVir!F1035&lt;&gt;0,logVir!L1035-SKir!L1035*logKir!L1035-SLir!L1035*logHir!L1035-SLir!L1035*logQir!F1035,0)</f>
        <v>-0.36264306511624861</v>
      </c>
      <c r="G1035" s="6">
        <f>IF(logVir!G1035&lt;&gt;0,logVir!M1035-SKir!M1035*logKir!M1035-SLir!M1035*logHir!M1035-SLir!M1035*logQir!G1035,0)</f>
        <v>-0.16258459779970116</v>
      </c>
      <c r="H1035" s="6">
        <f>IF(logVir!H1035&lt;&gt;0,logVir!N1035-SKir!N1035*logKir!N1035-SLir!N1035*logHir!N1035-SLir!N1035*logQir!H1035,0)</f>
        <v>-0.10441817198118823</v>
      </c>
      <c r="I1035" s="6">
        <f>IF(logVir!I1035&lt;&gt;0,logVir!O1035-SKir!O1035*logKir!O1035-SLir!O1035*logHir!O1035-SLir!O1035*logQir!I1035,0)</f>
        <v>-3.6708888760976506E-2</v>
      </c>
    </row>
    <row r="1036" spans="1:9" x14ac:dyDescent="0.15">
      <c r="A1036" s="1">
        <v>45</v>
      </c>
      <c r="B1036" s="1" t="s">
        <v>332</v>
      </c>
      <c r="C1036" s="1">
        <v>21</v>
      </c>
      <c r="D1036" s="1" t="s">
        <v>16</v>
      </c>
      <c r="E1036" s="6">
        <f>IF(logVir!E1036&lt;&gt;0,logVir!K1036-SKir!K1036*logKir!K1036-SLir!K1036*logHir!K1036-SLir!K1036*logQir!E1036,0)</f>
        <v>0.12779337550484998</v>
      </c>
      <c r="F1036" s="6">
        <f>IF(logVir!F1036&lt;&gt;0,logVir!L1036-SKir!L1036*logKir!L1036-SLir!L1036*logHir!L1036-SLir!L1036*logQir!F1036,0)</f>
        <v>0.37247544473629635</v>
      </c>
      <c r="G1036" s="6">
        <f>IF(logVir!G1036&lt;&gt;0,logVir!M1036-SKir!M1036*logKir!M1036-SLir!M1036*logHir!M1036-SLir!M1036*logQir!G1036,0)</f>
        <v>0.11536350767341114</v>
      </c>
      <c r="H1036" s="6">
        <f>IF(logVir!H1036&lt;&gt;0,logVir!N1036-SKir!N1036*logKir!N1036-SLir!N1036*logHir!N1036-SLir!N1036*logQir!H1036,0)</f>
        <v>0.11589021161211117</v>
      </c>
      <c r="I1036" s="6">
        <f>IF(logVir!I1036&lt;&gt;0,logVir!O1036-SKir!O1036*logKir!O1036-SLir!O1036*logHir!O1036-SLir!O1036*logQir!I1036,0)</f>
        <v>0.15200860431289148</v>
      </c>
    </row>
    <row r="1037" spans="1:9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6">
        <f>IF(logVir!E1037&lt;&gt;0,logVir!K1037-SKir!K1037*logKir!K1037-SLir!K1037*logHir!K1037-SLir!K1037*logQir!E1037,0)</f>
        <v>-3.4231558324920121E-2</v>
      </c>
      <c r="F1037" s="6">
        <f>IF(logVir!F1037&lt;&gt;0,logVir!L1037-SKir!L1037*logKir!L1037-SLir!L1037*logHir!L1037-SLir!L1037*logQir!F1037,0)</f>
        <v>-2.4338487125392765E-2</v>
      </c>
      <c r="G1037" s="6">
        <f>IF(logVir!G1037&lt;&gt;0,logVir!M1037-SKir!M1037*logKir!M1037-SLir!M1037*logHir!M1037-SLir!M1037*logQir!G1037,0)</f>
        <v>5.1365699670660458E-3</v>
      </c>
      <c r="H1037" s="6">
        <f>IF(logVir!H1037&lt;&gt;0,logVir!N1037-SKir!N1037*logKir!N1037-SLir!N1037*logHir!N1037-SLir!N1037*logQir!H1037,0)</f>
        <v>-3.9153815945550036E-2</v>
      </c>
      <c r="I1037" s="6">
        <f>IF(logVir!I1037&lt;&gt;0,logVir!O1037-SKir!O1037*logKir!O1037-SLir!O1037*logHir!O1037-SLir!O1037*logQir!I1037,0)</f>
        <v>-3.9375955639701241E-2</v>
      </c>
    </row>
    <row r="1038" spans="1:9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6">
        <f>IF(logVir!E1038&lt;&gt;0,logVir!K1038-SKir!K1038*logKir!K1038-SLir!K1038*logHir!K1038-SLir!K1038*logQir!E1038,0)</f>
        <v>-3.9365866154401123E-2</v>
      </c>
      <c r="F1038" s="6">
        <f>IF(logVir!F1038&lt;&gt;0,logVir!L1038-SKir!L1038*logKir!L1038-SLir!L1038*logHir!L1038-SLir!L1038*logQir!F1038,0)</f>
        <v>-1.2098285153128125E-2</v>
      </c>
      <c r="G1038" s="6">
        <f>IF(logVir!G1038&lt;&gt;0,logVir!M1038-SKir!M1038*logKir!M1038-SLir!M1038*logHir!M1038-SLir!M1038*logQir!G1038,0)</f>
        <v>-5.5325653198677799E-2</v>
      </c>
      <c r="H1038" s="6">
        <f>IF(logVir!H1038&lt;&gt;0,logVir!N1038-SKir!N1038*logKir!N1038-SLir!N1038*logHir!N1038-SLir!N1038*logQir!H1038,0)</f>
        <v>-7.0264590829478488E-2</v>
      </c>
      <c r="I1038" s="6">
        <f>IF(logVir!I1038&lt;&gt;0,logVir!O1038-SKir!O1038*logKir!O1038-SLir!O1038*logHir!O1038-SLir!O1038*logQir!I1038,0)</f>
        <v>-1.1168007427256074E-3</v>
      </c>
    </row>
    <row r="1039" spans="1:9" x14ac:dyDescent="0.15">
      <c r="A1039" s="1">
        <v>46</v>
      </c>
      <c r="B1039" s="1" t="s">
        <v>334</v>
      </c>
      <c r="C1039" s="1">
        <v>1</v>
      </c>
      <c r="D1039" s="1" t="s">
        <v>9</v>
      </c>
      <c r="E1039" s="6">
        <f>IF(logVir!E1039&lt;&gt;0,logVir!K1039-SKir!K1039*logKir!K1039-SLir!K1039*logHir!K1039-SLir!K1039*logQir!E1039,0)</f>
        <v>-0.42748059009035572</v>
      </c>
      <c r="F1039" s="6">
        <f>IF(logVir!F1039&lt;&gt;0,logVir!L1039-SKir!L1039*logKir!L1039-SLir!L1039*logHir!L1039-SLir!L1039*logQir!F1039,0)</f>
        <v>-5.8151581594241691E-2</v>
      </c>
      <c r="G1039" s="6">
        <f>IF(logVir!G1039&lt;&gt;0,logVir!M1039-SKir!M1039*logKir!M1039-SLir!M1039*logHir!M1039-SLir!M1039*logQir!G1039,0)</f>
        <v>8.1411256774236704E-2</v>
      </c>
      <c r="H1039" s="6">
        <f>IF(logVir!H1039&lt;&gt;0,logVir!N1039-SKir!N1039*logKir!N1039-SLir!N1039*logHir!N1039-SLir!N1039*logQir!H1039,0)</f>
        <v>0.30931356496333928</v>
      </c>
      <c r="I1039" s="6">
        <f>IF(logVir!I1039&lt;&gt;0,logVir!O1039-SKir!O1039*logKir!O1039-SLir!O1039*logHir!O1039-SLir!O1039*logQir!I1039,0)</f>
        <v>0.13799774684102334</v>
      </c>
    </row>
    <row r="1040" spans="1:9" x14ac:dyDescent="0.15">
      <c r="A1040" s="1">
        <v>46</v>
      </c>
      <c r="B1040" s="1" t="s">
        <v>334</v>
      </c>
      <c r="C1040" s="1">
        <v>2</v>
      </c>
      <c r="D1040" s="1" t="s">
        <v>10</v>
      </c>
      <c r="E1040" s="6">
        <f>IF(logVir!E1040&lt;&gt;0,logVir!K1040-SKir!K1040*logKir!K1040-SLir!K1040*logHir!K1040-SLir!K1040*logQir!E1040,0)</f>
        <v>-0.31561160125097515</v>
      </c>
      <c r="F1040" s="6">
        <f>IF(logVir!F1040&lt;&gt;0,logVir!L1040-SKir!L1040*logKir!L1040-SLir!L1040*logHir!L1040-SLir!L1040*logQir!F1040,0)</f>
        <v>0.10370854157762123</v>
      </c>
      <c r="G1040" s="6">
        <f>IF(logVir!G1040&lt;&gt;0,logVir!M1040-SKir!M1040*logKir!M1040-SLir!M1040*logHir!M1040-SLir!M1040*logQir!G1040,0)</f>
        <v>9.5999954788678898E-2</v>
      </c>
      <c r="H1040" s="6">
        <f>IF(logVir!H1040&lt;&gt;0,logVir!N1040-SKir!N1040*logKir!N1040-SLir!N1040*logHir!N1040-SLir!N1040*logQir!H1040,0)</f>
        <v>2.8963946732631737E-2</v>
      </c>
      <c r="I1040" s="6">
        <f>IF(logVir!I1040&lt;&gt;0,logVir!O1040-SKir!O1040*logKir!O1040-SLir!O1040*logHir!O1040-SLir!O1040*logQir!I1040,0)</f>
        <v>1.1547605994595549</v>
      </c>
    </row>
    <row r="1041" spans="1:9" x14ac:dyDescent="0.15">
      <c r="A1041" s="1">
        <v>46</v>
      </c>
      <c r="B1041" s="1" t="s">
        <v>335</v>
      </c>
      <c r="C1041" s="1">
        <v>3</v>
      </c>
      <c r="D1041" s="1" t="s">
        <v>17</v>
      </c>
      <c r="E1041" s="6">
        <f>IF(logVir!E1041&lt;&gt;0,logVir!K1041-SKir!K1041*logKir!K1041-SLir!K1041*logHir!K1041-SLir!K1041*logQir!E1041,0)</f>
        <v>-0.50448733513964106</v>
      </c>
      <c r="F1041" s="6">
        <f>IF(logVir!F1041&lt;&gt;0,logVir!L1041-SKir!L1041*logKir!L1041-SLir!L1041*logHir!L1041-SLir!L1041*logQir!F1041,0)</f>
        <v>-0.29366458034503096</v>
      </c>
      <c r="G1041" s="6">
        <f>IF(logVir!G1041&lt;&gt;0,logVir!M1041-SKir!M1041*logKir!M1041-SLir!M1041*logHir!M1041-SLir!M1041*logQir!G1041,0)</f>
        <v>-0.2419414395317997</v>
      </c>
      <c r="H1041" s="6">
        <f>IF(logVir!H1041&lt;&gt;0,logVir!N1041-SKir!N1041*logKir!N1041-SLir!N1041*logHir!N1041-SLir!N1041*logQir!H1041,0)</f>
        <v>-0.16346538336387539</v>
      </c>
      <c r="I1041" s="6">
        <f>IF(logVir!I1041&lt;&gt;0,logVir!O1041-SKir!O1041*logKir!O1041-SLir!O1041*logHir!O1041-SLir!O1041*logQir!I1041,0)</f>
        <v>7.9773502575525498E-2</v>
      </c>
    </row>
    <row r="1042" spans="1:9" x14ac:dyDescent="0.15">
      <c r="A1042" s="1">
        <v>46</v>
      </c>
      <c r="B1042" s="1" t="s">
        <v>335</v>
      </c>
      <c r="C1042" s="1">
        <v>4</v>
      </c>
      <c r="D1042" s="1" t="s">
        <v>18</v>
      </c>
      <c r="E1042" s="6">
        <f>IF(logVir!E1042&lt;&gt;0,logVir!K1042-SKir!K1042*logKir!K1042-SLir!K1042*logHir!K1042-SLir!K1042*logQir!E1042,0)</f>
        <v>-0.63085615416680529</v>
      </c>
      <c r="F1042" s="6">
        <f>IF(logVir!F1042&lt;&gt;0,logVir!L1042-SKir!L1042*logKir!L1042-SLir!L1042*logHir!L1042-SLir!L1042*logQir!F1042,0)</f>
        <v>-0.52396664122001835</v>
      </c>
      <c r="G1042" s="6">
        <f>IF(logVir!G1042&lt;&gt;0,logVir!M1042-SKir!M1042*logKir!M1042-SLir!M1042*logHir!M1042-SLir!M1042*logQir!G1042,0)</f>
        <v>-0.58416208661102242</v>
      </c>
      <c r="H1042" s="6">
        <f>IF(logVir!H1042&lt;&gt;0,logVir!N1042-SKir!N1042*logKir!N1042-SLir!N1042*logHir!N1042-SLir!N1042*logQir!H1042,0)</f>
        <v>-0.24195789345497087</v>
      </c>
      <c r="I1042" s="6">
        <f>IF(logVir!I1042&lt;&gt;0,logVir!O1042-SKir!O1042*logKir!O1042-SLir!O1042*logHir!O1042-SLir!O1042*logQir!I1042,0)</f>
        <v>-0.60784489228911276</v>
      </c>
    </row>
    <row r="1043" spans="1:9" x14ac:dyDescent="0.15">
      <c r="A1043" s="1">
        <v>46</v>
      </c>
      <c r="B1043" s="1" t="s">
        <v>335</v>
      </c>
      <c r="C1043" s="1">
        <v>5</v>
      </c>
      <c r="D1043" s="1" t="s">
        <v>19</v>
      </c>
      <c r="E1043" s="6">
        <f>IF(logVir!E1043&lt;&gt;0,logVir!K1043-SKir!K1043*logKir!K1043-SLir!K1043*logHir!K1043-SLir!K1043*logQir!E1043,0)</f>
        <v>-0.11006955722880486</v>
      </c>
      <c r="F1043" s="6">
        <f>IF(logVir!F1043&lt;&gt;0,logVir!L1043-SKir!L1043*logKir!L1043-SLir!L1043*logHir!L1043-SLir!L1043*logQir!F1043,0)</f>
        <v>-0.18467476817661968</v>
      </c>
      <c r="G1043" s="6">
        <f>IF(logVir!G1043&lt;&gt;0,logVir!M1043-SKir!M1043*logKir!M1043-SLir!M1043*logHir!M1043-SLir!M1043*logQir!G1043,0)</f>
        <v>-0.10506761381715451</v>
      </c>
      <c r="H1043" s="6">
        <f>IF(logVir!H1043&lt;&gt;0,logVir!N1043-SKir!N1043*logKir!N1043-SLir!N1043*logHir!N1043-SLir!N1043*logQir!H1043,0)</f>
        <v>-0.1372936034141049</v>
      </c>
      <c r="I1043" s="6">
        <f>IF(logVir!I1043&lt;&gt;0,logVir!O1043-SKir!O1043*logKir!O1043-SLir!O1043*logHir!O1043-SLir!O1043*logQir!I1043,0)</f>
        <v>-0.15665008676935155</v>
      </c>
    </row>
    <row r="1044" spans="1:9" x14ac:dyDescent="0.15">
      <c r="A1044" s="1">
        <v>46</v>
      </c>
      <c r="B1044" s="1" t="s">
        <v>335</v>
      </c>
      <c r="C1044" s="1">
        <v>6</v>
      </c>
      <c r="D1044" s="1" t="s">
        <v>3</v>
      </c>
      <c r="E1044" s="6">
        <f>IF(logVir!E1044&lt;&gt;0,logVir!K1044-SKir!K1044*logKir!K1044-SLir!K1044*logHir!K1044-SLir!K1044*logQir!E1044,0)</f>
        <v>-1.393097336389012</v>
      </c>
      <c r="F1044" s="6">
        <f>IF(logVir!F1044&lt;&gt;0,logVir!L1044-SKir!L1044*logKir!L1044-SLir!L1044*logHir!L1044-SLir!L1044*logQir!F1044,0)</f>
        <v>-1.02233094861625</v>
      </c>
      <c r="G1044" s="6">
        <f>IF(logVir!G1044&lt;&gt;0,logVir!M1044-SKir!M1044*logKir!M1044-SLir!M1044*logHir!M1044-SLir!M1044*logQir!G1044,0)</f>
        <v>-0.96691237894414261</v>
      </c>
      <c r="H1044" s="6">
        <f>IF(logVir!H1044&lt;&gt;0,logVir!N1044-SKir!N1044*logKir!N1044-SLir!N1044*logHir!N1044-SLir!N1044*logQir!H1044,0)</f>
        <v>-1.2471752821840973</v>
      </c>
      <c r="I1044" s="6">
        <f>IF(logVir!I1044&lt;&gt;0,logVir!O1044-SKir!O1044*logKir!O1044-SLir!O1044*logHir!O1044-SLir!O1044*logQir!I1044,0)</f>
        <v>-0.53869462084327302</v>
      </c>
    </row>
    <row r="1045" spans="1:9" x14ac:dyDescent="0.15">
      <c r="A1045" s="1">
        <v>46</v>
      </c>
      <c r="B1045" s="1" t="s">
        <v>335</v>
      </c>
      <c r="C1045" s="1">
        <v>7</v>
      </c>
      <c r="D1045" s="1" t="s">
        <v>20</v>
      </c>
      <c r="E1045" s="6">
        <f>IF(logVir!E1045&lt;&gt;0,logVir!K1045-SKir!K1045*logKir!K1045-SLir!K1045*logHir!K1045-SLir!K1045*logQir!E1045,0)</f>
        <v>-0.84799747947334136</v>
      </c>
      <c r="F1045" s="6">
        <f>IF(logVir!F1045&lt;&gt;0,logVir!L1045-SKir!L1045*logKir!L1045-SLir!L1045*logHir!L1045-SLir!L1045*logQir!F1045,0)</f>
        <v>-0.20723550553180509</v>
      </c>
      <c r="G1045" s="6">
        <f>IF(logVir!G1045&lt;&gt;0,logVir!M1045-SKir!M1045*logKir!M1045-SLir!M1045*logHir!M1045-SLir!M1045*logQir!G1045,0)</f>
        <v>0.29057537145850004</v>
      </c>
      <c r="H1045" s="6">
        <f>IF(logVir!H1045&lt;&gt;0,logVir!N1045-SKir!N1045*logKir!N1045-SLir!N1045*logHir!N1045-SLir!N1045*logQir!H1045,0)</f>
        <v>-0.38769559564225037</v>
      </c>
      <c r="I1045" s="6">
        <f>IF(logVir!I1045&lt;&gt;0,logVir!O1045-SKir!O1045*logKir!O1045-SLir!O1045*logHir!O1045-SLir!O1045*logQir!I1045,0)</f>
        <v>-0.33709955834262867</v>
      </c>
    </row>
    <row r="1046" spans="1:9" x14ac:dyDescent="0.15">
      <c r="A1046" s="1">
        <v>46</v>
      </c>
      <c r="B1046" s="1" t="s">
        <v>335</v>
      </c>
      <c r="C1046" s="1">
        <v>8</v>
      </c>
      <c r="D1046" s="1" t="s">
        <v>21</v>
      </c>
      <c r="E1046" s="6">
        <f>IF(logVir!E1046&lt;&gt;0,logVir!K1046-SKir!K1046*logKir!K1046-SLir!K1046*logHir!K1046-SLir!K1046*logQir!E1046,0)</f>
        <v>-0.19272031392832997</v>
      </c>
      <c r="F1046" s="6">
        <f>IF(logVir!F1046&lt;&gt;0,logVir!L1046-SKir!L1046*logKir!L1046-SLir!L1046*logHir!L1046-SLir!L1046*logQir!F1046,0)</f>
        <v>2.2519291474505425E-2</v>
      </c>
      <c r="G1046" s="6">
        <f>IF(logVir!G1046&lt;&gt;0,logVir!M1046-SKir!M1046*logKir!M1046-SLir!M1046*logHir!M1046-SLir!M1046*logQir!G1046,0)</f>
        <v>-0.32000986512996649</v>
      </c>
      <c r="H1046" s="6">
        <f>IF(logVir!H1046&lt;&gt;0,logVir!N1046-SKir!N1046*logKir!N1046-SLir!N1046*logHir!N1046-SLir!N1046*logQir!H1046,0)</f>
        <v>0.44172593390880088</v>
      </c>
      <c r="I1046" s="6">
        <f>IF(logVir!I1046&lt;&gt;0,logVir!O1046-SKir!O1046*logKir!O1046-SLir!O1046*logHir!O1046-SLir!O1046*logQir!I1046,0)</f>
        <v>1.0301999082801532</v>
      </c>
    </row>
    <row r="1047" spans="1:9" x14ac:dyDescent="0.15">
      <c r="A1047" s="1">
        <v>46</v>
      </c>
      <c r="B1047" s="1" t="s">
        <v>335</v>
      </c>
      <c r="C1047" s="1">
        <v>9</v>
      </c>
      <c r="D1047" s="1" t="s">
        <v>22</v>
      </c>
      <c r="E1047" s="6">
        <f>IF(logVir!E1047&lt;&gt;0,logVir!K1047-SKir!K1047*logKir!K1047-SLir!K1047*logHir!K1047-SLir!K1047*logQir!E1047,0)</f>
        <v>0.45208750789242474</v>
      </c>
      <c r="F1047" s="6">
        <f>IF(logVir!F1047&lt;&gt;0,logVir!L1047-SKir!L1047*logKir!L1047-SLir!L1047*logHir!L1047-SLir!L1047*logQir!F1047,0)</f>
        <v>-1.0239826475932088</v>
      </c>
      <c r="G1047" s="6">
        <f>IF(logVir!G1047&lt;&gt;0,logVir!M1047-SKir!M1047*logKir!M1047-SLir!M1047*logHir!M1047-SLir!M1047*logQir!G1047,0)</f>
        <v>-9.0955412574972555E-2</v>
      </c>
      <c r="H1047" s="6">
        <f>IF(logVir!H1047&lt;&gt;0,logVir!N1047-SKir!N1047*logKir!N1047-SLir!N1047*logHir!N1047-SLir!N1047*logQir!H1047,0)</f>
        <v>-7.2373401966791762E-2</v>
      </c>
      <c r="I1047" s="6">
        <f>IF(logVir!I1047&lt;&gt;0,logVir!O1047-SKir!O1047*logKir!O1047-SLir!O1047*logHir!O1047-SLir!O1047*logQir!I1047,0)</f>
        <v>-0.30916380842363572</v>
      </c>
    </row>
    <row r="1048" spans="1:9" x14ac:dyDescent="0.15">
      <c r="A1048" s="1">
        <v>46</v>
      </c>
      <c r="B1048" s="1" t="s">
        <v>336</v>
      </c>
      <c r="C1048" s="1">
        <v>10</v>
      </c>
      <c r="D1048" s="1" t="s">
        <v>23</v>
      </c>
      <c r="E1048" s="6">
        <f>IF(logVir!E1048&lt;&gt;0,logVir!K1048-SKir!K1048*logKir!K1048-SLir!K1048*logHir!K1048-SLir!K1048*logQir!E1048,0)</f>
        <v>-6.3486154000764045E-2</v>
      </c>
      <c r="F1048" s="6">
        <f>IF(logVir!F1048&lt;&gt;0,logVir!L1048-SKir!L1048*logKir!L1048-SLir!L1048*logHir!L1048-SLir!L1048*logQir!F1048,0)</f>
        <v>-0.28472975377953247</v>
      </c>
      <c r="G1048" s="6">
        <f>IF(logVir!G1048&lt;&gt;0,logVir!M1048-SKir!M1048*logKir!M1048-SLir!M1048*logHir!M1048-SLir!M1048*logQir!G1048,0)</f>
        <v>-0.21735696655128761</v>
      </c>
      <c r="H1048" s="6">
        <f>IF(logVir!H1048&lt;&gt;0,logVir!N1048-SKir!N1048*logKir!N1048-SLir!N1048*logHir!N1048-SLir!N1048*logQir!H1048,0)</f>
        <v>-0.2022644465719802</v>
      </c>
      <c r="I1048" s="6">
        <f>IF(logVir!I1048&lt;&gt;0,logVir!O1048-SKir!O1048*logKir!O1048-SLir!O1048*logHir!O1048-SLir!O1048*logQir!I1048,0)</f>
        <v>0.10704981965917634</v>
      </c>
    </row>
    <row r="1049" spans="1:9" x14ac:dyDescent="0.15">
      <c r="A1049" s="1">
        <v>46</v>
      </c>
      <c r="B1049" s="1" t="s">
        <v>335</v>
      </c>
      <c r="C1049" s="1">
        <v>11</v>
      </c>
      <c r="D1049" s="1" t="s">
        <v>24</v>
      </c>
      <c r="E1049" s="6">
        <f>IF(logVir!E1049&lt;&gt;0,logVir!K1049-SKir!K1049*logKir!K1049-SLir!K1049*logHir!K1049-SLir!K1049*logQir!E1049,0)</f>
        <v>-0.27016802636675213</v>
      </c>
      <c r="F1049" s="6">
        <f>IF(logVir!F1049&lt;&gt;0,logVir!L1049-SKir!L1049*logKir!L1049-SLir!L1049*logHir!L1049-SLir!L1049*logQir!F1049,0)</f>
        <v>-9.2472022663626613E-2</v>
      </c>
      <c r="G1049" s="6">
        <f>IF(logVir!G1049&lt;&gt;0,logVir!M1049-SKir!M1049*logKir!M1049-SLir!M1049*logHir!M1049-SLir!M1049*logQir!G1049,0)</f>
        <v>-0.10929846409120769</v>
      </c>
      <c r="H1049" s="6">
        <f>IF(logVir!H1049&lt;&gt;0,logVir!N1049-SKir!N1049*logKir!N1049-SLir!N1049*logHir!N1049-SLir!N1049*logQir!H1049,0)</f>
        <v>-1.8379811273152136E-2</v>
      </c>
      <c r="I1049" s="6">
        <f>IF(logVir!I1049&lt;&gt;0,logVir!O1049-SKir!O1049*logKir!O1049-SLir!O1049*logHir!O1049-SLir!O1049*logQir!I1049,0)</f>
        <v>-0.67238920382392164</v>
      </c>
    </row>
    <row r="1050" spans="1:9" x14ac:dyDescent="0.15">
      <c r="A1050" s="1">
        <v>46</v>
      </c>
      <c r="B1050" s="1" t="s">
        <v>335</v>
      </c>
      <c r="C1050" s="1">
        <v>12</v>
      </c>
      <c r="D1050" s="1" t="s">
        <v>25</v>
      </c>
      <c r="E1050" s="6">
        <f>IF(logVir!E1050&lt;&gt;0,logVir!K1050-SKir!K1050*logKir!K1050-SLir!K1050*logHir!K1050-SLir!K1050*logQir!E1050,0)</f>
        <v>-0.60640838233111072</v>
      </c>
      <c r="F1050" s="6">
        <f>IF(logVir!F1050&lt;&gt;0,logVir!L1050-SKir!L1050*logKir!L1050-SLir!L1050*logHir!L1050-SLir!L1050*logQir!F1050,0)</f>
        <v>-0.16309488520654519</v>
      </c>
      <c r="G1050" s="6">
        <f>IF(logVir!G1050&lt;&gt;0,logVir!M1050-SKir!M1050*logKir!M1050-SLir!M1050*logHir!M1050-SLir!M1050*logQir!G1050,0)</f>
        <v>-0.14063676967586147</v>
      </c>
      <c r="H1050" s="6">
        <f>IF(logVir!H1050&lt;&gt;0,logVir!N1050-SKir!N1050*logKir!N1050-SLir!N1050*logHir!N1050-SLir!N1050*logQir!H1050,0)</f>
        <v>2.8205369426300808E-2</v>
      </c>
      <c r="I1050" s="6">
        <f>IF(logVir!I1050&lt;&gt;0,logVir!O1050-SKir!O1050*logKir!O1050-SLir!O1050*logHir!O1050-SLir!O1050*logQir!I1050,0)</f>
        <v>6.628731841845395E-2</v>
      </c>
    </row>
    <row r="1051" spans="1:9" x14ac:dyDescent="0.15">
      <c r="A1051" s="1">
        <v>46</v>
      </c>
      <c r="B1051" s="1" t="s">
        <v>336</v>
      </c>
      <c r="C1051" s="1">
        <v>13</v>
      </c>
      <c r="D1051" s="1" t="s">
        <v>26</v>
      </c>
      <c r="E1051" s="6">
        <f>IF(logVir!E1051&lt;&gt;0,logVir!K1051-SKir!K1051*logKir!K1051-SLir!K1051*logHir!K1051-SLir!K1051*logQir!E1051,0)</f>
        <v>-1.2979992598208741</v>
      </c>
      <c r="F1051" s="6">
        <f>IF(logVir!F1051&lt;&gt;0,logVir!L1051-SKir!L1051*logKir!L1051-SLir!L1051*logHir!L1051-SLir!L1051*logQir!F1051,0)</f>
        <v>-1.9684845796905452</v>
      </c>
      <c r="G1051" s="6">
        <f>IF(logVir!G1051&lt;&gt;0,logVir!M1051-SKir!M1051*logKir!M1051-SLir!M1051*logHir!M1051-SLir!M1051*logQir!G1051,0)</f>
        <v>-1.9209628986093461</v>
      </c>
      <c r="H1051" s="6">
        <f>IF(logVir!H1051&lt;&gt;0,logVir!N1051-SKir!N1051*logKir!N1051-SLir!N1051*logHir!N1051-SLir!N1051*logQir!H1051,0)</f>
        <v>-0.22054912092874054</v>
      </c>
      <c r="I1051" s="6">
        <f>IF(logVir!I1051&lt;&gt;0,logVir!O1051-SKir!O1051*logKir!O1051-SLir!O1051*logHir!O1051-SLir!O1051*logQir!I1051,0)</f>
        <v>-9.2093568202875065E-2</v>
      </c>
    </row>
    <row r="1052" spans="1:9" x14ac:dyDescent="0.15">
      <c r="A1052" s="1">
        <v>46</v>
      </c>
      <c r="B1052" s="1" t="s">
        <v>336</v>
      </c>
      <c r="C1052" s="1">
        <v>14</v>
      </c>
      <c r="D1052" s="1" t="s">
        <v>27</v>
      </c>
      <c r="E1052" s="6">
        <f>IF(logVir!E1052&lt;&gt;0,logVir!K1052-SKir!K1052*logKir!K1052-SLir!K1052*logHir!K1052-SLir!K1052*logQir!E1052,0)</f>
        <v>-0.39491725670079858</v>
      </c>
      <c r="F1052" s="6">
        <f>IF(logVir!F1052&lt;&gt;0,logVir!L1052-SKir!L1052*logKir!L1052-SLir!L1052*logHir!L1052-SLir!L1052*logQir!F1052,0)</f>
        <v>-0.90173628672171835</v>
      </c>
      <c r="G1052" s="6">
        <f>IF(logVir!G1052&lt;&gt;0,logVir!M1052-SKir!M1052*logKir!M1052-SLir!M1052*logHir!M1052-SLir!M1052*logQir!G1052,0)</f>
        <v>-1.2176544028491585</v>
      </c>
      <c r="H1052" s="6">
        <f>IF(logVir!H1052&lt;&gt;0,logVir!N1052-SKir!N1052*logKir!N1052-SLir!N1052*logHir!N1052-SLir!N1052*logQir!H1052,0)</f>
        <v>-0.54454091169458618</v>
      </c>
      <c r="I1052" s="6">
        <f>IF(logVir!I1052&lt;&gt;0,logVir!O1052-SKir!O1052*logKir!O1052-SLir!O1052*logHir!O1052-SLir!O1052*logQir!I1052,0)</f>
        <v>-0.37282004467003343</v>
      </c>
    </row>
    <row r="1053" spans="1:9" x14ac:dyDescent="0.15">
      <c r="A1053" s="1">
        <v>46</v>
      </c>
      <c r="B1053" s="1" t="s">
        <v>336</v>
      </c>
      <c r="C1053" s="1">
        <v>15</v>
      </c>
      <c r="D1053" s="1" t="s">
        <v>28</v>
      </c>
      <c r="E1053" s="6">
        <f>IF(logVir!E1053&lt;&gt;0,logVir!K1053-SKir!K1053*logKir!K1053-SLir!K1053*logHir!K1053-SLir!K1053*logQir!E1053,0)</f>
        <v>-0.27022071517262808</v>
      </c>
      <c r="F1053" s="6">
        <f>IF(logVir!F1053&lt;&gt;0,logVir!L1053-SKir!L1053*logKir!L1053-SLir!L1053*logHir!L1053-SLir!L1053*logQir!F1053,0)</f>
        <v>-0.17608520977352987</v>
      </c>
      <c r="G1053" s="6">
        <f>IF(logVir!G1053&lt;&gt;0,logVir!M1053-SKir!M1053*logKir!M1053-SLir!M1053*logHir!M1053-SLir!M1053*logQir!G1053,0)</f>
        <v>-0.25178896703560416</v>
      </c>
      <c r="H1053" s="6">
        <f>IF(logVir!H1053&lt;&gt;0,logVir!N1053-SKir!N1053*logKir!N1053-SLir!N1053*logHir!N1053-SLir!N1053*logQir!H1053,0)</f>
        <v>-0.12690535892802285</v>
      </c>
      <c r="I1053" s="6">
        <f>IF(logVir!I1053&lt;&gt;0,logVir!O1053-SKir!O1053*logKir!O1053-SLir!O1053*logHir!O1053-SLir!O1053*logQir!I1053,0)</f>
        <v>-7.9125947907707508E-2</v>
      </c>
    </row>
    <row r="1054" spans="1:9" x14ac:dyDescent="0.15">
      <c r="A1054" s="1">
        <v>46</v>
      </c>
      <c r="B1054" s="1" t="s">
        <v>334</v>
      </c>
      <c r="C1054" s="1">
        <v>16</v>
      </c>
      <c r="D1054" s="1" t="s">
        <v>11</v>
      </c>
      <c r="E1054" s="6">
        <f>IF(logVir!E1054&lt;&gt;0,logVir!K1054-SKir!K1054*logKir!K1054-SLir!K1054*logHir!K1054-SLir!K1054*logQir!E1054,0)</f>
        <v>-0.23294518744596449</v>
      </c>
      <c r="F1054" s="6">
        <f>IF(logVir!F1054&lt;&gt;0,logVir!L1054-SKir!L1054*logKir!L1054-SLir!L1054*logHir!L1054-SLir!L1054*logQir!F1054,0)</f>
        <v>-8.3313947781068598E-2</v>
      </c>
      <c r="G1054" s="6">
        <f>IF(logVir!G1054&lt;&gt;0,logVir!M1054-SKir!M1054*logKir!M1054-SLir!M1054*logHir!M1054-SLir!M1054*logQir!G1054,0)</f>
        <v>-0.17325382151076196</v>
      </c>
      <c r="H1054" s="6">
        <f>IF(logVir!H1054&lt;&gt;0,logVir!N1054-SKir!N1054*logKir!N1054-SLir!N1054*logHir!N1054-SLir!N1054*logQir!H1054,0)</f>
        <v>-8.9318562583072636E-2</v>
      </c>
      <c r="I1054" s="6">
        <f>IF(logVir!I1054&lt;&gt;0,logVir!O1054-SKir!O1054*logKir!O1054-SLir!O1054*logHir!O1054-SLir!O1054*logQir!I1054,0)</f>
        <v>-0.10000356695264283</v>
      </c>
    </row>
    <row r="1055" spans="1:9" x14ac:dyDescent="0.15">
      <c r="A1055" s="1">
        <v>46</v>
      </c>
      <c r="B1055" s="1" t="s">
        <v>334</v>
      </c>
      <c r="C1055" s="1">
        <v>17</v>
      </c>
      <c r="D1055" s="1" t="s">
        <v>12</v>
      </c>
      <c r="E1055" s="6">
        <f>IF(logVir!E1055&lt;&gt;0,logVir!K1055-SKir!K1055*logKir!K1055-SLir!K1055*logHir!K1055-SLir!K1055*logQir!E1055,0)</f>
        <v>0.61399486081280064</v>
      </c>
      <c r="F1055" s="6">
        <f>IF(logVir!F1055&lt;&gt;0,logVir!L1055-SKir!L1055*logKir!L1055-SLir!L1055*logHir!L1055-SLir!L1055*logQir!F1055,0)</f>
        <v>0.25002684525406765</v>
      </c>
      <c r="G1055" s="6">
        <f>IF(logVir!G1055&lt;&gt;0,logVir!M1055-SKir!M1055*logKir!M1055-SLir!M1055*logHir!M1055-SLir!M1055*logQir!G1055,0)</f>
        <v>0.18596254217558944</v>
      </c>
      <c r="H1055" s="6">
        <f>IF(logVir!H1055&lt;&gt;0,logVir!N1055-SKir!N1055*logKir!N1055-SLir!N1055*logHir!N1055-SLir!N1055*logQir!H1055,0)</f>
        <v>7.7251240287201262E-2</v>
      </c>
      <c r="I1055" s="6">
        <f>IF(logVir!I1055&lt;&gt;0,logVir!O1055-SKir!O1055*logKir!O1055-SLir!O1055*logHir!O1055-SLir!O1055*logQir!I1055,0)</f>
        <v>0.15766976663605159</v>
      </c>
    </row>
    <row r="1056" spans="1:9" x14ac:dyDescent="0.15">
      <c r="A1056" s="1">
        <v>46</v>
      </c>
      <c r="B1056" s="1" t="s">
        <v>334</v>
      </c>
      <c r="C1056" s="1">
        <v>18</v>
      </c>
      <c r="D1056" s="1" t="s">
        <v>13</v>
      </c>
      <c r="E1056" s="6">
        <f>IF(logVir!E1056&lt;&gt;0,logVir!K1056-SKir!K1056*logKir!K1056-SLir!K1056*logHir!K1056-SLir!K1056*logQir!E1056,0)</f>
        <v>-7.8889597370059544E-2</v>
      </c>
      <c r="F1056" s="6">
        <f>IF(logVir!F1056&lt;&gt;0,logVir!L1056-SKir!L1056*logKir!L1056-SLir!L1056*logHir!L1056-SLir!L1056*logQir!F1056,0)</f>
        <v>-3.1996330322947665E-2</v>
      </c>
      <c r="G1056" s="6">
        <f>IF(logVir!G1056&lt;&gt;0,logVir!M1056-SKir!M1056*logKir!M1056-SLir!M1056*logHir!M1056-SLir!M1056*logQir!G1056,0)</f>
        <v>-6.2602978503538173E-2</v>
      </c>
      <c r="H1056" s="6">
        <f>IF(logVir!H1056&lt;&gt;0,logVir!N1056-SKir!N1056*logKir!N1056-SLir!N1056*logHir!N1056-SLir!N1056*logQir!H1056,0)</f>
        <v>-2.5407405300333894E-2</v>
      </c>
      <c r="I1056" s="6">
        <f>IF(logVir!I1056&lt;&gt;0,logVir!O1056-SKir!O1056*logKir!O1056-SLir!O1056*logHir!O1056-SLir!O1056*logQir!I1056,0)</f>
        <v>-6.7579662021603787E-2</v>
      </c>
    </row>
    <row r="1057" spans="1:9" x14ac:dyDescent="0.15">
      <c r="A1057" s="1">
        <v>46</v>
      </c>
      <c r="B1057" s="1" t="s">
        <v>337</v>
      </c>
      <c r="C1057" s="1">
        <v>19</v>
      </c>
      <c r="D1057" s="1" t="s">
        <v>14</v>
      </c>
      <c r="E1057" s="6">
        <f>IF(logVir!E1057&lt;&gt;0,logVir!K1057-SKir!K1057*logKir!K1057-SLir!K1057*logHir!K1057-SLir!K1057*logQir!E1057,0)</f>
        <v>-2.3747781495134672E-2</v>
      </c>
      <c r="F1057" s="6">
        <f>IF(logVir!F1057&lt;&gt;0,logVir!L1057-SKir!L1057*logKir!L1057-SLir!L1057*logHir!L1057-SLir!L1057*logQir!F1057,0)</f>
        <v>7.2603427433143325E-2</v>
      </c>
      <c r="G1057" s="6">
        <f>IF(logVir!G1057&lt;&gt;0,logVir!M1057-SKir!M1057*logKir!M1057-SLir!M1057*logHir!M1057-SLir!M1057*logQir!G1057,0)</f>
        <v>4.0159345698968271E-2</v>
      </c>
      <c r="H1057" s="6">
        <f>IF(logVir!H1057&lt;&gt;0,logVir!N1057-SKir!N1057*logKir!N1057-SLir!N1057*logHir!N1057-SLir!N1057*logQir!H1057,0)</f>
        <v>-4.6453500192791361E-2</v>
      </c>
      <c r="I1057" s="6">
        <f>IF(logVir!I1057&lt;&gt;0,logVir!O1057-SKir!O1057*logKir!O1057-SLir!O1057*logHir!O1057-SLir!O1057*logQir!I1057,0)</f>
        <v>5.1373854238114927E-2</v>
      </c>
    </row>
    <row r="1058" spans="1:9" x14ac:dyDescent="0.15">
      <c r="A1058" s="1">
        <v>46</v>
      </c>
      <c r="B1058" s="1" t="s">
        <v>337</v>
      </c>
      <c r="C1058" s="1">
        <v>20</v>
      </c>
      <c r="D1058" s="1" t="s">
        <v>15</v>
      </c>
      <c r="E1058" s="6">
        <f>IF(logVir!E1058&lt;&gt;0,logVir!K1058-SKir!K1058*logKir!K1058-SLir!K1058*logHir!K1058-SLir!K1058*logQir!E1058,0)</f>
        <v>0.21787579490649597</v>
      </c>
      <c r="F1058" s="6">
        <f>IF(logVir!F1058&lt;&gt;0,logVir!L1058-SKir!L1058*logKir!L1058-SLir!L1058*logHir!L1058-SLir!L1058*logQir!F1058,0)</f>
        <v>-0.16888162993722122</v>
      </c>
      <c r="G1058" s="6">
        <f>IF(logVir!G1058&lt;&gt;0,logVir!M1058-SKir!M1058*logKir!M1058-SLir!M1058*logHir!M1058-SLir!M1058*logQir!G1058,0)</f>
        <v>-0.17649246850994704</v>
      </c>
      <c r="H1058" s="6">
        <f>IF(logVir!H1058&lt;&gt;0,logVir!N1058-SKir!N1058*logKir!N1058-SLir!N1058*logHir!N1058-SLir!N1058*logQir!H1058,0)</f>
        <v>-7.2131016817625168E-2</v>
      </c>
      <c r="I1058" s="6">
        <f>IF(logVir!I1058&lt;&gt;0,logVir!O1058-SKir!O1058*logKir!O1058-SLir!O1058*logHir!O1058-SLir!O1058*logQir!I1058,0)</f>
        <v>-0.13101638667051888</v>
      </c>
    </row>
    <row r="1059" spans="1:9" x14ac:dyDescent="0.15">
      <c r="A1059" s="1">
        <v>46</v>
      </c>
      <c r="B1059" s="1" t="s">
        <v>337</v>
      </c>
      <c r="C1059" s="1">
        <v>21</v>
      </c>
      <c r="D1059" s="1" t="s">
        <v>16</v>
      </c>
      <c r="E1059" s="6">
        <f>IF(logVir!E1059&lt;&gt;0,logVir!K1059-SKir!K1059*logKir!K1059-SLir!K1059*logHir!K1059-SLir!K1059*logQir!E1059,0)</f>
        <v>-0.14599115404948534</v>
      </c>
      <c r="F1059" s="6">
        <f>IF(logVir!F1059&lt;&gt;0,logVir!L1059-SKir!L1059*logKir!L1059-SLir!L1059*logHir!L1059-SLir!L1059*logQir!F1059,0)</f>
        <v>4.3427816872137225E-2</v>
      </c>
      <c r="G1059" s="6">
        <f>IF(logVir!G1059&lt;&gt;0,logVir!M1059-SKir!M1059*logKir!M1059-SLir!M1059*logHir!M1059-SLir!M1059*logQir!G1059,0)</f>
        <v>9.33188486145103E-2</v>
      </c>
      <c r="H1059" s="6">
        <f>IF(logVir!H1059&lt;&gt;0,logVir!N1059-SKir!N1059*logKir!N1059-SLir!N1059*logHir!N1059-SLir!N1059*logQir!H1059,0)</f>
        <v>0.15285118943028081</v>
      </c>
      <c r="I1059" s="6">
        <f>IF(logVir!I1059&lt;&gt;0,logVir!O1059-SKir!O1059*logKir!O1059-SLir!O1059*logHir!O1059-SLir!O1059*logQir!I1059,0)</f>
        <v>0.3468955020719422</v>
      </c>
    </row>
    <row r="1060" spans="1:9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6">
        <f>IF(logVir!E1060&lt;&gt;0,logVir!K1060-SKir!K1060*logKir!K1060-SLir!K1060*logHir!K1060-SLir!K1060*logQir!E1060,0)</f>
        <v>7.7543660703411829E-3</v>
      </c>
      <c r="F1060" s="6">
        <f>IF(logVir!F1060&lt;&gt;0,logVir!L1060-SKir!L1060*logKir!L1060-SLir!L1060*logHir!L1060-SLir!L1060*logQir!F1060,0)</f>
        <v>-9.941369478757299E-2</v>
      </c>
      <c r="G1060" s="6">
        <f>IF(logVir!G1060&lt;&gt;0,logVir!M1060-SKir!M1060*logKir!M1060-SLir!M1060*logHir!M1060-SLir!M1060*logQir!G1060,0)</f>
        <v>-5.9382597948121563E-2</v>
      </c>
      <c r="H1060" s="6">
        <f>IF(logVir!H1060&lt;&gt;0,logVir!N1060-SKir!N1060*logKir!N1060-SLir!N1060*logHir!N1060-SLir!N1060*logQir!H1060,0)</f>
        <v>5.7954097530289513E-3</v>
      </c>
      <c r="I1060" s="6">
        <f>IF(logVir!I1060&lt;&gt;0,logVir!O1060-SKir!O1060*logKir!O1060-SLir!O1060*logHir!O1060-SLir!O1060*logQir!I1060,0)</f>
        <v>-4.4240229238496978E-2</v>
      </c>
    </row>
    <row r="1061" spans="1:9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6">
        <f>IF(logVir!E1061&lt;&gt;0,logVir!K1061-SKir!K1061*logKir!K1061-SLir!K1061*logHir!K1061-SLir!K1061*logQir!E1061,0)</f>
        <v>-7.8042833103411549E-2</v>
      </c>
      <c r="F1061" s="6">
        <f>IF(logVir!F1061&lt;&gt;0,logVir!L1061-SKir!L1061*logKir!L1061-SLir!L1061*logHir!L1061-SLir!L1061*logQir!F1061,0)</f>
        <v>-6.4109476140163615E-2</v>
      </c>
      <c r="G1061" s="6">
        <f>IF(logVir!G1061&lt;&gt;0,logVir!M1061-SKir!M1061*logKir!M1061-SLir!M1061*logHir!M1061-SLir!M1061*logQir!G1061,0)</f>
        <v>-7.7364968122552974E-2</v>
      </c>
      <c r="H1061" s="6">
        <f>IF(logVir!H1061&lt;&gt;0,logVir!N1061-SKir!N1061*logKir!N1061-SLir!N1061*logHir!N1061-SLir!N1061*logQir!H1061,0)</f>
        <v>-4.0142399907115725E-2</v>
      </c>
      <c r="I1061" s="6">
        <f>IF(logVir!I1061&lt;&gt;0,logVir!O1061-SKir!O1061*logKir!O1061-SLir!O1061*logHir!O1061-SLir!O1061*logQir!I1061,0)</f>
        <v>-7.4476505940565069E-2</v>
      </c>
    </row>
    <row r="1062" spans="1:9" x14ac:dyDescent="0.15">
      <c r="A1062" s="1">
        <v>47</v>
      </c>
      <c r="B1062" s="1" t="s">
        <v>338</v>
      </c>
      <c r="C1062" s="1">
        <v>1</v>
      </c>
      <c r="D1062" s="1" t="s">
        <v>9</v>
      </c>
      <c r="E1062" s="6"/>
      <c r="F1062" s="6">
        <f>IF(logVir!F1062&lt;&gt;0,logVir!L1062-SKir!L1062*logKir!L1062-SLir!L1062*logHir!L1062-SLir!L1062*logQir!F1062,0)</f>
        <v>-4.0522406633552423E-2</v>
      </c>
      <c r="G1062" s="6">
        <f>IF(logVir!G1062&lt;&gt;0,logVir!M1062-SKir!M1062*logKir!M1062-SLir!M1062*logHir!M1062-SLir!M1062*logQir!G1062,0)</f>
        <v>-0.16134482600158839</v>
      </c>
      <c r="H1062" s="6">
        <f>IF(logVir!H1062&lt;&gt;0,logVir!N1062-SKir!N1062*logKir!N1062-SLir!N1062*logHir!N1062-SLir!N1062*logQir!H1062,0)</f>
        <v>-0.15628050426278664</v>
      </c>
      <c r="I1062" s="6">
        <f>IF(logVir!I1062&lt;&gt;0,logVir!O1062-SKir!O1062*logKir!O1062-SLir!O1062*logHir!O1062-SLir!O1062*logQir!I1062,0)</f>
        <v>-0.12545983399295743</v>
      </c>
    </row>
    <row r="1063" spans="1:9" x14ac:dyDescent="0.15">
      <c r="A1063" s="1">
        <v>47</v>
      </c>
      <c r="B1063" s="1" t="s">
        <v>339</v>
      </c>
      <c r="C1063" s="1">
        <v>2</v>
      </c>
      <c r="D1063" s="1" t="s">
        <v>10</v>
      </c>
      <c r="E1063" s="6"/>
      <c r="F1063" s="6">
        <f>IF(logVir!F1063&lt;&gt;0,logVir!L1063-SKir!L1063*logKir!L1063-SLir!L1063*logHir!L1063-SLir!L1063*logQir!F1063,0)</f>
        <v>0.17947254000021556</v>
      </c>
      <c r="G1063" s="6">
        <f>IF(logVir!G1063&lt;&gt;0,logVir!M1063-SKir!M1063*logKir!M1063-SLir!M1063*logHir!M1063-SLir!M1063*logQir!G1063,0)</f>
        <v>0.33315287881382161</v>
      </c>
      <c r="H1063" s="6">
        <f>IF(logVir!H1063&lt;&gt;0,logVir!N1063-SKir!N1063*logKir!N1063-SLir!N1063*logHir!N1063-SLir!N1063*logQir!H1063,0)</f>
        <v>0.33183308939137418</v>
      </c>
      <c r="I1063" s="6">
        <f>IF(logVir!I1063&lt;&gt;0,logVir!O1063-SKir!O1063*logKir!O1063-SLir!O1063*logHir!O1063-SLir!O1063*logQir!I1063,0)</f>
        <v>0.18780682064252227</v>
      </c>
    </row>
    <row r="1064" spans="1:9" x14ac:dyDescent="0.15">
      <c r="A1064" s="1">
        <v>47</v>
      </c>
      <c r="B1064" s="1" t="s">
        <v>340</v>
      </c>
      <c r="C1064" s="1">
        <v>3</v>
      </c>
      <c r="D1064" s="1" t="s">
        <v>17</v>
      </c>
      <c r="E1064" s="6"/>
      <c r="F1064" s="6">
        <f>IF(logVir!F1064&lt;&gt;0,logVir!L1064-SKir!L1064*logKir!L1064-SLir!L1064*logHir!L1064-SLir!L1064*logQir!F1064,0)</f>
        <v>-0.42047872043209544</v>
      </c>
      <c r="G1064" s="6">
        <f>IF(logVir!G1064&lt;&gt;0,logVir!M1064-SKir!M1064*logKir!M1064-SLir!M1064*logHir!M1064-SLir!M1064*logQir!G1064,0)</f>
        <v>-0.34074383423473625</v>
      </c>
      <c r="H1064" s="6">
        <f>IF(logVir!H1064&lt;&gt;0,logVir!N1064-SKir!N1064*logKir!N1064-SLir!N1064*logHir!N1064-SLir!N1064*logQir!H1064,0)</f>
        <v>-0.29267378748704481</v>
      </c>
      <c r="I1064" s="6">
        <f>IF(logVir!I1064&lt;&gt;0,logVir!O1064-SKir!O1064*logKir!O1064-SLir!O1064*logHir!O1064-SLir!O1064*logQir!I1064,0)</f>
        <v>-0.30394066183775603</v>
      </c>
    </row>
    <row r="1065" spans="1:9" x14ac:dyDescent="0.15">
      <c r="A1065" s="1">
        <v>47</v>
      </c>
      <c r="B1065" s="1" t="s">
        <v>341</v>
      </c>
      <c r="C1065" s="1">
        <v>4</v>
      </c>
      <c r="D1065" s="1" t="s">
        <v>18</v>
      </c>
      <c r="E1065" s="6"/>
      <c r="F1065" s="6">
        <f>IF(logVir!F1065&lt;&gt;0,logVir!L1065-SKir!L1065*logKir!L1065-SLir!L1065*logHir!L1065-SLir!L1065*logQir!F1065,0)</f>
        <v>-1.0952020908275319</v>
      </c>
      <c r="G1065" s="6">
        <f>IF(logVir!G1065&lt;&gt;0,logVir!M1065-SKir!M1065*logKir!M1065-SLir!M1065*logHir!M1065-SLir!M1065*logQir!G1065,0)</f>
        <v>-1.0066718541832322</v>
      </c>
      <c r="H1065" s="6">
        <f>IF(logVir!H1065&lt;&gt;0,logVir!N1065-SKir!N1065*logKir!N1065-SLir!N1065*logHir!N1065-SLir!N1065*logQir!H1065,0)</f>
        <v>-1.1669536489688321</v>
      </c>
      <c r="I1065" s="6">
        <f>IF(logVir!I1065&lt;&gt;0,logVir!O1065-SKir!O1065*logKir!O1065-SLir!O1065*logHir!O1065-SLir!O1065*logQir!I1065,0)</f>
        <v>-0.6338323010106266</v>
      </c>
    </row>
    <row r="1066" spans="1:9" x14ac:dyDescent="0.15">
      <c r="A1066" s="1">
        <v>47</v>
      </c>
      <c r="B1066" s="1" t="s">
        <v>340</v>
      </c>
      <c r="C1066" s="1">
        <v>5</v>
      </c>
      <c r="D1066" s="1" t="s">
        <v>19</v>
      </c>
      <c r="E1066" s="6"/>
      <c r="F1066" s="6">
        <f>IF(logVir!F1066&lt;&gt;0,logVir!L1066-SKir!L1066*logKir!L1066-SLir!L1066*logHir!L1066-SLir!L1066*logQir!F1066,0)</f>
        <v>-1.1921654808217628</v>
      </c>
      <c r="G1066" s="6">
        <f>IF(logVir!G1066&lt;&gt;0,logVir!M1066-SKir!M1066*logKir!M1066-SLir!M1066*logHir!M1066-SLir!M1066*logQir!G1066,0)</f>
        <v>-0.8985704820367485</v>
      </c>
      <c r="H1066" s="6">
        <f>IF(logVir!H1066&lt;&gt;0,logVir!N1066-SKir!N1066*logKir!N1066-SLir!N1066*logHir!N1066-SLir!N1066*logQir!H1066,0)</f>
        <v>-0.86893916166475249</v>
      </c>
      <c r="I1066" s="6">
        <f>IF(logVir!I1066&lt;&gt;0,logVir!O1066-SKir!O1066*logKir!O1066-SLir!O1066*logHir!O1066-SLir!O1066*logQir!I1066,0)</f>
        <v>-0.96526977697130512</v>
      </c>
    </row>
    <row r="1067" spans="1:9" x14ac:dyDescent="0.15">
      <c r="A1067" s="1">
        <v>47</v>
      </c>
      <c r="B1067" s="1" t="s">
        <v>340</v>
      </c>
      <c r="C1067" s="1">
        <v>6</v>
      </c>
      <c r="D1067" s="1" t="s">
        <v>3</v>
      </c>
      <c r="E1067" s="6"/>
      <c r="F1067" s="6">
        <f>IF(logVir!F1067&lt;&gt;0,logVir!L1067-SKir!L1067*logKir!L1067-SLir!L1067*logHir!L1067-SLir!L1067*logQir!F1067,0)</f>
        <v>-0.94285725603108594</v>
      </c>
      <c r="G1067" s="6">
        <f>IF(logVir!G1067&lt;&gt;0,logVir!M1067-SKir!M1067*logKir!M1067-SLir!M1067*logHir!M1067-SLir!M1067*logQir!G1067,0)</f>
        <v>-1.012095901359346</v>
      </c>
      <c r="H1067" s="6">
        <f>IF(logVir!H1067&lt;&gt;0,logVir!N1067-SKir!N1067*logKir!N1067-SLir!N1067*logHir!N1067-SLir!N1067*logQir!H1067,0)</f>
        <v>-1.1879376976532443</v>
      </c>
      <c r="I1067" s="6">
        <f>IF(logVir!I1067&lt;&gt;0,logVir!O1067-SKir!O1067*logKir!O1067-SLir!O1067*logHir!O1067-SLir!O1067*logQir!I1067,0)</f>
        <v>-0.63368102794516046</v>
      </c>
    </row>
    <row r="1068" spans="1:9" x14ac:dyDescent="0.15">
      <c r="A1068" s="1">
        <v>47</v>
      </c>
      <c r="B1068" s="1" t="s">
        <v>342</v>
      </c>
      <c r="C1068" s="1">
        <v>7</v>
      </c>
      <c r="D1068" s="1" t="s">
        <v>20</v>
      </c>
      <c r="E1068" s="6"/>
      <c r="F1068" s="6">
        <f>IF(logVir!F1068&lt;&gt;0,logVir!L1068-SKir!L1068*logKir!L1068-SLir!L1068*logHir!L1068-SLir!L1068*logQir!F1068,0)</f>
        <v>1.2271817643775471</v>
      </c>
      <c r="G1068" s="6">
        <f>IF(logVir!G1068&lt;&gt;0,logVir!M1068-SKir!M1068*logKir!M1068-SLir!M1068*logHir!M1068-SLir!M1068*logQir!G1068,0)</f>
        <v>0.85285068442427459</v>
      </c>
      <c r="H1068" s="6">
        <f>IF(logVir!H1068&lt;&gt;0,logVir!N1068-SKir!N1068*logKir!N1068-SLir!N1068*logHir!N1068-SLir!N1068*logQir!H1068,0)</f>
        <v>1.1207714896227574</v>
      </c>
      <c r="I1068" s="6">
        <f>IF(logVir!I1068&lt;&gt;0,logVir!O1068-SKir!O1068*logKir!O1068-SLir!O1068*logHir!O1068-SLir!O1068*logQir!I1068,0)</f>
        <v>-4.4577579552882149E-2</v>
      </c>
    </row>
    <row r="1069" spans="1:9" x14ac:dyDescent="0.15">
      <c r="A1069" s="1">
        <v>47</v>
      </c>
      <c r="B1069" s="1" t="s">
        <v>340</v>
      </c>
      <c r="C1069" s="1">
        <v>8</v>
      </c>
      <c r="D1069" s="1" t="s">
        <v>21</v>
      </c>
      <c r="E1069" s="6"/>
      <c r="F1069" s="6">
        <f>IF(logVir!F1069&lt;&gt;0,logVir!L1069-SKir!L1069*logKir!L1069-SLir!L1069*logHir!L1069-SLir!L1069*logQir!F1069,0)</f>
        <v>-0.40231802625191504</v>
      </c>
      <c r="G1069" s="6">
        <f>IF(logVir!G1069&lt;&gt;0,logVir!M1069-SKir!M1069*logKir!M1069-SLir!M1069*logHir!M1069-SLir!M1069*logQir!G1069,0)</f>
        <v>-0.32685383005225493</v>
      </c>
      <c r="H1069" s="6">
        <f>IF(logVir!H1069&lt;&gt;0,logVir!N1069-SKir!N1069*logKir!N1069-SLir!N1069*logHir!N1069-SLir!N1069*logQir!H1069,0)</f>
        <v>-0.193590346638291</v>
      </c>
      <c r="I1069" s="6">
        <f>IF(logVir!I1069&lt;&gt;0,logVir!O1069-SKir!O1069*logKir!O1069-SLir!O1069*logHir!O1069-SLir!O1069*logQir!I1069,0)</f>
        <v>-9.8783667261003547E-3</v>
      </c>
    </row>
    <row r="1070" spans="1:9" x14ac:dyDescent="0.15">
      <c r="A1070" s="1">
        <v>47</v>
      </c>
      <c r="B1070" s="1" t="s">
        <v>340</v>
      </c>
      <c r="C1070" s="1">
        <v>9</v>
      </c>
      <c r="D1070" s="1" t="s">
        <v>22</v>
      </c>
      <c r="E1070" s="6"/>
      <c r="F1070" s="6">
        <f>IF(logVir!F1070&lt;&gt;0,logVir!L1070-SKir!L1070*logKir!L1070-SLir!L1070*logHir!L1070-SLir!L1070*logQir!F1070,0)</f>
        <v>-1.459304605026164</v>
      </c>
      <c r="G1070" s="6">
        <f>IF(logVir!G1070&lt;&gt;0,logVir!M1070-SKir!M1070*logKir!M1070-SLir!M1070*logHir!M1070-SLir!M1070*logQir!G1070,0)</f>
        <v>-1.0874849787789034</v>
      </c>
      <c r="H1070" s="6">
        <f>IF(logVir!H1070&lt;&gt;0,logVir!N1070-SKir!N1070*logKir!N1070-SLir!N1070*logHir!N1070-SLir!N1070*logQir!H1070,0)</f>
        <v>-0.72474757136639356</v>
      </c>
      <c r="I1070" s="6">
        <f>IF(logVir!I1070&lt;&gt;0,logVir!O1070-SKir!O1070*logKir!O1070-SLir!O1070*logHir!O1070-SLir!O1070*logQir!I1070,0)</f>
        <v>0.5132748419642259</v>
      </c>
    </row>
    <row r="1071" spans="1:9" x14ac:dyDescent="0.15">
      <c r="A1071" s="1">
        <v>47</v>
      </c>
      <c r="B1071" s="1" t="s">
        <v>340</v>
      </c>
      <c r="C1071" s="1">
        <v>10</v>
      </c>
      <c r="D1071" s="1" t="s">
        <v>23</v>
      </c>
      <c r="E1071" s="6"/>
      <c r="F1071" s="6">
        <f>IF(logVir!F1071&lt;&gt;0,logVir!L1071-SKir!L1071*logKir!L1071-SLir!L1071*logHir!L1071-SLir!L1071*logQir!F1071,0)</f>
        <v>-0.58575319443252005</v>
      </c>
      <c r="G1071" s="6">
        <f>IF(logVir!G1071&lt;&gt;0,logVir!M1071-SKir!M1071*logKir!M1071-SLir!M1071*logHir!M1071-SLir!M1071*logQir!G1071,0)</f>
        <v>-0.64113071297415281</v>
      </c>
      <c r="H1071" s="6">
        <f>IF(logVir!H1071&lt;&gt;0,logVir!N1071-SKir!N1071*logKir!N1071-SLir!N1071*logHir!N1071-SLir!N1071*logQir!H1071,0)</f>
        <v>-0.75844060417809789</v>
      </c>
      <c r="I1071" s="6">
        <f>IF(logVir!I1071&lt;&gt;0,logVir!O1071-SKir!O1071*logKir!O1071-SLir!O1071*logHir!O1071-SLir!O1071*logQir!I1071,0)</f>
        <v>-8.7693315692587592E-2</v>
      </c>
    </row>
    <row r="1072" spans="1:9" x14ac:dyDescent="0.15">
      <c r="A1072" s="1">
        <v>47</v>
      </c>
      <c r="B1072" s="1" t="s">
        <v>340</v>
      </c>
      <c r="C1072" s="1">
        <v>11</v>
      </c>
      <c r="D1072" s="1" t="s">
        <v>24</v>
      </c>
      <c r="E1072" s="6"/>
      <c r="F1072" s="6">
        <f>IF(logVir!F1072&lt;&gt;0,logVir!L1072-SKir!L1072*logKir!L1072-SLir!L1072*logHir!L1072-SLir!L1072*logQir!F1072,0)</f>
        <v>-0.36711993195203019</v>
      </c>
      <c r="G1072" s="6">
        <f>IF(logVir!G1072&lt;&gt;0,logVir!M1072-SKir!M1072*logKir!M1072-SLir!M1072*logHir!M1072-SLir!M1072*logQir!G1072,0)</f>
        <v>0.35484355651284449</v>
      </c>
      <c r="H1072" s="6">
        <f>IF(logVir!H1072&lt;&gt;0,logVir!N1072-SKir!N1072*logKir!N1072-SLir!N1072*logHir!N1072-SLir!N1072*logQir!H1072,0)</f>
        <v>1.7157595193981339</v>
      </c>
      <c r="I1072" s="6">
        <f>IF(logVir!I1072&lt;&gt;0,logVir!O1072-SKir!O1072*logKir!O1072-SLir!O1072*logHir!O1072-SLir!O1072*logQir!I1072,0)</f>
        <v>-0.85748178620729754</v>
      </c>
    </row>
    <row r="1073" spans="1:9" x14ac:dyDescent="0.15">
      <c r="A1073" s="1">
        <v>47</v>
      </c>
      <c r="B1073" s="1" t="s">
        <v>342</v>
      </c>
      <c r="C1073" s="1">
        <v>12</v>
      </c>
      <c r="D1073" s="1" t="s">
        <v>25</v>
      </c>
      <c r="E1073" s="6"/>
      <c r="F1073" s="6">
        <f>IF(logVir!F1073&lt;&gt;0,logVir!L1073-SKir!L1073*logKir!L1073-SLir!L1073*logHir!L1073-SLir!L1073*logQir!F1073,0)</f>
        <v>-1.1373753755723839</v>
      </c>
      <c r="G1073" s="6">
        <f>IF(logVir!G1073&lt;&gt;0,logVir!M1073-SKir!M1073*logKir!M1073-SLir!M1073*logHir!M1073-SLir!M1073*logQir!G1073,0)</f>
        <v>-0.66126654517882222</v>
      </c>
      <c r="H1073" s="6">
        <f>IF(logVir!H1073&lt;&gt;0,logVir!N1073-SKir!N1073*logKir!N1073-SLir!N1073*logHir!N1073-SLir!N1073*logQir!H1073,0)</f>
        <v>-0.86726624321388568</v>
      </c>
      <c r="I1073" s="6">
        <f>IF(logVir!I1073&lt;&gt;0,logVir!O1073-SKir!O1073*logKir!O1073-SLir!O1073*logHir!O1073-SLir!O1073*logQir!I1073,0)</f>
        <v>-0.10609599598974745</v>
      </c>
    </row>
    <row r="1074" spans="1:9" x14ac:dyDescent="0.15">
      <c r="A1074" s="1">
        <v>47</v>
      </c>
      <c r="B1074" s="1" t="s">
        <v>340</v>
      </c>
      <c r="C1074" s="1">
        <v>13</v>
      </c>
      <c r="D1074" s="1" t="s">
        <v>26</v>
      </c>
      <c r="E1074" s="6"/>
      <c r="F1074" s="6">
        <f>IF(logVir!F1074&lt;&gt;0,logVir!L1074-SKir!L1074*logKir!L1074-SLir!L1074*logHir!L1074-SLir!L1074*logQir!F1074,0)</f>
        <v>-1.4156510716826813</v>
      </c>
      <c r="G1074" s="6">
        <f>IF(logVir!G1074&lt;&gt;0,logVir!M1074-SKir!M1074*logKir!M1074-SLir!M1074*logHir!M1074-SLir!M1074*logQir!G1074,0)</f>
        <v>-1.4437697686454432</v>
      </c>
      <c r="H1074" s="6">
        <f>IF(logVir!H1074&lt;&gt;0,logVir!N1074-SKir!N1074*logKir!N1074-SLir!N1074*logHir!N1074-SLir!N1074*logQir!H1074,0)</f>
        <v>-0.8329483428665968</v>
      </c>
      <c r="I1074" s="6">
        <f>IF(logVir!I1074&lt;&gt;0,logVir!O1074-SKir!O1074*logKir!O1074-SLir!O1074*logHir!O1074-SLir!O1074*logQir!I1074,0)</f>
        <v>-0.9393189620396537</v>
      </c>
    </row>
    <row r="1075" spans="1:9" x14ac:dyDescent="0.15">
      <c r="A1075" s="1">
        <v>47</v>
      </c>
      <c r="B1075" s="1" t="s">
        <v>340</v>
      </c>
      <c r="C1075" s="1">
        <v>14</v>
      </c>
      <c r="D1075" s="1" t="s">
        <v>27</v>
      </c>
      <c r="E1075" s="6"/>
      <c r="F1075" s="6">
        <f>IF(logVir!F1075&lt;&gt;0,logVir!L1075-SKir!L1075*logKir!L1075-SLir!L1075*logHir!L1075-SLir!L1075*logQir!F1075,0)</f>
        <v>-5.0332767358098662E-2</v>
      </c>
      <c r="G1075" s="6">
        <f>IF(logVir!G1075&lt;&gt;0,logVir!M1075-SKir!M1075*logKir!M1075-SLir!M1075*logHir!M1075-SLir!M1075*logQir!G1075,0)</f>
        <v>1.2901893157529334</v>
      </c>
      <c r="H1075" s="6">
        <f>IF(logVir!H1075&lt;&gt;0,logVir!N1075-SKir!N1075*logKir!N1075-SLir!N1075*logHir!N1075-SLir!N1075*logQir!H1075,0)</f>
        <v>1.2425751238388276</v>
      </c>
      <c r="I1075" s="6">
        <f>IF(logVir!I1075&lt;&gt;0,logVir!O1075-SKir!O1075*logKir!O1075-SLir!O1075*logHir!O1075-SLir!O1075*logQir!I1075,0)</f>
        <v>-2.2555732353435172E-2</v>
      </c>
    </row>
    <row r="1076" spans="1:9" x14ac:dyDescent="0.15">
      <c r="A1076" s="1">
        <v>47</v>
      </c>
      <c r="B1076" s="1" t="s">
        <v>340</v>
      </c>
      <c r="C1076" s="1">
        <v>15</v>
      </c>
      <c r="D1076" s="1" t="s">
        <v>28</v>
      </c>
      <c r="E1076" s="6"/>
      <c r="F1076" s="6">
        <f>IF(logVir!F1076&lt;&gt;0,logVir!L1076-SKir!L1076*logKir!L1076-SLir!L1076*logHir!L1076-SLir!L1076*logQir!F1076,0)</f>
        <v>-0.23126819517488409</v>
      </c>
      <c r="G1076" s="6">
        <f>IF(logVir!G1076&lt;&gt;0,logVir!M1076-SKir!M1076*logKir!M1076-SLir!M1076*logHir!M1076-SLir!M1076*logQir!G1076,0)</f>
        <v>-0.19817865959371933</v>
      </c>
      <c r="H1076" s="6">
        <f>IF(logVir!H1076&lt;&gt;0,logVir!N1076-SKir!N1076*logKir!N1076-SLir!N1076*logHir!N1076-SLir!N1076*logQir!H1076,0)</f>
        <v>-0.33765557457794826</v>
      </c>
      <c r="I1076" s="6">
        <f>IF(logVir!I1076&lt;&gt;0,logVir!O1076-SKir!O1076*logKir!O1076-SLir!O1076*logHir!O1076-SLir!O1076*logQir!I1076,0)</f>
        <v>-0.30882231705125107</v>
      </c>
    </row>
    <row r="1077" spans="1:9" x14ac:dyDescent="0.15">
      <c r="A1077" s="1">
        <v>47</v>
      </c>
      <c r="B1077" s="1" t="s">
        <v>338</v>
      </c>
      <c r="C1077" s="1">
        <v>16</v>
      </c>
      <c r="D1077" s="1" t="s">
        <v>11</v>
      </c>
      <c r="E1077" s="6"/>
      <c r="F1077" s="6">
        <f>IF(logVir!F1077&lt;&gt;0,logVir!L1077-SKir!L1077*logKir!L1077-SLir!L1077*logHir!L1077-SLir!L1077*logQir!F1077,0)</f>
        <v>-0.24370632732393302</v>
      </c>
      <c r="G1077" s="6">
        <f>IF(logVir!G1077&lt;&gt;0,logVir!M1077-SKir!M1077*logKir!M1077-SLir!M1077*logHir!M1077-SLir!M1077*logQir!G1077,0)</f>
        <v>-0.29122210101221258</v>
      </c>
      <c r="H1077" s="6">
        <f>IF(logVir!H1077&lt;&gt;0,logVir!N1077-SKir!N1077*logKir!N1077-SLir!N1077*logHir!N1077-SLir!N1077*logQir!H1077,0)</f>
        <v>-0.14995886380860809</v>
      </c>
      <c r="I1077" s="6">
        <f>IF(logVir!I1077&lt;&gt;0,logVir!O1077-SKir!O1077*logKir!O1077-SLir!O1077*logHir!O1077-SLir!O1077*logQir!I1077,0)</f>
        <v>0.115832678935764</v>
      </c>
    </row>
    <row r="1078" spans="1:9" x14ac:dyDescent="0.15">
      <c r="A1078" s="1">
        <v>47</v>
      </c>
      <c r="B1078" s="1" t="s">
        <v>338</v>
      </c>
      <c r="C1078" s="1">
        <v>17</v>
      </c>
      <c r="D1078" s="1" t="s">
        <v>12</v>
      </c>
      <c r="E1078" s="6"/>
      <c r="F1078" s="6">
        <f>IF(logVir!F1078&lt;&gt;0,logVir!L1078-SKir!L1078*logKir!L1078-SLir!L1078*logHir!L1078-SLir!L1078*logQir!F1078,0)</f>
        <v>-0.8296092576910381</v>
      </c>
      <c r="G1078" s="6">
        <f>IF(logVir!G1078&lt;&gt;0,logVir!M1078-SKir!M1078*logKir!M1078-SLir!M1078*logHir!M1078-SLir!M1078*logQir!G1078,0)</f>
        <v>-0.41683819403432432</v>
      </c>
      <c r="H1078" s="6">
        <f>IF(logVir!H1078&lt;&gt;0,logVir!N1078-SKir!N1078*logKir!N1078-SLir!N1078*logHir!N1078-SLir!N1078*logQir!H1078,0)</f>
        <v>-0.37596671853371472</v>
      </c>
      <c r="I1078" s="6">
        <f>IF(logVir!I1078&lt;&gt;0,logVir!O1078-SKir!O1078*logKir!O1078-SLir!O1078*logHir!O1078-SLir!O1078*logQir!I1078,0)</f>
        <v>-0.34239593461924739</v>
      </c>
    </row>
    <row r="1079" spans="1:9" x14ac:dyDescent="0.15">
      <c r="A1079" s="1">
        <v>47</v>
      </c>
      <c r="B1079" s="1" t="s">
        <v>339</v>
      </c>
      <c r="C1079" s="1">
        <v>18</v>
      </c>
      <c r="D1079" s="1" t="s">
        <v>13</v>
      </c>
      <c r="E1079" s="6"/>
      <c r="F1079" s="6">
        <f>IF(logVir!F1079&lt;&gt;0,logVir!L1079-SKir!L1079*logKir!L1079-SLir!L1079*logHir!L1079-SLir!L1079*logQir!F1079,0)</f>
        <v>-0.18989277376941868</v>
      </c>
      <c r="G1079" s="6">
        <f>IF(logVir!G1079&lt;&gt;0,logVir!M1079-SKir!M1079*logKir!M1079-SLir!M1079*logHir!M1079-SLir!M1079*logQir!G1079,0)</f>
        <v>-0.34345113151167778</v>
      </c>
      <c r="H1079" s="6">
        <f>IF(logVir!H1079&lt;&gt;0,logVir!N1079-SKir!N1079*logKir!N1079-SLir!N1079*logHir!N1079-SLir!N1079*logQir!H1079,0)</f>
        <v>-0.22244430711734875</v>
      </c>
      <c r="I1079" s="6">
        <f>IF(logVir!I1079&lt;&gt;0,logVir!O1079-SKir!O1079*logKir!O1079-SLir!O1079*logHir!O1079-SLir!O1079*logQir!I1079,0)</f>
        <v>7.5079550047087426E-2</v>
      </c>
    </row>
    <row r="1080" spans="1:9" x14ac:dyDescent="0.15">
      <c r="A1080" s="1">
        <v>47</v>
      </c>
      <c r="B1080" s="1" t="s">
        <v>339</v>
      </c>
      <c r="C1080" s="1">
        <v>19</v>
      </c>
      <c r="D1080" s="1" t="s">
        <v>14</v>
      </c>
      <c r="E1080" s="6"/>
      <c r="F1080" s="6">
        <f>IF(logVir!F1080&lt;&gt;0,logVir!L1080-SKir!L1080*logKir!L1080-SLir!L1080*logHir!L1080-SLir!L1080*logQir!F1080,0)</f>
        <v>-0.23797885035742639</v>
      </c>
      <c r="G1080" s="6">
        <f>IF(logVir!G1080&lt;&gt;0,logVir!M1080-SKir!M1080*logKir!M1080-SLir!M1080*logHir!M1080-SLir!M1080*logQir!G1080,0)</f>
        <v>-0.31641941175401034</v>
      </c>
      <c r="H1080" s="6">
        <f>IF(logVir!H1080&lt;&gt;0,logVir!N1080-SKir!N1080*logKir!N1080-SLir!N1080*logHir!N1080-SLir!N1080*logQir!H1080,0)</f>
        <v>-0.11306681222719508</v>
      </c>
      <c r="I1080" s="6">
        <f>IF(logVir!I1080&lt;&gt;0,logVir!O1080-SKir!O1080*logKir!O1080-SLir!O1080*logHir!O1080-SLir!O1080*logQir!I1080,0)</f>
        <v>-0.37873407973748874</v>
      </c>
    </row>
    <row r="1081" spans="1:9" x14ac:dyDescent="0.15">
      <c r="A1081" s="1">
        <v>47</v>
      </c>
      <c r="B1081" s="1" t="s">
        <v>343</v>
      </c>
      <c r="C1081" s="1">
        <v>20</v>
      </c>
      <c r="D1081" s="1" t="s">
        <v>15</v>
      </c>
      <c r="E1081" s="6"/>
      <c r="F1081" s="6">
        <f>IF(logVir!F1081&lt;&gt;0,logVir!L1081-SKir!L1081*logKir!L1081-SLir!L1081*logHir!L1081-SLir!L1081*logQir!F1081,0)</f>
        <v>-0.31486208293505719</v>
      </c>
      <c r="G1081" s="6">
        <f>IF(logVir!G1081&lt;&gt;0,logVir!M1081-SKir!M1081*logKir!M1081-SLir!M1081*logHir!M1081-SLir!M1081*logQir!G1081,0)</f>
        <v>-0.80336275775342991</v>
      </c>
      <c r="H1081" s="6">
        <f>IF(logVir!H1081&lt;&gt;0,logVir!N1081-SKir!N1081*logKir!N1081-SLir!N1081*logHir!N1081-SLir!N1081*logQir!H1081,0)</f>
        <v>-0.76320024564002287</v>
      </c>
      <c r="I1081" s="6">
        <f>IF(logVir!I1081&lt;&gt;0,logVir!O1081-SKir!O1081*logKir!O1081-SLir!O1081*logHir!O1081-SLir!O1081*logQir!I1081,0)</f>
        <v>-0.78363090107837086</v>
      </c>
    </row>
    <row r="1082" spans="1:9" x14ac:dyDescent="0.15">
      <c r="A1082" s="1">
        <v>47</v>
      </c>
      <c r="B1082" s="1" t="s">
        <v>339</v>
      </c>
      <c r="C1082" s="1">
        <v>21</v>
      </c>
      <c r="D1082" s="1" t="s">
        <v>16</v>
      </c>
      <c r="E1082" s="6"/>
      <c r="F1082" s="6">
        <f>IF(logVir!F1082&lt;&gt;0,logVir!L1082-SKir!L1082*logKir!L1082-SLir!L1082*logHir!L1082-SLir!L1082*logQir!F1082,0)</f>
        <v>0.16479389782103068</v>
      </c>
      <c r="G1082" s="6">
        <f>IF(logVir!G1082&lt;&gt;0,logVir!M1082-SKir!M1082*logKir!M1082-SLir!M1082*logHir!M1082-SLir!M1082*logQir!G1082,0)</f>
        <v>9.9614808918467634E-2</v>
      </c>
      <c r="H1082" s="6">
        <f>IF(logVir!H1082&lt;&gt;0,logVir!N1082-SKir!N1082*logKir!N1082-SLir!N1082*logHir!N1082-SLir!N1082*logQir!H1082,0)</f>
        <v>-0.14044633537648105</v>
      </c>
      <c r="I1082" s="6">
        <f>IF(logVir!I1082&lt;&gt;0,logVir!O1082-SKir!O1082*logKir!O1082-SLir!O1082*logHir!O1082-SLir!O1082*logQir!I1082,0)</f>
        <v>-0.12852315194180869</v>
      </c>
    </row>
    <row r="1083" spans="1:9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6"/>
      <c r="F1083" s="6">
        <f>IF(logVir!F1083&lt;&gt;0,logVir!L1083-SKir!L1083*logKir!L1083-SLir!L1083*logHir!L1083-SLir!L1083*logQir!F1083,0)</f>
        <v>-0.21996195563774426</v>
      </c>
      <c r="G1083" s="6">
        <f>IF(logVir!G1083&lt;&gt;0,logVir!M1083-SKir!M1083*logKir!M1083-SLir!M1083*logHir!M1083-SLir!M1083*logQir!G1083,0)</f>
        <v>-0.11775892563355472</v>
      </c>
      <c r="H1083" s="6">
        <f>IF(logVir!H1083&lt;&gt;0,logVir!N1083-SKir!N1083*logKir!N1083-SLir!N1083*logHir!N1083-SLir!N1083*logQir!H1083,0)</f>
        <v>-6.9553804822098941E-2</v>
      </c>
      <c r="I1083" s="6">
        <f>IF(logVir!I1083&lt;&gt;0,logVir!O1083-SKir!O1083*logKir!O1083-SLir!O1083*logHir!O1083-SLir!O1083*logQir!I1083,0)</f>
        <v>-0.24198568357921829</v>
      </c>
    </row>
    <row r="1084" spans="1:9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6"/>
      <c r="F1084" s="6">
        <f>IF(logVir!F1084&lt;&gt;0,logVir!L1084-SKir!L1084*logKir!L1084-SLir!L1084*logHir!L1084-SLir!L1084*logQir!F1084,0)</f>
        <v>-0.12036191721398892</v>
      </c>
      <c r="G1084" s="6">
        <f>IF(logVir!G1084&lt;&gt;0,logVir!M1084-SKir!M1084*logKir!M1084-SLir!M1084*logHir!M1084-SLir!M1084*logQir!G1084,0)</f>
        <v>-0.16024440828078679</v>
      </c>
      <c r="H1084" s="6">
        <f>IF(logVir!H1084&lt;&gt;0,logVir!N1084-SKir!N1084*logKir!N1084-SLir!N1084*logHir!N1084-SLir!N1084*logQir!H1084,0)</f>
        <v>-0.14851722982708718</v>
      </c>
      <c r="I1084" s="6">
        <f>IF(logVir!I1084&lt;&gt;0,logVir!O1084-SKir!O1084*logKir!O1084-SLir!O1084*logHir!O1084-SLir!O1084*logQir!I1084,0)</f>
        <v>-5.4167312990873913E-2</v>
      </c>
    </row>
    <row r="1085" spans="1:9" x14ac:dyDescent="0.15">
      <c r="E1085" s="6"/>
      <c r="F1085" s="6"/>
      <c r="G1085" s="6"/>
      <c r="H1085" s="6"/>
      <c r="I1085" s="6"/>
    </row>
  </sheetData>
  <phoneticPr fontId="4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F119"/>
  <sheetViews>
    <sheetView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6" x14ac:dyDescent="0.15">
      <c r="A1" s="1" t="s">
        <v>47</v>
      </c>
    </row>
    <row r="2" spans="1:6" x14ac:dyDescent="0.15">
      <c r="A2" s="1" t="s">
        <v>41</v>
      </c>
    </row>
    <row r="3" spans="1:6" x14ac:dyDescent="0.15">
      <c r="C3" s="1" t="s">
        <v>44</v>
      </c>
      <c r="D3" s="1" t="s">
        <v>40</v>
      </c>
      <c r="E3" s="1" t="s">
        <v>42</v>
      </c>
      <c r="F3" s="1" t="s">
        <v>48</v>
      </c>
    </row>
    <row r="4" spans="1:6" x14ac:dyDescent="0.15">
      <c r="A4" s="1">
        <v>14</v>
      </c>
      <c r="B4" s="1" t="s">
        <v>367</v>
      </c>
      <c r="C4" s="6">
        <f>SUMPRODUCT((RTFPir!$A$4:$A$1084=14)*1,SVir!$K$4:$K$1084,RTFPir!$E$4:$E$1084)</f>
        <v>3.6203358445116105E-3</v>
      </c>
      <c r="D4" s="6">
        <f>SUMPRODUCT((logKir!$A$4:$A$1084=14)*1,SVir!$K$4:$K$1084,SKir!$K$4:$K$1084,logKir!$K$4:$K$1084-logHir!$K$4:$K$1084)</f>
        <v>0.25729938965971172</v>
      </c>
      <c r="E4" s="6">
        <f>SUMPRODUCT((logQir!$A$4:$A$1084=14)*1,SVir!$K$4:$K$1084,SLir!$K$4:$K$1084,logQir!$E$4:$E$1084)</f>
        <v>0.11846092581816701</v>
      </c>
      <c r="F4" s="6">
        <f t="shared" ref="F4:F49" si="0">SUM(C4:E4)</f>
        <v>0.37938065132239035</v>
      </c>
    </row>
    <row r="5" spans="1:6" x14ac:dyDescent="0.15">
      <c r="A5" s="1">
        <v>12</v>
      </c>
      <c r="B5" s="1" t="s">
        <v>369</v>
      </c>
      <c r="C5" s="6">
        <f>SUMPRODUCT((RTFPir!$A$4:$A$1084=12)*1,SVir!$K$4:$K$1084,RTFPir!$E$4:$E$1084)</f>
        <v>-5.5903497501552345E-2</v>
      </c>
      <c r="D5" s="6">
        <f>SUMPRODUCT((logKir!$A$4:$A$1084=12)*1,SVir!$K$4:$K$1084,SKir!$K$4:$K$1084,logKir!$K$4:$K$1084-logHir!$K$4:$K$1084)</f>
        <v>0.28182946159732658</v>
      </c>
      <c r="E5" s="6">
        <f>SUMPRODUCT((logQir!$A$4:$A$1084=12)*1,SVir!$K$4:$K$1084,SLir!$K$4:$K$1084,logQir!$E$4:$E$1084)</f>
        <v>8.0732611330411805E-2</v>
      </c>
      <c r="F5" s="6">
        <f t="shared" si="0"/>
        <v>0.30665857542618602</v>
      </c>
    </row>
    <row r="6" spans="1:6" x14ac:dyDescent="0.15">
      <c r="A6" s="1">
        <v>27</v>
      </c>
      <c r="B6" s="1" t="s">
        <v>385</v>
      </c>
      <c r="C6" s="6">
        <f>SUMPRODUCT((RTFPir!$A$4:$A$1084=27)*1,SVir!$K$4:$K$1084,RTFPir!$E$4:$E$1084)</f>
        <v>9.4139098718862183E-2</v>
      </c>
      <c r="D6" s="6">
        <f>SUMPRODUCT((logKir!$A$4:$A$1084=27)*1,SVir!$K$4:$K$1084,SKir!$K$4:$K$1084,logKir!$K$4:$K$1084-logHir!$K$4:$K$1084)</f>
        <v>0.10811616651125724</v>
      </c>
      <c r="E6" s="6">
        <f>SUMPRODUCT((logQir!$A$4:$A$1084=27)*1,SVir!$K$4:$K$1084,SLir!$K$4:$K$1084,logQir!$E$4:$E$1084)</f>
        <v>8.0882028830616223E-2</v>
      </c>
      <c r="F6" s="6">
        <f t="shared" si="0"/>
        <v>0.28313729406073568</v>
      </c>
    </row>
    <row r="7" spans="1:6" x14ac:dyDescent="0.15">
      <c r="A7" s="1">
        <v>13</v>
      </c>
      <c r="B7" s="1" t="s">
        <v>366</v>
      </c>
      <c r="C7" s="6">
        <f>SUMPRODUCT((RTFPir!$A$4:$A$1084=13)*1,SVir!$K$4:$K$1084,RTFPir!$E$4:$E$1084)</f>
        <v>4.5023866373839858E-2</v>
      </c>
      <c r="D7" s="6">
        <f>SUMPRODUCT((logKir!$A$4:$A$1084=13)*1,SVir!$K$4:$K$1084,SKir!$K$4:$K$1084,logKir!$K$4:$K$1084-logHir!$K$4:$K$1084)</f>
        <v>8.91059368005543E-2</v>
      </c>
      <c r="E7" s="6">
        <f>SUMPRODUCT((logQir!$A$4:$A$1084=13)*1,SVir!$K$4:$K$1084,SLir!$K$4:$K$1084,logQir!$E$4:$E$1084)</f>
        <v>0.14707203772182351</v>
      </c>
      <c r="F7" s="6">
        <f t="shared" si="0"/>
        <v>0.28120184089621769</v>
      </c>
    </row>
    <row r="8" spans="1:6" x14ac:dyDescent="0.15">
      <c r="A8" s="1">
        <v>25</v>
      </c>
      <c r="B8" s="1" t="s">
        <v>370</v>
      </c>
      <c r="C8" s="6">
        <f>SUMPRODUCT((RTFPir!$A$4:$A$1084=25)*1,SVir!$K$4:$K$1084,RTFPir!$E$4:$E$1084)</f>
        <v>0.13539741878203684</v>
      </c>
      <c r="D8" s="6">
        <f>SUMPRODUCT((logKir!$A$4:$A$1084=25)*1,SVir!$K$4:$K$1084,SKir!$K$4:$K$1084,logKir!$K$4:$K$1084-logHir!$K$4:$K$1084)</f>
        <v>0.10471616868814441</v>
      </c>
      <c r="E8" s="6">
        <f>SUMPRODUCT((logQir!$A$4:$A$1084=25)*1,SVir!$K$4:$K$1084,SLir!$K$4:$K$1084,logQir!$E$4:$E$1084)</f>
        <v>2.2167078520537814E-2</v>
      </c>
      <c r="F8" s="6">
        <f t="shared" si="0"/>
        <v>0.26228066599071909</v>
      </c>
    </row>
    <row r="9" spans="1:6" x14ac:dyDescent="0.15">
      <c r="A9" s="1">
        <v>30</v>
      </c>
      <c r="B9" s="1" t="s">
        <v>299</v>
      </c>
      <c r="C9" s="6">
        <f>SUMPRODUCT((RTFPir!$A$4:$A$1084=30)*1,SVir!$K$4:$K$1084,RTFPir!$E$4:$E$1084)</f>
        <v>-5.9043962422804783E-2</v>
      </c>
      <c r="D9" s="6">
        <f>SUMPRODUCT((logKir!$A$4:$A$1084=30)*1,SVir!$K$4:$K$1084,SKir!$K$4:$K$1084,logKir!$K$4:$K$1084-logHir!$K$4:$K$1084)</f>
        <v>0.29387616500173419</v>
      </c>
      <c r="E9" s="6">
        <f>SUMPRODUCT((logQir!$A$4:$A$1084=30)*1,SVir!$K$4:$K$1084,SLir!$K$4:$K$1084,logQir!$E$4:$E$1084)</f>
        <v>1.6193088640955242E-2</v>
      </c>
      <c r="F9" s="6">
        <f t="shared" si="0"/>
        <v>0.25102529121988465</v>
      </c>
    </row>
    <row r="10" spans="1:6" x14ac:dyDescent="0.15">
      <c r="A10" s="1">
        <v>35</v>
      </c>
      <c r="B10" s="1" t="s">
        <v>310</v>
      </c>
      <c r="C10" s="6">
        <f>SUMPRODUCT((RTFPir!$A$4:$A$1084=35)*1,SVir!$K$4:$K$1084,RTFPir!$E$4:$E$1084)</f>
        <v>0.12121630808874728</v>
      </c>
      <c r="D10" s="6">
        <f>SUMPRODUCT((logKir!$A$4:$A$1084=35)*1,SVir!$K$4:$K$1084,SKir!$K$4:$K$1084,logKir!$K$4:$K$1084-logHir!$K$4:$K$1084)</f>
        <v>8.5394301669712264E-2</v>
      </c>
      <c r="E10" s="6">
        <f>SUMPRODUCT((logQir!$A$4:$A$1084=35)*1,SVir!$K$4:$K$1084,SLir!$K$4:$K$1084,logQir!$E$4:$E$1084)</f>
        <v>3.6536422584000451E-2</v>
      </c>
      <c r="F10" s="6">
        <f t="shared" si="0"/>
        <v>0.24314703234245999</v>
      </c>
    </row>
    <row r="11" spans="1:6" x14ac:dyDescent="0.15">
      <c r="A11" s="1">
        <v>24</v>
      </c>
      <c r="B11" s="1" t="s">
        <v>368</v>
      </c>
      <c r="C11" s="6">
        <f>SUMPRODUCT((RTFPir!$A$4:$A$1084=24)*1,SVir!$K$4:$K$1084,RTFPir!$E$4:$E$1084)</f>
        <v>7.4715111407055695E-2</v>
      </c>
      <c r="D11" s="6">
        <f>SUMPRODUCT((logKir!$A$4:$A$1084=24)*1,SVir!$K$4:$K$1084,SKir!$K$4:$K$1084,logKir!$K$4:$K$1084-logHir!$K$4:$K$1084)</f>
        <v>0.13904535212020322</v>
      </c>
      <c r="E11" s="6">
        <f>SUMPRODUCT((logQir!$A$4:$A$1084=24)*1,SVir!$K$4:$K$1084,SLir!$K$4:$K$1084,logQir!$E$4:$E$1084)</f>
        <v>9.4332250235142426E-3</v>
      </c>
      <c r="F11" s="6">
        <f t="shared" si="0"/>
        <v>0.22319368855077315</v>
      </c>
    </row>
    <row r="12" spans="1:6" x14ac:dyDescent="0.15">
      <c r="A12" s="1">
        <v>29</v>
      </c>
      <c r="B12" s="1" t="s">
        <v>371</v>
      </c>
      <c r="C12" s="6">
        <f>SUMPRODUCT((RTFPir!$A$4:$A$1084=29)*1,SVir!$K$4:$K$1084,RTFPir!$E$4:$E$1084)</f>
        <v>4.4757125770147184E-2</v>
      </c>
      <c r="D12" s="6">
        <f>SUMPRODUCT((logKir!$A$4:$A$1084=29)*1,SVir!$K$4:$K$1084,SKir!$K$4:$K$1084,logKir!$K$4:$K$1084-logHir!$K$4:$K$1084)</f>
        <v>9.1248299415514073E-2</v>
      </c>
      <c r="E12" s="6">
        <f>SUMPRODUCT((logQir!$A$4:$A$1084=29)*1,SVir!$K$4:$K$1084,SLir!$K$4:$K$1084,logQir!$E$4:$E$1084)</f>
        <v>8.6295201270885677E-2</v>
      </c>
      <c r="F12" s="6">
        <f t="shared" si="0"/>
        <v>0.22230062645654691</v>
      </c>
    </row>
    <row r="13" spans="1:6" x14ac:dyDescent="0.15">
      <c r="A13" s="1">
        <v>28</v>
      </c>
      <c r="B13" s="1" t="s">
        <v>147</v>
      </c>
      <c r="C13" s="6">
        <f>SUMPRODUCT((RTFPir!$A$4:$A$1084=28)*1,SVir!$K$4:$K$1084,RTFPir!$E$4:$E$1084)</f>
        <v>-3.0278364475075505E-2</v>
      </c>
      <c r="D13" s="6">
        <f>SUMPRODUCT((logKir!$A$4:$A$1084=28)*1,SVir!$K$4:$K$1084,SKir!$K$4:$K$1084,logKir!$K$4:$K$1084-logHir!$K$4:$K$1084)</f>
        <v>0.17166114929816065</v>
      </c>
      <c r="E13" s="6">
        <f>SUMPRODUCT((logQir!$A$4:$A$1084=28)*1,SVir!$K$4:$K$1084,SLir!$K$4:$K$1084,logQir!$E$4:$E$1084)</f>
        <v>6.6332315939459138E-2</v>
      </c>
      <c r="F13" s="6">
        <f t="shared" si="0"/>
        <v>0.20771510076254429</v>
      </c>
    </row>
    <row r="14" spans="1:6" x14ac:dyDescent="0.15">
      <c r="A14" s="1">
        <v>23</v>
      </c>
      <c r="B14" s="1" t="s">
        <v>372</v>
      </c>
      <c r="C14" s="6">
        <f>SUMPRODUCT((RTFPir!$A$4:$A$1084=23)*1,SVir!$K$4:$K$1084,RTFPir!$E$4:$E$1084)</f>
        <v>7.4986709138988861E-2</v>
      </c>
      <c r="D14" s="6">
        <f>SUMPRODUCT((logKir!$A$4:$A$1084=23)*1,SVir!$K$4:$K$1084,SKir!$K$4:$K$1084,logKir!$K$4:$K$1084-logHir!$K$4:$K$1084)</f>
        <v>8.8665500848620515E-2</v>
      </c>
      <c r="E14" s="6">
        <f>SUMPRODUCT((logQir!$A$4:$A$1084=23)*1,SVir!$K$4:$K$1084,SLir!$K$4:$K$1084,logQir!$E$4:$E$1084)</f>
        <v>3.567509583525838E-2</v>
      </c>
      <c r="F14" s="6">
        <f t="shared" si="0"/>
        <v>0.19932730582286776</v>
      </c>
    </row>
    <row r="15" spans="1:6" x14ac:dyDescent="0.15">
      <c r="A15" s="1">
        <v>34</v>
      </c>
      <c r="B15" s="1" t="s">
        <v>373</v>
      </c>
      <c r="C15" s="6">
        <f>SUMPRODUCT((RTFPir!$A$4:$A$1084=34)*1,SVir!$K$4:$K$1084,RTFPir!$E$4:$E$1084)</f>
        <v>0.11055344430977683</v>
      </c>
      <c r="D15" s="6">
        <f>SUMPRODUCT((logKir!$A$4:$A$1084=34)*1,SVir!$K$4:$K$1084,SKir!$K$4:$K$1084,logKir!$K$4:$K$1084-logHir!$K$4:$K$1084)</f>
        <v>2.2194552639686314E-2</v>
      </c>
      <c r="E15" s="6">
        <f>SUMPRODUCT((logQir!$A$4:$A$1084=34)*1,SVir!$K$4:$K$1084,SLir!$K$4:$K$1084,logQir!$E$4:$E$1084)</f>
        <v>4.4764234723239218E-2</v>
      </c>
      <c r="F15" s="6">
        <f t="shared" si="0"/>
        <v>0.17751223167270236</v>
      </c>
    </row>
    <row r="16" spans="1:6" x14ac:dyDescent="0.15">
      <c r="A16" s="1">
        <v>26</v>
      </c>
      <c r="B16" s="1" t="s">
        <v>344</v>
      </c>
      <c r="C16" s="6">
        <f>SUMPRODUCT((RTFPir!$A$4:$A$1084=26)*1,SVir!$K$4:$K$1084,RTFPir!$E$4:$E$1084)</f>
        <v>3.1648246538866998E-2</v>
      </c>
      <c r="D16" s="6">
        <f>SUMPRODUCT((logKir!$A$4:$A$1084=26)*1,SVir!$K$4:$K$1084,SKir!$K$4:$K$1084,logKir!$K$4:$K$1084-logHir!$K$4:$K$1084)</f>
        <v>6.2465720380042083E-2</v>
      </c>
      <c r="E16" s="6">
        <f>SUMPRODUCT((logQir!$A$4:$A$1084=26)*1,SVir!$K$4:$K$1084,SLir!$K$4:$K$1084,logQir!$E$4:$E$1084)</f>
        <v>7.6171478480047086E-2</v>
      </c>
      <c r="F16" s="6">
        <f t="shared" si="0"/>
        <v>0.17028544539895618</v>
      </c>
    </row>
    <row r="17" spans="1:6" x14ac:dyDescent="0.15">
      <c r="A17" s="1">
        <v>22</v>
      </c>
      <c r="B17" s="1" t="s">
        <v>133</v>
      </c>
      <c r="C17" s="6">
        <f>SUMPRODUCT((RTFPir!$A$4:$A$1084=22)*1,SVir!$K$4:$K$1084,RTFPir!$E$4:$E$1084)</f>
        <v>8.2163516980188991E-2</v>
      </c>
      <c r="D17" s="6">
        <f>SUMPRODUCT((logKir!$A$4:$A$1084=22)*1,SVir!$K$4:$K$1084,SKir!$K$4:$K$1084,logKir!$K$4:$K$1084-logHir!$K$4:$K$1084)</f>
        <v>6.7609902609813144E-2</v>
      </c>
      <c r="E17" s="6">
        <f>SUMPRODUCT((logQir!$A$4:$A$1084=22)*1,SVir!$K$4:$K$1084,SLir!$K$4:$K$1084,logQir!$E$4:$E$1084)</f>
        <v>1.8661095426439452E-2</v>
      </c>
      <c r="F17" s="6">
        <f t="shared" si="0"/>
        <v>0.16843451501644158</v>
      </c>
    </row>
    <row r="18" spans="1:6" x14ac:dyDescent="0.15">
      <c r="A18" s="1">
        <v>9</v>
      </c>
      <c r="B18" s="1" t="s">
        <v>275</v>
      </c>
      <c r="C18" s="6">
        <f>SUMPRODUCT((RTFPir!$A$4:$A$1084=9)*1,SVir!$K$4:$K$1084,RTFPir!$E$4:$E$1084)</f>
        <v>6.9451594648655704E-2</v>
      </c>
      <c r="D18" s="6">
        <f>SUMPRODUCT((logKir!$A$4:$A$1084=9)*1,SVir!$K$4:$K$1084,SKir!$K$4:$K$1084,logKir!$K$4:$K$1084-logHir!$K$4:$K$1084)</f>
        <v>5.8557261492058324E-2</v>
      </c>
      <c r="E18" s="6">
        <f>SUMPRODUCT((logQir!$A$4:$A$1084=9)*1,SVir!$K$4:$K$1084,SLir!$K$4:$K$1084,logQir!$E$4:$E$1084)</f>
        <v>1.6750419203631538E-2</v>
      </c>
      <c r="F18" s="6">
        <f t="shared" si="0"/>
        <v>0.14475927534434557</v>
      </c>
    </row>
    <row r="19" spans="1:6" x14ac:dyDescent="0.15">
      <c r="A19" s="1">
        <v>11</v>
      </c>
      <c r="B19" s="1" t="s">
        <v>277</v>
      </c>
      <c r="C19" s="6">
        <f>SUMPRODUCT((RTFPir!$A$4:$A$1084=11)*1,SVir!$K$4:$K$1084,RTFPir!$E$4:$E$1084)</f>
        <v>6.0087878458459443E-3</v>
      </c>
      <c r="D19" s="6">
        <f>SUMPRODUCT((logKir!$A$4:$A$1084=11)*1,SVir!$K$4:$K$1084,SKir!$K$4:$K$1084,logKir!$K$4:$K$1084-logHir!$K$4:$K$1084)</f>
        <v>6.4440115981839463E-2</v>
      </c>
      <c r="E19" s="6">
        <f>SUMPRODUCT((logQir!$A$4:$A$1084=11)*1,SVir!$K$4:$K$1084,SLir!$K$4:$K$1084,logQir!$E$4:$E$1084)</f>
        <v>7.3886208701243614E-2</v>
      </c>
      <c r="F19" s="6">
        <f t="shared" si="0"/>
        <v>0.14433511252892903</v>
      </c>
    </row>
    <row r="20" spans="1:6" x14ac:dyDescent="0.15">
      <c r="A20" s="1">
        <v>33</v>
      </c>
      <c r="B20" s="1" t="s">
        <v>306</v>
      </c>
      <c r="C20" s="6">
        <f>SUMPRODUCT((RTFPir!$A$4:$A$1084=33)*1,SVir!$K$4:$K$1084,RTFPir!$E$4:$E$1084)</f>
        <v>-2.4346993026477706E-2</v>
      </c>
      <c r="D20" s="6">
        <f>SUMPRODUCT((logKir!$A$4:$A$1084=33)*1,SVir!$K$4:$K$1084,SKir!$K$4:$K$1084,logKir!$K$4:$K$1084-logHir!$K$4:$K$1084)</f>
        <v>0.123809520083488</v>
      </c>
      <c r="E20" s="6">
        <f>SUMPRODUCT((logQir!$A$4:$A$1084=33)*1,SVir!$K$4:$K$1084,SLir!$K$4:$K$1084,logQir!$E$4:$E$1084)</f>
        <v>3.4443196966606485E-2</v>
      </c>
      <c r="F20" s="6">
        <f t="shared" si="0"/>
        <v>0.13390572402361678</v>
      </c>
    </row>
    <row r="21" spans="1:6" x14ac:dyDescent="0.15">
      <c r="A21" s="1">
        <v>16</v>
      </c>
      <c r="B21" s="1" t="s">
        <v>374</v>
      </c>
      <c r="C21" s="6">
        <f>SUMPRODUCT((RTFPir!$A$4:$A$1084=16)*1,SVir!$K$4:$K$1084,RTFPir!$E$4:$E$1084)</f>
        <v>4.2445487354671567E-2</v>
      </c>
      <c r="D21" s="6">
        <f>SUMPRODUCT((logKir!$A$4:$A$1084=16)*1,SVir!$K$4:$K$1084,SKir!$K$4:$K$1084,logKir!$K$4:$K$1084-logHir!$K$4:$K$1084)</f>
        <v>8.2912434319472941E-2</v>
      </c>
      <c r="E21" s="6">
        <f>SUMPRODUCT((logQir!$A$4:$A$1084=16)*1,SVir!$K$4:$K$1084,SLir!$K$4:$K$1084,logQir!$E$4:$E$1084)</f>
        <v>2.1568375108765503E-3</v>
      </c>
      <c r="F21" s="6">
        <f t="shared" si="0"/>
        <v>0.12751475918502106</v>
      </c>
    </row>
    <row r="22" spans="1:6" x14ac:dyDescent="0.15">
      <c r="A22" s="1">
        <v>8</v>
      </c>
      <c r="B22" s="1" t="s">
        <v>375</v>
      </c>
      <c r="C22" s="6">
        <f>SUMPRODUCT((RTFPir!$A$4:$A$1084=8)*1,SVir!$K$4:$K$1084,RTFPir!$E$4:$E$1084)</f>
        <v>-6.3995409366084379E-3</v>
      </c>
      <c r="D22" s="6">
        <f>SUMPRODUCT((logKir!$A$4:$A$1084=8)*1,SVir!$K$4:$K$1084,SKir!$K$4:$K$1084,logKir!$K$4:$K$1084-logHir!$K$4:$K$1084)</f>
        <v>9.4803260066528353E-2</v>
      </c>
      <c r="E22" s="6">
        <f>SUMPRODUCT((logQir!$A$4:$A$1084=8)*1,SVir!$K$4:$K$1084,SLir!$K$4:$K$1084,logQir!$E$4:$E$1084)</f>
        <v>1.3755835409812133E-2</v>
      </c>
      <c r="F22" s="6">
        <f t="shared" si="0"/>
        <v>0.10215955453973205</v>
      </c>
    </row>
    <row r="23" spans="1:6" x14ac:dyDescent="0.15">
      <c r="A23" s="1">
        <v>21</v>
      </c>
      <c r="B23" s="1" t="s">
        <v>128</v>
      </c>
      <c r="C23" s="6">
        <f>SUMPRODUCT((RTFPir!$A$4:$A$1084=21)*1,SVir!$K$4:$K$1084,RTFPir!$E$4:$E$1084)</f>
        <v>6.5120750581068781E-2</v>
      </c>
      <c r="D23" s="6">
        <f>SUMPRODUCT((logKir!$A$4:$A$1084=21)*1,SVir!$K$4:$K$1084,SKir!$K$4:$K$1084,logKir!$K$4:$K$1084-logHir!$K$4:$K$1084)</f>
        <v>-2.176599018338392E-3</v>
      </c>
      <c r="E23" s="6">
        <f>SUMPRODUCT((logQir!$A$4:$A$1084=21)*1,SVir!$K$4:$K$1084,SLir!$K$4:$K$1084,logQir!$E$4:$E$1084)</f>
        <v>2.4757412148541246E-3</v>
      </c>
      <c r="F23" s="6">
        <f t="shared" si="0"/>
        <v>6.5419892777584518E-2</v>
      </c>
    </row>
    <row r="24" spans="1:6" x14ac:dyDescent="0.15">
      <c r="A24" s="1">
        <v>17</v>
      </c>
      <c r="B24" s="1" t="s">
        <v>281</v>
      </c>
      <c r="C24" s="6">
        <f>SUMPRODUCT((RTFPir!$A$4:$A$1084=17)*1,SVir!$K$4:$K$1084,RTFPir!$E$4:$E$1084)</f>
        <v>3.5672483302771701E-2</v>
      </c>
      <c r="D24" s="6">
        <f>SUMPRODUCT((logKir!$A$4:$A$1084=17)*1,SVir!$K$4:$K$1084,SKir!$K$4:$K$1084,logKir!$K$4:$K$1084-logHir!$K$4:$K$1084)</f>
        <v>7.9893729419118174E-3</v>
      </c>
      <c r="E24" s="6">
        <f>SUMPRODUCT((logQir!$A$4:$A$1084=17)*1,SVir!$K$4:$K$1084,SLir!$K$4:$K$1084,logQir!$E$4:$E$1084)</f>
        <v>6.2994620706458265E-3</v>
      </c>
      <c r="F24" s="6">
        <f t="shared" si="0"/>
        <v>4.9961318315329351E-2</v>
      </c>
    </row>
    <row r="25" spans="1:6" x14ac:dyDescent="0.15">
      <c r="A25" s="1">
        <v>44</v>
      </c>
      <c r="B25" s="1" t="s">
        <v>330</v>
      </c>
      <c r="C25" s="6">
        <f>SUMPRODUCT((RTFPir!$A$4:$A$1084=44)*1,SVir!$K$4:$K$1084,RTFPir!$E$4:$E$1084)</f>
        <v>-1.087216508625221E-2</v>
      </c>
      <c r="D25" s="6">
        <f>SUMPRODUCT((logKir!$A$4:$A$1084=44)*1,SVir!$K$4:$K$1084,SKir!$K$4:$K$1084,logKir!$K$4:$K$1084-logHir!$K$4:$K$1084)</f>
        <v>2.9552603274143382E-2</v>
      </c>
      <c r="E25" s="6">
        <f>SUMPRODUCT((logQir!$A$4:$A$1084=44)*1,SVir!$K$4:$K$1084,SLir!$K$4:$K$1084,logQir!$E$4:$E$1084)</f>
        <v>2.3813578651045594E-2</v>
      </c>
      <c r="F25" s="6">
        <f t="shared" si="0"/>
        <v>4.2494016838936763E-2</v>
      </c>
    </row>
    <row r="26" spans="1:6" x14ac:dyDescent="0.15">
      <c r="A26" s="1">
        <v>38</v>
      </c>
      <c r="B26" s="1" t="s">
        <v>376</v>
      </c>
      <c r="C26" s="6">
        <f>SUMPRODUCT((RTFPir!$A$4:$A$1084=38)*1,SVir!$K$4:$K$1084,RTFPir!$E$4:$E$1084)</f>
        <v>-3.1072435535302902E-3</v>
      </c>
      <c r="D26" s="6">
        <f>SUMPRODUCT((logKir!$A$4:$A$1084=38)*1,SVir!$K$4:$K$1084,SKir!$K$4:$K$1084,logKir!$K$4:$K$1084-logHir!$K$4:$K$1084)</f>
        <v>3.1342573070673445E-2</v>
      </c>
      <c r="E26" s="6">
        <f>SUMPRODUCT((logQir!$A$4:$A$1084=38)*1,SVir!$K$4:$K$1084,SLir!$K$4:$K$1084,logQir!$E$4:$E$1084)</f>
        <v>1.4204518730873304E-2</v>
      </c>
      <c r="F26" s="6">
        <f t="shared" si="0"/>
        <v>4.2439848248016457E-2</v>
      </c>
    </row>
    <row r="27" spans="1:6" x14ac:dyDescent="0.15">
      <c r="A27" s="1">
        <v>40</v>
      </c>
      <c r="B27" s="1" t="s">
        <v>377</v>
      </c>
      <c r="C27" s="6">
        <f>SUMPRODUCT((RTFPir!$A$4:$A$1084=40)*1,SVir!$K$4:$K$1084,RTFPir!$E$4:$E$1084)</f>
        <v>-3.766928277788479E-2</v>
      </c>
      <c r="D27" s="6">
        <f>SUMPRODUCT((logKir!$A$4:$A$1084=40)*1,SVir!$K$4:$K$1084,SKir!$K$4:$K$1084,logKir!$K$4:$K$1084-logHir!$K$4:$K$1084)</f>
        <v>1.6906365397653025E-2</v>
      </c>
      <c r="E27" s="6">
        <f>SUMPRODUCT((logQir!$A$4:$A$1084=40)*1,SVir!$K$4:$K$1084,SLir!$K$4:$K$1084,logQir!$E$4:$E$1084)</f>
        <v>5.4067430750295388E-2</v>
      </c>
      <c r="F27" s="6">
        <f t="shared" si="0"/>
        <v>3.3304513370063626E-2</v>
      </c>
    </row>
    <row r="28" spans="1:6" x14ac:dyDescent="0.15">
      <c r="A28" s="1">
        <v>10</v>
      </c>
      <c r="B28" s="1" t="s">
        <v>378</v>
      </c>
      <c r="C28" s="6">
        <f>SUMPRODUCT((RTFPir!$A$4:$A$1084=10)*1,SVir!$K$4:$K$1084,RTFPir!$E$4:$E$1084)</f>
        <v>-8.3027237464930154E-2</v>
      </c>
      <c r="D28" s="6">
        <f>SUMPRODUCT((logKir!$A$4:$A$1084=10)*1,SVir!$K$4:$K$1084,SKir!$K$4:$K$1084,logKir!$K$4:$K$1084-logHir!$K$4:$K$1084)</f>
        <v>9.433768868515903E-2</v>
      </c>
      <c r="E28" s="6">
        <f>SUMPRODUCT((logQir!$A$4:$A$1084=10)*1,SVir!$K$4:$K$1084,SLir!$K$4:$K$1084,logQir!$E$4:$E$1084)</f>
        <v>1.9863207574847302E-2</v>
      </c>
      <c r="F28" s="6">
        <f t="shared" si="0"/>
        <v>3.1173658795076178E-2</v>
      </c>
    </row>
    <row r="29" spans="1:6" x14ac:dyDescent="0.15">
      <c r="A29" s="1">
        <v>37</v>
      </c>
      <c r="B29" s="1" t="s">
        <v>379</v>
      </c>
      <c r="C29" s="6">
        <f>SUMPRODUCT((RTFPir!$A$4:$A$1084=37)*1,SVir!$K$4:$K$1084,RTFPir!$E$4:$E$1084)</f>
        <v>2.8124688069847671E-2</v>
      </c>
      <c r="D29" s="6">
        <f>SUMPRODUCT((logKir!$A$4:$A$1084=37)*1,SVir!$K$4:$K$1084,SKir!$K$4:$K$1084,logKir!$K$4:$K$1084-logHir!$K$4:$K$1084)</f>
        <v>-2.4396148186658639E-2</v>
      </c>
      <c r="E29" s="6">
        <f>SUMPRODUCT((logQir!$A$4:$A$1084=37)*1,SVir!$K$4:$K$1084,SLir!$K$4:$K$1084,logQir!$E$4:$E$1084)</f>
        <v>2.1344178376635499E-2</v>
      </c>
      <c r="F29" s="6">
        <f t="shared" si="0"/>
        <v>2.5072718259824531E-2</v>
      </c>
    </row>
    <row r="30" spans="1:6" x14ac:dyDescent="0.15">
      <c r="A30" s="1">
        <v>20</v>
      </c>
      <c r="B30" s="1" t="s">
        <v>380</v>
      </c>
      <c r="C30" s="6">
        <f>SUMPRODUCT((RTFPir!$A$4:$A$1084=20)*1,SVir!$K$4:$K$1084,RTFPir!$E$4:$E$1084)</f>
        <v>-9.3494995100782477E-3</v>
      </c>
      <c r="D30" s="6">
        <f>SUMPRODUCT((logKir!$A$4:$A$1084=20)*1,SVir!$K$4:$K$1084,SKir!$K$4:$K$1084,logKir!$K$4:$K$1084-logHir!$K$4:$K$1084)</f>
        <v>-1.246873230752954E-2</v>
      </c>
      <c r="E30" s="6">
        <f>SUMPRODUCT((logQir!$A$4:$A$1084=20)*1,SVir!$K$4:$K$1084,SLir!$K$4:$K$1084,logQir!$E$4:$E$1084)</f>
        <v>3.2504981281725541E-2</v>
      </c>
      <c r="F30" s="6">
        <f t="shared" si="0"/>
        <v>1.0686749464117754E-2</v>
      </c>
    </row>
    <row r="31" spans="1:6" x14ac:dyDescent="0.15">
      <c r="A31" s="1">
        <v>5</v>
      </c>
      <c r="B31" s="1" t="s">
        <v>65</v>
      </c>
      <c r="C31" s="6">
        <f>SUMPRODUCT((RTFPir!$A$4:$A$1084=5)*1,SVir!$K$4:$K$1084,RTFPir!$E$4:$E$1084)</f>
        <v>5.7137767468046496E-2</v>
      </c>
      <c r="D31" s="6">
        <f>SUMPRODUCT((logKir!$A$4:$A$1084=5)*1,SVir!$K$4:$K$1084,SKir!$K$4:$K$1084,logKir!$K$4:$K$1084-logHir!$K$4:$K$1084)</f>
        <v>-6.7338226466824108E-2</v>
      </c>
      <c r="E31" s="6">
        <f>SUMPRODUCT((logQir!$A$4:$A$1084=5)*1,SVir!$K$4:$K$1084,SLir!$K$4:$K$1084,logQir!$E$4:$E$1084)</f>
        <v>1.9388717693492052E-2</v>
      </c>
      <c r="F31" s="6">
        <f t="shared" si="0"/>
        <v>9.18825869471444E-3</v>
      </c>
    </row>
    <row r="32" spans="1:6" x14ac:dyDescent="0.15">
      <c r="A32" s="1">
        <v>1</v>
      </c>
      <c r="B32" s="1" t="s">
        <v>2</v>
      </c>
      <c r="C32" s="6">
        <f>SUMPRODUCT((RTFPir!$A$4:$A$1084=1)*1,SVir!$K$4:$K$1084,RTFPir!$E$4:$E$1084)</f>
        <v>-9.1186243868207145E-2</v>
      </c>
      <c r="D32" s="6">
        <f>SUMPRODUCT((logKir!$A$4:$A$1084=1)*1,SVir!$K$4:$K$1084,SKir!$K$4:$K$1084,logKir!$K$4:$K$1084-logHir!$K$4:$K$1084)</f>
        <v>3.278676748821021E-2</v>
      </c>
      <c r="E32" s="6">
        <f>SUMPRODUCT((logQir!$A$4:$A$1084=1)*1,SVir!$K$4:$K$1084,SLir!$K$4:$K$1084,logQir!$E$4:$E$1084)</f>
        <v>4.3851291794355027E-2</v>
      </c>
      <c r="F32" s="6">
        <f t="shared" si="0"/>
        <v>-1.4548184585641909E-2</v>
      </c>
    </row>
    <row r="33" spans="1:6" x14ac:dyDescent="0.15">
      <c r="A33" s="1">
        <v>4</v>
      </c>
      <c r="B33" s="1" t="s">
        <v>381</v>
      </c>
      <c r="C33" s="6">
        <f>SUMPRODUCT((RTFPir!$A$4:$A$1084=4)*1,SVir!$K$4:$K$1084,RTFPir!$E$4:$E$1084)</f>
        <v>-2.7609707360066339E-2</v>
      </c>
      <c r="D33" s="6">
        <f>SUMPRODUCT((logKir!$A$4:$A$1084=4)*1,SVir!$K$4:$K$1084,SKir!$K$4:$K$1084,logKir!$K$4:$K$1084-logHir!$K$4:$K$1084)</f>
        <v>-5.1161855255591887E-2</v>
      </c>
      <c r="E33" s="6">
        <f>SUMPRODUCT((logQir!$A$4:$A$1084=4)*1,SVir!$K$4:$K$1084,SLir!$K$4:$K$1084,logQir!$E$4:$E$1084)</f>
        <v>5.3704008914456619E-2</v>
      </c>
      <c r="F33" s="6">
        <f t="shared" si="0"/>
        <v>-2.5067553701201603E-2</v>
      </c>
    </row>
    <row r="34" spans="1:6" x14ac:dyDescent="0.15">
      <c r="A34" s="1">
        <v>36</v>
      </c>
      <c r="B34" s="1" t="s">
        <v>313</v>
      </c>
      <c r="C34" s="6">
        <f>SUMPRODUCT((RTFPir!$A$4:$A$1084=36)*1,SVir!$K$4:$K$1084,RTFPir!$E$4:$E$1084)</f>
        <v>-2.2129730085860919E-3</v>
      </c>
      <c r="D34" s="6">
        <f>SUMPRODUCT((logKir!$A$4:$A$1084=36)*1,SVir!$K$4:$K$1084,SKir!$K$4:$K$1084,logKir!$K$4:$K$1084-logHir!$K$4:$K$1084)</f>
        <v>-3.2604193785677291E-2</v>
      </c>
      <c r="E34" s="6">
        <f>SUMPRODUCT((logQir!$A$4:$A$1084=36)*1,SVir!$K$4:$K$1084,SLir!$K$4:$K$1084,logQir!$E$4:$E$1084)</f>
        <v>6.9858518038737024E-3</v>
      </c>
      <c r="F34" s="6">
        <f t="shared" si="0"/>
        <v>-2.7831314990389679E-2</v>
      </c>
    </row>
    <row r="35" spans="1:6" x14ac:dyDescent="0.15">
      <c r="A35" s="1">
        <v>18</v>
      </c>
      <c r="B35" s="1" t="s">
        <v>283</v>
      </c>
      <c r="C35" s="6">
        <f>SUMPRODUCT((RTFPir!$A$4:$A$1084=18)*1,SVir!$K$4:$K$1084,RTFPir!$E$4:$E$1084)</f>
        <v>-0.12896073208908712</v>
      </c>
      <c r="D35" s="6">
        <f>SUMPRODUCT((logKir!$A$4:$A$1084=18)*1,SVir!$K$4:$K$1084,SKir!$K$4:$K$1084,logKir!$K$4:$K$1084-logHir!$K$4:$K$1084)</f>
        <v>8.108099742017244E-2</v>
      </c>
      <c r="E35" s="6">
        <f>SUMPRODUCT((logQir!$A$4:$A$1084=18)*1,SVir!$K$4:$K$1084,SLir!$K$4:$K$1084,logQir!$E$4:$E$1084)</f>
        <v>9.3027618172431652E-3</v>
      </c>
      <c r="F35" s="6">
        <f t="shared" si="0"/>
        <v>-3.8576972851671512E-2</v>
      </c>
    </row>
    <row r="36" spans="1:6" x14ac:dyDescent="0.15">
      <c r="A36" s="1">
        <v>15</v>
      </c>
      <c r="B36" s="1" t="s">
        <v>107</v>
      </c>
      <c r="C36" s="6">
        <f>SUMPRODUCT((RTFPir!$A$4:$A$1084=15)*1,SVir!$K$4:$K$1084,RTFPir!$E$4:$E$1084)</f>
        <v>-2.4730473559778546E-2</v>
      </c>
      <c r="D36" s="6">
        <f>SUMPRODUCT((logKir!$A$4:$A$1084=15)*1,SVir!$K$4:$K$1084,SKir!$K$4:$K$1084,logKir!$K$4:$K$1084-logHir!$K$4:$K$1084)</f>
        <v>-9.9012294447990857E-3</v>
      </c>
      <c r="E36" s="6">
        <f>SUMPRODUCT((logQir!$A$4:$A$1084=15)*1,SVir!$K$4:$K$1084,SLir!$K$4:$K$1084,logQir!$E$4:$E$1084)</f>
        <v>-5.7084924071077051E-3</v>
      </c>
      <c r="F36" s="6">
        <f t="shared" si="0"/>
        <v>-4.0340195411685334E-2</v>
      </c>
    </row>
    <row r="37" spans="1:6" x14ac:dyDescent="0.15">
      <c r="A37" s="1">
        <v>7</v>
      </c>
      <c r="B37" s="1" t="s">
        <v>78</v>
      </c>
      <c r="C37" s="6">
        <f>SUMPRODUCT((RTFPir!$A$4:$A$1084=7)*1,SVir!$K$4:$K$1084,RTFPir!$E$4:$E$1084)</f>
        <v>-3.8234513524585664E-2</v>
      </c>
      <c r="D37" s="6">
        <f>SUMPRODUCT((logKir!$A$4:$A$1084=7)*1,SVir!$K$4:$K$1084,SKir!$K$4:$K$1084,logKir!$K$4:$K$1084-logHir!$K$4:$K$1084)</f>
        <v>-2.2872597172950832E-2</v>
      </c>
      <c r="E37" s="6">
        <f>SUMPRODUCT((logQir!$A$4:$A$1084=7)*1,SVir!$K$4:$K$1084,SLir!$K$4:$K$1084,logQir!$E$4:$E$1084)</f>
        <v>7.5300882681930406E-3</v>
      </c>
      <c r="F37" s="6">
        <f t="shared" si="0"/>
        <v>-5.3577022429343452E-2</v>
      </c>
    </row>
    <row r="38" spans="1:6" x14ac:dyDescent="0.15">
      <c r="A38" s="1">
        <v>41</v>
      </c>
      <c r="B38" s="1" t="s">
        <v>324</v>
      </c>
      <c r="C38" s="6">
        <f>SUMPRODUCT((RTFPir!$A$4:$A$1084=41)*1,SVir!$K$4:$K$1084,RTFPir!$E$4:$E$1084)</f>
        <v>-4.9867945282843371E-2</v>
      </c>
      <c r="D38" s="6">
        <f>SUMPRODUCT((logKir!$A$4:$A$1084=41)*1,SVir!$K$4:$K$1084,SKir!$K$4:$K$1084,logKir!$K$4:$K$1084-logHir!$K$4:$K$1084)</f>
        <v>-2.0252592612908293E-2</v>
      </c>
      <c r="E38" s="6">
        <f>SUMPRODUCT((logQir!$A$4:$A$1084=41)*1,SVir!$K$4:$K$1084,SLir!$K$4:$K$1084,logQir!$E$4:$E$1084)</f>
        <v>7.4947987970274922E-3</v>
      </c>
      <c r="F38" s="6">
        <f t="shared" si="0"/>
        <v>-6.2625739098724167E-2</v>
      </c>
    </row>
    <row r="39" spans="1:6" x14ac:dyDescent="0.15">
      <c r="A39" s="1">
        <v>31</v>
      </c>
      <c r="B39" s="1" t="s">
        <v>302</v>
      </c>
      <c r="C39" s="6">
        <f>SUMPRODUCT((RTFPir!$A$4:$A$1084=31)*1,SVir!$K$4:$K$1084,RTFPir!$E$4:$E$1084)</f>
        <v>-4.6641956610239836E-2</v>
      </c>
      <c r="D39" s="6">
        <f>SUMPRODUCT((logKir!$A$4:$A$1084=31)*1,SVir!$K$4:$K$1084,SKir!$K$4:$K$1084,logKir!$K$4:$K$1084-logHir!$K$4:$K$1084)</f>
        <v>-6.7037082999271441E-2</v>
      </c>
      <c r="E39" s="6">
        <f>SUMPRODUCT((logQir!$A$4:$A$1084=31)*1,SVir!$K$4:$K$1084,SLir!$K$4:$K$1084,logQir!$E$4:$E$1084)</f>
        <v>3.2147922872110012E-2</v>
      </c>
      <c r="F39" s="6">
        <f t="shared" si="0"/>
        <v>-8.1531116737401266E-2</v>
      </c>
    </row>
    <row r="40" spans="1:6" x14ac:dyDescent="0.15">
      <c r="A40" s="1">
        <v>19</v>
      </c>
      <c r="B40" s="1" t="s">
        <v>120</v>
      </c>
      <c r="C40" s="6">
        <f>SUMPRODUCT((RTFPir!$A$4:$A$1084=19)*1,SVir!$K$4:$K$1084,RTFPir!$E$4:$E$1084)</f>
        <v>-0.13431037389007872</v>
      </c>
      <c r="D40" s="6">
        <f>SUMPRODUCT((logKir!$A$4:$A$1084=19)*1,SVir!$K$4:$K$1084,SKir!$K$4:$K$1084,logKir!$K$4:$K$1084-logHir!$K$4:$K$1084)</f>
        <v>1.0187114677715022E-2</v>
      </c>
      <c r="E40" s="6">
        <f>SUMPRODUCT((logQir!$A$4:$A$1084=19)*1,SVir!$K$4:$K$1084,SLir!$K$4:$K$1084,logQir!$E$4:$E$1084)</f>
        <v>1.7227344648999894E-2</v>
      </c>
      <c r="F40" s="6">
        <f t="shared" si="0"/>
        <v>-0.10689591456336381</v>
      </c>
    </row>
    <row r="41" spans="1:6" x14ac:dyDescent="0.15">
      <c r="A41" s="1">
        <v>6</v>
      </c>
      <c r="B41" s="1" t="s">
        <v>73</v>
      </c>
      <c r="C41" s="6">
        <f>SUMPRODUCT((RTFPir!$A$4:$A$1084=6)*1,SVir!$K$4:$K$1084,RTFPir!$E$4:$E$1084)</f>
        <v>-4.5024560504137931E-2</v>
      </c>
      <c r="D41" s="6">
        <f>SUMPRODUCT((logKir!$A$4:$A$1084=6)*1,SVir!$K$4:$K$1084,SKir!$K$4:$K$1084,logKir!$K$4:$K$1084-logHir!$K$4:$K$1084)</f>
        <v>-8.5707952745927921E-2</v>
      </c>
      <c r="E41" s="6">
        <f>SUMPRODUCT((logQir!$A$4:$A$1084=6)*1,SVir!$K$4:$K$1084,SLir!$K$4:$K$1084,logQir!$E$4:$E$1084)</f>
        <v>1.9033916645194444E-2</v>
      </c>
      <c r="F41" s="6">
        <f t="shared" si="0"/>
        <v>-0.11169859660487141</v>
      </c>
    </row>
    <row r="42" spans="1:6" x14ac:dyDescent="0.15">
      <c r="A42" s="1">
        <v>3</v>
      </c>
      <c r="B42" s="1" t="s">
        <v>53</v>
      </c>
      <c r="C42" s="6">
        <f>SUMPRODUCT((RTFPir!$A$4:$A$1084=3)*1,SVir!$K$4:$K$1084,RTFPir!$E$4:$E$1084)</f>
        <v>-8.1414446473460578E-2</v>
      </c>
      <c r="D42" s="6">
        <f>SUMPRODUCT((logKir!$A$4:$A$1084=3)*1,SVir!$K$4:$K$1084,SKir!$K$4:$K$1084,logKir!$K$4:$K$1084-logHir!$K$4:$K$1084)</f>
        <v>-4.6379899480934302E-2</v>
      </c>
      <c r="E42" s="6">
        <f>SUMPRODUCT((logQir!$A$4:$A$1084=3)*1,SVir!$K$4:$K$1084,SLir!$K$4:$K$1084,logQir!$E$4:$E$1084)</f>
        <v>1.2421571536602153E-2</v>
      </c>
      <c r="F42" s="6">
        <f t="shared" si="0"/>
        <v>-0.11537277441779271</v>
      </c>
    </row>
    <row r="43" spans="1:6" x14ac:dyDescent="0.15">
      <c r="A43" s="1">
        <v>2</v>
      </c>
      <c r="B43" s="1" t="s">
        <v>50</v>
      </c>
      <c r="C43" s="6">
        <f>SUMPRODUCT((RTFPir!$A$4:$A$1084=2)*1,SVir!$K$4:$K$1084,RTFPir!$E$4:$E$1084)</f>
        <v>-6.4741557036627317E-2</v>
      </c>
      <c r="D43" s="6">
        <f>SUMPRODUCT((logKir!$A$4:$A$1084=2)*1,SVir!$K$4:$K$1084,SKir!$K$4:$K$1084,logKir!$K$4:$K$1084-logHir!$K$4:$K$1084)</f>
        <v>-5.5160819017280982E-2</v>
      </c>
      <c r="E43" s="6">
        <f>SUMPRODUCT((logQir!$A$4:$A$1084=2)*1,SVir!$K$4:$K$1084,SLir!$K$4:$K$1084,logQir!$E$4:$E$1084)</f>
        <v>-6.5435348191216465E-3</v>
      </c>
      <c r="F43" s="6">
        <f t="shared" si="0"/>
        <v>-0.12644591087302995</v>
      </c>
    </row>
    <row r="44" spans="1:6" x14ac:dyDescent="0.15">
      <c r="A44" s="1">
        <v>39</v>
      </c>
      <c r="B44" s="1" t="s">
        <v>319</v>
      </c>
      <c r="C44" s="6">
        <f>SUMPRODUCT((RTFPir!$A$4:$A$1084=39)*1,SVir!$K$4:$K$1084,RTFPir!$E$4:$E$1084)</f>
        <v>-8.3724590322078435E-2</v>
      </c>
      <c r="D44" s="6">
        <f>SUMPRODUCT((logKir!$A$4:$A$1084=39)*1,SVir!$K$4:$K$1084,SKir!$K$4:$K$1084,logKir!$K$4:$K$1084-logHir!$K$4:$K$1084)</f>
        <v>-5.987392857186867E-2</v>
      </c>
      <c r="E44" s="6">
        <f>SUMPRODUCT((logQir!$A$4:$A$1084=39)*1,SVir!$K$4:$K$1084,SLir!$K$4:$K$1084,logQir!$E$4:$E$1084)</f>
        <v>9.8858072518546811E-3</v>
      </c>
      <c r="F44" s="6">
        <f t="shared" si="0"/>
        <v>-0.13371271164209242</v>
      </c>
    </row>
    <row r="45" spans="1:6" x14ac:dyDescent="0.15">
      <c r="A45" s="1">
        <v>43</v>
      </c>
      <c r="B45" s="1" t="s">
        <v>328</v>
      </c>
      <c r="C45" s="6">
        <f>SUMPRODUCT((RTFPir!$A$4:$A$1084=43)*1,SVir!$K$4:$K$1084,RTFPir!$E$4:$E$1084)</f>
        <v>-8.2236524722245255E-2</v>
      </c>
      <c r="D45" s="6">
        <f>SUMPRODUCT((logKir!$A$4:$A$1084=43)*1,SVir!$K$4:$K$1084,SKir!$K$4:$K$1084,logKir!$K$4:$K$1084-logHir!$K$4:$K$1084)</f>
        <v>-7.0648830967662168E-2</v>
      </c>
      <c r="E45" s="6">
        <f>SUMPRODUCT((logQir!$A$4:$A$1084=43)*1,SVir!$K$4:$K$1084,SLir!$K$4:$K$1084,logQir!$E$4:$E$1084)</f>
        <v>7.232388904709397E-3</v>
      </c>
      <c r="F45" s="6">
        <f t="shared" si="0"/>
        <v>-0.14565296678519801</v>
      </c>
    </row>
    <row r="46" spans="1:6" x14ac:dyDescent="0.15">
      <c r="A46" s="1">
        <v>45</v>
      </c>
      <c r="B46" s="1" t="s">
        <v>332</v>
      </c>
      <c r="C46" s="6">
        <f>SUMPRODUCT((RTFPir!$A$4:$A$1084=45)*1,SVir!$K$4:$K$1084,RTFPir!$E$4:$E$1084)</f>
        <v>-0.15924235571393514</v>
      </c>
      <c r="D46" s="6">
        <f>SUMPRODUCT((logKir!$A$4:$A$1084=45)*1,SVir!$K$4:$K$1084,SKir!$K$4:$K$1084,logKir!$K$4:$K$1084-logHir!$K$4:$K$1084)</f>
        <v>2.2267632048360384E-3</v>
      </c>
      <c r="E46" s="6">
        <f>SUMPRODUCT((logQir!$A$4:$A$1084=45)*1,SVir!$K$4:$K$1084,SLir!$K$4:$K$1084,logQir!$E$4:$E$1084)</f>
        <v>8.4901030416725115E-3</v>
      </c>
      <c r="F46" s="6">
        <f t="shared" si="0"/>
        <v>-0.14852548946742661</v>
      </c>
    </row>
    <row r="47" spans="1:6" x14ac:dyDescent="0.15">
      <c r="A47" s="1">
        <v>42</v>
      </c>
      <c r="B47" s="1" t="s">
        <v>382</v>
      </c>
      <c r="C47" s="6">
        <f>SUMPRODUCT((RTFPir!$A$4:$A$1084=42)*1,SVir!$K$4:$K$1084,RTFPir!$E$4:$E$1084)</f>
        <v>-0.19600193733089744</v>
      </c>
      <c r="D47" s="6">
        <f>SUMPRODUCT((logKir!$A$4:$A$1084=42)*1,SVir!$K$4:$K$1084,SKir!$K$4:$K$1084,logKir!$K$4:$K$1084-logHir!$K$4:$K$1084)</f>
        <v>-2.5098328694694014E-2</v>
      </c>
      <c r="E47" s="6">
        <f>SUMPRODUCT((logQir!$A$4:$A$1084=42)*1,SVir!$K$4:$K$1084,SLir!$K$4:$K$1084,logQir!$E$4:$E$1084)</f>
        <v>2.5539405170556667E-2</v>
      </c>
      <c r="F47" s="6">
        <f t="shared" si="0"/>
        <v>-0.1955608608550348</v>
      </c>
    </row>
    <row r="48" spans="1:6" x14ac:dyDescent="0.15">
      <c r="A48" s="1">
        <v>46</v>
      </c>
      <c r="B48" s="1" t="s">
        <v>383</v>
      </c>
      <c r="C48" s="6">
        <f>SUMPRODUCT((RTFPir!$A$4:$A$1084=46)*1,SVir!$K$4:$K$1084,RTFPir!$E$4:$E$1084)</f>
        <v>-0.19139013153318485</v>
      </c>
      <c r="D48" s="6">
        <f>SUMPRODUCT((logKir!$A$4:$A$1084=46)*1,SVir!$K$4:$K$1084,SKir!$K$4:$K$1084,logKir!$K$4:$K$1084-logHir!$K$4:$K$1084)</f>
        <v>-7.7705647564181288E-2</v>
      </c>
      <c r="E48" s="6">
        <f>SUMPRODUCT((logQir!$A$4:$A$1084=46)*1,SVir!$K$4:$K$1084,SLir!$K$4:$K$1084,logQir!$E$4:$E$1084)</f>
        <v>1.9108978854204543E-2</v>
      </c>
      <c r="F48" s="6">
        <f t="shared" si="0"/>
        <v>-0.24998680024316161</v>
      </c>
    </row>
    <row r="49" spans="1:6" x14ac:dyDescent="0.15">
      <c r="A49" s="1">
        <v>32</v>
      </c>
      <c r="B49" s="1" t="s">
        <v>384</v>
      </c>
      <c r="C49" s="6">
        <f>SUMPRODUCT((RTFPir!$A$4:$A$1084=32)*1,SVir!$K$4:$K$1084,RTFPir!$E$4:$E$1084)</f>
        <v>-0.21790493380333462</v>
      </c>
      <c r="D49" s="6">
        <f>SUMPRODUCT((logKir!$A$4:$A$1084=32)*1,SVir!$K$4:$K$1084,SKir!$K$4:$K$1084,logKir!$K$4:$K$1084-logHir!$K$4:$K$1084)</f>
        <v>-6.2559821007789909E-2</v>
      </c>
      <c r="E49" s="6">
        <f>SUMPRODUCT((logQir!$A$4:$A$1084=32)*1,SVir!$K$4:$K$1084,SLir!$K$4:$K$1084,logQir!$E$4:$E$1084)</f>
        <v>1.8189045189945512E-2</v>
      </c>
      <c r="F49" s="6">
        <f t="shared" si="0"/>
        <v>-0.26227570962117902</v>
      </c>
    </row>
    <row r="50" spans="1:6" x14ac:dyDescent="0.15">
      <c r="A50" s="1">
        <v>47</v>
      </c>
      <c r="B50" s="1" t="s">
        <v>338</v>
      </c>
      <c r="C50" s="6"/>
      <c r="D50" s="6"/>
      <c r="E50" s="6"/>
    </row>
    <row r="51" spans="1:6" x14ac:dyDescent="0.15">
      <c r="C51" s="6"/>
      <c r="D51" s="6"/>
      <c r="E51" s="6"/>
    </row>
    <row r="52" spans="1:6" x14ac:dyDescent="0.15">
      <c r="C52" s="6"/>
      <c r="D52" s="6"/>
      <c r="E52" s="6"/>
    </row>
    <row r="53" spans="1:6" x14ac:dyDescent="0.15">
      <c r="C53" s="6"/>
      <c r="D53" s="6"/>
      <c r="E53" s="6"/>
    </row>
    <row r="54" spans="1:6" x14ac:dyDescent="0.15">
      <c r="C54" s="6"/>
      <c r="D54" s="6"/>
      <c r="E54" s="6"/>
    </row>
    <row r="55" spans="1:6" x14ac:dyDescent="0.15">
      <c r="C55" s="6"/>
      <c r="D55" s="6"/>
      <c r="E55" s="6"/>
    </row>
    <row r="56" spans="1:6" x14ac:dyDescent="0.15">
      <c r="C56" s="6"/>
      <c r="D56" s="6"/>
      <c r="E56" s="6"/>
    </row>
    <row r="57" spans="1:6" x14ac:dyDescent="0.15">
      <c r="C57" s="6"/>
      <c r="D57" s="6"/>
      <c r="E57" s="6"/>
    </row>
    <row r="58" spans="1:6" x14ac:dyDescent="0.15">
      <c r="C58" s="6"/>
      <c r="D58" s="6"/>
      <c r="E58" s="6"/>
    </row>
    <row r="59" spans="1:6" x14ac:dyDescent="0.15">
      <c r="C59" s="6"/>
      <c r="D59" s="6"/>
      <c r="E59" s="6"/>
    </row>
    <row r="60" spans="1:6" x14ac:dyDescent="0.15">
      <c r="C60" s="6"/>
      <c r="D60" s="6"/>
      <c r="E60" s="6"/>
    </row>
    <row r="61" spans="1:6" x14ac:dyDescent="0.15">
      <c r="C61" s="6"/>
      <c r="D61" s="6"/>
      <c r="E61" s="6"/>
    </row>
    <row r="62" spans="1:6" x14ac:dyDescent="0.15">
      <c r="C62" s="6"/>
      <c r="D62" s="6"/>
      <c r="E62" s="6"/>
    </row>
    <row r="63" spans="1:6" x14ac:dyDescent="0.15">
      <c r="C63" s="6"/>
      <c r="D63" s="6"/>
      <c r="E63" s="6"/>
    </row>
    <row r="64" spans="1:6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H119"/>
  <sheetViews>
    <sheetView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47</v>
      </c>
    </row>
    <row r="2" spans="1:8" x14ac:dyDescent="0.15">
      <c r="A2" s="1" t="s">
        <v>43</v>
      </c>
    </row>
    <row r="3" spans="1:8" x14ac:dyDescent="0.15">
      <c r="C3" s="1" t="s">
        <v>44</v>
      </c>
      <c r="D3" s="1" t="s">
        <v>40</v>
      </c>
      <c r="E3" s="1" t="s">
        <v>42</v>
      </c>
      <c r="F3" s="1" t="s">
        <v>48</v>
      </c>
    </row>
    <row r="4" spans="1:8" x14ac:dyDescent="0.15">
      <c r="A4" s="1">
        <v>14</v>
      </c>
      <c r="B4" s="1" t="s">
        <v>386</v>
      </c>
      <c r="C4" s="6">
        <f>SUMPRODUCT((RTFPir!$A$4:$A$1084=14)*1,SVir!$L$4:$L$1084,RTFPir!$F$4:$F$1084)</f>
        <v>9.0441606145245323E-2</v>
      </c>
      <c r="D4" s="6">
        <f>SUMPRODUCT((logKir!$A$4:$A$1084=14)*1,SVir!$L$4:$L$1084,SKir!$L$4:$L$1084,logKir!$L$4:$L$1084-logHir!$L$4:$L$1084)</f>
        <v>7.8980697587907434E-2</v>
      </c>
      <c r="E4" s="6">
        <f>SUMPRODUCT((logQir!$A$4:$A$1084=14)*1,SVir!$L$4:$L$1084,SLir!$L$4:$L$1084,logQir!$F$4:$F$1084)</f>
        <v>7.2880673775555432E-2</v>
      </c>
      <c r="F4" s="6">
        <f t="shared" ref="F4:F50" si="0">SUM(C4:E4)</f>
        <v>0.24230297750870819</v>
      </c>
      <c r="H4" s="6"/>
    </row>
    <row r="5" spans="1:8" x14ac:dyDescent="0.15">
      <c r="A5" s="1">
        <v>27</v>
      </c>
      <c r="B5" s="1" t="s">
        <v>351</v>
      </c>
      <c r="C5" s="6">
        <f>SUMPRODUCT((RTFPir!$A$4:$A$1084=27)*1,SVir!$L$4:$L$1084,RTFPir!$F$4:$F$1084)</f>
        <v>0.13642022449584576</v>
      </c>
      <c r="D5" s="6">
        <f>SUMPRODUCT((logKir!$A$4:$A$1084=27)*1,SVir!$L$4:$L$1084,SKir!$L$4:$L$1084,logKir!$L$4:$L$1084-logHir!$L$4:$L$1084)</f>
        <v>1.5372980881138202E-2</v>
      </c>
      <c r="E5" s="6">
        <f>SUMPRODUCT((logQir!$A$4:$A$1084=27)*1,SVir!$L$4:$L$1084,SLir!$L$4:$L$1084,logQir!$F$4:$F$1084)</f>
        <v>8.8442928567715573E-2</v>
      </c>
      <c r="F5" s="6">
        <f t="shared" si="0"/>
        <v>0.24023613394469953</v>
      </c>
      <c r="H5" s="6"/>
    </row>
    <row r="6" spans="1:8" x14ac:dyDescent="0.15">
      <c r="A6" s="1">
        <v>25</v>
      </c>
      <c r="B6" s="1" t="s">
        <v>387</v>
      </c>
      <c r="C6" s="6">
        <f>SUMPRODUCT((RTFPir!$A$4:$A$1084=25)*1,SVir!$L$4:$L$1084,RTFPir!$F$4:$F$1084)</f>
        <v>0.10666164139003019</v>
      </c>
      <c r="D6" s="6">
        <f>SUMPRODUCT((logKir!$A$4:$A$1084=25)*1,SVir!$L$4:$L$1084,SKir!$L$4:$L$1084,logKir!$L$4:$L$1084-logHir!$L$4:$L$1084)</f>
        <v>0.10553193418371057</v>
      </c>
      <c r="E6" s="6">
        <f>SUMPRODUCT((logQir!$A$4:$A$1084=25)*1,SVir!$L$4:$L$1084,SLir!$L$4:$L$1084,logQir!$F$4:$F$1084)</f>
        <v>2.4212837208988036E-2</v>
      </c>
      <c r="F6" s="6">
        <f t="shared" si="0"/>
        <v>0.23640641278272878</v>
      </c>
      <c r="H6" s="6"/>
    </row>
    <row r="7" spans="1:8" x14ac:dyDescent="0.15">
      <c r="A7" s="1">
        <v>28</v>
      </c>
      <c r="B7" s="1" t="s">
        <v>147</v>
      </c>
      <c r="C7" s="6">
        <f>SUMPRODUCT((RTFPir!$A$4:$A$1084=28)*1,SVir!$L$4:$L$1084,RTFPir!$F$4:$F$1084)</f>
        <v>9.0694356518757305E-2</v>
      </c>
      <c r="D7" s="6">
        <f>SUMPRODUCT((logKir!$A$4:$A$1084=28)*1,SVir!$L$4:$L$1084,SKir!$L$4:$L$1084,logKir!$L$4:$L$1084-logHir!$L$4:$L$1084)</f>
        <v>6.624710867907066E-2</v>
      </c>
      <c r="E7" s="6">
        <f>SUMPRODUCT((logQir!$A$4:$A$1084=28)*1,SVir!$L$4:$L$1084,SLir!$L$4:$L$1084,logQir!$F$4:$F$1084)</f>
        <v>3.6408528373329585E-2</v>
      </c>
      <c r="F7" s="6">
        <f t="shared" si="0"/>
        <v>0.19334999357115756</v>
      </c>
      <c r="H7" s="6"/>
    </row>
    <row r="8" spans="1:8" x14ac:dyDescent="0.15">
      <c r="A8" s="1">
        <v>12</v>
      </c>
      <c r="B8" s="1" t="s">
        <v>100</v>
      </c>
      <c r="C8" s="6">
        <f>SUMPRODUCT((RTFPir!$A$4:$A$1084=12)*1,SVir!$L$4:$L$1084,RTFPir!$F$4:$F$1084)</f>
        <v>7.4631489069089715E-2</v>
      </c>
      <c r="D8" s="6">
        <f>SUMPRODUCT((logKir!$A$4:$A$1084=12)*1,SVir!$L$4:$L$1084,SKir!$L$4:$L$1084,logKir!$L$4:$L$1084-logHir!$L$4:$L$1084)</f>
        <v>9.2253015796567667E-2</v>
      </c>
      <c r="E8" s="6">
        <f>SUMPRODUCT((logQir!$A$4:$A$1084=12)*1,SVir!$L$4:$L$1084,SLir!$L$4:$L$1084,logQir!$F$4:$F$1084)</f>
        <v>1.3565679726704459E-2</v>
      </c>
      <c r="F8" s="6">
        <f t="shared" si="0"/>
        <v>0.18045018459236184</v>
      </c>
      <c r="H8" s="6"/>
    </row>
    <row r="9" spans="1:8" x14ac:dyDescent="0.15">
      <c r="A9" s="1">
        <v>9</v>
      </c>
      <c r="B9" s="1" t="s">
        <v>275</v>
      </c>
      <c r="C9" s="6">
        <f>SUMPRODUCT((RTFPir!$A$4:$A$1084=9)*1,SVir!$L$4:$L$1084,RTFPir!$F$4:$F$1084)</f>
        <v>0.14896112596936056</v>
      </c>
      <c r="D9" s="6">
        <f>SUMPRODUCT((logKir!$A$4:$A$1084=9)*1,SVir!$L$4:$L$1084,SKir!$L$4:$L$1084,logKir!$L$4:$L$1084-logHir!$L$4:$L$1084)</f>
        <v>1.4268574494768892E-2</v>
      </c>
      <c r="E9" s="6">
        <f>SUMPRODUCT((logQir!$A$4:$A$1084=9)*1,SVir!$L$4:$L$1084,SLir!$L$4:$L$1084,logQir!$F$4:$F$1084)</f>
        <v>1.2195588782842482E-2</v>
      </c>
      <c r="F9" s="6">
        <f t="shared" si="0"/>
        <v>0.17542528924697195</v>
      </c>
      <c r="H9" s="6"/>
    </row>
    <row r="10" spans="1:8" x14ac:dyDescent="0.15">
      <c r="A10" s="1">
        <v>13</v>
      </c>
      <c r="B10" s="1" t="s">
        <v>402</v>
      </c>
      <c r="C10" s="6">
        <f>SUMPRODUCT((RTFPir!$A$4:$A$1084=13)*1,SVir!$L$4:$L$1084,RTFPir!$F$4:$F$1084)</f>
        <v>1.6441482918273062E-2</v>
      </c>
      <c r="D10" s="6">
        <f>SUMPRODUCT((logKir!$A$4:$A$1084=13)*1,SVir!$L$4:$L$1084,SKir!$L$4:$L$1084,logKir!$L$4:$L$1084-logHir!$L$4:$L$1084)</f>
        <v>-1.4425000847390838E-2</v>
      </c>
      <c r="E10" s="6">
        <f>SUMPRODUCT((logQir!$A$4:$A$1084=13)*1,SVir!$L$4:$L$1084,SLir!$L$4:$L$1084,logQir!$F$4:$F$1084)</f>
        <v>0.17222805688607731</v>
      </c>
      <c r="F10" s="6">
        <f t="shared" si="0"/>
        <v>0.17424453895695954</v>
      </c>
      <c r="H10" s="6"/>
    </row>
    <row r="11" spans="1:8" x14ac:dyDescent="0.15">
      <c r="A11" s="1">
        <v>34</v>
      </c>
      <c r="B11" s="1" t="s">
        <v>389</v>
      </c>
      <c r="C11" s="6">
        <f>SUMPRODUCT((RTFPir!$A$4:$A$1084=34)*1,SVir!$L$4:$L$1084,RTFPir!$F$4:$F$1084)</f>
        <v>0.13610426210679344</v>
      </c>
      <c r="D11" s="6">
        <f>SUMPRODUCT((logKir!$A$4:$A$1084=34)*1,SVir!$L$4:$L$1084,SKir!$L$4:$L$1084,logKir!$L$4:$L$1084-logHir!$L$4:$L$1084)</f>
        <v>1.3013037630324291E-3</v>
      </c>
      <c r="E11" s="6">
        <f>SUMPRODUCT((logQir!$A$4:$A$1084=34)*1,SVir!$L$4:$L$1084,SLir!$L$4:$L$1084,logQir!$F$4:$F$1084)</f>
        <v>3.4684779747026648E-2</v>
      </c>
      <c r="F11" s="6">
        <f t="shared" si="0"/>
        <v>0.17209034561685249</v>
      </c>
      <c r="H11" s="6"/>
    </row>
    <row r="12" spans="1:8" x14ac:dyDescent="0.15">
      <c r="A12" s="1">
        <v>26</v>
      </c>
      <c r="B12" s="1" t="s">
        <v>348</v>
      </c>
      <c r="C12" s="6">
        <f>SUMPRODUCT((RTFPir!$A$4:$A$1084=26)*1,SVir!$L$4:$L$1084,RTFPir!$F$4:$F$1084)</f>
        <v>8.6507777735543134E-2</v>
      </c>
      <c r="D12" s="6">
        <f>SUMPRODUCT((logKir!$A$4:$A$1084=26)*1,SVir!$L$4:$L$1084,SKir!$L$4:$L$1084,logKir!$L$4:$L$1084-logHir!$L$4:$L$1084)</f>
        <v>1.3034178678856402E-2</v>
      </c>
      <c r="E12" s="6">
        <f>SUMPRODUCT((logQir!$A$4:$A$1084=26)*1,SVir!$L$4:$L$1084,SLir!$L$4:$L$1084,logQir!$F$4:$F$1084)</f>
        <v>5.2102182671247714E-2</v>
      </c>
      <c r="F12" s="6">
        <f t="shared" si="0"/>
        <v>0.15164413908564725</v>
      </c>
      <c r="H12" s="6"/>
    </row>
    <row r="13" spans="1:8" x14ac:dyDescent="0.15">
      <c r="A13" s="1">
        <v>40</v>
      </c>
      <c r="B13" s="1" t="s">
        <v>388</v>
      </c>
      <c r="C13" s="6">
        <f>SUMPRODUCT((RTFPir!$A$4:$A$1084=40)*1,SVir!$L$4:$L$1084,RTFPir!$F$4:$F$1084)</f>
        <v>9.7600575575271492E-2</v>
      </c>
      <c r="D13" s="6">
        <f>SUMPRODUCT((logKir!$A$4:$A$1084=40)*1,SVir!$L$4:$L$1084,SKir!$L$4:$L$1084,logKir!$L$4:$L$1084-logHir!$L$4:$L$1084)</f>
        <v>3.9790105600685001E-3</v>
      </c>
      <c r="E13" s="6">
        <f>SUMPRODUCT((logQir!$A$4:$A$1084=40)*1,SVir!$L$4:$L$1084,SLir!$L$4:$L$1084,logQir!$F$4:$F$1084)</f>
        <v>4.7774598214768552E-2</v>
      </c>
      <c r="F13" s="6">
        <f t="shared" si="0"/>
        <v>0.14935418435010855</v>
      </c>
      <c r="H13" s="6"/>
    </row>
    <row r="14" spans="1:8" x14ac:dyDescent="0.15">
      <c r="A14" s="1">
        <v>23</v>
      </c>
      <c r="B14" s="1" t="s">
        <v>137</v>
      </c>
      <c r="C14" s="6">
        <f>SUMPRODUCT((RTFPir!$A$4:$A$1084=23)*1,SVir!$L$4:$L$1084,RTFPir!$F$4:$F$1084)</f>
        <v>6.7646800188918096E-2</v>
      </c>
      <c r="D14" s="6">
        <f>SUMPRODUCT((logKir!$A$4:$A$1084=23)*1,SVir!$L$4:$L$1084,SKir!$L$4:$L$1084,logKir!$L$4:$L$1084-logHir!$L$4:$L$1084)</f>
        <v>4.4098481144113674E-2</v>
      </c>
      <c r="E14" s="6">
        <f>SUMPRODUCT((logQir!$A$4:$A$1084=23)*1,SVir!$L$4:$L$1084,SLir!$L$4:$L$1084,logQir!$F$4:$F$1084)</f>
        <v>3.7121596889946658E-2</v>
      </c>
      <c r="F14" s="6">
        <f t="shared" si="0"/>
        <v>0.14886687822297842</v>
      </c>
      <c r="H14" s="6"/>
    </row>
    <row r="15" spans="1:8" x14ac:dyDescent="0.15">
      <c r="A15" s="1">
        <v>16</v>
      </c>
      <c r="B15" s="1" t="s">
        <v>390</v>
      </c>
      <c r="C15" s="6">
        <f>SUMPRODUCT((RTFPir!$A$4:$A$1084=16)*1,SVir!$L$4:$L$1084,RTFPir!$F$4:$F$1084)</f>
        <v>9.6561523827980972E-2</v>
      </c>
      <c r="D15" s="6">
        <f>SUMPRODUCT((logKir!$A$4:$A$1084=16)*1,SVir!$L$4:$L$1084,SKir!$L$4:$L$1084,logKir!$L$4:$L$1084-logHir!$L$4:$L$1084)</f>
        <v>3.6775623563745287E-2</v>
      </c>
      <c r="E15" s="6">
        <f>SUMPRODUCT((logQir!$A$4:$A$1084=16)*1,SVir!$L$4:$L$1084,SLir!$L$4:$L$1084,logQir!$F$4:$F$1084)</f>
        <v>6.5204178442892988E-3</v>
      </c>
      <c r="F15" s="6">
        <f t="shared" si="0"/>
        <v>0.13985756523601556</v>
      </c>
      <c r="H15" s="6"/>
    </row>
    <row r="16" spans="1:8" x14ac:dyDescent="0.15">
      <c r="A16" s="1">
        <v>37</v>
      </c>
      <c r="B16" s="1" t="s">
        <v>315</v>
      </c>
      <c r="C16" s="6">
        <f>SUMPRODUCT((RTFPir!$A$4:$A$1084=37)*1,SVir!$L$4:$L$1084,RTFPir!$F$4:$F$1084)</f>
        <v>8.3204234815306505E-2</v>
      </c>
      <c r="D16" s="6">
        <f>SUMPRODUCT((logKir!$A$4:$A$1084=37)*1,SVir!$L$4:$L$1084,SKir!$L$4:$L$1084,logKir!$L$4:$L$1084-logHir!$L$4:$L$1084)</f>
        <v>2.094667112114575E-2</v>
      </c>
      <c r="E16" s="6">
        <f>SUMPRODUCT((logQir!$A$4:$A$1084=37)*1,SVir!$L$4:$L$1084,SLir!$L$4:$L$1084,logQir!$F$4:$F$1084)</f>
        <v>1.5902639231088367E-2</v>
      </c>
      <c r="F16" s="6">
        <f t="shared" si="0"/>
        <v>0.12005354516754062</v>
      </c>
      <c r="H16" s="6"/>
    </row>
    <row r="17" spans="1:8" x14ac:dyDescent="0.15">
      <c r="A17" s="1">
        <v>29</v>
      </c>
      <c r="B17" s="1" t="s">
        <v>295</v>
      </c>
      <c r="C17" s="6">
        <f>SUMPRODUCT((RTFPir!$A$4:$A$1084=29)*1,SVir!$L$4:$L$1084,RTFPir!$F$4:$F$1084)</f>
        <v>3.1696856056645156E-2</v>
      </c>
      <c r="D17" s="6">
        <f>SUMPRODUCT((logKir!$A$4:$A$1084=29)*1,SVir!$L$4:$L$1084,SKir!$L$4:$L$1084,logKir!$L$4:$L$1084-logHir!$L$4:$L$1084)</f>
        <v>4.1627890034143501E-2</v>
      </c>
      <c r="E17" s="6">
        <f>SUMPRODUCT((logQir!$A$4:$A$1084=29)*1,SVir!$L$4:$L$1084,SLir!$L$4:$L$1084,logQir!$F$4:$F$1084)</f>
        <v>3.6112999952598035E-2</v>
      </c>
      <c r="F17" s="6">
        <f t="shared" si="0"/>
        <v>0.10943774604338669</v>
      </c>
      <c r="H17" s="6"/>
    </row>
    <row r="18" spans="1:8" x14ac:dyDescent="0.15">
      <c r="A18" s="1">
        <v>8</v>
      </c>
      <c r="B18" s="1" t="s">
        <v>391</v>
      </c>
      <c r="C18" s="6">
        <f>SUMPRODUCT((RTFPir!$A$4:$A$1084=8)*1,SVir!$L$4:$L$1084,RTFPir!$F$4:$F$1084)</f>
        <v>-1.1783635907747364E-3</v>
      </c>
      <c r="D18" s="6">
        <f>SUMPRODUCT((logKir!$A$4:$A$1084=8)*1,SVir!$L$4:$L$1084,SKir!$L$4:$L$1084,logKir!$L$4:$L$1084-logHir!$L$4:$L$1084)</f>
        <v>9.6843381288807151E-2</v>
      </c>
      <c r="E18" s="6">
        <f>SUMPRODUCT((logQir!$A$4:$A$1084=8)*1,SVir!$L$4:$L$1084,SLir!$L$4:$L$1084,logQir!$F$4:$F$1084)</f>
        <v>9.2870921714320442E-3</v>
      </c>
      <c r="F18" s="6">
        <f t="shared" si="0"/>
        <v>0.10495210986946446</v>
      </c>
      <c r="H18" s="6"/>
    </row>
    <row r="19" spans="1:8" x14ac:dyDescent="0.15">
      <c r="A19" s="1">
        <v>30</v>
      </c>
      <c r="B19" s="1" t="s">
        <v>392</v>
      </c>
      <c r="C19" s="6">
        <f>SUMPRODUCT((RTFPir!$A$4:$A$1084=30)*1,SVir!$L$4:$L$1084,RTFPir!$F$4:$F$1084)</f>
        <v>2.8736771395286555E-2</v>
      </c>
      <c r="D19" s="6">
        <f>SUMPRODUCT((logKir!$A$4:$A$1084=30)*1,SVir!$L$4:$L$1084,SKir!$L$4:$L$1084,logKir!$L$4:$L$1084-logHir!$L$4:$L$1084)</f>
        <v>7.7764040845172147E-2</v>
      </c>
      <c r="E19" s="6">
        <f>SUMPRODUCT((logQir!$A$4:$A$1084=30)*1,SVir!$L$4:$L$1084,SLir!$L$4:$L$1084,logQir!$F$4:$F$1084)</f>
        <v>-4.7618045647183221E-3</v>
      </c>
      <c r="F19" s="6">
        <f t="shared" si="0"/>
        <v>0.10173900767574039</v>
      </c>
      <c r="H19" s="6"/>
    </row>
    <row r="20" spans="1:8" x14ac:dyDescent="0.15">
      <c r="A20" s="1">
        <v>22</v>
      </c>
      <c r="B20" s="1" t="s">
        <v>133</v>
      </c>
      <c r="C20" s="6">
        <f>SUMPRODUCT((RTFPir!$A$4:$A$1084=22)*1,SVir!$L$4:$L$1084,RTFPir!$F$4:$F$1084)</f>
        <v>6.369732969873132E-2</v>
      </c>
      <c r="D20" s="6">
        <f>SUMPRODUCT((logKir!$A$4:$A$1084=22)*1,SVir!$L$4:$L$1084,SKir!$L$4:$L$1084,logKir!$L$4:$L$1084-logHir!$L$4:$L$1084)</f>
        <v>1.3296791972932273E-2</v>
      </c>
      <c r="E20" s="6">
        <f>SUMPRODUCT((logQir!$A$4:$A$1084=22)*1,SVir!$L$4:$L$1084,SLir!$L$4:$L$1084,logQir!$F$4:$F$1084)</f>
        <v>8.2337372873002197E-3</v>
      </c>
      <c r="F20" s="6">
        <f t="shared" si="0"/>
        <v>8.5227858958963815E-2</v>
      </c>
      <c r="H20" s="6"/>
    </row>
    <row r="21" spans="1:8" x14ac:dyDescent="0.15">
      <c r="A21" s="1">
        <v>10</v>
      </c>
      <c r="B21" s="1" t="s">
        <v>92</v>
      </c>
      <c r="C21" s="6">
        <f>SUMPRODUCT((RTFPir!$A$4:$A$1084=10)*1,SVir!$L$4:$L$1084,RTFPir!$F$4:$F$1084)</f>
        <v>3.6657271180791304E-2</v>
      </c>
      <c r="D21" s="6">
        <f>SUMPRODUCT((logKir!$A$4:$A$1084=10)*1,SVir!$L$4:$L$1084,SKir!$L$4:$L$1084,logKir!$L$4:$L$1084-logHir!$L$4:$L$1084)</f>
        <v>3.2814491156591817E-2</v>
      </c>
      <c r="E21" s="6">
        <f>SUMPRODUCT((logQir!$A$4:$A$1084=10)*1,SVir!$L$4:$L$1084,SLir!$L$4:$L$1084,logQir!$F$4:$F$1084)</f>
        <v>1.5700852766497467E-2</v>
      </c>
      <c r="F21" s="6">
        <f t="shared" si="0"/>
        <v>8.5172615103880578E-2</v>
      </c>
      <c r="H21" s="6"/>
    </row>
    <row r="22" spans="1:8" x14ac:dyDescent="0.15">
      <c r="A22" s="1">
        <v>35</v>
      </c>
      <c r="B22" s="1" t="s">
        <v>394</v>
      </c>
      <c r="C22" s="6">
        <f>SUMPRODUCT((RTFPir!$A$4:$A$1084=35)*1,SVir!$L$4:$L$1084,RTFPir!$F$4:$F$1084)</f>
        <v>3.084697907854924E-2</v>
      </c>
      <c r="D22" s="6">
        <f>SUMPRODUCT((logKir!$A$4:$A$1084=35)*1,SVir!$L$4:$L$1084,SKir!$L$4:$L$1084,logKir!$L$4:$L$1084-logHir!$L$4:$L$1084)</f>
        <v>4.3117973703556828E-2</v>
      </c>
      <c r="E22" s="6">
        <f>SUMPRODUCT((logQir!$A$4:$A$1084=35)*1,SVir!$L$4:$L$1084,SLir!$L$4:$L$1084,logQir!$F$4:$F$1084)</f>
        <v>7.2985908104427968E-3</v>
      </c>
      <c r="F22" s="6">
        <f t="shared" si="0"/>
        <v>8.1263543592548865E-2</v>
      </c>
      <c r="H22" s="6"/>
    </row>
    <row r="23" spans="1:8" x14ac:dyDescent="0.15">
      <c r="A23" s="1">
        <v>33</v>
      </c>
      <c r="B23" s="1" t="s">
        <v>393</v>
      </c>
      <c r="C23" s="6">
        <f>SUMPRODUCT((RTFPir!$A$4:$A$1084=33)*1,SVir!$L$4:$L$1084,RTFPir!$F$4:$F$1084)</f>
        <v>6.4774408500659483E-3</v>
      </c>
      <c r="D23" s="6">
        <f>SUMPRODUCT((logKir!$A$4:$A$1084=33)*1,SVir!$L$4:$L$1084,SKir!$L$4:$L$1084,logKir!$L$4:$L$1084-logHir!$L$4:$L$1084)</f>
        <v>4.3229446757548758E-2</v>
      </c>
      <c r="E23" s="6">
        <f>SUMPRODUCT((logQir!$A$4:$A$1084=33)*1,SVir!$L$4:$L$1084,SLir!$L$4:$L$1084,logQir!$F$4:$F$1084)</f>
        <v>2.0894720012229917E-2</v>
      </c>
      <c r="F23" s="6">
        <f t="shared" si="0"/>
        <v>7.0601607619844631E-2</v>
      </c>
      <c r="H23" s="6"/>
    </row>
    <row r="24" spans="1:8" x14ac:dyDescent="0.15">
      <c r="A24" s="1">
        <v>44</v>
      </c>
      <c r="B24" s="1" t="s">
        <v>330</v>
      </c>
      <c r="C24" s="6">
        <f>SUMPRODUCT((RTFPir!$A$4:$A$1084=44)*1,SVir!$L$4:$L$1084,RTFPir!$F$4:$F$1084)</f>
        <v>1.4798733410305376E-2</v>
      </c>
      <c r="D24" s="6">
        <f>SUMPRODUCT((logKir!$A$4:$A$1084=44)*1,SVir!$L$4:$L$1084,SKir!$L$4:$L$1084,logKir!$L$4:$L$1084-logHir!$L$4:$L$1084)</f>
        <v>3.4994815792240459E-2</v>
      </c>
      <c r="E24" s="6">
        <f>SUMPRODUCT((logQir!$A$4:$A$1084=44)*1,SVir!$L$4:$L$1084,SLir!$L$4:$L$1084,logQir!$F$4:$F$1084)</f>
        <v>1.996018285359254E-2</v>
      </c>
      <c r="F24" s="6">
        <f t="shared" si="0"/>
        <v>6.9753732056138371E-2</v>
      </c>
      <c r="H24" s="6"/>
    </row>
    <row r="25" spans="1:8" x14ac:dyDescent="0.15">
      <c r="A25" s="1">
        <v>21</v>
      </c>
      <c r="B25" s="1" t="s">
        <v>128</v>
      </c>
      <c r="C25" s="6">
        <f>SUMPRODUCT((RTFPir!$A$4:$A$1084=21)*1,SVir!$L$4:$L$1084,RTFPir!$F$4:$F$1084)</f>
        <v>8.1516576828730869E-2</v>
      </c>
      <c r="D25" s="6">
        <f>SUMPRODUCT((logKir!$A$4:$A$1084=21)*1,SVir!$L$4:$L$1084,SKir!$L$4:$L$1084,logKir!$L$4:$L$1084-logHir!$L$4:$L$1084)</f>
        <v>-1.5777525748943633E-2</v>
      </c>
      <c r="E25" s="6">
        <f>SUMPRODUCT((logQir!$A$4:$A$1084=21)*1,SVir!$L$4:$L$1084,SLir!$L$4:$L$1084,logQir!$F$4:$F$1084)</f>
        <v>-6.1728344411173877E-3</v>
      </c>
      <c r="F25" s="6">
        <f t="shared" si="0"/>
        <v>5.9566216638669851E-2</v>
      </c>
      <c r="H25" s="6"/>
    </row>
    <row r="26" spans="1:8" x14ac:dyDescent="0.15">
      <c r="A26" s="1">
        <v>7</v>
      </c>
      <c r="B26" s="1" t="s">
        <v>395</v>
      </c>
      <c r="C26" s="6">
        <f>SUMPRODUCT((RTFPir!$A$4:$A$1084=7)*1,SVir!$L$4:$L$1084,RTFPir!$F$4:$F$1084)</f>
        <v>5.4668350505827842E-3</v>
      </c>
      <c r="D26" s="6">
        <f>SUMPRODUCT((logKir!$A$4:$A$1084=7)*1,SVir!$L$4:$L$1084,SKir!$L$4:$L$1084,logKir!$L$4:$L$1084-logHir!$L$4:$L$1084)</f>
        <v>4.1234121237811956E-2</v>
      </c>
      <c r="E26" s="6">
        <f>SUMPRODUCT((logQir!$A$4:$A$1084=7)*1,SVir!$L$4:$L$1084,SLir!$L$4:$L$1084,logQir!$F$4:$F$1084)</f>
        <v>8.9910644181959189E-3</v>
      </c>
      <c r="F26" s="6">
        <f t="shared" si="0"/>
        <v>5.5692020706590656E-2</v>
      </c>
      <c r="H26" s="6"/>
    </row>
    <row r="27" spans="1:8" x14ac:dyDescent="0.15">
      <c r="A27" s="1">
        <v>38</v>
      </c>
      <c r="B27" s="1" t="s">
        <v>317</v>
      </c>
      <c r="C27" s="6">
        <f>SUMPRODUCT((RTFPir!$A$4:$A$1084=38)*1,SVir!$L$4:$L$1084,RTFPir!$F$4:$F$1084)</f>
        <v>9.2505572689070611E-3</v>
      </c>
      <c r="D27" s="6">
        <f>SUMPRODUCT((logKir!$A$4:$A$1084=38)*1,SVir!$L$4:$L$1084,SKir!$L$4:$L$1084,logKir!$L$4:$L$1084-logHir!$L$4:$L$1084)</f>
        <v>2.9507801291073849E-2</v>
      </c>
      <c r="E27" s="6">
        <f>SUMPRODUCT((logQir!$A$4:$A$1084=38)*1,SVir!$L$4:$L$1084,SLir!$L$4:$L$1084,logQir!$F$4:$F$1084)</f>
        <v>1.0386517346301411E-2</v>
      </c>
      <c r="F27" s="6">
        <f t="shared" si="0"/>
        <v>4.9144875906282318E-2</v>
      </c>
      <c r="H27" s="6"/>
    </row>
    <row r="28" spans="1:8" x14ac:dyDescent="0.15">
      <c r="A28" s="1">
        <v>1</v>
      </c>
      <c r="B28" s="1" t="s">
        <v>2</v>
      </c>
      <c r="C28" s="6">
        <f>SUMPRODUCT((RTFPir!$A$4:$A$1084=1)*1,SVir!$L$4:$L$1084,RTFPir!$F$4:$F$1084)</f>
        <v>-3.8046267964279373E-2</v>
      </c>
      <c r="D28" s="6">
        <f>SUMPRODUCT((logKir!$A$4:$A$1084=1)*1,SVir!$L$4:$L$1084,SKir!$L$4:$L$1084,logKir!$L$4:$L$1084-logHir!$L$4:$L$1084)</f>
        <v>3.7490960726102036E-2</v>
      </c>
      <c r="E28" s="6">
        <f>SUMPRODUCT((logQir!$A$4:$A$1084=1)*1,SVir!$L$4:$L$1084,SLir!$L$4:$L$1084,logQir!$F$4:$F$1084)</f>
        <v>4.4413084868067297E-2</v>
      </c>
      <c r="F28" s="6">
        <f t="shared" si="0"/>
        <v>4.385777762988996E-2</v>
      </c>
      <c r="H28" s="6"/>
    </row>
    <row r="29" spans="1:8" x14ac:dyDescent="0.15">
      <c r="A29" s="1">
        <v>11</v>
      </c>
      <c r="B29" s="1" t="s">
        <v>277</v>
      </c>
      <c r="C29" s="6">
        <f>SUMPRODUCT((RTFPir!$A$4:$A$1084=11)*1,SVir!$L$4:$L$1084,RTFPir!$F$4:$F$1084)</f>
        <v>3.7514278402534407E-2</v>
      </c>
      <c r="D29" s="6">
        <f>SUMPRODUCT((logKir!$A$4:$A$1084=11)*1,SVir!$L$4:$L$1084,SKir!$L$4:$L$1084,logKir!$L$4:$L$1084-logHir!$L$4:$L$1084)</f>
        <v>-1.1924833178293244E-2</v>
      </c>
      <c r="E29" s="6">
        <f>SUMPRODUCT((logQir!$A$4:$A$1084=11)*1,SVir!$L$4:$L$1084,SLir!$L$4:$L$1084,logQir!$F$4:$F$1084)</f>
        <v>1.6134281285955569E-2</v>
      </c>
      <c r="F29" s="6">
        <f t="shared" si="0"/>
        <v>4.1723726510196735E-2</v>
      </c>
      <c r="H29" s="6"/>
    </row>
    <row r="30" spans="1:8" x14ac:dyDescent="0.15">
      <c r="A30" s="1">
        <v>24</v>
      </c>
      <c r="B30" s="1" t="s">
        <v>291</v>
      </c>
      <c r="C30" s="6">
        <f>SUMPRODUCT((RTFPir!$A$4:$A$1084=24)*1,SVir!$L$4:$L$1084,RTFPir!$F$4:$F$1084)</f>
        <v>-1.8922452164748518E-3</v>
      </c>
      <c r="D30" s="6">
        <f>SUMPRODUCT((logKir!$A$4:$A$1084=24)*1,SVir!$L$4:$L$1084,SKir!$L$4:$L$1084,logKir!$L$4:$L$1084-logHir!$L$4:$L$1084)</f>
        <v>3.6967964179917018E-2</v>
      </c>
      <c r="E30" s="6">
        <f>SUMPRODUCT((logQir!$A$4:$A$1084=24)*1,SVir!$L$4:$L$1084,SLir!$L$4:$L$1084,logQir!$F$4:$F$1084)</f>
        <v>-4.851663519156496E-4</v>
      </c>
      <c r="F30" s="6">
        <f t="shared" si="0"/>
        <v>3.4590552611526514E-2</v>
      </c>
      <c r="H30" s="6"/>
    </row>
    <row r="31" spans="1:8" x14ac:dyDescent="0.15">
      <c r="A31" s="1">
        <v>17</v>
      </c>
      <c r="B31" s="1" t="s">
        <v>281</v>
      </c>
      <c r="C31" s="6">
        <f>SUMPRODUCT((RTFPir!$A$4:$A$1084=17)*1,SVir!$L$4:$L$1084,RTFPir!$F$4:$F$1084)</f>
        <v>-4.6589840331360943E-3</v>
      </c>
      <c r="D31" s="6">
        <f>SUMPRODUCT((logKir!$A$4:$A$1084=17)*1,SVir!$L$4:$L$1084,SKir!$L$4:$L$1084,logKir!$L$4:$L$1084-logHir!$L$4:$L$1084)</f>
        <v>1.1798868533945435E-2</v>
      </c>
      <c r="E31" s="6">
        <f>SUMPRODUCT((logQir!$A$4:$A$1084=17)*1,SVir!$L$4:$L$1084,SLir!$L$4:$L$1084,logQir!$F$4:$F$1084)</f>
        <v>2.5818663960679295E-2</v>
      </c>
      <c r="F31" s="6">
        <f t="shared" si="0"/>
        <v>3.2958548461488636E-2</v>
      </c>
      <c r="H31" s="6"/>
    </row>
    <row r="32" spans="1:8" x14ac:dyDescent="0.15">
      <c r="A32" s="1">
        <v>20</v>
      </c>
      <c r="B32" s="1" t="s">
        <v>123</v>
      </c>
      <c r="C32" s="6">
        <f>SUMPRODUCT((RTFPir!$A$4:$A$1084=20)*1,SVir!$L$4:$L$1084,RTFPir!$F$4:$F$1084)</f>
        <v>-6.3658990978319556E-3</v>
      </c>
      <c r="D32" s="6">
        <f>SUMPRODUCT((logKir!$A$4:$A$1084=20)*1,SVir!$L$4:$L$1084,SKir!$L$4:$L$1084,logKir!$L$4:$L$1084-logHir!$L$4:$L$1084)</f>
        <v>-9.9057047728740629E-4</v>
      </c>
      <c r="E32" s="6">
        <f>SUMPRODUCT((logQir!$A$4:$A$1084=20)*1,SVir!$L$4:$L$1084,SLir!$L$4:$L$1084,logQir!$F$4:$F$1084)</f>
        <v>2.3669371237052463E-2</v>
      </c>
      <c r="F32" s="6">
        <f t="shared" si="0"/>
        <v>1.63129016619331E-2</v>
      </c>
      <c r="H32" s="6"/>
    </row>
    <row r="33" spans="1:8" x14ac:dyDescent="0.15">
      <c r="A33" s="1">
        <v>4</v>
      </c>
      <c r="B33" s="1" t="s">
        <v>261</v>
      </c>
      <c r="C33" s="6">
        <f>SUMPRODUCT((RTFPir!$A$4:$A$1084=4)*1,SVir!$L$4:$L$1084,RTFPir!$F$4:$F$1084)</f>
        <v>-3.4279117787519818E-2</v>
      </c>
      <c r="D33" s="6">
        <f>SUMPRODUCT((logKir!$A$4:$A$1084=4)*1,SVir!$L$4:$L$1084,SKir!$L$4:$L$1084,logKir!$L$4:$L$1084-logHir!$L$4:$L$1084)</f>
        <v>2.1476811243473243E-3</v>
      </c>
      <c r="E33" s="6">
        <f>SUMPRODUCT((logQir!$A$4:$A$1084=4)*1,SVir!$L$4:$L$1084,SLir!$L$4:$L$1084,logQir!$F$4:$F$1084)</f>
        <v>4.7027405568699082E-2</v>
      </c>
      <c r="F33" s="6">
        <f t="shared" si="0"/>
        <v>1.4895968905526587E-2</v>
      </c>
      <c r="H33" s="6"/>
    </row>
    <row r="34" spans="1:8" x14ac:dyDescent="0.15">
      <c r="A34" s="1">
        <v>18</v>
      </c>
      <c r="B34" s="1" t="s">
        <v>283</v>
      </c>
      <c r="C34" s="6">
        <f>SUMPRODUCT((RTFPir!$A$4:$A$1084=18)*1,SVir!$L$4:$L$1084,RTFPir!$F$4:$F$1084)</f>
        <v>-0.10816644997289102</v>
      </c>
      <c r="D34" s="6">
        <f>SUMPRODUCT((logKir!$A$4:$A$1084=18)*1,SVir!$L$4:$L$1084,SKir!$L$4:$L$1084,logKir!$L$4:$L$1084-logHir!$L$4:$L$1084)</f>
        <v>8.6132699860381634E-2</v>
      </c>
      <c r="E34" s="6">
        <f>SUMPRODUCT((logQir!$A$4:$A$1084=18)*1,SVir!$L$4:$L$1084,SLir!$L$4:$L$1084,logQir!$F$4:$F$1084)</f>
        <v>2.4499032097807544E-2</v>
      </c>
      <c r="F34" s="6">
        <f t="shared" si="0"/>
        <v>2.4652819852981622E-3</v>
      </c>
      <c r="H34" s="6"/>
    </row>
    <row r="35" spans="1:8" x14ac:dyDescent="0.15">
      <c r="A35" s="1">
        <v>41</v>
      </c>
      <c r="B35" s="1" t="s">
        <v>324</v>
      </c>
      <c r="C35" s="6">
        <f>SUMPRODUCT((RTFPir!$A$4:$A$1084=41)*1,SVir!$L$4:$L$1084,RTFPir!$F$4:$F$1084)</f>
        <v>-4.8379484325770543E-2</v>
      </c>
      <c r="D35" s="6">
        <f>SUMPRODUCT((logKir!$A$4:$A$1084=41)*1,SVir!$L$4:$L$1084,SKir!$L$4:$L$1084,logKir!$L$4:$L$1084-logHir!$L$4:$L$1084)</f>
        <v>1.0013326534025695E-2</v>
      </c>
      <c r="E35" s="6">
        <f>SUMPRODUCT((logQir!$A$4:$A$1084=41)*1,SVir!$L$4:$L$1084,SLir!$L$4:$L$1084,logQir!$F$4:$F$1084)</f>
        <v>1.6813610882854779E-2</v>
      </c>
      <c r="F35" s="6">
        <f t="shared" si="0"/>
        <v>-2.155254690889007E-2</v>
      </c>
      <c r="H35" s="6"/>
    </row>
    <row r="36" spans="1:8" x14ac:dyDescent="0.15">
      <c r="A36" s="1">
        <v>5</v>
      </c>
      <c r="B36" s="1" t="s">
        <v>396</v>
      </c>
      <c r="C36" s="6">
        <f>SUMPRODUCT((RTFPir!$A$4:$A$1084=5)*1,SVir!$L$4:$L$1084,RTFPir!$F$4:$F$1084)</f>
        <v>-4.5849272445689544E-2</v>
      </c>
      <c r="D36" s="6">
        <f>SUMPRODUCT((logKir!$A$4:$A$1084=5)*1,SVir!$L$4:$L$1084,SKir!$L$4:$L$1084,logKir!$L$4:$L$1084-logHir!$L$4:$L$1084)</f>
        <v>-1.2428926389062889E-2</v>
      </c>
      <c r="E36" s="6">
        <f>SUMPRODUCT((logQir!$A$4:$A$1084=5)*1,SVir!$L$4:$L$1084,SLir!$L$4:$L$1084,logQir!$F$4:$F$1084)</f>
        <v>2.6524826166969086E-2</v>
      </c>
      <c r="F36" s="6">
        <f t="shared" si="0"/>
        <v>-3.1753372667783351E-2</v>
      </c>
      <c r="H36" s="6"/>
    </row>
    <row r="37" spans="1:8" x14ac:dyDescent="0.15">
      <c r="A37" s="1">
        <v>15</v>
      </c>
      <c r="B37" s="1" t="s">
        <v>107</v>
      </c>
      <c r="C37" s="6">
        <f>SUMPRODUCT((RTFPir!$A$4:$A$1084=15)*1,SVir!$L$4:$L$1084,RTFPir!$F$4:$F$1084)</f>
        <v>-6.5426582233379937E-2</v>
      </c>
      <c r="D37" s="6">
        <f>SUMPRODUCT((logKir!$A$4:$A$1084=15)*1,SVir!$L$4:$L$1084,SKir!$L$4:$L$1084,logKir!$L$4:$L$1084-logHir!$L$4:$L$1084)</f>
        <v>2.1216304235600041E-2</v>
      </c>
      <c r="E37" s="6">
        <f>SUMPRODUCT((logQir!$A$4:$A$1084=15)*1,SVir!$L$4:$L$1084,SLir!$L$4:$L$1084,logQir!$F$4:$F$1084)</f>
        <v>5.8976984251683188E-4</v>
      </c>
      <c r="F37" s="6">
        <f t="shared" si="0"/>
        <v>-4.3620508155263062E-2</v>
      </c>
      <c r="H37" s="6"/>
    </row>
    <row r="38" spans="1:8" x14ac:dyDescent="0.15">
      <c r="A38" s="1">
        <v>31</v>
      </c>
      <c r="B38" s="1" t="s">
        <v>397</v>
      </c>
      <c r="C38" s="6">
        <f>SUMPRODUCT((RTFPir!$A$4:$A$1084=31)*1,SVir!$L$4:$L$1084,RTFPir!$F$4:$F$1084)</f>
        <v>-0.11015620309807012</v>
      </c>
      <c r="D38" s="6">
        <f>SUMPRODUCT((logKir!$A$4:$A$1084=31)*1,SVir!$L$4:$L$1084,SKir!$L$4:$L$1084,logKir!$L$4:$L$1084-logHir!$L$4:$L$1084)</f>
        <v>-5.4672687809137433E-3</v>
      </c>
      <c r="E38" s="6">
        <f>SUMPRODUCT((logQir!$A$4:$A$1084=31)*1,SVir!$L$4:$L$1084,SLir!$L$4:$L$1084,logQir!$F$4:$F$1084)</f>
        <v>5.224005836216826E-2</v>
      </c>
      <c r="F38" s="6">
        <f t="shared" si="0"/>
        <v>-6.3383413516815604E-2</v>
      </c>
      <c r="H38" s="6"/>
    </row>
    <row r="39" spans="1:8" x14ac:dyDescent="0.15">
      <c r="A39" s="1">
        <v>43</v>
      </c>
      <c r="B39" s="1" t="s">
        <v>328</v>
      </c>
      <c r="C39" s="6">
        <f>SUMPRODUCT((RTFPir!$A$4:$A$1084=43)*1,SVir!$L$4:$L$1084,RTFPir!$F$4:$F$1084)</f>
        <v>-6.6366959739932854E-2</v>
      </c>
      <c r="D39" s="6">
        <f>SUMPRODUCT((logKir!$A$4:$A$1084=43)*1,SVir!$L$4:$L$1084,SKir!$L$4:$L$1084,logKir!$L$4:$L$1084-logHir!$L$4:$L$1084)</f>
        <v>-2.1874571427099282E-2</v>
      </c>
      <c r="E39" s="6">
        <f>SUMPRODUCT((logQir!$A$4:$A$1084=43)*1,SVir!$L$4:$L$1084,SLir!$L$4:$L$1084,logQir!$F$4:$F$1084)</f>
        <v>1.6830843681002308E-2</v>
      </c>
      <c r="F39" s="6">
        <f t="shared" si="0"/>
        <v>-7.1410687486029828E-2</v>
      </c>
      <c r="H39" s="6"/>
    </row>
    <row r="40" spans="1:8" x14ac:dyDescent="0.15">
      <c r="A40" s="1">
        <v>19</v>
      </c>
      <c r="B40" s="1" t="s">
        <v>120</v>
      </c>
      <c r="C40" s="6">
        <f>SUMPRODUCT((RTFPir!$A$4:$A$1084=19)*1,SVir!$L$4:$L$1084,RTFPir!$F$4:$F$1084)</f>
        <v>-6.1144255458964201E-2</v>
      </c>
      <c r="D40" s="6">
        <f>SUMPRODUCT((logKir!$A$4:$A$1084=19)*1,SVir!$L$4:$L$1084,SKir!$L$4:$L$1084,logKir!$L$4:$L$1084-logHir!$L$4:$L$1084)</f>
        <v>-2.8805846118930088E-2</v>
      </c>
      <c r="E40" s="6">
        <f>SUMPRODUCT((logQir!$A$4:$A$1084=19)*1,SVir!$L$4:$L$1084,SLir!$L$4:$L$1084,logQir!$F$4:$F$1084)</f>
        <v>1.664161071306873E-2</v>
      </c>
      <c r="F40" s="6">
        <f t="shared" si="0"/>
        <v>-7.3308490864825562E-2</v>
      </c>
      <c r="H40" s="6"/>
    </row>
    <row r="41" spans="1:8" x14ac:dyDescent="0.15">
      <c r="A41" s="1">
        <v>36</v>
      </c>
      <c r="B41" s="1" t="s">
        <v>313</v>
      </c>
      <c r="C41" s="6">
        <f>SUMPRODUCT((RTFPir!$A$4:$A$1084=36)*1,SVir!$L$4:$L$1084,RTFPir!$F$4:$F$1084)</f>
        <v>-8.780492304091049E-2</v>
      </c>
      <c r="D41" s="6">
        <f>SUMPRODUCT((logKir!$A$4:$A$1084=36)*1,SVir!$L$4:$L$1084,SKir!$L$4:$L$1084,logKir!$L$4:$L$1084-logHir!$L$4:$L$1084)</f>
        <v>-2.0741048357127593E-2</v>
      </c>
      <c r="E41" s="6">
        <f>SUMPRODUCT((logQir!$A$4:$A$1084=36)*1,SVir!$L$4:$L$1084,SLir!$L$4:$L$1084,logQir!$F$4:$F$1084)</f>
        <v>2.5134845008247364E-2</v>
      </c>
      <c r="F41" s="6">
        <f t="shared" si="0"/>
        <v>-8.3411126389790716E-2</v>
      </c>
      <c r="H41" s="6"/>
    </row>
    <row r="42" spans="1:8" x14ac:dyDescent="0.15">
      <c r="A42" s="1">
        <v>39</v>
      </c>
      <c r="B42" s="1" t="s">
        <v>319</v>
      </c>
      <c r="C42" s="6">
        <f>SUMPRODUCT((RTFPir!$A$4:$A$1084=39)*1,SVir!$L$4:$L$1084,RTFPir!$F$4:$F$1084)</f>
        <v>-8.5149753307390968E-2</v>
      </c>
      <c r="D42" s="6">
        <f>SUMPRODUCT((logKir!$A$4:$A$1084=39)*1,SVir!$L$4:$L$1084,SKir!$L$4:$L$1084,logKir!$L$4:$L$1084-logHir!$L$4:$L$1084)</f>
        <v>-3.9583923335333844E-2</v>
      </c>
      <c r="E42" s="6">
        <f>SUMPRODUCT((logQir!$A$4:$A$1084=39)*1,SVir!$L$4:$L$1084,SLir!$L$4:$L$1084,logQir!$F$4:$F$1084)</f>
        <v>3.7999790747792202E-2</v>
      </c>
      <c r="F42" s="6">
        <f t="shared" si="0"/>
        <v>-8.6733885894932611E-2</v>
      </c>
      <c r="H42" s="6"/>
    </row>
    <row r="43" spans="1:8" x14ac:dyDescent="0.15">
      <c r="A43" s="1">
        <v>6</v>
      </c>
      <c r="B43" s="1" t="s">
        <v>398</v>
      </c>
      <c r="C43" s="6">
        <f>SUMPRODUCT((RTFPir!$A$4:$A$1084=6)*1,SVir!$L$4:$L$1084,RTFPir!$F$4:$F$1084)</f>
        <v>-8.6791767078915186E-2</v>
      </c>
      <c r="D43" s="6">
        <f>SUMPRODUCT((logKir!$A$4:$A$1084=6)*1,SVir!$L$4:$L$1084,SKir!$L$4:$L$1084,logKir!$L$4:$L$1084-logHir!$L$4:$L$1084)</f>
        <v>-2.4266156201353077E-2</v>
      </c>
      <c r="E43" s="6">
        <f>SUMPRODUCT((logQir!$A$4:$A$1084=6)*1,SVir!$L$4:$L$1084,SLir!$L$4:$L$1084,logQir!$F$4:$F$1084)</f>
        <v>1.3345767988862054E-2</v>
      </c>
      <c r="F43" s="6">
        <f t="shared" si="0"/>
        <v>-9.77121552914062E-2</v>
      </c>
      <c r="H43" s="6"/>
    </row>
    <row r="44" spans="1:8" x14ac:dyDescent="0.15">
      <c r="A44" s="1">
        <v>3</v>
      </c>
      <c r="B44" s="1" t="s">
        <v>53</v>
      </c>
      <c r="C44" s="6">
        <f>SUMPRODUCT((RTFPir!$A$4:$A$1084=3)*1,SVir!$L$4:$L$1084,RTFPir!$F$4:$F$1084)</f>
        <v>-0.12185251116232287</v>
      </c>
      <c r="D44" s="6">
        <f>SUMPRODUCT((logKir!$A$4:$A$1084=3)*1,SVir!$L$4:$L$1084,SKir!$L$4:$L$1084,logKir!$L$4:$L$1084-logHir!$L$4:$L$1084)</f>
        <v>-1.6346785242791092E-2</v>
      </c>
      <c r="E44" s="6">
        <f>SUMPRODUCT((logQir!$A$4:$A$1084=3)*1,SVir!$L$4:$L$1084,SLir!$L$4:$L$1084,logQir!$F$4:$F$1084)</f>
        <v>2.5834416930900026E-2</v>
      </c>
      <c r="F44" s="6">
        <f t="shared" si="0"/>
        <v>-0.11236487947421395</v>
      </c>
      <c r="H44" s="6"/>
    </row>
    <row r="45" spans="1:8" x14ac:dyDescent="0.15">
      <c r="A45" s="1">
        <v>45</v>
      </c>
      <c r="B45" s="1" t="s">
        <v>399</v>
      </c>
      <c r="C45" s="6">
        <f>SUMPRODUCT((RTFPir!$A$4:$A$1084=45)*1,SVir!$L$4:$L$1084,RTFPir!$F$4:$F$1084)</f>
        <v>-9.3607495915515898E-2</v>
      </c>
      <c r="D45" s="6">
        <f>SUMPRODUCT((logKir!$A$4:$A$1084=45)*1,SVir!$L$4:$L$1084,SKir!$L$4:$L$1084,logKir!$L$4:$L$1084-logHir!$L$4:$L$1084)</f>
        <v>-5.5800389836654953E-2</v>
      </c>
      <c r="E45" s="6">
        <f>SUMPRODUCT((logQir!$A$4:$A$1084=45)*1,SVir!$L$4:$L$1084,SLir!$L$4:$L$1084,logQir!$F$4:$F$1084)</f>
        <v>2.6420155257642634E-2</v>
      </c>
      <c r="F45" s="6">
        <f t="shared" si="0"/>
        <v>-0.12298773049452821</v>
      </c>
      <c r="H45" s="6"/>
    </row>
    <row r="46" spans="1:8" x14ac:dyDescent="0.15">
      <c r="A46" s="1">
        <v>46</v>
      </c>
      <c r="B46" s="1" t="s">
        <v>334</v>
      </c>
      <c r="C46" s="6">
        <f>SUMPRODUCT((RTFPir!$A$4:$A$1084=46)*1,SVir!$L$4:$L$1084,RTFPir!$F$4:$F$1084)</f>
        <v>-0.11695429421451642</v>
      </c>
      <c r="D46" s="6">
        <f>SUMPRODUCT((logKir!$A$4:$A$1084=46)*1,SVir!$L$4:$L$1084,SKir!$L$4:$L$1084,logKir!$L$4:$L$1084-logHir!$L$4:$L$1084)</f>
        <v>-3.807472916593492E-2</v>
      </c>
      <c r="E46" s="6">
        <f>SUMPRODUCT((logQir!$A$4:$A$1084=46)*1,SVir!$L$4:$L$1084,SLir!$L$4:$L$1084,logQir!$F$4:$F$1084)</f>
        <v>2.6634699611770327E-2</v>
      </c>
      <c r="F46" s="6">
        <f t="shared" si="0"/>
        <v>-0.12839432376868098</v>
      </c>
      <c r="H46" s="6"/>
    </row>
    <row r="47" spans="1:8" x14ac:dyDescent="0.15">
      <c r="A47" s="1">
        <v>2</v>
      </c>
      <c r="B47" s="1" t="s">
        <v>50</v>
      </c>
      <c r="C47" s="6">
        <f>SUMPRODUCT((RTFPir!$A$4:$A$1084=2)*1,SVir!$L$4:$L$1084,RTFPir!$F$4:$F$1084)</f>
        <v>-0.12832051509075804</v>
      </c>
      <c r="D47" s="6">
        <f>SUMPRODUCT((logKir!$A$4:$A$1084=2)*1,SVir!$L$4:$L$1084,SKir!$L$4:$L$1084,logKir!$L$4:$L$1084-logHir!$L$4:$L$1084)</f>
        <v>-2.2291990082577942E-2</v>
      </c>
      <c r="E47" s="6">
        <f>SUMPRODUCT((logQir!$A$4:$A$1084=2)*1,SVir!$L$4:$L$1084,SLir!$L$4:$L$1084,logQir!$F$4:$F$1084)</f>
        <v>1.686636547248006E-2</v>
      </c>
      <c r="F47" s="6">
        <f t="shared" si="0"/>
        <v>-0.13374613970085591</v>
      </c>
      <c r="H47" s="6"/>
    </row>
    <row r="48" spans="1:8" x14ac:dyDescent="0.15">
      <c r="A48" s="1">
        <v>42</v>
      </c>
      <c r="B48" s="1" t="s">
        <v>326</v>
      </c>
      <c r="C48" s="6">
        <f>SUMPRODUCT((RTFPir!$A$4:$A$1084=42)*1,SVir!$L$4:$L$1084,RTFPir!$F$4:$F$1084)</f>
        <v>-0.14591230923274973</v>
      </c>
      <c r="D48" s="6">
        <f>SUMPRODUCT((logKir!$A$4:$A$1084=42)*1,SVir!$L$4:$L$1084,SKir!$L$4:$L$1084,logKir!$L$4:$L$1084-logHir!$L$4:$L$1084)</f>
        <v>-2.7138035703299083E-2</v>
      </c>
      <c r="E48" s="6">
        <f>SUMPRODUCT((logQir!$A$4:$A$1084=42)*1,SVir!$L$4:$L$1084,SLir!$L$4:$L$1084,logQir!$F$4:$F$1084)</f>
        <v>3.5767477800515E-2</v>
      </c>
      <c r="F48" s="6">
        <f t="shared" si="0"/>
        <v>-0.13728286713553381</v>
      </c>
      <c r="H48" s="6"/>
    </row>
    <row r="49" spans="1:8" x14ac:dyDescent="0.15">
      <c r="A49" s="1">
        <v>32</v>
      </c>
      <c r="B49" s="1" t="s">
        <v>400</v>
      </c>
      <c r="C49" s="6">
        <f>SUMPRODUCT((RTFPir!$A$4:$A$1084=32)*1,SVir!$L$4:$L$1084,RTFPir!$F$4:$F$1084)</f>
        <v>-0.12484055879245819</v>
      </c>
      <c r="D49" s="6">
        <f>SUMPRODUCT((logKir!$A$4:$A$1084=32)*1,SVir!$L$4:$L$1084,SKir!$L$4:$L$1084,logKir!$L$4:$L$1084-logHir!$L$4:$L$1084)</f>
        <v>-5.1136461264285615E-2</v>
      </c>
      <c r="E49" s="6">
        <f>SUMPRODUCT((logQir!$A$4:$A$1084=32)*1,SVir!$L$4:$L$1084,SLir!$L$4:$L$1084,logQir!$F$4:$F$1084)</f>
        <v>3.0900063046191396E-2</v>
      </c>
      <c r="F49" s="6">
        <f t="shared" si="0"/>
        <v>-0.14507695701055243</v>
      </c>
      <c r="H49" s="6"/>
    </row>
    <row r="50" spans="1:8" x14ac:dyDescent="0.15">
      <c r="A50" s="1">
        <v>47</v>
      </c>
      <c r="B50" s="1" t="s">
        <v>401</v>
      </c>
      <c r="C50" s="6">
        <f>SUMPRODUCT((RTFPir!$A$4:$A$1084=47)*1,SVir!$L$4:$L$1084,RTFPir!$F$4:$F$1084)</f>
        <v>-0.23841035731691249</v>
      </c>
      <c r="D50" s="6">
        <f>SUMPRODUCT((logKir!$A$4:$A$1084=47)*1,SVir!$L$4:$L$1084,SKir!$L$4:$L$1084,logKir!$L$4:$L$1084-logHir!$L$4:$L$1084)</f>
        <v>4.646694667094298E-4</v>
      </c>
      <c r="E50" s="6">
        <f>SUMPRODUCT((logQir!$A$4:$A$1084=47)*1,SVir!$L$4:$L$1084,SLir!$L$4:$L$1084,logQir!$F$4:$F$1084)</f>
        <v>2.1291728429960442E-2</v>
      </c>
      <c r="F50" s="6">
        <f t="shared" si="0"/>
        <v>-0.21665395942024263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/>
  <dimension ref="A1:H119"/>
  <sheetViews>
    <sheetView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47</v>
      </c>
    </row>
    <row r="2" spans="1:8" x14ac:dyDescent="0.15">
      <c r="A2" s="1" t="s">
        <v>45</v>
      </c>
    </row>
    <row r="3" spans="1:8" x14ac:dyDescent="0.15">
      <c r="C3" s="1" t="s">
        <v>44</v>
      </c>
      <c r="D3" s="1" t="s">
        <v>40</v>
      </c>
      <c r="E3" s="1" t="s">
        <v>42</v>
      </c>
      <c r="F3" s="1" t="s">
        <v>48</v>
      </c>
    </row>
    <row r="4" spans="1:8" x14ac:dyDescent="0.15">
      <c r="A4" s="1">
        <v>25</v>
      </c>
      <c r="B4" s="1" t="s">
        <v>404</v>
      </c>
      <c r="C4" s="6">
        <f>SUMPRODUCT((RTFPir!$A$4:$A$1084=25)*1,SVir!$M$4:$M$1084,RTFPir!$G$4:$G$1084)</f>
        <v>0.18553985164995493</v>
      </c>
      <c r="D4" s="6">
        <f>SUMPRODUCT((logKir!$A$4:$A$1084=25)*1,SVir!$M$4:$M$1084,SKir!$M$4:$M$1084,logKir!$M$4:$M$1084-logHir!$M$4:$M$1084)</f>
        <v>0.12638915167036416</v>
      </c>
      <c r="E4" s="6">
        <f>SUMPRODUCT((logQir!$A$4:$A$1084=25)*1,SVir!$M$4:$M$1084,SLir!$M$4:$M$1084,logQir!$G$4:$G$1084)</f>
        <v>2.0635017621065253E-2</v>
      </c>
      <c r="F4" s="6">
        <f t="shared" ref="F4:F50" si="0">SUM(C4:E4)</f>
        <v>0.33256402094138432</v>
      </c>
      <c r="H4" s="6"/>
    </row>
    <row r="5" spans="1:8" x14ac:dyDescent="0.15">
      <c r="A5" s="1">
        <v>13</v>
      </c>
      <c r="B5" s="1" t="s">
        <v>403</v>
      </c>
      <c r="C5" s="6">
        <f>SUMPRODUCT((RTFPir!$A$4:$A$1084=13)*1,SVir!$M$4:$M$1084,RTFPir!$G$4:$G$1084)</f>
        <v>0.1557402718248613</v>
      </c>
      <c r="D5" s="6">
        <f>SUMPRODUCT((logKir!$A$4:$A$1084=13)*1,SVir!$M$4:$M$1084,SKir!$M$4:$M$1084,logKir!$M$4:$M$1084-logHir!$M$4:$M$1084)</f>
        <v>-4.0675694961159067E-2</v>
      </c>
      <c r="E5" s="6">
        <f>SUMPRODUCT((logQir!$A$4:$A$1084=13)*1,SVir!$M$4:$M$1084,SLir!$M$4:$M$1084,logQir!$G$4:$G$1084)</f>
        <v>0.16606525144912831</v>
      </c>
      <c r="F5" s="6">
        <f t="shared" si="0"/>
        <v>0.28112982831283057</v>
      </c>
      <c r="H5" s="6"/>
    </row>
    <row r="6" spans="1:8" x14ac:dyDescent="0.15">
      <c r="A6" s="1">
        <v>14</v>
      </c>
      <c r="B6" s="1" t="s">
        <v>278</v>
      </c>
      <c r="C6" s="6">
        <f>SUMPRODUCT((RTFPir!$A$4:$A$1084=14)*1,SVir!$M$4:$M$1084,RTFPir!$G$4:$G$1084)</f>
        <v>5.3373950191889945E-2</v>
      </c>
      <c r="D6" s="6">
        <f>SUMPRODUCT((logKir!$A$4:$A$1084=14)*1,SVir!$M$4:$M$1084,SKir!$M$4:$M$1084,logKir!$M$4:$M$1084-logHir!$M$4:$M$1084)</f>
        <v>8.923543098813988E-2</v>
      </c>
      <c r="E6" s="6">
        <f>SUMPRODUCT((logQir!$A$4:$A$1084=14)*1,SVir!$M$4:$M$1084,SLir!$M$4:$M$1084,logQir!$G$4:$G$1084)</f>
        <v>7.5977179859145705E-2</v>
      </c>
      <c r="F6" s="6">
        <f t="shared" si="0"/>
        <v>0.21858656103917554</v>
      </c>
      <c r="H6" s="6"/>
    </row>
    <row r="7" spans="1:8" x14ac:dyDescent="0.15">
      <c r="A7" s="1">
        <v>28</v>
      </c>
      <c r="B7" s="1" t="s">
        <v>147</v>
      </c>
      <c r="C7" s="6">
        <f>SUMPRODUCT((RTFPir!$A$4:$A$1084=28)*1,SVir!$M$4:$M$1084,RTFPir!$G$4:$G$1084)</f>
        <v>0.10984735984456902</v>
      </c>
      <c r="D7" s="6">
        <f>SUMPRODUCT((logKir!$A$4:$A$1084=28)*1,SVir!$M$4:$M$1084,SKir!$M$4:$M$1084,logKir!$M$4:$M$1084-logHir!$M$4:$M$1084)</f>
        <v>5.9018319385335846E-2</v>
      </c>
      <c r="E7" s="6">
        <f>SUMPRODUCT((logQir!$A$4:$A$1084=28)*1,SVir!$M$4:$M$1084,SLir!$M$4:$M$1084,logQir!$G$4:$G$1084)</f>
        <v>3.9505893918067192E-2</v>
      </c>
      <c r="F7" s="6">
        <f t="shared" si="0"/>
        <v>0.20837157314797206</v>
      </c>
      <c r="H7" s="6"/>
    </row>
    <row r="8" spans="1:8" x14ac:dyDescent="0.15">
      <c r="A8" s="1">
        <v>12</v>
      </c>
      <c r="B8" s="1" t="s">
        <v>100</v>
      </c>
      <c r="C8" s="6">
        <f>SUMPRODUCT((RTFPir!$A$4:$A$1084=12)*1,SVir!$M$4:$M$1084,RTFPir!$G$4:$G$1084)</f>
        <v>9.6937103512770434E-2</v>
      </c>
      <c r="D8" s="6">
        <f>SUMPRODUCT((logKir!$A$4:$A$1084=12)*1,SVir!$M$4:$M$1084,SKir!$M$4:$M$1084,logKir!$M$4:$M$1084-logHir!$M$4:$M$1084)</f>
        <v>8.9787036785067539E-2</v>
      </c>
      <c r="E8" s="6">
        <f>SUMPRODUCT((logQir!$A$4:$A$1084=12)*1,SVir!$M$4:$M$1084,SLir!$M$4:$M$1084,logQir!$G$4:$G$1084)</f>
        <v>2.1281322569687539E-2</v>
      </c>
      <c r="F8" s="6">
        <f t="shared" si="0"/>
        <v>0.2080054628675255</v>
      </c>
      <c r="H8" s="6"/>
    </row>
    <row r="9" spans="1:8" x14ac:dyDescent="0.15">
      <c r="A9" s="1">
        <v>23</v>
      </c>
      <c r="B9" s="1" t="s">
        <v>405</v>
      </c>
      <c r="C9" s="6">
        <f>SUMPRODUCT((RTFPir!$A$4:$A$1084=23)*1,SVir!$M$4:$M$1084,RTFPir!$G$4:$G$1084)</f>
        <v>8.9618063888450228E-2</v>
      </c>
      <c r="D9" s="6">
        <f>SUMPRODUCT((logKir!$A$4:$A$1084=23)*1,SVir!$M$4:$M$1084,SKir!$M$4:$M$1084,logKir!$M$4:$M$1084-logHir!$M$4:$M$1084)</f>
        <v>4.8326960534772576E-2</v>
      </c>
      <c r="E9" s="6">
        <f>SUMPRODUCT((logQir!$A$4:$A$1084=23)*1,SVir!$M$4:$M$1084,SLir!$M$4:$M$1084,logQir!$G$4:$G$1084)</f>
        <v>4.1294882564247064E-2</v>
      </c>
      <c r="F9" s="6">
        <f t="shared" si="0"/>
        <v>0.17923990698746989</v>
      </c>
      <c r="H9" s="6"/>
    </row>
    <row r="10" spans="1:8" x14ac:dyDescent="0.15">
      <c r="A10" s="1">
        <v>27</v>
      </c>
      <c r="B10" s="1" t="s">
        <v>422</v>
      </c>
      <c r="C10" s="6">
        <f>SUMPRODUCT((RTFPir!$A$4:$A$1084=27)*1,SVir!$M$4:$M$1084,RTFPir!$G$4:$G$1084)</f>
        <v>8.6330336950824357E-2</v>
      </c>
      <c r="D10" s="6">
        <f>SUMPRODUCT((logKir!$A$4:$A$1084=27)*1,SVir!$M$4:$M$1084,SKir!$M$4:$M$1084,logKir!$M$4:$M$1084-logHir!$M$4:$M$1084)</f>
        <v>-3.9314824814254464E-3</v>
      </c>
      <c r="E10" s="6">
        <f>SUMPRODUCT((logQir!$A$4:$A$1084=27)*1,SVir!$M$4:$M$1084,SLir!$M$4:$M$1084,logQir!$G$4:$G$1084)</f>
        <v>8.841154522936942E-2</v>
      </c>
      <c r="F10" s="6">
        <f t="shared" si="0"/>
        <v>0.17081039969876832</v>
      </c>
      <c r="H10" s="6"/>
    </row>
    <row r="11" spans="1:8" x14ac:dyDescent="0.15">
      <c r="A11" s="1">
        <v>9</v>
      </c>
      <c r="B11" s="1" t="s">
        <v>275</v>
      </c>
      <c r="C11" s="6">
        <f>SUMPRODUCT((RTFPir!$A$4:$A$1084=9)*1,SVir!$M$4:$M$1084,RTFPir!$G$4:$G$1084)</f>
        <v>0.10245124186892576</v>
      </c>
      <c r="D11" s="6">
        <f>SUMPRODUCT((logKir!$A$4:$A$1084=9)*1,SVir!$M$4:$M$1084,SKir!$M$4:$M$1084,logKir!$M$4:$M$1084-logHir!$M$4:$M$1084)</f>
        <v>5.4303705588185723E-2</v>
      </c>
      <c r="E11" s="6">
        <f>SUMPRODUCT((logQir!$A$4:$A$1084=9)*1,SVir!$M$4:$M$1084,SLir!$M$4:$M$1084,logQir!$G$4:$G$1084)</f>
        <v>1.3420697615347655E-2</v>
      </c>
      <c r="F11" s="6">
        <f t="shared" si="0"/>
        <v>0.17017564507245914</v>
      </c>
      <c r="H11" s="6"/>
    </row>
    <row r="12" spans="1:8" x14ac:dyDescent="0.15">
      <c r="A12" s="1">
        <v>26</v>
      </c>
      <c r="B12" s="1" t="s">
        <v>348</v>
      </c>
      <c r="C12" s="6">
        <f>SUMPRODUCT((RTFPir!$A$4:$A$1084=26)*1,SVir!$M$4:$M$1084,RTFPir!$G$4:$G$1084)</f>
        <v>0.11382556916119466</v>
      </c>
      <c r="D12" s="6">
        <f>SUMPRODUCT((logKir!$A$4:$A$1084=26)*1,SVir!$M$4:$M$1084,SKir!$M$4:$M$1084,logKir!$M$4:$M$1084-logHir!$M$4:$M$1084)</f>
        <v>4.834023957812174E-3</v>
      </c>
      <c r="E12" s="6">
        <f>SUMPRODUCT((logQir!$A$4:$A$1084=26)*1,SVir!$M$4:$M$1084,SLir!$M$4:$M$1084,logQir!$G$4:$G$1084)</f>
        <v>4.9733379073520566E-2</v>
      </c>
      <c r="F12" s="6">
        <f t="shared" si="0"/>
        <v>0.16839297219252738</v>
      </c>
      <c r="H12" s="6"/>
    </row>
    <row r="13" spans="1:8" x14ac:dyDescent="0.15">
      <c r="A13" s="1">
        <v>29</v>
      </c>
      <c r="B13" s="1" t="s">
        <v>295</v>
      </c>
      <c r="C13" s="6">
        <f>SUMPRODUCT((RTFPir!$A$4:$A$1084=29)*1,SVir!$M$4:$M$1084,RTFPir!$G$4:$G$1084)</f>
        <v>0.11577190970942526</v>
      </c>
      <c r="D13" s="6">
        <f>SUMPRODUCT((logKir!$A$4:$A$1084=29)*1,SVir!$M$4:$M$1084,SKir!$M$4:$M$1084,logKir!$M$4:$M$1084-logHir!$M$4:$M$1084)</f>
        <v>2.4117395115139769E-2</v>
      </c>
      <c r="E13" s="6">
        <f>SUMPRODUCT((logQir!$A$4:$A$1084=29)*1,SVir!$M$4:$M$1084,SLir!$M$4:$M$1084,logQir!$G$4:$G$1084)</f>
        <v>2.0762705886910877E-2</v>
      </c>
      <c r="F13" s="6">
        <f t="shared" si="0"/>
        <v>0.16065201071147589</v>
      </c>
      <c r="H13" s="6"/>
    </row>
    <row r="14" spans="1:8" x14ac:dyDescent="0.15">
      <c r="A14" s="1">
        <v>34</v>
      </c>
      <c r="B14" s="1" t="s">
        <v>308</v>
      </c>
      <c r="C14" s="6">
        <f>SUMPRODUCT((RTFPir!$A$4:$A$1084=34)*1,SVir!$M$4:$M$1084,RTFPir!$G$4:$G$1084)</f>
        <v>7.6177382828588103E-2</v>
      </c>
      <c r="D14" s="6">
        <f>SUMPRODUCT((logKir!$A$4:$A$1084=34)*1,SVir!$M$4:$M$1084,SKir!$M$4:$M$1084,logKir!$M$4:$M$1084-logHir!$M$4:$M$1084)</f>
        <v>6.2501411337515748E-3</v>
      </c>
      <c r="E14" s="6">
        <f>SUMPRODUCT((logQir!$A$4:$A$1084=34)*1,SVir!$M$4:$M$1084,SLir!$M$4:$M$1084,logQir!$G$4:$G$1084)</f>
        <v>4.6058654282630299E-2</v>
      </c>
      <c r="F14" s="6">
        <f t="shared" si="0"/>
        <v>0.12848617824497</v>
      </c>
      <c r="H14" s="6"/>
    </row>
    <row r="15" spans="1:8" x14ac:dyDescent="0.15">
      <c r="A15" s="1">
        <v>8</v>
      </c>
      <c r="B15" s="1" t="s">
        <v>84</v>
      </c>
      <c r="C15" s="6">
        <f>SUMPRODUCT((RTFPir!$A$4:$A$1084=8)*1,SVir!$M$4:$M$1084,RTFPir!$G$4:$G$1084)</f>
        <v>3.6244467356873977E-2</v>
      </c>
      <c r="D15" s="6">
        <f>SUMPRODUCT((logKir!$A$4:$A$1084=8)*1,SVir!$M$4:$M$1084,SKir!$M$4:$M$1084,logKir!$M$4:$M$1084-logHir!$M$4:$M$1084)</f>
        <v>7.6351693222897921E-2</v>
      </c>
      <c r="E15" s="6">
        <f>SUMPRODUCT((logQir!$A$4:$A$1084=8)*1,SVir!$M$4:$M$1084,SLir!$M$4:$M$1084,logQir!$G$4:$G$1084)</f>
        <v>1.2009550110075984E-2</v>
      </c>
      <c r="F15" s="6">
        <f t="shared" si="0"/>
        <v>0.12460571068984788</v>
      </c>
      <c r="H15" s="6"/>
    </row>
    <row r="16" spans="1:8" x14ac:dyDescent="0.15">
      <c r="A16" s="1">
        <v>16</v>
      </c>
      <c r="B16" s="1" t="s">
        <v>110</v>
      </c>
      <c r="C16" s="6">
        <f>SUMPRODUCT((RTFPir!$A$4:$A$1084=16)*1,SVir!$M$4:$M$1084,RTFPir!$G$4:$G$1084)</f>
        <v>4.0131899099801603E-2</v>
      </c>
      <c r="D16" s="6">
        <f>SUMPRODUCT((logKir!$A$4:$A$1084=16)*1,SVir!$M$4:$M$1084,SKir!$M$4:$M$1084,logKir!$M$4:$M$1084-logHir!$M$4:$M$1084)</f>
        <v>5.2357146629374261E-2</v>
      </c>
      <c r="E16" s="6">
        <f>SUMPRODUCT((logQir!$A$4:$A$1084=16)*1,SVir!$M$4:$M$1084,SLir!$M$4:$M$1084,logQir!$G$4:$G$1084)</f>
        <v>1.1601813587937911E-2</v>
      </c>
      <c r="F16" s="6">
        <f t="shared" si="0"/>
        <v>0.10409085931711377</v>
      </c>
      <c r="H16" s="6"/>
    </row>
    <row r="17" spans="1:8" x14ac:dyDescent="0.15">
      <c r="A17" s="1">
        <v>11</v>
      </c>
      <c r="B17" s="1" t="s">
        <v>408</v>
      </c>
      <c r="C17" s="6">
        <f>SUMPRODUCT((RTFPir!$A$4:$A$1084=11)*1,SVir!$M$4:$M$1084,RTFPir!$G$4:$G$1084)</f>
        <v>7.5197201633023986E-2</v>
      </c>
      <c r="D17" s="6">
        <f>SUMPRODUCT((logKir!$A$4:$A$1084=11)*1,SVir!$M$4:$M$1084,SKir!$M$4:$M$1084,logKir!$M$4:$M$1084-logHir!$M$4:$M$1084)</f>
        <v>2.5353053160698884E-3</v>
      </c>
      <c r="E17" s="6">
        <f>SUMPRODUCT((logQir!$A$4:$A$1084=11)*1,SVir!$M$4:$M$1084,SLir!$M$4:$M$1084,logQir!$G$4:$G$1084)</f>
        <v>2.2438558677749403E-2</v>
      </c>
      <c r="F17" s="6">
        <f t="shared" si="0"/>
        <v>0.10017106562684328</v>
      </c>
      <c r="H17" s="6"/>
    </row>
    <row r="18" spans="1:8" x14ac:dyDescent="0.15">
      <c r="A18" s="1">
        <v>22</v>
      </c>
      <c r="B18" s="1" t="s">
        <v>407</v>
      </c>
      <c r="C18" s="6">
        <f>SUMPRODUCT((RTFPir!$A$4:$A$1084=22)*1,SVir!$M$4:$M$1084,RTFPir!$G$4:$G$1084)</f>
        <v>4.0151992356740905E-2</v>
      </c>
      <c r="D18" s="6">
        <f>SUMPRODUCT((logKir!$A$4:$A$1084=22)*1,SVir!$M$4:$M$1084,SKir!$M$4:$M$1084,logKir!$M$4:$M$1084-logHir!$M$4:$M$1084)</f>
        <v>4.513348760875522E-2</v>
      </c>
      <c r="E18" s="6">
        <f>SUMPRODUCT((logQir!$A$4:$A$1084=22)*1,SVir!$M$4:$M$1084,SLir!$M$4:$M$1084,logQir!$G$4:$G$1084)</f>
        <v>1.4608944722741638E-2</v>
      </c>
      <c r="F18" s="6">
        <f t="shared" si="0"/>
        <v>9.9894424688237768E-2</v>
      </c>
      <c r="H18" s="6"/>
    </row>
    <row r="19" spans="1:8" x14ac:dyDescent="0.15">
      <c r="A19" s="1">
        <v>24</v>
      </c>
      <c r="B19" s="1" t="s">
        <v>291</v>
      </c>
      <c r="C19" s="6">
        <f>SUMPRODUCT((RTFPir!$A$4:$A$1084=24)*1,SVir!$M$4:$M$1084,RTFPir!$G$4:$G$1084)</f>
        <v>4.2313659750537552E-2</v>
      </c>
      <c r="D19" s="6">
        <f>SUMPRODUCT((logKir!$A$4:$A$1084=24)*1,SVir!$M$4:$M$1084,SKir!$M$4:$M$1084,logKir!$M$4:$M$1084-logHir!$M$4:$M$1084)</f>
        <v>5.9765098591576193E-2</v>
      </c>
      <c r="E19" s="6">
        <f>SUMPRODUCT((logQir!$A$4:$A$1084=24)*1,SVir!$M$4:$M$1084,SLir!$M$4:$M$1084,logQir!$G$4:$G$1084)</f>
        <v>-8.1520954398811192E-3</v>
      </c>
      <c r="F19" s="6">
        <f t="shared" si="0"/>
        <v>9.392666290223263E-2</v>
      </c>
      <c r="H19" s="6"/>
    </row>
    <row r="20" spans="1:8" x14ac:dyDescent="0.15">
      <c r="A20" s="1">
        <v>10</v>
      </c>
      <c r="B20" s="1" t="s">
        <v>92</v>
      </c>
      <c r="C20" s="6">
        <f>SUMPRODUCT((RTFPir!$A$4:$A$1084=10)*1,SVir!$M$4:$M$1084,RTFPir!$G$4:$G$1084)</f>
        <v>4.5597956932356819E-2</v>
      </c>
      <c r="D20" s="6">
        <f>SUMPRODUCT((logKir!$A$4:$A$1084=10)*1,SVir!$M$4:$M$1084,SKir!$M$4:$M$1084,logKir!$M$4:$M$1084-logHir!$M$4:$M$1084)</f>
        <v>2.3426044509686762E-2</v>
      </c>
      <c r="E20" s="6">
        <f>SUMPRODUCT((logQir!$A$4:$A$1084=10)*1,SVir!$M$4:$M$1084,SLir!$M$4:$M$1084,logQir!$G$4:$G$1084)</f>
        <v>1.802262214661909E-2</v>
      </c>
      <c r="F20" s="6">
        <f t="shared" si="0"/>
        <v>8.7046623588662678E-2</v>
      </c>
      <c r="H20" s="6"/>
    </row>
    <row r="21" spans="1:8" x14ac:dyDescent="0.15">
      <c r="A21" s="1">
        <v>33</v>
      </c>
      <c r="B21" s="1" t="s">
        <v>406</v>
      </c>
      <c r="C21" s="6">
        <f>SUMPRODUCT((RTFPir!$A$4:$A$1084=33)*1,SVir!$M$4:$M$1084,RTFPir!$G$4:$G$1084)</f>
        <v>1.4920144437532548E-2</v>
      </c>
      <c r="D21" s="6">
        <f>SUMPRODUCT((logKir!$A$4:$A$1084=33)*1,SVir!$M$4:$M$1084,SKir!$M$4:$M$1084,logKir!$M$4:$M$1084-logHir!$M$4:$M$1084)</f>
        <v>4.1629821979905127E-2</v>
      </c>
      <c r="E21" s="6">
        <f>SUMPRODUCT((logQir!$A$4:$A$1084=33)*1,SVir!$M$4:$M$1084,SLir!$M$4:$M$1084,logQir!$G$4:$G$1084)</f>
        <v>2.7568214798266277E-2</v>
      </c>
      <c r="F21" s="6">
        <f t="shared" si="0"/>
        <v>8.4118181215703955E-2</v>
      </c>
      <c r="H21" s="6"/>
    </row>
    <row r="22" spans="1:8" x14ac:dyDescent="0.15">
      <c r="A22" s="1">
        <v>17</v>
      </c>
      <c r="B22" s="1" t="s">
        <v>409</v>
      </c>
      <c r="C22" s="6">
        <f>SUMPRODUCT((RTFPir!$A$4:$A$1084=17)*1,SVir!$M$4:$M$1084,RTFPir!$G$4:$G$1084)</f>
        <v>2.528758207280284E-2</v>
      </c>
      <c r="D22" s="6">
        <f>SUMPRODUCT((logKir!$A$4:$A$1084=17)*1,SVir!$M$4:$M$1084,SKir!$M$4:$M$1084,logKir!$M$4:$M$1084-logHir!$M$4:$M$1084)</f>
        <v>2.4548359096754329E-2</v>
      </c>
      <c r="E22" s="6">
        <f>SUMPRODUCT((logQir!$A$4:$A$1084=17)*1,SVir!$M$4:$M$1084,SLir!$M$4:$M$1084,logQir!$G$4:$G$1084)</f>
        <v>2.3443837723104016E-2</v>
      </c>
      <c r="F22" s="6">
        <f t="shared" si="0"/>
        <v>7.3279778892661185E-2</v>
      </c>
      <c r="H22" s="6"/>
    </row>
    <row r="23" spans="1:8" x14ac:dyDescent="0.15">
      <c r="A23" s="1">
        <v>44</v>
      </c>
      <c r="B23" s="1" t="s">
        <v>412</v>
      </c>
      <c r="C23" s="6">
        <f>SUMPRODUCT((RTFPir!$A$4:$A$1084=44)*1,SVir!$M$4:$M$1084,RTFPir!$G$4:$G$1084)</f>
        <v>7.0508591531884494E-3</v>
      </c>
      <c r="D23" s="6">
        <f>SUMPRODUCT((logKir!$A$4:$A$1084=44)*1,SVir!$M$4:$M$1084,SKir!$M$4:$M$1084,logKir!$M$4:$M$1084-logHir!$M$4:$M$1084)</f>
        <v>3.7836888166417018E-2</v>
      </c>
      <c r="E23" s="6">
        <f>SUMPRODUCT((logQir!$A$4:$A$1084=44)*1,SVir!$M$4:$M$1084,SLir!$M$4:$M$1084,logQir!$G$4:$G$1084)</f>
        <v>2.5767617603383596E-2</v>
      </c>
      <c r="F23" s="6">
        <f t="shared" si="0"/>
        <v>7.0655364922989058E-2</v>
      </c>
      <c r="H23" s="6"/>
    </row>
    <row r="24" spans="1:8" x14ac:dyDescent="0.15">
      <c r="A24" s="1">
        <v>35</v>
      </c>
      <c r="B24" s="1" t="s">
        <v>310</v>
      </c>
      <c r="C24" s="6">
        <f>SUMPRODUCT((RTFPir!$A$4:$A$1084=35)*1,SVir!$M$4:$M$1084,RTFPir!$G$4:$G$1084)</f>
        <v>-7.1028856012689962E-3</v>
      </c>
      <c r="D24" s="6">
        <f>SUMPRODUCT((logKir!$A$4:$A$1084=35)*1,SVir!$M$4:$M$1084,SKir!$M$4:$M$1084,logKir!$M$4:$M$1084-logHir!$M$4:$M$1084)</f>
        <v>6.4238123262593261E-2</v>
      </c>
      <c r="E24" s="6">
        <f>SUMPRODUCT((logQir!$A$4:$A$1084=35)*1,SVir!$M$4:$M$1084,SLir!$M$4:$M$1084,logQir!$G$4:$G$1084)</f>
        <v>8.8616769640413543E-3</v>
      </c>
      <c r="F24" s="6">
        <f t="shared" si="0"/>
        <v>6.5996914625365624E-2</v>
      </c>
      <c r="H24" s="6"/>
    </row>
    <row r="25" spans="1:8" x14ac:dyDescent="0.15">
      <c r="A25" s="1">
        <v>18</v>
      </c>
      <c r="B25" s="1" t="s">
        <v>410</v>
      </c>
      <c r="C25" s="6">
        <f>SUMPRODUCT((RTFPir!$A$4:$A$1084=18)*1,SVir!$M$4:$M$1084,RTFPir!$G$4:$G$1084)</f>
        <v>-8.8028833430228368E-2</v>
      </c>
      <c r="D25" s="6">
        <f>SUMPRODUCT((logKir!$A$4:$A$1084=18)*1,SVir!$M$4:$M$1084,SKir!$M$4:$M$1084,logKir!$M$4:$M$1084-logHir!$M$4:$M$1084)</f>
        <v>0.12530702089831999</v>
      </c>
      <c r="E25" s="6">
        <f>SUMPRODUCT((logQir!$A$4:$A$1084=18)*1,SVir!$M$4:$M$1084,SLir!$M$4:$M$1084,logQir!$G$4:$G$1084)</f>
        <v>1.8707818780058338E-2</v>
      </c>
      <c r="F25" s="6">
        <f t="shared" si="0"/>
        <v>5.5986006248149964E-2</v>
      </c>
      <c r="H25" s="6"/>
    </row>
    <row r="26" spans="1:8" x14ac:dyDescent="0.15">
      <c r="A26" s="1">
        <v>21</v>
      </c>
      <c r="B26" s="1" t="s">
        <v>411</v>
      </c>
      <c r="C26" s="6">
        <f>SUMPRODUCT((RTFPir!$A$4:$A$1084=21)*1,SVir!$M$4:$M$1084,RTFPir!$G$4:$G$1084)</f>
        <v>5.9448933346195068E-2</v>
      </c>
      <c r="D26" s="6">
        <f>SUMPRODUCT((logKir!$A$4:$A$1084=21)*1,SVir!$M$4:$M$1084,SKir!$M$4:$M$1084,logKir!$M$4:$M$1084-logHir!$M$4:$M$1084)</f>
        <v>1.8248906153891754E-3</v>
      </c>
      <c r="E26" s="6">
        <f>SUMPRODUCT((logQir!$A$4:$A$1084=21)*1,SVir!$M$4:$M$1084,SLir!$M$4:$M$1084,logQir!$G$4:$G$1084)</f>
        <v>-8.4194503841030811E-3</v>
      </c>
      <c r="F26" s="6">
        <f t="shared" si="0"/>
        <v>5.2854373577481156E-2</v>
      </c>
      <c r="H26" s="6"/>
    </row>
    <row r="27" spans="1:8" x14ac:dyDescent="0.15">
      <c r="A27" s="1">
        <v>7</v>
      </c>
      <c r="B27" s="1" t="s">
        <v>78</v>
      </c>
      <c r="C27" s="6">
        <f>SUMPRODUCT((RTFPir!$A$4:$A$1084=7)*1,SVir!$M$4:$M$1084,RTFPir!$G$4:$G$1084)</f>
        <v>-2.774602411763873E-2</v>
      </c>
      <c r="D27" s="6">
        <f>SUMPRODUCT((logKir!$A$4:$A$1084=7)*1,SVir!$M$4:$M$1084,SKir!$M$4:$M$1084,logKir!$M$4:$M$1084-logHir!$M$4:$M$1084)</f>
        <v>5.4839641800108231E-2</v>
      </c>
      <c r="E27" s="6">
        <f>SUMPRODUCT((logQir!$A$4:$A$1084=7)*1,SVir!$M$4:$M$1084,SLir!$M$4:$M$1084,logQir!$G$4:$G$1084)</f>
        <v>5.6564874291911557E-3</v>
      </c>
      <c r="F27" s="6">
        <f t="shared" si="0"/>
        <v>3.2750105111660655E-2</v>
      </c>
      <c r="H27" s="6"/>
    </row>
    <row r="28" spans="1:8" x14ac:dyDescent="0.15">
      <c r="A28" s="1">
        <v>40</v>
      </c>
      <c r="B28" s="1" t="s">
        <v>322</v>
      </c>
      <c r="C28" s="6">
        <f>SUMPRODUCT((RTFPir!$A$4:$A$1084=40)*1,SVir!$M$4:$M$1084,RTFPir!$G$4:$G$1084)</f>
        <v>6.4442547936745878E-3</v>
      </c>
      <c r="D28" s="6">
        <f>SUMPRODUCT((logKir!$A$4:$A$1084=40)*1,SVir!$M$4:$M$1084,SKir!$M$4:$M$1084,logKir!$M$4:$M$1084-logHir!$M$4:$M$1084)</f>
        <v>-2.5985790603870296E-2</v>
      </c>
      <c r="E28" s="6">
        <f>SUMPRODUCT((logQir!$A$4:$A$1084=40)*1,SVir!$M$4:$M$1084,SLir!$M$4:$M$1084,logQir!$G$4:$G$1084)</f>
        <v>4.635231244139526E-2</v>
      </c>
      <c r="F28" s="6">
        <f t="shared" si="0"/>
        <v>2.6810776631199552E-2</v>
      </c>
      <c r="H28" s="6"/>
    </row>
    <row r="29" spans="1:8" x14ac:dyDescent="0.15">
      <c r="A29" s="1">
        <v>19</v>
      </c>
      <c r="B29" s="1" t="s">
        <v>120</v>
      </c>
      <c r="C29" s="6">
        <f>SUMPRODUCT((RTFPir!$A$4:$A$1084=19)*1,SVir!$M$4:$M$1084,RTFPir!$G$4:$G$1084)</f>
        <v>-1.6443334476482101E-2</v>
      </c>
      <c r="D29" s="6">
        <f>SUMPRODUCT((logKir!$A$4:$A$1084=19)*1,SVir!$M$4:$M$1084,SKir!$M$4:$M$1084,logKir!$M$4:$M$1084-logHir!$M$4:$M$1084)</f>
        <v>2.0558592893949922E-2</v>
      </c>
      <c r="E29" s="6">
        <f>SUMPRODUCT((logQir!$A$4:$A$1084=19)*1,SVir!$M$4:$M$1084,SLir!$M$4:$M$1084,logQir!$G$4:$G$1084)</f>
        <v>1.6841910867106027E-2</v>
      </c>
      <c r="F29" s="6">
        <f t="shared" si="0"/>
        <v>2.0957169284573848E-2</v>
      </c>
      <c r="H29" s="6"/>
    </row>
    <row r="30" spans="1:8" x14ac:dyDescent="0.15">
      <c r="A30" s="1">
        <v>37</v>
      </c>
      <c r="B30" s="1" t="s">
        <v>315</v>
      </c>
      <c r="C30" s="6">
        <f>SUMPRODUCT((RTFPir!$A$4:$A$1084=37)*1,SVir!$M$4:$M$1084,RTFPir!$G$4:$G$1084)</f>
        <v>-1.1431859079784418E-2</v>
      </c>
      <c r="D30" s="6">
        <f>SUMPRODUCT((logKir!$A$4:$A$1084=37)*1,SVir!$M$4:$M$1084,SKir!$M$4:$M$1084,logKir!$M$4:$M$1084-logHir!$M$4:$M$1084)</f>
        <v>-3.2462203795362134E-3</v>
      </c>
      <c r="E30" s="6">
        <f>SUMPRODUCT((logQir!$A$4:$A$1084=37)*1,SVir!$M$4:$M$1084,SLir!$M$4:$M$1084,logQir!$G$4:$G$1084)</f>
        <v>2.7917498823976192E-2</v>
      </c>
      <c r="F30" s="6">
        <f t="shared" si="0"/>
        <v>1.3239419364655561E-2</v>
      </c>
      <c r="H30" s="6"/>
    </row>
    <row r="31" spans="1:8" x14ac:dyDescent="0.15">
      <c r="A31" s="1">
        <v>20</v>
      </c>
      <c r="B31" s="1" t="s">
        <v>413</v>
      </c>
      <c r="C31" s="6">
        <f>SUMPRODUCT((RTFPir!$A$4:$A$1084=20)*1,SVir!$M$4:$M$1084,RTFPir!$G$4:$G$1084)</f>
        <v>-2.2241390788435775E-2</v>
      </c>
      <c r="D31" s="6">
        <f>SUMPRODUCT((logKir!$A$4:$A$1084=20)*1,SVir!$M$4:$M$1084,SKir!$M$4:$M$1084,logKir!$M$4:$M$1084-logHir!$M$4:$M$1084)</f>
        <v>1.9264159356226138E-2</v>
      </c>
      <c r="E31" s="6">
        <f>SUMPRODUCT((logQir!$A$4:$A$1084=20)*1,SVir!$M$4:$M$1084,SLir!$M$4:$M$1084,logQir!$G$4:$G$1084)</f>
        <v>1.3699608165880891E-2</v>
      </c>
      <c r="F31" s="6">
        <f t="shared" si="0"/>
        <v>1.0722376733671254E-2</v>
      </c>
      <c r="H31" s="6"/>
    </row>
    <row r="32" spans="1:8" x14ac:dyDescent="0.15">
      <c r="A32" s="1">
        <v>4</v>
      </c>
      <c r="B32" s="1" t="s">
        <v>414</v>
      </c>
      <c r="C32" s="6">
        <f>SUMPRODUCT((RTFPir!$A$4:$A$1084=4)*1,SVir!$M$4:$M$1084,RTFPir!$G$4:$G$1084)</f>
        <v>-6.4709774040553281E-2</v>
      </c>
      <c r="D32" s="6">
        <f>SUMPRODUCT((logKir!$A$4:$A$1084=4)*1,SVir!$M$4:$M$1084,SKir!$M$4:$M$1084,logKir!$M$4:$M$1084-logHir!$M$4:$M$1084)</f>
        <v>1.5606237375479741E-2</v>
      </c>
      <c r="E32" s="6">
        <f>SUMPRODUCT((logQir!$A$4:$A$1084=4)*1,SVir!$M$4:$M$1084,SLir!$M$4:$M$1084,logQir!$G$4:$G$1084)</f>
        <v>4.1750143028642994E-2</v>
      </c>
      <c r="F32" s="6">
        <f t="shared" si="0"/>
        <v>-7.3533936364305469E-3</v>
      </c>
      <c r="H32" s="6"/>
    </row>
    <row r="33" spans="1:8" x14ac:dyDescent="0.15">
      <c r="A33" s="1">
        <v>31</v>
      </c>
      <c r="B33" s="1" t="s">
        <v>415</v>
      </c>
      <c r="C33" s="6">
        <f>SUMPRODUCT((RTFPir!$A$4:$A$1084=31)*1,SVir!$M$4:$M$1084,RTFPir!$G$4:$G$1084)</f>
        <v>-5.6416192352968443E-2</v>
      </c>
      <c r="D33" s="6">
        <f>SUMPRODUCT((logKir!$A$4:$A$1084=31)*1,SVir!$M$4:$M$1084,SKir!$M$4:$M$1084,logKir!$M$4:$M$1084-logHir!$M$4:$M$1084)</f>
        <v>-9.9202540092695208E-3</v>
      </c>
      <c r="E33" s="6">
        <f>SUMPRODUCT((logQir!$A$4:$A$1084=31)*1,SVir!$M$4:$M$1084,SLir!$M$4:$M$1084,logQir!$G$4:$G$1084)</f>
        <v>5.7013512669447257E-2</v>
      </c>
      <c r="F33" s="6">
        <f t="shared" si="0"/>
        <v>-9.3229336927907122E-3</v>
      </c>
      <c r="H33" s="6"/>
    </row>
    <row r="34" spans="1:8" x14ac:dyDescent="0.15">
      <c r="A34" s="1">
        <v>38</v>
      </c>
      <c r="B34" s="1" t="s">
        <v>317</v>
      </c>
      <c r="C34" s="6">
        <f>SUMPRODUCT((RTFPir!$A$4:$A$1084=38)*1,SVir!$M$4:$M$1084,RTFPir!$G$4:$G$1084)</f>
        <v>-2.8239307980701275E-2</v>
      </c>
      <c r="D34" s="6">
        <f>SUMPRODUCT((logKir!$A$4:$A$1084=38)*1,SVir!$M$4:$M$1084,SKir!$M$4:$M$1084,logKir!$M$4:$M$1084-logHir!$M$4:$M$1084)</f>
        <v>-5.4944275360507887E-4</v>
      </c>
      <c r="E34" s="6">
        <f>SUMPRODUCT((logQir!$A$4:$A$1084=38)*1,SVir!$M$4:$M$1084,SLir!$M$4:$M$1084,logQir!$G$4:$G$1084)</f>
        <v>1.7668840704261168E-2</v>
      </c>
      <c r="F34" s="6">
        <f t="shared" si="0"/>
        <v>-1.1119910030045185E-2</v>
      </c>
      <c r="H34" s="6"/>
    </row>
    <row r="35" spans="1:8" x14ac:dyDescent="0.15">
      <c r="A35" s="1">
        <v>1</v>
      </c>
      <c r="B35" s="1" t="s">
        <v>2</v>
      </c>
      <c r="C35" s="6">
        <f>SUMPRODUCT((RTFPir!$A$4:$A$1084=1)*1,SVir!$M$4:$M$1084,RTFPir!$G$4:$G$1084)</f>
        <v>-9.554043981125665E-2</v>
      </c>
      <c r="D35" s="6">
        <f>SUMPRODUCT((logKir!$A$4:$A$1084=1)*1,SVir!$M$4:$M$1084,SKir!$M$4:$M$1084,logKir!$M$4:$M$1084-logHir!$M$4:$M$1084)</f>
        <v>3.263813023910489E-2</v>
      </c>
      <c r="E35" s="6">
        <f>SUMPRODUCT((logQir!$A$4:$A$1084=1)*1,SVir!$M$4:$M$1084,SLir!$M$4:$M$1084,logQir!$G$4:$G$1084)</f>
        <v>4.2459490190620015E-2</v>
      </c>
      <c r="F35" s="6">
        <f t="shared" si="0"/>
        <v>-2.0442819381531745E-2</v>
      </c>
      <c r="H35" s="6"/>
    </row>
    <row r="36" spans="1:8" x14ac:dyDescent="0.15">
      <c r="A36" s="1">
        <v>36</v>
      </c>
      <c r="B36" s="1" t="s">
        <v>313</v>
      </c>
      <c r="C36" s="6">
        <f>SUMPRODUCT((RTFPir!$A$4:$A$1084=36)*1,SVir!$M$4:$M$1084,RTFPir!$G$4:$G$1084)</f>
        <v>-4.1087324190251531E-2</v>
      </c>
      <c r="D36" s="6">
        <f>SUMPRODUCT((logKir!$A$4:$A$1084=36)*1,SVir!$M$4:$M$1084,SKir!$M$4:$M$1084,logKir!$M$4:$M$1084-logHir!$M$4:$M$1084)</f>
        <v>-3.7593845163661516E-2</v>
      </c>
      <c r="E36" s="6">
        <f>SUMPRODUCT((logQir!$A$4:$A$1084=36)*1,SVir!$M$4:$M$1084,SLir!$M$4:$M$1084,logQir!$G$4:$G$1084)</f>
        <v>2.7621387173795992E-2</v>
      </c>
      <c r="F36" s="6">
        <f t="shared" si="0"/>
        <v>-5.1059782180117058E-2</v>
      </c>
      <c r="H36" s="6"/>
    </row>
    <row r="37" spans="1:8" x14ac:dyDescent="0.15">
      <c r="A37" s="1">
        <v>15</v>
      </c>
      <c r="B37" s="1" t="s">
        <v>416</v>
      </c>
      <c r="C37" s="6">
        <f>SUMPRODUCT((RTFPir!$A$4:$A$1084=15)*1,SVir!$M$4:$M$1084,RTFPir!$G$4:$G$1084)</f>
        <v>-0.11312094780479082</v>
      </c>
      <c r="D37" s="6">
        <f>SUMPRODUCT((logKir!$A$4:$A$1084=15)*1,SVir!$M$4:$M$1084,SKir!$M$4:$M$1084,logKir!$M$4:$M$1084-logHir!$M$4:$M$1084)</f>
        <v>5.4748917367349395E-2</v>
      </c>
      <c r="E37" s="6">
        <f>SUMPRODUCT((logQir!$A$4:$A$1084=15)*1,SVir!$M$4:$M$1084,SLir!$M$4:$M$1084,logQir!$G$4:$G$1084)</f>
        <v>1.1491520870840161E-3</v>
      </c>
      <c r="F37" s="6">
        <f t="shared" si="0"/>
        <v>-5.7222878350357408E-2</v>
      </c>
      <c r="H37" s="6"/>
    </row>
    <row r="38" spans="1:8" x14ac:dyDescent="0.15">
      <c r="A38" s="1">
        <v>30</v>
      </c>
      <c r="B38" s="1" t="s">
        <v>392</v>
      </c>
      <c r="C38" s="6">
        <f>SUMPRODUCT((RTFPir!$A$4:$A$1084=30)*1,SVir!$M$4:$M$1084,RTFPir!$G$4:$G$1084)</f>
        <v>-9.6092187068842733E-2</v>
      </c>
      <c r="D38" s="6">
        <f>SUMPRODUCT((logKir!$A$4:$A$1084=30)*1,SVir!$M$4:$M$1084,SKir!$M$4:$M$1084,logKir!$M$4:$M$1084-logHir!$M$4:$M$1084)</f>
        <v>2.8729317964067226E-2</v>
      </c>
      <c r="E38" s="6">
        <f>SUMPRODUCT((logQir!$A$4:$A$1084=30)*1,SVir!$M$4:$M$1084,SLir!$M$4:$M$1084,logQir!$G$4:$G$1084)</f>
        <v>9.5821061796624342E-3</v>
      </c>
      <c r="F38" s="6">
        <f t="shared" si="0"/>
        <v>-5.7780762925113083E-2</v>
      </c>
      <c r="H38" s="6"/>
    </row>
    <row r="39" spans="1:8" x14ac:dyDescent="0.15">
      <c r="A39" s="1">
        <v>5</v>
      </c>
      <c r="B39" s="1" t="s">
        <v>65</v>
      </c>
      <c r="C39" s="6">
        <f>SUMPRODUCT((RTFPir!$A$4:$A$1084=5)*1,SVir!$M$4:$M$1084,RTFPir!$G$4:$G$1084)</f>
        <v>-5.5996862623691926E-2</v>
      </c>
      <c r="D39" s="6">
        <f>SUMPRODUCT((logKir!$A$4:$A$1084=5)*1,SVir!$M$4:$M$1084,SKir!$M$4:$M$1084,logKir!$M$4:$M$1084-logHir!$M$4:$M$1084)</f>
        <v>-2.0643054584363212E-2</v>
      </c>
      <c r="E39" s="6">
        <f>SUMPRODUCT((logQir!$A$4:$A$1084=5)*1,SVir!$M$4:$M$1084,SLir!$M$4:$M$1084,logQir!$G$4:$G$1084)</f>
        <v>1.8817732208079058E-2</v>
      </c>
      <c r="F39" s="6">
        <f t="shared" si="0"/>
        <v>-5.7822184999976073E-2</v>
      </c>
      <c r="H39" s="6"/>
    </row>
    <row r="40" spans="1:8" x14ac:dyDescent="0.15">
      <c r="A40" s="1">
        <v>41</v>
      </c>
      <c r="B40" s="1" t="s">
        <v>324</v>
      </c>
      <c r="C40" s="6">
        <f>SUMPRODUCT((RTFPir!$A$4:$A$1084=41)*1,SVir!$M$4:$M$1084,RTFPir!$G$4:$G$1084)</f>
        <v>-8.0598588649632319E-2</v>
      </c>
      <c r="D40" s="6">
        <f>SUMPRODUCT((logKir!$A$4:$A$1084=41)*1,SVir!$M$4:$M$1084,SKir!$M$4:$M$1084,logKir!$M$4:$M$1084-logHir!$M$4:$M$1084)</f>
        <v>2.6193623289278538E-3</v>
      </c>
      <c r="E40" s="6">
        <f>SUMPRODUCT((logQir!$A$4:$A$1084=41)*1,SVir!$M$4:$M$1084,SLir!$M$4:$M$1084,logQir!$G$4:$G$1084)</f>
        <v>1.707898772354615E-2</v>
      </c>
      <c r="F40" s="6">
        <f t="shared" si="0"/>
        <v>-6.0900238597158311E-2</v>
      </c>
      <c r="H40" s="6"/>
    </row>
    <row r="41" spans="1:8" x14ac:dyDescent="0.15">
      <c r="A41" s="1">
        <v>43</v>
      </c>
      <c r="B41" s="1" t="s">
        <v>417</v>
      </c>
      <c r="C41" s="6">
        <f>SUMPRODUCT((RTFPir!$A$4:$A$1084=43)*1,SVir!$M$4:$M$1084,RTFPir!$G$4:$G$1084)</f>
        <v>-5.7000324779041427E-2</v>
      </c>
      <c r="D41" s="6">
        <f>SUMPRODUCT((logKir!$A$4:$A$1084=43)*1,SVir!$M$4:$M$1084,SKir!$M$4:$M$1084,logKir!$M$4:$M$1084-logHir!$M$4:$M$1084)</f>
        <v>-4.1381608607904324E-2</v>
      </c>
      <c r="E41" s="6">
        <f>SUMPRODUCT((logQir!$A$4:$A$1084=43)*1,SVir!$M$4:$M$1084,SLir!$M$4:$M$1084,logQir!$G$4:$G$1084)</f>
        <v>2.091167414235473E-2</v>
      </c>
      <c r="F41" s="6">
        <f t="shared" si="0"/>
        <v>-7.7470259244591028E-2</v>
      </c>
      <c r="H41" s="6"/>
    </row>
    <row r="42" spans="1:8" x14ac:dyDescent="0.15">
      <c r="A42" s="1">
        <v>2</v>
      </c>
      <c r="B42" s="1" t="s">
        <v>50</v>
      </c>
      <c r="C42" s="6">
        <f>SUMPRODUCT((RTFPir!$A$4:$A$1084=2)*1,SVir!$M$4:$M$1084,RTFPir!$G$4:$G$1084)</f>
        <v>-0.10546860545428646</v>
      </c>
      <c r="D42" s="6">
        <f>SUMPRODUCT((logKir!$A$4:$A$1084=2)*1,SVir!$M$4:$M$1084,SKir!$M$4:$M$1084,logKir!$M$4:$M$1084-logHir!$M$4:$M$1084)</f>
        <v>-1.3902058657858563E-2</v>
      </c>
      <c r="E42" s="6">
        <f>SUMPRODUCT((logQir!$A$4:$A$1084=2)*1,SVir!$M$4:$M$1084,SLir!$M$4:$M$1084,logQir!$G$4:$G$1084)</f>
        <v>2.019959896927926E-2</v>
      </c>
      <c r="F42" s="6">
        <f t="shared" si="0"/>
        <v>-9.9171065142865777E-2</v>
      </c>
      <c r="H42" s="6"/>
    </row>
    <row r="43" spans="1:8" x14ac:dyDescent="0.15">
      <c r="A43" s="1">
        <v>6</v>
      </c>
      <c r="B43" s="1" t="s">
        <v>73</v>
      </c>
      <c r="C43" s="6">
        <f>SUMPRODUCT((RTFPir!$A$4:$A$1084=6)*1,SVir!$M$4:$M$1084,RTFPir!$G$4:$G$1084)</f>
        <v>-7.5356682363115726E-2</v>
      </c>
      <c r="D43" s="6">
        <f>SUMPRODUCT((logKir!$A$4:$A$1084=6)*1,SVir!$M$4:$M$1084,SKir!$M$4:$M$1084,logKir!$M$4:$M$1084-logHir!$M$4:$M$1084)</f>
        <v>-3.6858520262475672E-2</v>
      </c>
      <c r="E43" s="6">
        <f>SUMPRODUCT((logQir!$A$4:$A$1084=6)*1,SVir!$M$4:$M$1084,SLir!$M$4:$M$1084,logQir!$G$4:$G$1084)</f>
        <v>5.5878908620856918E-3</v>
      </c>
      <c r="F43" s="6">
        <f t="shared" si="0"/>
        <v>-0.10662731176350571</v>
      </c>
      <c r="H43" s="6"/>
    </row>
    <row r="44" spans="1:8" x14ac:dyDescent="0.15">
      <c r="A44" s="1">
        <v>46</v>
      </c>
      <c r="B44" s="1" t="s">
        <v>334</v>
      </c>
      <c r="C44" s="6">
        <f>SUMPRODUCT((RTFPir!$A$4:$A$1084=46)*1,SVir!$M$4:$M$1084,RTFPir!$G$4:$G$1084)</f>
        <v>-9.9475827436681097E-2</v>
      </c>
      <c r="D44" s="6">
        <f>SUMPRODUCT((logKir!$A$4:$A$1084=46)*1,SVir!$M$4:$M$1084,SKir!$M$4:$M$1084,logKir!$M$4:$M$1084-logHir!$M$4:$M$1084)</f>
        <v>-3.9082859730206213E-2</v>
      </c>
      <c r="E44" s="6">
        <f>SUMPRODUCT((logQir!$A$4:$A$1084=46)*1,SVir!$M$4:$M$1084,SLir!$M$4:$M$1084,logQir!$G$4:$G$1084)</f>
        <v>2.4571449005215677E-2</v>
      </c>
      <c r="F44" s="6">
        <f t="shared" si="0"/>
        <v>-0.11398723816167161</v>
      </c>
      <c r="H44" s="6"/>
    </row>
    <row r="45" spans="1:8" x14ac:dyDescent="0.15">
      <c r="A45" s="1">
        <v>3</v>
      </c>
      <c r="B45" s="1" t="s">
        <v>53</v>
      </c>
      <c r="C45" s="6">
        <f>SUMPRODUCT((RTFPir!$A$4:$A$1084=3)*1,SVir!$M$4:$M$1084,RTFPir!$G$4:$G$1084)</f>
        <v>-9.9557325754935769E-2</v>
      </c>
      <c r="D45" s="6">
        <f>SUMPRODUCT((logKir!$A$4:$A$1084=3)*1,SVir!$M$4:$M$1084,SKir!$M$4:$M$1084,logKir!$M$4:$M$1084-logHir!$M$4:$M$1084)</f>
        <v>-3.6273350110441333E-2</v>
      </c>
      <c r="E45" s="6">
        <f>SUMPRODUCT((logQir!$A$4:$A$1084=3)*1,SVir!$M$4:$M$1084,SLir!$M$4:$M$1084,logQir!$G$4:$G$1084)</f>
        <v>1.7259796798370711E-2</v>
      </c>
      <c r="F45" s="6">
        <f t="shared" si="0"/>
        <v>-0.1185708790670064</v>
      </c>
      <c r="H45" s="6"/>
    </row>
    <row r="46" spans="1:8" x14ac:dyDescent="0.15">
      <c r="A46" s="1">
        <v>39</v>
      </c>
      <c r="B46" s="1" t="s">
        <v>421</v>
      </c>
      <c r="C46" s="6">
        <f>SUMPRODUCT((RTFPir!$A$4:$A$1084=39)*1,SVir!$M$4:$M$1084,RTFPir!$G$4:$G$1084)</f>
        <v>-0.12228656900582788</v>
      </c>
      <c r="D46" s="6">
        <f>SUMPRODUCT((logKir!$A$4:$A$1084=39)*1,SVir!$M$4:$M$1084,SKir!$M$4:$M$1084,logKir!$M$4:$M$1084-logHir!$M$4:$M$1084)</f>
        <v>-3.5985738326779704E-2</v>
      </c>
      <c r="E46" s="6">
        <f>SUMPRODUCT((logQir!$A$4:$A$1084=39)*1,SVir!$M$4:$M$1084,SLir!$M$4:$M$1084,logQir!$G$4:$G$1084)</f>
        <v>3.2176277784327252E-2</v>
      </c>
      <c r="F46" s="6">
        <f t="shared" si="0"/>
        <v>-0.12609602954828034</v>
      </c>
      <c r="H46" s="6"/>
    </row>
    <row r="47" spans="1:8" x14ac:dyDescent="0.15">
      <c r="A47" s="1">
        <v>45</v>
      </c>
      <c r="B47" s="1" t="s">
        <v>418</v>
      </c>
      <c r="C47" s="6">
        <f>SUMPRODUCT((RTFPir!$A$4:$A$1084=45)*1,SVir!$M$4:$M$1084,RTFPir!$G$4:$G$1084)</f>
        <v>-9.9275182330195069E-2</v>
      </c>
      <c r="D47" s="6">
        <f>SUMPRODUCT((logKir!$A$4:$A$1084=45)*1,SVir!$M$4:$M$1084,SKir!$M$4:$M$1084,logKir!$M$4:$M$1084-logHir!$M$4:$M$1084)</f>
        <v>-5.9186828133910165E-2</v>
      </c>
      <c r="E47" s="6">
        <f>SUMPRODUCT((logQir!$A$4:$A$1084=45)*1,SVir!$M$4:$M$1084,SLir!$M$4:$M$1084,logQir!$G$4:$G$1084)</f>
        <v>2.858871059764731E-2</v>
      </c>
      <c r="F47" s="6">
        <f t="shared" si="0"/>
        <v>-0.12987329986645793</v>
      </c>
      <c r="H47" s="6"/>
    </row>
    <row r="48" spans="1:8" x14ac:dyDescent="0.15">
      <c r="A48" s="1">
        <v>32</v>
      </c>
      <c r="B48" s="1" t="s">
        <v>419</v>
      </c>
      <c r="C48" s="6">
        <f>SUMPRODUCT((RTFPir!$A$4:$A$1084=32)*1,SVir!$M$4:$M$1084,RTFPir!$G$4:$G$1084)</f>
        <v>-0.11398975433608949</v>
      </c>
      <c r="D48" s="6">
        <f>SUMPRODUCT((logKir!$A$4:$A$1084=32)*1,SVir!$M$4:$M$1084,SKir!$M$4:$M$1084,logKir!$M$4:$M$1084-logHir!$M$4:$M$1084)</f>
        <v>-4.3892428826782577E-2</v>
      </c>
      <c r="E48" s="6">
        <f>SUMPRODUCT((logQir!$A$4:$A$1084=32)*1,SVir!$M$4:$M$1084,SLir!$M$4:$M$1084,logQir!$G$4:$G$1084)</f>
        <v>2.4068055897503882E-2</v>
      </c>
      <c r="F48" s="6">
        <f t="shared" si="0"/>
        <v>-0.13381412726536818</v>
      </c>
      <c r="H48" s="6"/>
    </row>
    <row r="49" spans="1:8" x14ac:dyDescent="0.15">
      <c r="A49" s="1">
        <v>42</v>
      </c>
      <c r="B49" s="1" t="s">
        <v>420</v>
      </c>
      <c r="C49" s="6">
        <f>SUMPRODUCT((RTFPir!$A$4:$A$1084=42)*1,SVir!$M$4:$M$1084,RTFPir!$G$4:$G$1084)</f>
        <v>-0.1351824320282928</v>
      </c>
      <c r="D49" s="6">
        <f>SUMPRODUCT((logKir!$A$4:$A$1084=42)*1,SVir!$M$4:$M$1084,SKir!$M$4:$M$1084,logKir!$M$4:$M$1084-logHir!$M$4:$M$1084)</f>
        <v>-3.8259642387794258E-2</v>
      </c>
      <c r="E49" s="6">
        <f>SUMPRODUCT((logQir!$A$4:$A$1084=42)*1,SVir!$M$4:$M$1084,SLir!$M$4:$M$1084,logQir!$G$4:$G$1084)</f>
        <v>3.5120005569167008E-2</v>
      </c>
      <c r="F49" s="6">
        <f t="shared" si="0"/>
        <v>-0.13832206884692005</v>
      </c>
      <c r="H49" s="6"/>
    </row>
    <row r="50" spans="1:8" x14ac:dyDescent="0.15">
      <c r="A50" s="1">
        <v>47</v>
      </c>
      <c r="B50" s="1" t="s">
        <v>338</v>
      </c>
      <c r="C50" s="6">
        <f>SUMPRODUCT((RTFPir!$A$4:$A$1084=47)*1,SVir!$M$4:$M$1084,RTFPir!$G$4:$G$1084)</f>
        <v>-0.23661492486075933</v>
      </c>
      <c r="D50" s="6">
        <f>SUMPRODUCT((logKir!$A$4:$A$1084=47)*1,SVir!$M$4:$M$1084,SKir!$M$4:$M$1084,logKir!$M$4:$M$1084-logHir!$M$4:$M$1084)</f>
        <v>-2.7343517614126869E-2</v>
      </c>
      <c r="E50" s="6">
        <f>SUMPRODUCT((logQir!$A$4:$A$1084=47)*1,SVir!$M$4:$M$1084,SLir!$M$4:$M$1084,logQir!$G$4:$G$1084)</f>
        <v>3.32480945972407E-2</v>
      </c>
      <c r="F50" s="6">
        <f t="shared" si="0"/>
        <v>-0.23071034787764549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/>
  <dimension ref="A1:I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 x14ac:dyDescent="0.15">
      <c r="A1" s="1" t="s">
        <v>30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 x14ac:dyDescent="0.15">
      <c r="A4" s="1">
        <v>1</v>
      </c>
      <c r="B4" s="1" t="s">
        <v>2</v>
      </c>
      <c r="C4" s="1">
        <v>1</v>
      </c>
      <c r="D4" s="1" t="s">
        <v>9</v>
      </c>
      <c r="E4" s="2">
        <v>348292.9139616788</v>
      </c>
      <c r="F4" s="2">
        <v>852133.91322534718</v>
      </c>
      <c r="G4" s="2">
        <v>1124855.0872877869</v>
      </c>
      <c r="H4" s="2">
        <v>840604.16854943475</v>
      </c>
      <c r="I4" s="2">
        <v>789356.76754844829</v>
      </c>
    </row>
    <row r="5" spans="1:9" x14ac:dyDescent="0.15">
      <c r="A5" s="1">
        <v>1</v>
      </c>
      <c r="B5" s="1" t="s">
        <v>2</v>
      </c>
      <c r="C5" s="1">
        <v>2</v>
      </c>
      <c r="D5" s="1" t="s">
        <v>10</v>
      </c>
      <c r="E5" s="2">
        <v>86678.67526241501</v>
      </c>
      <c r="F5" s="2">
        <v>171308.5437756858</v>
      </c>
      <c r="G5" s="2">
        <v>83300.594995444684</v>
      </c>
      <c r="H5" s="2">
        <v>31615.824704475337</v>
      </c>
      <c r="I5" s="2">
        <v>15731.23974022686</v>
      </c>
    </row>
    <row r="6" spans="1:9" x14ac:dyDescent="0.15">
      <c r="A6" s="1">
        <v>1</v>
      </c>
      <c r="B6" s="1" t="s">
        <v>7</v>
      </c>
      <c r="C6" s="1">
        <v>3</v>
      </c>
      <c r="D6" s="1" t="s">
        <v>17</v>
      </c>
      <c r="E6" s="2">
        <v>195466.68958757812</v>
      </c>
      <c r="F6" s="2">
        <v>458752.06965123321</v>
      </c>
      <c r="G6" s="2">
        <v>607329.28542592726</v>
      </c>
      <c r="H6" s="2">
        <v>687557.96476545313</v>
      </c>
      <c r="I6" s="2">
        <v>537987.31110364338</v>
      </c>
    </row>
    <row r="7" spans="1:9" x14ac:dyDescent="0.15">
      <c r="A7" s="1">
        <v>1</v>
      </c>
      <c r="B7" s="1" t="s">
        <v>7</v>
      </c>
      <c r="C7" s="1">
        <v>4</v>
      </c>
      <c r="D7" s="1" t="s">
        <v>18</v>
      </c>
      <c r="E7" s="2">
        <v>11141.199167344688</v>
      </c>
      <c r="F7" s="2">
        <v>20029.215240238849</v>
      </c>
      <c r="G7" s="2">
        <v>27121.244538143554</v>
      </c>
      <c r="H7" s="2">
        <v>20982.100218060146</v>
      </c>
      <c r="I7" s="2">
        <v>10752.801736610763</v>
      </c>
    </row>
    <row r="8" spans="1:9" x14ac:dyDescent="0.15">
      <c r="A8" s="1">
        <v>1</v>
      </c>
      <c r="B8" s="1" t="s">
        <v>7</v>
      </c>
      <c r="C8" s="1">
        <v>5</v>
      </c>
      <c r="D8" s="1" t="s">
        <v>19</v>
      </c>
      <c r="E8" s="2">
        <v>60872.965681548121</v>
      </c>
      <c r="F8" s="2">
        <v>125436.60574812043</v>
      </c>
      <c r="G8" s="2">
        <v>244382.6007237554</v>
      </c>
      <c r="H8" s="2">
        <v>215559.59657353212</v>
      </c>
      <c r="I8" s="2">
        <v>139738.94892581648</v>
      </c>
    </row>
    <row r="9" spans="1:9" x14ac:dyDescent="0.15">
      <c r="A9" s="1">
        <v>1</v>
      </c>
      <c r="B9" s="1" t="s">
        <v>7</v>
      </c>
      <c r="C9" s="1">
        <v>6</v>
      </c>
      <c r="D9" s="1" t="s">
        <v>3</v>
      </c>
      <c r="E9" s="2">
        <v>6668.2766314265127</v>
      </c>
      <c r="F9" s="2">
        <v>27447.18965049227</v>
      </c>
      <c r="G9" s="2">
        <v>33741.841269680408</v>
      </c>
      <c r="H9" s="2">
        <v>33824.093475993315</v>
      </c>
      <c r="I9" s="2">
        <v>29309.682881101755</v>
      </c>
    </row>
    <row r="10" spans="1:9" x14ac:dyDescent="0.15">
      <c r="A10" s="1">
        <v>1</v>
      </c>
      <c r="B10" s="1" t="s">
        <v>7</v>
      </c>
      <c r="C10" s="1">
        <v>7</v>
      </c>
      <c r="D10" s="1" t="s">
        <v>20</v>
      </c>
      <c r="E10" s="2">
        <v>5958.6351012592531</v>
      </c>
      <c r="F10" s="2">
        <v>66379.329348095518</v>
      </c>
      <c r="G10" s="2">
        <v>142759.00656314628</v>
      </c>
      <c r="H10" s="2">
        <v>245123.36540539563</v>
      </c>
      <c r="I10" s="2">
        <v>50354.929637645371</v>
      </c>
    </row>
    <row r="11" spans="1:9" x14ac:dyDescent="0.15">
      <c r="A11" s="1">
        <v>1</v>
      </c>
      <c r="B11" s="1" t="s">
        <v>7</v>
      </c>
      <c r="C11" s="1">
        <v>8</v>
      </c>
      <c r="D11" s="1" t="s">
        <v>21</v>
      </c>
      <c r="E11" s="2">
        <v>25781.364139512592</v>
      </c>
      <c r="F11" s="2">
        <v>92363.65689186813</v>
      </c>
      <c r="G11" s="2">
        <v>141295.26053338591</v>
      </c>
      <c r="H11" s="2">
        <v>128636.35805251019</v>
      </c>
      <c r="I11" s="2">
        <v>49204.947866241797</v>
      </c>
    </row>
    <row r="12" spans="1:9" x14ac:dyDescent="0.15">
      <c r="A12" s="1">
        <v>1</v>
      </c>
      <c r="B12" s="1" t="s">
        <v>7</v>
      </c>
      <c r="C12" s="1">
        <v>9</v>
      </c>
      <c r="D12" s="1" t="s">
        <v>22</v>
      </c>
      <c r="E12" s="2">
        <v>78265.504596341707</v>
      </c>
      <c r="F12" s="2">
        <v>136095.72432642122</v>
      </c>
      <c r="G12" s="2">
        <v>86274.661005675327</v>
      </c>
      <c r="H12" s="2">
        <v>88836.10825369168</v>
      </c>
      <c r="I12" s="2">
        <v>116030.51584130459</v>
      </c>
    </row>
    <row r="13" spans="1:9" x14ac:dyDescent="0.15">
      <c r="A13" s="1">
        <v>1</v>
      </c>
      <c r="B13" s="1" t="s">
        <v>7</v>
      </c>
      <c r="C13" s="1">
        <v>10</v>
      </c>
      <c r="D13" s="1" t="s">
        <v>23</v>
      </c>
      <c r="E13" s="2">
        <v>19104.60932656558</v>
      </c>
      <c r="F13" s="2">
        <v>77658.217420474175</v>
      </c>
      <c r="G13" s="2">
        <v>126252.88950390248</v>
      </c>
      <c r="H13" s="2">
        <v>121768.74007575364</v>
      </c>
      <c r="I13" s="2">
        <v>58225.269318846767</v>
      </c>
    </row>
    <row r="14" spans="1:9" x14ac:dyDescent="0.15">
      <c r="A14" s="1">
        <v>1</v>
      </c>
      <c r="B14" s="1" t="s">
        <v>7</v>
      </c>
      <c r="C14" s="1">
        <v>11</v>
      </c>
      <c r="D14" s="1" t="s">
        <v>24</v>
      </c>
      <c r="E14" s="2">
        <v>28748.919354397072</v>
      </c>
      <c r="F14" s="2">
        <v>65362.17391348644</v>
      </c>
      <c r="G14" s="2">
        <v>65287.00747076072</v>
      </c>
      <c r="H14" s="2">
        <v>66768.810093557448</v>
      </c>
      <c r="I14" s="2">
        <v>54735.008809639316</v>
      </c>
    </row>
    <row r="15" spans="1:9" x14ac:dyDescent="0.15">
      <c r="A15" s="1">
        <v>1</v>
      </c>
      <c r="B15" s="1" t="s">
        <v>7</v>
      </c>
      <c r="C15" s="1">
        <v>12</v>
      </c>
      <c r="D15" s="1" t="s">
        <v>25</v>
      </c>
      <c r="E15" s="2">
        <v>2318.0409568876235</v>
      </c>
      <c r="F15" s="2">
        <v>21797.232363412073</v>
      </c>
      <c r="G15" s="2">
        <v>68825.261423759584</v>
      </c>
      <c r="H15" s="2">
        <v>155482.07519525269</v>
      </c>
      <c r="I15" s="2">
        <v>137609.08882301135</v>
      </c>
    </row>
    <row r="16" spans="1:9" x14ac:dyDescent="0.15">
      <c r="A16" s="1">
        <v>1</v>
      </c>
      <c r="B16" s="1" t="s">
        <v>7</v>
      </c>
      <c r="C16" s="1">
        <v>13</v>
      </c>
      <c r="D16" s="1" t="s">
        <v>26</v>
      </c>
      <c r="E16" s="2">
        <v>14258.29956928361</v>
      </c>
      <c r="F16" s="2">
        <v>19794.438285570108</v>
      </c>
      <c r="G16" s="2">
        <v>23358.282145473055</v>
      </c>
      <c r="H16" s="2">
        <v>139799.33156781207</v>
      </c>
      <c r="I16" s="2">
        <v>103312.3987709967</v>
      </c>
    </row>
    <row r="17" spans="1:9" x14ac:dyDescent="0.15">
      <c r="A17" s="1">
        <v>1</v>
      </c>
      <c r="B17" s="1" t="s">
        <v>7</v>
      </c>
      <c r="C17" s="1">
        <v>14</v>
      </c>
      <c r="D17" s="1" t="s">
        <v>27</v>
      </c>
      <c r="E17" s="2">
        <v>510.65442439095648</v>
      </c>
      <c r="F17" s="2">
        <v>2348.007328372802</v>
      </c>
      <c r="G17" s="2">
        <v>2490.7443660737481</v>
      </c>
      <c r="H17" s="2">
        <v>4988.6693336650642</v>
      </c>
      <c r="I17" s="2">
        <v>4103.4685259793323</v>
      </c>
    </row>
    <row r="18" spans="1:9" x14ac:dyDescent="0.15">
      <c r="A18" s="1">
        <v>1</v>
      </c>
      <c r="B18" s="1" t="s">
        <v>7</v>
      </c>
      <c r="C18" s="1">
        <v>15</v>
      </c>
      <c r="D18" s="1" t="s">
        <v>28</v>
      </c>
      <c r="E18" s="2">
        <v>81969.855930615362</v>
      </c>
      <c r="F18" s="2">
        <v>260727.82618857399</v>
      </c>
      <c r="G18" s="2">
        <v>351891.1834051506</v>
      </c>
      <c r="H18" s="2">
        <v>287767.5175673354</v>
      </c>
      <c r="I18" s="2">
        <v>168599.07533567288</v>
      </c>
    </row>
    <row r="19" spans="1:9" x14ac:dyDescent="0.15">
      <c r="A19" s="1">
        <v>1</v>
      </c>
      <c r="B19" s="1" t="s">
        <v>2</v>
      </c>
      <c r="C19" s="1">
        <v>16</v>
      </c>
      <c r="D19" s="1" t="s">
        <v>11</v>
      </c>
      <c r="E19" s="2">
        <v>252598.07022675418</v>
      </c>
      <c r="F19" s="2">
        <v>1421272.3888340516</v>
      </c>
      <c r="G19" s="2">
        <v>2212207.0895323199</v>
      </c>
      <c r="H19" s="2">
        <v>2244580.9533154983</v>
      </c>
      <c r="I19" s="2">
        <v>1318601.5633611584</v>
      </c>
    </row>
    <row r="20" spans="1:9" x14ac:dyDescent="0.15">
      <c r="A20" s="1">
        <v>1</v>
      </c>
      <c r="B20" s="1" t="s">
        <v>2</v>
      </c>
      <c r="C20" s="1">
        <v>17</v>
      </c>
      <c r="D20" s="1" t="s">
        <v>12</v>
      </c>
      <c r="E20" s="2">
        <v>52200.688374439022</v>
      </c>
      <c r="F20" s="2">
        <v>198381.88353371716</v>
      </c>
      <c r="G20" s="2">
        <v>412383.64916713937</v>
      </c>
      <c r="H20" s="2">
        <v>464670.7110805476</v>
      </c>
      <c r="I20" s="2">
        <v>402180.43201931659</v>
      </c>
    </row>
    <row r="21" spans="1:9" x14ac:dyDescent="0.15">
      <c r="A21" s="1">
        <v>1</v>
      </c>
      <c r="B21" s="1" t="s">
        <v>2</v>
      </c>
      <c r="C21" s="1">
        <v>18</v>
      </c>
      <c r="D21" s="1" t="s">
        <v>13</v>
      </c>
      <c r="E21" s="2">
        <v>383132.04408931528</v>
      </c>
      <c r="F21" s="2">
        <v>1334451.119984929</v>
      </c>
      <c r="G21" s="2">
        <v>2009446.8212896409</v>
      </c>
      <c r="H21" s="2">
        <v>2470520.7435692241</v>
      </c>
      <c r="I21" s="2">
        <v>1995265.4682451938</v>
      </c>
    </row>
    <row r="22" spans="1:9" x14ac:dyDescent="0.15">
      <c r="A22" s="1">
        <v>1</v>
      </c>
      <c r="B22" s="1" t="s">
        <v>2</v>
      </c>
      <c r="C22" s="1">
        <v>19</v>
      </c>
      <c r="D22" s="1" t="s">
        <v>14</v>
      </c>
      <c r="E22" s="2">
        <v>96060.323601145341</v>
      </c>
      <c r="F22" s="2">
        <v>412761.79434658814</v>
      </c>
      <c r="G22" s="2">
        <v>663246.88518870051</v>
      </c>
      <c r="H22" s="2">
        <v>739440.41258003842</v>
      </c>
      <c r="I22" s="2">
        <v>605631.8253696172</v>
      </c>
    </row>
    <row r="23" spans="1:9" x14ac:dyDescent="0.15">
      <c r="A23" s="1">
        <v>1</v>
      </c>
      <c r="B23" s="1" t="s">
        <v>2</v>
      </c>
      <c r="C23" s="1">
        <v>20</v>
      </c>
      <c r="D23" s="1" t="s">
        <v>15</v>
      </c>
      <c r="E23" s="2">
        <v>82928.695931255701</v>
      </c>
      <c r="F23" s="2">
        <v>261882.75172607144</v>
      </c>
      <c r="G23" s="2">
        <v>375417.43432907487</v>
      </c>
      <c r="H23" s="2">
        <v>277940.82140502852</v>
      </c>
      <c r="I23" s="2">
        <v>285687.73962686455</v>
      </c>
    </row>
    <row r="24" spans="1:9" x14ac:dyDescent="0.15">
      <c r="A24" s="1">
        <v>1</v>
      </c>
      <c r="B24" s="1" t="s">
        <v>2</v>
      </c>
      <c r="C24" s="1">
        <v>21</v>
      </c>
      <c r="D24" s="1" t="s">
        <v>16</v>
      </c>
      <c r="E24" s="2">
        <v>287958.29784491833</v>
      </c>
      <c r="F24" s="2">
        <v>776141.35560536175</v>
      </c>
      <c r="G24" s="2">
        <v>1434039.8688965023</v>
      </c>
      <c r="H24" s="2">
        <v>1696304.122221357</v>
      </c>
      <c r="I24" s="2">
        <v>1542290.1472530046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8</v>
      </c>
      <c r="E25" s="2">
        <v>425906.18628160207</v>
      </c>
      <c r="F25" s="2">
        <v>1878629.2826034161</v>
      </c>
      <c r="G25" s="2">
        <v>3087717.9519293308</v>
      </c>
      <c r="H25" s="2">
        <v>4312862.1001722626</v>
      </c>
      <c r="I25" s="2">
        <v>4611109.9751178017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29</v>
      </c>
      <c r="E26" s="2">
        <v>299934.35024723067</v>
      </c>
      <c r="F26" s="2">
        <v>1375680.6540632532</v>
      </c>
      <c r="G26" s="2">
        <v>2300443.1396624325</v>
      </c>
      <c r="H26" s="2">
        <v>3001133.5917001893</v>
      </c>
      <c r="I26" s="2">
        <v>2891113.6752349646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9</v>
      </c>
      <c r="E27" s="2">
        <v>120910.30226780094</v>
      </c>
      <c r="F27" s="2">
        <v>234165.8075205473</v>
      </c>
      <c r="G27" s="2">
        <v>307787.84439274407</v>
      </c>
      <c r="H27" s="2">
        <v>247684.11935432776</v>
      </c>
      <c r="I27" s="2">
        <v>215779.02908822149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10</v>
      </c>
      <c r="E28" s="2">
        <v>5973.8987372554266</v>
      </c>
      <c r="F28" s="2">
        <v>25635.213899180304</v>
      </c>
      <c r="G28" s="2">
        <v>23170.602504864673</v>
      </c>
      <c r="H28" s="2">
        <v>18161.017674523195</v>
      </c>
      <c r="I28" s="2">
        <v>7476.1354005836265</v>
      </c>
    </row>
    <row r="29" spans="1:9" x14ac:dyDescent="0.15">
      <c r="A29" s="1">
        <v>2</v>
      </c>
      <c r="B29" s="1" t="s">
        <v>51</v>
      </c>
      <c r="C29" s="1">
        <v>3</v>
      </c>
      <c r="D29" s="1" t="s">
        <v>17</v>
      </c>
      <c r="E29" s="2">
        <v>35060.262759849655</v>
      </c>
      <c r="F29" s="2">
        <v>72083.094176229482</v>
      </c>
      <c r="G29" s="2">
        <v>107774.01943060097</v>
      </c>
      <c r="H29" s="2">
        <v>111520.36974700175</v>
      </c>
      <c r="I29" s="2">
        <v>95433.023126542714</v>
      </c>
    </row>
    <row r="30" spans="1:9" x14ac:dyDescent="0.15">
      <c r="A30" s="1">
        <v>2</v>
      </c>
      <c r="B30" s="1" t="s">
        <v>51</v>
      </c>
      <c r="C30" s="1">
        <v>4</v>
      </c>
      <c r="D30" s="1" t="s">
        <v>18</v>
      </c>
      <c r="E30" s="2">
        <v>1775.7511744055382</v>
      </c>
      <c r="F30" s="2">
        <v>9897.8963729917632</v>
      </c>
      <c r="G30" s="2">
        <v>34459.16314160671</v>
      </c>
      <c r="H30" s="2">
        <v>21228.528672481265</v>
      </c>
      <c r="I30" s="2">
        <v>11119.469891450184</v>
      </c>
    </row>
    <row r="31" spans="1:9" x14ac:dyDescent="0.15">
      <c r="A31" s="1">
        <v>2</v>
      </c>
      <c r="B31" s="1" t="s">
        <v>51</v>
      </c>
      <c r="C31" s="1">
        <v>5</v>
      </c>
      <c r="D31" s="1" t="s">
        <v>19</v>
      </c>
      <c r="E31" s="2">
        <v>5127.4185938181045</v>
      </c>
      <c r="F31" s="2">
        <v>19641.188647795567</v>
      </c>
      <c r="G31" s="2">
        <v>41178.440255113383</v>
      </c>
      <c r="H31" s="2">
        <v>40938.973309199093</v>
      </c>
      <c r="I31" s="2">
        <v>32336.3085278049</v>
      </c>
    </row>
    <row r="32" spans="1:9" x14ac:dyDescent="0.15">
      <c r="A32" s="1">
        <v>2</v>
      </c>
      <c r="B32" s="1" t="s">
        <v>51</v>
      </c>
      <c r="C32" s="1">
        <v>6</v>
      </c>
      <c r="D32" s="1" t="s">
        <v>3</v>
      </c>
      <c r="E32" s="2">
        <v>945.09368590443728</v>
      </c>
      <c r="F32" s="2">
        <v>4859.3013051360958</v>
      </c>
      <c r="G32" s="2">
        <v>19267.259000129834</v>
      </c>
      <c r="H32" s="2">
        <v>14725.198493875878</v>
      </c>
      <c r="I32" s="2">
        <v>12761.197189116352</v>
      </c>
    </row>
    <row r="33" spans="1:9" x14ac:dyDescent="0.15">
      <c r="A33" s="1">
        <v>2</v>
      </c>
      <c r="B33" s="1" t="s">
        <v>51</v>
      </c>
      <c r="C33" s="1">
        <v>7</v>
      </c>
      <c r="D33" s="1" t="s">
        <v>20</v>
      </c>
      <c r="E33" s="2">
        <v>4075.1241726600947</v>
      </c>
      <c r="F33" s="2">
        <v>699.77630746259865</v>
      </c>
      <c r="G33" s="2">
        <v>3707.7133368507421</v>
      </c>
      <c r="H33" s="2">
        <v>3625.6280026226873</v>
      </c>
      <c r="I33" s="2">
        <v>4063.2113647783835</v>
      </c>
    </row>
    <row r="34" spans="1:9" x14ac:dyDescent="0.15">
      <c r="A34" s="1">
        <v>2</v>
      </c>
      <c r="B34" s="1" t="s">
        <v>51</v>
      </c>
      <c r="C34" s="1">
        <v>8</v>
      </c>
      <c r="D34" s="1" t="s">
        <v>21</v>
      </c>
      <c r="E34" s="2">
        <v>4405.0657491091479</v>
      </c>
      <c r="F34" s="2">
        <v>17088.453602690413</v>
      </c>
      <c r="G34" s="2">
        <v>23533.692770797312</v>
      </c>
      <c r="H34" s="2">
        <v>19258.194680161545</v>
      </c>
      <c r="I34" s="2">
        <v>7701.1144497113664</v>
      </c>
    </row>
    <row r="35" spans="1:9" x14ac:dyDescent="0.15">
      <c r="A35" s="1">
        <v>2</v>
      </c>
      <c r="B35" s="1" t="s">
        <v>51</v>
      </c>
      <c r="C35" s="1">
        <v>9</v>
      </c>
      <c r="D35" s="1" t="s">
        <v>22</v>
      </c>
      <c r="E35" s="2">
        <v>14224.182459657717</v>
      </c>
      <c r="F35" s="2">
        <v>27555.149875765779</v>
      </c>
      <c r="G35" s="2">
        <v>40183.726204603379</v>
      </c>
      <c r="H35" s="2">
        <v>60130.814095070578</v>
      </c>
      <c r="I35" s="2">
        <v>258965.50565688842</v>
      </c>
    </row>
    <row r="36" spans="1:9" x14ac:dyDescent="0.15">
      <c r="A36" s="1">
        <v>2</v>
      </c>
      <c r="B36" s="1" t="s">
        <v>51</v>
      </c>
      <c r="C36" s="1">
        <v>10</v>
      </c>
      <c r="D36" s="1" t="s">
        <v>23</v>
      </c>
      <c r="E36" s="2">
        <v>1695.224007980064</v>
      </c>
      <c r="F36" s="2">
        <v>6081.3600182886012</v>
      </c>
      <c r="G36" s="2">
        <v>12499.077423462781</v>
      </c>
      <c r="H36" s="2">
        <v>14381.192702945547</v>
      </c>
      <c r="I36" s="2">
        <v>12614.933384043534</v>
      </c>
    </row>
    <row r="37" spans="1:9" x14ac:dyDescent="0.15">
      <c r="A37" s="1">
        <v>2</v>
      </c>
      <c r="B37" s="1" t="s">
        <v>51</v>
      </c>
      <c r="C37" s="1">
        <v>11</v>
      </c>
      <c r="D37" s="1" t="s">
        <v>24</v>
      </c>
      <c r="E37" s="2">
        <v>900.60279866229735</v>
      </c>
      <c r="F37" s="2">
        <v>2064.3283642104602</v>
      </c>
      <c r="G37" s="2">
        <v>7795.21846672833</v>
      </c>
      <c r="H37" s="2">
        <v>23822.680710153301</v>
      </c>
      <c r="I37" s="2">
        <v>39911.8739255767</v>
      </c>
    </row>
    <row r="38" spans="1:9" x14ac:dyDescent="0.15">
      <c r="A38" s="1">
        <v>2</v>
      </c>
      <c r="B38" s="1" t="s">
        <v>51</v>
      </c>
      <c r="C38" s="1">
        <v>12</v>
      </c>
      <c r="D38" s="1" t="s">
        <v>25</v>
      </c>
      <c r="E38" s="2">
        <v>1887.5349227285271</v>
      </c>
      <c r="F38" s="2">
        <v>11290.481915016071</v>
      </c>
      <c r="G38" s="2">
        <v>54751.213361153168</v>
      </c>
      <c r="H38" s="2">
        <v>76812.349070186625</v>
      </c>
      <c r="I38" s="2">
        <v>52214.435006316198</v>
      </c>
    </row>
    <row r="39" spans="1:9" x14ac:dyDescent="0.15">
      <c r="A39" s="1">
        <v>2</v>
      </c>
      <c r="B39" s="1" t="s">
        <v>51</v>
      </c>
      <c r="C39" s="1">
        <v>13</v>
      </c>
      <c r="D39" s="1" t="s">
        <v>26</v>
      </c>
      <c r="E39" s="2">
        <v>931.30598432232227</v>
      </c>
      <c r="F39" s="2">
        <v>2685.1637947149584</v>
      </c>
      <c r="G39" s="2">
        <v>3094.4975842212189</v>
      </c>
      <c r="H39" s="2">
        <v>1530.2043908073863</v>
      </c>
      <c r="I39" s="2">
        <v>20004.965636537363</v>
      </c>
    </row>
    <row r="40" spans="1:9" x14ac:dyDescent="0.15">
      <c r="A40" s="1">
        <v>2</v>
      </c>
      <c r="B40" s="1" t="s">
        <v>51</v>
      </c>
      <c r="C40" s="1">
        <v>14</v>
      </c>
      <c r="D40" s="1" t="s">
        <v>27</v>
      </c>
      <c r="E40" s="2">
        <v>188.37248210835892</v>
      </c>
      <c r="F40" s="2">
        <v>2808.2623247521456</v>
      </c>
      <c r="G40" s="2">
        <v>5435.4131268679566</v>
      </c>
      <c r="H40" s="2">
        <v>7767.7386232809195</v>
      </c>
      <c r="I40" s="2">
        <v>9250.1789949920385</v>
      </c>
    </row>
    <row r="41" spans="1:9" x14ac:dyDescent="0.15">
      <c r="A41" s="1">
        <v>2</v>
      </c>
      <c r="B41" s="1" t="s">
        <v>51</v>
      </c>
      <c r="C41" s="1">
        <v>15</v>
      </c>
      <c r="D41" s="1" t="s">
        <v>28</v>
      </c>
      <c r="E41" s="2">
        <v>12541.367719918449</v>
      </c>
      <c r="F41" s="2">
        <v>42461.706453616986</v>
      </c>
      <c r="G41" s="2">
        <v>53758.566328348323</v>
      </c>
      <c r="H41" s="2">
        <v>49403.853178023492</v>
      </c>
      <c r="I41" s="2">
        <v>25620.085023984542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11</v>
      </c>
      <c r="E42" s="2">
        <v>83458.459177862474</v>
      </c>
      <c r="F42" s="2">
        <v>302078.84452922357</v>
      </c>
      <c r="G42" s="2">
        <v>436193.77846507216</v>
      </c>
      <c r="H42" s="2">
        <v>560650.27918136131</v>
      </c>
      <c r="I42" s="2">
        <v>359066.09572861018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12</v>
      </c>
      <c r="E43" s="2">
        <v>5576.8584132501728</v>
      </c>
      <c r="F43" s="2">
        <v>39208.409474132895</v>
      </c>
      <c r="G43" s="2">
        <v>71827.128396367232</v>
      </c>
      <c r="H43" s="2">
        <v>95824.880610754306</v>
      </c>
      <c r="I43" s="2">
        <v>100701.80811668868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13</v>
      </c>
      <c r="E44" s="2">
        <v>72523.977339040255</v>
      </c>
      <c r="F44" s="2">
        <v>315870.80226706411</v>
      </c>
      <c r="G44" s="2">
        <v>463790.83169376489</v>
      </c>
      <c r="H44" s="2">
        <v>567764.28198510676</v>
      </c>
      <c r="I44" s="2">
        <v>471236.47394175542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14</v>
      </c>
      <c r="E45" s="2">
        <v>27221.00484330624</v>
      </c>
      <c r="F45" s="2">
        <v>113230.06609203234</v>
      </c>
      <c r="G45" s="2">
        <v>165418.7920283828</v>
      </c>
      <c r="H45" s="2">
        <v>168481.15553710522</v>
      </c>
      <c r="I45" s="2">
        <v>145228.51647046179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</v>
      </c>
      <c r="E46" s="2">
        <v>13884.599140932683</v>
      </c>
      <c r="F46" s="2">
        <v>56738.620012720108</v>
      </c>
      <c r="G46" s="2">
        <v>74168.626972584054</v>
      </c>
      <c r="H46" s="2">
        <v>56239.066275284618</v>
      </c>
      <c r="I46" s="2">
        <v>54301.780206425516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16</v>
      </c>
      <c r="E47" s="2">
        <v>49578.470708370354</v>
      </c>
      <c r="F47" s="2">
        <v>146483.82006095187</v>
      </c>
      <c r="G47" s="2">
        <v>257075.88700381803</v>
      </c>
      <c r="H47" s="2">
        <v>301798.54554823332</v>
      </c>
      <c r="I47" s="2">
        <v>263109.60093837645</v>
      </c>
    </row>
    <row r="48" spans="1:9" x14ac:dyDescent="0.15">
      <c r="A48" s="1">
        <v>2</v>
      </c>
      <c r="B48" s="1" t="s">
        <v>49</v>
      </c>
      <c r="C48" s="1">
        <v>22</v>
      </c>
      <c r="D48" s="1" t="s">
        <v>8</v>
      </c>
      <c r="E48" s="2">
        <v>55325.237115367956</v>
      </c>
      <c r="F48" s="2">
        <v>376029.22242838232</v>
      </c>
      <c r="G48" s="2">
        <v>616679.60743761039</v>
      </c>
      <c r="H48" s="2">
        <v>907362.30259054736</v>
      </c>
      <c r="I48" s="2">
        <v>995234.56028514158</v>
      </c>
    </row>
    <row r="49" spans="1:9" x14ac:dyDescent="0.15">
      <c r="A49" s="1">
        <v>2</v>
      </c>
      <c r="B49" s="1" t="s">
        <v>49</v>
      </c>
      <c r="C49" s="1">
        <v>23</v>
      </c>
      <c r="D49" s="1" t="s">
        <v>29</v>
      </c>
      <c r="E49" s="2">
        <v>66698.469058887174</v>
      </c>
      <c r="F49" s="2">
        <v>322490.62813879573</v>
      </c>
      <c r="G49" s="2">
        <v>549375.49288215803</v>
      </c>
      <c r="H49" s="2">
        <v>736382.65725988115</v>
      </c>
      <c r="I49" s="2">
        <v>711475.86702705559</v>
      </c>
    </row>
    <row r="50" spans="1:9" x14ac:dyDescent="0.15">
      <c r="A50" s="1">
        <v>3</v>
      </c>
      <c r="B50" s="1" t="s">
        <v>53</v>
      </c>
      <c r="C50" s="1">
        <v>1</v>
      </c>
      <c r="D50" s="1" t="s">
        <v>9</v>
      </c>
      <c r="E50" s="2">
        <v>109338.43440873524</v>
      </c>
      <c r="F50" s="2">
        <v>219558.30728747632</v>
      </c>
      <c r="G50" s="2">
        <v>314737.93581493158</v>
      </c>
      <c r="H50" s="2">
        <v>240763.09038491573</v>
      </c>
      <c r="I50" s="2">
        <v>171712.19913288782</v>
      </c>
    </row>
    <row r="51" spans="1:9" x14ac:dyDescent="0.15">
      <c r="A51" s="1">
        <v>3</v>
      </c>
      <c r="B51" s="1" t="s">
        <v>53</v>
      </c>
      <c r="C51" s="1">
        <v>2</v>
      </c>
      <c r="D51" s="1" t="s">
        <v>10</v>
      </c>
      <c r="E51" s="2">
        <v>21329.282773635357</v>
      </c>
      <c r="F51" s="2">
        <v>16292.440233822272</v>
      </c>
      <c r="G51" s="2">
        <v>12649.843728024971</v>
      </c>
      <c r="H51" s="2">
        <v>7852.3969602927373</v>
      </c>
      <c r="I51" s="2">
        <v>2315.6605575202475</v>
      </c>
    </row>
    <row r="52" spans="1:9" x14ac:dyDescent="0.15">
      <c r="A52" s="1">
        <v>3</v>
      </c>
      <c r="B52" s="1" t="s">
        <v>54</v>
      </c>
      <c r="C52" s="1">
        <v>3</v>
      </c>
      <c r="D52" s="1" t="s">
        <v>17</v>
      </c>
      <c r="E52" s="2">
        <v>36833.796095937003</v>
      </c>
      <c r="F52" s="2">
        <v>81111.557635706107</v>
      </c>
      <c r="G52" s="2">
        <v>175413.44763050589</v>
      </c>
      <c r="H52" s="2">
        <v>230894.93687599737</v>
      </c>
      <c r="I52" s="2">
        <v>149371.34684414158</v>
      </c>
    </row>
    <row r="53" spans="1:9" x14ac:dyDescent="0.15">
      <c r="A53" s="1">
        <v>3</v>
      </c>
      <c r="B53" s="1" t="s">
        <v>54</v>
      </c>
      <c r="C53" s="1">
        <v>4</v>
      </c>
      <c r="D53" s="1" t="s">
        <v>18</v>
      </c>
      <c r="E53" s="2">
        <v>3886.1745555375387</v>
      </c>
      <c r="F53" s="2">
        <v>18618.53686810637</v>
      </c>
      <c r="G53" s="2">
        <v>38727.000285735325</v>
      </c>
      <c r="H53" s="2">
        <v>26309.897451751069</v>
      </c>
      <c r="I53" s="2">
        <v>10497.028262732423</v>
      </c>
    </row>
    <row r="54" spans="1:9" x14ac:dyDescent="0.15">
      <c r="A54" s="1">
        <v>3</v>
      </c>
      <c r="B54" s="1" t="s">
        <v>54</v>
      </c>
      <c r="C54" s="1">
        <v>5</v>
      </c>
      <c r="D54" s="1" t="s">
        <v>19</v>
      </c>
      <c r="E54" s="2">
        <v>3787.5227059093968</v>
      </c>
      <c r="F54" s="2">
        <v>12356.932365500614</v>
      </c>
      <c r="G54" s="2">
        <v>15686.278124144921</v>
      </c>
      <c r="H54" s="2">
        <v>19308.472117262278</v>
      </c>
      <c r="I54" s="2">
        <v>17784.37179020686</v>
      </c>
    </row>
    <row r="55" spans="1:9" x14ac:dyDescent="0.15">
      <c r="A55" s="1">
        <v>3</v>
      </c>
      <c r="B55" s="1" t="s">
        <v>54</v>
      </c>
      <c r="C55" s="1">
        <v>6</v>
      </c>
      <c r="D55" s="1" t="s">
        <v>3</v>
      </c>
      <c r="E55" s="2">
        <v>1730.4835077173857</v>
      </c>
      <c r="F55" s="2">
        <v>8930.5048094010126</v>
      </c>
      <c r="G55" s="2">
        <v>11317.815159582327</v>
      </c>
      <c r="H55" s="2">
        <v>11378.050723194721</v>
      </c>
      <c r="I55" s="2">
        <v>16718.494422875239</v>
      </c>
    </row>
    <row r="56" spans="1:9" x14ac:dyDescent="0.15">
      <c r="A56" s="1">
        <v>3</v>
      </c>
      <c r="B56" s="1" t="s">
        <v>54</v>
      </c>
      <c r="C56" s="1">
        <v>7</v>
      </c>
      <c r="D56" s="1" t="s">
        <v>20</v>
      </c>
      <c r="E56" s="2">
        <v>553.45248083597755</v>
      </c>
      <c r="F56" s="2">
        <v>373.14210537940562</v>
      </c>
      <c r="G56" s="2">
        <v>2343.6960887360792</v>
      </c>
      <c r="H56" s="2">
        <v>4308.2368250637528</v>
      </c>
      <c r="I56" s="2">
        <v>4379.9705380465784</v>
      </c>
    </row>
    <row r="57" spans="1:9" x14ac:dyDescent="0.15">
      <c r="A57" s="1">
        <v>3</v>
      </c>
      <c r="B57" s="1" t="s">
        <v>54</v>
      </c>
      <c r="C57" s="1">
        <v>8</v>
      </c>
      <c r="D57" s="1" t="s">
        <v>21</v>
      </c>
      <c r="E57" s="2">
        <v>9378.8991809438357</v>
      </c>
      <c r="F57" s="2">
        <v>38835.846263792177</v>
      </c>
      <c r="G57" s="2">
        <v>51519.997263856705</v>
      </c>
      <c r="H57" s="2">
        <v>45916.443030504226</v>
      </c>
      <c r="I57" s="2">
        <v>20651.169457596035</v>
      </c>
    </row>
    <row r="58" spans="1:9" x14ac:dyDescent="0.15">
      <c r="A58" s="1">
        <v>3</v>
      </c>
      <c r="B58" s="1" t="s">
        <v>54</v>
      </c>
      <c r="C58" s="1">
        <v>9</v>
      </c>
      <c r="D58" s="1" t="s">
        <v>22</v>
      </c>
      <c r="E58" s="2">
        <v>32894.790247921854</v>
      </c>
      <c r="F58" s="2">
        <v>50195.884163375114</v>
      </c>
      <c r="G58" s="2">
        <v>25882.065978694543</v>
      </c>
      <c r="H58" s="2">
        <v>37141.390006916306</v>
      </c>
      <c r="I58" s="2">
        <v>20995.438806410431</v>
      </c>
    </row>
    <row r="59" spans="1:9" x14ac:dyDescent="0.15">
      <c r="A59" s="1">
        <v>3</v>
      </c>
      <c r="B59" s="1" t="s">
        <v>54</v>
      </c>
      <c r="C59" s="1">
        <v>10</v>
      </c>
      <c r="D59" s="1" t="s">
        <v>23</v>
      </c>
      <c r="E59" s="2">
        <v>1522.4141500960588</v>
      </c>
      <c r="F59" s="2">
        <v>8516.702912538256</v>
      </c>
      <c r="G59" s="2">
        <v>28337.284346488133</v>
      </c>
      <c r="H59" s="2">
        <v>30634.952193905785</v>
      </c>
      <c r="I59" s="2">
        <v>28720.626038686543</v>
      </c>
    </row>
    <row r="60" spans="1:9" x14ac:dyDescent="0.15">
      <c r="A60" s="1">
        <v>3</v>
      </c>
      <c r="B60" s="1" t="s">
        <v>54</v>
      </c>
      <c r="C60" s="1">
        <v>11</v>
      </c>
      <c r="D60" s="1" t="s">
        <v>24</v>
      </c>
      <c r="E60" s="2">
        <v>2877.0510385049943</v>
      </c>
      <c r="F60" s="2">
        <v>10546.347256862131</v>
      </c>
      <c r="G60" s="2">
        <v>40399.911858426087</v>
      </c>
      <c r="H60" s="2">
        <v>87365.762901456459</v>
      </c>
      <c r="I60" s="2">
        <v>79754.626967066928</v>
      </c>
    </row>
    <row r="61" spans="1:9" x14ac:dyDescent="0.15">
      <c r="A61" s="1">
        <v>3</v>
      </c>
      <c r="B61" s="1" t="s">
        <v>54</v>
      </c>
      <c r="C61" s="1">
        <v>12</v>
      </c>
      <c r="D61" s="1" t="s">
        <v>25</v>
      </c>
      <c r="E61" s="2">
        <v>10143.140360302687</v>
      </c>
      <c r="F61" s="2">
        <v>48731.645011832399</v>
      </c>
      <c r="G61" s="2">
        <v>231353.22079375084</v>
      </c>
      <c r="H61" s="2">
        <v>275007.73732257989</v>
      </c>
      <c r="I61" s="2">
        <v>116429.09728938024</v>
      </c>
    </row>
    <row r="62" spans="1:9" x14ac:dyDescent="0.15">
      <c r="A62" s="1">
        <v>3</v>
      </c>
      <c r="B62" s="1" t="s">
        <v>54</v>
      </c>
      <c r="C62" s="1">
        <v>13</v>
      </c>
      <c r="D62" s="1" t="s">
        <v>26</v>
      </c>
      <c r="E62" s="2">
        <v>1070.189970380286</v>
      </c>
      <c r="F62" s="2">
        <v>5397.8483351093919</v>
      </c>
      <c r="G62" s="2">
        <v>9352.9483841684068</v>
      </c>
      <c r="H62" s="2">
        <v>33574.595615048907</v>
      </c>
      <c r="I62" s="2">
        <v>49080.771817731023</v>
      </c>
    </row>
    <row r="63" spans="1:9" x14ac:dyDescent="0.15">
      <c r="A63" s="1">
        <v>3</v>
      </c>
      <c r="B63" s="1" t="s">
        <v>54</v>
      </c>
      <c r="C63" s="1">
        <v>14</v>
      </c>
      <c r="D63" s="1" t="s">
        <v>27</v>
      </c>
      <c r="E63" s="2">
        <v>555.04739023548188</v>
      </c>
      <c r="F63" s="2">
        <v>11948.02441198228</v>
      </c>
      <c r="G63" s="2">
        <v>22721.772611024218</v>
      </c>
      <c r="H63" s="2">
        <v>17183.524211794243</v>
      </c>
      <c r="I63" s="2">
        <v>13794.787728834102</v>
      </c>
    </row>
    <row r="64" spans="1:9" x14ac:dyDescent="0.15">
      <c r="A64" s="1">
        <v>3</v>
      </c>
      <c r="B64" s="1" t="s">
        <v>54</v>
      </c>
      <c r="C64" s="1">
        <v>15</v>
      </c>
      <c r="D64" s="1" t="s">
        <v>28</v>
      </c>
      <c r="E64" s="2">
        <v>16411.617082963643</v>
      </c>
      <c r="F64" s="2">
        <v>50518.096717242188</v>
      </c>
      <c r="G64" s="2">
        <v>85562.407518131193</v>
      </c>
      <c r="H64" s="2">
        <v>78495.573856664865</v>
      </c>
      <c r="I64" s="2">
        <v>62983.390196430402</v>
      </c>
    </row>
    <row r="65" spans="1:9" x14ac:dyDescent="0.15">
      <c r="A65" s="1">
        <v>3</v>
      </c>
      <c r="B65" s="1" t="s">
        <v>53</v>
      </c>
      <c r="C65" s="1">
        <v>16</v>
      </c>
      <c r="D65" s="1" t="s">
        <v>11</v>
      </c>
      <c r="E65" s="2">
        <v>56799.747493554132</v>
      </c>
      <c r="F65" s="2">
        <v>293093.99208848283</v>
      </c>
      <c r="G65" s="2">
        <v>464001.0119423407</v>
      </c>
      <c r="H65" s="2">
        <v>524914.1172396685</v>
      </c>
      <c r="I65" s="2">
        <v>355409.37570553075</v>
      </c>
    </row>
    <row r="66" spans="1:9" x14ac:dyDescent="0.15">
      <c r="A66" s="1">
        <v>3</v>
      </c>
      <c r="B66" s="1" t="s">
        <v>53</v>
      </c>
      <c r="C66" s="1">
        <v>17</v>
      </c>
      <c r="D66" s="1" t="s">
        <v>12</v>
      </c>
      <c r="E66" s="2">
        <v>11015.474138884856</v>
      </c>
      <c r="F66" s="2">
        <v>41233.620495100091</v>
      </c>
      <c r="G66" s="2">
        <v>78584.372852357774</v>
      </c>
      <c r="H66" s="2">
        <v>112292.07012091218</v>
      </c>
      <c r="I66" s="2">
        <v>94264.236971802471</v>
      </c>
    </row>
    <row r="67" spans="1:9" x14ac:dyDescent="0.15">
      <c r="A67" s="1">
        <v>3</v>
      </c>
      <c r="B67" s="1" t="s">
        <v>53</v>
      </c>
      <c r="C67" s="1">
        <v>18</v>
      </c>
      <c r="D67" s="1" t="s">
        <v>13</v>
      </c>
      <c r="E67" s="2">
        <v>73635.978724735483</v>
      </c>
      <c r="F67" s="2">
        <v>260002.85186304725</v>
      </c>
      <c r="G67" s="2">
        <v>341424.48064688162</v>
      </c>
      <c r="H67" s="2">
        <v>506766.79392635979</v>
      </c>
      <c r="I67" s="2">
        <v>376210.03907880397</v>
      </c>
    </row>
    <row r="68" spans="1:9" x14ac:dyDescent="0.15">
      <c r="A68" s="1">
        <v>3</v>
      </c>
      <c r="B68" s="1" t="s">
        <v>53</v>
      </c>
      <c r="C68" s="1">
        <v>19</v>
      </c>
      <c r="D68" s="1" t="s">
        <v>14</v>
      </c>
      <c r="E68" s="2">
        <v>22448.915416758784</v>
      </c>
      <c r="F68" s="2">
        <v>98896.19827133535</v>
      </c>
      <c r="G68" s="2">
        <v>177078.0392623494</v>
      </c>
      <c r="H68" s="2">
        <v>192662.10708827854</v>
      </c>
      <c r="I68" s="2">
        <v>164624.86130665705</v>
      </c>
    </row>
    <row r="69" spans="1:9" x14ac:dyDescent="0.15">
      <c r="A69" s="1">
        <v>3</v>
      </c>
      <c r="B69" s="1" t="s">
        <v>53</v>
      </c>
      <c r="C69" s="1">
        <v>20</v>
      </c>
      <c r="D69" s="1" t="s">
        <v>15</v>
      </c>
      <c r="E69" s="2">
        <v>10623.088913102805</v>
      </c>
      <c r="F69" s="2">
        <v>45384.997056683576</v>
      </c>
      <c r="G69" s="2">
        <v>57911.557300705179</v>
      </c>
      <c r="H69" s="2">
        <v>51469.662688121542</v>
      </c>
      <c r="I69" s="2">
        <v>59122.181153364625</v>
      </c>
    </row>
    <row r="70" spans="1:9" x14ac:dyDescent="0.15">
      <c r="A70" s="1">
        <v>3</v>
      </c>
      <c r="B70" s="1" t="s">
        <v>53</v>
      </c>
      <c r="C70" s="1">
        <v>21</v>
      </c>
      <c r="D70" s="1" t="s">
        <v>16</v>
      </c>
      <c r="E70" s="2">
        <v>34302.742111487642</v>
      </c>
      <c r="F70" s="2">
        <v>111264.94196857336</v>
      </c>
      <c r="G70" s="2">
        <v>216978.17168720535</v>
      </c>
      <c r="H70" s="2">
        <v>289376.74797564914</v>
      </c>
      <c r="I70" s="2">
        <v>243713.42650396953</v>
      </c>
    </row>
    <row r="71" spans="1:9" x14ac:dyDescent="0.15">
      <c r="A71" s="1">
        <v>3</v>
      </c>
      <c r="B71" s="1" t="s">
        <v>52</v>
      </c>
      <c r="C71" s="1">
        <v>22</v>
      </c>
      <c r="D71" s="1" t="s">
        <v>8</v>
      </c>
      <c r="E71" s="2">
        <v>53154.957602971728</v>
      </c>
      <c r="F71" s="2">
        <v>372941.59523254546</v>
      </c>
      <c r="G71" s="2">
        <v>622991.33105753909</v>
      </c>
      <c r="H71" s="2">
        <v>899964.76315929578</v>
      </c>
      <c r="I71" s="2">
        <v>969212.0858075131</v>
      </c>
    </row>
    <row r="72" spans="1:9" x14ac:dyDescent="0.15">
      <c r="A72" s="1">
        <v>3</v>
      </c>
      <c r="B72" s="1" t="s">
        <v>52</v>
      </c>
      <c r="C72" s="1">
        <v>23</v>
      </c>
      <c r="D72" s="1" t="s">
        <v>29</v>
      </c>
      <c r="E72" s="2">
        <v>67579.836897614179</v>
      </c>
      <c r="F72" s="2">
        <v>282433.14771681529</v>
      </c>
      <c r="G72" s="2">
        <v>458586.37394402205</v>
      </c>
      <c r="H72" s="2">
        <v>612666.06533990358</v>
      </c>
      <c r="I72" s="2">
        <v>600995.04683817236</v>
      </c>
    </row>
    <row r="73" spans="1:9" x14ac:dyDescent="0.15">
      <c r="A73" s="1">
        <v>4</v>
      </c>
      <c r="B73" s="1" t="s">
        <v>56</v>
      </c>
      <c r="C73" s="1">
        <v>1</v>
      </c>
      <c r="D73" s="1" t="s">
        <v>9</v>
      </c>
      <c r="E73" s="2">
        <v>122534.67778172412</v>
      </c>
      <c r="F73" s="2">
        <v>258886.49471592787</v>
      </c>
      <c r="G73" s="2">
        <v>315140.50661306729</v>
      </c>
      <c r="H73" s="2">
        <v>221459.29152648445</v>
      </c>
      <c r="I73" s="2">
        <v>137290.16023219889</v>
      </c>
    </row>
    <row r="74" spans="1:9" x14ac:dyDescent="0.15">
      <c r="A74" s="1">
        <v>4</v>
      </c>
      <c r="B74" s="1" t="s">
        <v>57</v>
      </c>
      <c r="C74" s="1">
        <v>2</v>
      </c>
      <c r="D74" s="1" t="s">
        <v>10</v>
      </c>
      <c r="E74" s="2">
        <v>6174.631413666958</v>
      </c>
      <c r="F74" s="2">
        <v>12303.770842778345</v>
      </c>
      <c r="G74" s="2">
        <v>10084.269866732748</v>
      </c>
      <c r="H74" s="2">
        <v>3773.8481583824469</v>
      </c>
      <c r="I74" s="2">
        <v>795.79536564482726</v>
      </c>
    </row>
    <row r="75" spans="1:9" x14ac:dyDescent="0.15">
      <c r="A75" s="1">
        <v>4</v>
      </c>
      <c r="B75" s="1" t="s">
        <v>58</v>
      </c>
      <c r="C75" s="1">
        <v>3</v>
      </c>
      <c r="D75" s="1" t="s">
        <v>17</v>
      </c>
      <c r="E75" s="2">
        <v>84114.933441771689</v>
      </c>
      <c r="F75" s="2">
        <v>214310.2961847971</v>
      </c>
      <c r="G75" s="2">
        <v>331036.44585015776</v>
      </c>
      <c r="H75" s="2">
        <v>374734.11804515467</v>
      </c>
      <c r="I75" s="2">
        <v>282761.42738635693</v>
      </c>
    </row>
    <row r="76" spans="1:9" x14ac:dyDescent="0.15">
      <c r="A76" s="1">
        <v>4</v>
      </c>
      <c r="B76" s="1" t="s">
        <v>58</v>
      </c>
      <c r="C76" s="1">
        <v>4</v>
      </c>
      <c r="D76" s="1" t="s">
        <v>18</v>
      </c>
      <c r="E76" s="2">
        <v>6141.9505979038477</v>
      </c>
      <c r="F76" s="2">
        <v>24299.205983423137</v>
      </c>
      <c r="G76" s="2">
        <v>38214.611689233789</v>
      </c>
      <c r="H76" s="2">
        <v>28067.143298648341</v>
      </c>
      <c r="I76" s="2">
        <v>12083.690582642052</v>
      </c>
    </row>
    <row r="77" spans="1:9" x14ac:dyDescent="0.15">
      <c r="A77" s="1">
        <v>4</v>
      </c>
      <c r="B77" s="1" t="s">
        <v>58</v>
      </c>
      <c r="C77" s="1">
        <v>5</v>
      </c>
      <c r="D77" s="1" t="s">
        <v>19</v>
      </c>
      <c r="E77" s="2">
        <v>13978.708526296457</v>
      </c>
      <c r="F77" s="2">
        <v>32403.857657457855</v>
      </c>
      <c r="G77" s="2">
        <v>79099.864202313242</v>
      </c>
      <c r="H77" s="2">
        <v>81627.325588244974</v>
      </c>
      <c r="I77" s="2">
        <v>83484.395170528645</v>
      </c>
    </row>
    <row r="78" spans="1:9" x14ac:dyDescent="0.15">
      <c r="A78" s="1">
        <v>4</v>
      </c>
      <c r="B78" s="1" t="s">
        <v>59</v>
      </c>
      <c r="C78" s="1">
        <v>6</v>
      </c>
      <c r="D78" s="1" t="s">
        <v>3</v>
      </c>
      <c r="E78" s="2">
        <v>1360.3493443122941</v>
      </c>
      <c r="F78" s="2">
        <v>5679.627159898113</v>
      </c>
      <c r="G78" s="2">
        <v>13667.735390512074</v>
      </c>
      <c r="H78" s="2">
        <v>26570.251200009901</v>
      </c>
      <c r="I78" s="2">
        <v>29372.254614104375</v>
      </c>
    </row>
    <row r="79" spans="1:9" x14ac:dyDescent="0.15">
      <c r="A79" s="1">
        <v>4</v>
      </c>
      <c r="B79" s="1" t="s">
        <v>60</v>
      </c>
      <c r="C79" s="1">
        <v>7</v>
      </c>
      <c r="D79" s="1" t="s">
        <v>20</v>
      </c>
      <c r="E79" s="2">
        <v>6185.9102635064546</v>
      </c>
      <c r="F79" s="2">
        <v>33399.854166431127</v>
      </c>
      <c r="G79" s="2">
        <v>62402.922763298528</v>
      </c>
      <c r="H79" s="2">
        <v>120395.13105804291</v>
      </c>
      <c r="I79" s="2">
        <v>169819.53648674086</v>
      </c>
    </row>
    <row r="80" spans="1:9" x14ac:dyDescent="0.15">
      <c r="A80" s="1">
        <v>4</v>
      </c>
      <c r="B80" s="1" t="s">
        <v>58</v>
      </c>
      <c r="C80" s="1">
        <v>8</v>
      </c>
      <c r="D80" s="1" t="s">
        <v>21</v>
      </c>
      <c r="E80" s="2">
        <v>5517.9797764889163</v>
      </c>
      <c r="F80" s="2">
        <v>21875.654625309413</v>
      </c>
      <c r="G80" s="2">
        <v>43761.300148643735</v>
      </c>
      <c r="H80" s="2">
        <v>42905.087417738199</v>
      </c>
      <c r="I80" s="2">
        <v>25576.396624023269</v>
      </c>
    </row>
    <row r="81" spans="1:9" x14ac:dyDescent="0.15">
      <c r="A81" s="1">
        <v>4</v>
      </c>
      <c r="B81" s="1" t="s">
        <v>60</v>
      </c>
      <c r="C81" s="1">
        <v>9</v>
      </c>
      <c r="D81" s="1" t="s">
        <v>22</v>
      </c>
      <c r="E81" s="2">
        <v>7627.5707464814741</v>
      </c>
      <c r="F81" s="2">
        <v>44458.011318366232</v>
      </c>
      <c r="G81" s="2">
        <v>68101.127059614882</v>
      </c>
      <c r="H81" s="2">
        <v>69131.651597034652</v>
      </c>
      <c r="I81" s="2">
        <v>41889.354045441964</v>
      </c>
    </row>
    <row r="82" spans="1:9" x14ac:dyDescent="0.15">
      <c r="A82" s="1">
        <v>4</v>
      </c>
      <c r="B82" s="1" t="s">
        <v>60</v>
      </c>
      <c r="C82" s="1">
        <v>10</v>
      </c>
      <c r="D82" s="1" t="s">
        <v>23</v>
      </c>
      <c r="E82" s="2">
        <v>8925.7656395908634</v>
      </c>
      <c r="F82" s="2">
        <v>35718.851794674651</v>
      </c>
      <c r="G82" s="2">
        <v>74039.255382453644</v>
      </c>
      <c r="H82" s="2">
        <v>70593.263137169241</v>
      </c>
      <c r="I82" s="2">
        <v>48594.536445137164</v>
      </c>
    </row>
    <row r="83" spans="1:9" x14ac:dyDescent="0.15">
      <c r="A83" s="1">
        <v>4</v>
      </c>
      <c r="B83" s="1" t="s">
        <v>60</v>
      </c>
      <c r="C83" s="1">
        <v>11</v>
      </c>
      <c r="D83" s="1" t="s">
        <v>24</v>
      </c>
      <c r="E83" s="2">
        <v>5833.3503280827372</v>
      </c>
      <c r="F83" s="2">
        <v>22452.350745039941</v>
      </c>
      <c r="G83" s="2">
        <v>56878.566511261379</v>
      </c>
      <c r="H83" s="2">
        <v>55539.405359220567</v>
      </c>
      <c r="I83" s="2">
        <v>125366.71470850446</v>
      </c>
    </row>
    <row r="84" spans="1:9" x14ac:dyDescent="0.15">
      <c r="A84" s="1">
        <v>4</v>
      </c>
      <c r="B84" s="1" t="s">
        <v>58</v>
      </c>
      <c r="C84" s="1">
        <v>12</v>
      </c>
      <c r="D84" s="1" t="s">
        <v>25</v>
      </c>
      <c r="E84" s="2">
        <v>19054.969121743823</v>
      </c>
      <c r="F84" s="2">
        <v>82575.340260664481</v>
      </c>
      <c r="G84" s="2">
        <v>281455.0651020963</v>
      </c>
      <c r="H84" s="2">
        <v>373338.65806623147</v>
      </c>
      <c r="I84" s="2">
        <v>210555.11679040824</v>
      </c>
    </row>
    <row r="85" spans="1:9" x14ac:dyDescent="0.15">
      <c r="A85" s="1">
        <v>4</v>
      </c>
      <c r="B85" s="1" t="s">
        <v>61</v>
      </c>
      <c r="C85" s="1">
        <v>13</v>
      </c>
      <c r="D85" s="1" t="s">
        <v>26</v>
      </c>
      <c r="E85" s="2">
        <v>6317.2528453803889</v>
      </c>
      <c r="F85" s="2">
        <v>24685.287364802793</v>
      </c>
      <c r="G85" s="2">
        <v>34179.868273172156</v>
      </c>
      <c r="H85" s="2">
        <v>42102.919022443108</v>
      </c>
      <c r="I85" s="2">
        <v>48200.122441710788</v>
      </c>
    </row>
    <row r="86" spans="1:9" x14ac:dyDescent="0.15">
      <c r="A86" s="1">
        <v>4</v>
      </c>
      <c r="B86" s="1" t="s">
        <v>60</v>
      </c>
      <c r="C86" s="1">
        <v>14</v>
      </c>
      <c r="D86" s="1" t="s">
        <v>27</v>
      </c>
      <c r="E86" s="2">
        <v>1570.1592330212989</v>
      </c>
      <c r="F86" s="2">
        <v>8741.222766712699</v>
      </c>
      <c r="G86" s="2">
        <v>18516.060652061245</v>
      </c>
      <c r="H86" s="2">
        <v>13563.85696542971</v>
      </c>
      <c r="I86" s="2">
        <v>5429.8526422550685</v>
      </c>
    </row>
    <row r="87" spans="1:9" x14ac:dyDescent="0.15">
      <c r="A87" s="1">
        <v>4</v>
      </c>
      <c r="B87" s="1" t="s">
        <v>58</v>
      </c>
      <c r="C87" s="1">
        <v>15</v>
      </c>
      <c r="D87" s="1" t="s">
        <v>28</v>
      </c>
      <c r="E87" s="2">
        <v>25803.471776126404</v>
      </c>
      <c r="F87" s="2">
        <v>91007.519697880212</v>
      </c>
      <c r="G87" s="2">
        <v>151642.27834901394</v>
      </c>
      <c r="H87" s="2">
        <v>152540.236668945</v>
      </c>
      <c r="I87" s="2">
        <v>144661.66798929803</v>
      </c>
    </row>
    <row r="88" spans="1:9" x14ac:dyDescent="0.15">
      <c r="A88" s="1">
        <v>4</v>
      </c>
      <c r="B88" s="1" t="s">
        <v>57</v>
      </c>
      <c r="C88" s="1">
        <v>16</v>
      </c>
      <c r="D88" s="1" t="s">
        <v>11</v>
      </c>
      <c r="E88" s="2">
        <v>79491.191396739247</v>
      </c>
      <c r="F88" s="2">
        <v>405414.9629295746</v>
      </c>
      <c r="G88" s="2">
        <v>830727.81058118388</v>
      </c>
      <c r="H88" s="2">
        <v>682079.10049920459</v>
      </c>
      <c r="I88" s="2">
        <v>489791.62542561494</v>
      </c>
    </row>
    <row r="89" spans="1:9" x14ac:dyDescent="0.15">
      <c r="A89" s="1">
        <v>4</v>
      </c>
      <c r="B89" s="1" t="s">
        <v>62</v>
      </c>
      <c r="C89" s="1">
        <v>17</v>
      </c>
      <c r="D89" s="1" t="s">
        <v>12</v>
      </c>
      <c r="E89" s="2">
        <v>19310.482059503953</v>
      </c>
      <c r="F89" s="2">
        <v>74334.126854626782</v>
      </c>
      <c r="G89" s="2">
        <v>152030.31336167303</v>
      </c>
      <c r="H89" s="2">
        <v>229790.21044993293</v>
      </c>
      <c r="I89" s="2">
        <v>181797.15922679802</v>
      </c>
    </row>
    <row r="90" spans="1:9" x14ac:dyDescent="0.15">
      <c r="A90" s="1">
        <v>4</v>
      </c>
      <c r="B90" s="1" t="s">
        <v>57</v>
      </c>
      <c r="C90" s="1">
        <v>18</v>
      </c>
      <c r="D90" s="1" t="s">
        <v>13</v>
      </c>
      <c r="E90" s="2">
        <v>144914.28143153625</v>
      </c>
      <c r="F90" s="2">
        <v>599497.08063690446</v>
      </c>
      <c r="G90" s="2">
        <v>992175.1354123865</v>
      </c>
      <c r="H90" s="2">
        <v>1242077.3068304944</v>
      </c>
      <c r="I90" s="2">
        <v>915776.41097554856</v>
      </c>
    </row>
    <row r="91" spans="1:9" x14ac:dyDescent="0.15">
      <c r="A91" s="1">
        <v>4</v>
      </c>
      <c r="B91" s="1" t="s">
        <v>57</v>
      </c>
      <c r="C91" s="1">
        <v>19</v>
      </c>
      <c r="D91" s="1" t="s">
        <v>14</v>
      </c>
      <c r="E91" s="2">
        <v>36352.085866609486</v>
      </c>
      <c r="F91" s="2">
        <v>148982.41307423008</v>
      </c>
      <c r="G91" s="2">
        <v>276509.51990475791</v>
      </c>
      <c r="H91" s="2">
        <v>315613.60406111728</v>
      </c>
      <c r="I91" s="2">
        <v>264173.92704486585</v>
      </c>
    </row>
    <row r="92" spans="1:9" x14ac:dyDescent="0.15">
      <c r="A92" s="1">
        <v>4</v>
      </c>
      <c r="B92" s="1" t="s">
        <v>62</v>
      </c>
      <c r="C92" s="1">
        <v>20</v>
      </c>
      <c r="D92" s="1" t="s">
        <v>15</v>
      </c>
      <c r="E92" s="2">
        <v>17338.863002098889</v>
      </c>
      <c r="F92" s="2">
        <v>104947.85277571241</v>
      </c>
      <c r="G92" s="2">
        <v>156072.96766268549</v>
      </c>
      <c r="H92" s="2">
        <v>127419.90782613869</v>
      </c>
      <c r="I92" s="2">
        <v>130787.8109623877</v>
      </c>
    </row>
    <row r="93" spans="1:9" x14ac:dyDescent="0.15">
      <c r="A93" s="1">
        <v>4</v>
      </c>
      <c r="B93" s="1" t="s">
        <v>62</v>
      </c>
      <c r="C93" s="1">
        <v>21</v>
      </c>
      <c r="D93" s="1" t="s">
        <v>16</v>
      </c>
      <c r="E93" s="2">
        <v>69643.834396219769</v>
      </c>
      <c r="F93" s="2">
        <v>244439.3362915045</v>
      </c>
      <c r="G93" s="2">
        <v>444054.3180056889</v>
      </c>
      <c r="H93" s="2">
        <v>678948.61088678683</v>
      </c>
      <c r="I93" s="2">
        <v>673711.30042678351</v>
      </c>
    </row>
    <row r="94" spans="1:9" x14ac:dyDescent="0.15">
      <c r="A94" s="1">
        <v>4</v>
      </c>
      <c r="B94" s="1" t="s">
        <v>55</v>
      </c>
      <c r="C94" s="1">
        <v>22</v>
      </c>
      <c r="D94" s="1" t="s">
        <v>8</v>
      </c>
      <c r="E94" s="2">
        <v>110043.99132126033</v>
      </c>
      <c r="F94" s="2">
        <v>570635.93492860929</v>
      </c>
      <c r="G94" s="2">
        <v>1105052.8771599128</v>
      </c>
      <c r="H94" s="2">
        <v>1673308.8152469492</v>
      </c>
      <c r="I94" s="2">
        <v>1907296.0887320247</v>
      </c>
    </row>
    <row r="95" spans="1:9" x14ac:dyDescent="0.15">
      <c r="A95" s="1">
        <v>4</v>
      </c>
      <c r="B95" s="1" t="s">
        <v>55</v>
      </c>
      <c r="C95" s="1">
        <v>23</v>
      </c>
      <c r="D95" s="1" t="s">
        <v>29</v>
      </c>
      <c r="E95" s="2">
        <v>93574.759783087284</v>
      </c>
      <c r="F95" s="2">
        <v>428015.74540213111</v>
      </c>
      <c r="G95" s="2">
        <v>696620.57525156962</v>
      </c>
      <c r="H95" s="2">
        <v>940176.82644564274</v>
      </c>
      <c r="I95" s="2">
        <v>949142.89760905132</v>
      </c>
    </row>
    <row r="96" spans="1:9" x14ac:dyDescent="0.15">
      <c r="A96" s="1">
        <v>5</v>
      </c>
      <c r="B96" s="1" t="s">
        <v>64</v>
      </c>
      <c r="C96" s="1">
        <v>1</v>
      </c>
      <c r="D96" s="1" t="s">
        <v>9</v>
      </c>
      <c r="E96" s="2">
        <v>124023.21181265057</v>
      </c>
      <c r="F96" s="2">
        <v>234897.90454212588</v>
      </c>
      <c r="G96" s="2">
        <v>265206.41473122389</v>
      </c>
      <c r="H96" s="2">
        <v>152627.02416415271</v>
      </c>
      <c r="I96" s="2">
        <v>115490.16177032529</v>
      </c>
    </row>
    <row r="97" spans="1:9" x14ac:dyDescent="0.15">
      <c r="A97" s="1">
        <v>5</v>
      </c>
      <c r="B97" s="1" t="s">
        <v>65</v>
      </c>
      <c r="C97" s="1">
        <v>2</v>
      </c>
      <c r="D97" s="1" t="s">
        <v>10</v>
      </c>
      <c r="E97" s="2">
        <v>51756.876769244933</v>
      </c>
      <c r="F97" s="2">
        <v>61224.172113688364</v>
      </c>
      <c r="G97" s="2">
        <v>23777.612723094779</v>
      </c>
      <c r="H97" s="2">
        <v>11356.454360862928</v>
      </c>
      <c r="I97" s="2">
        <v>5866.052136523339</v>
      </c>
    </row>
    <row r="98" spans="1:9" x14ac:dyDescent="0.15">
      <c r="A98" s="1">
        <v>5</v>
      </c>
      <c r="B98" s="1" t="s">
        <v>66</v>
      </c>
      <c r="C98" s="1">
        <v>3</v>
      </c>
      <c r="D98" s="1" t="s">
        <v>17</v>
      </c>
      <c r="E98" s="2">
        <v>22484.804642687781</v>
      </c>
      <c r="F98" s="2">
        <v>42897.251441678069</v>
      </c>
      <c r="G98" s="2">
        <v>64006.188265899204</v>
      </c>
      <c r="H98" s="2">
        <v>67089.640681080258</v>
      </c>
      <c r="I98" s="2">
        <v>58322.23654956837</v>
      </c>
    </row>
    <row r="99" spans="1:9" x14ac:dyDescent="0.15">
      <c r="A99" s="1">
        <v>5</v>
      </c>
      <c r="B99" s="1" t="s">
        <v>66</v>
      </c>
      <c r="C99" s="1">
        <v>4</v>
      </c>
      <c r="D99" s="1" t="s">
        <v>18</v>
      </c>
      <c r="E99" s="2">
        <v>3306.0549965433593</v>
      </c>
      <c r="F99" s="2">
        <v>22744.335300358562</v>
      </c>
      <c r="G99" s="2">
        <v>59618.5755925044</v>
      </c>
      <c r="H99" s="2">
        <v>37659.357932515748</v>
      </c>
      <c r="I99" s="2">
        <v>16856.423349058212</v>
      </c>
    </row>
    <row r="100" spans="1:9" x14ac:dyDescent="0.15">
      <c r="A100" s="1">
        <v>5</v>
      </c>
      <c r="B100" s="1" t="s">
        <v>66</v>
      </c>
      <c r="C100" s="1">
        <v>5</v>
      </c>
      <c r="D100" s="1" t="s">
        <v>19</v>
      </c>
      <c r="E100" s="2">
        <v>3940.8235907074718</v>
      </c>
      <c r="F100" s="2">
        <v>10584.424565171557</v>
      </c>
      <c r="G100" s="2">
        <v>9640.9934346056434</v>
      </c>
      <c r="H100" s="2">
        <v>12974.263866354251</v>
      </c>
      <c r="I100" s="2">
        <v>11174.376751906566</v>
      </c>
    </row>
    <row r="101" spans="1:9" x14ac:dyDescent="0.15">
      <c r="A101" s="1">
        <v>5</v>
      </c>
      <c r="B101" s="1" t="s">
        <v>67</v>
      </c>
      <c r="C101" s="1">
        <v>6</v>
      </c>
      <c r="D101" s="1" t="s">
        <v>3</v>
      </c>
      <c r="E101" s="2">
        <v>3094.0815707925626</v>
      </c>
      <c r="F101" s="2">
        <v>8502.3063666885791</v>
      </c>
      <c r="G101" s="2">
        <v>10885.836988725043</v>
      </c>
      <c r="H101" s="2">
        <v>5794.2922020140068</v>
      </c>
      <c r="I101" s="2">
        <v>38059.090643393145</v>
      </c>
    </row>
    <row r="102" spans="1:9" x14ac:dyDescent="0.15">
      <c r="A102" s="1">
        <v>5</v>
      </c>
      <c r="B102" s="1" t="s">
        <v>67</v>
      </c>
      <c r="C102" s="1">
        <v>7</v>
      </c>
      <c r="D102" s="1" t="s">
        <v>20</v>
      </c>
      <c r="E102" s="2">
        <v>8750.3151971615371</v>
      </c>
      <c r="F102" s="2">
        <v>19190.637669864394</v>
      </c>
      <c r="G102" s="2">
        <v>28184.771405196774</v>
      </c>
      <c r="H102" s="2">
        <v>2989.3390645615514</v>
      </c>
      <c r="I102" s="2">
        <v>2989.9477639233378</v>
      </c>
    </row>
    <row r="103" spans="1:9" x14ac:dyDescent="0.15">
      <c r="A103" s="1">
        <v>5</v>
      </c>
      <c r="B103" s="1" t="s">
        <v>68</v>
      </c>
      <c r="C103" s="1">
        <v>8</v>
      </c>
      <c r="D103" s="1" t="s">
        <v>21</v>
      </c>
      <c r="E103" s="2">
        <v>2452.4988934592443</v>
      </c>
      <c r="F103" s="2">
        <v>12063.401955236928</v>
      </c>
      <c r="G103" s="2">
        <v>18335.418434940158</v>
      </c>
      <c r="H103" s="2">
        <v>22418.539989551788</v>
      </c>
      <c r="I103" s="2">
        <v>16990.605150485357</v>
      </c>
    </row>
    <row r="104" spans="1:9" x14ac:dyDescent="0.15">
      <c r="A104" s="1">
        <v>5</v>
      </c>
      <c r="B104" s="1" t="s">
        <v>69</v>
      </c>
      <c r="C104" s="1">
        <v>9</v>
      </c>
      <c r="D104" s="1" t="s">
        <v>22</v>
      </c>
      <c r="E104" s="2">
        <v>6487.5565710271358</v>
      </c>
      <c r="F104" s="2">
        <v>20753.005019614699</v>
      </c>
      <c r="G104" s="2">
        <v>18283.970561823804</v>
      </c>
      <c r="H104" s="2">
        <v>26584.571594583289</v>
      </c>
      <c r="I104" s="2">
        <v>22322.524716419368</v>
      </c>
    </row>
    <row r="105" spans="1:9" x14ac:dyDescent="0.15">
      <c r="A105" s="1">
        <v>5</v>
      </c>
      <c r="B105" s="1" t="s">
        <v>66</v>
      </c>
      <c r="C105" s="1">
        <v>10</v>
      </c>
      <c r="D105" s="1" t="s">
        <v>23</v>
      </c>
      <c r="E105" s="2">
        <v>2665.7794128928253</v>
      </c>
      <c r="F105" s="2">
        <v>9555.3063048314161</v>
      </c>
      <c r="G105" s="2">
        <v>24838.528000496506</v>
      </c>
      <c r="H105" s="2">
        <v>22432.127792175525</v>
      </c>
      <c r="I105" s="2">
        <v>21123.991988345664</v>
      </c>
    </row>
    <row r="106" spans="1:9" x14ac:dyDescent="0.15">
      <c r="A106" s="1">
        <v>5</v>
      </c>
      <c r="B106" s="1" t="s">
        <v>70</v>
      </c>
      <c r="C106" s="1">
        <v>11</v>
      </c>
      <c r="D106" s="1" t="s">
        <v>24</v>
      </c>
      <c r="E106" s="2">
        <v>2141.4441948746271</v>
      </c>
      <c r="F106" s="2">
        <v>7289.4831796174103</v>
      </c>
      <c r="G106" s="2">
        <v>32223.167661882653</v>
      </c>
      <c r="H106" s="2">
        <v>38296.362946890149</v>
      </c>
      <c r="I106" s="2">
        <v>32771.22669599529</v>
      </c>
    </row>
    <row r="107" spans="1:9" x14ac:dyDescent="0.15">
      <c r="A107" s="1">
        <v>5</v>
      </c>
      <c r="B107" s="1" t="s">
        <v>66</v>
      </c>
      <c r="C107" s="1">
        <v>12</v>
      </c>
      <c r="D107" s="1" t="s">
        <v>25</v>
      </c>
      <c r="E107" s="2">
        <v>10948.946409202006</v>
      </c>
      <c r="F107" s="2">
        <v>52641.857519695179</v>
      </c>
      <c r="G107" s="2">
        <v>167160.97261368611</v>
      </c>
      <c r="H107" s="2">
        <v>214048.88653303264</v>
      </c>
      <c r="I107" s="2">
        <v>248029.85988404788</v>
      </c>
    </row>
    <row r="108" spans="1:9" x14ac:dyDescent="0.15">
      <c r="A108" s="1">
        <v>5</v>
      </c>
      <c r="B108" s="1" t="s">
        <v>66</v>
      </c>
      <c r="C108" s="1">
        <v>13</v>
      </c>
      <c r="D108" s="1" t="s">
        <v>26</v>
      </c>
      <c r="E108" s="2">
        <v>144.59392706099857</v>
      </c>
      <c r="F108" s="2">
        <v>7814.4571029511726</v>
      </c>
      <c r="G108" s="2">
        <v>20844.887449902188</v>
      </c>
      <c r="H108" s="2">
        <v>19444.096009266286</v>
      </c>
      <c r="I108" s="2">
        <v>26556.981860836073</v>
      </c>
    </row>
    <row r="109" spans="1:9" x14ac:dyDescent="0.15">
      <c r="A109" s="1">
        <v>5</v>
      </c>
      <c r="B109" s="1" t="s">
        <v>66</v>
      </c>
      <c r="C109" s="1">
        <v>14</v>
      </c>
      <c r="D109" s="1" t="s">
        <v>27</v>
      </c>
      <c r="E109" s="2">
        <v>430.84955704780589</v>
      </c>
      <c r="F109" s="2">
        <v>6733.9363834971073</v>
      </c>
      <c r="G109" s="2">
        <v>29578.39332569074</v>
      </c>
      <c r="H109" s="2">
        <v>24414.447777351612</v>
      </c>
      <c r="I109" s="2">
        <v>27894.613319518889</v>
      </c>
    </row>
    <row r="110" spans="1:9" x14ac:dyDescent="0.15">
      <c r="A110" s="1">
        <v>5</v>
      </c>
      <c r="B110" s="1" t="s">
        <v>66</v>
      </c>
      <c r="C110" s="1">
        <v>15</v>
      </c>
      <c r="D110" s="1" t="s">
        <v>28</v>
      </c>
      <c r="E110" s="2">
        <v>20521.974338124441</v>
      </c>
      <c r="F110" s="2">
        <v>67819.247871797779</v>
      </c>
      <c r="G110" s="2">
        <v>94040.349782630845</v>
      </c>
      <c r="H110" s="2">
        <v>70552.635934831313</v>
      </c>
      <c r="I110" s="2">
        <v>43429.288293983816</v>
      </c>
    </row>
    <row r="111" spans="1:9" x14ac:dyDescent="0.15">
      <c r="A111" s="1">
        <v>5</v>
      </c>
      <c r="B111" s="1" t="s">
        <v>64</v>
      </c>
      <c r="C111" s="1">
        <v>16</v>
      </c>
      <c r="D111" s="1" t="s">
        <v>11</v>
      </c>
      <c r="E111" s="2">
        <v>52907.861572667935</v>
      </c>
      <c r="F111" s="2">
        <v>245018.50368945024</v>
      </c>
      <c r="G111" s="2">
        <v>391377.69021486456</v>
      </c>
      <c r="H111" s="2">
        <v>399618.53210491152</v>
      </c>
      <c r="I111" s="2">
        <v>276500.09830229176</v>
      </c>
    </row>
    <row r="112" spans="1:9" x14ac:dyDescent="0.15">
      <c r="A112" s="1">
        <v>5</v>
      </c>
      <c r="B112" s="1" t="s">
        <v>64</v>
      </c>
      <c r="C112" s="1">
        <v>17</v>
      </c>
      <c r="D112" s="1" t="s">
        <v>12</v>
      </c>
      <c r="E112" s="2">
        <v>13245.561743659406</v>
      </c>
      <c r="F112" s="2">
        <v>57755.621447880258</v>
      </c>
      <c r="G112" s="2">
        <v>81734.253699767578</v>
      </c>
      <c r="H112" s="2">
        <v>122514.75231043086</v>
      </c>
      <c r="I112" s="2">
        <v>94678.601054335639</v>
      </c>
    </row>
    <row r="113" spans="1:9" x14ac:dyDescent="0.15">
      <c r="A113" s="1">
        <v>5</v>
      </c>
      <c r="B113" s="1" t="s">
        <v>64</v>
      </c>
      <c r="C113" s="1">
        <v>18</v>
      </c>
      <c r="D113" s="1" t="s">
        <v>13</v>
      </c>
      <c r="E113" s="2">
        <v>82529.724690696501</v>
      </c>
      <c r="F113" s="2">
        <v>252893.21719291082</v>
      </c>
      <c r="G113" s="2">
        <v>377377.03444193536</v>
      </c>
      <c r="H113" s="2">
        <v>447605.8224754117</v>
      </c>
      <c r="I113" s="2">
        <v>383558.11932122486</v>
      </c>
    </row>
    <row r="114" spans="1:9" x14ac:dyDescent="0.15">
      <c r="A114" s="1">
        <v>5</v>
      </c>
      <c r="B114" s="1" t="s">
        <v>64</v>
      </c>
      <c r="C114" s="1">
        <v>19</v>
      </c>
      <c r="D114" s="1" t="s">
        <v>14</v>
      </c>
      <c r="E114" s="2">
        <v>22903.380208216138</v>
      </c>
      <c r="F114" s="2">
        <v>89318.571601218791</v>
      </c>
      <c r="G114" s="2">
        <v>142090.28951571515</v>
      </c>
      <c r="H114" s="2">
        <v>146626.18481283021</v>
      </c>
      <c r="I114" s="2">
        <v>112403.12189070882</v>
      </c>
    </row>
    <row r="115" spans="1:9" x14ac:dyDescent="0.15">
      <c r="A115" s="1">
        <v>5</v>
      </c>
      <c r="B115" s="1" t="s">
        <v>64</v>
      </c>
      <c r="C115" s="1">
        <v>20</v>
      </c>
      <c r="D115" s="1" t="s">
        <v>15</v>
      </c>
      <c r="E115" s="2">
        <v>13914.692299567403</v>
      </c>
      <c r="F115" s="2">
        <v>50490.836900721639</v>
      </c>
      <c r="G115" s="2">
        <v>63758.969281823935</v>
      </c>
      <c r="H115" s="2">
        <v>52783.393206114219</v>
      </c>
      <c r="I115" s="2">
        <v>53677.220495997361</v>
      </c>
    </row>
    <row r="116" spans="1:9" x14ac:dyDescent="0.15">
      <c r="A116" s="1">
        <v>5</v>
      </c>
      <c r="B116" s="1" t="s">
        <v>64</v>
      </c>
      <c r="C116" s="1">
        <v>21</v>
      </c>
      <c r="D116" s="1" t="s">
        <v>16</v>
      </c>
      <c r="E116" s="2">
        <v>33283.515460758696</v>
      </c>
      <c r="F116" s="2">
        <v>105362.93740544037</v>
      </c>
      <c r="G116" s="2">
        <v>176719.86821370476</v>
      </c>
      <c r="H116" s="2">
        <v>226841.29348227003</v>
      </c>
      <c r="I116" s="2">
        <v>192067.99618884714</v>
      </c>
    </row>
    <row r="117" spans="1:9" x14ac:dyDescent="0.15">
      <c r="A117" s="1">
        <v>5</v>
      </c>
      <c r="B117" s="1" t="s">
        <v>63</v>
      </c>
      <c r="C117" s="1">
        <v>22</v>
      </c>
      <c r="D117" s="1" t="s">
        <v>8</v>
      </c>
      <c r="E117" s="2">
        <v>54399.554734088524</v>
      </c>
      <c r="F117" s="2">
        <v>317653.50564880698</v>
      </c>
      <c r="G117" s="2">
        <v>504927.00972014765</v>
      </c>
      <c r="H117" s="2">
        <v>733540.90871687769</v>
      </c>
      <c r="I117" s="2">
        <v>810561.6910983274</v>
      </c>
    </row>
    <row r="118" spans="1:9" x14ac:dyDescent="0.15">
      <c r="A118" s="1">
        <v>5</v>
      </c>
      <c r="B118" s="1" t="s">
        <v>63</v>
      </c>
      <c r="C118" s="1">
        <v>23</v>
      </c>
      <c r="D118" s="1" t="s">
        <v>29</v>
      </c>
      <c r="E118" s="2">
        <v>67437.026493779151</v>
      </c>
      <c r="F118" s="2">
        <v>284310.03773765214</v>
      </c>
      <c r="G118" s="2">
        <v>440967.64511455037</v>
      </c>
      <c r="H118" s="2">
        <v>583996.61035520269</v>
      </c>
      <c r="I118" s="2">
        <v>608595.92751586868</v>
      </c>
    </row>
    <row r="119" spans="1:9" x14ac:dyDescent="0.15">
      <c r="A119" s="1">
        <v>6</v>
      </c>
      <c r="B119" s="1" t="s">
        <v>72</v>
      </c>
      <c r="C119" s="1">
        <v>1</v>
      </c>
      <c r="D119" s="1" t="s">
        <v>9</v>
      </c>
      <c r="E119" s="2">
        <v>93937.873178058304</v>
      </c>
      <c r="F119" s="2">
        <v>199802.11831017098</v>
      </c>
      <c r="G119" s="2">
        <v>232327.23251970453</v>
      </c>
      <c r="H119" s="2">
        <v>187577.11801543104</v>
      </c>
      <c r="I119" s="2">
        <v>141413.60924474613</v>
      </c>
    </row>
    <row r="120" spans="1:9" x14ac:dyDescent="0.15">
      <c r="A120" s="1">
        <v>6</v>
      </c>
      <c r="B120" s="1" t="s">
        <v>73</v>
      </c>
      <c r="C120" s="1">
        <v>2</v>
      </c>
      <c r="D120" s="1" t="s">
        <v>10</v>
      </c>
      <c r="E120" s="2">
        <v>5045.3750486162226</v>
      </c>
      <c r="F120" s="2">
        <v>17805.78981840318</v>
      </c>
      <c r="G120" s="2">
        <v>13920.771471935968</v>
      </c>
      <c r="H120" s="2">
        <v>10605.444255340424</v>
      </c>
      <c r="I120" s="2">
        <v>2473.9663771460187</v>
      </c>
    </row>
    <row r="121" spans="1:9" x14ac:dyDescent="0.15">
      <c r="A121" s="1">
        <v>6</v>
      </c>
      <c r="B121" s="1" t="s">
        <v>74</v>
      </c>
      <c r="C121" s="1">
        <v>3</v>
      </c>
      <c r="D121" s="1" t="s">
        <v>17</v>
      </c>
      <c r="E121" s="2">
        <v>30997.672981755324</v>
      </c>
      <c r="F121" s="2">
        <v>63284.428699971038</v>
      </c>
      <c r="G121" s="2">
        <v>108051.16301447758</v>
      </c>
      <c r="H121" s="2">
        <v>114540.19419445006</v>
      </c>
      <c r="I121" s="2">
        <v>114411.63925861185</v>
      </c>
    </row>
    <row r="122" spans="1:9" x14ac:dyDescent="0.15">
      <c r="A122" s="1">
        <v>6</v>
      </c>
      <c r="B122" s="1" t="s">
        <v>75</v>
      </c>
      <c r="C122" s="1">
        <v>4</v>
      </c>
      <c r="D122" s="1" t="s">
        <v>18</v>
      </c>
      <c r="E122" s="2">
        <v>13899.614775227625</v>
      </c>
      <c r="F122" s="2">
        <v>34449.759209827054</v>
      </c>
      <c r="G122" s="2">
        <v>62398.824751875691</v>
      </c>
      <c r="H122" s="2">
        <v>47247.449890270276</v>
      </c>
      <c r="I122" s="2">
        <v>16798.343235083783</v>
      </c>
    </row>
    <row r="123" spans="1:9" x14ac:dyDescent="0.15">
      <c r="A123" s="1">
        <v>6</v>
      </c>
      <c r="B123" s="1" t="s">
        <v>74</v>
      </c>
      <c r="C123" s="1">
        <v>5</v>
      </c>
      <c r="D123" s="1" t="s">
        <v>19</v>
      </c>
      <c r="E123" s="2">
        <v>1847.0280435550262</v>
      </c>
      <c r="F123" s="2">
        <v>6696.3151447676964</v>
      </c>
      <c r="G123" s="2">
        <v>11600.067152806883</v>
      </c>
      <c r="H123" s="2">
        <v>10312.186346964005</v>
      </c>
      <c r="I123" s="2">
        <v>5587.0205388414279</v>
      </c>
    </row>
    <row r="124" spans="1:9" x14ac:dyDescent="0.15">
      <c r="A124" s="1">
        <v>6</v>
      </c>
      <c r="B124" s="1" t="s">
        <v>74</v>
      </c>
      <c r="C124" s="1">
        <v>6</v>
      </c>
      <c r="D124" s="1" t="s">
        <v>3</v>
      </c>
      <c r="E124" s="2">
        <v>4544.8321811524556</v>
      </c>
      <c r="F124" s="2">
        <v>16794.559897604329</v>
      </c>
      <c r="G124" s="2">
        <v>40085.011097738294</v>
      </c>
      <c r="H124" s="2">
        <v>57460.833666488645</v>
      </c>
      <c r="I124" s="2">
        <v>29617.192172411462</v>
      </c>
    </row>
    <row r="125" spans="1:9" x14ac:dyDescent="0.15">
      <c r="A125" s="1">
        <v>6</v>
      </c>
      <c r="B125" s="1" t="s">
        <v>74</v>
      </c>
      <c r="C125" s="1">
        <v>7</v>
      </c>
      <c r="D125" s="1" t="s">
        <v>20</v>
      </c>
      <c r="E125" s="2">
        <v>2198.8948480231556</v>
      </c>
      <c r="F125" s="2">
        <v>656.2265854236839</v>
      </c>
      <c r="G125" s="2">
        <v>3918.437583986869</v>
      </c>
      <c r="H125" s="2">
        <v>4710.9760303039811</v>
      </c>
      <c r="I125" s="2">
        <v>2066.7958988212999</v>
      </c>
    </row>
    <row r="126" spans="1:9" x14ac:dyDescent="0.15">
      <c r="A126" s="1">
        <v>6</v>
      </c>
      <c r="B126" s="1" t="s">
        <v>74</v>
      </c>
      <c r="C126" s="1">
        <v>8</v>
      </c>
      <c r="D126" s="1" t="s">
        <v>21</v>
      </c>
      <c r="E126" s="2">
        <v>6595.8583322990798</v>
      </c>
      <c r="F126" s="2">
        <v>24480.436919436233</v>
      </c>
      <c r="G126" s="2">
        <v>37147.655028295303</v>
      </c>
      <c r="H126" s="2">
        <v>46725.675230081535</v>
      </c>
      <c r="I126" s="2">
        <v>28515.650208537965</v>
      </c>
    </row>
    <row r="127" spans="1:9" x14ac:dyDescent="0.15">
      <c r="A127" s="1">
        <v>6</v>
      </c>
      <c r="B127" s="1" t="s">
        <v>74</v>
      </c>
      <c r="C127" s="1">
        <v>9</v>
      </c>
      <c r="D127" s="1" t="s">
        <v>22</v>
      </c>
      <c r="E127" s="2">
        <v>8511.3707697282007</v>
      </c>
      <c r="F127" s="2">
        <v>38034.008223141333</v>
      </c>
      <c r="G127" s="2">
        <v>32915.791368734521</v>
      </c>
      <c r="H127" s="2">
        <v>22224.134972245029</v>
      </c>
      <c r="I127" s="2">
        <v>31860.074011870205</v>
      </c>
    </row>
    <row r="128" spans="1:9" x14ac:dyDescent="0.15">
      <c r="A128" s="1">
        <v>6</v>
      </c>
      <c r="B128" s="1" t="s">
        <v>74</v>
      </c>
      <c r="C128" s="1">
        <v>10</v>
      </c>
      <c r="D128" s="1" t="s">
        <v>23</v>
      </c>
      <c r="E128" s="2">
        <v>3078.903625383718</v>
      </c>
      <c r="F128" s="2">
        <v>12765.026056438981</v>
      </c>
      <c r="G128" s="2">
        <v>39656.186253909305</v>
      </c>
      <c r="H128" s="2">
        <v>36664.637289480961</v>
      </c>
      <c r="I128" s="2">
        <v>29922.7695662441</v>
      </c>
    </row>
    <row r="129" spans="1:9" x14ac:dyDescent="0.15">
      <c r="A129" s="1">
        <v>6</v>
      </c>
      <c r="B129" s="1" t="s">
        <v>74</v>
      </c>
      <c r="C129" s="1">
        <v>11</v>
      </c>
      <c r="D129" s="1" t="s">
        <v>24</v>
      </c>
      <c r="E129" s="2">
        <v>9133.1377742171826</v>
      </c>
      <c r="F129" s="2">
        <v>26622.604378539847</v>
      </c>
      <c r="G129" s="2">
        <v>77413.630969133446</v>
      </c>
      <c r="H129" s="2">
        <v>103026.85736290252</v>
      </c>
      <c r="I129" s="2">
        <v>89511.873250856806</v>
      </c>
    </row>
    <row r="130" spans="1:9" x14ac:dyDescent="0.15">
      <c r="A130" s="1">
        <v>6</v>
      </c>
      <c r="B130" s="1" t="s">
        <v>74</v>
      </c>
      <c r="C130" s="1">
        <v>12</v>
      </c>
      <c r="D130" s="1" t="s">
        <v>25</v>
      </c>
      <c r="E130" s="2">
        <v>11252.913735844268</v>
      </c>
      <c r="F130" s="2">
        <v>66687.959106794864</v>
      </c>
      <c r="G130" s="2">
        <v>274346.37416734151</v>
      </c>
      <c r="H130" s="2">
        <v>346942.08692180051</v>
      </c>
      <c r="I130" s="2">
        <v>237588.22624517139</v>
      </c>
    </row>
    <row r="131" spans="1:9" x14ac:dyDescent="0.15">
      <c r="A131" s="1">
        <v>6</v>
      </c>
      <c r="B131" s="1" t="s">
        <v>74</v>
      </c>
      <c r="C131" s="1">
        <v>13</v>
      </c>
      <c r="D131" s="1" t="s">
        <v>26</v>
      </c>
      <c r="E131" s="2">
        <v>1172.2511023062018</v>
      </c>
      <c r="F131" s="2">
        <v>13237.559846513046</v>
      </c>
      <c r="G131" s="2">
        <v>30003.037737846276</v>
      </c>
      <c r="H131" s="2">
        <v>40796.877186958314</v>
      </c>
      <c r="I131" s="2">
        <v>58728.902795445363</v>
      </c>
    </row>
    <row r="132" spans="1:9" x14ac:dyDescent="0.15">
      <c r="A132" s="1">
        <v>6</v>
      </c>
      <c r="B132" s="1" t="s">
        <v>74</v>
      </c>
      <c r="C132" s="1">
        <v>14</v>
      </c>
      <c r="D132" s="1" t="s">
        <v>27</v>
      </c>
      <c r="E132" s="2">
        <v>581.04066802022669</v>
      </c>
      <c r="F132" s="2">
        <v>6294.898608810111</v>
      </c>
      <c r="G132" s="2">
        <v>20914.288174344991</v>
      </c>
      <c r="H132" s="2">
        <v>18382.328713973206</v>
      </c>
      <c r="I132" s="2">
        <v>16641.91320888279</v>
      </c>
    </row>
    <row r="133" spans="1:9" x14ac:dyDescent="0.15">
      <c r="A133" s="1">
        <v>6</v>
      </c>
      <c r="B133" s="1" t="s">
        <v>74</v>
      </c>
      <c r="C133" s="1">
        <v>15</v>
      </c>
      <c r="D133" s="1" t="s">
        <v>28</v>
      </c>
      <c r="E133" s="2">
        <v>15044.01375140559</v>
      </c>
      <c r="F133" s="2">
        <v>64377.586556577648</v>
      </c>
      <c r="G133" s="2">
        <v>104609.73336864178</v>
      </c>
      <c r="H133" s="2">
        <v>111616.65071045913</v>
      </c>
      <c r="I133" s="2">
        <v>79772.123499878027</v>
      </c>
    </row>
    <row r="134" spans="1:9" x14ac:dyDescent="0.15">
      <c r="A134" s="1">
        <v>6</v>
      </c>
      <c r="B134" s="1" t="s">
        <v>73</v>
      </c>
      <c r="C134" s="1">
        <v>16</v>
      </c>
      <c r="D134" s="1" t="s">
        <v>11</v>
      </c>
      <c r="E134" s="2">
        <v>63088.642795719265</v>
      </c>
      <c r="F134" s="2">
        <v>270865.46241954924</v>
      </c>
      <c r="G134" s="2">
        <v>440381.84120050847</v>
      </c>
      <c r="H134" s="2">
        <v>429544.26635170716</v>
      </c>
      <c r="I134" s="2">
        <v>216689.01071263212</v>
      </c>
    </row>
    <row r="135" spans="1:9" x14ac:dyDescent="0.15">
      <c r="A135" s="1">
        <v>6</v>
      </c>
      <c r="B135" s="1" t="s">
        <v>73</v>
      </c>
      <c r="C135" s="1">
        <v>17</v>
      </c>
      <c r="D135" s="1" t="s">
        <v>12</v>
      </c>
      <c r="E135" s="2">
        <v>8389.1248596115674</v>
      </c>
      <c r="F135" s="2">
        <v>40298.928817507491</v>
      </c>
      <c r="G135" s="2">
        <v>73924.429458157872</v>
      </c>
      <c r="H135" s="2">
        <v>96908.778739856789</v>
      </c>
      <c r="I135" s="2">
        <v>75976.177166460664</v>
      </c>
    </row>
    <row r="136" spans="1:9" x14ac:dyDescent="0.15">
      <c r="A136" s="1">
        <v>6</v>
      </c>
      <c r="B136" s="1" t="s">
        <v>73</v>
      </c>
      <c r="C136" s="1">
        <v>18</v>
      </c>
      <c r="D136" s="1" t="s">
        <v>13</v>
      </c>
      <c r="E136" s="2">
        <v>67344.093604088222</v>
      </c>
      <c r="F136" s="2">
        <v>237165.12006163877</v>
      </c>
      <c r="G136" s="2">
        <v>337110.54710132978</v>
      </c>
      <c r="H136" s="2">
        <v>350290.74825343362</v>
      </c>
      <c r="I136" s="2">
        <v>297776.56655653747</v>
      </c>
    </row>
    <row r="137" spans="1:9" x14ac:dyDescent="0.15">
      <c r="A137" s="1">
        <v>6</v>
      </c>
      <c r="B137" s="1" t="s">
        <v>73</v>
      </c>
      <c r="C137" s="1">
        <v>19</v>
      </c>
      <c r="D137" s="1" t="s">
        <v>14</v>
      </c>
      <c r="E137" s="2">
        <v>27713.481969172466</v>
      </c>
      <c r="F137" s="2">
        <v>90762.531368294716</v>
      </c>
      <c r="G137" s="2">
        <v>153747.06933841464</v>
      </c>
      <c r="H137" s="2">
        <v>170432.0852318125</v>
      </c>
      <c r="I137" s="2">
        <v>142011.88809041507</v>
      </c>
    </row>
    <row r="138" spans="1:9" x14ac:dyDescent="0.15">
      <c r="A138" s="1">
        <v>6</v>
      </c>
      <c r="B138" s="1" t="s">
        <v>73</v>
      </c>
      <c r="C138" s="1">
        <v>20</v>
      </c>
      <c r="D138" s="1" t="s">
        <v>15</v>
      </c>
      <c r="E138" s="2">
        <v>8307.5960141487321</v>
      </c>
      <c r="F138" s="2">
        <v>38041.628440461049</v>
      </c>
      <c r="G138" s="2">
        <v>53392.847197327304</v>
      </c>
      <c r="H138" s="2">
        <v>48824.898691559581</v>
      </c>
      <c r="I138" s="2">
        <v>49708.71012173791</v>
      </c>
    </row>
    <row r="139" spans="1:9" x14ac:dyDescent="0.15">
      <c r="A139" s="1">
        <v>6</v>
      </c>
      <c r="B139" s="1" t="s">
        <v>76</v>
      </c>
      <c r="C139" s="1">
        <v>21</v>
      </c>
      <c r="D139" s="1" t="s">
        <v>16</v>
      </c>
      <c r="E139" s="2">
        <v>33714.504532116749</v>
      </c>
      <c r="F139" s="2">
        <v>98811.815184764375</v>
      </c>
      <c r="G139" s="2">
        <v>166029.61081442374</v>
      </c>
      <c r="H139" s="2">
        <v>201846.83632949501</v>
      </c>
      <c r="I139" s="2">
        <v>174440.98402964743</v>
      </c>
    </row>
    <row r="140" spans="1:9" x14ac:dyDescent="0.15">
      <c r="A140" s="1">
        <v>6</v>
      </c>
      <c r="B140" s="1" t="s">
        <v>71</v>
      </c>
      <c r="C140" s="1">
        <v>22</v>
      </c>
      <c r="D140" s="1" t="s">
        <v>8</v>
      </c>
      <c r="E140" s="2">
        <v>64300.485522705036</v>
      </c>
      <c r="F140" s="2">
        <v>315345.95888158854</v>
      </c>
      <c r="G140" s="2">
        <v>534103.11676809692</v>
      </c>
      <c r="H140" s="2">
        <v>774185.47304953763</v>
      </c>
      <c r="I140" s="2">
        <v>877219.49974815559</v>
      </c>
    </row>
    <row r="141" spans="1:9" x14ac:dyDescent="0.15">
      <c r="A141" s="1">
        <v>6</v>
      </c>
      <c r="B141" s="1" t="s">
        <v>71</v>
      </c>
      <c r="C141" s="1">
        <v>23</v>
      </c>
      <c r="D141" s="1" t="s">
        <v>29</v>
      </c>
      <c r="E141" s="2">
        <v>56336.703410597933</v>
      </c>
      <c r="F141" s="2">
        <v>249255.12279417639</v>
      </c>
      <c r="G141" s="2">
        <v>383004.50054029102</v>
      </c>
      <c r="H141" s="2">
        <v>523122.188491215</v>
      </c>
      <c r="I141" s="2">
        <v>518329.21869970555</v>
      </c>
    </row>
    <row r="142" spans="1:9" x14ac:dyDescent="0.15">
      <c r="A142" s="1">
        <v>7</v>
      </c>
      <c r="B142" s="1" t="s">
        <v>78</v>
      </c>
      <c r="C142" s="1">
        <v>1</v>
      </c>
      <c r="D142" s="1" t="s">
        <v>9</v>
      </c>
      <c r="E142" s="2">
        <v>144721.26941547878</v>
      </c>
      <c r="F142" s="2">
        <v>278837.65520957345</v>
      </c>
      <c r="G142" s="2">
        <v>283279.27358906693</v>
      </c>
      <c r="H142" s="2">
        <v>200240.14083807086</v>
      </c>
      <c r="I142" s="2">
        <v>166423.93517244901</v>
      </c>
    </row>
    <row r="143" spans="1:9" x14ac:dyDescent="0.15">
      <c r="A143" s="1">
        <v>7</v>
      </c>
      <c r="B143" s="1" t="s">
        <v>79</v>
      </c>
      <c r="C143" s="1">
        <v>2</v>
      </c>
      <c r="D143" s="1" t="s">
        <v>10</v>
      </c>
      <c r="E143" s="2">
        <v>9298.4359676372587</v>
      </c>
      <c r="F143" s="2">
        <v>18290.734463598987</v>
      </c>
      <c r="G143" s="2">
        <v>21098.574870286666</v>
      </c>
      <c r="H143" s="2">
        <v>9207.0795511124707</v>
      </c>
      <c r="I143" s="2">
        <v>2180.0691358685272</v>
      </c>
    </row>
    <row r="144" spans="1:9" x14ac:dyDescent="0.15">
      <c r="A144" s="1">
        <v>7</v>
      </c>
      <c r="B144" s="1" t="s">
        <v>80</v>
      </c>
      <c r="C144" s="1">
        <v>3</v>
      </c>
      <c r="D144" s="1" t="s">
        <v>17</v>
      </c>
      <c r="E144" s="2">
        <v>61553.779911265301</v>
      </c>
      <c r="F144" s="2">
        <v>175822.99996471067</v>
      </c>
      <c r="G144" s="2">
        <v>234351.43169396548</v>
      </c>
      <c r="H144" s="2">
        <v>510917.86178999988</v>
      </c>
      <c r="I144" s="2">
        <v>338156.21746577357</v>
      </c>
    </row>
    <row r="145" spans="1:9" x14ac:dyDescent="0.15">
      <c r="A145" s="1">
        <v>7</v>
      </c>
      <c r="B145" s="1" t="s">
        <v>80</v>
      </c>
      <c r="C145" s="1">
        <v>4</v>
      </c>
      <c r="D145" s="1" t="s">
        <v>18</v>
      </c>
      <c r="E145" s="2">
        <v>24449.447998276424</v>
      </c>
      <c r="F145" s="2">
        <v>60257.455558109017</v>
      </c>
      <c r="G145" s="2">
        <v>100003.76788635558</v>
      </c>
      <c r="H145" s="2">
        <v>44931.011970659201</v>
      </c>
      <c r="I145" s="2">
        <v>18590.98564557164</v>
      </c>
    </row>
    <row r="146" spans="1:9" x14ac:dyDescent="0.15">
      <c r="A146" s="1">
        <v>7</v>
      </c>
      <c r="B146" s="1" t="s">
        <v>81</v>
      </c>
      <c r="C146" s="1">
        <v>5</v>
      </c>
      <c r="D146" s="1" t="s">
        <v>19</v>
      </c>
      <c r="E146" s="2">
        <v>7417.7348703938251</v>
      </c>
      <c r="F146" s="2">
        <v>31230.24467322732</v>
      </c>
      <c r="G146" s="2">
        <v>38953.28512104509</v>
      </c>
      <c r="H146" s="2">
        <v>47836.097699422156</v>
      </c>
      <c r="I146" s="2">
        <v>34649.860870427139</v>
      </c>
    </row>
    <row r="147" spans="1:9" x14ac:dyDescent="0.15">
      <c r="A147" s="1">
        <v>7</v>
      </c>
      <c r="B147" s="1" t="s">
        <v>80</v>
      </c>
      <c r="C147" s="1">
        <v>6</v>
      </c>
      <c r="D147" s="1" t="s">
        <v>3</v>
      </c>
      <c r="E147" s="2">
        <v>22351.183011613859</v>
      </c>
      <c r="F147" s="2">
        <v>86403.008392085874</v>
      </c>
      <c r="G147" s="2">
        <v>133409.32762932251</v>
      </c>
      <c r="H147" s="2">
        <v>203023.82059462654</v>
      </c>
      <c r="I147" s="2">
        <v>122624.87733736861</v>
      </c>
    </row>
    <row r="148" spans="1:9" x14ac:dyDescent="0.15">
      <c r="A148" s="1">
        <v>7</v>
      </c>
      <c r="B148" s="1" t="s">
        <v>82</v>
      </c>
      <c r="C148" s="1">
        <v>7</v>
      </c>
      <c r="D148" s="1" t="s">
        <v>20</v>
      </c>
      <c r="E148" s="2">
        <v>5668.5306836493855</v>
      </c>
      <c r="F148" s="2">
        <v>1729.7301550780189</v>
      </c>
      <c r="G148" s="2">
        <v>23437.390432910655</v>
      </c>
      <c r="H148" s="2">
        <v>11122.623183946846</v>
      </c>
      <c r="I148" s="2">
        <v>3306.5537907359781</v>
      </c>
    </row>
    <row r="149" spans="1:9" x14ac:dyDescent="0.15">
      <c r="A149" s="1">
        <v>7</v>
      </c>
      <c r="B149" s="1" t="s">
        <v>80</v>
      </c>
      <c r="C149" s="1">
        <v>8</v>
      </c>
      <c r="D149" s="1" t="s">
        <v>21</v>
      </c>
      <c r="E149" s="2">
        <v>14114.479574801328</v>
      </c>
      <c r="F149" s="2">
        <v>44610.67775217197</v>
      </c>
      <c r="G149" s="2">
        <v>72199.887820843855</v>
      </c>
      <c r="H149" s="2">
        <v>84364.603464335858</v>
      </c>
      <c r="I149" s="2">
        <v>71233.32871683444</v>
      </c>
    </row>
    <row r="150" spans="1:9" x14ac:dyDescent="0.15">
      <c r="A150" s="1">
        <v>7</v>
      </c>
      <c r="B150" s="1" t="s">
        <v>80</v>
      </c>
      <c r="C150" s="1">
        <v>9</v>
      </c>
      <c r="D150" s="1" t="s">
        <v>22</v>
      </c>
      <c r="E150" s="2">
        <v>9068.0252934032997</v>
      </c>
      <c r="F150" s="2">
        <v>52334.902579234484</v>
      </c>
      <c r="G150" s="2">
        <v>79837.347796160844</v>
      </c>
      <c r="H150" s="2">
        <v>78766.219079678296</v>
      </c>
      <c r="I150" s="2">
        <v>53263.34549503764</v>
      </c>
    </row>
    <row r="151" spans="1:9" x14ac:dyDescent="0.15">
      <c r="A151" s="1">
        <v>7</v>
      </c>
      <c r="B151" s="1" t="s">
        <v>80</v>
      </c>
      <c r="C151" s="1">
        <v>10</v>
      </c>
      <c r="D151" s="1" t="s">
        <v>23</v>
      </c>
      <c r="E151" s="2">
        <v>8598.4590730642576</v>
      </c>
      <c r="F151" s="2">
        <v>30554.53615148547</v>
      </c>
      <c r="G151" s="2">
        <v>79292.070120108983</v>
      </c>
      <c r="H151" s="2">
        <v>83922.051263265865</v>
      </c>
      <c r="I151" s="2">
        <v>78160.468991877264</v>
      </c>
    </row>
    <row r="152" spans="1:9" x14ac:dyDescent="0.15">
      <c r="A152" s="1">
        <v>7</v>
      </c>
      <c r="B152" s="1" t="s">
        <v>80</v>
      </c>
      <c r="C152" s="1">
        <v>11</v>
      </c>
      <c r="D152" s="1" t="s">
        <v>24</v>
      </c>
      <c r="E152" s="2">
        <v>6924.5995716796833</v>
      </c>
      <c r="F152" s="2">
        <v>32593.9347112018</v>
      </c>
      <c r="G152" s="2">
        <v>116759.73002195366</v>
      </c>
      <c r="H152" s="2">
        <v>119712.46050931698</v>
      </c>
      <c r="I152" s="2">
        <v>142641.55113340507</v>
      </c>
    </row>
    <row r="153" spans="1:9" x14ac:dyDescent="0.15">
      <c r="A153" s="1">
        <v>7</v>
      </c>
      <c r="B153" s="1" t="s">
        <v>80</v>
      </c>
      <c r="C153" s="1">
        <v>12</v>
      </c>
      <c r="D153" s="1" t="s">
        <v>25</v>
      </c>
      <c r="E153" s="2">
        <v>26422.894026753482</v>
      </c>
      <c r="F153" s="2">
        <v>159203.26586955585</v>
      </c>
      <c r="G153" s="2">
        <v>493619.89643510024</v>
      </c>
      <c r="H153" s="2">
        <v>606132.27993096085</v>
      </c>
      <c r="I153" s="2">
        <v>371171.50732596603</v>
      </c>
    </row>
    <row r="154" spans="1:9" x14ac:dyDescent="0.15">
      <c r="A154" s="1">
        <v>7</v>
      </c>
      <c r="B154" s="1" t="s">
        <v>80</v>
      </c>
      <c r="C154" s="1">
        <v>13</v>
      </c>
      <c r="D154" s="1" t="s">
        <v>26</v>
      </c>
      <c r="E154" s="2">
        <v>1684.2668026033264</v>
      </c>
      <c r="F154" s="2">
        <v>24899.437732143269</v>
      </c>
      <c r="G154" s="2">
        <v>61123.689387045306</v>
      </c>
      <c r="H154" s="2">
        <v>114573.25739473017</v>
      </c>
      <c r="I154" s="2">
        <v>163795.80679313015</v>
      </c>
    </row>
    <row r="155" spans="1:9" x14ac:dyDescent="0.15">
      <c r="A155" s="1">
        <v>7</v>
      </c>
      <c r="B155" s="1" t="s">
        <v>80</v>
      </c>
      <c r="C155" s="1">
        <v>14</v>
      </c>
      <c r="D155" s="1" t="s">
        <v>27</v>
      </c>
      <c r="E155" s="2">
        <v>5675.9939086466266</v>
      </c>
      <c r="F155" s="2">
        <v>60162.934467735955</v>
      </c>
      <c r="G155" s="2">
        <v>53435.418967674865</v>
      </c>
      <c r="H155" s="2">
        <v>50951.912524926054</v>
      </c>
      <c r="I155" s="2">
        <v>85575.958672390145</v>
      </c>
    </row>
    <row r="156" spans="1:9" x14ac:dyDescent="0.15">
      <c r="A156" s="1">
        <v>7</v>
      </c>
      <c r="B156" s="1" t="s">
        <v>80</v>
      </c>
      <c r="C156" s="1">
        <v>15</v>
      </c>
      <c r="D156" s="1" t="s">
        <v>28</v>
      </c>
      <c r="E156" s="2">
        <v>26049.319066607608</v>
      </c>
      <c r="F156" s="2">
        <v>101485.37978725751</v>
      </c>
      <c r="G156" s="2">
        <v>214468.22081415859</v>
      </c>
      <c r="H156" s="2">
        <v>217110.10164730664</v>
      </c>
      <c r="I156" s="2">
        <v>171999.7559800134</v>
      </c>
    </row>
    <row r="157" spans="1:9" x14ac:dyDescent="0.15">
      <c r="A157" s="1">
        <v>7</v>
      </c>
      <c r="B157" s="1" t="s">
        <v>78</v>
      </c>
      <c r="C157" s="1">
        <v>16</v>
      </c>
      <c r="D157" s="1" t="s">
        <v>11</v>
      </c>
      <c r="E157" s="2">
        <v>97212.104724388148</v>
      </c>
      <c r="F157" s="2">
        <v>483946.91876979842</v>
      </c>
      <c r="G157" s="2">
        <v>859606.99691631994</v>
      </c>
      <c r="H157" s="2">
        <v>621296.30854897341</v>
      </c>
      <c r="I157" s="2">
        <v>384601.07487184054</v>
      </c>
    </row>
    <row r="158" spans="1:9" x14ac:dyDescent="0.15">
      <c r="A158" s="1">
        <v>7</v>
      </c>
      <c r="B158" s="1" t="s">
        <v>78</v>
      </c>
      <c r="C158" s="1">
        <v>17</v>
      </c>
      <c r="D158" s="1" t="s">
        <v>12</v>
      </c>
      <c r="E158" s="2">
        <v>43266.584146861343</v>
      </c>
      <c r="F158" s="2">
        <v>226304.56686123347</v>
      </c>
      <c r="G158" s="2">
        <v>503975.43249111518</v>
      </c>
      <c r="H158" s="2">
        <v>667616.07927184971</v>
      </c>
      <c r="I158" s="2">
        <v>534338.03366083477</v>
      </c>
    </row>
    <row r="159" spans="1:9" x14ac:dyDescent="0.15">
      <c r="A159" s="1">
        <v>7</v>
      </c>
      <c r="B159" s="1" t="s">
        <v>78</v>
      </c>
      <c r="C159" s="1">
        <v>18</v>
      </c>
      <c r="D159" s="1" t="s">
        <v>13</v>
      </c>
      <c r="E159" s="2">
        <v>102146.74038043205</v>
      </c>
      <c r="F159" s="2">
        <v>408396.113003109</v>
      </c>
      <c r="G159" s="2">
        <v>516765.95402165002</v>
      </c>
      <c r="H159" s="2">
        <v>603970.71956406697</v>
      </c>
      <c r="I159" s="2">
        <v>491708.01096512063</v>
      </c>
    </row>
    <row r="160" spans="1:9" x14ac:dyDescent="0.15">
      <c r="A160" s="1">
        <v>7</v>
      </c>
      <c r="B160" s="1" t="s">
        <v>78</v>
      </c>
      <c r="C160" s="1">
        <v>19</v>
      </c>
      <c r="D160" s="1" t="s">
        <v>14</v>
      </c>
      <c r="E160" s="2">
        <v>32904.583424411401</v>
      </c>
      <c r="F160" s="2">
        <v>147425.2285223229</v>
      </c>
      <c r="G160" s="2">
        <v>225422.95354931222</v>
      </c>
      <c r="H160" s="2">
        <v>266774.20223117864</v>
      </c>
      <c r="I160" s="2">
        <v>233501.87165886944</v>
      </c>
    </row>
    <row r="161" spans="1:9" x14ac:dyDescent="0.15">
      <c r="A161" s="1">
        <v>7</v>
      </c>
      <c r="B161" s="1" t="s">
        <v>78</v>
      </c>
      <c r="C161" s="1">
        <v>20</v>
      </c>
      <c r="D161" s="1" t="s">
        <v>15</v>
      </c>
      <c r="E161" s="2">
        <v>15274.675361060286</v>
      </c>
      <c r="F161" s="2">
        <v>60501.040139993871</v>
      </c>
      <c r="G161" s="2">
        <v>97914.370393014309</v>
      </c>
      <c r="H161" s="2">
        <v>81681.926340688166</v>
      </c>
      <c r="I161" s="2">
        <v>86033.8696365293</v>
      </c>
    </row>
    <row r="162" spans="1:9" x14ac:dyDescent="0.15">
      <c r="A162" s="1">
        <v>7</v>
      </c>
      <c r="B162" s="1" t="s">
        <v>78</v>
      </c>
      <c r="C162" s="1">
        <v>21</v>
      </c>
      <c r="D162" s="1" t="s">
        <v>16</v>
      </c>
      <c r="E162" s="2">
        <v>57291.645834314273</v>
      </c>
      <c r="F162" s="2">
        <v>173297.42269548945</v>
      </c>
      <c r="G162" s="2">
        <v>311011.42543548864</v>
      </c>
      <c r="H162" s="2">
        <v>398119.20889433962</v>
      </c>
      <c r="I162" s="2">
        <v>367649.2134762138</v>
      </c>
    </row>
    <row r="163" spans="1:9" x14ac:dyDescent="0.15">
      <c r="A163" s="1">
        <v>7</v>
      </c>
      <c r="B163" s="1" t="s">
        <v>77</v>
      </c>
      <c r="C163" s="1">
        <v>22</v>
      </c>
      <c r="D163" s="1" t="s">
        <v>8</v>
      </c>
      <c r="E163" s="2">
        <v>84536.152739269863</v>
      </c>
      <c r="F163" s="2">
        <v>507845.75517213921</v>
      </c>
      <c r="G163" s="2">
        <v>948998.30519298383</v>
      </c>
      <c r="H163" s="2">
        <v>1379678.0635407511</v>
      </c>
      <c r="I163" s="2">
        <v>1510535.563003123</v>
      </c>
    </row>
    <row r="164" spans="1:9" x14ac:dyDescent="0.15">
      <c r="A164" s="1">
        <v>7</v>
      </c>
      <c r="B164" s="1" t="s">
        <v>77</v>
      </c>
      <c r="C164" s="1">
        <v>23</v>
      </c>
      <c r="D164" s="1" t="s">
        <v>29</v>
      </c>
      <c r="E164" s="2">
        <v>86999.241422512277</v>
      </c>
      <c r="F164" s="2">
        <v>388884.98814766319</v>
      </c>
      <c r="G164" s="2">
        <v>603142.18744693894</v>
      </c>
      <c r="H164" s="2">
        <v>804490.68039898959</v>
      </c>
      <c r="I164" s="2">
        <v>802184.84914943331</v>
      </c>
    </row>
    <row r="165" spans="1:9" x14ac:dyDescent="0.15">
      <c r="A165" s="1">
        <v>8</v>
      </c>
      <c r="B165" s="1" t="s">
        <v>84</v>
      </c>
      <c r="C165" s="1">
        <v>1</v>
      </c>
      <c r="D165" s="1" t="s">
        <v>9</v>
      </c>
      <c r="E165" s="2">
        <v>149366.84333179923</v>
      </c>
      <c r="F165" s="2">
        <v>337700.69276295567</v>
      </c>
      <c r="G165" s="2">
        <v>382005.42170011252</v>
      </c>
      <c r="H165" s="2">
        <v>305848.78799075074</v>
      </c>
      <c r="I165" s="2">
        <v>297622.91567735682</v>
      </c>
    </row>
    <row r="166" spans="1:9" x14ac:dyDescent="0.15">
      <c r="A166" s="1">
        <v>8</v>
      </c>
      <c r="B166" s="1" t="s">
        <v>85</v>
      </c>
      <c r="C166" s="1">
        <v>2</v>
      </c>
      <c r="D166" s="1" t="s">
        <v>10</v>
      </c>
      <c r="E166" s="2">
        <v>24874.074683159011</v>
      </c>
      <c r="F166" s="2">
        <v>17714.888472652441</v>
      </c>
      <c r="G166" s="2">
        <v>19901.170055820057</v>
      </c>
      <c r="H166" s="2">
        <v>13201.307552140495</v>
      </c>
      <c r="I166" s="2">
        <v>7247.8225825351992</v>
      </c>
    </row>
    <row r="167" spans="1:9" x14ac:dyDescent="0.15">
      <c r="A167" s="1">
        <v>8</v>
      </c>
      <c r="B167" s="1" t="s">
        <v>86</v>
      </c>
      <c r="C167" s="1">
        <v>3</v>
      </c>
      <c r="D167" s="1" t="s">
        <v>17</v>
      </c>
      <c r="E167" s="2">
        <v>61116.533374130282</v>
      </c>
      <c r="F167" s="2">
        <v>240833.7270983725</v>
      </c>
      <c r="G167" s="2">
        <v>427438.88215364364</v>
      </c>
      <c r="H167" s="2">
        <v>602187.66032702127</v>
      </c>
      <c r="I167" s="2">
        <v>606574.86879787361</v>
      </c>
    </row>
    <row r="168" spans="1:9" x14ac:dyDescent="0.15">
      <c r="A168" s="1">
        <v>8</v>
      </c>
      <c r="B168" s="1" t="s">
        <v>86</v>
      </c>
      <c r="C168" s="1">
        <v>4</v>
      </c>
      <c r="D168" s="1" t="s">
        <v>18</v>
      </c>
      <c r="E168" s="2">
        <v>13914.726168266801</v>
      </c>
      <c r="F168" s="2">
        <v>34814.542429713612</v>
      </c>
      <c r="G168" s="2">
        <v>50701.678047616209</v>
      </c>
      <c r="H168" s="2">
        <v>35839.18669540339</v>
      </c>
      <c r="I168" s="2">
        <v>15764.198949105396</v>
      </c>
    </row>
    <row r="169" spans="1:9" x14ac:dyDescent="0.15">
      <c r="A169" s="1">
        <v>8</v>
      </c>
      <c r="B169" s="1" t="s">
        <v>86</v>
      </c>
      <c r="C169" s="1">
        <v>5</v>
      </c>
      <c r="D169" s="1" t="s">
        <v>19</v>
      </c>
      <c r="E169" s="2">
        <v>5584.7772855318772</v>
      </c>
      <c r="F169" s="2">
        <v>34404.16046898903</v>
      </c>
      <c r="G169" s="2">
        <v>73484.037155558224</v>
      </c>
      <c r="H169" s="2">
        <v>79102.613063010285</v>
      </c>
      <c r="I169" s="2">
        <v>50329.811139722602</v>
      </c>
    </row>
    <row r="170" spans="1:9" x14ac:dyDescent="0.15">
      <c r="A170" s="1">
        <v>8</v>
      </c>
      <c r="B170" s="1" t="s">
        <v>86</v>
      </c>
      <c r="C170" s="1">
        <v>6</v>
      </c>
      <c r="D170" s="1" t="s">
        <v>3</v>
      </c>
      <c r="E170" s="2">
        <v>3997.4010984339752</v>
      </c>
      <c r="F170" s="2">
        <v>101179.94851688914</v>
      </c>
      <c r="G170" s="2">
        <v>300432.69634133729</v>
      </c>
      <c r="H170" s="2">
        <v>413984.87354152428</v>
      </c>
      <c r="I170" s="2">
        <v>290663.15198441315</v>
      </c>
    </row>
    <row r="171" spans="1:9" x14ac:dyDescent="0.15">
      <c r="A171" s="1">
        <v>8</v>
      </c>
      <c r="B171" s="1" t="s">
        <v>86</v>
      </c>
      <c r="C171" s="1">
        <v>7</v>
      </c>
      <c r="D171" s="1" t="s">
        <v>20</v>
      </c>
      <c r="E171" s="2">
        <v>848.1480582996785</v>
      </c>
      <c r="F171" s="2">
        <v>5314.3193273040361</v>
      </c>
      <c r="G171" s="2">
        <v>8878.9714572774792</v>
      </c>
      <c r="H171" s="2">
        <v>105112.98225677838</v>
      </c>
      <c r="I171" s="2">
        <v>51724.400891821206</v>
      </c>
    </row>
    <row r="172" spans="1:9" x14ac:dyDescent="0.15">
      <c r="A172" s="1">
        <v>8</v>
      </c>
      <c r="B172" s="1" t="s">
        <v>86</v>
      </c>
      <c r="C172" s="1">
        <v>8</v>
      </c>
      <c r="D172" s="1" t="s">
        <v>21</v>
      </c>
      <c r="E172" s="2">
        <v>23011.02975538214</v>
      </c>
      <c r="F172" s="2">
        <v>81169.894880586886</v>
      </c>
      <c r="G172" s="2">
        <v>242841.87286386374</v>
      </c>
      <c r="H172" s="2">
        <v>139439.96762719398</v>
      </c>
      <c r="I172" s="2">
        <v>94632.269318364706</v>
      </c>
    </row>
    <row r="173" spans="1:9" x14ac:dyDescent="0.15">
      <c r="A173" s="1">
        <v>8</v>
      </c>
      <c r="B173" s="1" t="s">
        <v>86</v>
      </c>
      <c r="C173" s="1">
        <v>9</v>
      </c>
      <c r="D173" s="1" t="s">
        <v>22</v>
      </c>
      <c r="E173" s="2">
        <v>84147.566730497958</v>
      </c>
      <c r="F173" s="2">
        <v>321996.8978736134</v>
      </c>
      <c r="G173" s="2">
        <v>490612.5495816039</v>
      </c>
      <c r="H173" s="2">
        <v>478996.65029985172</v>
      </c>
      <c r="I173" s="2">
        <v>252944.95480459541</v>
      </c>
    </row>
    <row r="174" spans="1:9" x14ac:dyDescent="0.15">
      <c r="A174" s="1">
        <v>8</v>
      </c>
      <c r="B174" s="1" t="s">
        <v>86</v>
      </c>
      <c r="C174" s="1">
        <v>10</v>
      </c>
      <c r="D174" s="1" t="s">
        <v>23</v>
      </c>
      <c r="E174" s="2">
        <v>12620.818349419527</v>
      </c>
      <c r="F174" s="2">
        <v>60776.139295030203</v>
      </c>
      <c r="G174" s="2">
        <v>166959.70887763673</v>
      </c>
      <c r="H174" s="2">
        <v>227039.85615749581</v>
      </c>
      <c r="I174" s="2">
        <v>168975.51783028775</v>
      </c>
    </row>
    <row r="175" spans="1:9" x14ac:dyDescent="0.15">
      <c r="A175" s="1">
        <v>8</v>
      </c>
      <c r="B175" s="1" t="s">
        <v>86</v>
      </c>
      <c r="C175" s="1">
        <v>11</v>
      </c>
      <c r="D175" s="1" t="s">
        <v>24</v>
      </c>
      <c r="E175" s="2">
        <v>40039.728198375553</v>
      </c>
      <c r="F175" s="2">
        <v>173262.50875115654</v>
      </c>
      <c r="G175" s="2">
        <v>514392.66532759223</v>
      </c>
      <c r="H175" s="2">
        <v>402904.92525626707</v>
      </c>
      <c r="I175" s="2">
        <v>606847.28032799496</v>
      </c>
    </row>
    <row r="176" spans="1:9" x14ac:dyDescent="0.15">
      <c r="A176" s="1">
        <v>8</v>
      </c>
      <c r="B176" s="1" t="s">
        <v>86</v>
      </c>
      <c r="C176" s="1">
        <v>12</v>
      </c>
      <c r="D176" s="1" t="s">
        <v>25</v>
      </c>
      <c r="E176" s="2">
        <v>100678.91061631795</v>
      </c>
      <c r="F176" s="2">
        <v>273461.54152764851</v>
      </c>
      <c r="G176" s="2">
        <v>646870.92298434279</v>
      </c>
      <c r="H176" s="2">
        <v>591713.02698213782</v>
      </c>
      <c r="I176" s="2">
        <v>427868.3297070518</v>
      </c>
    </row>
    <row r="177" spans="1:9" x14ac:dyDescent="0.15">
      <c r="A177" s="1">
        <v>8</v>
      </c>
      <c r="B177" s="1" t="s">
        <v>86</v>
      </c>
      <c r="C177" s="1">
        <v>13</v>
      </c>
      <c r="D177" s="1" t="s">
        <v>26</v>
      </c>
      <c r="E177" s="2">
        <v>11467.078393416314</v>
      </c>
      <c r="F177" s="2">
        <v>64868.69445772031</v>
      </c>
      <c r="G177" s="2">
        <v>62809.83141138716</v>
      </c>
      <c r="H177" s="2">
        <v>54800.429998252985</v>
      </c>
      <c r="I177" s="2">
        <v>84281.160413650505</v>
      </c>
    </row>
    <row r="178" spans="1:9" x14ac:dyDescent="0.15">
      <c r="A178" s="1">
        <v>8</v>
      </c>
      <c r="B178" s="1" t="s">
        <v>86</v>
      </c>
      <c r="C178" s="1">
        <v>14</v>
      </c>
      <c r="D178" s="1" t="s">
        <v>27</v>
      </c>
      <c r="E178" s="2">
        <v>5785.9794021806947</v>
      </c>
      <c r="F178" s="2">
        <v>24061.317322866053</v>
      </c>
      <c r="G178" s="2">
        <v>48358.714977470801</v>
      </c>
      <c r="H178" s="2">
        <v>33666.467666227611</v>
      </c>
      <c r="I178" s="2">
        <v>36159.374768799273</v>
      </c>
    </row>
    <row r="179" spans="1:9" x14ac:dyDescent="0.15">
      <c r="A179" s="1">
        <v>8</v>
      </c>
      <c r="B179" s="1" t="s">
        <v>86</v>
      </c>
      <c r="C179" s="1">
        <v>15</v>
      </c>
      <c r="D179" s="1" t="s">
        <v>28</v>
      </c>
      <c r="E179" s="2">
        <v>35028.76954935184</v>
      </c>
      <c r="F179" s="2">
        <v>149116.36391437784</v>
      </c>
      <c r="G179" s="2">
        <v>323121.42584621906</v>
      </c>
      <c r="H179" s="2">
        <v>412692.48429660808</v>
      </c>
      <c r="I179" s="2">
        <v>297068.75689332141</v>
      </c>
    </row>
    <row r="180" spans="1:9" x14ac:dyDescent="0.15">
      <c r="A180" s="1">
        <v>8</v>
      </c>
      <c r="B180" s="1" t="s">
        <v>84</v>
      </c>
      <c r="C180" s="1">
        <v>16</v>
      </c>
      <c r="D180" s="1" t="s">
        <v>11</v>
      </c>
      <c r="E180" s="2">
        <v>143510.27308076131</v>
      </c>
      <c r="F180" s="2">
        <v>532188.91815284942</v>
      </c>
      <c r="G180" s="2">
        <v>1196223.5058589927</v>
      </c>
      <c r="H180" s="2">
        <v>889107.42407170415</v>
      </c>
      <c r="I180" s="2">
        <v>559210.11859351606</v>
      </c>
    </row>
    <row r="181" spans="1:9" x14ac:dyDescent="0.15">
      <c r="A181" s="1">
        <v>8</v>
      </c>
      <c r="B181" s="1" t="s">
        <v>84</v>
      </c>
      <c r="C181" s="1">
        <v>17</v>
      </c>
      <c r="D181" s="1" t="s">
        <v>12</v>
      </c>
      <c r="E181" s="2">
        <v>34308.96796122317</v>
      </c>
      <c r="F181" s="2">
        <v>181749.02001507406</v>
      </c>
      <c r="G181" s="2">
        <v>284599.49797154852</v>
      </c>
      <c r="H181" s="2">
        <v>273642.62366201187</v>
      </c>
      <c r="I181" s="2">
        <v>245357.23363720928</v>
      </c>
    </row>
    <row r="182" spans="1:9" x14ac:dyDescent="0.15">
      <c r="A182" s="1">
        <v>8</v>
      </c>
      <c r="B182" s="1" t="s">
        <v>84</v>
      </c>
      <c r="C182" s="1">
        <v>18</v>
      </c>
      <c r="D182" s="1" t="s">
        <v>13</v>
      </c>
      <c r="E182" s="2">
        <v>114712.93078820029</v>
      </c>
      <c r="F182" s="2">
        <v>435200.32419104321</v>
      </c>
      <c r="G182" s="2">
        <v>777361.83203484374</v>
      </c>
      <c r="H182" s="2">
        <v>880345.94929914863</v>
      </c>
      <c r="I182" s="2">
        <v>754911.20506243769</v>
      </c>
    </row>
    <row r="183" spans="1:9" x14ac:dyDescent="0.15">
      <c r="A183" s="1">
        <v>8</v>
      </c>
      <c r="B183" s="1" t="s">
        <v>87</v>
      </c>
      <c r="C183" s="1">
        <v>19</v>
      </c>
      <c r="D183" s="1" t="s">
        <v>14</v>
      </c>
      <c r="E183" s="2">
        <v>35330.11617369359</v>
      </c>
      <c r="F183" s="2">
        <v>173821.74002466627</v>
      </c>
      <c r="G183" s="2">
        <v>366840.54136843095</v>
      </c>
      <c r="H183" s="2">
        <v>367797.70967524499</v>
      </c>
      <c r="I183" s="2">
        <v>338764.4519379455</v>
      </c>
    </row>
    <row r="184" spans="1:9" x14ac:dyDescent="0.15">
      <c r="A184" s="1">
        <v>8</v>
      </c>
      <c r="B184" s="1" t="s">
        <v>84</v>
      </c>
      <c r="C184" s="1">
        <v>20</v>
      </c>
      <c r="D184" s="1" t="s">
        <v>15</v>
      </c>
      <c r="E184" s="2">
        <v>9068.2147437380027</v>
      </c>
      <c r="F184" s="2">
        <v>68730.061383172259</v>
      </c>
      <c r="G184" s="2">
        <v>124154.088178501</v>
      </c>
      <c r="H184" s="2">
        <v>114076.26160512138</v>
      </c>
      <c r="I184" s="2">
        <v>126669.08956824227</v>
      </c>
    </row>
    <row r="185" spans="1:9" x14ac:dyDescent="0.15">
      <c r="A185" s="1">
        <v>8</v>
      </c>
      <c r="B185" s="1" t="s">
        <v>84</v>
      </c>
      <c r="C185" s="1">
        <v>21</v>
      </c>
      <c r="D185" s="1" t="s">
        <v>16</v>
      </c>
      <c r="E185" s="2">
        <v>102569.50338856596</v>
      </c>
      <c r="F185" s="2">
        <v>228451.90162203903</v>
      </c>
      <c r="G185" s="2">
        <v>442763.95557869266</v>
      </c>
      <c r="H185" s="2">
        <v>617392.40843979723</v>
      </c>
      <c r="I185" s="2">
        <v>665424.5558099614</v>
      </c>
    </row>
    <row r="186" spans="1:9" x14ac:dyDescent="0.15">
      <c r="A186" s="1">
        <v>8</v>
      </c>
      <c r="B186" s="1" t="s">
        <v>83</v>
      </c>
      <c r="C186" s="1">
        <v>22</v>
      </c>
      <c r="D186" s="1" t="s">
        <v>8</v>
      </c>
      <c r="E186" s="2">
        <v>99934.742305601016</v>
      </c>
      <c r="F186" s="2">
        <v>541388.3701205001</v>
      </c>
      <c r="G186" s="2">
        <v>1225104.0660315268</v>
      </c>
      <c r="H186" s="2">
        <v>1870597.4285136445</v>
      </c>
      <c r="I186" s="2">
        <v>2059658.8290596884</v>
      </c>
    </row>
    <row r="187" spans="1:9" x14ac:dyDescent="0.15">
      <c r="A187" s="1">
        <v>8</v>
      </c>
      <c r="B187" s="1" t="s">
        <v>83</v>
      </c>
      <c r="C187" s="1">
        <v>23</v>
      </c>
      <c r="D187" s="1" t="s">
        <v>29</v>
      </c>
      <c r="E187" s="2">
        <v>79153.420922434394</v>
      </c>
      <c r="F187" s="2">
        <v>517974.67863640329</v>
      </c>
      <c r="G187" s="2">
        <v>866411.73403134185</v>
      </c>
      <c r="H187" s="2">
        <v>1099189.5511771468</v>
      </c>
      <c r="I187" s="2">
        <v>1148017.0279204806</v>
      </c>
    </row>
    <row r="188" spans="1:9" x14ac:dyDescent="0.15">
      <c r="A188" s="1">
        <v>9</v>
      </c>
      <c r="B188" s="1" t="s">
        <v>89</v>
      </c>
      <c r="C188" s="1">
        <v>1</v>
      </c>
      <c r="D188" s="1" t="s">
        <v>9</v>
      </c>
      <c r="E188" s="2">
        <v>106180.40597016965</v>
      </c>
      <c r="F188" s="2">
        <v>213090.75162367572</v>
      </c>
      <c r="G188" s="2">
        <v>219831.92279624587</v>
      </c>
      <c r="H188" s="2">
        <v>211349.58761564019</v>
      </c>
      <c r="I188" s="2">
        <v>167621.6394744142</v>
      </c>
    </row>
    <row r="189" spans="1:9" x14ac:dyDescent="0.15">
      <c r="A189" s="1">
        <v>9</v>
      </c>
      <c r="B189" s="1" t="s">
        <v>89</v>
      </c>
      <c r="C189" s="1">
        <v>2</v>
      </c>
      <c r="D189" s="1" t="s">
        <v>10</v>
      </c>
      <c r="E189" s="2">
        <v>15511.364608931442</v>
      </c>
      <c r="F189" s="2">
        <v>41285.385182556834</v>
      </c>
      <c r="G189" s="2">
        <v>41004.839193018764</v>
      </c>
      <c r="H189" s="2">
        <v>16922.880394477037</v>
      </c>
      <c r="I189" s="2">
        <v>6644.6419630267201</v>
      </c>
    </row>
    <row r="190" spans="1:9" x14ac:dyDescent="0.15">
      <c r="A190" s="1">
        <v>9</v>
      </c>
      <c r="B190" s="1" t="s">
        <v>90</v>
      </c>
      <c r="C190" s="1">
        <v>3</v>
      </c>
      <c r="D190" s="1" t="s">
        <v>17</v>
      </c>
      <c r="E190" s="2">
        <v>71403.719812547308</v>
      </c>
      <c r="F190" s="2">
        <v>303487.42964832601</v>
      </c>
      <c r="G190" s="2">
        <v>499541.96169886907</v>
      </c>
      <c r="H190" s="2">
        <v>602361.26429562236</v>
      </c>
      <c r="I190" s="2">
        <v>729649.35377814679</v>
      </c>
    </row>
    <row r="191" spans="1:9" x14ac:dyDescent="0.15">
      <c r="A191" s="1">
        <v>9</v>
      </c>
      <c r="B191" s="1" t="s">
        <v>90</v>
      </c>
      <c r="C191" s="1">
        <v>4</v>
      </c>
      <c r="D191" s="1" t="s">
        <v>18</v>
      </c>
      <c r="E191" s="2">
        <v>38718.458826630049</v>
      </c>
      <c r="F191" s="2">
        <v>70269.171867805853</v>
      </c>
      <c r="G191" s="2">
        <v>81897.739907303505</v>
      </c>
      <c r="H191" s="2">
        <v>45699.366063391972</v>
      </c>
      <c r="I191" s="2">
        <v>15851.630659241015</v>
      </c>
    </row>
    <row r="192" spans="1:9" x14ac:dyDescent="0.15">
      <c r="A192" s="1">
        <v>9</v>
      </c>
      <c r="B192" s="1" t="s">
        <v>90</v>
      </c>
      <c r="C192" s="1">
        <v>5</v>
      </c>
      <c r="D192" s="1" t="s">
        <v>19</v>
      </c>
      <c r="E192" s="2">
        <v>8306.7648301427416</v>
      </c>
      <c r="F192" s="2">
        <v>26181.280210700013</v>
      </c>
      <c r="G192" s="2">
        <v>74759.915060014435</v>
      </c>
      <c r="H192" s="2">
        <v>87908.550198550147</v>
      </c>
      <c r="I192" s="2">
        <v>63599.252179382878</v>
      </c>
    </row>
    <row r="193" spans="1:9" x14ac:dyDescent="0.15">
      <c r="A193" s="1">
        <v>9</v>
      </c>
      <c r="B193" s="1" t="s">
        <v>90</v>
      </c>
      <c r="C193" s="1">
        <v>6</v>
      </c>
      <c r="D193" s="1" t="s">
        <v>3</v>
      </c>
      <c r="E193" s="2">
        <v>5543.6084261967599</v>
      </c>
      <c r="F193" s="2">
        <v>47166.58264756266</v>
      </c>
      <c r="G193" s="2">
        <v>111376.50682312959</v>
      </c>
      <c r="H193" s="2">
        <v>204538.98758748989</v>
      </c>
      <c r="I193" s="2">
        <v>117917.74044319599</v>
      </c>
    </row>
    <row r="194" spans="1:9" x14ac:dyDescent="0.15">
      <c r="A194" s="1">
        <v>9</v>
      </c>
      <c r="B194" s="1" t="s">
        <v>90</v>
      </c>
      <c r="C194" s="1">
        <v>7</v>
      </c>
      <c r="D194" s="1" t="s">
        <v>20</v>
      </c>
      <c r="E194" s="2">
        <v>652.17093114679426</v>
      </c>
      <c r="F194" s="2">
        <v>5569.8311906524032</v>
      </c>
      <c r="G194" s="2">
        <v>9337.5362162769234</v>
      </c>
      <c r="H194" s="2">
        <v>9254.7128991099016</v>
      </c>
      <c r="I194" s="2">
        <v>6617.3830910265988</v>
      </c>
    </row>
    <row r="195" spans="1:9" x14ac:dyDescent="0.15">
      <c r="A195" s="1">
        <v>9</v>
      </c>
      <c r="B195" s="1" t="s">
        <v>90</v>
      </c>
      <c r="C195" s="1">
        <v>8</v>
      </c>
      <c r="D195" s="1" t="s">
        <v>21</v>
      </c>
      <c r="E195" s="2">
        <v>14188.73491479511</v>
      </c>
      <c r="F195" s="2">
        <v>39753.219193729354</v>
      </c>
      <c r="G195" s="2">
        <v>65609.519106970605</v>
      </c>
      <c r="H195" s="2">
        <v>65947.434735211937</v>
      </c>
      <c r="I195" s="2">
        <v>44507.222580954331</v>
      </c>
    </row>
    <row r="196" spans="1:9" x14ac:dyDescent="0.15">
      <c r="A196" s="1">
        <v>9</v>
      </c>
      <c r="B196" s="1" t="s">
        <v>90</v>
      </c>
      <c r="C196" s="1">
        <v>9</v>
      </c>
      <c r="D196" s="1" t="s">
        <v>22</v>
      </c>
      <c r="E196" s="2">
        <v>20728.819514661718</v>
      </c>
      <c r="F196" s="2">
        <v>102195.31369311544</v>
      </c>
      <c r="G196" s="2">
        <v>138338.01630874272</v>
      </c>
      <c r="H196" s="2">
        <v>117778.04841775644</v>
      </c>
      <c r="I196" s="2">
        <v>99891.895710793309</v>
      </c>
    </row>
    <row r="197" spans="1:9" x14ac:dyDescent="0.15">
      <c r="A197" s="1">
        <v>9</v>
      </c>
      <c r="B197" s="1" t="s">
        <v>90</v>
      </c>
      <c r="C197" s="1">
        <v>10</v>
      </c>
      <c r="D197" s="1" t="s">
        <v>23</v>
      </c>
      <c r="E197" s="2">
        <v>15495.008244014833</v>
      </c>
      <c r="F197" s="2">
        <v>61253.801241971152</v>
      </c>
      <c r="G197" s="2">
        <v>144869.54805075694</v>
      </c>
      <c r="H197" s="2">
        <v>159440.89644604121</v>
      </c>
      <c r="I197" s="2">
        <v>114953.54440295392</v>
      </c>
    </row>
    <row r="198" spans="1:9" x14ac:dyDescent="0.15">
      <c r="A198" s="1">
        <v>9</v>
      </c>
      <c r="B198" s="1" t="s">
        <v>90</v>
      </c>
      <c r="C198" s="1">
        <v>11</v>
      </c>
      <c r="D198" s="1" t="s">
        <v>24</v>
      </c>
      <c r="E198" s="2">
        <v>29406.318857587728</v>
      </c>
      <c r="F198" s="2">
        <v>121456.50923767401</v>
      </c>
      <c r="G198" s="2">
        <v>215361.95523226089</v>
      </c>
      <c r="H198" s="2">
        <v>266655.49621708749</v>
      </c>
      <c r="I198" s="2">
        <v>168371.99122430559</v>
      </c>
    </row>
    <row r="199" spans="1:9" x14ac:dyDescent="0.15">
      <c r="A199" s="1">
        <v>9</v>
      </c>
      <c r="B199" s="1" t="s">
        <v>90</v>
      </c>
      <c r="C199" s="1">
        <v>12</v>
      </c>
      <c r="D199" s="1" t="s">
        <v>25</v>
      </c>
      <c r="E199" s="2">
        <v>88786.362191677981</v>
      </c>
      <c r="F199" s="2">
        <v>233956.67469060342</v>
      </c>
      <c r="G199" s="2">
        <v>495880.501303342</v>
      </c>
      <c r="H199" s="2">
        <v>437150.8352611282</v>
      </c>
      <c r="I199" s="2">
        <v>539003.63739637949</v>
      </c>
    </row>
    <row r="200" spans="1:9" x14ac:dyDescent="0.15">
      <c r="A200" s="1">
        <v>9</v>
      </c>
      <c r="B200" s="1" t="s">
        <v>90</v>
      </c>
      <c r="C200" s="1">
        <v>13</v>
      </c>
      <c r="D200" s="1" t="s">
        <v>26</v>
      </c>
      <c r="E200" s="2">
        <v>20591.392225924352</v>
      </c>
      <c r="F200" s="2">
        <v>282327.9045460659</v>
      </c>
      <c r="G200" s="2">
        <v>427983.02570258331</v>
      </c>
      <c r="H200" s="2">
        <v>320257.9753017897</v>
      </c>
      <c r="I200" s="2">
        <v>461795.515086803</v>
      </c>
    </row>
    <row r="201" spans="1:9" x14ac:dyDescent="0.15">
      <c r="A201" s="1">
        <v>9</v>
      </c>
      <c r="B201" s="1" t="s">
        <v>90</v>
      </c>
      <c r="C201" s="1">
        <v>14</v>
      </c>
      <c r="D201" s="1" t="s">
        <v>27</v>
      </c>
      <c r="E201" s="2">
        <v>8099.6807189288356</v>
      </c>
      <c r="F201" s="2">
        <v>58138.439506523435</v>
      </c>
      <c r="G201" s="2">
        <v>70897.345885162489</v>
      </c>
      <c r="H201" s="2">
        <v>65554.271615850448</v>
      </c>
      <c r="I201" s="2">
        <v>98416.677145828886</v>
      </c>
    </row>
    <row r="202" spans="1:9" x14ac:dyDescent="0.15">
      <c r="A202" s="1">
        <v>9</v>
      </c>
      <c r="B202" s="1" t="s">
        <v>90</v>
      </c>
      <c r="C202" s="1">
        <v>15</v>
      </c>
      <c r="D202" s="1" t="s">
        <v>28</v>
      </c>
      <c r="E202" s="2">
        <v>46258.94138392435</v>
      </c>
      <c r="F202" s="2">
        <v>174360.63840557396</v>
      </c>
      <c r="G202" s="2">
        <v>351201.45050035365</v>
      </c>
      <c r="H202" s="2">
        <v>349131.9403657401</v>
      </c>
      <c r="I202" s="2">
        <v>286400.56086855708</v>
      </c>
    </row>
    <row r="203" spans="1:9" x14ac:dyDescent="0.15">
      <c r="A203" s="1">
        <v>9</v>
      </c>
      <c r="B203" s="1" t="s">
        <v>89</v>
      </c>
      <c r="C203" s="1">
        <v>16</v>
      </c>
      <c r="D203" s="1" t="s">
        <v>11</v>
      </c>
      <c r="E203" s="2">
        <v>105859.41322220919</v>
      </c>
      <c r="F203" s="2">
        <v>367930.71362379013</v>
      </c>
      <c r="G203" s="2">
        <v>832016.30441448966</v>
      </c>
      <c r="H203" s="2">
        <v>542078.31687496987</v>
      </c>
      <c r="I203" s="2">
        <v>470240.25543037866</v>
      </c>
    </row>
    <row r="204" spans="1:9" x14ac:dyDescent="0.15">
      <c r="A204" s="1">
        <v>9</v>
      </c>
      <c r="B204" s="1" t="s">
        <v>89</v>
      </c>
      <c r="C204" s="1">
        <v>17</v>
      </c>
      <c r="D204" s="1" t="s">
        <v>12</v>
      </c>
      <c r="E204" s="2">
        <v>13027.83876773277</v>
      </c>
      <c r="F204" s="2">
        <v>52135.380742080313</v>
      </c>
      <c r="G204" s="2">
        <v>108794.9294771842</v>
      </c>
      <c r="H204" s="2">
        <v>156952.48012014022</v>
      </c>
      <c r="I204" s="2">
        <v>110143.62030768838</v>
      </c>
    </row>
    <row r="205" spans="1:9" x14ac:dyDescent="0.15">
      <c r="A205" s="1">
        <v>9</v>
      </c>
      <c r="B205" s="1" t="s">
        <v>89</v>
      </c>
      <c r="C205" s="1">
        <v>18</v>
      </c>
      <c r="D205" s="1" t="s">
        <v>13</v>
      </c>
      <c r="E205" s="2">
        <v>111827.04823997249</v>
      </c>
      <c r="F205" s="2">
        <v>395594.7747481619</v>
      </c>
      <c r="G205" s="2">
        <v>668848.34997018368</v>
      </c>
      <c r="H205" s="2">
        <v>736024.42881079763</v>
      </c>
      <c r="I205" s="2">
        <v>699940.73149160331</v>
      </c>
    </row>
    <row r="206" spans="1:9" x14ac:dyDescent="0.15">
      <c r="A206" s="1">
        <v>9</v>
      </c>
      <c r="B206" s="1" t="s">
        <v>89</v>
      </c>
      <c r="C206" s="1">
        <v>19</v>
      </c>
      <c r="D206" s="1" t="s">
        <v>14</v>
      </c>
      <c r="E206" s="2">
        <v>29926.074821862516</v>
      </c>
      <c r="F206" s="2">
        <v>123825.04352949596</v>
      </c>
      <c r="G206" s="2">
        <v>273048.32533265912</v>
      </c>
      <c r="H206" s="2">
        <v>285180.91523034096</v>
      </c>
      <c r="I206" s="2">
        <v>237138.02986670585</v>
      </c>
    </row>
    <row r="207" spans="1:9" x14ac:dyDescent="0.15">
      <c r="A207" s="1">
        <v>9</v>
      </c>
      <c r="B207" s="1" t="s">
        <v>89</v>
      </c>
      <c r="C207" s="1">
        <v>20</v>
      </c>
      <c r="D207" s="1" t="s">
        <v>15</v>
      </c>
      <c r="E207" s="2">
        <v>9432.3182698784804</v>
      </c>
      <c r="F207" s="2">
        <v>61641.748919683901</v>
      </c>
      <c r="G207" s="2">
        <v>114998.16276143103</v>
      </c>
      <c r="H207" s="2">
        <v>83428.274022623402</v>
      </c>
      <c r="I207" s="2">
        <v>91055.062127708225</v>
      </c>
    </row>
    <row r="208" spans="1:9" x14ac:dyDescent="0.15">
      <c r="A208" s="1">
        <v>9</v>
      </c>
      <c r="B208" s="1" t="s">
        <v>89</v>
      </c>
      <c r="C208" s="1">
        <v>21</v>
      </c>
      <c r="D208" s="1" t="s">
        <v>16</v>
      </c>
      <c r="E208" s="2">
        <v>60623.142761384646</v>
      </c>
      <c r="F208" s="2">
        <v>151572.42100221358</v>
      </c>
      <c r="G208" s="2">
        <v>266589.22730454977</v>
      </c>
      <c r="H208" s="2">
        <v>328227.54277632391</v>
      </c>
      <c r="I208" s="2">
        <v>340882.52763903351</v>
      </c>
    </row>
    <row r="209" spans="1:9" x14ac:dyDescent="0.15">
      <c r="A209" s="1">
        <v>9</v>
      </c>
      <c r="B209" s="1" t="s">
        <v>88</v>
      </c>
      <c r="C209" s="1">
        <v>22</v>
      </c>
      <c r="D209" s="1" t="s">
        <v>8</v>
      </c>
      <c r="E209" s="2">
        <v>73987.908674559905</v>
      </c>
      <c r="F209" s="2">
        <v>475331.14292422816</v>
      </c>
      <c r="G209" s="2">
        <v>1021365.8901182923</v>
      </c>
      <c r="H209" s="2">
        <v>1426631.5999988338</v>
      </c>
      <c r="I209" s="2">
        <v>1601148.5660333815</v>
      </c>
    </row>
    <row r="210" spans="1:9" x14ac:dyDescent="0.15">
      <c r="A210" s="1">
        <v>9</v>
      </c>
      <c r="B210" s="1" t="s">
        <v>88</v>
      </c>
      <c r="C210" s="1">
        <v>23</v>
      </c>
      <c r="D210" s="1" t="s">
        <v>29</v>
      </c>
      <c r="E210" s="2">
        <v>58141.531940969966</v>
      </c>
      <c r="F210" s="2">
        <v>289176.5867490946</v>
      </c>
      <c r="G210" s="2">
        <v>480836.38069746282</v>
      </c>
      <c r="H210" s="2">
        <v>670871.24275317707</v>
      </c>
      <c r="I210" s="2">
        <v>705422.55429906049</v>
      </c>
    </row>
    <row r="211" spans="1:9" x14ac:dyDescent="0.15">
      <c r="A211" s="1">
        <v>10</v>
      </c>
      <c r="B211" s="1" t="s">
        <v>92</v>
      </c>
      <c r="C211" s="1">
        <v>1</v>
      </c>
      <c r="D211" s="1" t="s">
        <v>9</v>
      </c>
      <c r="E211" s="2">
        <v>102954.12018735845</v>
      </c>
      <c r="F211" s="2">
        <v>196010.67943293793</v>
      </c>
      <c r="G211" s="2">
        <v>203789.32047207747</v>
      </c>
      <c r="H211" s="2">
        <v>168145.66771725539</v>
      </c>
      <c r="I211" s="2">
        <v>130680.20715489703</v>
      </c>
    </row>
    <row r="212" spans="1:9" x14ac:dyDescent="0.15">
      <c r="A212" s="1">
        <v>10</v>
      </c>
      <c r="B212" s="1" t="s">
        <v>92</v>
      </c>
      <c r="C212" s="1">
        <v>2</v>
      </c>
      <c r="D212" s="1" t="s">
        <v>10</v>
      </c>
      <c r="E212" s="2">
        <v>15144.339231648286</v>
      </c>
      <c r="F212" s="2">
        <v>18929.995969601558</v>
      </c>
      <c r="G212" s="2">
        <v>11303.863182145527</v>
      </c>
      <c r="H212" s="2">
        <v>6225.2382358364712</v>
      </c>
      <c r="I212" s="2">
        <v>2358.4765663076105</v>
      </c>
    </row>
    <row r="213" spans="1:9" x14ac:dyDescent="0.15">
      <c r="A213" s="1">
        <v>10</v>
      </c>
      <c r="B213" s="1" t="s">
        <v>93</v>
      </c>
      <c r="C213" s="1">
        <v>3</v>
      </c>
      <c r="D213" s="1" t="s">
        <v>17</v>
      </c>
      <c r="E213" s="2">
        <v>72189.556166061127</v>
      </c>
      <c r="F213" s="2">
        <v>185155.4358213449</v>
      </c>
      <c r="G213" s="2">
        <v>384461.06601644517</v>
      </c>
      <c r="H213" s="2">
        <v>442460.39875758544</v>
      </c>
      <c r="I213" s="2">
        <v>432840.52974948834</v>
      </c>
    </row>
    <row r="214" spans="1:9" x14ac:dyDescent="0.15">
      <c r="A214" s="1">
        <v>10</v>
      </c>
      <c r="B214" s="1" t="s">
        <v>93</v>
      </c>
      <c r="C214" s="1">
        <v>4</v>
      </c>
      <c r="D214" s="1" t="s">
        <v>18</v>
      </c>
      <c r="E214" s="2">
        <v>54062.76093392873</v>
      </c>
      <c r="F214" s="2">
        <v>78875.107716072773</v>
      </c>
      <c r="G214" s="2">
        <v>93894.553134561735</v>
      </c>
      <c r="H214" s="2">
        <v>49681.47803365282</v>
      </c>
      <c r="I214" s="2">
        <v>20015.688552978303</v>
      </c>
    </row>
    <row r="215" spans="1:9" x14ac:dyDescent="0.15">
      <c r="A215" s="1">
        <v>10</v>
      </c>
      <c r="B215" s="1" t="s">
        <v>93</v>
      </c>
      <c r="C215" s="1">
        <v>5</v>
      </c>
      <c r="D215" s="1" t="s">
        <v>19</v>
      </c>
      <c r="E215" s="2">
        <v>5566.2504046842869</v>
      </c>
      <c r="F215" s="2">
        <v>16768.829619995009</v>
      </c>
      <c r="G215" s="2">
        <v>33076.975941744538</v>
      </c>
      <c r="H215" s="2">
        <v>32421.222324663158</v>
      </c>
      <c r="I215" s="2">
        <v>27061.021874292161</v>
      </c>
    </row>
    <row r="216" spans="1:9" x14ac:dyDescent="0.15">
      <c r="A216" s="1">
        <v>10</v>
      </c>
      <c r="B216" s="1" t="s">
        <v>93</v>
      </c>
      <c r="C216" s="1">
        <v>6</v>
      </c>
      <c r="D216" s="1" t="s">
        <v>3</v>
      </c>
      <c r="E216" s="2">
        <v>7016.0963167865884</v>
      </c>
      <c r="F216" s="2">
        <v>36139.976392339318</v>
      </c>
      <c r="G216" s="2">
        <v>105302.35377367651</v>
      </c>
      <c r="H216" s="2">
        <v>151004.43819125806</v>
      </c>
      <c r="I216" s="2">
        <v>181837.84811387106</v>
      </c>
    </row>
    <row r="217" spans="1:9" x14ac:dyDescent="0.15">
      <c r="A217" s="1">
        <v>10</v>
      </c>
      <c r="B217" s="1" t="s">
        <v>93</v>
      </c>
      <c r="C217" s="1">
        <v>7</v>
      </c>
      <c r="D217" s="1" t="s">
        <v>20</v>
      </c>
      <c r="E217" s="2">
        <v>1137.8680264426162</v>
      </c>
      <c r="F217" s="2">
        <v>14307.623185613107</v>
      </c>
      <c r="G217" s="2">
        <v>10447.157480665152</v>
      </c>
      <c r="H217" s="2">
        <v>6689.0788821921269</v>
      </c>
      <c r="I217" s="2">
        <v>3046.371572133422</v>
      </c>
    </row>
    <row r="218" spans="1:9" x14ac:dyDescent="0.15">
      <c r="A218" s="1">
        <v>10</v>
      </c>
      <c r="B218" s="1" t="s">
        <v>93</v>
      </c>
      <c r="C218" s="1">
        <v>8</v>
      </c>
      <c r="D218" s="1" t="s">
        <v>21</v>
      </c>
      <c r="E218" s="2">
        <v>12180.744767860075</v>
      </c>
      <c r="F218" s="2">
        <v>34195.01529698036</v>
      </c>
      <c r="G218" s="2">
        <v>58996.358443724617</v>
      </c>
      <c r="H218" s="2">
        <v>49456.920930346903</v>
      </c>
      <c r="I218" s="2">
        <v>27510.747160014067</v>
      </c>
    </row>
    <row r="219" spans="1:9" x14ac:dyDescent="0.15">
      <c r="A219" s="1">
        <v>10</v>
      </c>
      <c r="B219" s="1" t="s">
        <v>93</v>
      </c>
      <c r="C219" s="1">
        <v>9</v>
      </c>
      <c r="D219" s="1" t="s">
        <v>22</v>
      </c>
      <c r="E219" s="2">
        <v>26307.659614036023</v>
      </c>
      <c r="F219" s="2">
        <v>58006.913850044497</v>
      </c>
      <c r="G219" s="2">
        <v>96300.304956573338</v>
      </c>
      <c r="H219" s="2">
        <v>59723.836445030785</v>
      </c>
      <c r="I219" s="2">
        <v>77236.545670559091</v>
      </c>
    </row>
    <row r="220" spans="1:9" x14ac:dyDescent="0.15">
      <c r="A220" s="1">
        <v>10</v>
      </c>
      <c r="B220" s="1" t="s">
        <v>93</v>
      </c>
      <c r="C220" s="1">
        <v>10</v>
      </c>
      <c r="D220" s="1" t="s">
        <v>23</v>
      </c>
      <c r="E220" s="2">
        <v>20753.998441531901</v>
      </c>
      <c r="F220" s="2">
        <v>54629.766702664267</v>
      </c>
      <c r="G220" s="2">
        <v>152691.37597682391</v>
      </c>
      <c r="H220" s="2">
        <v>124209.58930473244</v>
      </c>
      <c r="I220" s="2">
        <v>106193.51390660567</v>
      </c>
    </row>
    <row r="221" spans="1:9" x14ac:dyDescent="0.15">
      <c r="A221" s="1">
        <v>10</v>
      </c>
      <c r="B221" s="1" t="s">
        <v>93</v>
      </c>
      <c r="C221" s="1">
        <v>11</v>
      </c>
      <c r="D221" s="1" t="s">
        <v>24</v>
      </c>
      <c r="E221" s="2">
        <v>20453.982692578618</v>
      </c>
      <c r="F221" s="2">
        <v>80313.910547301348</v>
      </c>
      <c r="G221" s="2">
        <v>242866.27224174421</v>
      </c>
      <c r="H221" s="2">
        <v>309459.4119993748</v>
      </c>
      <c r="I221" s="2">
        <v>237327.7622404712</v>
      </c>
    </row>
    <row r="222" spans="1:9" x14ac:dyDescent="0.15">
      <c r="A222" s="1">
        <v>10</v>
      </c>
      <c r="B222" s="1" t="s">
        <v>93</v>
      </c>
      <c r="C222" s="1">
        <v>12</v>
      </c>
      <c r="D222" s="1" t="s">
        <v>25</v>
      </c>
      <c r="E222" s="2">
        <v>70540.249602306649</v>
      </c>
      <c r="F222" s="2">
        <v>201519.69638564426</v>
      </c>
      <c r="G222" s="2">
        <v>798620.46065716038</v>
      </c>
      <c r="H222" s="2">
        <v>632570.91966288711</v>
      </c>
      <c r="I222" s="2">
        <v>210685.91799534796</v>
      </c>
    </row>
    <row r="223" spans="1:9" x14ac:dyDescent="0.15">
      <c r="A223" s="1">
        <v>10</v>
      </c>
      <c r="B223" s="1" t="s">
        <v>93</v>
      </c>
      <c r="C223" s="1">
        <v>13</v>
      </c>
      <c r="D223" s="1" t="s">
        <v>26</v>
      </c>
      <c r="E223" s="2">
        <v>32669.511169789464</v>
      </c>
      <c r="F223" s="2">
        <v>223406.73276828666</v>
      </c>
      <c r="G223" s="2">
        <v>236496.10509539052</v>
      </c>
      <c r="H223" s="2">
        <v>513816.44280823524</v>
      </c>
      <c r="I223" s="2">
        <v>572493.15316090907</v>
      </c>
    </row>
    <row r="224" spans="1:9" x14ac:dyDescent="0.15">
      <c r="A224" s="1">
        <v>10</v>
      </c>
      <c r="B224" s="1" t="s">
        <v>93</v>
      </c>
      <c r="C224" s="1">
        <v>14</v>
      </c>
      <c r="D224" s="1" t="s">
        <v>27</v>
      </c>
      <c r="E224" s="2">
        <v>2322.2849920307381</v>
      </c>
      <c r="F224" s="2">
        <v>14145.461426424734</v>
      </c>
      <c r="G224" s="2">
        <v>15680.235120856139</v>
      </c>
      <c r="H224" s="2">
        <v>13440.414240174383</v>
      </c>
      <c r="I224" s="2">
        <v>18759.25084107705</v>
      </c>
    </row>
    <row r="225" spans="1:9" x14ac:dyDescent="0.15">
      <c r="A225" s="1">
        <v>10</v>
      </c>
      <c r="B225" s="1" t="s">
        <v>93</v>
      </c>
      <c r="C225" s="1">
        <v>15</v>
      </c>
      <c r="D225" s="1" t="s">
        <v>28</v>
      </c>
      <c r="E225" s="2">
        <v>44092.844074842105</v>
      </c>
      <c r="F225" s="2">
        <v>137212.03202673348</v>
      </c>
      <c r="G225" s="2">
        <v>296047.34302041039</v>
      </c>
      <c r="H225" s="2">
        <v>291726.76922506269</v>
      </c>
      <c r="I225" s="2">
        <v>248883.54992593074</v>
      </c>
    </row>
    <row r="226" spans="1:9" x14ac:dyDescent="0.15">
      <c r="A226" s="1">
        <v>10</v>
      </c>
      <c r="B226" s="1" t="s">
        <v>92</v>
      </c>
      <c r="C226" s="1">
        <v>16</v>
      </c>
      <c r="D226" s="1" t="s">
        <v>11</v>
      </c>
      <c r="E226" s="2">
        <v>81188.910639976122</v>
      </c>
      <c r="F226" s="2">
        <v>415934.19681079575</v>
      </c>
      <c r="G226" s="2">
        <v>724194.47995720652</v>
      </c>
      <c r="H226" s="2">
        <v>543051.51148462179</v>
      </c>
      <c r="I226" s="2">
        <v>432540.54013093089</v>
      </c>
    </row>
    <row r="227" spans="1:9" x14ac:dyDescent="0.15">
      <c r="A227" s="1">
        <v>10</v>
      </c>
      <c r="B227" s="1" t="s">
        <v>92</v>
      </c>
      <c r="C227" s="1">
        <v>17</v>
      </c>
      <c r="D227" s="1" t="s">
        <v>12</v>
      </c>
      <c r="E227" s="2">
        <v>23838.501701518802</v>
      </c>
      <c r="F227" s="2">
        <v>86158.187579208854</v>
      </c>
      <c r="G227" s="2">
        <v>211515.84292136552</v>
      </c>
      <c r="H227" s="2">
        <v>209825.2100144751</v>
      </c>
      <c r="I227" s="2">
        <v>159159.53668400698</v>
      </c>
    </row>
    <row r="228" spans="1:9" x14ac:dyDescent="0.15">
      <c r="A228" s="1">
        <v>10</v>
      </c>
      <c r="B228" s="1" t="s">
        <v>92</v>
      </c>
      <c r="C228" s="1">
        <v>18</v>
      </c>
      <c r="D228" s="1" t="s">
        <v>13</v>
      </c>
      <c r="E228" s="2">
        <v>84798.395267677202</v>
      </c>
      <c r="F228" s="2">
        <v>345726.07565908</v>
      </c>
      <c r="G228" s="2">
        <v>612310.66724135575</v>
      </c>
      <c r="H228" s="2">
        <v>739980.24967445352</v>
      </c>
      <c r="I228" s="2">
        <v>648484.64775097044</v>
      </c>
    </row>
    <row r="229" spans="1:9" x14ac:dyDescent="0.15">
      <c r="A229" s="1">
        <v>10</v>
      </c>
      <c r="B229" s="1" t="s">
        <v>92</v>
      </c>
      <c r="C229" s="1">
        <v>19</v>
      </c>
      <c r="D229" s="1" t="s">
        <v>14</v>
      </c>
      <c r="E229" s="2">
        <v>30085.850307595982</v>
      </c>
      <c r="F229" s="2">
        <v>158936.06686787508</v>
      </c>
      <c r="G229" s="2">
        <v>330811.09951293125</v>
      </c>
      <c r="H229" s="2">
        <v>304538.86410991009</v>
      </c>
      <c r="I229" s="2">
        <v>256655.87061505244</v>
      </c>
    </row>
    <row r="230" spans="1:9" x14ac:dyDescent="0.15">
      <c r="A230" s="1">
        <v>10</v>
      </c>
      <c r="B230" s="1" t="s">
        <v>92</v>
      </c>
      <c r="C230" s="1">
        <v>20</v>
      </c>
      <c r="D230" s="1" t="s">
        <v>15</v>
      </c>
      <c r="E230" s="2">
        <v>14244.914658947908</v>
      </c>
      <c r="F230" s="2">
        <v>53620.132941393371</v>
      </c>
      <c r="G230" s="2">
        <v>96790.92126226984</v>
      </c>
      <c r="H230" s="2">
        <v>84822.564708687161</v>
      </c>
      <c r="I230" s="2">
        <v>87100.032610416121</v>
      </c>
    </row>
    <row r="231" spans="1:9" x14ac:dyDescent="0.15">
      <c r="A231" s="1">
        <v>10</v>
      </c>
      <c r="B231" s="1" t="s">
        <v>92</v>
      </c>
      <c r="C231" s="1">
        <v>21</v>
      </c>
      <c r="D231" s="1" t="s">
        <v>16</v>
      </c>
      <c r="E231" s="2">
        <v>58182.110679589052</v>
      </c>
      <c r="F231" s="2">
        <v>151572.09800939198</v>
      </c>
      <c r="G231" s="2">
        <v>259937.61277646307</v>
      </c>
      <c r="H231" s="2">
        <v>325265.69374937355</v>
      </c>
      <c r="I231" s="2">
        <v>318126.50337448501</v>
      </c>
    </row>
    <row r="232" spans="1:9" x14ac:dyDescent="0.15">
      <c r="A232" s="1">
        <v>10</v>
      </c>
      <c r="B232" s="1" t="s">
        <v>91</v>
      </c>
      <c r="C232" s="1">
        <v>22</v>
      </c>
      <c r="D232" s="1" t="s">
        <v>8</v>
      </c>
      <c r="E232" s="2">
        <v>84446.424462576164</v>
      </c>
      <c r="F232" s="2">
        <v>505089.66112995375</v>
      </c>
      <c r="G232" s="2">
        <v>969224.09764839138</v>
      </c>
      <c r="H232" s="2">
        <v>1319765.745555674</v>
      </c>
      <c r="I232" s="2">
        <v>1535804.2840348631</v>
      </c>
    </row>
    <row r="233" spans="1:9" x14ac:dyDescent="0.15">
      <c r="A233" s="1">
        <v>10</v>
      </c>
      <c r="B233" s="1" t="s">
        <v>91</v>
      </c>
      <c r="C233" s="1">
        <v>23</v>
      </c>
      <c r="D233" s="1" t="s">
        <v>29</v>
      </c>
      <c r="E233" s="2">
        <v>63906.215133534686</v>
      </c>
      <c r="F233" s="2">
        <v>280195.19437457033</v>
      </c>
      <c r="G233" s="2">
        <v>472267.66656988516</v>
      </c>
      <c r="H233" s="2">
        <v>637836.81382788706</v>
      </c>
      <c r="I233" s="2">
        <v>650963.41396651184</v>
      </c>
    </row>
    <row r="234" spans="1:9" x14ac:dyDescent="0.15">
      <c r="A234" s="1">
        <v>11</v>
      </c>
      <c r="B234" s="1" t="s">
        <v>95</v>
      </c>
      <c r="C234" s="1">
        <v>1</v>
      </c>
      <c r="D234" s="1" t="s">
        <v>9</v>
      </c>
      <c r="E234" s="2">
        <v>84694.24329853087</v>
      </c>
      <c r="F234" s="2">
        <v>163636.32423941951</v>
      </c>
      <c r="G234" s="2">
        <v>194415.54895207452</v>
      </c>
      <c r="H234" s="2">
        <v>160251.87675360971</v>
      </c>
      <c r="I234" s="2">
        <v>146060.95125127034</v>
      </c>
    </row>
    <row r="235" spans="1:9" x14ac:dyDescent="0.15">
      <c r="A235" s="1">
        <v>11</v>
      </c>
      <c r="B235" s="1" t="s">
        <v>95</v>
      </c>
      <c r="C235" s="1">
        <v>2</v>
      </c>
      <c r="D235" s="1" t="s">
        <v>10</v>
      </c>
      <c r="E235" s="2">
        <v>11497.396704035149</v>
      </c>
      <c r="F235" s="2">
        <v>10525.136473541424</v>
      </c>
      <c r="G235" s="2">
        <v>12682.744808138457</v>
      </c>
      <c r="H235" s="2">
        <v>6530.2969294742188</v>
      </c>
      <c r="I235" s="2">
        <v>3416.5609831896477</v>
      </c>
    </row>
    <row r="236" spans="1:9" x14ac:dyDescent="0.15">
      <c r="A236" s="1">
        <v>11</v>
      </c>
      <c r="B236" s="1" t="s">
        <v>96</v>
      </c>
      <c r="C236" s="1">
        <v>3</v>
      </c>
      <c r="D236" s="1" t="s">
        <v>17</v>
      </c>
      <c r="E236" s="2">
        <v>112123.29926637877</v>
      </c>
      <c r="F236" s="2">
        <v>323715.30722590827</v>
      </c>
      <c r="G236" s="2">
        <v>539970.34468909597</v>
      </c>
      <c r="H236" s="2">
        <v>622009.47396486765</v>
      </c>
      <c r="I236" s="2">
        <v>678338.33410021628</v>
      </c>
    </row>
    <row r="237" spans="1:9" x14ac:dyDescent="0.15">
      <c r="A237" s="1">
        <v>11</v>
      </c>
      <c r="B237" s="1" t="s">
        <v>96</v>
      </c>
      <c r="C237" s="1">
        <v>4</v>
      </c>
      <c r="D237" s="1" t="s">
        <v>18</v>
      </c>
      <c r="E237" s="2">
        <v>63907.230485414373</v>
      </c>
      <c r="F237" s="2">
        <v>99598.951882817215</v>
      </c>
      <c r="G237" s="2">
        <v>129667.48855439731</v>
      </c>
      <c r="H237" s="2">
        <v>69999.499443761277</v>
      </c>
      <c r="I237" s="2">
        <v>48099.366225779544</v>
      </c>
    </row>
    <row r="238" spans="1:9" x14ac:dyDescent="0.15">
      <c r="A238" s="1">
        <v>11</v>
      </c>
      <c r="B238" s="1" t="s">
        <v>96</v>
      </c>
      <c r="C238" s="1">
        <v>5</v>
      </c>
      <c r="D238" s="1" t="s">
        <v>19</v>
      </c>
      <c r="E238" s="2">
        <v>36870.490947716993</v>
      </c>
      <c r="F238" s="2">
        <v>114780.68393500808</v>
      </c>
      <c r="G238" s="2">
        <v>216182.32662857854</v>
      </c>
      <c r="H238" s="2">
        <v>184875.06024640717</v>
      </c>
      <c r="I238" s="2">
        <v>152887.89400208887</v>
      </c>
    </row>
    <row r="239" spans="1:9" x14ac:dyDescent="0.15">
      <c r="A239" s="1">
        <v>11</v>
      </c>
      <c r="B239" s="1" t="s">
        <v>96</v>
      </c>
      <c r="C239" s="1">
        <v>6</v>
      </c>
      <c r="D239" s="1" t="s">
        <v>3</v>
      </c>
      <c r="E239" s="2">
        <v>65054.639651494668</v>
      </c>
      <c r="F239" s="2">
        <v>217147.58194938421</v>
      </c>
      <c r="G239" s="2">
        <v>502348.8470231836</v>
      </c>
      <c r="H239" s="2">
        <v>496212.12384422013</v>
      </c>
      <c r="I239" s="2">
        <v>496045.38926261681</v>
      </c>
    </row>
    <row r="240" spans="1:9" x14ac:dyDescent="0.15">
      <c r="A240" s="1">
        <v>11</v>
      </c>
      <c r="B240" s="1" t="s">
        <v>96</v>
      </c>
      <c r="C240" s="1">
        <v>7</v>
      </c>
      <c r="D240" s="1" t="s">
        <v>20</v>
      </c>
      <c r="E240" s="2">
        <v>2940.7034342390866</v>
      </c>
      <c r="F240" s="2">
        <v>3249.418154144792</v>
      </c>
      <c r="G240" s="2">
        <v>26864.966890293461</v>
      </c>
      <c r="H240" s="2">
        <v>20586.506929361902</v>
      </c>
      <c r="I240" s="2">
        <v>20077.075947764406</v>
      </c>
    </row>
    <row r="241" spans="1:9" x14ac:dyDescent="0.15">
      <c r="A241" s="1">
        <v>11</v>
      </c>
      <c r="B241" s="1" t="s">
        <v>96</v>
      </c>
      <c r="C241" s="1">
        <v>8</v>
      </c>
      <c r="D241" s="1" t="s">
        <v>21</v>
      </c>
      <c r="E241" s="2">
        <v>38694.205255982757</v>
      </c>
      <c r="F241" s="2">
        <v>108753.91982269163</v>
      </c>
      <c r="G241" s="2">
        <v>165713.83780357867</v>
      </c>
      <c r="H241" s="2">
        <v>122522.90699616804</v>
      </c>
      <c r="I241" s="2">
        <v>98181.929164849847</v>
      </c>
    </row>
    <row r="242" spans="1:9" x14ac:dyDescent="0.15">
      <c r="A242" s="1">
        <v>11</v>
      </c>
      <c r="B242" s="1" t="s">
        <v>97</v>
      </c>
      <c r="C242" s="1">
        <v>9</v>
      </c>
      <c r="D242" s="1" t="s">
        <v>22</v>
      </c>
      <c r="E242" s="2">
        <v>126508.98526405757</v>
      </c>
      <c r="F242" s="2">
        <v>270388.55565417215</v>
      </c>
      <c r="G242" s="2">
        <v>393269.30665110878</v>
      </c>
      <c r="H242" s="2">
        <v>214201.53565954207</v>
      </c>
      <c r="I242" s="2">
        <v>160434.77664442867</v>
      </c>
    </row>
    <row r="243" spans="1:9" x14ac:dyDescent="0.15">
      <c r="A243" s="1">
        <v>11</v>
      </c>
      <c r="B243" s="1" t="s">
        <v>96</v>
      </c>
      <c r="C243" s="1">
        <v>10</v>
      </c>
      <c r="D243" s="1" t="s">
        <v>23</v>
      </c>
      <c r="E243" s="2">
        <v>69938.451899061154</v>
      </c>
      <c r="F243" s="2">
        <v>216523.4081940054</v>
      </c>
      <c r="G243" s="2">
        <v>488769.93999067054</v>
      </c>
      <c r="H243" s="2">
        <v>377710.04652420018</v>
      </c>
      <c r="I243" s="2">
        <v>238728.08471269763</v>
      </c>
    </row>
    <row r="244" spans="1:9" x14ac:dyDescent="0.15">
      <c r="A244" s="1">
        <v>11</v>
      </c>
      <c r="B244" s="1" t="s">
        <v>98</v>
      </c>
      <c r="C244" s="1">
        <v>11</v>
      </c>
      <c r="D244" s="1" t="s">
        <v>24</v>
      </c>
      <c r="E244" s="2">
        <v>90806.031566954262</v>
      </c>
      <c r="F244" s="2">
        <v>260673.17748949889</v>
      </c>
      <c r="G244" s="2">
        <v>697513.99544603843</v>
      </c>
      <c r="H244" s="2">
        <v>562780.83731175156</v>
      </c>
      <c r="I244" s="2">
        <v>447072.05356114393</v>
      </c>
    </row>
    <row r="245" spans="1:9" x14ac:dyDescent="0.15">
      <c r="A245" s="1">
        <v>11</v>
      </c>
      <c r="B245" s="1" t="s">
        <v>96</v>
      </c>
      <c r="C245" s="1">
        <v>12</v>
      </c>
      <c r="D245" s="1" t="s">
        <v>25</v>
      </c>
      <c r="E245" s="2">
        <v>124354.02809903958</v>
      </c>
      <c r="F245" s="2">
        <v>281590.70646495488</v>
      </c>
      <c r="G245" s="2">
        <v>881139.9086370935</v>
      </c>
      <c r="H245" s="2">
        <v>719451.35789386614</v>
      </c>
      <c r="I245" s="2">
        <v>445746.68345428724</v>
      </c>
    </row>
    <row r="246" spans="1:9" x14ac:dyDescent="0.15">
      <c r="A246" s="1">
        <v>11</v>
      </c>
      <c r="B246" s="1" t="s">
        <v>96</v>
      </c>
      <c r="C246" s="1">
        <v>13</v>
      </c>
      <c r="D246" s="1" t="s">
        <v>26</v>
      </c>
      <c r="E246" s="2">
        <v>125863.84208839176</v>
      </c>
      <c r="F246" s="2">
        <v>399148.81293127168</v>
      </c>
      <c r="G246" s="2">
        <v>499735.32005210588</v>
      </c>
      <c r="H246" s="2">
        <v>336633.403908982</v>
      </c>
      <c r="I246" s="2">
        <v>538881.54817264783</v>
      </c>
    </row>
    <row r="247" spans="1:9" x14ac:dyDescent="0.15">
      <c r="A247" s="1">
        <v>11</v>
      </c>
      <c r="B247" s="1" t="s">
        <v>96</v>
      </c>
      <c r="C247" s="1">
        <v>14</v>
      </c>
      <c r="D247" s="1" t="s">
        <v>27</v>
      </c>
      <c r="E247" s="2">
        <v>31112.523432252568</v>
      </c>
      <c r="F247" s="2">
        <v>106125.63763530756</v>
      </c>
      <c r="G247" s="2">
        <v>156152.13625715635</v>
      </c>
      <c r="H247" s="2">
        <v>81313.87533351715</v>
      </c>
      <c r="I247" s="2">
        <v>80599.526684466313</v>
      </c>
    </row>
    <row r="248" spans="1:9" x14ac:dyDescent="0.15">
      <c r="A248" s="1">
        <v>11</v>
      </c>
      <c r="B248" s="1" t="s">
        <v>96</v>
      </c>
      <c r="C248" s="1">
        <v>15</v>
      </c>
      <c r="D248" s="1" t="s">
        <v>28</v>
      </c>
      <c r="E248" s="2">
        <v>124200.14854327061</v>
      </c>
      <c r="F248" s="2">
        <v>455818.34862350242</v>
      </c>
      <c r="G248" s="2">
        <v>917972.23149853677</v>
      </c>
      <c r="H248" s="2">
        <v>858467.52264018229</v>
      </c>
      <c r="I248" s="2">
        <v>680941.78510117892</v>
      </c>
    </row>
    <row r="249" spans="1:9" x14ac:dyDescent="0.15">
      <c r="A249" s="1">
        <v>11</v>
      </c>
      <c r="B249" s="1" t="s">
        <v>95</v>
      </c>
      <c r="C249" s="1">
        <v>16</v>
      </c>
      <c r="D249" s="1" t="s">
        <v>11</v>
      </c>
      <c r="E249" s="2">
        <v>197607.69076115766</v>
      </c>
      <c r="F249" s="2">
        <v>867728.24402918282</v>
      </c>
      <c r="G249" s="2">
        <v>1786156.2191220499</v>
      </c>
      <c r="H249" s="2">
        <v>1294306.9596840031</v>
      </c>
      <c r="I249" s="2">
        <v>1174242.9317180319</v>
      </c>
    </row>
    <row r="250" spans="1:9" x14ac:dyDescent="0.15">
      <c r="A250" s="1">
        <v>11</v>
      </c>
      <c r="B250" s="1" t="s">
        <v>95</v>
      </c>
      <c r="C250" s="1">
        <v>17</v>
      </c>
      <c r="D250" s="1" t="s">
        <v>12</v>
      </c>
      <c r="E250" s="2">
        <v>24351.243988811799</v>
      </c>
      <c r="F250" s="2">
        <v>176174.74662299885</v>
      </c>
      <c r="G250" s="2">
        <v>366696.16254030837</v>
      </c>
      <c r="H250" s="2">
        <v>470587.58555761725</v>
      </c>
      <c r="I250" s="2">
        <v>392237.36976792215</v>
      </c>
    </row>
    <row r="251" spans="1:9" x14ac:dyDescent="0.15">
      <c r="A251" s="1">
        <v>11</v>
      </c>
      <c r="B251" s="1" t="s">
        <v>95</v>
      </c>
      <c r="C251" s="1">
        <v>18</v>
      </c>
      <c r="D251" s="1" t="s">
        <v>13</v>
      </c>
      <c r="E251" s="2">
        <v>193521.00563362538</v>
      </c>
      <c r="F251" s="2">
        <v>792314.18092524423</v>
      </c>
      <c r="G251" s="2">
        <v>1641543.6012582204</v>
      </c>
      <c r="H251" s="2">
        <v>2069675.5579911247</v>
      </c>
      <c r="I251" s="2">
        <v>2012533.7517863177</v>
      </c>
    </row>
    <row r="252" spans="1:9" x14ac:dyDescent="0.15">
      <c r="A252" s="1">
        <v>11</v>
      </c>
      <c r="B252" s="1" t="s">
        <v>95</v>
      </c>
      <c r="C252" s="1">
        <v>19</v>
      </c>
      <c r="D252" s="1" t="s">
        <v>14</v>
      </c>
      <c r="E252" s="2">
        <v>63805.043796693979</v>
      </c>
      <c r="F252" s="2">
        <v>352571.44871319202</v>
      </c>
      <c r="G252" s="2">
        <v>909594.73399393039</v>
      </c>
      <c r="H252" s="2">
        <v>829399.80098991538</v>
      </c>
      <c r="I252" s="2">
        <v>759458.6836170092</v>
      </c>
    </row>
    <row r="253" spans="1:9" x14ac:dyDescent="0.15">
      <c r="A253" s="1">
        <v>11</v>
      </c>
      <c r="B253" s="1" t="s">
        <v>95</v>
      </c>
      <c r="C253" s="1">
        <v>20</v>
      </c>
      <c r="D253" s="1" t="s">
        <v>15</v>
      </c>
      <c r="E253" s="2">
        <v>47711.193359329605</v>
      </c>
      <c r="F253" s="2">
        <v>239558.19136881738</v>
      </c>
      <c r="G253" s="2">
        <v>465475.95071820833</v>
      </c>
      <c r="H253" s="2">
        <v>407217.28080665012</v>
      </c>
      <c r="I253" s="2">
        <v>413144.50787956268</v>
      </c>
    </row>
    <row r="254" spans="1:9" x14ac:dyDescent="0.15">
      <c r="A254" s="1">
        <v>11</v>
      </c>
      <c r="B254" s="1" t="s">
        <v>95</v>
      </c>
      <c r="C254" s="1">
        <v>21</v>
      </c>
      <c r="D254" s="1" t="s">
        <v>16</v>
      </c>
      <c r="E254" s="2">
        <v>98039.34094163173</v>
      </c>
      <c r="F254" s="2">
        <v>415296.06689399044</v>
      </c>
      <c r="G254" s="2">
        <v>919992.56818300078</v>
      </c>
      <c r="H254" s="2">
        <v>1227995.3510357726</v>
      </c>
      <c r="I254" s="2">
        <v>1279435.1065285353</v>
      </c>
    </row>
    <row r="255" spans="1:9" x14ac:dyDescent="0.15">
      <c r="A255" s="1">
        <v>11</v>
      </c>
      <c r="B255" s="1" t="s">
        <v>94</v>
      </c>
      <c r="C255" s="1">
        <v>22</v>
      </c>
      <c r="D255" s="1" t="s">
        <v>8</v>
      </c>
      <c r="E255" s="2">
        <v>182119.94655817238</v>
      </c>
      <c r="F255" s="2">
        <v>1045434.519171569</v>
      </c>
      <c r="G255" s="2">
        <v>2347576.6913786675</v>
      </c>
      <c r="H255" s="2">
        <v>3782062.9764619712</v>
      </c>
      <c r="I255" s="2">
        <v>4484213.3977812426</v>
      </c>
    </row>
    <row r="256" spans="1:9" x14ac:dyDescent="0.15">
      <c r="A256" s="1">
        <v>11</v>
      </c>
      <c r="B256" s="1" t="s">
        <v>94</v>
      </c>
      <c r="C256" s="1">
        <v>23</v>
      </c>
      <c r="D256" s="1" t="s">
        <v>29</v>
      </c>
      <c r="E256" s="2">
        <v>99810.608980479534</v>
      </c>
      <c r="F256" s="2">
        <v>621010.79466045869</v>
      </c>
      <c r="G256" s="2">
        <v>1243892.6154229178</v>
      </c>
      <c r="H256" s="2">
        <v>1848455.0726684269</v>
      </c>
      <c r="I256" s="2">
        <v>1992423.6169202586</v>
      </c>
    </row>
    <row r="257" spans="1:9" x14ac:dyDescent="0.15">
      <c r="A257" s="1">
        <v>12</v>
      </c>
      <c r="B257" s="1" t="s">
        <v>100</v>
      </c>
      <c r="C257" s="1">
        <v>1</v>
      </c>
      <c r="D257" s="1" t="s">
        <v>9</v>
      </c>
      <c r="E257" s="2">
        <v>123123.57472680815</v>
      </c>
      <c r="F257" s="2">
        <v>263090.4289092478</v>
      </c>
      <c r="G257" s="2">
        <v>349655.76087879302</v>
      </c>
      <c r="H257" s="2">
        <v>336385.91354668507</v>
      </c>
      <c r="I257" s="2">
        <v>264499.13306483353</v>
      </c>
    </row>
    <row r="258" spans="1:9" x14ac:dyDescent="0.15">
      <c r="A258" s="1">
        <v>12</v>
      </c>
      <c r="B258" s="1" t="s">
        <v>100</v>
      </c>
      <c r="C258" s="1">
        <v>2</v>
      </c>
      <c r="D258" s="1" t="s">
        <v>10</v>
      </c>
      <c r="E258" s="2">
        <v>9525.5053732945998</v>
      </c>
      <c r="F258" s="2">
        <v>45032.582768943976</v>
      </c>
      <c r="G258" s="2">
        <v>37874.93606310727</v>
      </c>
      <c r="H258" s="2">
        <v>16528.846248528283</v>
      </c>
      <c r="I258" s="2">
        <v>13388.88038824286</v>
      </c>
    </row>
    <row r="259" spans="1:9" x14ac:dyDescent="0.15">
      <c r="A259" s="1">
        <v>12</v>
      </c>
      <c r="B259" s="1" t="s">
        <v>101</v>
      </c>
      <c r="C259" s="1">
        <v>3</v>
      </c>
      <c r="D259" s="1" t="s">
        <v>17</v>
      </c>
      <c r="E259" s="2">
        <v>130244.18548157591</v>
      </c>
      <c r="F259" s="2">
        <v>342439.49138953781</v>
      </c>
      <c r="G259" s="2">
        <v>500911.64548866788</v>
      </c>
      <c r="H259" s="2">
        <v>613976.14382546372</v>
      </c>
      <c r="I259" s="2">
        <v>718598.4883273755</v>
      </c>
    </row>
    <row r="260" spans="1:9" x14ac:dyDescent="0.15">
      <c r="A260" s="1">
        <v>12</v>
      </c>
      <c r="B260" s="1" t="s">
        <v>102</v>
      </c>
      <c r="C260" s="1">
        <v>4</v>
      </c>
      <c r="D260" s="1" t="s">
        <v>18</v>
      </c>
      <c r="E260" s="2">
        <v>19373.135669834883</v>
      </c>
      <c r="F260" s="2">
        <v>41838.010814711932</v>
      </c>
      <c r="G260" s="2">
        <v>68856.43604021598</v>
      </c>
      <c r="H260" s="2">
        <v>24893.839036315123</v>
      </c>
      <c r="I260" s="2">
        <v>12017.642006732711</v>
      </c>
    </row>
    <row r="261" spans="1:9" x14ac:dyDescent="0.15">
      <c r="A261" s="1">
        <v>12</v>
      </c>
      <c r="B261" s="1" t="s">
        <v>102</v>
      </c>
      <c r="C261" s="1">
        <v>5</v>
      </c>
      <c r="D261" s="1" t="s">
        <v>19</v>
      </c>
      <c r="E261" s="2">
        <v>10699.571904604623</v>
      </c>
      <c r="F261" s="2">
        <v>35765.088148828028</v>
      </c>
      <c r="G261" s="2">
        <v>61219.471291348396</v>
      </c>
      <c r="H261" s="2">
        <v>59606.876014940019</v>
      </c>
      <c r="I261" s="2">
        <v>50477.779706718749</v>
      </c>
    </row>
    <row r="262" spans="1:9" x14ac:dyDescent="0.15">
      <c r="A262" s="1">
        <v>12</v>
      </c>
      <c r="B262" s="1" t="s">
        <v>102</v>
      </c>
      <c r="C262" s="1">
        <v>6</v>
      </c>
      <c r="D262" s="1" t="s">
        <v>3</v>
      </c>
      <c r="E262" s="2">
        <v>53085.730850771077</v>
      </c>
      <c r="F262" s="2">
        <v>190308.25424608702</v>
      </c>
      <c r="G262" s="2">
        <v>453264.36618617986</v>
      </c>
      <c r="H262" s="2">
        <v>615618.94667293888</v>
      </c>
      <c r="I262" s="2">
        <v>617972.63529015402</v>
      </c>
    </row>
    <row r="263" spans="1:9" x14ac:dyDescent="0.15">
      <c r="A263" s="1">
        <v>12</v>
      </c>
      <c r="B263" s="1" t="s">
        <v>102</v>
      </c>
      <c r="C263" s="1">
        <v>7</v>
      </c>
      <c r="D263" s="1" t="s">
        <v>20</v>
      </c>
      <c r="E263" s="2">
        <v>236885.00494488439</v>
      </c>
      <c r="F263" s="2">
        <v>391599.19039485243</v>
      </c>
      <c r="G263" s="2">
        <v>894148.14317178214</v>
      </c>
      <c r="H263" s="2">
        <v>1011234.2623624856</v>
      </c>
      <c r="I263" s="2">
        <v>1156062.4232157196</v>
      </c>
    </row>
    <row r="264" spans="1:9" x14ac:dyDescent="0.15">
      <c r="A264" s="1">
        <v>12</v>
      </c>
      <c r="B264" s="1" t="s">
        <v>102</v>
      </c>
      <c r="C264" s="1">
        <v>8</v>
      </c>
      <c r="D264" s="1" t="s">
        <v>21</v>
      </c>
      <c r="E264" s="2">
        <v>40057.242405228761</v>
      </c>
      <c r="F264" s="2">
        <v>88569.641309799292</v>
      </c>
      <c r="G264" s="2">
        <v>175641.33310256616</v>
      </c>
      <c r="H264" s="2">
        <v>144038.92217236848</v>
      </c>
      <c r="I264" s="2">
        <v>94677.100212572084</v>
      </c>
    </row>
    <row r="265" spans="1:9" x14ac:dyDescent="0.15">
      <c r="A265" s="1">
        <v>12</v>
      </c>
      <c r="B265" s="1" t="s">
        <v>102</v>
      </c>
      <c r="C265" s="1">
        <v>9</v>
      </c>
      <c r="D265" s="1" t="s">
        <v>22</v>
      </c>
      <c r="E265" s="2">
        <v>178183.21232830279</v>
      </c>
      <c r="F265" s="2">
        <v>584649.47432229051</v>
      </c>
      <c r="G265" s="2">
        <v>883084.06286005257</v>
      </c>
      <c r="H265" s="2">
        <v>552513.33900792606</v>
      </c>
      <c r="I265" s="2">
        <v>488377.21610579465</v>
      </c>
    </row>
    <row r="266" spans="1:9" x14ac:dyDescent="0.15">
      <c r="A266" s="1">
        <v>12</v>
      </c>
      <c r="B266" s="1" t="s">
        <v>102</v>
      </c>
      <c r="C266" s="1">
        <v>10</v>
      </c>
      <c r="D266" s="1" t="s">
        <v>23</v>
      </c>
      <c r="E266" s="2">
        <v>61932.89866762227</v>
      </c>
      <c r="F266" s="2">
        <v>159864.1994031379</v>
      </c>
      <c r="G266" s="2">
        <v>358207.29065660835</v>
      </c>
      <c r="H266" s="2">
        <v>254523.40568953889</v>
      </c>
      <c r="I266" s="2">
        <v>189297.8635285694</v>
      </c>
    </row>
    <row r="267" spans="1:9" x14ac:dyDescent="0.15">
      <c r="A267" s="1">
        <v>12</v>
      </c>
      <c r="B267" s="1" t="s">
        <v>102</v>
      </c>
      <c r="C267" s="1">
        <v>11</v>
      </c>
      <c r="D267" s="1" t="s">
        <v>24</v>
      </c>
      <c r="E267" s="2">
        <v>47564.638716784721</v>
      </c>
      <c r="F267" s="2">
        <v>147518.62838583486</v>
      </c>
      <c r="G267" s="2">
        <v>362235.51250702114</v>
      </c>
      <c r="H267" s="2">
        <v>261638.78063923033</v>
      </c>
      <c r="I267" s="2">
        <v>228263.36707246953</v>
      </c>
    </row>
    <row r="268" spans="1:9" x14ac:dyDescent="0.15">
      <c r="A268" s="1">
        <v>12</v>
      </c>
      <c r="B268" s="1" t="s">
        <v>102</v>
      </c>
      <c r="C268" s="1">
        <v>12</v>
      </c>
      <c r="D268" s="1" t="s">
        <v>25</v>
      </c>
      <c r="E268" s="2">
        <v>47110.394042165994</v>
      </c>
      <c r="F268" s="2">
        <v>125354.29866025031</v>
      </c>
      <c r="G268" s="2">
        <v>436809.22514076682</v>
      </c>
      <c r="H268" s="2">
        <v>537127.32261331659</v>
      </c>
      <c r="I268" s="2">
        <v>235541.56726126099</v>
      </c>
    </row>
    <row r="269" spans="1:9" x14ac:dyDescent="0.15">
      <c r="A269" s="1">
        <v>12</v>
      </c>
      <c r="B269" s="1" t="s">
        <v>102</v>
      </c>
      <c r="C269" s="1">
        <v>13</v>
      </c>
      <c r="D269" s="1" t="s">
        <v>26</v>
      </c>
      <c r="E269" s="2">
        <v>24247.327392576124</v>
      </c>
      <c r="F269" s="2">
        <v>85411.517851634431</v>
      </c>
      <c r="G269" s="2">
        <v>158739.56616784853</v>
      </c>
      <c r="H269" s="2">
        <v>55716.428987476465</v>
      </c>
      <c r="I269" s="2">
        <v>74396.930012130979</v>
      </c>
    </row>
    <row r="270" spans="1:9" x14ac:dyDescent="0.15">
      <c r="A270" s="1">
        <v>12</v>
      </c>
      <c r="B270" s="1" t="s">
        <v>102</v>
      </c>
      <c r="C270" s="1">
        <v>14</v>
      </c>
      <c r="D270" s="1" t="s">
        <v>27</v>
      </c>
      <c r="E270" s="2">
        <v>15912.920588809307</v>
      </c>
      <c r="F270" s="2">
        <v>43232.36634979894</v>
      </c>
      <c r="G270" s="2">
        <v>49229.212251453668</v>
      </c>
      <c r="H270" s="2">
        <v>41111.869874663469</v>
      </c>
      <c r="I270" s="2">
        <v>29621.311732802784</v>
      </c>
    </row>
    <row r="271" spans="1:9" x14ac:dyDescent="0.15">
      <c r="A271" s="1">
        <v>12</v>
      </c>
      <c r="B271" s="1" t="s">
        <v>102</v>
      </c>
      <c r="C271" s="1">
        <v>15</v>
      </c>
      <c r="D271" s="1" t="s">
        <v>28</v>
      </c>
      <c r="E271" s="2">
        <v>60994.605556745308</v>
      </c>
      <c r="F271" s="2">
        <v>216742.52550377924</v>
      </c>
      <c r="G271" s="2">
        <v>421718.71450461273</v>
      </c>
      <c r="H271" s="2">
        <v>292535.22750363097</v>
      </c>
      <c r="I271" s="2">
        <v>234161.56758620095</v>
      </c>
    </row>
    <row r="272" spans="1:9" x14ac:dyDescent="0.15">
      <c r="A272" s="1">
        <v>12</v>
      </c>
      <c r="B272" s="1" t="s">
        <v>100</v>
      </c>
      <c r="C272" s="1">
        <v>16</v>
      </c>
      <c r="D272" s="1" t="s">
        <v>11</v>
      </c>
      <c r="E272" s="2">
        <v>203200.28256782188</v>
      </c>
      <c r="F272" s="2">
        <v>746145.08900477947</v>
      </c>
      <c r="G272" s="2">
        <v>1915881.4592627315</v>
      </c>
      <c r="H272" s="2">
        <v>1227390.4154549656</v>
      </c>
      <c r="I272" s="2">
        <v>1006546.8765815694</v>
      </c>
    </row>
    <row r="273" spans="1:9" x14ac:dyDescent="0.15">
      <c r="A273" s="1">
        <v>12</v>
      </c>
      <c r="B273" s="1" t="s">
        <v>100</v>
      </c>
      <c r="C273" s="1">
        <v>17</v>
      </c>
      <c r="D273" s="1" t="s">
        <v>12</v>
      </c>
      <c r="E273" s="2">
        <v>102809.39367784857</v>
      </c>
      <c r="F273" s="2">
        <v>415210.0078067084</v>
      </c>
      <c r="G273" s="2">
        <v>595548.6114236149</v>
      </c>
      <c r="H273" s="2">
        <v>621199.26162250782</v>
      </c>
      <c r="I273" s="2">
        <v>559360.87624938088</v>
      </c>
    </row>
    <row r="274" spans="1:9" x14ac:dyDescent="0.15">
      <c r="A274" s="1">
        <v>12</v>
      </c>
      <c r="B274" s="1" t="s">
        <v>100</v>
      </c>
      <c r="C274" s="1">
        <v>18</v>
      </c>
      <c r="D274" s="1" t="s">
        <v>13</v>
      </c>
      <c r="E274" s="2">
        <v>159733.30680709134</v>
      </c>
      <c r="F274" s="2">
        <v>731897.29273834242</v>
      </c>
      <c r="G274" s="2">
        <v>1313018.7535295635</v>
      </c>
      <c r="H274" s="2">
        <v>1880403.6262981342</v>
      </c>
      <c r="I274" s="2">
        <v>1940832.5530150353</v>
      </c>
    </row>
    <row r="275" spans="1:9" x14ac:dyDescent="0.15">
      <c r="A275" s="1">
        <v>12</v>
      </c>
      <c r="B275" s="1" t="s">
        <v>100</v>
      </c>
      <c r="C275" s="1">
        <v>19</v>
      </c>
      <c r="D275" s="1" t="s">
        <v>14</v>
      </c>
      <c r="E275" s="2">
        <v>53374.424765958989</v>
      </c>
      <c r="F275" s="2">
        <v>259129.77061579609</v>
      </c>
      <c r="G275" s="2">
        <v>677081.72016064916</v>
      </c>
      <c r="H275" s="2">
        <v>702589.59210304695</v>
      </c>
      <c r="I275" s="2">
        <v>678529.41458946408</v>
      </c>
    </row>
    <row r="276" spans="1:9" x14ac:dyDescent="0.15">
      <c r="A276" s="1">
        <v>12</v>
      </c>
      <c r="B276" s="1" t="s">
        <v>100</v>
      </c>
      <c r="C276" s="1">
        <v>20</v>
      </c>
      <c r="D276" s="1" t="s">
        <v>15</v>
      </c>
      <c r="E276" s="2">
        <v>47901.331795058439</v>
      </c>
      <c r="F276" s="2">
        <v>230165.99044703826</v>
      </c>
      <c r="G276" s="2">
        <v>431124.97042193532</v>
      </c>
      <c r="H276" s="2">
        <v>342837.66779964435</v>
      </c>
      <c r="I276" s="2">
        <v>378932.54839185392</v>
      </c>
    </row>
    <row r="277" spans="1:9" x14ac:dyDescent="0.15">
      <c r="A277" s="1">
        <v>12</v>
      </c>
      <c r="B277" s="1" t="s">
        <v>100</v>
      </c>
      <c r="C277" s="1">
        <v>21</v>
      </c>
      <c r="D277" s="1" t="s">
        <v>16</v>
      </c>
      <c r="E277" s="2">
        <v>127268.20439093067</v>
      </c>
      <c r="F277" s="2">
        <v>559896.55593173846</v>
      </c>
      <c r="G277" s="2">
        <v>1266357.4937584989</v>
      </c>
      <c r="H277" s="2">
        <v>1497392.7903592752</v>
      </c>
      <c r="I277" s="2">
        <v>1446587.3325117365</v>
      </c>
    </row>
    <row r="278" spans="1:9" x14ac:dyDescent="0.15">
      <c r="A278" s="1">
        <v>12</v>
      </c>
      <c r="B278" s="1" t="s">
        <v>99</v>
      </c>
      <c r="C278" s="1">
        <v>22</v>
      </c>
      <c r="D278" s="1" t="s">
        <v>8</v>
      </c>
      <c r="E278" s="2">
        <v>172261.37080379025</v>
      </c>
      <c r="F278" s="2">
        <v>1041730.9845735504</v>
      </c>
      <c r="G278" s="2">
        <v>2568044.7403398124</v>
      </c>
      <c r="H278" s="2">
        <v>3688038.621371679</v>
      </c>
      <c r="I278" s="2">
        <v>3966413.0475117485</v>
      </c>
    </row>
    <row r="279" spans="1:9" x14ac:dyDescent="0.15">
      <c r="A279" s="1">
        <v>12</v>
      </c>
      <c r="B279" s="1" t="s">
        <v>99</v>
      </c>
      <c r="C279" s="1">
        <v>23</v>
      </c>
      <c r="D279" s="1" t="s">
        <v>29</v>
      </c>
      <c r="E279" s="2">
        <v>106465.76693238808</v>
      </c>
      <c r="F279" s="2">
        <v>602251.58044406399</v>
      </c>
      <c r="G279" s="2">
        <v>1101151.7778528703</v>
      </c>
      <c r="H279" s="2">
        <v>1633708.9820454002</v>
      </c>
      <c r="I279" s="2">
        <v>1653488.6611782627</v>
      </c>
    </row>
    <row r="280" spans="1:9" x14ac:dyDescent="0.15">
      <c r="A280" s="1">
        <v>13</v>
      </c>
      <c r="B280" s="1" t="s">
        <v>255</v>
      </c>
      <c r="C280" s="1">
        <v>1</v>
      </c>
      <c r="D280" s="1" t="s">
        <v>9</v>
      </c>
      <c r="E280" s="2">
        <v>45132.132824382228</v>
      </c>
      <c r="F280" s="2">
        <v>98897.40458583385</v>
      </c>
      <c r="G280" s="2">
        <v>70896.263226631345</v>
      </c>
      <c r="H280" s="2">
        <v>49469.86488838146</v>
      </c>
      <c r="I280" s="2">
        <v>44355.975587000234</v>
      </c>
    </row>
    <row r="281" spans="1:9" x14ac:dyDescent="0.15">
      <c r="A281" s="1">
        <v>13</v>
      </c>
      <c r="B281" s="1" t="s">
        <v>256</v>
      </c>
      <c r="C281" s="1">
        <v>2</v>
      </c>
      <c r="D281" s="1" t="s">
        <v>10</v>
      </c>
      <c r="E281" s="2">
        <v>12733.342533010104</v>
      </c>
      <c r="F281" s="2">
        <v>88113.615808012531</v>
      </c>
      <c r="G281" s="2">
        <v>54200.980498739234</v>
      </c>
      <c r="H281" s="2">
        <v>27117.462148703242</v>
      </c>
      <c r="I281" s="2">
        <v>19477.773302552621</v>
      </c>
    </row>
    <row r="282" spans="1:9" x14ac:dyDescent="0.15">
      <c r="A282" s="1">
        <v>13</v>
      </c>
      <c r="B282" s="1" t="s">
        <v>257</v>
      </c>
      <c r="C282" s="1">
        <v>3</v>
      </c>
      <c r="D282" s="1" t="s">
        <v>17</v>
      </c>
      <c r="E282" s="2">
        <v>466265.69323309988</v>
      </c>
      <c r="F282" s="2">
        <v>862102.44176635949</v>
      </c>
      <c r="G282" s="2">
        <v>845145.11744602432</v>
      </c>
      <c r="H282" s="2">
        <v>858309.63121993456</v>
      </c>
      <c r="I282" s="2">
        <v>674187.42936121998</v>
      </c>
    </row>
    <row r="283" spans="1:9" x14ac:dyDescent="0.15">
      <c r="A283" s="1">
        <v>13</v>
      </c>
      <c r="B283" s="1" t="s">
        <v>257</v>
      </c>
      <c r="C283" s="1">
        <v>4</v>
      </c>
      <c r="D283" s="1" t="s">
        <v>18</v>
      </c>
      <c r="E283" s="2">
        <v>135280.17272952033</v>
      </c>
      <c r="F283" s="2">
        <v>174495.26538989969</v>
      </c>
      <c r="G283" s="2">
        <v>173961.394513771</v>
      </c>
      <c r="H283" s="2">
        <v>133971.85820839769</v>
      </c>
      <c r="I283" s="2">
        <v>94579.995074783248</v>
      </c>
    </row>
    <row r="284" spans="1:9" x14ac:dyDescent="0.15">
      <c r="A284" s="1">
        <v>13</v>
      </c>
      <c r="B284" s="1" t="s">
        <v>258</v>
      </c>
      <c r="C284" s="1">
        <v>5</v>
      </c>
      <c r="D284" s="1" t="s">
        <v>19</v>
      </c>
      <c r="E284" s="2">
        <v>93823.079574224976</v>
      </c>
      <c r="F284" s="2">
        <v>172574.53606922799</v>
      </c>
      <c r="G284" s="2">
        <v>207987.26829354957</v>
      </c>
      <c r="H284" s="2">
        <v>189261.76928425662</v>
      </c>
      <c r="I284" s="2">
        <v>97035.463734379809</v>
      </c>
    </row>
    <row r="285" spans="1:9" x14ac:dyDescent="0.15">
      <c r="A285" s="1">
        <v>13</v>
      </c>
      <c r="B285" s="1" t="s">
        <v>257</v>
      </c>
      <c r="C285" s="1">
        <v>6</v>
      </c>
      <c r="D285" s="1" t="s">
        <v>3</v>
      </c>
      <c r="E285" s="2">
        <v>450773.45075811032</v>
      </c>
      <c r="F285" s="2">
        <v>764145.83053505945</v>
      </c>
      <c r="G285" s="2">
        <v>1202763.2417145106</v>
      </c>
      <c r="H285" s="2">
        <v>885929.10649217339</v>
      </c>
      <c r="I285" s="2">
        <v>805298.66615902423</v>
      </c>
    </row>
    <row r="286" spans="1:9" x14ac:dyDescent="0.15">
      <c r="A286" s="1">
        <v>13</v>
      </c>
      <c r="B286" s="1" t="s">
        <v>257</v>
      </c>
      <c r="C286" s="1">
        <v>7</v>
      </c>
      <c r="D286" s="1" t="s">
        <v>20</v>
      </c>
      <c r="E286" s="2">
        <v>71473.477887495843</v>
      </c>
      <c r="F286" s="2">
        <v>35613.636094774622</v>
      </c>
      <c r="G286" s="2">
        <v>127541.65799726505</v>
      </c>
      <c r="H286" s="2">
        <v>170236.78938403793</v>
      </c>
      <c r="I286" s="2">
        <v>237765.20897247919</v>
      </c>
    </row>
    <row r="287" spans="1:9" x14ac:dyDescent="0.15">
      <c r="A287" s="1">
        <v>13</v>
      </c>
      <c r="B287" s="1" t="s">
        <v>258</v>
      </c>
      <c r="C287" s="1">
        <v>8</v>
      </c>
      <c r="D287" s="1" t="s">
        <v>21</v>
      </c>
      <c r="E287" s="2">
        <v>91117.303738553921</v>
      </c>
      <c r="F287" s="2">
        <v>145858.08472296616</v>
      </c>
      <c r="G287" s="2">
        <v>227822.27751203661</v>
      </c>
      <c r="H287" s="2">
        <v>168578.12859144062</v>
      </c>
      <c r="I287" s="2">
        <v>115214.88592496456</v>
      </c>
    </row>
    <row r="288" spans="1:9" x14ac:dyDescent="0.15">
      <c r="A288" s="1">
        <v>13</v>
      </c>
      <c r="B288" s="1" t="s">
        <v>257</v>
      </c>
      <c r="C288" s="1">
        <v>9</v>
      </c>
      <c r="D288" s="1" t="s">
        <v>22</v>
      </c>
      <c r="E288" s="2">
        <v>392604.21339391981</v>
      </c>
      <c r="F288" s="2">
        <v>466726.66589494853</v>
      </c>
      <c r="G288" s="2">
        <v>453748.32057145739</v>
      </c>
      <c r="H288" s="2">
        <v>337520.30936407542</v>
      </c>
      <c r="I288" s="2">
        <v>336270.2168066813</v>
      </c>
    </row>
    <row r="289" spans="1:9" x14ac:dyDescent="0.15">
      <c r="A289" s="1">
        <v>13</v>
      </c>
      <c r="B289" s="1" t="s">
        <v>257</v>
      </c>
      <c r="C289" s="1">
        <v>10</v>
      </c>
      <c r="D289" s="1" t="s">
        <v>23</v>
      </c>
      <c r="E289" s="2">
        <v>308943.36299027252</v>
      </c>
      <c r="F289" s="2">
        <v>456795.26877276576</v>
      </c>
      <c r="G289" s="2">
        <v>592540.28642704897</v>
      </c>
      <c r="H289" s="2">
        <v>299958.54867667792</v>
      </c>
      <c r="I289" s="2">
        <v>191350.94865935875</v>
      </c>
    </row>
    <row r="290" spans="1:9" x14ac:dyDescent="0.15">
      <c r="A290" s="1">
        <v>13</v>
      </c>
      <c r="B290" s="1" t="s">
        <v>257</v>
      </c>
      <c r="C290" s="1">
        <v>11</v>
      </c>
      <c r="D290" s="1" t="s">
        <v>24</v>
      </c>
      <c r="E290" s="2">
        <v>435336.22653505963</v>
      </c>
      <c r="F290" s="2">
        <v>703315.61177118658</v>
      </c>
      <c r="G290" s="2">
        <v>1082327.4368500777</v>
      </c>
      <c r="H290" s="2">
        <v>816762.91376777785</v>
      </c>
      <c r="I290" s="2">
        <v>405311.11100837769</v>
      </c>
    </row>
    <row r="291" spans="1:9" x14ac:dyDescent="0.15">
      <c r="A291" s="1">
        <v>13</v>
      </c>
      <c r="B291" s="1" t="s">
        <v>258</v>
      </c>
      <c r="C291" s="1">
        <v>12</v>
      </c>
      <c r="D291" s="1" t="s">
        <v>25</v>
      </c>
      <c r="E291" s="2">
        <v>656843.37948323227</v>
      </c>
      <c r="F291" s="2">
        <v>1269504.9459710384</v>
      </c>
      <c r="G291" s="2">
        <v>2456472.3855280653</v>
      </c>
      <c r="H291" s="2">
        <v>1813306.0515363298</v>
      </c>
      <c r="I291" s="2">
        <v>675733.05712220084</v>
      </c>
    </row>
    <row r="292" spans="1:9" x14ac:dyDescent="0.15">
      <c r="A292" s="1">
        <v>13</v>
      </c>
      <c r="B292" s="1" t="s">
        <v>257</v>
      </c>
      <c r="C292" s="1">
        <v>13</v>
      </c>
      <c r="D292" s="1" t="s">
        <v>26</v>
      </c>
      <c r="E292" s="2">
        <v>204524.17832320021</v>
      </c>
      <c r="F292" s="2">
        <v>485561.69973859732</v>
      </c>
      <c r="G292" s="2">
        <v>721379.6365791522</v>
      </c>
      <c r="H292" s="2">
        <v>617352.87982121913</v>
      </c>
      <c r="I292" s="2">
        <v>845373.28618824319</v>
      </c>
    </row>
    <row r="293" spans="1:9" x14ac:dyDescent="0.15">
      <c r="A293" s="1">
        <v>13</v>
      </c>
      <c r="B293" s="1" t="s">
        <v>257</v>
      </c>
      <c r="C293" s="1">
        <v>14</v>
      </c>
      <c r="D293" s="1" t="s">
        <v>27</v>
      </c>
      <c r="E293" s="2">
        <v>192332.53850512273</v>
      </c>
      <c r="F293" s="2">
        <v>430686.11713813088</v>
      </c>
      <c r="G293" s="2">
        <v>475231.39517778595</v>
      </c>
      <c r="H293" s="2">
        <v>279727.64731404884</v>
      </c>
      <c r="I293" s="2">
        <v>179205.36025335104</v>
      </c>
    </row>
    <row r="294" spans="1:9" x14ac:dyDescent="0.15">
      <c r="A294" s="1">
        <v>13</v>
      </c>
      <c r="B294" s="1" t="s">
        <v>257</v>
      </c>
      <c r="C294" s="1">
        <v>15</v>
      </c>
      <c r="D294" s="1" t="s">
        <v>28</v>
      </c>
      <c r="E294" s="2">
        <v>917756.97028437618</v>
      </c>
      <c r="F294" s="2">
        <v>2420536.2432971331</v>
      </c>
      <c r="G294" s="2">
        <v>3731159.6078648609</v>
      </c>
      <c r="H294" s="2">
        <v>3351627.2165104779</v>
      </c>
      <c r="I294" s="2">
        <v>2242055.8687129882</v>
      </c>
    </row>
    <row r="295" spans="1:9" x14ac:dyDescent="0.15">
      <c r="A295" s="1">
        <v>13</v>
      </c>
      <c r="B295" s="1" t="s">
        <v>259</v>
      </c>
      <c r="C295" s="1">
        <v>16</v>
      </c>
      <c r="D295" s="1" t="s">
        <v>11</v>
      </c>
      <c r="E295" s="2">
        <v>584485.52340066619</v>
      </c>
      <c r="F295" s="2">
        <v>2137584.3034094428</v>
      </c>
      <c r="G295" s="2">
        <v>5682904.7340501668</v>
      </c>
      <c r="H295" s="2">
        <v>4651912.848563958</v>
      </c>
      <c r="I295" s="2">
        <v>5067339.6126895575</v>
      </c>
    </row>
    <row r="296" spans="1:9" x14ac:dyDescent="0.15">
      <c r="A296" s="1">
        <v>13</v>
      </c>
      <c r="B296" s="1" t="s">
        <v>256</v>
      </c>
      <c r="C296" s="1">
        <v>17</v>
      </c>
      <c r="D296" s="1" t="s">
        <v>12</v>
      </c>
      <c r="E296" s="2">
        <v>107637.15121711405</v>
      </c>
      <c r="F296" s="2">
        <v>460912.77088523476</v>
      </c>
      <c r="G296" s="2">
        <v>955948.10688848025</v>
      </c>
      <c r="H296" s="2">
        <v>1111375.8424588137</v>
      </c>
      <c r="I296" s="2">
        <v>927742.54257558973</v>
      </c>
    </row>
    <row r="297" spans="1:9" x14ac:dyDescent="0.15">
      <c r="A297" s="1">
        <v>13</v>
      </c>
      <c r="B297" s="1" t="s">
        <v>256</v>
      </c>
      <c r="C297" s="1">
        <v>18</v>
      </c>
      <c r="D297" s="1" t="s">
        <v>13</v>
      </c>
      <c r="E297" s="2">
        <v>1849564.5109793136</v>
      </c>
      <c r="F297" s="2">
        <v>5449830.7369202264</v>
      </c>
      <c r="G297" s="2">
        <v>11472531.004610827</v>
      </c>
      <c r="H297" s="2">
        <v>16582868.390838176</v>
      </c>
      <c r="I297" s="2">
        <v>14109444.576821893</v>
      </c>
    </row>
    <row r="298" spans="1:9" x14ac:dyDescent="0.15">
      <c r="A298" s="1">
        <v>13</v>
      </c>
      <c r="B298" s="1" t="s">
        <v>256</v>
      </c>
      <c r="C298" s="1">
        <v>19</v>
      </c>
      <c r="D298" s="1" t="s">
        <v>14</v>
      </c>
      <c r="E298" s="2">
        <v>1051468.1775815152</v>
      </c>
      <c r="F298" s="2">
        <v>3554565.7859880347</v>
      </c>
      <c r="G298" s="2">
        <v>11426212.922059903</v>
      </c>
      <c r="H298" s="2">
        <v>10911059.671431251</v>
      </c>
      <c r="I298" s="2">
        <v>8958442.1494028028</v>
      </c>
    </row>
    <row r="299" spans="1:9" x14ac:dyDescent="0.15">
      <c r="A299" s="1">
        <v>13</v>
      </c>
      <c r="B299" s="1" t="s">
        <v>256</v>
      </c>
      <c r="C299" s="1">
        <v>20</v>
      </c>
      <c r="D299" s="1" t="s">
        <v>15</v>
      </c>
      <c r="E299" s="2">
        <v>235800.75121808503</v>
      </c>
      <c r="F299" s="2">
        <v>717541.9295942483</v>
      </c>
      <c r="G299" s="2">
        <v>2181737.7421619059</v>
      </c>
      <c r="H299" s="2">
        <v>1403148.0327483541</v>
      </c>
      <c r="I299" s="2">
        <v>1430544.6219766175</v>
      </c>
    </row>
    <row r="300" spans="1:9" x14ac:dyDescent="0.15">
      <c r="A300" s="1">
        <v>13</v>
      </c>
      <c r="B300" s="1" t="s">
        <v>259</v>
      </c>
      <c r="C300" s="1">
        <v>21</v>
      </c>
      <c r="D300" s="1" t="s">
        <v>16</v>
      </c>
      <c r="E300" s="2">
        <v>730759.1432648605</v>
      </c>
      <c r="F300" s="2">
        <v>2165212.1874018046</v>
      </c>
      <c r="G300" s="2">
        <v>4167385.0763708833</v>
      </c>
      <c r="H300" s="2">
        <v>5304998.3248398704</v>
      </c>
      <c r="I300" s="2">
        <v>5089083.8346648477</v>
      </c>
    </row>
    <row r="301" spans="1:9" x14ac:dyDescent="0.15">
      <c r="A301" s="1">
        <v>13</v>
      </c>
      <c r="B301" s="1" t="s">
        <v>254</v>
      </c>
      <c r="C301" s="1">
        <v>22</v>
      </c>
      <c r="D301" s="1" t="s">
        <v>8</v>
      </c>
      <c r="E301" s="2">
        <v>1567321.2004955211</v>
      </c>
      <c r="F301" s="2">
        <v>6910811.3445362123</v>
      </c>
      <c r="G301" s="2">
        <v>17563732.589363523</v>
      </c>
      <c r="H301" s="2">
        <v>23401533.961124163</v>
      </c>
      <c r="I301" s="2">
        <v>25971190.90214951</v>
      </c>
    </row>
    <row r="302" spans="1:9" x14ac:dyDescent="0.15">
      <c r="A302" s="1">
        <v>13</v>
      </c>
      <c r="B302" s="1" t="s">
        <v>254</v>
      </c>
      <c r="C302" s="1">
        <v>23</v>
      </c>
      <c r="D302" s="1" t="s">
        <v>29</v>
      </c>
      <c r="E302" s="2">
        <v>611833.71945460618</v>
      </c>
      <c r="F302" s="2">
        <v>2725472.0929703624</v>
      </c>
      <c r="G302" s="2">
        <v>4296301.3049051026</v>
      </c>
      <c r="H302" s="2">
        <v>5336466.0670118527</v>
      </c>
      <c r="I302" s="2">
        <v>5550564.7126602624</v>
      </c>
    </row>
    <row r="303" spans="1:9" x14ac:dyDescent="0.15">
      <c r="A303" s="1">
        <v>14</v>
      </c>
      <c r="B303" s="1" t="s">
        <v>104</v>
      </c>
      <c r="C303" s="1">
        <v>1</v>
      </c>
      <c r="D303" s="1" t="s">
        <v>9</v>
      </c>
      <c r="E303" s="2">
        <v>54079.887134726283</v>
      </c>
      <c r="F303" s="2">
        <v>79976.965642204654</v>
      </c>
      <c r="G303" s="2">
        <v>94694.524252139934</v>
      </c>
      <c r="H303" s="2">
        <v>78074.521716731411</v>
      </c>
      <c r="I303" s="2">
        <v>62181.87323603766</v>
      </c>
    </row>
    <row r="304" spans="1:9" x14ac:dyDescent="0.15">
      <c r="A304" s="1">
        <v>14</v>
      </c>
      <c r="B304" s="1" t="s">
        <v>104</v>
      </c>
      <c r="C304" s="1">
        <v>2</v>
      </c>
      <c r="D304" s="1" t="s">
        <v>10</v>
      </c>
      <c r="E304" s="2">
        <v>7420.277347333099</v>
      </c>
      <c r="F304" s="2">
        <v>7403.4554381411126</v>
      </c>
      <c r="G304" s="2">
        <v>6073.1458120687739</v>
      </c>
      <c r="H304" s="2">
        <v>3394.3150418847813</v>
      </c>
      <c r="I304" s="2">
        <v>1179.4836346611967</v>
      </c>
    </row>
    <row r="305" spans="1:9" x14ac:dyDescent="0.15">
      <c r="A305" s="1">
        <v>14</v>
      </c>
      <c r="B305" s="1" t="s">
        <v>105</v>
      </c>
      <c r="C305" s="1">
        <v>3</v>
      </c>
      <c r="D305" s="1" t="s">
        <v>17</v>
      </c>
      <c r="E305" s="2">
        <v>319925.00265508355</v>
      </c>
      <c r="F305" s="2">
        <v>605267.9670772237</v>
      </c>
      <c r="G305" s="2">
        <v>776603.76702575828</v>
      </c>
      <c r="H305" s="2">
        <v>916743.95302060421</v>
      </c>
      <c r="I305" s="2">
        <v>675971.40165515908</v>
      </c>
    </row>
    <row r="306" spans="1:9" x14ac:dyDescent="0.15">
      <c r="A306" s="1">
        <v>14</v>
      </c>
      <c r="B306" s="1" t="s">
        <v>105</v>
      </c>
      <c r="C306" s="1">
        <v>4</v>
      </c>
      <c r="D306" s="1" t="s">
        <v>18</v>
      </c>
      <c r="E306" s="2">
        <v>32352.314319043311</v>
      </c>
      <c r="F306" s="2">
        <v>47302.941288733622</v>
      </c>
      <c r="G306" s="2">
        <v>55398.021197045455</v>
      </c>
      <c r="H306" s="2">
        <v>26206.999889789422</v>
      </c>
      <c r="I306" s="2">
        <v>12448.990754676119</v>
      </c>
    </row>
    <row r="307" spans="1:9" x14ac:dyDescent="0.15">
      <c r="A307" s="1">
        <v>14</v>
      </c>
      <c r="B307" s="1" t="s">
        <v>105</v>
      </c>
      <c r="C307" s="1">
        <v>5</v>
      </c>
      <c r="D307" s="1" t="s">
        <v>19</v>
      </c>
      <c r="E307" s="2">
        <v>20892.422691235857</v>
      </c>
      <c r="F307" s="2">
        <v>81582.62085017754</v>
      </c>
      <c r="G307" s="2">
        <v>115984.68297355583</v>
      </c>
      <c r="H307" s="2">
        <v>82725.965204766704</v>
      </c>
      <c r="I307" s="2">
        <v>59636.675978632818</v>
      </c>
    </row>
    <row r="308" spans="1:9" x14ac:dyDescent="0.15">
      <c r="A308" s="1">
        <v>14</v>
      </c>
      <c r="B308" s="1" t="s">
        <v>105</v>
      </c>
      <c r="C308" s="1">
        <v>6</v>
      </c>
      <c r="D308" s="1" t="s">
        <v>3</v>
      </c>
      <c r="E308" s="2">
        <v>213004.73234615815</v>
      </c>
      <c r="F308" s="2">
        <v>486741.0883878704</v>
      </c>
      <c r="G308" s="2">
        <v>859305.43876364187</v>
      </c>
      <c r="H308" s="2">
        <v>811594.73010846088</v>
      </c>
      <c r="I308" s="2">
        <v>488550.82875873678</v>
      </c>
    </row>
    <row r="309" spans="1:9" x14ac:dyDescent="0.15">
      <c r="A309" s="1">
        <v>14</v>
      </c>
      <c r="B309" s="1" t="s">
        <v>105</v>
      </c>
      <c r="C309" s="1">
        <v>7</v>
      </c>
      <c r="D309" s="1" t="s">
        <v>20</v>
      </c>
      <c r="E309" s="2">
        <v>261442.41579299982</v>
      </c>
      <c r="F309" s="2">
        <v>342315.91941531625</v>
      </c>
      <c r="G309" s="2">
        <v>515200.3486183011</v>
      </c>
      <c r="H309" s="2">
        <v>978094.09161070222</v>
      </c>
      <c r="I309" s="2">
        <v>1170390.3228318586</v>
      </c>
    </row>
    <row r="310" spans="1:9" x14ac:dyDescent="0.15">
      <c r="A310" s="1">
        <v>14</v>
      </c>
      <c r="B310" s="1" t="s">
        <v>105</v>
      </c>
      <c r="C310" s="1">
        <v>8</v>
      </c>
      <c r="D310" s="1" t="s">
        <v>21</v>
      </c>
      <c r="E310" s="2">
        <v>71494.547205732961</v>
      </c>
      <c r="F310" s="2">
        <v>130909.00403708519</v>
      </c>
      <c r="G310" s="2">
        <v>186016.28370278291</v>
      </c>
      <c r="H310" s="2">
        <v>131420.74805266174</v>
      </c>
      <c r="I310" s="2">
        <v>157854.90445219015</v>
      </c>
    </row>
    <row r="311" spans="1:9" x14ac:dyDescent="0.15">
      <c r="A311" s="1">
        <v>14</v>
      </c>
      <c r="B311" s="1" t="s">
        <v>105</v>
      </c>
      <c r="C311" s="1">
        <v>9</v>
      </c>
      <c r="D311" s="1" t="s">
        <v>22</v>
      </c>
      <c r="E311" s="2">
        <v>227104.57081224295</v>
      </c>
      <c r="F311" s="2">
        <v>500790.06039466953</v>
      </c>
      <c r="G311" s="2">
        <v>570540.42197461752</v>
      </c>
      <c r="H311" s="2">
        <v>328177.73898645374</v>
      </c>
      <c r="I311" s="2">
        <v>193531.84029808335</v>
      </c>
    </row>
    <row r="312" spans="1:9" x14ac:dyDescent="0.15">
      <c r="A312" s="1">
        <v>14</v>
      </c>
      <c r="B312" s="1" t="s">
        <v>105</v>
      </c>
      <c r="C312" s="1">
        <v>10</v>
      </c>
      <c r="D312" s="1" t="s">
        <v>23</v>
      </c>
      <c r="E312" s="2">
        <v>100448.3597386503</v>
      </c>
      <c r="F312" s="2">
        <v>237390.64609276978</v>
      </c>
      <c r="G312" s="2">
        <v>413774.33292649832</v>
      </c>
      <c r="H312" s="2">
        <v>311606.53528133343</v>
      </c>
      <c r="I312" s="2">
        <v>196405.64536644123</v>
      </c>
    </row>
    <row r="313" spans="1:9" x14ac:dyDescent="0.15">
      <c r="A313" s="1">
        <v>14</v>
      </c>
      <c r="B313" s="1" t="s">
        <v>105</v>
      </c>
      <c r="C313" s="1">
        <v>11</v>
      </c>
      <c r="D313" s="1" t="s">
        <v>24</v>
      </c>
      <c r="E313" s="2">
        <v>221250.42786065413</v>
      </c>
      <c r="F313" s="2">
        <v>512523.66417596006</v>
      </c>
      <c r="G313" s="2">
        <v>1089717.7153602866</v>
      </c>
      <c r="H313" s="2">
        <v>928330.91073621437</v>
      </c>
      <c r="I313" s="2">
        <v>479189.63933885709</v>
      </c>
    </row>
    <row r="314" spans="1:9" x14ac:dyDescent="0.15">
      <c r="A314" s="1">
        <v>14</v>
      </c>
      <c r="B314" s="1" t="s">
        <v>105</v>
      </c>
      <c r="C314" s="1">
        <v>12</v>
      </c>
      <c r="D314" s="1" t="s">
        <v>25</v>
      </c>
      <c r="E314" s="2">
        <v>438404.07104815083</v>
      </c>
      <c r="F314" s="2">
        <v>1275324.1082743926</v>
      </c>
      <c r="G314" s="2">
        <v>3300001.6009996538</v>
      </c>
      <c r="H314" s="2">
        <v>1763727.4874186928</v>
      </c>
      <c r="I314" s="2">
        <v>613472.63259506063</v>
      </c>
    </row>
    <row r="315" spans="1:9" x14ac:dyDescent="0.15">
      <c r="A315" s="1">
        <v>14</v>
      </c>
      <c r="B315" s="1" t="s">
        <v>105</v>
      </c>
      <c r="C315" s="1">
        <v>13</v>
      </c>
      <c r="D315" s="1" t="s">
        <v>26</v>
      </c>
      <c r="E315" s="2">
        <v>517703.86535854131</v>
      </c>
      <c r="F315" s="2">
        <v>1023986.5131697339</v>
      </c>
      <c r="G315" s="2">
        <v>1374266.2084505912</v>
      </c>
      <c r="H315" s="2">
        <v>872035.52099186007</v>
      </c>
      <c r="I315" s="2">
        <v>873748.19669105299</v>
      </c>
    </row>
    <row r="316" spans="1:9" x14ac:dyDescent="0.15">
      <c r="A316" s="1">
        <v>14</v>
      </c>
      <c r="B316" s="1" t="s">
        <v>105</v>
      </c>
      <c r="C316" s="1">
        <v>14</v>
      </c>
      <c r="D316" s="1" t="s">
        <v>27</v>
      </c>
      <c r="E316" s="2">
        <v>27337.383778117881</v>
      </c>
      <c r="F316" s="2">
        <v>68849.357324574885</v>
      </c>
      <c r="G316" s="2">
        <v>110231.2610970535</v>
      </c>
      <c r="H316" s="2">
        <v>79960.45819950536</v>
      </c>
      <c r="I316" s="2">
        <v>66003.507749835262</v>
      </c>
    </row>
    <row r="317" spans="1:9" x14ac:dyDescent="0.15">
      <c r="A317" s="1">
        <v>14</v>
      </c>
      <c r="B317" s="1" t="s">
        <v>105</v>
      </c>
      <c r="C317" s="1">
        <v>15</v>
      </c>
      <c r="D317" s="1" t="s">
        <v>28</v>
      </c>
      <c r="E317" s="2">
        <v>111380.19103537216</v>
      </c>
      <c r="F317" s="2">
        <v>293759.67346222431</v>
      </c>
      <c r="G317" s="2">
        <v>607385.72787988337</v>
      </c>
      <c r="H317" s="2">
        <v>514426.44276234735</v>
      </c>
      <c r="I317" s="2">
        <v>429815.8873572321</v>
      </c>
    </row>
    <row r="318" spans="1:9" x14ac:dyDescent="0.15">
      <c r="A318" s="1">
        <v>14</v>
      </c>
      <c r="B318" s="1" t="s">
        <v>104</v>
      </c>
      <c r="C318" s="1">
        <v>16</v>
      </c>
      <c r="D318" s="1" t="s">
        <v>11</v>
      </c>
      <c r="E318" s="2">
        <v>419848.36697199399</v>
      </c>
      <c r="F318" s="2">
        <v>1305151.9131005625</v>
      </c>
      <c r="G318" s="2">
        <v>2790061.6390095716</v>
      </c>
      <c r="H318" s="2">
        <v>1953225.118610021</v>
      </c>
      <c r="I318" s="2">
        <v>1606497.8075049459</v>
      </c>
    </row>
    <row r="319" spans="1:9" x14ac:dyDescent="0.15">
      <c r="A319" s="1">
        <v>14</v>
      </c>
      <c r="B319" s="1" t="s">
        <v>104</v>
      </c>
      <c r="C319" s="1">
        <v>17</v>
      </c>
      <c r="D319" s="1" t="s">
        <v>12</v>
      </c>
      <c r="E319" s="2">
        <v>108337.72885056023</v>
      </c>
      <c r="F319" s="2">
        <v>311230.39366400288</v>
      </c>
      <c r="G319" s="2">
        <v>591345.65445162542</v>
      </c>
      <c r="H319" s="2">
        <v>690872.86040972022</v>
      </c>
      <c r="I319" s="2">
        <v>550704.87535549747</v>
      </c>
    </row>
    <row r="320" spans="1:9" x14ac:dyDescent="0.15">
      <c r="A320" s="1">
        <v>14</v>
      </c>
      <c r="B320" s="1" t="s">
        <v>104</v>
      </c>
      <c r="C320" s="1">
        <v>18</v>
      </c>
      <c r="D320" s="1" t="s">
        <v>13</v>
      </c>
      <c r="E320" s="2">
        <v>339999.03609733732</v>
      </c>
      <c r="F320" s="2">
        <v>1529344.555417398</v>
      </c>
      <c r="G320" s="2">
        <v>2731895.9994794792</v>
      </c>
      <c r="H320" s="2">
        <v>3250610.2423614878</v>
      </c>
      <c r="I320" s="2">
        <v>3292373.6880064337</v>
      </c>
    </row>
    <row r="321" spans="1:9" x14ac:dyDescent="0.15">
      <c r="A321" s="1">
        <v>14</v>
      </c>
      <c r="B321" s="1" t="s">
        <v>104</v>
      </c>
      <c r="C321" s="1">
        <v>19</v>
      </c>
      <c r="D321" s="1" t="s">
        <v>14</v>
      </c>
      <c r="E321" s="2">
        <v>89349.767405998704</v>
      </c>
      <c r="F321" s="2">
        <v>407706.59118939721</v>
      </c>
      <c r="G321" s="2">
        <v>968772.09930325672</v>
      </c>
      <c r="H321" s="2">
        <v>1202732.3360460619</v>
      </c>
      <c r="I321" s="2">
        <v>1052886.732861188</v>
      </c>
    </row>
    <row r="322" spans="1:9" x14ac:dyDescent="0.15">
      <c r="A322" s="1">
        <v>14</v>
      </c>
      <c r="B322" s="1" t="s">
        <v>104</v>
      </c>
      <c r="C322" s="1">
        <v>20</v>
      </c>
      <c r="D322" s="1" t="s">
        <v>15</v>
      </c>
      <c r="E322" s="2">
        <v>99252.552993452395</v>
      </c>
      <c r="F322" s="2">
        <v>388667.65065944538</v>
      </c>
      <c r="G322" s="2">
        <v>704078.67011208297</v>
      </c>
      <c r="H322" s="2">
        <v>561292.89562060381</v>
      </c>
      <c r="I322" s="2">
        <v>607555.87850422831</v>
      </c>
    </row>
    <row r="323" spans="1:9" x14ac:dyDescent="0.15">
      <c r="A323" s="1">
        <v>14</v>
      </c>
      <c r="B323" s="1" t="s">
        <v>104</v>
      </c>
      <c r="C323" s="1">
        <v>21</v>
      </c>
      <c r="D323" s="1" t="s">
        <v>16</v>
      </c>
      <c r="E323" s="2">
        <v>374950.67180618318</v>
      </c>
      <c r="F323" s="2">
        <v>908111.64365596452</v>
      </c>
      <c r="G323" s="2">
        <v>1682375.3593202215</v>
      </c>
      <c r="H323" s="2">
        <v>2005862.1538056051</v>
      </c>
      <c r="I323" s="2">
        <v>2028026.6754857083</v>
      </c>
    </row>
    <row r="324" spans="1:9" x14ac:dyDescent="0.15">
      <c r="A324" s="1">
        <v>14</v>
      </c>
      <c r="B324" s="1" t="s">
        <v>103</v>
      </c>
      <c r="C324" s="1">
        <v>22</v>
      </c>
      <c r="D324" s="1" t="s">
        <v>8</v>
      </c>
      <c r="E324" s="2">
        <v>358922.28066200833</v>
      </c>
      <c r="F324" s="2">
        <v>2021211.7572334772</v>
      </c>
      <c r="G324" s="2">
        <v>4327691.5708888825</v>
      </c>
      <c r="H324" s="2">
        <v>6745921.6939114183</v>
      </c>
      <c r="I324" s="2">
        <v>7823638.6230637403</v>
      </c>
    </row>
    <row r="325" spans="1:9" x14ac:dyDescent="0.15">
      <c r="A325" s="1">
        <v>14</v>
      </c>
      <c r="B325" s="1" t="s">
        <v>103</v>
      </c>
      <c r="C325" s="1">
        <v>23</v>
      </c>
      <c r="D325" s="1" t="s">
        <v>29</v>
      </c>
      <c r="E325" s="2">
        <v>178002.43490671122</v>
      </c>
      <c r="F325" s="2">
        <v>973494.88100071542</v>
      </c>
      <c r="G325" s="2">
        <v>1824178.4228621563</v>
      </c>
      <c r="H325" s="2">
        <v>2361679.7778096553</v>
      </c>
      <c r="I325" s="2">
        <v>2235299.7909337771</v>
      </c>
    </row>
    <row r="326" spans="1:9" x14ac:dyDescent="0.15">
      <c r="A326" s="1">
        <v>15</v>
      </c>
      <c r="B326" s="1" t="s">
        <v>107</v>
      </c>
      <c r="C326" s="1">
        <v>1</v>
      </c>
      <c r="D326" s="1" t="s">
        <v>9</v>
      </c>
      <c r="E326" s="2">
        <v>123156.02667166659</v>
      </c>
      <c r="F326" s="2">
        <v>246939.52177418349</v>
      </c>
      <c r="G326" s="2">
        <v>300724.18550079886</v>
      </c>
      <c r="H326" s="2">
        <v>269287.38482960843</v>
      </c>
      <c r="I326" s="2">
        <v>205258.95265364862</v>
      </c>
    </row>
    <row r="327" spans="1:9" x14ac:dyDescent="0.15">
      <c r="A327" s="1">
        <v>15</v>
      </c>
      <c r="B327" s="1" t="s">
        <v>107</v>
      </c>
      <c r="C327" s="1">
        <v>2</v>
      </c>
      <c r="D327" s="1" t="s">
        <v>10</v>
      </c>
      <c r="E327" s="2">
        <v>22666.37510621074</v>
      </c>
      <c r="F327" s="2">
        <v>82077.829808943468</v>
      </c>
      <c r="G327" s="2">
        <v>61590.052271893466</v>
      </c>
      <c r="H327" s="2">
        <v>45097.664517725192</v>
      </c>
      <c r="I327" s="2">
        <v>42211.332266959856</v>
      </c>
    </row>
    <row r="328" spans="1:9" x14ac:dyDescent="0.15">
      <c r="A328" s="1">
        <v>15</v>
      </c>
      <c r="B328" s="1" t="s">
        <v>108</v>
      </c>
      <c r="C328" s="1">
        <v>3</v>
      </c>
      <c r="D328" s="1" t="s">
        <v>17</v>
      </c>
      <c r="E328" s="2">
        <v>50227.290113772426</v>
      </c>
      <c r="F328" s="2">
        <v>162245.93022201065</v>
      </c>
      <c r="G328" s="2">
        <v>259863.21957635848</v>
      </c>
      <c r="H328" s="2">
        <v>311519.60544026725</v>
      </c>
      <c r="I328" s="2">
        <v>341445.75197650492</v>
      </c>
    </row>
    <row r="329" spans="1:9" x14ac:dyDescent="0.15">
      <c r="A329" s="1">
        <v>15</v>
      </c>
      <c r="B329" s="1" t="s">
        <v>108</v>
      </c>
      <c r="C329" s="1">
        <v>4</v>
      </c>
      <c r="D329" s="1" t="s">
        <v>18</v>
      </c>
      <c r="E329" s="2">
        <v>51073.671834907713</v>
      </c>
      <c r="F329" s="2">
        <v>95778.727199638</v>
      </c>
      <c r="G329" s="2">
        <v>128567.59728449958</v>
      </c>
      <c r="H329" s="2">
        <v>87658.205218413714</v>
      </c>
      <c r="I329" s="2">
        <v>30952.426155718556</v>
      </c>
    </row>
    <row r="330" spans="1:9" x14ac:dyDescent="0.15">
      <c r="A330" s="1">
        <v>15</v>
      </c>
      <c r="B330" s="1" t="s">
        <v>108</v>
      </c>
      <c r="C330" s="1">
        <v>5</v>
      </c>
      <c r="D330" s="1" t="s">
        <v>19</v>
      </c>
      <c r="E330" s="2">
        <v>8496.0511228866981</v>
      </c>
      <c r="F330" s="2">
        <v>18106.484960719052</v>
      </c>
      <c r="G330" s="2">
        <v>42029.712985861748</v>
      </c>
      <c r="H330" s="2">
        <v>56875.274988303696</v>
      </c>
      <c r="I330" s="2">
        <v>70864.141576062815</v>
      </c>
    </row>
    <row r="331" spans="1:9" x14ac:dyDescent="0.15">
      <c r="A331" s="1">
        <v>15</v>
      </c>
      <c r="B331" s="1" t="s">
        <v>108</v>
      </c>
      <c r="C331" s="1">
        <v>6</v>
      </c>
      <c r="D331" s="1" t="s">
        <v>3</v>
      </c>
      <c r="E331" s="2">
        <v>37720.472741481317</v>
      </c>
      <c r="F331" s="2">
        <v>93132.962694657079</v>
      </c>
      <c r="G331" s="2">
        <v>110300.7398489114</v>
      </c>
      <c r="H331" s="2">
        <v>135200.22643689753</v>
      </c>
      <c r="I331" s="2">
        <v>146498.77116409878</v>
      </c>
    </row>
    <row r="332" spans="1:9" x14ac:dyDescent="0.15">
      <c r="A332" s="1">
        <v>15</v>
      </c>
      <c r="B332" s="1" t="s">
        <v>108</v>
      </c>
      <c r="C332" s="1">
        <v>7</v>
      </c>
      <c r="D332" s="1" t="s">
        <v>20</v>
      </c>
      <c r="E332" s="2">
        <v>16528.943398369433</v>
      </c>
      <c r="F332" s="2">
        <v>87506.583147512181</v>
      </c>
      <c r="G332" s="2">
        <v>62211.975893318864</v>
      </c>
      <c r="H332" s="2">
        <v>11512.685368198885</v>
      </c>
      <c r="I332" s="2">
        <v>17314.743635298171</v>
      </c>
    </row>
    <row r="333" spans="1:9" x14ac:dyDescent="0.15">
      <c r="A333" s="1">
        <v>15</v>
      </c>
      <c r="B333" s="1" t="s">
        <v>108</v>
      </c>
      <c r="C333" s="1">
        <v>8</v>
      </c>
      <c r="D333" s="1" t="s">
        <v>21</v>
      </c>
      <c r="E333" s="2">
        <v>16508.178966278501</v>
      </c>
      <c r="F333" s="2">
        <v>45067.4915810932</v>
      </c>
      <c r="G333" s="2">
        <v>58947.889339606925</v>
      </c>
      <c r="H333" s="2">
        <v>49592.91464097274</v>
      </c>
      <c r="I333" s="2">
        <v>28109.261348346372</v>
      </c>
    </row>
    <row r="334" spans="1:9" x14ac:dyDescent="0.15">
      <c r="A334" s="1">
        <v>15</v>
      </c>
      <c r="B334" s="1" t="s">
        <v>108</v>
      </c>
      <c r="C334" s="1">
        <v>9</v>
      </c>
      <c r="D334" s="1" t="s">
        <v>22</v>
      </c>
      <c r="E334" s="2">
        <v>58610.827234943135</v>
      </c>
      <c r="F334" s="2">
        <v>89981.296995993209</v>
      </c>
      <c r="G334" s="2">
        <v>103722.3673205434</v>
      </c>
      <c r="H334" s="2">
        <v>80176.201437536249</v>
      </c>
      <c r="I334" s="2">
        <v>65716.931243112253</v>
      </c>
    </row>
    <row r="335" spans="1:9" x14ac:dyDescent="0.15">
      <c r="A335" s="1">
        <v>15</v>
      </c>
      <c r="B335" s="1" t="s">
        <v>108</v>
      </c>
      <c r="C335" s="1">
        <v>10</v>
      </c>
      <c r="D335" s="1" t="s">
        <v>23</v>
      </c>
      <c r="E335" s="2">
        <v>39496.90028940628</v>
      </c>
      <c r="F335" s="2">
        <v>117728.92204321567</v>
      </c>
      <c r="G335" s="2">
        <v>214135.9257526462</v>
      </c>
      <c r="H335" s="2">
        <v>194672.40396902876</v>
      </c>
      <c r="I335" s="2">
        <v>139819.44244385581</v>
      </c>
    </row>
    <row r="336" spans="1:9" x14ac:dyDescent="0.15">
      <c r="A336" s="1">
        <v>15</v>
      </c>
      <c r="B336" s="1" t="s">
        <v>108</v>
      </c>
      <c r="C336" s="1">
        <v>11</v>
      </c>
      <c r="D336" s="1" t="s">
        <v>24</v>
      </c>
      <c r="E336" s="2">
        <v>43330.999614128923</v>
      </c>
      <c r="F336" s="2">
        <v>123888.82820893187</v>
      </c>
      <c r="G336" s="2">
        <v>244269.09139999902</v>
      </c>
      <c r="H336" s="2">
        <v>227643.30895688373</v>
      </c>
      <c r="I336" s="2">
        <v>234648.87831264929</v>
      </c>
    </row>
    <row r="337" spans="1:9" x14ac:dyDescent="0.15">
      <c r="A337" s="1">
        <v>15</v>
      </c>
      <c r="B337" s="1" t="s">
        <v>108</v>
      </c>
      <c r="C337" s="1">
        <v>12</v>
      </c>
      <c r="D337" s="1" t="s">
        <v>25</v>
      </c>
      <c r="E337" s="2">
        <v>10044.914224015831</v>
      </c>
      <c r="F337" s="2">
        <v>69929.252666877233</v>
      </c>
      <c r="G337" s="2">
        <v>285571.37132101267</v>
      </c>
      <c r="H337" s="2">
        <v>415754.06682355067</v>
      </c>
      <c r="I337" s="2">
        <v>258677.34290655589</v>
      </c>
    </row>
    <row r="338" spans="1:9" x14ac:dyDescent="0.15">
      <c r="A338" s="1">
        <v>15</v>
      </c>
      <c r="B338" s="1" t="s">
        <v>108</v>
      </c>
      <c r="C338" s="1">
        <v>13</v>
      </c>
      <c r="D338" s="1" t="s">
        <v>26</v>
      </c>
      <c r="E338" s="2">
        <v>7636.7678912659148</v>
      </c>
      <c r="F338" s="2">
        <v>32456.441393650504</v>
      </c>
      <c r="G338" s="2">
        <v>38761.918545103719</v>
      </c>
      <c r="H338" s="2">
        <v>41388.666333009955</v>
      </c>
      <c r="I338" s="2">
        <v>76997.161051383926</v>
      </c>
    </row>
    <row r="339" spans="1:9" x14ac:dyDescent="0.15">
      <c r="A339" s="1">
        <v>15</v>
      </c>
      <c r="B339" s="1" t="s">
        <v>108</v>
      </c>
      <c r="C339" s="1">
        <v>14</v>
      </c>
      <c r="D339" s="1" t="s">
        <v>27</v>
      </c>
      <c r="E339" s="2">
        <v>3454.0178884546081</v>
      </c>
      <c r="F339" s="2">
        <v>14846.269984172483</v>
      </c>
      <c r="G339" s="2">
        <v>32042.196583627621</v>
      </c>
      <c r="H339" s="2">
        <v>28751.517635420438</v>
      </c>
      <c r="I339" s="2">
        <v>28553.778699023089</v>
      </c>
    </row>
    <row r="340" spans="1:9" x14ac:dyDescent="0.15">
      <c r="A340" s="1">
        <v>15</v>
      </c>
      <c r="B340" s="1" t="s">
        <v>108</v>
      </c>
      <c r="C340" s="1">
        <v>15</v>
      </c>
      <c r="D340" s="1" t="s">
        <v>28</v>
      </c>
      <c r="E340" s="2">
        <v>33315.600203369773</v>
      </c>
      <c r="F340" s="2">
        <v>105714.82401918242</v>
      </c>
      <c r="G340" s="2">
        <v>169068.12691218141</v>
      </c>
      <c r="H340" s="2">
        <v>175702.90142873456</v>
      </c>
      <c r="I340" s="2">
        <v>130116.23415269583</v>
      </c>
    </row>
    <row r="341" spans="1:9" x14ac:dyDescent="0.15">
      <c r="A341" s="1">
        <v>15</v>
      </c>
      <c r="B341" s="1" t="s">
        <v>107</v>
      </c>
      <c r="C341" s="1">
        <v>16</v>
      </c>
      <c r="D341" s="1" t="s">
        <v>11</v>
      </c>
      <c r="E341" s="2">
        <v>158640.37012393054</v>
      </c>
      <c r="F341" s="2">
        <v>620909.47669933271</v>
      </c>
      <c r="G341" s="2">
        <v>948209.41389407602</v>
      </c>
      <c r="H341" s="2">
        <v>939994.99720449978</v>
      </c>
      <c r="I341" s="2">
        <v>745956.61912849022</v>
      </c>
    </row>
    <row r="342" spans="1:9" x14ac:dyDescent="0.15">
      <c r="A342" s="1">
        <v>15</v>
      </c>
      <c r="B342" s="1" t="s">
        <v>107</v>
      </c>
      <c r="C342" s="1">
        <v>17</v>
      </c>
      <c r="D342" s="1" t="s">
        <v>12</v>
      </c>
      <c r="E342" s="2">
        <v>53169.272157321939</v>
      </c>
      <c r="F342" s="2">
        <v>150249.29172381735</v>
      </c>
      <c r="G342" s="2">
        <v>369378.61986551859</v>
      </c>
      <c r="H342" s="2">
        <v>542474.88951139536</v>
      </c>
      <c r="I342" s="2">
        <v>278645.57781094679</v>
      </c>
    </row>
    <row r="343" spans="1:9" x14ac:dyDescent="0.15">
      <c r="A343" s="1">
        <v>15</v>
      </c>
      <c r="B343" s="1" t="s">
        <v>107</v>
      </c>
      <c r="C343" s="1">
        <v>18</v>
      </c>
      <c r="D343" s="1" t="s">
        <v>13</v>
      </c>
      <c r="E343" s="2">
        <v>126420.91943155967</v>
      </c>
      <c r="F343" s="2">
        <v>448306.76647680713</v>
      </c>
      <c r="G343" s="2">
        <v>808656.53575312463</v>
      </c>
      <c r="H343" s="2">
        <v>893628.41886679572</v>
      </c>
      <c r="I343" s="2">
        <v>739398.73263281025</v>
      </c>
    </row>
    <row r="344" spans="1:9" x14ac:dyDescent="0.15">
      <c r="A344" s="1">
        <v>15</v>
      </c>
      <c r="B344" s="1" t="s">
        <v>107</v>
      </c>
      <c r="C344" s="1">
        <v>19</v>
      </c>
      <c r="D344" s="1" t="s">
        <v>14</v>
      </c>
      <c r="E344" s="2">
        <v>48320.687190426353</v>
      </c>
      <c r="F344" s="2">
        <v>169989.62909224315</v>
      </c>
      <c r="G344" s="2">
        <v>285710.91841293592</v>
      </c>
      <c r="H344" s="2">
        <v>313640.98999416531</v>
      </c>
      <c r="I344" s="2">
        <v>292304.59260615963</v>
      </c>
    </row>
    <row r="345" spans="1:9" x14ac:dyDescent="0.15">
      <c r="A345" s="1">
        <v>15</v>
      </c>
      <c r="B345" s="1" t="s">
        <v>107</v>
      </c>
      <c r="C345" s="1">
        <v>20</v>
      </c>
      <c r="D345" s="1" t="s">
        <v>15</v>
      </c>
      <c r="E345" s="2">
        <v>32466.024824696051</v>
      </c>
      <c r="F345" s="2">
        <v>88710.34591378858</v>
      </c>
      <c r="G345" s="2">
        <v>128563.96528097084</v>
      </c>
      <c r="H345" s="2">
        <v>117967.96065091652</v>
      </c>
      <c r="I345" s="2">
        <v>114826.97843444521</v>
      </c>
    </row>
    <row r="346" spans="1:9" x14ac:dyDescent="0.15">
      <c r="A346" s="1">
        <v>15</v>
      </c>
      <c r="B346" s="1" t="s">
        <v>107</v>
      </c>
      <c r="C346" s="1">
        <v>21</v>
      </c>
      <c r="D346" s="1" t="s">
        <v>16</v>
      </c>
      <c r="E346" s="2">
        <v>74431.279943777728</v>
      </c>
      <c r="F346" s="2">
        <v>196425.89662529377</v>
      </c>
      <c r="G346" s="2">
        <v>397091.15971473267</v>
      </c>
      <c r="H346" s="2">
        <v>497575.55032690719</v>
      </c>
      <c r="I346" s="2">
        <v>447150.56473261159</v>
      </c>
    </row>
    <row r="347" spans="1:9" x14ac:dyDescent="0.15">
      <c r="A347" s="1">
        <v>15</v>
      </c>
      <c r="B347" s="1" t="s">
        <v>106</v>
      </c>
      <c r="C347" s="1">
        <v>22</v>
      </c>
      <c r="D347" s="1" t="s">
        <v>8</v>
      </c>
      <c r="E347" s="2">
        <v>114241.04096104325</v>
      </c>
      <c r="F347" s="2">
        <v>622887.95900108514</v>
      </c>
      <c r="G347" s="2">
        <v>1149056.0860561095</v>
      </c>
      <c r="H347" s="2">
        <v>1676038.4342765706</v>
      </c>
      <c r="I347" s="2">
        <v>1811197.120413559</v>
      </c>
    </row>
    <row r="348" spans="1:9" x14ac:dyDescent="0.15">
      <c r="A348" s="1">
        <v>15</v>
      </c>
      <c r="B348" s="1" t="s">
        <v>106</v>
      </c>
      <c r="C348" s="1">
        <v>23</v>
      </c>
      <c r="D348" s="1" t="s">
        <v>29</v>
      </c>
      <c r="E348" s="2">
        <v>96481.119880398925</v>
      </c>
      <c r="F348" s="2">
        <v>445781.54930927639</v>
      </c>
      <c r="G348" s="2">
        <v>721211.44329998211</v>
      </c>
      <c r="H348" s="2">
        <v>971961.5780539012</v>
      </c>
      <c r="I348" s="2">
        <v>975118.64163102931</v>
      </c>
    </row>
    <row r="349" spans="1:9" x14ac:dyDescent="0.15">
      <c r="A349" s="1">
        <v>16</v>
      </c>
      <c r="B349" s="1" t="s">
        <v>110</v>
      </c>
      <c r="C349" s="1">
        <v>1</v>
      </c>
      <c r="D349" s="1" t="s">
        <v>9</v>
      </c>
      <c r="E349" s="2">
        <v>56552.83533543766</v>
      </c>
      <c r="F349" s="2">
        <v>98308.155287446614</v>
      </c>
      <c r="G349" s="2">
        <v>104144.81329967635</v>
      </c>
      <c r="H349" s="2">
        <v>73067.974226576174</v>
      </c>
      <c r="I349" s="2">
        <v>59402.43416277731</v>
      </c>
    </row>
    <row r="350" spans="1:9" x14ac:dyDescent="0.15">
      <c r="A350" s="1">
        <v>16</v>
      </c>
      <c r="B350" s="1" t="s">
        <v>110</v>
      </c>
      <c r="C350" s="1">
        <v>2</v>
      </c>
      <c r="D350" s="1" t="s">
        <v>10</v>
      </c>
      <c r="E350" s="2">
        <v>3552.7773445894227</v>
      </c>
      <c r="F350" s="2">
        <v>11788.594885991277</v>
      </c>
      <c r="G350" s="2">
        <v>12198.05975923876</v>
      </c>
      <c r="H350" s="2">
        <v>10774.80195732476</v>
      </c>
      <c r="I350" s="2">
        <v>3883.5496865424529</v>
      </c>
    </row>
    <row r="351" spans="1:9" x14ac:dyDescent="0.15">
      <c r="A351" s="1">
        <v>16</v>
      </c>
      <c r="B351" s="1" t="s">
        <v>111</v>
      </c>
      <c r="C351" s="1">
        <v>3</v>
      </c>
      <c r="D351" s="1" t="s">
        <v>17</v>
      </c>
      <c r="E351" s="2">
        <v>16876.400034236343</v>
      </c>
      <c r="F351" s="2">
        <v>36665.794713352523</v>
      </c>
      <c r="G351" s="2">
        <v>54995.375569924072</v>
      </c>
      <c r="H351" s="2">
        <v>73289.348011995928</v>
      </c>
      <c r="I351" s="2">
        <v>56906.253325591249</v>
      </c>
    </row>
    <row r="352" spans="1:9" x14ac:dyDescent="0.15">
      <c r="A352" s="1">
        <v>16</v>
      </c>
      <c r="B352" s="1" t="s">
        <v>111</v>
      </c>
      <c r="C352" s="1">
        <v>4</v>
      </c>
      <c r="D352" s="1" t="s">
        <v>18</v>
      </c>
      <c r="E352" s="2">
        <v>32059.440039724064</v>
      </c>
      <c r="F352" s="2">
        <v>72556.941846075788</v>
      </c>
      <c r="G352" s="2">
        <v>83085.866405444074</v>
      </c>
      <c r="H352" s="2">
        <v>40477.198801052771</v>
      </c>
      <c r="I352" s="2">
        <v>24368.958168751014</v>
      </c>
    </row>
    <row r="353" spans="1:9" x14ac:dyDescent="0.15">
      <c r="A353" s="1">
        <v>16</v>
      </c>
      <c r="B353" s="1" t="s">
        <v>111</v>
      </c>
      <c r="C353" s="1">
        <v>5</v>
      </c>
      <c r="D353" s="1" t="s">
        <v>19</v>
      </c>
      <c r="E353" s="2">
        <v>10235.281410636926</v>
      </c>
      <c r="F353" s="2">
        <v>30635.640225928411</v>
      </c>
      <c r="G353" s="2">
        <v>48212.836980109503</v>
      </c>
      <c r="H353" s="2">
        <v>67000.476741182472</v>
      </c>
      <c r="I353" s="2">
        <v>44466.372618546542</v>
      </c>
    </row>
    <row r="354" spans="1:9" x14ac:dyDescent="0.15">
      <c r="A354" s="1">
        <v>16</v>
      </c>
      <c r="B354" s="1" t="s">
        <v>111</v>
      </c>
      <c r="C354" s="1">
        <v>6</v>
      </c>
      <c r="D354" s="1" t="s">
        <v>3</v>
      </c>
      <c r="E354" s="2">
        <v>31658.665379847836</v>
      </c>
      <c r="F354" s="2">
        <v>71891.760445178719</v>
      </c>
      <c r="G354" s="2">
        <v>210417.36147699383</v>
      </c>
      <c r="H354" s="2">
        <v>197538.01089821855</v>
      </c>
      <c r="I354" s="2">
        <v>139061.4818351923</v>
      </c>
    </row>
    <row r="355" spans="1:9" x14ac:dyDescent="0.15">
      <c r="A355" s="1">
        <v>16</v>
      </c>
      <c r="B355" s="1" t="s">
        <v>111</v>
      </c>
      <c r="C355" s="1">
        <v>7</v>
      </c>
      <c r="D355" s="1" t="s">
        <v>20</v>
      </c>
      <c r="E355" s="2">
        <v>178.93726906737308</v>
      </c>
      <c r="F355" s="2">
        <v>2653.1174114639593</v>
      </c>
      <c r="G355" s="2">
        <v>3983.027304372727</v>
      </c>
      <c r="H355" s="2">
        <v>20878.078412090301</v>
      </c>
      <c r="I355" s="2">
        <v>1268.23825959326</v>
      </c>
    </row>
    <row r="356" spans="1:9" x14ac:dyDescent="0.15">
      <c r="A356" s="1">
        <v>16</v>
      </c>
      <c r="B356" s="1" t="s">
        <v>111</v>
      </c>
      <c r="C356" s="1">
        <v>8</v>
      </c>
      <c r="D356" s="1" t="s">
        <v>21</v>
      </c>
      <c r="E356" s="2">
        <v>8130.3599232734659</v>
      </c>
      <c r="F356" s="2">
        <v>16984.989201129039</v>
      </c>
      <c r="G356" s="2">
        <v>30646.624127273695</v>
      </c>
      <c r="H356" s="2">
        <v>31614.360439293923</v>
      </c>
      <c r="I356" s="2">
        <v>20883.196948848366</v>
      </c>
    </row>
    <row r="357" spans="1:9" x14ac:dyDescent="0.15">
      <c r="A357" s="1">
        <v>16</v>
      </c>
      <c r="B357" s="1" t="s">
        <v>111</v>
      </c>
      <c r="C357" s="1">
        <v>9</v>
      </c>
      <c r="D357" s="1" t="s">
        <v>22</v>
      </c>
      <c r="E357" s="2">
        <v>35201.78313259744</v>
      </c>
      <c r="F357" s="2">
        <v>271977.84714861424</v>
      </c>
      <c r="G357" s="2">
        <v>95653.494396125388</v>
      </c>
      <c r="H357" s="2">
        <v>91717.03939792866</v>
      </c>
      <c r="I357" s="2">
        <v>79980.154392284589</v>
      </c>
    </row>
    <row r="358" spans="1:9" x14ac:dyDescent="0.15">
      <c r="A358" s="1">
        <v>16</v>
      </c>
      <c r="B358" s="1" t="s">
        <v>111</v>
      </c>
      <c r="C358" s="1">
        <v>10</v>
      </c>
      <c r="D358" s="1" t="s">
        <v>23</v>
      </c>
      <c r="E358" s="2">
        <v>24043.30740001766</v>
      </c>
      <c r="F358" s="2">
        <v>88673.39181336436</v>
      </c>
      <c r="G358" s="2">
        <v>351817.12046505557</v>
      </c>
      <c r="H358" s="2">
        <v>243361.54503755577</v>
      </c>
      <c r="I358" s="2">
        <v>101711.13610996146</v>
      </c>
    </row>
    <row r="359" spans="1:9" x14ac:dyDescent="0.15">
      <c r="A359" s="1">
        <v>16</v>
      </c>
      <c r="B359" s="1" t="s">
        <v>111</v>
      </c>
      <c r="C359" s="1">
        <v>11</v>
      </c>
      <c r="D359" s="1" t="s">
        <v>24</v>
      </c>
      <c r="E359" s="2">
        <v>26226.595770047563</v>
      </c>
      <c r="F359" s="2">
        <v>66188.667232317806</v>
      </c>
      <c r="G359" s="2">
        <v>150670.36296767651</v>
      </c>
      <c r="H359" s="2">
        <v>112730.438577565</v>
      </c>
      <c r="I359" s="2">
        <v>146038.83991632544</v>
      </c>
    </row>
    <row r="360" spans="1:9" x14ac:dyDescent="0.15">
      <c r="A360" s="1">
        <v>16</v>
      </c>
      <c r="B360" s="1" t="s">
        <v>111</v>
      </c>
      <c r="C360" s="1">
        <v>12</v>
      </c>
      <c r="D360" s="1" t="s">
        <v>25</v>
      </c>
      <c r="E360" s="2">
        <v>7071.74406465013</v>
      </c>
      <c r="F360" s="2">
        <v>30383.767292547414</v>
      </c>
      <c r="G360" s="2">
        <v>148247.75050343387</v>
      </c>
      <c r="H360" s="2">
        <v>217464.75800372611</v>
      </c>
      <c r="I360" s="2">
        <v>214476.93677492629</v>
      </c>
    </row>
    <row r="361" spans="1:9" x14ac:dyDescent="0.15">
      <c r="A361" s="1">
        <v>16</v>
      </c>
      <c r="B361" s="1" t="s">
        <v>111</v>
      </c>
      <c r="C361" s="1">
        <v>13</v>
      </c>
      <c r="D361" s="1" t="s">
        <v>26</v>
      </c>
      <c r="E361" s="2">
        <v>11147.30919919092</v>
      </c>
      <c r="F361" s="2">
        <v>32405.469482611621</v>
      </c>
      <c r="G361" s="2">
        <v>35750.614452676062</v>
      </c>
      <c r="H361" s="2">
        <v>35202.723648444582</v>
      </c>
      <c r="I361" s="2">
        <v>37202.840619122508</v>
      </c>
    </row>
    <row r="362" spans="1:9" x14ac:dyDescent="0.15">
      <c r="A362" s="1">
        <v>16</v>
      </c>
      <c r="B362" s="1" t="s">
        <v>111</v>
      </c>
      <c r="C362" s="1">
        <v>14</v>
      </c>
      <c r="D362" s="1" t="s">
        <v>27</v>
      </c>
      <c r="E362" s="2">
        <v>837.90790954717534</v>
      </c>
      <c r="F362" s="2">
        <v>1830.3252743213245</v>
      </c>
      <c r="G362" s="2">
        <v>3628.207816698929</v>
      </c>
      <c r="H362" s="2">
        <v>3506.1197295465117</v>
      </c>
      <c r="I362" s="2">
        <v>3149.3892036286338</v>
      </c>
    </row>
    <row r="363" spans="1:9" x14ac:dyDescent="0.15">
      <c r="A363" s="1">
        <v>16</v>
      </c>
      <c r="B363" s="1" t="s">
        <v>111</v>
      </c>
      <c r="C363" s="1">
        <v>15</v>
      </c>
      <c r="D363" s="1" t="s">
        <v>28</v>
      </c>
      <c r="E363" s="2">
        <v>35598.448919801478</v>
      </c>
      <c r="F363" s="2">
        <v>73527.797678273011</v>
      </c>
      <c r="G363" s="2">
        <v>124731.90505374175</v>
      </c>
      <c r="H363" s="2">
        <v>152663.17317571206</v>
      </c>
      <c r="I363" s="2">
        <v>136460.63289645364</v>
      </c>
    </row>
    <row r="364" spans="1:9" x14ac:dyDescent="0.15">
      <c r="A364" s="1">
        <v>16</v>
      </c>
      <c r="B364" s="1" t="s">
        <v>110</v>
      </c>
      <c r="C364" s="1">
        <v>16</v>
      </c>
      <c r="D364" s="1" t="s">
        <v>11</v>
      </c>
      <c r="E364" s="2">
        <v>75074.771617584847</v>
      </c>
      <c r="F364" s="2">
        <v>269135.4560206749</v>
      </c>
      <c r="G364" s="2">
        <v>480405.61686783482</v>
      </c>
      <c r="H364" s="2">
        <v>435225.11645473877</v>
      </c>
      <c r="I364" s="2">
        <v>330193.79705946275</v>
      </c>
    </row>
    <row r="365" spans="1:9" x14ac:dyDescent="0.15">
      <c r="A365" s="1">
        <v>16</v>
      </c>
      <c r="B365" s="1" t="s">
        <v>110</v>
      </c>
      <c r="C365" s="1">
        <v>17</v>
      </c>
      <c r="D365" s="1" t="s">
        <v>12</v>
      </c>
      <c r="E365" s="2">
        <v>50047.909970066939</v>
      </c>
      <c r="F365" s="2">
        <v>112626.91019875802</v>
      </c>
      <c r="G365" s="2">
        <v>152680.4827816895</v>
      </c>
      <c r="H365" s="2">
        <v>150595.77590638524</v>
      </c>
      <c r="I365" s="2">
        <v>124790.80544770538</v>
      </c>
    </row>
    <row r="366" spans="1:9" x14ac:dyDescent="0.15">
      <c r="A366" s="1">
        <v>16</v>
      </c>
      <c r="B366" s="1" t="s">
        <v>110</v>
      </c>
      <c r="C366" s="1">
        <v>18</v>
      </c>
      <c r="D366" s="1" t="s">
        <v>13</v>
      </c>
      <c r="E366" s="2">
        <v>87341.489995038166</v>
      </c>
      <c r="F366" s="2">
        <v>301984.36150748428</v>
      </c>
      <c r="G366" s="2">
        <v>415207.67502239387</v>
      </c>
      <c r="H366" s="2">
        <v>429100.22443614324</v>
      </c>
      <c r="I366" s="2">
        <v>352900.06803643325</v>
      </c>
    </row>
    <row r="367" spans="1:9" x14ac:dyDescent="0.15">
      <c r="A367" s="1">
        <v>16</v>
      </c>
      <c r="B367" s="1" t="s">
        <v>110</v>
      </c>
      <c r="C367" s="1">
        <v>19</v>
      </c>
      <c r="D367" s="1" t="s">
        <v>14</v>
      </c>
      <c r="E367" s="2">
        <v>41240.46794274939</v>
      </c>
      <c r="F367" s="2">
        <v>141520.22167687383</v>
      </c>
      <c r="G367" s="2">
        <v>231963.27357298843</v>
      </c>
      <c r="H367" s="2">
        <v>203918.7302434156</v>
      </c>
      <c r="I367" s="2">
        <v>177331.75760823081</v>
      </c>
    </row>
    <row r="368" spans="1:9" x14ac:dyDescent="0.15">
      <c r="A368" s="1">
        <v>16</v>
      </c>
      <c r="B368" s="1" t="s">
        <v>110</v>
      </c>
      <c r="C368" s="1">
        <v>20</v>
      </c>
      <c r="D368" s="1" t="s">
        <v>15</v>
      </c>
      <c r="E368" s="2">
        <v>11114.522362867041</v>
      </c>
      <c r="F368" s="2">
        <v>42667.237859171008</v>
      </c>
      <c r="G368" s="2">
        <v>64343.67296171849</v>
      </c>
      <c r="H368" s="2">
        <v>62599.91074021838</v>
      </c>
      <c r="I368" s="2">
        <v>64255.530390412176</v>
      </c>
    </row>
    <row r="369" spans="1:9" x14ac:dyDescent="0.15">
      <c r="A369" s="1">
        <v>16</v>
      </c>
      <c r="B369" s="1" t="s">
        <v>110</v>
      </c>
      <c r="C369" s="1">
        <v>21</v>
      </c>
      <c r="D369" s="1" t="s">
        <v>16</v>
      </c>
      <c r="E369" s="2">
        <v>36350.998962637204</v>
      </c>
      <c r="F369" s="2">
        <v>109702.34844228177</v>
      </c>
      <c r="G369" s="2">
        <v>199886.05597854988</v>
      </c>
      <c r="H369" s="2">
        <v>227181.29591732364</v>
      </c>
      <c r="I369" s="2">
        <v>205522.74260598529</v>
      </c>
    </row>
    <row r="370" spans="1:9" x14ac:dyDescent="0.15">
      <c r="A370" s="1">
        <v>16</v>
      </c>
      <c r="B370" s="1" t="s">
        <v>109</v>
      </c>
      <c r="C370" s="1">
        <v>22</v>
      </c>
      <c r="D370" s="1" t="s">
        <v>8</v>
      </c>
      <c r="E370" s="2">
        <v>71646.849492711059</v>
      </c>
      <c r="F370" s="2">
        <v>306848.64483846468</v>
      </c>
      <c r="G370" s="2">
        <v>534408.5483514549</v>
      </c>
      <c r="H370" s="2">
        <v>796747.01343125326</v>
      </c>
      <c r="I370" s="2">
        <v>851312.82135783613</v>
      </c>
    </row>
    <row r="371" spans="1:9" x14ac:dyDescent="0.15">
      <c r="A371" s="1">
        <v>16</v>
      </c>
      <c r="B371" s="1" t="s">
        <v>109</v>
      </c>
      <c r="C371" s="1">
        <v>23</v>
      </c>
      <c r="D371" s="1" t="s">
        <v>29</v>
      </c>
      <c r="E371" s="2">
        <v>47434.850005908163</v>
      </c>
      <c r="F371" s="2">
        <v>210139.2235253487</v>
      </c>
      <c r="G371" s="2">
        <v>337718.18736725656</v>
      </c>
      <c r="H371" s="2">
        <v>454967.36643561162</v>
      </c>
      <c r="I371" s="2">
        <v>438550.1383747473</v>
      </c>
    </row>
    <row r="372" spans="1:9" x14ac:dyDescent="0.15">
      <c r="A372" s="1">
        <v>17</v>
      </c>
      <c r="B372" s="1" t="s">
        <v>113</v>
      </c>
      <c r="C372" s="1">
        <v>1</v>
      </c>
      <c r="D372" s="1" t="s">
        <v>9</v>
      </c>
      <c r="E372" s="2">
        <v>45827.753337779584</v>
      </c>
      <c r="F372" s="2">
        <v>90626.77645494185</v>
      </c>
      <c r="G372" s="2">
        <v>95887.110593150064</v>
      </c>
      <c r="H372" s="2">
        <v>68044.019721910357</v>
      </c>
      <c r="I372" s="2">
        <v>52488.773428447545</v>
      </c>
    </row>
    <row r="373" spans="1:9" x14ac:dyDescent="0.15">
      <c r="A373" s="1">
        <v>17</v>
      </c>
      <c r="B373" s="1" t="s">
        <v>113</v>
      </c>
      <c r="C373" s="1">
        <v>2</v>
      </c>
      <c r="D373" s="1" t="s">
        <v>10</v>
      </c>
      <c r="E373" s="2">
        <v>4398.4972525890416</v>
      </c>
      <c r="F373" s="2">
        <v>8843.2496946460215</v>
      </c>
      <c r="G373" s="2">
        <v>9928.0026416758155</v>
      </c>
      <c r="H373" s="2">
        <v>6485.3616406813335</v>
      </c>
      <c r="I373" s="2">
        <v>2847.0690347707518</v>
      </c>
    </row>
    <row r="374" spans="1:9" x14ac:dyDescent="0.15">
      <c r="A374" s="1">
        <v>17</v>
      </c>
      <c r="B374" s="1" t="s">
        <v>114</v>
      </c>
      <c r="C374" s="1">
        <v>3</v>
      </c>
      <c r="D374" s="1" t="s">
        <v>17</v>
      </c>
      <c r="E374" s="2">
        <v>39919.372651858728</v>
      </c>
      <c r="F374" s="2">
        <v>127098.9275171975</v>
      </c>
      <c r="G374" s="2">
        <v>193095.66507691811</v>
      </c>
      <c r="H374" s="2">
        <v>263785.4250609983</v>
      </c>
      <c r="I374" s="2">
        <v>63544.158120473978</v>
      </c>
    </row>
    <row r="375" spans="1:9" x14ac:dyDescent="0.15">
      <c r="A375" s="1">
        <v>17</v>
      </c>
      <c r="B375" s="1" t="s">
        <v>114</v>
      </c>
      <c r="C375" s="1">
        <v>4</v>
      </c>
      <c r="D375" s="1" t="s">
        <v>18</v>
      </c>
      <c r="E375" s="2">
        <v>72364.62582017963</v>
      </c>
      <c r="F375" s="2">
        <v>143607.31907204303</v>
      </c>
      <c r="G375" s="2">
        <v>187374.68768273099</v>
      </c>
      <c r="H375" s="2">
        <v>98234.157071482856</v>
      </c>
      <c r="I375" s="2">
        <v>46119.464903560438</v>
      </c>
    </row>
    <row r="376" spans="1:9" x14ac:dyDescent="0.15">
      <c r="A376" s="1">
        <v>17</v>
      </c>
      <c r="B376" s="1" t="s">
        <v>114</v>
      </c>
      <c r="C376" s="1">
        <v>5</v>
      </c>
      <c r="D376" s="1" t="s">
        <v>19</v>
      </c>
      <c r="E376" s="2">
        <v>2481.4582849535836</v>
      </c>
      <c r="F376" s="2">
        <v>9068.2759905344155</v>
      </c>
      <c r="G376" s="2">
        <v>13880.178093550479</v>
      </c>
      <c r="H376" s="2">
        <v>10913.50861729805</v>
      </c>
      <c r="I376" s="2">
        <v>8738.4359366659464</v>
      </c>
    </row>
    <row r="377" spans="1:9" x14ac:dyDescent="0.15">
      <c r="A377" s="1">
        <v>17</v>
      </c>
      <c r="B377" s="1" t="s">
        <v>114</v>
      </c>
      <c r="C377" s="1">
        <v>6</v>
      </c>
      <c r="D377" s="1" t="s">
        <v>3</v>
      </c>
      <c r="E377" s="2">
        <v>636.31735382591216</v>
      </c>
      <c r="F377" s="2">
        <v>6946.1336293809336</v>
      </c>
      <c r="G377" s="2">
        <v>30493.671381195803</v>
      </c>
      <c r="H377" s="2">
        <v>60125.942379154789</v>
      </c>
      <c r="I377" s="2">
        <v>49188.449061388987</v>
      </c>
    </row>
    <row r="378" spans="1:9" x14ac:dyDescent="0.15">
      <c r="A378" s="1">
        <v>17</v>
      </c>
      <c r="B378" s="1" t="s">
        <v>114</v>
      </c>
      <c r="C378" s="1">
        <v>7</v>
      </c>
      <c r="D378" s="1" t="s">
        <v>20</v>
      </c>
      <c r="E378" s="2">
        <v>1338.4903737070078</v>
      </c>
      <c r="F378" s="2">
        <v>492.779391089586</v>
      </c>
      <c r="G378" s="2">
        <v>4347.1318416203148</v>
      </c>
      <c r="H378" s="2">
        <v>5788.522814300235</v>
      </c>
      <c r="I378" s="2">
        <v>2808.0949852774288</v>
      </c>
    </row>
    <row r="379" spans="1:9" x14ac:dyDescent="0.15">
      <c r="A379" s="1">
        <v>17</v>
      </c>
      <c r="B379" s="1" t="s">
        <v>114</v>
      </c>
      <c r="C379" s="1">
        <v>8</v>
      </c>
      <c r="D379" s="1" t="s">
        <v>21</v>
      </c>
      <c r="E379" s="2">
        <v>7507.4934756559614</v>
      </c>
      <c r="F379" s="2">
        <v>19583.203035084851</v>
      </c>
      <c r="G379" s="2">
        <v>28727.458931290479</v>
      </c>
      <c r="H379" s="2">
        <v>28223.104307254005</v>
      </c>
      <c r="I379" s="2">
        <v>13972.197244457717</v>
      </c>
    </row>
    <row r="380" spans="1:9" x14ac:dyDescent="0.15">
      <c r="A380" s="1">
        <v>17</v>
      </c>
      <c r="B380" s="1" t="s">
        <v>114</v>
      </c>
      <c r="C380" s="1">
        <v>9</v>
      </c>
      <c r="D380" s="1" t="s">
        <v>22</v>
      </c>
      <c r="E380" s="2">
        <v>6241.9427245604957</v>
      </c>
      <c r="F380" s="2">
        <v>13040.092238444815</v>
      </c>
      <c r="G380" s="2">
        <v>33766.599985102665</v>
      </c>
      <c r="H380" s="2">
        <v>26800.360663953925</v>
      </c>
      <c r="I380" s="2">
        <v>22902.342077988953</v>
      </c>
    </row>
    <row r="381" spans="1:9" x14ac:dyDescent="0.15">
      <c r="A381" s="1">
        <v>17</v>
      </c>
      <c r="B381" s="1" t="s">
        <v>114</v>
      </c>
      <c r="C381" s="1">
        <v>10</v>
      </c>
      <c r="D381" s="1" t="s">
        <v>23</v>
      </c>
      <c r="E381" s="2">
        <v>5589.7109880864991</v>
      </c>
      <c r="F381" s="2">
        <v>18236.38121497634</v>
      </c>
      <c r="G381" s="2">
        <v>47069.696156560065</v>
      </c>
      <c r="H381" s="2">
        <v>44058.120090698503</v>
      </c>
      <c r="I381" s="2">
        <v>41655.942252272231</v>
      </c>
    </row>
    <row r="382" spans="1:9" x14ac:dyDescent="0.15">
      <c r="A382" s="1">
        <v>17</v>
      </c>
      <c r="B382" s="1" t="s">
        <v>114</v>
      </c>
      <c r="C382" s="1">
        <v>11</v>
      </c>
      <c r="D382" s="1" t="s">
        <v>24</v>
      </c>
      <c r="E382" s="2">
        <v>60151.525937250437</v>
      </c>
      <c r="F382" s="2">
        <v>106684.42044788627</v>
      </c>
      <c r="G382" s="2">
        <v>236658.52034222885</v>
      </c>
      <c r="H382" s="2">
        <v>181595.82911835585</v>
      </c>
      <c r="I382" s="2">
        <v>136639.37552445254</v>
      </c>
    </row>
    <row r="383" spans="1:9" x14ac:dyDescent="0.15">
      <c r="A383" s="1">
        <v>17</v>
      </c>
      <c r="B383" s="1" t="s">
        <v>114</v>
      </c>
      <c r="C383" s="1">
        <v>12</v>
      </c>
      <c r="D383" s="1" t="s">
        <v>25</v>
      </c>
      <c r="E383" s="2">
        <v>4739.2558022902977</v>
      </c>
      <c r="F383" s="2">
        <v>22591.086978087802</v>
      </c>
      <c r="G383" s="2">
        <v>133158.72872960361</v>
      </c>
      <c r="H383" s="2">
        <v>163770.5652710697</v>
      </c>
      <c r="I383" s="2">
        <v>248242.86392838156</v>
      </c>
    </row>
    <row r="384" spans="1:9" x14ac:dyDescent="0.15">
      <c r="A384" s="1">
        <v>17</v>
      </c>
      <c r="B384" s="1" t="s">
        <v>114</v>
      </c>
      <c r="C384" s="1">
        <v>13</v>
      </c>
      <c r="D384" s="1" t="s">
        <v>26</v>
      </c>
      <c r="E384" s="2">
        <v>3604.5014539274393</v>
      </c>
      <c r="F384" s="2">
        <v>11405.539249658219</v>
      </c>
      <c r="G384" s="2">
        <v>18011.564153519135</v>
      </c>
      <c r="H384" s="2">
        <v>16106.905461974247</v>
      </c>
      <c r="I384" s="2">
        <v>35038.835632073329</v>
      </c>
    </row>
    <row r="385" spans="1:9" x14ac:dyDescent="0.15">
      <c r="A385" s="1">
        <v>17</v>
      </c>
      <c r="B385" s="1" t="s">
        <v>114</v>
      </c>
      <c r="C385" s="1">
        <v>14</v>
      </c>
      <c r="D385" s="1" t="s">
        <v>27</v>
      </c>
      <c r="E385" s="2">
        <v>74.22772274778616</v>
      </c>
      <c r="F385" s="2">
        <v>129.62949695171469</v>
      </c>
      <c r="G385" s="2">
        <v>1219.4271853542216</v>
      </c>
      <c r="H385" s="2">
        <v>769.84721642198167</v>
      </c>
      <c r="I385" s="2">
        <v>7841.7296456359336</v>
      </c>
    </row>
    <row r="386" spans="1:9" x14ac:dyDescent="0.15">
      <c r="A386" s="1">
        <v>17</v>
      </c>
      <c r="B386" s="1" t="s">
        <v>114</v>
      </c>
      <c r="C386" s="1">
        <v>15</v>
      </c>
      <c r="D386" s="1" t="s">
        <v>28</v>
      </c>
      <c r="E386" s="2">
        <v>18745.072464263434</v>
      </c>
      <c r="F386" s="2">
        <v>67875.187475352606</v>
      </c>
      <c r="G386" s="2">
        <v>133759.52690380975</v>
      </c>
      <c r="H386" s="2">
        <v>113557.33785699154</v>
      </c>
      <c r="I386" s="2">
        <v>82706.872204518921</v>
      </c>
    </row>
    <row r="387" spans="1:9" x14ac:dyDescent="0.15">
      <c r="A387" s="1">
        <v>17</v>
      </c>
      <c r="B387" s="1" t="s">
        <v>113</v>
      </c>
      <c r="C387" s="1">
        <v>16</v>
      </c>
      <c r="D387" s="1" t="s">
        <v>11</v>
      </c>
      <c r="E387" s="2">
        <v>53685.227503950773</v>
      </c>
      <c r="F387" s="2">
        <v>229767.11193616403</v>
      </c>
      <c r="G387" s="2">
        <v>419042.46451845753</v>
      </c>
      <c r="H387" s="2">
        <v>436533.28028848674</v>
      </c>
      <c r="I387" s="2">
        <v>239184.82810864228</v>
      </c>
    </row>
    <row r="388" spans="1:9" x14ac:dyDescent="0.15">
      <c r="A388" s="1">
        <v>17</v>
      </c>
      <c r="B388" s="1" t="s">
        <v>113</v>
      </c>
      <c r="C388" s="1">
        <v>17</v>
      </c>
      <c r="D388" s="1" t="s">
        <v>12</v>
      </c>
      <c r="E388" s="2">
        <v>7621.0295230859374</v>
      </c>
      <c r="F388" s="2">
        <v>35688.571823540398</v>
      </c>
      <c r="G388" s="2">
        <v>62896.314531534343</v>
      </c>
      <c r="H388" s="2">
        <v>129432.21704387027</v>
      </c>
      <c r="I388" s="2">
        <v>114231.77215760086</v>
      </c>
    </row>
    <row r="389" spans="1:9" x14ac:dyDescent="0.15">
      <c r="A389" s="1">
        <v>17</v>
      </c>
      <c r="B389" s="1" t="s">
        <v>113</v>
      </c>
      <c r="C389" s="1">
        <v>18</v>
      </c>
      <c r="D389" s="1" t="s">
        <v>13</v>
      </c>
      <c r="E389" s="2">
        <v>65815.306461670683</v>
      </c>
      <c r="F389" s="2">
        <v>250588.25145602232</v>
      </c>
      <c r="G389" s="2">
        <v>510782.50982446794</v>
      </c>
      <c r="H389" s="2">
        <v>626132.67853129248</v>
      </c>
      <c r="I389" s="2">
        <v>481562.15051793627</v>
      </c>
    </row>
    <row r="390" spans="1:9" x14ac:dyDescent="0.15">
      <c r="A390" s="1">
        <v>17</v>
      </c>
      <c r="B390" s="1" t="s">
        <v>113</v>
      </c>
      <c r="C390" s="1">
        <v>19</v>
      </c>
      <c r="D390" s="1" t="s">
        <v>14</v>
      </c>
      <c r="E390" s="2">
        <v>34854.527030008787</v>
      </c>
      <c r="F390" s="2">
        <v>112746.90107015593</v>
      </c>
      <c r="G390" s="2">
        <v>218859.78728853283</v>
      </c>
      <c r="H390" s="2">
        <v>203885.98241594402</v>
      </c>
      <c r="I390" s="2">
        <v>177520.27700605791</v>
      </c>
    </row>
    <row r="391" spans="1:9" x14ac:dyDescent="0.15">
      <c r="A391" s="1">
        <v>17</v>
      </c>
      <c r="B391" s="1" t="s">
        <v>113</v>
      </c>
      <c r="C391" s="1">
        <v>20</v>
      </c>
      <c r="D391" s="1" t="s">
        <v>15</v>
      </c>
      <c r="E391" s="2">
        <v>19240.149534814718</v>
      </c>
      <c r="F391" s="2">
        <v>51795.353514261944</v>
      </c>
      <c r="G391" s="2">
        <v>64274.283434132871</v>
      </c>
      <c r="H391" s="2">
        <v>59226.049175420121</v>
      </c>
      <c r="I391" s="2">
        <v>58090.516091979094</v>
      </c>
    </row>
    <row r="392" spans="1:9" x14ac:dyDescent="0.15">
      <c r="A392" s="1">
        <v>17</v>
      </c>
      <c r="B392" s="1" t="s">
        <v>113</v>
      </c>
      <c r="C392" s="1">
        <v>21</v>
      </c>
      <c r="D392" s="1" t="s">
        <v>16</v>
      </c>
      <c r="E392" s="2">
        <v>46756.17091982736</v>
      </c>
      <c r="F392" s="2">
        <v>112549.14259818308</v>
      </c>
      <c r="G392" s="2">
        <v>218181.92105199289</v>
      </c>
      <c r="H392" s="2">
        <v>247378.56639538539</v>
      </c>
      <c r="I392" s="2">
        <v>228506.54656668872</v>
      </c>
    </row>
    <row r="393" spans="1:9" x14ac:dyDescent="0.15">
      <c r="A393" s="1">
        <v>17</v>
      </c>
      <c r="B393" s="1" t="s">
        <v>112</v>
      </c>
      <c r="C393" s="1">
        <v>22</v>
      </c>
      <c r="D393" s="1" t="s">
        <v>8</v>
      </c>
      <c r="E393" s="2">
        <v>70674.203190532964</v>
      </c>
      <c r="F393" s="2">
        <v>381971.75107216078</v>
      </c>
      <c r="G393" s="2">
        <v>686578.24387401878</v>
      </c>
      <c r="H393" s="2">
        <v>964768.33196953172</v>
      </c>
      <c r="I393" s="2">
        <v>967857.15336024784</v>
      </c>
    </row>
    <row r="394" spans="1:9" x14ac:dyDescent="0.15">
      <c r="A394" s="1">
        <v>17</v>
      </c>
      <c r="B394" s="1" t="s">
        <v>112</v>
      </c>
      <c r="C394" s="1">
        <v>23</v>
      </c>
      <c r="D394" s="1" t="s">
        <v>29</v>
      </c>
      <c r="E394" s="2">
        <v>48682.536319946972</v>
      </c>
      <c r="F394" s="2">
        <v>250847.10530599806</v>
      </c>
      <c r="G394" s="2">
        <v>391864.06375378621</v>
      </c>
      <c r="H394" s="2">
        <v>530332.63405244495</v>
      </c>
      <c r="I394" s="2">
        <v>529207.85337397282</v>
      </c>
    </row>
    <row r="395" spans="1:9" x14ac:dyDescent="0.15">
      <c r="A395" s="1">
        <v>18</v>
      </c>
      <c r="B395" s="1" t="s">
        <v>116</v>
      </c>
      <c r="C395" s="1">
        <v>1</v>
      </c>
      <c r="D395" s="1" t="s">
        <v>9</v>
      </c>
      <c r="E395" s="2">
        <v>36429.93532284793</v>
      </c>
      <c r="F395" s="2">
        <v>64694.532617956866</v>
      </c>
      <c r="G395" s="2">
        <v>70960.984690935031</v>
      </c>
      <c r="H395" s="2">
        <v>57463.165951646042</v>
      </c>
      <c r="I395" s="2">
        <v>41712.936081262182</v>
      </c>
    </row>
    <row r="396" spans="1:9" x14ac:dyDescent="0.15">
      <c r="A396" s="1">
        <v>18</v>
      </c>
      <c r="B396" s="1" t="s">
        <v>116</v>
      </c>
      <c r="C396" s="1">
        <v>2</v>
      </c>
      <c r="D396" s="1" t="s">
        <v>10</v>
      </c>
      <c r="E396" s="2">
        <v>5259.0127169652069</v>
      </c>
      <c r="F396" s="2">
        <v>7575.7259133603529</v>
      </c>
      <c r="G396" s="2">
        <v>4563.1622046754965</v>
      </c>
      <c r="H396" s="2">
        <v>2828.595868237318</v>
      </c>
      <c r="I396" s="2">
        <v>1057.0068618152784</v>
      </c>
    </row>
    <row r="397" spans="1:9" x14ac:dyDescent="0.15">
      <c r="A397" s="1">
        <v>18</v>
      </c>
      <c r="B397" s="1" t="s">
        <v>117</v>
      </c>
      <c r="C397" s="1">
        <v>3</v>
      </c>
      <c r="D397" s="1" t="s">
        <v>17</v>
      </c>
      <c r="E397" s="2">
        <v>10652.123782227429</v>
      </c>
      <c r="F397" s="2">
        <v>30728.991248503651</v>
      </c>
      <c r="G397" s="2">
        <v>48022.878895121743</v>
      </c>
      <c r="H397" s="2">
        <v>38983.766331344326</v>
      </c>
      <c r="I397" s="2">
        <v>29284.675912789611</v>
      </c>
    </row>
    <row r="398" spans="1:9" x14ac:dyDescent="0.15">
      <c r="A398" s="1">
        <v>18</v>
      </c>
      <c r="B398" s="1" t="s">
        <v>117</v>
      </c>
      <c r="C398" s="1">
        <v>4</v>
      </c>
      <c r="D398" s="1" t="s">
        <v>18</v>
      </c>
      <c r="E398" s="2">
        <v>72470.745125329544</v>
      </c>
      <c r="F398" s="2">
        <v>159365.46558432787</v>
      </c>
      <c r="G398" s="2">
        <v>197017.64360958492</v>
      </c>
      <c r="H398" s="2">
        <v>128357.89012133748</v>
      </c>
      <c r="I398" s="2">
        <v>53646.136005695851</v>
      </c>
    </row>
    <row r="399" spans="1:9" x14ac:dyDescent="0.15">
      <c r="A399" s="1">
        <v>18</v>
      </c>
      <c r="B399" s="1" t="s">
        <v>117</v>
      </c>
      <c r="C399" s="1">
        <v>5</v>
      </c>
      <c r="D399" s="1" t="s">
        <v>19</v>
      </c>
      <c r="E399" s="2">
        <v>3607.2113987217181</v>
      </c>
      <c r="F399" s="2">
        <v>19587.787889835094</v>
      </c>
      <c r="G399" s="2">
        <v>21478.328406874287</v>
      </c>
      <c r="H399" s="2">
        <v>24693.179888160321</v>
      </c>
      <c r="I399" s="2">
        <v>18901.16424561687</v>
      </c>
    </row>
    <row r="400" spans="1:9" x14ac:dyDescent="0.15">
      <c r="A400" s="1">
        <v>18</v>
      </c>
      <c r="B400" s="1" t="s">
        <v>117</v>
      </c>
      <c r="C400" s="1">
        <v>6</v>
      </c>
      <c r="D400" s="1" t="s">
        <v>3</v>
      </c>
      <c r="E400" s="2">
        <v>15147.714300029873</v>
      </c>
      <c r="F400" s="2">
        <v>9089.9391040710125</v>
      </c>
      <c r="G400" s="2">
        <v>29547.877692965023</v>
      </c>
      <c r="H400" s="2">
        <v>55912.791895655617</v>
      </c>
      <c r="I400" s="2">
        <v>75184.963934603162</v>
      </c>
    </row>
    <row r="401" spans="1:9" x14ac:dyDescent="0.15">
      <c r="A401" s="1">
        <v>18</v>
      </c>
      <c r="B401" s="1" t="s">
        <v>117</v>
      </c>
      <c r="C401" s="1">
        <v>7</v>
      </c>
      <c r="D401" s="1" t="s">
        <v>20</v>
      </c>
      <c r="E401" s="2">
        <v>242.70370935181083</v>
      </c>
      <c r="F401" s="2">
        <v>365.65239568214008</v>
      </c>
      <c r="G401" s="2">
        <v>4108.2868120046896</v>
      </c>
      <c r="H401" s="2">
        <v>3293.5875682781407</v>
      </c>
      <c r="I401" s="2">
        <v>2045.022681811736</v>
      </c>
    </row>
    <row r="402" spans="1:9" x14ac:dyDescent="0.15">
      <c r="A402" s="1">
        <v>18</v>
      </c>
      <c r="B402" s="1" t="s">
        <v>117</v>
      </c>
      <c r="C402" s="1">
        <v>8</v>
      </c>
      <c r="D402" s="1" t="s">
        <v>21</v>
      </c>
      <c r="E402" s="2">
        <v>4939.8050699592995</v>
      </c>
      <c r="F402" s="2">
        <v>14449.88632886531</v>
      </c>
      <c r="G402" s="2">
        <v>28608.484197673992</v>
      </c>
      <c r="H402" s="2">
        <v>30725.527825476573</v>
      </c>
      <c r="I402" s="2">
        <v>21535.122619107056</v>
      </c>
    </row>
    <row r="403" spans="1:9" x14ac:dyDescent="0.15">
      <c r="A403" s="1">
        <v>18</v>
      </c>
      <c r="B403" s="1" t="s">
        <v>117</v>
      </c>
      <c r="C403" s="1">
        <v>9</v>
      </c>
      <c r="D403" s="1" t="s">
        <v>22</v>
      </c>
      <c r="E403" s="2">
        <v>2879.8422921308429</v>
      </c>
      <c r="F403" s="2">
        <v>8373.0877617097085</v>
      </c>
      <c r="G403" s="2">
        <v>30230.392538739921</v>
      </c>
      <c r="H403" s="2">
        <v>31787.307558331093</v>
      </c>
      <c r="I403" s="2">
        <v>25414.294739985544</v>
      </c>
    </row>
    <row r="404" spans="1:9" x14ac:dyDescent="0.15">
      <c r="A404" s="1">
        <v>18</v>
      </c>
      <c r="B404" s="1" t="s">
        <v>117</v>
      </c>
      <c r="C404" s="1">
        <v>10</v>
      </c>
      <c r="D404" s="1" t="s">
        <v>23</v>
      </c>
      <c r="E404" s="2">
        <v>3406.8508214907806</v>
      </c>
      <c r="F404" s="2">
        <v>13326.740979773585</v>
      </c>
      <c r="G404" s="2">
        <v>36809.494254572252</v>
      </c>
      <c r="H404" s="2">
        <v>30507.309064535497</v>
      </c>
      <c r="I404" s="2">
        <v>23510.973695754841</v>
      </c>
    </row>
    <row r="405" spans="1:9" x14ac:dyDescent="0.15">
      <c r="A405" s="1">
        <v>18</v>
      </c>
      <c r="B405" s="1" t="s">
        <v>117</v>
      </c>
      <c r="C405" s="1">
        <v>11</v>
      </c>
      <c r="D405" s="1" t="s">
        <v>24</v>
      </c>
      <c r="E405" s="2">
        <v>5932.6269923446634</v>
      </c>
      <c r="F405" s="2">
        <v>14593.632095009967</v>
      </c>
      <c r="G405" s="2">
        <v>46187.21428220989</v>
      </c>
      <c r="H405" s="2">
        <v>47961.418068942403</v>
      </c>
      <c r="I405" s="2">
        <v>31364.562615890969</v>
      </c>
    </row>
    <row r="406" spans="1:9" x14ac:dyDescent="0.15">
      <c r="A406" s="1">
        <v>18</v>
      </c>
      <c r="B406" s="1" t="s">
        <v>117</v>
      </c>
      <c r="C406" s="1">
        <v>12</v>
      </c>
      <c r="D406" s="1" t="s">
        <v>25</v>
      </c>
      <c r="E406" s="2">
        <v>7159.9977718315058</v>
      </c>
      <c r="F406" s="2">
        <v>33634.565910529993</v>
      </c>
      <c r="G406" s="2">
        <v>111344.87721671017</v>
      </c>
      <c r="H406" s="2">
        <v>159364.36990055969</v>
      </c>
      <c r="I406" s="2">
        <v>179497.30127401015</v>
      </c>
    </row>
    <row r="407" spans="1:9" x14ac:dyDescent="0.15">
      <c r="A407" s="1">
        <v>18</v>
      </c>
      <c r="B407" s="1" t="s">
        <v>117</v>
      </c>
      <c r="C407" s="1">
        <v>13</v>
      </c>
      <c r="D407" s="1" t="s">
        <v>26</v>
      </c>
      <c r="E407" s="2">
        <v>353.81080781591123</v>
      </c>
      <c r="F407" s="2">
        <v>1390.0068996663795</v>
      </c>
      <c r="G407" s="2">
        <v>6817.3207705536524</v>
      </c>
      <c r="H407" s="2">
        <v>15590.623702978632</v>
      </c>
      <c r="I407" s="2">
        <v>32137.976602238974</v>
      </c>
    </row>
    <row r="408" spans="1:9" x14ac:dyDescent="0.15">
      <c r="A408" s="1">
        <v>18</v>
      </c>
      <c r="B408" s="1" t="s">
        <v>117</v>
      </c>
      <c r="C408" s="1">
        <v>14</v>
      </c>
      <c r="D408" s="1" t="s">
        <v>27</v>
      </c>
      <c r="E408" s="2">
        <v>5292.4339275390967</v>
      </c>
      <c r="F408" s="2">
        <v>24597.477281908687</v>
      </c>
      <c r="G408" s="2">
        <v>48430.814759345289</v>
      </c>
      <c r="H408" s="2">
        <v>51188.160626366604</v>
      </c>
      <c r="I408" s="2">
        <v>28244.676671113382</v>
      </c>
    </row>
    <row r="409" spans="1:9" x14ac:dyDescent="0.15">
      <c r="A409" s="1">
        <v>18</v>
      </c>
      <c r="B409" s="1" t="s">
        <v>117</v>
      </c>
      <c r="C409" s="1">
        <v>15</v>
      </c>
      <c r="D409" s="1" t="s">
        <v>28</v>
      </c>
      <c r="E409" s="2">
        <v>14235.644184263761</v>
      </c>
      <c r="F409" s="2">
        <v>52362.270808349946</v>
      </c>
      <c r="G409" s="2">
        <v>83707.489008590375</v>
      </c>
      <c r="H409" s="2">
        <v>92081.483931863331</v>
      </c>
      <c r="I409" s="2">
        <v>80364.00730593878</v>
      </c>
    </row>
    <row r="410" spans="1:9" x14ac:dyDescent="0.15">
      <c r="A410" s="1">
        <v>18</v>
      </c>
      <c r="B410" s="1" t="s">
        <v>116</v>
      </c>
      <c r="C410" s="1">
        <v>16</v>
      </c>
      <c r="D410" s="1" t="s">
        <v>11</v>
      </c>
      <c r="E410" s="2">
        <v>27363.501244226271</v>
      </c>
      <c r="F410" s="2">
        <v>142670.04831712131</v>
      </c>
      <c r="G410" s="2">
        <v>260495.24077987883</v>
      </c>
      <c r="H410" s="2">
        <v>259908.61672704419</v>
      </c>
      <c r="I410" s="2">
        <v>233031.47152025986</v>
      </c>
    </row>
    <row r="411" spans="1:9" x14ac:dyDescent="0.15">
      <c r="A411" s="1">
        <v>18</v>
      </c>
      <c r="B411" s="1" t="s">
        <v>116</v>
      </c>
      <c r="C411" s="1">
        <v>17</v>
      </c>
      <c r="D411" s="1" t="s">
        <v>12</v>
      </c>
      <c r="E411" s="2">
        <v>25346.565123428598</v>
      </c>
      <c r="F411" s="2">
        <v>141343.1345446367</v>
      </c>
      <c r="G411" s="2">
        <v>309810.39651783445</v>
      </c>
      <c r="H411" s="2">
        <v>392137.77111309132</v>
      </c>
      <c r="I411" s="2">
        <v>334181.05641000526</v>
      </c>
    </row>
    <row r="412" spans="1:9" x14ac:dyDescent="0.15">
      <c r="A412" s="1">
        <v>18</v>
      </c>
      <c r="B412" s="1" t="s">
        <v>118</v>
      </c>
      <c r="C412" s="1">
        <v>18</v>
      </c>
      <c r="D412" s="1" t="s">
        <v>13</v>
      </c>
      <c r="E412" s="2">
        <v>39826.550660728783</v>
      </c>
      <c r="F412" s="2">
        <v>154332.85945956557</v>
      </c>
      <c r="G412" s="2">
        <v>274509.09144251794</v>
      </c>
      <c r="H412" s="2">
        <v>246713.94753873374</v>
      </c>
      <c r="I412" s="2">
        <v>185793.94085452965</v>
      </c>
    </row>
    <row r="413" spans="1:9" x14ac:dyDescent="0.15">
      <c r="A413" s="1">
        <v>18</v>
      </c>
      <c r="B413" s="1" t="s">
        <v>116</v>
      </c>
      <c r="C413" s="1">
        <v>19</v>
      </c>
      <c r="D413" s="1" t="s">
        <v>14</v>
      </c>
      <c r="E413" s="2">
        <v>17617.372898968268</v>
      </c>
      <c r="F413" s="2">
        <v>70763.795138232017</v>
      </c>
      <c r="G413" s="2">
        <v>132512.41090472136</v>
      </c>
      <c r="H413" s="2">
        <v>137550.38995201493</v>
      </c>
      <c r="I413" s="2">
        <v>119061.07158323482</v>
      </c>
    </row>
    <row r="414" spans="1:9" x14ac:dyDescent="0.15">
      <c r="A414" s="1">
        <v>18</v>
      </c>
      <c r="B414" s="1" t="s">
        <v>116</v>
      </c>
      <c r="C414" s="1">
        <v>20</v>
      </c>
      <c r="D414" s="1" t="s">
        <v>15</v>
      </c>
      <c r="E414" s="2">
        <v>10809.67456407077</v>
      </c>
      <c r="F414" s="2">
        <v>20975.623560940421</v>
      </c>
      <c r="G414" s="2">
        <v>38678.792578368098</v>
      </c>
      <c r="H414" s="2">
        <v>33272.255553439296</v>
      </c>
      <c r="I414" s="2">
        <v>34346.155049159221</v>
      </c>
    </row>
    <row r="415" spans="1:9" x14ac:dyDescent="0.15">
      <c r="A415" s="1">
        <v>18</v>
      </c>
      <c r="B415" s="1" t="s">
        <v>116</v>
      </c>
      <c r="C415" s="1">
        <v>21</v>
      </c>
      <c r="D415" s="1" t="s">
        <v>16</v>
      </c>
      <c r="E415" s="2">
        <v>28167.387187289751</v>
      </c>
      <c r="F415" s="2">
        <v>100128.89347193997</v>
      </c>
      <c r="G415" s="2">
        <v>179709.31682434972</v>
      </c>
      <c r="H415" s="2">
        <v>187341.56688171145</v>
      </c>
      <c r="I415" s="2">
        <v>183216.08855304917</v>
      </c>
    </row>
    <row r="416" spans="1:9" x14ac:dyDescent="0.15">
      <c r="A416" s="1">
        <v>18</v>
      </c>
      <c r="B416" s="1" t="s">
        <v>115</v>
      </c>
      <c r="C416" s="1">
        <v>22</v>
      </c>
      <c r="D416" s="1" t="s">
        <v>8</v>
      </c>
      <c r="E416" s="2">
        <v>41876.075464193898</v>
      </c>
      <c r="F416" s="2">
        <v>222615.89346449362</v>
      </c>
      <c r="G416" s="2">
        <v>387181.43036566384</v>
      </c>
      <c r="H416" s="2">
        <v>584299.34214097308</v>
      </c>
      <c r="I416" s="2">
        <v>644919.75200531899</v>
      </c>
    </row>
    <row r="417" spans="1:9" x14ac:dyDescent="0.15">
      <c r="A417" s="1">
        <v>18</v>
      </c>
      <c r="B417" s="1" t="s">
        <v>115</v>
      </c>
      <c r="C417" s="1">
        <v>23</v>
      </c>
      <c r="D417" s="1" t="s">
        <v>29</v>
      </c>
      <c r="E417" s="2">
        <v>32313.636978190589</v>
      </c>
      <c r="F417" s="2">
        <v>157977.84582944086</v>
      </c>
      <c r="G417" s="2">
        <v>252129.81002273658</v>
      </c>
      <c r="H417" s="2">
        <v>355465.31389210699</v>
      </c>
      <c r="I417" s="2">
        <v>359407.3391023124</v>
      </c>
    </row>
    <row r="418" spans="1:9" x14ac:dyDescent="0.15">
      <c r="A418" s="1">
        <v>19</v>
      </c>
      <c r="B418" s="1" t="s">
        <v>120</v>
      </c>
      <c r="C418" s="1">
        <v>1</v>
      </c>
      <c r="D418" s="1" t="s">
        <v>9</v>
      </c>
      <c r="E418" s="2">
        <v>45983.739188226013</v>
      </c>
      <c r="F418" s="2">
        <v>87778.971638621006</v>
      </c>
      <c r="G418" s="2">
        <v>92721.95725567051</v>
      </c>
      <c r="H418" s="2">
        <v>90608.152398175822</v>
      </c>
      <c r="I418" s="2">
        <v>68633.672319579156</v>
      </c>
    </row>
    <row r="419" spans="1:9" x14ac:dyDescent="0.15">
      <c r="A419" s="1">
        <v>19</v>
      </c>
      <c r="B419" s="1" t="s">
        <v>120</v>
      </c>
      <c r="C419" s="1">
        <v>2</v>
      </c>
      <c r="D419" s="1" t="s">
        <v>10</v>
      </c>
      <c r="E419" s="2">
        <v>3277.3219487723495</v>
      </c>
      <c r="F419" s="2">
        <v>8383.3620033405077</v>
      </c>
      <c r="G419" s="2">
        <v>8914.880707934406</v>
      </c>
      <c r="H419" s="2">
        <v>4325.7824027986271</v>
      </c>
      <c r="I419" s="2">
        <v>2225.1321849161332</v>
      </c>
    </row>
    <row r="420" spans="1:9" x14ac:dyDescent="0.15">
      <c r="A420" s="1">
        <v>19</v>
      </c>
      <c r="B420" s="1" t="s">
        <v>121</v>
      </c>
      <c r="C420" s="1">
        <v>3</v>
      </c>
      <c r="D420" s="1" t="s">
        <v>17</v>
      </c>
      <c r="E420" s="2">
        <v>14262.650814020995</v>
      </c>
      <c r="F420" s="2">
        <v>39893.013492222955</v>
      </c>
      <c r="G420" s="2">
        <v>95231.94207898865</v>
      </c>
      <c r="H420" s="2">
        <v>114308.26150391462</v>
      </c>
      <c r="I420" s="2">
        <v>105436.81958084197</v>
      </c>
    </row>
    <row r="421" spans="1:9" x14ac:dyDescent="0.15">
      <c r="A421" s="1">
        <v>19</v>
      </c>
      <c r="B421" s="1" t="s">
        <v>121</v>
      </c>
      <c r="C421" s="1">
        <v>4</v>
      </c>
      <c r="D421" s="1" t="s">
        <v>18</v>
      </c>
      <c r="E421" s="2">
        <v>17467.459212644408</v>
      </c>
      <c r="F421" s="2">
        <v>26196.106400936438</v>
      </c>
      <c r="G421" s="2">
        <v>31874.772367440197</v>
      </c>
      <c r="H421" s="2">
        <v>18491.375558119249</v>
      </c>
      <c r="I421" s="2">
        <v>14898.395500040049</v>
      </c>
    </row>
    <row r="422" spans="1:9" x14ac:dyDescent="0.15">
      <c r="A422" s="1">
        <v>19</v>
      </c>
      <c r="B422" s="1" t="s">
        <v>121</v>
      </c>
      <c r="C422" s="1">
        <v>5</v>
      </c>
      <c r="D422" s="1" t="s">
        <v>19</v>
      </c>
      <c r="E422" s="2">
        <v>2563.1820652027855</v>
      </c>
      <c r="F422" s="2">
        <v>6500.8781087873649</v>
      </c>
      <c r="G422" s="2">
        <v>11593.721074843819</v>
      </c>
      <c r="H422" s="2">
        <v>11371.578822298434</v>
      </c>
      <c r="I422" s="2">
        <v>6557.1023404997695</v>
      </c>
    </row>
    <row r="423" spans="1:9" x14ac:dyDescent="0.15">
      <c r="A423" s="1">
        <v>19</v>
      </c>
      <c r="B423" s="1" t="s">
        <v>121</v>
      </c>
      <c r="C423" s="1">
        <v>6</v>
      </c>
      <c r="D423" s="1" t="s">
        <v>3</v>
      </c>
      <c r="E423" s="2">
        <v>195.9240464348976</v>
      </c>
      <c r="F423" s="2">
        <v>693.5822331295077</v>
      </c>
      <c r="G423" s="2">
        <v>3919.2548758336502</v>
      </c>
      <c r="H423" s="2">
        <v>7234.2525110288734</v>
      </c>
      <c r="I423" s="2">
        <v>17627.704193112979</v>
      </c>
    </row>
    <row r="424" spans="1:9" x14ac:dyDescent="0.15">
      <c r="A424" s="1">
        <v>19</v>
      </c>
      <c r="B424" s="1" t="s">
        <v>121</v>
      </c>
      <c r="C424" s="1">
        <v>7</v>
      </c>
      <c r="D424" s="1" t="s">
        <v>20</v>
      </c>
      <c r="E424" s="2">
        <v>61.152921246334984</v>
      </c>
      <c r="F424" s="2">
        <v>87.412825381996313</v>
      </c>
      <c r="G424" s="2">
        <v>803.33749573595026</v>
      </c>
      <c r="H424" s="2">
        <v>1948.8481880692418</v>
      </c>
      <c r="I424" s="2">
        <v>1373.6489204087154</v>
      </c>
    </row>
    <row r="425" spans="1:9" x14ac:dyDescent="0.15">
      <c r="A425" s="1">
        <v>19</v>
      </c>
      <c r="B425" s="1" t="s">
        <v>121</v>
      </c>
      <c r="C425" s="1">
        <v>8</v>
      </c>
      <c r="D425" s="1" t="s">
        <v>21</v>
      </c>
      <c r="E425" s="2">
        <v>4039.1603966266248</v>
      </c>
      <c r="F425" s="2">
        <v>9921.8094345252484</v>
      </c>
      <c r="G425" s="2">
        <v>18975.662411115594</v>
      </c>
      <c r="H425" s="2">
        <v>16751.361809546666</v>
      </c>
      <c r="I425" s="2">
        <v>21150.685888802294</v>
      </c>
    </row>
    <row r="426" spans="1:9" x14ac:dyDescent="0.15">
      <c r="A426" s="1">
        <v>19</v>
      </c>
      <c r="B426" s="1" t="s">
        <v>121</v>
      </c>
      <c r="C426" s="1">
        <v>9</v>
      </c>
      <c r="D426" s="1" t="s">
        <v>22</v>
      </c>
      <c r="E426" s="2">
        <v>2134.2055086143669</v>
      </c>
      <c r="F426" s="2">
        <v>9291.3429077970577</v>
      </c>
      <c r="G426" s="2">
        <v>20853.684181896708</v>
      </c>
      <c r="H426" s="2">
        <v>24092.435130476304</v>
      </c>
      <c r="I426" s="2">
        <v>11386.861210484845</v>
      </c>
    </row>
    <row r="427" spans="1:9" x14ac:dyDescent="0.15">
      <c r="A427" s="1">
        <v>19</v>
      </c>
      <c r="B427" s="1" t="s">
        <v>121</v>
      </c>
      <c r="C427" s="1">
        <v>10</v>
      </c>
      <c r="D427" s="1" t="s">
        <v>23</v>
      </c>
      <c r="E427" s="2">
        <v>3377.64435195647</v>
      </c>
      <c r="F427" s="2">
        <v>11639.510398575901</v>
      </c>
      <c r="G427" s="2">
        <v>35680.793098236318</v>
      </c>
      <c r="H427" s="2">
        <v>29173.167847349643</v>
      </c>
      <c r="I427" s="2">
        <v>20672.455033581671</v>
      </c>
    </row>
    <row r="428" spans="1:9" x14ac:dyDescent="0.15">
      <c r="A428" s="1">
        <v>19</v>
      </c>
      <c r="B428" s="1" t="s">
        <v>121</v>
      </c>
      <c r="C428" s="1">
        <v>11</v>
      </c>
      <c r="D428" s="1" t="s">
        <v>24</v>
      </c>
      <c r="E428" s="2">
        <v>9078.8938315518208</v>
      </c>
      <c r="F428" s="2">
        <v>40674.364683570304</v>
      </c>
      <c r="G428" s="2">
        <v>148464.29025399132</v>
      </c>
      <c r="H428" s="2">
        <v>186423.71927934556</v>
      </c>
      <c r="I428" s="2">
        <v>209586.17271533792</v>
      </c>
    </row>
    <row r="429" spans="1:9" x14ac:dyDescent="0.15">
      <c r="A429" s="1">
        <v>19</v>
      </c>
      <c r="B429" s="1" t="s">
        <v>121</v>
      </c>
      <c r="C429" s="1">
        <v>12</v>
      </c>
      <c r="D429" s="1" t="s">
        <v>25</v>
      </c>
      <c r="E429" s="2">
        <v>13217.36984944424</v>
      </c>
      <c r="F429" s="2">
        <v>62947.579187819436</v>
      </c>
      <c r="G429" s="2">
        <v>364090.75060620386</v>
      </c>
      <c r="H429" s="2">
        <v>251011.52151349091</v>
      </c>
      <c r="I429" s="2">
        <v>236848.44220521668</v>
      </c>
    </row>
    <row r="430" spans="1:9" x14ac:dyDescent="0.15">
      <c r="A430" s="1">
        <v>19</v>
      </c>
      <c r="B430" s="1" t="s">
        <v>121</v>
      </c>
      <c r="C430" s="1">
        <v>13</v>
      </c>
      <c r="D430" s="1" t="s">
        <v>26</v>
      </c>
      <c r="E430" s="2">
        <v>3246.1000254741989</v>
      </c>
      <c r="F430" s="2">
        <v>15143.270092521176</v>
      </c>
      <c r="G430" s="2">
        <v>33894.67527457176</v>
      </c>
      <c r="H430" s="2">
        <v>31798.99221630942</v>
      </c>
      <c r="I430" s="2">
        <v>33154.669562157789</v>
      </c>
    </row>
    <row r="431" spans="1:9" x14ac:dyDescent="0.15">
      <c r="A431" s="1">
        <v>19</v>
      </c>
      <c r="B431" s="1" t="s">
        <v>121</v>
      </c>
      <c r="C431" s="1">
        <v>14</v>
      </c>
      <c r="D431" s="1" t="s">
        <v>27</v>
      </c>
      <c r="E431" s="2">
        <v>3647.8818097134176</v>
      </c>
      <c r="F431" s="2">
        <v>23403.321761942247</v>
      </c>
      <c r="G431" s="2">
        <v>37772.592105706011</v>
      </c>
      <c r="H431" s="2">
        <v>57798.654622905226</v>
      </c>
      <c r="I431" s="2">
        <v>60348.174143483579</v>
      </c>
    </row>
    <row r="432" spans="1:9" x14ac:dyDescent="0.15">
      <c r="A432" s="1">
        <v>19</v>
      </c>
      <c r="B432" s="1" t="s">
        <v>121</v>
      </c>
      <c r="C432" s="1">
        <v>15</v>
      </c>
      <c r="D432" s="1" t="s">
        <v>28</v>
      </c>
      <c r="E432" s="2">
        <v>14447.828178092443</v>
      </c>
      <c r="F432" s="2">
        <v>55103.790414922289</v>
      </c>
      <c r="G432" s="2">
        <v>112167.61696604895</v>
      </c>
      <c r="H432" s="2">
        <v>108497.0529409914</v>
      </c>
      <c r="I432" s="2">
        <v>76961.659220780042</v>
      </c>
    </row>
    <row r="433" spans="1:9" x14ac:dyDescent="0.15">
      <c r="A433" s="1">
        <v>19</v>
      </c>
      <c r="B433" s="1" t="s">
        <v>120</v>
      </c>
      <c r="C433" s="1">
        <v>16</v>
      </c>
      <c r="D433" s="1" t="s">
        <v>11</v>
      </c>
      <c r="E433" s="2">
        <v>50908.683174884798</v>
      </c>
      <c r="F433" s="2">
        <v>157706.8766376281</v>
      </c>
      <c r="G433" s="2">
        <v>374790.8360368202</v>
      </c>
      <c r="H433" s="2">
        <v>309588.61589664145</v>
      </c>
      <c r="I433" s="2">
        <v>241044.87814549147</v>
      </c>
    </row>
    <row r="434" spans="1:9" x14ac:dyDescent="0.15">
      <c r="A434" s="1">
        <v>19</v>
      </c>
      <c r="B434" s="1" t="s">
        <v>120</v>
      </c>
      <c r="C434" s="1">
        <v>17</v>
      </c>
      <c r="D434" s="1" t="s">
        <v>12</v>
      </c>
      <c r="E434" s="2">
        <v>7826.8327160782992</v>
      </c>
      <c r="F434" s="2">
        <v>25097.271263138067</v>
      </c>
      <c r="G434" s="2">
        <v>50681.048145303736</v>
      </c>
      <c r="H434" s="2">
        <v>66840.459276618232</v>
      </c>
      <c r="I434" s="2">
        <v>42916.634033624716</v>
      </c>
    </row>
    <row r="435" spans="1:9" x14ac:dyDescent="0.15">
      <c r="A435" s="1">
        <v>19</v>
      </c>
      <c r="B435" s="1" t="s">
        <v>120</v>
      </c>
      <c r="C435" s="1">
        <v>18</v>
      </c>
      <c r="D435" s="1" t="s">
        <v>13</v>
      </c>
      <c r="E435" s="2">
        <v>33293.573279768316</v>
      </c>
      <c r="F435" s="2">
        <v>137775.85883782353</v>
      </c>
      <c r="G435" s="2">
        <v>217272.26995507194</v>
      </c>
      <c r="H435" s="2">
        <v>244059.8475947117</v>
      </c>
      <c r="I435" s="2">
        <v>207961.1783389223</v>
      </c>
    </row>
    <row r="436" spans="1:9" x14ac:dyDescent="0.15">
      <c r="A436" s="1">
        <v>19</v>
      </c>
      <c r="B436" s="1" t="s">
        <v>120</v>
      </c>
      <c r="C436" s="1">
        <v>19</v>
      </c>
      <c r="D436" s="1" t="s">
        <v>14</v>
      </c>
      <c r="E436" s="2">
        <v>15750.2687248002</v>
      </c>
      <c r="F436" s="2">
        <v>65828.758247699181</v>
      </c>
      <c r="G436" s="2">
        <v>131416.80939700882</v>
      </c>
      <c r="H436" s="2">
        <v>123760.01428081881</v>
      </c>
      <c r="I436" s="2">
        <v>104854.96196683547</v>
      </c>
    </row>
    <row r="437" spans="1:9" x14ac:dyDescent="0.15">
      <c r="A437" s="1">
        <v>19</v>
      </c>
      <c r="B437" s="1" t="s">
        <v>120</v>
      </c>
      <c r="C437" s="1">
        <v>20</v>
      </c>
      <c r="D437" s="1" t="s">
        <v>15</v>
      </c>
      <c r="E437" s="2">
        <v>3608.2603848261979</v>
      </c>
      <c r="F437" s="2">
        <v>25642.408797605454</v>
      </c>
      <c r="G437" s="2">
        <v>43192.68018919327</v>
      </c>
      <c r="H437" s="2">
        <v>42479.501757514656</v>
      </c>
      <c r="I437" s="2">
        <v>44033.33082128664</v>
      </c>
    </row>
    <row r="438" spans="1:9" x14ac:dyDescent="0.15">
      <c r="A438" s="1">
        <v>19</v>
      </c>
      <c r="B438" s="1" t="s">
        <v>120</v>
      </c>
      <c r="C438" s="1">
        <v>21</v>
      </c>
      <c r="D438" s="1" t="s">
        <v>16</v>
      </c>
      <c r="E438" s="2">
        <v>21167.434110470862</v>
      </c>
      <c r="F438" s="2">
        <v>68679.820185543271</v>
      </c>
      <c r="G438" s="2">
        <v>131827.93347413398</v>
      </c>
      <c r="H438" s="2">
        <v>161407.03677108954</v>
      </c>
      <c r="I438" s="2">
        <v>144034.38649213754</v>
      </c>
    </row>
    <row r="439" spans="1:9" x14ac:dyDescent="0.15">
      <c r="A439" s="1">
        <v>19</v>
      </c>
      <c r="B439" s="1" t="s">
        <v>119</v>
      </c>
      <c r="C439" s="1">
        <v>22</v>
      </c>
      <c r="D439" s="1" t="s">
        <v>8</v>
      </c>
      <c r="E439" s="2">
        <v>40566.990001748993</v>
      </c>
      <c r="F439" s="2">
        <v>202749.38712958866</v>
      </c>
      <c r="G439" s="2">
        <v>406382.87384368252</v>
      </c>
      <c r="H439" s="2">
        <v>608672.24054530822</v>
      </c>
      <c r="I439" s="2">
        <v>702192.3332872102</v>
      </c>
    </row>
    <row r="440" spans="1:9" x14ac:dyDescent="0.15">
      <c r="A440" s="1">
        <v>19</v>
      </c>
      <c r="B440" s="1" t="s">
        <v>119</v>
      </c>
      <c r="C440" s="1">
        <v>23</v>
      </c>
      <c r="D440" s="1" t="s">
        <v>29</v>
      </c>
      <c r="E440" s="2">
        <v>30675.855822566518</v>
      </c>
      <c r="F440" s="2">
        <v>146512.19109494763</v>
      </c>
      <c r="G440" s="2">
        <v>234028.49508291692</v>
      </c>
      <c r="H440" s="2">
        <v>339084.47439706081</v>
      </c>
      <c r="I440" s="2">
        <v>358522.81155688921</v>
      </c>
    </row>
    <row r="441" spans="1:9" x14ac:dyDescent="0.15">
      <c r="A441" s="1">
        <v>20</v>
      </c>
      <c r="B441" s="1" t="s">
        <v>123</v>
      </c>
      <c r="C441" s="1">
        <v>1</v>
      </c>
      <c r="D441" s="1" t="s">
        <v>9</v>
      </c>
      <c r="E441" s="2">
        <v>135802.03959909821</v>
      </c>
      <c r="F441" s="2">
        <v>283951.37860779191</v>
      </c>
      <c r="G441" s="2">
        <v>351829.86314895801</v>
      </c>
      <c r="H441" s="2">
        <v>220875.86642347104</v>
      </c>
      <c r="I441" s="2">
        <v>184786.47298541924</v>
      </c>
    </row>
    <row r="442" spans="1:9" x14ac:dyDescent="0.15">
      <c r="A442" s="1">
        <v>20</v>
      </c>
      <c r="B442" s="1" t="s">
        <v>124</v>
      </c>
      <c r="C442" s="1">
        <v>2</v>
      </c>
      <c r="D442" s="1" t="s">
        <v>10</v>
      </c>
      <c r="E442" s="2">
        <v>5143.9379616109627</v>
      </c>
      <c r="F442" s="2">
        <v>16459.720796142006</v>
      </c>
      <c r="G442" s="2">
        <v>26698.015927455974</v>
      </c>
      <c r="H442" s="2">
        <v>19292.456021818125</v>
      </c>
      <c r="I442" s="2">
        <v>7677.5547303045296</v>
      </c>
    </row>
    <row r="443" spans="1:9" x14ac:dyDescent="0.15">
      <c r="A443" s="1">
        <v>20</v>
      </c>
      <c r="B443" s="1" t="s">
        <v>125</v>
      </c>
      <c r="C443" s="1">
        <v>3</v>
      </c>
      <c r="D443" s="1" t="s">
        <v>17</v>
      </c>
      <c r="E443" s="2">
        <v>70310.827376324567</v>
      </c>
      <c r="F443" s="2">
        <v>168224.42821631048</v>
      </c>
      <c r="G443" s="2">
        <v>258480.52991441169</v>
      </c>
      <c r="H443" s="2">
        <v>314499.89904773154</v>
      </c>
      <c r="I443" s="2">
        <v>278922.35854082817</v>
      </c>
    </row>
    <row r="444" spans="1:9" x14ac:dyDescent="0.15">
      <c r="A444" s="1">
        <v>20</v>
      </c>
      <c r="B444" s="1" t="s">
        <v>126</v>
      </c>
      <c r="C444" s="1">
        <v>4</v>
      </c>
      <c r="D444" s="1" t="s">
        <v>18</v>
      </c>
      <c r="E444" s="2">
        <v>29833.194033146567</v>
      </c>
      <c r="F444" s="2">
        <v>43685.400645506226</v>
      </c>
      <c r="G444" s="2">
        <v>57651.174319019934</v>
      </c>
      <c r="H444" s="2">
        <v>13850.355779570793</v>
      </c>
      <c r="I444" s="2">
        <v>6844.0773497512591</v>
      </c>
    </row>
    <row r="445" spans="1:9" x14ac:dyDescent="0.15">
      <c r="A445" s="1">
        <v>20</v>
      </c>
      <c r="B445" s="1" t="s">
        <v>125</v>
      </c>
      <c r="C445" s="1">
        <v>5</v>
      </c>
      <c r="D445" s="1" t="s">
        <v>19</v>
      </c>
      <c r="E445" s="2">
        <v>6173.3610383631258</v>
      </c>
      <c r="F445" s="2">
        <v>21184.329867351396</v>
      </c>
      <c r="G445" s="2">
        <v>29290.722471487348</v>
      </c>
      <c r="H445" s="2">
        <v>22562.060121689741</v>
      </c>
      <c r="I445" s="2">
        <v>18573.579320507848</v>
      </c>
    </row>
    <row r="446" spans="1:9" x14ac:dyDescent="0.15">
      <c r="A446" s="1">
        <v>20</v>
      </c>
      <c r="B446" s="1" t="s">
        <v>125</v>
      </c>
      <c r="C446" s="1">
        <v>6</v>
      </c>
      <c r="D446" s="1" t="s">
        <v>3</v>
      </c>
      <c r="E446" s="2">
        <v>3928.6848187076052</v>
      </c>
      <c r="F446" s="2">
        <v>15133.778185780755</v>
      </c>
      <c r="G446" s="2">
        <v>37818.352447540899</v>
      </c>
      <c r="H446" s="2">
        <v>57079.846513579629</v>
      </c>
      <c r="I446" s="2">
        <v>70810.381327643961</v>
      </c>
    </row>
    <row r="447" spans="1:9" x14ac:dyDescent="0.15">
      <c r="A447" s="1">
        <v>20</v>
      </c>
      <c r="B447" s="1" t="s">
        <v>125</v>
      </c>
      <c r="C447" s="1">
        <v>7</v>
      </c>
      <c r="D447" s="1" t="s">
        <v>20</v>
      </c>
      <c r="E447" s="2">
        <v>792.88243350145069</v>
      </c>
      <c r="F447" s="2">
        <v>712.48961742200561</v>
      </c>
      <c r="G447" s="2">
        <v>4529.2780666350454</v>
      </c>
      <c r="H447" s="2">
        <v>7797.8306409285424</v>
      </c>
      <c r="I447" s="2">
        <v>10332.585659781724</v>
      </c>
    </row>
    <row r="448" spans="1:9" x14ac:dyDescent="0.15">
      <c r="A448" s="1">
        <v>20</v>
      </c>
      <c r="B448" s="1" t="s">
        <v>126</v>
      </c>
      <c r="C448" s="1">
        <v>8</v>
      </c>
      <c r="D448" s="1" t="s">
        <v>21</v>
      </c>
      <c r="E448" s="2">
        <v>11081.013202816248</v>
      </c>
      <c r="F448" s="2">
        <v>40555.074376614772</v>
      </c>
      <c r="G448" s="2">
        <v>58498.816359297933</v>
      </c>
      <c r="H448" s="2">
        <v>54487.29579643171</v>
      </c>
      <c r="I448" s="2">
        <v>42564.172450628983</v>
      </c>
    </row>
    <row r="449" spans="1:9" x14ac:dyDescent="0.15">
      <c r="A449" s="1">
        <v>20</v>
      </c>
      <c r="B449" s="1" t="s">
        <v>126</v>
      </c>
      <c r="C449" s="1">
        <v>9</v>
      </c>
      <c r="D449" s="1" t="s">
        <v>22</v>
      </c>
      <c r="E449" s="2">
        <v>22578.396110514863</v>
      </c>
      <c r="F449" s="2">
        <v>28954.333242497647</v>
      </c>
      <c r="G449" s="2">
        <v>52052.580260367758</v>
      </c>
      <c r="H449" s="2">
        <v>39022.257806114641</v>
      </c>
      <c r="I449" s="2">
        <v>45133.449517725807</v>
      </c>
    </row>
    <row r="450" spans="1:9" x14ac:dyDescent="0.15">
      <c r="A450" s="1">
        <v>20</v>
      </c>
      <c r="B450" s="1" t="s">
        <v>125</v>
      </c>
      <c r="C450" s="1">
        <v>10</v>
      </c>
      <c r="D450" s="1" t="s">
        <v>23</v>
      </c>
      <c r="E450" s="2">
        <v>15921.17477061329</v>
      </c>
      <c r="F450" s="2">
        <v>53014.929845005187</v>
      </c>
      <c r="G450" s="2">
        <v>105005.73136505729</v>
      </c>
      <c r="H450" s="2">
        <v>97025.209619078436</v>
      </c>
      <c r="I450" s="2">
        <v>108562.65902387182</v>
      </c>
    </row>
    <row r="451" spans="1:9" x14ac:dyDescent="0.15">
      <c r="A451" s="1">
        <v>20</v>
      </c>
      <c r="B451" s="1" t="s">
        <v>125</v>
      </c>
      <c r="C451" s="1">
        <v>11</v>
      </c>
      <c r="D451" s="1" t="s">
        <v>24</v>
      </c>
      <c r="E451" s="2">
        <v>36334.154075972197</v>
      </c>
      <c r="F451" s="2">
        <v>125820.12817206465</v>
      </c>
      <c r="G451" s="2">
        <v>325277.28657409549</v>
      </c>
      <c r="H451" s="2">
        <v>362651.81730939547</v>
      </c>
      <c r="I451" s="2">
        <v>284670.07422269089</v>
      </c>
    </row>
    <row r="452" spans="1:9" x14ac:dyDescent="0.15">
      <c r="A452" s="1">
        <v>20</v>
      </c>
      <c r="B452" s="1" t="s">
        <v>125</v>
      </c>
      <c r="C452" s="1">
        <v>12</v>
      </c>
      <c r="D452" s="1" t="s">
        <v>25</v>
      </c>
      <c r="E452" s="2">
        <v>63240.448700516361</v>
      </c>
      <c r="F452" s="2">
        <v>235357.41597761423</v>
      </c>
      <c r="G452" s="2">
        <v>688195.32246688416</v>
      </c>
      <c r="H452" s="2">
        <v>1096469.3052722586</v>
      </c>
      <c r="I452" s="2">
        <v>862680.79514297156</v>
      </c>
    </row>
    <row r="453" spans="1:9" x14ac:dyDescent="0.15">
      <c r="A453" s="1">
        <v>20</v>
      </c>
      <c r="B453" s="1" t="s">
        <v>125</v>
      </c>
      <c r="C453" s="1">
        <v>13</v>
      </c>
      <c r="D453" s="1" t="s">
        <v>26</v>
      </c>
      <c r="E453" s="2">
        <v>11978.139441736475</v>
      </c>
      <c r="F453" s="2">
        <v>50759.215126635492</v>
      </c>
      <c r="G453" s="2">
        <v>105533.49748570955</v>
      </c>
      <c r="H453" s="2">
        <v>113119.97615448612</v>
      </c>
      <c r="I453" s="2">
        <v>177657.35345329644</v>
      </c>
    </row>
    <row r="454" spans="1:9" x14ac:dyDescent="0.15">
      <c r="A454" s="1">
        <v>20</v>
      </c>
      <c r="B454" s="1" t="s">
        <v>125</v>
      </c>
      <c r="C454" s="1">
        <v>14</v>
      </c>
      <c r="D454" s="1" t="s">
        <v>27</v>
      </c>
      <c r="E454" s="2">
        <v>40681.787118372959</v>
      </c>
      <c r="F454" s="2">
        <v>131388.20069729837</v>
      </c>
      <c r="G454" s="2">
        <v>195289.96205360445</v>
      </c>
      <c r="H454" s="2">
        <v>110789.47484633705</v>
      </c>
      <c r="I454" s="2">
        <v>93509.002839533947</v>
      </c>
    </row>
    <row r="455" spans="1:9" x14ac:dyDescent="0.15">
      <c r="A455" s="1">
        <v>20</v>
      </c>
      <c r="B455" s="1" t="s">
        <v>125</v>
      </c>
      <c r="C455" s="1">
        <v>15</v>
      </c>
      <c r="D455" s="1" t="s">
        <v>28</v>
      </c>
      <c r="E455" s="2">
        <v>51686.059533203137</v>
      </c>
      <c r="F455" s="2">
        <v>150005.83634450086</v>
      </c>
      <c r="G455" s="2">
        <v>237589.55093222592</v>
      </c>
      <c r="H455" s="2">
        <v>203574.7201751254</v>
      </c>
      <c r="I455" s="2">
        <v>158229.68576575114</v>
      </c>
    </row>
    <row r="456" spans="1:9" x14ac:dyDescent="0.15">
      <c r="A456" s="1">
        <v>20</v>
      </c>
      <c r="B456" s="1" t="s">
        <v>124</v>
      </c>
      <c r="C456" s="1">
        <v>16</v>
      </c>
      <c r="D456" s="1" t="s">
        <v>11</v>
      </c>
      <c r="E456" s="2">
        <v>115544.15354458915</v>
      </c>
      <c r="F456" s="2">
        <v>448910.44538932177</v>
      </c>
      <c r="G456" s="2">
        <v>867646.5261100434</v>
      </c>
      <c r="H456" s="2">
        <v>755264.67303985683</v>
      </c>
      <c r="I456" s="2">
        <v>453704.52555542049</v>
      </c>
    </row>
    <row r="457" spans="1:9" x14ac:dyDescent="0.15">
      <c r="A457" s="1">
        <v>20</v>
      </c>
      <c r="B457" s="1" t="s">
        <v>123</v>
      </c>
      <c r="C457" s="1">
        <v>17</v>
      </c>
      <c r="D457" s="1" t="s">
        <v>12</v>
      </c>
      <c r="E457" s="2">
        <v>31217.815294168049</v>
      </c>
      <c r="F457" s="2">
        <v>123067.76668108096</v>
      </c>
      <c r="G457" s="2">
        <v>196805.88738293204</v>
      </c>
      <c r="H457" s="2">
        <v>197801.33099595411</v>
      </c>
      <c r="I457" s="2">
        <v>150294.25566910472</v>
      </c>
    </row>
    <row r="458" spans="1:9" x14ac:dyDescent="0.15">
      <c r="A458" s="1">
        <v>20</v>
      </c>
      <c r="B458" s="1" t="s">
        <v>123</v>
      </c>
      <c r="C458" s="1">
        <v>18</v>
      </c>
      <c r="D458" s="1" t="s">
        <v>13</v>
      </c>
      <c r="E458" s="2">
        <v>93834.537965818876</v>
      </c>
      <c r="F458" s="2">
        <v>405047.90475455223</v>
      </c>
      <c r="G458" s="2">
        <v>588739.46958383278</v>
      </c>
      <c r="H458" s="2">
        <v>599300.76904647076</v>
      </c>
      <c r="I458" s="2">
        <v>422513.07867515919</v>
      </c>
    </row>
    <row r="459" spans="1:9" x14ac:dyDescent="0.15">
      <c r="A459" s="1">
        <v>20</v>
      </c>
      <c r="B459" s="1" t="s">
        <v>123</v>
      </c>
      <c r="C459" s="1">
        <v>19</v>
      </c>
      <c r="D459" s="1" t="s">
        <v>14</v>
      </c>
      <c r="E459" s="2">
        <v>46031.670835187477</v>
      </c>
      <c r="F459" s="2">
        <v>174249.49483750414</v>
      </c>
      <c r="G459" s="2">
        <v>328532.84011529654</v>
      </c>
      <c r="H459" s="2">
        <v>353943.82977104658</v>
      </c>
      <c r="I459" s="2">
        <v>295335.1083519138</v>
      </c>
    </row>
    <row r="460" spans="1:9" x14ac:dyDescent="0.15">
      <c r="A460" s="1">
        <v>20</v>
      </c>
      <c r="B460" s="1" t="s">
        <v>124</v>
      </c>
      <c r="C460" s="1">
        <v>20</v>
      </c>
      <c r="D460" s="1" t="s">
        <v>15</v>
      </c>
      <c r="E460" s="2">
        <v>16236.063753319884</v>
      </c>
      <c r="F460" s="2">
        <v>64197.837772345047</v>
      </c>
      <c r="G460" s="2">
        <v>108633.45743238162</v>
      </c>
      <c r="H460" s="2">
        <v>111770.04880228506</v>
      </c>
      <c r="I460" s="2">
        <v>106014.03022076732</v>
      </c>
    </row>
    <row r="461" spans="1:9" x14ac:dyDescent="0.15">
      <c r="A461" s="1">
        <v>20</v>
      </c>
      <c r="B461" s="1" t="s">
        <v>123</v>
      </c>
      <c r="C461" s="1">
        <v>21</v>
      </c>
      <c r="D461" s="1" t="s">
        <v>16</v>
      </c>
      <c r="E461" s="2">
        <v>71910.885598671914</v>
      </c>
      <c r="F461" s="2">
        <v>198023.7824984196</v>
      </c>
      <c r="G461" s="2">
        <v>403158.34296049352</v>
      </c>
      <c r="H461" s="2">
        <v>487751.95679278887</v>
      </c>
      <c r="I461" s="2">
        <v>382747.78812612256</v>
      </c>
    </row>
    <row r="462" spans="1:9" x14ac:dyDescent="0.15">
      <c r="A462" s="1">
        <v>20</v>
      </c>
      <c r="B462" s="1" t="s">
        <v>122</v>
      </c>
      <c r="C462" s="1">
        <v>22</v>
      </c>
      <c r="D462" s="1" t="s">
        <v>8</v>
      </c>
      <c r="E462" s="2">
        <v>109288.61300394959</v>
      </c>
      <c r="F462" s="2">
        <v>539412.9743238918</v>
      </c>
      <c r="G462" s="2">
        <v>968543.90843658405</v>
      </c>
      <c r="H462" s="2">
        <v>1564754.5019176586</v>
      </c>
      <c r="I462" s="2">
        <v>1856446.910988858</v>
      </c>
    </row>
    <row r="463" spans="1:9" x14ac:dyDescent="0.15">
      <c r="A463" s="1">
        <v>20</v>
      </c>
      <c r="B463" s="1" t="s">
        <v>122</v>
      </c>
      <c r="C463" s="1">
        <v>23</v>
      </c>
      <c r="D463" s="1" t="s">
        <v>29</v>
      </c>
      <c r="E463" s="2">
        <v>95452.053531422993</v>
      </c>
      <c r="F463" s="2">
        <v>389301.26217957825</v>
      </c>
      <c r="G463" s="2">
        <v>629576.57631488214</v>
      </c>
      <c r="H463" s="2">
        <v>868699.52506324847</v>
      </c>
      <c r="I463" s="2">
        <v>916859.77422819578</v>
      </c>
    </row>
    <row r="464" spans="1:9" x14ac:dyDescent="0.15">
      <c r="A464" s="1">
        <v>21</v>
      </c>
      <c r="B464" s="1" t="s">
        <v>128</v>
      </c>
      <c r="C464" s="1">
        <v>1</v>
      </c>
      <c r="D464" s="1" t="s">
        <v>9</v>
      </c>
      <c r="E464" s="2">
        <v>87137.166893310539</v>
      </c>
      <c r="F464" s="2">
        <v>143543.29459238006</v>
      </c>
      <c r="G464" s="2">
        <v>146725.87705781954</v>
      </c>
      <c r="H464" s="2">
        <v>110334.07135848899</v>
      </c>
      <c r="I464" s="2">
        <v>85699.007814158496</v>
      </c>
    </row>
    <row r="465" spans="1:9" x14ac:dyDescent="0.15">
      <c r="A465" s="1">
        <v>21</v>
      </c>
      <c r="B465" s="1" t="s">
        <v>128</v>
      </c>
      <c r="C465" s="1">
        <v>2</v>
      </c>
      <c r="D465" s="1" t="s">
        <v>10</v>
      </c>
      <c r="E465" s="2">
        <v>29764.361165191232</v>
      </c>
      <c r="F465" s="2">
        <v>49628.473547757232</v>
      </c>
      <c r="G465" s="2">
        <v>46364.286608612296</v>
      </c>
      <c r="H465" s="2">
        <v>24183.59954815431</v>
      </c>
      <c r="I465" s="2">
        <v>12654.223437030132</v>
      </c>
    </row>
    <row r="466" spans="1:9" x14ac:dyDescent="0.15">
      <c r="A466" s="1">
        <v>21</v>
      </c>
      <c r="B466" s="1" t="s">
        <v>129</v>
      </c>
      <c r="C466" s="1">
        <v>3</v>
      </c>
      <c r="D466" s="1" t="s">
        <v>17</v>
      </c>
      <c r="E466" s="2">
        <v>27215.338163792418</v>
      </c>
      <c r="F466" s="2">
        <v>74765.85297915226</v>
      </c>
      <c r="G466" s="2">
        <v>108642.28922526551</v>
      </c>
      <c r="H466" s="2">
        <v>115828.12554749487</v>
      </c>
      <c r="I466" s="2">
        <v>103201.41569624565</v>
      </c>
    </row>
    <row r="467" spans="1:9" x14ac:dyDescent="0.15">
      <c r="A467" s="1">
        <v>21</v>
      </c>
      <c r="B467" s="1" t="s">
        <v>129</v>
      </c>
      <c r="C467" s="1">
        <v>4</v>
      </c>
      <c r="D467" s="1" t="s">
        <v>18</v>
      </c>
      <c r="E467" s="2">
        <v>95995.655213374863</v>
      </c>
      <c r="F467" s="2">
        <v>156817.9532889837</v>
      </c>
      <c r="G467" s="2">
        <v>238174.35067633673</v>
      </c>
      <c r="H467" s="2">
        <v>98120.963976614992</v>
      </c>
      <c r="I467" s="2">
        <v>40304.851327833894</v>
      </c>
    </row>
    <row r="468" spans="1:9" x14ac:dyDescent="0.15">
      <c r="A468" s="1">
        <v>21</v>
      </c>
      <c r="B468" s="1" t="s">
        <v>129</v>
      </c>
      <c r="C468" s="1">
        <v>5</v>
      </c>
      <c r="D468" s="1" t="s">
        <v>19</v>
      </c>
      <c r="E468" s="2">
        <v>14797.421660028369</v>
      </c>
      <c r="F468" s="2">
        <v>58090.919128183268</v>
      </c>
      <c r="G468" s="2">
        <v>91052.585658849654</v>
      </c>
      <c r="H468" s="2">
        <v>93121.131221669581</v>
      </c>
      <c r="I468" s="2">
        <v>51189.392198706861</v>
      </c>
    </row>
    <row r="469" spans="1:9" x14ac:dyDescent="0.15">
      <c r="A469" s="1">
        <v>21</v>
      </c>
      <c r="B469" s="1" t="s">
        <v>129</v>
      </c>
      <c r="C469" s="1">
        <v>6</v>
      </c>
      <c r="D469" s="1" t="s">
        <v>3</v>
      </c>
      <c r="E469" s="2">
        <v>13136.844723728673</v>
      </c>
      <c r="F469" s="2">
        <v>57095.270233607189</v>
      </c>
      <c r="G469" s="2">
        <v>85210.728992331147</v>
      </c>
      <c r="H469" s="2">
        <v>98357.057460783588</v>
      </c>
      <c r="I469" s="2">
        <v>173231.73272075836</v>
      </c>
    </row>
    <row r="470" spans="1:9" x14ac:dyDescent="0.15">
      <c r="A470" s="1">
        <v>21</v>
      </c>
      <c r="B470" s="1" t="s">
        <v>129</v>
      </c>
      <c r="C470" s="1">
        <v>7</v>
      </c>
      <c r="D470" s="1" t="s">
        <v>20</v>
      </c>
      <c r="E470" s="2">
        <v>4184.4915734832957</v>
      </c>
      <c r="F470" s="2">
        <v>1317.5311830031258</v>
      </c>
      <c r="G470" s="2">
        <v>6177.753053369911</v>
      </c>
      <c r="H470" s="2">
        <v>6541.8304076369814</v>
      </c>
      <c r="I470" s="2">
        <v>3529.4471319247268</v>
      </c>
    </row>
    <row r="471" spans="1:9" x14ac:dyDescent="0.15">
      <c r="A471" s="1">
        <v>21</v>
      </c>
      <c r="B471" s="1" t="s">
        <v>129</v>
      </c>
      <c r="C471" s="1">
        <v>8</v>
      </c>
      <c r="D471" s="1" t="s">
        <v>21</v>
      </c>
      <c r="E471" s="2">
        <v>58019.490290477828</v>
      </c>
      <c r="F471" s="2">
        <v>148062.83451018718</v>
      </c>
      <c r="G471" s="2">
        <v>275683.98944745545</v>
      </c>
      <c r="H471" s="2">
        <v>190364.97083300003</v>
      </c>
      <c r="I471" s="2">
        <v>98511.908599306567</v>
      </c>
    </row>
    <row r="472" spans="1:9" x14ac:dyDescent="0.15">
      <c r="A472" s="1">
        <v>21</v>
      </c>
      <c r="B472" s="1" t="s">
        <v>129</v>
      </c>
      <c r="C472" s="1">
        <v>9</v>
      </c>
      <c r="D472" s="1" t="s">
        <v>22</v>
      </c>
      <c r="E472" s="2">
        <v>16226.008460016061</v>
      </c>
      <c r="F472" s="2">
        <v>51490.569397080122</v>
      </c>
      <c r="G472" s="2">
        <v>71439.070059449979</v>
      </c>
      <c r="H472" s="2">
        <v>48438.094856608113</v>
      </c>
      <c r="I472" s="2">
        <v>48915.071854694441</v>
      </c>
    </row>
    <row r="473" spans="1:9" x14ac:dyDescent="0.15">
      <c r="A473" s="1">
        <v>21</v>
      </c>
      <c r="B473" s="1" t="s">
        <v>129</v>
      </c>
      <c r="C473" s="1">
        <v>10</v>
      </c>
      <c r="D473" s="1" t="s">
        <v>23</v>
      </c>
      <c r="E473" s="2">
        <v>21882.65039035647</v>
      </c>
      <c r="F473" s="2">
        <v>61438.683263554885</v>
      </c>
      <c r="G473" s="2">
        <v>148852.09359790565</v>
      </c>
      <c r="H473" s="2">
        <v>153418.02432754388</v>
      </c>
      <c r="I473" s="2">
        <v>135107.48313859612</v>
      </c>
    </row>
    <row r="474" spans="1:9" x14ac:dyDescent="0.15">
      <c r="A474" s="1">
        <v>21</v>
      </c>
      <c r="B474" s="1" t="s">
        <v>129</v>
      </c>
      <c r="C474" s="1">
        <v>11</v>
      </c>
      <c r="D474" s="1" t="s">
        <v>24</v>
      </c>
      <c r="E474" s="2">
        <v>21589.233728226369</v>
      </c>
      <c r="F474" s="2">
        <v>75296.715547343294</v>
      </c>
      <c r="G474" s="2">
        <v>250532.15762216327</v>
      </c>
      <c r="H474" s="2">
        <v>218888.13550351514</v>
      </c>
      <c r="I474" s="2">
        <v>219159.92944749072</v>
      </c>
    </row>
    <row r="475" spans="1:9" x14ac:dyDescent="0.15">
      <c r="A475" s="1">
        <v>21</v>
      </c>
      <c r="B475" s="1" t="s">
        <v>129</v>
      </c>
      <c r="C475" s="1">
        <v>12</v>
      </c>
      <c r="D475" s="1" t="s">
        <v>25</v>
      </c>
      <c r="E475" s="2">
        <v>22157.9121594914</v>
      </c>
      <c r="F475" s="2">
        <v>49953.557401531696</v>
      </c>
      <c r="G475" s="2">
        <v>170532.16648839213</v>
      </c>
      <c r="H475" s="2">
        <v>218654.17393971223</v>
      </c>
      <c r="I475" s="2">
        <v>196944.19466631327</v>
      </c>
    </row>
    <row r="476" spans="1:9" x14ac:dyDescent="0.15">
      <c r="A476" s="1">
        <v>21</v>
      </c>
      <c r="B476" s="1" t="s">
        <v>129</v>
      </c>
      <c r="C476" s="1">
        <v>13</v>
      </c>
      <c r="D476" s="1" t="s">
        <v>26</v>
      </c>
      <c r="E476" s="2">
        <v>31151.896975792919</v>
      </c>
      <c r="F476" s="2">
        <v>95655.229936463104</v>
      </c>
      <c r="G476" s="2">
        <v>188111.9819514686</v>
      </c>
      <c r="H476" s="2">
        <v>192629.96260624085</v>
      </c>
      <c r="I476" s="2">
        <v>256658.84592057124</v>
      </c>
    </row>
    <row r="477" spans="1:9" x14ac:dyDescent="0.15">
      <c r="A477" s="1">
        <v>21</v>
      </c>
      <c r="B477" s="1" t="s">
        <v>130</v>
      </c>
      <c r="C477" s="1">
        <v>14</v>
      </c>
      <c r="D477" s="1" t="s">
        <v>27</v>
      </c>
      <c r="E477" s="2">
        <v>1444.6821338920449</v>
      </c>
      <c r="F477" s="2">
        <v>10341.659193323754</v>
      </c>
      <c r="G477" s="2">
        <v>8160.6770105919286</v>
      </c>
      <c r="H477" s="2">
        <v>8656.3283409505093</v>
      </c>
      <c r="I477" s="2">
        <v>13043.582800570603</v>
      </c>
    </row>
    <row r="478" spans="1:9" x14ac:dyDescent="0.15">
      <c r="A478" s="1">
        <v>21</v>
      </c>
      <c r="B478" s="1" t="s">
        <v>129</v>
      </c>
      <c r="C478" s="1">
        <v>15</v>
      </c>
      <c r="D478" s="1" t="s">
        <v>28</v>
      </c>
      <c r="E478" s="2">
        <v>38034.802533784445</v>
      </c>
      <c r="F478" s="2">
        <v>144648.78051682716</v>
      </c>
      <c r="G478" s="2">
        <v>286269.22950514557</v>
      </c>
      <c r="H478" s="2">
        <v>277153.3572202244</v>
      </c>
      <c r="I478" s="2">
        <v>213674.20078707728</v>
      </c>
    </row>
    <row r="479" spans="1:9" x14ac:dyDescent="0.15">
      <c r="A479" s="1">
        <v>21</v>
      </c>
      <c r="B479" s="1" t="s">
        <v>128</v>
      </c>
      <c r="C479" s="1">
        <v>16</v>
      </c>
      <c r="D479" s="1" t="s">
        <v>11</v>
      </c>
      <c r="E479" s="2">
        <v>79427.78465386451</v>
      </c>
      <c r="F479" s="2">
        <v>383353.71841737151</v>
      </c>
      <c r="G479" s="2">
        <v>683098.84166500135</v>
      </c>
      <c r="H479" s="2">
        <v>657035.19583198649</v>
      </c>
      <c r="I479" s="2">
        <v>423315.55680230481</v>
      </c>
    </row>
    <row r="480" spans="1:9" x14ac:dyDescent="0.15">
      <c r="A480" s="1">
        <v>21</v>
      </c>
      <c r="B480" s="1" t="s">
        <v>128</v>
      </c>
      <c r="C480" s="1">
        <v>17</v>
      </c>
      <c r="D480" s="1" t="s">
        <v>12</v>
      </c>
      <c r="E480" s="2">
        <v>29642.021108725829</v>
      </c>
      <c r="F480" s="2">
        <v>85701.296017829911</v>
      </c>
      <c r="G480" s="2">
        <v>134880.61228758324</v>
      </c>
      <c r="H480" s="2">
        <v>206386.52080530804</v>
      </c>
      <c r="I480" s="2">
        <v>143535.22746137442</v>
      </c>
    </row>
    <row r="481" spans="1:9" x14ac:dyDescent="0.15">
      <c r="A481" s="1">
        <v>21</v>
      </c>
      <c r="B481" s="1" t="s">
        <v>131</v>
      </c>
      <c r="C481" s="1">
        <v>18</v>
      </c>
      <c r="D481" s="1" t="s">
        <v>13</v>
      </c>
      <c r="E481" s="2">
        <v>126892.34851337076</v>
      </c>
      <c r="F481" s="2">
        <v>454826.41454102384</v>
      </c>
      <c r="G481" s="2">
        <v>754477.14343084255</v>
      </c>
      <c r="H481" s="2">
        <v>878782.17421736848</v>
      </c>
      <c r="I481" s="2">
        <v>692110.69499831623</v>
      </c>
    </row>
    <row r="482" spans="1:9" x14ac:dyDescent="0.15">
      <c r="A482" s="1">
        <v>21</v>
      </c>
      <c r="B482" s="1" t="s">
        <v>128</v>
      </c>
      <c r="C482" s="1">
        <v>19</v>
      </c>
      <c r="D482" s="1" t="s">
        <v>14</v>
      </c>
      <c r="E482" s="2">
        <v>45087.78439825221</v>
      </c>
      <c r="F482" s="2">
        <v>199164.14803156818</v>
      </c>
      <c r="G482" s="2">
        <v>363172.1030432859</v>
      </c>
      <c r="H482" s="2">
        <v>316172.30855007446</v>
      </c>
      <c r="I482" s="2">
        <v>289645.52087164216</v>
      </c>
    </row>
    <row r="483" spans="1:9" x14ac:dyDescent="0.15">
      <c r="A483" s="1">
        <v>21</v>
      </c>
      <c r="B483" s="1" t="s">
        <v>128</v>
      </c>
      <c r="C483" s="1">
        <v>20</v>
      </c>
      <c r="D483" s="1" t="s">
        <v>15</v>
      </c>
      <c r="E483" s="2">
        <v>12845.878384151843</v>
      </c>
      <c r="F483" s="2">
        <v>70082.198641326147</v>
      </c>
      <c r="G483" s="2">
        <v>104543.15430995055</v>
      </c>
      <c r="H483" s="2">
        <v>91205.544881291236</v>
      </c>
      <c r="I483" s="2">
        <v>89749.871269358991</v>
      </c>
    </row>
    <row r="484" spans="1:9" x14ac:dyDescent="0.15">
      <c r="A484" s="1">
        <v>21</v>
      </c>
      <c r="B484" s="1" t="s">
        <v>128</v>
      </c>
      <c r="C484" s="1">
        <v>21</v>
      </c>
      <c r="D484" s="1" t="s">
        <v>16</v>
      </c>
      <c r="E484" s="2">
        <v>50942.922239377593</v>
      </c>
      <c r="F484" s="2">
        <v>181269.61286795451</v>
      </c>
      <c r="G484" s="2">
        <v>335547.47696937277</v>
      </c>
      <c r="H484" s="2">
        <v>401935.56735243474</v>
      </c>
      <c r="I484" s="2">
        <v>422531.16329452314</v>
      </c>
    </row>
    <row r="485" spans="1:9" x14ac:dyDescent="0.15">
      <c r="A485" s="1">
        <v>21</v>
      </c>
      <c r="B485" s="1" t="s">
        <v>127</v>
      </c>
      <c r="C485" s="1">
        <v>22</v>
      </c>
      <c r="D485" s="1" t="s">
        <v>8</v>
      </c>
      <c r="E485" s="2">
        <v>114796.2197830838</v>
      </c>
      <c r="F485" s="2">
        <v>533653.86969392898</v>
      </c>
      <c r="G485" s="2">
        <v>947541.32028258743</v>
      </c>
      <c r="H485" s="2">
        <v>1351551.4615288861</v>
      </c>
      <c r="I485" s="2">
        <v>1514823.9144453087</v>
      </c>
    </row>
    <row r="486" spans="1:9" x14ac:dyDescent="0.15">
      <c r="A486" s="1">
        <v>21</v>
      </c>
      <c r="B486" s="1" t="s">
        <v>127</v>
      </c>
      <c r="C486" s="1">
        <v>23</v>
      </c>
      <c r="D486" s="1" t="s">
        <v>29</v>
      </c>
      <c r="E486" s="2">
        <v>63522.163442563862</v>
      </c>
      <c r="F486" s="2">
        <v>300069.21820086567</v>
      </c>
      <c r="G486" s="2">
        <v>493422.33643648098</v>
      </c>
      <c r="H486" s="2">
        <v>700991.22040486732</v>
      </c>
      <c r="I486" s="2">
        <v>726386.88395614061</v>
      </c>
    </row>
    <row r="487" spans="1:9" x14ac:dyDescent="0.15">
      <c r="A487" s="1">
        <v>22</v>
      </c>
      <c r="B487" s="1" t="s">
        <v>133</v>
      </c>
      <c r="C487" s="1">
        <v>1</v>
      </c>
      <c r="D487" s="1" t="s">
        <v>9</v>
      </c>
      <c r="E487" s="2">
        <v>132130.24618101699</v>
      </c>
      <c r="F487" s="2">
        <v>240722.22826216972</v>
      </c>
      <c r="G487" s="2">
        <v>270435.86953345861</v>
      </c>
      <c r="H487" s="2">
        <v>263359.42603802576</v>
      </c>
      <c r="I487" s="2">
        <v>191695.15424425912</v>
      </c>
    </row>
    <row r="488" spans="1:9" x14ac:dyDescent="0.15">
      <c r="A488" s="1">
        <v>22</v>
      </c>
      <c r="B488" s="1" t="s">
        <v>133</v>
      </c>
      <c r="C488" s="1">
        <v>2</v>
      </c>
      <c r="D488" s="1" t="s">
        <v>10</v>
      </c>
      <c r="E488" s="2">
        <v>12115.322763143397</v>
      </c>
      <c r="F488" s="2">
        <v>32104.514666111569</v>
      </c>
      <c r="G488" s="2">
        <v>28222.914608840623</v>
      </c>
      <c r="H488" s="2">
        <v>10834.059250513783</v>
      </c>
      <c r="I488" s="2">
        <v>4884.67331163161</v>
      </c>
    </row>
    <row r="489" spans="1:9" x14ac:dyDescent="0.15">
      <c r="A489" s="1">
        <v>22</v>
      </c>
      <c r="B489" s="1" t="s">
        <v>134</v>
      </c>
      <c r="C489" s="1">
        <v>3</v>
      </c>
      <c r="D489" s="1" t="s">
        <v>17</v>
      </c>
      <c r="E489" s="2">
        <v>151133.86962985108</v>
      </c>
      <c r="F489" s="2">
        <v>424173.74479682127</v>
      </c>
      <c r="G489" s="2">
        <v>644064.13230613933</v>
      </c>
      <c r="H489" s="2">
        <v>968954.79369847954</v>
      </c>
      <c r="I489" s="2">
        <v>1189895.8457957797</v>
      </c>
    </row>
    <row r="490" spans="1:9" x14ac:dyDescent="0.15">
      <c r="A490" s="1">
        <v>22</v>
      </c>
      <c r="B490" s="1" t="s">
        <v>134</v>
      </c>
      <c r="C490" s="1">
        <v>4</v>
      </c>
      <c r="D490" s="1" t="s">
        <v>18</v>
      </c>
      <c r="E490" s="2">
        <v>74576.396195601366</v>
      </c>
      <c r="F490" s="2">
        <v>110085.78244782898</v>
      </c>
      <c r="G490" s="2">
        <v>126986.53094383077</v>
      </c>
      <c r="H490" s="2">
        <v>72503.639411831231</v>
      </c>
      <c r="I490" s="2">
        <v>27923.24504010272</v>
      </c>
    </row>
    <row r="491" spans="1:9" x14ac:dyDescent="0.15">
      <c r="A491" s="1">
        <v>22</v>
      </c>
      <c r="B491" s="1" t="s">
        <v>134</v>
      </c>
      <c r="C491" s="1">
        <v>5</v>
      </c>
      <c r="D491" s="1" t="s">
        <v>19</v>
      </c>
      <c r="E491" s="2">
        <v>68482.069853034394</v>
      </c>
      <c r="F491" s="2">
        <v>204989.86626702591</v>
      </c>
      <c r="G491" s="2">
        <v>327555.58968808188</v>
      </c>
      <c r="H491" s="2">
        <v>321156.55296847725</v>
      </c>
      <c r="I491" s="2">
        <v>229724.11434997729</v>
      </c>
    </row>
    <row r="492" spans="1:9" x14ac:dyDescent="0.15">
      <c r="A492" s="1">
        <v>22</v>
      </c>
      <c r="B492" s="1" t="s">
        <v>134</v>
      </c>
      <c r="C492" s="1">
        <v>6</v>
      </c>
      <c r="D492" s="1" t="s">
        <v>3</v>
      </c>
      <c r="E492" s="2">
        <v>117855.55235512622</v>
      </c>
      <c r="F492" s="2">
        <v>312641.74313778972</v>
      </c>
      <c r="G492" s="2">
        <v>719942.68971805915</v>
      </c>
      <c r="H492" s="2">
        <v>570127.23422396311</v>
      </c>
      <c r="I492" s="2">
        <v>398645.92867898394</v>
      </c>
    </row>
    <row r="493" spans="1:9" x14ac:dyDescent="0.15">
      <c r="A493" s="1">
        <v>22</v>
      </c>
      <c r="B493" s="1" t="s">
        <v>134</v>
      </c>
      <c r="C493" s="1">
        <v>7</v>
      </c>
      <c r="D493" s="1" t="s">
        <v>20</v>
      </c>
      <c r="E493" s="2">
        <v>4551.669327995658</v>
      </c>
      <c r="F493" s="2">
        <v>9460.3724418920647</v>
      </c>
      <c r="G493" s="2">
        <v>19470.515076934131</v>
      </c>
      <c r="H493" s="2">
        <v>10097.734794824617</v>
      </c>
      <c r="I493" s="2">
        <v>7786.4441719869656</v>
      </c>
    </row>
    <row r="494" spans="1:9" x14ac:dyDescent="0.15">
      <c r="A494" s="1">
        <v>22</v>
      </c>
      <c r="B494" s="1" t="s">
        <v>134</v>
      </c>
      <c r="C494" s="1">
        <v>8</v>
      </c>
      <c r="D494" s="1" t="s">
        <v>21</v>
      </c>
      <c r="E494" s="2">
        <v>12771.264393485526</v>
      </c>
      <c r="F494" s="2">
        <v>37415.706948129293</v>
      </c>
      <c r="G494" s="2">
        <v>66817.020706156036</v>
      </c>
      <c r="H494" s="2">
        <v>76650.789560765421</v>
      </c>
      <c r="I494" s="2">
        <v>65798.555099198173</v>
      </c>
    </row>
    <row r="495" spans="1:9" x14ac:dyDescent="0.15">
      <c r="A495" s="1">
        <v>22</v>
      </c>
      <c r="B495" s="1" t="s">
        <v>134</v>
      </c>
      <c r="C495" s="1">
        <v>9</v>
      </c>
      <c r="D495" s="1" t="s">
        <v>22</v>
      </c>
      <c r="E495" s="2">
        <v>65389.439449895755</v>
      </c>
      <c r="F495" s="2">
        <v>158519.3623085155</v>
      </c>
      <c r="G495" s="2">
        <v>267152.34503100585</v>
      </c>
      <c r="H495" s="2">
        <v>175877.18302202391</v>
      </c>
      <c r="I495" s="2">
        <v>120656.95718187085</v>
      </c>
    </row>
    <row r="496" spans="1:9" x14ac:dyDescent="0.15">
      <c r="A496" s="1">
        <v>22</v>
      </c>
      <c r="B496" s="1" t="s">
        <v>134</v>
      </c>
      <c r="C496" s="1">
        <v>10</v>
      </c>
      <c r="D496" s="1" t="s">
        <v>23</v>
      </c>
      <c r="E496" s="2">
        <v>37461.395137318425</v>
      </c>
      <c r="F496" s="2">
        <v>117112.82487726677</v>
      </c>
      <c r="G496" s="2">
        <v>240411.12994951621</v>
      </c>
      <c r="H496" s="2">
        <v>220625.83900205843</v>
      </c>
      <c r="I496" s="2">
        <v>155125.07095375535</v>
      </c>
    </row>
    <row r="497" spans="1:9" x14ac:dyDescent="0.15">
      <c r="A497" s="1">
        <v>22</v>
      </c>
      <c r="B497" s="1" t="s">
        <v>134</v>
      </c>
      <c r="C497" s="1">
        <v>11</v>
      </c>
      <c r="D497" s="1" t="s">
        <v>24</v>
      </c>
      <c r="E497" s="2">
        <v>88295.763066245781</v>
      </c>
      <c r="F497" s="2">
        <v>231797.70653208939</v>
      </c>
      <c r="G497" s="2">
        <v>551037.88201468659</v>
      </c>
      <c r="H497" s="2">
        <v>437521.09509733412</v>
      </c>
      <c r="I497" s="2">
        <v>317573.85591169872</v>
      </c>
    </row>
    <row r="498" spans="1:9" x14ac:dyDescent="0.15">
      <c r="A498" s="1">
        <v>22</v>
      </c>
      <c r="B498" s="1" t="s">
        <v>134</v>
      </c>
      <c r="C498" s="1">
        <v>12</v>
      </c>
      <c r="D498" s="1" t="s">
        <v>25</v>
      </c>
      <c r="E498" s="2">
        <v>52677.666836667253</v>
      </c>
      <c r="F498" s="2">
        <v>227901.91674016905</v>
      </c>
      <c r="G498" s="2">
        <v>750844.81467042922</v>
      </c>
      <c r="H498" s="2">
        <v>1079149.2764647484</v>
      </c>
      <c r="I498" s="2">
        <v>845250.15490992682</v>
      </c>
    </row>
    <row r="499" spans="1:9" x14ac:dyDescent="0.15">
      <c r="A499" s="1">
        <v>22</v>
      </c>
      <c r="B499" s="1" t="s">
        <v>134</v>
      </c>
      <c r="C499" s="1">
        <v>13</v>
      </c>
      <c r="D499" s="1" t="s">
        <v>26</v>
      </c>
      <c r="E499" s="2">
        <v>132720.07430248856</v>
      </c>
      <c r="F499" s="2">
        <v>506930.09152709693</v>
      </c>
      <c r="G499" s="2">
        <v>802643.30026383686</v>
      </c>
      <c r="H499" s="2">
        <v>1053928.5691193179</v>
      </c>
      <c r="I499" s="2">
        <v>1284844.3808864225</v>
      </c>
    </row>
    <row r="500" spans="1:9" x14ac:dyDescent="0.15">
      <c r="A500" s="1">
        <v>22</v>
      </c>
      <c r="B500" s="1" t="s">
        <v>134</v>
      </c>
      <c r="C500" s="1">
        <v>14</v>
      </c>
      <c r="D500" s="1" t="s">
        <v>27</v>
      </c>
      <c r="E500" s="2">
        <v>8189.5509084363139</v>
      </c>
      <c r="F500" s="2">
        <v>23733.339023787703</v>
      </c>
      <c r="G500" s="2">
        <v>55853.762377182466</v>
      </c>
      <c r="H500" s="2">
        <v>121279.63269093027</v>
      </c>
      <c r="I500" s="2">
        <v>126689.65545341258</v>
      </c>
    </row>
    <row r="501" spans="1:9" x14ac:dyDescent="0.15">
      <c r="A501" s="1">
        <v>22</v>
      </c>
      <c r="B501" s="1" t="s">
        <v>134</v>
      </c>
      <c r="C501" s="1">
        <v>15</v>
      </c>
      <c r="D501" s="1" t="s">
        <v>28</v>
      </c>
      <c r="E501" s="2">
        <v>107386.97552594212</v>
      </c>
      <c r="F501" s="2">
        <v>380992.30061141186</v>
      </c>
      <c r="G501" s="2">
        <v>719418.69484230503</v>
      </c>
      <c r="H501" s="2">
        <v>651296.5006471154</v>
      </c>
      <c r="I501" s="2">
        <v>509044.88784938998</v>
      </c>
    </row>
    <row r="502" spans="1:9" x14ac:dyDescent="0.15">
      <c r="A502" s="1">
        <v>22</v>
      </c>
      <c r="B502" s="1" t="s">
        <v>133</v>
      </c>
      <c r="C502" s="1">
        <v>16</v>
      </c>
      <c r="D502" s="1" t="s">
        <v>11</v>
      </c>
      <c r="E502" s="2">
        <v>188946.50723207463</v>
      </c>
      <c r="F502" s="2">
        <v>539338.05873878882</v>
      </c>
      <c r="G502" s="2">
        <v>1307453.6815880127</v>
      </c>
      <c r="H502" s="2">
        <v>1090392.4624491069</v>
      </c>
      <c r="I502" s="2">
        <v>931739.32881694764</v>
      </c>
    </row>
    <row r="503" spans="1:9" x14ac:dyDescent="0.15">
      <c r="A503" s="1">
        <v>22</v>
      </c>
      <c r="B503" s="1" t="s">
        <v>133</v>
      </c>
      <c r="C503" s="1">
        <v>17</v>
      </c>
      <c r="D503" s="1" t="s">
        <v>12</v>
      </c>
      <c r="E503" s="2">
        <v>36262.512530346947</v>
      </c>
      <c r="F503" s="2">
        <v>125405.88232535613</v>
      </c>
      <c r="G503" s="2">
        <v>301537.30744218797</v>
      </c>
      <c r="H503" s="2">
        <v>425513.09959956468</v>
      </c>
      <c r="I503" s="2">
        <v>276820.98312767321</v>
      </c>
    </row>
    <row r="504" spans="1:9" x14ac:dyDescent="0.15">
      <c r="A504" s="1">
        <v>22</v>
      </c>
      <c r="B504" s="1" t="s">
        <v>133</v>
      </c>
      <c r="C504" s="1">
        <v>18</v>
      </c>
      <c r="D504" s="1" t="s">
        <v>13</v>
      </c>
      <c r="E504" s="2">
        <v>217651.09921696802</v>
      </c>
      <c r="F504" s="2">
        <v>798906.09255956754</v>
      </c>
      <c r="G504" s="2">
        <v>1188677.1865729189</v>
      </c>
      <c r="H504" s="2">
        <v>1405073.7132018495</v>
      </c>
      <c r="I504" s="2">
        <v>1303741.5607513597</v>
      </c>
    </row>
    <row r="505" spans="1:9" x14ac:dyDescent="0.15">
      <c r="A505" s="1">
        <v>22</v>
      </c>
      <c r="B505" s="1" t="s">
        <v>133</v>
      </c>
      <c r="C505" s="1">
        <v>19</v>
      </c>
      <c r="D505" s="1" t="s">
        <v>14</v>
      </c>
      <c r="E505" s="2">
        <v>70193.860630965472</v>
      </c>
      <c r="F505" s="2">
        <v>311823.25507314509</v>
      </c>
      <c r="G505" s="2">
        <v>493334.56868845184</v>
      </c>
      <c r="H505" s="2">
        <v>648761.01450399635</v>
      </c>
      <c r="I505" s="2">
        <v>620502.72890656022</v>
      </c>
    </row>
    <row r="506" spans="1:9" x14ac:dyDescent="0.15">
      <c r="A506" s="1">
        <v>22</v>
      </c>
      <c r="B506" s="1" t="s">
        <v>133</v>
      </c>
      <c r="C506" s="1">
        <v>20</v>
      </c>
      <c r="D506" s="1" t="s">
        <v>15</v>
      </c>
      <c r="E506" s="2">
        <v>89096.351903308358</v>
      </c>
      <c r="F506" s="2">
        <v>165296.70439331821</v>
      </c>
      <c r="G506" s="2">
        <v>234620.89905248178</v>
      </c>
      <c r="H506" s="2">
        <v>201626.95519773709</v>
      </c>
      <c r="I506" s="2">
        <v>223023.04682075043</v>
      </c>
    </row>
    <row r="507" spans="1:9" x14ac:dyDescent="0.15">
      <c r="A507" s="1">
        <v>22</v>
      </c>
      <c r="B507" s="1" t="s">
        <v>135</v>
      </c>
      <c r="C507" s="1">
        <v>21</v>
      </c>
      <c r="D507" s="1" t="s">
        <v>16</v>
      </c>
      <c r="E507" s="2">
        <v>157871.00273585037</v>
      </c>
      <c r="F507" s="2">
        <v>451585.33747605333</v>
      </c>
      <c r="G507" s="2">
        <v>851425.06268320978</v>
      </c>
      <c r="H507" s="2">
        <v>952426.07943093264</v>
      </c>
      <c r="I507" s="2">
        <v>906976.35887296475</v>
      </c>
    </row>
    <row r="508" spans="1:9" x14ac:dyDescent="0.15">
      <c r="A508" s="1">
        <v>22</v>
      </c>
      <c r="B508" s="1" t="s">
        <v>132</v>
      </c>
      <c r="C508" s="1">
        <v>22</v>
      </c>
      <c r="D508" s="1" t="s">
        <v>8</v>
      </c>
      <c r="E508" s="2">
        <v>222631.45884689433</v>
      </c>
      <c r="F508" s="2">
        <v>1101719.8315849118</v>
      </c>
      <c r="G508" s="2">
        <v>1960746.4669381373</v>
      </c>
      <c r="H508" s="2">
        <v>2668082.5107993139</v>
      </c>
      <c r="I508" s="2">
        <v>2899427.4956373479</v>
      </c>
    </row>
    <row r="509" spans="1:9" x14ac:dyDescent="0.15">
      <c r="A509" s="1">
        <v>22</v>
      </c>
      <c r="B509" s="1" t="s">
        <v>132</v>
      </c>
      <c r="C509" s="1">
        <v>23</v>
      </c>
      <c r="D509" s="1" t="s">
        <v>29</v>
      </c>
      <c r="E509" s="2">
        <v>111290.54305719894</v>
      </c>
      <c r="F509" s="2">
        <v>531255.67891029443</v>
      </c>
      <c r="G509" s="2">
        <v>864058.82099018071</v>
      </c>
      <c r="H509" s="2">
        <v>1186816.622404393</v>
      </c>
      <c r="I509" s="2">
        <v>1212651.2599962973</v>
      </c>
    </row>
    <row r="510" spans="1:9" x14ac:dyDescent="0.15">
      <c r="A510" s="1">
        <v>23</v>
      </c>
      <c r="B510" s="1" t="s">
        <v>137</v>
      </c>
      <c r="C510" s="1">
        <v>1</v>
      </c>
      <c r="D510" s="1" t="s">
        <v>9</v>
      </c>
      <c r="E510" s="2">
        <v>104294.8703945796</v>
      </c>
      <c r="F510" s="2">
        <v>203313.15527085186</v>
      </c>
      <c r="G510" s="2">
        <v>273858.61109129997</v>
      </c>
      <c r="H510" s="2">
        <v>263847.98291195644</v>
      </c>
      <c r="I510" s="2">
        <v>196957.75695290329</v>
      </c>
    </row>
    <row r="511" spans="1:9" x14ac:dyDescent="0.15">
      <c r="A511" s="1">
        <v>23</v>
      </c>
      <c r="B511" s="1" t="s">
        <v>137</v>
      </c>
      <c r="C511" s="1">
        <v>2</v>
      </c>
      <c r="D511" s="1" t="s">
        <v>10</v>
      </c>
      <c r="E511" s="2">
        <v>8083.5932861010133</v>
      </c>
      <c r="F511" s="2">
        <v>17982.340072182873</v>
      </c>
      <c r="G511" s="2">
        <v>21449.389813862472</v>
      </c>
      <c r="H511" s="2">
        <v>10380.051711156199</v>
      </c>
      <c r="I511" s="2">
        <v>4452.5151586432612</v>
      </c>
    </row>
    <row r="512" spans="1:9" x14ac:dyDescent="0.15">
      <c r="A512" s="1">
        <v>23</v>
      </c>
      <c r="B512" s="1" t="s">
        <v>138</v>
      </c>
      <c r="C512" s="1">
        <v>3</v>
      </c>
      <c r="D512" s="1" t="s">
        <v>17</v>
      </c>
      <c r="E512" s="2">
        <v>240439.88246517704</v>
      </c>
      <c r="F512" s="2">
        <v>627318.92247459514</v>
      </c>
      <c r="G512" s="2">
        <v>855905.5040840843</v>
      </c>
      <c r="H512" s="2">
        <v>949670.93121174409</v>
      </c>
      <c r="I512" s="2">
        <v>868854.50822702132</v>
      </c>
    </row>
    <row r="513" spans="1:9" x14ac:dyDescent="0.15">
      <c r="A513" s="1">
        <v>23</v>
      </c>
      <c r="B513" s="1" t="s">
        <v>138</v>
      </c>
      <c r="C513" s="1">
        <v>4</v>
      </c>
      <c r="D513" s="1" t="s">
        <v>18</v>
      </c>
      <c r="E513" s="2">
        <v>301116.58360051463</v>
      </c>
      <c r="F513" s="2">
        <v>388014.45968451939</v>
      </c>
      <c r="G513" s="2">
        <v>507725.83656847035</v>
      </c>
      <c r="H513" s="2">
        <v>220103.0117854639</v>
      </c>
      <c r="I513" s="2">
        <v>114375.89587659659</v>
      </c>
    </row>
    <row r="514" spans="1:9" x14ac:dyDescent="0.15">
      <c r="A514" s="1">
        <v>23</v>
      </c>
      <c r="B514" s="1" t="s">
        <v>138</v>
      </c>
      <c r="C514" s="1">
        <v>5</v>
      </c>
      <c r="D514" s="1" t="s">
        <v>19</v>
      </c>
      <c r="E514" s="2">
        <v>41350.827549090383</v>
      </c>
      <c r="F514" s="2">
        <v>108104.23750850522</v>
      </c>
      <c r="G514" s="2">
        <v>185767.17877434884</v>
      </c>
      <c r="H514" s="2">
        <v>153170.09824841228</v>
      </c>
      <c r="I514" s="2">
        <v>123747.19252255568</v>
      </c>
    </row>
    <row r="515" spans="1:9" x14ac:dyDescent="0.15">
      <c r="A515" s="1">
        <v>23</v>
      </c>
      <c r="B515" s="1" t="s">
        <v>138</v>
      </c>
      <c r="C515" s="1">
        <v>6</v>
      </c>
      <c r="D515" s="1" t="s">
        <v>3</v>
      </c>
      <c r="E515" s="2">
        <v>86027.416300425903</v>
      </c>
      <c r="F515" s="2">
        <v>206264.66388562339</v>
      </c>
      <c r="G515" s="2">
        <v>271089.17902960425</v>
      </c>
      <c r="H515" s="2">
        <v>229775.10824318186</v>
      </c>
      <c r="I515" s="2">
        <v>254026.08152562636</v>
      </c>
    </row>
    <row r="516" spans="1:9" x14ac:dyDescent="0.15">
      <c r="A516" s="1">
        <v>23</v>
      </c>
      <c r="B516" s="1" t="s">
        <v>138</v>
      </c>
      <c r="C516" s="1">
        <v>7</v>
      </c>
      <c r="D516" s="1" t="s">
        <v>20</v>
      </c>
      <c r="E516" s="2">
        <v>31661.816904007421</v>
      </c>
      <c r="F516" s="2">
        <v>86790.913809723497</v>
      </c>
      <c r="G516" s="2">
        <v>272948.21026780503</v>
      </c>
      <c r="H516" s="2">
        <v>349248.51518055575</v>
      </c>
      <c r="I516" s="2">
        <v>486251.17393878748</v>
      </c>
    </row>
    <row r="517" spans="1:9" x14ac:dyDescent="0.15">
      <c r="A517" s="1">
        <v>23</v>
      </c>
      <c r="B517" s="1" t="s">
        <v>139</v>
      </c>
      <c r="C517" s="1">
        <v>8</v>
      </c>
      <c r="D517" s="1" t="s">
        <v>21</v>
      </c>
      <c r="E517" s="2">
        <v>115185.18572360332</v>
      </c>
      <c r="F517" s="2">
        <v>266945.28657382738</v>
      </c>
      <c r="G517" s="2">
        <v>428589.56360017555</v>
      </c>
      <c r="H517" s="2">
        <v>376600.69918619533</v>
      </c>
      <c r="I517" s="2">
        <v>248833.88976848076</v>
      </c>
    </row>
    <row r="518" spans="1:9" x14ac:dyDescent="0.15">
      <c r="A518" s="1">
        <v>23</v>
      </c>
      <c r="B518" s="1" t="s">
        <v>138</v>
      </c>
      <c r="C518" s="1">
        <v>9</v>
      </c>
      <c r="D518" s="1" t="s">
        <v>22</v>
      </c>
      <c r="E518" s="2">
        <v>200787.93290461079</v>
      </c>
      <c r="F518" s="2">
        <v>731448.41521012771</v>
      </c>
      <c r="G518" s="2">
        <v>874275.59577139537</v>
      </c>
      <c r="H518" s="2">
        <v>701310.19710870867</v>
      </c>
      <c r="I518" s="2">
        <v>445008.16764884355</v>
      </c>
    </row>
    <row r="519" spans="1:9" x14ac:dyDescent="0.15">
      <c r="A519" s="1">
        <v>23</v>
      </c>
      <c r="B519" s="1" t="s">
        <v>138</v>
      </c>
      <c r="C519" s="1">
        <v>10</v>
      </c>
      <c r="D519" s="1" t="s">
        <v>23</v>
      </c>
      <c r="E519" s="2">
        <v>105509.32813695415</v>
      </c>
      <c r="F519" s="2">
        <v>254883.90314487624</v>
      </c>
      <c r="G519" s="2">
        <v>578165.3947525433</v>
      </c>
      <c r="H519" s="2">
        <v>486658.16641119315</v>
      </c>
      <c r="I519" s="2">
        <v>371632.52799638896</v>
      </c>
    </row>
    <row r="520" spans="1:9" x14ac:dyDescent="0.15">
      <c r="A520" s="1">
        <v>23</v>
      </c>
      <c r="B520" s="1" t="s">
        <v>138</v>
      </c>
      <c r="C520" s="1">
        <v>11</v>
      </c>
      <c r="D520" s="1" t="s">
        <v>24</v>
      </c>
      <c r="E520" s="2">
        <v>205566.60085020715</v>
      </c>
      <c r="F520" s="2">
        <v>535705.78183333972</v>
      </c>
      <c r="G520" s="2">
        <v>1476692.0711356022</v>
      </c>
      <c r="H520" s="2">
        <v>1063517.5428132019</v>
      </c>
      <c r="I520" s="2">
        <v>1035151.7481108786</v>
      </c>
    </row>
    <row r="521" spans="1:9" x14ac:dyDescent="0.15">
      <c r="A521" s="1">
        <v>23</v>
      </c>
      <c r="B521" s="1" t="s">
        <v>138</v>
      </c>
      <c r="C521" s="1">
        <v>12</v>
      </c>
      <c r="D521" s="1" t="s">
        <v>25</v>
      </c>
      <c r="E521" s="2">
        <v>87112.508174639399</v>
      </c>
      <c r="F521" s="2">
        <v>309980.19055708771</v>
      </c>
      <c r="G521" s="2">
        <v>814794.8019621335</v>
      </c>
      <c r="H521" s="2">
        <v>865373.83575043525</v>
      </c>
      <c r="I521" s="2">
        <v>791235.91067258257</v>
      </c>
    </row>
    <row r="522" spans="1:9" x14ac:dyDescent="0.15">
      <c r="A522" s="1">
        <v>23</v>
      </c>
      <c r="B522" s="1" t="s">
        <v>138</v>
      </c>
      <c r="C522" s="1">
        <v>13</v>
      </c>
      <c r="D522" s="1" t="s">
        <v>26</v>
      </c>
      <c r="E522" s="2">
        <v>456995.31452066795</v>
      </c>
      <c r="F522" s="2">
        <v>1408564.5379302828</v>
      </c>
      <c r="G522" s="2">
        <v>3730848.3422129811</v>
      </c>
      <c r="H522" s="2">
        <v>3601439.0305603398</v>
      </c>
      <c r="I522" s="2">
        <v>3570583.9591646879</v>
      </c>
    </row>
    <row r="523" spans="1:9" x14ac:dyDescent="0.15">
      <c r="A523" s="1">
        <v>23</v>
      </c>
      <c r="B523" s="1" t="s">
        <v>138</v>
      </c>
      <c r="C523" s="1">
        <v>14</v>
      </c>
      <c r="D523" s="1" t="s">
        <v>27</v>
      </c>
      <c r="E523" s="2">
        <v>14868.213655418946</v>
      </c>
      <c r="F523" s="2">
        <v>61517.660137666098</v>
      </c>
      <c r="G523" s="2">
        <v>112305.40505548021</v>
      </c>
      <c r="H523" s="2">
        <v>107176.23948545677</v>
      </c>
      <c r="I523" s="2">
        <v>63014.078618616724</v>
      </c>
    </row>
    <row r="524" spans="1:9" x14ac:dyDescent="0.15">
      <c r="A524" s="1">
        <v>23</v>
      </c>
      <c r="B524" s="1" t="s">
        <v>138</v>
      </c>
      <c r="C524" s="1">
        <v>15</v>
      </c>
      <c r="D524" s="1" t="s">
        <v>28</v>
      </c>
      <c r="E524" s="2">
        <v>203576.65835895977</v>
      </c>
      <c r="F524" s="2">
        <v>670831.86240141722</v>
      </c>
      <c r="G524" s="2">
        <v>1317912.3467071308</v>
      </c>
      <c r="H524" s="2">
        <v>1198566.5197899865</v>
      </c>
      <c r="I524" s="2">
        <v>941792.93198359653</v>
      </c>
    </row>
    <row r="525" spans="1:9" x14ac:dyDescent="0.15">
      <c r="A525" s="1">
        <v>23</v>
      </c>
      <c r="B525" s="1" t="s">
        <v>137</v>
      </c>
      <c r="C525" s="1">
        <v>16</v>
      </c>
      <c r="D525" s="1" t="s">
        <v>11</v>
      </c>
      <c r="E525" s="2">
        <v>328739.96624983888</v>
      </c>
      <c r="F525" s="2">
        <v>1116364.6567292388</v>
      </c>
      <c r="G525" s="2">
        <v>2212304.7540416755</v>
      </c>
      <c r="H525" s="2">
        <v>1975098.4602885132</v>
      </c>
      <c r="I525" s="2">
        <v>1670807.7969924249</v>
      </c>
    </row>
    <row r="526" spans="1:9" x14ac:dyDescent="0.15">
      <c r="A526" s="1">
        <v>23</v>
      </c>
      <c r="B526" s="1" t="s">
        <v>137</v>
      </c>
      <c r="C526" s="1">
        <v>17</v>
      </c>
      <c r="D526" s="1" t="s">
        <v>12</v>
      </c>
      <c r="E526" s="2">
        <v>125420.4075147554</v>
      </c>
      <c r="F526" s="2">
        <v>406857.63333347498</v>
      </c>
      <c r="G526" s="2">
        <v>659952.2107906891</v>
      </c>
      <c r="H526" s="2">
        <v>772916.55856826191</v>
      </c>
      <c r="I526" s="2">
        <v>656976.76280458889</v>
      </c>
    </row>
    <row r="527" spans="1:9" x14ac:dyDescent="0.15">
      <c r="A527" s="1">
        <v>23</v>
      </c>
      <c r="B527" s="1" t="s">
        <v>137</v>
      </c>
      <c r="C527" s="1">
        <v>18</v>
      </c>
      <c r="D527" s="1" t="s">
        <v>13</v>
      </c>
      <c r="E527" s="2">
        <v>589142.48890340386</v>
      </c>
      <c r="F527" s="2">
        <v>2001293.9677779635</v>
      </c>
      <c r="G527" s="2">
        <v>3176510.0036103213</v>
      </c>
      <c r="H527" s="2">
        <v>4553647.4177298993</v>
      </c>
      <c r="I527" s="2">
        <v>4121609.1396974325</v>
      </c>
    </row>
    <row r="528" spans="1:9" x14ac:dyDescent="0.15">
      <c r="A528" s="1">
        <v>23</v>
      </c>
      <c r="B528" s="1" t="s">
        <v>137</v>
      </c>
      <c r="C528" s="1">
        <v>19</v>
      </c>
      <c r="D528" s="1" t="s">
        <v>14</v>
      </c>
      <c r="E528" s="2">
        <v>157801.89087660229</v>
      </c>
      <c r="F528" s="2">
        <v>539851.9622846737</v>
      </c>
      <c r="G528" s="2">
        <v>1216608.8781488037</v>
      </c>
      <c r="H528" s="2">
        <v>1267764.4322151602</v>
      </c>
      <c r="I528" s="2">
        <v>1191064.9203567251</v>
      </c>
    </row>
    <row r="529" spans="1:9" x14ac:dyDescent="0.15">
      <c r="A529" s="1">
        <v>23</v>
      </c>
      <c r="B529" s="1" t="s">
        <v>137</v>
      </c>
      <c r="C529" s="1">
        <v>20</v>
      </c>
      <c r="D529" s="1" t="s">
        <v>15</v>
      </c>
      <c r="E529" s="2">
        <v>59386.739561240138</v>
      </c>
      <c r="F529" s="2">
        <v>300191.45251807198</v>
      </c>
      <c r="G529" s="2">
        <v>474775.46099794307</v>
      </c>
      <c r="H529" s="2">
        <v>390773.12527832272</v>
      </c>
      <c r="I529" s="2">
        <v>434045.60079817637</v>
      </c>
    </row>
    <row r="530" spans="1:9" x14ac:dyDescent="0.15">
      <c r="A530" s="1">
        <v>23</v>
      </c>
      <c r="B530" s="1" t="s">
        <v>137</v>
      </c>
      <c r="C530" s="1">
        <v>21</v>
      </c>
      <c r="D530" s="1" t="s">
        <v>16</v>
      </c>
      <c r="E530" s="2">
        <v>314015.05261909764</v>
      </c>
      <c r="F530" s="2">
        <v>851926.30031226377</v>
      </c>
      <c r="G530" s="2">
        <v>1607547.9556081276</v>
      </c>
      <c r="H530" s="2">
        <v>1926674.6860129186</v>
      </c>
      <c r="I530" s="2">
        <v>2092232.5350158704</v>
      </c>
    </row>
    <row r="531" spans="1:9" x14ac:dyDescent="0.15">
      <c r="A531" s="1">
        <v>23</v>
      </c>
      <c r="B531" s="1" t="s">
        <v>136</v>
      </c>
      <c r="C531" s="1">
        <v>22</v>
      </c>
      <c r="D531" s="1" t="s">
        <v>8</v>
      </c>
      <c r="E531" s="2">
        <v>347175.55831820233</v>
      </c>
      <c r="F531" s="2">
        <v>1791044.9516860407</v>
      </c>
      <c r="G531" s="2">
        <v>3661162.1174307652</v>
      </c>
      <c r="H531" s="2">
        <v>5559082.0366968969</v>
      </c>
      <c r="I531" s="2">
        <v>6235107.9243089287</v>
      </c>
    </row>
    <row r="532" spans="1:9" x14ac:dyDescent="0.15">
      <c r="A532" s="1">
        <v>23</v>
      </c>
      <c r="B532" s="1" t="s">
        <v>136</v>
      </c>
      <c r="C532" s="1">
        <v>23</v>
      </c>
      <c r="D532" s="1" t="s">
        <v>29</v>
      </c>
      <c r="E532" s="2">
        <v>174280.54933181478</v>
      </c>
      <c r="F532" s="2">
        <v>887830.58561615692</v>
      </c>
      <c r="G532" s="2">
        <v>1514748.994130786</v>
      </c>
      <c r="H532" s="2">
        <v>2045334.7019420471</v>
      </c>
      <c r="I532" s="2">
        <v>2080077.4578359311</v>
      </c>
    </row>
    <row r="533" spans="1:9" x14ac:dyDescent="0.15">
      <c r="A533" s="1">
        <v>24</v>
      </c>
      <c r="B533" s="1" t="s">
        <v>141</v>
      </c>
      <c r="C533" s="1">
        <v>1</v>
      </c>
      <c r="D533" s="1" t="s">
        <v>9</v>
      </c>
      <c r="E533" s="2">
        <v>97679.585401642209</v>
      </c>
      <c r="F533" s="2">
        <v>183315.62415272108</v>
      </c>
      <c r="G533" s="2">
        <v>208129.78636712089</v>
      </c>
      <c r="H533" s="2">
        <v>182458.8755154995</v>
      </c>
      <c r="I533" s="2">
        <v>106721.27828973409</v>
      </c>
    </row>
    <row r="534" spans="1:9" x14ac:dyDescent="0.15">
      <c r="A534" s="1">
        <v>24</v>
      </c>
      <c r="B534" s="1" t="s">
        <v>141</v>
      </c>
      <c r="C534" s="1">
        <v>2</v>
      </c>
      <c r="D534" s="1" t="s">
        <v>10</v>
      </c>
      <c r="E534" s="2">
        <v>6374.2903842440965</v>
      </c>
      <c r="F534" s="2">
        <v>19649.513108926803</v>
      </c>
      <c r="G534" s="2">
        <v>13426.747198235707</v>
      </c>
      <c r="H534" s="2">
        <v>7919.1733057897309</v>
      </c>
      <c r="I534" s="2">
        <v>4103.5781037851066</v>
      </c>
    </row>
    <row r="535" spans="1:9" x14ac:dyDescent="0.15">
      <c r="A535" s="1">
        <v>24</v>
      </c>
      <c r="B535" s="1" t="s">
        <v>142</v>
      </c>
      <c r="C535" s="1">
        <v>3</v>
      </c>
      <c r="D535" s="1" t="s">
        <v>17</v>
      </c>
      <c r="E535" s="2">
        <v>43744.496757772315</v>
      </c>
      <c r="F535" s="2">
        <v>91744.468100754559</v>
      </c>
      <c r="G535" s="2">
        <v>149859.90929249843</v>
      </c>
      <c r="H535" s="2">
        <v>169707.27824847086</v>
      </c>
      <c r="I535" s="2">
        <v>154474.95976724103</v>
      </c>
    </row>
    <row r="536" spans="1:9" x14ac:dyDescent="0.15">
      <c r="A536" s="1">
        <v>24</v>
      </c>
      <c r="B536" s="1" t="s">
        <v>142</v>
      </c>
      <c r="C536" s="1">
        <v>4</v>
      </c>
      <c r="D536" s="1" t="s">
        <v>18</v>
      </c>
      <c r="E536" s="2">
        <v>36949.01549260789</v>
      </c>
      <c r="F536" s="2">
        <v>57722.458052737238</v>
      </c>
      <c r="G536" s="2">
        <v>66178.664304040576</v>
      </c>
      <c r="H536" s="2">
        <v>29664.753315602713</v>
      </c>
      <c r="I536" s="2">
        <v>8995.859466209291</v>
      </c>
    </row>
    <row r="537" spans="1:9" x14ac:dyDescent="0.15">
      <c r="A537" s="1">
        <v>24</v>
      </c>
      <c r="B537" s="1" t="s">
        <v>142</v>
      </c>
      <c r="C537" s="1">
        <v>5</v>
      </c>
      <c r="D537" s="1" t="s">
        <v>19</v>
      </c>
      <c r="E537" s="2">
        <v>5306.493326362267</v>
      </c>
      <c r="F537" s="2">
        <v>13263.188196851719</v>
      </c>
      <c r="G537" s="2">
        <v>27609.579290053247</v>
      </c>
      <c r="H537" s="2">
        <v>27457.019637914793</v>
      </c>
      <c r="I537" s="2">
        <v>19301.748049629099</v>
      </c>
    </row>
    <row r="538" spans="1:9" x14ac:dyDescent="0.15">
      <c r="A538" s="1">
        <v>24</v>
      </c>
      <c r="B538" s="1" t="s">
        <v>142</v>
      </c>
      <c r="C538" s="1">
        <v>6</v>
      </c>
      <c r="D538" s="1" t="s">
        <v>3</v>
      </c>
      <c r="E538" s="2">
        <v>63667.386491881218</v>
      </c>
      <c r="F538" s="2">
        <v>151129.085329558</v>
      </c>
      <c r="G538" s="2">
        <v>272291.30918226618</v>
      </c>
      <c r="H538" s="2">
        <v>167379.00482642147</v>
      </c>
      <c r="I538" s="2">
        <v>187314.54785907661</v>
      </c>
    </row>
    <row r="539" spans="1:9" x14ac:dyDescent="0.15">
      <c r="A539" s="1">
        <v>24</v>
      </c>
      <c r="B539" s="1" t="s">
        <v>142</v>
      </c>
      <c r="C539" s="1">
        <v>7</v>
      </c>
      <c r="D539" s="1" t="s">
        <v>20</v>
      </c>
      <c r="E539" s="2">
        <v>87623.436435214913</v>
      </c>
      <c r="F539" s="2">
        <v>60857.305795113811</v>
      </c>
      <c r="G539" s="2">
        <v>248299.52710345955</v>
      </c>
      <c r="H539" s="2">
        <v>137020.55650632537</v>
      </c>
      <c r="I539" s="2">
        <v>234645.42247854127</v>
      </c>
    </row>
    <row r="540" spans="1:9" x14ac:dyDescent="0.15">
      <c r="A540" s="1">
        <v>24</v>
      </c>
      <c r="B540" s="1" t="s">
        <v>142</v>
      </c>
      <c r="C540" s="1">
        <v>8</v>
      </c>
      <c r="D540" s="1" t="s">
        <v>21</v>
      </c>
      <c r="E540" s="2">
        <v>34572.223135914792</v>
      </c>
      <c r="F540" s="2">
        <v>91730.835476149921</v>
      </c>
      <c r="G540" s="2">
        <v>156853.64463480757</v>
      </c>
      <c r="H540" s="2">
        <v>155169.05589526141</v>
      </c>
      <c r="I540" s="2">
        <v>102774.02234271314</v>
      </c>
    </row>
    <row r="541" spans="1:9" x14ac:dyDescent="0.15">
      <c r="A541" s="1">
        <v>24</v>
      </c>
      <c r="B541" s="1" t="s">
        <v>142</v>
      </c>
      <c r="C541" s="1">
        <v>9</v>
      </c>
      <c r="D541" s="1" t="s">
        <v>22</v>
      </c>
      <c r="E541" s="2">
        <v>21697.763371320099</v>
      </c>
      <c r="F541" s="2">
        <v>104158.509026821</v>
      </c>
      <c r="G541" s="2">
        <v>73995.165827795878</v>
      </c>
      <c r="H541" s="2">
        <v>140840.73917878253</v>
      </c>
      <c r="I541" s="2">
        <v>60551.177508019326</v>
      </c>
    </row>
    <row r="542" spans="1:9" x14ac:dyDescent="0.15">
      <c r="A542" s="1">
        <v>24</v>
      </c>
      <c r="B542" s="1" t="s">
        <v>142</v>
      </c>
      <c r="C542" s="1">
        <v>10</v>
      </c>
      <c r="D542" s="1" t="s">
        <v>23</v>
      </c>
      <c r="E542" s="2">
        <v>10316.031097765572</v>
      </c>
      <c r="F542" s="2">
        <v>35438.424551998331</v>
      </c>
      <c r="G542" s="2">
        <v>84200.616292479695</v>
      </c>
      <c r="H542" s="2">
        <v>95679.646646203255</v>
      </c>
      <c r="I542" s="2">
        <v>75019.796447538509</v>
      </c>
    </row>
    <row r="543" spans="1:9" x14ac:dyDescent="0.15">
      <c r="A543" s="1">
        <v>24</v>
      </c>
      <c r="B543" s="1" t="s">
        <v>142</v>
      </c>
      <c r="C543" s="1">
        <v>11</v>
      </c>
      <c r="D543" s="1" t="s">
        <v>24</v>
      </c>
      <c r="E543" s="2">
        <v>24571.415339379764</v>
      </c>
      <c r="F543" s="2">
        <v>67985.892862609311</v>
      </c>
      <c r="G543" s="2">
        <v>194062.32392765145</v>
      </c>
      <c r="H543" s="2">
        <v>199646.9682139552</v>
      </c>
      <c r="I543" s="2">
        <v>229700.02115644942</v>
      </c>
    </row>
    <row r="544" spans="1:9" x14ac:dyDescent="0.15">
      <c r="A544" s="1">
        <v>24</v>
      </c>
      <c r="B544" s="1" t="s">
        <v>142</v>
      </c>
      <c r="C544" s="1">
        <v>12</v>
      </c>
      <c r="D544" s="1" t="s">
        <v>25</v>
      </c>
      <c r="E544" s="2">
        <v>29543.795013887597</v>
      </c>
      <c r="F544" s="2">
        <v>72589.237704107378</v>
      </c>
      <c r="G544" s="2">
        <v>263685.21718868613</v>
      </c>
      <c r="H544" s="2">
        <v>493014.49526752444</v>
      </c>
      <c r="I544" s="2">
        <v>831852.54209989554</v>
      </c>
    </row>
    <row r="545" spans="1:9" x14ac:dyDescent="0.15">
      <c r="A545" s="1">
        <v>24</v>
      </c>
      <c r="B545" s="1" t="s">
        <v>142</v>
      </c>
      <c r="C545" s="1">
        <v>13</v>
      </c>
      <c r="D545" s="1" t="s">
        <v>26</v>
      </c>
      <c r="E545" s="2">
        <v>48776.659591790682</v>
      </c>
      <c r="F545" s="2">
        <v>82329.12066596681</v>
      </c>
      <c r="G545" s="2">
        <v>348827.31092332135</v>
      </c>
      <c r="H545" s="2">
        <v>449257.62687532837</v>
      </c>
      <c r="I545" s="2">
        <v>470968.56738753215</v>
      </c>
    </row>
    <row r="546" spans="1:9" x14ac:dyDescent="0.15">
      <c r="A546" s="1">
        <v>24</v>
      </c>
      <c r="B546" s="1" t="s">
        <v>142</v>
      </c>
      <c r="C546" s="1">
        <v>14</v>
      </c>
      <c r="D546" s="1" t="s">
        <v>27</v>
      </c>
      <c r="E546" s="2">
        <v>413.13557569496987</v>
      </c>
      <c r="F546" s="2">
        <v>591.28414917697285</v>
      </c>
      <c r="G546" s="2">
        <v>2959.6824541483079</v>
      </c>
      <c r="H546" s="2">
        <v>10055.263433773871</v>
      </c>
      <c r="I546" s="2">
        <v>2911.8189338871398</v>
      </c>
    </row>
    <row r="547" spans="1:9" x14ac:dyDescent="0.15">
      <c r="A547" s="1">
        <v>24</v>
      </c>
      <c r="B547" s="1" t="s">
        <v>142</v>
      </c>
      <c r="C547" s="1">
        <v>15</v>
      </c>
      <c r="D547" s="1" t="s">
        <v>28</v>
      </c>
      <c r="E547" s="2">
        <v>32736.64235186575</v>
      </c>
      <c r="F547" s="2">
        <v>87453.121851648175</v>
      </c>
      <c r="G547" s="2">
        <v>218281.99800212623</v>
      </c>
      <c r="H547" s="2">
        <v>244136.43492368073</v>
      </c>
      <c r="I547" s="2">
        <v>178942.74163232546</v>
      </c>
    </row>
    <row r="548" spans="1:9" x14ac:dyDescent="0.15">
      <c r="A548" s="1">
        <v>24</v>
      </c>
      <c r="B548" s="1" t="s">
        <v>141</v>
      </c>
      <c r="C548" s="1">
        <v>16</v>
      </c>
      <c r="D548" s="1" t="s">
        <v>11</v>
      </c>
      <c r="E548" s="2">
        <v>85349.947861075998</v>
      </c>
      <c r="F548" s="2">
        <v>350169.21767561004</v>
      </c>
      <c r="G548" s="2">
        <v>687224.35662588815</v>
      </c>
      <c r="H548" s="2">
        <v>577337.29632730689</v>
      </c>
      <c r="I548" s="2">
        <v>438195.78624898318</v>
      </c>
    </row>
    <row r="549" spans="1:9" x14ac:dyDescent="0.15">
      <c r="A549" s="1">
        <v>24</v>
      </c>
      <c r="B549" s="1" t="s">
        <v>141</v>
      </c>
      <c r="C549" s="1">
        <v>17</v>
      </c>
      <c r="D549" s="1" t="s">
        <v>12</v>
      </c>
      <c r="E549" s="2">
        <v>26645.823686415686</v>
      </c>
      <c r="F549" s="2">
        <v>92841.223368710926</v>
      </c>
      <c r="G549" s="2">
        <v>168456.79097840362</v>
      </c>
      <c r="H549" s="2">
        <v>242904.70597438974</v>
      </c>
      <c r="I549" s="2">
        <v>176269.33213539486</v>
      </c>
    </row>
    <row r="550" spans="1:9" x14ac:dyDescent="0.15">
      <c r="A550" s="1">
        <v>24</v>
      </c>
      <c r="B550" s="1" t="s">
        <v>141</v>
      </c>
      <c r="C550" s="1">
        <v>18</v>
      </c>
      <c r="D550" s="1" t="s">
        <v>13</v>
      </c>
      <c r="E550" s="2">
        <v>81569.566362049867</v>
      </c>
      <c r="F550" s="2">
        <v>266166.47439458221</v>
      </c>
      <c r="G550" s="2">
        <v>416591.20294343773</v>
      </c>
      <c r="H550" s="2">
        <v>554358.26649109693</v>
      </c>
      <c r="I550" s="2">
        <v>515023.23021779716</v>
      </c>
    </row>
    <row r="551" spans="1:9" x14ac:dyDescent="0.15">
      <c r="A551" s="1">
        <v>24</v>
      </c>
      <c r="B551" s="1" t="s">
        <v>141</v>
      </c>
      <c r="C551" s="1">
        <v>19</v>
      </c>
      <c r="D551" s="1" t="s">
        <v>14</v>
      </c>
      <c r="E551" s="2">
        <v>43927.537230012211</v>
      </c>
      <c r="F551" s="2">
        <v>172279.73478485289</v>
      </c>
      <c r="G551" s="2">
        <v>343992.9772279457</v>
      </c>
      <c r="H551" s="2">
        <v>313446.27318217233</v>
      </c>
      <c r="I551" s="2">
        <v>302194.06493365666</v>
      </c>
    </row>
    <row r="552" spans="1:9" x14ac:dyDescent="0.15">
      <c r="A552" s="1">
        <v>24</v>
      </c>
      <c r="B552" s="1" t="s">
        <v>141</v>
      </c>
      <c r="C552" s="1">
        <v>20</v>
      </c>
      <c r="D552" s="1" t="s">
        <v>15</v>
      </c>
      <c r="E552" s="2">
        <v>19808.610152748955</v>
      </c>
      <c r="F552" s="2">
        <v>51072.515079530727</v>
      </c>
      <c r="G552" s="2">
        <v>85252.800225062834</v>
      </c>
      <c r="H552" s="2">
        <v>71865.193058945908</v>
      </c>
      <c r="I552" s="2">
        <v>78213.711100836226</v>
      </c>
    </row>
    <row r="553" spans="1:9" x14ac:dyDescent="0.15">
      <c r="A553" s="1">
        <v>24</v>
      </c>
      <c r="B553" s="1" t="s">
        <v>141</v>
      </c>
      <c r="C553" s="1">
        <v>21</v>
      </c>
      <c r="D553" s="1" t="s">
        <v>16</v>
      </c>
      <c r="E553" s="2">
        <v>63997.320816307911</v>
      </c>
      <c r="F553" s="2">
        <v>178370.64372492084</v>
      </c>
      <c r="G553" s="2">
        <v>366804.10039934696</v>
      </c>
      <c r="H553" s="2">
        <v>457085.3133211825</v>
      </c>
      <c r="I553" s="2">
        <v>474853.44282178022</v>
      </c>
    </row>
    <row r="554" spans="1:9" x14ac:dyDescent="0.15">
      <c r="A554" s="1">
        <v>24</v>
      </c>
      <c r="B554" s="1" t="s">
        <v>140</v>
      </c>
      <c r="C554" s="1">
        <v>22</v>
      </c>
      <c r="D554" s="1" t="s">
        <v>8</v>
      </c>
      <c r="E554" s="2">
        <v>104996.74549497911</v>
      </c>
      <c r="F554" s="2">
        <v>425232.42983557179</v>
      </c>
      <c r="G554" s="2">
        <v>828554.56539613672</v>
      </c>
      <c r="H554" s="2">
        <v>1191925.0302589231</v>
      </c>
      <c r="I554" s="2">
        <v>1308909.422748734</v>
      </c>
    </row>
    <row r="555" spans="1:9" x14ac:dyDescent="0.15">
      <c r="A555" s="1">
        <v>24</v>
      </c>
      <c r="B555" s="1" t="s">
        <v>140</v>
      </c>
      <c r="C555" s="1">
        <v>23</v>
      </c>
      <c r="D555" s="1" t="s">
        <v>29</v>
      </c>
      <c r="E555" s="2">
        <v>67176.958034230571</v>
      </c>
      <c r="F555" s="2">
        <v>292638.66324394435</v>
      </c>
      <c r="G555" s="2">
        <v>451635.4590715525</v>
      </c>
      <c r="H555" s="2">
        <v>652827.57925641665</v>
      </c>
      <c r="I555" s="2">
        <v>688855.76394159044</v>
      </c>
    </row>
    <row r="556" spans="1:9" x14ac:dyDescent="0.15">
      <c r="A556" s="1">
        <v>25</v>
      </c>
      <c r="B556" s="1" t="s">
        <v>144</v>
      </c>
      <c r="C556" s="1">
        <v>1</v>
      </c>
      <c r="D556" s="1" t="s">
        <v>9</v>
      </c>
      <c r="E556" s="2">
        <v>52519.07729722614</v>
      </c>
      <c r="F556" s="2">
        <v>81842.301676148854</v>
      </c>
      <c r="G556" s="2">
        <v>78439.312006562468</v>
      </c>
      <c r="H556" s="2">
        <v>67602.461787158303</v>
      </c>
      <c r="I556" s="2">
        <v>45402.943256795312</v>
      </c>
    </row>
    <row r="557" spans="1:9" x14ac:dyDescent="0.15">
      <c r="A557" s="1">
        <v>25</v>
      </c>
      <c r="B557" s="1" t="s">
        <v>144</v>
      </c>
      <c r="C557" s="1">
        <v>2</v>
      </c>
      <c r="D557" s="1" t="s">
        <v>10</v>
      </c>
      <c r="E557" s="2">
        <v>3182.1047683890652</v>
      </c>
      <c r="F557" s="2">
        <v>9601.6732065921042</v>
      </c>
      <c r="G557" s="2">
        <v>10853.084370219698</v>
      </c>
      <c r="H557" s="2">
        <v>3901.313997508078</v>
      </c>
      <c r="I557" s="2">
        <v>1272.4186724622059</v>
      </c>
    </row>
    <row r="558" spans="1:9" x14ac:dyDescent="0.15">
      <c r="A558" s="1">
        <v>25</v>
      </c>
      <c r="B558" s="1" t="s">
        <v>145</v>
      </c>
      <c r="C558" s="1">
        <v>3</v>
      </c>
      <c r="D558" s="1" t="s">
        <v>17</v>
      </c>
      <c r="E558" s="2">
        <v>16466.947981263995</v>
      </c>
      <c r="F558" s="2">
        <v>86780.510344226117</v>
      </c>
      <c r="G558" s="2">
        <v>181789.83827285611</v>
      </c>
      <c r="H558" s="2">
        <v>300418.62683021772</v>
      </c>
      <c r="I558" s="2">
        <v>227640.35809264521</v>
      </c>
    </row>
    <row r="559" spans="1:9" x14ac:dyDescent="0.15">
      <c r="A559" s="1">
        <v>25</v>
      </c>
      <c r="B559" s="1" t="s">
        <v>145</v>
      </c>
      <c r="C559" s="1">
        <v>4</v>
      </c>
      <c r="D559" s="1" t="s">
        <v>18</v>
      </c>
      <c r="E559" s="2">
        <v>52545.673359445093</v>
      </c>
      <c r="F559" s="2">
        <v>96702.384190316749</v>
      </c>
      <c r="G559" s="2">
        <v>129643.01045926451</v>
      </c>
      <c r="H559" s="2">
        <v>64550.124559435259</v>
      </c>
      <c r="I559" s="2">
        <v>53794.603825195474</v>
      </c>
    </row>
    <row r="560" spans="1:9" x14ac:dyDescent="0.15">
      <c r="A560" s="1">
        <v>25</v>
      </c>
      <c r="B560" s="1" t="s">
        <v>145</v>
      </c>
      <c r="C560" s="1">
        <v>5</v>
      </c>
      <c r="D560" s="1" t="s">
        <v>19</v>
      </c>
      <c r="E560" s="2">
        <v>2575.3056422511549</v>
      </c>
      <c r="F560" s="2">
        <v>15511.527238108552</v>
      </c>
      <c r="G560" s="2">
        <v>30037.654153758176</v>
      </c>
      <c r="H560" s="2">
        <v>53441.710807860167</v>
      </c>
      <c r="I560" s="2">
        <v>23717.861739757816</v>
      </c>
    </row>
    <row r="561" spans="1:9" x14ac:dyDescent="0.15">
      <c r="A561" s="1">
        <v>25</v>
      </c>
      <c r="B561" s="1" t="s">
        <v>145</v>
      </c>
      <c r="C561" s="1">
        <v>6</v>
      </c>
      <c r="D561" s="1" t="s">
        <v>3</v>
      </c>
      <c r="E561" s="2">
        <v>18906.420978180064</v>
      </c>
      <c r="F561" s="2">
        <v>59763.401768222895</v>
      </c>
      <c r="G561" s="2">
        <v>162791.07696291155</v>
      </c>
      <c r="H561" s="2">
        <v>177403.56041005586</v>
      </c>
      <c r="I561" s="2">
        <v>282276.65910504764</v>
      </c>
    </row>
    <row r="562" spans="1:9" x14ac:dyDescent="0.15">
      <c r="A562" s="1">
        <v>25</v>
      </c>
      <c r="B562" s="1" t="s">
        <v>145</v>
      </c>
      <c r="C562" s="1">
        <v>7</v>
      </c>
      <c r="D562" s="1" t="s">
        <v>20</v>
      </c>
      <c r="E562" s="2">
        <v>1558.3944379549343</v>
      </c>
      <c r="F562" s="2">
        <v>561.90201151655992</v>
      </c>
      <c r="G562" s="2">
        <v>5135.1106720514135</v>
      </c>
      <c r="H562" s="2">
        <v>8423.8804466530619</v>
      </c>
      <c r="I562" s="2">
        <v>4294.1281000398103</v>
      </c>
    </row>
    <row r="563" spans="1:9" x14ac:dyDescent="0.15">
      <c r="A563" s="1">
        <v>25</v>
      </c>
      <c r="B563" s="1" t="s">
        <v>145</v>
      </c>
      <c r="C563" s="1">
        <v>8</v>
      </c>
      <c r="D563" s="1" t="s">
        <v>21</v>
      </c>
      <c r="E563" s="2">
        <v>28606.213267638057</v>
      </c>
      <c r="F563" s="2">
        <v>86234.905817658175</v>
      </c>
      <c r="G563" s="2">
        <v>185854.0163504364</v>
      </c>
      <c r="H563" s="2">
        <v>164601.12480475969</v>
      </c>
      <c r="I563" s="2">
        <v>214842.7622586936</v>
      </c>
    </row>
    <row r="564" spans="1:9" x14ac:dyDescent="0.15">
      <c r="A564" s="1">
        <v>25</v>
      </c>
      <c r="B564" s="1" t="s">
        <v>145</v>
      </c>
      <c r="C564" s="1">
        <v>9</v>
      </c>
      <c r="D564" s="1" t="s">
        <v>22</v>
      </c>
      <c r="E564" s="2">
        <v>9966.8416148730903</v>
      </c>
      <c r="F564" s="2">
        <v>29930.251199011753</v>
      </c>
      <c r="G564" s="2">
        <v>48695.588161850697</v>
      </c>
      <c r="H564" s="2">
        <v>45337.096297139375</v>
      </c>
      <c r="I564" s="2">
        <v>45597.315365216993</v>
      </c>
    </row>
    <row r="565" spans="1:9" x14ac:dyDescent="0.15">
      <c r="A565" s="1">
        <v>25</v>
      </c>
      <c r="B565" s="1" t="s">
        <v>145</v>
      </c>
      <c r="C565" s="1">
        <v>10</v>
      </c>
      <c r="D565" s="1" t="s">
        <v>23</v>
      </c>
      <c r="E565" s="2">
        <v>8251.9309194279649</v>
      </c>
      <c r="F565" s="2">
        <v>40398.877175805887</v>
      </c>
      <c r="G565" s="2">
        <v>131171.04620854359</v>
      </c>
      <c r="H565" s="2">
        <v>118541.59313931954</v>
      </c>
      <c r="I565" s="2">
        <v>102088.41555119767</v>
      </c>
    </row>
    <row r="566" spans="1:9" x14ac:dyDescent="0.15">
      <c r="A566" s="1">
        <v>25</v>
      </c>
      <c r="B566" s="1" t="s">
        <v>145</v>
      </c>
      <c r="C566" s="1">
        <v>11</v>
      </c>
      <c r="D566" s="1" t="s">
        <v>24</v>
      </c>
      <c r="E566" s="2">
        <v>19627.81827267088</v>
      </c>
      <c r="F566" s="2">
        <v>91412.538587623727</v>
      </c>
      <c r="G566" s="2">
        <v>217758.31712741891</v>
      </c>
      <c r="H566" s="2">
        <v>230699.95011934868</v>
      </c>
      <c r="I566" s="2">
        <v>305225.60195810883</v>
      </c>
    </row>
    <row r="567" spans="1:9" x14ac:dyDescent="0.15">
      <c r="A567" s="1">
        <v>25</v>
      </c>
      <c r="B567" s="1" t="s">
        <v>145</v>
      </c>
      <c r="C567" s="1">
        <v>12</v>
      </c>
      <c r="D567" s="1" t="s">
        <v>25</v>
      </c>
      <c r="E567" s="2">
        <v>32214.612441164252</v>
      </c>
      <c r="F567" s="2">
        <v>208141.17824274686</v>
      </c>
      <c r="G567" s="2">
        <v>786384.97233535338</v>
      </c>
      <c r="H567" s="2">
        <v>662463.58609602577</v>
      </c>
      <c r="I567" s="2">
        <v>313535.46350599552</v>
      </c>
    </row>
    <row r="568" spans="1:9" x14ac:dyDescent="0.15">
      <c r="A568" s="1">
        <v>25</v>
      </c>
      <c r="B568" s="1" t="s">
        <v>145</v>
      </c>
      <c r="C568" s="1">
        <v>13</v>
      </c>
      <c r="D568" s="1" t="s">
        <v>26</v>
      </c>
      <c r="E568" s="2">
        <v>8014.255635285439</v>
      </c>
      <c r="F568" s="2">
        <v>46325.589276846724</v>
      </c>
      <c r="G568" s="2">
        <v>115887.73617260272</v>
      </c>
      <c r="H568" s="2">
        <v>209541.02174036182</v>
      </c>
      <c r="I568" s="2">
        <v>230715.58017736344</v>
      </c>
    </row>
    <row r="569" spans="1:9" x14ac:dyDescent="0.15">
      <c r="A569" s="1">
        <v>25</v>
      </c>
      <c r="B569" s="1" t="s">
        <v>145</v>
      </c>
      <c r="C569" s="1">
        <v>14</v>
      </c>
      <c r="D569" s="1" t="s">
        <v>27</v>
      </c>
      <c r="E569" s="2">
        <v>1675.2477369969306</v>
      </c>
      <c r="F569" s="2">
        <v>6316.0400491663286</v>
      </c>
      <c r="G569" s="2">
        <v>25587.681032679917</v>
      </c>
      <c r="H569" s="2">
        <v>33518.781680300897</v>
      </c>
      <c r="I569" s="2">
        <v>28575.653746592998</v>
      </c>
    </row>
    <row r="570" spans="1:9" x14ac:dyDescent="0.15">
      <c r="A570" s="1">
        <v>25</v>
      </c>
      <c r="B570" s="1" t="s">
        <v>145</v>
      </c>
      <c r="C570" s="1">
        <v>15</v>
      </c>
      <c r="D570" s="1" t="s">
        <v>28</v>
      </c>
      <c r="E570" s="2">
        <v>26339.419418173267</v>
      </c>
      <c r="F570" s="2">
        <v>117958.03992113669</v>
      </c>
      <c r="G570" s="2">
        <v>286234.15982005268</v>
      </c>
      <c r="H570" s="2">
        <v>258866.46896979905</v>
      </c>
      <c r="I570" s="2">
        <v>263016.96822101262</v>
      </c>
    </row>
    <row r="571" spans="1:9" x14ac:dyDescent="0.15">
      <c r="A571" s="1">
        <v>25</v>
      </c>
      <c r="B571" s="1" t="s">
        <v>144</v>
      </c>
      <c r="C571" s="1">
        <v>16</v>
      </c>
      <c r="D571" s="1" t="s">
        <v>11</v>
      </c>
      <c r="E571" s="2">
        <v>74854.950760486157</v>
      </c>
      <c r="F571" s="2">
        <v>238708.88323517636</v>
      </c>
      <c r="G571" s="2">
        <v>478006.62931611348</v>
      </c>
      <c r="H571" s="2">
        <v>407652.34280057659</v>
      </c>
      <c r="I571" s="2">
        <v>297811.69478564238</v>
      </c>
    </row>
    <row r="572" spans="1:9" x14ac:dyDescent="0.15">
      <c r="A572" s="1">
        <v>25</v>
      </c>
      <c r="B572" s="1" t="s">
        <v>144</v>
      </c>
      <c r="C572" s="1">
        <v>17</v>
      </c>
      <c r="D572" s="1" t="s">
        <v>12</v>
      </c>
      <c r="E572" s="2">
        <v>5828.4732749798604</v>
      </c>
      <c r="F572" s="2">
        <v>37734.620800496894</v>
      </c>
      <c r="G572" s="2">
        <v>66145.644398701959</v>
      </c>
      <c r="H572" s="2">
        <v>102489.28648347351</v>
      </c>
      <c r="I572" s="2">
        <v>101518.56298991755</v>
      </c>
    </row>
    <row r="573" spans="1:9" x14ac:dyDescent="0.15">
      <c r="A573" s="1">
        <v>25</v>
      </c>
      <c r="B573" s="1" t="s">
        <v>144</v>
      </c>
      <c r="C573" s="1">
        <v>18</v>
      </c>
      <c r="D573" s="1" t="s">
        <v>13</v>
      </c>
      <c r="E573" s="2">
        <v>49433.299339307167</v>
      </c>
      <c r="F573" s="2">
        <v>174828.65204690266</v>
      </c>
      <c r="G573" s="2">
        <v>297493.19961573067</v>
      </c>
      <c r="H573" s="2">
        <v>384799.60495493375</v>
      </c>
      <c r="I573" s="2">
        <v>306911.28044146497</v>
      </c>
    </row>
    <row r="574" spans="1:9" x14ac:dyDescent="0.15">
      <c r="A574" s="1">
        <v>25</v>
      </c>
      <c r="B574" s="1" t="s">
        <v>144</v>
      </c>
      <c r="C574" s="1">
        <v>19</v>
      </c>
      <c r="D574" s="1" t="s">
        <v>14</v>
      </c>
      <c r="E574" s="2">
        <v>16570.978221120928</v>
      </c>
      <c r="F574" s="2">
        <v>76510.369342185761</v>
      </c>
      <c r="G574" s="2">
        <v>165116.25929315278</v>
      </c>
      <c r="H574" s="2">
        <v>179327.98831063876</v>
      </c>
      <c r="I574" s="2">
        <v>163376.36329360103</v>
      </c>
    </row>
    <row r="575" spans="1:9" x14ac:dyDescent="0.15">
      <c r="A575" s="1">
        <v>25</v>
      </c>
      <c r="B575" s="1" t="s">
        <v>144</v>
      </c>
      <c r="C575" s="1">
        <v>20</v>
      </c>
      <c r="D575" s="1" t="s">
        <v>15</v>
      </c>
      <c r="E575" s="2">
        <v>6764.8757339820786</v>
      </c>
      <c r="F575" s="2">
        <v>33919.549235931416</v>
      </c>
      <c r="G575" s="2">
        <v>64154.562930506596</v>
      </c>
      <c r="H575" s="2">
        <v>81146.95849722522</v>
      </c>
      <c r="I575" s="2">
        <v>97065.160006495033</v>
      </c>
    </row>
    <row r="576" spans="1:9" x14ac:dyDescent="0.15">
      <c r="A576" s="1">
        <v>25</v>
      </c>
      <c r="B576" s="1" t="s">
        <v>144</v>
      </c>
      <c r="C576" s="1">
        <v>21</v>
      </c>
      <c r="D576" s="1" t="s">
        <v>16</v>
      </c>
      <c r="E576" s="2">
        <v>47543.814254867808</v>
      </c>
      <c r="F576" s="2">
        <v>121757.50210005441</v>
      </c>
      <c r="G576" s="2">
        <v>225372.99121740487</v>
      </c>
      <c r="H576" s="2">
        <v>279369.19285912102</v>
      </c>
      <c r="I576" s="2">
        <v>286765.05158778775</v>
      </c>
    </row>
    <row r="577" spans="1:9" x14ac:dyDescent="0.15">
      <c r="A577" s="1">
        <v>25</v>
      </c>
      <c r="B577" s="1" t="s">
        <v>143</v>
      </c>
      <c r="C577" s="1">
        <v>22</v>
      </c>
      <c r="D577" s="1" t="s">
        <v>8</v>
      </c>
      <c r="E577" s="2">
        <v>51756.701605930823</v>
      </c>
      <c r="F577" s="2">
        <v>256355.53349692895</v>
      </c>
      <c r="G577" s="2">
        <v>530245.68099239049</v>
      </c>
      <c r="H577" s="2">
        <v>839558.15248632955</v>
      </c>
      <c r="I577" s="2">
        <v>1049008.7985913591</v>
      </c>
    </row>
    <row r="578" spans="1:9" x14ac:dyDescent="0.15">
      <c r="A578" s="1">
        <v>25</v>
      </c>
      <c r="B578" s="1" t="s">
        <v>143</v>
      </c>
      <c r="C578" s="1">
        <v>23</v>
      </c>
      <c r="D578" s="1" t="s">
        <v>29</v>
      </c>
      <c r="E578" s="2">
        <v>45850.830470300949</v>
      </c>
      <c r="F578" s="2">
        <v>206654.43506754754</v>
      </c>
      <c r="G578" s="2">
        <v>358356.06950322061</v>
      </c>
      <c r="H578" s="2">
        <v>465394.75001716171</v>
      </c>
      <c r="I578" s="2">
        <v>473280.57211364259</v>
      </c>
    </row>
    <row r="579" spans="1:9" x14ac:dyDescent="0.15">
      <c r="A579" s="1">
        <v>26</v>
      </c>
      <c r="B579" s="1" t="s">
        <v>241</v>
      </c>
      <c r="C579" s="1">
        <v>1</v>
      </c>
      <c r="D579" s="1" t="s">
        <v>9</v>
      </c>
      <c r="E579" s="2">
        <v>40010.555189792096</v>
      </c>
      <c r="F579" s="2">
        <v>69376.955993930242</v>
      </c>
      <c r="G579" s="2">
        <v>66516.917731264926</v>
      </c>
      <c r="H579" s="2">
        <v>64962.68803662678</v>
      </c>
      <c r="I579" s="2">
        <v>44166.360416583593</v>
      </c>
    </row>
    <row r="580" spans="1:9" x14ac:dyDescent="0.15">
      <c r="A580" s="1">
        <v>26</v>
      </c>
      <c r="B580" s="1" t="s">
        <v>242</v>
      </c>
      <c r="C580" s="1">
        <v>2</v>
      </c>
      <c r="D580" s="1" t="s">
        <v>10</v>
      </c>
      <c r="E580" s="2">
        <v>5316.1570037860838</v>
      </c>
      <c r="F580" s="2">
        <v>10052.259523308967</v>
      </c>
      <c r="G580" s="2">
        <v>12009.537970051259</v>
      </c>
      <c r="H580" s="2">
        <v>6518.6603009023556</v>
      </c>
      <c r="I580" s="2">
        <v>1570.7072462873973</v>
      </c>
    </row>
    <row r="581" spans="1:9" x14ac:dyDescent="0.15">
      <c r="A581" s="1">
        <v>26</v>
      </c>
      <c r="B581" s="1" t="s">
        <v>243</v>
      </c>
      <c r="C581" s="1">
        <v>3</v>
      </c>
      <c r="D581" s="1" t="s">
        <v>17</v>
      </c>
      <c r="E581" s="2">
        <v>119432.23591862296</v>
      </c>
      <c r="F581" s="2">
        <v>348393.26570137299</v>
      </c>
      <c r="G581" s="2">
        <v>471106.27821392205</v>
      </c>
      <c r="H581" s="2">
        <v>634389.26142642717</v>
      </c>
      <c r="I581" s="2">
        <v>891531.89040052809</v>
      </c>
    </row>
    <row r="582" spans="1:9" x14ac:dyDescent="0.15">
      <c r="A582" s="1">
        <v>26</v>
      </c>
      <c r="B582" s="1" t="s">
        <v>244</v>
      </c>
      <c r="C582" s="1">
        <v>4</v>
      </c>
      <c r="D582" s="1" t="s">
        <v>18</v>
      </c>
      <c r="E582" s="2">
        <v>195940.24583240034</v>
      </c>
      <c r="F582" s="2">
        <v>304728.80681802257</v>
      </c>
      <c r="G582" s="2">
        <v>306609.36064376793</v>
      </c>
      <c r="H582" s="2">
        <v>128498.39424792415</v>
      </c>
      <c r="I582" s="2">
        <v>41965.812006293621</v>
      </c>
    </row>
    <row r="583" spans="1:9" x14ac:dyDescent="0.15">
      <c r="A583" s="1">
        <v>26</v>
      </c>
      <c r="B583" s="1" t="s">
        <v>245</v>
      </c>
      <c r="C583" s="1">
        <v>5</v>
      </c>
      <c r="D583" s="1" t="s">
        <v>19</v>
      </c>
      <c r="E583" s="2">
        <v>13498.477513358655</v>
      </c>
      <c r="F583" s="2">
        <v>40048.515821732217</v>
      </c>
      <c r="G583" s="2">
        <v>56411.515035914359</v>
      </c>
      <c r="H583" s="2">
        <v>34842.210262474255</v>
      </c>
      <c r="I583" s="2">
        <v>32515.166080997493</v>
      </c>
    </row>
    <row r="584" spans="1:9" x14ac:dyDescent="0.15">
      <c r="A584" s="1">
        <v>26</v>
      </c>
      <c r="B584" s="1" t="s">
        <v>245</v>
      </c>
      <c r="C584" s="1">
        <v>6</v>
      </c>
      <c r="D584" s="1" t="s">
        <v>3</v>
      </c>
      <c r="E584" s="2">
        <v>32373.039315682821</v>
      </c>
      <c r="F584" s="2">
        <v>43899.070979279873</v>
      </c>
      <c r="G584" s="2">
        <v>81134.471574261435</v>
      </c>
      <c r="H584" s="2">
        <v>63767.386963578312</v>
      </c>
      <c r="I584" s="2">
        <v>64392.239257251269</v>
      </c>
    </row>
    <row r="585" spans="1:9" x14ac:dyDescent="0.15">
      <c r="A585" s="1">
        <v>26</v>
      </c>
      <c r="B585" s="1" t="s">
        <v>245</v>
      </c>
      <c r="C585" s="1">
        <v>7</v>
      </c>
      <c r="D585" s="1" t="s">
        <v>20</v>
      </c>
      <c r="E585" s="2">
        <v>2552.9418335106247</v>
      </c>
      <c r="F585" s="2">
        <v>530.21687654920527</v>
      </c>
      <c r="G585" s="2">
        <v>6163.2481077523917</v>
      </c>
      <c r="H585" s="2">
        <v>3975.2212352585757</v>
      </c>
      <c r="I585" s="2">
        <v>5708.1035544033557</v>
      </c>
    </row>
    <row r="586" spans="1:9" x14ac:dyDescent="0.15">
      <c r="A586" s="1">
        <v>26</v>
      </c>
      <c r="B586" s="1" t="s">
        <v>245</v>
      </c>
      <c r="C586" s="1">
        <v>8</v>
      </c>
      <c r="D586" s="1" t="s">
        <v>21</v>
      </c>
      <c r="E586" s="2">
        <v>21091.382643225137</v>
      </c>
      <c r="F586" s="2">
        <v>59064.15611220173</v>
      </c>
      <c r="G586" s="2">
        <v>134280.7460426683</v>
      </c>
      <c r="H586" s="2">
        <v>96600.556352983287</v>
      </c>
      <c r="I586" s="2">
        <v>78770.208259206789</v>
      </c>
    </row>
    <row r="587" spans="1:9" x14ac:dyDescent="0.15">
      <c r="A587" s="1">
        <v>26</v>
      </c>
      <c r="B587" s="1" t="s">
        <v>245</v>
      </c>
      <c r="C587" s="1">
        <v>9</v>
      </c>
      <c r="D587" s="1" t="s">
        <v>22</v>
      </c>
      <c r="E587" s="2">
        <v>15791.023367503465</v>
      </c>
      <c r="F587" s="2">
        <v>38342.60491224689</v>
      </c>
      <c r="G587" s="2">
        <v>57391.592715595689</v>
      </c>
      <c r="H587" s="2">
        <v>41112.764552508248</v>
      </c>
      <c r="I587" s="2">
        <v>21830.153317770368</v>
      </c>
    </row>
    <row r="588" spans="1:9" x14ac:dyDescent="0.15">
      <c r="A588" s="1">
        <v>26</v>
      </c>
      <c r="B588" s="1" t="s">
        <v>245</v>
      </c>
      <c r="C588" s="1">
        <v>10</v>
      </c>
      <c r="D588" s="1" t="s">
        <v>23</v>
      </c>
      <c r="E588" s="2">
        <v>18636.344554723484</v>
      </c>
      <c r="F588" s="2">
        <v>48886.781808607222</v>
      </c>
      <c r="G588" s="2">
        <v>98752.295417513902</v>
      </c>
      <c r="H588" s="2">
        <v>88238.272623761994</v>
      </c>
      <c r="I588" s="2">
        <v>57149.85417500636</v>
      </c>
    </row>
    <row r="589" spans="1:9" x14ac:dyDescent="0.15">
      <c r="A589" s="1">
        <v>26</v>
      </c>
      <c r="B589" s="1" t="s">
        <v>246</v>
      </c>
      <c r="C589" s="1">
        <v>11</v>
      </c>
      <c r="D589" s="1" t="s">
        <v>24</v>
      </c>
      <c r="E589" s="2">
        <v>38028.481269343523</v>
      </c>
      <c r="F589" s="2">
        <v>79309.241529614141</v>
      </c>
      <c r="G589" s="2">
        <v>209691.53574436056</v>
      </c>
      <c r="H589" s="2">
        <v>204621.11483763193</v>
      </c>
      <c r="I589" s="2">
        <v>171562.30138696311</v>
      </c>
    </row>
    <row r="590" spans="1:9" x14ac:dyDescent="0.15">
      <c r="A590" s="1">
        <v>26</v>
      </c>
      <c r="B590" s="1" t="s">
        <v>245</v>
      </c>
      <c r="C590" s="1">
        <v>12</v>
      </c>
      <c r="D590" s="1" t="s">
        <v>25</v>
      </c>
      <c r="E590" s="2">
        <v>82627.402398343736</v>
      </c>
      <c r="F590" s="2">
        <v>235971.71849900205</v>
      </c>
      <c r="G590" s="2">
        <v>371112.890254559</v>
      </c>
      <c r="H590" s="2">
        <v>436649.1918137279</v>
      </c>
      <c r="I590" s="2">
        <v>252430.87538272628</v>
      </c>
    </row>
    <row r="591" spans="1:9" x14ac:dyDescent="0.15">
      <c r="A591" s="1">
        <v>26</v>
      </c>
      <c r="B591" s="1" t="s">
        <v>246</v>
      </c>
      <c r="C591" s="1">
        <v>13</v>
      </c>
      <c r="D591" s="1" t="s">
        <v>26</v>
      </c>
      <c r="E591" s="2">
        <v>28837.341771760526</v>
      </c>
      <c r="F591" s="2">
        <v>98702.467814129981</v>
      </c>
      <c r="G591" s="2">
        <v>153602.45190809277</v>
      </c>
      <c r="H591" s="2">
        <v>167370.38203015283</v>
      </c>
      <c r="I591" s="2">
        <v>120105.77363835012</v>
      </c>
    </row>
    <row r="592" spans="1:9" x14ac:dyDescent="0.15">
      <c r="A592" s="1">
        <v>26</v>
      </c>
      <c r="B592" s="1" t="s">
        <v>245</v>
      </c>
      <c r="C592" s="1">
        <v>14</v>
      </c>
      <c r="D592" s="1" t="s">
        <v>27</v>
      </c>
      <c r="E592" s="2">
        <v>8625.13644294406</v>
      </c>
      <c r="F592" s="2">
        <v>32704.097624573744</v>
      </c>
      <c r="G592" s="2">
        <v>93438.661842056186</v>
      </c>
      <c r="H592" s="2">
        <v>83025.004252537343</v>
      </c>
      <c r="I592" s="2">
        <v>68755.726788521439</v>
      </c>
    </row>
    <row r="593" spans="1:9" x14ac:dyDescent="0.15">
      <c r="A593" s="1">
        <v>26</v>
      </c>
      <c r="B593" s="1" t="s">
        <v>245</v>
      </c>
      <c r="C593" s="1">
        <v>15</v>
      </c>
      <c r="D593" s="1" t="s">
        <v>28</v>
      </c>
      <c r="E593" s="2">
        <v>48749.070364241328</v>
      </c>
      <c r="F593" s="2">
        <v>150497.16561496348</v>
      </c>
      <c r="G593" s="2">
        <v>359448.0973942313</v>
      </c>
      <c r="H593" s="2">
        <v>304213.73836206982</v>
      </c>
      <c r="I593" s="2">
        <v>241915.88637785433</v>
      </c>
    </row>
    <row r="594" spans="1:9" x14ac:dyDescent="0.15">
      <c r="A594" s="1">
        <v>26</v>
      </c>
      <c r="B594" s="1" t="s">
        <v>247</v>
      </c>
      <c r="C594" s="1">
        <v>16</v>
      </c>
      <c r="D594" s="1" t="s">
        <v>11</v>
      </c>
      <c r="E594" s="2">
        <v>123725.4974465797</v>
      </c>
      <c r="F594" s="2">
        <v>388781.61658230488</v>
      </c>
      <c r="G594" s="2">
        <v>691254.09724580718</v>
      </c>
      <c r="H594" s="2">
        <v>691326.67911561416</v>
      </c>
      <c r="I594" s="2">
        <v>465321.07539945195</v>
      </c>
    </row>
    <row r="595" spans="1:9" x14ac:dyDescent="0.15">
      <c r="A595" s="1">
        <v>26</v>
      </c>
      <c r="B595" s="1" t="s">
        <v>248</v>
      </c>
      <c r="C595" s="1">
        <v>17</v>
      </c>
      <c r="D595" s="1" t="s">
        <v>12</v>
      </c>
      <c r="E595" s="2">
        <v>31802.823747899212</v>
      </c>
      <c r="F595" s="2">
        <v>95451.701410013877</v>
      </c>
      <c r="G595" s="2">
        <v>192301.64292522692</v>
      </c>
      <c r="H595" s="2">
        <v>217536.78688960822</v>
      </c>
      <c r="I595" s="2">
        <v>244330.79616110888</v>
      </c>
    </row>
    <row r="596" spans="1:9" x14ac:dyDescent="0.15">
      <c r="A596" s="1">
        <v>26</v>
      </c>
      <c r="B596" s="1" t="s">
        <v>248</v>
      </c>
      <c r="C596" s="1">
        <v>18</v>
      </c>
      <c r="D596" s="1" t="s">
        <v>13</v>
      </c>
      <c r="E596" s="2">
        <v>172551.77220729031</v>
      </c>
      <c r="F596" s="2">
        <v>821445.93820151035</v>
      </c>
      <c r="G596" s="2">
        <v>1194850.8578393292</v>
      </c>
      <c r="H596" s="2">
        <v>1230185.4770498981</v>
      </c>
      <c r="I596" s="2">
        <v>1153081.3749962104</v>
      </c>
    </row>
    <row r="597" spans="1:9" x14ac:dyDescent="0.15">
      <c r="A597" s="1">
        <v>26</v>
      </c>
      <c r="B597" s="1" t="s">
        <v>247</v>
      </c>
      <c r="C597" s="1">
        <v>19</v>
      </c>
      <c r="D597" s="1" t="s">
        <v>14</v>
      </c>
      <c r="E597" s="2">
        <v>78107.355034361331</v>
      </c>
      <c r="F597" s="2">
        <v>266058.42375707848</v>
      </c>
      <c r="G597" s="2">
        <v>541801.15303328156</v>
      </c>
      <c r="H597" s="2">
        <v>471670.05684023193</v>
      </c>
      <c r="I597" s="2">
        <v>399193.05565699725</v>
      </c>
    </row>
    <row r="598" spans="1:9" x14ac:dyDescent="0.15">
      <c r="A598" s="1">
        <v>26</v>
      </c>
      <c r="B598" s="1" t="s">
        <v>247</v>
      </c>
      <c r="C598" s="1">
        <v>20</v>
      </c>
      <c r="D598" s="1" t="s">
        <v>15</v>
      </c>
      <c r="E598" s="2">
        <v>20859.968298213043</v>
      </c>
      <c r="F598" s="2">
        <v>112535.19739091587</v>
      </c>
      <c r="G598" s="2">
        <v>185813.42445122774</v>
      </c>
      <c r="H598" s="2">
        <v>156520.42389951329</v>
      </c>
      <c r="I598" s="2">
        <v>173638.06919345679</v>
      </c>
    </row>
    <row r="599" spans="1:9" x14ac:dyDescent="0.15">
      <c r="A599" s="1">
        <v>26</v>
      </c>
      <c r="B599" s="1" t="s">
        <v>247</v>
      </c>
      <c r="C599" s="1">
        <v>21</v>
      </c>
      <c r="D599" s="1" t="s">
        <v>16</v>
      </c>
      <c r="E599" s="2">
        <v>113649.47658281098</v>
      </c>
      <c r="F599" s="2">
        <v>330245.35761517467</v>
      </c>
      <c r="G599" s="2">
        <v>453508.02377751033</v>
      </c>
      <c r="H599" s="2">
        <v>553277.85654441093</v>
      </c>
      <c r="I599" s="2">
        <v>539153.72978093987</v>
      </c>
    </row>
    <row r="600" spans="1:9" x14ac:dyDescent="0.15">
      <c r="A600" s="1">
        <v>26</v>
      </c>
      <c r="B600" s="1" t="s">
        <v>240</v>
      </c>
      <c r="C600" s="1">
        <v>22</v>
      </c>
      <c r="D600" s="1" t="s">
        <v>8</v>
      </c>
      <c r="E600" s="2">
        <v>169921.80113679153</v>
      </c>
      <c r="F600" s="2">
        <v>813419.27024564741</v>
      </c>
      <c r="G600" s="2">
        <v>1440699.9835325098</v>
      </c>
      <c r="H600" s="2">
        <v>1920010.7451294595</v>
      </c>
      <c r="I600" s="2">
        <v>2209522.2773033348</v>
      </c>
    </row>
    <row r="601" spans="1:9" x14ac:dyDescent="0.15">
      <c r="A601" s="1">
        <v>26</v>
      </c>
      <c r="B601" s="1" t="s">
        <v>240</v>
      </c>
      <c r="C601" s="1">
        <v>23</v>
      </c>
      <c r="D601" s="1" t="s">
        <v>29</v>
      </c>
      <c r="E601" s="2">
        <v>100911.81712628534</v>
      </c>
      <c r="F601" s="2">
        <v>445999.58254987118</v>
      </c>
      <c r="G601" s="2">
        <v>711070.60249386006</v>
      </c>
      <c r="H601" s="2">
        <v>945474.85378385149</v>
      </c>
      <c r="I601" s="2">
        <v>940326.13540538168</v>
      </c>
    </row>
    <row r="602" spans="1:9" x14ac:dyDescent="0.15">
      <c r="A602" s="1">
        <v>27</v>
      </c>
      <c r="B602" s="1" t="s">
        <v>250</v>
      </c>
      <c r="C602" s="1">
        <v>1</v>
      </c>
      <c r="D602" s="1" t="s">
        <v>9</v>
      </c>
      <c r="E602" s="2">
        <v>32178.266455004097</v>
      </c>
      <c r="F602" s="2">
        <v>47840.8050231573</v>
      </c>
      <c r="G602" s="2">
        <v>56152.780405510042</v>
      </c>
      <c r="H602" s="2">
        <v>44500.452362515505</v>
      </c>
      <c r="I602" s="2">
        <v>40538.126881231627</v>
      </c>
    </row>
    <row r="603" spans="1:9" x14ac:dyDescent="0.15">
      <c r="A603" s="1">
        <v>27</v>
      </c>
      <c r="B603" s="1" t="s">
        <v>251</v>
      </c>
      <c r="C603" s="1">
        <v>2</v>
      </c>
      <c r="D603" s="1" t="s">
        <v>10</v>
      </c>
      <c r="E603" s="2">
        <v>3076.4872965665468</v>
      </c>
      <c r="F603" s="2">
        <v>8659.8373820232628</v>
      </c>
      <c r="G603" s="2">
        <v>7084.1155153248674</v>
      </c>
      <c r="H603" s="2">
        <v>2660.849391747548</v>
      </c>
      <c r="I603" s="2">
        <v>1354.18232214615</v>
      </c>
    </row>
    <row r="604" spans="1:9" x14ac:dyDescent="0.15">
      <c r="A604" s="1">
        <v>27</v>
      </c>
      <c r="B604" s="1" t="s">
        <v>252</v>
      </c>
      <c r="C604" s="1">
        <v>3</v>
      </c>
      <c r="D604" s="1" t="s">
        <v>17</v>
      </c>
      <c r="E604" s="2">
        <v>259287.17263982852</v>
      </c>
      <c r="F604" s="2">
        <v>498338.92307348386</v>
      </c>
      <c r="G604" s="2">
        <v>685656.91904597322</v>
      </c>
      <c r="H604" s="2">
        <v>686385.03221963439</v>
      </c>
      <c r="I604" s="2">
        <v>586954.46103758703</v>
      </c>
    </row>
    <row r="605" spans="1:9" x14ac:dyDescent="0.15">
      <c r="A605" s="1">
        <v>27</v>
      </c>
      <c r="B605" s="1" t="s">
        <v>253</v>
      </c>
      <c r="C605" s="1">
        <v>4</v>
      </c>
      <c r="D605" s="1" t="s">
        <v>18</v>
      </c>
      <c r="E605" s="2">
        <v>276060.43097924284</v>
      </c>
      <c r="F605" s="2">
        <v>416886.97670521936</v>
      </c>
      <c r="G605" s="2">
        <v>525259.95495137619</v>
      </c>
      <c r="H605" s="2">
        <v>264169.13759007794</v>
      </c>
      <c r="I605" s="2">
        <v>129134.44490567921</v>
      </c>
    </row>
    <row r="606" spans="1:9" x14ac:dyDescent="0.15">
      <c r="A606" s="1">
        <v>27</v>
      </c>
      <c r="B606" s="1" t="s">
        <v>252</v>
      </c>
      <c r="C606" s="1">
        <v>5</v>
      </c>
      <c r="D606" s="1" t="s">
        <v>19</v>
      </c>
      <c r="E606" s="2">
        <v>87748.969578558012</v>
      </c>
      <c r="F606" s="2">
        <v>206359.13306386542</v>
      </c>
      <c r="G606" s="2">
        <v>323513.17827878037</v>
      </c>
      <c r="H606" s="2">
        <v>196962.89939537391</v>
      </c>
      <c r="I606" s="2">
        <v>122134.27553930569</v>
      </c>
    </row>
    <row r="607" spans="1:9" x14ac:dyDescent="0.15">
      <c r="A607" s="1">
        <v>27</v>
      </c>
      <c r="B607" s="1" t="s">
        <v>252</v>
      </c>
      <c r="C607" s="1">
        <v>6</v>
      </c>
      <c r="D607" s="1" t="s">
        <v>3</v>
      </c>
      <c r="E607" s="2">
        <v>220941.59727735742</v>
      </c>
      <c r="F607" s="2">
        <v>569525.09277062141</v>
      </c>
      <c r="G607" s="2">
        <v>886967.39486225217</v>
      </c>
      <c r="H607" s="2">
        <v>819355.87974585325</v>
      </c>
      <c r="I607" s="2">
        <v>810697.90843921644</v>
      </c>
    </row>
    <row r="608" spans="1:9" x14ac:dyDescent="0.15">
      <c r="A608" s="1">
        <v>27</v>
      </c>
      <c r="B608" s="1" t="s">
        <v>252</v>
      </c>
      <c r="C608" s="1">
        <v>7</v>
      </c>
      <c r="D608" s="1" t="s">
        <v>20</v>
      </c>
      <c r="E608" s="2">
        <v>105514.3288828519</v>
      </c>
      <c r="F608" s="2">
        <v>496665.66970122757</v>
      </c>
      <c r="G608" s="2">
        <v>408997.9969140818</v>
      </c>
      <c r="H608" s="2">
        <v>489960.52268309629</v>
      </c>
      <c r="I608" s="2">
        <v>495341.74195660744</v>
      </c>
    </row>
    <row r="609" spans="1:9" x14ac:dyDescent="0.15">
      <c r="A609" s="1">
        <v>27</v>
      </c>
      <c r="B609" s="1" t="s">
        <v>252</v>
      </c>
      <c r="C609" s="1">
        <v>8</v>
      </c>
      <c r="D609" s="1" t="s">
        <v>21</v>
      </c>
      <c r="E609" s="2">
        <v>58831.531267682782</v>
      </c>
      <c r="F609" s="2">
        <v>96971.087260265136</v>
      </c>
      <c r="G609" s="2">
        <v>139117.39658146288</v>
      </c>
      <c r="H609" s="2">
        <v>111868.75126046553</v>
      </c>
      <c r="I609" s="2">
        <v>109767.4012886454</v>
      </c>
    </row>
    <row r="610" spans="1:9" x14ac:dyDescent="0.15">
      <c r="A610" s="1">
        <v>27</v>
      </c>
      <c r="B610" s="1" t="s">
        <v>252</v>
      </c>
      <c r="C610" s="1">
        <v>9</v>
      </c>
      <c r="D610" s="1" t="s">
        <v>22</v>
      </c>
      <c r="E610" s="2">
        <v>373438.71034722863</v>
      </c>
      <c r="F610" s="2">
        <v>749352.40518528782</v>
      </c>
      <c r="G610" s="2">
        <v>824455.67444062873</v>
      </c>
      <c r="H610" s="2">
        <v>380069.26114284102</v>
      </c>
      <c r="I610" s="2">
        <v>279533.64745690714</v>
      </c>
    </row>
    <row r="611" spans="1:9" x14ac:dyDescent="0.15">
      <c r="A611" s="1">
        <v>27</v>
      </c>
      <c r="B611" s="1" t="s">
        <v>252</v>
      </c>
      <c r="C611" s="1">
        <v>10</v>
      </c>
      <c r="D611" s="1" t="s">
        <v>23</v>
      </c>
      <c r="E611" s="2">
        <v>252488.49799757151</v>
      </c>
      <c r="F611" s="2">
        <v>579378.86952754017</v>
      </c>
      <c r="G611" s="2">
        <v>970603.93632741598</v>
      </c>
      <c r="H611" s="2">
        <v>679880.00740767631</v>
      </c>
      <c r="I611" s="2">
        <v>443471.62360956706</v>
      </c>
    </row>
    <row r="612" spans="1:9" x14ac:dyDescent="0.15">
      <c r="A612" s="1">
        <v>27</v>
      </c>
      <c r="B612" s="1" t="s">
        <v>253</v>
      </c>
      <c r="C612" s="1">
        <v>11</v>
      </c>
      <c r="D612" s="1" t="s">
        <v>24</v>
      </c>
      <c r="E612" s="2">
        <v>319959.73044913862</v>
      </c>
      <c r="F612" s="2">
        <v>714433.44095741003</v>
      </c>
      <c r="G612" s="2">
        <v>1301690.6188519597</v>
      </c>
      <c r="H612" s="2">
        <v>841301.18097585835</v>
      </c>
      <c r="I612" s="2">
        <v>624913.48209375003</v>
      </c>
    </row>
    <row r="613" spans="1:9" x14ac:dyDescent="0.15">
      <c r="A613" s="1">
        <v>27</v>
      </c>
      <c r="B613" s="1" t="s">
        <v>253</v>
      </c>
      <c r="C613" s="1">
        <v>12</v>
      </c>
      <c r="D613" s="1" t="s">
        <v>25</v>
      </c>
      <c r="E613" s="2">
        <v>242974.43338336432</v>
      </c>
      <c r="F613" s="2">
        <v>493903.16239801078</v>
      </c>
      <c r="G613" s="2">
        <v>838561.71237270301</v>
      </c>
      <c r="H613" s="2">
        <v>698726.21934734716</v>
      </c>
      <c r="I613" s="2">
        <v>664363.74036125327</v>
      </c>
    </row>
    <row r="614" spans="1:9" x14ac:dyDescent="0.15">
      <c r="A614" s="1">
        <v>27</v>
      </c>
      <c r="B614" s="1" t="s">
        <v>252</v>
      </c>
      <c r="C614" s="1">
        <v>13</v>
      </c>
      <c r="D614" s="1" t="s">
        <v>26</v>
      </c>
      <c r="E614" s="2">
        <v>105552.52553740749</v>
      </c>
      <c r="F614" s="2">
        <v>294424.43439837015</v>
      </c>
      <c r="G614" s="2">
        <v>362263.01935490221</v>
      </c>
      <c r="H614" s="2">
        <v>257110.91154624612</v>
      </c>
      <c r="I614" s="2">
        <v>243726.14320637268</v>
      </c>
    </row>
    <row r="615" spans="1:9" x14ac:dyDescent="0.15">
      <c r="A615" s="1">
        <v>27</v>
      </c>
      <c r="B615" s="1" t="s">
        <v>252</v>
      </c>
      <c r="C615" s="1">
        <v>14</v>
      </c>
      <c r="D615" s="1" t="s">
        <v>27</v>
      </c>
      <c r="E615" s="2">
        <v>24743.645467652255</v>
      </c>
      <c r="F615" s="2">
        <v>48714.967917229842</v>
      </c>
      <c r="G615" s="2">
        <v>76500.949163522877</v>
      </c>
      <c r="H615" s="2">
        <v>61357.713717591294</v>
      </c>
      <c r="I615" s="2">
        <v>62685.304997238418</v>
      </c>
    </row>
    <row r="616" spans="1:9" x14ac:dyDescent="0.15">
      <c r="A616" s="1">
        <v>27</v>
      </c>
      <c r="B616" s="1" t="s">
        <v>252</v>
      </c>
      <c r="C616" s="1">
        <v>15</v>
      </c>
      <c r="D616" s="1" t="s">
        <v>28</v>
      </c>
      <c r="E616" s="2">
        <v>322514.66299464199</v>
      </c>
      <c r="F616" s="2">
        <v>849639.36240207113</v>
      </c>
      <c r="G616" s="2">
        <v>1495665.7309393063</v>
      </c>
      <c r="H616" s="2">
        <v>1228620.8949300488</v>
      </c>
      <c r="I616" s="2">
        <v>909833.05310917273</v>
      </c>
    </row>
    <row r="617" spans="1:9" x14ac:dyDescent="0.15">
      <c r="A617" s="1">
        <v>27</v>
      </c>
      <c r="B617" s="1" t="s">
        <v>250</v>
      </c>
      <c r="C617" s="1">
        <v>16</v>
      </c>
      <c r="D617" s="1" t="s">
        <v>11</v>
      </c>
      <c r="E617" s="2">
        <v>603072.29579446558</v>
      </c>
      <c r="F617" s="2">
        <v>1293975.258646914</v>
      </c>
      <c r="G617" s="2">
        <v>2525384.519351644</v>
      </c>
      <c r="H617" s="2">
        <v>1932525.6557656762</v>
      </c>
      <c r="I617" s="2">
        <v>1648371.9881019623</v>
      </c>
    </row>
    <row r="618" spans="1:9" x14ac:dyDescent="0.15">
      <c r="A618" s="1">
        <v>27</v>
      </c>
      <c r="B618" s="1" t="s">
        <v>250</v>
      </c>
      <c r="C618" s="1">
        <v>17</v>
      </c>
      <c r="D618" s="1" t="s">
        <v>12</v>
      </c>
      <c r="E618" s="2">
        <v>164520.84049946125</v>
      </c>
      <c r="F618" s="2">
        <v>484031.27313805657</v>
      </c>
      <c r="G618" s="2">
        <v>878919.67987707176</v>
      </c>
      <c r="H618" s="2">
        <v>1080263.263289789</v>
      </c>
      <c r="I618" s="2">
        <v>848092.85900440719</v>
      </c>
    </row>
    <row r="619" spans="1:9" x14ac:dyDescent="0.15">
      <c r="A619" s="1">
        <v>27</v>
      </c>
      <c r="B619" s="1" t="s">
        <v>250</v>
      </c>
      <c r="C619" s="1">
        <v>18</v>
      </c>
      <c r="D619" s="1" t="s">
        <v>13</v>
      </c>
      <c r="E619" s="2">
        <v>1469344.2012539022</v>
      </c>
      <c r="F619" s="2">
        <v>4186614.2396509037</v>
      </c>
      <c r="G619" s="2">
        <v>6356861.7847266896</v>
      </c>
      <c r="H619" s="2">
        <v>6874619.8786354335</v>
      </c>
      <c r="I619" s="2">
        <v>5909950.9204757251</v>
      </c>
    </row>
    <row r="620" spans="1:9" x14ac:dyDescent="0.15">
      <c r="A620" s="1">
        <v>27</v>
      </c>
      <c r="B620" s="1" t="s">
        <v>250</v>
      </c>
      <c r="C620" s="1">
        <v>19</v>
      </c>
      <c r="D620" s="1" t="s">
        <v>14</v>
      </c>
      <c r="E620" s="2">
        <v>353453.68292464421</v>
      </c>
      <c r="F620" s="2">
        <v>1507376.3232155591</v>
      </c>
      <c r="G620" s="2">
        <v>2861084.2797701871</v>
      </c>
      <c r="H620" s="2">
        <v>2268321.8598306668</v>
      </c>
      <c r="I620" s="2">
        <v>1715756.3675320398</v>
      </c>
    </row>
    <row r="621" spans="1:9" x14ac:dyDescent="0.15">
      <c r="A621" s="1">
        <v>27</v>
      </c>
      <c r="B621" s="1" t="s">
        <v>250</v>
      </c>
      <c r="C621" s="1">
        <v>20</v>
      </c>
      <c r="D621" s="1" t="s">
        <v>15</v>
      </c>
      <c r="E621" s="2">
        <v>180256.74463654825</v>
      </c>
      <c r="F621" s="2">
        <v>584312.41631646222</v>
      </c>
      <c r="G621" s="2">
        <v>943864.56295412686</v>
      </c>
      <c r="H621" s="2">
        <v>645150.11909732188</v>
      </c>
      <c r="I621" s="2">
        <v>616870.34895684756</v>
      </c>
    </row>
    <row r="622" spans="1:9" x14ac:dyDescent="0.15">
      <c r="A622" s="1">
        <v>27</v>
      </c>
      <c r="B622" s="1" t="s">
        <v>250</v>
      </c>
      <c r="C622" s="1">
        <v>21</v>
      </c>
      <c r="D622" s="1" t="s">
        <v>16</v>
      </c>
      <c r="E622" s="2">
        <v>558249.74099359987</v>
      </c>
      <c r="F622" s="2">
        <v>1403992.7169226632</v>
      </c>
      <c r="G622" s="2">
        <v>2368785.839321163</v>
      </c>
      <c r="H622" s="2">
        <v>2687161.2848377721</v>
      </c>
      <c r="I622" s="2">
        <v>2560691.6890404955</v>
      </c>
    </row>
    <row r="623" spans="1:9" x14ac:dyDescent="0.15">
      <c r="A623" s="1">
        <v>27</v>
      </c>
      <c r="B623" s="1" t="s">
        <v>249</v>
      </c>
      <c r="C623" s="1">
        <v>22</v>
      </c>
      <c r="D623" s="1" t="s">
        <v>8</v>
      </c>
      <c r="E623" s="2">
        <v>631414.5617929732</v>
      </c>
      <c r="F623" s="2">
        <v>3170188.9425403019</v>
      </c>
      <c r="G623" s="2">
        <v>6463649.9477068922</v>
      </c>
      <c r="H623" s="2">
        <v>8781604.7917542662</v>
      </c>
      <c r="I623" s="2">
        <v>9454971.4805494435</v>
      </c>
    </row>
    <row r="624" spans="1:9" x14ac:dyDescent="0.15">
      <c r="A624" s="1">
        <v>27</v>
      </c>
      <c r="B624" s="1" t="s">
        <v>249</v>
      </c>
      <c r="C624" s="1">
        <v>23</v>
      </c>
      <c r="D624" s="1" t="s">
        <v>29</v>
      </c>
      <c r="E624" s="2">
        <v>252498.38478771763</v>
      </c>
      <c r="F624" s="2">
        <v>1282203.9469706274</v>
      </c>
      <c r="G624" s="2">
        <v>2073254.5157235113</v>
      </c>
      <c r="H624" s="2">
        <v>2729349.6153883403</v>
      </c>
      <c r="I624" s="2">
        <v>2413798.212878549</v>
      </c>
    </row>
    <row r="625" spans="1:9" x14ac:dyDescent="0.15">
      <c r="A625" s="1">
        <v>28</v>
      </c>
      <c r="B625" s="1" t="s">
        <v>147</v>
      </c>
      <c r="C625" s="1">
        <v>1</v>
      </c>
      <c r="D625" s="1" t="s">
        <v>9</v>
      </c>
      <c r="E625" s="2">
        <v>87433.185989024249</v>
      </c>
      <c r="F625" s="2">
        <v>167929.36816532124</v>
      </c>
      <c r="G625" s="2">
        <v>192613.09394669323</v>
      </c>
      <c r="H625" s="2">
        <v>158841.61846134314</v>
      </c>
      <c r="I625" s="2">
        <v>115999.52281332531</v>
      </c>
    </row>
    <row r="626" spans="1:9" x14ac:dyDescent="0.15">
      <c r="A626" s="1">
        <v>28</v>
      </c>
      <c r="B626" s="1" t="s">
        <v>147</v>
      </c>
      <c r="C626" s="1">
        <v>2</v>
      </c>
      <c r="D626" s="1" t="s">
        <v>10</v>
      </c>
      <c r="E626" s="2">
        <v>31554.169169811561</v>
      </c>
      <c r="F626" s="2">
        <v>74905.829772829296</v>
      </c>
      <c r="G626" s="2">
        <v>86484.613469591583</v>
      </c>
      <c r="H626" s="2">
        <v>76036.595489428058</v>
      </c>
      <c r="I626" s="2">
        <v>6160.9581973331133</v>
      </c>
    </row>
    <row r="627" spans="1:9" x14ac:dyDescent="0.15">
      <c r="A627" s="1">
        <v>28</v>
      </c>
      <c r="B627" s="1" t="s">
        <v>148</v>
      </c>
      <c r="C627" s="1">
        <v>3</v>
      </c>
      <c r="D627" s="1" t="s">
        <v>17</v>
      </c>
      <c r="E627" s="2">
        <v>353708.18610948033</v>
      </c>
      <c r="F627" s="2">
        <v>714634.89828487916</v>
      </c>
      <c r="G627" s="2">
        <v>958636.61076905066</v>
      </c>
      <c r="H627" s="2">
        <v>922145.57968694798</v>
      </c>
      <c r="I627" s="2">
        <v>790529.99374381418</v>
      </c>
    </row>
    <row r="628" spans="1:9" x14ac:dyDescent="0.15">
      <c r="A628" s="1">
        <v>28</v>
      </c>
      <c r="B628" s="1" t="s">
        <v>148</v>
      </c>
      <c r="C628" s="1">
        <v>4</v>
      </c>
      <c r="D628" s="1" t="s">
        <v>18</v>
      </c>
      <c r="E628" s="2">
        <v>80446.142453445704</v>
      </c>
      <c r="F628" s="2">
        <v>137072.78768777053</v>
      </c>
      <c r="G628" s="2">
        <v>155215.0922735249</v>
      </c>
      <c r="H628" s="2">
        <v>76670.244493342572</v>
      </c>
      <c r="I628" s="2">
        <v>26234.438348550375</v>
      </c>
    </row>
    <row r="629" spans="1:9" x14ac:dyDescent="0.15">
      <c r="A629" s="1">
        <v>28</v>
      </c>
      <c r="B629" s="1" t="s">
        <v>148</v>
      </c>
      <c r="C629" s="1">
        <v>5</v>
      </c>
      <c r="D629" s="1" t="s">
        <v>19</v>
      </c>
      <c r="E629" s="2">
        <v>26083.76236179893</v>
      </c>
      <c r="F629" s="2">
        <v>63487.672474167885</v>
      </c>
      <c r="G629" s="2">
        <v>216115.35289896434</v>
      </c>
      <c r="H629" s="2">
        <v>141393.43286171634</v>
      </c>
      <c r="I629" s="2">
        <v>92168.830085051683</v>
      </c>
    </row>
    <row r="630" spans="1:9" x14ac:dyDescent="0.15">
      <c r="A630" s="1">
        <v>28</v>
      </c>
      <c r="B630" s="1" t="s">
        <v>148</v>
      </c>
      <c r="C630" s="1">
        <v>6</v>
      </c>
      <c r="D630" s="1" t="s">
        <v>3</v>
      </c>
      <c r="E630" s="2">
        <v>61395.267707507192</v>
      </c>
      <c r="F630" s="2">
        <v>195575.2122440844</v>
      </c>
      <c r="G630" s="2">
        <v>389918.39470615645</v>
      </c>
      <c r="H630" s="2">
        <v>326625.55516016274</v>
      </c>
      <c r="I630" s="2">
        <v>267870.17893757293</v>
      </c>
    </row>
    <row r="631" spans="1:9" x14ac:dyDescent="0.15">
      <c r="A631" s="1">
        <v>28</v>
      </c>
      <c r="B631" s="1" t="s">
        <v>148</v>
      </c>
      <c r="C631" s="1">
        <v>7</v>
      </c>
      <c r="D631" s="1" t="s">
        <v>20</v>
      </c>
      <c r="E631" s="2">
        <v>13826.692766091317</v>
      </c>
      <c r="F631" s="2">
        <v>75654.515512920843</v>
      </c>
      <c r="G631" s="2">
        <v>164097.20665187042</v>
      </c>
      <c r="H631" s="2">
        <v>196977.99000316666</v>
      </c>
      <c r="I631" s="2">
        <v>19594.80902453871</v>
      </c>
    </row>
    <row r="632" spans="1:9" x14ac:dyDescent="0.15">
      <c r="A632" s="1">
        <v>28</v>
      </c>
      <c r="B632" s="1" t="s">
        <v>148</v>
      </c>
      <c r="C632" s="1">
        <v>8</v>
      </c>
      <c r="D632" s="1" t="s">
        <v>21</v>
      </c>
      <c r="E632" s="2">
        <v>65346.685847399051</v>
      </c>
      <c r="F632" s="2">
        <v>123236.02816544924</v>
      </c>
      <c r="G632" s="2">
        <v>162924.32116408544</v>
      </c>
      <c r="H632" s="2">
        <v>136878.36595844309</v>
      </c>
      <c r="I632" s="2">
        <v>162754.1148153941</v>
      </c>
    </row>
    <row r="633" spans="1:9" x14ac:dyDescent="0.15">
      <c r="A633" s="1">
        <v>28</v>
      </c>
      <c r="B633" s="1" t="s">
        <v>148</v>
      </c>
      <c r="C633" s="1">
        <v>9</v>
      </c>
      <c r="D633" s="1" t="s">
        <v>22</v>
      </c>
      <c r="E633" s="2">
        <v>305597.38386849314</v>
      </c>
      <c r="F633" s="2">
        <v>746726.10566485452</v>
      </c>
      <c r="G633" s="2">
        <v>759616.17387721629</v>
      </c>
      <c r="H633" s="2">
        <v>575097.3898257385</v>
      </c>
      <c r="I633" s="2">
        <v>237116.98656755948</v>
      </c>
    </row>
    <row r="634" spans="1:9" x14ac:dyDescent="0.15">
      <c r="A634" s="1">
        <v>28</v>
      </c>
      <c r="B634" s="1" t="s">
        <v>148</v>
      </c>
      <c r="C634" s="1">
        <v>10</v>
      </c>
      <c r="D634" s="1" t="s">
        <v>23</v>
      </c>
      <c r="E634" s="2">
        <v>80898.861492763128</v>
      </c>
      <c r="F634" s="2">
        <v>164124.04599571726</v>
      </c>
      <c r="G634" s="2">
        <v>348800.08089374856</v>
      </c>
      <c r="H634" s="2">
        <v>286564.03535994794</v>
      </c>
      <c r="I634" s="2">
        <v>223656.73437439837</v>
      </c>
    </row>
    <row r="635" spans="1:9" x14ac:dyDescent="0.15">
      <c r="A635" s="1">
        <v>28</v>
      </c>
      <c r="B635" s="1" t="s">
        <v>148</v>
      </c>
      <c r="C635" s="1">
        <v>11</v>
      </c>
      <c r="D635" s="1" t="s">
        <v>24</v>
      </c>
      <c r="E635" s="2">
        <v>176730.35579933738</v>
      </c>
      <c r="F635" s="2">
        <v>467978.43099681003</v>
      </c>
      <c r="G635" s="2">
        <v>911372.78876818949</v>
      </c>
      <c r="H635" s="2">
        <v>820933.24438514223</v>
      </c>
      <c r="I635" s="2">
        <v>1046842.9040413481</v>
      </c>
    </row>
    <row r="636" spans="1:9" x14ac:dyDescent="0.15">
      <c r="A636" s="1">
        <v>28</v>
      </c>
      <c r="B636" s="1" t="s">
        <v>148</v>
      </c>
      <c r="C636" s="1">
        <v>12</v>
      </c>
      <c r="D636" s="1" t="s">
        <v>25</v>
      </c>
      <c r="E636" s="2">
        <v>110122.04444637179</v>
      </c>
      <c r="F636" s="2">
        <v>306830.16815314925</v>
      </c>
      <c r="G636" s="2">
        <v>710099.22167775349</v>
      </c>
      <c r="H636" s="2">
        <v>1070991.6392628266</v>
      </c>
      <c r="I636" s="2">
        <v>527596.60688291467</v>
      </c>
    </row>
    <row r="637" spans="1:9" x14ac:dyDescent="0.15">
      <c r="A637" s="1">
        <v>28</v>
      </c>
      <c r="B637" s="1" t="s">
        <v>148</v>
      </c>
      <c r="C637" s="1">
        <v>13</v>
      </c>
      <c r="D637" s="1" t="s">
        <v>26</v>
      </c>
      <c r="E637" s="2">
        <v>108144.02188048493</v>
      </c>
      <c r="F637" s="2">
        <v>218531.2257315194</v>
      </c>
      <c r="G637" s="2">
        <v>273825.02820017608</v>
      </c>
      <c r="H637" s="2">
        <v>227036.79120299793</v>
      </c>
      <c r="I637" s="2">
        <v>312407.73074502271</v>
      </c>
    </row>
    <row r="638" spans="1:9" x14ac:dyDescent="0.15">
      <c r="A638" s="1">
        <v>28</v>
      </c>
      <c r="B638" s="1" t="s">
        <v>148</v>
      </c>
      <c r="C638" s="1">
        <v>14</v>
      </c>
      <c r="D638" s="1" t="s">
        <v>27</v>
      </c>
      <c r="E638" s="2">
        <v>6816.8410161570591</v>
      </c>
      <c r="F638" s="2">
        <v>28250.589990348824</v>
      </c>
      <c r="G638" s="2">
        <v>48349.744929511238</v>
      </c>
      <c r="H638" s="2">
        <v>25502.425945032806</v>
      </c>
      <c r="I638" s="2">
        <v>28307.459064042418</v>
      </c>
    </row>
    <row r="639" spans="1:9" x14ac:dyDescent="0.15">
      <c r="A639" s="1">
        <v>28</v>
      </c>
      <c r="B639" s="1" t="s">
        <v>148</v>
      </c>
      <c r="C639" s="1">
        <v>15</v>
      </c>
      <c r="D639" s="1" t="s">
        <v>28</v>
      </c>
      <c r="E639" s="2">
        <v>127744.5228280684</v>
      </c>
      <c r="F639" s="2">
        <v>328827.55234032567</v>
      </c>
      <c r="G639" s="2">
        <v>557964.60548735294</v>
      </c>
      <c r="H639" s="2">
        <v>431162.14658545709</v>
      </c>
      <c r="I639" s="2">
        <v>266605.79885561951</v>
      </c>
    </row>
    <row r="640" spans="1:9" x14ac:dyDescent="0.15">
      <c r="A640" s="1">
        <v>28</v>
      </c>
      <c r="B640" s="1" t="s">
        <v>147</v>
      </c>
      <c r="C640" s="1">
        <v>16</v>
      </c>
      <c r="D640" s="1" t="s">
        <v>11</v>
      </c>
      <c r="E640" s="2">
        <v>174655.81492693504</v>
      </c>
      <c r="F640" s="2">
        <v>709137.23038910097</v>
      </c>
      <c r="G640" s="2">
        <v>1670536.429770886</v>
      </c>
      <c r="H640" s="2">
        <v>1467624.0499157992</v>
      </c>
      <c r="I640" s="2">
        <v>881612.28000623127</v>
      </c>
    </row>
    <row r="641" spans="1:9" x14ac:dyDescent="0.15">
      <c r="A641" s="1">
        <v>28</v>
      </c>
      <c r="B641" s="1" t="s">
        <v>147</v>
      </c>
      <c r="C641" s="1">
        <v>17</v>
      </c>
      <c r="D641" s="1" t="s">
        <v>12</v>
      </c>
      <c r="E641" s="2">
        <v>79535.43478769534</v>
      </c>
      <c r="F641" s="2">
        <v>257980.59070776723</v>
      </c>
      <c r="G641" s="2">
        <v>467945.73363427969</v>
      </c>
      <c r="H641" s="2">
        <v>568288.01303432882</v>
      </c>
      <c r="I641" s="2">
        <v>504804.15601867554</v>
      </c>
    </row>
    <row r="642" spans="1:9" x14ac:dyDescent="0.15">
      <c r="A642" s="1">
        <v>28</v>
      </c>
      <c r="B642" s="1" t="s">
        <v>147</v>
      </c>
      <c r="C642" s="1">
        <v>18</v>
      </c>
      <c r="D642" s="1" t="s">
        <v>13</v>
      </c>
      <c r="E642" s="2">
        <v>407124.85185269761</v>
      </c>
      <c r="F642" s="2">
        <v>1233433.124594755</v>
      </c>
      <c r="G642" s="2">
        <v>2191101.353582466</v>
      </c>
      <c r="H642" s="2">
        <v>2012815.575981861</v>
      </c>
      <c r="I642" s="2">
        <v>1611800.0978849931</v>
      </c>
    </row>
    <row r="643" spans="1:9" x14ac:dyDescent="0.15">
      <c r="A643" s="1">
        <v>28</v>
      </c>
      <c r="B643" s="1" t="s">
        <v>147</v>
      </c>
      <c r="C643" s="1">
        <v>19</v>
      </c>
      <c r="D643" s="1" t="s">
        <v>14</v>
      </c>
      <c r="E643" s="2">
        <v>115636.1043207019</v>
      </c>
      <c r="F643" s="2">
        <v>437885.12101418193</v>
      </c>
      <c r="G643" s="2">
        <v>789431.13921931968</v>
      </c>
      <c r="H643" s="2">
        <v>811328.97449144104</v>
      </c>
      <c r="I643" s="2">
        <v>741016.96200437983</v>
      </c>
    </row>
    <row r="644" spans="1:9" x14ac:dyDescent="0.15">
      <c r="A644" s="1">
        <v>28</v>
      </c>
      <c r="B644" s="1" t="s">
        <v>147</v>
      </c>
      <c r="C644" s="1">
        <v>20</v>
      </c>
      <c r="D644" s="1" t="s">
        <v>15</v>
      </c>
      <c r="E644" s="2">
        <v>44923.088266924075</v>
      </c>
      <c r="F644" s="2">
        <v>227998.3998953549</v>
      </c>
      <c r="G644" s="2">
        <v>386604.21593084582</v>
      </c>
      <c r="H644" s="2">
        <v>306723.54120746383</v>
      </c>
      <c r="I644" s="2">
        <v>288387.74023442442</v>
      </c>
    </row>
    <row r="645" spans="1:9" x14ac:dyDescent="0.15">
      <c r="A645" s="1">
        <v>28</v>
      </c>
      <c r="B645" s="1" t="s">
        <v>147</v>
      </c>
      <c r="C645" s="1">
        <v>21</v>
      </c>
      <c r="D645" s="1" t="s">
        <v>16</v>
      </c>
      <c r="E645" s="2">
        <v>340147.41380039119</v>
      </c>
      <c r="F645" s="2">
        <v>842774.39422194054</v>
      </c>
      <c r="G645" s="2">
        <v>1328796.2396608274</v>
      </c>
      <c r="H645" s="2">
        <v>1316298.7119298798</v>
      </c>
      <c r="I645" s="2">
        <v>1270086.1797870183</v>
      </c>
    </row>
    <row r="646" spans="1:9" x14ac:dyDescent="0.15">
      <c r="A646" s="1">
        <v>28</v>
      </c>
      <c r="B646" s="1" t="s">
        <v>146</v>
      </c>
      <c r="C646" s="1">
        <v>22</v>
      </c>
      <c r="D646" s="1" t="s">
        <v>8</v>
      </c>
      <c r="E646" s="2">
        <v>393724.98647342017</v>
      </c>
      <c r="F646" s="2">
        <v>1543781.2707613374</v>
      </c>
      <c r="G646" s="2">
        <v>2665372.5025990675</v>
      </c>
      <c r="H646" s="2">
        <v>3712900.1955015417</v>
      </c>
      <c r="I646" s="2">
        <v>4463975.0405848119</v>
      </c>
    </row>
    <row r="647" spans="1:9" x14ac:dyDescent="0.15">
      <c r="A647" s="1">
        <v>28</v>
      </c>
      <c r="B647" s="1" t="s">
        <v>146</v>
      </c>
      <c r="C647" s="1">
        <v>23</v>
      </c>
      <c r="D647" s="1" t="s">
        <v>29</v>
      </c>
      <c r="E647" s="2">
        <v>172302.62688096822</v>
      </c>
      <c r="F647" s="2">
        <v>822788.90998336812</v>
      </c>
      <c r="G647" s="2">
        <v>1324583.388688968</v>
      </c>
      <c r="H647" s="2">
        <v>1770016.9199461096</v>
      </c>
      <c r="I647" s="2">
        <v>1695348.6582759835</v>
      </c>
    </row>
    <row r="648" spans="1:9" x14ac:dyDescent="0.15">
      <c r="A648" s="1">
        <v>29</v>
      </c>
      <c r="B648" s="1" t="s">
        <v>150</v>
      </c>
      <c r="C648" s="1">
        <v>1</v>
      </c>
      <c r="D648" s="1" t="s">
        <v>9</v>
      </c>
      <c r="E648" s="2">
        <v>40728.19519619309</v>
      </c>
      <c r="F648" s="2">
        <v>70776.439573768395</v>
      </c>
      <c r="G648" s="2">
        <v>67678.320194141401</v>
      </c>
      <c r="H648" s="2">
        <v>49844.40581726774</v>
      </c>
      <c r="I648" s="2">
        <v>39468.304956070489</v>
      </c>
    </row>
    <row r="649" spans="1:9" x14ac:dyDescent="0.15">
      <c r="A649" s="1">
        <v>29</v>
      </c>
      <c r="B649" s="1" t="s">
        <v>150</v>
      </c>
      <c r="C649" s="1">
        <v>2</v>
      </c>
      <c r="D649" s="1" t="s">
        <v>10</v>
      </c>
      <c r="E649" s="2">
        <v>268.77576965964596</v>
      </c>
      <c r="F649" s="2">
        <v>367.38820963297661</v>
      </c>
      <c r="G649" s="2">
        <v>1164.8860766894115</v>
      </c>
      <c r="H649" s="2">
        <v>688.17231123444617</v>
      </c>
      <c r="I649" s="2">
        <v>155.53210566153538</v>
      </c>
    </row>
    <row r="650" spans="1:9" x14ac:dyDescent="0.15">
      <c r="A650" s="1">
        <v>29</v>
      </c>
      <c r="B650" s="1" t="s">
        <v>151</v>
      </c>
      <c r="C650" s="1">
        <v>3</v>
      </c>
      <c r="D650" s="1" t="s">
        <v>17</v>
      </c>
      <c r="E650" s="2">
        <v>19067.605382401125</v>
      </c>
      <c r="F650" s="2">
        <v>61039.073226235138</v>
      </c>
      <c r="G650" s="2">
        <v>98743.771244971838</v>
      </c>
      <c r="H650" s="2">
        <v>110947.86366583503</v>
      </c>
      <c r="I650" s="2">
        <v>111994.45019904338</v>
      </c>
    </row>
    <row r="651" spans="1:9" x14ac:dyDescent="0.15">
      <c r="A651" s="1">
        <v>29</v>
      </c>
      <c r="B651" s="1" t="s">
        <v>151</v>
      </c>
      <c r="C651" s="1">
        <v>4</v>
      </c>
      <c r="D651" s="1" t="s">
        <v>18</v>
      </c>
      <c r="E651" s="2">
        <v>31772.547286859608</v>
      </c>
      <c r="F651" s="2">
        <v>67637.187270906084</v>
      </c>
      <c r="G651" s="2">
        <v>97561.909406650462</v>
      </c>
      <c r="H651" s="2">
        <v>49718.126391228747</v>
      </c>
      <c r="I651" s="2">
        <v>22539.887764770654</v>
      </c>
    </row>
    <row r="652" spans="1:9" x14ac:dyDescent="0.15">
      <c r="A652" s="1">
        <v>29</v>
      </c>
      <c r="B652" s="1" t="s">
        <v>151</v>
      </c>
      <c r="C652" s="1">
        <v>5</v>
      </c>
      <c r="D652" s="1" t="s">
        <v>19</v>
      </c>
      <c r="E652" s="2">
        <v>1571.9173780084684</v>
      </c>
      <c r="F652" s="2">
        <v>9921.1129976554403</v>
      </c>
      <c r="G652" s="2">
        <v>16687.696962015805</v>
      </c>
      <c r="H652" s="2">
        <v>19208.111570511886</v>
      </c>
      <c r="I652" s="2">
        <v>13962.317135179428</v>
      </c>
    </row>
    <row r="653" spans="1:9" x14ac:dyDescent="0.15">
      <c r="A653" s="1">
        <v>29</v>
      </c>
      <c r="B653" s="1" t="s">
        <v>151</v>
      </c>
      <c r="C653" s="1">
        <v>6</v>
      </c>
      <c r="D653" s="1" t="s">
        <v>3</v>
      </c>
      <c r="E653" s="2">
        <v>4967.3227028434849</v>
      </c>
      <c r="F653" s="2">
        <v>10486.489542638566</v>
      </c>
      <c r="G653" s="2">
        <v>16013.20742972902</v>
      </c>
      <c r="H653" s="2">
        <v>16004.162458724111</v>
      </c>
      <c r="I653" s="2">
        <v>18883.553657278699</v>
      </c>
    </row>
    <row r="654" spans="1:9" x14ac:dyDescent="0.15">
      <c r="A654" s="1">
        <v>29</v>
      </c>
      <c r="B654" s="1" t="s">
        <v>151</v>
      </c>
      <c r="C654" s="1">
        <v>7</v>
      </c>
      <c r="D654" s="1" t="s">
        <v>20</v>
      </c>
      <c r="E654" s="2">
        <v>1538.9071724542359</v>
      </c>
      <c r="F654" s="2">
        <v>2138.7489259739896</v>
      </c>
      <c r="G654" s="2">
        <v>3837.0195337457685</v>
      </c>
      <c r="H654" s="2">
        <v>3656.8329773628502</v>
      </c>
      <c r="I654" s="2">
        <v>3344.0185899882536</v>
      </c>
    </row>
    <row r="655" spans="1:9" x14ac:dyDescent="0.15">
      <c r="A655" s="1">
        <v>29</v>
      </c>
      <c r="B655" s="1" t="s">
        <v>151</v>
      </c>
      <c r="C655" s="1">
        <v>8</v>
      </c>
      <c r="D655" s="1" t="s">
        <v>21</v>
      </c>
      <c r="E655" s="2">
        <v>2471.160469336457</v>
      </c>
      <c r="F655" s="2">
        <v>7649.1393674332303</v>
      </c>
      <c r="G655" s="2">
        <v>13637.35364966805</v>
      </c>
      <c r="H655" s="2">
        <v>12522.56079414727</v>
      </c>
      <c r="I655" s="2">
        <v>3945.819182479926</v>
      </c>
    </row>
    <row r="656" spans="1:9" x14ac:dyDescent="0.15">
      <c r="A656" s="1">
        <v>29</v>
      </c>
      <c r="B656" s="1" t="s">
        <v>151</v>
      </c>
      <c r="C656" s="1">
        <v>9</v>
      </c>
      <c r="D656" s="1" t="s">
        <v>22</v>
      </c>
      <c r="E656" s="2">
        <v>4287.3690392248091</v>
      </c>
      <c r="F656" s="2">
        <v>13317.195582707018</v>
      </c>
      <c r="G656" s="2">
        <v>27271.770716716845</v>
      </c>
      <c r="H656" s="2">
        <v>19546.960049644265</v>
      </c>
      <c r="I656" s="2">
        <v>12667.788314656365</v>
      </c>
    </row>
    <row r="657" spans="1:9" x14ac:dyDescent="0.15">
      <c r="A657" s="1">
        <v>29</v>
      </c>
      <c r="B657" s="1" t="s">
        <v>151</v>
      </c>
      <c r="C657" s="1">
        <v>10</v>
      </c>
      <c r="D657" s="1" t="s">
        <v>23</v>
      </c>
      <c r="E657" s="2">
        <v>18963.45001277074</v>
      </c>
      <c r="F657" s="2">
        <v>32474.550298173024</v>
      </c>
      <c r="G657" s="2">
        <v>54649.272828285117</v>
      </c>
      <c r="H657" s="2">
        <v>60659.742175986561</v>
      </c>
      <c r="I657" s="2">
        <v>28153.150764510723</v>
      </c>
    </row>
    <row r="658" spans="1:9" x14ac:dyDescent="0.15">
      <c r="A658" s="1">
        <v>29</v>
      </c>
      <c r="B658" s="1" t="s">
        <v>151</v>
      </c>
      <c r="C658" s="1">
        <v>11</v>
      </c>
      <c r="D658" s="1" t="s">
        <v>24</v>
      </c>
      <c r="E658" s="2">
        <v>21178.177888805563</v>
      </c>
      <c r="F658" s="2">
        <v>62874.420936113485</v>
      </c>
      <c r="G658" s="2">
        <v>150746.96908199077</v>
      </c>
      <c r="H658" s="2">
        <v>94810.097944531241</v>
      </c>
      <c r="I658" s="2">
        <v>88149.388221544097</v>
      </c>
    </row>
    <row r="659" spans="1:9" x14ac:dyDescent="0.15">
      <c r="A659" s="1">
        <v>29</v>
      </c>
      <c r="B659" s="1" t="s">
        <v>152</v>
      </c>
      <c r="C659" s="1">
        <v>12</v>
      </c>
      <c r="D659" s="1" t="s">
        <v>25</v>
      </c>
      <c r="E659" s="2">
        <v>13667.815862602542</v>
      </c>
      <c r="F659" s="2">
        <v>47983.069175856814</v>
      </c>
      <c r="G659" s="2">
        <v>175108.6956993542</v>
      </c>
      <c r="H659" s="2">
        <v>200379.28602998325</v>
      </c>
      <c r="I659" s="2">
        <v>32490.552711680568</v>
      </c>
    </row>
    <row r="660" spans="1:9" x14ac:dyDescent="0.15">
      <c r="A660" s="1">
        <v>29</v>
      </c>
      <c r="B660" s="1" t="s">
        <v>151</v>
      </c>
      <c r="C660" s="1">
        <v>13</v>
      </c>
      <c r="D660" s="1" t="s">
        <v>26</v>
      </c>
      <c r="E660" s="2">
        <v>183.05488077293853</v>
      </c>
      <c r="F660" s="2">
        <v>7126.3647839258156</v>
      </c>
      <c r="G660" s="2">
        <v>30719.14233461921</v>
      </c>
      <c r="H660" s="2">
        <v>24169.442675466551</v>
      </c>
      <c r="I660" s="2">
        <v>43477.67355700746</v>
      </c>
    </row>
    <row r="661" spans="1:9" x14ac:dyDescent="0.15">
      <c r="A661" s="1">
        <v>29</v>
      </c>
      <c r="B661" s="1" t="s">
        <v>151</v>
      </c>
      <c r="C661" s="1">
        <v>14</v>
      </c>
      <c r="D661" s="1" t="s">
        <v>27</v>
      </c>
      <c r="E661" s="2">
        <v>84.058136842941437</v>
      </c>
      <c r="F661" s="2">
        <v>632.09889827385803</v>
      </c>
      <c r="G661" s="2">
        <v>759.23697889982543</v>
      </c>
      <c r="H661" s="2">
        <v>1501.1031199384913</v>
      </c>
      <c r="I661" s="2">
        <v>1060.3158928383414</v>
      </c>
    </row>
    <row r="662" spans="1:9" x14ac:dyDescent="0.15">
      <c r="A662" s="1">
        <v>29</v>
      </c>
      <c r="B662" s="1" t="s">
        <v>151</v>
      </c>
      <c r="C662" s="1">
        <v>15</v>
      </c>
      <c r="D662" s="1" t="s">
        <v>28</v>
      </c>
      <c r="E662" s="2">
        <v>34704.167686075591</v>
      </c>
      <c r="F662" s="2">
        <v>107104.68348162017</v>
      </c>
      <c r="G662" s="2">
        <v>215809.11917873885</v>
      </c>
      <c r="H662" s="2">
        <v>167020.96795623639</v>
      </c>
      <c r="I662" s="2">
        <v>122047.0647534314</v>
      </c>
    </row>
    <row r="663" spans="1:9" x14ac:dyDescent="0.15">
      <c r="A663" s="1">
        <v>29</v>
      </c>
      <c r="B663" s="1" t="s">
        <v>153</v>
      </c>
      <c r="C663" s="1">
        <v>16</v>
      </c>
      <c r="D663" s="1" t="s">
        <v>11</v>
      </c>
      <c r="E663" s="2">
        <v>53819.367099777439</v>
      </c>
      <c r="F663" s="2">
        <v>197475.88007149639</v>
      </c>
      <c r="G663" s="2">
        <v>385945.77625553444</v>
      </c>
      <c r="H663" s="2">
        <v>318162.04417372751</v>
      </c>
      <c r="I663" s="2">
        <v>154340.39795814184</v>
      </c>
    </row>
    <row r="664" spans="1:9" x14ac:dyDescent="0.15">
      <c r="A664" s="1">
        <v>29</v>
      </c>
      <c r="B664" s="1" t="s">
        <v>153</v>
      </c>
      <c r="C664" s="1">
        <v>17</v>
      </c>
      <c r="D664" s="1" t="s">
        <v>12</v>
      </c>
      <c r="E664" s="2">
        <v>7210.5848017223552</v>
      </c>
      <c r="F664" s="2">
        <v>44982.583864490211</v>
      </c>
      <c r="G664" s="2">
        <v>71585.543265163637</v>
      </c>
      <c r="H664" s="2">
        <v>102384.25585897989</v>
      </c>
      <c r="I664" s="2">
        <v>78040.042669277042</v>
      </c>
    </row>
    <row r="665" spans="1:9" x14ac:dyDescent="0.15">
      <c r="A665" s="1">
        <v>29</v>
      </c>
      <c r="B665" s="1" t="s">
        <v>150</v>
      </c>
      <c r="C665" s="1">
        <v>18</v>
      </c>
      <c r="D665" s="1" t="s">
        <v>13</v>
      </c>
      <c r="E665" s="2">
        <v>47871.602702076358</v>
      </c>
      <c r="F665" s="2">
        <v>126128.09488051225</v>
      </c>
      <c r="G665" s="2">
        <v>278255.18766184273</v>
      </c>
      <c r="H665" s="2">
        <v>318543.50637650979</v>
      </c>
      <c r="I665" s="2">
        <v>292920.24972192151</v>
      </c>
    </row>
    <row r="666" spans="1:9" x14ac:dyDescent="0.15">
      <c r="A666" s="1">
        <v>29</v>
      </c>
      <c r="B666" s="1" t="s">
        <v>150</v>
      </c>
      <c r="C666" s="1">
        <v>19</v>
      </c>
      <c r="D666" s="1" t="s">
        <v>14</v>
      </c>
      <c r="E666" s="2">
        <v>17768.258197765128</v>
      </c>
      <c r="F666" s="2">
        <v>72257.354659233621</v>
      </c>
      <c r="G666" s="2">
        <v>155129.57558287182</v>
      </c>
      <c r="H666" s="2">
        <v>197948.66853388888</v>
      </c>
      <c r="I666" s="2">
        <v>147766.07018518093</v>
      </c>
    </row>
    <row r="667" spans="1:9" x14ac:dyDescent="0.15">
      <c r="A667" s="1">
        <v>29</v>
      </c>
      <c r="B667" s="1" t="s">
        <v>154</v>
      </c>
      <c r="C667" s="1">
        <v>20</v>
      </c>
      <c r="D667" s="1" t="s">
        <v>15</v>
      </c>
      <c r="E667" s="2">
        <v>13253.628670002297</v>
      </c>
      <c r="F667" s="2">
        <v>46550.287533415583</v>
      </c>
      <c r="G667" s="2">
        <v>97086.283649879508</v>
      </c>
      <c r="H667" s="2">
        <v>82736.975440584356</v>
      </c>
      <c r="I667" s="2">
        <v>81723.74044475297</v>
      </c>
    </row>
    <row r="668" spans="1:9" x14ac:dyDescent="0.15">
      <c r="A668" s="1">
        <v>29</v>
      </c>
      <c r="B668" s="1" t="s">
        <v>150</v>
      </c>
      <c r="C668" s="1">
        <v>21</v>
      </c>
      <c r="D668" s="1" t="s">
        <v>16</v>
      </c>
      <c r="E668" s="2">
        <v>26453.12086842061</v>
      </c>
      <c r="F668" s="2">
        <v>89563.321649120146</v>
      </c>
      <c r="G668" s="2">
        <v>173195.51384005902</v>
      </c>
      <c r="H668" s="2">
        <v>225408.55474435873</v>
      </c>
      <c r="I668" s="2">
        <v>217194.86526706902</v>
      </c>
    </row>
    <row r="669" spans="1:9" x14ac:dyDescent="0.15">
      <c r="A669" s="1">
        <v>29</v>
      </c>
      <c r="B669" s="1" t="s">
        <v>149</v>
      </c>
      <c r="C669" s="1">
        <v>22</v>
      </c>
      <c r="D669" s="1" t="s">
        <v>8</v>
      </c>
      <c r="E669" s="2">
        <v>62461.141405462797</v>
      </c>
      <c r="F669" s="2">
        <v>255914.45553818822</v>
      </c>
      <c r="G669" s="2">
        <v>498731.38502178813</v>
      </c>
      <c r="H669" s="2">
        <v>734988.28757841524</v>
      </c>
      <c r="I669" s="2">
        <v>900321.58480590919</v>
      </c>
    </row>
    <row r="670" spans="1:9" x14ac:dyDescent="0.15">
      <c r="A670" s="1">
        <v>29</v>
      </c>
      <c r="B670" s="1" t="s">
        <v>149</v>
      </c>
      <c r="C670" s="1">
        <v>23</v>
      </c>
      <c r="D670" s="1" t="s">
        <v>29</v>
      </c>
      <c r="E670" s="2">
        <v>35189.68203195282</v>
      </c>
      <c r="F670" s="2">
        <v>186398.89323791093</v>
      </c>
      <c r="G670" s="2">
        <v>332986.42184483906</v>
      </c>
      <c r="H670" s="2">
        <v>477643.14768795355</v>
      </c>
      <c r="I670" s="2">
        <v>505761.85042186466</v>
      </c>
    </row>
    <row r="671" spans="1:9" x14ac:dyDescent="0.15">
      <c r="A671" s="1">
        <v>30</v>
      </c>
      <c r="B671" s="1" t="s">
        <v>156</v>
      </c>
      <c r="C671" s="1">
        <v>1</v>
      </c>
      <c r="D671" s="1" t="s">
        <v>9</v>
      </c>
      <c r="E671" s="2">
        <v>68935.078188304818</v>
      </c>
      <c r="F671" s="2">
        <v>105362.85487398373</v>
      </c>
      <c r="G671" s="2">
        <v>154598.86276848742</v>
      </c>
      <c r="H671" s="2">
        <v>129356.45681566568</v>
      </c>
      <c r="I671" s="2">
        <v>83609.343324036337</v>
      </c>
    </row>
    <row r="672" spans="1:9" x14ac:dyDescent="0.15">
      <c r="A672" s="1">
        <v>30</v>
      </c>
      <c r="B672" s="1" t="s">
        <v>156</v>
      </c>
      <c r="C672" s="1">
        <v>2</v>
      </c>
      <c r="D672" s="1" t="s">
        <v>10</v>
      </c>
      <c r="E672" s="2">
        <v>2290.2463184919775</v>
      </c>
      <c r="F672" s="2">
        <v>4955.2595681151497</v>
      </c>
      <c r="G672" s="2">
        <v>10444.299154631568</v>
      </c>
      <c r="H672" s="2">
        <v>2939.7704273623417</v>
      </c>
      <c r="I672" s="2">
        <v>656.43188138717403</v>
      </c>
    </row>
    <row r="673" spans="1:9" x14ac:dyDescent="0.15">
      <c r="A673" s="1">
        <v>30</v>
      </c>
      <c r="B673" s="1" t="s">
        <v>157</v>
      </c>
      <c r="C673" s="1">
        <v>3</v>
      </c>
      <c r="D673" s="1" t="s">
        <v>17</v>
      </c>
      <c r="E673" s="2">
        <v>32526.604927635508</v>
      </c>
      <c r="F673" s="2">
        <v>72279.774594064351</v>
      </c>
      <c r="G673" s="2">
        <v>108918.01139154941</v>
      </c>
      <c r="H673" s="2">
        <v>158436.01294310568</v>
      </c>
      <c r="I673" s="2">
        <v>63633.552553851317</v>
      </c>
    </row>
    <row r="674" spans="1:9" x14ac:dyDescent="0.15">
      <c r="A674" s="1">
        <v>30</v>
      </c>
      <c r="B674" s="1" t="s">
        <v>157</v>
      </c>
      <c r="C674" s="1">
        <v>4</v>
      </c>
      <c r="D674" s="1" t="s">
        <v>18</v>
      </c>
      <c r="E674" s="2">
        <v>37309.114031196463</v>
      </c>
      <c r="F674" s="2">
        <v>63804.897071700798</v>
      </c>
      <c r="G674" s="2">
        <v>86414.031535596034</v>
      </c>
      <c r="H674" s="2">
        <v>43772.575362723292</v>
      </c>
      <c r="I674" s="2">
        <v>20968.461770741495</v>
      </c>
    </row>
    <row r="675" spans="1:9" x14ac:dyDescent="0.15">
      <c r="A675" s="1">
        <v>30</v>
      </c>
      <c r="B675" s="1" t="s">
        <v>158</v>
      </c>
      <c r="C675" s="1">
        <v>5</v>
      </c>
      <c r="D675" s="1" t="s">
        <v>19</v>
      </c>
      <c r="E675" s="2">
        <v>3551.426333689702</v>
      </c>
      <c r="F675" s="2">
        <v>7414.3846198388583</v>
      </c>
      <c r="G675" s="2">
        <v>7895.1637481085827</v>
      </c>
      <c r="H675" s="2">
        <v>8487.7549551999236</v>
      </c>
      <c r="I675" s="2">
        <v>5506.467024755877</v>
      </c>
    </row>
    <row r="676" spans="1:9" x14ac:dyDescent="0.15">
      <c r="A676" s="1">
        <v>30</v>
      </c>
      <c r="B676" s="1" t="s">
        <v>157</v>
      </c>
      <c r="C676" s="1">
        <v>6</v>
      </c>
      <c r="D676" s="1" t="s">
        <v>3</v>
      </c>
      <c r="E676" s="2">
        <v>12701.000685279832</v>
      </c>
      <c r="F676" s="2">
        <v>42364.61009408129</v>
      </c>
      <c r="G676" s="2">
        <v>111108.3462856579</v>
      </c>
      <c r="H676" s="2">
        <v>131860.73443642849</v>
      </c>
      <c r="I676" s="2">
        <v>97555.900468959691</v>
      </c>
    </row>
    <row r="677" spans="1:9" x14ac:dyDescent="0.15">
      <c r="A677" s="1">
        <v>30</v>
      </c>
      <c r="B677" s="1" t="s">
        <v>157</v>
      </c>
      <c r="C677" s="1">
        <v>7</v>
      </c>
      <c r="D677" s="1" t="s">
        <v>20</v>
      </c>
      <c r="E677" s="2">
        <v>164869.34202621476</v>
      </c>
      <c r="F677" s="2">
        <v>205721.02830158768</v>
      </c>
      <c r="G677" s="2">
        <v>86167.366987963644</v>
      </c>
      <c r="H677" s="2">
        <v>267679.6863652303</v>
      </c>
      <c r="I677" s="2">
        <v>237941.96225036035</v>
      </c>
    </row>
    <row r="678" spans="1:9" x14ac:dyDescent="0.15">
      <c r="A678" s="1">
        <v>30</v>
      </c>
      <c r="B678" s="1" t="s">
        <v>157</v>
      </c>
      <c r="C678" s="1">
        <v>8</v>
      </c>
      <c r="D678" s="1" t="s">
        <v>21</v>
      </c>
      <c r="E678" s="2">
        <v>2830.4283491782257</v>
      </c>
      <c r="F678" s="2">
        <v>12312.910587102255</v>
      </c>
      <c r="G678" s="2">
        <v>16678.826284928087</v>
      </c>
      <c r="H678" s="2">
        <v>15364.736517755899</v>
      </c>
      <c r="I678" s="2">
        <v>8335.141823007114</v>
      </c>
    </row>
    <row r="679" spans="1:9" x14ac:dyDescent="0.15">
      <c r="A679" s="1">
        <v>30</v>
      </c>
      <c r="B679" s="1" t="s">
        <v>157</v>
      </c>
      <c r="C679" s="1">
        <v>9</v>
      </c>
      <c r="D679" s="1" t="s">
        <v>22</v>
      </c>
      <c r="E679" s="2">
        <v>115130.94515745986</v>
      </c>
      <c r="F679" s="2">
        <v>245313.6286605635</v>
      </c>
      <c r="G679" s="2">
        <v>128156.07843763891</v>
      </c>
      <c r="H679" s="2">
        <v>129763.2995544735</v>
      </c>
      <c r="I679" s="2">
        <v>123783.29006234091</v>
      </c>
    </row>
    <row r="680" spans="1:9" x14ac:dyDescent="0.15">
      <c r="A680" s="1">
        <v>30</v>
      </c>
      <c r="B680" s="1" t="s">
        <v>157</v>
      </c>
      <c r="C680" s="1">
        <v>10</v>
      </c>
      <c r="D680" s="1" t="s">
        <v>23</v>
      </c>
      <c r="E680" s="2">
        <v>4000.0443605634509</v>
      </c>
      <c r="F680" s="2">
        <v>10838.023570063737</v>
      </c>
      <c r="G680" s="2">
        <v>25591.211769794965</v>
      </c>
      <c r="H680" s="2">
        <v>41292.251778770544</v>
      </c>
      <c r="I680" s="2">
        <v>35889.646584547554</v>
      </c>
    </row>
    <row r="681" spans="1:9" x14ac:dyDescent="0.15">
      <c r="A681" s="1">
        <v>30</v>
      </c>
      <c r="B681" s="1" t="s">
        <v>157</v>
      </c>
      <c r="C681" s="1">
        <v>11</v>
      </c>
      <c r="D681" s="1" t="s">
        <v>24</v>
      </c>
      <c r="E681" s="2">
        <v>9470.0276825475703</v>
      </c>
      <c r="F681" s="2">
        <v>22903.721961578402</v>
      </c>
      <c r="G681" s="2">
        <v>77261.857183180749</v>
      </c>
      <c r="H681" s="2">
        <v>95819.148629378236</v>
      </c>
      <c r="I681" s="2">
        <v>204965.996760654</v>
      </c>
    </row>
    <row r="682" spans="1:9" x14ac:dyDescent="0.15">
      <c r="A682" s="1">
        <v>30</v>
      </c>
      <c r="B682" s="1" t="s">
        <v>157</v>
      </c>
      <c r="C682" s="1">
        <v>12</v>
      </c>
      <c r="D682" s="1" t="s">
        <v>25</v>
      </c>
      <c r="E682" s="2">
        <v>590.80191597670978</v>
      </c>
      <c r="F682" s="2">
        <v>1301.8667125990542</v>
      </c>
      <c r="G682" s="2">
        <v>7665.5163391261831</v>
      </c>
      <c r="H682" s="2">
        <v>17085.961143364879</v>
      </c>
      <c r="I682" s="2">
        <v>18248.441891998398</v>
      </c>
    </row>
    <row r="683" spans="1:9" x14ac:dyDescent="0.15">
      <c r="A683" s="1">
        <v>30</v>
      </c>
      <c r="B683" s="1" t="s">
        <v>157</v>
      </c>
      <c r="C683" s="1">
        <v>13</v>
      </c>
      <c r="D683" s="1" t="s">
        <v>26</v>
      </c>
      <c r="E683" s="2">
        <v>755.21545106430483</v>
      </c>
      <c r="F683" s="2">
        <v>6352.6436808556218</v>
      </c>
      <c r="G683" s="2">
        <v>4172.6358706765295</v>
      </c>
      <c r="H683" s="2">
        <v>4231.7171233214594</v>
      </c>
      <c r="I683" s="2">
        <v>3694.3876402450983</v>
      </c>
    </row>
    <row r="684" spans="1:9" x14ac:dyDescent="0.15">
      <c r="A684" s="1">
        <v>30</v>
      </c>
      <c r="B684" s="1" t="s">
        <v>157</v>
      </c>
      <c r="C684" s="1">
        <v>14</v>
      </c>
      <c r="D684" s="1" t="s">
        <v>27</v>
      </c>
      <c r="E684" s="2">
        <v>366.6663080824581</v>
      </c>
      <c r="F684" s="2">
        <v>3561.0128675416045</v>
      </c>
      <c r="G684" s="2">
        <v>21306.603994911722</v>
      </c>
      <c r="H684" s="2">
        <v>27162.841920811836</v>
      </c>
      <c r="I684" s="2">
        <v>6429.1837118217654</v>
      </c>
    </row>
    <row r="685" spans="1:9" x14ac:dyDescent="0.15">
      <c r="A685" s="1">
        <v>30</v>
      </c>
      <c r="B685" s="1" t="s">
        <v>157</v>
      </c>
      <c r="C685" s="1">
        <v>15</v>
      </c>
      <c r="D685" s="1" t="s">
        <v>28</v>
      </c>
      <c r="E685" s="2">
        <v>24656.039869466535</v>
      </c>
      <c r="F685" s="2">
        <v>51451.901696375127</v>
      </c>
      <c r="G685" s="2">
        <v>92906.487653478311</v>
      </c>
      <c r="H685" s="2">
        <v>73775.547024833126</v>
      </c>
      <c r="I685" s="2">
        <v>53480.189366010934</v>
      </c>
    </row>
    <row r="686" spans="1:9" x14ac:dyDescent="0.15">
      <c r="A686" s="1">
        <v>30</v>
      </c>
      <c r="B686" s="1" t="s">
        <v>156</v>
      </c>
      <c r="C686" s="1">
        <v>16</v>
      </c>
      <c r="D686" s="1" t="s">
        <v>11</v>
      </c>
      <c r="E686" s="2">
        <v>54905.302432976525</v>
      </c>
      <c r="F686" s="2">
        <v>182722.61118481736</v>
      </c>
      <c r="G686" s="2">
        <v>315026.04659497173</v>
      </c>
      <c r="H686" s="2">
        <v>230800.23711803919</v>
      </c>
      <c r="I686" s="2">
        <v>215072.42531692371</v>
      </c>
    </row>
    <row r="687" spans="1:9" x14ac:dyDescent="0.15">
      <c r="A687" s="1">
        <v>30</v>
      </c>
      <c r="B687" s="1" t="s">
        <v>156</v>
      </c>
      <c r="C687" s="1">
        <v>17</v>
      </c>
      <c r="D687" s="1" t="s">
        <v>12</v>
      </c>
      <c r="E687" s="2">
        <v>18396.04366610567</v>
      </c>
      <c r="F687" s="2">
        <v>53937.506752010609</v>
      </c>
      <c r="G687" s="2">
        <v>95392.251593281617</v>
      </c>
      <c r="H687" s="2">
        <v>105141.47771135798</v>
      </c>
      <c r="I687" s="2">
        <v>76490.259678143731</v>
      </c>
    </row>
    <row r="688" spans="1:9" x14ac:dyDescent="0.15">
      <c r="A688" s="1">
        <v>30</v>
      </c>
      <c r="B688" s="1" t="s">
        <v>156</v>
      </c>
      <c r="C688" s="1">
        <v>18</v>
      </c>
      <c r="D688" s="1" t="s">
        <v>13</v>
      </c>
      <c r="E688" s="2">
        <v>45834.787290622357</v>
      </c>
      <c r="F688" s="2">
        <v>177687.67835943948</v>
      </c>
      <c r="G688" s="2">
        <v>234444.70575130542</v>
      </c>
      <c r="H688" s="2">
        <v>245138.63010397152</v>
      </c>
      <c r="I688" s="2">
        <v>210707.18162241764</v>
      </c>
    </row>
    <row r="689" spans="1:9" x14ac:dyDescent="0.15">
      <c r="A689" s="1">
        <v>30</v>
      </c>
      <c r="B689" s="1" t="s">
        <v>156</v>
      </c>
      <c r="C689" s="1">
        <v>19</v>
      </c>
      <c r="D689" s="1" t="s">
        <v>14</v>
      </c>
      <c r="E689" s="2">
        <v>23974.769478485461</v>
      </c>
      <c r="F689" s="2">
        <v>109914.96639393545</v>
      </c>
      <c r="G689" s="2">
        <v>182007.18147133387</v>
      </c>
      <c r="H689" s="2">
        <v>160382.70631103212</v>
      </c>
      <c r="I689" s="2">
        <v>150932.46750654167</v>
      </c>
    </row>
    <row r="690" spans="1:9" x14ac:dyDescent="0.15">
      <c r="A690" s="1">
        <v>30</v>
      </c>
      <c r="B690" s="1" t="s">
        <v>156</v>
      </c>
      <c r="C690" s="1">
        <v>20</v>
      </c>
      <c r="D690" s="1" t="s">
        <v>15</v>
      </c>
      <c r="E690" s="2">
        <v>4728.6792742518965</v>
      </c>
      <c r="F690" s="2">
        <v>35691.987256737579</v>
      </c>
      <c r="G690" s="2">
        <v>56360.13913413891</v>
      </c>
      <c r="H690" s="2">
        <v>38069.361137335982</v>
      </c>
      <c r="I690" s="2">
        <v>39036.909090467627</v>
      </c>
    </row>
    <row r="691" spans="1:9" x14ac:dyDescent="0.15">
      <c r="A691" s="1">
        <v>30</v>
      </c>
      <c r="B691" s="1" t="s">
        <v>156</v>
      </c>
      <c r="C691" s="1">
        <v>21</v>
      </c>
      <c r="D691" s="1" t="s">
        <v>16</v>
      </c>
      <c r="E691" s="2">
        <v>57946.093821136259</v>
      </c>
      <c r="F691" s="2">
        <v>108103.23811846795</v>
      </c>
      <c r="G691" s="2">
        <v>150621.75979663778</v>
      </c>
      <c r="H691" s="2">
        <v>171787.69389747447</v>
      </c>
      <c r="I691" s="2">
        <v>206092.68256957125</v>
      </c>
    </row>
    <row r="692" spans="1:9" x14ac:dyDescent="0.15">
      <c r="A692" s="1">
        <v>30</v>
      </c>
      <c r="B692" s="1" t="s">
        <v>155</v>
      </c>
      <c r="C692" s="1">
        <v>22</v>
      </c>
      <c r="D692" s="1" t="s">
        <v>8</v>
      </c>
      <c r="E692" s="2">
        <v>94823.375069179063</v>
      </c>
      <c r="F692" s="2">
        <v>304339.79876460275</v>
      </c>
      <c r="G692" s="2">
        <v>454410.01021270553</v>
      </c>
      <c r="H692" s="2">
        <v>637135.63562042115</v>
      </c>
      <c r="I692" s="2">
        <v>680959.25165583927</v>
      </c>
    </row>
    <row r="693" spans="1:9" x14ac:dyDescent="0.15">
      <c r="A693" s="1">
        <v>30</v>
      </c>
      <c r="B693" s="1" t="s">
        <v>155</v>
      </c>
      <c r="C693" s="1">
        <v>23</v>
      </c>
      <c r="D693" s="1" t="s">
        <v>29</v>
      </c>
      <c r="E693" s="2">
        <v>35433.79585617382</v>
      </c>
      <c r="F693" s="2">
        <v>197096.04467023813</v>
      </c>
      <c r="G693" s="2">
        <v>300485.7398045804</v>
      </c>
      <c r="H693" s="2">
        <v>414805.1212860283</v>
      </c>
      <c r="I693" s="2">
        <v>394233.22949729138</v>
      </c>
    </row>
    <row r="694" spans="1:9" x14ac:dyDescent="0.15">
      <c r="A694" s="1">
        <v>31</v>
      </c>
      <c r="B694" s="1" t="s">
        <v>160</v>
      </c>
      <c r="C694" s="1">
        <v>1</v>
      </c>
      <c r="D694" s="1" t="s">
        <v>9</v>
      </c>
      <c r="E694" s="2">
        <v>36295.713888081264</v>
      </c>
      <c r="F694" s="2">
        <v>81201.394646593719</v>
      </c>
      <c r="G694" s="2">
        <v>96365.216801541872</v>
      </c>
      <c r="H694" s="2">
        <v>74194.498182320094</v>
      </c>
      <c r="I694" s="2">
        <v>50675.532634994997</v>
      </c>
    </row>
    <row r="695" spans="1:9" x14ac:dyDescent="0.15">
      <c r="A695" s="1">
        <v>31</v>
      </c>
      <c r="B695" s="1" t="s">
        <v>161</v>
      </c>
      <c r="C695" s="1">
        <v>2</v>
      </c>
      <c r="D695" s="1" t="s">
        <v>10</v>
      </c>
      <c r="E695" s="2">
        <v>1092.572213501307</v>
      </c>
      <c r="F695" s="2">
        <v>8433.3930778841859</v>
      </c>
      <c r="G695" s="2">
        <v>6402.7379809541844</v>
      </c>
      <c r="H695" s="2">
        <v>3704.5654621161279</v>
      </c>
      <c r="I695" s="2">
        <v>686.69431214387396</v>
      </c>
    </row>
    <row r="696" spans="1:9" x14ac:dyDescent="0.15">
      <c r="A696" s="1">
        <v>31</v>
      </c>
      <c r="B696" s="1" t="s">
        <v>162</v>
      </c>
      <c r="C696" s="1">
        <v>3</v>
      </c>
      <c r="D696" s="1" t="s">
        <v>17</v>
      </c>
      <c r="E696" s="2">
        <v>40340.736192303375</v>
      </c>
      <c r="F696" s="2">
        <v>100865.32016745908</v>
      </c>
      <c r="G696" s="2">
        <v>162556.40303707824</v>
      </c>
      <c r="H696" s="2">
        <v>150408.48803195127</v>
      </c>
      <c r="I696" s="2">
        <v>63419.985724741724</v>
      </c>
    </row>
    <row r="697" spans="1:9" x14ac:dyDescent="0.15">
      <c r="A697" s="1">
        <v>31</v>
      </c>
      <c r="B697" s="1" t="s">
        <v>162</v>
      </c>
      <c r="C697" s="1">
        <v>4</v>
      </c>
      <c r="D697" s="1" t="s">
        <v>18</v>
      </c>
      <c r="E697" s="2">
        <v>8500.2105822083358</v>
      </c>
      <c r="F697" s="2">
        <v>21115.772464950922</v>
      </c>
      <c r="G697" s="2">
        <v>35113.354770093974</v>
      </c>
      <c r="H697" s="2">
        <v>19203.365294842366</v>
      </c>
      <c r="I697" s="2">
        <v>6245.1039182307841</v>
      </c>
    </row>
    <row r="698" spans="1:9" x14ac:dyDescent="0.15">
      <c r="A698" s="1">
        <v>31</v>
      </c>
      <c r="B698" s="1" t="s">
        <v>162</v>
      </c>
      <c r="C698" s="1">
        <v>5</v>
      </c>
      <c r="D698" s="1" t="s">
        <v>19</v>
      </c>
      <c r="E698" s="2">
        <v>7290.2629129313264</v>
      </c>
      <c r="F698" s="2">
        <v>20516.261605880423</v>
      </c>
      <c r="G698" s="2">
        <v>31443.783553302092</v>
      </c>
      <c r="H698" s="2">
        <v>20664.460845283615</v>
      </c>
      <c r="I698" s="2">
        <v>4339.678684547287</v>
      </c>
    </row>
    <row r="699" spans="1:9" x14ac:dyDescent="0.15">
      <c r="A699" s="1">
        <v>31</v>
      </c>
      <c r="B699" s="1" t="s">
        <v>162</v>
      </c>
      <c r="C699" s="1">
        <v>6</v>
      </c>
      <c r="D699" s="1" t="s">
        <v>3</v>
      </c>
      <c r="E699" s="2">
        <v>10.509070699094883</v>
      </c>
      <c r="F699" s="2">
        <v>91.850209152480943</v>
      </c>
      <c r="G699" s="2">
        <v>376.9118428058224</v>
      </c>
      <c r="H699" s="2">
        <v>666.72751759077732</v>
      </c>
      <c r="I699" s="2">
        <v>395.28364127112593</v>
      </c>
    </row>
    <row r="700" spans="1:9" x14ac:dyDescent="0.15">
      <c r="A700" s="1">
        <v>31</v>
      </c>
      <c r="B700" s="1" t="s">
        <v>162</v>
      </c>
      <c r="C700" s="1">
        <v>7</v>
      </c>
      <c r="D700" s="1" t="s">
        <v>20</v>
      </c>
      <c r="E700" s="2">
        <v>427.29790061008839</v>
      </c>
      <c r="F700" s="2">
        <v>399.41327957519263</v>
      </c>
      <c r="G700" s="2">
        <v>2294.7432658328776</v>
      </c>
      <c r="H700" s="2">
        <v>2223.8420279669281</v>
      </c>
      <c r="I700" s="2">
        <v>1529.0051056467491</v>
      </c>
    </row>
    <row r="701" spans="1:9" x14ac:dyDescent="0.15">
      <c r="A701" s="1">
        <v>31</v>
      </c>
      <c r="B701" s="1" t="s">
        <v>162</v>
      </c>
      <c r="C701" s="1">
        <v>8</v>
      </c>
      <c r="D701" s="1" t="s">
        <v>21</v>
      </c>
      <c r="E701" s="2">
        <v>2613.0914706406502</v>
      </c>
      <c r="F701" s="2">
        <v>6566.4164486734808</v>
      </c>
      <c r="G701" s="2">
        <v>8909.6581352305857</v>
      </c>
      <c r="H701" s="2">
        <v>9679.2247146459285</v>
      </c>
      <c r="I701" s="2">
        <v>955.61596609024775</v>
      </c>
    </row>
    <row r="702" spans="1:9" x14ac:dyDescent="0.15">
      <c r="A702" s="1">
        <v>31</v>
      </c>
      <c r="B702" s="1" t="s">
        <v>162</v>
      </c>
      <c r="C702" s="1">
        <v>9</v>
      </c>
      <c r="D702" s="1" t="s">
        <v>22</v>
      </c>
      <c r="E702" s="2">
        <v>2869.0551156198758</v>
      </c>
      <c r="F702" s="2">
        <v>3496.5859542465814</v>
      </c>
      <c r="G702" s="2">
        <v>6898.4124057437712</v>
      </c>
      <c r="H702" s="2">
        <v>5070.909431901805</v>
      </c>
      <c r="I702" s="2">
        <v>4267.5226421723191</v>
      </c>
    </row>
    <row r="703" spans="1:9" x14ac:dyDescent="0.15">
      <c r="A703" s="1">
        <v>31</v>
      </c>
      <c r="B703" s="1" t="s">
        <v>162</v>
      </c>
      <c r="C703" s="1">
        <v>10</v>
      </c>
      <c r="D703" s="1" t="s">
        <v>23</v>
      </c>
      <c r="E703" s="2">
        <v>4497.4263694962074</v>
      </c>
      <c r="F703" s="2">
        <v>9632.859640132092</v>
      </c>
      <c r="G703" s="2">
        <v>13056.355557304783</v>
      </c>
      <c r="H703" s="2">
        <v>10925.610652724758</v>
      </c>
      <c r="I703" s="2">
        <v>12514.024052327708</v>
      </c>
    </row>
    <row r="704" spans="1:9" x14ac:dyDescent="0.15">
      <c r="A704" s="1">
        <v>31</v>
      </c>
      <c r="B704" s="1" t="s">
        <v>162</v>
      </c>
      <c r="C704" s="1">
        <v>11</v>
      </c>
      <c r="D704" s="1" t="s">
        <v>24</v>
      </c>
      <c r="E704" s="2">
        <v>2499.8948528474998</v>
      </c>
      <c r="F704" s="2">
        <v>7364.5010570134746</v>
      </c>
      <c r="G704" s="2">
        <v>18417.29831542083</v>
      </c>
      <c r="H704" s="2">
        <v>23461.201322699264</v>
      </c>
      <c r="I704" s="2">
        <v>11681.075062235097</v>
      </c>
    </row>
    <row r="705" spans="1:9" x14ac:dyDescent="0.15">
      <c r="A705" s="1">
        <v>31</v>
      </c>
      <c r="B705" s="1" t="s">
        <v>162</v>
      </c>
      <c r="C705" s="1">
        <v>12</v>
      </c>
      <c r="D705" s="1" t="s">
        <v>25</v>
      </c>
      <c r="E705" s="2">
        <v>8291.4992765339248</v>
      </c>
      <c r="F705" s="2">
        <v>39757.532291000105</v>
      </c>
      <c r="G705" s="2">
        <v>130952.56088717346</v>
      </c>
      <c r="H705" s="2">
        <v>151600.02507475673</v>
      </c>
      <c r="I705" s="2">
        <v>130255.80262135903</v>
      </c>
    </row>
    <row r="706" spans="1:9" x14ac:dyDescent="0.15">
      <c r="A706" s="1">
        <v>31</v>
      </c>
      <c r="B706" s="1" t="s">
        <v>162</v>
      </c>
      <c r="C706" s="1">
        <v>13</v>
      </c>
      <c r="D706" s="1" t="s">
        <v>26</v>
      </c>
      <c r="E706" s="2">
        <v>307.30582057858146</v>
      </c>
      <c r="F706" s="2">
        <v>1400.895227217339</v>
      </c>
      <c r="G706" s="2">
        <v>2001.4889566582196</v>
      </c>
      <c r="H706" s="2">
        <v>3104.2974503410906</v>
      </c>
      <c r="I706" s="2">
        <v>5980.8800621589471</v>
      </c>
    </row>
    <row r="707" spans="1:9" x14ac:dyDescent="0.15">
      <c r="A707" s="1">
        <v>31</v>
      </c>
      <c r="B707" s="1" t="s">
        <v>162</v>
      </c>
      <c r="C707" s="1">
        <v>14</v>
      </c>
      <c r="D707" s="1" t="s">
        <v>27</v>
      </c>
      <c r="E707" s="2">
        <v>96.799180483323752</v>
      </c>
      <c r="F707" s="2">
        <v>403.54937493496669</v>
      </c>
      <c r="G707" s="2">
        <v>352.65781412143559</v>
      </c>
      <c r="H707" s="2">
        <v>216.7050647768817</v>
      </c>
      <c r="I707" s="2">
        <v>449.54059865557383</v>
      </c>
    </row>
    <row r="708" spans="1:9" x14ac:dyDescent="0.15">
      <c r="A708" s="1">
        <v>31</v>
      </c>
      <c r="B708" s="1" t="s">
        <v>162</v>
      </c>
      <c r="C708" s="1">
        <v>15</v>
      </c>
      <c r="D708" s="1" t="s">
        <v>28</v>
      </c>
      <c r="E708" s="2">
        <v>7437.173574738551</v>
      </c>
      <c r="F708" s="2">
        <v>22095.527158780027</v>
      </c>
      <c r="G708" s="2">
        <v>31826.843716908923</v>
      </c>
      <c r="H708" s="2">
        <v>26594.876176197107</v>
      </c>
      <c r="I708" s="2">
        <v>18381.942099074495</v>
      </c>
    </row>
    <row r="709" spans="1:9" x14ac:dyDescent="0.15">
      <c r="A709" s="1">
        <v>31</v>
      </c>
      <c r="B709" s="1" t="s">
        <v>161</v>
      </c>
      <c r="C709" s="1">
        <v>16</v>
      </c>
      <c r="D709" s="1" t="s">
        <v>11</v>
      </c>
      <c r="E709" s="2">
        <v>26662.234474623652</v>
      </c>
      <c r="F709" s="2">
        <v>134497.72954275287</v>
      </c>
      <c r="G709" s="2">
        <v>199092.11944749026</v>
      </c>
      <c r="H709" s="2">
        <v>214613.69174182293</v>
      </c>
      <c r="I709" s="2">
        <v>120053.4817544728</v>
      </c>
    </row>
    <row r="710" spans="1:9" x14ac:dyDescent="0.15">
      <c r="A710" s="1">
        <v>31</v>
      </c>
      <c r="B710" s="1" t="s">
        <v>161</v>
      </c>
      <c r="C710" s="1">
        <v>17</v>
      </c>
      <c r="D710" s="1" t="s">
        <v>12</v>
      </c>
      <c r="E710" s="2">
        <v>3337.0870393959299</v>
      </c>
      <c r="F710" s="2">
        <v>17578.047951390457</v>
      </c>
      <c r="G710" s="2">
        <v>63400.271166591912</v>
      </c>
      <c r="H710" s="2">
        <v>62130.429224700143</v>
      </c>
      <c r="I710" s="2">
        <v>52939.515882083433</v>
      </c>
    </row>
    <row r="711" spans="1:9" x14ac:dyDescent="0.15">
      <c r="A711" s="1">
        <v>31</v>
      </c>
      <c r="B711" s="1" t="s">
        <v>161</v>
      </c>
      <c r="C711" s="1">
        <v>18</v>
      </c>
      <c r="D711" s="1" t="s">
        <v>13</v>
      </c>
      <c r="E711" s="2">
        <v>35913.848878032259</v>
      </c>
      <c r="F711" s="2">
        <v>128682.70159937914</v>
      </c>
      <c r="G711" s="2">
        <v>202516.34705750796</v>
      </c>
      <c r="H711" s="2">
        <v>197166.04614355174</v>
      </c>
      <c r="I711" s="2">
        <v>135394.30798673414</v>
      </c>
    </row>
    <row r="712" spans="1:9" x14ac:dyDescent="0.15">
      <c r="A712" s="1">
        <v>31</v>
      </c>
      <c r="B712" s="1" t="s">
        <v>161</v>
      </c>
      <c r="C712" s="1">
        <v>19</v>
      </c>
      <c r="D712" s="1" t="s">
        <v>14</v>
      </c>
      <c r="E712" s="2">
        <v>12634.277631512947</v>
      </c>
      <c r="F712" s="2">
        <v>51946.746637525932</v>
      </c>
      <c r="G712" s="2">
        <v>81103.428838131818</v>
      </c>
      <c r="H712" s="2">
        <v>88971.864396326026</v>
      </c>
      <c r="I712" s="2">
        <v>74886.07139892198</v>
      </c>
    </row>
    <row r="713" spans="1:9" x14ac:dyDescent="0.15">
      <c r="A713" s="1">
        <v>31</v>
      </c>
      <c r="B713" s="1" t="s">
        <v>161</v>
      </c>
      <c r="C713" s="1">
        <v>20</v>
      </c>
      <c r="D713" s="1" t="s">
        <v>15</v>
      </c>
      <c r="E713" s="2">
        <v>4317.5201749831449</v>
      </c>
      <c r="F713" s="2">
        <v>19138.478998771894</v>
      </c>
      <c r="G713" s="2">
        <v>25266.768812031478</v>
      </c>
      <c r="H713" s="2">
        <v>23747.601424173299</v>
      </c>
      <c r="I713" s="2">
        <v>22761.249409313335</v>
      </c>
    </row>
    <row r="714" spans="1:9" x14ac:dyDescent="0.15">
      <c r="A714" s="1">
        <v>31</v>
      </c>
      <c r="B714" s="1" t="s">
        <v>161</v>
      </c>
      <c r="C714" s="1">
        <v>21</v>
      </c>
      <c r="D714" s="1" t="s">
        <v>16</v>
      </c>
      <c r="E714" s="2">
        <v>18979.223011504349</v>
      </c>
      <c r="F714" s="2">
        <v>50362.140016263103</v>
      </c>
      <c r="G714" s="2">
        <v>84780.036269158329</v>
      </c>
      <c r="H714" s="2">
        <v>101141.26740707491</v>
      </c>
      <c r="I714" s="2">
        <v>98028.363628339386</v>
      </c>
    </row>
    <row r="715" spans="1:9" x14ac:dyDescent="0.15">
      <c r="A715" s="1">
        <v>31</v>
      </c>
      <c r="B715" s="1" t="s">
        <v>159</v>
      </c>
      <c r="C715" s="1">
        <v>22</v>
      </c>
      <c r="D715" s="1" t="s">
        <v>8</v>
      </c>
      <c r="E715" s="2">
        <v>40906.271246762371</v>
      </c>
      <c r="F715" s="2">
        <v>176417.50588993114</v>
      </c>
      <c r="G715" s="2">
        <v>320423.92984972917</v>
      </c>
      <c r="H715" s="2">
        <v>431427.42045101651</v>
      </c>
      <c r="I715" s="2">
        <v>468130.11325956375</v>
      </c>
    </row>
    <row r="716" spans="1:9" x14ac:dyDescent="0.15">
      <c r="A716" s="1">
        <v>31</v>
      </c>
      <c r="B716" s="1" t="s">
        <v>159</v>
      </c>
      <c r="C716" s="1">
        <v>23</v>
      </c>
      <c r="D716" s="1" t="s">
        <v>29</v>
      </c>
      <c r="E716" s="2">
        <v>36121.233670814254</v>
      </c>
      <c r="F716" s="2">
        <v>150596.47073432812</v>
      </c>
      <c r="G716" s="2">
        <v>235417.94446858487</v>
      </c>
      <c r="H716" s="2">
        <v>333733.55453343835</v>
      </c>
      <c r="I716" s="2">
        <v>344292.85071709013</v>
      </c>
    </row>
    <row r="717" spans="1:9" x14ac:dyDescent="0.15">
      <c r="A717" s="1">
        <v>32</v>
      </c>
      <c r="B717" s="1" t="s">
        <v>164</v>
      </c>
      <c r="C717" s="1">
        <v>1</v>
      </c>
      <c r="D717" s="1" t="s">
        <v>9</v>
      </c>
      <c r="E717" s="2">
        <v>51079.65109671362</v>
      </c>
      <c r="F717" s="2">
        <v>95355.611425972311</v>
      </c>
      <c r="G717" s="2">
        <v>105727.54559004953</v>
      </c>
      <c r="H717" s="2">
        <v>84555.153219025393</v>
      </c>
      <c r="I717" s="2">
        <v>52934.038131528621</v>
      </c>
    </row>
    <row r="718" spans="1:9" x14ac:dyDescent="0.15">
      <c r="A718" s="1">
        <v>32</v>
      </c>
      <c r="B718" s="1" t="s">
        <v>164</v>
      </c>
      <c r="C718" s="1">
        <v>2</v>
      </c>
      <c r="D718" s="1" t="s">
        <v>10</v>
      </c>
      <c r="E718" s="2">
        <v>5212.0689653491208</v>
      </c>
      <c r="F718" s="2">
        <v>9124.699827074317</v>
      </c>
      <c r="G718" s="2">
        <v>8470.0465694460781</v>
      </c>
      <c r="H718" s="2">
        <v>6259.2529962772996</v>
      </c>
      <c r="I718" s="2">
        <v>2206.037392093338</v>
      </c>
    </row>
    <row r="719" spans="1:9" x14ac:dyDescent="0.15">
      <c r="A719" s="1">
        <v>32</v>
      </c>
      <c r="B719" s="1" t="s">
        <v>165</v>
      </c>
      <c r="C719" s="1">
        <v>3</v>
      </c>
      <c r="D719" s="1" t="s">
        <v>17</v>
      </c>
      <c r="E719" s="2">
        <v>10791.182452398692</v>
      </c>
      <c r="F719" s="2">
        <v>25595.578333907055</v>
      </c>
      <c r="G719" s="2">
        <v>35621.53303347373</v>
      </c>
      <c r="H719" s="2">
        <v>40110.533490608264</v>
      </c>
      <c r="I719" s="2">
        <v>30715.445956460782</v>
      </c>
    </row>
    <row r="720" spans="1:9" x14ac:dyDescent="0.15">
      <c r="A720" s="1">
        <v>32</v>
      </c>
      <c r="B720" s="1" t="s">
        <v>166</v>
      </c>
      <c r="C720" s="1">
        <v>4</v>
      </c>
      <c r="D720" s="1" t="s">
        <v>18</v>
      </c>
      <c r="E720" s="2">
        <v>6860.1941255040319</v>
      </c>
      <c r="F720" s="2">
        <v>24487.021630885509</v>
      </c>
      <c r="G720" s="2">
        <v>40583.630552216346</v>
      </c>
      <c r="H720" s="2">
        <v>19141.401330878762</v>
      </c>
      <c r="I720" s="2">
        <v>8469.504723124157</v>
      </c>
    </row>
    <row r="721" spans="1:9" x14ac:dyDescent="0.15">
      <c r="A721" s="1">
        <v>32</v>
      </c>
      <c r="B721" s="1" t="s">
        <v>165</v>
      </c>
      <c r="C721" s="1">
        <v>5</v>
      </c>
      <c r="D721" s="1" t="s">
        <v>19</v>
      </c>
      <c r="E721" s="2">
        <v>3352.5954495997653</v>
      </c>
      <c r="F721" s="2">
        <v>6584.2851742790062</v>
      </c>
      <c r="G721" s="2">
        <v>13695.708187318907</v>
      </c>
      <c r="H721" s="2">
        <v>11990.281969443999</v>
      </c>
      <c r="I721" s="2">
        <v>11461.652768181566</v>
      </c>
    </row>
    <row r="722" spans="1:9" x14ac:dyDescent="0.15">
      <c r="A722" s="1">
        <v>32</v>
      </c>
      <c r="B722" s="1" t="s">
        <v>165</v>
      </c>
      <c r="C722" s="1">
        <v>6</v>
      </c>
      <c r="D722" s="1" t="s">
        <v>3</v>
      </c>
      <c r="E722" s="2">
        <v>878.21256628791991</v>
      </c>
      <c r="F722" s="2">
        <v>1989.4562765887374</v>
      </c>
      <c r="G722" s="2">
        <v>2688.9551146400622</v>
      </c>
      <c r="H722" s="2">
        <v>2021.573675423843</v>
      </c>
      <c r="I722" s="2">
        <v>8417.3171923279988</v>
      </c>
    </row>
    <row r="723" spans="1:9" x14ac:dyDescent="0.15">
      <c r="A723" s="1">
        <v>32</v>
      </c>
      <c r="B723" s="1" t="s">
        <v>165</v>
      </c>
      <c r="C723" s="1">
        <v>7</v>
      </c>
      <c r="D723" s="1" t="s">
        <v>20</v>
      </c>
      <c r="E723" s="2">
        <v>55.885930053685513</v>
      </c>
      <c r="F723" s="2">
        <v>129.02265754097493</v>
      </c>
      <c r="G723" s="2">
        <v>1485.0305471177844</v>
      </c>
      <c r="H723" s="2">
        <v>2726.5346679217409</v>
      </c>
      <c r="I723" s="2">
        <v>2142.688522695345</v>
      </c>
    </row>
    <row r="724" spans="1:9" x14ac:dyDescent="0.15">
      <c r="A724" s="1">
        <v>32</v>
      </c>
      <c r="B724" s="1" t="s">
        <v>165</v>
      </c>
      <c r="C724" s="1">
        <v>8</v>
      </c>
      <c r="D724" s="1" t="s">
        <v>21</v>
      </c>
      <c r="E724" s="2">
        <v>4083.9358008049176</v>
      </c>
      <c r="F724" s="2">
        <v>17777.581029726</v>
      </c>
      <c r="G724" s="2">
        <v>28489.476592980613</v>
      </c>
      <c r="H724" s="2">
        <v>28361.88287202235</v>
      </c>
      <c r="I724" s="2">
        <v>10768.028356559998</v>
      </c>
    </row>
    <row r="725" spans="1:9" x14ac:dyDescent="0.15">
      <c r="A725" s="1">
        <v>32</v>
      </c>
      <c r="B725" s="1" t="s">
        <v>165</v>
      </c>
      <c r="C725" s="1">
        <v>9</v>
      </c>
      <c r="D725" s="1" t="s">
        <v>22</v>
      </c>
      <c r="E725" s="2">
        <v>13771.312027166163</v>
      </c>
      <c r="F725" s="2">
        <v>48038.566273725512</v>
      </c>
      <c r="G725" s="2">
        <v>79333.023530733219</v>
      </c>
      <c r="H725" s="2">
        <v>76439.601121073691</v>
      </c>
      <c r="I725" s="2">
        <v>44320.906420808758</v>
      </c>
    </row>
    <row r="726" spans="1:9" x14ac:dyDescent="0.15">
      <c r="A726" s="1">
        <v>32</v>
      </c>
      <c r="B726" s="1" t="s">
        <v>165</v>
      </c>
      <c r="C726" s="1">
        <v>10</v>
      </c>
      <c r="D726" s="1" t="s">
        <v>23</v>
      </c>
      <c r="E726" s="2">
        <v>918.68855053739128</v>
      </c>
      <c r="F726" s="2">
        <v>4611.2392052480218</v>
      </c>
      <c r="G726" s="2">
        <v>9165.7043968008511</v>
      </c>
      <c r="H726" s="2">
        <v>17145.457961443422</v>
      </c>
      <c r="I726" s="2">
        <v>8557.8259387606013</v>
      </c>
    </row>
    <row r="727" spans="1:9" x14ac:dyDescent="0.15">
      <c r="A727" s="1">
        <v>32</v>
      </c>
      <c r="B727" s="1" t="s">
        <v>165</v>
      </c>
      <c r="C727" s="1">
        <v>11</v>
      </c>
      <c r="D727" s="1" t="s">
        <v>24</v>
      </c>
      <c r="E727" s="2">
        <v>5553.0568360031657</v>
      </c>
      <c r="F727" s="2">
        <v>24749.775974555203</v>
      </c>
      <c r="G727" s="2">
        <v>49494.220429984154</v>
      </c>
      <c r="H727" s="2">
        <v>44362.557825296411</v>
      </c>
      <c r="I727" s="2">
        <v>37258.150969630711</v>
      </c>
    </row>
    <row r="728" spans="1:9" x14ac:dyDescent="0.15">
      <c r="A728" s="1">
        <v>32</v>
      </c>
      <c r="B728" s="1" t="s">
        <v>165</v>
      </c>
      <c r="C728" s="1">
        <v>12</v>
      </c>
      <c r="D728" s="1" t="s">
        <v>25</v>
      </c>
      <c r="E728" s="2">
        <v>2725.8137706798552</v>
      </c>
      <c r="F728" s="2">
        <v>12804.401002290131</v>
      </c>
      <c r="G728" s="2">
        <v>46988.057251341706</v>
      </c>
      <c r="H728" s="2">
        <v>66504.566794595492</v>
      </c>
      <c r="I728" s="2">
        <v>90684.583396511342</v>
      </c>
    </row>
    <row r="729" spans="1:9" x14ac:dyDescent="0.15">
      <c r="A729" s="1">
        <v>32</v>
      </c>
      <c r="B729" s="1" t="s">
        <v>165</v>
      </c>
      <c r="C729" s="1">
        <v>13</v>
      </c>
      <c r="D729" s="1" t="s">
        <v>26</v>
      </c>
      <c r="E729" s="2">
        <v>1836.1542058571076</v>
      </c>
      <c r="F729" s="2">
        <v>9587.85135812925</v>
      </c>
      <c r="G729" s="2">
        <v>17878.977799911183</v>
      </c>
      <c r="H729" s="2">
        <v>15456.598090954174</v>
      </c>
      <c r="I729" s="2">
        <v>22678.063253820925</v>
      </c>
    </row>
    <row r="730" spans="1:9" x14ac:dyDescent="0.15">
      <c r="A730" s="1">
        <v>32</v>
      </c>
      <c r="B730" s="1" t="s">
        <v>165</v>
      </c>
      <c r="C730" s="1">
        <v>14</v>
      </c>
      <c r="D730" s="1" t="s">
        <v>27</v>
      </c>
      <c r="E730" s="2">
        <v>26.026759427812038</v>
      </c>
      <c r="F730" s="2">
        <v>3047.1970139608161</v>
      </c>
      <c r="G730" s="2">
        <v>3018.9558712797157</v>
      </c>
      <c r="H730" s="2">
        <v>5141.0555435994929</v>
      </c>
      <c r="I730" s="2">
        <v>8742.4890143953398</v>
      </c>
    </row>
    <row r="731" spans="1:9" x14ac:dyDescent="0.15">
      <c r="A731" s="1">
        <v>32</v>
      </c>
      <c r="B731" s="1" t="s">
        <v>165</v>
      </c>
      <c r="C731" s="1">
        <v>15</v>
      </c>
      <c r="D731" s="1" t="s">
        <v>28</v>
      </c>
      <c r="E731" s="2">
        <v>10997.385601443109</v>
      </c>
      <c r="F731" s="2">
        <v>36093.001947952282</v>
      </c>
      <c r="G731" s="2">
        <v>55337.851100106185</v>
      </c>
      <c r="H731" s="2">
        <v>48657.934899824941</v>
      </c>
      <c r="I731" s="2">
        <v>26315.687394948734</v>
      </c>
    </row>
    <row r="732" spans="1:9" x14ac:dyDescent="0.15">
      <c r="A732" s="1">
        <v>32</v>
      </c>
      <c r="B732" s="1" t="s">
        <v>164</v>
      </c>
      <c r="C732" s="1">
        <v>16</v>
      </c>
      <c r="D732" s="1" t="s">
        <v>11</v>
      </c>
      <c r="E732" s="2">
        <v>32940.792383583677</v>
      </c>
      <c r="F732" s="2">
        <v>168221.88281475243</v>
      </c>
      <c r="G732" s="2">
        <v>248704.71471400696</v>
      </c>
      <c r="H732" s="2">
        <v>313665.4787535207</v>
      </c>
      <c r="I732" s="2">
        <v>235204.40943660683</v>
      </c>
    </row>
    <row r="733" spans="1:9" x14ac:dyDescent="0.15">
      <c r="A733" s="1">
        <v>32</v>
      </c>
      <c r="B733" s="1" t="s">
        <v>164</v>
      </c>
      <c r="C733" s="1">
        <v>17</v>
      </c>
      <c r="D733" s="1" t="s">
        <v>12</v>
      </c>
      <c r="E733" s="2">
        <v>8290.0534983684738</v>
      </c>
      <c r="F733" s="2">
        <v>28698.126539589986</v>
      </c>
      <c r="G733" s="2">
        <v>103161.16330540698</v>
      </c>
      <c r="H733" s="2">
        <v>131527.90272406471</v>
      </c>
      <c r="I733" s="2">
        <v>90122.532878221493</v>
      </c>
    </row>
    <row r="734" spans="1:9" x14ac:dyDescent="0.15">
      <c r="A734" s="1">
        <v>32</v>
      </c>
      <c r="B734" s="1" t="s">
        <v>164</v>
      </c>
      <c r="C734" s="1">
        <v>18</v>
      </c>
      <c r="D734" s="1" t="s">
        <v>13</v>
      </c>
      <c r="E734" s="2">
        <v>23927.957298525438</v>
      </c>
      <c r="F734" s="2">
        <v>124147.52371248922</v>
      </c>
      <c r="G734" s="2">
        <v>199587.23686042157</v>
      </c>
      <c r="H734" s="2">
        <v>237903.49850976985</v>
      </c>
      <c r="I734" s="2">
        <v>181457.34135104006</v>
      </c>
    </row>
    <row r="735" spans="1:9" x14ac:dyDescent="0.15">
      <c r="A735" s="1">
        <v>32</v>
      </c>
      <c r="B735" s="1" t="s">
        <v>164</v>
      </c>
      <c r="C735" s="1">
        <v>19</v>
      </c>
      <c r="D735" s="1" t="s">
        <v>14</v>
      </c>
      <c r="E735" s="2">
        <v>17083.486493677421</v>
      </c>
      <c r="F735" s="2">
        <v>73469.009369637657</v>
      </c>
      <c r="G735" s="2">
        <v>118314.1950215682</v>
      </c>
      <c r="H735" s="2">
        <v>97506.656296547095</v>
      </c>
      <c r="I735" s="2">
        <v>84024.495119399013</v>
      </c>
    </row>
    <row r="736" spans="1:9" x14ac:dyDescent="0.15">
      <c r="A736" s="1">
        <v>32</v>
      </c>
      <c r="B736" s="1" t="s">
        <v>167</v>
      </c>
      <c r="C736" s="1">
        <v>20</v>
      </c>
      <c r="D736" s="1" t="s">
        <v>15</v>
      </c>
      <c r="E736" s="2">
        <v>4351.6952006057736</v>
      </c>
      <c r="F736" s="2">
        <v>22254.006982102841</v>
      </c>
      <c r="G736" s="2">
        <v>31908.087015244539</v>
      </c>
      <c r="H736" s="2">
        <v>26877.322961683818</v>
      </c>
      <c r="I736" s="2">
        <v>27795.707736176468</v>
      </c>
    </row>
    <row r="737" spans="1:9" x14ac:dyDescent="0.15">
      <c r="A737" s="1">
        <v>32</v>
      </c>
      <c r="B737" s="1" t="s">
        <v>164</v>
      </c>
      <c r="C737" s="1">
        <v>21</v>
      </c>
      <c r="D737" s="1" t="s">
        <v>16</v>
      </c>
      <c r="E737" s="2">
        <v>23954.411474551645</v>
      </c>
      <c r="F737" s="2">
        <v>58418.972881181602</v>
      </c>
      <c r="G737" s="2">
        <v>101571.20524505341</v>
      </c>
      <c r="H737" s="2">
        <v>120837.31575240199</v>
      </c>
      <c r="I737" s="2">
        <v>111336.11168003113</v>
      </c>
    </row>
    <row r="738" spans="1:9" x14ac:dyDescent="0.15">
      <c r="A738" s="1">
        <v>32</v>
      </c>
      <c r="B738" s="1" t="s">
        <v>163</v>
      </c>
      <c r="C738" s="1">
        <v>22</v>
      </c>
      <c r="D738" s="1" t="s">
        <v>8</v>
      </c>
      <c r="E738" s="2">
        <v>33065.33974324046</v>
      </c>
      <c r="F738" s="2">
        <v>211153.00470231191</v>
      </c>
      <c r="G738" s="2">
        <v>333562.00217647565</v>
      </c>
      <c r="H738" s="2">
        <v>506008.54798469041</v>
      </c>
      <c r="I738" s="2">
        <v>560567.79883999319</v>
      </c>
    </row>
    <row r="739" spans="1:9" x14ac:dyDescent="0.15">
      <c r="A739" s="1">
        <v>32</v>
      </c>
      <c r="B739" s="1" t="s">
        <v>163</v>
      </c>
      <c r="C739" s="1">
        <v>23</v>
      </c>
      <c r="D739" s="1" t="s">
        <v>29</v>
      </c>
      <c r="E739" s="2">
        <v>43746.933888570173</v>
      </c>
      <c r="F739" s="2">
        <v>193330.3122526416</v>
      </c>
      <c r="G739" s="2">
        <v>302518.48712418019</v>
      </c>
      <c r="H739" s="2">
        <v>414031.72044207645</v>
      </c>
      <c r="I739" s="2">
        <v>413161.04632434499</v>
      </c>
    </row>
    <row r="740" spans="1:9" x14ac:dyDescent="0.15">
      <c r="A740" s="1">
        <v>33</v>
      </c>
      <c r="B740" s="1" t="s">
        <v>169</v>
      </c>
      <c r="C740" s="1">
        <v>1</v>
      </c>
      <c r="D740" s="1" t="s">
        <v>9</v>
      </c>
      <c r="E740" s="2">
        <v>75988.640869408584</v>
      </c>
      <c r="F740" s="2">
        <v>144043.90980822931</v>
      </c>
      <c r="G740" s="2">
        <v>148691.60281566955</v>
      </c>
      <c r="H740" s="2">
        <v>123220.19408377291</v>
      </c>
      <c r="I740" s="2">
        <v>81227.661573701771</v>
      </c>
    </row>
    <row r="741" spans="1:9" x14ac:dyDescent="0.15">
      <c r="A741" s="1">
        <v>33</v>
      </c>
      <c r="B741" s="1" t="s">
        <v>169</v>
      </c>
      <c r="C741" s="1">
        <v>2</v>
      </c>
      <c r="D741" s="1" t="s">
        <v>10</v>
      </c>
      <c r="E741" s="2">
        <v>18090.212407606294</v>
      </c>
      <c r="F741" s="2">
        <v>22833.004035286198</v>
      </c>
      <c r="G741" s="2">
        <v>27127.088118749747</v>
      </c>
      <c r="H741" s="2">
        <v>15350.503336836002</v>
      </c>
      <c r="I741" s="2">
        <v>4029.2359307495822</v>
      </c>
    </row>
    <row r="742" spans="1:9" x14ac:dyDescent="0.15">
      <c r="A742" s="1">
        <v>33</v>
      </c>
      <c r="B742" s="1" t="s">
        <v>170</v>
      </c>
      <c r="C742" s="1">
        <v>3</v>
      </c>
      <c r="D742" s="1" t="s">
        <v>17</v>
      </c>
      <c r="E742" s="2">
        <v>66010.710777377622</v>
      </c>
      <c r="F742" s="2">
        <v>162345.76796431863</v>
      </c>
      <c r="G742" s="2">
        <v>283621.31243109738</v>
      </c>
      <c r="H742" s="2">
        <v>247390.63116637952</v>
      </c>
      <c r="I742" s="2">
        <v>269123.82933880639</v>
      </c>
    </row>
    <row r="743" spans="1:9" x14ac:dyDescent="0.15">
      <c r="A743" s="1">
        <v>33</v>
      </c>
      <c r="B743" s="1" t="s">
        <v>170</v>
      </c>
      <c r="C743" s="1">
        <v>4</v>
      </c>
      <c r="D743" s="1" t="s">
        <v>18</v>
      </c>
      <c r="E743" s="2">
        <v>71769.65543807621</v>
      </c>
      <c r="F743" s="2">
        <v>153793.274729656</v>
      </c>
      <c r="G743" s="2">
        <v>202824.93725702009</v>
      </c>
      <c r="H743" s="2">
        <v>136470.93344757071</v>
      </c>
      <c r="I743" s="2">
        <v>76406.611253138632</v>
      </c>
    </row>
    <row r="744" spans="1:9" x14ac:dyDescent="0.15">
      <c r="A744" s="1">
        <v>33</v>
      </c>
      <c r="B744" s="1" t="s">
        <v>170</v>
      </c>
      <c r="C744" s="1">
        <v>5</v>
      </c>
      <c r="D744" s="1" t="s">
        <v>19</v>
      </c>
      <c r="E744" s="2">
        <v>10594.430981777501</v>
      </c>
      <c r="F744" s="2">
        <v>23222.620825058759</v>
      </c>
      <c r="G744" s="2">
        <v>30467.722790785068</v>
      </c>
      <c r="H744" s="2">
        <v>35753.584948187992</v>
      </c>
      <c r="I744" s="2">
        <v>28854.897755829123</v>
      </c>
    </row>
    <row r="745" spans="1:9" x14ac:dyDescent="0.15">
      <c r="A745" s="1">
        <v>33</v>
      </c>
      <c r="B745" s="1" t="s">
        <v>170</v>
      </c>
      <c r="C745" s="1">
        <v>6</v>
      </c>
      <c r="D745" s="1" t="s">
        <v>3</v>
      </c>
      <c r="E745" s="2">
        <v>71105.198577546966</v>
      </c>
      <c r="F745" s="2">
        <v>84093.73619104446</v>
      </c>
      <c r="G745" s="2">
        <v>240381.6738640198</v>
      </c>
      <c r="H745" s="2">
        <v>199989.88389350593</v>
      </c>
      <c r="I745" s="2">
        <v>70575.284707573141</v>
      </c>
    </row>
    <row r="746" spans="1:9" x14ac:dyDescent="0.15">
      <c r="A746" s="1">
        <v>33</v>
      </c>
      <c r="B746" s="1" t="s">
        <v>171</v>
      </c>
      <c r="C746" s="1">
        <v>7</v>
      </c>
      <c r="D746" s="1" t="s">
        <v>20</v>
      </c>
      <c r="E746" s="2">
        <v>95051.546421553634</v>
      </c>
      <c r="F746" s="2">
        <v>90626.327935865862</v>
      </c>
      <c r="G746" s="2">
        <v>206915.18412948831</v>
      </c>
      <c r="H746" s="2">
        <v>502560.99396762811</v>
      </c>
      <c r="I746" s="2">
        <v>264686.26916052267</v>
      </c>
    </row>
    <row r="747" spans="1:9" x14ac:dyDescent="0.15">
      <c r="A747" s="1">
        <v>33</v>
      </c>
      <c r="B747" s="1" t="s">
        <v>170</v>
      </c>
      <c r="C747" s="1">
        <v>8</v>
      </c>
      <c r="D747" s="1" t="s">
        <v>21</v>
      </c>
      <c r="E747" s="2">
        <v>27948.434866564494</v>
      </c>
      <c r="F747" s="2">
        <v>58440.144292175959</v>
      </c>
      <c r="G747" s="2">
        <v>87771.340105352647</v>
      </c>
      <c r="H747" s="2">
        <v>81070.585156105197</v>
      </c>
      <c r="I747" s="2">
        <v>56022.917203922472</v>
      </c>
    </row>
    <row r="748" spans="1:9" x14ac:dyDescent="0.15">
      <c r="A748" s="1">
        <v>33</v>
      </c>
      <c r="B748" s="1" t="s">
        <v>170</v>
      </c>
      <c r="C748" s="1">
        <v>9</v>
      </c>
      <c r="D748" s="1" t="s">
        <v>22</v>
      </c>
      <c r="E748" s="2">
        <v>66415.753381820337</v>
      </c>
      <c r="F748" s="2">
        <v>267048.00344860682</v>
      </c>
      <c r="G748" s="2">
        <v>441169.12398621993</v>
      </c>
      <c r="H748" s="2">
        <v>277323.44830477366</v>
      </c>
      <c r="I748" s="2">
        <v>224748.73043052884</v>
      </c>
    </row>
    <row r="749" spans="1:9" x14ac:dyDescent="0.15">
      <c r="A749" s="1">
        <v>33</v>
      </c>
      <c r="B749" s="1" t="s">
        <v>170</v>
      </c>
      <c r="C749" s="1">
        <v>10</v>
      </c>
      <c r="D749" s="1" t="s">
        <v>23</v>
      </c>
      <c r="E749" s="2">
        <v>9855.3070904122524</v>
      </c>
      <c r="F749" s="2">
        <v>24684.295450391463</v>
      </c>
      <c r="G749" s="2">
        <v>66562.095450847788</v>
      </c>
      <c r="H749" s="2">
        <v>60307.27080304725</v>
      </c>
      <c r="I749" s="2">
        <v>62590.607331457264</v>
      </c>
    </row>
    <row r="750" spans="1:9" x14ac:dyDescent="0.15">
      <c r="A750" s="1">
        <v>33</v>
      </c>
      <c r="B750" s="1" t="s">
        <v>170</v>
      </c>
      <c r="C750" s="1">
        <v>11</v>
      </c>
      <c r="D750" s="1" t="s">
        <v>24</v>
      </c>
      <c r="E750" s="2">
        <v>16246.113933159511</v>
      </c>
      <c r="F750" s="2">
        <v>53612.259251918134</v>
      </c>
      <c r="G750" s="2">
        <v>120356.13845497517</v>
      </c>
      <c r="H750" s="2">
        <v>123576.24709350495</v>
      </c>
      <c r="I750" s="2">
        <v>162942.23363068182</v>
      </c>
    </row>
    <row r="751" spans="1:9" x14ac:dyDescent="0.15">
      <c r="A751" s="1">
        <v>33</v>
      </c>
      <c r="B751" s="1" t="s">
        <v>170</v>
      </c>
      <c r="C751" s="1">
        <v>12</v>
      </c>
      <c r="D751" s="1" t="s">
        <v>25</v>
      </c>
      <c r="E751" s="2">
        <v>3842.8461396690586</v>
      </c>
      <c r="F751" s="2">
        <v>41916.422357765783</v>
      </c>
      <c r="G751" s="2">
        <v>168528.23525590607</v>
      </c>
      <c r="H751" s="2">
        <v>227499.58363021986</v>
      </c>
      <c r="I751" s="2">
        <v>138695.14352672288</v>
      </c>
    </row>
    <row r="752" spans="1:9" x14ac:dyDescent="0.15">
      <c r="A752" s="1">
        <v>33</v>
      </c>
      <c r="B752" s="1" t="s">
        <v>170</v>
      </c>
      <c r="C752" s="1">
        <v>13</v>
      </c>
      <c r="D752" s="1" t="s">
        <v>26</v>
      </c>
      <c r="E752" s="2">
        <v>59005.202311710251</v>
      </c>
      <c r="F752" s="2">
        <v>149688.52038584629</v>
      </c>
      <c r="G752" s="2">
        <v>119513.00285918296</v>
      </c>
      <c r="H752" s="2">
        <v>178351.04379277618</v>
      </c>
      <c r="I752" s="2">
        <v>353966.82912558585</v>
      </c>
    </row>
    <row r="753" spans="1:9" x14ac:dyDescent="0.15">
      <c r="A753" s="1">
        <v>33</v>
      </c>
      <c r="B753" s="1" t="s">
        <v>170</v>
      </c>
      <c r="C753" s="1">
        <v>14</v>
      </c>
      <c r="D753" s="1" t="s">
        <v>27</v>
      </c>
      <c r="E753" s="2">
        <v>1015.5315593763407</v>
      </c>
      <c r="F753" s="2">
        <v>3289.6016493880352</v>
      </c>
      <c r="G753" s="2">
        <v>11451.27734685159</v>
      </c>
      <c r="H753" s="2">
        <v>18812.522900784847</v>
      </c>
      <c r="I753" s="2">
        <v>10405.52895263676</v>
      </c>
    </row>
    <row r="754" spans="1:9" x14ac:dyDescent="0.15">
      <c r="A754" s="1">
        <v>33</v>
      </c>
      <c r="B754" s="1" t="s">
        <v>170</v>
      </c>
      <c r="C754" s="1">
        <v>15</v>
      </c>
      <c r="D754" s="1" t="s">
        <v>28</v>
      </c>
      <c r="E754" s="2">
        <v>35034.621611129187</v>
      </c>
      <c r="F754" s="2">
        <v>121657.63807600572</v>
      </c>
      <c r="G754" s="2">
        <v>205605.77176546567</v>
      </c>
      <c r="H754" s="2">
        <v>197171.51979690098</v>
      </c>
      <c r="I754" s="2">
        <v>172950.01118417294</v>
      </c>
    </row>
    <row r="755" spans="1:9" x14ac:dyDescent="0.15">
      <c r="A755" s="1">
        <v>33</v>
      </c>
      <c r="B755" s="1" t="s">
        <v>169</v>
      </c>
      <c r="C755" s="1">
        <v>16</v>
      </c>
      <c r="D755" s="1" t="s">
        <v>11</v>
      </c>
      <c r="E755" s="2">
        <v>76523.843613480902</v>
      </c>
      <c r="F755" s="2">
        <v>310498.48005615891</v>
      </c>
      <c r="G755" s="2">
        <v>596741.46191673749</v>
      </c>
      <c r="H755" s="2">
        <v>473634.09495674848</v>
      </c>
      <c r="I755" s="2">
        <v>363099.32845323603</v>
      </c>
    </row>
    <row r="756" spans="1:9" x14ac:dyDescent="0.15">
      <c r="A756" s="1">
        <v>33</v>
      </c>
      <c r="B756" s="1" t="s">
        <v>169</v>
      </c>
      <c r="C756" s="1">
        <v>17</v>
      </c>
      <c r="D756" s="1" t="s">
        <v>12</v>
      </c>
      <c r="E756" s="2">
        <v>24872.468419816487</v>
      </c>
      <c r="F756" s="2">
        <v>101403.86823650284</v>
      </c>
      <c r="G756" s="2">
        <v>163901.34337307347</v>
      </c>
      <c r="H756" s="2">
        <v>187693.53305028452</v>
      </c>
      <c r="I756" s="2">
        <v>153254.60658815637</v>
      </c>
    </row>
    <row r="757" spans="1:9" x14ac:dyDescent="0.15">
      <c r="A757" s="1">
        <v>33</v>
      </c>
      <c r="B757" s="1" t="s">
        <v>169</v>
      </c>
      <c r="C757" s="1">
        <v>18</v>
      </c>
      <c r="D757" s="1" t="s">
        <v>13</v>
      </c>
      <c r="E757" s="2">
        <v>120415.1989498389</v>
      </c>
      <c r="F757" s="2">
        <v>433433.46858089394</v>
      </c>
      <c r="G757" s="2">
        <v>690196.4556775688</v>
      </c>
      <c r="H757" s="2">
        <v>672826.62627804233</v>
      </c>
      <c r="I757" s="2">
        <v>533763.41584938264</v>
      </c>
    </row>
    <row r="758" spans="1:9" x14ac:dyDescent="0.15">
      <c r="A758" s="1">
        <v>33</v>
      </c>
      <c r="B758" s="1" t="s">
        <v>169</v>
      </c>
      <c r="C758" s="1">
        <v>19</v>
      </c>
      <c r="D758" s="1" t="s">
        <v>14</v>
      </c>
      <c r="E758" s="2">
        <v>40889.19223440651</v>
      </c>
      <c r="F758" s="2">
        <v>134591.13038871097</v>
      </c>
      <c r="G758" s="2">
        <v>239060.60611221191</v>
      </c>
      <c r="H758" s="2">
        <v>271943.93358959316</v>
      </c>
      <c r="I758" s="2">
        <v>241757.53651136468</v>
      </c>
    </row>
    <row r="759" spans="1:9" x14ac:dyDescent="0.15">
      <c r="A759" s="1">
        <v>33</v>
      </c>
      <c r="B759" s="1" t="s">
        <v>169</v>
      </c>
      <c r="C759" s="1">
        <v>20</v>
      </c>
      <c r="D759" s="1" t="s">
        <v>15</v>
      </c>
      <c r="E759" s="2">
        <v>27880.753963082538</v>
      </c>
      <c r="F759" s="2">
        <v>81146.534227928831</v>
      </c>
      <c r="G759" s="2">
        <v>97663.327022963349</v>
      </c>
      <c r="H759" s="2">
        <v>87748.102681488323</v>
      </c>
      <c r="I759" s="2">
        <v>91021.608666086715</v>
      </c>
    </row>
    <row r="760" spans="1:9" x14ac:dyDescent="0.15">
      <c r="A760" s="1">
        <v>33</v>
      </c>
      <c r="B760" s="1" t="s">
        <v>169</v>
      </c>
      <c r="C760" s="1">
        <v>21</v>
      </c>
      <c r="D760" s="1" t="s">
        <v>16</v>
      </c>
      <c r="E760" s="2">
        <v>75689.261625528394</v>
      </c>
      <c r="F760" s="2">
        <v>237440.42050406922</v>
      </c>
      <c r="G760" s="2">
        <v>392852.56176697917</v>
      </c>
      <c r="H760" s="2">
        <v>484814.65098797152</v>
      </c>
      <c r="I760" s="2">
        <v>459707.91255412227</v>
      </c>
    </row>
    <row r="761" spans="1:9" x14ac:dyDescent="0.15">
      <c r="A761" s="1">
        <v>33</v>
      </c>
      <c r="B761" s="1" t="s">
        <v>168</v>
      </c>
      <c r="C761" s="1">
        <v>22</v>
      </c>
      <c r="D761" s="1" t="s">
        <v>8</v>
      </c>
      <c r="E761" s="2">
        <v>103170.75366680526</v>
      </c>
      <c r="F761" s="2">
        <v>529703.92051999026</v>
      </c>
      <c r="G761" s="2">
        <v>907331.45705680246</v>
      </c>
      <c r="H761" s="2">
        <v>1294605.1243496391</v>
      </c>
      <c r="I761" s="2">
        <v>1514176.5724490175</v>
      </c>
    </row>
    <row r="762" spans="1:9" x14ac:dyDescent="0.15">
      <c r="A762" s="1">
        <v>33</v>
      </c>
      <c r="B762" s="1" t="s">
        <v>168</v>
      </c>
      <c r="C762" s="1">
        <v>23</v>
      </c>
      <c r="D762" s="1" t="s">
        <v>29</v>
      </c>
      <c r="E762" s="2">
        <v>64153.203768350293</v>
      </c>
      <c r="F762" s="2">
        <v>320234.54249284905</v>
      </c>
      <c r="G762" s="2">
        <v>490705.48295922537</v>
      </c>
      <c r="H762" s="2">
        <v>679777.66154863848</v>
      </c>
      <c r="I762" s="2">
        <v>650131.25094061799</v>
      </c>
    </row>
    <row r="763" spans="1:9" x14ac:dyDescent="0.15">
      <c r="A763" s="1">
        <v>34</v>
      </c>
      <c r="B763" s="1" t="s">
        <v>173</v>
      </c>
      <c r="C763" s="1">
        <v>1</v>
      </c>
      <c r="D763" s="1" t="s">
        <v>9</v>
      </c>
      <c r="E763" s="2">
        <v>110098.83550196426</v>
      </c>
      <c r="F763" s="2">
        <v>143786.31043745845</v>
      </c>
      <c r="G763" s="2">
        <v>151891.71405719107</v>
      </c>
      <c r="H763" s="2">
        <v>116344.42335208844</v>
      </c>
      <c r="I763" s="2">
        <v>101478.59934947641</v>
      </c>
    </row>
    <row r="764" spans="1:9" x14ac:dyDescent="0.15">
      <c r="A764" s="1">
        <v>34</v>
      </c>
      <c r="B764" s="1" t="s">
        <v>174</v>
      </c>
      <c r="C764" s="1">
        <v>2</v>
      </c>
      <c r="D764" s="1" t="s">
        <v>10</v>
      </c>
      <c r="E764" s="2">
        <v>20226.623161018011</v>
      </c>
      <c r="F764" s="2">
        <v>22167.253271251673</v>
      </c>
      <c r="G764" s="2">
        <v>22483.426742370335</v>
      </c>
      <c r="H764" s="2">
        <v>9403.4700363945176</v>
      </c>
      <c r="I764" s="2">
        <v>5063.4737586769443</v>
      </c>
    </row>
    <row r="765" spans="1:9" x14ac:dyDescent="0.15">
      <c r="A765" s="1">
        <v>34</v>
      </c>
      <c r="B765" s="1" t="s">
        <v>175</v>
      </c>
      <c r="C765" s="1">
        <v>3</v>
      </c>
      <c r="D765" s="1" t="s">
        <v>17</v>
      </c>
      <c r="E765" s="2">
        <v>119257.43395099837</v>
      </c>
      <c r="F765" s="2">
        <v>251176.88114230949</v>
      </c>
      <c r="G765" s="2">
        <v>364441.51906391419</v>
      </c>
      <c r="H765" s="2">
        <v>317229.46208270994</v>
      </c>
      <c r="I765" s="2">
        <v>239908.45972103134</v>
      </c>
    </row>
    <row r="766" spans="1:9" x14ac:dyDescent="0.15">
      <c r="A766" s="1">
        <v>34</v>
      </c>
      <c r="B766" s="1" t="s">
        <v>175</v>
      </c>
      <c r="C766" s="1">
        <v>4</v>
      </c>
      <c r="D766" s="1" t="s">
        <v>18</v>
      </c>
      <c r="E766" s="2">
        <v>39964.101323131828</v>
      </c>
      <c r="F766" s="2">
        <v>79155.594108552701</v>
      </c>
      <c r="G766" s="2">
        <v>124956.7166044402</v>
      </c>
      <c r="H766" s="2">
        <v>70815.141074392435</v>
      </c>
      <c r="I766" s="2">
        <v>36224.220640133986</v>
      </c>
    </row>
    <row r="767" spans="1:9" x14ac:dyDescent="0.15">
      <c r="A767" s="1">
        <v>34</v>
      </c>
      <c r="B767" s="1" t="s">
        <v>175</v>
      </c>
      <c r="C767" s="1">
        <v>5</v>
      </c>
      <c r="D767" s="1" t="s">
        <v>19</v>
      </c>
      <c r="E767" s="2">
        <v>10306.33867924385</v>
      </c>
      <c r="F767" s="2">
        <v>16753.1082226418</v>
      </c>
      <c r="G767" s="2">
        <v>37087.634563655505</v>
      </c>
      <c r="H767" s="2">
        <v>32613.533316480945</v>
      </c>
      <c r="I767" s="2">
        <v>35687.830002289797</v>
      </c>
    </row>
    <row r="768" spans="1:9" x14ac:dyDescent="0.15">
      <c r="A768" s="1">
        <v>34</v>
      </c>
      <c r="B768" s="1" t="s">
        <v>175</v>
      </c>
      <c r="C768" s="1">
        <v>6</v>
      </c>
      <c r="D768" s="1" t="s">
        <v>3</v>
      </c>
      <c r="E768" s="2">
        <v>42923.870867408841</v>
      </c>
      <c r="F768" s="2">
        <v>72028.560308234824</v>
      </c>
      <c r="G768" s="2">
        <v>108638.38665701714</v>
      </c>
      <c r="H768" s="2">
        <v>86500.070759907147</v>
      </c>
      <c r="I768" s="2">
        <v>88970.181595501635</v>
      </c>
    </row>
    <row r="769" spans="1:9" x14ac:dyDescent="0.15">
      <c r="A769" s="1">
        <v>34</v>
      </c>
      <c r="B769" s="1" t="s">
        <v>175</v>
      </c>
      <c r="C769" s="1">
        <v>7</v>
      </c>
      <c r="D769" s="1" t="s">
        <v>20</v>
      </c>
      <c r="E769" s="2">
        <v>1375.9632820984875</v>
      </c>
      <c r="F769" s="2">
        <v>1450.3282616133038</v>
      </c>
      <c r="G769" s="2">
        <v>7202.2083029341075</v>
      </c>
      <c r="H769" s="2">
        <v>9692.5577009328135</v>
      </c>
      <c r="I769" s="2">
        <v>1157.0015594273218</v>
      </c>
    </row>
    <row r="770" spans="1:9" x14ac:dyDescent="0.15">
      <c r="A770" s="1">
        <v>34</v>
      </c>
      <c r="B770" s="1" t="s">
        <v>175</v>
      </c>
      <c r="C770" s="1">
        <v>8</v>
      </c>
      <c r="D770" s="1" t="s">
        <v>21</v>
      </c>
      <c r="E770" s="2">
        <v>13098.450975130831</v>
      </c>
      <c r="F770" s="2">
        <v>32155.390180430812</v>
      </c>
      <c r="G770" s="2">
        <v>51481.897656662797</v>
      </c>
      <c r="H770" s="2">
        <v>50233.431093749736</v>
      </c>
      <c r="I770" s="2">
        <v>32158.377539775174</v>
      </c>
    </row>
    <row r="771" spans="1:9" x14ac:dyDescent="0.15">
      <c r="A771" s="1">
        <v>34</v>
      </c>
      <c r="B771" s="1" t="s">
        <v>175</v>
      </c>
      <c r="C771" s="1">
        <v>9</v>
      </c>
      <c r="D771" s="1" t="s">
        <v>22</v>
      </c>
      <c r="E771" s="2">
        <v>132047.04718347773</v>
      </c>
      <c r="F771" s="2">
        <v>291791.10494671407</v>
      </c>
      <c r="G771" s="2">
        <v>670143.1228008871</v>
      </c>
      <c r="H771" s="2">
        <v>552855.60667681647</v>
      </c>
      <c r="I771" s="2">
        <v>177936.20383563585</v>
      </c>
    </row>
    <row r="772" spans="1:9" x14ac:dyDescent="0.15">
      <c r="A772" s="1">
        <v>34</v>
      </c>
      <c r="B772" s="1" t="s">
        <v>176</v>
      </c>
      <c r="C772" s="1">
        <v>10</v>
      </c>
      <c r="D772" s="1" t="s">
        <v>23</v>
      </c>
      <c r="E772" s="2">
        <v>27330.308451558663</v>
      </c>
      <c r="F772" s="2">
        <v>75014.513382165373</v>
      </c>
      <c r="G772" s="2">
        <v>138827.84173150192</v>
      </c>
      <c r="H772" s="2">
        <v>134694.36026418462</v>
      </c>
      <c r="I772" s="2">
        <v>105168.76446451283</v>
      </c>
    </row>
    <row r="773" spans="1:9" x14ac:dyDescent="0.15">
      <c r="A773" s="1">
        <v>34</v>
      </c>
      <c r="B773" s="1" t="s">
        <v>175</v>
      </c>
      <c r="C773" s="1">
        <v>11</v>
      </c>
      <c r="D773" s="1" t="s">
        <v>24</v>
      </c>
      <c r="E773" s="2">
        <v>97606.801426093167</v>
      </c>
      <c r="F773" s="2">
        <v>255279.77497278829</v>
      </c>
      <c r="G773" s="2">
        <v>426518.23974813154</v>
      </c>
      <c r="H773" s="2">
        <v>383009.76565387915</v>
      </c>
      <c r="I773" s="2">
        <v>331892.72019536613</v>
      </c>
    </row>
    <row r="774" spans="1:9" x14ac:dyDescent="0.15">
      <c r="A774" s="1">
        <v>34</v>
      </c>
      <c r="B774" s="1" t="s">
        <v>175</v>
      </c>
      <c r="C774" s="1">
        <v>12</v>
      </c>
      <c r="D774" s="1" t="s">
        <v>25</v>
      </c>
      <c r="E774" s="2">
        <v>15680.09582051188</v>
      </c>
      <c r="F774" s="2">
        <v>72550.817367629454</v>
      </c>
      <c r="G774" s="2">
        <v>204404.52835815566</v>
      </c>
      <c r="H774" s="2">
        <v>347114.7637983801</v>
      </c>
      <c r="I774" s="2">
        <v>334897.01578019711</v>
      </c>
    </row>
    <row r="775" spans="1:9" x14ac:dyDescent="0.15">
      <c r="A775" s="1">
        <v>34</v>
      </c>
      <c r="B775" s="1" t="s">
        <v>175</v>
      </c>
      <c r="C775" s="1">
        <v>13</v>
      </c>
      <c r="D775" s="1" t="s">
        <v>26</v>
      </c>
      <c r="E775" s="2">
        <v>176853.71770025787</v>
      </c>
      <c r="F775" s="2">
        <v>623222.71677079622</v>
      </c>
      <c r="G775" s="2">
        <v>603393.3996979848</v>
      </c>
      <c r="H775" s="2">
        <v>367935.46313422889</v>
      </c>
      <c r="I775" s="2">
        <v>856797.89470957522</v>
      </c>
    </row>
    <row r="776" spans="1:9" x14ac:dyDescent="0.15">
      <c r="A776" s="1">
        <v>34</v>
      </c>
      <c r="B776" s="1" t="s">
        <v>175</v>
      </c>
      <c r="C776" s="1">
        <v>14</v>
      </c>
      <c r="D776" s="1" t="s">
        <v>27</v>
      </c>
      <c r="E776" s="2">
        <v>3561.0336282709504</v>
      </c>
      <c r="F776" s="2">
        <v>7942.7961889084008</v>
      </c>
      <c r="G776" s="2">
        <v>12096.380063781997</v>
      </c>
      <c r="H776" s="2">
        <v>26038.993622545422</v>
      </c>
      <c r="I776" s="2">
        <v>25195.533645682968</v>
      </c>
    </row>
    <row r="777" spans="1:9" x14ac:dyDescent="0.15">
      <c r="A777" s="1">
        <v>34</v>
      </c>
      <c r="B777" s="1" t="s">
        <v>175</v>
      </c>
      <c r="C777" s="1">
        <v>15</v>
      </c>
      <c r="D777" s="1" t="s">
        <v>28</v>
      </c>
      <c r="E777" s="2">
        <v>72091.52508012671</v>
      </c>
      <c r="F777" s="2">
        <v>218756.83760721682</v>
      </c>
      <c r="G777" s="2">
        <v>351347.5340674193</v>
      </c>
      <c r="H777" s="2">
        <v>305409.81817630818</v>
      </c>
      <c r="I777" s="2">
        <v>261606.0962364068</v>
      </c>
    </row>
    <row r="778" spans="1:9" x14ac:dyDescent="0.15">
      <c r="A778" s="1">
        <v>34</v>
      </c>
      <c r="B778" s="1" t="s">
        <v>174</v>
      </c>
      <c r="C778" s="1">
        <v>16</v>
      </c>
      <c r="D778" s="1" t="s">
        <v>11</v>
      </c>
      <c r="E778" s="2">
        <v>130454.67158756581</v>
      </c>
      <c r="F778" s="2">
        <v>540876.56613542372</v>
      </c>
      <c r="G778" s="2">
        <v>897916.53095820057</v>
      </c>
      <c r="H778" s="2">
        <v>735295.1061527509</v>
      </c>
      <c r="I778" s="2">
        <v>555873.60421883524</v>
      </c>
    </row>
    <row r="779" spans="1:9" x14ac:dyDescent="0.15">
      <c r="A779" s="1">
        <v>34</v>
      </c>
      <c r="B779" s="1" t="s">
        <v>174</v>
      </c>
      <c r="C779" s="1">
        <v>17</v>
      </c>
      <c r="D779" s="1" t="s">
        <v>12</v>
      </c>
      <c r="E779" s="2">
        <v>29875.432291496014</v>
      </c>
      <c r="F779" s="2">
        <v>121537.30744774135</v>
      </c>
      <c r="G779" s="2">
        <v>241583.22716669462</v>
      </c>
      <c r="H779" s="2">
        <v>253420.30939383939</v>
      </c>
      <c r="I779" s="2">
        <v>218180.18059505222</v>
      </c>
    </row>
    <row r="780" spans="1:9" x14ac:dyDescent="0.15">
      <c r="A780" s="1">
        <v>34</v>
      </c>
      <c r="B780" s="1" t="s">
        <v>174</v>
      </c>
      <c r="C780" s="1">
        <v>18</v>
      </c>
      <c r="D780" s="1" t="s">
        <v>13</v>
      </c>
      <c r="E780" s="2">
        <v>257002.36054387505</v>
      </c>
      <c r="F780" s="2">
        <v>1162027.6344882548</v>
      </c>
      <c r="G780" s="2">
        <v>1746190.290825712</v>
      </c>
      <c r="H780" s="2">
        <v>1764610.3136884004</v>
      </c>
      <c r="I780" s="2">
        <v>1289422.0722609642</v>
      </c>
    </row>
    <row r="781" spans="1:9" x14ac:dyDescent="0.15">
      <c r="A781" s="1">
        <v>34</v>
      </c>
      <c r="B781" s="1" t="s">
        <v>174</v>
      </c>
      <c r="C781" s="1">
        <v>19</v>
      </c>
      <c r="D781" s="1" t="s">
        <v>14</v>
      </c>
      <c r="E781" s="2">
        <v>73163.737848045464</v>
      </c>
      <c r="F781" s="2">
        <v>294954.33715098316</v>
      </c>
      <c r="G781" s="2">
        <v>491685.61034717545</v>
      </c>
      <c r="H781" s="2">
        <v>569892.07615174877</v>
      </c>
      <c r="I781" s="2">
        <v>427942.14528060087</v>
      </c>
    </row>
    <row r="782" spans="1:9" x14ac:dyDescent="0.15">
      <c r="A782" s="1">
        <v>34</v>
      </c>
      <c r="B782" s="1" t="s">
        <v>174</v>
      </c>
      <c r="C782" s="1">
        <v>20</v>
      </c>
      <c r="D782" s="1" t="s">
        <v>15</v>
      </c>
      <c r="E782" s="2">
        <v>32880.998311446623</v>
      </c>
      <c r="F782" s="2">
        <v>132823.23803939353</v>
      </c>
      <c r="G782" s="2">
        <v>190103.9269174881</v>
      </c>
      <c r="H782" s="2">
        <v>160537.77436974493</v>
      </c>
      <c r="I782" s="2">
        <v>166338.71077155927</v>
      </c>
    </row>
    <row r="783" spans="1:9" x14ac:dyDescent="0.15">
      <c r="A783" s="1">
        <v>34</v>
      </c>
      <c r="B783" s="1" t="s">
        <v>174</v>
      </c>
      <c r="C783" s="1">
        <v>21</v>
      </c>
      <c r="D783" s="1" t="s">
        <v>16</v>
      </c>
      <c r="E783" s="2">
        <v>165216.58311331648</v>
      </c>
      <c r="F783" s="2">
        <v>371226.75720522006</v>
      </c>
      <c r="G783" s="2">
        <v>640170.56716644997</v>
      </c>
      <c r="H783" s="2">
        <v>772739.52101578913</v>
      </c>
      <c r="I783" s="2">
        <v>671463.8765140631</v>
      </c>
    </row>
    <row r="784" spans="1:9" x14ac:dyDescent="0.15">
      <c r="A784" s="1">
        <v>34</v>
      </c>
      <c r="B784" s="1" t="s">
        <v>172</v>
      </c>
      <c r="C784" s="1">
        <v>22</v>
      </c>
      <c r="D784" s="1" t="s">
        <v>8</v>
      </c>
      <c r="E784" s="2">
        <v>191101.71414593316</v>
      </c>
      <c r="F784" s="2">
        <v>853385.69367904624</v>
      </c>
      <c r="G784" s="2">
        <v>1418488.2344636519</v>
      </c>
      <c r="H784" s="2">
        <v>2074251.8575648693</v>
      </c>
      <c r="I784" s="2">
        <v>2391432.3886337499</v>
      </c>
    </row>
    <row r="785" spans="1:9" x14ac:dyDescent="0.15">
      <c r="A785" s="1">
        <v>34</v>
      </c>
      <c r="B785" s="1" t="s">
        <v>172</v>
      </c>
      <c r="C785" s="1">
        <v>23</v>
      </c>
      <c r="D785" s="1" t="s">
        <v>29</v>
      </c>
      <c r="E785" s="2">
        <v>104576.30733574535</v>
      </c>
      <c r="F785" s="2">
        <v>485621.01831200026</v>
      </c>
      <c r="G785" s="2">
        <v>782899.48690567596</v>
      </c>
      <c r="H785" s="2">
        <v>1063359.3744799921</v>
      </c>
      <c r="I785" s="2">
        <v>1135101.5292745112</v>
      </c>
    </row>
    <row r="786" spans="1:9" x14ac:dyDescent="0.15">
      <c r="A786" s="1">
        <v>35</v>
      </c>
      <c r="B786" s="1" t="s">
        <v>178</v>
      </c>
      <c r="C786" s="1">
        <v>1</v>
      </c>
      <c r="D786" s="1" t="s">
        <v>9</v>
      </c>
      <c r="E786" s="2">
        <v>90791.38649266331</v>
      </c>
      <c r="F786" s="2">
        <v>122166.6341156197</v>
      </c>
      <c r="G786" s="2">
        <v>131215.92811860514</v>
      </c>
      <c r="H786" s="2">
        <v>88390.498749526188</v>
      </c>
      <c r="I786" s="2">
        <v>60101.5069225728</v>
      </c>
    </row>
    <row r="787" spans="1:9" x14ac:dyDescent="0.15">
      <c r="A787" s="1">
        <v>35</v>
      </c>
      <c r="B787" s="1" t="s">
        <v>178</v>
      </c>
      <c r="C787" s="1">
        <v>2</v>
      </c>
      <c r="D787" s="1" t="s">
        <v>10</v>
      </c>
      <c r="E787" s="2">
        <v>12259.804392161524</v>
      </c>
      <c r="F787" s="2">
        <v>20779.179769810846</v>
      </c>
      <c r="G787" s="2">
        <v>21137.779401938096</v>
      </c>
      <c r="H787" s="2">
        <v>14371.952386469851</v>
      </c>
      <c r="I787" s="2">
        <v>4203.4466171590266</v>
      </c>
    </row>
    <row r="788" spans="1:9" x14ac:dyDescent="0.15">
      <c r="A788" s="1">
        <v>35</v>
      </c>
      <c r="B788" s="1" t="s">
        <v>179</v>
      </c>
      <c r="C788" s="1">
        <v>3</v>
      </c>
      <c r="D788" s="1" t="s">
        <v>17</v>
      </c>
      <c r="E788" s="2">
        <v>51817.698721576147</v>
      </c>
      <c r="F788" s="2">
        <v>101395.63575319979</v>
      </c>
      <c r="G788" s="2">
        <v>113523.07785932592</v>
      </c>
      <c r="H788" s="2">
        <v>111990.31679576248</v>
      </c>
      <c r="I788" s="2">
        <v>82709.258117105463</v>
      </c>
    </row>
    <row r="789" spans="1:9" x14ac:dyDescent="0.15">
      <c r="A789" s="1">
        <v>35</v>
      </c>
      <c r="B789" s="1" t="s">
        <v>179</v>
      </c>
      <c r="C789" s="1">
        <v>4</v>
      </c>
      <c r="D789" s="1" t="s">
        <v>18</v>
      </c>
      <c r="E789" s="2">
        <v>10733.765341897109</v>
      </c>
      <c r="F789" s="2">
        <v>15455.874470604951</v>
      </c>
      <c r="G789" s="2">
        <v>30705.073145595332</v>
      </c>
      <c r="H789" s="2">
        <v>13275.618252792745</v>
      </c>
      <c r="I789" s="2">
        <v>16987.501033256176</v>
      </c>
    </row>
    <row r="790" spans="1:9" x14ac:dyDescent="0.15">
      <c r="A790" s="1">
        <v>35</v>
      </c>
      <c r="B790" s="1" t="s">
        <v>179</v>
      </c>
      <c r="C790" s="1">
        <v>5</v>
      </c>
      <c r="D790" s="1" t="s">
        <v>19</v>
      </c>
      <c r="E790" s="2">
        <v>11711.395924305851</v>
      </c>
      <c r="F790" s="2">
        <v>7958.3230918980953</v>
      </c>
      <c r="G790" s="2">
        <v>32084.509186620391</v>
      </c>
      <c r="H790" s="2">
        <v>40467.446941505921</v>
      </c>
      <c r="I790" s="2">
        <v>29128.368598151021</v>
      </c>
    </row>
    <row r="791" spans="1:9" x14ac:dyDescent="0.15">
      <c r="A791" s="1">
        <v>35</v>
      </c>
      <c r="B791" s="1" t="s">
        <v>179</v>
      </c>
      <c r="C791" s="1">
        <v>6</v>
      </c>
      <c r="D791" s="1" t="s">
        <v>3</v>
      </c>
      <c r="E791" s="2">
        <v>135613.21377975706</v>
      </c>
      <c r="F791" s="2">
        <v>226407.46948057896</v>
      </c>
      <c r="G791" s="2">
        <v>529179.76184372604</v>
      </c>
      <c r="H791" s="2">
        <v>562001.98516207084</v>
      </c>
      <c r="I791" s="2">
        <v>512816.64944089018</v>
      </c>
    </row>
    <row r="792" spans="1:9" x14ac:dyDescent="0.15">
      <c r="A792" s="1">
        <v>35</v>
      </c>
      <c r="B792" s="1" t="s">
        <v>179</v>
      </c>
      <c r="C792" s="1">
        <v>7</v>
      </c>
      <c r="D792" s="1" t="s">
        <v>20</v>
      </c>
      <c r="E792" s="2">
        <v>147069.99975127881</v>
      </c>
      <c r="F792" s="2">
        <v>282784.42191194469</v>
      </c>
      <c r="G792" s="2">
        <v>351729.63304301864</v>
      </c>
      <c r="H792" s="2">
        <v>372402.60643775668</v>
      </c>
      <c r="I792" s="2">
        <v>419771.373656262</v>
      </c>
    </row>
    <row r="793" spans="1:9" x14ac:dyDescent="0.15">
      <c r="A793" s="1">
        <v>35</v>
      </c>
      <c r="B793" s="1" t="s">
        <v>179</v>
      </c>
      <c r="C793" s="1">
        <v>8</v>
      </c>
      <c r="D793" s="1" t="s">
        <v>21</v>
      </c>
      <c r="E793" s="2">
        <v>25563.157030448296</v>
      </c>
      <c r="F793" s="2">
        <v>86593.801944838982</v>
      </c>
      <c r="G793" s="2">
        <v>113928.98286365889</v>
      </c>
      <c r="H793" s="2">
        <v>83328.869794501166</v>
      </c>
      <c r="I793" s="2">
        <v>50587.190819079806</v>
      </c>
    </row>
    <row r="794" spans="1:9" x14ac:dyDescent="0.15">
      <c r="A794" s="1">
        <v>35</v>
      </c>
      <c r="B794" s="1" t="s">
        <v>179</v>
      </c>
      <c r="C794" s="1">
        <v>9</v>
      </c>
      <c r="D794" s="1" t="s">
        <v>22</v>
      </c>
      <c r="E794" s="2">
        <v>44328.866601917427</v>
      </c>
      <c r="F794" s="2">
        <v>79570.880378618327</v>
      </c>
      <c r="G794" s="2">
        <v>120404.26233682965</v>
      </c>
      <c r="H794" s="2">
        <v>112844.84824325968</v>
      </c>
      <c r="I794" s="2">
        <v>99770.010170920723</v>
      </c>
    </row>
    <row r="795" spans="1:9" x14ac:dyDescent="0.15">
      <c r="A795" s="1">
        <v>35</v>
      </c>
      <c r="B795" s="1" t="s">
        <v>179</v>
      </c>
      <c r="C795" s="1">
        <v>10</v>
      </c>
      <c r="D795" s="1" t="s">
        <v>23</v>
      </c>
      <c r="E795" s="2">
        <v>10486.318883576991</v>
      </c>
      <c r="F795" s="2">
        <v>23499.762719888466</v>
      </c>
      <c r="G795" s="2">
        <v>55553.707800430704</v>
      </c>
      <c r="H795" s="2">
        <v>51777.824264937764</v>
      </c>
      <c r="I795" s="2">
        <v>46557.111149650635</v>
      </c>
    </row>
    <row r="796" spans="1:9" x14ac:dyDescent="0.15">
      <c r="A796" s="1">
        <v>35</v>
      </c>
      <c r="B796" s="1" t="s">
        <v>179</v>
      </c>
      <c r="C796" s="1">
        <v>11</v>
      </c>
      <c r="D796" s="1" t="s">
        <v>24</v>
      </c>
      <c r="E796" s="2">
        <v>27737.988759731477</v>
      </c>
      <c r="F796" s="2">
        <v>62243.89222328287</v>
      </c>
      <c r="G796" s="2">
        <v>125743.23086843414</v>
      </c>
      <c r="H796" s="2">
        <v>113137.34070383727</v>
      </c>
      <c r="I796" s="2">
        <v>72385.585235007369</v>
      </c>
    </row>
    <row r="797" spans="1:9" x14ac:dyDescent="0.15">
      <c r="A797" s="1">
        <v>35</v>
      </c>
      <c r="B797" s="1" t="s">
        <v>179</v>
      </c>
      <c r="C797" s="1">
        <v>12</v>
      </c>
      <c r="D797" s="1" t="s">
        <v>25</v>
      </c>
      <c r="E797" s="2">
        <v>2224.37115405442</v>
      </c>
      <c r="F797" s="2">
        <v>10773.518195181041</v>
      </c>
      <c r="G797" s="2">
        <v>56435.809773867375</v>
      </c>
      <c r="H797" s="2">
        <v>96162.676393966802</v>
      </c>
      <c r="I797" s="2">
        <v>83321.387997869315</v>
      </c>
    </row>
    <row r="798" spans="1:9" x14ac:dyDescent="0.15">
      <c r="A798" s="1">
        <v>35</v>
      </c>
      <c r="B798" s="1" t="s">
        <v>179</v>
      </c>
      <c r="C798" s="1">
        <v>13</v>
      </c>
      <c r="D798" s="1" t="s">
        <v>26</v>
      </c>
      <c r="E798" s="2">
        <v>19538.484129684031</v>
      </c>
      <c r="F798" s="2">
        <v>51774.50690085518</v>
      </c>
      <c r="G798" s="2">
        <v>137556.62488086396</v>
      </c>
      <c r="H798" s="2">
        <v>99173.289844068029</v>
      </c>
      <c r="I798" s="2">
        <v>223054.9108397954</v>
      </c>
    </row>
    <row r="799" spans="1:9" x14ac:dyDescent="0.15">
      <c r="A799" s="1">
        <v>35</v>
      </c>
      <c r="B799" s="1" t="s">
        <v>179</v>
      </c>
      <c r="C799" s="1">
        <v>14</v>
      </c>
      <c r="D799" s="1" t="s">
        <v>27</v>
      </c>
      <c r="E799" s="2">
        <v>120.65040862105006</v>
      </c>
      <c r="F799" s="2">
        <v>495.21688266370057</v>
      </c>
      <c r="G799" s="2">
        <v>1548.6336370973027</v>
      </c>
      <c r="H799" s="2">
        <v>1442.721390158418</v>
      </c>
      <c r="I799" s="2">
        <v>1873.4980461257978</v>
      </c>
    </row>
    <row r="800" spans="1:9" x14ac:dyDescent="0.15">
      <c r="A800" s="1">
        <v>35</v>
      </c>
      <c r="B800" s="1" t="s">
        <v>179</v>
      </c>
      <c r="C800" s="1">
        <v>15</v>
      </c>
      <c r="D800" s="1" t="s">
        <v>28</v>
      </c>
      <c r="E800" s="2">
        <v>20404.960929159661</v>
      </c>
      <c r="F800" s="2">
        <v>62632.624452474571</v>
      </c>
      <c r="G800" s="2">
        <v>109433.38260972488</v>
      </c>
      <c r="H800" s="2">
        <v>108556.73750125845</v>
      </c>
      <c r="I800" s="2">
        <v>88855.566659082047</v>
      </c>
    </row>
    <row r="801" spans="1:9" x14ac:dyDescent="0.15">
      <c r="A801" s="1">
        <v>35</v>
      </c>
      <c r="B801" s="1" t="s">
        <v>178</v>
      </c>
      <c r="C801" s="1">
        <v>16</v>
      </c>
      <c r="D801" s="1" t="s">
        <v>11</v>
      </c>
      <c r="E801" s="2">
        <v>78599.146430084482</v>
      </c>
      <c r="F801" s="2">
        <v>305469.65775760263</v>
      </c>
      <c r="G801" s="2">
        <v>459839.2609592448</v>
      </c>
      <c r="H801" s="2">
        <v>409544.72071007785</v>
      </c>
      <c r="I801" s="2">
        <v>276832.80479042721</v>
      </c>
    </row>
    <row r="802" spans="1:9" x14ac:dyDescent="0.15">
      <c r="A802" s="1">
        <v>35</v>
      </c>
      <c r="B802" s="1" t="s">
        <v>178</v>
      </c>
      <c r="C802" s="1">
        <v>17</v>
      </c>
      <c r="D802" s="1" t="s">
        <v>12</v>
      </c>
      <c r="E802" s="2">
        <v>29222.325101562677</v>
      </c>
      <c r="F802" s="2">
        <v>108560.60051500506</v>
      </c>
      <c r="G802" s="2">
        <v>201278.60699827893</v>
      </c>
      <c r="H802" s="2">
        <v>235728.35978697459</v>
      </c>
      <c r="I802" s="2">
        <v>187975.26996910406</v>
      </c>
    </row>
    <row r="803" spans="1:9" x14ac:dyDescent="0.15">
      <c r="A803" s="1">
        <v>35</v>
      </c>
      <c r="B803" s="1" t="s">
        <v>178</v>
      </c>
      <c r="C803" s="1">
        <v>18</v>
      </c>
      <c r="D803" s="1" t="s">
        <v>13</v>
      </c>
      <c r="E803" s="2">
        <v>110436.73336247988</v>
      </c>
      <c r="F803" s="2">
        <v>324986.06575589377</v>
      </c>
      <c r="G803" s="2">
        <v>428463.55199984205</v>
      </c>
      <c r="H803" s="2">
        <v>493730.56122232816</v>
      </c>
      <c r="I803" s="2">
        <v>429507.002710286</v>
      </c>
    </row>
    <row r="804" spans="1:9" x14ac:dyDescent="0.15">
      <c r="A804" s="1">
        <v>35</v>
      </c>
      <c r="B804" s="1" t="s">
        <v>178</v>
      </c>
      <c r="C804" s="1">
        <v>19</v>
      </c>
      <c r="D804" s="1" t="s">
        <v>14</v>
      </c>
      <c r="E804" s="2">
        <v>35029.419402036467</v>
      </c>
      <c r="F804" s="2">
        <v>120998.17577394533</v>
      </c>
      <c r="G804" s="2">
        <v>213320.39998621959</v>
      </c>
      <c r="H804" s="2">
        <v>192329.53962415867</v>
      </c>
      <c r="I804" s="2">
        <v>183819.48773300636</v>
      </c>
    </row>
    <row r="805" spans="1:9" x14ac:dyDescent="0.15">
      <c r="A805" s="1">
        <v>35</v>
      </c>
      <c r="B805" s="1" t="s">
        <v>178</v>
      </c>
      <c r="C805" s="1">
        <v>20</v>
      </c>
      <c r="D805" s="1" t="s">
        <v>15</v>
      </c>
      <c r="E805" s="2">
        <v>13384.282795276958</v>
      </c>
      <c r="F805" s="2">
        <v>50381.968273472798</v>
      </c>
      <c r="G805" s="2">
        <v>72951.695909001835</v>
      </c>
      <c r="H805" s="2">
        <v>55835.833939652955</v>
      </c>
      <c r="I805" s="2">
        <v>58246.126371858627</v>
      </c>
    </row>
    <row r="806" spans="1:9" x14ac:dyDescent="0.15">
      <c r="A806" s="1">
        <v>35</v>
      </c>
      <c r="B806" s="1" t="s">
        <v>178</v>
      </c>
      <c r="C806" s="1">
        <v>21</v>
      </c>
      <c r="D806" s="1" t="s">
        <v>16</v>
      </c>
      <c r="E806" s="2">
        <v>111898.69619403356</v>
      </c>
      <c r="F806" s="2">
        <v>237709.67736556975</v>
      </c>
      <c r="G806" s="2">
        <v>334128.44808168401</v>
      </c>
      <c r="H806" s="2">
        <v>372073.22103182931</v>
      </c>
      <c r="I806" s="2">
        <v>354192.92767311452</v>
      </c>
    </row>
    <row r="807" spans="1:9" x14ac:dyDescent="0.15">
      <c r="A807" s="1">
        <v>35</v>
      </c>
      <c r="B807" s="1" t="s">
        <v>177</v>
      </c>
      <c r="C807" s="1">
        <v>22</v>
      </c>
      <c r="D807" s="1" t="s">
        <v>8</v>
      </c>
      <c r="E807" s="2">
        <v>105916.83340869682</v>
      </c>
      <c r="F807" s="2">
        <v>479475.24390228564</v>
      </c>
      <c r="G807" s="2">
        <v>782541.96643052925</v>
      </c>
      <c r="H807" s="2">
        <v>1064166.5472911575</v>
      </c>
      <c r="I807" s="2">
        <v>1134542.9207815409</v>
      </c>
    </row>
    <row r="808" spans="1:9" x14ac:dyDescent="0.15">
      <c r="A808" s="1">
        <v>35</v>
      </c>
      <c r="B808" s="1" t="s">
        <v>177</v>
      </c>
      <c r="C808" s="1">
        <v>23</v>
      </c>
      <c r="D808" s="1" t="s">
        <v>29</v>
      </c>
      <c r="E808" s="2">
        <v>69523.096322045982</v>
      </c>
      <c r="F808" s="2">
        <v>301682.58429191844</v>
      </c>
      <c r="G808" s="2">
        <v>470726.87127324432</v>
      </c>
      <c r="H808" s="2">
        <v>615407.94560892787</v>
      </c>
      <c r="I808" s="2">
        <v>615642.964609363</v>
      </c>
    </row>
    <row r="809" spans="1:9" x14ac:dyDescent="0.15">
      <c r="A809" s="1">
        <v>36</v>
      </c>
      <c r="B809" s="1" t="s">
        <v>181</v>
      </c>
      <c r="C809" s="1">
        <v>1</v>
      </c>
      <c r="D809" s="1" t="s">
        <v>9</v>
      </c>
      <c r="E809" s="2">
        <v>60826.054647925004</v>
      </c>
      <c r="F809" s="2">
        <v>113310.17792053137</v>
      </c>
      <c r="G809" s="2">
        <v>125762.75922183102</v>
      </c>
      <c r="H809" s="2">
        <v>105566.29008403739</v>
      </c>
      <c r="I809" s="2">
        <v>73521.377273494829</v>
      </c>
    </row>
    <row r="810" spans="1:9" x14ac:dyDescent="0.15">
      <c r="A810" s="1">
        <v>36</v>
      </c>
      <c r="B810" s="1" t="s">
        <v>181</v>
      </c>
      <c r="C810" s="1">
        <v>2</v>
      </c>
      <c r="D810" s="1" t="s">
        <v>10</v>
      </c>
      <c r="E810" s="2">
        <v>3497.9654289435389</v>
      </c>
      <c r="F810" s="2">
        <v>2466.0565061468119</v>
      </c>
      <c r="G810" s="2">
        <v>2038.1455669803024</v>
      </c>
      <c r="H810" s="2">
        <v>1845.9273416072774</v>
      </c>
      <c r="I810" s="2">
        <v>792.40810938652339</v>
      </c>
    </row>
    <row r="811" spans="1:9" x14ac:dyDescent="0.15">
      <c r="A811" s="1">
        <v>36</v>
      </c>
      <c r="B811" s="1" t="s">
        <v>182</v>
      </c>
      <c r="C811" s="1">
        <v>3</v>
      </c>
      <c r="D811" s="1" t="s">
        <v>17</v>
      </c>
      <c r="E811" s="2">
        <v>29129.36205717548</v>
      </c>
      <c r="F811" s="2">
        <v>58673.381319127977</v>
      </c>
      <c r="G811" s="2">
        <v>190798.91946410207</v>
      </c>
      <c r="H811" s="2">
        <v>158821.6459625299</v>
      </c>
      <c r="I811" s="2">
        <v>62035.728426777947</v>
      </c>
    </row>
    <row r="812" spans="1:9" x14ac:dyDescent="0.15">
      <c r="A812" s="1">
        <v>36</v>
      </c>
      <c r="B812" s="1" t="s">
        <v>182</v>
      </c>
      <c r="C812" s="1">
        <v>4</v>
      </c>
      <c r="D812" s="1" t="s">
        <v>18</v>
      </c>
      <c r="E812" s="2">
        <v>12584.613934355541</v>
      </c>
      <c r="F812" s="2">
        <v>26755.501591183842</v>
      </c>
      <c r="G812" s="2">
        <v>39350.364494095855</v>
      </c>
      <c r="H812" s="2">
        <v>26088.055494223194</v>
      </c>
      <c r="I812" s="2">
        <v>15197.099330989473</v>
      </c>
    </row>
    <row r="813" spans="1:9" x14ac:dyDescent="0.15">
      <c r="A813" s="1">
        <v>36</v>
      </c>
      <c r="B813" s="1" t="s">
        <v>182</v>
      </c>
      <c r="C813" s="1">
        <v>5</v>
      </c>
      <c r="D813" s="1" t="s">
        <v>19</v>
      </c>
      <c r="E813" s="2">
        <v>5490.5362932721182</v>
      </c>
      <c r="F813" s="2">
        <v>14255.246917431554</v>
      </c>
      <c r="G813" s="2">
        <v>33282.840929620492</v>
      </c>
      <c r="H813" s="2">
        <v>43925.120080107357</v>
      </c>
      <c r="I813" s="2">
        <v>26704.332844626282</v>
      </c>
    </row>
    <row r="814" spans="1:9" x14ac:dyDescent="0.15">
      <c r="A814" s="1">
        <v>36</v>
      </c>
      <c r="B814" s="1" t="s">
        <v>182</v>
      </c>
      <c r="C814" s="1">
        <v>6</v>
      </c>
      <c r="D814" s="1" t="s">
        <v>3</v>
      </c>
      <c r="E814" s="2">
        <v>10337.557579197484</v>
      </c>
      <c r="F814" s="2">
        <v>38261.035409786433</v>
      </c>
      <c r="G814" s="2">
        <v>71855.95793454627</v>
      </c>
      <c r="H814" s="2">
        <v>133237.42205633732</v>
      </c>
      <c r="I814" s="2">
        <v>244739.78532963523</v>
      </c>
    </row>
    <row r="815" spans="1:9" x14ac:dyDescent="0.15">
      <c r="A815" s="1">
        <v>36</v>
      </c>
      <c r="B815" s="1" t="s">
        <v>183</v>
      </c>
      <c r="C815" s="1">
        <v>7</v>
      </c>
      <c r="D815" s="1" t="s">
        <v>20</v>
      </c>
      <c r="E815" s="2">
        <v>2161.1305434041624</v>
      </c>
      <c r="F815" s="2">
        <v>241.87437885661458</v>
      </c>
      <c r="G815" s="2">
        <v>2422.3760866401362</v>
      </c>
      <c r="H815" s="2">
        <v>1164.8231977226467</v>
      </c>
      <c r="I815" s="2">
        <v>1008.3711924238505</v>
      </c>
    </row>
    <row r="816" spans="1:9" x14ac:dyDescent="0.15">
      <c r="A816" s="1">
        <v>36</v>
      </c>
      <c r="B816" s="1" t="s">
        <v>182</v>
      </c>
      <c r="C816" s="1">
        <v>8</v>
      </c>
      <c r="D816" s="1" t="s">
        <v>21</v>
      </c>
      <c r="E816" s="2">
        <v>1849.8222840678272</v>
      </c>
      <c r="F816" s="2">
        <v>8232.5686466842762</v>
      </c>
      <c r="G816" s="2">
        <v>12975.786503981011</v>
      </c>
      <c r="H816" s="2">
        <v>13137.085274927513</v>
      </c>
      <c r="I816" s="2">
        <v>6013.3259220612317</v>
      </c>
    </row>
    <row r="817" spans="1:9" x14ac:dyDescent="0.15">
      <c r="A817" s="1">
        <v>36</v>
      </c>
      <c r="B817" s="1" t="s">
        <v>182</v>
      </c>
      <c r="C817" s="1">
        <v>9</v>
      </c>
      <c r="D817" s="1" t="s">
        <v>22</v>
      </c>
      <c r="E817" s="2">
        <v>1108.6955819073471</v>
      </c>
      <c r="F817" s="2">
        <v>10718.025609384862</v>
      </c>
      <c r="G817" s="2">
        <v>7388.8022748791909</v>
      </c>
      <c r="H817" s="2">
        <v>4725.9677968483711</v>
      </c>
      <c r="I817" s="2">
        <v>6336.4588435993646</v>
      </c>
    </row>
    <row r="818" spans="1:9" x14ac:dyDescent="0.15">
      <c r="A818" s="1">
        <v>36</v>
      </c>
      <c r="B818" s="1" t="s">
        <v>182</v>
      </c>
      <c r="C818" s="1">
        <v>10</v>
      </c>
      <c r="D818" s="1" t="s">
        <v>23</v>
      </c>
      <c r="E818" s="2">
        <v>3361.1415108391166</v>
      </c>
      <c r="F818" s="2">
        <v>9283.2100209385499</v>
      </c>
      <c r="G818" s="2">
        <v>19820.060454424212</v>
      </c>
      <c r="H818" s="2">
        <v>20244.160241792179</v>
      </c>
      <c r="I818" s="2">
        <v>17014.889944091618</v>
      </c>
    </row>
    <row r="819" spans="1:9" x14ac:dyDescent="0.15">
      <c r="A819" s="1">
        <v>36</v>
      </c>
      <c r="B819" s="1" t="s">
        <v>182</v>
      </c>
      <c r="C819" s="1">
        <v>11</v>
      </c>
      <c r="D819" s="1" t="s">
        <v>24</v>
      </c>
      <c r="E819" s="2">
        <v>8112.8378726597102</v>
      </c>
      <c r="F819" s="2">
        <v>13493.980783512416</v>
      </c>
      <c r="G819" s="2">
        <v>45122.326243653981</v>
      </c>
      <c r="H819" s="2">
        <v>45529.280111381609</v>
      </c>
      <c r="I819" s="2">
        <v>39483.937617427015</v>
      </c>
    </row>
    <row r="820" spans="1:9" x14ac:dyDescent="0.15">
      <c r="A820" s="1">
        <v>36</v>
      </c>
      <c r="B820" s="1" t="s">
        <v>182</v>
      </c>
      <c r="C820" s="1">
        <v>12</v>
      </c>
      <c r="D820" s="1" t="s">
        <v>25</v>
      </c>
      <c r="E820" s="2">
        <v>1834.4099979356686</v>
      </c>
      <c r="F820" s="2">
        <v>5679.2832849072438</v>
      </c>
      <c r="G820" s="2">
        <v>14946.015674149738</v>
      </c>
      <c r="H820" s="2">
        <v>47307.104977702278</v>
      </c>
      <c r="I820" s="2">
        <v>174891.527670393</v>
      </c>
    </row>
    <row r="821" spans="1:9" x14ac:dyDescent="0.15">
      <c r="A821" s="1">
        <v>36</v>
      </c>
      <c r="B821" s="1" t="s">
        <v>182</v>
      </c>
      <c r="C821" s="1">
        <v>13</v>
      </c>
      <c r="D821" s="1" t="s">
        <v>26</v>
      </c>
      <c r="E821" s="2">
        <v>2107.9739274613216</v>
      </c>
      <c r="F821" s="2">
        <v>3300.8268836810553</v>
      </c>
      <c r="G821" s="2">
        <v>4519.7595746474508</v>
      </c>
      <c r="H821" s="2">
        <v>3954.9353576441945</v>
      </c>
      <c r="I821" s="2">
        <v>5339.6303368764484</v>
      </c>
    </row>
    <row r="822" spans="1:9" x14ac:dyDescent="0.15">
      <c r="A822" s="1">
        <v>36</v>
      </c>
      <c r="B822" s="1" t="s">
        <v>182</v>
      </c>
      <c r="C822" s="1">
        <v>14</v>
      </c>
      <c r="D822" s="1" t="s">
        <v>27</v>
      </c>
      <c r="E822" s="2">
        <v>213.20762162129981</v>
      </c>
      <c r="F822" s="2">
        <v>801.81932091204999</v>
      </c>
      <c r="G822" s="2">
        <v>788.42348708362442</v>
      </c>
      <c r="H822" s="2">
        <v>1399.1824730342958</v>
      </c>
      <c r="I822" s="2">
        <v>604.89360449041055</v>
      </c>
    </row>
    <row r="823" spans="1:9" x14ac:dyDescent="0.15">
      <c r="A823" s="1">
        <v>36</v>
      </c>
      <c r="B823" s="1" t="s">
        <v>182</v>
      </c>
      <c r="C823" s="1">
        <v>15</v>
      </c>
      <c r="D823" s="1" t="s">
        <v>28</v>
      </c>
      <c r="E823" s="2">
        <v>21407.054404552662</v>
      </c>
      <c r="F823" s="2">
        <v>71786.261360282195</v>
      </c>
      <c r="G823" s="2">
        <v>104909.7448759125</v>
      </c>
      <c r="H823" s="2">
        <v>88607.151251067771</v>
      </c>
      <c r="I823" s="2">
        <v>60291.749891113403</v>
      </c>
    </row>
    <row r="824" spans="1:9" x14ac:dyDescent="0.15">
      <c r="A824" s="1">
        <v>36</v>
      </c>
      <c r="B824" s="1" t="s">
        <v>181</v>
      </c>
      <c r="C824" s="1">
        <v>16</v>
      </c>
      <c r="D824" s="1" t="s">
        <v>11</v>
      </c>
      <c r="E824" s="2">
        <v>38195.263405341437</v>
      </c>
      <c r="F824" s="2">
        <v>150980.49040115424</v>
      </c>
      <c r="G824" s="2">
        <v>257803.42195835849</v>
      </c>
      <c r="H824" s="2">
        <v>253280.58663605453</v>
      </c>
      <c r="I824" s="2">
        <v>151575.6969182732</v>
      </c>
    </row>
    <row r="825" spans="1:9" x14ac:dyDescent="0.15">
      <c r="A825" s="1">
        <v>36</v>
      </c>
      <c r="B825" s="1" t="s">
        <v>181</v>
      </c>
      <c r="C825" s="1">
        <v>17</v>
      </c>
      <c r="D825" s="1" t="s">
        <v>12</v>
      </c>
      <c r="E825" s="2">
        <v>11090.235130762361</v>
      </c>
      <c r="F825" s="2">
        <v>43836.299527050709</v>
      </c>
      <c r="G825" s="2">
        <v>63397.341519987021</v>
      </c>
      <c r="H825" s="2">
        <v>112226.00608205159</v>
      </c>
      <c r="I825" s="2">
        <v>110708.4541698692</v>
      </c>
    </row>
    <row r="826" spans="1:9" x14ac:dyDescent="0.15">
      <c r="A826" s="1">
        <v>36</v>
      </c>
      <c r="B826" s="1" t="s">
        <v>181</v>
      </c>
      <c r="C826" s="1">
        <v>18</v>
      </c>
      <c r="D826" s="1" t="s">
        <v>13</v>
      </c>
      <c r="E826" s="2">
        <v>36623.641863876459</v>
      </c>
      <c r="F826" s="2">
        <v>131533.42896944485</v>
      </c>
      <c r="G826" s="2">
        <v>202523.72574482032</v>
      </c>
      <c r="H826" s="2">
        <v>219118.31903160459</v>
      </c>
      <c r="I826" s="2">
        <v>176673.89096090369</v>
      </c>
    </row>
    <row r="827" spans="1:9" x14ac:dyDescent="0.15">
      <c r="A827" s="1">
        <v>36</v>
      </c>
      <c r="B827" s="1" t="s">
        <v>181</v>
      </c>
      <c r="C827" s="1">
        <v>19</v>
      </c>
      <c r="D827" s="1" t="s">
        <v>14</v>
      </c>
      <c r="E827" s="2">
        <v>14691.062130242472</v>
      </c>
      <c r="F827" s="2">
        <v>65474.038929208524</v>
      </c>
      <c r="G827" s="2">
        <v>113353.51125728918</v>
      </c>
      <c r="H827" s="2">
        <v>125619.11729714302</v>
      </c>
      <c r="I827" s="2">
        <v>111842.36250305173</v>
      </c>
    </row>
    <row r="828" spans="1:9" x14ac:dyDescent="0.15">
      <c r="A828" s="1">
        <v>36</v>
      </c>
      <c r="B828" s="1" t="s">
        <v>181</v>
      </c>
      <c r="C828" s="1">
        <v>20</v>
      </c>
      <c r="D828" s="1" t="s">
        <v>15</v>
      </c>
      <c r="E828" s="2">
        <v>4194.9852983428518</v>
      </c>
      <c r="F828" s="2">
        <v>21204.680489434064</v>
      </c>
      <c r="G828" s="2">
        <v>32956.301067838816</v>
      </c>
      <c r="H828" s="2">
        <v>31099.763136704896</v>
      </c>
      <c r="I828" s="2">
        <v>33569.736310359185</v>
      </c>
    </row>
    <row r="829" spans="1:9" x14ac:dyDescent="0.15">
      <c r="A829" s="1">
        <v>36</v>
      </c>
      <c r="B829" s="1" t="s">
        <v>181</v>
      </c>
      <c r="C829" s="1">
        <v>21</v>
      </c>
      <c r="D829" s="1" t="s">
        <v>16</v>
      </c>
      <c r="E829" s="2">
        <v>27345.847178447955</v>
      </c>
      <c r="F829" s="2">
        <v>79299.190133394077</v>
      </c>
      <c r="G829" s="2">
        <v>133408.92428646167</v>
      </c>
      <c r="H829" s="2">
        <v>164536.18500946034</v>
      </c>
      <c r="I829" s="2">
        <v>137511.0184114759</v>
      </c>
    </row>
    <row r="830" spans="1:9" x14ac:dyDescent="0.15">
      <c r="A830" s="1">
        <v>36</v>
      </c>
      <c r="B830" s="1" t="s">
        <v>180</v>
      </c>
      <c r="C830" s="1">
        <v>22</v>
      </c>
      <c r="D830" s="1" t="s">
        <v>8</v>
      </c>
      <c r="E830" s="2">
        <v>58301.672016144039</v>
      </c>
      <c r="F830" s="2">
        <v>225342.62247085915</v>
      </c>
      <c r="G830" s="2">
        <v>374923.22129343415</v>
      </c>
      <c r="H830" s="2">
        <v>540549.2716574017</v>
      </c>
      <c r="I830" s="2">
        <v>622514.22212046233</v>
      </c>
    </row>
    <row r="831" spans="1:9" x14ac:dyDescent="0.15">
      <c r="A831" s="1">
        <v>36</v>
      </c>
      <c r="B831" s="1" t="s">
        <v>180</v>
      </c>
      <c r="C831" s="1">
        <v>23</v>
      </c>
      <c r="D831" s="1" t="s">
        <v>29</v>
      </c>
      <c r="E831" s="2">
        <v>36040.624180124512</v>
      </c>
      <c r="F831" s="2">
        <v>174470.06830670364</v>
      </c>
      <c r="G831" s="2">
        <v>276563.58961979958</v>
      </c>
      <c r="H831" s="2">
        <v>364894.32058842963</v>
      </c>
      <c r="I831" s="2">
        <v>369317.95595440548</v>
      </c>
    </row>
    <row r="832" spans="1:9" x14ac:dyDescent="0.15">
      <c r="A832" s="1">
        <v>37</v>
      </c>
      <c r="B832" s="1" t="s">
        <v>185</v>
      </c>
      <c r="C832" s="1">
        <v>1</v>
      </c>
      <c r="D832" s="1" t="s">
        <v>9</v>
      </c>
      <c r="E832" s="2">
        <v>47764.203396573364</v>
      </c>
      <c r="F832" s="2">
        <v>92385.982865142578</v>
      </c>
      <c r="G832" s="2">
        <v>99053.99209207714</v>
      </c>
      <c r="H832" s="2">
        <v>78348.392078364748</v>
      </c>
      <c r="I832" s="2">
        <v>64773.396570528814</v>
      </c>
    </row>
    <row r="833" spans="1:9" x14ac:dyDescent="0.15">
      <c r="A833" s="1">
        <v>37</v>
      </c>
      <c r="B833" s="1" t="s">
        <v>185</v>
      </c>
      <c r="C833" s="1">
        <v>2</v>
      </c>
      <c r="D833" s="1" t="s">
        <v>10</v>
      </c>
      <c r="E833" s="2">
        <v>2755.1445685690255</v>
      </c>
      <c r="F833" s="2">
        <v>10094.694563292538</v>
      </c>
      <c r="G833" s="2">
        <v>15277.828029058255</v>
      </c>
      <c r="H833" s="2">
        <v>8212.5953708556153</v>
      </c>
      <c r="I833" s="2">
        <v>2104.6596346092911</v>
      </c>
    </row>
    <row r="834" spans="1:9" x14ac:dyDescent="0.15">
      <c r="A834" s="1">
        <v>37</v>
      </c>
      <c r="B834" s="1" t="s">
        <v>186</v>
      </c>
      <c r="C834" s="1">
        <v>3</v>
      </c>
      <c r="D834" s="1" t="s">
        <v>17</v>
      </c>
      <c r="E834" s="2">
        <v>36985.807982022772</v>
      </c>
      <c r="F834" s="2">
        <v>100138.72443314525</v>
      </c>
      <c r="G834" s="2">
        <v>120678.81119528023</v>
      </c>
      <c r="H834" s="2">
        <v>200757.5090784129</v>
      </c>
      <c r="I834" s="2">
        <v>96577.748202288334</v>
      </c>
    </row>
    <row r="835" spans="1:9" x14ac:dyDescent="0.15">
      <c r="A835" s="1">
        <v>37</v>
      </c>
      <c r="B835" s="1" t="s">
        <v>186</v>
      </c>
      <c r="C835" s="1">
        <v>4</v>
      </c>
      <c r="D835" s="1" t="s">
        <v>18</v>
      </c>
      <c r="E835" s="2">
        <v>18981.294087386425</v>
      </c>
      <c r="F835" s="2">
        <v>41259.215354114531</v>
      </c>
      <c r="G835" s="2">
        <v>49782.724112646065</v>
      </c>
      <c r="H835" s="2">
        <v>30151.008023735762</v>
      </c>
      <c r="I835" s="2">
        <v>14974.496508345248</v>
      </c>
    </row>
    <row r="836" spans="1:9" x14ac:dyDescent="0.15">
      <c r="A836" s="1">
        <v>37</v>
      </c>
      <c r="B836" s="1" t="s">
        <v>186</v>
      </c>
      <c r="C836" s="1">
        <v>5</v>
      </c>
      <c r="D836" s="1" t="s">
        <v>19</v>
      </c>
      <c r="E836" s="2">
        <v>6274.2817247871453</v>
      </c>
      <c r="F836" s="2">
        <v>18080.216871234632</v>
      </c>
      <c r="G836" s="2">
        <v>31403.364140150486</v>
      </c>
      <c r="H836" s="2">
        <v>37928.437243410146</v>
      </c>
      <c r="I836" s="2">
        <v>24359.963952545859</v>
      </c>
    </row>
    <row r="837" spans="1:9" x14ac:dyDescent="0.15">
      <c r="A837" s="1">
        <v>37</v>
      </c>
      <c r="B837" s="1" t="s">
        <v>186</v>
      </c>
      <c r="C837" s="1">
        <v>6</v>
      </c>
      <c r="D837" s="1" t="s">
        <v>3</v>
      </c>
      <c r="E837" s="2">
        <v>5503.4870991647231</v>
      </c>
      <c r="F837" s="2">
        <v>11360.849819631572</v>
      </c>
      <c r="G837" s="2">
        <v>16246.801623325202</v>
      </c>
      <c r="H837" s="2">
        <v>27728.524199161187</v>
      </c>
      <c r="I837" s="2">
        <v>47431.434886946794</v>
      </c>
    </row>
    <row r="838" spans="1:9" x14ac:dyDescent="0.15">
      <c r="A838" s="1">
        <v>37</v>
      </c>
      <c r="B838" s="1" t="s">
        <v>186</v>
      </c>
      <c r="C838" s="1">
        <v>7</v>
      </c>
      <c r="D838" s="1" t="s">
        <v>20</v>
      </c>
      <c r="E838" s="2">
        <v>18256.081017816476</v>
      </c>
      <c r="F838" s="2">
        <v>163543.2037671266</v>
      </c>
      <c r="G838" s="2">
        <v>174961.14265776068</v>
      </c>
      <c r="H838" s="2">
        <v>53327.839097747608</v>
      </c>
      <c r="I838" s="2">
        <v>134456.32609949881</v>
      </c>
    </row>
    <row r="839" spans="1:9" x14ac:dyDescent="0.15">
      <c r="A839" s="1">
        <v>37</v>
      </c>
      <c r="B839" s="1" t="s">
        <v>186</v>
      </c>
      <c r="C839" s="1">
        <v>8</v>
      </c>
      <c r="D839" s="1" t="s">
        <v>21</v>
      </c>
      <c r="E839" s="2">
        <v>5838.6894573326535</v>
      </c>
      <c r="F839" s="2">
        <v>21886.242235304468</v>
      </c>
      <c r="G839" s="2">
        <v>42102.917636210921</v>
      </c>
      <c r="H839" s="2">
        <v>36218.652621574904</v>
      </c>
      <c r="I839" s="2">
        <v>31787.419539899885</v>
      </c>
    </row>
    <row r="840" spans="1:9" x14ac:dyDescent="0.15">
      <c r="A840" s="1">
        <v>37</v>
      </c>
      <c r="B840" s="1" t="s">
        <v>186</v>
      </c>
      <c r="C840" s="1">
        <v>9</v>
      </c>
      <c r="D840" s="1" t="s">
        <v>22</v>
      </c>
      <c r="E840" s="2">
        <v>18631.954322795391</v>
      </c>
      <c r="F840" s="2">
        <v>44330.122382936119</v>
      </c>
      <c r="G840" s="2">
        <v>52072.653971836422</v>
      </c>
      <c r="H840" s="2">
        <v>33731.280958981071</v>
      </c>
      <c r="I840" s="2">
        <v>65703.510166785622</v>
      </c>
    </row>
    <row r="841" spans="1:9" x14ac:dyDescent="0.15">
      <c r="A841" s="1">
        <v>37</v>
      </c>
      <c r="B841" s="1" t="s">
        <v>186</v>
      </c>
      <c r="C841" s="1">
        <v>10</v>
      </c>
      <c r="D841" s="1" t="s">
        <v>23</v>
      </c>
      <c r="E841" s="2">
        <v>6875.7895560315228</v>
      </c>
      <c r="F841" s="2">
        <v>31362.125867957977</v>
      </c>
      <c r="G841" s="2">
        <v>71393.78771833537</v>
      </c>
      <c r="H841" s="2">
        <v>76459.837546233553</v>
      </c>
      <c r="I841" s="2">
        <v>52419.677313045591</v>
      </c>
    </row>
    <row r="842" spans="1:9" x14ac:dyDescent="0.15">
      <c r="A842" s="1">
        <v>37</v>
      </c>
      <c r="B842" s="1" t="s">
        <v>186</v>
      </c>
      <c r="C842" s="1">
        <v>11</v>
      </c>
      <c r="D842" s="1" t="s">
        <v>24</v>
      </c>
      <c r="E842" s="2">
        <v>13138.523589116392</v>
      </c>
      <c r="F842" s="2">
        <v>24820.222301641392</v>
      </c>
      <c r="G842" s="2">
        <v>90786.865006653417</v>
      </c>
      <c r="H842" s="2">
        <v>50854.442245507096</v>
      </c>
      <c r="I842" s="2">
        <v>53527.67342980457</v>
      </c>
    </row>
    <row r="843" spans="1:9" x14ac:dyDescent="0.15">
      <c r="A843" s="1">
        <v>37</v>
      </c>
      <c r="B843" s="1" t="s">
        <v>186</v>
      </c>
      <c r="C843" s="1">
        <v>12</v>
      </c>
      <c r="D843" s="1" t="s">
        <v>25</v>
      </c>
      <c r="E843" s="2">
        <v>6167.6024364000577</v>
      </c>
      <c r="F843" s="2">
        <v>21944.895222976436</v>
      </c>
      <c r="G843" s="2">
        <v>47899.972836291141</v>
      </c>
      <c r="H843" s="2">
        <v>64070.947924954933</v>
      </c>
      <c r="I843" s="2">
        <v>49523.253853823866</v>
      </c>
    </row>
    <row r="844" spans="1:9" x14ac:dyDescent="0.15">
      <c r="A844" s="1">
        <v>37</v>
      </c>
      <c r="B844" s="1" t="s">
        <v>186</v>
      </c>
      <c r="C844" s="1">
        <v>13</v>
      </c>
      <c r="D844" s="1" t="s">
        <v>26</v>
      </c>
      <c r="E844" s="2">
        <v>4609.6211896183795</v>
      </c>
      <c r="F844" s="2">
        <v>62503.620389662967</v>
      </c>
      <c r="G844" s="2">
        <v>45346.309105204266</v>
      </c>
      <c r="H844" s="2">
        <v>49290.27842783909</v>
      </c>
      <c r="I844" s="2">
        <v>81444.938425378496</v>
      </c>
    </row>
    <row r="845" spans="1:9" x14ac:dyDescent="0.15">
      <c r="A845" s="1">
        <v>37</v>
      </c>
      <c r="B845" s="1" t="s">
        <v>186</v>
      </c>
      <c r="C845" s="1">
        <v>14</v>
      </c>
      <c r="D845" s="1" t="s">
        <v>27</v>
      </c>
      <c r="E845" s="2">
        <v>1384.1535700054358</v>
      </c>
      <c r="F845" s="2">
        <v>2107.359130984034</v>
      </c>
      <c r="G845" s="2">
        <v>3102.1571011616484</v>
      </c>
      <c r="H845" s="2">
        <v>3099.6740429843926</v>
      </c>
      <c r="I845" s="2">
        <v>2449.3719521848952</v>
      </c>
    </row>
    <row r="846" spans="1:9" x14ac:dyDescent="0.15">
      <c r="A846" s="1">
        <v>37</v>
      </c>
      <c r="B846" s="1" t="s">
        <v>186</v>
      </c>
      <c r="C846" s="1">
        <v>15</v>
      </c>
      <c r="D846" s="1" t="s">
        <v>28</v>
      </c>
      <c r="E846" s="2">
        <v>24491.888242610588</v>
      </c>
      <c r="F846" s="2">
        <v>85327.946007219929</v>
      </c>
      <c r="G846" s="2">
        <v>122677.43090318107</v>
      </c>
      <c r="H846" s="2">
        <v>109050.27709618771</v>
      </c>
      <c r="I846" s="2">
        <v>86449.691815868631</v>
      </c>
    </row>
    <row r="847" spans="1:9" x14ac:dyDescent="0.15">
      <c r="A847" s="1">
        <v>37</v>
      </c>
      <c r="B847" s="1" t="s">
        <v>185</v>
      </c>
      <c r="C847" s="1">
        <v>16</v>
      </c>
      <c r="D847" s="1" t="s">
        <v>11</v>
      </c>
      <c r="E847" s="2">
        <v>45634.524179391883</v>
      </c>
      <c r="F847" s="2">
        <v>177475.70329019788</v>
      </c>
      <c r="G847" s="2">
        <v>267241.38851292036</v>
      </c>
      <c r="H847" s="2">
        <v>216810.56460429323</v>
      </c>
      <c r="I847" s="2">
        <v>159388.00826288565</v>
      </c>
    </row>
    <row r="848" spans="1:9" x14ac:dyDescent="0.15">
      <c r="A848" s="1">
        <v>37</v>
      </c>
      <c r="B848" s="1" t="s">
        <v>185</v>
      </c>
      <c r="C848" s="1">
        <v>17</v>
      </c>
      <c r="D848" s="1" t="s">
        <v>12</v>
      </c>
      <c r="E848" s="2">
        <v>10792.350867088146</v>
      </c>
      <c r="F848" s="2">
        <v>51569.771757365648</v>
      </c>
      <c r="G848" s="2">
        <v>77692.960965351012</v>
      </c>
      <c r="H848" s="2">
        <v>85889.297057911128</v>
      </c>
      <c r="I848" s="2">
        <v>69173.544419178521</v>
      </c>
    </row>
    <row r="849" spans="1:9" x14ac:dyDescent="0.15">
      <c r="A849" s="1">
        <v>37</v>
      </c>
      <c r="B849" s="1" t="s">
        <v>185</v>
      </c>
      <c r="C849" s="1">
        <v>18</v>
      </c>
      <c r="D849" s="1" t="s">
        <v>13</v>
      </c>
      <c r="E849" s="2">
        <v>85722.318842402979</v>
      </c>
      <c r="F849" s="2">
        <v>279270.31187859282</v>
      </c>
      <c r="G849" s="2">
        <v>464373.19842572761</v>
      </c>
      <c r="H849" s="2">
        <v>556911.47772016539</v>
      </c>
      <c r="I849" s="2">
        <v>426144.11438284034</v>
      </c>
    </row>
    <row r="850" spans="1:9" x14ac:dyDescent="0.15">
      <c r="A850" s="1">
        <v>37</v>
      </c>
      <c r="B850" s="1" t="s">
        <v>185</v>
      </c>
      <c r="C850" s="1">
        <v>19</v>
      </c>
      <c r="D850" s="1" t="s">
        <v>14</v>
      </c>
      <c r="E850" s="2">
        <v>22301.346792003893</v>
      </c>
      <c r="F850" s="2">
        <v>102515.16509027549</v>
      </c>
      <c r="G850" s="2">
        <v>171726.31172496753</v>
      </c>
      <c r="H850" s="2">
        <v>194742.25794003572</v>
      </c>
      <c r="I850" s="2">
        <v>160296.31714309574</v>
      </c>
    </row>
    <row r="851" spans="1:9" x14ac:dyDescent="0.15">
      <c r="A851" s="1">
        <v>37</v>
      </c>
      <c r="B851" s="1" t="s">
        <v>185</v>
      </c>
      <c r="C851" s="1">
        <v>20</v>
      </c>
      <c r="D851" s="1" t="s">
        <v>15</v>
      </c>
      <c r="E851" s="2">
        <v>11883.841630986522</v>
      </c>
      <c r="F851" s="2">
        <v>47806.466227043085</v>
      </c>
      <c r="G851" s="2">
        <v>72642.55283336922</v>
      </c>
      <c r="H851" s="2">
        <v>63213.799069702764</v>
      </c>
      <c r="I851" s="2">
        <v>70364.704999472146</v>
      </c>
    </row>
    <row r="852" spans="1:9" x14ac:dyDescent="0.15">
      <c r="A852" s="1">
        <v>37</v>
      </c>
      <c r="B852" s="1" t="s">
        <v>187</v>
      </c>
      <c r="C852" s="1">
        <v>21</v>
      </c>
      <c r="D852" s="1" t="s">
        <v>16</v>
      </c>
      <c r="E852" s="2">
        <v>37962.157827766947</v>
      </c>
      <c r="F852" s="2">
        <v>106526.32358275817</v>
      </c>
      <c r="G852" s="2">
        <v>194549.50251101973</v>
      </c>
      <c r="H852" s="2">
        <v>239696.98820210478</v>
      </c>
      <c r="I852" s="2">
        <v>227226.86128189033</v>
      </c>
    </row>
    <row r="853" spans="1:9" x14ac:dyDescent="0.15">
      <c r="A853" s="1">
        <v>37</v>
      </c>
      <c r="B853" s="1" t="s">
        <v>184</v>
      </c>
      <c r="C853" s="1">
        <v>22</v>
      </c>
      <c r="D853" s="1" t="s">
        <v>8</v>
      </c>
      <c r="E853" s="2">
        <v>65440.446447862232</v>
      </c>
      <c r="F853" s="2">
        <v>283998.70259494678</v>
      </c>
      <c r="G853" s="2">
        <v>505668.92425299756</v>
      </c>
      <c r="H853" s="2">
        <v>737863.04891548015</v>
      </c>
      <c r="I853" s="2">
        <v>814504.55613547144</v>
      </c>
    </row>
    <row r="854" spans="1:9" x14ac:dyDescent="0.15">
      <c r="A854" s="1">
        <v>37</v>
      </c>
      <c r="B854" s="1" t="s">
        <v>184</v>
      </c>
      <c r="C854" s="1">
        <v>23</v>
      </c>
      <c r="D854" s="1" t="s">
        <v>29</v>
      </c>
      <c r="E854" s="2">
        <v>38218.743234441041</v>
      </c>
      <c r="F854" s="2">
        <v>180898.65318843382</v>
      </c>
      <c r="G854" s="2">
        <v>281625.11759984196</v>
      </c>
      <c r="H854" s="2">
        <v>386627.29866888205</v>
      </c>
      <c r="I854" s="2">
        <v>390195.97665031615</v>
      </c>
    </row>
    <row r="855" spans="1:9" x14ac:dyDescent="0.15">
      <c r="A855" s="1">
        <v>38</v>
      </c>
      <c r="B855" s="1" t="s">
        <v>189</v>
      </c>
      <c r="C855" s="1">
        <v>1</v>
      </c>
      <c r="D855" s="1" t="s">
        <v>9</v>
      </c>
      <c r="E855" s="2">
        <v>92687.133695300392</v>
      </c>
      <c r="F855" s="2">
        <v>173885.12369359817</v>
      </c>
      <c r="G855" s="2">
        <v>213355.50183306242</v>
      </c>
      <c r="H855" s="2">
        <v>188117.89593289347</v>
      </c>
      <c r="I855" s="2">
        <v>125881.45185994139</v>
      </c>
    </row>
    <row r="856" spans="1:9" x14ac:dyDescent="0.15">
      <c r="A856" s="1">
        <v>38</v>
      </c>
      <c r="B856" s="1" t="s">
        <v>189</v>
      </c>
      <c r="C856" s="1">
        <v>2</v>
      </c>
      <c r="D856" s="1" t="s">
        <v>10</v>
      </c>
      <c r="E856" s="2">
        <v>17132.481196808756</v>
      </c>
      <c r="F856" s="2">
        <v>15900.300209796413</v>
      </c>
      <c r="G856" s="2">
        <v>15629.158572244574</v>
      </c>
      <c r="H856" s="2">
        <v>9520.1943722230444</v>
      </c>
      <c r="I856" s="2">
        <v>2403.9283311033664</v>
      </c>
    </row>
    <row r="857" spans="1:9" x14ac:dyDescent="0.15">
      <c r="A857" s="1">
        <v>38</v>
      </c>
      <c r="B857" s="1" t="s">
        <v>190</v>
      </c>
      <c r="C857" s="1">
        <v>3</v>
      </c>
      <c r="D857" s="1" t="s">
        <v>17</v>
      </c>
      <c r="E857" s="2">
        <v>30292.17668220901</v>
      </c>
      <c r="F857" s="2">
        <v>97520.388482007926</v>
      </c>
      <c r="G857" s="2">
        <v>155318.98020744717</v>
      </c>
      <c r="H857" s="2">
        <v>200656.88512209003</v>
      </c>
      <c r="I857" s="2">
        <v>147989.03381406804</v>
      </c>
    </row>
    <row r="858" spans="1:9" x14ac:dyDescent="0.15">
      <c r="A858" s="1">
        <v>38</v>
      </c>
      <c r="B858" s="1" t="s">
        <v>190</v>
      </c>
      <c r="C858" s="1">
        <v>4</v>
      </c>
      <c r="D858" s="1" t="s">
        <v>18</v>
      </c>
      <c r="E858" s="2">
        <v>31509.048085527171</v>
      </c>
      <c r="F858" s="2">
        <v>87382.654071420635</v>
      </c>
      <c r="G858" s="2">
        <v>133433.20890555478</v>
      </c>
      <c r="H858" s="2">
        <v>69611.736046448161</v>
      </c>
      <c r="I858" s="2">
        <v>23402.19269251448</v>
      </c>
    </row>
    <row r="859" spans="1:9" x14ac:dyDescent="0.15">
      <c r="A859" s="1">
        <v>38</v>
      </c>
      <c r="B859" s="1" t="s">
        <v>190</v>
      </c>
      <c r="C859" s="1">
        <v>5</v>
      </c>
      <c r="D859" s="1" t="s">
        <v>19</v>
      </c>
      <c r="E859" s="2">
        <v>20964.980045998422</v>
      </c>
      <c r="F859" s="2">
        <v>82704.658651545178</v>
      </c>
      <c r="G859" s="2">
        <v>193242.6157054684</v>
      </c>
      <c r="H859" s="2">
        <v>234110.31852915668</v>
      </c>
      <c r="I859" s="2">
        <v>182945.35842846049</v>
      </c>
    </row>
    <row r="860" spans="1:9" x14ac:dyDescent="0.15">
      <c r="A860" s="1">
        <v>38</v>
      </c>
      <c r="B860" s="1" t="s">
        <v>190</v>
      </c>
      <c r="C860" s="1">
        <v>6</v>
      </c>
      <c r="D860" s="1" t="s">
        <v>3</v>
      </c>
      <c r="E860" s="2">
        <v>78341.217639747294</v>
      </c>
      <c r="F860" s="2">
        <v>68766.717132333448</v>
      </c>
      <c r="G860" s="2">
        <v>115113.54449883677</v>
      </c>
      <c r="H860" s="2">
        <v>74687.217322606462</v>
      </c>
      <c r="I860" s="2">
        <v>70466.114046974122</v>
      </c>
    </row>
    <row r="861" spans="1:9" x14ac:dyDescent="0.15">
      <c r="A861" s="1">
        <v>38</v>
      </c>
      <c r="B861" s="1" t="s">
        <v>190</v>
      </c>
      <c r="C861" s="1">
        <v>7</v>
      </c>
      <c r="D861" s="1" t="s">
        <v>20</v>
      </c>
      <c r="E861" s="2">
        <v>14174.890270392778</v>
      </c>
      <c r="F861" s="2">
        <v>59923.994808878597</v>
      </c>
      <c r="G861" s="2">
        <v>65640.402657033585</v>
      </c>
      <c r="H861" s="2">
        <v>135752.36682977594</v>
      </c>
      <c r="I861" s="2">
        <v>104777.81905786757</v>
      </c>
    </row>
    <row r="862" spans="1:9" x14ac:dyDescent="0.15">
      <c r="A862" s="1">
        <v>38</v>
      </c>
      <c r="B862" s="1" t="s">
        <v>190</v>
      </c>
      <c r="C862" s="1">
        <v>8</v>
      </c>
      <c r="D862" s="1" t="s">
        <v>21</v>
      </c>
      <c r="E862" s="2">
        <v>3264.8031603814193</v>
      </c>
      <c r="F862" s="2">
        <v>17694.700687828376</v>
      </c>
      <c r="G862" s="2">
        <v>26508.778850955572</v>
      </c>
      <c r="H862" s="2">
        <v>24444.52137822684</v>
      </c>
      <c r="I862" s="2">
        <v>5910.6665815124552</v>
      </c>
    </row>
    <row r="863" spans="1:9" x14ac:dyDescent="0.15">
      <c r="A863" s="1">
        <v>38</v>
      </c>
      <c r="B863" s="1" t="s">
        <v>190</v>
      </c>
      <c r="C863" s="1">
        <v>9</v>
      </c>
      <c r="D863" s="1" t="s">
        <v>22</v>
      </c>
      <c r="E863" s="2">
        <v>42944.240287513654</v>
      </c>
      <c r="F863" s="2">
        <v>107988.69922201001</v>
      </c>
      <c r="G863" s="2">
        <v>104974.15111607777</v>
      </c>
      <c r="H863" s="2">
        <v>28851.560107748413</v>
      </c>
      <c r="I863" s="2">
        <v>23806.921539885901</v>
      </c>
    </row>
    <row r="864" spans="1:9" x14ac:dyDescent="0.15">
      <c r="A864" s="1">
        <v>38</v>
      </c>
      <c r="B864" s="1" t="s">
        <v>190</v>
      </c>
      <c r="C864" s="1">
        <v>10</v>
      </c>
      <c r="D864" s="1" t="s">
        <v>23</v>
      </c>
      <c r="E864" s="2">
        <v>4541.2094505368832</v>
      </c>
      <c r="F864" s="2">
        <v>16115.712340066279</v>
      </c>
      <c r="G864" s="2">
        <v>30828.638306610075</v>
      </c>
      <c r="H864" s="2">
        <v>36884.856754438486</v>
      </c>
      <c r="I864" s="2">
        <v>22485.340304117777</v>
      </c>
    </row>
    <row r="865" spans="1:9" x14ac:dyDescent="0.15">
      <c r="A865" s="1">
        <v>38</v>
      </c>
      <c r="B865" s="1" t="s">
        <v>190</v>
      </c>
      <c r="C865" s="1">
        <v>11</v>
      </c>
      <c r="D865" s="1" t="s">
        <v>24</v>
      </c>
      <c r="E865" s="2">
        <v>27515.081158407917</v>
      </c>
      <c r="F865" s="2">
        <v>112276.0830937127</v>
      </c>
      <c r="G865" s="2">
        <v>126005.91616039512</v>
      </c>
      <c r="H865" s="2">
        <v>128089.98312895071</v>
      </c>
      <c r="I865" s="2">
        <v>129598.31873585416</v>
      </c>
    </row>
    <row r="866" spans="1:9" x14ac:dyDescent="0.15">
      <c r="A866" s="1">
        <v>38</v>
      </c>
      <c r="B866" s="1" t="s">
        <v>190</v>
      </c>
      <c r="C866" s="1">
        <v>12</v>
      </c>
      <c r="D866" s="1" t="s">
        <v>25</v>
      </c>
      <c r="E866" s="2">
        <v>8068.9725067028621</v>
      </c>
      <c r="F866" s="2">
        <v>33282.715673889725</v>
      </c>
      <c r="G866" s="2">
        <v>114825.04211581587</v>
      </c>
      <c r="H866" s="2">
        <v>133242.22291409224</v>
      </c>
      <c r="I866" s="2">
        <v>123751.86002263868</v>
      </c>
    </row>
    <row r="867" spans="1:9" x14ac:dyDescent="0.15">
      <c r="A867" s="1">
        <v>38</v>
      </c>
      <c r="B867" s="1" t="s">
        <v>190</v>
      </c>
      <c r="C867" s="1">
        <v>13</v>
      </c>
      <c r="D867" s="1" t="s">
        <v>26</v>
      </c>
      <c r="E867" s="2">
        <v>11926.091938970583</v>
      </c>
      <c r="F867" s="2">
        <v>33402.320012416676</v>
      </c>
      <c r="G867" s="2">
        <v>22939.090254001447</v>
      </c>
      <c r="H867" s="2">
        <v>34546.989183979858</v>
      </c>
      <c r="I867" s="2">
        <v>63547.714968961627</v>
      </c>
    </row>
    <row r="868" spans="1:9" x14ac:dyDescent="0.15">
      <c r="A868" s="1">
        <v>38</v>
      </c>
      <c r="B868" s="1" t="s">
        <v>190</v>
      </c>
      <c r="C868" s="1">
        <v>14</v>
      </c>
      <c r="D868" s="1" t="s">
        <v>27</v>
      </c>
      <c r="E868" s="2">
        <v>32.233164554484368</v>
      </c>
      <c r="F868" s="2">
        <v>528.00977829795931</v>
      </c>
      <c r="G868" s="2">
        <v>1287.3174935256261</v>
      </c>
      <c r="H868" s="2">
        <v>529.14627118464614</v>
      </c>
      <c r="I868" s="2">
        <v>1598.8182248219168</v>
      </c>
    </row>
    <row r="869" spans="1:9" x14ac:dyDescent="0.15">
      <c r="A869" s="1">
        <v>38</v>
      </c>
      <c r="B869" s="1" t="s">
        <v>190</v>
      </c>
      <c r="C869" s="1">
        <v>15</v>
      </c>
      <c r="D869" s="1" t="s">
        <v>28</v>
      </c>
      <c r="E869" s="2">
        <v>15446.43537922854</v>
      </c>
      <c r="F869" s="2">
        <v>58014.892696127841</v>
      </c>
      <c r="G869" s="2">
        <v>90147.314058442891</v>
      </c>
      <c r="H869" s="2">
        <v>91567.994349880682</v>
      </c>
      <c r="I869" s="2">
        <v>66886.217005047496</v>
      </c>
    </row>
    <row r="870" spans="1:9" x14ac:dyDescent="0.15">
      <c r="A870" s="1">
        <v>38</v>
      </c>
      <c r="B870" s="1" t="s">
        <v>189</v>
      </c>
      <c r="C870" s="1">
        <v>16</v>
      </c>
      <c r="D870" s="1" t="s">
        <v>11</v>
      </c>
      <c r="E870" s="2">
        <v>64373.618841478645</v>
      </c>
      <c r="F870" s="2">
        <v>263239.52458726004</v>
      </c>
      <c r="G870" s="2">
        <v>465084.60304712626</v>
      </c>
      <c r="H870" s="2">
        <v>472466.41008014733</v>
      </c>
      <c r="I870" s="2">
        <v>252675.16939288931</v>
      </c>
    </row>
    <row r="871" spans="1:9" x14ac:dyDescent="0.15">
      <c r="A871" s="1">
        <v>38</v>
      </c>
      <c r="B871" s="1" t="s">
        <v>189</v>
      </c>
      <c r="C871" s="1">
        <v>17</v>
      </c>
      <c r="D871" s="1" t="s">
        <v>12</v>
      </c>
      <c r="E871" s="2">
        <v>10461.911968367469</v>
      </c>
      <c r="F871" s="2">
        <v>59784.011290552517</v>
      </c>
      <c r="G871" s="2">
        <v>138266.86036333331</v>
      </c>
      <c r="H871" s="2">
        <v>179242.03893991286</v>
      </c>
      <c r="I871" s="2">
        <v>164264.7756688146</v>
      </c>
    </row>
    <row r="872" spans="1:9" x14ac:dyDescent="0.15">
      <c r="A872" s="1">
        <v>38</v>
      </c>
      <c r="B872" s="1" t="s">
        <v>189</v>
      </c>
      <c r="C872" s="1">
        <v>18</v>
      </c>
      <c r="D872" s="1" t="s">
        <v>13</v>
      </c>
      <c r="E872" s="2">
        <v>66280.44767697301</v>
      </c>
      <c r="F872" s="2">
        <v>270237.30750978237</v>
      </c>
      <c r="G872" s="2">
        <v>419956.88841958606</v>
      </c>
      <c r="H872" s="2">
        <v>567046.51862744975</v>
      </c>
      <c r="I872" s="2">
        <v>508899.01769138029</v>
      </c>
    </row>
    <row r="873" spans="1:9" x14ac:dyDescent="0.15">
      <c r="A873" s="1">
        <v>38</v>
      </c>
      <c r="B873" s="1" t="s">
        <v>189</v>
      </c>
      <c r="C873" s="1">
        <v>19</v>
      </c>
      <c r="D873" s="1" t="s">
        <v>14</v>
      </c>
      <c r="E873" s="2">
        <v>29226.141689648372</v>
      </c>
      <c r="F873" s="2">
        <v>124919.54929983639</v>
      </c>
      <c r="G873" s="2">
        <v>213368.71231275858</v>
      </c>
      <c r="H873" s="2">
        <v>224658.72594992604</v>
      </c>
      <c r="I873" s="2">
        <v>216627.26727608996</v>
      </c>
    </row>
    <row r="874" spans="1:9" x14ac:dyDescent="0.15">
      <c r="A874" s="1">
        <v>38</v>
      </c>
      <c r="B874" s="1" t="s">
        <v>189</v>
      </c>
      <c r="C874" s="1">
        <v>20</v>
      </c>
      <c r="D874" s="1" t="s">
        <v>15</v>
      </c>
      <c r="E874" s="2">
        <v>15800.415527828289</v>
      </c>
      <c r="F874" s="2">
        <v>44267.377538664441</v>
      </c>
      <c r="G874" s="2">
        <v>72736.997745643181</v>
      </c>
      <c r="H874" s="2">
        <v>53026.152448518049</v>
      </c>
      <c r="I874" s="2">
        <v>58153.24882502215</v>
      </c>
    </row>
    <row r="875" spans="1:9" x14ac:dyDescent="0.15">
      <c r="A875" s="1">
        <v>38</v>
      </c>
      <c r="B875" s="1" t="s">
        <v>189</v>
      </c>
      <c r="C875" s="1">
        <v>21</v>
      </c>
      <c r="D875" s="1" t="s">
        <v>16</v>
      </c>
      <c r="E875" s="2">
        <v>59695.823407480035</v>
      </c>
      <c r="F875" s="2">
        <v>160811.28289593794</v>
      </c>
      <c r="G875" s="2">
        <v>289084.9969490362</v>
      </c>
      <c r="H875" s="2">
        <v>372581.87368135655</v>
      </c>
      <c r="I875" s="2">
        <v>320334.62594344816</v>
      </c>
    </row>
    <row r="876" spans="1:9" x14ac:dyDescent="0.15">
      <c r="A876" s="1">
        <v>38</v>
      </c>
      <c r="B876" s="1" t="s">
        <v>188</v>
      </c>
      <c r="C876" s="1">
        <v>22</v>
      </c>
      <c r="D876" s="1" t="s">
        <v>8</v>
      </c>
      <c r="E876" s="2">
        <v>90002.983830799378</v>
      </c>
      <c r="F876" s="2">
        <v>404963.85802625917</v>
      </c>
      <c r="G876" s="2">
        <v>648114.89574945089</v>
      </c>
      <c r="H876" s="2">
        <v>959053.85914054292</v>
      </c>
      <c r="I876" s="2">
        <v>1065409.8234174703</v>
      </c>
    </row>
    <row r="877" spans="1:9" x14ac:dyDescent="0.15">
      <c r="A877" s="1">
        <v>38</v>
      </c>
      <c r="B877" s="1" t="s">
        <v>188</v>
      </c>
      <c r="C877" s="1">
        <v>23</v>
      </c>
      <c r="D877" s="1" t="s">
        <v>29</v>
      </c>
      <c r="E877" s="2">
        <v>56841.627079299542</v>
      </c>
      <c r="F877" s="2">
        <v>245384.24766782197</v>
      </c>
      <c r="G877" s="2">
        <v>387034.43374343292</v>
      </c>
      <c r="H877" s="2">
        <v>529611.3945008365</v>
      </c>
      <c r="I877" s="2">
        <v>536978.78760839661</v>
      </c>
    </row>
    <row r="878" spans="1:9" x14ac:dyDescent="0.15">
      <c r="A878" s="1">
        <v>39</v>
      </c>
      <c r="B878" s="1" t="s">
        <v>192</v>
      </c>
      <c r="C878" s="1">
        <v>1</v>
      </c>
      <c r="D878" s="1" t="s">
        <v>9</v>
      </c>
      <c r="E878" s="2">
        <v>46642.96610473239</v>
      </c>
      <c r="F878" s="2">
        <v>134386.39756467601</v>
      </c>
      <c r="G878" s="2">
        <v>159504.19289617697</v>
      </c>
      <c r="H878" s="2">
        <v>143280.90795650647</v>
      </c>
      <c r="I878" s="2">
        <v>101995.0802999416</v>
      </c>
    </row>
    <row r="879" spans="1:9" x14ac:dyDescent="0.15">
      <c r="A879" s="1">
        <v>39</v>
      </c>
      <c r="B879" s="1" t="s">
        <v>192</v>
      </c>
      <c r="C879" s="1">
        <v>2</v>
      </c>
      <c r="D879" s="1" t="s">
        <v>10</v>
      </c>
      <c r="E879" s="2">
        <v>3986.4755781015911</v>
      </c>
      <c r="F879" s="2">
        <v>11993.071256246007</v>
      </c>
      <c r="G879" s="2">
        <v>11233.003936905177</v>
      </c>
      <c r="H879" s="2">
        <v>6791.1364345388874</v>
      </c>
      <c r="I879" s="2">
        <v>2642.6748945142313</v>
      </c>
    </row>
    <row r="880" spans="1:9" x14ac:dyDescent="0.15">
      <c r="A880" s="1">
        <v>39</v>
      </c>
      <c r="B880" s="1" t="s">
        <v>193</v>
      </c>
      <c r="C880" s="1">
        <v>3</v>
      </c>
      <c r="D880" s="1" t="s">
        <v>17</v>
      </c>
      <c r="E880" s="2">
        <v>10826.668495197255</v>
      </c>
      <c r="F880" s="2">
        <v>25871.049248890802</v>
      </c>
      <c r="G880" s="2">
        <v>31531.161366168686</v>
      </c>
      <c r="H880" s="2">
        <v>44643.310995625623</v>
      </c>
      <c r="I880" s="2">
        <v>41356.764758103389</v>
      </c>
    </row>
    <row r="881" spans="1:9" x14ac:dyDescent="0.15">
      <c r="A881" s="1">
        <v>39</v>
      </c>
      <c r="B881" s="1" t="s">
        <v>193</v>
      </c>
      <c r="C881" s="1">
        <v>4</v>
      </c>
      <c r="D881" s="1" t="s">
        <v>18</v>
      </c>
      <c r="E881" s="2">
        <v>3968.3469079188526</v>
      </c>
      <c r="F881" s="2">
        <v>12353.195918290376</v>
      </c>
      <c r="G881" s="2">
        <v>21170.828705170748</v>
      </c>
      <c r="H881" s="2">
        <v>10391.909810668682</v>
      </c>
      <c r="I881" s="2">
        <v>4756.3450393905787</v>
      </c>
    </row>
    <row r="882" spans="1:9" x14ac:dyDescent="0.15">
      <c r="A882" s="1">
        <v>39</v>
      </c>
      <c r="B882" s="1" t="s">
        <v>193</v>
      </c>
      <c r="C882" s="1">
        <v>5</v>
      </c>
      <c r="D882" s="1" t="s">
        <v>19</v>
      </c>
      <c r="E882" s="2">
        <v>5065.2258904787441</v>
      </c>
      <c r="F882" s="2">
        <v>10929.024821868003</v>
      </c>
      <c r="G882" s="2">
        <v>19816.46056495763</v>
      </c>
      <c r="H882" s="2">
        <v>26778.885105542737</v>
      </c>
      <c r="I882" s="2">
        <v>20702.048205969077</v>
      </c>
    </row>
    <row r="883" spans="1:9" x14ac:dyDescent="0.15">
      <c r="A883" s="1">
        <v>39</v>
      </c>
      <c r="B883" s="1" t="s">
        <v>193</v>
      </c>
      <c r="C883" s="1">
        <v>6</v>
      </c>
      <c r="D883" s="1" t="s">
        <v>3</v>
      </c>
      <c r="E883" s="2">
        <v>313.18988187569283</v>
      </c>
      <c r="F883" s="2">
        <v>955.26050556453981</v>
      </c>
      <c r="G883" s="2">
        <v>2179.4036349440598</v>
      </c>
      <c r="H883" s="2">
        <v>1669.1830759542156</v>
      </c>
      <c r="I883" s="2">
        <v>3007.1237262955588</v>
      </c>
    </row>
    <row r="884" spans="1:9" x14ac:dyDescent="0.15">
      <c r="A884" s="1">
        <v>39</v>
      </c>
      <c r="B884" s="1" t="s">
        <v>193</v>
      </c>
      <c r="C884" s="1">
        <v>7</v>
      </c>
      <c r="D884" s="1" t="s">
        <v>20</v>
      </c>
      <c r="E884" s="2">
        <v>105.6010206645842</v>
      </c>
      <c r="F884" s="2">
        <v>152.79949484980409</v>
      </c>
      <c r="G884" s="2">
        <v>1184.4538088900799</v>
      </c>
      <c r="H884" s="2">
        <v>1168.7238195651669</v>
      </c>
      <c r="I884" s="2">
        <v>1307.2803954287679</v>
      </c>
    </row>
    <row r="885" spans="1:9" x14ac:dyDescent="0.15">
      <c r="A885" s="1">
        <v>39</v>
      </c>
      <c r="B885" s="1" t="s">
        <v>193</v>
      </c>
      <c r="C885" s="1">
        <v>8</v>
      </c>
      <c r="D885" s="1" t="s">
        <v>21</v>
      </c>
      <c r="E885" s="2">
        <v>6097.0430435307126</v>
      </c>
      <c r="F885" s="2">
        <v>22950.558811098032</v>
      </c>
      <c r="G885" s="2">
        <v>27037.187670025876</v>
      </c>
      <c r="H885" s="2">
        <v>37311.24373015247</v>
      </c>
      <c r="I885" s="2">
        <v>10060.173485315618</v>
      </c>
    </row>
    <row r="886" spans="1:9" x14ac:dyDescent="0.15">
      <c r="A886" s="1">
        <v>39</v>
      </c>
      <c r="B886" s="1" t="s">
        <v>193</v>
      </c>
      <c r="C886" s="1">
        <v>9</v>
      </c>
      <c r="D886" s="1" t="s">
        <v>22</v>
      </c>
      <c r="E886" s="2">
        <v>7659.6623317028807</v>
      </c>
      <c r="F886" s="2">
        <v>14729.83436206541</v>
      </c>
      <c r="G886" s="2">
        <v>29982.300850034102</v>
      </c>
      <c r="H886" s="2">
        <v>9378.9363174412465</v>
      </c>
      <c r="I886" s="2">
        <v>8810.6571068223457</v>
      </c>
    </row>
    <row r="887" spans="1:9" x14ac:dyDescent="0.15">
      <c r="A887" s="1">
        <v>39</v>
      </c>
      <c r="B887" s="1" t="s">
        <v>193</v>
      </c>
      <c r="C887" s="1">
        <v>10</v>
      </c>
      <c r="D887" s="1" t="s">
        <v>23</v>
      </c>
      <c r="E887" s="2">
        <v>1058.0091757889234</v>
      </c>
      <c r="F887" s="2">
        <v>3859.5163919870784</v>
      </c>
      <c r="G887" s="2">
        <v>6866.4148473426976</v>
      </c>
      <c r="H887" s="2">
        <v>7422.9389079953025</v>
      </c>
      <c r="I887" s="2">
        <v>4539.965288325855</v>
      </c>
    </row>
    <row r="888" spans="1:9" x14ac:dyDescent="0.15">
      <c r="A888" s="1">
        <v>39</v>
      </c>
      <c r="B888" s="1" t="s">
        <v>193</v>
      </c>
      <c r="C888" s="1">
        <v>11</v>
      </c>
      <c r="D888" s="1" t="s">
        <v>24</v>
      </c>
      <c r="E888" s="2">
        <v>6620.5064655173874</v>
      </c>
      <c r="F888" s="2">
        <v>11739.171289661253</v>
      </c>
      <c r="G888" s="2">
        <v>30402.908105706272</v>
      </c>
      <c r="H888" s="2">
        <v>28708.597825444846</v>
      </c>
      <c r="I888" s="2">
        <v>25609.507267388202</v>
      </c>
    </row>
    <row r="889" spans="1:9" x14ac:dyDescent="0.15">
      <c r="A889" s="1">
        <v>39</v>
      </c>
      <c r="B889" s="1" t="s">
        <v>193</v>
      </c>
      <c r="C889" s="1">
        <v>12</v>
      </c>
      <c r="D889" s="1" t="s">
        <v>25</v>
      </c>
      <c r="E889" s="2">
        <v>222.93832671511819</v>
      </c>
      <c r="F889" s="2">
        <v>3680.9084395451564</v>
      </c>
      <c r="G889" s="2">
        <v>23466.314609295696</v>
      </c>
      <c r="H889" s="2">
        <v>72242.03729148276</v>
      </c>
      <c r="I889" s="2">
        <v>23386.799494113664</v>
      </c>
    </row>
    <row r="890" spans="1:9" x14ac:dyDescent="0.15">
      <c r="A890" s="1">
        <v>39</v>
      </c>
      <c r="B890" s="1" t="s">
        <v>193</v>
      </c>
      <c r="C890" s="1">
        <v>13</v>
      </c>
      <c r="D890" s="1" t="s">
        <v>26</v>
      </c>
      <c r="E890" s="2">
        <v>2694.2258527039303</v>
      </c>
      <c r="F890" s="2">
        <v>8736.3195525101346</v>
      </c>
      <c r="G890" s="2">
        <v>2813.6698354374116</v>
      </c>
      <c r="H890" s="2">
        <v>7686.4160417194462</v>
      </c>
      <c r="I890" s="2">
        <v>9744.7486471795764</v>
      </c>
    </row>
    <row r="891" spans="1:9" x14ac:dyDescent="0.15">
      <c r="A891" s="1">
        <v>39</v>
      </c>
      <c r="B891" s="1" t="s">
        <v>193</v>
      </c>
      <c r="C891" s="1">
        <v>14</v>
      </c>
      <c r="D891" s="1" t="s">
        <v>27</v>
      </c>
      <c r="E891" s="2">
        <v>4.947244818660935</v>
      </c>
      <c r="F891" s="2">
        <v>333.84098934438214</v>
      </c>
      <c r="G891" s="2">
        <v>644.17347425190553</v>
      </c>
      <c r="H891" s="2">
        <v>1151.0601214689848</v>
      </c>
      <c r="I891" s="2">
        <v>-5290.0154209154325</v>
      </c>
    </row>
    <row r="892" spans="1:9" x14ac:dyDescent="0.15">
      <c r="A892" s="1">
        <v>39</v>
      </c>
      <c r="B892" s="1" t="s">
        <v>193</v>
      </c>
      <c r="C892" s="1">
        <v>15</v>
      </c>
      <c r="D892" s="1" t="s">
        <v>28</v>
      </c>
      <c r="E892" s="2">
        <v>10547.962746265695</v>
      </c>
      <c r="F892" s="2">
        <v>32484.264086574338</v>
      </c>
      <c r="G892" s="2">
        <v>38626.584060894682</v>
      </c>
      <c r="H892" s="2">
        <v>41450.498546598414</v>
      </c>
      <c r="I892" s="2">
        <v>23090.764952876758</v>
      </c>
    </row>
    <row r="893" spans="1:9" x14ac:dyDescent="0.15">
      <c r="A893" s="1">
        <v>39</v>
      </c>
      <c r="B893" s="1" t="s">
        <v>192</v>
      </c>
      <c r="C893" s="1">
        <v>16</v>
      </c>
      <c r="D893" s="1" t="s">
        <v>11</v>
      </c>
      <c r="E893" s="2">
        <v>36572.541600539575</v>
      </c>
      <c r="F893" s="2">
        <v>143099.4129198553</v>
      </c>
      <c r="G893" s="2">
        <v>226584.60432551411</v>
      </c>
      <c r="H893" s="2">
        <v>278749.3967909388</v>
      </c>
      <c r="I893" s="2">
        <v>148329.37885835621</v>
      </c>
    </row>
    <row r="894" spans="1:9" x14ac:dyDescent="0.15">
      <c r="A894" s="1">
        <v>39</v>
      </c>
      <c r="B894" s="1" t="s">
        <v>192</v>
      </c>
      <c r="C894" s="1">
        <v>17</v>
      </c>
      <c r="D894" s="1" t="s">
        <v>12</v>
      </c>
      <c r="E894" s="2">
        <v>10538.828642023367</v>
      </c>
      <c r="F894" s="2">
        <v>38696.857232619215</v>
      </c>
      <c r="G894" s="2">
        <v>63105.638351923044</v>
      </c>
      <c r="H894" s="2">
        <v>56040.668517120823</v>
      </c>
      <c r="I894" s="2">
        <v>52734.888358653297</v>
      </c>
    </row>
    <row r="895" spans="1:9" x14ac:dyDescent="0.15">
      <c r="A895" s="1">
        <v>39</v>
      </c>
      <c r="B895" s="1" t="s">
        <v>192</v>
      </c>
      <c r="C895" s="1">
        <v>18</v>
      </c>
      <c r="D895" s="1" t="s">
        <v>13</v>
      </c>
      <c r="E895" s="2">
        <v>51829.172600771584</v>
      </c>
      <c r="F895" s="2">
        <v>178109.50441802852</v>
      </c>
      <c r="G895" s="2">
        <v>221948.90333401388</v>
      </c>
      <c r="H895" s="2">
        <v>244012.39569911911</v>
      </c>
      <c r="I895" s="2">
        <v>192056.00063212134</v>
      </c>
    </row>
    <row r="896" spans="1:9" x14ac:dyDescent="0.15">
      <c r="A896" s="1">
        <v>39</v>
      </c>
      <c r="B896" s="1" t="s">
        <v>192</v>
      </c>
      <c r="C896" s="1">
        <v>19</v>
      </c>
      <c r="D896" s="1" t="s">
        <v>14</v>
      </c>
      <c r="E896" s="2">
        <v>19685.455716886692</v>
      </c>
      <c r="F896" s="2">
        <v>71437.456686949168</v>
      </c>
      <c r="G896" s="2">
        <v>115665.10434026366</v>
      </c>
      <c r="H896" s="2">
        <v>115005.05962158291</v>
      </c>
      <c r="I896" s="2">
        <v>98260.813910692421</v>
      </c>
    </row>
    <row r="897" spans="1:9" x14ac:dyDescent="0.15">
      <c r="A897" s="1">
        <v>39</v>
      </c>
      <c r="B897" s="1" t="s">
        <v>192</v>
      </c>
      <c r="C897" s="1">
        <v>20</v>
      </c>
      <c r="D897" s="1" t="s">
        <v>15</v>
      </c>
      <c r="E897" s="2">
        <v>6488.9753497100264</v>
      </c>
      <c r="F897" s="2">
        <v>31752.81128043</v>
      </c>
      <c r="G897" s="2">
        <v>39124.006117624936</v>
      </c>
      <c r="H897" s="2">
        <v>29498.311568525816</v>
      </c>
      <c r="I897" s="2">
        <v>28552.594184637011</v>
      </c>
    </row>
    <row r="898" spans="1:9" x14ac:dyDescent="0.15">
      <c r="A898" s="1">
        <v>39</v>
      </c>
      <c r="B898" s="1" t="s">
        <v>192</v>
      </c>
      <c r="C898" s="1">
        <v>21</v>
      </c>
      <c r="D898" s="1" t="s">
        <v>16</v>
      </c>
      <c r="E898" s="2">
        <v>31856.359379010093</v>
      </c>
      <c r="F898" s="2">
        <v>94504.870996633821</v>
      </c>
      <c r="G898" s="2">
        <v>136703.66262121667</v>
      </c>
      <c r="H898" s="2">
        <v>163306.99739823016</v>
      </c>
      <c r="I898" s="2">
        <v>138347.70769056954</v>
      </c>
    </row>
    <row r="899" spans="1:9" x14ac:dyDescent="0.15">
      <c r="A899" s="1">
        <v>39</v>
      </c>
      <c r="B899" s="1" t="s">
        <v>191</v>
      </c>
      <c r="C899" s="1">
        <v>22</v>
      </c>
      <c r="D899" s="1" t="s">
        <v>8</v>
      </c>
      <c r="E899" s="2">
        <v>64177.566251474258</v>
      </c>
      <c r="F899" s="2">
        <v>251533.14822930039</v>
      </c>
      <c r="G899" s="2">
        <v>385974.7328323379</v>
      </c>
      <c r="H899" s="2">
        <v>557257.71257902507</v>
      </c>
      <c r="I899" s="2">
        <v>605717.44041914155</v>
      </c>
    </row>
    <row r="900" spans="1:9" x14ac:dyDescent="0.15">
      <c r="A900" s="1">
        <v>39</v>
      </c>
      <c r="B900" s="1" t="s">
        <v>191</v>
      </c>
      <c r="C900" s="1">
        <v>23</v>
      </c>
      <c r="D900" s="1" t="s">
        <v>29</v>
      </c>
      <c r="E900" s="2">
        <v>39219.490242365915</v>
      </c>
      <c r="F900" s="2">
        <v>180781.91010467382</v>
      </c>
      <c r="G900" s="2">
        <v>286655.42047982482</v>
      </c>
      <c r="H900" s="2">
        <v>379008.33756574756</v>
      </c>
      <c r="I900" s="2">
        <v>383101.10462225159</v>
      </c>
    </row>
    <row r="901" spans="1:9" x14ac:dyDescent="0.15">
      <c r="A901" s="1">
        <v>40</v>
      </c>
      <c r="B901" s="1" t="s">
        <v>195</v>
      </c>
      <c r="C901" s="1">
        <v>1</v>
      </c>
      <c r="D901" s="1" t="s">
        <v>9</v>
      </c>
      <c r="E901" s="2">
        <v>135593.15297968086</v>
      </c>
      <c r="F901" s="2">
        <v>246083.38053538877</v>
      </c>
      <c r="G901" s="2">
        <v>255677.15788923635</v>
      </c>
      <c r="H901" s="2">
        <v>205359.83392254493</v>
      </c>
      <c r="I901" s="2">
        <v>166235.08760943526</v>
      </c>
    </row>
    <row r="902" spans="1:9" x14ac:dyDescent="0.15">
      <c r="A902" s="1">
        <v>40</v>
      </c>
      <c r="B902" s="1" t="s">
        <v>195</v>
      </c>
      <c r="C902" s="1">
        <v>2</v>
      </c>
      <c r="D902" s="1" t="s">
        <v>10</v>
      </c>
      <c r="E902" s="2">
        <v>50503.807727548527</v>
      </c>
      <c r="F902" s="2">
        <v>139346.25586677238</v>
      </c>
      <c r="G902" s="2">
        <v>85549.48481297963</v>
      </c>
      <c r="H902" s="2">
        <v>31619.942280739226</v>
      </c>
      <c r="I902" s="2">
        <v>10956.440859166114</v>
      </c>
    </row>
    <row r="903" spans="1:9" x14ac:dyDescent="0.15">
      <c r="A903" s="1">
        <v>40</v>
      </c>
      <c r="B903" s="1" t="s">
        <v>196</v>
      </c>
      <c r="C903" s="1">
        <v>3</v>
      </c>
      <c r="D903" s="1" t="s">
        <v>17</v>
      </c>
      <c r="E903" s="2">
        <v>175996.22005311347</v>
      </c>
      <c r="F903" s="2">
        <v>387348.81621726742</v>
      </c>
      <c r="G903" s="2">
        <v>567576.19313973386</v>
      </c>
      <c r="H903" s="2">
        <v>646911.96807869815</v>
      </c>
      <c r="I903" s="2">
        <v>866328.39775972441</v>
      </c>
    </row>
    <row r="904" spans="1:9" x14ac:dyDescent="0.15">
      <c r="A904" s="1">
        <v>40</v>
      </c>
      <c r="B904" s="1" t="s">
        <v>196</v>
      </c>
      <c r="C904" s="1">
        <v>4</v>
      </c>
      <c r="D904" s="1" t="s">
        <v>18</v>
      </c>
      <c r="E904" s="2">
        <v>19359.944189647009</v>
      </c>
      <c r="F904" s="2">
        <v>48266.183524649852</v>
      </c>
      <c r="G904" s="2">
        <v>65245.403681046439</v>
      </c>
      <c r="H904" s="2">
        <v>34202.398012322687</v>
      </c>
      <c r="I904" s="2">
        <v>20221.25758016406</v>
      </c>
    </row>
    <row r="905" spans="1:9" x14ac:dyDescent="0.15">
      <c r="A905" s="1">
        <v>40</v>
      </c>
      <c r="B905" s="1" t="s">
        <v>196</v>
      </c>
      <c r="C905" s="1">
        <v>5</v>
      </c>
      <c r="D905" s="1" t="s">
        <v>19</v>
      </c>
      <c r="E905" s="2">
        <v>10324.204387433054</v>
      </c>
      <c r="F905" s="2">
        <v>33525.561900638946</v>
      </c>
      <c r="G905" s="2">
        <v>40547.947592453471</v>
      </c>
      <c r="H905" s="2">
        <v>35537.164998212291</v>
      </c>
      <c r="I905" s="2">
        <v>34857.786317541402</v>
      </c>
    </row>
    <row r="906" spans="1:9" x14ac:dyDescent="0.15">
      <c r="A906" s="1">
        <v>40</v>
      </c>
      <c r="B906" s="1" t="s">
        <v>196</v>
      </c>
      <c r="C906" s="1">
        <v>6</v>
      </c>
      <c r="D906" s="1" t="s">
        <v>3</v>
      </c>
      <c r="E906" s="2">
        <v>60946.389679076878</v>
      </c>
      <c r="F906" s="2">
        <v>172302.02384540308</v>
      </c>
      <c r="G906" s="2">
        <v>285361.58274536906</v>
      </c>
      <c r="H906" s="2">
        <v>168351.73798278492</v>
      </c>
      <c r="I906" s="2">
        <v>135345.61540606132</v>
      </c>
    </row>
    <row r="907" spans="1:9" x14ac:dyDescent="0.15">
      <c r="A907" s="1">
        <v>40</v>
      </c>
      <c r="B907" s="1" t="s">
        <v>196</v>
      </c>
      <c r="C907" s="1">
        <v>7</v>
      </c>
      <c r="D907" s="1" t="s">
        <v>20</v>
      </c>
      <c r="E907" s="2">
        <v>14239.61698279863</v>
      </c>
      <c r="F907" s="2">
        <v>19575.496812270874</v>
      </c>
      <c r="G907" s="2">
        <v>30485.091484280569</v>
      </c>
      <c r="H907" s="2">
        <v>12347.906020228556</v>
      </c>
      <c r="I907" s="2">
        <v>15375.495063777911</v>
      </c>
    </row>
    <row r="908" spans="1:9" x14ac:dyDescent="0.15">
      <c r="A908" s="1">
        <v>40</v>
      </c>
      <c r="B908" s="1" t="s">
        <v>196</v>
      </c>
      <c r="C908" s="1">
        <v>8</v>
      </c>
      <c r="D908" s="1" t="s">
        <v>21</v>
      </c>
      <c r="E908" s="2">
        <v>50939.782292662261</v>
      </c>
      <c r="F908" s="2">
        <v>110625.17186166412</v>
      </c>
      <c r="G908" s="2">
        <v>154087.41761805594</v>
      </c>
      <c r="H908" s="2">
        <v>142492.86398091909</v>
      </c>
      <c r="I908" s="2">
        <v>97398.630448302414</v>
      </c>
    </row>
    <row r="909" spans="1:9" x14ac:dyDescent="0.15">
      <c r="A909" s="1">
        <v>40</v>
      </c>
      <c r="B909" s="1" t="s">
        <v>196</v>
      </c>
      <c r="C909" s="1">
        <v>9</v>
      </c>
      <c r="D909" s="1" t="s">
        <v>22</v>
      </c>
      <c r="E909" s="2">
        <v>176353.66407345244</v>
      </c>
      <c r="F909" s="2">
        <v>506462.13367635076</v>
      </c>
      <c r="G909" s="2">
        <v>437503.75761751458</v>
      </c>
      <c r="H909" s="2">
        <v>339481.39614816994</v>
      </c>
      <c r="I909" s="2">
        <v>231846.30936074819</v>
      </c>
    </row>
    <row r="910" spans="1:9" x14ac:dyDescent="0.15">
      <c r="A910" s="1">
        <v>40</v>
      </c>
      <c r="B910" s="1" t="s">
        <v>196</v>
      </c>
      <c r="C910" s="1">
        <v>10</v>
      </c>
      <c r="D910" s="1" t="s">
        <v>23</v>
      </c>
      <c r="E910" s="2">
        <v>35431.288013348101</v>
      </c>
      <c r="F910" s="2">
        <v>97880.751008684107</v>
      </c>
      <c r="G910" s="2">
        <v>142757.68104223482</v>
      </c>
      <c r="H910" s="2">
        <v>157031.50714062777</v>
      </c>
      <c r="I910" s="2">
        <v>131880.39635221573</v>
      </c>
    </row>
    <row r="911" spans="1:9" x14ac:dyDescent="0.15">
      <c r="A911" s="1">
        <v>40</v>
      </c>
      <c r="B911" s="1" t="s">
        <v>196</v>
      </c>
      <c r="C911" s="1">
        <v>11</v>
      </c>
      <c r="D911" s="1" t="s">
        <v>24</v>
      </c>
      <c r="E911" s="2">
        <v>43430.988803023174</v>
      </c>
      <c r="F911" s="2">
        <v>140685.37012029628</v>
      </c>
      <c r="G911" s="2">
        <v>226060.34855356836</v>
      </c>
      <c r="H911" s="2">
        <v>181972.5286905448</v>
      </c>
      <c r="I911" s="2">
        <v>212270.67974949075</v>
      </c>
    </row>
    <row r="912" spans="1:9" x14ac:dyDescent="0.15">
      <c r="A912" s="1">
        <v>40</v>
      </c>
      <c r="B912" s="1" t="s">
        <v>196</v>
      </c>
      <c r="C912" s="1">
        <v>12</v>
      </c>
      <c r="D912" s="1" t="s">
        <v>25</v>
      </c>
      <c r="E912" s="2">
        <v>31828.717128920496</v>
      </c>
      <c r="F912" s="2">
        <v>74437.318330916562</v>
      </c>
      <c r="G912" s="2">
        <v>253066.96816767522</v>
      </c>
      <c r="H912" s="2">
        <v>313675.12843584165</v>
      </c>
      <c r="I912" s="2">
        <v>133416.54489541234</v>
      </c>
    </row>
    <row r="913" spans="1:9" x14ac:dyDescent="0.15">
      <c r="A913" s="1">
        <v>40</v>
      </c>
      <c r="B913" s="1" t="s">
        <v>196</v>
      </c>
      <c r="C913" s="1">
        <v>13</v>
      </c>
      <c r="D913" s="1" t="s">
        <v>26</v>
      </c>
      <c r="E913" s="2">
        <v>11168.488487380655</v>
      </c>
      <c r="F913" s="2">
        <v>120614.25623274446</v>
      </c>
      <c r="G913" s="2">
        <v>262040.40383912413</v>
      </c>
      <c r="H913" s="2">
        <v>255116.80864621323</v>
      </c>
      <c r="I913" s="2">
        <v>585337.5141302963</v>
      </c>
    </row>
    <row r="914" spans="1:9" x14ac:dyDescent="0.15">
      <c r="A914" s="1">
        <v>40</v>
      </c>
      <c r="B914" s="1" t="s">
        <v>196</v>
      </c>
      <c r="C914" s="1">
        <v>14</v>
      </c>
      <c r="D914" s="1" t="s">
        <v>27</v>
      </c>
      <c r="E914" s="2">
        <v>819.48961054035055</v>
      </c>
      <c r="F914" s="2">
        <v>2920.686319471346</v>
      </c>
      <c r="G914" s="2">
        <v>4839.747956112652</v>
      </c>
      <c r="H914" s="2">
        <v>8020.8085790648811</v>
      </c>
      <c r="I914" s="2">
        <v>5589.5212873399787</v>
      </c>
    </row>
    <row r="915" spans="1:9" x14ac:dyDescent="0.15">
      <c r="A915" s="1">
        <v>40</v>
      </c>
      <c r="B915" s="1" t="s">
        <v>196</v>
      </c>
      <c r="C915" s="1">
        <v>15</v>
      </c>
      <c r="D915" s="1" t="s">
        <v>28</v>
      </c>
      <c r="E915" s="2">
        <v>81838.741327813303</v>
      </c>
      <c r="F915" s="2">
        <v>318855.5311151903</v>
      </c>
      <c r="G915" s="2">
        <v>491876.56132709881</v>
      </c>
      <c r="H915" s="2">
        <v>396985.08429069968</v>
      </c>
      <c r="I915" s="2">
        <v>347266.3794067605</v>
      </c>
    </row>
    <row r="916" spans="1:9" x14ac:dyDescent="0.15">
      <c r="A916" s="1">
        <v>40</v>
      </c>
      <c r="B916" s="1" t="s">
        <v>195</v>
      </c>
      <c r="C916" s="1">
        <v>16</v>
      </c>
      <c r="D916" s="1" t="s">
        <v>11</v>
      </c>
      <c r="E916" s="2">
        <v>162949.59147922779</v>
      </c>
      <c r="F916" s="2">
        <v>830514.55858933425</v>
      </c>
      <c r="G916" s="2">
        <v>1315525.0930446566</v>
      </c>
      <c r="H916" s="2">
        <v>1207313.5692231604</v>
      </c>
      <c r="I916" s="2">
        <v>937421.36592020106</v>
      </c>
    </row>
    <row r="917" spans="1:9" x14ac:dyDescent="0.15">
      <c r="A917" s="1">
        <v>40</v>
      </c>
      <c r="B917" s="1" t="s">
        <v>195</v>
      </c>
      <c r="C917" s="1">
        <v>17</v>
      </c>
      <c r="D917" s="1" t="s">
        <v>12</v>
      </c>
      <c r="E917" s="2">
        <v>60096.757742870279</v>
      </c>
      <c r="F917" s="2">
        <v>258634.68929252998</v>
      </c>
      <c r="G917" s="2">
        <v>409217.74651826336</v>
      </c>
      <c r="H917" s="2">
        <v>407527.55692508555</v>
      </c>
      <c r="I917" s="2">
        <v>341345.18289973622</v>
      </c>
    </row>
    <row r="918" spans="1:9" x14ac:dyDescent="0.15">
      <c r="A918" s="1">
        <v>40</v>
      </c>
      <c r="B918" s="1" t="s">
        <v>195</v>
      </c>
      <c r="C918" s="1">
        <v>18</v>
      </c>
      <c r="D918" s="1" t="s">
        <v>13</v>
      </c>
      <c r="E918" s="2">
        <v>444441.94279184967</v>
      </c>
      <c r="F918" s="2">
        <v>2093632.2531577188</v>
      </c>
      <c r="G918" s="2">
        <v>2596367.7722768369</v>
      </c>
      <c r="H918" s="2">
        <v>3059633.2486363268</v>
      </c>
      <c r="I918" s="2">
        <v>2519317.9355761134</v>
      </c>
    </row>
    <row r="919" spans="1:9" x14ac:dyDescent="0.15">
      <c r="A919" s="1">
        <v>40</v>
      </c>
      <c r="B919" s="1" t="s">
        <v>195</v>
      </c>
      <c r="C919" s="1">
        <v>19</v>
      </c>
      <c r="D919" s="1" t="s">
        <v>14</v>
      </c>
      <c r="E919" s="2">
        <v>87520.152377305058</v>
      </c>
      <c r="F919" s="2">
        <v>363868.25258069695</v>
      </c>
      <c r="G919" s="2">
        <v>736092.94901380467</v>
      </c>
      <c r="H919" s="2">
        <v>793222.52366713609</v>
      </c>
      <c r="I919" s="2">
        <v>683809.95957916998</v>
      </c>
    </row>
    <row r="920" spans="1:9" x14ac:dyDescent="0.15">
      <c r="A920" s="1">
        <v>40</v>
      </c>
      <c r="B920" s="1" t="s">
        <v>195</v>
      </c>
      <c r="C920" s="1">
        <v>20</v>
      </c>
      <c r="D920" s="1" t="s">
        <v>15</v>
      </c>
      <c r="E920" s="2">
        <v>47497.310098241309</v>
      </c>
      <c r="F920" s="2">
        <v>203830.81188045029</v>
      </c>
      <c r="G920" s="2">
        <v>311536.55868149619</v>
      </c>
      <c r="H920" s="2">
        <v>244221.623044476</v>
      </c>
      <c r="I920" s="2">
        <v>267441.47008271335</v>
      </c>
    </row>
    <row r="921" spans="1:9" x14ac:dyDescent="0.15">
      <c r="A921" s="1">
        <v>40</v>
      </c>
      <c r="B921" s="1" t="s">
        <v>195</v>
      </c>
      <c r="C921" s="1">
        <v>21</v>
      </c>
      <c r="D921" s="1" t="s">
        <v>16</v>
      </c>
      <c r="E921" s="2">
        <v>226443.70883086295</v>
      </c>
      <c r="F921" s="2">
        <v>635957.54265112127</v>
      </c>
      <c r="G921" s="2">
        <v>1061589.3715368581</v>
      </c>
      <c r="H921" s="2">
        <v>1318514.582104292</v>
      </c>
      <c r="I921" s="2">
        <v>1330055.3329985789</v>
      </c>
    </row>
    <row r="922" spans="1:9" x14ac:dyDescent="0.15">
      <c r="A922" s="1">
        <v>40</v>
      </c>
      <c r="B922" s="1" t="s">
        <v>194</v>
      </c>
      <c r="C922" s="1">
        <v>22</v>
      </c>
      <c r="D922" s="1" t="s">
        <v>8</v>
      </c>
      <c r="E922" s="2">
        <v>308901.44196945737</v>
      </c>
      <c r="F922" s="2">
        <v>1508525.1492350474</v>
      </c>
      <c r="G922" s="2">
        <v>2615644.7244196972</v>
      </c>
      <c r="H922" s="2">
        <v>4014964.479177108</v>
      </c>
      <c r="I922" s="2">
        <v>4728361.932365641</v>
      </c>
    </row>
    <row r="923" spans="1:9" x14ac:dyDescent="0.15">
      <c r="A923" s="1">
        <v>40</v>
      </c>
      <c r="B923" s="1" t="s">
        <v>194</v>
      </c>
      <c r="C923" s="1">
        <v>23</v>
      </c>
      <c r="D923" s="1" t="s">
        <v>29</v>
      </c>
      <c r="E923" s="2">
        <v>170049.58905476329</v>
      </c>
      <c r="F923" s="2">
        <v>720331.26266896806</v>
      </c>
      <c r="G923" s="2">
        <v>1145841.5493266732</v>
      </c>
      <c r="H923" s="2">
        <v>1483004.771202262</v>
      </c>
      <c r="I923" s="2">
        <v>1560006.720349784</v>
      </c>
    </row>
    <row r="924" spans="1:9" x14ac:dyDescent="0.15">
      <c r="A924" s="1">
        <v>41</v>
      </c>
      <c r="B924" s="1" t="s">
        <v>198</v>
      </c>
      <c r="C924" s="1">
        <v>1</v>
      </c>
      <c r="D924" s="1" t="s">
        <v>9</v>
      </c>
      <c r="E924" s="2">
        <v>62627.583361807978</v>
      </c>
      <c r="F924" s="2">
        <v>125000.39268676405</v>
      </c>
      <c r="G924" s="2">
        <v>146716.05877536238</v>
      </c>
      <c r="H924" s="2">
        <v>115742.43076693043</v>
      </c>
      <c r="I924" s="2">
        <v>88342.396893894474</v>
      </c>
    </row>
    <row r="925" spans="1:9" x14ac:dyDescent="0.15">
      <c r="A925" s="1">
        <v>41</v>
      </c>
      <c r="B925" s="1" t="s">
        <v>198</v>
      </c>
      <c r="C925" s="1">
        <v>2</v>
      </c>
      <c r="D925" s="1" t="s">
        <v>10</v>
      </c>
      <c r="E925" s="2">
        <v>2262.9653186815463</v>
      </c>
      <c r="F925" s="2">
        <v>6031.0935948074784</v>
      </c>
      <c r="G925" s="2">
        <v>6953.4245461530236</v>
      </c>
      <c r="H925" s="2">
        <v>3043.7839842892963</v>
      </c>
      <c r="I925" s="2">
        <v>1414.0197593287185</v>
      </c>
    </row>
    <row r="926" spans="1:9" x14ac:dyDescent="0.15">
      <c r="A926" s="1">
        <v>41</v>
      </c>
      <c r="B926" s="1" t="s">
        <v>199</v>
      </c>
      <c r="C926" s="1">
        <v>3</v>
      </c>
      <c r="D926" s="1" t="s">
        <v>17</v>
      </c>
      <c r="E926" s="2">
        <v>34845.973219491687</v>
      </c>
      <c r="F926" s="2">
        <v>82176.160097264437</v>
      </c>
      <c r="G926" s="2">
        <v>124397.35501151995</v>
      </c>
      <c r="H926" s="2">
        <v>159403.55098467186</v>
      </c>
      <c r="I926" s="2">
        <v>138517.60913842494</v>
      </c>
    </row>
    <row r="927" spans="1:9" x14ac:dyDescent="0.15">
      <c r="A927" s="1">
        <v>41</v>
      </c>
      <c r="B927" s="1" t="s">
        <v>199</v>
      </c>
      <c r="C927" s="1">
        <v>4</v>
      </c>
      <c r="D927" s="1" t="s">
        <v>18</v>
      </c>
      <c r="E927" s="2">
        <v>5558.0578664556888</v>
      </c>
      <c r="F927" s="2">
        <v>14957.188836289231</v>
      </c>
      <c r="G927" s="2">
        <v>26678.492542301792</v>
      </c>
      <c r="H927" s="2">
        <v>15913.245177966412</v>
      </c>
      <c r="I927" s="2">
        <v>7676.2765952268301</v>
      </c>
    </row>
    <row r="928" spans="1:9" x14ac:dyDescent="0.15">
      <c r="A928" s="1">
        <v>41</v>
      </c>
      <c r="B928" s="1" t="s">
        <v>199</v>
      </c>
      <c r="C928" s="1">
        <v>5</v>
      </c>
      <c r="D928" s="1" t="s">
        <v>19</v>
      </c>
      <c r="E928" s="2">
        <v>2828.5969406610343</v>
      </c>
      <c r="F928" s="2">
        <v>14163.29798111104</v>
      </c>
      <c r="G928" s="2">
        <v>26058.278191023619</v>
      </c>
      <c r="H928" s="2">
        <v>21811.318378121177</v>
      </c>
      <c r="I928" s="2">
        <v>24617.922904127969</v>
      </c>
    </row>
    <row r="929" spans="1:9" x14ac:dyDescent="0.15">
      <c r="A929" s="1">
        <v>41</v>
      </c>
      <c r="B929" s="1" t="s">
        <v>199</v>
      </c>
      <c r="C929" s="1">
        <v>6</v>
      </c>
      <c r="D929" s="1" t="s">
        <v>3</v>
      </c>
      <c r="E929" s="2">
        <v>4541.620346516248</v>
      </c>
      <c r="F929" s="2">
        <v>20115.834772686707</v>
      </c>
      <c r="G929" s="2">
        <v>24106.360130427936</v>
      </c>
      <c r="H929" s="2">
        <v>32277.627893145138</v>
      </c>
      <c r="I929" s="2">
        <v>55863.299943325947</v>
      </c>
    </row>
    <row r="930" spans="1:9" x14ac:dyDescent="0.15">
      <c r="A930" s="1">
        <v>41</v>
      </c>
      <c r="B930" s="1" t="s">
        <v>199</v>
      </c>
      <c r="C930" s="1">
        <v>7</v>
      </c>
      <c r="D930" s="1" t="s">
        <v>20</v>
      </c>
      <c r="E930" s="2">
        <v>297.63507036721904</v>
      </c>
      <c r="F930" s="2">
        <v>78.223035423575553</v>
      </c>
      <c r="G930" s="2">
        <v>1377.0523233602571</v>
      </c>
      <c r="H930" s="2">
        <v>1643.1369511617074</v>
      </c>
      <c r="I930" s="2">
        <v>1870.304518893907</v>
      </c>
    </row>
    <row r="931" spans="1:9" x14ac:dyDescent="0.15">
      <c r="A931" s="1">
        <v>41</v>
      </c>
      <c r="B931" s="1" t="s">
        <v>199</v>
      </c>
      <c r="C931" s="1">
        <v>8</v>
      </c>
      <c r="D931" s="1" t="s">
        <v>21</v>
      </c>
      <c r="E931" s="2">
        <v>9932.0803967759621</v>
      </c>
      <c r="F931" s="2">
        <v>30036.229898367441</v>
      </c>
      <c r="G931" s="2">
        <v>48812.522495866411</v>
      </c>
      <c r="H931" s="2">
        <v>32313.822971420683</v>
      </c>
      <c r="I931" s="2">
        <v>27002.104127876592</v>
      </c>
    </row>
    <row r="932" spans="1:9" x14ac:dyDescent="0.15">
      <c r="A932" s="1">
        <v>41</v>
      </c>
      <c r="B932" s="1" t="s">
        <v>199</v>
      </c>
      <c r="C932" s="1">
        <v>9</v>
      </c>
      <c r="D932" s="1" t="s">
        <v>22</v>
      </c>
      <c r="E932" s="2">
        <v>1678.9081147331094</v>
      </c>
      <c r="F932" s="2">
        <v>4760.7679101867625</v>
      </c>
      <c r="G932" s="2">
        <v>11792.623475799732</v>
      </c>
      <c r="H932" s="2">
        <v>25272.456398298636</v>
      </c>
      <c r="I932" s="2">
        <v>13639.199783127615</v>
      </c>
    </row>
    <row r="933" spans="1:9" x14ac:dyDescent="0.15">
      <c r="A933" s="1">
        <v>41</v>
      </c>
      <c r="B933" s="1" t="s">
        <v>199</v>
      </c>
      <c r="C933" s="1">
        <v>10</v>
      </c>
      <c r="D933" s="1" t="s">
        <v>23</v>
      </c>
      <c r="E933" s="2">
        <v>3159.5720582110075</v>
      </c>
      <c r="F933" s="2">
        <v>16555.480338002151</v>
      </c>
      <c r="G933" s="2">
        <v>43274.920401489013</v>
      </c>
      <c r="H933" s="2">
        <v>31871.707915214149</v>
      </c>
      <c r="I933" s="2">
        <v>33714.540685697284</v>
      </c>
    </row>
    <row r="934" spans="1:9" x14ac:dyDescent="0.15">
      <c r="A934" s="1">
        <v>41</v>
      </c>
      <c r="B934" s="1" t="s">
        <v>199</v>
      </c>
      <c r="C934" s="1">
        <v>11</v>
      </c>
      <c r="D934" s="1" t="s">
        <v>24</v>
      </c>
      <c r="E934" s="2">
        <v>3249.7664399151004</v>
      </c>
      <c r="F934" s="2">
        <v>12251.952247468187</v>
      </c>
      <c r="G934" s="2">
        <v>24635.118095113274</v>
      </c>
      <c r="H934" s="2">
        <v>57421.951958619342</v>
      </c>
      <c r="I934" s="2">
        <v>43691.829047161722</v>
      </c>
    </row>
    <row r="935" spans="1:9" x14ac:dyDescent="0.15">
      <c r="A935" s="1">
        <v>41</v>
      </c>
      <c r="B935" s="1" t="s">
        <v>199</v>
      </c>
      <c r="C935" s="1">
        <v>12</v>
      </c>
      <c r="D935" s="1" t="s">
        <v>25</v>
      </c>
      <c r="E935" s="2">
        <v>4265.5766894427388</v>
      </c>
      <c r="F935" s="2">
        <v>15535.29204081341</v>
      </c>
      <c r="G935" s="2">
        <v>64917.931405530522</v>
      </c>
      <c r="H935" s="2">
        <v>94657.990636576986</v>
      </c>
      <c r="I935" s="2">
        <v>86941.140115331611</v>
      </c>
    </row>
    <row r="936" spans="1:9" x14ac:dyDescent="0.15">
      <c r="A936" s="1">
        <v>41</v>
      </c>
      <c r="B936" s="1" t="s">
        <v>199</v>
      </c>
      <c r="C936" s="1">
        <v>13</v>
      </c>
      <c r="D936" s="1" t="s">
        <v>26</v>
      </c>
      <c r="E936" s="2">
        <v>1662.1972008620417</v>
      </c>
      <c r="F936" s="2">
        <v>12723.446383633132</v>
      </c>
      <c r="G936" s="2">
        <v>16567.510728917074</v>
      </c>
      <c r="H936" s="2">
        <v>21037.537836733096</v>
      </c>
      <c r="I936" s="2">
        <v>105606.63329358702</v>
      </c>
    </row>
    <row r="937" spans="1:9" x14ac:dyDescent="0.15">
      <c r="A937" s="1">
        <v>41</v>
      </c>
      <c r="B937" s="1" t="s">
        <v>199</v>
      </c>
      <c r="C937" s="1">
        <v>14</v>
      </c>
      <c r="D937" s="1" t="s">
        <v>27</v>
      </c>
      <c r="E937" s="2">
        <v>65.993081326960336</v>
      </c>
      <c r="F937" s="2">
        <v>123.97540852462731</v>
      </c>
      <c r="G937" s="2">
        <v>266.40012391206307</v>
      </c>
      <c r="H937" s="2">
        <v>520.98272422387311</v>
      </c>
      <c r="I937" s="2">
        <v>573.44696916421606</v>
      </c>
    </row>
    <row r="938" spans="1:9" x14ac:dyDescent="0.15">
      <c r="A938" s="1">
        <v>41</v>
      </c>
      <c r="B938" s="1" t="s">
        <v>199</v>
      </c>
      <c r="C938" s="1">
        <v>15</v>
      </c>
      <c r="D938" s="1" t="s">
        <v>28</v>
      </c>
      <c r="E938" s="2">
        <v>14508.148190847229</v>
      </c>
      <c r="F938" s="2">
        <v>47009.739275511711</v>
      </c>
      <c r="G938" s="2">
        <v>82790.264431040749</v>
      </c>
      <c r="H938" s="2">
        <v>75794.146256203952</v>
      </c>
      <c r="I938" s="2">
        <v>54918.22733276715</v>
      </c>
    </row>
    <row r="939" spans="1:9" x14ac:dyDescent="0.15">
      <c r="A939" s="1">
        <v>41</v>
      </c>
      <c r="B939" s="1" t="s">
        <v>198</v>
      </c>
      <c r="C939" s="1">
        <v>16</v>
      </c>
      <c r="D939" s="1" t="s">
        <v>11</v>
      </c>
      <c r="E939" s="2">
        <v>36611.565592677201</v>
      </c>
      <c r="F939" s="2">
        <v>192414.32206274825</v>
      </c>
      <c r="G939" s="2">
        <v>274377.11339705589</v>
      </c>
      <c r="H939" s="2">
        <v>281370.43186616985</v>
      </c>
      <c r="I939" s="2">
        <v>208812.53320940165</v>
      </c>
    </row>
    <row r="940" spans="1:9" x14ac:dyDescent="0.15">
      <c r="A940" s="1">
        <v>41</v>
      </c>
      <c r="B940" s="1" t="s">
        <v>198</v>
      </c>
      <c r="C940" s="1">
        <v>17</v>
      </c>
      <c r="D940" s="1" t="s">
        <v>12</v>
      </c>
      <c r="E940" s="2">
        <v>10497.392487921979</v>
      </c>
      <c r="F940" s="2">
        <v>74381.79764857766</v>
      </c>
      <c r="G940" s="2">
        <v>78541.862357314705</v>
      </c>
      <c r="H940" s="2">
        <v>178222.63722840988</v>
      </c>
      <c r="I940" s="2">
        <v>123128.22279043793</v>
      </c>
    </row>
    <row r="941" spans="1:9" x14ac:dyDescent="0.15">
      <c r="A941" s="1">
        <v>41</v>
      </c>
      <c r="B941" s="1" t="s">
        <v>198</v>
      </c>
      <c r="C941" s="1">
        <v>18</v>
      </c>
      <c r="D941" s="1" t="s">
        <v>13</v>
      </c>
      <c r="E941" s="2">
        <v>43681.957577769579</v>
      </c>
      <c r="F941" s="2">
        <v>162939.84940493468</v>
      </c>
      <c r="G941" s="2">
        <v>241360.41513238216</v>
      </c>
      <c r="H941" s="2">
        <v>271515.68538239243</v>
      </c>
      <c r="I941" s="2">
        <v>199196.53488087235</v>
      </c>
    </row>
    <row r="942" spans="1:9" x14ac:dyDescent="0.15">
      <c r="A942" s="1">
        <v>41</v>
      </c>
      <c r="B942" s="1" t="s">
        <v>198</v>
      </c>
      <c r="C942" s="1">
        <v>19</v>
      </c>
      <c r="D942" s="1" t="s">
        <v>14</v>
      </c>
      <c r="E942" s="2">
        <v>14490.858605186942</v>
      </c>
      <c r="F942" s="2">
        <v>63079.858255012296</v>
      </c>
      <c r="G942" s="2">
        <v>106490.15074682547</v>
      </c>
      <c r="H942" s="2">
        <v>105070.96190426662</v>
      </c>
      <c r="I942" s="2">
        <v>93371.246367041298</v>
      </c>
    </row>
    <row r="943" spans="1:9" x14ac:dyDescent="0.15">
      <c r="A943" s="1">
        <v>41</v>
      </c>
      <c r="B943" s="1" t="s">
        <v>198</v>
      </c>
      <c r="C943" s="1">
        <v>20</v>
      </c>
      <c r="D943" s="1" t="s">
        <v>15</v>
      </c>
      <c r="E943" s="2">
        <v>6718.7554100879424</v>
      </c>
      <c r="F943" s="2">
        <v>21637.387266817965</v>
      </c>
      <c r="G943" s="2">
        <v>32054.064259943247</v>
      </c>
      <c r="H943" s="2">
        <v>29537.102993858378</v>
      </c>
      <c r="I943" s="2">
        <v>31054.752099227549</v>
      </c>
    </row>
    <row r="944" spans="1:9" x14ac:dyDescent="0.15">
      <c r="A944" s="1">
        <v>41</v>
      </c>
      <c r="B944" s="1" t="s">
        <v>198</v>
      </c>
      <c r="C944" s="1">
        <v>21</v>
      </c>
      <c r="D944" s="1" t="s">
        <v>16</v>
      </c>
      <c r="E944" s="2">
        <v>22014.98614146241</v>
      </c>
      <c r="F944" s="2">
        <v>69704.2874322485</v>
      </c>
      <c r="G944" s="2">
        <v>122278.36703386316</v>
      </c>
      <c r="H944" s="2">
        <v>156990.38262302568</v>
      </c>
      <c r="I944" s="2">
        <v>159136.2325392405</v>
      </c>
    </row>
    <row r="945" spans="1:9" x14ac:dyDescent="0.15">
      <c r="A945" s="1">
        <v>41</v>
      </c>
      <c r="B945" s="1" t="s">
        <v>197</v>
      </c>
      <c r="C945" s="1">
        <v>22</v>
      </c>
      <c r="D945" s="1" t="s">
        <v>8</v>
      </c>
      <c r="E945" s="2">
        <v>48907.598947818296</v>
      </c>
      <c r="F945" s="2">
        <v>244329.09391687281</v>
      </c>
      <c r="G945" s="2">
        <v>394666.37373561389</v>
      </c>
      <c r="H945" s="2">
        <v>585591.24348432</v>
      </c>
      <c r="I945" s="2">
        <v>655024.08351171017</v>
      </c>
    </row>
    <row r="946" spans="1:9" x14ac:dyDescent="0.15">
      <c r="A946" s="1">
        <v>41</v>
      </c>
      <c r="B946" s="1" t="s">
        <v>197</v>
      </c>
      <c r="C946" s="1">
        <v>23</v>
      </c>
      <c r="D946" s="1" t="s">
        <v>29</v>
      </c>
      <c r="E946" s="2">
        <v>38100.527772340822</v>
      </c>
      <c r="F946" s="2">
        <v>168878.05533220922</v>
      </c>
      <c r="G946" s="2">
        <v>257902.1004015478</v>
      </c>
      <c r="H946" s="2">
        <v>346890.14367746195</v>
      </c>
      <c r="I946" s="2">
        <v>361324.39706847433</v>
      </c>
    </row>
    <row r="947" spans="1:9" x14ac:dyDescent="0.15">
      <c r="A947" s="1">
        <v>42</v>
      </c>
      <c r="B947" s="1" t="s">
        <v>201</v>
      </c>
      <c r="C947" s="1">
        <v>1</v>
      </c>
      <c r="D947" s="1" t="s">
        <v>9</v>
      </c>
      <c r="E947" s="2">
        <v>86587.086115706712</v>
      </c>
      <c r="F947" s="2">
        <v>197855.3916590033</v>
      </c>
      <c r="G947" s="2">
        <v>235265.96927615907</v>
      </c>
      <c r="H947" s="2">
        <v>174171.6860239144</v>
      </c>
      <c r="I947" s="2">
        <v>129654.25777845597</v>
      </c>
    </row>
    <row r="948" spans="1:9" x14ac:dyDescent="0.15">
      <c r="A948" s="1">
        <v>42</v>
      </c>
      <c r="B948" s="1" t="s">
        <v>201</v>
      </c>
      <c r="C948" s="1">
        <v>2</v>
      </c>
      <c r="D948" s="1" t="s">
        <v>10</v>
      </c>
      <c r="E948" s="2">
        <v>13299.777812190143</v>
      </c>
      <c r="F948" s="2">
        <v>29957.956940346641</v>
      </c>
      <c r="G948" s="2">
        <v>24586.331943771936</v>
      </c>
      <c r="H948" s="2">
        <v>13586.748495451568</v>
      </c>
      <c r="I948" s="2">
        <v>2506.0390759778752</v>
      </c>
    </row>
    <row r="949" spans="1:9" x14ac:dyDescent="0.15">
      <c r="A949" s="1">
        <v>42</v>
      </c>
      <c r="B949" s="1" t="s">
        <v>202</v>
      </c>
      <c r="C949" s="1">
        <v>3</v>
      </c>
      <c r="D949" s="1" t="s">
        <v>17</v>
      </c>
      <c r="E949" s="2">
        <v>26924.577626457922</v>
      </c>
      <c r="F949" s="2">
        <v>63427.856762211035</v>
      </c>
      <c r="G949" s="2">
        <v>88038.006063817258</v>
      </c>
      <c r="H949" s="2">
        <v>109640.02867307798</v>
      </c>
      <c r="I949" s="2">
        <v>100994.38449460725</v>
      </c>
    </row>
    <row r="950" spans="1:9" x14ac:dyDescent="0.15">
      <c r="A950" s="1">
        <v>42</v>
      </c>
      <c r="B950" s="1" t="s">
        <v>202</v>
      </c>
      <c r="C950" s="1">
        <v>4</v>
      </c>
      <c r="D950" s="1" t="s">
        <v>18</v>
      </c>
      <c r="E950" s="2">
        <v>4367.6559235926734</v>
      </c>
      <c r="F950" s="2">
        <v>18461.281974693087</v>
      </c>
      <c r="G950" s="2">
        <v>44580.226570693267</v>
      </c>
      <c r="H950" s="2">
        <v>24007.858986569237</v>
      </c>
      <c r="I950" s="2">
        <v>14251.457964138748</v>
      </c>
    </row>
    <row r="951" spans="1:9" x14ac:dyDescent="0.15">
      <c r="A951" s="1">
        <v>42</v>
      </c>
      <c r="B951" s="1" t="s">
        <v>202</v>
      </c>
      <c r="C951" s="1">
        <v>5</v>
      </c>
      <c r="D951" s="1" t="s">
        <v>19</v>
      </c>
      <c r="E951" s="2">
        <v>279.03442585484345</v>
      </c>
      <c r="F951" s="2">
        <v>1798.7501271798819</v>
      </c>
      <c r="G951" s="2">
        <v>1912.7309273616838</v>
      </c>
      <c r="H951" s="2">
        <v>2715.3414967158724</v>
      </c>
      <c r="I951" s="2">
        <v>2115.8950897517661</v>
      </c>
    </row>
    <row r="952" spans="1:9" x14ac:dyDescent="0.15">
      <c r="A952" s="1">
        <v>42</v>
      </c>
      <c r="B952" s="1" t="s">
        <v>202</v>
      </c>
      <c r="C952" s="1">
        <v>6</v>
      </c>
      <c r="D952" s="1" t="s">
        <v>3</v>
      </c>
      <c r="E952" s="2">
        <v>1145.4591550362131</v>
      </c>
      <c r="F952" s="2">
        <v>2995.3611414917236</v>
      </c>
      <c r="G952" s="2">
        <v>2340.2832940965591</v>
      </c>
      <c r="H952" s="2">
        <v>4938.1969565293275</v>
      </c>
      <c r="I952" s="2">
        <v>5185.1760792259238</v>
      </c>
    </row>
    <row r="953" spans="1:9" x14ac:dyDescent="0.15">
      <c r="A953" s="1">
        <v>42</v>
      </c>
      <c r="B953" s="1" t="s">
        <v>202</v>
      </c>
      <c r="C953" s="1">
        <v>7</v>
      </c>
      <c r="D953" s="1" t="s">
        <v>20</v>
      </c>
      <c r="E953" s="2">
        <v>770.68367983865073</v>
      </c>
      <c r="F953" s="2">
        <v>124.35438394964748</v>
      </c>
      <c r="G953" s="2">
        <v>1666.6516654762206</v>
      </c>
      <c r="H953" s="2">
        <v>2212.140162439367</v>
      </c>
      <c r="I953" s="2">
        <v>1725.422757432761</v>
      </c>
    </row>
    <row r="954" spans="1:9" x14ac:dyDescent="0.15">
      <c r="A954" s="1">
        <v>42</v>
      </c>
      <c r="B954" s="1" t="s">
        <v>202</v>
      </c>
      <c r="C954" s="1">
        <v>8</v>
      </c>
      <c r="D954" s="1" t="s">
        <v>21</v>
      </c>
      <c r="E954" s="2">
        <v>6192.0601663209518</v>
      </c>
      <c r="F954" s="2">
        <v>24008.141650582922</v>
      </c>
      <c r="G954" s="2">
        <v>30530.912051100029</v>
      </c>
      <c r="H954" s="2">
        <v>26766.625590721978</v>
      </c>
      <c r="I954" s="2">
        <v>17172.189548427621</v>
      </c>
    </row>
    <row r="955" spans="1:9" x14ac:dyDescent="0.15">
      <c r="A955" s="1">
        <v>42</v>
      </c>
      <c r="B955" s="1" t="s">
        <v>202</v>
      </c>
      <c r="C955" s="1">
        <v>9</v>
      </c>
      <c r="D955" s="1" t="s">
        <v>22</v>
      </c>
      <c r="E955" s="2">
        <v>6829.4274832106494</v>
      </c>
      <c r="F955" s="2">
        <v>12467.173935483048</v>
      </c>
      <c r="G955" s="2">
        <v>13773.901816019097</v>
      </c>
      <c r="H955" s="2">
        <v>6960.6013194387197</v>
      </c>
      <c r="I955" s="2">
        <v>7394.954744814293</v>
      </c>
    </row>
    <row r="956" spans="1:9" x14ac:dyDescent="0.15">
      <c r="A956" s="1">
        <v>42</v>
      </c>
      <c r="B956" s="1" t="s">
        <v>202</v>
      </c>
      <c r="C956" s="1">
        <v>10</v>
      </c>
      <c r="D956" s="1" t="s">
        <v>23</v>
      </c>
      <c r="E956" s="2">
        <v>5349.6607132241725</v>
      </c>
      <c r="F956" s="2">
        <v>13990.831841082167</v>
      </c>
      <c r="G956" s="2">
        <v>23305.400525882906</v>
      </c>
      <c r="H956" s="2">
        <v>22440.343441004698</v>
      </c>
      <c r="I956" s="2">
        <v>20317.329151581107</v>
      </c>
    </row>
    <row r="957" spans="1:9" x14ac:dyDescent="0.15">
      <c r="A957" s="1">
        <v>42</v>
      </c>
      <c r="B957" s="1" t="s">
        <v>202</v>
      </c>
      <c r="C957" s="1">
        <v>11</v>
      </c>
      <c r="D957" s="1" t="s">
        <v>24</v>
      </c>
      <c r="E957" s="2">
        <v>3614.948169188001</v>
      </c>
      <c r="F957" s="2">
        <v>63176.158313672175</v>
      </c>
      <c r="G957" s="2">
        <v>54331.763188553894</v>
      </c>
      <c r="H957" s="2">
        <v>94401.055479780611</v>
      </c>
      <c r="I957" s="2">
        <v>131018.21047452456</v>
      </c>
    </row>
    <row r="958" spans="1:9" x14ac:dyDescent="0.15">
      <c r="A958" s="1">
        <v>42</v>
      </c>
      <c r="B958" s="1" t="s">
        <v>202</v>
      </c>
      <c r="C958" s="1">
        <v>12</v>
      </c>
      <c r="D958" s="1" t="s">
        <v>25</v>
      </c>
      <c r="E958" s="2">
        <v>9515.5932456425835</v>
      </c>
      <c r="F958" s="2">
        <v>11607.211712820919</v>
      </c>
      <c r="G958" s="2">
        <v>84078.332936904204</v>
      </c>
      <c r="H958" s="2">
        <v>90805.535278214331</v>
      </c>
      <c r="I958" s="2">
        <v>159365.86533864366</v>
      </c>
    </row>
    <row r="959" spans="1:9" x14ac:dyDescent="0.15">
      <c r="A959" s="1">
        <v>42</v>
      </c>
      <c r="B959" s="1" t="s">
        <v>202</v>
      </c>
      <c r="C959" s="1">
        <v>13</v>
      </c>
      <c r="D959" s="1" t="s">
        <v>26</v>
      </c>
      <c r="E959" s="2">
        <v>66012.828481707096</v>
      </c>
      <c r="F959" s="2">
        <v>35135.137740415499</v>
      </c>
      <c r="G959" s="2">
        <v>74016.72822207422</v>
      </c>
      <c r="H959" s="2">
        <v>36637.128041924632</v>
      </c>
      <c r="I959" s="2">
        <v>71731.580726530417</v>
      </c>
    </row>
    <row r="960" spans="1:9" x14ac:dyDescent="0.15">
      <c r="A960" s="1">
        <v>42</v>
      </c>
      <c r="B960" s="1" t="s">
        <v>202</v>
      </c>
      <c r="C960" s="1">
        <v>14</v>
      </c>
      <c r="D960" s="1" t="s">
        <v>27</v>
      </c>
      <c r="E960" s="2">
        <v>504.42428568802677</v>
      </c>
      <c r="F960" s="2">
        <v>972.80463349781553</v>
      </c>
      <c r="G960" s="2">
        <v>1354.0354117540105</v>
      </c>
      <c r="H960" s="2">
        <v>1128.053761852261</v>
      </c>
      <c r="I960" s="2">
        <v>496.95014802314074</v>
      </c>
    </row>
    <row r="961" spans="1:9" x14ac:dyDescent="0.15">
      <c r="A961" s="1">
        <v>42</v>
      </c>
      <c r="B961" s="1" t="s">
        <v>202</v>
      </c>
      <c r="C961" s="1">
        <v>15</v>
      </c>
      <c r="D961" s="1" t="s">
        <v>28</v>
      </c>
      <c r="E961" s="2">
        <v>8553.3257605061244</v>
      </c>
      <c r="F961" s="2">
        <v>24211.347968295438</v>
      </c>
      <c r="G961" s="2">
        <v>37263.084638188237</v>
      </c>
      <c r="H961" s="2">
        <v>36399.249191760078</v>
      </c>
      <c r="I961" s="2">
        <v>29307.348593091734</v>
      </c>
    </row>
    <row r="962" spans="1:9" x14ac:dyDescent="0.15">
      <c r="A962" s="1">
        <v>42</v>
      </c>
      <c r="B962" s="1" t="s">
        <v>201</v>
      </c>
      <c r="C962" s="1">
        <v>16</v>
      </c>
      <c r="D962" s="1" t="s">
        <v>11</v>
      </c>
      <c r="E962" s="2">
        <v>59994.160332273539</v>
      </c>
      <c r="F962" s="2">
        <v>247130.52942529813</v>
      </c>
      <c r="G962" s="2">
        <v>445063.03221370117</v>
      </c>
      <c r="H962" s="2">
        <v>398592.31721866451</v>
      </c>
      <c r="I962" s="2">
        <v>250802.70846157265</v>
      </c>
    </row>
    <row r="963" spans="1:9" x14ac:dyDescent="0.15">
      <c r="A963" s="1">
        <v>42</v>
      </c>
      <c r="B963" s="1" t="s">
        <v>201</v>
      </c>
      <c r="C963" s="1">
        <v>17</v>
      </c>
      <c r="D963" s="1" t="s">
        <v>12</v>
      </c>
      <c r="E963" s="2">
        <v>10767.505655457917</v>
      </c>
      <c r="F963" s="2">
        <v>43728.593721012185</v>
      </c>
      <c r="G963" s="2">
        <v>155793.50943862126</v>
      </c>
      <c r="H963" s="2">
        <v>155579.24389541781</v>
      </c>
      <c r="I963" s="2">
        <v>108636.33775463112</v>
      </c>
    </row>
    <row r="964" spans="1:9" x14ac:dyDescent="0.15">
      <c r="A964" s="1">
        <v>42</v>
      </c>
      <c r="B964" s="1" t="s">
        <v>201</v>
      </c>
      <c r="C964" s="1">
        <v>18</v>
      </c>
      <c r="D964" s="1" t="s">
        <v>13</v>
      </c>
      <c r="E964" s="2">
        <v>68960.118009815167</v>
      </c>
      <c r="F964" s="2">
        <v>273102.74550500995</v>
      </c>
      <c r="G964" s="2">
        <v>386989.61002608587</v>
      </c>
      <c r="H964" s="2">
        <v>551926.89121017163</v>
      </c>
      <c r="I964" s="2">
        <v>416800.89627331361</v>
      </c>
    </row>
    <row r="965" spans="1:9" x14ac:dyDescent="0.15">
      <c r="A965" s="1">
        <v>42</v>
      </c>
      <c r="B965" s="1" t="s">
        <v>201</v>
      </c>
      <c r="C965" s="1">
        <v>19</v>
      </c>
      <c r="D965" s="1" t="s">
        <v>14</v>
      </c>
      <c r="E965" s="2">
        <v>17812.693805771676</v>
      </c>
      <c r="F965" s="2">
        <v>97571.540638292485</v>
      </c>
      <c r="G965" s="2">
        <v>164437.33912965239</v>
      </c>
      <c r="H965" s="2">
        <v>181557.27453885422</v>
      </c>
      <c r="I965" s="2">
        <v>143887.77914873103</v>
      </c>
    </row>
    <row r="966" spans="1:9" x14ac:dyDescent="0.15">
      <c r="A966" s="1">
        <v>42</v>
      </c>
      <c r="B966" s="1" t="s">
        <v>201</v>
      </c>
      <c r="C966" s="1">
        <v>20</v>
      </c>
      <c r="D966" s="1" t="s">
        <v>15</v>
      </c>
      <c r="E966" s="2">
        <v>10259.53362929013</v>
      </c>
      <c r="F966" s="2">
        <v>41436.369577286408</v>
      </c>
      <c r="G966" s="2">
        <v>60912.577437827043</v>
      </c>
      <c r="H966" s="2">
        <v>50855.644910054281</v>
      </c>
      <c r="I966" s="2">
        <v>52782.835439814829</v>
      </c>
    </row>
    <row r="967" spans="1:9" x14ac:dyDescent="0.15">
      <c r="A967" s="1">
        <v>42</v>
      </c>
      <c r="B967" s="1" t="s">
        <v>201</v>
      </c>
      <c r="C967" s="1">
        <v>21</v>
      </c>
      <c r="D967" s="1" t="s">
        <v>16</v>
      </c>
      <c r="E967" s="2">
        <v>47644.299741662217</v>
      </c>
      <c r="F967" s="2">
        <v>147250.4098486827</v>
      </c>
      <c r="G967" s="2">
        <v>292237.71703832533</v>
      </c>
      <c r="H967" s="2">
        <v>304706.80478740711</v>
      </c>
      <c r="I967" s="2">
        <v>268925.28221486794</v>
      </c>
    </row>
    <row r="968" spans="1:9" x14ac:dyDescent="0.15">
      <c r="A968" s="1">
        <v>42</v>
      </c>
      <c r="B968" s="1" t="s">
        <v>200</v>
      </c>
      <c r="C968" s="1">
        <v>22</v>
      </c>
      <c r="D968" s="1" t="s">
        <v>8</v>
      </c>
      <c r="E968" s="2">
        <v>89465.30811672259</v>
      </c>
      <c r="F968" s="2">
        <v>457514.69837703649</v>
      </c>
      <c r="G968" s="2">
        <v>718146.71308944863</v>
      </c>
      <c r="H968" s="2">
        <v>1019643.1334295339</v>
      </c>
      <c r="I968" s="2">
        <v>1104380.3346806057</v>
      </c>
    </row>
    <row r="969" spans="1:9" x14ac:dyDescent="0.15">
      <c r="A969" s="1">
        <v>42</v>
      </c>
      <c r="B969" s="1" t="s">
        <v>200</v>
      </c>
      <c r="C969" s="1">
        <v>23</v>
      </c>
      <c r="D969" s="1" t="s">
        <v>29</v>
      </c>
      <c r="E969" s="2">
        <v>64351.602198357752</v>
      </c>
      <c r="F969" s="2">
        <v>316089.05260773638</v>
      </c>
      <c r="G969" s="2">
        <v>497199.94140246813</v>
      </c>
      <c r="H969" s="2">
        <v>651537.44037616556</v>
      </c>
      <c r="I969" s="2">
        <v>678397.08181835513</v>
      </c>
    </row>
    <row r="970" spans="1:9" x14ac:dyDescent="0.15">
      <c r="A970" s="1">
        <v>43</v>
      </c>
      <c r="B970" s="1" t="s">
        <v>204</v>
      </c>
      <c r="C970" s="1">
        <v>1</v>
      </c>
      <c r="D970" s="1" t="s">
        <v>9</v>
      </c>
      <c r="E970" s="2">
        <v>112384.84703441977</v>
      </c>
      <c r="F970" s="2">
        <v>274340.89733885333</v>
      </c>
      <c r="G970" s="2">
        <v>357080.24666918168</v>
      </c>
      <c r="H970" s="2">
        <v>273514.09806968906</v>
      </c>
      <c r="I970" s="2">
        <v>176854.47087042837</v>
      </c>
    </row>
    <row r="971" spans="1:9" x14ac:dyDescent="0.15">
      <c r="A971" s="1">
        <v>43</v>
      </c>
      <c r="B971" s="1" t="s">
        <v>204</v>
      </c>
      <c r="C971" s="1">
        <v>2</v>
      </c>
      <c r="D971" s="1" t="s">
        <v>10</v>
      </c>
      <c r="E971" s="2">
        <v>15300.534108049704</v>
      </c>
      <c r="F971" s="2">
        <v>24636.011304772175</v>
      </c>
      <c r="G971" s="2">
        <v>25891.824597190476</v>
      </c>
      <c r="H971" s="2">
        <v>13431.354747753467</v>
      </c>
      <c r="I971" s="2">
        <v>4592.2524508467322</v>
      </c>
    </row>
    <row r="972" spans="1:9" x14ac:dyDescent="0.15">
      <c r="A972" s="1">
        <v>43</v>
      </c>
      <c r="B972" s="1" t="s">
        <v>205</v>
      </c>
      <c r="C972" s="1">
        <v>3</v>
      </c>
      <c r="D972" s="1" t="s">
        <v>17</v>
      </c>
      <c r="E972" s="2">
        <v>35358.317231237997</v>
      </c>
      <c r="F972" s="2">
        <v>91756.395060848823</v>
      </c>
      <c r="G972" s="2">
        <v>138433.15280771663</v>
      </c>
      <c r="H972" s="2">
        <v>147974.16231937075</v>
      </c>
      <c r="I972" s="2">
        <v>165921.93176924132</v>
      </c>
    </row>
    <row r="973" spans="1:9" x14ac:dyDescent="0.15">
      <c r="A973" s="1">
        <v>43</v>
      </c>
      <c r="B973" s="1" t="s">
        <v>205</v>
      </c>
      <c r="C973" s="1">
        <v>4</v>
      </c>
      <c r="D973" s="1" t="s">
        <v>18</v>
      </c>
      <c r="E973" s="2">
        <v>10263.378841553606</v>
      </c>
      <c r="F973" s="2">
        <v>33952.829937802257</v>
      </c>
      <c r="G973" s="2">
        <v>61691.479775613472</v>
      </c>
      <c r="H973" s="2">
        <v>25188.899218194591</v>
      </c>
      <c r="I973" s="2">
        <v>11708.531076837067</v>
      </c>
    </row>
    <row r="974" spans="1:9" x14ac:dyDescent="0.15">
      <c r="A974" s="1">
        <v>43</v>
      </c>
      <c r="B974" s="1" t="s">
        <v>205</v>
      </c>
      <c r="C974" s="1">
        <v>5</v>
      </c>
      <c r="D974" s="1" t="s">
        <v>19</v>
      </c>
      <c r="E974" s="2">
        <v>10317.345894440305</v>
      </c>
      <c r="F974" s="2">
        <v>14424.327535422386</v>
      </c>
      <c r="G974" s="2">
        <v>24113.738957363737</v>
      </c>
      <c r="H974" s="2">
        <v>31746.451832964303</v>
      </c>
      <c r="I974" s="2">
        <v>29063.249741017113</v>
      </c>
    </row>
    <row r="975" spans="1:9" x14ac:dyDescent="0.15">
      <c r="A975" s="1">
        <v>43</v>
      </c>
      <c r="B975" s="1" t="s">
        <v>205</v>
      </c>
      <c r="C975" s="1">
        <v>6</v>
      </c>
      <c r="D975" s="1" t="s">
        <v>3</v>
      </c>
      <c r="E975" s="2">
        <v>10741.86578520166</v>
      </c>
      <c r="F975" s="2">
        <v>16083.668031576866</v>
      </c>
      <c r="G975" s="2">
        <v>35068.303630454247</v>
      </c>
      <c r="H975" s="2">
        <v>44290.882374233668</v>
      </c>
      <c r="I975" s="2">
        <v>51896.622258892094</v>
      </c>
    </row>
    <row r="976" spans="1:9" x14ac:dyDescent="0.15">
      <c r="A976" s="1">
        <v>43</v>
      </c>
      <c r="B976" s="1" t="s">
        <v>205</v>
      </c>
      <c r="C976" s="1">
        <v>7</v>
      </c>
      <c r="D976" s="1" t="s">
        <v>20</v>
      </c>
      <c r="E976" s="2">
        <v>497.20765332540242</v>
      </c>
      <c r="F976" s="2">
        <v>715.93109704541916</v>
      </c>
      <c r="G976" s="2">
        <v>4555.3457297410332</v>
      </c>
      <c r="H976" s="2">
        <v>5326.7867036918851</v>
      </c>
      <c r="I976" s="2">
        <v>7004.2432963919655</v>
      </c>
    </row>
    <row r="977" spans="1:9" x14ac:dyDescent="0.15">
      <c r="A977" s="1">
        <v>43</v>
      </c>
      <c r="B977" s="1" t="s">
        <v>205</v>
      </c>
      <c r="C977" s="1">
        <v>8</v>
      </c>
      <c r="D977" s="1" t="s">
        <v>21</v>
      </c>
      <c r="E977" s="2">
        <v>10689.599683828399</v>
      </c>
      <c r="F977" s="2">
        <v>32085.848016489639</v>
      </c>
      <c r="G977" s="2">
        <v>40668.94994400211</v>
      </c>
      <c r="H977" s="2">
        <v>35065.026793040692</v>
      </c>
      <c r="I977" s="2">
        <v>16566.146402513652</v>
      </c>
    </row>
    <row r="978" spans="1:9" x14ac:dyDescent="0.15">
      <c r="A978" s="1">
        <v>43</v>
      </c>
      <c r="B978" s="1" t="s">
        <v>205</v>
      </c>
      <c r="C978" s="1">
        <v>9</v>
      </c>
      <c r="D978" s="1" t="s">
        <v>22</v>
      </c>
      <c r="E978" s="2">
        <v>1658.1697509354519</v>
      </c>
      <c r="F978" s="2">
        <v>19730.650905035491</v>
      </c>
      <c r="G978" s="2">
        <v>20650.672719138442</v>
      </c>
      <c r="H978" s="2">
        <v>14970.734357935371</v>
      </c>
      <c r="I978" s="2">
        <v>25474.540229751248</v>
      </c>
    </row>
    <row r="979" spans="1:9" x14ac:dyDescent="0.15">
      <c r="A979" s="1">
        <v>43</v>
      </c>
      <c r="B979" s="1" t="s">
        <v>205</v>
      </c>
      <c r="C979" s="1">
        <v>10</v>
      </c>
      <c r="D979" s="1" t="s">
        <v>23</v>
      </c>
      <c r="E979" s="2">
        <v>3153.6772328469588</v>
      </c>
      <c r="F979" s="2">
        <v>16740.319372166534</v>
      </c>
      <c r="G979" s="2">
        <v>51032.579097321177</v>
      </c>
      <c r="H979" s="2">
        <v>55115.58188804752</v>
      </c>
      <c r="I979" s="2">
        <v>37474.783070817015</v>
      </c>
    </row>
    <row r="980" spans="1:9" x14ac:dyDescent="0.15">
      <c r="A980" s="1">
        <v>43</v>
      </c>
      <c r="B980" s="1" t="s">
        <v>205</v>
      </c>
      <c r="C980" s="1">
        <v>11</v>
      </c>
      <c r="D980" s="1" t="s">
        <v>24</v>
      </c>
      <c r="E980" s="2">
        <v>5498.8852971045144</v>
      </c>
      <c r="F980" s="2">
        <v>23203.463508491917</v>
      </c>
      <c r="G980" s="2">
        <v>44192.118548418483</v>
      </c>
      <c r="H980" s="2">
        <v>51888.701361321306</v>
      </c>
      <c r="I980" s="2">
        <v>72007.235111317961</v>
      </c>
    </row>
    <row r="981" spans="1:9" x14ac:dyDescent="0.15">
      <c r="A981" s="1">
        <v>43</v>
      </c>
      <c r="B981" s="1" t="s">
        <v>205</v>
      </c>
      <c r="C981" s="1">
        <v>12</v>
      </c>
      <c r="D981" s="1" t="s">
        <v>25</v>
      </c>
      <c r="E981" s="2">
        <v>5738.7489912590408</v>
      </c>
      <c r="F981" s="2">
        <v>44080.825374884182</v>
      </c>
      <c r="G981" s="2">
        <v>173290.82188204286</v>
      </c>
      <c r="H981" s="2">
        <v>282235.46307300683</v>
      </c>
      <c r="I981" s="2">
        <v>249585.23812135163</v>
      </c>
    </row>
    <row r="982" spans="1:9" x14ac:dyDescent="0.15">
      <c r="A982" s="1">
        <v>43</v>
      </c>
      <c r="B982" s="1" t="s">
        <v>205</v>
      </c>
      <c r="C982" s="1">
        <v>13</v>
      </c>
      <c r="D982" s="1" t="s">
        <v>26</v>
      </c>
      <c r="E982" s="2">
        <v>1071.9735038668302</v>
      </c>
      <c r="F982" s="2">
        <v>40117.804294395959</v>
      </c>
      <c r="G982" s="2">
        <v>48689.829754401318</v>
      </c>
      <c r="H982" s="2">
        <v>131341.56037519837</v>
      </c>
      <c r="I982" s="2">
        <v>57195.662222352948</v>
      </c>
    </row>
    <row r="983" spans="1:9" x14ac:dyDescent="0.15">
      <c r="A983" s="1">
        <v>43</v>
      </c>
      <c r="B983" s="1" t="s">
        <v>205</v>
      </c>
      <c r="C983" s="1">
        <v>14</v>
      </c>
      <c r="D983" s="1" t="s">
        <v>27</v>
      </c>
      <c r="E983" s="2">
        <v>125.4676396717857</v>
      </c>
      <c r="F983" s="2">
        <v>487.96871955773537</v>
      </c>
      <c r="G983" s="2">
        <v>1399.7361419988858</v>
      </c>
      <c r="H983" s="2">
        <v>4430.3321975903818</v>
      </c>
      <c r="I983" s="2">
        <v>4709.0727590048828</v>
      </c>
    </row>
    <row r="984" spans="1:9" x14ac:dyDescent="0.15">
      <c r="A984" s="1">
        <v>43</v>
      </c>
      <c r="B984" s="1" t="s">
        <v>205</v>
      </c>
      <c r="C984" s="1">
        <v>15</v>
      </c>
      <c r="D984" s="1" t="s">
        <v>28</v>
      </c>
      <c r="E984" s="2">
        <v>17289.199253031125</v>
      </c>
      <c r="F984" s="2">
        <v>70281.884246343223</v>
      </c>
      <c r="G984" s="2">
        <v>126562.53431806706</v>
      </c>
      <c r="H984" s="2">
        <v>106610.115225662</v>
      </c>
      <c r="I984" s="2">
        <v>95572.516633491337</v>
      </c>
    </row>
    <row r="985" spans="1:9" x14ac:dyDescent="0.15">
      <c r="A985" s="1">
        <v>43</v>
      </c>
      <c r="B985" s="1" t="s">
        <v>204</v>
      </c>
      <c r="C985" s="1">
        <v>16</v>
      </c>
      <c r="D985" s="1" t="s">
        <v>11</v>
      </c>
      <c r="E985" s="2">
        <v>49008.468109099158</v>
      </c>
      <c r="F985" s="2">
        <v>275236.40279366326</v>
      </c>
      <c r="G985" s="2">
        <v>490378.18058306485</v>
      </c>
      <c r="H985" s="2">
        <v>413707.06018109404</v>
      </c>
      <c r="I985" s="2">
        <v>327444.63901215635</v>
      </c>
    </row>
    <row r="986" spans="1:9" x14ac:dyDescent="0.15">
      <c r="A986" s="1">
        <v>43</v>
      </c>
      <c r="B986" s="1" t="s">
        <v>204</v>
      </c>
      <c r="C986" s="1">
        <v>17</v>
      </c>
      <c r="D986" s="1" t="s">
        <v>12</v>
      </c>
      <c r="E986" s="2">
        <v>7797.3794053506081</v>
      </c>
      <c r="F986" s="2">
        <v>70079.607381358059</v>
      </c>
      <c r="G986" s="2">
        <v>102253.57023471777</v>
      </c>
      <c r="H986" s="2">
        <v>119203.26436930722</v>
      </c>
      <c r="I986" s="2">
        <v>110671.87747982029</v>
      </c>
    </row>
    <row r="987" spans="1:9" x14ac:dyDescent="0.15">
      <c r="A987" s="1">
        <v>43</v>
      </c>
      <c r="B987" s="1" t="s">
        <v>204</v>
      </c>
      <c r="C987" s="1">
        <v>18</v>
      </c>
      <c r="D987" s="1" t="s">
        <v>13</v>
      </c>
      <c r="E987" s="2">
        <v>71174.768879912008</v>
      </c>
      <c r="F987" s="2">
        <v>312467.50811496412</v>
      </c>
      <c r="G987" s="2">
        <v>467181.70078181132</v>
      </c>
      <c r="H987" s="2">
        <v>543373.79390325013</v>
      </c>
      <c r="I987" s="2">
        <v>481873.352248271</v>
      </c>
    </row>
    <row r="988" spans="1:9" x14ac:dyDescent="0.15">
      <c r="A988" s="1">
        <v>43</v>
      </c>
      <c r="B988" s="1" t="s">
        <v>204</v>
      </c>
      <c r="C988" s="1">
        <v>19</v>
      </c>
      <c r="D988" s="1" t="s">
        <v>14</v>
      </c>
      <c r="E988" s="2">
        <v>27212.795687268539</v>
      </c>
      <c r="F988" s="2">
        <v>125113.29078250607</v>
      </c>
      <c r="G988" s="2">
        <v>264380.33763608104</v>
      </c>
      <c r="H988" s="2">
        <v>191824.60352760405</v>
      </c>
      <c r="I988" s="2">
        <v>187774.34131489816</v>
      </c>
    </row>
    <row r="989" spans="1:9" x14ac:dyDescent="0.15">
      <c r="A989" s="1">
        <v>43</v>
      </c>
      <c r="B989" s="1" t="s">
        <v>204</v>
      </c>
      <c r="C989" s="1">
        <v>20</v>
      </c>
      <c r="D989" s="1" t="s">
        <v>15</v>
      </c>
      <c r="E989" s="2">
        <v>10787.013588756072</v>
      </c>
      <c r="F989" s="2">
        <v>53101.907689331078</v>
      </c>
      <c r="G989" s="2">
        <v>96792.703727867818</v>
      </c>
      <c r="H989" s="2">
        <v>78060.731683558115</v>
      </c>
      <c r="I989" s="2">
        <v>75573.529223886144</v>
      </c>
    </row>
    <row r="990" spans="1:9" x14ac:dyDescent="0.15">
      <c r="A990" s="1">
        <v>43</v>
      </c>
      <c r="B990" s="1" t="s">
        <v>204</v>
      </c>
      <c r="C990" s="1">
        <v>21</v>
      </c>
      <c r="D990" s="1" t="s">
        <v>16</v>
      </c>
      <c r="E990" s="2">
        <v>67227.713165132373</v>
      </c>
      <c r="F990" s="2">
        <v>201422.69418741736</v>
      </c>
      <c r="G990" s="2">
        <v>307583.72285760083</v>
      </c>
      <c r="H990" s="2">
        <v>361133.24864142237</v>
      </c>
      <c r="I990" s="2">
        <v>372245.91353495832</v>
      </c>
    </row>
    <row r="991" spans="1:9" x14ac:dyDescent="0.15">
      <c r="A991" s="1">
        <v>43</v>
      </c>
      <c r="B991" s="1" t="s">
        <v>203</v>
      </c>
      <c r="C991" s="1">
        <v>22</v>
      </c>
      <c r="D991" s="1" t="s">
        <v>8</v>
      </c>
      <c r="E991" s="2">
        <v>109581.59587957608</v>
      </c>
      <c r="F991" s="2">
        <v>513559.7003830637</v>
      </c>
      <c r="G991" s="2">
        <v>946363.15552161157</v>
      </c>
      <c r="H991" s="2">
        <v>1261177.6826171509</v>
      </c>
      <c r="I991" s="2">
        <v>1419065.763532297</v>
      </c>
    </row>
    <row r="992" spans="1:9" x14ac:dyDescent="0.15">
      <c r="A992" s="1">
        <v>43</v>
      </c>
      <c r="B992" s="1" t="s">
        <v>203</v>
      </c>
      <c r="C992" s="1">
        <v>23</v>
      </c>
      <c r="D992" s="1" t="s">
        <v>29</v>
      </c>
      <c r="E992" s="2">
        <v>77685.840682877562</v>
      </c>
      <c r="F992" s="2">
        <v>339987.34395169496</v>
      </c>
      <c r="G992" s="2">
        <v>505728.65679795429</v>
      </c>
      <c r="H992" s="2">
        <v>699725.69970464741</v>
      </c>
      <c r="I992" s="2">
        <v>708484.006252722</v>
      </c>
    </row>
    <row r="993" spans="1:9" x14ac:dyDescent="0.15">
      <c r="A993" s="1">
        <v>44</v>
      </c>
      <c r="B993" s="1" t="s">
        <v>207</v>
      </c>
      <c r="C993" s="1">
        <v>1</v>
      </c>
      <c r="D993" s="1" t="s">
        <v>9</v>
      </c>
      <c r="E993" s="2">
        <v>69087.896476925875</v>
      </c>
      <c r="F993" s="2">
        <v>147141.37510706446</v>
      </c>
      <c r="G993" s="2">
        <v>185540.13346260568</v>
      </c>
      <c r="H993" s="2">
        <v>152046.5002302244</v>
      </c>
      <c r="I993" s="2">
        <v>108624.98208288228</v>
      </c>
    </row>
    <row r="994" spans="1:9" x14ac:dyDescent="0.15">
      <c r="A994" s="1">
        <v>44</v>
      </c>
      <c r="B994" s="1" t="s">
        <v>207</v>
      </c>
      <c r="C994" s="1">
        <v>2</v>
      </c>
      <c r="D994" s="1" t="s">
        <v>10</v>
      </c>
      <c r="E994" s="2">
        <v>10057.242412996544</v>
      </c>
      <c r="F994" s="2">
        <v>24108.639561554872</v>
      </c>
      <c r="G994" s="2">
        <v>22925.955000307506</v>
      </c>
      <c r="H994" s="2">
        <v>18188.945583095665</v>
      </c>
      <c r="I994" s="2">
        <v>7683.6590595066464</v>
      </c>
    </row>
    <row r="995" spans="1:9" x14ac:dyDescent="0.15">
      <c r="A995" s="1">
        <v>44</v>
      </c>
      <c r="B995" s="1" t="s">
        <v>208</v>
      </c>
      <c r="C995" s="1">
        <v>3</v>
      </c>
      <c r="D995" s="1" t="s">
        <v>17</v>
      </c>
      <c r="E995" s="2">
        <v>49710.268656429755</v>
      </c>
      <c r="F995" s="2">
        <v>87014.587632229755</v>
      </c>
      <c r="G995" s="2">
        <v>135276.88462741792</v>
      </c>
      <c r="H995" s="2">
        <v>205432.10001637982</v>
      </c>
      <c r="I995" s="2">
        <v>131431.30400578422</v>
      </c>
    </row>
    <row r="996" spans="1:9" x14ac:dyDescent="0.15">
      <c r="A996" s="1">
        <v>44</v>
      </c>
      <c r="B996" s="1" t="s">
        <v>208</v>
      </c>
      <c r="C996" s="1">
        <v>4</v>
      </c>
      <c r="D996" s="1" t="s">
        <v>18</v>
      </c>
      <c r="E996" s="2">
        <v>5586.901303465711</v>
      </c>
      <c r="F996" s="2">
        <v>11690.673805708546</v>
      </c>
      <c r="G996" s="2">
        <v>20534.449215544711</v>
      </c>
      <c r="H996" s="2">
        <v>11300.868702136773</v>
      </c>
      <c r="I996" s="2">
        <v>4725.2174053306444</v>
      </c>
    </row>
    <row r="997" spans="1:9" x14ac:dyDescent="0.15">
      <c r="A997" s="1">
        <v>44</v>
      </c>
      <c r="B997" s="1" t="s">
        <v>208</v>
      </c>
      <c r="C997" s="1">
        <v>5</v>
      </c>
      <c r="D997" s="1" t="s">
        <v>19</v>
      </c>
      <c r="E997" s="2">
        <v>4732.4806323343164</v>
      </c>
      <c r="F997" s="2">
        <v>7699.3956825213809</v>
      </c>
      <c r="G997" s="2">
        <v>12644.331176960506</v>
      </c>
      <c r="H997" s="2">
        <v>13245.629813992178</v>
      </c>
      <c r="I997" s="2">
        <v>11590.403084108857</v>
      </c>
    </row>
    <row r="998" spans="1:9" x14ac:dyDescent="0.15">
      <c r="A998" s="1">
        <v>44</v>
      </c>
      <c r="B998" s="1" t="s">
        <v>208</v>
      </c>
      <c r="C998" s="1">
        <v>6</v>
      </c>
      <c r="D998" s="1" t="s">
        <v>3</v>
      </c>
      <c r="E998" s="2">
        <v>9730.9077800764007</v>
      </c>
      <c r="F998" s="2">
        <v>40224.581772415579</v>
      </c>
      <c r="G998" s="2">
        <v>100355.59556652448</v>
      </c>
      <c r="H998" s="2">
        <v>59885.686296321503</v>
      </c>
      <c r="I998" s="2">
        <v>30386.10992104395</v>
      </c>
    </row>
    <row r="999" spans="1:9" x14ac:dyDescent="0.15">
      <c r="A999" s="1">
        <v>44</v>
      </c>
      <c r="B999" s="1" t="s">
        <v>208</v>
      </c>
      <c r="C999" s="1">
        <v>7</v>
      </c>
      <c r="D999" s="1" t="s">
        <v>20</v>
      </c>
      <c r="E999" s="2">
        <v>17596.322007958897</v>
      </c>
      <c r="F999" s="2">
        <v>70745.581023419829</v>
      </c>
      <c r="G999" s="2">
        <v>108234.35412187414</v>
      </c>
      <c r="H999" s="2">
        <v>102730.67746645908</v>
      </c>
      <c r="I999" s="2">
        <v>147499.42762209717</v>
      </c>
    </row>
    <row r="1000" spans="1:9" x14ac:dyDescent="0.15">
      <c r="A1000" s="1">
        <v>44</v>
      </c>
      <c r="B1000" s="1" t="s">
        <v>208</v>
      </c>
      <c r="C1000" s="1">
        <v>8</v>
      </c>
      <c r="D1000" s="1" t="s">
        <v>21</v>
      </c>
      <c r="E1000" s="2">
        <v>12652.01836299115</v>
      </c>
      <c r="F1000" s="2">
        <v>43804.721798526611</v>
      </c>
      <c r="G1000" s="2">
        <v>68618.109851063142</v>
      </c>
      <c r="H1000" s="2">
        <v>65329.197115575007</v>
      </c>
      <c r="I1000" s="2">
        <v>34751.717574149188</v>
      </c>
    </row>
    <row r="1001" spans="1:9" x14ac:dyDescent="0.15">
      <c r="A1001" s="1">
        <v>44</v>
      </c>
      <c r="B1001" s="1" t="s">
        <v>208</v>
      </c>
      <c r="C1001" s="1">
        <v>9</v>
      </c>
      <c r="D1001" s="1" t="s">
        <v>22</v>
      </c>
      <c r="E1001" s="2">
        <v>27360.709320542988</v>
      </c>
      <c r="F1001" s="2">
        <v>209972.53098438037</v>
      </c>
      <c r="G1001" s="2">
        <v>225317.89698106539</v>
      </c>
      <c r="H1001" s="2">
        <v>153045.52293749872</v>
      </c>
      <c r="I1001" s="2">
        <v>138509.1521803466</v>
      </c>
    </row>
    <row r="1002" spans="1:9" x14ac:dyDescent="0.15">
      <c r="A1002" s="1">
        <v>44</v>
      </c>
      <c r="B1002" s="1" t="s">
        <v>208</v>
      </c>
      <c r="C1002" s="1">
        <v>10</v>
      </c>
      <c r="D1002" s="1" t="s">
        <v>23</v>
      </c>
      <c r="E1002" s="2">
        <v>2850.7291012646019</v>
      </c>
      <c r="F1002" s="2">
        <v>18391.200423000897</v>
      </c>
      <c r="G1002" s="2">
        <v>27239.378031191842</v>
      </c>
      <c r="H1002" s="2">
        <v>35859.102940864686</v>
      </c>
      <c r="I1002" s="2">
        <v>16019.066079588651</v>
      </c>
    </row>
    <row r="1003" spans="1:9" x14ac:dyDescent="0.15">
      <c r="A1003" s="1">
        <v>44</v>
      </c>
      <c r="B1003" s="1" t="s">
        <v>208</v>
      </c>
      <c r="C1003" s="1">
        <v>11</v>
      </c>
      <c r="D1003" s="1" t="s">
        <v>24</v>
      </c>
      <c r="E1003" s="2">
        <v>2949.5212102659252</v>
      </c>
      <c r="F1003" s="2">
        <v>8215.1488274675521</v>
      </c>
      <c r="G1003" s="2">
        <v>33906.034932548901</v>
      </c>
      <c r="H1003" s="2">
        <v>43353.744955835871</v>
      </c>
      <c r="I1003" s="2">
        <v>64642.027148071385</v>
      </c>
    </row>
    <row r="1004" spans="1:9" x14ac:dyDescent="0.15">
      <c r="A1004" s="1">
        <v>44</v>
      </c>
      <c r="B1004" s="1" t="s">
        <v>208</v>
      </c>
      <c r="C1004" s="1">
        <v>12</v>
      </c>
      <c r="D1004" s="1" t="s">
        <v>25</v>
      </c>
      <c r="E1004" s="2">
        <v>1820.8915867412986</v>
      </c>
      <c r="F1004" s="2">
        <v>29689.475308134104</v>
      </c>
      <c r="G1004" s="2">
        <v>195695.84918217198</v>
      </c>
      <c r="H1004" s="2">
        <v>319806.86964809179</v>
      </c>
      <c r="I1004" s="2">
        <v>128677.76759839436</v>
      </c>
    </row>
    <row r="1005" spans="1:9" x14ac:dyDescent="0.15">
      <c r="A1005" s="1">
        <v>44</v>
      </c>
      <c r="B1005" s="1" t="s">
        <v>208</v>
      </c>
      <c r="C1005" s="1">
        <v>13</v>
      </c>
      <c r="D1005" s="1" t="s">
        <v>26</v>
      </c>
      <c r="E1005" s="2">
        <v>3555.0645710416106</v>
      </c>
      <c r="F1005" s="2">
        <v>14492.327740136581</v>
      </c>
      <c r="G1005" s="2">
        <v>22205.555166759696</v>
      </c>
      <c r="H1005" s="2">
        <v>29029.994756614018</v>
      </c>
      <c r="I1005" s="2">
        <v>68521.833719527072</v>
      </c>
    </row>
    <row r="1006" spans="1:9" x14ac:dyDescent="0.15">
      <c r="A1006" s="1">
        <v>44</v>
      </c>
      <c r="B1006" s="1" t="s">
        <v>208</v>
      </c>
      <c r="C1006" s="1">
        <v>14</v>
      </c>
      <c r="D1006" s="1" t="s">
        <v>27</v>
      </c>
      <c r="E1006" s="2">
        <v>273.0407914134625</v>
      </c>
      <c r="F1006" s="2">
        <v>7717.4183936599939</v>
      </c>
      <c r="G1006" s="2">
        <v>27075.790498972929</v>
      </c>
      <c r="H1006" s="2">
        <v>82583.430576022816</v>
      </c>
      <c r="I1006" s="2">
        <v>102359.54226240727</v>
      </c>
    </row>
    <row r="1007" spans="1:9" x14ac:dyDescent="0.15">
      <c r="A1007" s="1">
        <v>44</v>
      </c>
      <c r="B1007" s="1" t="s">
        <v>208</v>
      </c>
      <c r="C1007" s="1">
        <v>15</v>
      </c>
      <c r="D1007" s="1" t="s">
        <v>28</v>
      </c>
      <c r="E1007" s="2">
        <v>13820.344908371462</v>
      </c>
      <c r="F1007" s="2">
        <v>44320.547124008364</v>
      </c>
      <c r="G1007" s="2">
        <v>71591.871957535084</v>
      </c>
      <c r="H1007" s="2">
        <v>62698.287260001707</v>
      </c>
      <c r="I1007" s="2">
        <v>53338.558996060347</v>
      </c>
    </row>
    <row r="1008" spans="1:9" x14ac:dyDescent="0.15">
      <c r="A1008" s="1">
        <v>44</v>
      </c>
      <c r="B1008" s="1" t="s">
        <v>207</v>
      </c>
      <c r="C1008" s="1">
        <v>16</v>
      </c>
      <c r="D1008" s="1" t="s">
        <v>11</v>
      </c>
      <c r="E1008" s="2">
        <v>76545.937723398805</v>
      </c>
      <c r="F1008" s="2">
        <v>240804.1712739694</v>
      </c>
      <c r="G1008" s="2">
        <v>417340.39970704552</v>
      </c>
      <c r="H1008" s="2">
        <v>403190.46354262822</v>
      </c>
      <c r="I1008" s="2">
        <v>255655.87660581077</v>
      </c>
    </row>
    <row r="1009" spans="1:9" x14ac:dyDescent="0.15">
      <c r="A1009" s="1">
        <v>44</v>
      </c>
      <c r="B1009" s="1" t="s">
        <v>207</v>
      </c>
      <c r="C1009" s="1">
        <v>17</v>
      </c>
      <c r="D1009" s="1" t="s">
        <v>12</v>
      </c>
      <c r="E1009" s="2">
        <v>16037.088862569057</v>
      </c>
      <c r="F1009" s="2">
        <v>58903.017002362183</v>
      </c>
      <c r="G1009" s="2">
        <v>95948.389765681015</v>
      </c>
      <c r="H1009" s="2">
        <v>146869.31622285931</v>
      </c>
      <c r="I1009" s="2">
        <v>124417.75168540639</v>
      </c>
    </row>
    <row r="1010" spans="1:9" x14ac:dyDescent="0.15">
      <c r="A1010" s="1">
        <v>44</v>
      </c>
      <c r="B1010" s="1" t="s">
        <v>207</v>
      </c>
      <c r="C1010" s="1">
        <v>18</v>
      </c>
      <c r="D1010" s="1" t="s">
        <v>13</v>
      </c>
      <c r="E1010" s="2">
        <v>52461.302032080232</v>
      </c>
      <c r="F1010" s="2">
        <v>204352.48782692006</v>
      </c>
      <c r="G1010" s="2">
        <v>304292.45505317015</v>
      </c>
      <c r="H1010" s="2">
        <v>402531.43784985499</v>
      </c>
      <c r="I1010" s="2">
        <v>342104.84775688394</v>
      </c>
    </row>
    <row r="1011" spans="1:9" x14ac:dyDescent="0.15">
      <c r="A1011" s="1">
        <v>44</v>
      </c>
      <c r="B1011" s="1" t="s">
        <v>207</v>
      </c>
      <c r="C1011" s="1">
        <v>19</v>
      </c>
      <c r="D1011" s="1" t="s">
        <v>14</v>
      </c>
      <c r="E1011" s="2">
        <v>25920.736589900585</v>
      </c>
      <c r="F1011" s="2">
        <v>98889.095818404545</v>
      </c>
      <c r="G1011" s="2">
        <v>172653.28002370862</v>
      </c>
      <c r="H1011" s="2">
        <v>172142.71667899203</v>
      </c>
      <c r="I1011" s="2">
        <v>146229.42608240229</v>
      </c>
    </row>
    <row r="1012" spans="1:9" x14ac:dyDescent="0.15">
      <c r="A1012" s="1">
        <v>44</v>
      </c>
      <c r="B1012" s="1" t="s">
        <v>207</v>
      </c>
      <c r="C1012" s="1">
        <v>20</v>
      </c>
      <c r="D1012" s="1" t="s">
        <v>15</v>
      </c>
      <c r="E1012" s="2">
        <v>8876.3969897928491</v>
      </c>
      <c r="F1012" s="2">
        <v>37879.724313210296</v>
      </c>
      <c r="G1012" s="2">
        <v>51266.661313140648</v>
      </c>
      <c r="H1012" s="2">
        <v>43595.6505885242</v>
      </c>
      <c r="I1012" s="2">
        <v>49562.94453410479</v>
      </c>
    </row>
    <row r="1013" spans="1:9" x14ac:dyDescent="0.15">
      <c r="A1013" s="1">
        <v>44</v>
      </c>
      <c r="B1013" s="1" t="s">
        <v>207</v>
      </c>
      <c r="C1013" s="1">
        <v>21</v>
      </c>
      <c r="D1013" s="1" t="s">
        <v>16</v>
      </c>
      <c r="E1013" s="2">
        <v>39616.982512032177</v>
      </c>
      <c r="F1013" s="2">
        <v>120930.50901796557</v>
      </c>
      <c r="G1013" s="2">
        <v>200417.75575607494</v>
      </c>
      <c r="H1013" s="2">
        <v>250235.71268571334</v>
      </c>
      <c r="I1013" s="2">
        <v>248905.86324147569</v>
      </c>
    </row>
    <row r="1014" spans="1:9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2">
        <v>67592.759580547252</v>
      </c>
      <c r="F1014" s="2">
        <v>367857.78832563834</v>
      </c>
      <c r="G1014" s="2">
        <v>572696.41734959104</v>
      </c>
      <c r="H1014" s="2">
        <v>874774.70907048194</v>
      </c>
      <c r="I1014" s="2">
        <v>973380.15863865754</v>
      </c>
    </row>
    <row r="1015" spans="1:9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2">
        <v>57993.159124599209</v>
      </c>
      <c r="F1015" s="2">
        <v>253549.60243722828</v>
      </c>
      <c r="G1015" s="2">
        <v>387317.19114985253</v>
      </c>
      <c r="H1015" s="2">
        <v>504850.62402089807</v>
      </c>
      <c r="I1015" s="2">
        <v>500306.06395758555</v>
      </c>
    </row>
    <row r="1016" spans="1:9" x14ac:dyDescent="0.15">
      <c r="A1016" s="1">
        <v>45</v>
      </c>
      <c r="B1016" s="1" t="s">
        <v>210</v>
      </c>
      <c r="C1016" s="1">
        <v>1</v>
      </c>
      <c r="D1016" s="1" t="s">
        <v>9</v>
      </c>
      <c r="E1016" s="2">
        <v>69159.978812049929</v>
      </c>
      <c r="F1016" s="2">
        <v>198146.72704228343</v>
      </c>
      <c r="G1016" s="2">
        <v>277878.9427786158</v>
      </c>
      <c r="H1016" s="2">
        <v>224195.38409064125</v>
      </c>
      <c r="I1016" s="2">
        <v>183182.70031203501</v>
      </c>
    </row>
    <row r="1017" spans="1:9" x14ac:dyDescent="0.15">
      <c r="A1017" s="1">
        <v>45</v>
      </c>
      <c r="B1017" s="1" t="s">
        <v>210</v>
      </c>
      <c r="C1017" s="1">
        <v>2</v>
      </c>
      <c r="D1017" s="1" t="s">
        <v>10</v>
      </c>
      <c r="E1017" s="2">
        <v>1801.2699849066139</v>
      </c>
      <c r="F1017" s="2">
        <v>7419.4123228873386</v>
      </c>
      <c r="G1017" s="2">
        <v>4919.8502858209931</v>
      </c>
      <c r="H1017" s="2">
        <v>5109.1960432673941</v>
      </c>
      <c r="I1017" s="2">
        <v>1879.3987850524707</v>
      </c>
    </row>
    <row r="1018" spans="1:9" x14ac:dyDescent="0.15">
      <c r="A1018" s="1">
        <v>45</v>
      </c>
      <c r="B1018" s="1" t="s">
        <v>211</v>
      </c>
      <c r="C1018" s="1">
        <v>3</v>
      </c>
      <c r="D1018" s="1" t="s">
        <v>17</v>
      </c>
      <c r="E1018" s="2">
        <v>14973.497878089374</v>
      </c>
      <c r="F1018" s="2">
        <v>55328.158910738988</v>
      </c>
      <c r="G1018" s="2">
        <v>85695.415536699133</v>
      </c>
      <c r="H1018" s="2">
        <v>120881.99139775573</v>
      </c>
      <c r="I1018" s="2">
        <v>167912.47999348596</v>
      </c>
    </row>
    <row r="1019" spans="1:9" x14ac:dyDescent="0.15">
      <c r="A1019" s="1">
        <v>45</v>
      </c>
      <c r="B1019" s="1" t="s">
        <v>211</v>
      </c>
      <c r="C1019" s="1">
        <v>4</v>
      </c>
      <c r="D1019" s="1" t="s">
        <v>18</v>
      </c>
      <c r="E1019" s="2">
        <v>4756.1816816519504</v>
      </c>
      <c r="F1019" s="2">
        <v>22064.669408394766</v>
      </c>
      <c r="G1019" s="2">
        <v>38279.243443792453</v>
      </c>
      <c r="H1019" s="2">
        <v>25030.412825982643</v>
      </c>
      <c r="I1019" s="2">
        <v>22852.545923058904</v>
      </c>
    </row>
    <row r="1020" spans="1:9" x14ac:dyDescent="0.15">
      <c r="A1020" s="1">
        <v>45</v>
      </c>
      <c r="B1020" s="1" t="s">
        <v>211</v>
      </c>
      <c r="C1020" s="1">
        <v>5</v>
      </c>
      <c r="D1020" s="1" t="s">
        <v>19</v>
      </c>
      <c r="E1020" s="2">
        <v>3432.7261245042118</v>
      </c>
      <c r="F1020" s="2">
        <v>8815.7212353081704</v>
      </c>
      <c r="G1020" s="2">
        <v>10457.324059858243</v>
      </c>
      <c r="H1020" s="2">
        <v>12737.379335616597</v>
      </c>
      <c r="I1020" s="2">
        <v>16470.692540532269</v>
      </c>
    </row>
    <row r="1021" spans="1:9" x14ac:dyDescent="0.15">
      <c r="A1021" s="1">
        <v>45</v>
      </c>
      <c r="B1021" s="1" t="s">
        <v>212</v>
      </c>
      <c r="C1021" s="1">
        <v>6</v>
      </c>
      <c r="D1021" s="1" t="s">
        <v>3</v>
      </c>
      <c r="E1021" s="2">
        <v>29971.852278088634</v>
      </c>
      <c r="F1021" s="2">
        <v>52589.693410209256</v>
      </c>
      <c r="G1021" s="2">
        <v>83806.930359859631</v>
      </c>
      <c r="H1021" s="2">
        <v>56333.63408761008</v>
      </c>
      <c r="I1021" s="2">
        <v>20585.064310455196</v>
      </c>
    </row>
    <row r="1022" spans="1:9" x14ac:dyDescent="0.15">
      <c r="A1022" s="1">
        <v>45</v>
      </c>
      <c r="B1022" s="1" t="s">
        <v>213</v>
      </c>
      <c r="C1022" s="1">
        <v>7</v>
      </c>
      <c r="D1022" s="1" t="s">
        <v>20</v>
      </c>
      <c r="E1022" s="2">
        <v>82.399535579129477</v>
      </c>
      <c r="F1022" s="2">
        <v>329.00124763267206</v>
      </c>
      <c r="G1022" s="2">
        <v>895.51756797169116</v>
      </c>
      <c r="H1022" s="2">
        <v>3316.5037216029477</v>
      </c>
      <c r="I1022" s="2">
        <v>1944.8876705349235</v>
      </c>
    </row>
    <row r="1023" spans="1:9" x14ac:dyDescent="0.15">
      <c r="A1023" s="1">
        <v>45</v>
      </c>
      <c r="B1023" s="1" t="s">
        <v>211</v>
      </c>
      <c r="C1023" s="1">
        <v>8</v>
      </c>
      <c r="D1023" s="1" t="s">
        <v>21</v>
      </c>
      <c r="E1023" s="2">
        <v>2141.4449335012073</v>
      </c>
      <c r="F1023" s="2">
        <v>13235.816669754329</v>
      </c>
      <c r="G1023" s="2">
        <v>15084.710301382474</v>
      </c>
      <c r="H1023" s="2">
        <v>20872.481798102399</v>
      </c>
      <c r="I1023" s="2">
        <v>10098.903252838143</v>
      </c>
    </row>
    <row r="1024" spans="1:9" x14ac:dyDescent="0.15">
      <c r="A1024" s="1">
        <v>45</v>
      </c>
      <c r="B1024" s="1" t="s">
        <v>213</v>
      </c>
      <c r="C1024" s="1">
        <v>9</v>
      </c>
      <c r="D1024" s="1" t="s">
        <v>22</v>
      </c>
      <c r="E1024" s="2">
        <v>2018.318180355227</v>
      </c>
      <c r="F1024" s="2">
        <v>7221.6697414995515</v>
      </c>
      <c r="G1024" s="2">
        <v>3802.3335250128034</v>
      </c>
      <c r="H1024" s="2">
        <v>6890.2760093464312</v>
      </c>
      <c r="I1024" s="2">
        <v>7791.7012309154125</v>
      </c>
    </row>
    <row r="1025" spans="1:9" x14ac:dyDescent="0.15">
      <c r="A1025" s="1">
        <v>45</v>
      </c>
      <c r="B1025" s="1" t="s">
        <v>214</v>
      </c>
      <c r="C1025" s="1">
        <v>10</v>
      </c>
      <c r="D1025" s="1" t="s">
        <v>23</v>
      </c>
      <c r="E1025" s="2">
        <v>2029.8695924341912</v>
      </c>
      <c r="F1025" s="2">
        <v>4687.5083454518244</v>
      </c>
      <c r="G1025" s="2">
        <v>13727.594677886107</v>
      </c>
      <c r="H1025" s="2">
        <v>13757.003773607321</v>
      </c>
      <c r="I1025" s="2">
        <v>9324.7120531254623</v>
      </c>
    </row>
    <row r="1026" spans="1:9" x14ac:dyDescent="0.15">
      <c r="A1026" s="1">
        <v>45</v>
      </c>
      <c r="B1026" s="1" t="s">
        <v>215</v>
      </c>
      <c r="C1026" s="1">
        <v>11</v>
      </c>
      <c r="D1026" s="1" t="s">
        <v>24</v>
      </c>
      <c r="E1026" s="2">
        <v>1621.5175632941362</v>
      </c>
      <c r="F1026" s="2">
        <v>4730.3660199732321</v>
      </c>
      <c r="G1026" s="2">
        <v>15496.35274685872</v>
      </c>
      <c r="H1026" s="2">
        <v>20269.243205325547</v>
      </c>
      <c r="I1026" s="2">
        <v>14487.823603254266</v>
      </c>
    </row>
    <row r="1027" spans="1:9" x14ac:dyDescent="0.15">
      <c r="A1027" s="1">
        <v>45</v>
      </c>
      <c r="B1027" s="1" t="s">
        <v>211</v>
      </c>
      <c r="C1027" s="1">
        <v>12</v>
      </c>
      <c r="D1027" s="1" t="s">
        <v>25</v>
      </c>
      <c r="E1027" s="2">
        <v>1169.4108748799185</v>
      </c>
      <c r="F1027" s="2">
        <v>5994.1824855094055</v>
      </c>
      <c r="G1027" s="2">
        <v>40172.025935992584</v>
      </c>
      <c r="H1027" s="2">
        <v>101962.27143285294</v>
      </c>
      <c r="I1027" s="2">
        <v>103735.40220731279</v>
      </c>
    </row>
    <row r="1028" spans="1:9" x14ac:dyDescent="0.15">
      <c r="A1028" s="1">
        <v>45</v>
      </c>
      <c r="B1028" s="1" t="s">
        <v>213</v>
      </c>
      <c r="C1028" s="1">
        <v>13</v>
      </c>
      <c r="D1028" s="1" t="s">
        <v>26</v>
      </c>
      <c r="E1028" s="2">
        <v>752.72007193593549</v>
      </c>
      <c r="F1028" s="2">
        <v>4006.9195651966793</v>
      </c>
      <c r="G1028" s="2">
        <v>7979.0261670196051</v>
      </c>
      <c r="H1028" s="2">
        <v>11088.967670931859</v>
      </c>
      <c r="I1028" s="2">
        <v>19287.999828020929</v>
      </c>
    </row>
    <row r="1029" spans="1:9" x14ac:dyDescent="0.15">
      <c r="A1029" s="1">
        <v>45</v>
      </c>
      <c r="B1029" s="1" t="s">
        <v>215</v>
      </c>
      <c r="C1029" s="1">
        <v>14</v>
      </c>
      <c r="D1029" s="1" t="s">
        <v>27</v>
      </c>
      <c r="E1029" s="2">
        <v>107.30614946778003</v>
      </c>
      <c r="F1029" s="2">
        <v>1969.817360393693</v>
      </c>
      <c r="G1029" s="2">
        <v>5232.5620249269923</v>
      </c>
      <c r="H1029" s="2">
        <v>10556.703121334076</v>
      </c>
      <c r="I1029" s="2">
        <v>13993.712404239821</v>
      </c>
    </row>
    <row r="1030" spans="1:9" x14ac:dyDescent="0.15">
      <c r="A1030" s="1">
        <v>45</v>
      </c>
      <c r="B1030" s="1" t="s">
        <v>215</v>
      </c>
      <c r="C1030" s="1">
        <v>15</v>
      </c>
      <c r="D1030" s="1" t="s">
        <v>28</v>
      </c>
      <c r="E1030" s="2">
        <v>11814.293972216716</v>
      </c>
      <c r="F1030" s="2">
        <v>44226.893783007843</v>
      </c>
      <c r="G1030" s="2">
        <v>72857.615821841289</v>
      </c>
      <c r="H1030" s="2">
        <v>69486.531727770503</v>
      </c>
      <c r="I1030" s="2">
        <v>69489.328438960205</v>
      </c>
    </row>
    <row r="1031" spans="1:9" x14ac:dyDescent="0.15">
      <c r="A1031" s="1">
        <v>45</v>
      </c>
      <c r="B1031" s="1" t="s">
        <v>216</v>
      </c>
      <c r="C1031" s="1">
        <v>16</v>
      </c>
      <c r="D1031" s="1" t="s">
        <v>11</v>
      </c>
      <c r="E1031" s="2">
        <v>51151.406660457105</v>
      </c>
      <c r="F1031" s="2">
        <v>216747.40454991034</v>
      </c>
      <c r="G1031" s="2">
        <v>383180.83814867499</v>
      </c>
      <c r="H1031" s="2">
        <v>401894.1921073689</v>
      </c>
      <c r="I1031" s="2">
        <v>260729.16838873012</v>
      </c>
    </row>
    <row r="1032" spans="1:9" x14ac:dyDescent="0.15">
      <c r="A1032" s="1">
        <v>45</v>
      </c>
      <c r="B1032" s="1" t="s">
        <v>216</v>
      </c>
      <c r="C1032" s="1">
        <v>17</v>
      </c>
      <c r="D1032" s="1" t="s">
        <v>12</v>
      </c>
      <c r="E1032" s="2">
        <v>23017.75030211093</v>
      </c>
      <c r="F1032" s="2">
        <v>46292.337453381915</v>
      </c>
      <c r="G1032" s="2">
        <v>75724.839361072532</v>
      </c>
      <c r="H1032" s="2">
        <v>86869.508237886665</v>
      </c>
      <c r="I1032" s="2">
        <v>68137.830060577398</v>
      </c>
    </row>
    <row r="1033" spans="1:9" x14ac:dyDescent="0.15">
      <c r="A1033" s="1">
        <v>45</v>
      </c>
      <c r="B1033" s="1" t="s">
        <v>217</v>
      </c>
      <c r="C1033" s="1">
        <v>18</v>
      </c>
      <c r="D1033" s="1" t="s">
        <v>13</v>
      </c>
      <c r="E1033" s="2">
        <v>49621.201993447772</v>
      </c>
      <c r="F1033" s="2">
        <v>200603.93391606738</v>
      </c>
      <c r="G1033" s="2">
        <v>307736.22494516161</v>
      </c>
      <c r="H1033" s="2">
        <v>403402.67175271676</v>
      </c>
      <c r="I1033" s="2">
        <v>368688.40273549431</v>
      </c>
    </row>
    <row r="1034" spans="1:9" x14ac:dyDescent="0.15">
      <c r="A1034" s="1">
        <v>45</v>
      </c>
      <c r="B1034" s="1" t="s">
        <v>218</v>
      </c>
      <c r="C1034" s="1">
        <v>19</v>
      </c>
      <c r="D1034" s="1" t="s">
        <v>14</v>
      </c>
      <c r="E1034" s="2">
        <v>11764.941541166005</v>
      </c>
      <c r="F1034" s="2">
        <v>75942.742316483913</v>
      </c>
      <c r="G1034" s="2">
        <v>127073.73382786609</v>
      </c>
      <c r="H1034" s="2">
        <v>126237.78571342991</v>
      </c>
      <c r="I1034" s="2">
        <v>116890.77264482169</v>
      </c>
    </row>
    <row r="1035" spans="1:9" x14ac:dyDescent="0.15">
      <c r="A1035" s="1">
        <v>45</v>
      </c>
      <c r="B1035" s="1" t="s">
        <v>219</v>
      </c>
      <c r="C1035" s="1">
        <v>20</v>
      </c>
      <c r="D1035" s="1" t="s">
        <v>15</v>
      </c>
      <c r="E1035" s="2">
        <v>9540.7397173006611</v>
      </c>
      <c r="F1035" s="2">
        <v>35264.330380123276</v>
      </c>
      <c r="G1035" s="2">
        <v>54434.242753379542</v>
      </c>
      <c r="H1035" s="2">
        <v>44502.049565761088</v>
      </c>
      <c r="I1035" s="2">
        <v>48248.889035327447</v>
      </c>
    </row>
    <row r="1036" spans="1:9" x14ac:dyDescent="0.15">
      <c r="A1036" s="1">
        <v>45</v>
      </c>
      <c r="B1036" s="1" t="s">
        <v>218</v>
      </c>
      <c r="C1036" s="1">
        <v>21</v>
      </c>
      <c r="D1036" s="1" t="s">
        <v>16</v>
      </c>
      <c r="E1036" s="2">
        <v>32976.943321417217</v>
      </c>
      <c r="F1036" s="2">
        <v>121122.37085289029</v>
      </c>
      <c r="G1036" s="2">
        <v>173738.81941868499</v>
      </c>
      <c r="H1036" s="2">
        <v>213420.20398467395</v>
      </c>
      <c r="I1036" s="2">
        <v>201028.18708989996</v>
      </c>
    </row>
    <row r="1037" spans="1:9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2">
        <v>60525.272679741654</v>
      </c>
      <c r="F1037" s="2">
        <v>312966.10365265812</v>
      </c>
      <c r="G1037" s="2">
        <v>544411.57983220753</v>
      </c>
      <c r="H1037" s="2">
        <v>812855.7874510691</v>
      </c>
      <c r="I1037" s="2">
        <v>889549.41346254165</v>
      </c>
    </row>
    <row r="1038" spans="1:9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2">
        <v>48144.447171865926</v>
      </c>
      <c r="F1038" s="2">
        <v>216764.11272202071</v>
      </c>
      <c r="G1038" s="2">
        <v>345144.6025446509</v>
      </c>
      <c r="H1038" s="2">
        <v>458300.32676974242</v>
      </c>
      <c r="I1038" s="2">
        <v>480786.38305266801</v>
      </c>
    </row>
    <row r="1039" spans="1:9" x14ac:dyDescent="0.15">
      <c r="A1039" s="1">
        <v>46</v>
      </c>
      <c r="B1039" s="1" t="s">
        <v>221</v>
      </c>
      <c r="C1039" s="1">
        <v>1</v>
      </c>
      <c r="D1039" s="1" t="s">
        <v>9</v>
      </c>
      <c r="E1039" s="2">
        <v>84874.624643883144</v>
      </c>
      <c r="F1039" s="2">
        <v>241012.53152990781</v>
      </c>
      <c r="G1039" s="2">
        <v>326761.96237435919</v>
      </c>
      <c r="H1039" s="2">
        <v>303585.58598746505</v>
      </c>
      <c r="I1039" s="2">
        <v>218349.74573836924</v>
      </c>
    </row>
    <row r="1040" spans="1:9" x14ac:dyDescent="0.15">
      <c r="A1040" s="1">
        <v>46</v>
      </c>
      <c r="B1040" s="1" t="s">
        <v>222</v>
      </c>
      <c r="C1040" s="1">
        <v>2</v>
      </c>
      <c r="D1040" s="1" t="s">
        <v>10</v>
      </c>
      <c r="E1040" s="2">
        <v>4222.3163228485264</v>
      </c>
      <c r="F1040" s="2">
        <v>16336.140042946512</v>
      </c>
      <c r="G1040" s="2">
        <v>20297.10210140753</v>
      </c>
      <c r="H1040" s="2">
        <v>10684.394304574136</v>
      </c>
      <c r="I1040" s="2">
        <v>14848.00564529069</v>
      </c>
    </row>
    <row r="1041" spans="1:9" x14ac:dyDescent="0.15">
      <c r="A1041" s="1">
        <v>46</v>
      </c>
      <c r="B1041" s="1" t="s">
        <v>223</v>
      </c>
      <c r="C1041" s="1">
        <v>3</v>
      </c>
      <c r="D1041" s="1" t="s">
        <v>17</v>
      </c>
      <c r="E1041" s="2">
        <v>37800.654221174264</v>
      </c>
      <c r="F1041" s="2">
        <v>133122.44441147754</v>
      </c>
      <c r="G1041" s="2">
        <v>221638.04232598207</v>
      </c>
      <c r="H1041" s="2">
        <v>264913.57441746444</v>
      </c>
      <c r="I1041" s="2">
        <v>305231.43049908499</v>
      </c>
    </row>
    <row r="1042" spans="1:9" x14ac:dyDescent="0.15">
      <c r="A1042" s="1">
        <v>46</v>
      </c>
      <c r="B1042" s="1" t="s">
        <v>224</v>
      </c>
      <c r="C1042" s="1">
        <v>4</v>
      </c>
      <c r="D1042" s="1" t="s">
        <v>18</v>
      </c>
      <c r="E1042" s="2">
        <v>11007.780980149926</v>
      </c>
      <c r="F1042" s="2">
        <v>30416.798398209339</v>
      </c>
      <c r="G1042" s="2">
        <v>28838.478422651962</v>
      </c>
      <c r="H1042" s="2">
        <v>17997.212534466318</v>
      </c>
      <c r="I1042" s="2">
        <v>5412.9753925962441</v>
      </c>
    </row>
    <row r="1043" spans="1:9" x14ac:dyDescent="0.15">
      <c r="A1043" s="1">
        <v>46</v>
      </c>
      <c r="B1043" s="1" t="s">
        <v>225</v>
      </c>
      <c r="C1043" s="1">
        <v>5</v>
      </c>
      <c r="D1043" s="1" t="s">
        <v>19</v>
      </c>
      <c r="E1043" s="2">
        <v>4563.6013482237067</v>
      </c>
      <c r="F1043" s="2">
        <v>12006.424088061935</v>
      </c>
      <c r="G1043" s="2">
        <v>18323.554037790702</v>
      </c>
      <c r="H1043" s="2">
        <v>16874.869026926692</v>
      </c>
      <c r="I1043" s="2">
        <v>14497.447524975261</v>
      </c>
    </row>
    <row r="1044" spans="1:9" x14ac:dyDescent="0.15">
      <c r="A1044" s="1">
        <v>46</v>
      </c>
      <c r="B1044" s="1" t="s">
        <v>226</v>
      </c>
      <c r="C1044" s="1">
        <v>6</v>
      </c>
      <c r="D1044" s="1" t="s">
        <v>3</v>
      </c>
      <c r="E1044" s="2">
        <v>560.57809726373296</v>
      </c>
      <c r="F1044" s="2">
        <v>1874.860062477281</v>
      </c>
      <c r="G1044" s="2">
        <v>4123.5802860309868</v>
      </c>
      <c r="H1044" s="2">
        <v>3120.6270402872624</v>
      </c>
      <c r="I1044" s="2">
        <v>5271.4637544316647</v>
      </c>
    </row>
    <row r="1045" spans="1:9" x14ac:dyDescent="0.15">
      <c r="A1045" s="1">
        <v>46</v>
      </c>
      <c r="B1045" s="1" t="s">
        <v>223</v>
      </c>
      <c r="C1045" s="1">
        <v>7</v>
      </c>
      <c r="D1045" s="1" t="s">
        <v>20</v>
      </c>
      <c r="E1045" s="2">
        <v>313.90465529892003</v>
      </c>
      <c r="F1045" s="2">
        <v>615.81749588640503</v>
      </c>
      <c r="G1045" s="2">
        <v>4425.8040309669077</v>
      </c>
      <c r="H1045" s="2">
        <v>4404.7772156661322</v>
      </c>
      <c r="I1045" s="2">
        <v>3204.3722458493876</v>
      </c>
    </row>
    <row r="1046" spans="1:9" x14ac:dyDescent="0.15">
      <c r="A1046" s="1">
        <v>46</v>
      </c>
      <c r="B1046" s="1" t="s">
        <v>225</v>
      </c>
      <c r="C1046" s="1">
        <v>8</v>
      </c>
      <c r="D1046" s="1" t="s">
        <v>21</v>
      </c>
      <c r="E1046" s="2">
        <v>6095.5694154233888</v>
      </c>
      <c r="F1046" s="2">
        <v>33731.555154710208</v>
      </c>
      <c r="G1046" s="2">
        <v>49357.000052117524</v>
      </c>
      <c r="H1046" s="2">
        <v>88588.066842628788</v>
      </c>
      <c r="I1046" s="2">
        <v>110867.22943931015</v>
      </c>
    </row>
    <row r="1047" spans="1:9" x14ac:dyDescent="0.15">
      <c r="A1047" s="1">
        <v>46</v>
      </c>
      <c r="B1047" s="1" t="s">
        <v>223</v>
      </c>
      <c r="C1047" s="1">
        <v>9</v>
      </c>
      <c r="D1047" s="1" t="s">
        <v>22</v>
      </c>
      <c r="E1047" s="2">
        <v>4167.3765177800442</v>
      </c>
      <c r="F1047" s="2">
        <v>4160.0937845245599</v>
      </c>
      <c r="G1047" s="2">
        <v>9577.6652340472283</v>
      </c>
      <c r="H1047" s="2">
        <v>8172.4427846031886</v>
      </c>
      <c r="I1047" s="2">
        <v>6073.081604582153</v>
      </c>
    </row>
    <row r="1048" spans="1:9" x14ac:dyDescent="0.15">
      <c r="A1048" s="1">
        <v>46</v>
      </c>
      <c r="B1048" s="1" t="s">
        <v>225</v>
      </c>
      <c r="C1048" s="1">
        <v>10</v>
      </c>
      <c r="D1048" s="1" t="s">
        <v>23</v>
      </c>
      <c r="E1048" s="2">
        <v>2396.4869635831619</v>
      </c>
      <c r="F1048" s="2">
        <v>7043.2329116389437</v>
      </c>
      <c r="G1048" s="2">
        <v>21044.426612916148</v>
      </c>
      <c r="H1048" s="2">
        <v>22980.372065263618</v>
      </c>
      <c r="I1048" s="2">
        <v>21540.22080009292</v>
      </c>
    </row>
    <row r="1049" spans="1:9" x14ac:dyDescent="0.15">
      <c r="A1049" s="1">
        <v>46</v>
      </c>
      <c r="B1049" s="1" t="s">
        <v>223</v>
      </c>
      <c r="C1049" s="1">
        <v>11</v>
      </c>
      <c r="D1049" s="1" t="s">
        <v>24</v>
      </c>
      <c r="E1049" s="2">
        <v>1213.1082856394337</v>
      </c>
      <c r="F1049" s="2">
        <v>5955.8757820866867</v>
      </c>
      <c r="G1049" s="2">
        <v>16428.798383744524</v>
      </c>
      <c r="H1049" s="2">
        <v>27948.064219472475</v>
      </c>
      <c r="I1049" s="2">
        <v>16704.485202062133</v>
      </c>
    </row>
    <row r="1050" spans="1:9" x14ac:dyDescent="0.15">
      <c r="A1050" s="1">
        <v>46</v>
      </c>
      <c r="B1050" s="1" t="s">
        <v>223</v>
      </c>
      <c r="C1050" s="1">
        <v>12</v>
      </c>
      <c r="D1050" s="1" t="s">
        <v>25</v>
      </c>
      <c r="E1050" s="2">
        <v>1203.521631945154</v>
      </c>
      <c r="F1050" s="2">
        <v>29961.958052392743</v>
      </c>
      <c r="G1050" s="2">
        <v>123276.39258359799</v>
      </c>
      <c r="H1050" s="2">
        <v>278481.81997829594</v>
      </c>
      <c r="I1050" s="2">
        <v>183601.63459622374</v>
      </c>
    </row>
    <row r="1051" spans="1:9" x14ac:dyDescent="0.15">
      <c r="A1051" s="1">
        <v>46</v>
      </c>
      <c r="B1051" s="1" t="s">
        <v>226</v>
      </c>
      <c r="C1051" s="1">
        <v>13</v>
      </c>
      <c r="D1051" s="1" t="s">
        <v>26</v>
      </c>
      <c r="E1051" s="2">
        <v>434.33274259937366</v>
      </c>
      <c r="F1051" s="2">
        <v>672.10651575712336</v>
      </c>
      <c r="G1051" s="2">
        <v>868.91161764263086</v>
      </c>
      <c r="H1051" s="2">
        <v>6475.9382429774423</v>
      </c>
      <c r="I1051" s="2">
        <v>9821.6809446773568</v>
      </c>
    </row>
    <row r="1052" spans="1:9" x14ac:dyDescent="0.15">
      <c r="A1052" s="1">
        <v>46</v>
      </c>
      <c r="B1052" s="1" t="s">
        <v>225</v>
      </c>
      <c r="C1052" s="1">
        <v>14</v>
      </c>
      <c r="D1052" s="1" t="s">
        <v>27</v>
      </c>
      <c r="E1052" s="2">
        <v>152.93357733685281</v>
      </c>
      <c r="F1052" s="2">
        <v>455.3358311275033</v>
      </c>
      <c r="G1052" s="2">
        <v>867.00422401699086</v>
      </c>
      <c r="H1052" s="2">
        <v>2202.1786377212343</v>
      </c>
      <c r="I1052" s="2">
        <v>3247.7876403296145</v>
      </c>
    </row>
    <row r="1053" spans="1:9" x14ac:dyDescent="0.15">
      <c r="A1053" s="1">
        <v>46</v>
      </c>
      <c r="B1053" s="1" t="s">
        <v>227</v>
      </c>
      <c r="C1053" s="1">
        <v>15</v>
      </c>
      <c r="D1053" s="1" t="s">
        <v>28</v>
      </c>
      <c r="E1053" s="2">
        <v>12550.031069669358</v>
      </c>
      <c r="F1053" s="2">
        <v>44706.985257113585</v>
      </c>
      <c r="G1053" s="2">
        <v>59788.648201199532</v>
      </c>
      <c r="H1053" s="2">
        <v>57095.388376699484</v>
      </c>
      <c r="I1053" s="2">
        <v>40255.942134031204</v>
      </c>
    </row>
    <row r="1054" spans="1:9" x14ac:dyDescent="0.15">
      <c r="A1054" s="1">
        <v>46</v>
      </c>
      <c r="B1054" s="1" t="s">
        <v>228</v>
      </c>
      <c r="C1054" s="1">
        <v>16</v>
      </c>
      <c r="D1054" s="1" t="s">
        <v>11</v>
      </c>
      <c r="E1054" s="2">
        <v>57570.826316293489</v>
      </c>
      <c r="F1054" s="2">
        <v>326247.00270247809</v>
      </c>
      <c r="G1054" s="2">
        <v>516861.3770879971</v>
      </c>
      <c r="H1054" s="2">
        <v>494772.33775366301</v>
      </c>
      <c r="I1054" s="2">
        <v>333058.34467985918</v>
      </c>
    </row>
    <row r="1055" spans="1:9" x14ac:dyDescent="0.15">
      <c r="A1055" s="1">
        <v>46</v>
      </c>
      <c r="B1055" s="1" t="s">
        <v>222</v>
      </c>
      <c r="C1055" s="1">
        <v>17</v>
      </c>
      <c r="D1055" s="1" t="s">
        <v>12</v>
      </c>
      <c r="E1055" s="2">
        <v>15375.249260955077</v>
      </c>
      <c r="F1055" s="2">
        <v>72273.673282916207</v>
      </c>
      <c r="G1055" s="2">
        <v>177374.65077117085</v>
      </c>
      <c r="H1055" s="2">
        <v>166883.13686330564</v>
      </c>
      <c r="I1055" s="2">
        <v>142569.81406163861</v>
      </c>
    </row>
    <row r="1056" spans="1:9" x14ac:dyDescent="0.15">
      <c r="A1056" s="1">
        <v>46</v>
      </c>
      <c r="B1056" s="1" t="s">
        <v>228</v>
      </c>
      <c r="C1056" s="1">
        <v>18</v>
      </c>
      <c r="D1056" s="1" t="s">
        <v>13</v>
      </c>
      <c r="E1056" s="2">
        <v>78623.002320732339</v>
      </c>
      <c r="F1056" s="2">
        <v>301520.2889605618</v>
      </c>
      <c r="G1056" s="2">
        <v>453048.24527526583</v>
      </c>
      <c r="H1056" s="2">
        <v>539535.10654763354</v>
      </c>
      <c r="I1056" s="2">
        <v>474879.6790027637</v>
      </c>
    </row>
    <row r="1057" spans="1:9" x14ac:dyDescent="0.15">
      <c r="A1057" s="1">
        <v>46</v>
      </c>
      <c r="B1057" s="1" t="s">
        <v>228</v>
      </c>
      <c r="C1057" s="1">
        <v>19</v>
      </c>
      <c r="D1057" s="1" t="s">
        <v>14</v>
      </c>
      <c r="E1057" s="2">
        <v>25788.569501035272</v>
      </c>
      <c r="F1057" s="2">
        <v>137446.17602961621</v>
      </c>
      <c r="G1057" s="2">
        <v>250506.7421531647</v>
      </c>
      <c r="H1057" s="2">
        <v>243173.6395412072</v>
      </c>
      <c r="I1057" s="2">
        <v>249790.05710872007</v>
      </c>
    </row>
    <row r="1058" spans="1:9" x14ac:dyDescent="0.15">
      <c r="A1058" s="1">
        <v>46</v>
      </c>
      <c r="B1058" s="1" t="s">
        <v>229</v>
      </c>
      <c r="C1058" s="1">
        <v>20</v>
      </c>
      <c r="D1058" s="1" t="s">
        <v>15</v>
      </c>
      <c r="E1058" s="2">
        <v>14275.719005788595</v>
      </c>
      <c r="F1058" s="2">
        <v>54375.712626046785</v>
      </c>
      <c r="G1058" s="2">
        <v>80074.472851057915</v>
      </c>
      <c r="H1058" s="2">
        <v>65010.11390462477</v>
      </c>
      <c r="I1058" s="2">
        <v>65706.559083676213</v>
      </c>
    </row>
    <row r="1059" spans="1:9" x14ac:dyDescent="0.15">
      <c r="A1059" s="1">
        <v>46</v>
      </c>
      <c r="B1059" s="1" t="s">
        <v>228</v>
      </c>
      <c r="C1059" s="1">
        <v>21</v>
      </c>
      <c r="D1059" s="1" t="s">
        <v>16</v>
      </c>
      <c r="E1059" s="2">
        <v>55259.413554361257</v>
      </c>
      <c r="F1059" s="2">
        <v>220698.587193741</v>
      </c>
      <c r="G1059" s="2">
        <v>354538.10862648219</v>
      </c>
      <c r="H1059" s="2">
        <v>430796.14490909741</v>
      </c>
      <c r="I1059" s="2">
        <v>428082.22145277879</v>
      </c>
    </row>
    <row r="1060" spans="1:9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2">
        <v>95428.541061690063</v>
      </c>
      <c r="F1060" s="2">
        <v>446914.66592030431</v>
      </c>
      <c r="G1060" s="2">
        <v>798247.85868387087</v>
      </c>
      <c r="H1060" s="2">
        <v>1195881.6185469821</v>
      </c>
      <c r="I1060" s="2">
        <v>1341565.4852272475</v>
      </c>
    </row>
    <row r="1061" spans="1:9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2">
        <v>83472.810469029879</v>
      </c>
      <c r="F1061" s="2">
        <v>354759.93783366052</v>
      </c>
      <c r="G1061" s="2">
        <v>535697.55963657598</v>
      </c>
      <c r="H1061" s="2">
        <v>714120.5101809355</v>
      </c>
      <c r="I1061" s="2">
        <v>702735.41602767608</v>
      </c>
    </row>
    <row r="1062" spans="1:9" x14ac:dyDescent="0.15">
      <c r="A1062" s="1">
        <v>47</v>
      </c>
      <c r="B1062" s="1" t="s">
        <v>231</v>
      </c>
      <c r="C1062" s="1">
        <v>1</v>
      </c>
      <c r="D1062" s="1" t="s">
        <v>9</v>
      </c>
      <c r="E1062" s="2" t="s">
        <v>456</v>
      </c>
      <c r="F1062" s="2">
        <v>73103.426638129386</v>
      </c>
      <c r="G1062" s="2">
        <v>94544.887303354917</v>
      </c>
      <c r="H1062" s="2">
        <v>81912.188182500278</v>
      </c>
      <c r="I1062" s="2">
        <v>77973.960875537756</v>
      </c>
    </row>
    <row r="1063" spans="1:9" x14ac:dyDescent="0.15">
      <c r="A1063" s="1">
        <v>47</v>
      </c>
      <c r="B1063" s="1" t="s">
        <v>231</v>
      </c>
      <c r="C1063" s="1">
        <v>2</v>
      </c>
      <c r="D1063" s="1" t="s">
        <v>10</v>
      </c>
      <c r="E1063" s="2" t="s">
        <v>456</v>
      </c>
      <c r="F1063" s="2">
        <v>7879.4507587626604</v>
      </c>
      <c r="G1063" s="2">
        <v>12135.907247026546</v>
      </c>
      <c r="H1063" s="2">
        <v>9682.0330218994077</v>
      </c>
      <c r="I1063" s="2">
        <v>3120.6198028504996</v>
      </c>
    </row>
    <row r="1064" spans="1:9" x14ac:dyDescent="0.15">
      <c r="A1064" s="1">
        <v>47</v>
      </c>
      <c r="B1064" s="1" t="s">
        <v>232</v>
      </c>
      <c r="C1064" s="1">
        <v>3</v>
      </c>
      <c r="D1064" s="1" t="s">
        <v>17</v>
      </c>
      <c r="E1064" s="2" t="s">
        <v>456</v>
      </c>
      <c r="F1064" s="2">
        <v>52302.968661704166</v>
      </c>
      <c r="G1064" s="2">
        <v>82277.146683920786</v>
      </c>
      <c r="H1064" s="2">
        <v>97973.810118266847</v>
      </c>
      <c r="I1064" s="2">
        <v>90955.716098782388</v>
      </c>
    </row>
    <row r="1065" spans="1:9" x14ac:dyDescent="0.15">
      <c r="A1065" s="1">
        <v>47</v>
      </c>
      <c r="B1065" s="1" t="s">
        <v>233</v>
      </c>
      <c r="C1065" s="1">
        <v>4</v>
      </c>
      <c r="D1065" s="1" t="s">
        <v>18</v>
      </c>
      <c r="E1065" s="2" t="s">
        <v>456</v>
      </c>
      <c r="F1065" s="2">
        <v>2390.4148532918925</v>
      </c>
      <c r="G1065" s="2">
        <v>3444.9622815677362</v>
      </c>
      <c r="H1065" s="2">
        <v>1942.7220352193103</v>
      </c>
      <c r="I1065" s="2">
        <v>2147.907204687815</v>
      </c>
    </row>
    <row r="1066" spans="1:9" x14ac:dyDescent="0.15">
      <c r="A1066" s="1">
        <v>47</v>
      </c>
      <c r="B1066" s="1" t="s">
        <v>234</v>
      </c>
      <c r="C1066" s="1">
        <v>5</v>
      </c>
      <c r="D1066" s="1" t="s">
        <v>19</v>
      </c>
      <c r="E1066" s="2" t="s">
        <v>456</v>
      </c>
      <c r="F1066" s="2">
        <v>1257.0018742228531</v>
      </c>
      <c r="G1066" s="2">
        <v>2506.8653715345167</v>
      </c>
      <c r="H1066" s="2">
        <v>2813.7315080260064</v>
      </c>
      <c r="I1066" s="2">
        <v>2061.6921827282213</v>
      </c>
    </row>
    <row r="1067" spans="1:9" x14ac:dyDescent="0.15">
      <c r="A1067" s="1">
        <v>47</v>
      </c>
      <c r="B1067" s="1" t="s">
        <v>232</v>
      </c>
      <c r="C1067" s="1">
        <v>6</v>
      </c>
      <c r="D1067" s="1" t="s">
        <v>3</v>
      </c>
      <c r="E1067" s="2" t="s">
        <v>456</v>
      </c>
      <c r="F1067" s="2">
        <v>1395.0993919758919</v>
      </c>
      <c r="G1067" s="2">
        <v>2360.6952393441675</v>
      </c>
      <c r="H1067" s="2">
        <v>2115.0613572449529</v>
      </c>
      <c r="I1067" s="2">
        <v>4176.6041268394929</v>
      </c>
    </row>
    <row r="1068" spans="1:9" x14ac:dyDescent="0.15">
      <c r="A1068" s="1">
        <v>47</v>
      </c>
      <c r="B1068" s="1" t="s">
        <v>234</v>
      </c>
      <c r="C1068" s="1">
        <v>7</v>
      </c>
      <c r="D1068" s="1" t="s">
        <v>20</v>
      </c>
      <c r="E1068" s="2" t="s">
        <v>456</v>
      </c>
      <c r="F1068" s="2">
        <v>23654.978805996154</v>
      </c>
      <c r="G1068" s="2">
        <v>65856.699140882178</v>
      </c>
      <c r="H1068" s="2">
        <v>128739.27183892095</v>
      </c>
      <c r="I1068" s="2">
        <v>34911.228770137932</v>
      </c>
    </row>
    <row r="1069" spans="1:9" x14ac:dyDescent="0.15">
      <c r="A1069" s="1">
        <v>47</v>
      </c>
      <c r="B1069" s="1" t="s">
        <v>235</v>
      </c>
      <c r="C1069" s="1">
        <v>8</v>
      </c>
      <c r="D1069" s="1" t="s">
        <v>21</v>
      </c>
      <c r="E1069" s="2" t="s">
        <v>456</v>
      </c>
      <c r="F1069" s="2">
        <v>11439.428616895439</v>
      </c>
      <c r="G1069" s="2">
        <v>21909.524919522988</v>
      </c>
      <c r="H1069" s="2">
        <v>25061.534259813321</v>
      </c>
      <c r="I1069" s="2">
        <v>17857.970329167631</v>
      </c>
    </row>
    <row r="1070" spans="1:9" x14ac:dyDescent="0.15">
      <c r="A1070" s="1">
        <v>47</v>
      </c>
      <c r="B1070" s="1" t="s">
        <v>232</v>
      </c>
      <c r="C1070" s="1">
        <v>9</v>
      </c>
      <c r="D1070" s="1" t="s">
        <v>22</v>
      </c>
      <c r="E1070" s="2" t="s">
        <v>456</v>
      </c>
      <c r="F1070" s="2">
        <v>1676.99871874675</v>
      </c>
      <c r="G1070" s="2">
        <v>3462.8512618191926</v>
      </c>
      <c r="H1070" s="2">
        <v>3371.1800132174371</v>
      </c>
      <c r="I1070" s="2">
        <v>10388.016329109994</v>
      </c>
    </row>
    <row r="1071" spans="1:9" x14ac:dyDescent="0.15">
      <c r="A1071" s="1">
        <v>47</v>
      </c>
      <c r="B1071" s="1" t="s">
        <v>233</v>
      </c>
      <c r="C1071" s="1">
        <v>10</v>
      </c>
      <c r="D1071" s="1" t="s">
        <v>23</v>
      </c>
      <c r="E1071" s="2" t="s">
        <v>456</v>
      </c>
      <c r="F1071" s="2">
        <v>6075.770492038776</v>
      </c>
      <c r="G1071" s="2">
        <v>11919.491593109997</v>
      </c>
      <c r="H1071" s="2">
        <v>9418.6386475389372</v>
      </c>
      <c r="I1071" s="2">
        <v>12967.790708853187</v>
      </c>
    </row>
    <row r="1072" spans="1:9" x14ac:dyDescent="0.15">
      <c r="A1072" s="1">
        <v>47</v>
      </c>
      <c r="B1072" s="1" t="s">
        <v>234</v>
      </c>
      <c r="C1072" s="1">
        <v>11</v>
      </c>
      <c r="D1072" s="1" t="s">
        <v>24</v>
      </c>
      <c r="E1072" s="2" t="s">
        <v>456</v>
      </c>
      <c r="F1072" s="2">
        <v>681.54307106956378</v>
      </c>
      <c r="G1072" s="2">
        <v>2751.7246678573997</v>
      </c>
      <c r="H1072" s="2">
        <v>13335.846940336054</v>
      </c>
      <c r="I1072" s="2">
        <v>621.75487113493466</v>
      </c>
    </row>
    <row r="1073" spans="1:9" x14ac:dyDescent="0.15">
      <c r="A1073" s="1">
        <v>47</v>
      </c>
      <c r="B1073" s="1" t="s">
        <v>233</v>
      </c>
      <c r="C1073" s="1">
        <v>12</v>
      </c>
      <c r="D1073" s="1" t="s">
        <v>25</v>
      </c>
      <c r="E1073" s="2" t="s">
        <v>456</v>
      </c>
      <c r="F1073" s="2">
        <v>147.16745218360589</v>
      </c>
      <c r="G1073" s="2">
        <v>618.44502841146618</v>
      </c>
      <c r="H1073" s="2">
        <v>971.64928976577642</v>
      </c>
      <c r="I1073" s="2">
        <v>1599.9621210389471</v>
      </c>
    </row>
    <row r="1074" spans="1:9" x14ac:dyDescent="0.15">
      <c r="A1074" s="1">
        <v>47</v>
      </c>
      <c r="B1074" s="1" t="s">
        <v>233</v>
      </c>
      <c r="C1074" s="1">
        <v>13</v>
      </c>
      <c r="D1074" s="1" t="s">
        <v>26</v>
      </c>
      <c r="E1074" s="2" t="s">
        <v>456</v>
      </c>
      <c r="F1074" s="2">
        <v>291.12399126861033</v>
      </c>
      <c r="G1074" s="2">
        <v>484.21880810528779</v>
      </c>
      <c r="H1074" s="2">
        <v>434.00155516114239</v>
      </c>
      <c r="I1074" s="2">
        <v>642.54643185401937</v>
      </c>
    </row>
    <row r="1075" spans="1:9" x14ac:dyDescent="0.15">
      <c r="A1075" s="1">
        <v>47</v>
      </c>
      <c r="B1075" s="1" t="s">
        <v>234</v>
      </c>
      <c r="C1075" s="1">
        <v>14</v>
      </c>
      <c r="D1075" s="1" t="s">
        <v>27</v>
      </c>
      <c r="E1075" s="2" t="s">
        <v>456</v>
      </c>
      <c r="F1075" s="2">
        <v>15.795970510147326</v>
      </c>
      <c r="G1075" s="2">
        <v>98.372628193133494</v>
      </c>
      <c r="H1075" s="2">
        <v>118.52299486325785</v>
      </c>
      <c r="I1075" s="2">
        <v>358.59914463902157</v>
      </c>
    </row>
    <row r="1076" spans="1:9" x14ac:dyDescent="0.15">
      <c r="A1076" s="1">
        <v>47</v>
      </c>
      <c r="B1076" s="1" t="s">
        <v>234</v>
      </c>
      <c r="C1076" s="1">
        <v>15</v>
      </c>
      <c r="D1076" s="1" t="s">
        <v>28</v>
      </c>
      <c r="E1076" s="2" t="s">
        <v>456</v>
      </c>
      <c r="F1076" s="2">
        <v>17590.758172318743</v>
      </c>
      <c r="G1076" s="2">
        <v>34638.935433823288</v>
      </c>
      <c r="H1076" s="2">
        <v>27718.552670252015</v>
      </c>
      <c r="I1076" s="2">
        <v>22258.541475807491</v>
      </c>
    </row>
    <row r="1077" spans="1:9" x14ac:dyDescent="0.15">
      <c r="A1077" s="1">
        <v>47</v>
      </c>
      <c r="B1077" s="1" t="s">
        <v>231</v>
      </c>
      <c r="C1077" s="1">
        <v>16</v>
      </c>
      <c r="D1077" s="1" t="s">
        <v>11</v>
      </c>
      <c r="E1077" s="2" t="s">
        <v>456</v>
      </c>
      <c r="F1077" s="2">
        <v>197261.13278314276</v>
      </c>
      <c r="G1077" s="2">
        <v>389847.02948813903</v>
      </c>
      <c r="H1077" s="2">
        <v>367370.80705321324</v>
      </c>
      <c r="I1077" s="2">
        <v>360170.75060199358</v>
      </c>
    </row>
    <row r="1078" spans="1:9" x14ac:dyDescent="0.15">
      <c r="A1078" s="1">
        <v>47</v>
      </c>
      <c r="B1078" s="1" t="s">
        <v>236</v>
      </c>
      <c r="C1078" s="1">
        <v>17</v>
      </c>
      <c r="D1078" s="1" t="s">
        <v>12</v>
      </c>
      <c r="E1078" s="2" t="s">
        <v>456</v>
      </c>
      <c r="F1078" s="2">
        <v>30938.035698482221</v>
      </c>
      <c r="G1078" s="2">
        <v>78525.695468221777</v>
      </c>
      <c r="H1078" s="2">
        <v>103427.39583529382</v>
      </c>
      <c r="I1078" s="2">
        <v>94653.784259743232</v>
      </c>
    </row>
    <row r="1079" spans="1:9" x14ac:dyDescent="0.15">
      <c r="A1079" s="1">
        <v>47</v>
      </c>
      <c r="B1079" s="1" t="s">
        <v>237</v>
      </c>
      <c r="C1079" s="1">
        <v>18</v>
      </c>
      <c r="D1079" s="1" t="s">
        <v>13</v>
      </c>
      <c r="E1079" s="2" t="s">
        <v>456</v>
      </c>
      <c r="F1079" s="2">
        <v>168904.96338268026</v>
      </c>
      <c r="G1079" s="2">
        <v>275457.01995453454</v>
      </c>
      <c r="H1079" s="2">
        <v>371663.55227233574</v>
      </c>
      <c r="I1079" s="2">
        <v>408865.43098281207</v>
      </c>
    </row>
    <row r="1080" spans="1:9" x14ac:dyDescent="0.15">
      <c r="A1080" s="1">
        <v>47</v>
      </c>
      <c r="B1080" s="1" t="s">
        <v>231</v>
      </c>
      <c r="C1080" s="1">
        <v>19</v>
      </c>
      <c r="D1080" s="1" t="s">
        <v>14</v>
      </c>
      <c r="E1080" s="2" t="s">
        <v>456</v>
      </c>
      <c r="F1080" s="2">
        <v>59269.352599476035</v>
      </c>
      <c r="G1080" s="2">
        <v>127836.22504685937</v>
      </c>
      <c r="H1080" s="2">
        <v>139353.95442310025</v>
      </c>
      <c r="I1080" s="2">
        <v>125121.94450838666</v>
      </c>
    </row>
    <row r="1081" spans="1:9" x14ac:dyDescent="0.15">
      <c r="A1081" s="1">
        <v>47</v>
      </c>
      <c r="B1081" s="1" t="s">
        <v>238</v>
      </c>
      <c r="C1081" s="1">
        <v>20</v>
      </c>
      <c r="D1081" s="1" t="s">
        <v>15</v>
      </c>
      <c r="E1081" s="2" t="s">
        <v>456</v>
      </c>
      <c r="F1081" s="2">
        <v>38375.787734465252</v>
      </c>
      <c r="G1081" s="2">
        <v>57128.859534025141</v>
      </c>
      <c r="H1081" s="2">
        <v>42070.271637543476</v>
      </c>
      <c r="I1081" s="2">
        <v>53339.924010892362</v>
      </c>
    </row>
    <row r="1082" spans="1:9" x14ac:dyDescent="0.15">
      <c r="A1082" s="1">
        <v>47</v>
      </c>
      <c r="B1082" s="1" t="s">
        <v>239</v>
      </c>
      <c r="C1082" s="1">
        <v>21</v>
      </c>
      <c r="D1082" s="1" t="s">
        <v>16</v>
      </c>
      <c r="E1082" s="2" t="s">
        <v>456</v>
      </c>
      <c r="F1082" s="2">
        <v>129722.73278059265</v>
      </c>
      <c r="G1082" s="2">
        <v>231066.11891797237</v>
      </c>
      <c r="H1082" s="2">
        <v>260486.22318464066</v>
      </c>
      <c r="I1082" s="2">
        <v>278307.65321342315</v>
      </c>
    </row>
    <row r="1083" spans="1:9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2" t="s">
        <v>456</v>
      </c>
      <c r="F1083" s="2">
        <v>268282.44617000798</v>
      </c>
      <c r="G1083" s="2">
        <v>627552.45598117146</v>
      </c>
      <c r="H1083" s="2">
        <v>950212.53570366581</v>
      </c>
      <c r="I1083" s="2">
        <v>1129099.5660881877</v>
      </c>
    </row>
    <row r="1084" spans="1:9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2" t="s">
        <v>456</v>
      </c>
      <c r="F1084" s="2">
        <v>237691.71034101877</v>
      </c>
      <c r="G1084" s="2">
        <v>426607.46029818594</v>
      </c>
      <c r="H1084" s="2">
        <v>587880.43293557712</v>
      </c>
      <c r="I1084" s="2">
        <v>625082.88193871139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/>
  <dimension ref="A1:H119"/>
  <sheetViews>
    <sheetView zoomScaleNormal="100"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47</v>
      </c>
    </row>
    <row r="2" spans="1:8" x14ac:dyDescent="0.15">
      <c r="A2" s="1" t="s">
        <v>46</v>
      </c>
    </row>
    <row r="3" spans="1:8" x14ac:dyDescent="0.15">
      <c r="C3" s="1" t="s">
        <v>44</v>
      </c>
      <c r="D3" s="1" t="s">
        <v>40</v>
      </c>
      <c r="E3" s="1" t="s">
        <v>42</v>
      </c>
      <c r="F3" s="1" t="s">
        <v>48</v>
      </c>
    </row>
    <row r="4" spans="1:8" x14ac:dyDescent="0.15">
      <c r="A4" s="1">
        <v>13</v>
      </c>
      <c r="B4" s="1" t="s">
        <v>440</v>
      </c>
      <c r="C4" s="6">
        <f>SUMPRODUCT((RTFPir!$A$4:$A$1084=13)*1,SVir!$N$4:$N$1084,RTFPir!$H$4:$H$1084)</f>
        <v>0.21722965986078516</v>
      </c>
      <c r="D4" s="6">
        <f>SUMPRODUCT((logKir!$A$4:$A$1084=13)*1,SVir!$N$4:$N$1084,SKir!$N$4:$N$1084,logKir!$N$4:$N$1084-logHir!$N$4:$N$1084)</f>
        <v>-5.7221578586602963E-2</v>
      </c>
      <c r="E4" s="6">
        <f>SUMPRODUCT((logQir!$A$4:$A$1084=13)*1,SVir!$N$4:$N$1084,SLir!$N$4:$N$1084,logQir!$H$4:$H$1084)</f>
        <v>0.14733885067267538</v>
      </c>
      <c r="F4" s="6">
        <f t="shared" ref="F4:F50" si="0">SUM(C4:E4)</f>
        <v>0.30734693194685758</v>
      </c>
      <c r="H4" s="6"/>
    </row>
    <row r="5" spans="1:8" x14ac:dyDescent="0.15">
      <c r="A5" s="1">
        <v>25</v>
      </c>
      <c r="B5" s="1" t="s">
        <v>424</v>
      </c>
      <c r="C5" s="6">
        <f>SUMPRODUCT((RTFPir!$A$4:$A$1084=25)*1,SVir!$N$4:$N$1084,RTFPir!$H$4:$H$1084)</f>
        <v>0.11936430595368291</v>
      </c>
      <c r="D5" s="6">
        <f>SUMPRODUCT((logKir!$A$4:$A$1084=25)*1,SVir!$N$4:$N$1084,SKir!$N$4:$N$1084,logKir!$N$4:$N$1084-logHir!$N$4:$N$1084)</f>
        <v>9.2784084529342531E-2</v>
      </c>
      <c r="E5" s="6">
        <f>SUMPRODUCT((logQir!$A$4:$A$1084=25)*1,SVir!$N$4:$N$1084,SLir!$N$4:$N$1084,logQir!$H$4:$H$1084)</f>
        <v>1.934006171611103E-2</v>
      </c>
      <c r="F5" s="6">
        <f t="shared" si="0"/>
        <v>0.23148845219913647</v>
      </c>
      <c r="H5" s="6"/>
    </row>
    <row r="6" spans="1:8" x14ac:dyDescent="0.15">
      <c r="A6" s="1">
        <v>14</v>
      </c>
      <c r="B6" s="1" t="s">
        <v>278</v>
      </c>
      <c r="C6" s="6">
        <f>SUMPRODUCT((RTFPir!$A$4:$A$1084=14)*1,SVir!$N$4:$N$1084,RTFPir!$H$4:$H$1084)</f>
        <v>4.3917490355371444E-2</v>
      </c>
      <c r="D6" s="6">
        <f>SUMPRODUCT((logKir!$A$4:$A$1084=14)*1,SVir!$N$4:$N$1084,SKir!$N$4:$N$1084,logKir!$N$4:$N$1084-logHir!$N$4:$N$1084)</f>
        <v>4.897266775431508E-2</v>
      </c>
      <c r="E6" s="6">
        <f>SUMPRODUCT((logQir!$A$4:$A$1084=14)*1,SVir!$N$4:$N$1084,SLir!$N$4:$N$1084,logQir!$H$4:$H$1084)</f>
        <v>6.8558336123752256E-2</v>
      </c>
      <c r="F6" s="6">
        <f t="shared" si="0"/>
        <v>0.16144849423343877</v>
      </c>
      <c r="H6" s="6"/>
    </row>
    <row r="7" spans="1:8" x14ac:dyDescent="0.15">
      <c r="A7" s="1">
        <v>23</v>
      </c>
      <c r="B7" s="1" t="s">
        <v>425</v>
      </c>
      <c r="C7" s="6">
        <f>SUMPRODUCT((RTFPir!$A$4:$A$1084=23)*1,SVir!$N$4:$N$1084,RTFPir!$H$4:$H$1084)</f>
        <v>8.4582618476838276E-2</v>
      </c>
      <c r="D7" s="6">
        <f>SUMPRODUCT((logKir!$A$4:$A$1084=23)*1,SVir!$N$4:$N$1084,SKir!$N$4:$N$1084,logKir!$N$4:$N$1084-logHir!$N$4:$N$1084)</f>
        <v>3.3500494083074657E-2</v>
      </c>
      <c r="E7" s="6">
        <f>SUMPRODUCT((logQir!$A$4:$A$1084=23)*1,SVir!$N$4:$N$1084,SLir!$N$4:$N$1084,logQir!$H$4:$H$1084)</f>
        <v>4.1672739630023672E-2</v>
      </c>
      <c r="F7" s="6">
        <f t="shared" si="0"/>
        <v>0.1597558521899366</v>
      </c>
      <c r="H7" s="6"/>
    </row>
    <row r="8" spans="1:8" x14ac:dyDescent="0.15">
      <c r="A8" s="1">
        <v>27</v>
      </c>
      <c r="B8" s="1" t="s">
        <v>423</v>
      </c>
      <c r="C8" s="6">
        <f>SUMPRODUCT((RTFPir!$A$4:$A$1084=27)*1,SVir!$N$4:$N$1084,RTFPir!$H$4:$H$1084)</f>
        <v>6.2826101234060294E-2</v>
      </c>
      <c r="D8" s="6">
        <f>SUMPRODUCT((logKir!$A$4:$A$1084=27)*1,SVir!$N$4:$N$1084,SKir!$N$4:$N$1084,logKir!$N$4:$N$1084-logHir!$N$4:$N$1084)</f>
        <v>-1.4716019315599835E-2</v>
      </c>
      <c r="E8" s="6">
        <f>SUMPRODUCT((logQir!$A$4:$A$1084=27)*1,SVir!$N$4:$N$1084,SLir!$N$4:$N$1084,logQir!$H$4:$H$1084)</f>
        <v>7.7844297945313529E-2</v>
      </c>
      <c r="F8" s="6">
        <f t="shared" si="0"/>
        <v>0.125954379863774</v>
      </c>
      <c r="H8" s="6"/>
    </row>
    <row r="9" spans="1:8" x14ac:dyDescent="0.15">
      <c r="A9" s="1">
        <v>28</v>
      </c>
      <c r="B9" s="1" t="s">
        <v>147</v>
      </c>
      <c r="C9" s="6">
        <f>SUMPRODUCT((RTFPir!$A$4:$A$1084=28)*1,SVir!$N$4:$N$1084,RTFPir!$H$4:$H$1084)</f>
        <v>4.8251960889083012E-2</v>
      </c>
      <c r="D9" s="6">
        <f>SUMPRODUCT((logKir!$A$4:$A$1084=28)*1,SVir!$N$4:$N$1084,SKir!$N$4:$N$1084,logKir!$N$4:$N$1084-logHir!$N$4:$N$1084)</f>
        <v>3.8979840769031028E-2</v>
      </c>
      <c r="E9" s="6">
        <f>SUMPRODUCT((logQir!$A$4:$A$1084=28)*1,SVir!$N$4:$N$1084,SLir!$N$4:$N$1084,logQir!$H$4:$H$1084)</f>
        <v>3.869771300631826E-2</v>
      </c>
      <c r="F9" s="6">
        <f t="shared" si="0"/>
        <v>0.12592951466443231</v>
      </c>
      <c r="H9" s="6"/>
    </row>
    <row r="10" spans="1:8" x14ac:dyDescent="0.15">
      <c r="A10" s="1">
        <v>44</v>
      </c>
      <c r="B10" s="1" t="s">
        <v>426</v>
      </c>
      <c r="C10" s="6">
        <f>SUMPRODUCT((RTFPir!$A$4:$A$1084=44)*1,SVir!$N$4:$N$1084,RTFPir!$H$4:$H$1084)</f>
        <v>4.4871843074508505E-2</v>
      </c>
      <c r="D10" s="6">
        <f>SUMPRODUCT((logKir!$A$4:$A$1084=44)*1,SVir!$N$4:$N$1084,SKir!$N$4:$N$1084,logKir!$N$4:$N$1084-logHir!$N$4:$N$1084)</f>
        <v>5.9866782981685386E-2</v>
      </c>
      <c r="E10" s="6">
        <f>SUMPRODUCT((logQir!$A$4:$A$1084=44)*1,SVir!$N$4:$N$1084,SLir!$N$4:$N$1084,logQir!$H$4:$H$1084)</f>
        <v>1.6641814696396303E-2</v>
      </c>
      <c r="F10" s="6">
        <f t="shared" si="0"/>
        <v>0.12138044075259019</v>
      </c>
      <c r="H10" s="6"/>
    </row>
    <row r="11" spans="1:8" x14ac:dyDescent="0.15">
      <c r="A11" s="1">
        <v>12</v>
      </c>
      <c r="B11" s="1" t="s">
        <v>100</v>
      </c>
      <c r="C11" s="6">
        <f>SUMPRODUCT((RTFPir!$A$4:$A$1084=12)*1,SVir!$N$4:$N$1084,RTFPir!$H$4:$H$1084)</f>
        <v>2.8976671457386641E-2</v>
      </c>
      <c r="D11" s="6">
        <f>SUMPRODUCT((logKir!$A$4:$A$1084=12)*1,SVir!$N$4:$N$1084,SKir!$N$4:$N$1084,logKir!$N$4:$N$1084-logHir!$N$4:$N$1084)</f>
        <v>5.5856272375991375E-2</v>
      </c>
      <c r="E11" s="6">
        <f>SUMPRODUCT((logQir!$A$4:$A$1084=12)*1,SVir!$N$4:$N$1084,SLir!$N$4:$N$1084,logQir!$H$4:$H$1084)</f>
        <v>2.8201888196744542E-2</v>
      </c>
      <c r="F11" s="6">
        <f t="shared" si="0"/>
        <v>0.11303483203012256</v>
      </c>
      <c r="H11" s="6"/>
    </row>
    <row r="12" spans="1:8" x14ac:dyDescent="0.15">
      <c r="A12" s="1">
        <v>26</v>
      </c>
      <c r="B12" s="1" t="s">
        <v>344</v>
      </c>
      <c r="C12" s="6">
        <f>SUMPRODUCT((RTFPir!$A$4:$A$1084=26)*1,SVir!$N$4:$N$1084,RTFPir!$H$4:$H$1084)</f>
        <v>6.1611902671219958E-2</v>
      </c>
      <c r="D12" s="6">
        <f>SUMPRODUCT((logKir!$A$4:$A$1084=26)*1,SVir!$N$4:$N$1084,SKir!$N$4:$N$1084,logKir!$N$4:$N$1084-logHir!$N$4:$N$1084)</f>
        <v>-9.8312267634411855E-3</v>
      </c>
      <c r="E12" s="6">
        <f>SUMPRODUCT((logQir!$A$4:$A$1084=26)*1,SVir!$N$4:$N$1084,SLir!$N$4:$N$1084,logQir!$H$4:$H$1084)</f>
        <v>4.7625029862985738E-2</v>
      </c>
      <c r="F12" s="6">
        <f t="shared" si="0"/>
        <v>9.9405705770764519E-2</v>
      </c>
      <c r="H12" s="6"/>
    </row>
    <row r="13" spans="1:8" x14ac:dyDescent="0.15">
      <c r="A13" s="1">
        <v>34</v>
      </c>
      <c r="B13" s="1" t="s">
        <v>427</v>
      </c>
      <c r="C13" s="6">
        <f>SUMPRODUCT((RTFPir!$A$4:$A$1084=34)*1,SVir!$N$4:$N$1084,RTFPir!$H$4:$H$1084)</f>
        <v>4.8172743417480554E-2</v>
      </c>
      <c r="D13" s="6">
        <f>SUMPRODUCT((logKir!$A$4:$A$1084=34)*1,SVir!$N$4:$N$1084,SKir!$N$4:$N$1084,logKir!$N$4:$N$1084-logHir!$N$4:$N$1084)</f>
        <v>-1.8719386971613962E-3</v>
      </c>
      <c r="E13" s="6">
        <f>SUMPRODUCT((logQir!$A$4:$A$1084=34)*1,SVir!$N$4:$N$1084,SLir!$N$4:$N$1084,logQir!$H$4:$H$1084)</f>
        <v>4.9674812575976508E-2</v>
      </c>
      <c r="F13" s="6">
        <f t="shared" si="0"/>
        <v>9.5975617296295668E-2</v>
      </c>
      <c r="H13" s="6"/>
    </row>
    <row r="14" spans="1:8" x14ac:dyDescent="0.15">
      <c r="A14" s="1">
        <v>9</v>
      </c>
      <c r="B14" s="1" t="s">
        <v>275</v>
      </c>
      <c r="C14" s="6">
        <f>SUMPRODUCT((RTFPir!$A$4:$A$1084=9)*1,SVir!$N$4:$N$1084,RTFPir!$H$4:$H$1084)</f>
        <v>5.4787790039378316E-2</v>
      </c>
      <c r="D14" s="6">
        <f>SUMPRODUCT((logKir!$A$4:$A$1084=9)*1,SVir!$N$4:$N$1084,SKir!$N$4:$N$1084,logKir!$N$4:$N$1084-logHir!$N$4:$N$1084)</f>
        <v>2.5179197966098642E-2</v>
      </c>
      <c r="E14" s="6">
        <f>SUMPRODUCT((logQir!$A$4:$A$1084=9)*1,SVir!$N$4:$N$1084,SLir!$N$4:$N$1084,logQir!$H$4:$H$1084)</f>
        <v>1.5693005337270079E-2</v>
      </c>
      <c r="F14" s="6">
        <f t="shared" si="0"/>
        <v>9.5659993342747038E-2</v>
      </c>
      <c r="H14" s="6"/>
    </row>
    <row r="15" spans="1:8" x14ac:dyDescent="0.15">
      <c r="A15" s="1">
        <v>24</v>
      </c>
      <c r="B15" s="1" t="s">
        <v>428</v>
      </c>
      <c r="C15" s="6">
        <f>SUMPRODUCT((RTFPir!$A$4:$A$1084=24)*1,SVir!$N$4:$N$1084,RTFPir!$H$4:$H$1084)</f>
        <v>2.1626766384165878E-2</v>
      </c>
      <c r="D15" s="6">
        <f>SUMPRODUCT((logKir!$A$4:$A$1084=24)*1,SVir!$N$4:$N$1084,SKir!$N$4:$N$1084,logKir!$N$4:$N$1084-logHir!$N$4:$N$1084)</f>
        <v>7.2883999964080293E-2</v>
      </c>
      <c r="E15" s="6">
        <f>SUMPRODUCT((logQir!$A$4:$A$1084=24)*1,SVir!$N$4:$N$1084,SLir!$N$4:$N$1084,logQir!$H$4:$H$1084)</f>
        <v>-2.7856996411757093E-3</v>
      </c>
      <c r="F15" s="6">
        <f t="shared" si="0"/>
        <v>9.1725066707070466E-2</v>
      </c>
      <c r="H15" s="6"/>
    </row>
    <row r="16" spans="1:8" x14ac:dyDescent="0.15">
      <c r="A16" s="1">
        <v>17</v>
      </c>
      <c r="B16" s="1" t="s">
        <v>281</v>
      </c>
      <c r="C16" s="6">
        <f>SUMPRODUCT((RTFPir!$A$4:$A$1084=17)*1,SVir!$N$4:$N$1084,RTFPir!$H$4:$H$1084)</f>
        <v>6.2990953696137218E-3</v>
      </c>
      <c r="D16" s="6">
        <f>SUMPRODUCT((logKir!$A$4:$A$1084=17)*1,SVir!$N$4:$N$1084,SKir!$N$4:$N$1084,logKir!$N$4:$N$1084-logHir!$N$4:$N$1084)</f>
        <v>5.3014420746150023E-2</v>
      </c>
      <c r="E16" s="6">
        <f>SUMPRODUCT((logQir!$A$4:$A$1084=17)*1,SVir!$N$4:$N$1084,SLir!$N$4:$N$1084,logQir!$H$4:$H$1084)</f>
        <v>2.8510824107040006E-2</v>
      </c>
      <c r="F16" s="6">
        <f t="shared" si="0"/>
        <v>8.7824340222803748E-2</v>
      </c>
      <c r="H16" s="6"/>
    </row>
    <row r="17" spans="1:8" x14ac:dyDescent="0.15">
      <c r="A17" s="1">
        <v>8</v>
      </c>
      <c r="B17" s="1" t="s">
        <v>84</v>
      </c>
      <c r="C17" s="6">
        <f>SUMPRODUCT((RTFPir!$A$4:$A$1084=8)*1,SVir!$N$4:$N$1084,RTFPir!$H$4:$H$1084)</f>
        <v>-2.5497819906653563E-3</v>
      </c>
      <c r="D17" s="6">
        <f>SUMPRODUCT((logKir!$A$4:$A$1084=8)*1,SVir!$N$4:$N$1084,SKir!$N$4:$N$1084,logKir!$N$4:$N$1084-logHir!$N$4:$N$1084)</f>
        <v>7.6093227175282496E-2</v>
      </c>
      <c r="E17" s="6">
        <f>SUMPRODUCT((logQir!$A$4:$A$1084=8)*1,SVir!$N$4:$N$1084,SLir!$N$4:$N$1084,logQir!$H$4:$H$1084)</f>
        <v>1.0875600457381585E-2</v>
      </c>
      <c r="F17" s="6">
        <f t="shared" si="0"/>
        <v>8.441904564199873E-2</v>
      </c>
      <c r="H17" s="6"/>
    </row>
    <row r="18" spans="1:8" x14ac:dyDescent="0.15">
      <c r="A18" s="1">
        <v>22</v>
      </c>
      <c r="B18" s="1" t="s">
        <v>133</v>
      </c>
      <c r="C18" s="6">
        <f>SUMPRODUCT((RTFPir!$A$4:$A$1084=22)*1,SVir!$N$4:$N$1084,RTFPir!$H$4:$H$1084)</f>
        <v>5.4104073084024283E-2</v>
      </c>
      <c r="D18" s="6">
        <f>SUMPRODUCT((logKir!$A$4:$A$1084=22)*1,SVir!$N$4:$N$1084,SKir!$N$4:$N$1084,logKir!$N$4:$N$1084-logHir!$N$4:$N$1084)</f>
        <v>1.3679798683659714E-2</v>
      </c>
      <c r="E18" s="6">
        <f>SUMPRODUCT((logQir!$A$4:$A$1084=22)*1,SVir!$N$4:$N$1084,SLir!$N$4:$N$1084,logQir!$H$4:$H$1084)</f>
        <v>1.3157481623751315E-2</v>
      </c>
      <c r="F18" s="6">
        <f t="shared" si="0"/>
        <v>8.0941353391435308E-2</v>
      </c>
      <c r="H18" s="6"/>
    </row>
    <row r="19" spans="1:8" x14ac:dyDescent="0.15">
      <c r="A19" s="1">
        <v>33</v>
      </c>
      <c r="B19" s="1" t="s">
        <v>306</v>
      </c>
      <c r="C19" s="6">
        <f>SUMPRODUCT((RTFPir!$A$4:$A$1084=33)*1,SVir!$N$4:$N$1084,RTFPir!$H$4:$H$1084)</f>
        <v>7.276049534985056E-3</v>
      </c>
      <c r="D19" s="6">
        <f>SUMPRODUCT((logKir!$A$4:$A$1084=33)*1,SVir!$N$4:$N$1084,SKir!$N$4:$N$1084,logKir!$N$4:$N$1084-logHir!$N$4:$N$1084)</f>
        <v>4.8912900591147897E-2</v>
      </c>
      <c r="E19" s="6">
        <f>SUMPRODUCT((logQir!$A$4:$A$1084=33)*1,SVir!$N$4:$N$1084,SLir!$N$4:$N$1084,logQir!$H$4:$H$1084)</f>
        <v>2.0840086057066942E-2</v>
      </c>
      <c r="F19" s="6">
        <f t="shared" si="0"/>
        <v>7.7029036183199895E-2</v>
      </c>
      <c r="H19" s="6"/>
    </row>
    <row r="20" spans="1:8" x14ac:dyDescent="0.15">
      <c r="A20" s="1">
        <v>16</v>
      </c>
      <c r="B20" s="1" t="s">
        <v>110</v>
      </c>
      <c r="C20" s="6">
        <f>SUMPRODUCT((RTFPir!$A$4:$A$1084=16)*1,SVir!$N$4:$N$1084,RTFPir!$H$4:$H$1084)</f>
        <v>-1.6369657540150802E-2</v>
      </c>
      <c r="D20" s="6">
        <f>SUMPRODUCT((logKir!$A$4:$A$1084=16)*1,SVir!$N$4:$N$1084,SKir!$N$4:$N$1084,logKir!$N$4:$N$1084-logHir!$N$4:$N$1084)</f>
        <v>7.4476941707238883E-2</v>
      </c>
      <c r="E20" s="6">
        <f>SUMPRODUCT((logQir!$A$4:$A$1084=16)*1,SVir!$N$4:$N$1084,SLir!$N$4:$N$1084,logQir!$H$4:$H$1084)</f>
        <v>1.3328130914883168E-2</v>
      </c>
      <c r="F20" s="6">
        <f t="shared" si="0"/>
        <v>7.1435415081971251E-2</v>
      </c>
      <c r="H20" s="6"/>
    </row>
    <row r="21" spans="1:8" x14ac:dyDescent="0.15">
      <c r="A21" s="1">
        <v>38</v>
      </c>
      <c r="B21" s="1" t="s">
        <v>317</v>
      </c>
      <c r="C21" s="6">
        <f>SUMPRODUCT((RTFPir!$A$4:$A$1084=38)*1,SVir!$N$4:$N$1084,RTFPir!$H$4:$H$1084)</f>
        <v>5.8365936963549796E-2</v>
      </c>
      <c r="D21" s="6">
        <f>SUMPRODUCT((logKir!$A$4:$A$1084=38)*1,SVir!$N$4:$N$1084,SKir!$N$4:$N$1084,logKir!$N$4:$N$1084-logHir!$N$4:$N$1084)</f>
        <v>-1.1937958507495657E-2</v>
      </c>
      <c r="E21" s="6">
        <f>SUMPRODUCT((logQir!$A$4:$A$1084=38)*1,SVir!$N$4:$N$1084,SLir!$N$4:$N$1084,logQir!$H$4:$H$1084)</f>
        <v>2.247678185869343E-2</v>
      </c>
      <c r="F21" s="6">
        <f t="shared" si="0"/>
        <v>6.8904760314747571E-2</v>
      </c>
      <c r="H21" s="6"/>
    </row>
    <row r="22" spans="1:8" x14ac:dyDescent="0.15">
      <c r="A22" s="1">
        <v>7</v>
      </c>
      <c r="B22" s="1" t="s">
        <v>429</v>
      </c>
      <c r="C22" s="6">
        <f>SUMPRODUCT((RTFPir!$A$4:$A$1084=7)*1,SVir!$N$4:$N$1084,RTFPir!$H$4:$H$1084)</f>
        <v>3.2256807257916187E-2</v>
      </c>
      <c r="D22" s="6">
        <f>SUMPRODUCT((logKir!$A$4:$A$1084=7)*1,SVir!$N$4:$N$1084,SKir!$N$4:$N$1084,logKir!$N$4:$N$1084-logHir!$N$4:$N$1084)</f>
        <v>3.2155205177146887E-2</v>
      </c>
      <c r="E22" s="6">
        <f>SUMPRODUCT((logQir!$A$4:$A$1084=7)*1,SVir!$N$4:$N$1084,SLir!$N$4:$N$1084,logQir!$H$4:$H$1084)</f>
        <v>3.5384057474524468E-4</v>
      </c>
      <c r="F22" s="6">
        <f t="shared" si="0"/>
        <v>6.4765853009808319E-2</v>
      </c>
      <c r="H22" s="6"/>
    </row>
    <row r="23" spans="1:8" x14ac:dyDescent="0.15">
      <c r="A23" s="1">
        <v>18</v>
      </c>
      <c r="B23" s="1" t="s">
        <v>283</v>
      </c>
      <c r="C23" s="6">
        <f>SUMPRODUCT((RTFPir!$A$4:$A$1084=18)*1,SVir!$N$4:$N$1084,RTFPir!$H$4:$H$1084)</f>
        <v>-3.1131242861892446E-2</v>
      </c>
      <c r="D23" s="6">
        <f>SUMPRODUCT((logKir!$A$4:$A$1084=18)*1,SVir!$N$4:$N$1084,SKir!$N$4:$N$1084,logKir!$N$4:$N$1084-logHir!$N$4:$N$1084)</f>
        <v>7.9548213116225786E-2</v>
      </c>
      <c r="E23" s="6">
        <f>SUMPRODUCT((logQir!$A$4:$A$1084=18)*1,SVir!$N$4:$N$1084,SLir!$N$4:$N$1084,logQir!$H$4:$H$1084)</f>
        <v>1.3059501272692267E-2</v>
      </c>
      <c r="F23" s="6">
        <f t="shared" si="0"/>
        <v>6.1476471527025602E-2</v>
      </c>
      <c r="H23" s="6"/>
    </row>
    <row r="24" spans="1:8" x14ac:dyDescent="0.15">
      <c r="A24" s="1">
        <v>35</v>
      </c>
      <c r="B24" s="1" t="s">
        <v>310</v>
      </c>
      <c r="C24" s="6">
        <f>SUMPRODUCT((RTFPir!$A$4:$A$1084=35)*1,SVir!$N$4:$N$1084,RTFPir!$H$4:$H$1084)</f>
        <v>-1.1528070829441329E-2</v>
      </c>
      <c r="D24" s="6">
        <f>SUMPRODUCT((logKir!$A$4:$A$1084=35)*1,SVir!$N$4:$N$1084,SKir!$N$4:$N$1084,logKir!$N$4:$N$1084-logHir!$N$4:$N$1084)</f>
        <v>6.4110350813401842E-2</v>
      </c>
      <c r="E24" s="6">
        <f>SUMPRODUCT((logQir!$A$4:$A$1084=35)*1,SVir!$N$4:$N$1084,SLir!$N$4:$N$1084,logQir!$H$4:$H$1084)</f>
        <v>5.8289218791233235E-3</v>
      </c>
      <c r="F24" s="6">
        <f t="shared" si="0"/>
        <v>5.8411201863083836E-2</v>
      </c>
      <c r="H24" s="6"/>
    </row>
    <row r="25" spans="1:8" x14ac:dyDescent="0.15">
      <c r="A25" s="1">
        <v>1</v>
      </c>
      <c r="B25" s="1" t="s">
        <v>2</v>
      </c>
      <c r="C25" s="6">
        <f>SUMPRODUCT((RTFPir!$A$4:$A$1084=1)*1,SVir!$N$4:$N$1084,RTFPir!$H$4:$H$1084)</f>
        <v>9.1775885146447179E-3</v>
      </c>
      <c r="D25" s="6">
        <f>SUMPRODUCT((logKir!$A$4:$A$1084=1)*1,SVir!$N$4:$N$1084,SKir!$N$4:$N$1084,logKir!$N$4:$N$1084-logHir!$N$4:$N$1084)</f>
        <v>2.3776815510939242E-2</v>
      </c>
      <c r="E25" s="6">
        <f>SUMPRODUCT((logQir!$A$4:$A$1084=1)*1,SVir!$N$4:$N$1084,SLir!$N$4:$N$1084,logQir!$H$4:$H$1084)</f>
        <v>2.5014238605123362E-2</v>
      </c>
      <c r="F25" s="6">
        <f t="shared" si="0"/>
        <v>5.796864263070732E-2</v>
      </c>
      <c r="H25" s="6"/>
    </row>
    <row r="26" spans="1:8" x14ac:dyDescent="0.15">
      <c r="A26" s="1">
        <v>29</v>
      </c>
      <c r="B26" s="1" t="s">
        <v>430</v>
      </c>
      <c r="C26" s="6">
        <f>SUMPRODUCT((RTFPir!$A$4:$A$1084=29)*1,SVir!$N$4:$N$1084,RTFPir!$H$4:$H$1084)</f>
        <v>7.4412845080779602E-3</v>
      </c>
      <c r="D26" s="6">
        <f>SUMPRODUCT((logKir!$A$4:$A$1084=29)*1,SVir!$N$4:$N$1084,SKir!$N$4:$N$1084,logKir!$N$4:$N$1084-logHir!$N$4:$N$1084)</f>
        <v>1.0560462789606866E-2</v>
      </c>
      <c r="E26" s="6">
        <f>SUMPRODUCT((logQir!$A$4:$A$1084=29)*1,SVir!$N$4:$N$1084,SLir!$N$4:$N$1084,logQir!$H$4:$H$1084)</f>
        <v>3.6989847746450963E-2</v>
      </c>
      <c r="F26" s="6">
        <f t="shared" si="0"/>
        <v>5.499159504413579E-2</v>
      </c>
      <c r="H26" s="6"/>
    </row>
    <row r="27" spans="1:8" x14ac:dyDescent="0.15">
      <c r="A27" s="1">
        <v>40</v>
      </c>
      <c r="B27" s="1" t="s">
        <v>431</v>
      </c>
      <c r="C27" s="6">
        <f>SUMPRODUCT((RTFPir!$A$4:$A$1084=40)*1,SVir!$N$4:$N$1084,RTFPir!$H$4:$H$1084)</f>
        <v>1.5647111289400592E-2</v>
      </c>
      <c r="D27" s="6">
        <f>SUMPRODUCT((logKir!$A$4:$A$1084=40)*1,SVir!$N$4:$N$1084,SKir!$N$4:$N$1084,logKir!$N$4:$N$1084-logHir!$N$4:$N$1084)</f>
        <v>-1.486279881236097E-2</v>
      </c>
      <c r="E27" s="6">
        <f>SUMPRODUCT((logQir!$A$4:$A$1084=40)*1,SVir!$N$4:$N$1084,SLir!$N$4:$N$1084,logQir!$H$4:$H$1084)</f>
        <v>4.067321869831142E-2</v>
      </c>
      <c r="F27" s="6">
        <f t="shared" si="0"/>
        <v>4.1457531175351045E-2</v>
      </c>
      <c r="H27" s="6"/>
    </row>
    <row r="28" spans="1:8" x14ac:dyDescent="0.15">
      <c r="A28" s="1">
        <v>10</v>
      </c>
      <c r="B28" s="1" t="s">
        <v>92</v>
      </c>
      <c r="C28" s="6">
        <f>SUMPRODUCT((RTFPir!$A$4:$A$1084=10)*1,SVir!$N$4:$N$1084,RTFPir!$H$4:$H$1084)</f>
        <v>-3.5748603997470853E-3</v>
      </c>
      <c r="D28" s="6">
        <f>SUMPRODUCT((logKir!$A$4:$A$1084=10)*1,SVir!$N$4:$N$1084,SKir!$N$4:$N$1084,logKir!$N$4:$N$1084-logHir!$N$4:$N$1084)</f>
        <v>1.612065091128791E-2</v>
      </c>
      <c r="E28" s="6">
        <f>SUMPRODUCT((logQir!$A$4:$A$1084=10)*1,SVir!$N$4:$N$1084,SLir!$N$4:$N$1084,logQir!$H$4:$H$1084)</f>
        <v>1.5652603488833464E-2</v>
      </c>
      <c r="F28" s="6">
        <f t="shared" si="0"/>
        <v>2.8198394000374289E-2</v>
      </c>
      <c r="H28" s="6"/>
    </row>
    <row r="29" spans="1:8" x14ac:dyDescent="0.15">
      <c r="A29" s="1">
        <v>36</v>
      </c>
      <c r="B29" s="1" t="s">
        <v>313</v>
      </c>
      <c r="C29" s="6">
        <f>SUMPRODUCT((RTFPir!$A$4:$A$1084=36)*1,SVir!$N$4:$N$1084,RTFPir!$H$4:$H$1084)</f>
        <v>-4.8974070074912848E-2</v>
      </c>
      <c r="D29" s="6">
        <f>SUMPRODUCT((logKir!$A$4:$A$1084=36)*1,SVir!$N$4:$N$1084,SKir!$N$4:$N$1084,logKir!$N$4:$N$1084-logHir!$N$4:$N$1084)</f>
        <v>3.3077956301623884E-2</v>
      </c>
      <c r="E29" s="6">
        <f>SUMPRODUCT((logQir!$A$4:$A$1084=36)*1,SVir!$N$4:$N$1084,SLir!$N$4:$N$1084,logQir!$H$4:$H$1084)</f>
        <v>3.5428326384944295E-2</v>
      </c>
      <c r="F29" s="6">
        <f t="shared" si="0"/>
        <v>1.9532212611655331E-2</v>
      </c>
      <c r="H29" s="6"/>
    </row>
    <row r="30" spans="1:8" x14ac:dyDescent="0.15">
      <c r="A30" s="1">
        <v>4</v>
      </c>
      <c r="B30" s="1" t="s">
        <v>261</v>
      </c>
      <c r="C30" s="6">
        <f>SUMPRODUCT((RTFPir!$A$4:$A$1084=4)*1,SVir!$N$4:$N$1084,RTFPir!$H$4:$H$1084)</f>
        <v>-3.7607833349424608E-2</v>
      </c>
      <c r="D30" s="6">
        <f>SUMPRODUCT((logKir!$A$4:$A$1084=4)*1,SVir!$N$4:$N$1084,SKir!$N$4:$N$1084,logKir!$N$4:$N$1084-logHir!$N$4:$N$1084)</f>
        <v>2.6797156236485813E-2</v>
      </c>
      <c r="E30" s="6">
        <f>SUMPRODUCT((logQir!$A$4:$A$1084=4)*1,SVir!$N$4:$N$1084,SLir!$N$4:$N$1084,logQir!$H$4:$H$1084)</f>
        <v>2.9326304406497711E-2</v>
      </c>
      <c r="F30" s="6">
        <f t="shared" si="0"/>
        <v>1.8515627293558917E-2</v>
      </c>
      <c r="H30" s="6"/>
    </row>
    <row r="31" spans="1:8" x14ac:dyDescent="0.15">
      <c r="A31" s="1">
        <v>20</v>
      </c>
      <c r="B31" s="1" t="s">
        <v>432</v>
      </c>
      <c r="C31" s="6">
        <f>SUMPRODUCT((RTFPir!$A$4:$A$1084=20)*1,SVir!$N$4:$N$1084,RTFPir!$H$4:$H$1084)</f>
        <v>-3.417919055666363E-2</v>
      </c>
      <c r="D31" s="6">
        <f>SUMPRODUCT((logKir!$A$4:$A$1084=20)*1,SVir!$N$4:$N$1084,SKir!$N$4:$N$1084,logKir!$N$4:$N$1084-logHir!$N$4:$N$1084)</f>
        <v>2.9789861284569424E-2</v>
      </c>
      <c r="E31" s="6">
        <f>SUMPRODUCT((logQir!$A$4:$A$1084=20)*1,SVir!$N$4:$N$1084,SLir!$N$4:$N$1084,logQir!$H$4:$H$1084)</f>
        <v>1.4841497719662092E-2</v>
      </c>
      <c r="F31" s="6">
        <f t="shared" si="0"/>
        <v>1.0452168447567887E-2</v>
      </c>
      <c r="H31" s="6"/>
    </row>
    <row r="32" spans="1:8" x14ac:dyDescent="0.15">
      <c r="A32" s="1">
        <v>37</v>
      </c>
      <c r="B32" s="1" t="s">
        <v>433</v>
      </c>
      <c r="C32" s="6">
        <f>SUMPRODUCT((RTFPir!$A$4:$A$1084=37)*1,SVir!$N$4:$N$1084,RTFPir!$H$4:$H$1084)</f>
        <v>-1.7941385172468197E-2</v>
      </c>
      <c r="D32" s="6">
        <f>SUMPRODUCT((logKir!$A$4:$A$1084=37)*1,SVir!$N$4:$N$1084,SKir!$N$4:$N$1084,logKir!$N$4:$N$1084-logHir!$N$4:$N$1084)</f>
        <v>-1.5712457391215379E-2</v>
      </c>
      <c r="E32" s="6">
        <f>SUMPRODUCT((logQir!$A$4:$A$1084=37)*1,SVir!$N$4:$N$1084,SLir!$N$4:$N$1084,logQir!$H$4:$H$1084)</f>
        <v>3.9198177867900592E-2</v>
      </c>
      <c r="F32" s="6">
        <f t="shared" si="0"/>
        <v>5.5443353042170171E-3</v>
      </c>
      <c r="H32" s="6"/>
    </row>
    <row r="33" spans="1:8" x14ac:dyDescent="0.15">
      <c r="A33" s="1">
        <v>30</v>
      </c>
      <c r="B33" s="1" t="s">
        <v>434</v>
      </c>
      <c r="C33" s="6">
        <f>SUMPRODUCT((RTFPir!$A$4:$A$1084=30)*1,SVir!$N$4:$N$1084,RTFPir!$H$4:$H$1084)</f>
        <v>-2.2623361827353576E-2</v>
      </c>
      <c r="D33" s="6">
        <f>SUMPRODUCT((logKir!$A$4:$A$1084=30)*1,SVir!$N$4:$N$1084,SKir!$N$4:$N$1084,logKir!$N$4:$N$1084-logHir!$N$4:$N$1084)</f>
        <v>2.9036862062385455E-2</v>
      </c>
      <c r="E33" s="6">
        <f>SUMPRODUCT((logQir!$A$4:$A$1084=30)*1,SVir!$N$4:$N$1084,SLir!$N$4:$N$1084,logQir!$H$4:$H$1084)</f>
        <v>-3.6815621650062779E-3</v>
      </c>
      <c r="F33" s="6">
        <f t="shared" si="0"/>
        <v>2.7319380700256005E-3</v>
      </c>
      <c r="H33" s="6"/>
    </row>
    <row r="34" spans="1:8" x14ac:dyDescent="0.15">
      <c r="A34" s="1">
        <v>15</v>
      </c>
      <c r="B34" s="1" t="s">
        <v>107</v>
      </c>
      <c r="C34" s="6">
        <f>SUMPRODUCT((RTFPir!$A$4:$A$1084=15)*1,SVir!$N$4:$N$1084,RTFPir!$H$4:$H$1084)</f>
        <v>-6.7359780394743399E-2</v>
      </c>
      <c r="D34" s="6">
        <f>SUMPRODUCT((logKir!$A$4:$A$1084=15)*1,SVir!$N$4:$N$1084,SKir!$N$4:$N$1084,logKir!$N$4:$N$1084-logHir!$N$4:$N$1084)</f>
        <v>6.740509788730735E-2</v>
      </c>
      <c r="E34" s="6">
        <f>SUMPRODUCT((logQir!$A$4:$A$1084=15)*1,SVir!$N$4:$N$1084,SLir!$N$4:$N$1084,logQir!$H$4:$H$1084)</f>
        <v>4.5797742764167493E-4</v>
      </c>
      <c r="F34" s="6">
        <f t="shared" si="0"/>
        <v>5.0329492020562594E-4</v>
      </c>
      <c r="H34" s="6"/>
    </row>
    <row r="35" spans="1:8" x14ac:dyDescent="0.15">
      <c r="A35" s="1">
        <v>11</v>
      </c>
      <c r="B35" s="1" t="s">
        <v>435</v>
      </c>
      <c r="C35" s="6">
        <f>SUMPRODUCT((RTFPir!$A$4:$A$1084=11)*1,SVir!$N$4:$N$1084,RTFPir!$H$4:$H$1084)</f>
        <v>-2.6349166694489422E-3</v>
      </c>
      <c r="D35" s="6">
        <f>SUMPRODUCT((logKir!$A$4:$A$1084=11)*1,SVir!$N$4:$N$1084,SKir!$N$4:$N$1084,logKir!$N$4:$N$1084-logHir!$N$4:$N$1084)</f>
        <v>-2.3264251061973405E-2</v>
      </c>
      <c r="E35" s="6">
        <f>SUMPRODUCT((logQir!$A$4:$A$1084=11)*1,SVir!$N$4:$N$1084,SLir!$N$4:$N$1084,logQir!$H$4:$H$1084)</f>
        <v>2.5910594257546656E-2</v>
      </c>
      <c r="F35" s="6">
        <f t="shared" si="0"/>
        <v>1.1426526124309194E-5</v>
      </c>
      <c r="H35" s="6"/>
    </row>
    <row r="36" spans="1:8" x14ac:dyDescent="0.15">
      <c r="A36" s="1">
        <v>21</v>
      </c>
      <c r="B36" s="1" t="s">
        <v>436</v>
      </c>
      <c r="C36" s="6">
        <f>SUMPRODUCT((RTFPir!$A$4:$A$1084=21)*1,SVir!$N$4:$N$1084,RTFPir!$H$4:$H$1084)</f>
        <v>-6.0902484348815279E-3</v>
      </c>
      <c r="D36" s="6">
        <f>SUMPRODUCT((logKir!$A$4:$A$1084=21)*1,SVir!$N$4:$N$1084,SKir!$N$4:$N$1084,logKir!$N$4:$N$1084-logHir!$N$4:$N$1084)</f>
        <v>3.9235177380031695E-3</v>
      </c>
      <c r="E36" s="6">
        <f>SUMPRODUCT((logQir!$A$4:$A$1084=21)*1,SVir!$N$4:$N$1084,SLir!$N$4:$N$1084,logQir!$H$4:$H$1084)</f>
        <v>-8.6221742769455306E-3</v>
      </c>
      <c r="F36" s="6">
        <f t="shared" si="0"/>
        <v>-1.0788904973823888E-2</v>
      </c>
      <c r="H36" s="6"/>
    </row>
    <row r="37" spans="1:8" x14ac:dyDescent="0.15">
      <c r="A37" s="1">
        <v>46</v>
      </c>
      <c r="B37" s="1" t="s">
        <v>437</v>
      </c>
      <c r="C37" s="6">
        <f>SUMPRODUCT((RTFPir!$A$4:$A$1084=46)*1,SVir!$N$4:$N$1084,RTFPir!$H$4:$H$1084)</f>
        <v>-1.5760022356958996E-2</v>
      </c>
      <c r="D37" s="6">
        <f>SUMPRODUCT((logKir!$A$4:$A$1084=46)*1,SVir!$N$4:$N$1084,SKir!$N$4:$N$1084,logKir!$N$4:$N$1084-logHir!$N$4:$N$1084)</f>
        <v>-5.2443109485183222E-2</v>
      </c>
      <c r="E37" s="6">
        <f>SUMPRODUCT((logQir!$A$4:$A$1084=46)*1,SVir!$N$4:$N$1084,SLir!$N$4:$N$1084,logQir!$H$4:$H$1084)</f>
        <v>2.5620646666034343E-2</v>
      </c>
      <c r="F37" s="6">
        <f t="shared" si="0"/>
        <v>-4.2582485176107875E-2</v>
      </c>
      <c r="H37" s="6"/>
    </row>
    <row r="38" spans="1:8" x14ac:dyDescent="0.15">
      <c r="A38" s="1">
        <v>39</v>
      </c>
      <c r="B38" s="1" t="s">
        <v>319</v>
      </c>
      <c r="C38" s="6">
        <f>SUMPRODUCT((RTFPir!$A$4:$A$1084=39)*1,SVir!$N$4:$N$1084,RTFPir!$H$4:$H$1084)</f>
        <v>-4.6703746047323275E-2</v>
      </c>
      <c r="D38" s="6">
        <f>SUMPRODUCT((logKir!$A$4:$A$1084=39)*1,SVir!$N$4:$N$1084,SKir!$N$4:$N$1084,logKir!$N$4:$N$1084-logHir!$N$4:$N$1084)</f>
        <v>-2.1535251511394626E-2</v>
      </c>
      <c r="E38" s="6">
        <f>SUMPRODUCT((logQir!$A$4:$A$1084=39)*1,SVir!$N$4:$N$1084,SLir!$N$4:$N$1084,logQir!$H$4:$H$1084)</f>
        <v>2.4542741308145859E-2</v>
      </c>
      <c r="F38" s="6">
        <f t="shared" si="0"/>
        <v>-4.3696256250572038E-2</v>
      </c>
      <c r="H38" s="6"/>
    </row>
    <row r="39" spans="1:8" x14ac:dyDescent="0.15">
      <c r="A39" s="1">
        <v>41</v>
      </c>
      <c r="B39" s="1" t="s">
        <v>438</v>
      </c>
      <c r="C39" s="6">
        <f>SUMPRODUCT((RTFPir!$A$4:$A$1084=41)*1,SVir!$N$4:$N$1084,RTFPir!$H$4:$H$1084)</f>
        <v>-7.8053057959607972E-2</v>
      </c>
      <c r="D39" s="6">
        <f>SUMPRODUCT((logKir!$A$4:$A$1084=41)*1,SVir!$N$4:$N$1084,SKir!$N$4:$N$1084,logKir!$N$4:$N$1084-logHir!$N$4:$N$1084)</f>
        <v>1.286452270163768E-2</v>
      </c>
      <c r="E39" s="6">
        <f>SUMPRODUCT((logQir!$A$4:$A$1084=41)*1,SVir!$N$4:$N$1084,SLir!$N$4:$N$1084,logQir!$H$4:$H$1084)</f>
        <v>1.8661048897522535E-2</v>
      </c>
      <c r="F39" s="6">
        <f t="shared" si="0"/>
        <v>-4.6527486360447755E-2</v>
      </c>
      <c r="H39" s="6"/>
    </row>
    <row r="40" spans="1:8" x14ac:dyDescent="0.15">
      <c r="A40" s="1">
        <v>19</v>
      </c>
      <c r="B40" s="1" t="s">
        <v>120</v>
      </c>
      <c r="C40" s="6">
        <f>SUMPRODUCT((RTFPir!$A$4:$A$1084=19)*1,SVir!$N$4:$N$1084,RTFPir!$H$4:$H$1084)</f>
        <v>-8.7022106700808941E-2</v>
      </c>
      <c r="D40" s="6">
        <f>SUMPRODUCT((logKir!$A$4:$A$1084=19)*1,SVir!$N$4:$N$1084,SKir!$N$4:$N$1084,logKir!$N$4:$N$1084-logHir!$N$4:$N$1084)</f>
        <v>1.2900985290426459E-2</v>
      </c>
      <c r="E40" s="6">
        <f>SUMPRODUCT((logQir!$A$4:$A$1084=19)*1,SVir!$N$4:$N$1084,SLir!$N$4:$N$1084,logQir!$H$4:$H$1084)</f>
        <v>2.2597831290617102E-2</v>
      </c>
      <c r="F40" s="6">
        <f t="shared" si="0"/>
        <v>-5.1523290119765378E-2</v>
      </c>
      <c r="H40" s="6"/>
    </row>
    <row r="41" spans="1:8" x14ac:dyDescent="0.15">
      <c r="A41" s="1">
        <v>3</v>
      </c>
      <c r="B41" s="1" t="s">
        <v>53</v>
      </c>
      <c r="C41" s="6">
        <f>SUMPRODUCT((RTFPir!$A$4:$A$1084=3)*1,SVir!$N$4:$N$1084,RTFPir!$H$4:$H$1084)</f>
        <v>-2.9814333269558645E-2</v>
      </c>
      <c r="D41" s="6">
        <f>SUMPRODUCT((logKir!$A$4:$A$1084=3)*1,SVir!$N$4:$N$1084,SKir!$N$4:$N$1084,logKir!$N$4:$N$1084-logHir!$N$4:$N$1084)</f>
        <v>-3.6073041178558779E-2</v>
      </c>
      <c r="E41" s="6">
        <f>SUMPRODUCT((logQir!$A$4:$A$1084=3)*1,SVir!$N$4:$N$1084,SLir!$N$4:$N$1084,logQir!$H$4:$H$1084)</f>
        <v>5.9766981971275217E-3</v>
      </c>
      <c r="F41" s="6">
        <f t="shared" si="0"/>
        <v>-5.9910676250989905E-2</v>
      </c>
      <c r="H41" s="6"/>
    </row>
    <row r="42" spans="1:8" x14ac:dyDescent="0.15">
      <c r="A42" s="1">
        <v>31</v>
      </c>
      <c r="B42" s="1" t="s">
        <v>397</v>
      </c>
      <c r="C42" s="6">
        <f>SUMPRODUCT((RTFPir!$A$4:$A$1084=31)*1,SVir!$N$4:$N$1084,RTFPir!$H$4:$H$1084)</f>
        <v>-9.194395257361937E-2</v>
      </c>
      <c r="D42" s="6">
        <f>SUMPRODUCT((logKir!$A$4:$A$1084=31)*1,SVir!$N$4:$N$1084,SKir!$N$4:$N$1084,logKir!$N$4:$N$1084-logHir!$N$4:$N$1084)</f>
        <v>-2.1071603395028851E-2</v>
      </c>
      <c r="E42" s="6">
        <f>SUMPRODUCT((logQir!$A$4:$A$1084=31)*1,SVir!$N$4:$N$1084,SLir!$N$4:$N$1084,logQir!$H$4:$H$1084)</f>
        <v>4.8383450061780256E-2</v>
      </c>
      <c r="F42" s="6">
        <f t="shared" si="0"/>
        <v>-6.4632105906867965E-2</v>
      </c>
      <c r="H42" s="6"/>
    </row>
    <row r="43" spans="1:8" x14ac:dyDescent="0.15">
      <c r="A43" s="1">
        <v>45</v>
      </c>
      <c r="B43" s="1" t="s">
        <v>399</v>
      </c>
      <c r="C43" s="6">
        <f>SUMPRODUCT((RTFPir!$A$4:$A$1084=45)*1,SVir!$N$4:$N$1084,RTFPir!$H$4:$H$1084)</f>
        <v>-4.7224206965180565E-2</v>
      </c>
      <c r="D43" s="6">
        <f>SUMPRODUCT((logKir!$A$4:$A$1084=45)*1,SVir!$N$4:$N$1084,SKir!$N$4:$N$1084,logKir!$N$4:$N$1084-logHir!$N$4:$N$1084)</f>
        <v>-4.9212818365667627E-2</v>
      </c>
      <c r="E43" s="6">
        <f>SUMPRODUCT((logQir!$A$4:$A$1084=45)*1,SVir!$N$4:$N$1084,SLir!$N$4:$N$1084,logQir!$H$4:$H$1084)</f>
        <v>1.8987010639771346E-2</v>
      </c>
      <c r="F43" s="6">
        <f t="shared" si="0"/>
        <v>-7.7450014691076846E-2</v>
      </c>
      <c r="H43" s="6"/>
    </row>
    <row r="44" spans="1:8" x14ac:dyDescent="0.15">
      <c r="A44" s="1">
        <v>5</v>
      </c>
      <c r="B44" s="1" t="s">
        <v>65</v>
      </c>
      <c r="C44" s="6">
        <f>SUMPRODUCT((RTFPir!$A$4:$A$1084=5)*1,SVir!$N$4:$N$1084,RTFPir!$H$4:$H$1084)</f>
        <v>-7.4251370455675036E-2</v>
      </c>
      <c r="D44" s="6">
        <f>SUMPRODUCT((logKir!$A$4:$A$1084=5)*1,SVir!$N$4:$N$1084,SKir!$N$4:$N$1084,logKir!$N$4:$N$1084-logHir!$N$4:$N$1084)</f>
        <v>-8.3189359569091122E-3</v>
      </c>
      <c r="E44" s="6">
        <f>SUMPRODUCT((logQir!$A$4:$A$1084=5)*1,SVir!$N$4:$N$1084,SLir!$N$4:$N$1084,logQir!$H$4:$H$1084)</f>
        <v>4.9709977860886538E-3</v>
      </c>
      <c r="F44" s="6">
        <f t="shared" si="0"/>
        <v>-7.7599308626495486E-2</v>
      </c>
      <c r="H44" s="6"/>
    </row>
    <row r="45" spans="1:8" x14ac:dyDescent="0.15">
      <c r="A45" s="1">
        <v>43</v>
      </c>
      <c r="B45" s="1" t="s">
        <v>328</v>
      </c>
      <c r="C45" s="6">
        <f>SUMPRODUCT((RTFPir!$A$4:$A$1084=43)*1,SVir!$N$4:$N$1084,RTFPir!$H$4:$H$1084)</f>
        <v>-6.1832034465042013E-2</v>
      </c>
      <c r="D45" s="6">
        <f>SUMPRODUCT((logKir!$A$4:$A$1084=43)*1,SVir!$N$4:$N$1084,SKir!$N$4:$N$1084,logKir!$N$4:$N$1084-logHir!$N$4:$N$1084)</f>
        <v>-3.1876866491533727E-2</v>
      </c>
      <c r="E45" s="6">
        <f>SUMPRODUCT((logQir!$A$4:$A$1084=43)*1,SVir!$N$4:$N$1084,SLir!$N$4:$N$1084,logQir!$H$4:$H$1084)</f>
        <v>1.1564233531790351E-2</v>
      </c>
      <c r="F45" s="6">
        <f t="shared" si="0"/>
        <v>-8.2144667424785392E-2</v>
      </c>
      <c r="H45" s="6"/>
    </row>
    <row r="46" spans="1:8" x14ac:dyDescent="0.15">
      <c r="A46" s="1">
        <v>6</v>
      </c>
      <c r="B46" s="1" t="s">
        <v>73</v>
      </c>
      <c r="C46" s="6">
        <f>SUMPRODUCT((RTFPir!$A$4:$A$1084=6)*1,SVir!$N$4:$N$1084,RTFPir!$H$4:$H$1084)</f>
        <v>-6.5431606931516312E-2</v>
      </c>
      <c r="D46" s="6">
        <f>SUMPRODUCT((logKir!$A$4:$A$1084=6)*1,SVir!$N$4:$N$1084,SKir!$N$4:$N$1084,logKir!$N$4:$N$1084-logHir!$N$4:$N$1084)</f>
        <v>-2.0518074102588428E-2</v>
      </c>
      <c r="E46" s="6">
        <f>SUMPRODUCT((logQir!$A$4:$A$1084=6)*1,SVir!$N$4:$N$1084,SLir!$N$4:$N$1084,logQir!$H$4:$H$1084)</f>
        <v>1.4328502496443267E-3</v>
      </c>
      <c r="F46" s="6">
        <f t="shared" si="0"/>
        <v>-8.4516830784460414E-2</v>
      </c>
      <c r="H46" s="6"/>
    </row>
    <row r="47" spans="1:8" x14ac:dyDescent="0.15">
      <c r="A47" s="1">
        <v>32</v>
      </c>
      <c r="B47" s="1" t="s">
        <v>304</v>
      </c>
      <c r="C47" s="6">
        <f>SUMPRODUCT((RTFPir!$A$4:$A$1084=32)*1,SVir!$N$4:$N$1084,RTFPir!$H$4:$H$1084)</f>
        <v>-9.8970545680298616E-2</v>
      </c>
      <c r="D47" s="6">
        <f>SUMPRODUCT((logKir!$A$4:$A$1084=32)*1,SVir!$N$4:$N$1084,SKir!$N$4:$N$1084,logKir!$N$4:$N$1084-logHir!$N$4:$N$1084)</f>
        <v>-6.3346169037648576E-3</v>
      </c>
      <c r="E47" s="6">
        <f>SUMPRODUCT((logQir!$A$4:$A$1084=32)*1,SVir!$N$4:$N$1084,SLir!$N$4:$N$1084,logQir!$H$4:$H$1084)</f>
        <v>1.9482889329663237E-2</v>
      </c>
      <c r="F47" s="6">
        <f t="shared" si="0"/>
        <v>-8.5822273254400228E-2</v>
      </c>
      <c r="H47" s="6"/>
    </row>
    <row r="48" spans="1:8" x14ac:dyDescent="0.15">
      <c r="A48" s="1">
        <v>42</v>
      </c>
      <c r="B48" s="1" t="s">
        <v>439</v>
      </c>
      <c r="C48" s="6">
        <f>SUMPRODUCT((RTFPir!$A$4:$A$1084=42)*1,SVir!$N$4:$N$1084,RTFPir!$H$4:$H$1084)</f>
        <v>-9.7599425753825575E-2</v>
      </c>
      <c r="D48" s="6">
        <f>SUMPRODUCT((logKir!$A$4:$A$1084=42)*1,SVir!$N$4:$N$1084,SKir!$N$4:$N$1084,logKir!$N$4:$N$1084-logHir!$N$4:$N$1084)</f>
        <v>-2.2572054913061003E-2</v>
      </c>
      <c r="E48" s="6">
        <f>SUMPRODUCT((logQir!$A$4:$A$1084=42)*1,SVir!$N$4:$N$1084,SLir!$N$4:$N$1084,logQir!$H$4:$H$1084)</f>
        <v>1.860564868883471E-2</v>
      </c>
      <c r="F48" s="6">
        <f t="shared" si="0"/>
        <v>-0.10156583197805186</v>
      </c>
      <c r="H48" s="6"/>
    </row>
    <row r="49" spans="1:8" x14ac:dyDescent="0.15">
      <c r="A49" s="1">
        <v>2</v>
      </c>
      <c r="B49" s="1" t="s">
        <v>50</v>
      </c>
      <c r="C49" s="6">
        <f>SUMPRODUCT((RTFPir!$A$4:$A$1084=2)*1,SVir!$N$4:$N$1084,RTFPir!$H$4:$H$1084)</f>
        <v>-0.1287418919603153</v>
      </c>
      <c r="D49" s="6">
        <f>SUMPRODUCT((logKir!$A$4:$A$1084=2)*1,SVir!$N$4:$N$1084,SKir!$N$4:$N$1084,logKir!$N$4:$N$1084-logHir!$N$4:$N$1084)</f>
        <v>2.0475236030499073E-2</v>
      </c>
      <c r="E49" s="6">
        <f>SUMPRODUCT((logQir!$A$4:$A$1084=2)*1,SVir!$N$4:$N$1084,SLir!$N$4:$N$1084,logQir!$H$4:$H$1084)</f>
        <v>2.0882620547556137E-3</v>
      </c>
      <c r="F49" s="6">
        <f t="shared" si="0"/>
        <v>-0.10617839387506062</v>
      </c>
      <c r="H49" s="6"/>
    </row>
    <row r="50" spans="1:8" x14ac:dyDescent="0.15">
      <c r="A50" s="1">
        <v>47</v>
      </c>
      <c r="B50" s="1" t="s">
        <v>343</v>
      </c>
      <c r="C50" s="6">
        <f>SUMPRODUCT((RTFPir!$A$4:$A$1084=47)*1,SVir!$N$4:$N$1084,RTFPir!$H$4:$H$1084)</f>
        <v>-0.14790137846413093</v>
      </c>
      <c r="D50" s="6">
        <f>SUMPRODUCT((logKir!$A$4:$A$1084=47)*1,SVir!$N$4:$N$1084,SKir!$N$4:$N$1084,logKir!$N$4:$N$1084-logHir!$N$4:$N$1084)</f>
        <v>-1.5070201288877353E-2</v>
      </c>
      <c r="E50" s="6">
        <f>SUMPRODUCT((logQir!$A$4:$A$1084=47)*1,SVir!$N$4:$N$1084,SLir!$N$4:$N$1084,logQir!$H$4:$H$1084)</f>
        <v>2.1431717006067878E-2</v>
      </c>
      <c r="F50" s="6">
        <f t="shared" si="0"/>
        <v>-0.14153986274694039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/>
  <dimension ref="A1:H119"/>
  <sheetViews>
    <sheetView zoomScaleNormal="100"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47</v>
      </c>
    </row>
    <row r="2" spans="1:8" x14ac:dyDescent="0.15">
      <c r="A2" s="1" t="s">
        <v>455</v>
      </c>
    </row>
    <row r="3" spans="1:8" x14ac:dyDescent="0.15">
      <c r="C3" s="1" t="s">
        <v>44</v>
      </c>
      <c r="D3" s="1" t="s">
        <v>40</v>
      </c>
      <c r="E3" s="1" t="s">
        <v>42</v>
      </c>
      <c r="F3" s="1" t="s">
        <v>48</v>
      </c>
    </row>
    <row r="4" spans="1:8" x14ac:dyDescent="0.15">
      <c r="A4" s="1">
        <v>13</v>
      </c>
      <c r="B4" s="1" t="s">
        <v>441</v>
      </c>
      <c r="C4" s="6">
        <f>SUMPRODUCT((RTFPir!$A$4:$A$1084=13)*1,SVir!$O$4:$O$1084,RTFPir!$I$4:$I$1084)</f>
        <v>0.23853542724394947</v>
      </c>
      <c r="D4" s="6">
        <f>SUMPRODUCT((logKir!$A$4:$A$1084=13)*1,SVir!$O$4:$O$1084,SKir!$O$4:$O$1084,logKir!$O$4:$O$1084-logHir!$O$4:$O$1084)</f>
        <v>-2.2532073734183214E-2</v>
      </c>
      <c r="E4" s="6">
        <f>SUMPRODUCT((logQir!$A$4:$A$1084=13)*1,SVir!$O$4:$O$1084,SLir!$O$4:$O$1084,logQir!$I$4:$I$1084)</f>
        <v>0.13827611787669297</v>
      </c>
      <c r="F4" s="6">
        <f t="shared" ref="F4:F50" si="0">SUM(C4:E4)</f>
        <v>0.35427947138645921</v>
      </c>
      <c r="H4" s="6"/>
    </row>
    <row r="5" spans="1:8" x14ac:dyDescent="0.15">
      <c r="A5" s="1">
        <v>25</v>
      </c>
      <c r="B5" s="1" t="s">
        <v>444</v>
      </c>
      <c r="C5" s="6">
        <f>SUMPRODUCT((RTFPir!$A$4:$A$1084=25)*1,SVir!$O$4:$O$1084,RTFPir!$I$4:$I$1084)</f>
        <v>8.2597309336344849E-2</v>
      </c>
      <c r="D5" s="6">
        <f>SUMPRODUCT((logKir!$A$4:$A$1084=25)*1,SVir!$O$4:$O$1084,SKir!$O$4:$O$1084,logKir!$O$4:$O$1084-logHir!$O$4:$O$1084)</f>
        <v>9.0648192791350071E-2</v>
      </c>
      <c r="E5" s="6">
        <f>SUMPRODUCT((logQir!$A$4:$A$1084=25)*1,SVir!$O$4:$O$1084,SLir!$O$4:$O$1084,logQir!$I$4:$I$1084)</f>
        <v>2.6908553721775447E-2</v>
      </c>
      <c r="F5" s="6">
        <f t="shared" si="0"/>
        <v>0.20015405584947035</v>
      </c>
      <c r="H5" s="6"/>
    </row>
    <row r="6" spans="1:8" x14ac:dyDescent="0.15">
      <c r="A6" s="1">
        <v>27</v>
      </c>
      <c r="B6" s="1" t="s">
        <v>351</v>
      </c>
      <c r="C6" s="6">
        <f>SUMPRODUCT((RTFPir!$A$4:$A$1084=27)*1,SVir!$O$4:$O$1084,RTFPir!$I$4:$I$1084)</f>
        <v>8.0593979068348365E-2</v>
      </c>
      <c r="D6" s="6">
        <f>SUMPRODUCT((logKir!$A$4:$A$1084=27)*1,SVir!$O$4:$O$1084,SKir!$O$4:$O$1084,logKir!$O$4:$O$1084-logHir!$O$4:$O$1084)</f>
        <v>2.1430104309618513E-2</v>
      </c>
      <c r="E6" s="6">
        <f>SUMPRODUCT((logQir!$A$4:$A$1084=27)*1,SVir!$O$4:$O$1084,SLir!$O$4:$O$1084,logQir!$I$4:$I$1084)</f>
        <v>7.2396909205873827E-2</v>
      </c>
      <c r="F6" s="6">
        <f t="shared" si="0"/>
        <v>0.17442099258384069</v>
      </c>
      <c r="H6" s="6"/>
    </row>
    <row r="7" spans="1:8" x14ac:dyDescent="0.15">
      <c r="A7" s="1">
        <v>24</v>
      </c>
      <c r="B7" s="1" t="s">
        <v>291</v>
      </c>
      <c r="C7" s="6">
        <f>SUMPRODUCT((RTFPir!$A$4:$A$1084=24)*1,SVir!$O$4:$O$1084,RTFPir!$I$4:$I$1084)</f>
        <v>4.9512480643487601E-2</v>
      </c>
      <c r="D7" s="6">
        <f>SUMPRODUCT((logKir!$A$4:$A$1084=24)*1,SVir!$O$4:$O$1084,SKir!$O$4:$O$1084,logKir!$O$4:$O$1084-logHir!$O$4:$O$1084)</f>
        <v>0.11862164141730307</v>
      </c>
      <c r="E7" s="6">
        <f>SUMPRODUCT((logQir!$A$4:$A$1084=24)*1,SVir!$O$4:$O$1084,SLir!$O$4:$O$1084,logQir!$I$4:$I$1084)</f>
        <v>4.1127934559104838E-3</v>
      </c>
      <c r="F7" s="6">
        <f t="shared" si="0"/>
        <v>0.17224691551670115</v>
      </c>
      <c r="H7" s="6"/>
    </row>
    <row r="8" spans="1:8" x14ac:dyDescent="0.15">
      <c r="A8" s="1">
        <v>14</v>
      </c>
      <c r="B8" s="1" t="s">
        <v>278</v>
      </c>
      <c r="C8" s="6">
        <f>SUMPRODUCT((RTFPir!$A$4:$A$1084=14)*1,SVir!$O$4:$O$1084,RTFPir!$I$4:$I$1084)</f>
        <v>3.4457891926896203E-2</v>
      </c>
      <c r="D8" s="6">
        <f>SUMPRODUCT((logKir!$A$4:$A$1084=14)*1,SVir!$O$4:$O$1084,SKir!$O$4:$O$1084,logKir!$O$4:$O$1084-logHir!$O$4:$O$1084)</f>
        <v>6.0369300933510228E-2</v>
      </c>
      <c r="E8" s="6">
        <f>SUMPRODUCT((logQir!$A$4:$A$1084=14)*1,SVir!$O$4:$O$1084,SLir!$O$4:$O$1084,logQir!$I$4:$I$1084)</f>
        <v>6.352277228521902E-2</v>
      </c>
      <c r="F8" s="6">
        <f t="shared" si="0"/>
        <v>0.15834996514562544</v>
      </c>
      <c r="H8" s="6"/>
    </row>
    <row r="9" spans="1:8" x14ac:dyDescent="0.15">
      <c r="A9" s="1">
        <v>12</v>
      </c>
      <c r="B9" s="1" t="s">
        <v>443</v>
      </c>
      <c r="C9" s="6">
        <f>SUMPRODUCT((RTFPir!$A$4:$A$1084=12)*1,SVir!$O$4:$O$1084,RTFPir!$I$4:$I$1084)</f>
        <v>6.4434258749925283E-2</v>
      </c>
      <c r="D9" s="6">
        <f>SUMPRODUCT((logKir!$A$4:$A$1084=12)*1,SVir!$O$4:$O$1084,SKir!$O$4:$O$1084,logKir!$O$4:$O$1084-logHir!$O$4:$O$1084)</f>
        <v>7.1462331404400031E-2</v>
      </c>
      <c r="E9" s="6">
        <f>SUMPRODUCT((logQir!$A$4:$A$1084=12)*1,SVir!$O$4:$O$1084,SLir!$O$4:$O$1084,logQir!$I$4:$I$1084)</f>
        <v>1.9968627116775283E-2</v>
      </c>
      <c r="F9" s="6">
        <f t="shared" si="0"/>
        <v>0.15586521727110059</v>
      </c>
      <c r="H9" s="6"/>
    </row>
    <row r="10" spans="1:8" x14ac:dyDescent="0.15">
      <c r="A10" s="1">
        <v>35</v>
      </c>
      <c r="B10" s="1" t="s">
        <v>310</v>
      </c>
      <c r="C10" s="6">
        <f>SUMPRODUCT((RTFPir!$A$4:$A$1084=35)*1,SVir!$O$4:$O$1084,RTFPir!$I$4:$I$1084)</f>
        <v>7.1289022510055672E-2</v>
      </c>
      <c r="D10" s="6">
        <f>SUMPRODUCT((logKir!$A$4:$A$1084=35)*1,SVir!$O$4:$O$1084,SKir!$O$4:$O$1084,logKir!$O$4:$O$1084-logHir!$O$4:$O$1084)</f>
        <v>7.3581229192267644E-2</v>
      </c>
      <c r="E10" s="6">
        <f>SUMPRODUCT((logQir!$A$4:$A$1084=35)*1,SVir!$O$4:$O$1084,SLir!$O$4:$O$1084,logQir!$I$4:$I$1084)</f>
        <v>2.2702622456134388E-3</v>
      </c>
      <c r="F10" s="6">
        <f t="shared" si="0"/>
        <v>0.14714051394793676</v>
      </c>
      <c r="H10" s="6"/>
    </row>
    <row r="11" spans="1:8" x14ac:dyDescent="0.15">
      <c r="A11" s="1">
        <v>23</v>
      </c>
      <c r="B11" s="1" t="s">
        <v>442</v>
      </c>
      <c r="C11" s="6">
        <f>SUMPRODUCT((RTFPir!$A$4:$A$1084=23)*1,SVir!$O$4:$O$1084,RTFPir!$I$4:$I$1084)</f>
        <v>6.6257061912870424E-2</v>
      </c>
      <c r="D11" s="6">
        <f>SUMPRODUCT((logKir!$A$4:$A$1084=23)*1,SVir!$O$4:$O$1084,SKir!$O$4:$O$1084,logKir!$O$4:$O$1084-logHir!$O$4:$O$1084)</f>
        <v>3.5440439643081925E-2</v>
      </c>
      <c r="E11" s="6">
        <f>SUMPRODUCT((logQir!$A$4:$A$1084=23)*1,SVir!$O$4:$O$1084,SLir!$O$4:$O$1084,logQir!$I$4:$I$1084)</f>
        <v>4.5333195870318983E-2</v>
      </c>
      <c r="F11" s="6">
        <f t="shared" si="0"/>
        <v>0.14703069742627134</v>
      </c>
      <c r="H11" s="6"/>
    </row>
    <row r="12" spans="1:8" x14ac:dyDescent="0.15">
      <c r="A12" s="1">
        <v>9</v>
      </c>
      <c r="B12" s="1" t="s">
        <v>447</v>
      </c>
      <c r="C12" s="6">
        <f>SUMPRODUCT((RTFPir!$A$4:$A$1084=9)*1,SVir!$O$4:$O$1084,RTFPir!$I$4:$I$1084)</f>
        <v>8.9429954066969061E-2</v>
      </c>
      <c r="D12" s="6">
        <f>SUMPRODUCT((logKir!$A$4:$A$1084=9)*1,SVir!$O$4:$O$1084,SKir!$O$4:$O$1084,logKir!$O$4:$O$1084-logHir!$O$4:$O$1084)</f>
        <v>2.7825787739145347E-2</v>
      </c>
      <c r="E12" s="6">
        <f>SUMPRODUCT((logQir!$A$4:$A$1084=9)*1,SVir!$O$4:$O$1084,SLir!$O$4:$O$1084,logQir!$I$4:$I$1084)</f>
        <v>1.8838211682173409E-2</v>
      </c>
      <c r="F12" s="6">
        <f t="shared" si="0"/>
        <v>0.13609395348828782</v>
      </c>
      <c r="H12" s="6"/>
    </row>
    <row r="13" spans="1:8" x14ac:dyDescent="0.15">
      <c r="A13" s="1">
        <v>26</v>
      </c>
      <c r="B13" s="1" t="s">
        <v>348</v>
      </c>
      <c r="C13" s="6">
        <f>SUMPRODUCT((RTFPir!$A$4:$A$1084=26)*1,SVir!$O$4:$O$1084,RTFPir!$I$4:$I$1084)</f>
        <v>8.432793183009743E-2</v>
      </c>
      <c r="D13" s="6">
        <f>SUMPRODUCT((logKir!$A$4:$A$1084=26)*1,SVir!$O$4:$O$1084,SKir!$O$4:$O$1084,logKir!$O$4:$O$1084-logHir!$O$4:$O$1084)</f>
        <v>-3.5274064212105997E-3</v>
      </c>
      <c r="E13" s="6">
        <f>SUMPRODUCT((logQir!$A$4:$A$1084=26)*1,SVir!$O$4:$O$1084,SLir!$O$4:$O$1084,logQir!$I$4:$I$1084)</f>
        <v>5.3414966828199628E-2</v>
      </c>
      <c r="F13" s="6">
        <f t="shared" si="0"/>
        <v>0.13421549223708645</v>
      </c>
      <c r="H13" s="6"/>
    </row>
    <row r="14" spans="1:8" x14ac:dyDescent="0.15">
      <c r="A14" s="1">
        <v>36</v>
      </c>
      <c r="B14" s="1" t="s">
        <v>313</v>
      </c>
      <c r="C14" s="6">
        <f>SUMPRODUCT((RTFPir!$A$4:$A$1084=36)*1,SVir!$O$4:$O$1084,RTFPir!$I$4:$I$1084)</f>
        <v>2.3830235801356403E-2</v>
      </c>
      <c r="D14" s="6">
        <f>SUMPRODUCT((logKir!$A$4:$A$1084=36)*1,SVir!$O$4:$O$1084,SKir!$O$4:$O$1084,logKir!$O$4:$O$1084-logHir!$O$4:$O$1084)</f>
        <v>5.0160058442741969E-2</v>
      </c>
      <c r="E14" s="6">
        <f>SUMPRODUCT((logQir!$A$4:$A$1084=36)*1,SVir!$O$4:$O$1084,SLir!$O$4:$O$1084,logQir!$I$4:$I$1084)</f>
        <v>4.1801137016906006E-2</v>
      </c>
      <c r="F14" s="6">
        <f t="shared" si="0"/>
        <v>0.11579143126100437</v>
      </c>
      <c r="H14" s="6"/>
    </row>
    <row r="15" spans="1:8" x14ac:dyDescent="0.15">
      <c r="A15" s="1">
        <v>28</v>
      </c>
      <c r="B15" s="1" t="s">
        <v>147</v>
      </c>
      <c r="C15" s="6">
        <f>SUMPRODUCT((RTFPir!$A$4:$A$1084=28)*1,SVir!$O$4:$O$1084,RTFPir!$I$4:$I$1084)</f>
        <v>1.8069059265375314E-2</v>
      </c>
      <c r="D15" s="6">
        <f>SUMPRODUCT((logKir!$A$4:$A$1084=28)*1,SVir!$O$4:$O$1084,SKir!$O$4:$O$1084,logKir!$O$4:$O$1084-logHir!$O$4:$O$1084)</f>
        <v>4.8794672205714165E-2</v>
      </c>
      <c r="E15" s="6">
        <f>SUMPRODUCT((logQir!$A$4:$A$1084=28)*1,SVir!$O$4:$O$1084,SLir!$O$4:$O$1084,logQir!$I$4:$I$1084)</f>
        <v>4.0239280167958066E-2</v>
      </c>
      <c r="F15" s="6">
        <f t="shared" si="0"/>
        <v>0.10710301163904755</v>
      </c>
      <c r="H15" s="6"/>
    </row>
    <row r="16" spans="1:8" x14ac:dyDescent="0.15">
      <c r="A16" s="1">
        <v>30</v>
      </c>
      <c r="B16" s="1" t="s">
        <v>448</v>
      </c>
      <c r="C16" s="6">
        <f>SUMPRODUCT((RTFPir!$A$4:$A$1084=30)*1,SVir!$O$4:$O$1084,RTFPir!$I$4:$I$1084)</f>
        <v>7.3729116782736262E-2</v>
      </c>
      <c r="D16" s="6">
        <f>SUMPRODUCT((logKir!$A$4:$A$1084=30)*1,SVir!$O$4:$O$1084,SKir!$O$4:$O$1084,logKir!$O$4:$O$1084-logHir!$O$4:$O$1084)</f>
        <v>2.936575659321795E-2</v>
      </c>
      <c r="E16" s="6">
        <f>SUMPRODUCT((logQir!$A$4:$A$1084=30)*1,SVir!$O$4:$O$1084,SLir!$O$4:$O$1084,logQir!$I$4:$I$1084)</f>
        <v>-2.9641097536631032E-3</v>
      </c>
      <c r="F16" s="6">
        <f t="shared" si="0"/>
        <v>0.10013076362229112</v>
      </c>
      <c r="H16" s="6"/>
    </row>
    <row r="17" spans="1:8" x14ac:dyDescent="0.15">
      <c r="A17" s="1">
        <v>22</v>
      </c>
      <c r="B17" s="1" t="s">
        <v>445</v>
      </c>
      <c r="C17" s="6">
        <f>SUMPRODUCT((RTFPir!$A$4:$A$1084=22)*1,SVir!$O$4:$O$1084,RTFPir!$I$4:$I$1084)</f>
        <v>4.1181943096976446E-2</v>
      </c>
      <c r="D17" s="6">
        <f>SUMPRODUCT((logKir!$A$4:$A$1084=22)*1,SVir!$O$4:$O$1084,SKir!$O$4:$O$1084,logKir!$O$4:$O$1084-logHir!$O$4:$O$1084)</f>
        <v>4.0501503781924235E-2</v>
      </c>
      <c r="E17" s="6">
        <f>SUMPRODUCT((logQir!$A$4:$A$1084=22)*1,SVir!$O$4:$O$1084,SLir!$O$4:$O$1084,logQir!$I$4:$I$1084)</f>
        <v>1.6574159707780263E-2</v>
      </c>
      <c r="F17" s="6">
        <f t="shared" si="0"/>
        <v>9.8257606586680951E-2</v>
      </c>
      <c r="H17" s="6"/>
    </row>
    <row r="18" spans="1:8" x14ac:dyDescent="0.15">
      <c r="A18" s="1">
        <v>40</v>
      </c>
      <c r="B18" s="1" t="s">
        <v>322</v>
      </c>
      <c r="C18" s="6">
        <f>SUMPRODUCT((RTFPir!$A$4:$A$1084=40)*1,SVir!$O$4:$O$1084,RTFPir!$I$4:$I$1084)</f>
        <v>3.8923724607162535E-2</v>
      </c>
      <c r="D18" s="6">
        <f>SUMPRODUCT((logKir!$A$4:$A$1084=40)*1,SVir!$O$4:$O$1084,SKir!$O$4:$O$1084,logKir!$O$4:$O$1084-logHir!$O$4:$O$1084)</f>
        <v>-1.3530572895787794E-2</v>
      </c>
      <c r="E18" s="6">
        <f>SUMPRODUCT((logQir!$A$4:$A$1084=40)*1,SVir!$O$4:$O$1084,SLir!$O$4:$O$1084,logQir!$I$4:$I$1084)</f>
        <v>3.8590022237038946E-2</v>
      </c>
      <c r="F18" s="6">
        <f t="shared" si="0"/>
        <v>6.3983173948413685E-2</v>
      </c>
      <c r="H18" s="6"/>
    </row>
    <row r="19" spans="1:8" x14ac:dyDescent="0.15">
      <c r="A19" s="1">
        <v>34</v>
      </c>
      <c r="B19" s="1" t="s">
        <v>446</v>
      </c>
      <c r="C19" s="6">
        <f>SUMPRODUCT((RTFPir!$A$4:$A$1084=34)*1,SVir!$O$4:$O$1084,RTFPir!$I$4:$I$1084)</f>
        <v>5.0104905972892582E-3</v>
      </c>
      <c r="D19" s="6">
        <f>SUMPRODUCT((logKir!$A$4:$A$1084=34)*1,SVir!$O$4:$O$1084,SKir!$O$4:$O$1084,logKir!$O$4:$O$1084-logHir!$O$4:$O$1084)</f>
        <v>2.7238581609884812E-3</v>
      </c>
      <c r="E19" s="6">
        <f>SUMPRODUCT((logQir!$A$4:$A$1084=34)*1,SVir!$O$4:$O$1084,SLir!$O$4:$O$1084,logQir!$I$4:$I$1084)</f>
        <v>5.5993320732296813E-2</v>
      </c>
      <c r="F19" s="6">
        <f t="shared" si="0"/>
        <v>6.3727669490574554E-2</v>
      </c>
      <c r="H19" s="6"/>
    </row>
    <row r="20" spans="1:8" x14ac:dyDescent="0.15">
      <c r="A20" s="1">
        <v>7</v>
      </c>
      <c r="B20" s="1" t="s">
        <v>78</v>
      </c>
      <c r="C20" s="6">
        <f>SUMPRODUCT((RTFPir!$A$4:$A$1084=7)*1,SVir!$O$4:$O$1084,RTFPir!$I$4:$I$1084)</f>
        <v>2.1266676883636065E-2</v>
      </c>
      <c r="D20" s="6">
        <f>SUMPRODUCT((logKir!$A$4:$A$1084=7)*1,SVir!$O$4:$O$1084,SKir!$O$4:$O$1084,logKir!$O$4:$O$1084-logHir!$O$4:$O$1084)</f>
        <v>2.87150697208771E-2</v>
      </c>
      <c r="E20" s="6">
        <f>SUMPRODUCT((logQir!$A$4:$A$1084=7)*1,SVir!$O$4:$O$1084,SLir!$O$4:$O$1084,logQir!$I$4:$I$1084)</f>
        <v>-2.995332939492658E-5</v>
      </c>
      <c r="F20" s="6">
        <f t="shared" si="0"/>
        <v>4.9951793275118242E-2</v>
      </c>
      <c r="H20" s="6"/>
    </row>
    <row r="21" spans="1:8" x14ac:dyDescent="0.15">
      <c r="A21" s="1">
        <v>18</v>
      </c>
      <c r="B21" s="1" t="s">
        <v>283</v>
      </c>
      <c r="C21" s="6">
        <f>SUMPRODUCT((RTFPir!$A$4:$A$1084=18)*1,SVir!$O$4:$O$1084,RTFPir!$I$4:$I$1084)</f>
        <v>-2.2629171301296554E-2</v>
      </c>
      <c r="D21" s="6">
        <f>SUMPRODUCT((logKir!$A$4:$A$1084=18)*1,SVir!$O$4:$O$1084,SKir!$O$4:$O$1084,logKir!$O$4:$O$1084-logHir!$O$4:$O$1084)</f>
        <v>5.4888541975963941E-2</v>
      </c>
      <c r="E21" s="6">
        <f>SUMPRODUCT((logQir!$A$4:$A$1084=18)*1,SVir!$O$4:$O$1084,SLir!$O$4:$O$1084,logQir!$I$4:$I$1084)</f>
        <v>1.7473880568098447E-2</v>
      </c>
      <c r="F21" s="6">
        <f t="shared" si="0"/>
        <v>4.9733251242765834E-2</v>
      </c>
      <c r="H21" s="6"/>
    </row>
    <row r="22" spans="1:8" x14ac:dyDescent="0.15">
      <c r="A22" s="1">
        <v>44</v>
      </c>
      <c r="B22" s="1" t="s">
        <v>426</v>
      </c>
      <c r="C22" s="6">
        <f>SUMPRODUCT((RTFPir!$A$4:$A$1084=44)*1,SVir!$O$4:$O$1084,RTFPir!$I$4:$I$1084)</f>
        <v>-3.0938067843811253E-2</v>
      </c>
      <c r="D22" s="6">
        <f>SUMPRODUCT((logKir!$A$4:$A$1084=44)*1,SVir!$O$4:$O$1084,SKir!$O$4:$O$1084,logKir!$O$4:$O$1084-logHir!$O$4:$O$1084)</f>
        <v>6.7380356944266764E-2</v>
      </c>
      <c r="E22" s="6">
        <f>SUMPRODUCT((logQir!$A$4:$A$1084=44)*1,SVir!$O$4:$O$1084,SLir!$O$4:$O$1084,logQir!$I$4:$I$1084)</f>
        <v>1.2946858371054205E-2</v>
      </c>
      <c r="F22" s="6">
        <f t="shared" si="0"/>
        <v>4.9389147471509715E-2</v>
      </c>
      <c r="H22" s="6"/>
    </row>
    <row r="23" spans="1:8" x14ac:dyDescent="0.15">
      <c r="A23" s="1">
        <v>8</v>
      </c>
      <c r="B23" s="1" t="s">
        <v>84</v>
      </c>
      <c r="C23" s="6">
        <f>SUMPRODUCT((RTFPir!$A$4:$A$1084=8)*1,SVir!$O$4:$O$1084,RTFPir!$I$4:$I$1084)</f>
        <v>-6.0010719779314936E-2</v>
      </c>
      <c r="D23" s="6">
        <f>SUMPRODUCT((logKir!$A$4:$A$1084=8)*1,SVir!$O$4:$O$1084,SKir!$O$4:$O$1084,logKir!$O$4:$O$1084-logHir!$O$4:$O$1084)</f>
        <v>9.1071447394787092E-2</v>
      </c>
      <c r="E23" s="6">
        <f>SUMPRODUCT((logQir!$A$4:$A$1084=8)*1,SVir!$O$4:$O$1084,SLir!$O$4:$O$1084,logQir!$I$4:$I$1084)</f>
        <v>1.398702031800864E-2</v>
      </c>
      <c r="F23" s="6">
        <f t="shared" si="0"/>
        <v>4.5047747933480792E-2</v>
      </c>
      <c r="H23" s="6"/>
    </row>
    <row r="24" spans="1:8" x14ac:dyDescent="0.15">
      <c r="A24" s="1">
        <v>1</v>
      </c>
      <c r="B24" s="1" t="s">
        <v>2</v>
      </c>
      <c r="C24" s="6">
        <f>SUMPRODUCT((RTFPir!$A$4:$A$1084=1)*1,SVir!$O$4:$O$1084,RTFPir!$I$4:$I$1084)</f>
        <v>-9.6145866575248484E-3</v>
      </c>
      <c r="D24" s="6">
        <f>SUMPRODUCT((logKir!$A$4:$A$1084=1)*1,SVir!$O$4:$O$1084,SKir!$O$4:$O$1084,logKir!$O$4:$O$1084-logHir!$O$4:$O$1084)</f>
        <v>3.1074859716897114E-2</v>
      </c>
      <c r="E24" s="6">
        <f>SUMPRODUCT((logQir!$A$4:$A$1084=1)*1,SVir!$O$4:$O$1084,SLir!$O$4:$O$1084,logQir!$I$4:$I$1084)</f>
        <v>1.8088962450904741E-2</v>
      </c>
      <c r="F24" s="6">
        <f t="shared" si="0"/>
        <v>3.9549235510277003E-2</v>
      </c>
      <c r="H24" s="6"/>
    </row>
    <row r="25" spans="1:8" x14ac:dyDescent="0.15">
      <c r="A25" s="1">
        <v>19</v>
      </c>
      <c r="B25" s="1" t="s">
        <v>120</v>
      </c>
      <c r="C25" s="6">
        <f>SUMPRODUCT((RTFPir!$A$4:$A$1084=19)*1,SVir!$O$4:$O$1084,RTFPir!$I$4:$I$1084)</f>
        <v>-1.3671022480740893E-2</v>
      </c>
      <c r="D25" s="6">
        <f>SUMPRODUCT((logKir!$A$4:$A$1084=19)*1,SVir!$O$4:$O$1084,SKir!$O$4:$O$1084,logKir!$O$4:$O$1084-logHir!$O$4:$O$1084)</f>
        <v>2.1533395387484115E-2</v>
      </c>
      <c r="E25" s="6">
        <f>SUMPRODUCT((logQir!$A$4:$A$1084=19)*1,SVir!$O$4:$O$1084,SLir!$O$4:$O$1084,logQir!$I$4:$I$1084)</f>
        <v>3.1367731069400093E-2</v>
      </c>
      <c r="F25" s="6">
        <f t="shared" si="0"/>
        <v>3.9230103976143314E-2</v>
      </c>
      <c r="H25" s="6"/>
    </row>
    <row r="26" spans="1:8" x14ac:dyDescent="0.15">
      <c r="A26" s="1">
        <v>37</v>
      </c>
      <c r="B26" s="1" t="s">
        <v>451</v>
      </c>
      <c r="C26" s="6">
        <f>SUMPRODUCT((RTFPir!$A$4:$A$1084=37)*1,SVir!$O$4:$O$1084,RTFPir!$I$4:$I$1084)</f>
        <v>5.4739983741597369E-3</v>
      </c>
      <c r="D26" s="6">
        <f>SUMPRODUCT((logKir!$A$4:$A$1084=37)*1,SVir!$O$4:$O$1084,SKir!$O$4:$O$1084,logKir!$O$4:$O$1084-logHir!$O$4:$O$1084)</f>
        <v>7.7723357946214624E-4</v>
      </c>
      <c r="E26" s="6">
        <f>SUMPRODUCT((logQir!$A$4:$A$1084=37)*1,SVir!$O$4:$O$1084,SLir!$O$4:$O$1084,logQir!$I$4:$I$1084)</f>
        <v>3.0720784925806072E-2</v>
      </c>
      <c r="F26" s="6">
        <f t="shared" si="0"/>
        <v>3.6972016879427957E-2</v>
      </c>
      <c r="H26" s="6"/>
    </row>
    <row r="27" spans="1:8" x14ac:dyDescent="0.15">
      <c r="A27" s="1">
        <v>38</v>
      </c>
      <c r="B27" s="1" t="s">
        <v>317</v>
      </c>
      <c r="C27" s="6">
        <f>SUMPRODUCT((RTFPir!$A$4:$A$1084=38)*1,SVir!$O$4:$O$1084,RTFPir!$I$4:$I$1084)</f>
        <v>1.2135111664466515E-2</v>
      </c>
      <c r="D27" s="6">
        <f>SUMPRODUCT((logKir!$A$4:$A$1084=38)*1,SVir!$O$4:$O$1084,SKir!$O$4:$O$1084,logKir!$O$4:$O$1084-logHir!$O$4:$O$1084)</f>
        <v>3.469688238396587E-3</v>
      </c>
      <c r="E27" s="6">
        <f>SUMPRODUCT((logQir!$A$4:$A$1084=38)*1,SVir!$O$4:$O$1084,SLir!$O$4:$O$1084,logQir!$I$4:$I$1084)</f>
        <v>1.8873342300988038E-2</v>
      </c>
      <c r="F27" s="6">
        <f t="shared" si="0"/>
        <v>3.4478142203851141E-2</v>
      </c>
      <c r="H27" s="6"/>
    </row>
    <row r="28" spans="1:8" x14ac:dyDescent="0.15">
      <c r="A28" s="1">
        <v>4</v>
      </c>
      <c r="B28" s="1" t="s">
        <v>452</v>
      </c>
      <c r="C28" s="6">
        <f>SUMPRODUCT((RTFPir!$A$4:$A$1084=4)*1,SVir!$O$4:$O$1084,RTFPir!$I$4:$I$1084)</f>
        <v>-1.5544535504457668E-2</v>
      </c>
      <c r="D28" s="6">
        <f>SUMPRODUCT((logKir!$A$4:$A$1084=4)*1,SVir!$O$4:$O$1084,SKir!$O$4:$O$1084,logKir!$O$4:$O$1084-logHir!$O$4:$O$1084)</f>
        <v>2.8346742046322412E-2</v>
      </c>
      <c r="E28" s="6">
        <f>SUMPRODUCT((logQir!$A$4:$A$1084=4)*1,SVir!$O$4:$O$1084,SLir!$O$4:$O$1084,logQir!$I$4:$I$1084)</f>
        <v>1.9616327464650682E-2</v>
      </c>
      <c r="F28" s="6">
        <f t="shared" si="0"/>
        <v>3.2418534006515426E-2</v>
      </c>
      <c r="H28" s="6"/>
    </row>
    <row r="29" spans="1:8" x14ac:dyDescent="0.15">
      <c r="A29" s="1">
        <v>10</v>
      </c>
      <c r="B29" s="1" t="s">
        <v>92</v>
      </c>
      <c r="C29" s="6">
        <f>SUMPRODUCT((RTFPir!$A$4:$A$1084=10)*1,SVir!$O$4:$O$1084,RTFPir!$I$4:$I$1084)</f>
        <v>-1.3699895511519899E-2</v>
      </c>
      <c r="D29" s="6">
        <f>SUMPRODUCT((logKir!$A$4:$A$1084=10)*1,SVir!$O$4:$O$1084,SKir!$O$4:$O$1084,logKir!$O$4:$O$1084-logHir!$O$4:$O$1084)</f>
        <v>2.5382088798225854E-2</v>
      </c>
      <c r="E29" s="6">
        <f>SUMPRODUCT((logQir!$A$4:$A$1084=10)*1,SVir!$O$4:$O$1084,SLir!$O$4:$O$1084,logQir!$I$4:$I$1084)</f>
        <v>1.7099648287422539E-2</v>
      </c>
      <c r="F29" s="6">
        <f t="shared" si="0"/>
        <v>2.8781841574128494E-2</v>
      </c>
      <c r="H29" s="6"/>
    </row>
    <row r="30" spans="1:8" x14ac:dyDescent="0.15">
      <c r="A30" s="1">
        <v>16</v>
      </c>
      <c r="B30" s="1" t="s">
        <v>110</v>
      </c>
      <c r="C30" s="6">
        <f>SUMPRODUCT((RTFPir!$A$4:$A$1084=16)*1,SVir!$O$4:$O$1084,RTFPir!$I$4:$I$1084)</f>
        <v>-5.4830980082648764E-2</v>
      </c>
      <c r="D30" s="6">
        <f>SUMPRODUCT((logKir!$A$4:$A$1084=16)*1,SVir!$O$4:$O$1084,SKir!$O$4:$O$1084,logKir!$O$4:$O$1084-logHir!$O$4:$O$1084)</f>
        <v>5.5030412086660929E-2</v>
      </c>
      <c r="E30" s="6">
        <f>SUMPRODUCT((logQir!$A$4:$A$1084=16)*1,SVir!$O$4:$O$1084,SLir!$O$4:$O$1084,logQir!$I$4:$I$1084)</f>
        <v>2.19345931705681E-2</v>
      </c>
      <c r="F30" s="6">
        <f t="shared" si="0"/>
        <v>2.2134025174580265E-2</v>
      </c>
      <c r="H30" s="6"/>
    </row>
    <row r="31" spans="1:8" x14ac:dyDescent="0.15">
      <c r="A31" s="1">
        <v>29</v>
      </c>
      <c r="B31" s="1" t="s">
        <v>449</v>
      </c>
      <c r="C31" s="6">
        <f>SUMPRODUCT((RTFPir!$A$4:$A$1084=29)*1,SVir!$O$4:$O$1084,RTFPir!$I$4:$I$1084)</f>
        <v>-3.2946810433183274E-2</v>
      </c>
      <c r="D31" s="6">
        <f>SUMPRODUCT((logKir!$A$4:$A$1084=29)*1,SVir!$O$4:$O$1084,SKir!$O$4:$O$1084,logKir!$O$4:$O$1084-logHir!$O$4:$O$1084)</f>
        <v>9.3168973826870082E-3</v>
      </c>
      <c r="E31" s="6">
        <f>SUMPRODUCT((logQir!$A$4:$A$1084=29)*1,SVir!$O$4:$O$1084,SLir!$O$4:$O$1084,logQir!$I$4:$I$1084)</f>
        <v>4.5629200724103813E-2</v>
      </c>
      <c r="F31" s="6">
        <f t="shared" si="0"/>
        <v>2.1999287673607548E-2</v>
      </c>
      <c r="H31" s="6"/>
    </row>
    <row r="32" spans="1:8" x14ac:dyDescent="0.15">
      <c r="A32" s="1">
        <v>5</v>
      </c>
      <c r="B32" s="1" t="s">
        <v>450</v>
      </c>
      <c r="C32" s="6">
        <f>SUMPRODUCT((RTFPir!$A$4:$A$1084=5)*1,SVir!$O$4:$O$1084,RTFPir!$I$4:$I$1084)</f>
        <v>1.5359876236117627E-2</v>
      </c>
      <c r="D32" s="6">
        <f>SUMPRODUCT((logKir!$A$4:$A$1084=5)*1,SVir!$O$4:$O$1084,SKir!$O$4:$O$1084,logKir!$O$4:$O$1084-logHir!$O$4:$O$1084)</f>
        <v>2.8969272130312256E-3</v>
      </c>
      <c r="E32" s="6">
        <f>SUMPRODUCT((logQir!$A$4:$A$1084=5)*1,SVir!$O$4:$O$1084,SLir!$O$4:$O$1084,logQir!$I$4:$I$1084)</f>
        <v>2.1663331879218694E-3</v>
      </c>
      <c r="F32" s="6">
        <f t="shared" si="0"/>
        <v>2.0423136637070721E-2</v>
      </c>
      <c r="H32" s="6"/>
    </row>
    <row r="33" spans="1:8" x14ac:dyDescent="0.15">
      <c r="A33" s="1">
        <v>11</v>
      </c>
      <c r="B33" s="1" t="s">
        <v>277</v>
      </c>
      <c r="C33" s="6">
        <f>SUMPRODUCT((RTFPir!$A$4:$A$1084=11)*1,SVir!$O$4:$O$1084,RTFPir!$I$4:$I$1084)</f>
        <v>1.1149443421244715E-2</v>
      </c>
      <c r="D33" s="6">
        <f>SUMPRODUCT((logKir!$A$4:$A$1084=11)*1,SVir!$O$4:$O$1084,SKir!$O$4:$O$1084,logKir!$O$4:$O$1084-logHir!$O$4:$O$1084)</f>
        <v>-2.6434499570864904E-2</v>
      </c>
      <c r="E33" s="6">
        <f>SUMPRODUCT((logQir!$A$4:$A$1084=11)*1,SVir!$O$4:$O$1084,SLir!$O$4:$O$1084,logQir!$I$4:$I$1084)</f>
        <v>2.5349300408273455E-2</v>
      </c>
      <c r="F33" s="6">
        <f t="shared" si="0"/>
        <v>1.0064244258653265E-2</v>
      </c>
      <c r="H33" s="6"/>
    </row>
    <row r="34" spans="1:8" x14ac:dyDescent="0.15">
      <c r="A34" s="1">
        <v>33</v>
      </c>
      <c r="B34" s="1" t="s">
        <v>393</v>
      </c>
      <c r="C34" s="6">
        <f>SUMPRODUCT((RTFPir!$A$4:$A$1084=33)*1,SVir!$O$4:$O$1084,RTFPir!$I$4:$I$1084)</f>
        <v>-4.0514145905210339E-2</v>
      </c>
      <c r="D34" s="6">
        <f>SUMPRODUCT((logKir!$A$4:$A$1084=33)*1,SVir!$O$4:$O$1084,SKir!$O$4:$O$1084,logKir!$O$4:$O$1084-logHir!$O$4:$O$1084)</f>
        <v>2.3599512135885733E-2</v>
      </c>
      <c r="E34" s="6">
        <f>SUMPRODUCT((logQir!$A$4:$A$1084=33)*1,SVir!$O$4:$O$1084,SLir!$O$4:$O$1084,logQir!$I$4:$I$1084)</f>
        <v>2.33452762905084E-2</v>
      </c>
      <c r="F34" s="6">
        <f t="shared" si="0"/>
        <v>6.4306425211837943E-3</v>
      </c>
      <c r="H34" s="6"/>
    </row>
    <row r="35" spans="1:8" x14ac:dyDescent="0.15">
      <c r="A35" s="1">
        <v>20</v>
      </c>
      <c r="B35" s="1" t="s">
        <v>123</v>
      </c>
      <c r="C35" s="6">
        <f>SUMPRODUCT((RTFPir!$A$4:$A$1084=20)*1,SVir!$O$4:$O$1084,RTFPir!$I$4:$I$1084)</f>
        <v>1.752539535031369E-3</v>
      </c>
      <c r="D35" s="6">
        <f>SUMPRODUCT((logKir!$A$4:$A$1084=20)*1,SVir!$O$4:$O$1084,SKir!$O$4:$O$1084,logKir!$O$4:$O$1084-logHir!$O$4:$O$1084)</f>
        <v>-1.9667744361040056E-2</v>
      </c>
      <c r="E35" s="6">
        <f>SUMPRODUCT((logQir!$A$4:$A$1084=20)*1,SVir!$O$4:$O$1084,SLir!$O$4:$O$1084,logQir!$I$4:$I$1084)</f>
        <v>2.3286658793183774E-2</v>
      </c>
      <c r="F35" s="6">
        <f t="shared" si="0"/>
        <v>5.3714539671750848E-3</v>
      </c>
      <c r="H35" s="6"/>
    </row>
    <row r="36" spans="1:8" x14ac:dyDescent="0.15">
      <c r="A36" s="1">
        <v>2</v>
      </c>
      <c r="B36" s="1" t="s">
        <v>50</v>
      </c>
      <c r="C36" s="6">
        <f>SUMPRODUCT((RTFPir!$A$4:$A$1084=2)*1,SVir!$O$4:$O$1084,RTFPir!$I$4:$I$1084)</f>
        <v>-3.2128902005886396E-2</v>
      </c>
      <c r="D36" s="6">
        <f>SUMPRODUCT((logKir!$A$4:$A$1084=2)*1,SVir!$O$4:$O$1084,SKir!$O$4:$O$1084,logKir!$O$4:$O$1084-logHir!$O$4:$O$1084)</f>
        <v>2.3636585695483516E-2</v>
      </c>
      <c r="E36" s="6">
        <f>SUMPRODUCT((logQir!$A$4:$A$1084=2)*1,SVir!$O$4:$O$1084,SLir!$O$4:$O$1084,logQir!$I$4:$I$1084)</f>
        <v>4.3126565019368382E-3</v>
      </c>
      <c r="F36" s="6">
        <f t="shared" si="0"/>
        <v>-4.179659808466042E-3</v>
      </c>
      <c r="H36" s="6"/>
    </row>
    <row r="37" spans="1:8" x14ac:dyDescent="0.15">
      <c r="A37" s="1">
        <v>17</v>
      </c>
      <c r="B37" s="1" t="s">
        <v>281</v>
      </c>
      <c r="C37" s="6">
        <f>SUMPRODUCT((RTFPir!$A$4:$A$1084=17)*1,SVir!$O$4:$O$1084,RTFPir!$I$4:$I$1084)</f>
        <v>-7.9016003029994647E-2</v>
      </c>
      <c r="D37" s="6">
        <f>SUMPRODUCT((logKir!$A$4:$A$1084=17)*1,SVir!$O$4:$O$1084,SKir!$O$4:$O$1084,logKir!$O$4:$O$1084-logHir!$O$4:$O$1084)</f>
        <v>4.3704029151674206E-2</v>
      </c>
      <c r="E37" s="6">
        <f>SUMPRODUCT((logQir!$A$4:$A$1084=17)*1,SVir!$O$4:$O$1084,SLir!$O$4:$O$1084,logQir!$I$4:$I$1084)</f>
        <v>2.864061548690898E-2</v>
      </c>
      <c r="F37" s="6">
        <f t="shared" si="0"/>
        <v>-6.671358391411461E-3</v>
      </c>
      <c r="H37" s="6"/>
    </row>
    <row r="38" spans="1:8" x14ac:dyDescent="0.15">
      <c r="A38" s="1">
        <v>15</v>
      </c>
      <c r="B38" s="1" t="s">
        <v>107</v>
      </c>
      <c r="C38" s="6">
        <f>SUMPRODUCT((RTFPir!$A$4:$A$1084=15)*1,SVir!$O$4:$O$1084,RTFPir!$I$4:$I$1084)</f>
        <v>-6.965852150256116E-2</v>
      </c>
      <c r="D38" s="6">
        <f>SUMPRODUCT((logKir!$A$4:$A$1084=15)*1,SVir!$O$4:$O$1084,SKir!$O$4:$O$1084,logKir!$O$4:$O$1084-logHir!$O$4:$O$1084)</f>
        <v>5.7008279938059188E-2</v>
      </c>
      <c r="E38" s="6">
        <f>SUMPRODUCT((logQir!$A$4:$A$1084=15)*1,SVir!$O$4:$O$1084,SLir!$O$4:$O$1084,logQir!$I$4:$I$1084)</f>
        <v>-1.7632573449451907E-3</v>
      </c>
      <c r="F38" s="6">
        <f t="shared" si="0"/>
        <v>-1.4413498909447164E-2</v>
      </c>
      <c r="H38" s="6"/>
    </row>
    <row r="39" spans="1:8" x14ac:dyDescent="0.15">
      <c r="A39" s="1">
        <v>21</v>
      </c>
      <c r="B39" s="1" t="s">
        <v>128</v>
      </c>
      <c r="C39" s="6">
        <f>SUMPRODUCT((RTFPir!$A$4:$A$1084=21)*1,SVir!$O$4:$O$1084,RTFPir!$I$4:$I$1084)</f>
        <v>4.2619234338309511E-4</v>
      </c>
      <c r="D39" s="6">
        <f>SUMPRODUCT((logKir!$A$4:$A$1084=21)*1,SVir!$O$4:$O$1084,SKir!$O$4:$O$1084,logKir!$O$4:$O$1084-logHir!$O$4:$O$1084)</f>
        <v>-1.2628029629765747E-2</v>
      </c>
      <c r="E39" s="6">
        <f>SUMPRODUCT((logQir!$A$4:$A$1084=21)*1,SVir!$O$4:$O$1084,SLir!$O$4:$O$1084,logQir!$I$4:$I$1084)</f>
        <v>-4.0446223460139773E-3</v>
      </c>
      <c r="F39" s="6">
        <f t="shared" si="0"/>
        <v>-1.6246459632396629E-2</v>
      </c>
      <c r="H39" s="6"/>
    </row>
    <row r="40" spans="1:8" x14ac:dyDescent="0.15">
      <c r="A40" s="1">
        <v>46</v>
      </c>
      <c r="B40" s="1" t="s">
        <v>334</v>
      </c>
      <c r="C40" s="6">
        <f>SUMPRODUCT((RTFPir!$A$4:$A$1084=46)*1,SVir!$O$4:$O$1084,RTFPir!$I$4:$I$1084)</f>
        <v>1.225323299129449E-3</v>
      </c>
      <c r="D40" s="6">
        <f>SUMPRODUCT((logKir!$A$4:$A$1084=46)*1,SVir!$O$4:$O$1084,SKir!$O$4:$O$1084,logKir!$O$4:$O$1084-logHir!$O$4:$O$1084)</f>
        <v>-4.6433788602166098E-2</v>
      </c>
      <c r="E40" s="6">
        <f>SUMPRODUCT((logQir!$A$4:$A$1084=46)*1,SVir!$O$4:$O$1084,SLir!$O$4:$O$1084,logQir!$I$4:$I$1084)</f>
        <v>1.9975245276274266E-2</v>
      </c>
      <c r="F40" s="6">
        <f t="shared" si="0"/>
        <v>-2.5233220026762381E-2</v>
      </c>
      <c r="H40" s="6"/>
    </row>
    <row r="41" spans="1:8" x14ac:dyDescent="0.15">
      <c r="A41" s="1">
        <v>41</v>
      </c>
      <c r="B41" s="1" t="s">
        <v>453</v>
      </c>
      <c r="C41" s="6">
        <f>SUMPRODUCT((RTFPir!$A$4:$A$1084=41)*1,SVir!$O$4:$O$1084,RTFPir!$I$4:$I$1084)</f>
        <v>-7.2837201176168778E-2</v>
      </c>
      <c r="D41" s="6">
        <f>SUMPRODUCT((logKir!$A$4:$A$1084=41)*1,SVir!$O$4:$O$1084,SKir!$O$4:$O$1084,logKir!$O$4:$O$1084-logHir!$O$4:$O$1084)</f>
        <v>2.4514883954994123E-2</v>
      </c>
      <c r="E41" s="6">
        <f>SUMPRODUCT((logQir!$A$4:$A$1084=41)*1,SVir!$O$4:$O$1084,SLir!$O$4:$O$1084,logQir!$I$4:$I$1084)</f>
        <v>1.4811870583523252E-2</v>
      </c>
      <c r="F41" s="6">
        <f t="shared" si="0"/>
        <v>-3.3510446637651403E-2</v>
      </c>
      <c r="H41" s="6"/>
    </row>
    <row r="42" spans="1:8" x14ac:dyDescent="0.15">
      <c r="A42" s="1">
        <v>39</v>
      </c>
      <c r="B42" s="1" t="s">
        <v>319</v>
      </c>
      <c r="C42" s="6">
        <f>SUMPRODUCT((RTFPir!$A$4:$A$1084=39)*1,SVir!$O$4:$O$1084,RTFPir!$I$4:$I$1084)</f>
        <v>-4.9215517745646524E-2</v>
      </c>
      <c r="D42" s="6">
        <f>SUMPRODUCT((logKir!$A$4:$A$1084=39)*1,SVir!$O$4:$O$1084,SKir!$O$4:$O$1084,logKir!$O$4:$O$1084-logHir!$O$4:$O$1084)</f>
        <v>-3.259001729366269E-2</v>
      </c>
      <c r="E42" s="6">
        <f>SUMPRODUCT((logQir!$A$4:$A$1084=39)*1,SVir!$O$4:$O$1084,SLir!$O$4:$O$1084,logQir!$I$4:$I$1084)</f>
        <v>3.3488168615386553E-2</v>
      </c>
      <c r="F42" s="6">
        <f t="shared" si="0"/>
        <v>-4.8317366423922654E-2</v>
      </c>
      <c r="H42" s="6"/>
    </row>
    <row r="43" spans="1:8" x14ac:dyDescent="0.15">
      <c r="A43" s="1">
        <v>45</v>
      </c>
      <c r="B43" s="1" t="s">
        <v>454</v>
      </c>
      <c r="C43" s="6">
        <f>SUMPRODUCT((RTFPir!$A$4:$A$1084=45)*1,SVir!$O$4:$O$1084,RTFPir!$I$4:$I$1084)</f>
        <v>-5.041074906754358E-2</v>
      </c>
      <c r="D43" s="6">
        <f>SUMPRODUCT((logKir!$A$4:$A$1084=45)*1,SVir!$O$4:$O$1084,SKir!$O$4:$O$1084,logKir!$O$4:$O$1084-logHir!$O$4:$O$1084)</f>
        <v>-1.3551012101814617E-2</v>
      </c>
      <c r="E43" s="6">
        <f>SUMPRODUCT((logQir!$A$4:$A$1084=45)*1,SVir!$O$4:$O$1084,SLir!$O$4:$O$1084,logQir!$I$4:$I$1084)</f>
        <v>1.0331655025346066E-2</v>
      </c>
      <c r="F43" s="6">
        <f t="shared" si="0"/>
        <v>-5.3630106144012132E-2</v>
      </c>
      <c r="H43" s="6"/>
    </row>
    <row r="44" spans="1:8" x14ac:dyDescent="0.15">
      <c r="A44" s="1">
        <v>3</v>
      </c>
      <c r="B44" s="1" t="s">
        <v>53</v>
      </c>
      <c r="C44" s="6">
        <f>SUMPRODUCT((RTFPir!$A$4:$A$1084=3)*1,SVir!$O$4:$O$1084,RTFPir!$I$4:$I$1084)</f>
        <v>-2.5604756971243491E-2</v>
      </c>
      <c r="D44" s="6">
        <f>SUMPRODUCT((logKir!$A$4:$A$1084=3)*1,SVir!$O$4:$O$1084,SKir!$O$4:$O$1084,logKir!$O$4:$O$1084-logHir!$O$4:$O$1084)</f>
        <v>-3.7321333007304461E-2</v>
      </c>
      <c r="E44" s="6">
        <f>SUMPRODUCT((logQir!$A$4:$A$1084=3)*1,SVir!$O$4:$O$1084,SLir!$O$4:$O$1084,logQir!$I$4:$I$1084)</f>
        <v>3.8298368693647339E-3</v>
      </c>
      <c r="F44" s="6">
        <f t="shared" si="0"/>
        <v>-5.9096253109183219E-2</v>
      </c>
      <c r="H44" s="6"/>
    </row>
    <row r="45" spans="1:8" x14ac:dyDescent="0.15">
      <c r="A45" s="1">
        <v>32</v>
      </c>
      <c r="B45" s="1" t="s">
        <v>304</v>
      </c>
      <c r="C45" s="6">
        <f>SUMPRODUCT((RTFPir!$A$4:$A$1084=32)*1,SVir!$O$4:$O$1084,RTFPir!$I$4:$I$1084)</f>
        <v>-0.10341729959455898</v>
      </c>
      <c r="D45" s="6">
        <f>SUMPRODUCT((logKir!$A$4:$A$1084=32)*1,SVir!$O$4:$O$1084,SKir!$O$4:$O$1084,logKir!$O$4:$O$1084-logHir!$O$4:$O$1084)</f>
        <v>2.3844578744360429E-2</v>
      </c>
      <c r="E45" s="6">
        <f>SUMPRODUCT((logQir!$A$4:$A$1084=32)*1,SVir!$O$4:$O$1084,SLir!$O$4:$O$1084,logQir!$I$4:$I$1084)</f>
        <v>2.0411187915092582E-2</v>
      </c>
      <c r="F45" s="6">
        <f t="shared" si="0"/>
        <v>-5.9161532935105968E-2</v>
      </c>
      <c r="H45" s="6"/>
    </row>
    <row r="46" spans="1:8" x14ac:dyDescent="0.15">
      <c r="A46" s="1">
        <v>43</v>
      </c>
      <c r="B46" s="1" t="s">
        <v>328</v>
      </c>
      <c r="C46" s="6">
        <f>SUMPRODUCT((RTFPir!$A$4:$A$1084=43)*1,SVir!$O$4:$O$1084,RTFPir!$I$4:$I$1084)</f>
        <v>-5.3673313761170419E-2</v>
      </c>
      <c r="D46" s="6">
        <f>SUMPRODUCT((logKir!$A$4:$A$1084=43)*1,SVir!$O$4:$O$1084,SKir!$O$4:$O$1084,logKir!$O$4:$O$1084-logHir!$O$4:$O$1084)</f>
        <v>-3.7873034499181148E-2</v>
      </c>
      <c r="E46" s="6">
        <f>SUMPRODUCT((logQir!$A$4:$A$1084=43)*1,SVir!$O$4:$O$1084,SLir!$O$4:$O$1084,logQir!$I$4:$I$1084)</f>
        <v>1.2279796632424029E-2</v>
      </c>
      <c r="F46" s="6">
        <f t="shared" si="0"/>
        <v>-7.9266551627927548E-2</v>
      </c>
      <c r="H46" s="6"/>
    </row>
    <row r="47" spans="1:8" x14ac:dyDescent="0.15">
      <c r="A47" s="1">
        <v>47</v>
      </c>
      <c r="B47" s="1" t="s">
        <v>338</v>
      </c>
      <c r="C47" s="6">
        <f>SUMPRODUCT((RTFPir!$A$4:$A$1084=47)*1,SVir!$O$4:$O$1084,RTFPir!$I$4:$I$1084)</f>
        <v>-0.16292172115121137</v>
      </c>
      <c r="D47" s="6">
        <f>SUMPRODUCT((logKir!$A$4:$A$1084=47)*1,SVir!$O$4:$O$1084,SKir!$O$4:$O$1084,logKir!$O$4:$O$1084-logHir!$O$4:$O$1084)</f>
        <v>4.3781024408267213E-2</v>
      </c>
      <c r="E47" s="6">
        <f>SUMPRODUCT((logQir!$A$4:$A$1084=47)*1,SVir!$O$4:$O$1084,SLir!$O$4:$O$1084,logQir!$I$4:$I$1084)</f>
        <v>1.8854821167541953E-2</v>
      </c>
      <c r="F47" s="6">
        <f t="shared" si="0"/>
        <v>-0.10028587557540219</v>
      </c>
      <c r="H47" s="6"/>
    </row>
    <row r="48" spans="1:8" x14ac:dyDescent="0.15">
      <c r="A48" s="1">
        <v>42</v>
      </c>
      <c r="B48" s="1" t="s">
        <v>326</v>
      </c>
      <c r="C48" s="6">
        <f>SUMPRODUCT((RTFPir!$A$4:$A$1084=42)*1,SVir!$O$4:$O$1084,RTFPir!$I$4:$I$1084)</f>
        <v>-9.2821834704946982E-2</v>
      </c>
      <c r="D48" s="6">
        <f>SUMPRODUCT((logKir!$A$4:$A$1084=42)*1,SVir!$O$4:$O$1084,SKir!$O$4:$O$1084,logKir!$O$4:$O$1084-logHir!$O$4:$O$1084)</f>
        <v>-4.4088485217148969E-2</v>
      </c>
      <c r="E48" s="6">
        <f>SUMPRODUCT((logQir!$A$4:$A$1084=42)*1,SVir!$O$4:$O$1084,SLir!$O$4:$O$1084,logQir!$I$4:$I$1084)</f>
        <v>1.2530117528561665E-2</v>
      </c>
      <c r="F48" s="6">
        <f t="shared" si="0"/>
        <v>-0.1243802023935343</v>
      </c>
      <c r="H48" s="6"/>
    </row>
    <row r="49" spans="1:8" x14ac:dyDescent="0.15">
      <c r="A49" s="1">
        <v>31</v>
      </c>
      <c r="B49" s="1" t="s">
        <v>302</v>
      </c>
      <c r="C49" s="6">
        <f>SUMPRODUCT((RTFPir!$A$4:$A$1084=31)*1,SVir!$O$4:$O$1084,RTFPir!$I$4:$I$1084)</f>
        <v>-0.13762915946274332</v>
      </c>
      <c r="D49" s="6">
        <f>SUMPRODUCT((logKir!$A$4:$A$1084=31)*1,SVir!$O$4:$O$1084,SKir!$O$4:$O$1084,logKir!$O$4:$O$1084-logHir!$O$4:$O$1084)</f>
        <v>-4.7186397057934225E-2</v>
      </c>
      <c r="E49" s="6">
        <f>SUMPRODUCT((logQir!$A$4:$A$1084=31)*1,SVir!$O$4:$O$1084,SLir!$O$4:$O$1084,logQir!$I$4:$I$1084)</f>
        <v>4.9671331388336501E-2</v>
      </c>
      <c r="F49" s="6">
        <f t="shared" si="0"/>
        <v>-0.13514422513234103</v>
      </c>
      <c r="H49" s="6"/>
    </row>
    <row r="50" spans="1:8" x14ac:dyDescent="0.15">
      <c r="A50" s="1">
        <v>6</v>
      </c>
      <c r="B50" s="1" t="s">
        <v>73</v>
      </c>
      <c r="C50" s="6">
        <f>SUMPRODUCT((RTFPir!$A$4:$A$1084=6)*1,SVir!$O$4:$O$1084,RTFPir!$I$4:$I$1084)</f>
        <v>-0.10154158468208842</v>
      </c>
      <c r="D50" s="6">
        <f>SUMPRODUCT((logKir!$A$4:$A$1084=6)*1,SVir!$O$4:$O$1084,SKir!$O$4:$O$1084,logKir!$O$4:$O$1084-logHir!$O$4:$O$1084)</f>
        <v>-4.949439253645891E-2</v>
      </c>
      <c r="E50" s="6">
        <f>SUMPRODUCT((logQir!$A$4:$A$1084=6)*1,SVir!$O$4:$O$1084,SLir!$O$4:$O$1084,logQir!$I$4:$I$1084)</f>
        <v>-7.6109580959534632E-3</v>
      </c>
      <c r="F50" s="6">
        <f t="shared" si="0"/>
        <v>-0.1586469353145008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I1084"/>
  <sheetViews>
    <sheetView workbookViewId="0">
      <pane xSplit="4" ySplit="3" topLeftCell="E4" activePane="bottomRight" state="frozen"/>
      <selection activeCell="E4" sqref="E4"/>
      <selection pane="topRight" activeCell="E4" sqref="E4"/>
      <selection pane="bottomLeft" activeCell="E4" sqref="E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 x14ac:dyDescent="0.15">
      <c r="A1" s="1" t="s">
        <v>1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 x14ac:dyDescent="0.15">
      <c r="A4" s="1">
        <v>1</v>
      </c>
      <c r="B4" s="1" t="s">
        <v>2</v>
      </c>
      <c r="C4" s="1">
        <v>1</v>
      </c>
      <c r="D4" s="1" t="s">
        <v>9</v>
      </c>
      <c r="E4" s="1">
        <v>2821348.7713454464</v>
      </c>
      <c r="F4" s="1">
        <v>3564673.2845324231</v>
      </c>
      <c r="G4" s="1">
        <v>5170323.3163760472</v>
      </c>
      <c r="H4" s="1">
        <v>7077733.8405228816</v>
      </c>
      <c r="I4" s="1">
        <v>9396263.9992037565</v>
      </c>
    </row>
    <row r="5" spans="1:9" x14ac:dyDescent="0.15">
      <c r="A5" s="1">
        <v>1</v>
      </c>
      <c r="B5" s="1" t="s">
        <v>2</v>
      </c>
      <c r="C5" s="1">
        <v>2</v>
      </c>
      <c r="D5" s="1" t="s">
        <v>10</v>
      </c>
      <c r="E5" s="1">
        <v>368033.24619075318</v>
      </c>
      <c r="F5" s="1">
        <v>296614.78526084567</v>
      </c>
      <c r="G5" s="1">
        <v>240621.36345708356</v>
      </c>
      <c r="H5" s="1">
        <v>164019.03664934609</v>
      </c>
      <c r="I5" s="1">
        <v>115839.70980146457</v>
      </c>
    </row>
    <row r="6" spans="1:9" x14ac:dyDescent="0.15">
      <c r="A6" s="1">
        <v>1</v>
      </c>
      <c r="B6" s="1" t="s">
        <v>7</v>
      </c>
      <c r="C6" s="1">
        <v>3</v>
      </c>
      <c r="D6" s="1" t="s">
        <v>17</v>
      </c>
      <c r="E6" s="1">
        <v>358681.97297618171</v>
      </c>
      <c r="F6" s="1">
        <v>598031.69726518181</v>
      </c>
      <c r="G6" s="1">
        <v>870951.22017952334</v>
      </c>
      <c r="H6" s="1">
        <v>1169335.1494345954</v>
      </c>
      <c r="I6" s="1">
        <v>1284202.2718837762</v>
      </c>
    </row>
    <row r="7" spans="1:9" x14ac:dyDescent="0.15">
      <c r="A7" s="1">
        <v>1</v>
      </c>
      <c r="B7" s="1" t="s">
        <v>7</v>
      </c>
      <c r="C7" s="1">
        <v>4</v>
      </c>
      <c r="D7" s="1" t="s">
        <v>18</v>
      </c>
      <c r="E7" s="1">
        <v>2789.8286727760028</v>
      </c>
      <c r="F7" s="1">
        <v>20672.02283709004</v>
      </c>
      <c r="G7" s="1">
        <v>37407.718082287734</v>
      </c>
      <c r="H7" s="1">
        <v>41848.226770650319</v>
      </c>
      <c r="I7" s="1">
        <v>25356.396301593697</v>
      </c>
    </row>
    <row r="8" spans="1:9" x14ac:dyDescent="0.15">
      <c r="A8" s="1">
        <v>1</v>
      </c>
      <c r="B8" s="1" t="s">
        <v>7</v>
      </c>
      <c r="C8" s="1">
        <v>5</v>
      </c>
      <c r="D8" s="1" t="s">
        <v>19</v>
      </c>
      <c r="E8" s="1">
        <v>548166.03979041695</v>
      </c>
      <c r="F8" s="1">
        <v>588295.73351607076</v>
      </c>
      <c r="G8" s="1">
        <v>585572.58647143585</v>
      </c>
      <c r="H8" s="1">
        <v>533376.52562316263</v>
      </c>
      <c r="I8" s="1">
        <v>486023.45649996703</v>
      </c>
    </row>
    <row r="9" spans="1:9" x14ac:dyDescent="0.15">
      <c r="A9" s="1">
        <v>1</v>
      </c>
      <c r="B9" s="1" t="s">
        <v>7</v>
      </c>
      <c r="C9" s="1">
        <v>6</v>
      </c>
      <c r="D9" s="1" t="s">
        <v>3</v>
      </c>
      <c r="E9" s="1">
        <v>102496.52385166728</v>
      </c>
      <c r="F9" s="1">
        <v>99650.5771908561</v>
      </c>
      <c r="G9" s="1">
        <v>123178.37399516284</v>
      </c>
      <c r="H9" s="1">
        <v>145092.84731915753</v>
      </c>
      <c r="I9" s="1">
        <v>174586.91653045741</v>
      </c>
    </row>
    <row r="10" spans="1:9" x14ac:dyDescent="0.15">
      <c r="A10" s="1">
        <v>1</v>
      </c>
      <c r="B10" s="1" t="s">
        <v>7</v>
      </c>
      <c r="C10" s="1">
        <v>7</v>
      </c>
      <c r="D10" s="1" t="s">
        <v>20</v>
      </c>
      <c r="E10" s="1">
        <v>34320.57277213112</v>
      </c>
      <c r="F10" s="1">
        <v>133483.863965834</v>
      </c>
      <c r="G10" s="1">
        <v>149685.26393846041</v>
      </c>
      <c r="H10" s="1">
        <v>433413.01828381763</v>
      </c>
      <c r="I10" s="1">
        <v>515944.01931219501</v>
      </c>
    </row>
    <row r="11" spans="1:9" x14ac:dyDescent="0.15">
      <c r="A11" s="1">
        <v>1</v>
      </c>
      <c r="B11" s="1" t="s">
        <v>7</v>
      </c>
      <c r="C11" s="1">
        <v>8</v>
      </c>
      <c r="D11" s="1" t="s">
        <v>21</v>
      </c>
      <c r="E11" s="1">
        <v>202076.23744514977</v>
      </c>
      <c r="F11" s="1">
        <v>212432.23562358934</v>
      </c>
      <c r="G11" s="1">
        <v>196697.18715152331</v>
      </c>
      <c r="H11" s="1">
        <v>201787.19823613434</v>
      </c>
      <c r="I11" s="1">
        <v>152472.48207538875</v>
      </c>
    </row>
    <row r="12" spans="1:9" x14ac:dyDescent="0.15">
      <c r="A12" s="1">
        <v>1</v>
      </c>
      <c r="B12" s="1" t="s">
        <v>7</v>
      </c>
      <c r="C12" s="1">
        <v>9</v>
      </c>
      <c r="D12" s="1" t="s">
        <v>22</v>
      </c>
      <c r="E12" s="1">
        <v>464953.38502676651</v>
      </c>
      <c r="F12" s="1">
        <v>525257.54809733015</v>
      </c>
      <c r="G12" s="1">
        <v>499237.22715471237</v>
      </c>
      <c r="H12" s="1">
        <v>419016.33695595409</v>
      </c>
      <c r="I12" s="1">
        <v>567759.55404214852</v>
      </c>
    </row>
    <row r="13" spans="1:9" x14ac:dyDescent="0.15">
      <c r="A13" s="1">
        <v>1</v>
      </c>
      <c r="B13" s="1" t="s">
        <v>7</v>
      </c>
      <c r="C13" s="1">
        <v>10</v>
      </c>
      <c r="D13" s="1" t="s">
        <v>23</v>
      </c>
      <c r="E13" s="1">
        <v>43065.149479513166</v>
      </c>
      <c r="F13" s="1">
        <v>58405.155064183811</v>
      </c>
      <c r="G13" s="1">
        <v>91406.817218780881</v>
      </c>
      <c r="H13" s="1">
        <v>112907.10300671768</v>
      </c>
      <c r="I13" s="1">
        <v>107664.06717788798</v>
      </c>
    </row>
    <row r="14" spans="1:9" x14ac:dyDescent="0.15">
      <c r="A14" s="1">
        <v>1</v>
      </c>
      <c r="B14" s="1" t="s">
        <v>7</v>
      </c>
      <c r="C14" s="1">
        <v>11</v>
      </c>
      <c r="D14" s="1" t="s">
        <v>24</v>
      </c>
      <c r="E14" s="1">
        <v>102531.3481661379</v>
      </c>
      <c r="F14" s="1">
        <v>120900.10684794409</v>
      </c>
      <c r="G14" s="1">
        <v>137874.91858670535</v>
      </c>
      <c r="H14" s="1">
        <v>164408.85689453056</v>
      </c>
      <c r="I14" s="1">
        <v>127745.5093003623</v>
      </c>
    </row>
    <row r="15" spans="1:9" x14ac:dyDescent="0.15">
      <c r="A15" s="1">
        <v>1</v>
      </c>
      <c r="B15" s="1" t="s">
        <v>7</v>
      </c>
      <c r="C15" s="1">
        <v>12</v>
      </c>
      <c r="D15" s="1" t="s">
        <v>25</v>
      </c>
      <c r="E15" s="1">
        <v>1105.6103689374247</v>
      </c>
      <c r="F15" s="1">
        <v>30444.000670310768</v>
      </c>
      <c r="G15" s="1">
        <v>161130.68861801733</v>
      </c>
      <c r="H15" s="1">
        <v>361445.41558259516</v>
      </c>
      <c r="I15" s="1">
        <v>365238.38187611656</v>
      </c>
    </row>
    <row r="16" spans="1:9" x14ac:dyDescent="0.15">
      <c r="A16" s="1">
        <v>1</v>
      </c>
      <c r="B16" s="1" t="s">
        <v>7</v>
      </c>
      <c r="C16" s="1">
        <v>13</v>
      </c>
      <c r="D16" s="1" t="s">
        <v>26</v>
      </c>
      <c r="E16" s="1">
        <v>19971.210029439662</v>
      </c>
      <c r="F16" s="1">
        <v>85258.87117635367</v>
      </c>
      <c r="G16" s="1">
        <v>93101.473740009504</v>
      </c>
      <c r="H16" s="1">
        <v>303767.80750850326</v>
      </c>
      <c r="I16" s="1">
        <v>393184.32384594862</v>
      </c>
    </row>
    <row r="17" spans="1:9" x14ac:dyDescent="0.15">
      <c r="A17" s="1">
        <v>1</v>
      </c>
      <c r="B17" s="1" t="s">
        <v>7</v>
      </c>
      <c r="C17" s="1">
        <v>14</v>
      </c>
      <c r="D17" s="1" t="s">
        <v>27</v>
      </c>
      <c r="E17" s="1">
        <v>232.32906618522659</v>
      </c>
      <c r="F17" s="1">
        <v>1559.2339333451546</v>
      </c>
      <c r="G17" s="1">
        <v>2716.5118491662479</v>
      </c>
      <c r="H17" s="1">
        <v>6683.1962048123614</v>
      </c>
      <c r="I17" s="1">
        <v>5730.3257298981835</v>
      </c>
    </row>
    <row r="18" spans="1:9" x14ac:dyDescent="0.15">
      <c r="A18" s="1">
        <v>1</v>
      </c>
      <c r="B18" s="1" t="s">
        <v>7</v>
      </c>
      <c r="C18" s="1">
        <v>15</v>
      </c>
      <c r="D18" s="1" t="s">
        <v>28</v>
      </c>
      <c r="E18" s="1">
        <v>103261.90034908794</v>
      </c>
      <c r="F18" s="1">
        <v>321707.5543024012</v>
      </c>
      <c r="G18" s="1">
        <v>433820.99249516748</v>
      </c>
      <c r="H18" s="1">
        <v>513368.32461665286</v>
      </c>
      <c r="I18" s="1">
        <v>409070.87567701249</v>
      </c>
    </row>
    <row r="19" spans="1:9" x14ac:dyDescent="0.15">
      <c r="A19" s="1">
        <v>1</v>
      </c>
      <c r="B19" s="1" t="s">
        <v>2</v>
      </c>
      <c r="C19" s="1">
        <v>16</v>
      </c>
      <c r="D19" s="1" t="s">
        <v>11</v>
      </c>
      <c r="E19" s="1">
        <v>304156.35208263248</v>
      </c>
      <c r="F19" s="1">
        <v>693336.21285868902</v>
      </c>
      <c r="G19" s="1">
        <v>1105720.5534091576</v>
      </c>
      <c r="H19" s="1">
        <v>1617068.8824169771</v>
      </c>
      <c r="I19" s="1">
        <v>1345094.7352882987</v>
      </c>
    </row>
    <row r="20" spans="1:9" x14ac:dyDescent="0.15">
      <c r="A20" s="1">
        <v>1</v>
      </c>
      <c r="B20" s="1" t="s">
        <v>2</v>
      </c>
      <c r="C20" s="1">
        <v>17</v>
      </c>
      <c r="D20" s="1" t="s">
        <v>12</v>
      </c>
      <c r="E20" s="1">
        <v>794849.96922320244</v>
      </c>
      <c r="F20" s="1">
        <v>2204552.5246421825</v>
      </c>
      <c r="G20" s="1">
        <v>3362571.3008572757</v>
      </c>
      <c r="H20" s="1">
        <v>4189578.4257899849</v>
      </c>
      <c r="I20" s="1">
        <v>4793791.4748622179</v>
      </c>
    </row>
    <row r="21" spans="1:9" x14ac:dyDescent="0.15">
      <c r="A21" s="1">
        <v>1</v>
      </c>
      <c r="B21" s="1" t="s">
        <v>2</v>
      </c>
      <c r="C21" s="1">
        <v>18</v>
      </c>
      <c r="D21" s="1" t="s">
        <v>13</v>
      </c>
      <c r="E21" s="1">
        <v>680312.87919044797</v>
      </c>
      <c r="F21" s="1">
        <v>2531249.0980962412</v>
      </c>
      <c r="G21" s="1">
        <v>2756775.1583546707</v>
      </c>
      <c r="H21" s="1">
        <v>3039474.8756125029</v>
      </c>
      <c r="I21" s="1">
        <v>2361675.0979540939</v>
      </c>
    </row>
    <row r="22" spans="1:9" x14ac:dyDescent="0.15">
      <c r="A22" s="1">
        <v>1</v>
      </c>
      <c r="B22" s="1" t="s">
        <v>2</v>
      </c>
      <c r="C22" s="1">
        <v>19</v>
      </c>
      <c r="D22" s="1" t="s">
        <v>14</v>
      </c>
      <c r="E22" s="1">
        <v>160507.01522341016</v>
      </c>
      <c r="F22" s="1">
        <v>255024.6989867276</v>
      </c>
      <c r="G22" s="1">
        <v>288590.98026288702</v>
      </c>
      <c r="H22" s="1">
        <v>377092.25963782711</v>
      </c>
      <c r="I22" s="1">
        <v>309044.4445891286</v>
      </c>
    </row>
    <row r="23" spans="1:9" x14ac:dyDescent="0.15">
      <c r="A23" s="1">
        <v>1</v>
      </c>
      <c r="B23" s="1" t="s">
        <v>2</v>
      </c>
      <c r="C23" s="1">
        <v>20</v>
      </c>
      <c r="D23" s="1" t="s">
        <v>15</v>
      </c>
      <c r="E23" s="1">
        <v>236138.41445692969</v>
      </c>
      <c r="F23" s="1">
        <v>1952827.5168250308</v>
      </c>
      <c r="G23" s="1">
        <v>5279633.0957377208</v>
      </c>
      <c r="H23" s="1">
        <v>5909408.0519304406</v>
      </c>
      <c r="I23" s="1">
        <v>5763193.3527473444</v>
      </c>
    </row>
    <row r="24" spans="1:9" x14ac:dyDescent="0.15">
      <c r="A24" s="1">
        <v>1</v>
      </c>
      <c r="B24" s="1" t="s">
        <v>2</v>
      </c>
      <c r="C24" s="1">
        <v>21</v>
      </c>
      <c r="D24" s="1" t="s">
        <v>16</v>
      </c>
      <c r="E24" s="1">
        <v>998625.13532372168</v>
      </c>
      <c r="F24" s="1">
        <v>3518862.1005038125</v>
      </c>
      <c r="G24" s="1">
        <v>5308167.2700260906</v>
      </c>
      <c r="H24" s="1">
        <v>7402614.1205151193</v>
      </c>
      <c r="I24" s="1">
        <v>8512982.7006127797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8</v>
      </c>
      <c r="E25" s="1">
        <v>640892.36670020665</v>
      </c>
      <c r="F25" s="1">
        <v>2903017.3551403442</v>
      </c>
      <c r="G25" s="1">
        <v>6841037.3072645916</v>
      </c>
      <c r="H25" s="1">
        <v>9477994.9343927111</v>
      </c>
      <c r="I25" s="1">
        <v>8960698.3357797191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29</v>
      </c>
      <c r="E26" s="1">
        <v>1093473.9307136966</v>
      </c>
      <c r="F26" s="1">
        <v>2337078.01559659</v>
      </c>
      <c r="G26" s="1">
        <v>4022516.0122851026</v>
      </c>
      <c r="H26" s="1">
        <v>6543168.3197520804</v>
      </c>
      <c r="I26" s="1">
        <v>6376598.2523522619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9</v>
      </c>
      <c r="E27" s="1">
        <v>850968.17803895543</v>
      </c>
      <c r="F27" s="1">
        <v>1302704.0238774589</v>
      </c>
      <c r="G27" s="1">
        <v>1792109.2811423172</v>
      </c>
      <c r="H27" s="1">
        <v>2072379.546183585</v>
      </c>
      <c r="I27" s="1">
        <v>2040863.9794378432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10</v>
      </c>
      <c r="E28" s="1">
        <v>18789.390138611121</v>
      </c>
      <c r="F28" s="1">
        <v>24310.360660764618</v>
      </c>
      <c r="G28" s="1">
        <v>32184.757286105971</v>
      </c>
      <c r="H28" s="1">
        <v>41090.380444245318</v>
      </c>
      <c r="I28" s="1">
        <v>39004.617179574321</v>
      </c>
    </row>
    <row r="29" spans="1:9" x14ac:dyDescent="0.15">
      <c r="A29" s="1">
        <v>2</v>
      </c>
      <c r="B29" s="1" t="s">
        <v>51</v>
      </c>
      <c r="C29" s="1">
        <v>3</v>
      </c>
      <c r="D29" s="1" t="s">
        <v>17</v>
      </c>
      <c r="E29" s="1">
        <v>41744.577778733074</v>
      </c>
      <c r="F29" s="1">
        <v>101188.32886384538</v>
      </c>
      <c r="G29" s="1">
        <v>161642.57068258582</v>
      </c>
      <c r="H29" s="1">
        <v>212054.61894743112</v>
      </c>
      <c r="I29" s="1">
        <v>190989.32653054476</v>
      </c>
    </row>
    <row r="30" spans="1:9" x14ac:dyDescent="0.15">
      <c r="A30" s="1">
        <v>2</v>
      </c>
      <c r="B30" s="1" t="s">
        <v>51</v>
      </c>
      <c r="C30" s="1">
        <v>4</v>
      </c>
      <c r="D30" s="1" t="s">
        <v>18</v>
      </c>
      <c r="E30" s="1">
        <v>7216.834984285174</v>
      </c>
      <c r="F30" s="1">
        <v>15673.755586789306</v>
      </c>
      <c r="G30" s="1">
        <v>66741.612250133607</v>
      </c>
      <c r="H30" s="1">
        <v>57267.206818470273</v>
      </c>
      <c r="I30" s="1">
        <v>40674.365189776865</v>
      </c>
    </row>
    <row r="31" spans="1:9" x14ac:dyDescent="0.15">
      <c r="A31" s="1">
        <v>2</v>
      </c>
      <c r="B31" s="1" t="s">
        <v>51</v>
      </c>
      <c r="C31" s="1">
        <v>5</v>
      </c>
      <c r="D31" s="1" t="s">
        <v>19</v>
      </c>
      <c r="E31" s="1">
        <v>40210.264767692264</v>
      </c>
      <c r="F31" s="1">
        <v>51109.946043658892</v>
      </c>
      <c r="G31" s="1">
        <v>122745.96395032169</v>
      </c>
      <c r="H31" s="1">
        <v>147607.71541741295</v>
      </c>
      <c r="I31" s="1">
        <v>117743.17110839671</v>
      </c>
    </row>
    <row r="32" spans="1:9" x14ac:dyDescent="0.15">
      <c r="A32" s="1">
        <v>2</v>
      </c>
      <c r="B32" s="1" t="s">
        <v>51</v>
      </c>
      <c r="C32" s="1">
        <v>6</v>
      </c>
      <c r="D32" s="1" t="s">
        <v>3</v>
      </c>
      <c r="E32" s="1">
        <v>19579.047681074881</v>
      </c>
      <c r="F32" s="1">
        <v>19807.0818882852</v>
      </c>
      <c r="G32" s="1">
        <v>24437.405978971277</v>
      </c>
      <c r="H32" s="1">
        <v>27599.92061069893</v>
      </c>
      <c r="I32" s="1">
        <v>27992.441641894326</v>
      </c>
    </row>
    <row r="33" spans="1:9" x14ac:dyDescent="0.15">
      <c r="A33" s="1">
        <v>2</v>
      </c>
      <c r="B33" s="1" t="s">
        <v>51</v>
      </c>
      <c r="C33" s="1">
        <v>7</v>
      </c>
      <c r="D33" s="1" t="s">
        <v>20</v>
      </c>
      <c r="E33" s="1">
        <v>4412.7100186995931</v>
      </c>
      <c r="F33" s="1">
        <v>9249.4004402025457</v>
      </c>
      <c r="G33" s="1">
        <v>4819.0569101972924</v>
      </c>
      <c r="H33" s="1">
        <v>3117.6111471586319</v>
      </c>
      <c r="I33" s="1">
        <v>1612.7671730044963</v>
      </c>
    </row>
    <row r="34" spans="1:9" x14ac:dyDescent="0.15">
      <c r="A34" s="1">
        <v>2</v>
      </c>
      <c r="B34" s="1" t="s">
        <v>51</v>
      </c>
      <c r="C34" s="1">
        <v>8</v>
      </c>
      <c r="D34" s="1" t="s">
        <v>21</v>
      </c>
      <c r="E34" s="1">
        <v>26817.430551050471</v>
      </c>
      <c r="F34" s="1">
        <v>57551.022501759937</v>
      </c>
      <c r="G34" s="1">
        <v>53403.586516679432</v>
      </c>
      <c r="H34" s="1">
        <v>50028.411076408243</v>
      </c>
      <c r="I34" s="1">
        <v>57257.607952610066</v>
      </c>
    </row>
    <row r="35" spans="1:9" x14ac:dyDescent="0.15">
      <c r="A35" s="1">
        <v>2</v>
      </c>
      <c r="B35" s="1" t="s">
        <v>51</v>
      </c>
      <c r="C35" s="1">
        <v>9</v>
      </c>
      <c r="D35" s="1" t="s">
        <v>22</v>
      </c>
      <c r="E35" s="1">
        <v>46373.817594866923</v>
      </c>
      <c r="F35" s="1">
        <v>67966.415093671807</v>
      </c>
      <c r="G35" s="1">
        <v>96958.817705146983</v>
      </c>
      <c r="H35" s="1">
        <v>743194.54238246498</v>
      </c>
      <c r="I35" s="1">
        <v>621648.59777418349</v>
      </c>
    </row>
    <row r="36" spans="1:9" x14ac:dyDescent="0.15">
      <c r="A36" s="1">
        <v>2</v>
      </c>
      <c r="B36" s="1" t="s">
        <v>51</v>
      </c>
      <c r="C36" s="1">
        <v>10</v>
      </c>
      <c r="D36" s="1" t="s">
        <v>23</v>
      </c>
      <c r="E36" s="1">
        <v>4275.4265787915429</v>
      </c>
      <c r="F36" s="1">
        <v>6061.4126716953833</v>
      </c>
      <c r="G36" s="1">
        <v>11161.963924312726</v>
      </c>
      <c r="H36" s="1">
        <v>23415.573190861953</v>
      </c>
      <c r="I36" s="1">
        <v>19536.272892996552</v>
      </c>
    </row>
    <row r="37" spans="1:9" x14ac:dyDescent="0.15">
      <c r="A37" s="1">
        <v>2</v>
      </c>
      <c r="B37" s="1" t="s">
        <v>51</v>
      </c>
      <c r="C37" s="1">
        <v>11</v>
      </c>
      <c r="D37" s="1" t="s">
        <v>24</v>
      </c>
      <c r="E37" s="1">
        <v>1819.9522045246772</v>
      </c>
      <c r="F37" s="1">
        <v>3144.4427532818331</v>
      </c>
      <c r="G37" s="1">
        <v>6406.3269387843366</v>
      </c>
      <c r="H37" s="1">
        <v>37197.352201015005</v>
      </c>
      <c r="I37" s="1">
        <v>52991.193969084241</v>
      </c>
    </row>
    <row r="38" spans="1:9" x14ac:dyDescent="0.15">
      <c r="A38" s="1">
        <v>2</v>
      </c>
      <c r="B38" s="1" t="s">
        <v>51</v>
      </c>
      <c r="C38" s="1">
        <v>12</v>
      </c>
      <c r="D38" s="1" t="s">
        <v>25</v>
      </c>
      <c r="E38" s="1">
        <v>4515.8162962848455</v>
      </c>
      <c r="F38" s="1">
        <v>9999.5832267281694</v>
      </c>
      <c r="G38" s="1">
        <v>72343.382189326177</v>
      </c>
      <c r="H38" s="1">
        <v>218814.26772191742</v>
      </c>
      <c r="I38" s="1">
        <v>221971.01934922012</v>
      </c>
    </row>
    <row r="39" spans="1:9" x14ac:dyDescent="0.15">
      <c r="A39" s="1">
        <v>2</v>
      </c>
      <c r="B39" s="1" t="s">
        <v>51</v>
      </c>
      <c r="C39" s="1">
        <v>13</v>
      </c>
      <c r="D39" s="1" t="s">
        <v>26</v>
      </c>
      <c r="E39" s="1">
        <v>1730.4601946198961</v>
      </c>
      <c r="F39" s="1">
        <v>3331.1689447039093</v>
      </c>
      <c r="G39" s="1">
        <v>8130.4724585707363</v>
      </c>
      <c r="H39" s="1">
        <v>14020.794974585153</v>
      </c>
      <c r="I39" s="1">
        <v>16827.628247068711</v>
      </c>
    </row>
    <row r="40" spans="1:9" x14ac:dyDescent="0.15">
      <c r="A40" s="1">
        <v>2</v>
      </c>
      <c r="B40" s="1" t="s">
        <v>51</v>
      </c>
      <c r="C40" s="1">
        <v>14</v>
      </c>
      <c r="D40" s="1" t="s">
        <v>27</v>
      </c>
      <c r="E40" s="1">
        <v>9.9741789971377095</v>
      </c>
      <c r="F40" s="1">
        <v>972.93574374138677</v>
      </c>
      <c r="G40" s="1">
        <v>4441.2009306178334</v>
      </c>
      <c r="H40" s="1">
        <v>12621.463568747808</v>
      </c>
      <c r="I40" s="1">
        <v>27175.791115156393</v>
      </c>
    </row>
    <row r="41" spans="1:9" x14ac:dyDescent="0.15">
      <c r="A41" s="1">
        <v>2</v>
      </c>
      <c r="B41" s="1" t="s">
        <v>51</v>
      </c>
      <c r="C41" s="1">
        <v>15</v>
      </c>
      <c r="D41" s="1" t="s">
        <v>28</v>
      </c>
      <c r="E41" s="1">
        <v>15013.080195620199</v>
      </c>
      <c r="F41" s="1">
        <v>58238.80393024534</v>
      </c>
      <c r="G41" s="1">
        <v>87710.153106309212</v>
      </c>
      <c r="H41" s="1">
        <v>111754.96125552776</v>
      </c>
      <c r="I41" s="1">
        <v>90272.428219888941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11</v>
      </c>
      <c r="E42" s="1">
        <v>106646.25292391848</v>
      </c>
      <c r="F42" s="1">
        <v>180390.47798931616</v>
      </c>
      <c r="G42" s="1">
        <v>240482.03108606857</v>
      </c>
      <c r="H42" s="1">
        <v>354016.23994783586</v>
      </c>
      <c r="I42" s="1">
        <v>308178.38714044483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12</v>
      </c>
      <c r="E43" s="1">
        <v>144602.64695268156</v>
      </c>
      <c r="F43" s="1">
        <v>422477.069850631</v>
      </c>
      <c r="G43" s="1">
        <v>633245.21123734629</v>
      </c>
      <c r="H43" s="1">
        <v>1050383.2302561055</v>
      </c>
      <c r="I43" s="1">
        <v>1638491.0715638811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13</v>
      </c>
      <c r="E44" s="1">
        <v>114183.43909083059</v>
      </c>
      <c r="F44" s="1">
        <v>579375.44966815587</v>
      </c>
      <c r="G44" s="1">
        <v>619079.96327442559</v>
      </c>
      <c r="H44" s="1">
        <v>728388.85646063811</v>
      </c>
      <c r="I44" s="1">
        <v>493690.0710175854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14</v>
      </c>
      <c r="E45" s="1">
        <v>32474.207738769266</v>
      </c>
      <c r="F45" s="1">
        <v>62880.227389139531</v>
      </c>
      <c r="G45" s="1">
        <v>75256.487953487653</v>
      </c>
      <c r="H45" s="1">
        <v>111759.82626106159</v>
      </c>
      <c r="I45" s="1">
        <v>96049.667028716751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</v>
      </c>
      <c r="E46" s="1">
        <v>17192.527376220965</v>
      </c>
      <c r="F46" s="1">
        <v>298276.73583459156</v>
      </c>
      <c r="G46" s="1">
        <v>732606.32069447159</v>
      </c>
      <c r="H46" s="1">
        <v>873384.02268736286</v>
      </c>
      <c r="I46" s="1">
        <v>821087.7344903223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16</v>
      </c>
      <c r="E47" s="1">
        <v>111602.25461005305</v>
      </c>
      <c r="F47" s="1">
        <v>516447.28916868725</v>
      </c>
      <c r="G47" s="1">
        <v>784207.04201870435</v>
      </c>
      <c r="H47" s="1">
        <v>2979435.3627396068</v>
      </c>
      <c r="I47" s="1">
        <v>3511973.872034424</v>
      </c>
    </row>
    <row r="48" spans="1:9" x14ac:dyDescent="0.15">
      <c r="A48" s="1">
        <v>2</v>
      </c>
      <c r="B48" s="1" t="s">
        <v>49</v>
      </c>
      <c r="C48" s="1">
        <v>22</v>
      </c>
      <c r="D48" s="1" t="s">
        <v>8</v>
      </c>
      <c r="E48" s="1">
        <v>107217.50250164312</v>
      </c>
      <c r="F48" s="1">
        <v>614971.1811184102</v>
      </c>
      <c r="G48" s="1">
        <v>1494864.6342928263</v>
      </c>
      <c r="H48" s="1">
        <v>2372146.1059874408</v>
      </c>
      <c r="I48" s="1">
        <v>2143858.4039479769</v>
      </c>
    </row>
    <row r="49" spans="1:9" x14ac:dyDescent="0.15">
      <c r="A49" s="1">
        <v>2</v>
      </c>
      <c r="B49" s="1" t="s">
        <v>49</v>
      </c>
      <c r="C49" s="1">
        <v>23</v>
      </c>
      <c r="D49" s="1" t="s">
        <v>29</v>
      </c>
      <c r="E49" s="1">
        <v>255814.15989867446</v>
      </c>
      <c r="F49" s="1">
        <v>512361.97679011332</v>
      </c>
      <c r="G49" s="1">
        <v>851971.3249758092</v>
      </c>
      <c r="H49" s="1">
        <v>1565544.6854643472</v>
      </c>
      <c r="I49" s="1">
        <v>1593550.3977010634</v>
      </c>
    </row>
    <row r="50" spans="1:9" x14ac:dyDescent="0.15">
      <c r="A50" s="1">
        <v>3</v>
      </c>
      <c r="B50" s="1" t="s">
        <v>53</v>
      </c>
      <c r="C50" s="1">
        <v>1</v>
      </c>
      <c r="D50" s="1" t="s">
        <v>9</v>
      </c>
      <c r="E50" s="1">
        <v>846218.90296675044</v>
      </c>
      <c r="F50" s="1">
        <v>1050306.7520734996</v>
      </c>
      <c r="G50" s="1">
        <v>1540874.2171368771</v>
      </c>
      <c r="H50" s="1">
        <v>2235835.8555229041</v>
      </c>
      <c r="I50" s="1">
        <v>2443204.5092715891</v>
      </c>
    </row>
    <row r="51" spans="1:9" x14ac:dyDescent="0.15">
      <c r="A51" s="1">
        <v>3</v>
      </c>
      <c r="B51" s="1" t="s">
        <v>53</v>
      </c>
      <c r="C51" s="1">
        <v>2</v>
      </c>
      <c r="D51" s="1" t="s">
        <v>10</v>
      </c>
      <c r="E51" s="1">
        <v>69088.813139291728</v>
      </c>
      <c r="F51" s="1">
        <v>48247.449943405736</v>
      </c>
      <c r="G51" s="1">
        <v>32967.48745090171</v>
      </c>
      <c r="H51" s="1">
        <v>27653.188184557217</v>
      </c>
      <c r="I51" s="1">
        <v>20003.35341268605</v>
      </c>
    </row>
    <row r="52" spans="1:9" x14ac:dyDescent="0.15">
      <c r="A52" s="1">
        <v>3</v>
      </c>
      <c r="B52" s="1" t="s">
        <v>54</v>
      </c>
      <c r="C52" s="1">
        <v>3</v>
      </c>
      <c r="D52" s="1" t="s">
        <v>17</v>
      </c>
      <c r="E52" s="1">
        <v>34332.078960176077</v>
      </c>
      <c r="F52" s="1">
        <v>81442.069573028159</v>
      </c>
      <c r="G52" s="1">
        <v>124515.40338861446</v>
      </c>
      <c r="H52" s="1">
        <v>186637.00463241519</v>
      </c>
      <c r="I52" s="1">
        <v>209219.11781646899</v>
      </c>
    </row>
    <row r="53" spans="1:9" x14ac:dyDescent="0.15">
      <c r="A53" s="1">
        <v>3</v>
      </c>
      <c r="B53" s="1" t="s">
        <v>54</v>
      </c>
      <c r="C53" s="1">
        <v>4</v>
      </c>
      <c r="D53" s="1" t="s">
        <v>18</v>
      </c>
      <c r="E53" s="1">
        <v>4369.5270859736656</v>
      </c>
      <c r="F53" s="1">
        <v>18593.821574026202</v>
      </c>
      <c r="G53" s="1">
        <v>33340.851822326629</v>
      </c>
      <c r="H53" s="1">
        <v>34103.125436878727</v>
      </c>
      <c r="I53" s="1">
        <v>26411.672665559588</v>
      </c>
    </row>
    <row r="54" spans="1:9" x14ac:dyDescent="0.15">
      <c r="A54" s="1">
        <v>3</v>
      </c>
      <c r="B54" s="1" t="s">
        <v>54</v>
      </c>
      <c r="C54" s="1">
        <v>5</v>
      </c>
      <c r="D54" s="1" t="s">
        <v>19</v>
      </c>
      <c r="E54" s="1">
        <v>15288.632536100647</v>
      </c>
      <c r="F54" s="1">
        <v>15486.316699853</v>
      </c>
      <c r="G54" s="1">
        <v>21188.553300549327</v>
      </c>
      <c r="H54" s="1">
        <v>28927.217698953769</v>
      </c>
      <c r="I54" s="1">
        <v>64841.876899272756</v>
      </c>
    </row>
    <row r="55" spans="1:9" x14ac:dyDescent="0.15">
      <c r="A55" s="1">
        <v>3</v>
      </c>
      <c r="B55" s="1" t="s">
        <v>54</v>
      </c>
      <c r="C55" s="1">
        <v>6</v>
      </c>
      <c r="D55" s="1" t="s">
        <v>3</v>
      </c>
      <c r="E55" s="1">
        <v>23658.051752095009</v>
      </c>
      <c r="F55" s="1">
        <v>31711.504443322163</v>
      </c>
      <c r="G55" s="1">
        <v>87081.931885975937</v>
      </c>
      <c r="H55" s="1">
        <v>110121.89733308327</v>
      </c>
      <c r="I55" s="1">
        <v>107717.04058093614</v>
      </c>
    </row>
    <row r="56" spans="1:9" x14ac:dyDescent="0.15">
      <c r="A56" s="1">
        <v>3</v>
      </c>
      <c r="B56" s="1" t="s">
        <v>54</v>
      </c>
      <c r="C56" s="1">
        <v>7</v>
      </c>
      <c r="D56" s="1" t="s">
        <v>20</v>
      </c>
      <c r="E56" s="1">
        <v>5082.6746214712193</v>
      </c>
      <c r="F56" s="1">
        <v>6296.9171655650844</v>
      </c>
      <c r="G56" s="1">
        <v>3263.7372986581681</v>
      </c>
      <c r="H56" s="1">
        <v>2327.7350674872832</v>
      </c>
      <c r="I56" s="1">
        <v>1204.1574548886092</v>
      </c>
    </row>
    <row r="57" spans="1:9" x14ac:dyDescent="0.15">
      <c r="A57" s="1">
        <v>3</v>
      </c>
      <c r="B57" s="1" t="s">
        <v>54</v>
      </c>
      <c r="C57" s="1">
        <v>8</v>
      </c>
      <c r="D57" s="1" t="s">
        <v>21</v>
      </c>
      <c r="E57" s="1">
        <v>72151.631110353963</v>
      </c>
      <c r="F57" s="1">
        <v>83622.622447261427</v>
      </c>
      <c r="G57" s="1">
        <v>80358.675617182118</v>
      </c>
      <c r="H57" s="1">
        <v>76097.280735377484</v>
      </c>
      <c r="I57" s="1">
        <v>57582.190813209992</v>
      </c>
    </row>
    <row r="58" spans="1:9" x14ac:dyDescent="0.15">
      <c r="A58" s="1">
        <v>3</v>
      </c>
      <c r="B58" s="1" t="s">
        <v>54</v>
      </c>
      <c r="C58" s="1">
        <v>9</v>
      </c>
      <c r="D58" s="1" t="s">
        <v>22</v>
      </c>
      <c r="E58" s="1">
        <v>132536.45260005153</v>
      </c>
      <c r="F58" s="1">
        <v>173594.07210640487</v>
      </c>
      <c r="G58" s="1">
        <v>163231.41297373333</v>
      </c>
      <c r="H58" s="1">
        <v>206344.46137244199</v>
      </c>
      <c r="I58" s="1">
        <v>146642.291084497</v>
      </c>
    </row>
    <row r="59" spans="1:9" x14ac:dyDescent="0.15">
      <c r="A59" s="1">
        <v>3</v>
      </c>
      <c r="B59" s="1" t="s">
        <v>54</v>
      </c>
      <c r="C59" s="1">
        <v>10</v>
      </c>
      <c r="D59" s="1" t="s">
        <v>23</v>
      </c>
      <c r="E59" s="1">
        <v>4565.5975435301989</v>
      </c>
      <c r="F59" s="1">
        <v>11091.296728689171</v>
      </c>
      <c r="G59" s="1">
        <v>27975.549715065783</v>
      </c>
      <c r="H59" s="1">
        <v>37040.443784747105</v>
      </c>
      <c r="I59" s="1">
        <v>44711.881305549985</v>
      </c>
    </row>
    <row r="60" spans="1:9" x14ac:dyDescent="0.15">
      <c r="A60" s="1">
        <v>3</v>
      </c>
      <c r="B60" s="1" t="s">
        <v>54</v>
      </c>
      <c r="C60" s="1">
        <v>11</v>
      </c>
      <c r="D60" s="1" t="s">
        <v>24</v>
      </c>
      <c r="E60" s="1">
        <v>5547.4379261342665</v>
      </c>
      <c r="F60" s="1">
        <v>19019.781604319738</v>
      </c>
      <c r="G60" s="1">
        <v>59128.068497517408</v>
      </c>
      <c r="H60" s="1">
        <v>113079.74088418123</v>
      </c>
      <c r="I60" s="1">
        <v>160228.06704795858</v>
      </c>
    </row>
    <row r="61" spans="1:9" x14ac:dyDescent="0.15">
      <c r="A61" s="1">
        <v>3</v>
      </c>
      <c r="B61" s="1" t="s">
        <v>54</v>
      </c>
      <c r="C61" s="1">
        <v>12</v>
      </c>
      <c r="D61" s="1" t="s">
        <v>25</v>
      </c>
      <c r="E61" s="1">
        <v>19586.466491796047</v>
      </c>
      <c r="F61" s="1">
        <v>58158.21897235926</v>
      </c>
      <c r="G61" s="1">
        <v>496630.28860580549</v>
      </c>
      <c r="H61" s="1">
        <v>756188.01978402829</v>
      </c>
      <c r="I61" s="1">
        <v>565879.81525013328</v>
      </c>
    </row>
    <row r="62" spans="1:9" x14ac:dyDescent="0.15">
      <c r="A62" s="1">
        <v>3</v>
      </c>
      <c r="B62" s="1" t="s">
        <v>54</v>
      </c>
      <c r="C62" s="1">
        <v>13</v>
      </c>
      <c r="D62" s="1" t="s">
        <v>26</v>
      </c>
      <c r="E62" s="1">
        <v>2289.7260934314249</v>
      </c>
      <c r="F62" s="1">
        <v>9675.0204404907508</v>
      </c>
      <c r="G62" s="1">
        <v>22066.853795341107</v>
      </c>
      <c r="H62" s="1">
        <v>156891.93955924537</v>
      </c>
      <c r="I62" s="1">
        <v>229336.17726758376</v>
      </c>
    </row>
    <row r="63" spans="1:9" x14ac:dyDescent="0.15">
      <c r="A63" s="1">
        <v>3</v>
      </c>
      <c r="B63" s="1" t="s">
        <v>54</v>
      </c>
      <c r="C63" s="1">
        <v>14</v>
      </c>
      <c r="D63" s="1" t="s">
        <v>27</v>
      </c>
      <c r="E63" s="1">
        <v>52.008593043060081</v>
      </c>
      <c r="F63" s="1">
        <v>12062.844964779017</v>
      </c>
      <c r="G63" s="1">
        <v>35241.186557429632</v>
      </c>
      <c r="H63" s="1">
        <v>48836.850285351589</v>
      </c>
      <c r="I63" s="1">
        <v>58162.319912694438</v>
      </c>
    </row>
    <row r="64" spans="1:9" x14ac:dyDescent="0.15">
      <c r="A64" s="1">
        <v>3</v>
      </c>
      <c r="B64" s="1" t="s">
        <v>54</v>
      </c>
      <c r="C64" s="1">
        <v>15</v>
      </c>
      <c r="D64" s="1" t="s">
        <v>28</v>
      </c>
      <c r="E64" s="1">
        <v>25229.06452397089</v>
      </c>
      <c r="F64" s="1">
        <v>59361.672549431736</v>
      </c>
      <c r="G64" s="1">
        <v>119326.11788742701</v>
      </c>
      <c r="H64" s="1">
        <v>170279.73662006218</v>
      </c>
      <c r="I64" s="1">
        <v>140980.54359315458</v>
      </c>
    </row>
    <row r="65" spans="1:9" x14ac:dyDescent="0.15">
      <c r="A65" s="1">
        <v>3</v>
      </c>
      <c r="B65" s="1" t="s">
        <v>53</v>
      </c>
      <c r="C65" s="1">
        <v>16</v>
      </c>
      <c r="D65" s="1" t="s">
        <v>11</v>
      </c>
      <c r="E65" s="1">
        <v>94446.952182974361</v>
      </c>
      <c r="F65" s="1">
        <v>165346.54453571065</v>
      </c>
      <c r="G65" s="1">
        <v>227355.07889109079</v>
      </c>
      <c r="H65" s="1">
        <v>342229.9084088846</v>
      </c>
      <c r="I65" s="1">
        <v>290364.25567115191</v>
      </c>
    </row>
    <row r="66" spans="1:9" x14ac:dyDescent="0.15">
      <c r="A66" s="1">
        <v>3</v>
      </c>
      <c r="B66" s="1" t="s">
        <v>53</v>
      </c>
      <c r="C66" s="1">
        <v>17</v>
      </c>
      <c r="D66" s="1" t="s">
        <v>12</v>
      </c>
      <c r="E66" s="1">
        <v>76496.335689136075</v>
      </c>
      <c r="F66" s="1">
        <v>345095.81672250188</v>
      </c>
      <c r="G66" s="1">
        <v>525832.93179466727</v>
      </c>
      <c r="H66" s="1">
        <v>886078.51133789192</v>
      </c>
      <c r="I66" s="1">
        <v>1146566.5505913303</v>
      </c>
    </row>
    <row r="67" spans="1:9" x14ac:dyDescent="0.15">
      <c r="A67" s="1">
        <v>3</v>
      </c>
      <c r="B67" s="1" t="s">
        <v>53</v>
      </c>
      <c r="C67" s="1">
        <v>18</v>
      </c>
      <c r="D67" s="1" t="s">
        <v>13</v>
      </c>
      <c r="E67" s="1">
        <v>105947.16085568545</v>
      </c>
      <c r="F67" s="1">
        <v>479726.98557415081</v>
      </c>
      <c r="G67" s="1">
        <v>470326.39524458238</v>
      </c>
      <c r="H67" s="1">
        <v>561017.82485488523</v>
      </c>
      <c r="I67" s="1">
        <v>476137.86032261234</v>
      </c>
    </row>
    <row r="68" spans="1:9" x14ac:dyDescent="0.15">
      <c r="A68" s="1">
        <v>3</v>
      </c>
      <c r="B68" s="1" t="s">
        <v>53</v>
      </c>
      <c r="C68" s="1">
        <v>19</v>
      </c>
      <c r="D68" s="1" t="s">
        <v>14</v>
      </c>
      <c r="E68" s="1">
        <v>31457.300763643623</v>
      </c>
      <c r="F68" s="1">
        <v>58775.137909236131</v>
      </c>
      <c r="G68" s="1">
        <v>56548.061870626159</v>
      </c>
      <c r="H68" s="1">
        <v>83769.970451233385</v>
      </c>
      <c r="I68" s="1">
        <v>105071.68975880001</v>
      </c>
    </row>
    <row r="69" spans="1:9" x14ac:dyDescent="0.15">
      <c r="A69" s="1">
        <v>3</v>
      </c>
      <c r="B69" s="1" t="s">
        <v>53</v>
      </c>
      <c r="C69" s="1">
        <v>20</v>
      </c>
      <c r="D69" s="1" t="s">
        <v>15</v>
      </c>
      <c r="E69" s="1">
        <v>17678.162976760264</v>
      </c>
      <c r="F69" s="1">
        <v>208953.32877683779</v>
      </c>
      <c r="G69" s="1">
        <v>490070.30929925799</v>
      </c>
      <c r="H69" s="1">
        <v>731478.88471946085</v>
      </c>
      <c r="I69" s="1">
        <v>751411.97349004401</v>
      </c>
    </row>
    <row r="70" spans="1:9" x14ac:dyDescent="0.15">
      <c r="A70" s="1">
        <v>3</v>
      </c>
      <c r="B70" s="1" t="s">
        <v>53</v>
      </c>
      <c r="C70" s="1">
        <v>21</v>
      </c>
      <c r="D70" s="1" t="s">
        <v>16</v>
      </c>
      <c r="E70" s="1">
        <v>103779.63161705529</v>
      </c>
      <c r="F70" s="1">
        <v>535521.0704642178</v>
      </c>
      <c r="G70" s="1">
        <v>743307.31502933928</v>
      </c>
      <c r="H70" s="1">
        <v>1407342.6009087909</v>
      </c>
      <c r="I70" s="1">
        <v>1273106.3589799544</v>
      </c>
    </row>
    <row r="71" spans="1:9" x14ac:dyDescent="0.15">
      <c r="A71" s="1">
        <v>3</v>
      </c>
      <c r="B71" s="1" t="s">
        <v>52</v>
      </c>
      <c r="C71" s="1">
        <v>22</v>
      </c>
      <c r="D71" s="1" t="s">
        <v>8</v>
      </c>
      <c r="E71" s="1">
        <v>102113.89352821749</v>
      </c>
      <c r="F71" s="1">
        <v>647171.69148387853</v>
      </c>
      <c r="G71" s="1">
        <v>1304073.5271198947</v>
      </c>
      <c r="H71" s="1">
        <v>1786812.9950835146</v>
      </c>
      <c r="I71" s="1">
        <v>1726048.4606624811</v>
      </c>
    </row>
    <row r="72" spans="1:9" x14ac:dyDescent="0.15">
      <c r="A72" s="1">
        <v>3</v>
      </c>
      <c r="B72" s="1" t="s">
        <v>52</v>
      </c>
      <c r="C72" s="1">
        <v>23</v>
      </c>
      <c r="D72" s="1" t="s">
        <v>29</v>
      </c>
      <c r="E72" s="1">
        <v>237944.68887688903</v>
      </c>
      <c r="F72" s="1">
        <v>499054.69896382903</v>
      </c>
      <c r="G72" s="1">
        <v>710301.75356607884</v>
      </c>
      <c r="H72" s="1">
        <v>1331119.7733495852</v>
      </c>
      <c r="I72" s="1">
        <v>1381437.3202082762</v>
      </c>
    </row>
    <row r="73" spans="1:9" x14ac:dyDescent="0.15">
      <c r="A73" s="1">
        <v>4</v>
      </c>
      <c r="B73" s="1" t="s">
        <v>56</v>
      </c>
      <c r="C73" s="1">
        <v>1</v>
      </c>
      <c r="D73" s="1" t="s">
        <v>9</v>
      </c>
      <c r="E73" s="1">
        <v>897508.71738191671</v>
      </c>
      <c r="F73" s="1">
        <v>1416343.2068832186</v>
      </c>
      <c r="G73" s="1">
        <v>1982956.5872621413</v>
      </c>
      <c r="H73" s="1">
        <v>2468223.9320051358</v>
      </c>
      <c r="I73" s="1">
        <v>2486138.9046575632</v>
      </c>
    </row>
    <row r="74" spans="1:9" x14ac:dyDescent="0.15">
      <c r="A74" s="1">
        <v>4</v>
      </c>
      <c r="B74" s="1" t="s">
        <v>57</v>
      </c>
      <c r="C74" s="1">
        <v>2</v>
      </c>
      <c r="D74" s="1" t="s">
        <v>10</v>
      </c>
      <c r="E74" s="1">
        <v>33941.048523351346</v>
      </c>
      <c r="F74" s="1">
        <v>25978.073023576486</v>
      </c>
      <c r="G74" s="1">
        <v>19700.139502979262</v>
      </c>
      <c r="H74" s="1">
        <v>15073.940229684147</v>
      </c>
      <c r="I74" s="1">
        <v>10164.699183468681</v>
      </c>
    </row>
    <row r="75" spans="1:9" x14ac:dyDescent="0.15">
      <c r="A75" s="1">
        <v>4</v>
      </c>
      <c r="B75" s="1" t="s">
        <v>58</v>
      </c>
      <c r="C75" s="1">
        <v>3</v>
      </c>
      <c r="D75" s="1" t="s">
        <v>17</v>
      </c>
      <c r="E75" s="1">
        <v>68526.324458670526</v>
      </c>
      <c r="F75" s="1">
        <v>171555.06691495399</v>
      </c>
      <c r="G75" s="1">
        <v>315081.38857807079</v>
      </c>
      <c r="H75" s="1">
        <v>466499.1434609124</v>
      </c>
      <c r="I75" s="1">
        <v>437518.26788082672</v>
      </c>
    </row>
    <row r="76" spans="1:9" x14ac:dyDescent="0.15">
      <c r="A76" s="1">
        <v>4</v>
      </c>
      <c r="B76" s="1" t="s">
        <v>58</v>
      </c>
      <c r="C76" s="1">
        <v>4</v>
      </c>
      <c r="D76" s="1" t="s">
        <v>18</v>
      </c>
      <c r="E76" s="1">
        <v>6342.0351643169324</v>
      </c>
      <c r="F76" s="1">
        <v>27228.717245948981</v>
      </c>
      <c r="G76" s="1">
        <v>49103.206824578025</v>
      </c>
      <c r="H76" s="1">
        <v>45582.831161852366</v>
      </c>
      <c r="I76" s="1">
        <v>31148.849113802346</v>
      </c>
    </row>
    <row r="77" spans="1:9" x14ac:dyDescent="0.15">
      <c r="A77" s="1">
        <v>4</v>
      </c>
      <c r="B77" s="1" t="s">
        <v>58</v>
      </c>
      <c r="C77" s="1">
        <v>5</v>
      </c>
      <c r="D77" s="1" t="s">
        <v>19</v>
      </c>
      <c r="E77" s="1">
        <v>90537.510218219875</v>
      </c>
      <c r="F77" s="1">
        <v>114417.07009005985</v>
      </c>
      <c r="G77" s="1">
        <v>184655.39202378935</v>
      </c>
      <c r="H77" s="1">
        <v>190089.24231672913</v>
      </c>
      <c r="I77" s="1">
        <v>268556.07139437966</v>
      </c>
    </row>
    <row r="78" spans="1:9" x14ac:dyDescent="0.15">
      <c r="A78" s="1">
        <v>4</v>
      </c>
      <c r="B78" s="1" t="s">
        <v>59</v>
      </c>
      <c r="C78" s="1">
        <v>6</v>
      </c>
      <c r="D78" s="1" t="s">
        <v>3</v>
      </c>
      <c r="E78" s="1">
        <v>9715.7630759079766</v>
      </c>
      <c r="F78" s="1">
        <v>14515.62906156676</v>
      </c>
      <c r="G78" s="1">
        <v>25807.759683344251</v>
      </c>
      <c r="H78" s="1">
        <v>31541.766401433797</v>
      </c>
      <c r="I78" s="1">
        <v>67203.606380662808</v>
      </c>
    </row>
    <row r="79" spans="1:9" x14ac:dyDescent="0.15">
      <c r="A79" s="1">
        <v>4</v>
      </c>
      <c r="B79" s="1" t="s">
        <v>60</v>
      </c>
      <c r="C79" s="1">
        <v>7</v>
      </c>
      <c r="D79" s="1" t="s">
        <v>20</v>
      </c>
      <c r="E79" s="1">
        <v>2066.8366367797912</v>
      </c>
      <c r="F79" s="1">
        <v>61535.686679090744</v>
      </c>
      <c r="G79" s="1">
        <v>51818.111474262121</v>
      </c>
      <c r="H79" s="1">
        <v>217361.32644982863</v>
      </c>
      <c r="I79" s="1">
        <v>270013.98053720314</v>
      </c>
    </row>
    <row r="80" spans="1:9" x14ac:dyDescent="0.15">
      <c r="A80" s="1">
        <v>4</v>
      </c>
      <c r="B80" s="1" t="s">
        <v>58</v>
      </c>
      <c r="C80" s="1">
        <v>8</v>
      </c>
      <c r="D80" s="1" t="s">
        <v>21</v>
      </c>
      <c r="E80" s="1">
        <v>21879.345070029529</v>
      </c>
      <c r="F80" s="1">
        <v>40744.032522586473</v>
      </c>
      <c r="G80" s="1">
        <v>64802.299431410029</v>
      </c>
      <c r="H80" s="1">
        <v>76107.14834595054</v>
      </c>
      <c r="I80" s="1">
        <v>78496.332077694402</v>
      </c>
    </row>
    <row r="81" spans="1:9" x14ac:dyDescent="0.15">
      <c r="A81" s="1">
        <v>4</v>
      </c>
      <c r="B81" s="1" t="s">
        <v>60</v>
      </c>
      <c r="C81" s="1">
        <v>9</v>
      </c>
      <c r="D81" s="1" t="s">
        <v>22</v>
      </c>
      <c r="E81" s="1">
        <v>18732.931010974851</v>
      </c>
      <c r="F81" s="1">
        <v>100887.96679081375</v>
      </c>
      <c r="G81" s="1">
        <v>161115.47318175877</v>
      </c>
      <c r="H81" s="1">
        <v>245984.03857556445</v>
      </c>
      <c r="I81" s="1">
        <v>262860.6395085128</v>
      </c>
    </row>
    <row r="82" spans="1:9" x14ac:dyDescent="0.15">
      <c r="A82" s="1">
        <v>4</v>
      </c>
      <c r="B82" s="1" t="s">
        <v>60</v>
      </c>
      <c r="C82" s="1">
        <v>10</v>
      </c>
      <c r="D82" s="1" t="s">
        <v>23</v>
      </c>
      <c r="E82" s="1">
        <v>21517.862102318693</v>
      </c>
      <c r="F82" s="1">
        <v>47900.438061572982</v>
      </c>
      <c r="G82" s="1">
        <v>77621.207705151013</v>
      </c>
      <c r="H82" s="1">
        <v>116594.05900153922</v>
      </c>
      <c r="I82" s="1">
        <v>109834.12348604784</v>
      </c>
    </row>
    <row r="83" spans="1:9" x14ac:dyDescent="0.15">
      <c r="A83" s="1">
        <v>4</v>
      </c>
      <c r="B83" s="1" t="s">
        <v>60</v>
      </c>
      <c r="C83" s="1">
        <v>11</v>
      </c>
      <c r="D83" s="1" t="s">
        <v>24</v>
      </c>
      <c r="E83" s="1">
        <v>13170.783065002877</v>
      </c>
      <c r="F83" s="1">
        <v>28410.677068802383</v>
      </c>
      <c r="G83" s="1">
        <v>68114.740880992627</v>
      </c>
      <c r="H83" s="1">
        <v>126008.93335344545</v>
      </c>
      <c r="I83" s="1">
        <v>139382.11260339868</v>
      </c>
    </row>
    <row r="84" spans="1:9" x14ac:dyDescent="0.15">
      <c r="A84" s="1">
        <v>4</v>
      </c>
      <c r="B84" s="1" t="s">
        <v>58</v>
      </c>
      <c r="C84" s="1">
        <v>12</v>
      </c>
      <c r="D84" s="1" t="s">
        <v>25</v>
      </c>
      <c r="E84" s="1">
        <v>56928.407127302075</v>
      </c>
      <c r="F84" s="1">
        <v>124994.33148897691</v>
      </c>
      <c r="G84" s="1">
        <v>476001.13127125741</v>
      </c>
      <c r="H84" s="1">
        <v>832645.56616387342</v>
      </c>
      <c r="I84" s="1">
        <v>748153.62271721754</v>
      </c>
    </row>
    <row r="85" spans="1:9" x14ac:dyDescent="0.15">
      <c r="A85" s="1">
        <v>4</v>
      </c>
      <c r="B85" s="1" t="s">
        <v>61</v>
      </c>
      <c r="C85" s="1">
        <v>13</v>
      </c>
      <c r="D85" s="1" t="s">
        <v>26</v>
      </c>
      <c r="E85" s="1">
        <v>15656.944633723009</v>
      </c>
      <c r="F85" s="1">
        <v>41199.717829713787</v>
      </c>
      <c r="G85" s="1">
        <v>83333.897858770782</v>
      </c>
      <c r="H85" s="1">
        <v>112710.36248766322</v>
      </c>
      <c r="I85" s="1">
        <v>137531.19926160073</v>
      </c>
    </row>
    <row r="86" spans="1:9" x14ac:dyDescent="0.15">
      <c r="A86" s="1">
        <v>4</v>
      </c>
      <c r="B86" s="1" t="s">
        <v>60</v>
      </c>
      <c r="C86" s="1">
        <v>14</v>
      </c>
      <c r="D86" s="1" t="s">
        <v>27</v>
      </c>
      <c r="E86" s="1">
        <v>544.82567683837794</v>
      </c>
      <c r="F86" s="1">
        <v>12325.275829024025</v>
      </c>
      <c r="G86" s="1">
        <v>28993.231555968421</v>
      </c>
      <c r="H86" s="1">
        <v>26359.412174954257</v>
      </c>
      <c r="I86" s="1">
        <v>22686.984543299553</v>
      </c>
    </row>
    <row r="87" spans="1:9" x14ac:dyDescent="0.15">
      <c r="A87" s="1">
        <v>4</v>
      </c>
      <c r="B87" s="1" t="s">
        <v>58</v>
      </c>
      <c r="C87" s="1">
        <v>15</v>
      </c>
      <c r="D87" s="1" t="s">
        <v>28</v>
      </c>
      <c r="E87" s="1">
        <v>41284.600555949073</v>
      </c>
      <c r="F87" s="1">
        <v>123251.23166032061</v>
      </c>
      <c r="G87" s="1">
        <v>277553.02641043789</v>
      </c>
      <c r="H87" s="1">
        <v>429203.61472487176</v>
      </c>
      <c r="I87" s="1">
        <v>360810.36465955572</v>
      </c>
    </row>
    <row r="88" spans="1:9" x14ac:dyDescent="0.15">
      <c r="A88" s="1">
        <v>4</v>
      </c>
      <c r="B88" s="1" t="s">
        <v>57</v>
      </c>
      <c r="C88" s="1">
        <v>16</v>
      </c>
      <c r="D88" s="1" t="s">
        <v>11</v>
      </c>
      <c r="E88" s="1">
        <v>113372.95686168529</v>
      </c>
      <c r="F88" s="1">
        <v>211376.86483376237</v>
      </c>
      <c r="G88" s="1">
        <v>369215.69235092873</v>
      </c>
      <c r="H88" s="1">
        <v>525978.15038199886</v>
      </c>
      <c r="I88" s="1">
        <v>437045.97768387164</v>
      </c>
    </row>
    <row r="89" spans="1:9" x14ac:dyDescent="0.15">
      <c r="A89" s="1">
        <v>4</v>
      </c>
      <c r="B89" s="1" t="s">
        <v>62</v>
      </c>
      <c r="C89" s="1">
        <v>17</v>
      </c>
      <c r="D89" s="1" t="s">
        <v>12</v>
      </c>
      <c r="E89" s="1">
        <v>293671.49349772924</v>
      </c>
      <c r="F89" s="1">
        <v>985054.21650776721</v>
      </c>
      <c r="G89" s="1">
        <v>1591312.9350079736</v>
      </c>
      <c r="H89" s="1">
        <v>2539917.6166064506</v>
      </c>
      <c r="I89" s="1">
        <v>2542601.7109226347</v>
      </c>
    </row>
    <row r="90" spans="1:9" x14ac:dyDescent="0.15">
      <c r="A90" s="1">
        <v>4</v>
      </c>
      <c r="B90" s="1" t="s">
        <v>57</v>
      </c>
      <c r="C90" s="1">
        <v>18</v>
      </c>
      <c r="D90" s="1" t="s">
        <v>13</v>
      </c>
      <c r="E90" s="1">
        <v>199047.1311963957</v>
      </c>
      <c r="F90" s="1">
        <v>750922.76597733353</v>
      </c>
      <c r="G90" s="1">
        <v>1155695.587907657</v>
      </c>
      <c r="H90" s="1">
        <v>1528672.6171175593</v>
      </c>
      <c r="I90" s="1">
        <v>1415124.5944100118</v>
      </c>
    </row>
    <row r="91" spans="1:9" x14ac:dyDescent="0.15">
      <c r="A91" s="1">
        <v>4</v>
      </c>
      <c r="B91" s="1" t="s">
        <v>57</v>
      </c>
      <c r="C91" s="1">
        <v>19</v>
      </c>
      <c r="D91" s="1" t="s">
        <v>14</v>
      </c>
      <c r="E91" s="1">
        <v>57765.393983726877</v>
      </c>
      <c r="F91" s="1">
        <v>82968.908101855312</v>
      </c>
      <c r="G91" s="1">
        <v>120930.21314606941</v>
      </c>
      <c r="H91" s="1">
        <v>161851.39691167208</v>
      </c>
      <c r="I91" s="1">
        <v>208827.9591369858</v>
      </c>
    </row>
    <row r="92" spans="1:9" x14ac:dyDescent="0.15">
      <c r="A92" s="1">
        <v>4</v>
      </c>
      <c r="B92" s="1" t="s">
        <v>62</v>
      </c>
      <c r="C92" s="1">
        <v>20</v>
      </c>
      <c r="D92" s="1" t="s">
        <v>15</v>
      </c>
      <c r="E92" s="1">
        <v>41891.101022083247</v>
      </c>
      <c r="F92" s="1">
        <v>556588.66276239546</v>
      </c>
      <c r="G92" s="1">
        <v>1439108.8275191169</v>
      </c>
      <c r="H92" s="1">
        <v>1941712.4364294459</v>
      </c>
      <c r="I92" s="1">
        <v>1892278.4076258524</v>
      </c>
    </row>
    <row r="93" spans="1:9" x14ac:dyDescent="0.15">
      <c r="A93" s="1">
        <v>4</v>
      </c>
      <c r="B93" s="1" t="s">
        <v>62</v>
      </c>
      <c r="C93" s="1">
        <v>21</v>
      </c>
      <c r="D93" s="1" t="s">
        <v>16</v>
      </c>
      <c r="E93" s="1">
        <v>161038.46214422386</v>
      </c>
      <c r="F93" s="1">
        <v>1157438.5030703542</v>
      </c>
      <c r="G93" s="1">
        <v>2324087.4750184235</v>
      </c>
      <c r="H93" s="1">
        <v>3343602.4551663795</v>
      </c>
      <c r="I93" s="1">
        <v>3561611.2323774323</v>
      </c>
    </row>
    <row r="94" spans="1:9" x14ac:dyDescent="0.15">
      <c r="A94" s="1">
        <v>4</v>
      </c>
      <c r="B94" s="1" t="s">
        <v>55</v>
      </c>
      <c r="C94" s="1">
        <v>22</v>
      </c>
      <c r="D94" s="1" t="s">
        <v>8</v>
      </c>
      <c r="E94" s="1">
        <v>259690.57909989898</v>
      </c>
      <c r="F94" s="1">
        <v>907809.46652386815</v>
      </c>
      <c r="G94" s="1">
        <v>2556278.1367519759</v>
      </c>
      <c r="H94" s="1">
        <v>3773506.650073451</v>
      </c>
      <c r="I94" s="1">
        <v>3731722.4134333269</v>
      </c>
    </row>
    <row r="95" spans="1:9" x14ac:dyDescent="0.15">
      <c r="A95" s="1">
        <v>4</v>
      </c>
      <c r="B95" s="1" t="s">
        <v>55</v>
      </c>
      <c r="C95" s="1">
        <v>23</v>
      </c>
      <c r="D95" s="1" t="s">
        <v>29</v>
      </c>
      <c r="E95" s="1">
        <v>343878.9679851972</v>
      </c>
      <c r="F95" s="1">
        <v>657222.33656869072</v>
      </c>
      <c r="G95" s="1">
        <v>1283562.4096283852</v>
      </c>
      <c r="H95" s="1">
        <v>2448573.5689711301</v>
      </c>
      <c r="I95" s="1">
        <v>2459688.665906678</v>
      </c>
    </row>
    <row r="96" spans="1:9" x14ac:dyDescent="0.15">
      <c r="A96" s="1">
        <v>5</v>
      </c>
      <c r="B96" s="1" t="s">
        <v>64</v>
      </c>
      <c r="C96" s="1">
        <v>1</v>
      </c>
      <c r="D96" s="1" t="s">
        <v>9</v>
      </c>
      <c r="E96" s="1">
        <v>622686.68741732871</v>
      </c>
      <c r="F96" s="1">
        <v>1000076.1699677438</v>
      </c>
      <c r="G96" s="1">
        <v>1314629.6463626311</v>
      </c>
      <c r="H96" s="1">
        <v>1799583.4882540612</v>
      </c>
      <c r="I96" s="1">
        <v>1757725.3905518074</v>
      </c>
    </row>
    <row r="97" spans="1:9" x14ac:dyDescent="0.15">
      <c r="A97" s="1">
        <v>5</v>
      </c>
      <c r="B97" s="1" t="s">
        <v>65</v>
      </c>
      <c r="C97" s="1">
        <v>2</v>
      </c>
      <c r="D97" s="1" t="s">
        <v>10</v>
      </c>
      <c r="E97" s="1">
        <v>80607.513075092531</v>
      </c>
      <c r="F97" s="1">
        <v>90806.03928619677</v>
      </c>
      <c r="G97" s="1">
        <v>69780.161260556008</v>
      </c>
      <c r="H97" s="1">
        <v>48348.979412709348</v>
      </c>
      <c r="I97" s="1">
        <v>37387.899728833756</v>
      </c>
    </row>
    <row r="98" spans="1:9" x14ac:dyDescent="0.15">
      <c r="A98" s="1">
        <v>5</v>
      </c>
      <c r="B98" s="1" t="s">
        <v>66</v>
      </c>
      <c r="C98" s="1">
        <v>3</v>
      </c>
      <c r="D98" s="1" t="s">
        <v>17</v>
      </c>
      <c r="E98" s="1">
        <v>18172.30435224047</v>
      </c>
      <c r="F98" s="1">
        <v>42025.303540439047</v>
      </c>
      <c r="G98" s="1">
        <v>51203.951572998223</v>
      </c>
      <c r="H98" s="1">
        <v>76233.896284300397</v>
      </c>
      <c r="I98" s="1">
        <v>65855.654955743477</v>
      </c>
    </row>
    <row r="99" spans="1:9" x14ac:dyDescent="0.15">
      <c r="A99" s="1">
        <v>5</v>
      </c>
      <c r="B99" s="1" t="s">
        <v>66</v>
      </c>
      <c r="C99" s="1">
        <v>4</v>
      </c>
      <c r="D99" s="1" t="s">
        <v>18</v>
      </c>
      <c r="E99" s="1">
        <v>1488.8138415579749</v>
      </c>
      <c r="F99" s="1">
        <v>13814.233223531015</v>
      </c>
      <c r="G99" s="1">
        <v>40442.608746783291</v>
      </c>
      <c r="H99" s="1">
        <v>48265.014940045992</v>
      </c>
      <c r="I99" s="1">
        <v>35715.148353477336</v>
      </c>
    </row>
    <row r="100" spans="1:9" x14ac:dyDescent="0.15">
      <c r="A100" s="1">
        <v>5</v>
      </c>
      <c r="B100" s="1" t="s">
        <v>66</v>
      </c>
      <c r="C100" s="1">
        <v>5</v>
      </c>
      <c r="D100" s="1" t="s">
        <v>19</v>
      </c>
      <c r="E100" s="1">
        <v>15078.934125389238</v>
      </c>
      <c r="F100" s="1">
        <v>33150.840101903581</v>
      </c>
      <c r="G100" s="1">
        <v>25985.77769617887</v>
      </c>
      <c r="H100" s="1">
        <v>69058.761831031588</v>
      </c>
      <c r="I100" s="1">
        <v>61976.019622782493</v>
      </c>
    </row>
    <row r="101" spans="1:9" x14ac:dyDescent="0.15">
      <c r="A101" s="1">
        <v>5</v>
      </c>
      <c r="B101" s="1" t="s">
        <v>67</v>
      </c>
      <c r="C101" s="1">
        <v>6</v>
      </c>
      <c r="D101" s="1" t="s">
        <v>3</v>
      </c>
      <c r="E101" s="1">
        <v>30496.993642669615</v>
      </c>
      <c r="F101" s="1">
        <v>28592.176761950497</v>
      </c>
      <c r="G101" s="1">
        <v>42431.79769516072</v>
      </c>
      <c r="H101" s="1">
        <v>45405.167506104415</v>
      </c>
      <c r="I101" s="1">
        <v>132176.24164572731</v>
      </c>
    </row>
    <row r="102" spans="1:9" x14ac:dyDescent="0.15">
      <c r="A102" s="1">
        <v>5</v>
      </c>
      <c r="B102" s="1" t="s">
        <v>67</v>
      </c>
      <c r="C102" s="1">
        <v>7</v>
      </c>
      <c r="D102" s="1" t="s">
        <v>20</v>
      </c>
      <c r="E102" s="1">
        <v>9884.7787245536165</v>
      </c>
      <c r="F102" s="1">
        <v>36503.887045739932</v>
      </c>
      <c r="G102" s="1">
        <v>33016.35778203942</v>
      </c>
      <c r="H102" s="1">
        <v>39441.350318176294</v>
      </c>
      <c r="I102" s="1">
        <v>26345.959724882079</v>
      </c>
    </row>
    <row r="103" spans="1:9" x14ac:dyDescent="0.15">
      <c r="A103" s="1">
        <v>5</v>
      </c>
      <c r="B103" s="1" t="s">
        <v>68</v>
      </c>
      <c r="C103" s="1">
        <v>8</v>
      </c>
      <c r="D103" s="1" t="s">
        <v>21</v>
      </c>
      <c r="E103" s="1">
        <v>10608.670212650775</v>
      </c>
      <c r="F103" s="1">
        <v>22421.542516793103</v>
      </c>
      <c r="G103" s="1">
        <v>29249.420227537787</v>
      </c>
      <c r="H103" s="1">
        <v>36960.466390714406</v>
      </c>
      <c r="I103" s="1">
        <v>35356.566725605342</v>
      </c>
    </row>
    <row r="104" spans="1:9" x14ac:dyDescent="0.15">
      <c r="A104" s="1">
        <v>5</v>
      </c>
      <c r="B104" s="1" t="s">
        <v>69</v>
      </c>
      <c r="C104" s="1">
        <v>9</v>
      </c>
      <c r="D104" s="1" t="s">
        <v>22</v>
      </c>
      <c r="E104" s="1">
        <v>46832.166729711185</v>
      </c>
      <c r="F104" s="1">
        <v>72343.32711757622</v>
      </c>
      <c r="G104" s="1">
        <v>86499.316008202761</v>
      </c>
      <c r="H104" s="1">
        <v>89601.58005939037</v>
      </c>
      <c r="I104" s="1">
        <v>142139.84285997433</v>
      </c>
    </row>
    <row r="105" spans="1:9" x14ac:dyDescent="0.15">
      <c r="A105" s="1">
        <v>5</v>
      </c>
      <c r="B105" s="1" t="s">
        <v>66</v>
      </c>
      <c r="C105" s="1">
        <v>10</v>
      </c>
      <c r="D105" s="1" t="s">
        <v>23</v>
      </c>
      <c r="E105" s="1">
        <v>6069.5506939056395</v>
      </c>
      <c r="F105" s="1">
        <v>8444.3449200799951</v>
      </c>
      <c r="G105" s="1">
        <v>22057.955896874097</v>
      </c>
      <c r="H105" s="1">
        <v>31687.886764878403</v>
      </c>
      <c r="I105" s="1">
        <v>29747.856630330247</v>
      </c>
    </row>
    <row r="106" spans="1:9" x14ac:dyDescent="0.15">
      <c r="A106" s="1">
        <v>5</v>
      </c>
      <c r="B106" s="1" t="s">
        <v>70</v>
      </c>
      <c r="C106" s="1">
        <v>11</v>
      </c>
      <c r="D106" s="1" t="s">
        <v>24</v>
      </c>
      <c r="E106" s="1">
        <v>4112.2608775090766</v>
      </c>
      <c r="F106" s="1">
        <v>10257.806404070294</v>
      </c>
      <c r="G106" s="1">
        <v>43583.128305660954</v>
      </c>
      <c r="H106" s="1">
        <v>57900.400847223675</v>
      </c>
      <c r="I106" s="1">
        <v>77163.455156402531</v>
      </c>
    </row>
    <row r="107" spans="1:9" x14ac:dyDescent="0.15">
      <c r="A107" s="1">
        <v>5</v>
      </c>
      <c r="B107" s="1" t="s">
        <v>66</v>
      </c>
      <c r="C107" s="1">
        <v>12</v>
      </c>
      <c r="D107" s="1" t="s">
        <v>25</v>
      </c>
      <c r="E107" s="1">
        <v>27035.106297332357</v>
      </c>
      <c r="F107" s="1">
        <v>57341.741273060019</v>
      </c>
      <c r="G107" s="1">
        <v>218146.65405434964</v>
      </c>
      <c r="H107" s="1">
        <v>464920.13381456793</v>
      </c>
      <c r="I107" s="1">
        <v>540265.0484310491</v>
      </c>
    </row>
    <row r="108" spans="1:9" x14ac:dyDescent="0.15">
      <c r="A108" s="1">
        <v>5</v>
      </c>
      <c r="B108" s="1" t="s">
        <v>66</v>
      </c>
      <c r="C108" s="1">
        <v>13</v>
      </c>
      <c r="D108" s="1" t="s">
        <v>26</v>
      </c>
      <c r="E108" s="1">
        <v>550.82726071205059</v>
      </c>
      <c r="F108" s="1">
        <v>16364.930225737602</v>
      </c>
      <c r="G108" s="1">
        <v>55787.826416097101</v>
      </c>
      <c r="H108" s="1">
        <v>76695.296045293857</v>
      </c>
      <c r="I108" s="1">
        <v>65773.240646403414</v>
      </c>
    </row>
    <row r="109" spans="1:9" x14ac:dyDescent="0.15">
      <c r="A109" s="1">
        <v>5</v>
      </c>
      <c r="B109" s="1" t="s">
        <v>66</v>
      </c>
      <c r="C109" s="1">
        <v>14</v>
      </c>
      <c r="D109" s="1" t="s">
        <v>27</v>
      </c>
      <c r="E109" s="1">
        <v>65.017718824380381</v>
      </c>
      <c r="F109" s="1">
        <v>6243.7798117259254</v>
      </c>
      <c r="G109" s="1">
        <v>61692.844436420361</v>
      </c>
      <c r="H109" s="1">
        <v>94319.187902493024</v>
      </c>
      <c r="I109" s="1">
        <v>146552.14724347001</v>
      </c>
    </row>
    <row r="110" spans="1:9" x14ac:dyDescent="0.15">
      <c r="A110" s="1">
        <v>5</v>
      </c>
      <c r="B110" s="1" t="s">
        <v>66</v>
      </c>
      <c r="C110" s="1">
        <v>15</v>
      </c>
      <c r="D110" s="1" t="s">
        <v>28</v>
      </c>
      <c r="E110" s="1">
        <v>26588.03661604704</v>
      </c>
      <c r="F110" s="1">
        <v>84240.673712130461</v>
      </c>
      <c r="G110" s="1">
        <v>130229.11238708501</v>
      </c>
      <c r="H110" s="1">
        <v>154638.81673758134</v>
      </c>
      <c r="I110" s="1">
        <v>129503.81423334005</v>
      </c>
    </row>
    <row r="111" spans="1:9" x14ac:dyDescent="0.15">
      <c r="A111" s="1">
        <v>5</v>
      </c>
      <c r="B111" s="1" t="s">
        <v>64</v>
      </c>
      <c r="C111" s="1">
        <v>16</v>
      </c>
      <c r="D111" s="1" t="s">
        <v>11</v>
      </c>
      <c r="E111" s="1">
        <v>79381.459528799111</v>
      </c>
      <c r="F111" s="1">
        <v>132305.8065459308</v>
      </c>
      <c r="G111" s="1">
        <v>193478.39163172914</v>
      </c>
      <c r="H111" s="1">
        <v>281244.46416098671</v>
      </c>
      <c r="I111" s="1">
        <v>241875.03231846503</v>
      </c>
    </row>
    <row r="112" spans="1:9" x14ac:dyDescent="0.15">
      <c r="A112" s="1">
        <v>5</v>
      </c>
      <c r="B112" s="1" t="s">
        <v>64</v>
      </c>
      <c r="C112" s="1">
        <v>17</v>
      </c>
      <c r="D112" s="1" t="s">
        <v>12</v>
      </c>
      <c r="E112" s="1">
        <v>172173.56312498028</v>
      </c>
      <c r="F112" s="1">
        <v>529086.76018154668</v>
      </c>
      <c r="G112" s="1">
        <v>680943.48586553801</v>
      </c>
      <c r="H112" s="1">
        <v>1142160.389046205</v>
      </c>
      <c r="I112" s="1">
        <v>1151207.3936818591</v>
      </c>
    </row>
    <row r="113" spans="1:9" x14ac:dyDescent="0.15">
      <c r="A113" s="1">
        <v>5</v>
      </c>
      <c r="B113" s="1" t="s">
        <v>64</v>
      </c>
      <c r="C113" s="1">
        <v>18</v>
      </c>
      <c r="D113" s="1" t="s">
        <v>13</v>
      </c>
      <c r="E113" s="1">
        <v>99279.859084704702</v>
      </c>
      <c r="F113" s="1">
        <v>432922.85007339693</v>
      </c>
      <c r="G113" s="1">
        <v>454090.04883918853</v>
      </c>
      <c r="H113" s="1">
        <v>501147.50882073579</v>
      </c>
      <c r="I113" s="1">
        <v>381561.63895514433</v>
      </c>
    </row>
    <row r="114" spans="1:9" x14ac:dyDescent="0.15">
      <c r="A114" s="1">
        <v>5</v>
      </c>
      <c r="B114" s="1" t="s">
        <v>64</v>
      </c>
      <c r="C114" s="1">
        <v>19</v>
      </c>
      <c r="D114" s="1" t="s">
        <v>14</v>
      </c>
      <c r="E114" s="1">
        <v>28296.554202868112</v>
      </c>
      <c r="F114" s="1">
        <v>53672.775478674572</v>
      </c>
      <c r="G114" s="1">
        <v>55879.006661938809</v>
      </c>
      <c r="H114" s="1">
        <v>83811.388379880154</v>
      </c>
      <c r="I114" s="1">
        <v>83286.358818047986</v>
      </c>
    </row>
    <row r="115" spans="1:9" x14ac:dyDescent="0.15">
      <c r="A115" s="1">
        <v>5</v>
      </c>
      <c r="B115" s="1" t="s">
        <v>64</v>
      </c>
      <c r="C115" s="1">
        <v>20</v>
      </c>
      <c r="D115" s="1" t="s">
        <v>15</v>
      </c>
      <c r="E115" s="1">
        <v>27456.08715508661</v>
      </c>
      <c r="F115" s="1">
        <v>152723.17659303625</v>
      </c>
      <c r="G115" s="1">
        <v>360662.73028601561</v>
      </c>
      <c r="H115" s="1">
        <v>510797.40624769701</v>
      </c>
      <c r="I115" s="1">
        <v>486823.47188625962</v>
      </c>
    </row>
    <row r="116" spans="1:9" x14ac:dyDescent="0.15">
      <c r="A116" s="1">
        <v>5</v>
      </c>
      <c r="B116" s="1" t="s">
        <v>64</v>
      </c>
      <c r="C116" s="1">
        <v>21</v>
      </c>
      <c r="D116" s="1" t="s">
        <v>16</v>
      </c>
      <c r="E116" s="1">
        <v>75729.353641024849</v>
      </c>
      <c r="F116" s="1">
        <v>504868.89446308452</v>
      </c>
      <c r="G116" s="1">
        <v>775490.60134718346</v>
      </c>
      <c r="H116" s="1">
        <v>1297105.8568429914</v>
      </c>
      <c r="I116" s="1">
        <v>1193714.8066537369</v>
      </c>
    </row>
    <row r="117" spans="1:9" x14ac:dyDescent="0.15">
      <c r="A117" s="1">
        <v>5</v>
      </c>
      <c r="B117" s="1" t="s">
        <v>63</v>
      </c>
      <c r="C117" s="1">
        <v>22</v>
      </c>
      <c r="D117" s="1" t="s">
        <v>8</v>
      </c>
      <c r="E117" s="1">
        <v>95364.069500100813</v>
      </c>
      <c r="F117" s="1">
        <v>471956.9633091953</v>
      </c>
      <c r="G117" s="1">
        <v>1008015.0758076364</v>
      </c>
      <c r="H117" s="1">
        <v>1622405.718653382</v>
      </c>
      <c r="I117" s="1">
        <v>1765606.4850386053</v>
      </c>
    </row>
    <row r="118" spans="1:9" x14ac:dyDescent="0.15">
      <c r="A118" s="1">
        <v>5</v>
      </c>
      <c r="B118" s="1" t="s">
        <v>63</v>
      </c>
      <c r="C118" s="1">
        <v>23</v>
      </c>
      <c r="D118" s="1" t="s">
        <v>29</v>
      </c>
      <c r="E118" s="1">
        <v>237154.22224888962</v>
      </c>
      <c r="F118" s="1">
        <v>441551.86245108477</v>
      </c>
      <c r="G118" s="1">
        <v>649888.59236354718</v>
      </c>
      <c r="H118" s="1">
        <v>1310795.201402067</v>
      </c>
      <c r="I118" s="1">
        <v>1320524.1427307953</v>
      </c>
    </row>
    <row r="119" spans="1:9" x14ac:dyDescent="0.15">
      <c r="A119" s="1">
        <v>6</v>
      </c>
      <c r="B119" s="1" t="s">
        <v>72</v>
      </c>
      <c r="C119" s="1">
        <v>1</v>
      </c>
      <c r="D119" s="1" t="s">
        <v>9</v>
      </c>
      <c r="E119" s="1">
        <v>736550.11257163796</v>
      </c>
      <c r="F119" s="1">
        <v>974439.12637133605</v>
      </c>
      <c r="G119" s="1">
        <v>1212052.2323191587</v>
      </c>
      <c r="H119" s="1">
        <v>1412242.0114068158</v>
      </c>
      <c r="I119" s="1">
        <v>1534090.8388940762</v>
      </c>
    </row>
    <row r="120" spans="1:9" x14ac:dyDescent="0.15">
      <c r="A120" s="1">
        <v>6</v>
      </c>
      <c r="B120" s="1" t="s">
        <v>73</v>
      </c>
      <c r="C120" s="1">
        <v>2</v>
      </c>
      <c r="D120" s="1" t="s">
        <v>10</v>
      </c>
      <c r="E120" s="1">
        <v>21137.330742016813</v>
      </c>
      <c r="F120" s="1">
        <v>23369.581664468045</v>
      </c>
      <c r="G120" s="1">
        <v>24648.524619042568</v>
      </c>
      <c r="H120" s="1">
        <v>28225.811696275061</v>
      </c>
      <c r="I120" s="1">
        <v>20042.178027184054</v>
      </c>
    </row>
    <row r="121" spans="1:9" x14ac:dyDescent="0.15">
      <c r="A121" s="1">
        <v>6</v>
      </c>
      <c r="B121" s="1" t="s">
        <v>74</v>
      </c>
      <c r="C121" s="1">
        <v>3</v>
      </c>
      <c r="D121" s="1" t="s">
        <v>17</v>
      </c>
      <c r="E121" s="1">
        <v>24134.248969580662</v>
      </c>
      <c r="F121" s="1">
        <v>56785.927406503579</v>
      </c>
      <c r="G121" s="1">
        <v>94841.691882400526</v>
      </c>
      <c r="H121" s="1">
        <v>174683.03112286807</v>
      </c>
      <c r="I121" s="1">
        <v>187500.09810130126</v>
      </c>
    </row>
    <row r="122" spans="1:9" x14ac:dyDescent="0.15">
      <c r="A122" s="1">
        <v>6</v>
      </c>
      <c r="B122" s="1" t="s">
        <v>75</v>
      </c>
      <c r="C122" s="1">
        <v>4</v>
      </c>
      <c r="D122" s="1" t="s">
        <v>18</v>
      </c>
      <c r="E122" s="1">
        <v>22944.540577031639</v>
      </c>
      <c r="F122" s="1">
        <v>66146.457514176291</v>
      </c>
      <c r="G122" s="1">
        <v>92046.513478509209</v>
      </c>
      <c r="H122" s="1">
        <v>97332.202893694805</v>
      </c>
      <c r="I122" s="1">
        <v>65862.965651075981</v>
      </c>
    </row>
    <row r="123" spans="1:9" x14ac:dyDescent="0.15">
      <c r="A123" s="1">
        <v>6</v>
      </c>
      <c r="B123" s="1" t="s">
        <v>74</v>
      </c>
      <c r="C123" s="1">
        <v>5</v>
      </c>
      <c r="D123" s="1" t="s">
        <v>19</v>
      </c>
      <c r="E123" s="1">
        <v>4954.5598850305487</v>
      </c>
      <c r="F123" s="1">
        <v>7461.2778361036098</v>
      </c>
      <c r="G123" s="1">
        <v>12135.670145354419</v>
      </c>
      <c r="H123" s="1">
        <v>16550.292053635465</v>
      </c>
      <c r="I123" s="1">
        <v>15348.932154924634</v>
      </c>
    </row>
    <row r="124" spans="1:9" x14ac:dyDescent="0.15">
      <c r="A124" s="1">
        <v>6</v>
      </c>
      <c r="B124" s="1" t="s">
        <v>74</v>
      </c>
      <c r="C124" s="1">
        <v>6</v>
      </c>
      <c r="D124" s="1" t="s">
        <v>3</v>
      </c>
      <c r="E124" s="1">
        <v>19765.651542313692</v>
      </c>
      <c r="F124" s="1">
        <v>33864.081244111912</v>
      </c>
      <c r="G124" s="1">
        <v>61944.91015554568</v>
      </c>
      <c r="H124" s="1">
        <v>87038.154035021595</v>
      </c>
      <c r="I124" s="1">
        <v>105124.33574016394</v>
      </c>
    </row>
    <row r="125" spans="1:9" x14ac:dyDescent="0.15">
      <c r="A125" s="1">
        <v>6</v>
      </c>
      <c r="B125" s="1" t="s">
        <v>74</v>
      </c>
      <c r="C125" s="1">
        <v>7</v>
      </c>
      <c r="D125" s="1" t="s">
        <v>20</v>
      </c>
      <c r="E125" s="1">
        <v>1212.7786608453844</v>
      </c>
      <c r="F125" s="1">
        <v>10956.670509359379</v>
      </c>
      <c r="G125" s="1">
        <v>5931.9284233790349</v>
      </c>
      <c r="H125" s="1">
        <v>3431.7293970612391</v>
      </c>
      <c r="I125" s="1">
        <v>1775.2632566954528</v>
      </c>
    </row>
    <row r="126" spans="1:9" x14ac:dyDescent="0.15">
      <c r="A126" s="1">
        <v>6</v>
      </c>
      <c r="B126" s="1" t="s">
        <v>74</v>
      </c>
      <c r="C126" s="1">
        <v>8</v>
      </c>
      <c r="D126" s="1" t="s">
        <v>21</v>
      </c>
      <c r="E126" s="1">
        <v>19673.158582739175</v>
      </c>
      <c r="F126" s="1">
        <v>36187.508936191742</v>
      </c>
      <c r="G126" s="1">
        <v>65983.226332375329</v>
      </c>
      <c r="H126" s="1">
        <v>97505.418401047282</v>
      </c>
      <c r="I126" s="1">
        <v>79058.570795462336</v>
      </c>
    </row>
    <row r="127" spans="1:9" x14ac:dyDescent="0.15">
      <c r="A127" s="1">
        <v>6</v>
      </c>
      <c r="B127" s="1" t="s">
        <v>74</v>
      </c>
      <c r="C127" s="1">
        <v>9</v>
      </c>
      <c r="D127" s="1" t="s">
        <v>22</v>
      </c>
      <c r="E127" s="1">
        <v>29303.161628077709</v>
      </c>
      <c r="F127" s="1">
        <v>110367.54782343727</v>
      </c>
      <c r="G127" s="1">
        <v>103349.18745180614</v>
      </c>
      <c r="H127" s="1">
        <v>94540.638404992744</v>
      </c>
      <c r="I127" s="1">
        <v>164641.94598130806</v>
      </c>
    </row>
    <row r="128" spans="1:9" x14ac:dyDescent="0.15">
      <c r="A128" s="1">
        <v>6</v>
      </c>
      <c r="B128" s="1" t="s">
        <v>74</v>
      </c>
      <c r="C128" s="1">
        <v>10</v>
      </c>
      <c r="D128" s="1" t="s">
        <v>23</v>
      </c>
      <c r="E128" s="1">
        <v>10598.574139117834</v>
      </c>
      <c r="F128" s="1">
        <v>21734.065308186491</v>
      </c>
      <c r="G128" s="1">
        <v>41262.005780839827</v>
      </c>
      <c r="H128" s="1">
        <v>65516.915169451087</v>
      </c>
      <c r="I128" s="1">
        <v>51167.930724994156</v>
      </c>
    </row>
    <row r="129" spans="1:9" x14ac:dyDescent="0.15">
      <c r="A129" s="1">
        <v>6</v>
      </c>
      <c r="B129" s="1" t="s">
        <v>74</v>
      </c>
      <c r="C129" s="1">
        <v>11</v>
      </c>
      <c r="D129" s="1" t="s">
        <v>24</v>
      </c>
      <c r="E129" s="1">
        <v>19410.685284898329</v>
      </c>
      <c r="F129" s="1">
        <v>40147.281599052912</v>
      </c>
      <c r="G129" s="1">
        <v>121607.56370395912</v>
      </c>
      <c r="H129" s="1">
        <v>195732.23075468544</v>
      </c>
      <c r="I129" s="1">
        <v>212157.8159065177</v>
      </c>
    </row>
    <row r="130" spans="1:9" x14ac:dyDescent="0.15">
      <c r="A130" s="1">
        <v>6</v>
      </c>
      <c r="B130" s="1" t="s">
        <v>74</v>
      </c>
      <c r="C130" s="1">
        <v>12</v>
      </c>
      <c r="D130" s="1" t="s">
        <v>25</v>
      </c>
      <c r="E130" s="1">
        <v>36708.616696139419</v>
      </c>
      <c r="F130" s="1">
        <v>90707.532318476413</v>
      </c>
      <c r="G130" s="1">
        <v>412343.43456073565</v>
      </c>
      <c r="H130" s="1">
        <v>866591.10046122444</v>
      </c>
      <c r="I130" s="1">
        <v>889067.17950544786</v>
      </c>
    </row>
    <row r="131" spans="1:9" x14ac:dyDescent="0.15">
      <c r="A131" s="1">
        <v>6</v>
      </c>
      <c r="B131" s="1" t="s">
        <v>74</v>
      </c>
      <c r="C131" s="1">
        <v>13</v>
      </c>
      <c r="D131" s="1" t="s">
        <v>26</v>
      </c>
      <c r="E131" s="1">
        <v>5294.0659524062012</v>
      </c>
      <c r="F131" s="1">
        <v>27660.192953731093</v>
      </c>
      <c r="G131" s="1">
        <v>67883.612284535164</v>
      </c>
      <c r="H131" s="1">
        <v>139201.58909598054</v>
      </c>
      <c r="I131" s="1">
        <v>135150.43064543064</v>
      </c>
    </row>
    <row r="132" spans="1:9" x14ac:dyDescent="0.15">
      <c r="A132" s="1">
        <v>6</v>
      </c>
      <c r="B132" s="1" t="s">
        <v>74</v>
      </c>
      <c r="C132" s="1">
        <v>14</v>
      </c>
      <c r="D132" s="1" t="s">
        <v>27</v>
      </c>
      <c r="E132" s="1">
        <v>99.939349301575746</v>
      </c>
      <c r="F132" s="1">
        <v>7373.7892453940549</v>
      </c>
      <c r="G132" s="1">
        <v>21803.093593330192</v>
      </c>
      <c r="H132" s="1">
        <v>23739.80422658422</v>
      </c>
      <c r="I132" s="1">
        <v>35862.255316268274</v>
      </c>
    </row>
    <row r="133" spans="1:9" x14ac:dyDescent="0.15">
      <c r="A133" s="1">
        <v>6</v>
      </c>
      <c r="B133" s="1" t="s">
        <v>74</v>
      </c>
      <c r="C133" s="1">
        <v>15</v>
      </c>
      <c r="D133" s="1" t="s">
        <v>28</v>
      </c>
      <c r="E133" s="1">
        <v>25041.957616907559</v>
      </c>
      <c r="F133" s="1">
        <v>84659.442535335402</v>
      </c>
      <c r="G133" s="1">
        <v>140112.02247802034</v>
      </c>
      <c r="H133" s="1">
        <v>183813.17361381798</v>
      </c>
      <c r="I133" s="1">
        <v>174580.92000674817</v>
      </c>
    </row>
    <row r="134" spans="1:9" x14ac:dyDescent="0.15">
      <c r="A134" s="1">
        <v>6</v>
      </c>
      <c r="B134" s="1" t="s">
        <v>73</v>
      </c>
      <c r="C134" s="1">
        <v>16</v>
      </c>
      <c r="D134" s="1" t="s">
        <v>11</v>
      </c>
      <c r="E134" s="1">
        <v>79118.331792907615</v>
      </c>
      <c r="F134" s="1">
        <v>153296.57937389036</v>
      </c>
      <c r="G134" s="1">
        <v>210171.25769059185</v>
      </c>
      <c r="H134" s="1">
        <v>305766.28865570709</v>
      </c>
      <c r="I134" s="1">
        <v>235104.87357280636</v>
      </c>
    </row>
    <row r="135" spans="1:9" x14ac:dyDescent="0.15">
      <c r="A135" s="1">
        <v>6</v>
      </c>
      <c r="B135" s="1" t="s">
        <v>73</v>
      </c>
      <c r="C135" s="1">
        <v>17</v>
      </c>
      <c r="D135" s="1" t="s">
        <v>12</v>
      </c>
      <c r="E135" s="1">
        <v>98637.674476527201</v>
      </c>
      <c r="F135" s="1">
        <v>357555.53503672575</v>
      </c>
      <c r="G135" s="1">
        <v>575001.92053697049</v>
      </c>
      <c r="H135" s="1">
        <v>845454.13629712304</v>
      </c>
      <c r="I135" s="1">
        <v>917366.83928683738</v>
      </c>
    </row>
    <row r="136" spans="1:9" x14ac:dyDescent="0.15">
      <c r="A136" s="1">
        <v>6</v>
      </c>
      <c r="B136" s="1" t="s">
        <v>73</v>
      </c>
      <c r="C136" s="1">
        <v>18</v>
      </c>
      <c r="D136" s="1" t="s">
        <v>13</v>
      </c>
      <c r="E136" s="1">
        <v>110614.54827957711</v>
      </c>
      <c r="F136" s="1">
        <v>470614.37186889653</v>
      </c>
      <c r="G136" s="1">
        <v>455525.00982343114</v>
      </c>
      <c r="H136" s="1">
        <v>501327.64848522691</v>
      </c>
      <c r="I136" s="1">
        <v>376210.10781393852</v>
      </c>
    </row>
    <row r="137" spans="1:9" x14ac:dyDescent="0.15">
      <c r="A137" s="1">
        <v>6</v>
      </c>
      <c r="B137" s="1" t="s">
        <v>73</v>
      </c>
      <c r="C137" s="1">
        <v>19</v>
      </c>
      <c r="D137" s="1" t="s">
        <v>14</v>
      </c>
      <c r="E137" s="1">
        <v>36339.129908477611</v>
      </c>
      <c r="F137" s="1">
        <v>52419.705194399634</v>
      </c>
      <c r="G137" s="1">
        <v>55405.860454128153</v>
      </c>
      <c r="H137" s="1">
        <v>87519.704439388646</v>
      </c>
      <c r="I137" s="1">
        <v>88570.032977981085</v>
      </c>
    </row>
    <row r="138" spans="1:9" x14ac:dyDescent="0.15">
      <c r="A138" s="1">
        <v>6</v>
      </c>
      <c r="B138" s="1" t="s">
        <v>73</v>
      </c>
      <c r="C138" s="1">
        <v>20</v>
      </c>
      <c r="D138" s="1" t="s">
        <v>15</v>
      </c>
      <c r="E138" s="1">
        <v>22613.99510001186</v>
      </c>
      <c r="F138" s="1">
        <v>139380.99342580975</v>
      </c>
      <c r="G138" s="1">
        <v>305744.82691241469</v>
      </c>
      <c r="H138" s="1">
        <v>552504.79575297295</v>
      </c>
      <c r="I138" s="1">
        <v>547619.67849701899</v>
      </c>
    </row>
    <row r="139" spans="1:9" x14ac:dyDescent="0.15">
      <c r="A139" s="1">
        <v>6</v>
      </c>
      <c r="B139" s="1" t="s">
        <v>76</v>
      </c>
      <c r="C139" s="1">
        <v>21</v>
      </c>
      <c r="D139" s="1" t="s">
        <v>16</v>
      </c>
      <c r="E139" s="1">
        <v>57342.577924377416</v>
      </c>
      <c r="F139" s="1">
        <v>435220.36051431188</v>
      </c>
      <c r="G139" s="1">
        <v>648750.17947099148</v>
      </c>
      <c r="H139" s="1">
        <v>1023152.9169207209</v>
      </c>
      <c r="I139" s="1">
        <v>1057956.6723677102</v>
      </c>
    </row>
    <row r="140" spans="1:9" x14ac:dyDescent="0.15">
      <c r="A140" s="1">
        <v>6</v>
      </c>
      <c r="B140" s="1" t="s">
        <v>71</v>
      </c>
      <c r="C140" s="1">
        <v>22</v>
      </c>
      <c r="D140" s="1" t="s">
        <v>8</v>
      </c>
      <c r="E140" s="1">
        <v>108576.89358592362</v>
      </c>
      <c r="F140" s="1">
        <v>504156.08953043708</v>
      </c>
      <c r="G140" s="1">
        <v>1094409.2159052675</v>
      </c>
      <c r="H140" s="1">
        <v>2005630.7787139448</v>
      </c>
      <c r="I140" s="1">
        <v>1891048.9201436881</v>
      </c>
    </row>
    <row r="141" spans="1:9" x14ac:dyDescent="0.15">
      <c r="A141" s="1">
        <v>6</v>
      </c>
      <c r="B141" s="1" t="s">
        <v>71</v>
      </c>
      <c r="C141" s="1">
        <v>23</v>
      </c>
      <c r="D141" s="1" t="s">
        <v>29</v>
      </c>
      <c r="E141" s="1">
        <v>209763.46535954272</v>
      </c>
      <c r="F141" s="1">
        <v>414267.01052687626</v>
      </c>
      <c r="G141" s="1">
        <v>727692.90346679743</v>
      </c>
      <c r="H141" s="1">
        <v>1199732.0227727862</v>
      </c>
      <c r="I141" s="1">
        <v>1220790.3928504225</v>
      </c>
    </row>
    <row r="142" spans="1:9" x14ac:dyDescent="0.15">
      <c r="A142" s="1">
        <v>7</v>
      </c>
      <c r="B142" s="1" t="s">
        <v>78</v>
      </c>
      <c r="C142" s="1">
        <v>1</v>
      </c>
      <c r="D142" s="1" t="s">
        <v>9</v>
      </c>
      <c r="E142" s="1">
        <v>1103865.4617492382</v>
      </c>
      <c r="F142" s="1">
        <v>1210787.9033327536</v>
      </c>
      <c r="G142" s="1">
        <v>1717614.093630879</v>
      </c>
      <c r="H142" s="1">
        <v>2012730.4567168483</v>
      </c>
      <c r="I142" s="1">
        <v>1789944.159687473</v>
      </c>
    </row>
    <row r="143" spans="1:9" x14ac:dyDescent="0.15">
      <c r="A143" s="1">
        <v>7</v>
      </c>
      <c r="B143" s="1" t="s">
        <v>79</v>
      </c>
      <c r="C143" s="1">
        <v>2</v>
      </c>
      <c r="D143" s="1" t="s">
        <v>10</v>
      </c>
      <c r="E143" s="1">
        <v>79978.525891473313</v>
      </c>
      <c r="F143" s="1">
        <v>45919.25272424797</v>
      </c>
      <c r="G143" s="1">
        <v>38801.005386573866</v>
      </c>
      <c r="H143" s="1">
        <v>34419.34931147196</v>
      </c>
      <c r="I143" s="1">
        <v>23337.594640068943</v>
      </c>
    </row>
    <row r="144" spans="1:9" x14ac:dyDescent="0.15">
      <c r="A144" s="1">
        <v>7</v>
      </c>
      <c r="B144" s="1" t="s">
        <v>80</v>
      </c>
      <c r="C144" s="1">
        <v>3</v>
      </c>
      <c r="D144" s="1" t="s">
        <v>17</v>
      </c>
      <c r="E144" s="1">
        <v>35630.454475507227</v>
      </c>
      <c r="F144" s="1">
        <v>101418.87455893752</v>
      </c>
      <c r="G144" s="1">
        <v>276818.0836895731</v>
      </c>
      <c r="H144" s="1">
        <v>335496.62830664904</v>
      </c>
      <c r="I144" s="1">
        <v>345399.70202369557</v>
      </c>
    </row>
    <row r="145" spans="1:9" x14ac:dyDescent="0.15">
      <c r="A145" s="1">
        <v>7</v>
      </c>
      <c r="B145" s="1" t="s">
        <v>80</v>
      </c>
      <c r="C145" s="1">
        <v>4</v>
      </c>
      <c r="D145" s="1" t="s">
        <v>18</v>
      </c>
      <c r="E145" s="1">
        <v>36973.049244942667</v>
      </c>
      <c r="F145" s="1">
        <v>70237.970516140165</v>
      </c>
      <c r="G145" s="1">
        <v>104078.49778080778</v>
      </c>
      <c r="H145" s="1">
        <v>97162.297289147551</v>
      </c>
      <c r="I145" s="1">
        <v>62459.580637594052</v>
      </c>
    </row>
    <row r="146" spans="1:9" x14ac:dyDescent="0.15">
      <c r="A146" s="1">
        <v>7</v>
      </c>
      <c r="B146" s="1" t="s">
        <v>81</v>
      </c>
      <c r="C146" s="1">
        <v>5</v>
      </c>
      <c r="D146" s="1" t="s">
        <v>19</v>
      </c>
      <c r="E146" s="1">
        <v>30646.056233088253</v>
      </c>
      <c r="F146" s="1">
        <v>37509.196694263032</v>
      </c>
      <c r="G146" s="1">
        <v>52378.623255666433</v>
      </c>
      <c r="H146" s="1">
        <v>100290.41728723737</v>
      </c>
      <c r="I146" s="1">
        <v>148994.30762430295</v>
      </c>
    </row>
    <row r="147" spans="1:9" x14ac:dyDescent="0.15">
      <c r="A147" s="1">
        <v>7</v>
      </c>
      <c r="B147" s="1" t="s">
        <v>80</v>
      </c>
      <c r="C147" s="1">
        <v>6</v>
      </c>
      <c r="D147" s="1" t="s">
        <v>3</v>
      </c>
      <c r="E147" s="1">
        <v>214518.44432312029</v>
      </c>
      <c r="F147" s="1">
        <v>272755.49337751488</v>
      </c>
      <c r="G147" s="1">
        <v>347086.33750239201</v>
      </c>
      <c r="H147" s="1">
        <v>524792.04513226706</v>
      </c>
      <c r="I147" s="1">
        <v>682013.80849092826</v>
      </c>
    </row>
    <row r="148" spans="1:9" x14ac:dyDescent="0.15">
      <c r="A148" s="1">
        <v>7</v>
      </c>
      <c r="B148" s="1" t="s">
        <v>82</v>
      </c>
      <c r="C148" s="1">
        <v>7</v>
      </c>
      <c r="D148" s="1" t="s">
        <v>20</v>
      </c>
      <c r="E148" s="1">
        <v>3338.2277777943973</v>
      </c>
      <c r="F148" s="1">
        <v>19894.759172354257</v>
      </c>
      <c r="G148" s="1">
        <v>25609.089744767916</v>
      </c>
      <c r="H148" s="1">
        <v>56777.275471497785</v>
      </c>
      <c r="I148" s="1">
        <v>30294.401283727078</v>
      </c>
    </row>
    <row r="149" spans="1:9" x14ac:dyDescent="0.15">
      <c r="A149" s="1">
        <v>7</v>
      </c>
      <c r="B149" s="1" t="s">
        <v>80</v>
      </c>
      <c r="C149" s="1">
        <v>8</v>
      </c>
      <c r="D149" s="1" t="s">
        <v>21</v>
      </c>
      <c r="E149" s="1">
        <v>84771.20144187288</v>
      </c>
      <c r="F149" s="1">
        <v>95887.89126827236</v>
      </c>
      <c r="G149" s="1">
        <v>138311.62496940859</v>
      </c>
      <c r="H149" s="1">
        <v>146607.47500350067</v>
      </c>
      <c r="I149" s="1">
        <v>131121.88845043484</v>
      </c>
    </row>
    <row r="150" spans="1:9" x14ac:dyDescent="0.15">
      <c r="A150" s="1">
        <v>7</v>
      </c>
      <c r="B150" s="1" t="s">
        <v>80</v>
      </c>
      <c r="C150" s="1">
        <v>9</v>
      </c>
      <c r="D150" s="1" t="s">
        <v>22</v>
      </c>
      <c r="E150" s="1">
        <v>102097.20764903691</v>
      </c>
      <c r="F150" s="1">
        <v>127724.80659964273</v>
      </c>
      <c r="G150" s="1">
        <v>181237.67416087491</v>
      </c>
      <c r="H150" s="1">
        <v>234475.48107870488</v>
      </c>
      <c r="I150" s="1">
        <v>335471.55574021651</v>
      </c>
    </row>
    <row r="151" spans="1:9" x14ac:dyDescent="0.15">
      <c r="A151" s="1">
        <v>7</v>
      </c>
      <c r="B151" s="1" t="s">
        <v>80</v>
      </c>
      <c r="C151" s="1">
        <v>10</v>
      </c>
      <c r="D151" s="1" t="s">
        <v>23</v>
      </c>
      <c r="E151" s="1">
        <v>19110.892140531283</v>
      </c>
      <c r="F151" s="1">
        <v>32458.145194337892</v>
      </c>
      <c r="G151" s="1">
        <v>71256.99700997764</v>
      </c>
      <c r="H151" s="1">
        <v>122335.33646969988</v>
      </c>
      <c r="I151" s="1">
        <v>156466.00214789569</v>
      </c>
    </row>
    <row r="152" spans="1:9" x14ac:dyDescent="0.15">
      <c r="A152" s="1">
        <v>7</v>
      </c>
      <c r="B152" s="1" t="s">
        <v>80</v>
      </c>
      <c r="C152" s="1">
        <v>11</v>
      </c>
      <c r="D152" s="1" t="s">
        <v>24</v>
      </c>
      <c r="E152" s="1">
        <v>15009.260864058737</v>
      </c>
      <c r="F152" s="1">
        <v>37764.329238323531</v>
      </c>
      <c r="G152" s="1">
        <v>169279.94822088367</v>
      </c>
      <c r="H152" s="1">
        <v>270391.79212333693</v>
      </c>
      <c r="I152" s="1">
        <v>292720.59153802408</v>
      </c>
    </row>
    <row r="153" spans="1:9" x14ac:dyDescent="0.15">
      <c r="A153" s="1">
        <v>7</v>
      </c>
      <c r="B153" s="1" t="s">
        <v>80</v>
      </c>
      <c r="C153" s="1">
        <v>12</v>
      </c>
      <c r="D153" s="1" t="s">
        <v>25</v>
      </c>
      <c r="E153" s="1">
        <v>58603.094263423249</v>
      </c>
      <c r="F153" s="1">
        <v>185393.09891392387</v>
      </c>
      <c r="G153" s="1">
        <v>701561.01334207517</v>
      </c>
      <c r="H153" s="1">
        <v>1282669.3009286923</v>
      </c>
      <c r="I153" s="1">
        <v>1921672.3647953116</v>
      </c>
    </row>
    <row r="154" spans="1:9" x14ac:dyDescent="0.15">
      <c r="A154" s="1">
        <v>7</v>
      </c>
      <c r="B154" s="1" t="s">
        <v>80</v>
      </c>
      <c r="C154" s="1">
        <v>13</v>
      </c>
      <c r="D154" s="1" t="s">
        <v>26</v>
      </c>
      <c r="E154" s="1">
        <v>5594.6805777307427</v>
      </c>
      <c r="F154" s="1">
        <v>66557.782503666502</v>
      </c>
      <c r="G154" s="1">
        <v>161236.38418039965</v>
      </c>
      <c r="H154" s="1">
        <v>339203.95506741165</v>
      </c>
      <c r="I154" s="1">
        <v>341358.61610888701</v>
      </c>
    </row>
    <row r="155" spans="1:9" x14ac:dyDescent="0.15">
      <c r="A155" s="1">
        <v>7</v>
      </c>
      <c r="B155" s="1" t="s">
        <v>80</v>
      </c>
      <c r="C155" s="1">
        <v>14</v>
      </c>
      <c r="D155" s="1" t="s">
        <v>27</v>
      </c>
      <c r="E155" s="1">
        <v>1555.0271752477847</v>
      </c>
      <c r="F155" s="1">
        <v>46221.31948393854</v>
      </c>
      <c r="G155" s="1">
        <v>100578.82457824824</v>
      </c>
      <c r="H155" s="1">
        <v>110281.20270960005</v>
      </c>
      <c r="I155" s="1">
        <v>129372.26498827973</v>
      </c>
    </row>
    <row r="156" spans="1:9" x14ac:dyDescent="0.15">
      <c r="A156" s="1">
        <v>7</v>
      </c>
      <c r="B156" s="1" t="s">
        <v>80</v>
      </c>
      <c r="C156" s="1">
        <v>15</v>
      </c>
      <c r="D156" s="1" t="s">
        <v>28</v>
      </c>
      <c r="E156" s="1">
        <v>35669.761024327185</v>
      </c>
      <c r="F156" s="1">
        <v>139712.44377586953</v>
      </c>
      <c r="G156" s="1">
        <v>314499.55368106585</v>
      </c>
      <c r="H156" s="1">
        <v>454884.12109397684</v>
      </c>
      <c r="I156" s="1">
        <v>500175.14463605185</v>
      </c>
    </row>
    <row r="157" spans="1:9" x14ac:dyDescent="0.15">
      <c r="A157" s="1">
        <v>7</v>
      </c>
      <c r="B157" s="1" t="s">
        <v>78</v>
      </c>
      <c r="C157" s="1">
        <v>16</v>
      </c>
      <c r="D157" s="1" t="s">
        <v>11</v>
      </c>
      <c r="E157" s="1">
        <v>130286.65952189907</v>
      </c>
      <c r="F157" s="1">
        <v>255901.77540202337</v>
      </c>
      <c r="G157" s="1">
        <v>377606.29810377216</v>
      </c>
      <c r="H157" s="1">
        <v>535535.1488545324</v>
      </c>
      <c r="I157" s="1">
        <v>407020.83849941561</v>
      </c>
    </row>
    <row r="158" spans="1:9" x14ac:dyDescent="0.15">
      <c r="A158" s="1">
        <v>7</v>
      </c>
      <c r="B158" s="1" t="s">
        <v>78</v>
      </c>
      <c r="C158" s="1">
        <v>17</v>
      </c>
      <c r="D158" s="1" t="s">
        <v>12</v>
      </c>
      <c r="E158" s="1">
        <v>841795.76668165578</v>
      </c>
      <c r="F158" s="1">
        <v>2809024.1336140358</v>
      </c>
      <c r="G158" s="1">
        <v>3760113.544017781</v>
      </c>
      <c r="H158" s="1">
        <v>3985438.7772833956</v>
      </c>
      <c r="I158" s="1">
        <v>3568673.3079316551</v>
      </c>
    </row>
    <row r="159" spans="1:9" x14ac:dyDescent="0.15">
      <c r="A159" s="1">
        <v>7</v>
      </c>
      <c r="B159" s="1" t="s">
        <v>78</v>
      </c>
      <c r="C159" s="1">
        <v>18</v>
      </c>
      <c r="D159" s="1" t="s">
        <v>13</v>
      </c>
      <c r="E159" s="1">
        <v>148947.83659797072</v>
      </c>
      <c r="F159" s="1">
        <v>619355.49505464663</v>
      </c>
      <c r="G159" s="1">
        <v>701506.78553195542</v>
      </c>
      <c r="H159" s="1">
        <v>922388.63385551737</v>
      </c>
      <c r="I159" s="1">
        <v>664067.21260198182</v>
      </c>
    </row>
    <row r="160" spans="1:9" x14ac:dyDescent="0.15">
      <c r="A160" s="1">
        <v>7</v>
      </c>
      <c r="B160" s="1" t="s">
        <v>78</v>
      </c>
      <c r="C160" s="1">
        <v>19</v>
      </c>
      <c r="D160" s="1" t="s">
        <v>14</v>
      </c>
      <c r="E160" s="1">
        <v>49006.4455383401</v>
      </c>
      <c r="F160" s="1">
        <v>73154.054843327976</v>
      </c>
      <c r="G160" s="1">
        <v>90131.165992595183</v>
      </c>
      <c r="H160" s="1">
        <v>161320.45167158934</v>
      </c>
      <c r="I160" s="1">
        <v>119028.56892593545</v>
      </c>
    </row>
    <row r="161" spans="1:9" x14ac:dyDescent="0.15">
      <c r="A161" s="1">
        <v>7</v>
      </c>
      <c r="B161" s="1" t="s">
        <v>78</v>
      </c>
      <c r="C161" s="1">
        <v>20</v>
      </c>
      <c r="D161" s="1" t="s">
        <v>15</v>
      </c>
      <c r="E161" s="1">
        <v>20216.431788375754</v>
      </c>
      <c r="F161" s="1">
        <v>378810.51600826986</v>
      </c>
      <c r="G161" s="1">
        <v>905393.65384634619</v>
      </c>
      <c r="H161" s="1">
        <v>1196608.4321647633</v>
      </c>
      <c r="I161" s="1">
        <v>1120343.6881066056</v>
      </c>
    </row>
    <row r="162" spans="1:9" x14ac:dyDescent="0.15">
      <c r="A162" s="1">
        <v>7</v>
      </c>
      <c r="B162" s="1" t="s">
        <v>78</v>
      </c>
      <c r="C162" s="1">
        <v>21</v>
      </c>
      <c r="D162" s="1" t="s">
        <v>16</v>
      </c>
      <c r="E162" s="1">
        <v>125821.56859683993</v>
      </c>
      <c r="F162" s="1">
        <v>1489132.1700243573</v>
      </c>
      <c r="G162" s="1">
        <v>2075486.1706461452</v>
      </c>
      <c r="H162" s="1">
        <v>2896662.4679403664</v>
      </c>
      <c r="I162" s="1">
        <v>2563874.7969801752</v>
      </c>
    </row>
    <row r="163" spans="1:9" x14ac:dyDescent="0.15">
      <c r="A163" s="1">
        <v>7</v>
      </c>
      <c r="B163" s="1" t="s">
        <v>77</v>
      </c>
      <c r="C163" s="1">
        <v>22</v>
      </c>
      <c r="D163" s="1" t="s">
        <v>8</v>
      </c>
      <c r="E163" s="1">
        <v>208964.43548428622</v>
      </c>
      <c r="F163" s="1">
        <v>813895.17058419483</v>
      </c>
      <c r="G163" s="1">
        <v>2463480.3228889401</v>
      </c>
      <c r="H163" s="1">
        <v>3152200.1328292247</v>
      </c>
      <c r="I163" s="1">
        <v>3078567.7696876433</v>
      </c>
    </row>
    <row r="164" spans="1:9" x14ac:dyDescent="0.15">
      <c r="A164" s="1">
        <v>7</v>
      </c>
      <c r="B164" s="1" t="s">
        <v>77</v>
      </c>
      <c r="C164" s="1">
        <v>23</v>
      </c>
      <c r="D164" s="1" t="s">
        <v>29</v>
      </c>
      <c r="E164" s="1">
        <v>325375.47866586439</v>
      </c>
      <c r="F164" s="1">
        <v>555967.61541437102</v>
      </c>
      <c r="G164" s="1">
        <v>932823.1978551374</v>
      </c>
      <c r="H164" s="1">
        <v>1811145.8841827589</v>
      </c>
      <c r="I164" s="1">
        <v>1878687.8356686654</v>
      </c>
    </row>
    <row r="165" spans="1:9" x14ac:dyDescent="0.15">
      <c r="A165" s="1">
        <v>8</v>
      </c>
      <c r="B165" s="1" t="s">
        <v>84</v>
      </c>
      <c r="C165" s="1">
        <v>1</v>
      </c>
      <c r="D165" s="1" t="s">
        <v>9</v>
      </c>
      <c r="E165" s="1">
        <v>1333101.161888724</v>
      </c>
      <c r="F165" s="1">
        <v>1389641.6987243742</v>
      </c>
      <c r="G165" s="1">
        <v>2223833.3883870682</v>
      </c>
      <c r="H165" s="1">
        <v>3176460.9882747023</v>
      </c>
      <c r="I165" s="1">
        <v>3708186.6524717971</v>
      </c>
    </row>
    <row r="166" spans="1:9" x14ac:dyDescent="0.15">
      <c r="A166" s="1">
        <v>8</v>
      </c>
      <c r="B166" s="1" t="s">
        <v>85</v>
      </c>
      <c r="C166" s="1">
        <v>2</v>
      </c>
      <c r="D166" s="1" t="s">
        <v>10</v>
      </c>
      <c r="E166" s="1">
        <v>66772.147491745491</v>
      </c>
      <c r="F166" s="1">
        <v>45325.80579580777</v>
      </c>
      <c r="G166" s="1">
        <v>34904.003783138571</v>
      </c>
      <c r="H166" s="1">
        <v>38528.930971937916</v>
      </c>
      <c r="I166" s="1">
        <v>36409.208424811775</v>
      </c>
    </row>
    <row r="167" spans="1:9" x14ac:dyDescent="0.15">
      <c r="A167" s="1">
        <v>8</v>
      </c>
      <c r="B167" s="1" t="s">
        <v>86</v>
      </c>
      <c r="C167" s="1">
        <v>3</v>
      </c>
      <c r="D167" s="1" t="s">
        <v>17</v>
      </c>
      <c r="E167" s="1">
        <v>88287.358310396477</v>
      </c>
      <c r="F167" s="1">
        <v>288800.64866088721</v>
      </c>
      <c r="G167" s="1">
        <v>473921.66044786701</v>
      </c>
      <c r="H167" s="1">
        <v>1003965.4843414859</v>
      </c>
      <c r="I167" s="1">
        <v>1103811.8851477588</v>
      </c>
    </row>
    <row r="168" spans="1:9" x14ac:dyDescent="0.15">
      <c r="A168" s="1">
        <v>8</v>
      </c>
      <c r="B168" s="1" t="s">
        <v>86</v>
      </c>
      <c r="C168" s="1">
        <v>4</v>
      </c>
      <c r="D168" s="1" t="s">
        <v>18</v>
      </c>
      <c r="E168" s="1">
        <v>10292.098117828617</v>
      </c>
      <c r="F168" s="1">
        <v>38980.580457387739</v>
      </c>
      <c r="G168" s="1">
        <v>93762.091344791639</v>
      </c>
      <c r="H168" s="1">
        <v>137153.49001247154</v>
      </c>
      <c r="I168" s="1">
        <v>140378.11214802749</v>
      </c>
    </row>
    <row r="169" spans="1:9" x14ac:dyDescent="0.15">
      <c r="A169" s="1">
        <v>8</v>
      </c>
      <c r="B169" s="1" t="s">
        <v>86</v>
      </c>
      <c r="C169" s="1">
        <v>5</v>
      </c>
      <c r="D169" s="1" t="s">
        <v>19</v>
      </c>
      <c r="E169" s="1">
        <v>29132.426985983933</v>
      </c>
      <c r="F169" s="1">
        <v>74278.999513976029</v>
      </c>
      <c r="G169" s="1">
        <v>115833.09549170648</v>
      </c>
      <c r="H169" s="1">
        <v>192131.81714473577</v>
      </c>
      <c r="I169" s="1">
        <v>197145.9232258664</v>
      </c>
    </row>
    <row r="170" spans="1:9" x14ac:dyDescent="0.15">
      <c r="A170" s="1">
        <v>8</v>
      </c>
      <c r="B170" s="1" t="s">
        <v>86</v>
      </c>
      <c r="C170" s="1">
        <v>6</v>
      </c>
      <c r="D170" s="1" t="s">
        <v>3</v>
      </c>
      <c r="E170" s="1">
        <v>90915.902058240143</v>
      </c>
      <c r="F170" s="1">
        <v>332099.4089113138</v>
      </c>
      <c r="G170" s="1">
        <v>590108.91257701651</v>
      </c>
      <c r="H170" s="1">
        <v>969178.04266508576</v>
      </c>
      <c r="I170" s="1">
        <v>1224850.7970778246</v>
      </c>
    </row>
    <row r="171" spans="1:9" x14ac:dyDescent="0.15">
      <c r="A171" s="1">
        <v>8</v>
      </c>
      <c r="B171" s="1" t="s">
        <v>86</v>
      </c>
      <c r="C171" s="1">
        <v>7</v>
      </c>
      <c r="D171" s="1" t="s">
        <v>20</v>
      </c>
      <c r="E171" s="1">
        <v>60100.574476404385</v>
      </c>
      <c r="F171" s="1">
        <v>143749.37208845996</v>
      </c>
      <c r="G171" s="1">
        <v>170376.59515365263</v>
      </c>
      <c r="H171" s="1">
        <v>299991.61998146394</v>
      </c>
      <c r="I171" s="1">
        <v>281126.8732248036</v>
      </c>
    </row>
    <row r="172" spans="1:9" x14ac:dyDescent="0.15">
      <c r="A172" s="1">
        <v>8</v>
      </c>
      <c r="B172" s="1" t="s">
        <v>86</v>
      </c>
      <c r="C172" s="1">
        <v>8</v>
      </c>
      <c r="D172" s="1" t="s">
        <v>21</v>
      </c>
      <c r="E172" s="1">
        <v>99780.503242413688</v>
      </c>
      <c r="F172" s="1">
        <v>168040.40791665766</v>
      </c>
      <c r="G172" s="1">
        <v>272563.13474257005</v>
      </c>
      <c r="H172" s="1">
        <v>247523.09096146078</v>
      </c>
      <c r="I172" s="1">
        <v>207281.21553619413</v>
      </c>
    </row>
    <row r="173" spans="1:9" x14ac:dyDescent="0.15">
      <c r="A173" s="1">
        <v>8</v>
      </c>
      <c r="B173" s="1" t="s">
        <v>86</v>
      </c>
      <c r="C173" s="1">
        <v>9</v>
      </c>
      <c r="D173" s="1" t="s">
        <v>22</v>
      </c>
      <c r="E173" s="1">
        <v>262731.45999999938</v>
      </c>
      <c r="F173" s="1">
        <v>1079731.9778726217</v>
      </c>
      <c r="G173" s="1">
        <v>1624120.1922106734</v>
      </c>
      <c r="H173" s="1">
        <v>1981058.5900467956</v>
      </c>
      <c r="I173" s="1">
        <v>1869399.3571895245</v>
      </c>
    </row>
    <row r="174" spans="1:9" x14ac:dyDescent="0.15">
      <c r="A174" s="1">
        <v>8</v>
      </c>
      <c r="B174" s="1" t="s">
        <v>86</v>
      </c>
      <c r="C174" s="1">
        <v>10</v>
      </c>
      <c r="D174" s="1" t="s">
        <v>23</v>
      </c>
      <c r="E174" s="1">
        <v>43478.461335472588</v>
      </c>
      <c r="F174" s="1">
        <v>81279.346138576861</v>
      </c>
      <c r="G174" s="1">
        <v>191193.60510929395</v>
      </c>
      <c r="H174" s="1">
        <v>277292.96021056798</v>
      </c>
      <c r="I174" s="1">
        <v>265502.48275064188</v>
      </c>
    </row>
    <row r="175" spans="1:9" x14ac:dyDescent="0.15">
      <c r="A175" s="1">
        <v>8</v>
      </c>
      <c r="B175" s="1" t="s">
        <v>86</v>
      </c>
      <c r="C175" s="1">
        <v>11</v>
      </c>
      <c r="D175" s="1" t="s">
        <v>24</v>
      </c>
      <c r="E175" s="1">
        <v>91844.234226751301</v>
      </c>
      <c r="F175" s="1">
        <v>265067.94530206337</v>
      </c>
      <c r="G175" s="1">
        <v>778454.25739967381</v>
      </c>
      <c r="H175" s="1">
        <v>1429423.6162878186</v>
      </c>
      <c r="I175" s="1">
        <v>1892408.8783404909</v>
      </c>
    </row>
    <row r="176" spans="1:9" x14ac:dyDescent="0.15">
      <c r="A176" s="1">
        <v>8</v>
      </c>
      <c r="B176" s="1" t="s">
        <v>86</v>
      </c>
      <c r="C176" s="1">
        <v>12</v>
      </c>
      <c r="D176" s="1" t="s">
        <v>25</v>
      </c>
      <c r="E176" s="1">
        <v>199520.80540499225</v>
      </c>
      <c r="F176" s="1">
        <v>262362.16914074175</v>
      </c>
      <c r="G176" s="1">
        <v>783948.9237308416</v>
      </c>
      <c r="H176" s="1">
        <v>1394358.5026222912</v>
      </c>
      <c r="I176" s="1">
        <v>1418678.1762260201</v>
      </c>
    </row>
    <row r="177" spans="1:9" x14ac:dyDescent="0.15">
      <c r="A177" s="1">
        <v>8</v>
      </c>
      <c r="B177" s="1" t="s">
        <v>86</v>
      </c>
      <c r="C177" s="1">
        <v>13</v>
      </c>
      <c r="D177" s="1" t="s">
        <v>26</v>
      </c>
      <c r="E177" s="1">
        <v>12413.020838591439</v>
      </c>
      <c r="F177" s="1">
        <v>70865.025087771268</v>
      </c>
      <c r="G177" s="1">
        <v>153478.5981131244</v>
      </c>
      <c r="H177" s="1">
        <v>164496.12973924677</v>
      </c>
      <c r="I177" s="1">
        <v>290568.37482567533</v>
      </c>
    </row>
    <row r="178" spans="1:9" x14ac:dyDescent="0.15">
      <c r="A178" s="1">
        <v>8</v>
      </c>
      <c r="B178" s="1" t="s">
        <v>86</v>
      </c>
      <c r="C178" s="1">
        <v>14</v>
      </c>
      <c r="D178" s="1" t="s">
        <v>27</v>
      </c>
      <c r="E178" s="1">
        <v>8007.2669426050625</v>
      </c>
      <c r="F178" s="1">
        <v>24914.789133119048</v>
      </c>
      <c r="G178" s="1">
        <v>94912.043497608262</v>
      </c>
      <c r="H178" s="1">
        <v>156959.56645313062</v>
      </c>
      <c r="I178" s="1">
        <v>391748.973120715</v>
      </c>
    </row>
    <row r="179" spans="1:9" x14ac:dyDescent="0.15">
      <c r="A179" s="1">
        <v>8</v>
      </c>
      <c r="B179" s="1" t="s">
        <v>86</v>
      </c>
      <c r="C179" s="1">
        <v>15</v>
      </c>
      <c r="D179" s="1" t="s">
        <v>28</v>
      </c>
      <c r="E179" s="1">
        <v>122690.92904162646</v>
      </c>
      <c r="F179" s="1">
        <v>238827.23653969431</v>
      </c>
      <c r="G179" s="1">
        <v>591777.39743136661</v>
      </c>
      <c r="H179" s="1">
        <v>1056817.6726907983</v>
      </c>
      <c r="I179" s="1">
        <v>1223823.6995703359</v>
      </c>
    </row>
    <row r="180" spans="1:9" x14ac:dyDescent="0.15">
      <c r="A180" s="1">
        <v>8</v>
      </c>
      <c r="B180" s="1" t="s">
        <v>84</v>
      </c>
      <c r="C180" s="1">
        <v>16</v>
      </c>
      <c r="D180" s="1" t="s">
        <v>11</v>
      </c>
      <c r="E180" s="1">
        <v>247856.43482954058</v>
      </c>
      <c r="F180" s="1">
        <v>307356.4081878913</v>
      </c>
      <c r="G180" s="1">
        <v>488911.00664503349</v>
      </c>
      <c r="H180" s="1">
        <v>643092.68709038442</v>
      </c>
      <c r="I180" s="1">
        <v>536641.97374997789</v>
      </c>
    </row>
    <row r="181" spans="1:9" x14ac:dyDescent="0.15">
      <c r="A181" s="1">
        <v>8</v>
      </c>
      <c r="B181" s="1" t="s">
        <v>84</v>
      </c>
      <c r="C181" s="1">
        <v>17</v>
      </c>
      <c r="D181" s="1" t="s">
        <v>12</v>
      </c>
      <c r="E181" s="1">
        <v>374427.24443562422</v>
      </c>
      <c r="F181" s="1">
        <v>1290321.9107791437</v>
      </c>
      <c r="G181" s="1">
        <v>1893787.4842623447</v>
      </c>
      <c r="H181" s="1">
        <v>2734502.3917748155</v>
      </c>
      <c r="I181" s="1">
        <v>3063315.0420099925</v>
      </c>
    </row>
    <row r="182" spans="1:9" x14ac:dyDescent="0.15">
      <c r="A182" s="1">
        <v>8</v>
      </c>
      <c r="B182" s="1" t="s">
        <v>84</v>
      </c>
      <c r="C182" s="1">
        <v>18</v>
      </c>
      <c r="D182" s="1" t="s">
        <v>13</v>
      </c>
      <c r="E182" s="1">
        <v>216921.15876739391</v>
      </c>
      <c r="F182" s="1">
        <v>630316.82902044954</v>
      </c>
      <c r="G182" s="1">
        <v>1052648.1867201359</v>
      </c>
      <c r="H182" s="1">
        <v>1263233.3529207888</v>
      </c>
      <c r="I182" s="1">
        <v>1234072.7377757139</v>
      </c>
    </row>
    <row r="183" spans="1:9" x14ac:dyDescent="0.15">
      <c r="A183" s="1">
        <v>8</v>
      </c>
      <c r="B183" s="1" t="s">
        <v>87</v>
      </c>
      <c r="C183" s="1">
        <v>19</v>
      </c>
      <c r="D183" s="1" t="s">
        <v>14</v>
      </c>
      <c r="E183" s="1">
        <v>106106.11111279391</v>
      </c>
      <c r="F183" s="1">
        <v>150275.35658232574</v>
      </c>
      <c r="G183" s="1">
        <v>251753.2456348945</v>
      </c>
      <c r="H183" s="1">
        <v>442607.24388270307</v>
      </c>
      <c r="I183" s="1">
        <v>505605.76476856926</v>
      </c>
    </row>
    <row r="184" spans="1:9" x14ac:dyDescent="0.15">
      <c r="A184" s="1">
        <v>8</v>
      </c>
      <c r="B184" s="1" t="s">
        <v>84</v>
      </c>
      <c r="C184" s="1">
        <v>20</v>
      </c>
      <c r="D184" s="1" t="s">
        <v>15</v>
      </c>
      <c r="E184" s="1">
        <v>76311.247390732708</v>
      </c>
      <c r="F184" s="1">
        <v>462513.80664093228</v>
      </c>
      <c r="G184" s="1">
        <v>1362530.003013982</v>
      </c>
      <c r="H184" s="1">
        <v>1943954.0575151024</v>
      </c>
      <c r="I184" s="1">
        <v>1973251.5956625338</v>
      </c>
    </row>
    <row r="185" spans="1:9" x14ac:dyDescent="0.15">
      <c r="A185" s="1">
        <v>8</v>
      </c>
      <c r="B185" s="1" t="s">
        <v>84</v>
      </c>
      <c r="C185" s="1">
        <v>21</v>
      </c>
      <c r="D185" s="1" t="s">
        <v>16</v>
      </c>
      <c r="E185" s="1">
        <v>518654.37898453174</v>
      </c>
      <c r="F185" s="1">
        <v>1600353.5847300498</v>
      </c>
      <c r="G185" s="1">
        <v>2192957.8580179224</v>
      </c>
      <c r="H185" s="1">
        <v>3266337.6045368002</v>
      </c>
      <c r="I185" s="1">
        <v>3690211.3201885256</v>
      </c>
    </row>
    <row r="186" spans="1:9" x14ac:dyDescent="0.15">
      <c r="A186" s="1">
        <v>8</v>
      </c>
      <c r="B186" s="1" t="s">
        <v>83</v>
      </c>
      <c r="C186" s="1">
        <v>22</v>
      </c>
      <c r="D186" s="1" t="s">
        <v>8</v>
      </c>
      <c r="E186" s="1">
        <v>298123.31771608029</v>
      </c>
      <c r="F186" s="1">
        <v>1032264.1811872327</v>
      </c>
      <c r="G186" s="1">
        <v>2880813.586737026</v>
      </c>
      <c r="H186" s="1">
        <v>3739275.122026863</v>
      </c>
      <c r="I186" s="1">
        <v>4737585.0164644718</v>
      </c>
    </row>
    <row r="187" spans="1:9" x14ac:dyDescent="0.15">
      <c r="A187" s="1">
        <v>8</v>
      </c>
      <c r="B187" s="1" t="s">
        <v>83</v>
      </c>
      <c r="C187" s="1">
        <v>23</v>
      </c>
      <c r="D187" s="1" t="s">
        <v>29</v>
      </c>
      <c r="E187" s="1">
        <v>307371.13359979744</v>
      </c>
      <c r="F187" s="1">
        <v>2391812.6733610751</v>
      </c>
      <c r="G187" s="1">
        <v>2581031.201029086</v>
      </c>
      <c r="H187" s="1">
        <v>3914867.0576199624</v>
      </c>
      <c r="I187" s="1">
        <v>3492451.0123081869</v>
      </c>
    </row>
    <row r="188" spans="1:9" x14ac:dyDescent="0.15">
      <c r="A188" s="1">
        <v>9</v>
      </c>
      <c r="B188" s="1" t="s">
        <v>89</v>
      </c>
      <c r="C188" s="1">
        <v>1</v>
      </c>
      <c r="D188" s="1" t="s">
        <v>9</v>
      </c>
      <c r="E188" s="1">
        <v>595784.05066702189</v>
      </c>
      <c r="F188" s="1">
        <v>680470.64663721109</v>
      </c>
      <c r="G188" s="1">
        <v>1113274.1134184666</v>
      </c>
      <c r="H188" s="1">
        <v>1494007.4301456022</v>
      </c>
      <c r="I188" s="1">
        <v>1683010.5331544888</v>
      </c>
    </row>
    <row r="189" spans="1:9" x14ac:dyDescent="0.15">
      <c r="A189" s="1">
        <v>9</v>
      </c>
      <c r="B189" s="1" t="s">
        <v>89</v>
      </c>
      <c r="C189" s="1">
        <v>2</v>
      </c>
      <c r="D189" s="1" t="s">
        <v>10</v>
      </c>
      <c r="E189" s="1">
        <v>49295.936606674084</v>
      </c>
      <c r="F189" s="1">
        <v>51101.337564404472</v>
      </c>
      <c r="G189" s="1">
        <v>59078.031101797686</v>
      </c>
      <c r="H189" s="1">
        <v>58683.849770782297</v>
      </c>
      <c r="I189" s="1">
        <v>49657.037196117242</v>
      </c>
    </row>
    <row r="190" spans="1:9" x14ac:dyDescent="0.15">
      <c r="A190" s="1">
        <v>9</v>
      </c>
      <c r="B190" s="1" t="s">
        <v>90</v>
      </c>
      <c r="C190" s="1">
        <v>3</v>
      </c>
      <c r="D190" s="1" t="s">
        <v>17</v>
      </c>
      <c r="E190" s="1">
        <v>57927.036061413339</v>
      </c>
      <c r="F190" s="1">
        <v>133119.09439213813</v>
      </c>
      <c r="G190" s="1">
        <v>273889.92039162799</v>
      </c>
      <c r="H190" s="1">
        <v>386642.78322808776</v>
      </c>
      <c r="I190" s="1">
        <v>501366.22150509659</v>
      </c>
    </row>
    <row r="191" spans="1:9" x14ac:dyDescent="0.15">
      <c r="A191" s="1">
        <v>9</v>
      </c>
      <c r="B191" s="1" t="s">
        <v>90</v>
      </c>
      <c r="C191" s="1">
        <v>4</v>
      </c>
      <c r="D191" s="1" t="s">
        <v>18</v>
      </c>
      <c r="E191" s="1">
        <v>80905.677823757054</v>
      </c>
      <c r="F191" s="1">
        <v>109988.88540238036</v>
      </c>
      <c r="G191" s="1">
        <v>114502.92138086188</v>
      </c>
      <c r="H191" s="1">
        <v>112936.55399771889</v>
      </c>
      <c r="I191" s="1">
        <v>84103.155820396219</v>
      </c>
    </row>
    <row r="192" spans="1:9" x14ac:dyDescent="0.15">
      <c r="A192" s="1">
        <v>9</v>
      </c>
      <c r="B192" s="1" t="s">
        <v>90</v>
      </c>
      <c r="C192" s="1">
        <v>5</v>
      </c>
      <c r="D192" s="1" t="s">
        <v>19</v>
      </c>
      <c r="E192" s="1">
        <v>16267.836526743164</v>
      </c>
      <c r="F192" s="1">
        <v>35433.196090477388</v>
      </c>
      <c r="G192" s="1">
        <v>102418.64034486326</v>
      </c>
      <c r="H192" s="1">
        <v>191433.355191765</v>
      </c>
      <c r="I192" s="1">
        <v>185553.13572505943</v>
      </c>
    </row>
    <row r="193" spans="1:9" x14ac:dyDescent="0.15">
      <c r="A193" s="1">
        <v>9</v>
      </c>
      <c r="B193" s="1" t="s">
        <v>90</v>
      </c>
      <c r="C193" s="1">
        <v>6</v>
      </c>
      <c r="D193" s="1" t="s">
        <v>3</v>
      </c>
      <c r="E193" s="1">
        <v>9084.3892506947122</v>
      </c>
      <c r="F193" s="1">
        <v>48867.755429119403</v>
      </c>
      <c r="G193" s="1">
        <v>138451.68638304717</v>
      </c>
      <c r="H193" s="1">
        <v>215158.81121857828</v>
      </c>
      <c r="I193" s="1">
        <v>389176.36422177055</v>
      </c>
    </row>
    <row r="194" spans="1:9" x14ac:dyDescent="0.15">
      <c r="A194" s="1">
        <v>9</v>
      </c>
      <c r="B194" s="1" t="s">
        <v>90</v>
      </c>
      <c r="C194" s="1">
        <v>7</v>
      </c>
      <c r="D194" s="1" t="s">
        <v>20</v>
      </c>
      <c r="E194" s="1">
        <v>1452.6016071563404</v>
      </c>
      <c r="F194" s="1">
        <v>9995.6856572553734</v>
      </c>
      <c r="G194" s="1">
        <v>16780.733867767576</v>
      </c>
      <c r="H194" s="1">
        <v>38522.893122538211</v>
      </c>
      <c r="I194" s="1">
        <v>66231.627775559755</v>
      </c>
    </row>
    <row r="195" spans="1:9" x14ac:dyDescent="0.15">
      <c r="A195" s="1">
        <v>9</v>
      </c>
      <c r="B195" s="1" t="s">
        <v>90</v>
      </c>
      <c r="C195" s="1">
        <v>8</v>
      </c>
      <c r="D195" s="1" t="s">
        <v>21</v>
      </c>
      <c r="E195" s="1">
        <v>69348.07662718893</v>
      </c>
      <c r="F195" s="1">
        <v>91098.188438363213</v>
      </c>
      <c r="G195" s="1">
        <v>123847.73723162821</v>
      </c>
      <c r="H195" s="1">
        <v>172319.74182801382</v>
      </c>
      <c r="I195" s="1">
        <v>151380.73559135987</v>
      </c>
    </row>
    <row r="196" spans="1:9" x14ac:dyDescent="0.15">
      <c r="A196" s="1">
        <v>9</v>
      </c>
      <c r="B196" s="1" t="s">
        <v>90</v>
      </c>
      <c r="C196" s="1">
        <v>9</v>
      </c>
      <c r="D196" s="1" t="s">
        <v>22</v>
      </c>
      <c r="E196" s="1">
        <v>111731.37870628053</v>
      </c>
      <c r="F196" s="1">
        <v>254352.73083118742</v>
      </c>
      <c r="G196" s="1">
        <v>432199.4349842543</v>
      </c>
      <c r="H196" s="1">
        <v>557215.34026056866</v>
      </c>
      <c r="I196" s="1">
        <v>605638.20561033767</v>
      </c>
    </row>
    <row r="197" spans="1:9" x14ac:dyDescent="0.15">
      <c r="A197" s="1">
        <v>9</v>
      </c>
      <c r="B197" s="1" t="s">
        <v>90</v>
      </c>
      <c r="C197" s="1">
        <v>10</v>
      </c>
      <c r="D197" s="1" t="s">
        <v>23</v>
      </c>
      <c r="E197" s="1">
        <v>62858.480462596635</v>
      </c>
      <c r="F197" s="1">
        <v>86239.226616931279</v>
      </c>
      <c r="G197" s="1">
        <v>223598.03019791879</v>
      </c>
      <c r="H197" s="1">
        <v>301037.81015495182</v>
      </c>
      <c r="I197" s="1">
        <v>231489.59710498579</v>
      </c>
    </row>
    <row r="198" spans="1:9" x14ac:dyDescent="0.15">
      <c r="A198" s="1">
        <v>9</v>
      </c>
      <c r="B198" s="1" t="s">
        <v>90</v>
      </c>
      <c r="C198" s="1">
        <v>11</v>
      </c>
      <c r="D198" s="1" t="s">
        <v>24</v>
      </c>
      <c r="E198" s="1">
        <v>67266.428136685077</v>
      </c>
      <c r="F198" s="1">
        <v>141296.87306005531</v>
      </c>
      <c r="G198" s="1">
        <v>326566.56012910348</v>
      </c>
      <c r="H198" s="1">
        <v>586977.76445074286</v>
      </c>
      <c r="I198" s="1">
        <v>905950.30612015119</v>
      </c>
    </row>
    <row r="199" spans="1:9" x14ac:dyDescent="0.15">
      <c r="A199" s="1">
        <v>9</v>
      </c>
      <c r="B199" s="1" t="s">
        <v>90</v>
      </c>
      <c r="C199" s="1">
        <v>12</v>
      </c>
      <c r="D199" s="1" t="s">
        <v>25</v>
      </c>
      <c r="E199" s="1">
        <v>113552.34333499034</v>
      </c>
      <c r="F199" s="1">
        <v>204686.13749384438</v>
      </c>
      <c r="G199" s="1">
        <v>643057.23247302696</v>
      </c>
      <c r="H199" s="1">
        <v>920634.44023692096</v>
      </c>
      <c r="I199" s="1">
        <v>887596.01916002622</v>
      </c>
    </row>
    <row r="200" spans="1:9" x14ac:dyDescent="0.15">
      <c r="A200" s="1">
        <v>9</v>
      </c>
      <c r="B200" s="1" t="s">
        <v>90</v>
      </c>
      <c r="C200" s="1">
        <v>13</v>
      </c>
      <c r="D200" s="1" t="s">
        <v>26</v>
      </c>
      <c r="E200" s="1">
        <v>53938.860727348059</v>
      </c>
      <c r="F200" s="1">
        <v>454865.55112316558</v>
      </c>
      <c r="G200" s="1">
        <v>846884.46703198075</v>
      </c>
      <c r="H200" s="1">
        <v>1000379.369673655</v>
      </c>
      <c r="I200" s="1">
        <v>1122813.0991434625</v>
      </c>
    </row>
    <row r="201" spans="1:9" x14ac:dyDescent="0.15">
      <c r="A201" s="1">
        <v>9</v>
      </c>
      <c r="B201" s="1" t="s">
        <v>90</v>
      </c>
      <c r="C201" s="1">
        <v>14</v>
      </c>
      <c r="D201" s="1" t="s">
        <v>27</v>
      </c>
      <c r="E201" s="1">
        <v>17290.246414938421</v>
      </c>
      <c r="F201" s="1">
        <v>54183.974943166613</v>
      </c>
      <c r="G201" s="1">
        <v>141905.38225014874</v>
      </c>
      <c r="H201" s="1">
        <v>196190.90517789748</v>
      </c>
      <c r="I201" s="1">
        <v>326717.95308232814</v>
      </c>
    </row>
    <row r="202" spans="1:9" x14ac:dyDescent="0.15">
      <c r="A202" s="1">
        <v>9</v>
      </c>
      <c r="B202" s="1" t="s">
        <v>90</v>
      </c>
      <c r="C202" s="1">
        <v>15</v>
      </c>
      <c r="D202" s="1" t="s">
        <v>28</v>
      </c>
      <c r="E202" s="1">
        <v>162418.85228451921</v>
      </c>
      <c r="F202" s="1">
        <v>289063.20909302618</v>
      </c>
      <c r="G202" s="1">
        <v>601965.5993836649</v>
      </c>
      <c r="H202" s="1">
        <v>749786.28580808546</v>
      </c>
      <c r="I202" s="1">
        <v>835494.08562685514</v>
      </c>
    </row>
    <row r="203" spans="1:9" x14ac:dyDescent="0.15">
      <c r="A203" s="1">
        <v>9</v>
      </c>
      <c r="B203" s="1" t="s">
        <v>89</v>
      </c>
      <c r="C203" s="1">
        <v>16</v>
      </c>
      <c r="D203" s="1" t="s">
        <v>11</v>
      </c>
      <c r="E203" s="1">
        <v>228916.01951837391</v>
      </c>
      <c r="F203" s="1">
        <v>247186.13155857311</v>
      </c>
      <c r="G203" s="1">
        <v>351251.42160504975</v>
      </c>
      <c r="H203" s="1">
        <v>450532.47599733219</v>
      </c>
      <c r="I203" s="1">
        <v>378715.06023082149</v>
      </c>
    </row>
    <row r="204" spans="1:9" x14ac:dyDescent="0.15">
      <c r="A204" s="1">
        <v>9</v>
      </c>
      <c r="B204" s="1" t="s">
        <v>89</v>
      </c>
      <c r="C204" s="1">
        <v>17</v>
      </c>
      <c r="D204" s="1" t="s">
        <v>12</v>
      </c>
      <c r="E204" s="1">
        <v>168311.68479665901</v>
      </c>
      <c r="F204" s="1">
        <v>708880.52058047266</v>
      </c>
      <c r="G204" s="1">
        <v>1265806.1923343048</v>
      </c>
      <c r="H204" s="1">
        <v>2015702.5197967985</v>
      </c>
      <c r="I204" s="1">
        <v>1921653.5305096752</v>
      </c>
    </row>
    <row r="205" spans="1:9" x14ac:dyDescent="0.15">
      <c r="A205" s="1">
        <v>9</v>
      </c>
      <c r="B205" s="1" t="s">
        <v>89</v>
      </c>
      <c r="C205" s="1">
        <v>18</v>
      </c>
      <c r="D205" s="1" t="s">
        <v>13</v>
      </c>
      <c r="E205" s="1">
        <v>184648.74227143085</v>
      </c>
      <c r="F205" s="1">
        <v>466425.48563366476</v>
      </c>
      <c r="G205" s="1">
        <v>726528.24406191229</v>
      </c>
      <c r="H205" s="1">
        <v>897941.88978871296</v>
      </c>
      <c r="I205" s="1">
        <v>765388.12912160065</v>
      </c>
    </row>
    <row r="206" spans="1:9" x14ac:dyDescent="0.15">
      <c r="A206" s="1">
        <v>9</v>
      </c>
      <c r="B206" s="1" t="s">
        <v>89</v>
      </c>
      <c r="C206" s="1">
        <v>19</v>
      </c>
      <c r="D206" s="1" t="s">
        <v>14</v>
      </c>
      <c r="E206" s="1">
        <v>89079.499626469944</v>
      </c>
      <c r="F206" s="1">
        <v>98798.794599368179</v>
      </c>
      <c r="G206" s="1">
        <v>135180.16690874871</v>
      </c>
      <c r="H206" s="1">
        <v>192433.07492013712</v>
      </c>
      <c r="I206" s="1">
        <v>209472.54526876053</v>
      </c>
    </row>
    <row r="207" spans="1:9" x14ac:dyDescent="0.15">
      <c r="A207" s="1">
        <v>9</v>
      </c>
      <c r="B207" s="1" t="s">
        <v>89</v>
      </c>
      <c r="C207" s="1">
        <v>20</v>
      </c>
      <c r="D207" s="1" t="s">
        <v>15</v>
      </c>
      <c r="E207" s="1">
        <v>81487.668343142737</v>
      </c>
      <c r="F207" s="1">
        <v>307555.50809733779</v>
      </c>
      <c r="G207" s="1">
        <v>985257.49847299198</v>
      </c>
      <c r="H207" s="1">
        <v>1440471.8796264871</v>
      </c>
      <c r="I207" s="1">
        <v>1583258.5387302644</v>
      </c>
    </row>
    <row r="208" spans="1:9" x14ac:dyDescent="0.15">
      <c r="A208" s="1">
        <v>9</v>
      </c>
      <c r="B208" s="1" t="s">
        <v>89</v>
      </c>
      <c r="C208" s="1">
        <v>21</v>
      </c>
      <c r="D208" s="1" t="s">
        <v>16</v>
      </c>
      <c r="E208" s="1">
        <v>365600.64895764575</v>
      </c>
      <c r="F208" s="1">
        <v>762484.67180305906</v>
      </c>
      <c r="G208" s="1">
        <v>1453157.9246885383</v>
      </c>
      <c r="H208" s="1">
        <v>1764074.9542763096</v>
      </c>
      <c r="I208" s="1">
        <v>1915379.4190994336</v>
      </c>
    </row>
    <row r="209" spans="1:9" x14ac:dyDescent="0.15">
      <c r="A209" s="1">
        <v>9</v>
      </c>
      <c r="B209" s="1" t="s">
        <v>88</v>
      </c>
      <c r="C209" s="1">
        <v>22</v>
      </c>
      <c r="D209" s="1" t="s">
        <v>8</v>
      </c>
      <c r="E209" s="1">
        <v>278129.59024081676</v>
      </c>
      <c r="F209" s="1">
        <v>885807.56596229272</v>
      </c>
      <c r="G209" s="1">
        <v>2654661.1843044716</v>
      </c>
      <c r="H209" s="1">
        <v>3292419.6682247082</v>
      </c>
      <c r="I209" s="1">
        <v>3174128.0128044724</v>
      </c>
    </row>
    <row r="210" spans="1:9" x14ac:dyDescent="0.15">
      <c r="A210" s="1">
        <v>9</v>
      </c>
      <c r="B210" s="1" t="s">
        <v>88</v>
      </c>
      <c r="C210" s="1">
        <v>23</v>
      </c>
      <c r="D210" s="1" t="s">
        <v>29</v>
      </c>
      <c r="E210" s="1">
        <v>202764.69590635248</v>
      </c>
      <c r="F210" s="1">
        <v>497697.75349885155</v>
      </c>
      <c r="G210" s="1">
        <v>843415.6124725258</v>
      </c>
      <c r="H210" s="1">
        <v>1497150.2073973687</v>
      </c>
      <c r="I210" s="1">
        <v>1882681.4913725052</v>
      </c>
    </row>
    <row r="211" spans="1:9" x14ac:dyDescent="0.15">
      <c r="A211" s="1">
        <v>10</v>
      </c>
      <c r="B211" s="1" t="s">
        <v>92</v>
      </c>
      <c r="C211" s="1">
        <v>1</v>
      </c>
      <c r="D211" s="1" t="s">
        <v>9</v>
      </c>
      <c r="E211" s="1">
        <v>1086017.0765516013</v>
      </c>
      <c r="F211" s="1">
        <v>1317150.8208698393</v>
      </c>
      <c r="G211" s="1">
        <v>1557378.0550590646</v>
      </c>
      <c r="H211" s="1">
        <v>1810440.5760585468</v>
      </c>
      <c r="I211" s="1">
        <v>1881683.1119904576</v>
      </c>
    </row>
    <row r="212" spans="1:9" x14ac:dyDescent="0.15">
      <c r="A212" s="1">
        <v>10</v>
      </c>
      <c r="B212" s="1" t="s">
        <v>92</v>
      </c>
      <c r="C212" s="1">
        <v>2</v>
      </c>
      <c r="D212" s="1" t="s">
        <v>10</v>
      </c>
      <c r="E212" s="1">
        <v>30173.55615014353</v>
      </c>
      <c r="F212" s="1">
        <v>31091.154291302144</v>
      </c>
      <c r="G212" s="1">
        <v>24778.805250504243</v>
      </c>
      <c r="H212" s="1">
        <v>22292.317090504261</v>
      </c>
      <c r="I212" s="1">
        <v>17149.044991134328</v>
      </c>
    </row>
    <row r="213" spans="1:9" x14ac:dyDescent="0.15">
      <c r="A213" s="1">
        <v>10</v>
      </c>
      <c r="B213" s="1" t="s">
        <v>93</v>
      </c>
      <c r="C213" s="1">
        <v>3</v>
      </c>
      <c r="D213" s="1" t="s">
        <v>17</v>
      </c>
      <c r="E213" s="1">
        <v>103100.26150305802</v>
      </c>
      <c r="F213" s="1">
        <v>161267.11173841462</v>
      </c>
      <c r="G213" s="1">
        <v>395580.51199704775</v>
      </c>
      <c r="H213" s="1">
        <v>594686.52700389794</v>
      </c>
      <c r="I213" s="1">
        <v>645892.76625637698</v>
      </c>
    </row>
    <row r="214" spans="1:9" x14ac:dyDescent="0.15">
      <c r="A214" s="1">
        <v>10</v>
      </c>
      <c r="B214" s="1" t="s">
        <v>93</v>
      </c>
      <c r="C214" s="1">
        <v>4</v>
      </c>
      <c r="D214" s="1" t="s">
        <v>18</v>
      </c>
      <c r="E214" s="1">
        <v>75690.071909929233</v>
      </c>
      <c r="F214" s="1">
        <v>108499.47142463403</v>
      </c>
      <c r="G214" s="1">
        <v>114602.63717896127</v>
      </c>
      <c r="H214" s="1">
        <v>123790.62723931528</v>
      </c>
      <c r="I214" s="1">
        <v>86513.672154523461</v>
      </c>
    </row>
    <row r="215" spans="1:9" x14ac:dyDescent="0.15">
      <c r="A215" s="1">
        <v>10</v>
      </c>
      <c r="B215" s="1" t="s">
        <v>93</v>
      </c>
      <c r="C215" s="1">
        <v>5</v>
      </c>
      <c r="D215" s="1" t="s">
        <v>19</v>
      </c>
      <c r="E215" s="1">
        <v>7056.1412636562609</v>
      </c>
      <c r="F215" s="1">
        <v>21132.794247095768</v>
      </c>
      <c r="G215" s="1">
        <v>27642.92985691443</v>
      </c>
      <c r="H215" s="1">
        <v>50310.524769905256</v>
      </c>
      <c r="I215" s="1">
        <v>48994.828598969012</v>
      </c>
    </row>
    <row r="216" spans="1:9" x14ac:dyDescent="0.15">
      <c r="A216" s="1">
        <v>10</v>
      </c>
      <c r="B216" s="1" t="s">
        <v>93</v>
      </c>
      <c r="C216" s="1">
        <v>6</v>
      </c>
      <c r="D216" s="1" t="s">
        <v>3</v>
      </c>
      <c r="E216" s="1">
        <v>54510.777860763978</v>
      </c>
      <c r="F216" s="1">
        <v>84458.563407648428</v>
      </c>
      <c r="G216" s="1">
        <v>202265.92602510806</v>
      </c>
      <c r="H216" s="1">
        <v>365603.1317774601</v>
      </c>
      <c r="I216" s="1">
        <v>503938.00875685108</v>
      </c>
    </row>
    <row r="217" spans="1:9" x14ac:dyDescent="0.15">
      <c r="A217" s="1">
        <v>10</v>
      </c>
      <c r="B217" s="1" t="s">
        <v>93</v>
      </c>
      <c r="C217" s="1">
        <v>7</v>
      </c>
      <c r="D217" s="1" t="s">
        <v>20</v>
      </c>
      <c r="E217" s="1">
        <v>5829.9339272214647</v>
      </c>
      <c r="F217" s="1">
        <v>17951.791919575513</v>
      </c>
      <c r="G217" s="1">
        <v>19590.742335210929</v>
      </c>
      <c r="H217" s="1">
        <v>30118.526799915686</v>
      </c>
      <c r="I217" s="1">
        <v>59540.637317492045</v>
      </c>
    </row>
    <row r="218" spans="1:9" x14ac:dyDescent="0.15">
      <c r="A218" s="1">
        <v>10</v>
      </c>
      <c r="B218" s="1" t="s">
        <v>93</v>
      </c>
      <c r="C218" s="1">
        <v>8</v>
      </c>
      <c r="D218" s="1" t="s">
        <v>21</v>
      </c>
      <c r="E218" s="1">
        <v>34365.431197758233</v>
      </c>
      <c r="F218" s="1">
        <v>56286.194674350416</v>
      </c>
      <c r="G218" s="1">
        <v>96914.089956665237</v>
      </c>
      <c r="H218" s="1">
        <v>87388.954509456438</v>
      </c>
      <c r="I218" s="1">
        <v>60276.729542844245</v>
      </c>
    </row>
    <row r="219" spans="1:9" x14ac:dyDescent="0.15">
      <c r="A219" s="1">
        <v>10</v>
      </c>
      <c r="B219" s="1" t="s">
        <v>93</v>
      </c>
      <c r="C219" s="1">
        <v>9</v>
      </c>
      <c r="D219" s="1" t="s">
        <v>22</v>
      </c>
      <c r="E219" s="1">
        <v>96161.556967153272</v>
      </c>
      <c r="F219" s="1">
        <v>156673.69452849316</v>
      </c>
      <c r="G219" s="1">
        <v>227266.97310483217</v>
      </c>
      <c r="H219" s="1">
        <v>248153.96858211837</v>
      </c>
      <c r="I219" s="1">
        <v>263513.21333211195</v>
      </c>
    </row>
    <row r="220" spans="1:9" x14ac:dyDescent="0.15">
      <c r="A220" s="1">
        <v>10</v>
      </c>
      <c r="B220" s="1" t="s">
        <v>93</v>
      </c>
      <c r="C220" s="1">
        <v>10</v>
      </c>
      <c r="D220" s="1" t="s">
        <v>23</v>
      </c>
      <c r="E220" s="1">
        <v>60976.373797541972</v>
      </c>
      <c r="F220" s="1">
        <v>93146.988619896336</v>
      </c>
      <c r="G220" s="1">
        <v>130572.7677168099</v>
      </c>
      <c r="H220" s="1">
        <v>191250.53842125507</v>
      </c>
      <c r="I220" s="1">
        <v>293352.42131346447</v>
      </c>
    </row>
    <row r="221" spans="1:9" x14ac:dyDescent="0.15">
      <c r="A221" s="1">
        <v>10</v>
      </c>
      <c r="B221" s="1" t="s">
        <v>93</v>
      </c>
      <c r="C221" s="1">
        <v>11</v>
      </c>
      <c r="D221" s="1" t="s">
        <v>24</v>
      </c>
      <c r="E221" s="1">
        <v>59890.227844289118</v>
      </c>
      <c r="F221" s="1">
        <v>124420.52323512553</v>
      </c>
      <c r="G221" s="1">
        <v>285538.71110834763</v>
      </c>
      <c r="H221" s="1">
        <v>492796.58689921768</v>
      </c>
      <c r="I221" s="1">
        <v>563028.98174219823</v>
      </c>
    </row>
    <row r="222" spans="1:9" x14ac:dyDescent="0.15">
      <c r="A222" s="1">
        <v>10</v>
      </c>
      <c r="B222" s="1" t="s">
        <v>93</v>
      </c>
      <c r="C222" s="1">
        <v>12</v>
      </c>
      <c r="D222" s="1" t="s">
        <v>25</v>
      </c>
      <c r="E222" s="1">
        <v>124571.22548133454</v>
      </c>
      <c r="F222" s="1">
        <v>326358.2800122925</v>
      </c>
      <c r="G222" s="1">
        <v>872739.75635049562</v>
      </c>
      <c r="H222" s="1">
        <v>1183955.2401127252</v>
      </c>
      <c r="I222" s="1">
        <v>911707.83076925285</v>
      </c>
    </row>
    <row r="223" spans="1:9" x14ac:dyDescent="0.15">
      <c r="A223" s="1">
        <v>10</v>
      </c>
      <c r="B223" s="1" t="s">
        <v>93</v>
      </c>
      <c r="C223" s="1">
        <v>13</v>
      </c>
      <c r="D223" s="1" t="s">
        <v>26</v>
      </c>
      <c r="E223" s="1">
        <v>119302.3385887163</v>
      </c>
      <c r="F223" s="1">
        <v>373587.08349276276</v>
      </c>
      <c r="G223" s="1">
        <v>1073754.7826571313</v>
      </c>
      <c r="H223" s="1">
        <v>1366955.7657772072</v>
      </c>
      <c r="I223" s="1">
        <v>1376324.9718790117</v>
      </c>
    </row>
    <row r="224" spans="1:9" x14ac:dyDescent="0.15">
      <c r="A224" s="1">
        <v>10</v>
      </c>
      <c r="B224" s="1" t="s">
        <v>93</v>
      </c>
      <c r="C224" s="1">
        <v>14</v>
      </c>
      <c r="D224" s="1" t="s">
        <v>27</v>
      </c>
      <c r="E224" s="1">
        <v>3133.4121157785103</v>
      </c>
      <c r="F224" s="1">
        <v>12867.31022883084</v>
      </c>
      <c r="G224" s="1">
        <v>24915.87995348476</v>
      </c>
      <c r="H224" s="1">
        <v>29940.389649842968</v>
      </c>
      <c r="I224" s="1">
        <v>66307.084042574905</v>
      </c>
    </row>
    <row r="225" spans="1:9" x14ac:dyDescent="0.15">
      <c r="A225" s="1">
        <v>10</v>
      </c>
      <c r="B225" s="1" t="s">
        <v>93</v>
      </c>
      <c r="C225" s="1">
        <v>15</v>
      </c>
      <c r="D225" s="1" t="s">
        <v>28</v>
      </c>
      <c r="E225" s="1">
        <v>117133.45380142413</v>
      </c>
      <c r="F225" s="1">
        <v>205516.86652772155</v>
      </c>
      <c r="G225" s="1">
        <v>418447.57183065289</v>
      </c>
      <c r="H225" s="1">
        <v>615387.87976444315</v>
      </c>
      <c r="I225" s="1">
        <v>708873.70857157325</v>
      </c>
    </row>
    <row r="226" spans="1:9" x14ac:dyDescent="0.15">
      <c r="A226" s="1">
        <v>10</v>
      </c>
      <c r="B226" s="1" t="s">
        <v>92</v>
      </c>
      <c r="C226" s="1">
        <v>16</v>
      </c>
      <c r="D226" s="1" t="s">
        <v>11</v>
      </c>
      <c r="E226" s="1">
        <v>190660.92559623445</v>
      </c>
      <c r="F226" s="1">
        <v>229841.10646396404</v>
      </c>
      <c r="G226" s="1">
        <v>332040.57148758468</v>
      </c>
      <c r="H226" s="1">
        <v>443028.31816864712</v>
      </c>
      <c r="I226" s="1">
        <v>369160.1335186754</v>
      </c>
    </row>
    <row r="227" spans="1:9" x14ac:dyDescent="0.15">
      <c r="A227" s="1">
        <v>10</v>
      </c>
      <c r="B227" s="1" t="s">
        <v>92</v>
      </c>
      <c r="C227" s="1">
        <v>17</v>
      </c>
      <c r="D227" s="1" t="s">
        <v>12</v>
      </c>
      <c r="E227" s="1">
        <v>316836.15400007839</v>
      </c>
      <c r="F227" s="1">
        <v>880743.54896088829</v>
      </c>
      <c r="G227" s="1">
        <v>1358044.199400347</v>
      </c>
      <c r="H227" s="1">
        <v>1823762.5185974233</v>
      </c>
      <c r="I227" s="1">
        <v>1980542.3597068149</v>
      </c>
    </row>
    <row r="228" spans="1:9" x14ac:dyDescent="0.15">
      <c r="A228" s="1">
        <v>10</v>
      </c>
      <c r="B228" s="1" t="s">
        <v>92</v>
      </c>
      <c r="C228" s="1">
        <v>18</v>
      </c>
      <c r="D228" s="1" t="s">
        <v>13</v>
      </c>
      <c r="E228" s="1">
        <v>203973.37126135034</v>
      </c>
      <c r="F228" s="1">
        <v>566245.01076721284</v>
      </c>
      <c r="G228" s="1">
        <v>703508.88348531572</v>
      </c>
      <c r="H228" s="1">
        <v>868821.38724019961</v>
      </c>
      <c r="I228" s="1">
        <v>810947.27298525826</v>
      </c>
    </row>
    <row r="229" spans="1:9" x14ac:dyDescent="0.15">
      <c r="A229" s="1">
        <v>10</v>
      </c>
      <c r="B229" s="1" t="s">
        <v>92</v>
      </c>
      <c r="C229" s="1">
        <v>19</v>
      </c>
      <c r="D229" s="1" t="s">
        <v>14</v>
      </c>
      <c r="E229" s="1">
        <v>109114.16426436196</v>
      </c>
      <c r="F229" s="1">
        <v>137013.54170007567</v>
      </c>
      <c r="G229" s="1">
        <v>171208.86435736559</v>
      </c>
      <c r="H229" s="1">
        <v>237041.23952896238</v>
      </c>
      <c r="I229" s="1">
        <v>290504.10395444708</v>
      </c>
    </row>
    <row r="230" spans="1:9" x14ac:dyDescent="0.15">
      <c r="A230" s="1">
        <v>10</v>
      </c>
      <c r="B230" s="1" t="s">
        <v>92</v>
      </c>
      <c r="C230" s="1">
        <v>20</v>
      </c>
      <c r="D230" s="1" t="s">
        <v>15</v>
      </c>
      <c r="E230" s="1">
        <v>77532.140891860108</v>
      </c>
      <c r="F230" s="1">
        <v>310006.43418228731</v>
      </c>
      <c r="G230" s="1">
        <v>945633.0187561051</v>
      </c>
      <c r="H230" s="1">
        <v>1293332.3653847491</v>
      </c>
      <c r="I230" s="1">
        <v>1310621.010593897</v>
      </c>
    </row>
    <row r="231" spans="1:9" x14ac:dyDescent="0.15">
      <c r="A231" s="1">
        <v>10</v>
      </c>
      <c r="B231" s="1" t="s">
        <v>92</v>
      </c>
      <c r="C231" s="1">
        <v>21</v>
      </c>
      <c r="D231" s="1" t="s">
        <v>16</v>
      </c>
      <c r="E231" s="1">
        <v>374234.81764295202</v>
      </c>
      <c r="F231" s="1">
        <v>658285.78526247467</v>
      </c>
      <c r="G231" s="1">
        <v>1030822.846558455</v>
      </c>
      <c r="H231" s="1">
        <v>1796104.6692506659</v>
      </c>
      <c r="I231" s="1">
        <v>2134252.1278982726</v>
      </c>
    </row>
    <row r="232" spans="1:9" x14ac:dyDescent="0.15">
      <c r="A232" s="1">
        <v>10</v>
      </c>
      <c r="B232" s="1" t="s">
        <v>91</v>
      </c>
      <c r="C232" s="1">
        <v>22</v>
      </c>
      <c r="D232" s="1" t="s">
        <v>8</v>
      </c>
      <c r="E232" s="1">
        <v>282627.36344653432</v>
      </c>
      <c r="F232" s="1">
        <v>836312.4608575668</v>
      </c>
      <c r="G232" s="1">
        <v>1978096.6136706017</v>
      </c>
      <c r="H232" s="1">
        <v>2889959.7451700442</v>
      </c>
      <c r="I232" s="1">
        <v>3007219.6976105506</v>
      </c>
    </row>
    <row r="233" spans="1:9" x14ac:dyDescent="0.15">
      <c r="A233" s="1">
        <v>10</v>
      </c>
      <c r="B233" s="1" t="s">
        <v>91</v>
      </c>
      <c r="C233" s="1">
        <v>23</v>
      </c>
      <c r="D233" s="1" t="s">
        <v>29</v>
      </c>
      <c r="E233" s="1">
        <v>230949.67090303524</v>
      </c>
      <c r="F233" s="1">
        <v>511083.90647261939</v>
      </c>
      <c r="G233" s="1">
        <v>839742.60591390647</v>
      </c>
      <c r="H233" s="1">
        <v>1780279.7808599644</v>
      </c>
      <c r="I233" s="1">
        <v>1667103.7531256883</v>
      </c>
    </row>
    <row r="234" spans="1:9" x14ac:dyDescent="0.15">
      <c r="A234" s="1">
        <v>11</v>
      </c>
      <c r="B234" s="1" t="s">
        <v>95</v>
      </c>
      <c r="C234" s="1">
        <v>1</v>
      </c>
      <c r="D234" s="1" t="s">
        <v>9</v>
      </c>
      <c r="E234" s="1">
        <v>885469.31273897074</v>
      </c>
      <c r="F234" s="1">
        <v>1090038.4414944816</v>
      </c>
      <c r="G234" s="1">
        <v>1980750.3472926661</v>
      </c>
      <c r="H234" s="1">
        <v>2155757.4471592857</v>
      </c>
      <c r="I234" s="1">
        <v>1894382.204865651</v>
      </c>
    </row>
    <row r="235" spans="1:9" x14ac:dyDescent="0.15">
      <c r="A235" s="1">
        <v>11</v>
      </c>
      <c r="B235" s="1" t="s">
        <v>95</v>
      </c>
      <c r="C235" s="1">
        <v>2</v>
      </c>
      <c r="D235" s="1" t="s">
        <v>10</v>
      </c>
      <c r="E235" s="1">
        <v>18631.174316317589</v>
      </c>
      <c r="F235" s="1">
        <v>19704.662022474375</v>
      </c>
      <c r="G235" s="1">
        <v>18565.033952217782</v>
      </c>
      <c r="H235" s="1">
        <v>20108.521372627034</v>
      </c>
      <c r="I235" s="1">
        <v>18369.003840646707</v>
      </c>
    </row>
    <row r="236" spans="1:9" x14ac:dyDescent="0.15">
      <c r="A236" s="1">
        <v>11</v>
      </c>
      <c r="B236" s="1" t="s">
        <v>96</v>
      </c>
      <c r="C236" s="1">
        <v>3</v>
      </c>
      <c r="D236" s="1" t="s">
        <v>17</v>
      </c>
      <c r="E236" s="1">
        <v>172038.36503833954</v>
      </c>
      <c r="F236" s="1">
        <v>290249.714899896</v>
      </c>
      <c r="G236" s="1">
        <v>490065.25853204285</v>
      </c>
      <c r="H236" s="1">
        <v>711987.84204959078</v>
      </c>
      <c r="I236" s="1">
        <v>889118.89043340983</v>
      </c>
    </row>
    <row r="237" spans="1:9" x14ac:dyDescent="0.15">
      <c r="A237" s="1">
        <v>11</v>
      </c>
      <c r="B237" s="1" t="s">
        <v>96</v>
      </c>
      <c r="C237" s="1">
        <v>4</v>
      </c>
      <c r="D237" s="1" t="s">
        <v>18</v>
      </c>
      <c r="E237" s="1">
        <v>106318.57268079228</v>
      </c>
      <c r="F237" s="1">
        <v>129844.2823751652</v>
      </c>
      <c r="G237" s="1">
        <v>157419.07013056302</v>
      </c>
      <c r="H237" s="1">
        <v>170248.34329178731</v>
      </c>
      <c r="I237" s="1">
        <v>135038.43986927034</v>
      </c>
    </row>
    <row r="238" spans="1:9" x14ac:dyDescent="0.15">
      <c r="A238" s="1">
        <v>11</v>
      </c>
      <c r="B238" s="1" t="s">
        <v>96</v>
      </c>
      <c r="C238" s="1">
        <v>5</v>
      </c>
      <c r="D238" s="1" t="s">
        <v>19</v>
      </c>
      <c r="E238" s="1">
        <v>61644.40913394314</v>
      </c>
      <c r="F238" s="1">
        <v>128877.00403872337</v>
      </c>
      <c r="G238" s="1">
        <v>217271.125418082</v>
      </c>
      <c r="H238" s="1">
        <v>312545.32578278123</v>
      </c>
      <c r="I238" s="1">
        <v>301535.15817177953</v>
      </c>
    </row>
    <row r="239" spans="1:9" x14ac:dyDescent="0.15">
      <c r="A239" s="1">
        <v>11</v>
      </c>
      <c r="B239" s="1" t="s">
        <v>96</v>
      </c>
      <c r="C239" s="1">
        <v>6</v>
      </c>
      <c r="D239" s="1" t="s">
        <v>3</v>
      </c>
      <c r="E239" s="1">
        <v>113475.27306573877</v>
      </c>
      <c r="F239" s="1">
        <v>196153.16533444767</v>
      </c>
      <c r="G239" s="1">
        <v>462437.10521686089</v>
      </c>
      <c r="H239" s="1">
        <v>686644.09875123342</v>
      </c>
      <c r="I239" s="1">
        <v>817535.84761574643</v>
      </c>
    </row>
    <row r="240" spans="1:9" x14ac:dyDescent="0.15">
      <c r="A240" s="1">
        <v>11</v>
      </c>
      <c r="B240" s="1" t="s">
        <v>96</v>
      </c>
      <c r="C240" s="1">
        <v>7</v>
      </c>
      <c r="D240" s="1" t="s">
        <v>20</v>
      </c>
      <c r="E240" s="1">
        <v>3762.4834736338389</v>
      </c>
      <c r="F240" s="1">
        <v>5912.143408105514</v>
      </c>
      <c r="G240" s="1">
        <v>24127.770515476532</v>
      </c>
      <c r="H240" s="1">
        <v>46728.622666959549</v>
      </c>
      <c r="I240" s="1">
        <v>29176.80875350596</v>
      </c>
    </row>
    <row r="241" spans="1:9" x14ac:dyDescent="0.15">
      <c r="A241" s="1">
        <v>11</v>
      </c>
      <c r="B241" s="1" t="s">
        <v>96</v>
      </c>
      <c r="C241" s="1">
        <v>8</v>
      </c>
      <c r="D241" s="1" t="s">
        <v>21</v>
      </c>
      <c r="E241" s="1">
        <v>206472.71051726997</v>
      </c>
      <c r="F241" s="1">
        <v>207328.67572066712</v>
      </c>
      <c r="G241" s="1">
        <v>216033.51385615795</v>
      </c>
      <c r="H241" s="1">
        <v>218161.23578194837</v>
      </c>
      <c r="I241" s="1">
        <v>180600.29497353753</v>
      </c>
    </row>
    <row r="242" spans="1:9" x14ac:dyDescent="0.15">
      <c r="A242" s="1">
        <v>11</v>
      </c>
      <c r="B242" s="1" t="s">
        <v>97</v>
      </c>
      <c r="C242" s="1">
        <v>9</v>
      </c>
      <c r="D242" s="1" t="s">
        <v>22</v>
      </c>
      <c r="E242" s="1">
        <v>249671.53963520221</v>
      </c>
      <c r="F242" s="1">
        <v>399309.46369143639</v>
      </c>
      <c r="G242" s="1">
        <v>647601.26314500452</v>
      </c>
      <c r="H242" s="1">
        <v>672474.15707952378</v>
      </c>
      <c r="I242" s="1">
        <v>694730.80463476176</v>
      </c>
    </row>
    <row r="243" spans="1:9" x14ac:dyDescent="0.15">
      <c r="A243" s="1">
        <v>11</v>
      </c>
      <c r="B243" s="1" t="s">
        <v>96</v>
      </c>
      <c r="C243" s="1">
        <v>10</v>
      </c>
      <c r="D243" s="1" t="s">
        <v>23</v>
      </c>
      <c r="E243" s="1">
        <v>157496.70486940007</v>
      </c>
      <c r="F243" s="1">
        <v>224305.15474335218</v>
      </c>
      <c r="G243" s="1">
        <v>343391.01872407919</v>
      </c>
      <c r="H243" s="1">
        <v>431428.64503856032</v>
      </c>
      <c r="I243" s="1">
        <v>368674.24624941975</v>
      </c>
    </row>
    <row r="244" spans="1:9" x14ac:dyDescent="0.15">
      <c r="A244" s="1">
        <v>11</v>
      </c>
      <c r="B244" s="1" t="s">
        <v>98</v>
      </c>
      <c r="C244" s="1">
        <v>11</v>
      </c>
      <c r="D244" s="1" t="s">
        <v>24</v>
      </c>
      <c r="E244" s="1">
        <v>212860.46383306701</v>
      </c>
      <c r="F244" s="1">
        <v>354166.65721731796</v>
      </c>
      <c r="G244" s="1">
        <v>752018.44879265898</v>
      </c>
      <c r="H244" s="1">
        <v>1009381.0020762252</v>
      </c>
      <c r="I244" s="1">
        <v>929115.28826002369</v>
      </c>
    </row>
    <row r="245" spans="1:9" x14ac:dyDescent="0.15">
      <c r="A245" s="1">
        <v>11</v>
      </c>
      <c r="B245" s="1" t="s">
        <v>96</v>
      </c>
      <c r="C245" s="1">
        <v>12</v>
      </c>
      <c r="D245" s="1" t="s">
        <v>25</v>
      </c>
      <c r="E245" s="1">
        <v>169002.55608030697</v>
      </c>
      <c r="F245" s="1">
        <v>384960.84673803282</v>
      </c>
      <c r="G245" s="1">
        <v>1228368.5847285017</v>
      </c>
      <c r="H245" s="1">
        <v>1617391.9729476417</v>
      </c>
      <c r="I245" s="1">
        <v>1203644.7816342579</v>
      </c>
    </row>
    <row r="246" spans="1:9" x14ac:dyDescent="0.15">
      <c r="A246" s="1">
        <v>11</v>
      </c>
      <c r="B246" s="1" t="s">
        <v>96</v>
      </c>
      <c r="C246" s="1">
        <v>13</v>
      </c>
      <c r="D246" s="1" t="s">
        <v>26</v>
      </c>
      <c r="E246" s="1">
        <v>273125.22596668696</v>
      </c>
      <c r="F246" s="1">
        <v>801239.38106982131</v>
      </c>
      <c r="G246" s="1">
        <v>1508035.0834857461</v>
      </c>
      <c r="H246" s="1">
        <v>1574192.2281367076</v>
      </c>
      <c r="I246" s="1">
        <v>1360714.1167913028</v>
      </c>
    </row>
    <row r="247" spans="1:9" x14ac:dyDescent="0.15">
      <c r="A247" s="1">
        <v>11</v>
      </c>
      <c r="B247" s="1" t="s">
        <v>96</v>
      </c>
      <c r="C247" s="1">
        <v>14</v>
      </c>
      <c r="D247" s="1" t="s">
        <v>27</v>
      </c>
      <c r="E247" s="1">
        <v>53852.305612907046</v>
      </c>
      <c r="F247" s="1">
        <v>118234.78082539001</v>
      </c>
      <c r="G247" s="1">
        <v>215289.71591017881</v>
      </c>
      <c r="H247" s="1">
        <v>287849.11620353238</v>
      </c>
      <c r="I247" s="1">
        <v>310515.81646672019</v>
      </c>
    </row>
    <row r="248" spans="1:9" x14ac:dyDescent="0.15">
      <c r="A248" s="1">
        <v>11</v>
      </c>
      <c r="B248" s="1" t="s">
        <v>96</v>
      </c>
      <c r="C248" s="1">
        <v>15</v>
      </c>
      <c r="D248" s="1" t="s">
        <v>28</v>
      </c>
      <c r="E248" s="1">
        <v>367768.90263870248</v>
      </c>
      <c r="F248" s="1">
        <v>600111.32377891068</v>
      </c>
      <c r="G248" s="1">
        <v>1401856.0076115755</v>
      </c>
      <c r="H248" s="1">
        <v>1929328.1712420962</v>
      </c>
      <c r="I248" s="1">
        <v>1766653.941011175</v>
      </c>
    </row>
    <row r="249" spans="1:9" x14ac:dyDescent="0.15">
      <c r="A249" s="1">
        <v>11</v>
      </c>
      <c r="B249" s="1" t="s">
        <v>95</v>
      </c>
      <c r="C249" s="1">
        <v>16</v>
      </c>
      <c r="D249" s="1" t="s">
        <v>11</v>
      </c>
      <c r="E249" s="1">
        <v>368263.02926204295</v>
      </c>
      <c r="F249" s="1">
        <v>477361.32270589995</v>
      </c>
      <c r="G249" s="1">
        <v>773652.4483389277</v>
      </c>
      <c r="H249" s="1">
        <v>1030241.2579228766</v>
      </c>
      <c r="I249" s="1">
        <v>924738.06112056552</v>
      </c>
    </row>
    <row r="250" spans="1:9" x14ac:dyDescent="0.15">
      <c r="A250" s="1">
        <v>11</v>
      </c>
      <c r="B250" s="1" t="s">
        <v>95</v>
      </c>
      <c r="C250" s="1">
        <v>17</v>
      </c>
      <c r="D250" s="1" t="s">
        <v>12</v>
      </c>
      <c r="E250" s="1">
        <v>353148.55451331119</v>
      </c>
      <c r="F250" s="1">
        <v>1721069.9319914256</v>
      </c>
      <c r="G250" s="1">
        <v>2977930.8324139686</v>
      </c>
      <c r="H250" s="1">
        <v>4498776.1721916338</v>
      </c>
      <c r="I250" s="1">
        <v>4748387.2396136997</v>
      </c>
    </row>
    <row r="251" spans="1:9" x14ac:dyDescent="0.15">
      <c r="A251" s="1">
        <v>11</v>
      </c>
      <c r="B251" s="1" t="s">
        <v>95</v>
      </c>
      <c r="C251" s="1">
        <v>18</v>
      </c>
      <c r="D251" s="1" t="s">
        <v>13</v>
      </c>
      <c r="E251" s="1">
        <v>370611.62231887295</v>
      </c>
      <c r="F251" s="1">
        <v>1070128.4643770724</v>
      </c>
      <c r="G251" s="1">
        <v>1903643.9457783643</v>
      </c>
      <c r="H251" s="1">
        <v>2248372.9538927646</v>
      </c>
      <c r="I251" s="1">
        <v>2399542.7890166431</v>
      </c>
    </row>
    <row r="252" spans="1:9" x14ac:dyDescent="0.15">
      <c r="A252" s="1">
        <v>11</v>
      </c>
      <c r="B252" s="1" t="s">
        <v>95</v>
      </c>
      <c r="C252" s="1">
        <v>19</v>
      </c>
      <c r="D252" s="1" t="s">
        <v>14</v>
      </c>
      <c r="E252" s="1">
        <v>221643.0576580592</v>
      </c>
      <c r="F252" s="1">
        <v>482041.4263561712</v>
      </c>
      <c r="G252" s="1">
        <v>639621.35882444552</v>
      </c>
      <c r="H252" s="1">
        <v>963072.13585141837</v>
      </c>
      <c r="I252" s="1">
        <v>1182759.2027357747</v>
      </c>
    </row>
    <row r="253" spans="1:9" x14ac:dyDescent="0.15">
      <c r="A253" s="1">
        <v>11</v>
      </c>
      <c r="B253" s="1" t="s">
        <v>95</v>
      </c>
      <c r="C253" s="1">
        <v>20</v>
      </c>
      <c r="D253" s="1" t="s">
        <v>15</v>
      </c>
      <c r="E253" s="1">
        <v>190496.50220043148</v>
      </c>
      <c r="F253" s="1">
        <v>1230642.4872726623</v>
      </c>
      <c r="G253" s="1">
        <v>4259945.1856822772</v>
      </c>
      <c r="H253" s="1">
        <v>6068677.7879586313</v>
      </c>
      <c r="I253" s="1">
        <v>5932733.1214056341</v>
      </c>
    </row>
    <row r="254" spans="1:9" x14ac:dyDescent="0.15">
      <c r="A254" s="1">
        <v>11</v>
      </c>
      <c r="B254" s="1" t="s">
        <v>95</v>
      </c>
      <c r="C254" s="1">
        <v>21</v>
      </c>
      <c r="D254" s="1" t="s">
        <v>16</v>
      </c>
      <c r="E254" s="1">
        <v>1029235.5100884585</v>
      </c>
      <c r="F254" s="1">
        <v>2068022.9583790777</v>
      </c>
      <c r="G254" s="1">
        <v>3792259.3310089228</v>
      </c>
      <c r="H254" s="1">
        <v>6257981.6132221762</v>
      </c>
      <c r="I254" s="1">
        <v>8906843.8971972782</v>
      </c>
    </row>
    <row r="255" spans="1:9" x14ac:dyDescent="0.15">
      <c r="A255" s="1">
        <v>11</v>
      </c>
      <c r="B255" s="1" t="s">
        <v>94</v>
      </c>
      <c r="C255" s="1">
        <v>22</v>
      </c>
      <c r="D255" s="1" t="s">
        <v>8</v>
      </c>
      <c r="E255" s="1">
        <v>424117.83723096474</v>
      </c>
      <c r="F255" s="1">
        <v>1116153.7264300217</v>
      </c>
      <c r="G255" s="1">
        <v>3278600.4266298474</v>
      </c>
      <c r="H255" s="1">
        <v>5042336.4463069336</v>
      </c>
      <c r="I255" s="1">
        <v>7118878.729931646</v>
      </c>
    </row>
    <row r="256" spans="1:9" x14ac:dyDescent="0.15">
      <c r="A256" s="1">
        <v>11</v>
      </c>
      <c r="B256" s="1" t="s">
        <v>94</v>
      </c>
      <c r="C256" s="1">
        <v>23</v>
      </c>
      <c r="D256" s="1" t="s">
        <v>29</v>
      </c>
      <c r="E256" s="1">
        <v>417932.24765700987</v>
      </c>
      <c r="F256" s="1">
        <v>1457234.3514637924</v>
      </c>
      <c r="G256" s="1">
        <v>2694877.7643475877</v>
      </c>
      <c r="H256" s="1">
        <v>5081902.9287337596</v>
      </c>
      <c r="I256" s="1">
        <v>4668892.8140446022</v>
      </c>
    </row>
    <row r="257" spans="1:9" x14ac:dyDescent="0.15">
      <c r="A257" s="1">
        <v>12</v>
      </c>
      <c r="B257" s="1" t="s">
        <v>100</v>
      </c>
      <c r="C257" s="1">
        <v>1</v>
      </c>
      <c r="D257" s="1" t="s">
        <v>9</v>
      </c>
      <c r="E257" s="1">
        <v>1080050.5952261796</v>
      </c>
      <c r="F257" s="1">
        <v>1050498.3318878787</v>
      </c>
      <c r="G257" s="1">
        <v>1602414.3498316321</v>
      </c>
      <c r="H257" s="1">
        <v>2073881.5404486423</v>
      </c>
      <c r="I257" s="1">
        <v>2153828.4759712336</v>
      </c>
    </row>
    <row r="258" spans="1:9" x14ac:dyDescent="0.15">
      <c r="A258" s="1">
        <v>12</v>
      </c>
      <c r="B258" s="1" t="s">
        <v>100</v>
      </c>
      <c r="C258" s="1">
        <v>2</v>
      </c>
      <c r="D258" s="1" t="s">
        <v>10</v>
      </c>
      <c r="E258" s="1">
        <v>13848.639761722718</v>
      </c>
      <c r="F258" s="1">
        <v>46440.001073761436</v>
      </c>
      <c r="G258" s="1">
        <v>68787.834831544678</v>
      </c>
      <c r="H258" s="1">
        <v>63108.470196896051</v>
      </c>
      <c r="I258" s="1">
        <v>63412.254084297289</v>
      </c>
    </row>
    <row r="259" spans="1:9" x14ac:dyDescent="0.15">
      <c r="A259" s="1">
        <v>12</v>
      </c>
      <c r="B259" s="1" t="s">
        <v>101</v>
      </c>
      <c r="C259" s="1">
        <v>3</v>
      </c>
      <c r="D259" s="1" t="s">
        <v>17</v>
      </c>
      <c r="E259" s="1">
        <v>271628.87845728517</v>
      </c>
      <c r="F259" s="1">
        <v>409244.06197507388</v>
      </c>
      <c r="G259" s="1">
        <v>621887.43358891376</v>
      </c>
      <c r="H259" s="1">
        <v>851497.1137648928</v>
      </c>
      <c r="I259" s="1">
        <v>862869.34922505962</v>
      </c>
    </row>
    <row r="260" spans="1:9" x14ac:dyDescent="0.15">
      <c r="A260" s="1">
        <v>12</v>
      </c>
      <c r="B260" s="1" t="s">
        <v>102</v>
      </c>
      <c r="C260" s="1">
        <v>4</v>
      </c>
      <c r="D260" s="1" t="s">
        <v>18</v>
      </c>
      <c r="E260" s="1">
        <v>23040.408555124315</v>
      </c>
      <c r="F260" s="1">
        <v>37013.300611580562</v>
      </c>
      <c r="G260" s="1">
        <v>62882.06018316064</v>
      </c>
      <c r="H260" s="1">
        <v>58897.55307651421</v>
      </c>
      <c r="I260" s="1">
        <v>43808.113244829925</v>
      </c>
    </row>
    <row r="261" spans="1:9" x14ac:dyDescent="0.15">
      <c r="A261" s="1">
        <v>12</v>
      </c>
      <c r="B261" s="1" t="s">
        <v>102</v>
      </c>
      <c r="C261" s="1">
        <v>5</v>
      </c>
      <c r="D261" s="1" t="s">
        <v>19</v>
      </c>
      <c r="E261" s="1">
        <v>17102.966465340662</v>
      </c>
      <c r="F261" s="1">
        <v>36561.703005907271</v>
      </c>
      <c r="G261" s="1">
        <v>68781.135964667148</v>
      </c>
      <c r="H261" s="1">
        <v>99773.536495829845</v>
      </c>
      <c r="I261" s="1">
        <v>92575.404937715342</v>
      </c>
    </row>
    <row r="262" spans="1:9" x14ac:dyDescent="0.15">
      <c r="A262" s="1">
        <v>12</v>
      </c>
      <c r="B262" s="1" t="s">
        <v>102</v>
      </c>
      <c r="C262" s="1">
        <v>6</v>
      </c>
      <c r="D262" s="1" t="s">
        <v>3</v>
      </c>
      <c r="E262" s="1">
        <v>626400.89482749905</v>
      </c>
      <c r="F262" s="1">
        <v>981881.69087668729</v>
      </c>
      <c r="G262" s="1">
        <v>1300942.8611490636</v>
      </c>
      <c r="H262" s="1">
        <v>1528648.4905162815</v>
      </c>
      <c r="I262" s="1">
        <v>1895955.691629061</v>
      </c>
    </row>
    <row r="263" spans="1:9" x14ac:dyDescent="0.15">
      <c r="A263" s="1">
        <v>12</v>
      </c>
      <c r="B263" s="1" t="s">
        <v>102</v>
      </c>
      <c r="C263" s="1">
        <v>7</v>
      </c>
      <c r="D263" s="1" t="s">
        <v>20</v>
      </c>
      <c r="E263" s="1">
        <v>489515.04562872183</v>
      </c>
      <c r="F263" s="1">
        <v>815080.3754517372</v>
      </c>
      <c r="G263" s="1">
        <v>691442.70472623187</v>
      </c>
      <c r="H263" s="1">
        <v>1001254.8199388995</v>
      </c>
      <c r="I263" s="1">
        <v>1230206.8157241188</v>
      </c>
    </row>
    <row r="264" spans="1:9" x14ac:dyDescent="0.15">
      <c r="A264" s="1">
        <v>12</v>
      </c>
      <c r="B264" s="1" t="s">
        <v>102</v>
      </c>
      <c r="C264" s="1">
        <v>8</v>
      </c>
      <c r="D264" s="1" t="s">
        <v>21</v>
      </c>
      <c r="E264" s="1">
        <v>116364.29892659819</v>
      </c>
      <c r="F264" s="1">
        <v>171088.40328578703</v>
      </c>
      <c r="G264" s="1">
        <v>235769.1708084291</v>
      </c>
      <c r="H264" s="1">
        <v>229023.81806270083</v>
      </c>
      <c r="I264" s="1">
        <v>198529.55907198653</v>
      </c>
    </row>
    <row r="265" spans="1:9" x14ac:dyDescent="0.15">
      <c r="A265" s="1">
        <v>12</v>
      </c>
      <c r="B265" s="1" t="s">
        <v>102</v>
      </c>
      <c r="C265" s="1">
        <v>9</v>
      </c>
      <c r="D265" s="1" t="s">
        <v>22</v>
      </c>
      <c r="E265" s="1">
        <v>1389642.8572080375</v>
      </c>
      <c r="F265" s="1">
        <v>2091763.8734969406</v>
      </c>
      <c r="G265" s="1">
        <v>2269106.0305778799</v>
      </c>
      <c r="H265" s="1">
        <v>2348028.0463309735</v>
      </c>
      <c r="I265" s="1">
        <v>2360287.9347238438</v>
      </c>
    </row>
    <row r="266" spans="1:9" x14ac:dyDescent="0.15">
      <c r="A266" s="1">
        <v>12</v>
      </c>
      <c r="B266" s="1" t="s">
        <v>102</v>
      </c>
      <c r="C266" s="1">
        <v>10</v>
      </c>
      <c r="D266" s="1" t="s">
        <v>23</v>
      </c>
      <c r="E266" s="1">
        <v>179715.95924311058</v>
      </c>
      <c r="F266" s="1">
        <v>187437.7923512992</v>
      </c>
      <c r="G266" s="1">
        <v>261533.78867365175</v>
      </c>
      <c r="H266" s="1">
        <v>315432.94078407949</v>
      </c>
      <c r="I266" s="1">
        <v>285625.32395105681</v>
      </c>
    </row>
    <row r="267" spans="1:9" x14ac:dyDescent="0.15">
      <c r="A267" s="1">
        <v>12</v>
      </c>
      <c r="B267" s="1" t="s">
        <v>102</v>
      </c>
      <c r="C267" s="1">
        <v>11</v>
      </c>
      <c r="D267" s="1" t="s">
        <v>24</v>
      </c>
      <c r="E267" s="1">
        <v>109252.76559764116</v>
      </c>
      <c r="F267" s="1">
        <v>166700.07620278583</v>
      </c>
      <c r="G267" s="1">
        <v>372438.04618420778</v>
      </c>
      <c r="H267" s="1">
        <v>528893.05217711814</v>
      </c>
      <c r="I267" s="1">
        <v>491764.03536581621</v>
      </c>
    </row>
    <row r="268" spans="1:9" x14ac:dyDescent="0.15">
      <c r="A268" s="1">
        <v>12</v>
      </c>
      <c r="B268" s="1" t="s">
        <v>102</v>
      </c>
      <c r="C268" s="1">
        <v>12</v>
      </c>
      <c r="D268" s="1" t="s">
        <v>25</v>
      </c>
      <c r="E268" s="1">
        <v>103847.08007418078</v>
      </c>
      <c r="F268" s="1">
        <v>158377.91505271956</v>
      </c>
      <c r="G268" s="1">
        <v>614363.29560713994</v>
      </c>
      <c r="H268" s="1">
        <v>1147716.6461866219</v>
      </c>
      <c r="I268" s="1">
        <v>1494073.9868256019</v>
      </c>
    </row>
    <row r="269" spans="1:9" x14ac:dyDescent="0.15">
      <c r="A269" s="1">
        <v>12</v>
      </c>
      <c r="B269" s="1" t="s">
        <v>102</v>
      </c>
      <c r="C269" s="1">
        <v>13</v>
      </c>
      <c r="D269" s="1" t="s">
        <v>26</v>
      </c>
      <c r="E269" s="1">
        <v>32146.709145916233</v>
      </c>
      <c r="F269" s="1">
        <v>87767.927910417231</v>
      </c>
      <c r="G269" s="1">
        <v>85935.32641521265</v>
      </c>
      <c r="H269" s="1">
        <v>106200.50183921262</v>
      </c>
      <c r="I269" s="1">
        <v>78913.136933222762</v>
      </c>
    </row>
    <row r="270" spans="1:9" x14ac:dyDescent="0.15">
      <c r="A270" s="1">
        <v>12</v>
      </c>
      <c r="B270" s="1" t="s">
        <v>102</v>
      </c>
      <c r="C270" s="1">
        <v>14</v>
      </c>
      <c r="D270" s="1" t="s">
        <v>27</v>
      </c>
      <c r="E270" s="1">
        <v>21045.872321039009</v>
      </c>
      <c r="F270" s="1">
        <v>48856.982753590266</v>
      </c>
      <c r="G270" s="1">
        <v>100496.5492923438</v>
      </c>
      <c r="H270" s="1">
        <v>103062.29345375403</v>
      </c>
      <c r="I270" s="1">
        <v>105418.80447612022</v>
      </c>
    </row>
    <row r="271" spans="1:9" x14ac:dyDescent="0.15">
      <c r="A271" s="1">
        <v>12</v>
      </c>
      <c r="B271" s="1" t="s">
        <v>102</v>
      </c>
      <c r="C271" s="1">
        <v>15</v>
      </c>
      <c r="D271" s="1" t="s">
        <v>28</v>
      </c>
      <c r="E271" s="1">
        <v>147188.47931562673</v>
      </c>
      <c r="F271" s="1">
        <v>250073.44970638637</v>
      </c>
      <c r="G271" s="1">
        <v>507553.50291380356</v>
      </c>
      <c r="H271" s="1">
        <v>649645.45214968058</v>
      </c>
      <c r="I271" s="1">
        <v>604960.65910288261</v>
      </c>
    </row>
    <row r="272" spans="1:9" x14ac:dyDescent="0.15">
      <c r="A272" s="1">
        <v>12</v>
      </c>
      <c r="B272" s="1" t="s">
        <v>100</v>
      </c>
      <c r="C272" s="1">
        <v>16</v>
      </c>
      <c r="D272" s="1" t="s">
        <v>11</v>
      </c>
      <c r="E272" s="1">
        <v>424890.34276719531</v>
      </c>
      <c r="F272" s="1">
        <v>509232.05924920179</v>
      </c>
      <c r="G272" s="1">
        <v>739282.48453782825</v>
      </c>
      <c r="H272" s="1">
        <v>1056678.4255246883</v>
      </c>
      <c r="I272" s="1">
        <v>892641.49545114755</v>
      </c>
    </row>
    <row r="273" spans="1:9" x14ac:dyDescent="0.15">
      <c r="A273" s="1">
        <v>12</v>
      </c>
      <c r="B273" s="1" t="s">
        <v>100</v>
      </c>
      <c r="C273" s="1">
        <v>17</v>
      </c>
      <c r="D273" s="1" t="s">
        <v>12</v>
      </c>
      <c r="E273" s="1">
        <v>995706.30235923314</v>
      </c>
      <c r="F273" s="1">
        <v>3314415.9734370401</v>
      </c>
      <c r="G273" s="1">
        <v>4297762.1515348703</v>
      </c>
      <c r="H273" s="1">
        <v>5612225.4147502091</v>
      </c>
      <c r="I273" s="1">
        <v>5699340.6478785984</v>
      </c>
    </row>
    <row r="274" spans="1:9" x14ac:dyDescent="0.15">
      <c r="A274" s="1">
        <v>12</v>
      </c>
      <c r="B274" s="1" t="s">
        <v>100</v>
      </c>
      <c r="C274" s="1">
        <v>18</v>
      </c>
      <c r="D274" s="1" t="s">
        <v>13</v>
      </c>
      <c r="E274" s="1">
        <v>341324.7678876773</v>
      </c>
      <c r="F274" s="1">
        <v>1130182.5049775187</v>
      </c>
      <c r="G274" s="1">
        <v>2056548.0022761589</v>
      </c>
      <c r="H274" s="1">
        <v>2203037.0253197006</v>
      </c>
      <c r="I274" s="1">
        <v>2014843.4735455497</v>
      </c>
    </row>
    <row r="275" spans="1:9" x14ac:dyDescent="0.15">
      <c r="A275" s="1">
        <v>12</v>
      </c>
      <c r="B275" s="1" t="s">
        <v>100</v>
      </c>
      <c r="C275" s="1">
        <v>19</v>
      </c>
      <c r="D275" s="1" t="s">
        <v>14</v>
      </c>
      <c r="E275" s="1">
        <v>184764.72547752887</v>
      </c>
      <c r="F275" s="1">
        <v>288727.27591680299</v>
      </c>
      <c r="G275" s="1">
        <v>551909.01745691325</v>
      </c>
      <c r="H275" s="1">
        <v>897407.20946227573</v>
      </c>
      <c r="I275" s="1">
        <v>849988.57235440216</v>
      </c>
    </row>
    <row r="276" spans="1:9" x14ac:dyDescent="0.15">
      <c r="A276" s="1">
        <v>12</v>
      </c>
      <c r="B276" s="1" t="s">
        <v>100</v>
      </c>
      <c r="C276" s="1">
        <v>20</v>
      </c>
      <c r="D276" s="1" t="s">
        <v>15</v>
      </c>
      <c r="E276" s="1">
        <v>329179.56154132739</v>
      </c>
      <c r="F276" s="1">
        <v>1524297.5351044219</v>
      </c>
      <c r="G276" s="1">
        <v>4530768.3509988887</v>
      </c>
      <c r="H276" s="1">
        <v>5358054.0748590538</v>
      </c>
      <c r="I276" s="1">
        <v>5006605.5103139514</v>
      </c>
    </row>
    <row r="277" spans="1:9" x14ac:dyDescent="0.15">
      <c r="A277" s="1">
        <v>12</v>
      </c>
      <c r="B277" s="1" t="s">
        <v>100</v>
      </c>
      <c r="C277" s="1">
        <v>21</v>
      </c>
      <c r="D277" s="1" t="s">
        <v>16</v>
      </c>
      <c r="E277" s="1">
        <v>2123854.0162505182</v>
      </c>
      <c r="F277" s="1">
        <v>3243105.7038236265</v>
      </c>
      <c r="G277" s="1">
        <v>5727497.1875874856</v>
      </c>
      <c r="H277" s="1">
        <v>9183499.1470005587</v>
      </c>
      <c r="I277" s="1">
        <v>11958972.184271052</v>
      </c>
    </row>
    <row r="278" spans="1:9" x14ac:dyDescent="0.15">
      <c r="A278" s="1">
        <v>12</v>
      </c>
      <c r="B278" s="1" t="s">
        <v>99</v>
      </c>
      <c r="C278" s="1">
        <v>22</v>
      </c>
      <c r="D278" s="1" t="s">
        <v>8</v>
      </c>
      <c r="E278" s="1">
        <v>584328.84549441689</v>
      </c>
      <c r="F278" s="1">
        <v>1408274.4297996822</v>
      </c>
      <c r="G278" s="1">
        <v>5625862.6477288371</v>
      </c>
      <c r="H278" s="1">
        <v>7354305.6606947361</v>
      </c>
      <c r="I278" s="1">
        <v>7568383.0391598782</v>
      </c>
    </row>
    <row r="279" spans="1:9" x14ac:dyDescent="0.15">
      <c r="A279" s="1">
        <v>12</v>
      </c>
      <c r="B279" s="1" t="s">
        <v>99</v>
      </c>
      <c r="C279" s="1">
        <v>23</v>
      </c>
      <c r="D279" s="1" t="s">
        <v>29</v>
      </c>
      <c r="E279" s="1">
        <v>532566.6164263048</v>
      </c>
      <c r="F279" s="1">
        <v>1566701.1076310298</v>
      </c>
      <c r="G279" s="1">
        <v>2652700.4413941768</v>
      </c>
      <c r="H279" s="1">
        <v>4692481.6506780926</v>
      </c>
      <c r="I279" s="1">
        <v>4347856.9410781963</v>
      </c>
    </row>
    <row r="280" spans="1:9" x14ac:dyDescent="0.15">
      <c r="A280" s="1">
        <v>13</v>
      </c>
      <c r="B280" s="1" t="s">
        <v>255</v>
      </c>
      <c r="C280" s="1">
        <v>1</v>
      </c>
      <c r="D280" s="1" t="s">
        <v>9</v>
      </c>
      <c r="E280" s="1">
        <v>297411.9891452195</v>
      </c>
      <c r="F280" s="1">
        <v>754970.89414374449</v>
      </c>
      <c r="G280" s="1">
        <v>825622.40258032631</v>
      </c>
      <c r="H280" s="1">
        <v>1041535.1845108131</v>
      </c>
      <c r="I280" s="1">
        <v>796246.80495133484</v>
      </c>
    </row>
    <row r="281" spans="1:9" x14ac:dyDescent="0.15">
      <c r="A281" s="1">
        <v>13</v>
      </c>
      <c r="B281" s="1" t="s">
        <v>256</v>
      </c>
      <c r="C281" s="1">
        <v>2</v>
      </c>
      <c r="D281" s="1" t="s">
        <v>10</v>
      </c>
      <c r="E281" s="1">
        <v>77206.431240594626</v>
      </c>
      <c r="F281" s="1">
        <v>63347.74329120016</v>
      </c>
      <c r="G281" s="1">
        <v>87803.896980352234</v>
      </c>
      <c r="H281" s="1">
        <v>81093.122882950236</v>
      </c>
      <c r="I281" s="1">
        <v>78394.346640051444</v>
      </c>
    </row>
    <row r="282" spans="1:9" x14ac:dyDescent="0.15">
      <c r="A282" s="1">
        <v>13</v>
      </c>
      <c r="B282" s="1" t="s">
        <v>257</v>
      </c>
      <c r="C282" s="1">
        <v>3</v>
      </c>
      <c r="D282" s="1" t="s">
        <v>17</v>
      </c>
      <c r="E282" s="1">
        <v>481932.54501771461</v>
      </c>
      <c r="F282" s="1">
        <v>531790.32938022539</v>
      </c>
      <c r="G282" s="1">
        <v>668870.36132905132</v>
      </c>
      <c r="H282" s="1">
        <v>731190.47486858792</v>
      </c>
      <c r="I282" s="1">
        <v>864152.36423733714</v>
      </c>
    </row>
    <row r="283" spans="1:9" x14ac:dyDescent="0.15">
      <c r="A283" s="1">
        <v>13</v>
      </c>
      <c r="B283" s="1" t="s">
        <v>257</v>
      </c>
      <c r="C283" s="1">
        <v>4</v>
      </c>
      <c r="D283" s="1" t="s">
        <v>18</v>
      </c>
      <c r="E283" s="1">
        <v>125023.15173581698</v>
      </c>
      <c r="F283" s="1">
        <v>152841.68040107377</v>
      </c>
      <c r="G283" s="1">
        <v>176128.47423591377</v>
      </c>
      <c r="H283" s="1">
        <v>160471.27139994616</v>
      </c>
      <c r="I283" s="1">
        <v>111462.57264209757</v>
      </c>
    </row>
    <row r="284" spans="1:9" x14ac:dyDescent="0.15">
      <c r="A284" s="1">
        <v>13</v>
      </c>
      <c r="B284" s="1" t="s">
        <v>258</v>
      </c>
      <c r="C284" s="1">
        <v>5</v>
      </c>
      <c r="D284" s="1" t="s">
        <v>19</v>
      </c>
      <c r="E284" s="1">
        <v>129851.24386466929</v>
      </c>
      <c r="F284" s="1">
        <v>161449.52681290646</v>
      </c>
      <c r="G284" s="1">
        <v>221840.2068389997</v>
      </c>
      <c r="H284" s="1">
        <v>255077.72973913897</v>
      </c>
      <c r="I284" s="1">
        <v>196559.15303890643</v>
      </c>
    </row>
    <row r="285" spans="1:9" x14ac:dyDescent="0.15">
      <c r="A285" s="1">
        <v>13</v>
      </c>
      <c r="B285" s="1" t="s">
        <v>257</v>
      </c>
      <c r="C285" s="1">
        <v>6</v>
      </c>
      <c r="D285" s="1" t="s">
        <v>3</v>
      </c>
      <c r="E285" s="1">
        <v>426833.64914473845</v>
      </c>
      <c r="F285" s="1">
        <v>437285.74481296772</v>
      </c>
      <c r="G285" s="1">
        <v>569108.50267586845</v>
      </c>
      <c r="H285" s="1">
        <v>610454.32232353883</v>
      </c>
      <c r="I285" s="1">
        <v>598474.8249787481</v>
      </c>
    </row>
    <row r="286" spans="1:9" x14ac:dyDescent="0.15">
      <c r="A286" s="1">
        <v>13</v>
      </c>
      <c r="B286" s="1" t="s">
        <v>257</v>
      </c>
      <c r="C286" s="1">
        <v>7</v>
      </c>
      <c r="D286" s="1" t="s">
        <v>20</v>
      </c>
      <c r="E286" s="1">
        <v>32878.165958281286</v>
      </c>
      <c r="F286" s="1">
        <v>22709.191958577143</v>
      </c>
      <c r="G286" s="1">
        <v>23576.352089034739</v>
      </c>
      <c r="H286" s="1">
        <v>48876.452907088205</v>
      </c>
      <c r="I286" s="1">
        <v>62164.73463781421</v>
      </c>
    </row>
    <row r="287" spans="1:9" x14ac:dyDescent="0.15">
      <c r="A287" s="1">
        <v>13</v>
      </c>
      <c r="B287" s="1" t="s">
        <v>258</v>
      </c>
      <c r="C287" s="1">
        <v>8</v>
      </c>
      <c r="D287" s="1" t="s">
        <v>21</v>
      </c>
      <c r="E287" s="1">
        <v>119779.9834534541</v>
      </c>
      <c r="F287" s="1">
        <v>114797.97987010051</v>
      </c>
      <c r="G287" s="1">
        <v>140394.45490139586</v>
      </c>
      <c r="H287" s="1">
        <v>123779.62248548093</v>
      </c>
      <c r="I287" s="1">
        <v>98527.787239912315</v>
      </c>
    </row>
    <row r="288" spans="1:9" x14ac:dyDescent="0.15">
      <c r="A288" s="1">
        <v>13</v>
      </c>
      <c r="B288" s="1" t="s">
        <v>257</v>
      </c>
      <c r="C288" s="1">
        <v>9</v>
      </c>
      <c r="D288" s="1" t="s">
        <v>22</v>
      </c>
      <c r="E288" s="1">
        <v>556291.10001736297</v>
      </c>
      <c r="F288" s="1">
        <v>526960.68084976613</v>
      </c>
      <c r="G288" s="1">
        <v>526007.55783270334</v>
      </c>
      <c r="H288" s="1">
        <v>393767.9277322049</v>
      </c>
      <c r="I288" s="1">
        <v>318280.26102442993</v>
      </c>
    </row>
    <row r="289" spans="1:9" x14ac:dyDescent="0.15">
      <c r="A289" s="1">
        <v>13</v>
      </c>
      <c r="B289" s="1" t="s">
        <v>257</v>
      </c>
      <c r="C289" s="1">
        <v>10</v>
      </c>
      <c r="D289" s="1" t="s">
        <v>23</v>
      </c>
      <c r="E289" s="1">
        <v>596849.79752797517</v>
      </c>
      <c r="F289" s="1">
        <v>467916.37824994547</v>
      </c>
      <c r="G289" s="1">
        <v>461461.26062485226</v>
      </c>
      <c r="H289" s="1">
        <v>320382.08246352151</v>
      </c>
      <c r="I289" s="1">
        <v>219553.98075584538</v>
      </c>
    </row>
    <row r="290" spans="1:9" x14ac:dyDescent="0.15">
      <c r="A290" s="1">
        <v>13</v>
      </c>
      <c r="B290" s="1" t="s">
        <v>257</v>
      </c>
      <c r="C290" s="1">
        <v>11</v>
      </c>
      <c r="D290" s="1" t="s">
        <v>24</v>
      </c>
      <c r="E290" s="1">
        <v>727862.43034563481</v>
      </c>
      <c r="F290" s="1">
        <v>755534.59778701374</v>
      </c>
      <c r="G290" s="1">
        <v>1123177.6331102466</v>
      </c>
      <c r="H290" s="1">
        <v>1057572.903183853</v>
      </c>
      <c r="I290" s="1">
        <v>773400.54861601267</v>
      </c>
    </row>
    <row r="291" spans="1:9" x14ac:dyDescent="0.15">
      <c r="A291" s="1">
        <v>13</v>
      </c>
      <c r="B291" s="1" t="s">
        <v>258</v>
      </c>
      <c r="C291" s="1">
        <v>12</v>
      </c>
      <c r="D291" s="1" t="s">
        <v>25</v>
      </c>
      <c r="E291" s="1">
        <v>753939.53657493345</v>
      </c>
      <c r="F291" s="1">
        <v>1082853.788984197</v>
      </c>
      <c r="G291" s="1">
        <v>1936252.2711392622</v>
      </c>
      <c r="H291" s="1">
        <v>2045341.4621301256</v>
      </c>
      <c r="I291" s="1">
        <v>2011016.0427025834</v>
      </c>
    </row>
    <row r="292" spans="1:9" x14ac:dyDescent="0.15">
      <c r="A292" s="1">
        <v>13</v>
      </c>
      <c r="B292" s="1" t="s">
        <v>257</v>
      </c>
      <c r="C292" s="1">
        <v>13</v>
      </c>
      <c r="D292" s="1" t="s">
        <v>26</v>
      </c>
      <c r="E292" s="1">
        <v>437749.93546840973</v>
      </c>
      <c r="F292" s="1">
        <v>773170.17714888183</v>
      </c>
      <c r="G292" s="1">
        <v>994450.32938059338</v>
      </c>
      <c r="H292" s="1">
        <v>1092578.7412934054</v>
      </c>
      <c r="I292" s="1">
        <v>801864.20133658254</v>
      </c>
    </row>
    <row r="293" spans="1:9" x14ac:dyDescent="0.15">
      <c r="A293" s="1">
        <v>13</v>
      </c>
      <c r="B293" s="1" t="s">
        <v>257</v>
      </c>
      <c r="C293" s="1">
        <v>14</v>
      </c>
      <c r="D293" s="1" t="s">
        <v>27</v>
      </c>
      <c r="E293" s="1">
        <v>269616.58110564313</v>
      </c>
      <c r="F293" s="1">
        <v>418089.14954168972</v>
      </c>
      <c r="G293" s="1">
        <v>525084.04429337452</v>
      </c>
      <c r="H293" s="1">
        <v>631443.6553205424</v>
      </c>
      <c r="I293" s="1">
        <v>504476.8163044657</v>
      </c>
    </row>
    <row r="294" spans="1:9" x14ac:dyDescent="0.15">
      <c r="A294" s="1">
        <v>13</v>
      </c>
      <c r="B294" s="1" t="s">
        <v>257</v>
      </c>
      <c r="C294" s="1">
        <v>15</v>
      </c>
      <c r="D294" s="1" t="s">
        <v>28</v>
      </c>
      <c r="E294" s="1">
        <v>1583392.4816409834</v>
      </c>
      <c r="F294" s="1">
        <v>1828625.1075690549</v>
      </c>
      <c r="G294" s="1">
        <v>2669689.1933691772</v>
      </c>
      <c r="H294" s="1">
        <v>2920987.4717923868</v>
      </c>
      <c r="I294" s="1">
        <v>2121769.8714333759</v>
      </c>
    </row>
    <row r="295" spans="1:9" x14ac:dyDescent="0.15">
      <c r="A295" s="1">
        <v>13</v>
      </c>
      <c r="B295" s="1" t="s">
        <v>259</v>
      </c>
      <c r="C295" s="1">
        <v>16</v>
      </c>
      <c r="D295" s="1" t="s">
        <v>11</v>
      </c>
      <c r="E295" s="1">
        <v>2328993.3546028254</v>
      </c>
      <c r="F295" s="1">
        <v>1774099.3320602616</v>
      </c>
      <c r="G295" s="1">
        <v>2398705.4146537376</v>
      </c>
      <c r="H295" s="1">
        <v>3489609.2004850795</v>
      </c>
      <c r="I295" s="1">
        <v>3338652.8264109772</v>
      </c>
    </row>
    <row r="296" spans="1:9" x14ac:dyDescent="0.15">
      <c r="A296" s="1">
        <v>13</v>
      </c>
      <c r="B296" s="1" t="s">
        <v>256</v>
      </c>
      <c r="C296" s="1">
        <v>17</v>
      </c>
      <c r="D296" s="1" t="s">
        <v>12</v>
      </c>
      <c r="E296" s="1">
        <v>1735318.784572629</v>
      </c>
      <c r="F296" s="1">
        <v>5456526.7453025207</v>
      </c>
      <c r="G296" s="1">
        <v>7857586.4058809318</v>
      </c>
      <c r="H296" s="1">
        <v>10690208.608169334</v>
      </c>
      <c r="I296" s="1">
        <v>11053311.792088678</v>
      </c>
    </row>
    <row r="297" spans="1:9" x14ac:dyDescent="0.15">
      <c r="A297" s="1">
        <v>13</v>
      </c>
      <c r="B297" s="1" t="s">
        <v>256</v>
      </c>
      <c r="C297" s="1">
        <v>18</v>
      </c>
      <c r="D297" s="1" t="s">
        <v>13</v>
      </c>
      <c r="E297" s="1">
        <v>3906190.7174398392</v>
      </c>
      <c r="F297" s="1">
        <v>7070788.6851230916</v>
      </c>
      <c r="G297" s="1">
        <v>11551724.899635496</v>
      </c>
      <c r="H297" s="1">
        <v>10634191.321358051</v>
      </c>
      <c r="I297" s="1">
        <v>12925751.63864723</v>
      </c>
    </row>
    <row r="298" spans="1:9" x14ac:dyDescent="0.15">
      <c r="A298" s="1">
        <v>13</v>
      </c>
      <c r="B298" s="1" t="s">
        <v>256</v>
      </c>
      <c r="C298" s="1">
        <v>19</v>
      </c>
      <c r="D298" s="1" t="s">
        <v>14</v>
      </c>
      <c r="E298" s="1">
        <v>2351066.6457662908</v>
      </c>
      <c r="F298" s="1">
        <v>1931811.5704240198</v>
      </c>
      <c r="G298" s="1">
        <v>3045522.3009049166</v>
      </c>
      <c r="H298" s="1">
        <v>3314742.42607529</v>
      </c>
      <c r="I298" s="1">
        <v>7282350.3614187846</v>
      </c>
    </row>
    <row r="299" spans="1:9" x14ac:dyDescent="0.15">
      <c r="A299" s="1">
        <v>13</v>
      </c>
      <c r="B299" s="1" t="s">
        <v>256</v>
      </c>
      <c r="C299" s="1">
        <v>20</v>
      </c>
      <c r="D299" s="1" t="s">
        <v>15</v>
      </c>
      <c r="E299" s="1">
        <v>4109660.3409922821</v>
      </c>
      <c r="F299" s="1">
        <v>7071046.9507364081</v>
      </c>
      <c r="G299" s="1">
        <v>18228543.921344832</v>
      </c>
      <c r="H299" s="1">
        <v>22275960.840174161</v>
      </c>
      <c r="I299" s="1">
        <v>20563611.331060793</v>
      </c>
    </row>
    <row r="300" spans="1:9" x14ac:dyDescent="0.15">
      <c r="A300" s="1">
        <v>13</v>
      </c>
      <c r="B300" s="1" t="s">
        <v>259</v>
      </c>
      <c r="C300" s="1">
        <v>21</v>
      </c>
      <c r="D300" s="1" t="s">
        <v>16</v>
      </c>
      <c r="E300" s="1">
        <v>6302632.8910883348</v>
      </c>
      <c r="F300" s="1">
        <v>11159835.157412287</v>
      </c>
      <c r="G300" s="1">
        <v>21360634.821960311</v>
      </c>
      <c r="H300" s="1">
        <v>27079518.345325038</v>
      </c>
      <c r="I300" s="1">
        <v>32265527.95910025</v>
      </c>
    </row>
    <row r="301" spans="1:9" x14ac:dyDescent="0.15">
      <c r="A301" s="1">
        <v>13</v>
      </c>
      <c r="B301" s="1" t="s">
        <v>254</v>
      </c>
      <c r="C301" s="1">
        <v>22</v>
      </c>
      <c r="D301" s="1" t="s">
        <v>8</v>
      </c>
      <c r="E301" s="1">
        <v>5174015.6524818884</v>
      </c>
      <c r="F301" s="1">
        <v>5734897.280123855</v>
      </c>
      <c r="G301" s="1">
        <v>12027712.06653492</v>
      </c>
      <c r="H301" s="1">
        <v>18108539.985313304</v>
      </c>
      <c r="I301" s="1">
        <v>19526294.112742536</v>
      </c>
    </row>
    <row r="302" spans="1:9" x14ac:dyDescent="0.15">
      <c r="A302" s="1">
        <v>13</v>
      </c>
      <c r="B302" s="1" t="s">
        <v>254</v>
      </c>
      <c r="C302" s="1">
        <v>23</v>
      </c>
      <c r="D302" s="1" t="s">
        <v>29</v>
      </c>
      <c r="E302" s="1">
        <v>2419232.5418987023</v>
      </c>
      <c r="F302" s="1">
        <v>4967094.8472877201</v>
      </c>
      <c r="G302" s="1">
        <v>9230198.2841900885</v>
      </c>
      <c r="H302" s="1">
        <v>15980686.372769296</v>
      </c>
      <c r="I302" s="1">
        <v>18482783.244025327</v>
      </c>
    </row>
    <row r="303" spans="1:9" x14ac:dyDescent="0.15">
      <c r="A303" s="1">
        <v>14</v>
      </c>
      <c r="B303" s="1" t="s">
        <v>104</v>
      </c>
      <c r="C303" s="1">
        <v>1</v>
      </c>
      <c r="D303" s="1" t="s">
        <v>9</v>
      </c>
      <c r="E303" s="1">
        <v>506935.70101626858</v>
      </c>
      <c r="F303" s="1">
        <v>616447.40443572216</v>
      </c>
      <c r="G303" s="1">
        <v>942120.58457571513</v>
      </c>
      <c r="H303" s="1">
        <v>1063265.2931637769</v>
      </c>
      <c r="I303" s="1">
        <v>1159505.1777958407</v>
      </c>
    </row>
    <row r="304" spans="1:9" x14ac:dyDescent="0.15">
      <c r="A304" s="1">
        <v>14</v>
      </c>
      <c r="B304" s="1" t="s">
        <v>104</v>
      </c>
      <c r="C304" s="1">
        <v>2</v>
      </c>
      <c r="D304" s="1" t="s">
        <v>10</v>
      </c>
      <c r="E304" s="1">
        <v>13020.771942813799</v>
      </c>
      <c r="F304" s="1">
        <v>12618.676900296605</v>
      </c>
      <c r="G304" s="1">
        <v>10502.321521049758</v>
      </c>
      <c r="H304" s="1">
        <v>9147.0373690631477</v>
      </c>
      <c r="I304" s="1">
        <v>8700.1076982445975</v>
      </c>
    </row>
    <row r="305" spans="1:9" x14ac:dyDescent="0.15">
      <c r="A305" s="1">
        <v>14</v>
      </c>
      <c r="B305" s="1" t="s">
        <v>105</v>
      </c>
      <c r="C305" s="1">
        <v>3</v>
      </c>
      <c r="D305" s="1" t="s">
        <v>17</v>
      </c>
      <c r="E305" s="1">
        <v>451788.80199338967</v>
      </c>
      <c r="F305" s="1">
        <v>533922.35185207031</v>
      </c>
      <c r="G305" s="1">
        <v>686095.29457768972</v>
      </c>
      <c r="H305" s="1">
        <v>960193.0433434936</v>
      </c>
      <c r="I305" s="1">
        <v>1008475.9837409006</v>
      </c>
    </row>
    <row r="306" spans="1:9" x14ac:dyDescent="0.15">
      <c r="A306" s="1">
        <v>14</v>
      </c>
      <c r="B306" s="1" t="s">
        <v>105</v>
      </c>
      <c r="C306" s="1">
        <v>4</v>
      </c>
      <c r="D306" s="1" t="s">
        <v>18</v>
      </c>
      <c r="E306" s="1">
        <v>72001.639317263747</v>
      </c>
      <c r="F306" s="1">
        <v>80814.402298511079</v>
      </c>
      <c r="G306" s="1">
        <v>87503.755683287367</v>
      </c>
      <c r="H306" s="1">
        <v>106601.37827883783</v>
      </c>
      <c r="I306" s="1">
        <v>63294.070311107476</v>
      </c>
    </row>
    <row r="307" spans="1:9" x14ac:dyDescent="0.15">
      <c r="A307" s="1">
        <v>14</v>
      </c>
      <c r="B307" s="1" t="s">
        <v>105</v>
      </c>
      <c r="C307" s="1">
        <v>5</v>
      </c>
      <c r="D307" s="1" t="s">
        <v>19</v>
      </c>
      <c r="E307" s="1">
        <v>33709.146167633844</v>
      </c>
      <c r="F307" s="1">
        <v>76579.064428130543</v>
      </c>
      <c r="G307" s="1">
        <v>99554.774765289854</v>
      </c>
      <c r="H307" s="1">
        <v>137904.84597522189</v>
      </c>
      <c r="I307" s="1">
        <v>162454.88445199805</v>
      </c>
    </row>
    <row r="308" spans="1:9" x14ac:dyDescent="0.15">
      <c r="A308" s="1">
        <v>14</v>
      </c>
      <c r="B308" s="1" t="s">
        <v>105</v>
      </c>
      <c r="C308" s="1">
        <v>6</v>
      </c>
      <c r="D308" s="1" t="s">
        <v>3</v>
      </c>
      <c r="E308" s="1">
        <v>929310.70459568186</v>
      </c>
      <c r="F308" s="1">
        <v>1092268.4604020913</v>
      </c>
      <c r="G308" s="1">
        <v>1477649.6785615985</v>
      </c>
      <c r="H308" s="1">
        <v>1775404.3012042025</v>
      </c>
      <c r="I308" s="1">
        <v>2201792.785784536</v>
      </c>
    </row>
    <row r="309" spans="1:9" x14ac:dyDescent="0.15">
      <c r="A309" s="1">
        <v>14</v>
      </c>
      <c r="B309" s="1" t="s">
        <v>105</v>
      </c>
      <c r="C309" s="1">
        <v>7</v>
      </c>
      <c r="D309" s="1" t="s">
        <v>20</v>
      </c>
      <c r="E309" s="1">
        <v>535305.47506481363</v>
      </c>
      <c r="F309" s="1">
        <v>633017.74493831513</v>
      </c>
      <c r="G309" s="1">
        <v>659103.21504908009</v>
      </c>
      <c r="H309" s="1">
        <v>1140237.1067166892</v>
      </c>
      <c r="I309" s="1">
        <v>1242883.0741186023</v>
      </c>
    </row>
    <row r="310" spans="1:9" x14ac:dyDescent="0.15">
      <c r="A310" s="1">
        <v>14</v>
      </c>
      <c r="B310" s="1" t="s">
        <v>105</v>
      </c>
      <c r="C310" s="1">
        <v>8</v>
      </c>
      <c r="D310" s="1" t="s">
        <v>21</v>
      </c>
      <c r="E310" s="1">
        <v>245215.36275839148</v>
      </c>
      <c r="F310" s="1">
        <v>230903.32373881823</v>
      </c>
      <c r="G310" s="1">
        <v>333650.3587892162</v>
      </c>
      <c r="H310" s="1">
        <v>329948.74581446481</v>
      </c>
      <c r="I310" s="1">
        <v>349038.37617921061</v>
      </c>
    </row>
    <row r="311" spans="1:9" x14ac:dyDescent="0.15">
      <c r="A311" s="1">
        <v>14</v>
      </c>
      <c r="B311" s="1" t="s">
        <v>105</v>
      </c>
      <c r="C311" s="1">
        <v>9</v>
      </c>
      <c r="D311" s="1" t="s">
        <v>22</v>
      </c>
      <c r="E311" s="1">
        <v>1206926.8744937067</v>
      </c>
      <c r="F311" s="1">
        <v>2070362.4123304265</v>
      </c>
      <c r="G311" s="1">
        <v>2258816.9940709709</v>
      </c>
      <c r="H311" s="1">
        <v>1931084.2662566947</v>
      </c>
      <c r="I311" s="1">
        <v>1573350.2247296015</v>
      </c>
    </row>
    <row r="312" spans="1:9" x14ac:dyDescent="0.15">
      <c r="A312" s="1">
        <v>14</v>
      </c>
      <c r="B312" s="1" t="s">
        <v>105</v>
      </c>
      <c r="C312" s="1">
        <v>10</v>
      </c>
      <c r="D312" s="1" t="s">
        <v>23</v>
      </c>
      <c r="E312" s="1">
        <v>354302.40871034621</v>
      </c>
      <c r="F312" s="1">
        <v>340526.35336427973</v>
      </c>
      <c r="G312" s="1">
        <v>456762.35476631625</v>
      </c>
      <c r="H312" s="1">
        <v>500195.74614599627</v>
      </c>
      <c r="I312" s="1">
        <v>491825.7555216364</v>
      </c>
    </row>
    <row r="313" spans="1:9" x14ac:dyDescent="0.15">
      <c r="A313" s="1">
        <v>14</v>
      </c>
      <c r="B313" s="1" t="s">
        <v>105</v>
      </c>
      <c r="C313" s="1">
        <v>11</v>
      </c>
      <c r="D313" s="1" t="s">
        <v>24</v>
      </c>
      <c r="E313" s="1">
        <v>578598.58867820131</v>
      </c>
      <c r="F313" s="1">
        <v>848113.09601951169</v>
      </c>
      <c r="G313" s="1">
        <v>1416689.1337870141</v>
      </c>
      <c r="H313" s="1">
        <v>1991990.2506892774</v>
      </c>
      <c r="I313" s="1">
        <v>2224725.5528446059</v>
      </c>
    </row>
    <row r="314" spans="1:9" x14ac:dyDescent="0.15">
      <c r="A314" s="1">
        <v>14</v>
      </c>
      <c r="B314" s="1" t="s">
        <v>105</v>
      </c>
      <c r="C314" s="1">
        <v>12</v>
      </c>
      <c r="D314" s="1" t="s">
        <v>25</v>
      </c>
      <c r="E314" s="1">
        <v>920141.40800116106</v>
      </c>
      <c r="F314" s="1">
        <v>1502020.6031275676</v>
      </c>
      <c r="G314" s="1">
        <v>3484181.7313057608</v>
      </c>
      <c r="H314" s="1">
        <v>4136017.984044543</v>
      </c>
      <c r="I314" s="1">
        <v>2687473.4084267607</v>
      </c>
    </row>
    <row r="315" spans="1:9" x14ac:dyDescent="0.15">
      <c r="A315" s="1">
        <v>14</v>
      </c>
      <c r="B315" s="1" t="s">
        <v>105</v>
      </c>
      <c r="C315" s="1">
        <v>13</v>
      </c>
      <c r="D315" s="1" t="s">
        <v>26</v>
      </c>
      <c r="E315" s="1">
        <v>1097467.2229504462</v>
      </c>
      <c r="F315" s="1">
        <v>2146487.9121686961</v>
      </c>
      <c r="G315" s="1">
        <v>3096475.559597407</v>
      </c>
      <c r="H315" s="1">
        <v>3223994.2471799091</v>
      </c>
      <c r="I315" s="1">
        <v>2595234.2494006041</v>
      </c>
    </row>
    <row r="316" spans="1:9" x14ac:dyDescent="0.15">
      <c r="A316" s="1">
        <v>14</v>
      </c>
      <c r="B316" s="1" t="s">
        <v>105</v>
      </c>
      <c r="C316" s="1">
        <v>14</v>
      </c>
      <c r="D316" s="1" t="s">
        <v>27</v>
      </c>
      <c r="E316" s="1">
        <v>39430.914336178445</v>
      </c>
      <c r="F316" s="1">
        <v>74808.084853653578</v>
      </c>
      <c r="G316" s="1">
        <v>188656.5996454274</v>
      </c>
      <c r="H316" s="1">
        <v>177036.14957241542</v>
      </c>
      <c r="I316" s="1">
        <v>216080.14271987375</v>
      </c>
    </row>
    <row r="317" spans="1:9" x14ac:dyDescent="0.15">
      <c r="A317" s="1">
        <v>14</v>
      </c>
      <c r="B317" s="1" t="s">
        <v>105</v>
      </c>
      <c r="C317" s="1">
        <v>15</v>
      </c>
      <c r="D317" s="1" t="s">
        <v>28</v>
      </c>
      <c r="E317" s="1">
        <v>413277.12478472927</v>
      </c>
      <c r="F317" s="1">
        <v>485916.08877058985</v>
      </c>
      <c r="G317" s="1">
        <v>955138.71547975566</v>
      </c>
      <c r="H317" s="1">
        <v>1147134.041207016</v>
      </c>
      <c r="I317" s="1">
        <v>1073205.1749119801</v>
      </c>
    </row>
    <row r="318" spans="1:9" x14ac:dyDescent="0.15">
      <c r="A318" s="1">
        <v>14</v>
      </c>
      <c r="B318" s="1" t="s">
        <v>104</v>
      </c>
      <c r="C318" s="1">
        <v>16</v>
      </c>
      <c r="D318" s="1" t="s">
        <v>11</v>
      </c>
      <c r="E318" s="1">
        <v>901124.67878055514</v>
      </c>
      <c r="F318" s="1">
        <v>861870.33294379152</v>
      </c>
      <c r="G318" s="1">
        <v>1250865.9375718867</v>
      </c>
      <c r="H318" s="1">
        <v>1633204.693669063</v>
      </c>
      <c r="I318" s="1">
        <v>1371904.2708847218</v>
      </c>
    </row>
    <row r="319" spans="1:9" x14ac:dyDescent="0.15">
      <c r="A319" s="1">
        <v>14</v>
      </c>
      <c r="B319" s="1" t="s">
        <v>104</v>
      </c>
      <c r="C319" s="1">
        <v>17</v>
      </c>
      <c r="D319" s="1" t="s">
        <v>12</v>
      </c>
      <c r="E319" s="1">
        <v>1488219.5949830646</v>
      </c>
      <c r="F319" s="1">
        <v>3841427.5196426697</v>
      </c>
      <c r="G319" s="1">
        <v>5659171.3639184078</v>
      </c>
      <c r="H319" s="1">
        <v>7397115.8621972976</v>
      </c>
      <c r="I319" s="1">
        <v>7968382.9324054336</v>
      </c>
    </row>
    <row r="320" spans="1:9" x14ac:dyDescent="0.15">
      <c r="A320" s="1">
        <v>14</v>
      </c>
      <c r="B320" s="1" t="s">
        <v>104</v>
      </c>
      <c r="C320" s="1">
        <v>18</v>
      </c>
      <c r="D320" s="1" t="s">
        <v>13</v>
      </c>
      <c r="E320" s="1">
        <v>711943.09603994142</v>
      </c>
      <c r="F320" s="1">
        <v>1606763.514354055</v>
      </c>
      <c r="G320" s="1">
        <v>2878668.2711166758</v>
      </c>
      <c r="H320" s="1">
        <v>3515828.0300852684</v>
      </c>
      <c r="I320" s="1">
        <v>3165048.682597368</v>
      </c>
    </row>
    <row r="321" spans="1:9" x14ac:dyDescent="0.15">
      <c r="A321" s="1">
        <v>14</v>
      </c>
      <c r="B321" s="1" t="s">
        <v>104</v>
      </c>
      <c r="C321" s="1">
        <v>19</v>
      </c>
      <c r="D321" s="1" t="s">
        <v>14</v>
      </c>
      <c r="E321" s="1">
        <v>379039.44010050618</v>
      </c>
      <c r="F321" s="1">
        <v>386655.49881411763</v>
      </c>
      <c r="G321" s="1">
        <v>755226.78410724062</v>
      </c>
      <c r="H321" s="1">
        <v>921711.38018284726</v>
      </c>
      <c r="I321" s="1">
        <v>1078349.5208766561</v>
      </c>
    </row>
    <row r="322" spans="1:9" x14ac:dyDescent="0.15">
      <c r="A322" s="1">
        <v>14</v>
      </c>
      <c r="B322" s="1" t="s">
        <v>104</v>
      </c>
      <c r="C322" s="1">
        <v>20</v>
      </c>
      <c r="D322" s="1" t="s">
        <v>15</v>
      </c>
      <c r="E322" s="1">
        <v>585718.94001169351</v>
      </c>
      <c r="F322" s="1">
        <v>2578089.7558532609</v>
      </c>
      <c r="G322" s="1">
        <v>9487422.9892089143</v>
      </c>
      <c r="H322" s="1">
        <v>11517004.041474219</v>
      </c>
      <c r="I322" s="1">
        <v>10394736.821799384</v>
      </c>
    </row>
    <row r="323" spans="1:9" x14ac:dyDescent="0.15">
      <c r="A323" s="1">
        <v>14</v>
      </c>
      <c r="B323" s="1" t="s">
        <v>104</v>
      </c>
      <c r="C323" s="1">
        <v>21</v>
      </c>
      <c r="D323" s="1" t="s">
        <v>16</v>
      </c>
      <c r="E323" s="1">
        <v>7169884.1338324649</v>
      </c>
      <c r="F323" s="1">
        <v>6758336.722468406</v>
      </c>
      <c r="G323" s="1">
        <v>11101393.708936248</v>
      </c>
      <c r="H323" s="1">
        <v>14170945.134016251</v>
      </c>
      <c r="I323" s="1">
        <v>14587348.117617887</v>
      </c>
    </row>
    <row r="324" spans="1:9" x14ac:dyDescent="0.15">
      <c r="A324" s="1">
        <v>14</v>
      </c>
      <c r="B324" s="1" t="s">
        <v>103</v>
      </c>
      <c r="C324" s="1">
        <v>22</v>
      </c>
      <c r="D324" s="1" t="s">
        <v>8</v>
      </c>
      <c r="E324" s="1">
        <v>906422.15455897164</v>
      </c>
      <c r="F324" s="1">
        <v>1826520.5816765842</v>
      </c>
      <c r="G324" s="1">
        <v>7416634.9298082246</v>
      </c>
      <c r="H324" s="1">
        <v>8163440.5322645996</v>
      </c>
      <c r="I324" s="1">
        <v>11348100.801703921</v>
      </c>
    </row>
    <row r="325" spans="1:9" x14ac:dyDescent="0.15">
      <c r="A325" s="1">
        <v>14</v>
      </c>
      <c r="B325" s="1" t="s">
        <v>103</v>
      </c>
      <c r="C325" s="1">
        <v>23</v>
      </c>
      <c r="D325" s="1" t="s">
        <v>29</v>
      </c>
      <c r="E325" s="1">
        <v>891536.11175225757</v>
      </c>
      <c r="F325" s="1">
        <v>2371434.3662776179</v>
      </c>
      <c r="G325" s="1">
        <v>4429868.4510926921</v>
      </c>
      <c r="H325" s="1">
        <v>7041610.1810074132</v>
      </c>
      <c r="I325" s="1">
        <v>6752426.404654352</v>
      </c>
    </row>
    <row r="326" spans="1:9" x14ac:dyDescent="0.15">
      <c r="A326" s="1">
        <v>15</v>
      </c>
      <c r="B326" s="1" t="s">
        <v>107</v>
      </c>
      <c r="C326" s="1">
        <v>1</v>
      </c>
      <c r="D326" s="1" t="s">
        <v>9</v>
      </c>
      <c r="E326" s="1">
        <v>1130574.9331283518</v>
      </c>
      <c r="F326" s="1">
        <v>1547917.8569105307</v>
      </c>
      <c r="G326" s="1">
        <v>2294920.9152231314</v>
      </c>
      <c r="H326" s="1">
        <v>2942352.2706083083</v>
      </c>
      <c r="I326" s="1">
        <v>3001452.2806830956</v>
      </c>
    </row>
    <row r="327" spans="1:9" x14ac:dyDescent="0.15">
      <c r="A327" s="1">
        <v>15</v>
      </c>
      <c r="B327" s="1" t="s">
        <v>107</v>
      </c>
      <c r="C327" s="1">
        <v>2</v>
      </c>
      <c r="D327" s="1" t="s">
        <v>10</v>
      </c>
      <c r="E327" s="1">
        <v>56983.34984177084</v>
      </c>
      <c r="F327" s="1">
        <v>83234.900692763506</v>
      </c>
      <c r="G327" s="1">
        <v>116120.97654491916</v>
      </c>
      <c r="H327" s="1">
        <v>122751.93646977279</v>
      </c>
      <c r="I327" s="1">
        <v>148284.12205468112</v>
      </c>
    </row>
    <row r="328" spans="1:9" x14ac:dyDescent="0.15">
      <c r="A328" s="1">
        <v>15</v>
      </c>
      <c r="B328" s="1" t="s">
        <v>108</v>
      </c>
      <c r="C328" s="1">
        <v>3</v>
      </c>
      <c r="D328" s="1" t="s">
        <v>17</v>
      </c>
      <c r="E328" s="1">
        <v>45268.493604849318</v>
      </c>
      <c r="F328" s="1">
        <v>136781.72390341415</v>
      </c>
      <c r="G328" s="1">
        <v>280878.40532484243</v>
      </c>
      <c r="H328" s="1">
        <v>418431.8636605388</v>
      </c>
      <c r="I328" s="1">
        <v>476198.67235618574</v>
      </c>
    </row>
    <row r="329" spans="1:9" x14ac:dyDescent="0.15">
      <c r="A329" s="1">
        <v>15</v>
      </c>
      <c r="B329" s="1" t="s">
        <v>108</v>
      </c>
      <c r="C329" s="1">
        <v>4</v>
      </c>
      <c r="D329" s="1" t="s">
        <v>18</v>
      </c>
      <c r="E329" s="1">
        <v>111271.87933043053</v>
      </c>
      <c r="F329" s="1">
        <v>201727.50645471821</v>
      </c>
      <c r="G329" s="1">
        <v>230890.57874331292</v>
      </c>
      <c r="H329" s="1">
        <v>260478.8357409068</v>
      </c>
      <c r="I329" s="1">
        <v>166194.04437796984</v>
      </c>
    </row>
    <row r="330" spans="1:9" x14ac:dyDescent="0.15">
      <c r="A330" s="1">
        <v>15</v>
      </c>
      <c r="B330" s="1" t="s">
        <v>108</v>
      </c>
      <c r="C330" s="1">
        <v>5</v>
      </c>
      <c r="D330" s="1" t="s">
        <v>19</v>
      </c>
      <c r="E330" s="1">
        <v>37810.249318405506</v>
      </c>
      <c r="F330" s="1">
        <v>47593.581027852422</v>
      </c>
      <c r="G330" s="1">
        <v>101017.19257288524</v>
      </c>
      <c r="H330" s="1">
        <v>199132.19073721595</v>
      </c>
      <c r="I330" s="1">
        <v>283509.31491763482</v>
      </c>
    </row>
    <row r="331" spans="1:9" x14ac:dyDescent="0.15">
      <c r="A331" s="1">
        <v>15</v>
      </c>
      <c r="B331" s="1" t="s">
        <v>108</v>
      </c>
      <c r="C331" s="1">
        <v>6</v>
      </c>
      <c r="D331" s="1" t="s">
        <v>3</v>
      </c>
      <c r="E331" s="1">
        <v>340288.30456655828</v>
      </c>
      <c r="F331" s="1">
        <v>381433.17510669038</v>
      </c>
      <c r="G331" s="1">
        <v>416149.03706057131</v>
      </c>
      <c r="H331" s="1">
        <v>515754.57129721285</v>
      </c>
      <c r="I331" s="1">
        <v>814539.07435635314</v>
      </c>
    </row>
    <row r="332" spans="1:9" x14ac:dyDescent="0.15">
      <c r="A332" s="1">
        <v>15</v>
      </c>
      <c r="B332" s="1" t="s">
        <v>108</v>
      </c>
      <c r="C332" s="1">
        <v>7</v>
      </c>
      <c r="D332" s="1" t="s">
        <v>20</v>
      </c>
      <c r="E332" s="1">
        <v>38043.297426843055</v>
      </c>
      <c r="F332" s="1">
        <v>46398.79051282911</v>
      </c>
      <c r="G332" s="1">
        <v>53102.52669142063</v>
      </c>
      <c r="H332" s="1">
        <v>125711.49358319088</v>
      </c>
      <c r="I332" s="1">
        <v>131360.77477896609</v>
      </c>
    </row>
    <row r="333" spans="1:9" x14ac:dyDescent="0.15">
      <c r="A333" s="1">
        <v>15</v>
      </c>
      <c r="B333" s="1" t="s">
        <v>108</v>
      </c>
      <c r="C333" s="1">
        <v>8</v>
      </c>
      <c r="D333" s="1" t="s">
        <v>21</v>
      </c>
      <c r="E333" s="1">
        <v>75517.267281455948</v>
      </c>
      <c r="F333" s="1">
        <v>94395.678782158604</v>
      </c>
      <c r="G333" s="1">
        <v>97263.097309181496</v>
      </c>
      <c r="H333" s="1">
        <v>110785.4777235981</v>
      </c>
      <c r="I333" s="1">
        <v>101810.71521549819</v>
      </c>
    </row>
    <row r="334" spans="1:9" x14ac:dyDescent="0.15">
      <c r="A334" s="1">
        <v>15</v>
      </c>
      <c r="B334" s="1" t="s">
        <v>108</v>
      </c>
      <c r="C334" s="1">
        <v>9</v>
      </c>
      <c r="D334" s="1" t="s">
        <v>22</v>
      </c>
      <c r="E334" s="1">
        <v>247709.85641867307</v>
      </c>
      <c r="F334" s="1">
        <v>280679.72474585078</v>
      </c>
      <c r="G334" s="1">
        <v>327874.5504719622</v>
      </c>
      <c r="H334" s="1">
        <v>381271.33724973904</v>
      </c>
      <c r="I334" s="1">
        <v>330787.48177661124</v>
      </c>
    </row>
    <row r="335" spans="1:9" x14ac:dyDescent="0.15">
      <c r="A335" s="1">
        <v>15</v>
      </c>
      <c r="B335" s="1" t="s">
        <v>108</v>
      </c>
      <c r="C335" s="1">
        <v>10</v>
      </c>
      <c r="D335" s="1" t="s">
        <v>23</v>
      </c>
      <c r="E335" s="1">
        <v>91774.679567417596</v>
      </c>
      <c r="F335" s="1">
        <v>136967.53020465316</v>
      </c>
      <c r="G335" s="1">
        <v>200081.29112161114</v>
      </c>
      <c r="H335" s="1">
        <v>250247.32866855673</v>
      </c>
      <c r="I335" s="1">
        <v>209631.1350867631</v>
      </c>
    </row>
    <row r="336" spans="1:9" x14ac:dyDescent="0.15">
      <c r="A336" s="1">
        <v>15</v>
      </c>
      <c r="B336" s="1" t="s">
        <v>108</v>
      </c>
      <c r="C336" s="1">
        <v>11</v>
      </c>
      <c r="D336" s="1" t="s">
        <v>24</v>
      </c>
      <c r="E336" s="1">
        <v>89167.480441293141</v>
      </c>
      <c r="F336" s="1">
        <v>158756.96699041885</v>
      </c>
      <c r="G336" s="1">
        <v>301044.36972726043</v>
      </c>
      <c r="H336" s="1">
        <v>407919.6454675881</v>
      </c>
      <c r="I336" s="1">
        <v>490787.32727901032</v>
      </c>
    </row>
    <row r="337" spans="1:9" x14ac:dyDescent="0.15">
      <c r="A337" s="1">
        <v>15</v>
      </c>
      <c r="B337" s="1" t="s">
        <v>108</v>
      </c>
      <c r="C337" s="1">
        <v>12</v>
      </c>
      <c r="D337" s="1" t="s">
        <v>25</v>
      </c>
      <c r="E337" s="1">
        <v>20264.47336117653</v>
      </c>
      <c r="F337" s="1">
        <v>81227.576443956292</v>
      </c>
      <c r="G337" s="1">
        <v>468214.26250537386</v>
      </c>
      <c r="H337" s="1">
        <v>1018210.3851297568</v>
      </c>
      <c r="I337" s="1">
        <v>1001162.1829433322</v>
      </c>
    </row>
    <row r="338" spans="1:9" x14ac:dyDescent="0.15">
      <c r="A338" s="1">
        <v>15</v>
      </c>
      <c r="B338" s="1" t="s">
        <v>108</v>
      </c>
      <c r="C338" s="1">
        <v>13</v>
      </c>
      <c r="D338" s="1" t="s">
        <v>26</v>
      </c>
      <c r="E338" s="1">
        <v>31617.076010335077</v>
      </c>
      <c r="F338" s="1">
        <v>46452.133384177818</v>
      </c>
      <c r="G338" s="1">
        <v>65650.088787927132</v>
      </c>
      <c r="H338" s="1">
        <v>101270.43007356246</v>
      </c>
      <c r="I338" s="1">
        <v>136409.00225501906</v>
      </c>
    </row>
    <row r="339" spans="1:9" x14ac:dyDescent="0.15">
      <c r="A339" s="1">
        <v>15</v>
      </c>
      <c r="B339" s="1" t="s">
        <v>108</v>
      </c>
      <c r="C339" s="1">
        <v>14</v>
      </c>
      <c r="D339" s="1" t="s">
        <v>27</v>
      </c>
      <c r="E339" s="1">
        <v>830.62469480268305</v>
      </c>
      <c r="F339" s="1">
        <v>18755.825377974415</v>
      </c>
      <c r="G339" s="1">
        <v>53927.354740886913</v>
      </c>
      <c r="H339" s="1">
        <v>44722.534926356086</v>
      </c>
      <c r="I339" s="1">
        <v>50169.062770823286</v>
      </c>
    </row>
    <row r="340" spans="1:9" x14ac:dyDescent="0.15">
      <c r="A340" s="1">
        <v>15</v>
      </c>
      <c r="B340" s="1" t="s">
        <v>108</v>
      </c>
      <c r="C340" s="1">
        <v>15</v>
      </c>
      <c r="D340" s="1" t="s">
        <v>28</v>
      </c>
      <c r="E340" s="1">
        <v>43643.708271216434</v>
      </c>
      <c r="F340" s="1">
        <v>117880.11046428785</v>
      </c>
      <c r="G340" s="1">
        <v>256669.21821765581</v>
      </c>
      <c r="H340" s="1">
        <v>340298.96472604142</v>
      </c>
      <c r="I340" s="1">
        <v>355345.07963240281</v>
      </c>
    </row>
    <row r="341" spans="1:9" x14ac:dyDescent="0.15">
      <c r="A341" s="1">
        <v>15</v>
      </c>
      <c r="B341" s="1" t="s">
        <v>107</v>
      </c>
      <c r="C341" s="1">
        <v>16</v>
      </c>
      <c r="D341" s="1" t="s">
        <v>11</v>
      </c>
      <c r="E341" s="1">
        <v>242391.27377856648</v>
      </c>
      <c r="F341" s="1">
        <v>355416.14690230007</v>
      </c>
      <c r="G341" s="1">
        <v>499581.03781090956</v>
      </c>
      <c r="H341" s="1">
        <v>698795.91263263428</v>
      </c>
      <c r="I341" s="1">
        <v>613064.43404666614</v>
      </c>
    </row>
    <row r="342" spans="1:9" x14ac:dyDescent="0.15">
      <c r="A342" s="1">
        <v>15</v>
      </c>
      <c r="B342" s="1" t="s">
        <v>107</v>
      </c>
      <c r="C342" s="1">
        <v>17</v>
      </c>
      <c r="D342" s="1" t="s">
        <v>12</v>
      </c>
      <c r="E342" s="1">
        <v>570580.54408966319</v>
      </c>
      <c r="F342" s="1">
        <v>1731699.2839947159</v>
      </c>
      <c r="G342" s="1">
        <v>3249426.6341125984</v>
      </c>
      <c r="H342" s="1">
        <v>4599015.7655363856</v>
      </c>
      <c r="I342" s="1">
        <v>4402770.4451041007</v>
      </c>
    </row>
    <row r="343" spans="1:9" x14ac:dyDescent="0.15">
      <c r="A343" s="1">
        <v>15</v>
      </c>
      <c r="B343" s="1" t="s">
        <v>107</v>
      </c>
      <c r="C343" s="1">
        <v>18</v>
      </c>
      <c r="D343" s="1" t="s">
        <v>13</v>
      </c>
      <c r="E343" s="1">
        <v>223113.74667334423</v>
      </c>
      <c r="F343" s="1">
        <v>822641.01085323049</v>
      </c>
      <c r="G343" s="1">
        <v>1162571.3101507057</v>
      </c>
      <c r="H343" s="1">
        <v>1189940.7547050046</v>
      </c>
      <c r="I343" s="1">
        <v>957830.60353642551</v>
      </c>
    </row>
    <row r="344" spans="1:9" x14ac:dyDescent="0.15">
      <c r="A344" s="1">
        <v>15</v>
      </c>
      <c r="B344" s="1" t="s">
        <v>107</v>
      </c>
      <c r="C344" s="1">
        <v>19</v>
      </c>
      <c r="D344" s="1" t="s">
        <v>14</v>
      </c>
      <c r="E344" s="1">
        <v>76125.031095138882</v>
      </c>
      <c r="F344" s="1">
        <v>99381.404157693833</v>
      </c>
      <c r="G344" s="1">
        <v>136677.07673282223</v>
      </c>
      <c r="H344" s="1">
        <v>202132.13184989255</v>
      </c>
      <c r="I344" s="1">
        <v>176088.11781905199</v>
      </c>
    </row>
    <row r="345" spans="1:9" x14ac:dyDescent="0.15">
      <c r="A345" s="1">
        <v>15</v>
      </c>
      <c r="B345" s="1" t="s">
        <v>107</v>
      </c>
      <c r="C345" s="1">
        <v>20</v>
      </c>
      <c r="D345" s="1" t="s">
        <v>15</v>
      </c>
      <c r="E345" s="1">
        <v>46032.427530689405</v>
      </c>
      <c r="F345" s="1">
        <v>353166.56839358161</v>
      </c>
      <c r="G345" s="1">
        <v>841029.8426231778</v>
      </c>
      <c r="H345" s="1">
        <v>1149057.0922082597</v>
      </c>
      <c r="I345" s="1">
        <v>1214600.4350112805</v>
      </c>
    </row>
    <row r="346" spans="1:9" x14ac:dyDescent="0.15">
      <c r="A346" s="1">
        <v>15</v>
      </c>
      <c r="B346" s="1" t="s">
        <v>107</v>
      </c>
      <c r="C346" s="1">
        <v>21</v>
      </c>
      <c r="D346" s="1" t="s">
        <v>16</v>
      </c>
      <c r="E346" s="1">
        <v>220388.56225120262</v>
      </c>
      <c r="F346" s="1">
        <v>1701972.3347961735</v>
      </c>
      <c r="G346" s="1">
        <v>3503307.9390902859</v>
      </c>
      <c r="H346" s="1">
        <v>3751004.6970039448</v>
      </c>
      <c r="I346" s="1">
        <v>3777524.6965917894</v>
      </c>
    </row>
    <row r="347" spans="1:9" x14ac:dyDescent="0.15">
      <c r="A347" s="1">
        <v>15</v>
      </c>
      <c r="B347" s="1" t="s">
        <v>106</v>
      </c>
      <c r="C347" s="1">
        <v>22</v>
      </c>
      <c r="D347" s="1" t="s">
        <v>8</v>
      </c>
      <c r="E347" s="1">
        <v>217628.39123144449</v>
      </c>
      <c r="F347" s="1">
        <v>1232327.4422815891</v>
      </c>
      <c r="G347" s="1">
        <v>2863196.1609133887</v>
      </c>
      <c r="H347" s="1">
        <v>4842592.1959535666</v>
      </c>
      <c r="I347" s="1">
        <v>4310762.1307434617</v>
      </c>
    </row>
    <row r="348" spans="1:9" x14ac:dyDescent="0.15">
      <c r="A348" s="1">
        <v>15</v>
      </c>
      <c r="B348" s="1" t="s">
        <v>106</v>
      </c>
      <c r="C348" s="1">
        <v>23</v>
      </c>
      <c r="D348" s="1" t="s">
        <v>29</v>
      </c>
      <c r="E348" s="1">
        <v>467402.99531499855</v>
      </c>
      <c r="F348" s="1">
        <v>866352.99281762715</v>
      </c>
      <c r="G348" s="1">
        <v>1447714.7414301697</v>
      </c>
      <c r="H348" s="1">
        <v>2718138.349500332</v>
      </c>
      <c r="I348" s="1">
        <v>3024139.2085260809</v>
      </c>
    </row>
    <row r="349" spans="1:9" x14ac:dyDescent="0.15">
      <c r="A349" s="1">
        <v>16</v>
      </c>
      <c r="B349" s="1" t="s">
        <v>110</v>
      </c>
      <c r="C349" s="1">
        <v>1</v>
      </c>
      <c r="D349" s="1" t="s">
        <v>9</v>
      </c>
      <c r="E349" s="1">
        <v>529857.93703993189</v>
      </c>
      <c r="F349" s="1">
        <v>771031.91627658345</v>
      </c>
      <c r="G349" s="1">
        <v>1337503.7354980279</v>
      </c>
      <c r="H349" s="1">
        <v>1688865.4101096778</v>
      </c>
      <c r="I349" s="1">
        <v>1487889.2763940021</v>
      </c>
    </row>
    <row r="350" spans="1:9" x14ac:dyDescent="0.15">
      <c r="A350" s="1">
        <v>16</v>
      </c>
      <c r="B350" s="1" t="s">
        <v>110</v>
      </c>
      <c r="C350" s="1">
        <v>2</v>
      </c>
      <c r="D350" s="1" t="s">
        <v>10</v>
      </c>
      <c r="E350" s="1">
        <v>1707.0759310229203</v>
      </c>
      <c r="F350" s="1">
        <v>11134.010868493189</v>
      </c>
      <c r="G350" s="1">
        <v>16179.338559145408</v>
      </c>
      <c r="H350" s="1">
        <v>22680.80159894238</v>
      </c>
      <c r="I350" s="1">
        <v>20824.636030097121</v>
      </c>
    </row>
    <row r="351" spans="1:9" x14ac:dyDescent="0.15">
      <c r="A351" s="1">
        <v>16</v>
      </c>
      <c r="B351" s="1" t="s">
        <v>111</v>
      </c>
      <c r="C351" s="1">
        <v>3</v>
      </c>
      <c r="D351" s="1" t="s">
        <v>17</v>
      </c>
      <c r="E351" s="1">
        <v>20232.74983079814</v>
      </c>
      <c r="F351" s="1">
        <v>45524.241355870683</v>
      </c>
      <c r="G351" s="1">
        <v>65638.886697161652</v>
      </c>
      <c r="H351" s="1">
        <v>134192.68318546849</v>
      </c>
      <c r="I351" s="1">
        <v>137097.66609263961</v>
      </c>
    </row>
    <row r="352" spans="1:9" x14ac:dyDescent="0.15">
      <c r="A352" s="1">
        <v>16</v>
      </c>
      <c r="B352" s="1" t="s">
        <v>111</v>
      </c>
      <c r="C352" s="1">
        <v>4</v>
      </c>
      <c r="D352" s="1" t="s">
        <v>18</v>
      </c>
      <c r="E352" s="1">
        <v>99729.403715757406</v>
      </c>
      <c r="F352" s="1">
        <v>154097.9340752397</v>
      </c>
      <c r="G352" s="1">
        <v>170673.35207591552</v>
      </c>
      <c r="H352" s="1">
        <v>163022.76183629138</v>
      </c>
      <c r="I352" s="1">
        <v>113443.97369390618</v>
      </c>
    </row>
    <row r="353" spans="1:9" x14ac:dyDescent="0.15">
      <c r="A353" s="1">
        <v>16</v>
      </c>
      <c r="B353" s="1" t="s">
        <v>111</v>
      </c>
      <c r="C353" s="1">
        <v>5</v>
      </c>
      <c r="D353" s="1" t="s">
        <v>19</v>
      </c>
      <c r="E353" s="1">
        <v>39691.64322795246</v>
      </c>
      <c r="F353" s="1">
        <v>62940.318267927054</v>
      </c>
      <c r="G353" s="1">
        <v>113297.81496518981</v>
      </c>
      <c r="H353" s="1">
        <v>149455.82329397227</v>
      </c>
      <c r="I353" s="1">
        <v>146714.52832188021</v>
      </c>
    </row>
    <row r="354" spans="1:9" x14ac:dyDescent="0.15">
      <c r="A354" s="1">
        <v>16</v>
      </c>
      <c r="B354" s="1" t="s">
        <v>111</v>
      </c>
      <c r="C354" s="1">
        <v>6</v>
      </c>
      <c r="D354" s="1" t="s">
        <v>3</v>
      </c>
      <c r="E354" s="1">
        <v>249652.46689094554</v>
      </c>
      <c r="F354" s="1">
        <v>260262.97538530579</v>
      </c>
      <c r="G354" s="1">
        <v>312483.90079471818</v>
      </c>
      <c r="H354" s="1">
        <v>453878.52038934617</v>
      </c>
      <c r="I354" s="1">
        <v>696685.68901019974</v>
      </c>
    </row>
    <row r="355" spans="1:9" x14ac:dyDescent="0.15">
      <c r="A355" s="1">
        <v>16</v>
      </c>
      <c r="B355" s="1" t="s">
        <v>111</v>
      </c>
      <c r="C355" s="1">
        <v>7</v>
      </c>
      <c r="D355" s="1" t="s">
        <v>20</v>
      </c>
      <c r="E355" s="1">
        <v>4085.7328125380313</v>
      </c>
      <c r="F355" s="1">
        <v>21309.306181609878</v>
      </c>
      <c r="G355" s="1">
        <v>25665.877120045781</v>
      </c>
      <c r="H355" s="1">
        <v>50247.524145138603</v>
      </c>
      <c r="I355" s="1">
        <v>65163.445048508802</v>
      </c>
    </row>
    <row r="356" spans="1:9" x14ac:dyDescent="0.15">
      <c r="A356" s="1">
        <v>16</v>
      </c>
      <c r="B356" s="1" t="s">
        <v>111</v>
      </c>
      <c r="C356" s="1">
        <v>8</v>
      </c>
      <c r="D356" s="1" t="s">
        <v>21</v>
      </c>
      <c r="E356" s="1">
        <v>57585.570574322075</v>
      </c>
      <c r="F356" s="1">
        <v>52523.943537728737</v>
      </c>
      <c r="G356" s="1">
        <v>61565.341632281859</v>
      </c>
      <c r="H356" s="1">
        <v>60962.515321434679</v>
      </c>
      <c r="I356" s="1">
        <v>57053.289736257801</v>
      </c>
    </row>
    <row r="357" spans="1:9" x14ac:dyDescent="0.15">
      <c r="A357" s="1">
        <v>16</v>
      </c>
      <c r="B357" s="1" t="s">
        <v>111</v>
      </c>
      <c r="C357" s="1">
        <v>9</v>
      </c>
      <c r="D357" s="1" t="s">
        <v>22</v>
      </c>
      <c r="E357" s="1">
        <v>112396.92379484689</v>
      </c>
      <c r="F357" s="1">
        <v>398316.51679155912</v>
      </c>
      <c r="G357" s="1">
        <v>528505.5385965833</v>
      </c>
      <c r="H357" s="1">
        <v>492908.99857418175</v>
      </c>
      <c r="I357" s="1">
        <v>516319.25385638012</v>
      </c>
    </row>
    <row r="358" spans="1:9" x14ac:dyDescent="0.15">
      <c r="A358" s="1">
        <v>16</v>
      </c>
      <c r="B358" s="1" t="s">
        <v>111</v>
      </c>
      <c r="C358" s="1">
        <v>10</v>
      </c>
      <c r="D358" s="1" t="s">
        <v>23</v>
      </c>
      <c r="E358" s="1">
        <v>67109.207715706536</v>
      </c>
      <c r="F358" s="1">
        <v>89457.845831284256</v>
      </c>
      <c r="G358" s="1">
        <v>188381.97971464801</v>
      </c>
      <c r="H358" s="1">
        <v>301166.14343552187</v>
      </c>
      <c r="I358" s="1">
        <v>204506.61201669573</v>
      </c>
    </row>
    <row r="359" spans="1:9" x14ac:dyDescent="0.15">
      <c r="A359" s="1">
        <v>16</v>
      </c>
      <c r="B359" s="1" t="s">
        <v>111</v>
      </c>
      <c r="C359" s="1">
        <v>11</v>
      </c>
      <c r="D359" s="1" t="s">
        <v>24</v>
      </c>
      <c r="E359" s="1">
        <v>108349.50246256104</v>
      </c>
      <c r="F359" s="1">
        <v>141552.61699677532</v>
      </c>
      <c r="G359" s="1">
        <v>280341.27099476109</v>
      </c>
      <c r="H359" s="1">
        <v>328008.59477793024</v>
      </c>
      <c r="I359" s="1">
        <v>399379.16306517454</v>
      </c>
    </row>
    <row r="360" spans="1:9" x14ac:dyDescent="0.15">
      <c r="A360" s="1">
        <v>16</v>
      </c>
      <c r="B360" s="1" t="s">
        <v>111</v>
      </c>
      <c r="C360" s="1">
        <v>12</v>
      </c>
      <c r="D360" s="1" t="s">
        <v>25</v>
      </c>
      <c r="E360" s="1">
        <v>18292.991732936418</v>
      </c>
      <c r="F360" s="1">
        <v>30696.716493020282</v>
      </c>
      <c r="G360" s="1">
        <v>217331.27288564018</v>
      </c>
      <c r="H360" s="1">
        <v>567128.44401471782</v>
      </c>
      <c r="I360" s="1">
        <v>573835.67883663473</v>
      </c>
    </row>
    <row r="361" spans="1:9" x14ac:dyDescent="0.15">
      <c r="A361" s="1">
        <v>16</v>
      </c>
      <c r="B361" s="1" t="s">
        <v>111</v>
      </c>
      <c r="C361" s="1">
        <v>13</v>
      </c>
      <c r="D361" s="1" t="s">
        <v>26</v>
      </c>
      <c r="E361" s="1">
        <v>36660.689963752411</v>
      </c>
      <c r="F361" s="1">
        <v>50961.499789102061</v>
      </c>
      <c r="G361" s="1">
        <v>95803.511668520805</v>
      </c>
      <c r="H361" s="1">
        <v>135791.45280373711</v>
      </c>
      <c r="I361" s="1">
        <v>143688.87764619337</v>
      </c>
    </row>
    <row r="362" spans="1:9" x14ac:dyDescent="0.15">
      <c r="A362" s="1">
        <v>16</v>
      </c>
      <c r="B362" s="1" t="s">
        <v>111</v>
      </c>
      <c r="C362" s="1">
        <v>14</v>
      </c>
      <c r="D362" s="1" t="s">
        <v>27</v>
      </c>
      <c r="E362" s="1">
        <v>1038.0018923034697</v>
      </c>
      <c r="F362" s="1">
        <v>1815.8060457973177</v>
      </c>
      <c r="G362" s="1">
        <v>5257.2660903583792</v>
      </c>
      <c r="H362" s="1">
        <v>9399.4938021869966</v>
      </c>
      <c r="I362" s="1">
        <v>12878.383393394366</v>
      </c>
    </row>
    <row r="363" spans="1:9" x14ac:dyDescent="0.15">
      <c r="A363" s="1">
        <v>16</v>
      </c>
      <c r="B363" s="1" t="s">
        <v>111</v>
      </c>
      <c r="C363" s="1">
        <v>15</v>
      </c>
      <c r="D363" s="1" t="s">
        <v>28</v>
      </c>
      <c r="E363" s="1">
        <v>89110.882044440586</v>
      </c>
      <c r="F363" s="1">
        <v>128034.13187478768</v>
      </c>
      <c r="G363" s="1">
        <v>239784.56108574977</v>
      </c>
      <c r="H363" s="1">
        <v>298597.37832627469</v>
      </c>
      <c r="I363" s="1">
        <v>385187.51370764076</v>
      </c>
    </row>
    <row r="364" spans="1:9" x14ac:dyDescent="0.15">
      <c r="A364" s="1">
        <v>16</v>
      </c>
      <c r="B364" s="1" t="s">
        <v>110</v>
      </c>
      <c r="C364" s="1">
        <v>16</v>
      </c>
      <c r="D364" s="1" t="s">
        <v>11</v>
      </c>
      <c r="E364" s="1">
        <v>78789.313626653762</v>
      </c>
      <c r="F364" s="1">
        <v>161946.79516360551</v>
      </c>
      <c r="G364" s="1">
        <v>228901.87101378036</v>
      </c>
      <c r="H364" s="1">
        <v>307867.62583393668</v>
      </c>
      <c r="I364" s="1">
        <v>257681.44505084478</v>
      </c>
    </row>
    <row r="365" spans="1:9" x14ac:dyDescent="0.15">
      <c r="A365" s="1">
        <v>16</v>
      </c>
      <c r="B365" s="1" t="s">
        <v>110</v>
      </c>
      <c r="C365" s="1">
        <v>17</v>
      </c>
      <c r="D365" s="1" t="s">
        <v>12</v>
      </c>
      <c r="E365" s="1">
        <v>669231.46510230517</v>
      </c>
      <c r="F365" s="1">
        <v>1095878.541324937</v>
      </c>
      <c r="G365" s="1">
        <v>1172087.0651209245</v>
      </c>
      <c r="H365" s="1">
        <v>1321239.7452137922</v>
      </c>
      <c r="I365" s="1">
        <v>1234039.0497520582</v>
      </c>
    </row>
    <row r="366" spans="1:9" x14ac:dyDescent="0.15">
      <c r="A366" s="1">
        <v>16</v>
      </c>
      <c r="B366" s="1" t="s">
        <v>110</v>
      </c>
      <c r="C366" s="1">
        <v>18</v>
      </c>
      <c r="D366" s="1" t="s">
        <v>13</v>
      </c>
      <c r="E366" s="1">
        <v>93745.013342103455</v>
      </c>
      <c r="F366" s="1">
        <v>393381.94629538676</v>
      </c>
      <c r="G366" s="1">
        <v>506761.37757256877</v>
      </c>
      <c r="H366" s="1">
        <v>531742.20207926293</v>
      </c>
      <c r="I366" s="1">
        <v>396939.07070609566</v>
      </c>
    </row>
    <row r="367" spans="1:9" x14ac:dyDescent="0.15">
      <c r="A367" s="1">
        <v>16</v>
      </c>
      <c r="B367" s="1" t="s">
        <v>110</v>
      </c>
      <c r="C367" s="1">
        <v>19</v>
      </c>
      <c r="D367" s="1" t="s">
        <v>14</v>
      </c>
      <c r="E367" s="1">
        <v>34356.848977395552</v>
      </c>
      <c r="F367" s="1">
        <v>57158.58129279656</v>
      </c>
      <c r="G367" s="1">
        <v>73911.448625527526</v>
      </c>
      <c r="H367" s="1">
        <v>155406.752295521</v>
      </c>
      <c r="I367" s="1">
        <v>113998.96980499003</v>
      </c>
    </row>
    <row r="368" spans="1:9" x14ac:dyDescent="0.15">
      <c r="A368" s="1">
        <v>16</v>
      </c>
      <c r="B368" s="1" t="s">
        <v>110</v>
      </c>
      <c r="C368" s="1">
        <v>20</v>
      </c>
      <c r="D368" s="1" t="s">
        <v>15</v>
      </c>
      <c r="E368" s="1">
        <v>14891.171813018225</v>
      </c>
      <c r="F368" s="1">
        <v>105989.17978982964</v>
      </c>
      <c r="G368" s="1">
        <v>322433.81401607656</v>
      </c>
      <c r="H368" s="1">
        <v>474751.37996150809</v>
      </c>
      <c r="I368" s="1">
        <v>533088.62034252356</v>
      </c>
    </row>
    <row r="369" spans="1:9" x14ac:dyDescent="0.15">
      <c r="A369" s="1">
        <v>16</v>
      </c>
      <c r="B369" s="1" t="s">
        <v>110</v>
      </c>
      <c r="C369" s="1">
        <v>21</v>
      </c>
      <c r="D369" s="1" t="s">
        <v>16</v>
      </c>
      <c r="E369" s="1">
        <v>594913.81780507602</v>
      </c>
      <c r="F369" s="1">
        <v>759343.5129900683</v>
      </c>
      <c r="G369" s="1">
        <v>1066392.9621207365</v>
      </c>
      <c r="H369" s="1">
        <v>1350722.4600919518</v>
      </c>
      <c r="I369" s="1">
        <v>1498611.5038666169</v>
      </c>
    </row>
    <row r="370" spans="1:9" x14ac:dyDescent="0.15">
      <c r="A370" s="1">
        <v>16</v>
      </c>
      <c r="B370" s="1" t="s">
        <v>109</v>
      </c>
      <c r="C370" s="1">
        <v>22</v>
      </c>
      <c r="D370" s="1" t="s">
        <v>8</v>
      </c>
      <c r="E370" s="1">
        <v>135198.36535960741</v>
      </c>
      <c r="F370" s="1">
        <v>371117.04992717889</v>
      </c>
      <c r="G370" s="1">
        <v>1056907.3305530162</v>
      </c>
      <c r="H370" s="1">
        <v>2259088.567103825</v>
      </c>
      <c r="I370" s="1">
        <v>1968071.4131710702</v>
      </c>
    </row>
    <row r="371" spans="1:9" x14ac:dyDescent="0.15">
      <c r="A371" s="1">
        <v>16</v>
      </c>
      <c r="B371" s="1" t="s">
        <v>109</v>
      </c>
      <c r="C371" s="1">
        <v>23</v>
      </c>
      <c r="D371" s="1" t="s">
        <v>29</v>
      </c>
      <c r="E371" s="1">
        <v>203216.35979766631</v>
      </c>
      <c r="F371" s="1">
        <v>332996.72999126348</v>
      </c>
      <c r="G371" s="1">
        <v>611787.43386958283</v>
      </c>
      <c r="H371" s="1">
        <v>1183429.3986466194</v>
      </c>
      <c r="I371" s="1">
        <v>1273414.5590696852</v>
      </c>
    </row>
    <row r="372" spans="1:9" x14ac:dyDescent="0.15">
      <c r="A372" s="1">
        <v>17</v>
      </c>
      <c r="B372" s="1" t="s">
        <v>113</v>
      </c>
      <c r="C372" s="1">
        <v>1</v>
      </c>
      <c r="D372" s="1" t="s">
        <v>9</v>
      </c>
      <c r="E372" s="1">
        <v>555583.85601989739</v>
      </c>
      <c r="F372" s="1">
        <v>706740.7535047112</v>
      </c>
      <c r="G372" s="1">
        <v>883586.33805273927</v>
      </c>
      <c r="H372" s="1">
        <v>1097521.0113977168</v>
      </c>
      <c r="I372" s="1">
        <v>1022448.2146975397</v>
      </c>
    </row>
    <row r="373" spans="1:9" x14ac:dyDescent="0.15">
      <c r="A373" s="1">
        <v>17</v>
      </c>
      <c r="B373" s="1" t="s">
        <v>113</v>
      </c>
      <c r="C373" s="1">
        <v>2</v>
      </c>
      <c r="D373" s="1" t="s">
        <v>10</v>
      </c>
      <c r="E373" s="1">
        <v>2084.2781917423044</v>
      </c>
      <c r="F373" s="1">
        <v>9692.6898991306225</v>
      </c>
      <c r="G373" s="1">
        <v>12968.212493768229</v>
      </c>
      <c r="H373" s="1">
        <v>14861.75900164132</v>
      </c>
      <c r="I373" s="1">
        <v>14924.135834081268</v>
      </c>
    </row>
    <row r="374" spans="1:9" x14ac:dyDescent="0.15">
      <c r="A374" s="1">
        <v>17</v>
      </c>
      <c r="B374" s="1" t="s">
        <v>114</v>
      </c>
      <c r="C374" s="1">
        <v>3</v>
      </c>
      <c r="D374" s="1" t="s">
        <v>17</v>
      </c>
      <c r="E374" s="1">
        <v>17742.427953455015</v>
      </c>
      <c r="F374" s="1">
        <v>37537.098360691467</v>
      </c>
      <c r="G374" s="1">
        <v>71643.498806937496</v>
      </c>
      <c r="H374" s="1">
        <v>148488.58006299069</v>
      </c>
      <c r="I374" s="1">
        <v>117346.5803559169</v>
      </c>
    </row>
    <row r="375" spans="1:9" x14ac:dyDescent="0.15">
      <c r="A375" s="1">
        <v>17</v>
      </c>
      <c r="B375" s="1" t="s">
        <v>114</v>
      </c>
      <c r="C375" s="1">
        <v>4</v>
      </c>
      <c r="D375" s="1" t="s">
        <v>18</v>
      </c>
      <c r="E375" s="1">
        <v>194321.95805128946</v>
      </c>
      <c r="F375" s="1">
        <v>309498.52670729614</v>
      </c>
      <c r="G375" s="1">
        <v>343318.68943153543</v>
      </c>
      <c r="H375" s="1">
        <v>445657.82923264563</v>
      </c>
      <c r="I375" s="1">
        <v>376467.03537492797</v>
      </c>
    </row>
    <row r="376" spans="1:9" x14ac:dyDescent="0.15">
      <c r="A376" s="1">
        <v>17</v>
      </c>
      <c r="B376" s="1" t="s">
        <v>114</v>
      </c>
      <c r="C376" s="1">
        <v>5</v>
      </c>
      <c r="D376" s="1" t="s">
        <v>19</v>
      </c>
      <c r="E376" s="1">
        <v>6883.6714666728167</v>
      </c>
      <c r="F376" s="1">
        <v>9447.1552167272494</v>
      </c>
      <c r="G376" s="1">
        <v>18883.296689613009</v>
      </c>
      <c r="H376" s="1">
        <v>18838.410766190998</v>
      </c>
      <c r="I376" s="1">
        <v>17995.111905784506</v>
      </c>
    </row>
    <row r="377" spans="1:9" x14ac:dyDescent="0.15">
      <c r="A377" s="1">
        <v>17</v>
      </c>
      <c r="B377" s="1" t="s">
        <v>114</v>
      </c>
      <c r="C377" s="1">
        <v>6</v>
      </c>
      <c r="D377" s="1" t="s">
        <v>3</v>
      </c>
      <c r="E377" s="1">
        <v>3358.3263214200729</v>
      </c>
      <c r="F377" s="1">
        <v>36754.21477628751</v>
      </c>
      <c r="G377" s="1">
        <v>55516.023825272991</v>
      </c>
      <c r="H377" s="1">
        <v>88096.486472242032</v>
      </c>
      <c r="I377" s="1">
        <v>93908.696764380889</v>
      </c>
    </row>
    <row r="378" spans="1:9" x14ac:dyDescent="0.15">
      <c r="A378" s="1">
        <v>17</v>
      </c>
      <c r="B378" s="1" t="s">
        <v>114</v>
      </c>
      <c r="C378" s="1">
        <v>7</v>
      </c>
      <c r="D378" s="1" t="s">
        <v>20</v>
      </c>
      <c r="E378" s="1">
        <v>2987.5829157620865</v>
      </c>
      <c r="F378" s="1">
        <v>10869.857179075083</v>
      </c>
      <c r="G378" s="1">
        <v>8856.2329207876228</v>
      </c>
      <c r="H378" s="1">
        <v>30011.646011062312</v>
      </c>
      <c r="I378" s="1">
        <v>22833.291852748287</v>
      </c>
    </row>
    <row r="379" spans="1:9" x14ac:dyDescent="0.15">
      <c r="A379" s="1">
        <v>17</v>
      </c>
      <c r="B379" s="1" t="s">
        <v>114</v>
      </c>
      <c r="C379" s="1">
        <v>8</v>
      </c>
      <c r="D379" s="1" t="s">
        <v>21</v>
      </c>
      <c r="E379" s="1">
        <v>39174.57412842536</v>
      </c>
      <c r="F379" s="1">
        <v>39589.156601775663</v>
      </c>
      <c r="G379" s="1">
        <v>40863.562549969203</v>
      </c>
      <c r="H379" s="1">
        <v>38260.618879464309</v>
      </c>
      <c r="I379" s="1">
        <v>32222.514221611575</v>
      </c>
    </row>
    <row r="380" spans="1:9" x14ac:dyDescent="0.15">
      <c r="A380" s="1">
        <v>17</v>
      </c>
      <c r="B380" s="1" t="s">
        <v>114</v>
      </c>
      <c r="C380" s="1">
        <v>9</v>
      </c>
      <c r="D380" s="1" t="s">
        <v>22</v>
      </c>
      <c r="E380" s="1">
        <v>16863.587061424052</v>
      </c>
      <c r="F380" s="1">
        <v>22459.029418025555</v>
      </c>
      <c r="G380" s="1">
        <v>84522.916323223501</v>
      </c>
      <c r="H380" s="1">
        <v>77425.649773019919</v>
      </c>
      <c r="I380" s="1">
        <v>76989.614372229829</v>
      </c>
    </row>
    <row r="381" spans="1:9" x14ac:dyDescent="0.15">
      <c r="A381" s="1">
        <v>17</v>
      </c>
      <c r="B381" s="1" t="s">
        <v>114</v>
      </c>
      <c r="C381" s="1">
        <v>10</v>
      </c>
      <c r="D381" s="1" t="s">
        <v>23</v>
      </c>
      <c r="E381" s="1">
        <v>13693.683433718161</v>
      </c>
      <c r="F381" s="1">
        <v>18176.777333576811</v>
      </c>
      <c r="G381" s="1">
        <v>34970.84770632907</v>
      </c>
      <c r="H381" s="1">
        <v>53774.227542785731</v>
      </c>
      <c r="I381" s="1">
        <v>62690.175206244974</v>
      </c>
    </row>
    <row r="382" spans="1:9" x14ac:dyDescent="0.15">
      <c r="A382" s="1">
        <v>17</v>
      </c>
      <c r="B382" s="1" t="s">
        <v>114</v>
      </c>
      <c r="C382" s="1">
        <v>11</v>
      </c>
      <c r="D382" s="1" t="s">
        <v>24</v>
      </c>
      <c r="E382" s="1">
        <v>129758.97580603558</v>
      </c>
      <c r="F382" s="1">
        <v>167296.3791418102</v>
      </c>
      <c r="G382" s="1">
        <v>331038.70321395335</v>
      </c>
      <c r="H382" s="1">
        <v>394025.91738826031</v>
      </c>
      <c r="I382" s="1">
        <v>513841.12808230176</v>
      </c>
    </row>
    <row r="383" spans="1:9" x14ac:dyDescent="0.15">
      <c r="A383" s="1">
        <v>17</v>
      </c>
      <c r="B383" s="1" t="s">
        <v>114</v>
      </c>
      <c r="C383" s="1">
        <v>12</v>
      </c>
      <c r="D383" s="1" t="s">
        <v>25</v>
      </c>
      <c r="E383" s="1">
        <v>13938.990736404867</v>
      </c>
      <c r="F383" s="1">
        <v>24989.99856991044</v>
      </c>
      <c r="G383" s="1">
        <v>138107.05970739073</v>
      </c>
      <c r="H383" s="1">
        <v>524491.31652325217</v>
      </c>
      <c r="I383" s="1">
        <v>616878.45402418927</v>
      </c>
    </row>
    <row r="384" spans="1:9" x14ac:dyDescent="0.15">
      <c r="A384" s="1">
        <v>17</v>
      </c>
      <c r="B384" s="1" t="s">
        <v>114</v>
      </c>
      <c r="C384" s="1">
        <v>13</v>
      </c>
      <c r="D384" s="1" t="s">
        <v>26</v>
      </c>
      <c r="E384" s="1">
        <v>15635.984053261038</v>
      </c>
      <c r="F384" s="1">
        <v>17515.275268247984</v>
      </c>
      <c r="G384" s="1">
        <v>19542.833380990105</v>
      </c>
      <c r="H384" s="1">
        <v>33582.474406449655</v>
      </c>
      <c r="I384" s="1">
        <v>52998.051373801238</v>
      </c>
    </row>
    <row r="385" spans="1:9" x14ac:dyDescent="0.15">
      <c r="A385" s="1">
        <v>17</v>
      </c>
      <c r="B385" s="1" t="s">
        <v>114</v>
      </c>
      <c r="C385" s="1">
        <v>14</v>
      </c>
      <c r="D385" s="1" t="s">
        <v>27</v>
      </c>
      <c r="E385" s="1">
        <v>392.79036138307976</v>
      </c>
      <c r="F385" s="1">
        <v>225.95942829411365</v>
      </c>
      <c r="G385" s="1">
        <v>2129.4696256947891</v>
      </c>
      <c r="H385" s="1">
        <v>3995.4812369955107</v>
      </c>
      <c r="I385" s="1">
        <v>11031.373419448817</v>
      </c>
    </row>
    <row r="386" spans="1:9" x14ac:dyDescent="0.15">
      <c r="A386" s="1">
        <v>17</v>
      </c>
      <c r="B386" s="1" t="s">
        <v>114</v>
      </c>
      <c r="C386" s="1">
        <v>15</v>
      </c>
      <c r="D386" s="1" t="s">
        <v>28</v>
      </c>
      <c r="E386" s="1">
        <v>27071.78143605591</v>
      </c>
      <c r="F386" s="1">
        <v>70482.825578366363</v>
      </c>
      <c r="G386" s="1">
        <v>171331.14822935386</v>
      </c>
      <c r="H386" s="1">
        <v>266534.38283925923</v>
      </c>
      <c r="I386" s="1">
        <v>254963.32965775</v>
      </c>
    </row>
    <row r="387" spans="1:9" x14ac:dyDescent="0.15">
      <c r="A387" s="1">
        <v>17</v>
      </c>
      <c r="B387" s="1" t="s">
        <v>113</v>
      </c>
      <c r="C387" s="1">
        <v>16</v>
      </c>
      <c r="D387" s="1" t="s">
        <v>11</v>
      </c>
      <c r="E387" s="1">
        <v>63935.233467376725</v>
      </c>
      <c r="F387" s="1">
        <v>124142.46490312625</v>
      </c>
      <c r="G387" s="1">
        <v>197662.71691379201</v>
      </c>
      <c r="H387" s="1">
        <v>275708.04689886846</v>
      </c>
      <c r="I387" s="1">
        <v>235463.42610468616</v>
      </c>
    </row>
    <row r="388" spans="1:9" x14ac:dyDescent="0.15">
      <c r="A388" s="1">
        <v>17</v>
      </c>
      <c r="B388" s="1" t="s">
        <v>113</v>
      </c>
      <c r="C388" s="1">
        <v>17</v>
      </c>
      <c r="D388" s="1" t="s">
        <v>12</v>
      </c>
      <c r="E388" s="1">
        <v>74976.747951837082</v>
      </c>
      <c r="F388" s="1">
        <v>562061.56626951892</v>
      </c>
      <c r="G388" s="1">
        <v>847154.14493143279</v>
      </c>
      <c r="H388" s="1">
        <v>1498363.8719065315</v>
      </c>
      <c r="I388" s="1">
        <v>1582945.026574112</v>
      </c>
    </row>
    <row r="389" spans="1:9" x14ac:dyDescent="0.15">
      <c r="A389" s="1">
        <v>17</v>
      </c>
      <c r="B389" s="1" t="s">
        <v>113</v>
      </c>
      <c r="C389" s="1">
        <v>18</v>
      </c>
      <c r="D389" s="1" t="s">
        <v>13</v>
      </c>
      <c r="E389" s="1">
        <v>115115.76273087415</v>
      </c>
      <c r="F389" s="1">
        <v>380716.4994873894</v>
      </c>
      <c r="G389" s="1">
        <v>600056.72307594365</v>
      </c>
      <c r="H389" s="1">
        <v>674077.55623091874</v>
      </c>
      <c r="I389" s="1">
        <v>543277.24003324762</v>
      </c>
    </row>
    <row r="390" spans="1:9" x14ac:dyDescent="0.15">
      <c r="A390" s="1">
        <v>17</v>
      </c>
      <c r="B390" s="1" t="s">
        <v>113</v>
      </c>
      <c r="C390" s="1">
        <v>19</v>
      </c>
      <c r="D390" s="1" t="s">
        <v>14</v>
      </c>
      <c r="E390" s="1">
        <v>33471.750885531001</v>
      </c>
      <c r="F390" s="1">
        <v>41304.690083275869</v>
      </c>
      <c r="G390" s="1">
        <v>66857.915359602077</v>
      </c>
      <c r="H390" s="1">
        <v>108179.92935165649</v>
      </c>
      <c r="I390" s="1">
        <v>144975.10793479317</v>
      </c>
    </row>
    <row r="391" spans="1:9" x14ac:dyDescent="0.15">
      <c r="A391" s="1">
        <v>17</v>
      </c>
      <c r="B391" s="1" t="s">
        <v>113</v>
      </c>
      <c r="C391" s="1">
        <v>20</v>
      </c>
      <c r="D391" s="1" t="s">
        <v>15</v>
      </c>
      <c r="E391" s="1">
        <v>26789.475601742681</v>
      </c>
      <c r="F391" s="1">
        <v>168148.33391905765</v>
      </c>
      <c r="G391" s="1">
        <v>560831.56500796473</v>
      </c>
      <c r="H391" s="1">
        <v>777693.83863055613</v>
      </c>
      <c r="I391" s="1">
        <v>826209.16733139055</v>
      </c>
    </row>
    <row r="392" spans="1:9" x14ac:dyDescent="0.15">
      <c r="A392" s="1">
        <v>17</v>
      </c>
      <c r="B392" s="1" t="s">
        <v>113</v>
      </c>
      <c r="C392" s="1">
        <v>21</v>
      </c>
      <c r="D392" s="1" t="s">
        <v>16</v>
      </c>
      <c r="E392" s="1">
        <v>321301.72436916578</v>
      </c>
      <c r="F392" s="1">
        <v>595943.48608067934</v>
      </c>
      <c r="G392" s="1">
        <v>999996.5965243543</v>
      </c>
      <c r="H392" s="1">
        <v>2113766.9418826276</v>
      </c>
      <c r="I392" s="1">
        <v>1817953.7914710145</v>
      </c>
    </row>
    <row r="393" spans="1:9" x14ac:dyDescent="0.15">
      <c r="A393" s="1">
        <v>17</v>
      </c>
      <c r="B393" s="1" t="s">
        <v>112</v>
      </c>
      <c r="C393" s="1">
        <v>22</v>
      </c>
      <c r="D393" s="1" t="s">
        <v>8</v>
      </c>
      <c r="E393" s="1">
        <v>158091.9676732964</v>
      </c>
      <c r="F393" s="1">
        <v>643843.49596928922</v>
      </c>
      <c r="G393" s="1">
        <v>1546053.9691656542</v>
      </c>
      <c r="H393" s="1">
        <v>2247524.2312319423</v>
      </c>
      <c r="I393" s="1">
        <v>2160470.6111378055</v>
      </c>
    </row>
    <row r="394" spans="1:9" x14ac:dyDescent="0.15">
      <c r="A394" s="1">
        <v>17</v>
      </c>
      <c r="B394" s="1" t="s">
        <v>112</v>
      </c>
      <c r="C394" s="1">
        <v>23</v>
      </c>
      <c r="D394" s="1" t="s">
        <v>29</v>
      </c>
      <c r="E394" s="1">
        <v>217522.10503279688</v>
      </c>
      <c r="F394" s="1">
        <v>417511.37859231036</v>
      </c>
      <c r="G394" s="1">
        <v>650196.11854676041</v>
      </c>
      <c r="H394" s="1">
        <v>1306275.2142442751</v>
      </c>
      <c r="I394" s="1">
        <v>1607364.6998300946</v>
      </c>
    </row>
    <row r="395" spans="1:9" x14ac:dyDescent="0.15">
      <c r="A395" s="1">
        <v>18</v>
      </c>
      <c r="B395" s="1" t="s">
        <v>116</v>
      </c>
      <c r="C395" s="1">
        <v>1</v>
      </c>
      <c r="D395" s="1" t="s">
        <v>9</v>
      </c>
      <c r="E395" s="1">
        <v>363967.59332551941</v>
      </c>
      <c r="F395" s="1">
        <v>442489.46229416883</v>
      </c>
      <c r="G395" s="1">
        <v>676765.5469524475</v>
      </c>
      <c r="H395" s="1">
        <v>921028.63678156398</v>
      </c>
      <c r="I395" s="1">
        <v>976270.36843051994</v>
      </c>
    </row>
    <row r="396" spans="1:9" x14ac:dyDescent="0.15">
      <c r="A396" s="1">
        <v>18</v>
      </c>
      <c r="B396" s="1" t="s">
        <v>116</v>
      </c>
      <c r="C396" s="1">
        <v>2</v>
      </c>
      <c r="D396" s="1" t="s">
        <v>10</v>
      </c>
      <c r="E396" s="1">
        <v>2093.9104041374785</v>
      </c>
      <c r="F396" s="1">
        <v>9948.572864158059</v>
      </c>
      <c r="G396" s="1">
        <v>9338.8288962276474</v>
      </c>
      <c r="H396" s="1">
        <v>9067.0289258982084</v>
      </c>
      <c r="I396" s="1">
        <v>7701.1922079068172</v>
      </c>
    </row>
    <row r="397" spans="1:9" x14ac:dyDescent="0.15">
      <c r="A397" s="1">
        <v>18</v>
      </c>
      <c r="B397" s="1" t="s">
        <v>117</v>
      </c>
      <c r="C397" s="1">
        <v>3</v>
      </c>
      <c r="D397" s="1" t="s">
        <v>17</v>
      </c>
      <c r="E397" s="1">
        <v>8225.3196187406429</v>
      </c>
      <c r="F397" s="1">
        <v>23250.76064552334</v>
      </c>
      <c r="G397" s="1">
        <v>34169.926936633659</v>
      </c>
      <c r="H397" s="1">
        <v>45978.442018510548</v>
      </c>
      <c r="I397" s="1">
        <v>37910.330989542599</v>
      </c>
    </row>
    <row r="398" spans="1:9" x14ac:dyDescent="0.15">
      <c r="A398" s="1">
        <v>18</v>
      </c>
      <c r="B398" s="1" t="s">
        <v>117</v>
      </c>
      <c r="C398" s="1">
        <v>4</v>
      </c>
      <c r="D398" s="1" t="s">
        <v>18</v>
      </c>
      <c r="E398" s="1">
        <v>211861.02992864646</v>
      </c>
      <c r="F398" s="1">
        <v>306837.72066151747</v>
      </c>
      <c r="G398" s="1">
        <v>354641.46025379212</v>
      </c>
      <c r="H398" s="1">
        <v>446410.85801584879</v>
      </c>
      <c r="I398" s="1">
        <v>381155.50620455609</v>
      </c>
    </row>
    <row r="399" spans="1:9" x14ac:dyDescent="0.15">
      <c r="A399" s="1">
        <v>18</v>
      </c>
      <c r="B399" s="1" t="s">
        <v>117</v>
      </c>
      <c r="C399" s="1">
        <v>5</v>
      </c>
      <c r="D399" s="1" t="s">
        <v>19</v>
      </c>
      <c r="E399" s="1">
        <v>13556.668713897905</v>
      </c>
      <c r="F399" s="1">
        <v>23476.873613459822</v>
      </c>
      <c r="G399" s="1">
        <v>30435.431564675579</v>
      </c>
      <c r="H399" s="1">
        <v>59882.994183048802</v>
      </c>
      <c r="I399" s="1">
        <v>49139.312491450059</v>
      </c>
    </row>
    <row r="400" spans="1:9" x14ac:dyDescent="0.15">
      <c r="A400" s="1">
        <v>18</v>
      </c>
      <c r="B400" s="1" t="s">
        <v>117</v>
      </c>
      <c r="C400" s="1">
        <v>6</v>
      </c>
      <c r="D400" s="1" t="s">
        <v>3</v>
      </c>
      <c r="E400" s="1">
        <v>82712.051955667281</v>
      </c>
      <c r="F400" s="1">
        <v>108689.16826744362</v>
      </c>
      <c r="G400" s="1">
        <v>143659.40541530022</v>
      </c>
      <c r="H400" s="1">
        <v>232653.69962025824</v>
      </c>
      <c r="I400" s="1">
        <v>239360.23247893323</v>
      </c>
    </row>
    <row r="401" spans="1:9" x14ac:dyDescent="0.15">
      <c r="A401" s="1">
        <v>18</v>
      </c>
      <c r="B401" s="1" t="s">
        <v>117</v>
      </c>
      <c r="C401" s="1">
        <v>7</v>
      </c>
      <c r="D401" s="1" t="s">
        <v>20</v>
      </c>
      <c r="E401" s="1">
        <v>1174.6009263134372</v>
      </c>
      <c r="F401" s="1">
        <v>552.2366250471855</v>
      </c>
      <c r="G401" s="1">
        <v>469.39699919340899</v>
      </c>
      <c r="H401" s="1">
        <v>953.94535366276955</v>
      </c>
      <c r="I401" s="1">
        <v>493.48417060596211</v>
      </c>
    </row>
    <row r="402" spans="1:9" x14ac:dyDescent="0.15">
      <c r="A402" s="1">
        <v>18</v>
      </c>
      <c r="B402" s="1" t="s">
        <v>117</v>
      </c>
      <c r="C402" s="1">
        <v>8</v>
      </c>
      <c r="D402" s="1" t="s">
        <v>21</v>
      </c>
      <c r="E402" s="1">
        <v>32308.655143622764</v>
      </c>
      <c r="F402" s="1">
        <v>40725.704743174676</v>
      </c>
      <c r="G402" s="1">
        <v>46970.939067449755</v>
      </c>
      <c r="H402" s="1">
        <v>66674.872737628306</v>
      </c>
      <c r="I402" s="1">
        <v>83157.084226036313</v>
      </c>
    </row>
    <row r="403" spans="1:9" x14ac:dyDescent="0.15">
      <c r="A403" s="1">
        <v>18</v>
      </c>
      <c r="B403" s="1" t="s">
        <v>117</v>
      </c>
      <c r="C403" s="1">
        <v>9</v>
      </c>
      <c r="D403" s="1" t="s">
        <v>22</v>
      </c>
      <c r="E403" s="1">
        <v>6355.6626413424665</v>
      </c>
      <c r="F403" s="1">
        <v>11726.822335617317</v>
      </c>
      <c r="G403" s="1">
        <v>118716.49175107201</v>
      </c>
      <c r="H403" s="1">
        <v>102477.0405877982</v>
      </c>
      <c r="I403" s="1">
        <v>129367.65442872212</v>
      </c>
    </row>
    <row r="404" spans="1:9" x14ac:dyDescent="0.15">
      <c r="A404" s="1">
        <v>18</v>
      </c>
      <c r="B404" s="1" t="s">
        <v>117</v>
      </c>
      <c r="C404" s="1">
        <v>10</v>
      </c>
      <c r="D404" s="1" t="s">
        <v>23</v>
      </c>
      <c r="E404" s="1">
        <v>7010.0621029096646</v>
      </c>
      <c r="F404" s="1">
        <v>9741.0489177214677</v>
      </c>
      <c r="G404" s="1">
        <v>25380.530590632057</v>
      </c>
      <c r="H404" s="1">
        <v>35749.815959960055</v>
      </c>
      <c r="I404" s="1">
        <v>34269.793835099277</v>
      </c>
    </row>
    <row r="405" spans="1:9" x14ac:dyDescent="0.15">
      <c r="A405" s="1">
        <v>18</v>
      </c>
      <c r="B405" s="1" t="s">
        <v>117</v>
      </c>
      <c r="C405" s="1">
        <v>11</v>
      </c>
      <c r="D405" s="1" t="s">
        <v>24</v>
      </c>
      <c r="E405" s="1">
        <v>18712.603022542349</v>
      </c>
      <c r="F405" s="1">
        <v>22830.978854995617</v>
      </c>
      <c r="G405" s="1">
        <v>46342.797836485843</v>
      </c>
      <c r="H405" s="1">
        <v>54352.093143226972</v>
      </c>
      <c r="I405" s="1">
        <v>69662.997326323632</v>
      </c>
    </row>
    <row r="406" spans="1:9" x14ac:dyDescent="0.15">
      <c r="A406" s="1">
        <v>18</v>
      </c>
      <c r="B406" s="1" t="s">
        <v>117</v>
      </c>
      <c r="C406" s="1">
        <v>12</v>
      </c>
      <c r="D406" s="1" t="s">
        <v>25</v>
      </c>
      <c r="E406" s="1">
        <v>33176.704213215678</v>
      </c>
      <c r="F406" s="1">
        <v>65395.218279974601</v>
      </c>
      <c r="G406" s="1">
        <v>218229.73243119201</v>
      </c>
      <c r="H406" s="1">
        <v>379964.64887109422</v>
      </c>
      <c r="I406" s="1">
        <v>461384.4554282052</v>
      </c>
    </row>
    <row r="407" spans="1:9" x14ac:dyDescent="0.15">
      <c r="A407" s="1">
        <v>18</v>
      </c>
      <c r="B407" s="1" t="s">
        <v>117</v>
      </c>
      <c r="C407" s="1">
        <v>13</v>
      </c>
      <c r="D407" s="1" t="s">
        <v>26</v>
      </c>
      <c r="E407" s="1">
        <v>1036.0519372151366</v>
      </c>
      <c r="F407" s="1">
        <v>2076.9915619756644</v>
      </c>
      <c r="G407" s="1">
        <v>23797.359891203665</v>
      </c>
      <c r="H407" s="1">
        <v>62048.958521181441</v>
      </c>
      <c r="I407" s="1">
        <v>94722.09815782262</v>
      </c>
    </row>
    <row r="408" spans="1:9" x14ac:dyDescent="0.15">
      <c r="A408" s="1">
        <v>18</v>
      </c>
      <c r="B408" s="1" t="s">
        <v>117</v>
      </c>
      <c r="C408" s="1">
        <v>14</v>
      </c>
      <c r="D408" s="1" t="s">
        <v>27</v>
      </c>
      <c r="E408" s="1">
        <v>11599.972949667359</v>
      </c>
      <c r="F408" s="1">
        <v>22191.125207375189</v>
      </c>
      <c r="G408" s="1">
        <v>42433.13461913768</v>
      </c>
      <c r="H408" s="1">
        <v>53298.827603337028</v>
      </c>
      <c r="I408" s="1">
        <v>57384.206509166092</v>
      </c>
    </row>
    <row r="409" spans="1:9" x14ac:dyDescent="0.15">
      <c r="A409" s="1">
        <v>18</v>
      </c>
      <c r="B409" s="1" t="s">
        <v>117</v>
      </c>
      <c r="C409" s="1">
        <v>15</v>
      </c>
      <c r="D409" s="1" t="s">
        <v>28</v>
      </c>
      <c r="E409" s="1">
        <v>26034.427453621869</v>
      </c>
      <c r="F409" s="1">
        <v>67640.253311293884</v>
      </c>
      <c r="G409" s="1">
        <v>201300.88673781839</v>
      </c>
      <c r="H409" s="1">
        <v>178841.00539418333</v>
      </c>
      <c r="I409" s="1">
        <v>209730.86775495039</v>
      </c>
    </row>
    <row r="410" spans="1:9" x14ac:dyDescent="0.15">
      <c r="A410" s="1">
        <v>18</v>
      </c>
      <c r="B410" s="1" t="s">
        <v>116</v>
      </c>
      <c r="C410" s="1">
        <v>16</v>
      </c>
      <c r="D410" s="1" t="s">
        <v>11</v>
      </c>
      <c r="E410" s="1">
        <v>47721.0622531306</v>
      </c>
      <c r="F410" s="1">
        <v>77397.646084214779</v>
      </c>
      <c r="G410" s="1">
        <v>122945.54489710079</v>
      </c>
      <c r="H410" s="1">
        <v>182978.3670123842</v>
      </c>
      <c r="I410" s="1">
        <v>170157.59503643421</v>
      </c>
    </row>
    <row r="411" spans="1:9" x14ac:dyDescent="0.15">
      <c r="A411" s="1">
        <v>18</v>
      </c>
      <c r="B411" s="1" t="s">
        <v>116</v>
      </c>
      <c r="C411" s="1">
        <v>17</v>
      </c>
      <c r="D411" s="1" t="s">
        <v>12</v>
      </c>
      <c r="E411" s="1">
        <v>700725.1386834234</v>
      </c>
      <c r="F411" s="1">
        <v>1635580.5480374971</v>
      </c>
      <c r="G411" s="1">
        <v>2342381.6921418197</v>
      </c>
      <c r="H411" s="1">
        <v>2155297.8281214419</v>
      </c>
      <c r="I411" s="1">
        <v>1723068.0824517794</v>
      </c>
    </row>
    <row r="412" spans="1:9" x14ac:dyDescent="0.15">
      <c r="A412" s="1">
        <v>18</v>
      </c>
      <c r="B412" s="1" t="s">
        <v>118</v>
      </c>
      <c r="C412" s="1">
        <v>18</v>
      </c>
      <c r="D412" s="1" t="s">
        <v>13</v>
      </c>
      <c r="E412" s="1">
        <v>72042.601018325935</v>
      </c>
      <c r="F412" s="1">
        <v>337473.08455882419</v>
      </c>
      <c r="G412" s="1">
        <v>426611.08382826298</v>
      </c>
      <c r="H412" s="1">
        <v>425018.3493884682</v>
      </c>
      <c r="I412" s="1">
        <v>328663.77910192223</v>
      </c>
    </row>
    <row r="413" spans="1:9" x14ac:dyDescent="0.15">
      <c r="A413" s="1">
        <v>18</v>
      </c>
      <c r="B413" s="1" t="s">
        <v>116</v>
      </c>
      <c r="C413" s="1">
        <v>19</v>
      </c>
      <c r="D413" s="1" t="s">
        <v>14</v>
      </c>
      <c r="E413" s="1">
        <v>25554.009943971723</v>
      </c>
      <c r="F413" s="1">
        <v>43753.110886062008</v>
      </c>
      <c r="G413" s="1">
        <v>54055.973209738244</v>
      </c>
      <c r="H413" s="1">
        <v>93540.204856379612</v>
      </c>
      <c r="I413" s="1">
        <v>84597.077064126017</v>
      </c>
    </row>
    <row r="414" spans="1:9" x14ac:dyDescent="0.15">
      <c r="A414" s="1">
        <v>18</v>
      </c>
      <c r="B414" s="1" t="s">
        <v>116</v>
      </c>
      <c r="C414" s="1">
        <v>20</v>
      </c>
      <c r="D414" s="1" t="s">
        <v>15</v>
      </c>
      <c r="E414" s="1">
        <v>19168.185688020552</v>
      </c>
      <c r="F414" s="1">
        <v>106875.04293985535</v>
      </c>
      <c r="G414" s="1">
        <v>305748.44036044693</v>
      </c>
      <c r="H414" s="1">
        <v>440507.331342677</v>
      </c>
      <c r="I414" s="1">
        <v>444552.6502522587</v>
      </c>
    </row>
    <row r="415" spans="1:9" x14ac:dyDescent="0.15">
      <c r="A415" s="1">
        <v>18</v>
      </c>
      <c r="B415" s="1" t="s">
        <v>116</v>
      </c>
      <c r="C415" s="1">
        <v>21</v>
      </c>
      <c r="D415" s="1" t="s">
        <v>16</v>
      </c>
      <c r="E415" s="1">
        <v>227389.08356281155</v>
      </c>
      <c r="F415" s="1">
        <v>943356.68834059115</v>
      </c>
      <c r="G415" s="1">
        <v>1596819.6486714166</v>
      </c>
      <c r="H415" s="1">
        <v>1889746.8889580918</v>
      </c>
      <c r="I415" s="1">
        <v>1608071.6685661299</v>
      </c>
    </row>
    <row r="416" spans="1:9" x14ac:dyDescent="0.15">
      <c r="A416" s="1">
        <v>18</v>
      </c>
      <c r="B416" s="1" t="s">
        <v>115</v>
      </c>
      <c r="C416" s="1">
        <v>22</v>
      </c>
      <c r="D416" s="1" t="s">
        <v>8</v>
      </c>
      <c r="E416" s="1">
        <v>97377.419237111739</v>
      </c>
      <c r="F416" s="1">
        <v>336370.68614955142</v>
      </c>
      <c r="G416" s="1">
        <v>850819.12275328336</v>
      </c>
      <c r="H416" s="1">
        <v>1359870.8304719536</v>
      </c>
      <c r="I416" s="1">
        <v>1507353.1893307439</v>
      </c>
    </row>
    <row r="417" spans="1:9" x14ac:dyDescent="0.15">
      <c r="A417" s="1">
        <v>18</v>
      </c>
      <c r="B417" s="1" t="s">
        <v>115</v>
      </c>
      <c r="C417" s="1">
        <v>23</v>
      </c>
      <c r="D417" s="1" t="s">
        <v>29</v>
      </c>
      <c r="E417" s="1">
        <v>147823.08463867067</v>
      </c>
      <c r="F417" s="1">
        <v>301753.7679721975</v>
      </c>
      <c r="G417" s="1">
        <v>533868.13104528794</v>
      </c>
      <c r="H417" s="1">
        <v>933295.95674504165</v>
      </c>
      <c r="I417" s="1">
        <v>1056210.4666366803</v>
      </c>
    </row>
    <row r="418" spans="1:9" x14ac:dyDescent="0.15">
      <c r="A418" s="1">
        <v>19</v>
      </c>
      <c r="B418" s="1" t="s">
        <v>120</v>
      </c>
      <c r="C418" s="1">
        <v>1</v>
      </c>
      <c r="D418" s="1" t="s">
        <v>9</v>
      </c>
      <c r="E418" s="1">
        <v>388797.13585259422</v>
      </c>
      <c r="F418" s="1">
        <v>313950.99893233611</v>
      </c>
      <c r="G418" s="1">
        <v>319434.76704127813</v>
      </c>
      <c r="H418" s="1">
        <v>405998.15350371331</v>
      </c>
      <c r="I418" s="1">
        <v>416979.62752959901</v>
      </c>
    </row>
    <row r="419" spans="1:9" x14ac:dyDescent="0.15">
      <c r="A419" s="1">
        <v>19</v>
      </c>
      <c r="B419" s="1" t="s">
        <v>120</v>
      </c>
      <c r="C419" s="1">
        <v>2</v>
      </c>
      <c r="D419" s="1" t="s">
        <v>10</v>
      </c>
      <c r="E419" s="1">
        <v>8987.5494560223997</v>
      </c>
      <c r="F419" s="1">
        <v>9805.1413586991894</v>
      </c>
      <c r="G419" s="1">
        <v>10935.26305795338</v>
      </c>
      <c r="H419" s="1">
        <v>13913.360443717951</v>
      </c>
      <c r="I419" s="1">
        <v>11925.141228777036</v>
      </c>
    </row>
    <row r="420" spans="1:9" x14ac:dyDescent="0.15">
      <c r="A420" s="1">
        <v>19</v>
      </c>
      <c r="B420" s="1" t="s">
        <v>121</v>
      </c>
      <c r="C420" s="1">
        <v>3</v>
      </c>
      <c r="D420" s="1" t="s">
        <v>17</v>
      </c>
      <c r="E420" s="1">
        <v>25387.948706665917</v>
      </c>
      <c r="F420" s="1">
        <v>43969.218020361084</v>
      </c>
      <c r="G420" s="1">
        <v>112648.58998777866</v>
      </c>
      <c r="H420" s="1">
        <v>226262.69206788021</v>
      </c>
      <c r="I420" s="1">
        <v>262023.13917251359</v>
      </c>
    </row>
    <row r="421" spans="1:9" x14ac:dyDescent="0.15">
      <c r="A421" s="1">
        <v>19</v>
      </c>
      <c r="B421" s="1" t="s">
        <v>121</v>
      </c>
      <c r="C421" s="1">
        <v>4</v>
      </c>
      <c r="D421" s="1" t="s">
        <v>18</v>
      </c>
      <c r="E421" s="1">
        <v>29216.256102222836</v>
      </c>
      <c r="F421" s="1">
        <v>41594.583670424778</v>
      </c>
      <c r="G421" s="1">
        <v>58097.869117905619</v>
      </c>
      <c r="H421" s="1">
        <v>81192.191980139294</v>
      </c>
      <c r="I421" s="1">
        <v>83583.952208281276</v>
      </c>
    </row>
    <row r="422" spans="1:9" x14ac:dyDescent="0.15">
      <c r="A422" s="1">
        <v>19</v>
      </c>
      <c r="B422" s="1" t="s">
        <v>121</v>
      </c>
      <c r="C422" s="1">
        <v>5</v>
      </c>
      <c r="D422" s="1" t="s">
        <v>19</v>
      </c>
      <c r="E422" s="1">
        <v>3404.446879980595</v>
      </c>
      <c r="F422" s="1">
        <v>6251.3264014948873</v>
      </c>
      <c r="G422" s="1">
        <v>11753.361159926741</v>
      </c>
      <c r="H422" s="1">
        <v>19028.525422291146</v>
      </c>
      <c r="I422" s="1">
        <v>17044.283568598403</v>
      </c>
    </row>
    <row r="423" spans="1:9" x14ac:dyDescent="0.15">
      <c r="A423" s="1">
        <v>19</v>
      </c>
      <c r="B423" s="1" t="s">
        <v>121</v>
      </c>
      <c r="C423" s="1">
        <v>6</v>
      </c>
      <c r="D423" s="1" t="s">
        <v>3</v>
      </c>
      <c r="E423" s="1">
        <v>978.08816514096782</v>
      </c>
      <c r="F423" s="1">
        <v>2771.3024885655468</v>
      </c>
      <c r="G423" s="1">
        <v>18108.679335726851</v>
      </c>
      <c r="H423" s="1">
        <v>15132.033443675648</v>
      </c>
      <c r="I423" s="1">
        <v>76307.526861742183</v>
      </c>
    </row>
    <row r="424" spans="1:9" x14ac:dyDescent="0.15">
      <c r="A424" s="1">
        <v>19</v>
      </c>
      <c r="B424" s="1" t="s">
        <v>121</v>
      </c>
      <c r="C424" s="1">
        <v>7</v>
      </c>
      <c r="D424" s="1" t="s">
        <v>20</v>
      </c>
      <c r="E424" s="1">
        <v>2086.1865874012342</v>
      </c>
      <c r="F424" s="1">
        <v>980.81707108899229</v>
      </c>
      <c r="G424" s="1">
        <v>502.14015665052801</v>
      </c>
      <c r="H424" s="1">
        <v>267.80195286609808</v>
      </c>
      <c r="I424" s="1">
        <v>138.5362632035021</v>
      </c>
    </row>
    <row r="425" spans="1:9" x14ac:dyDescent="0.15">
      <c r="A425" s="1">
        <v>19</v>
      </c>
      <c r="B425" s="1" t="s">
        <v>121</v>
      </c>
      <c r="C425" s="1">
        <v>8</v>
      </c>
      <c r="D425" s="1" t="s">
        <v>21</v>
      </c>
      <c r="E425" s="1">
        <v>15447.635524173433</v>
      </c>
      <c r="F425" s="1">
        <v>19859.260079525811</v>
      </c>
      <c r="G425" s="1">
        <v>33331.636362244069</v>
      </c>
      <c r="H425" s="1">
        <v>25611.862087956852</v>
      </c>
      <c r="I425" s="1">
        <v>35524.00926269983</v>
      </c>
    </row>
    <row r="426" spans="1:9" x14ac:dyDescent="0.15">
      <c r="A426" s="1">
        <v>19</v>
      </c>
      <c r="B426" s="1" t="s">
        <v>121</v>
      </c>
      <c r="C426" s="1">
        <v>9</v>
      </c>
      <c r="D426" s="1" t="s">
        <v>22</v>
      </c>
      <c r="E426" s="1">
        <v>4630.565671422436</v>
      </c>
      <c r="F426" s="1">
        <v>10288.827840361722</v>
      </c>
      <c r="G426" s="1">
        <v>40651.063457917691</v>
      </c>
      <c r="H426" s="1">
        <v>43685.110501612697</v>
      </c>
      <c r="I426" s="1">
        <v>64266.941917622113</v>
      </c>
    </row>
    <row r="427" spans="1:9" x14ac:dyDescent="0.15">
      <c r="A427" s="1">
        <v>19</v>
      </c>
      <c r="B427" s="1" t="s">
        <v>121</v>
      </c>
      <c r="C427" s="1">
        <v>10</v>
      </c>
      <c r="D427" s="1" t="s">
        <v>23</v>
      </c>
      <c r="E427" s="1">
        <v>6972.2216828543396</v>
      </c>
      <c r="F427" s="1">
        <v>14611.791966166733</v>
      </c>
      <c r="G427" s="1">
        <v>28436.423843284854</v>
      </c>
      <c r="H427" s="1">
        <v>30421.345539552127</v>
      </c>
      <c r="I427" s="1">
        <v>29622.05639439325</v>
      </c>
    </row>
    <row r="428" spans="1:9" x14ac:dyDescent="0.15">
      <c r="A428" s="1">
        <v>19</v>
      </c>
      <c r="B428" s="1" t="s">
        <v>121</v>
      </c>
      <c r="C428" s="1">
        <v>11</v>
      </c>
      <c r="D428" s="1" t="s">
        <v>24</v>
      </c>
      <c r="E428" s="1">
        <v>15887.714853372441</v>
      </c>
      <c r="F428" s="1">
        <v>39707.144464753859</v>
      </c>
      <c r="G428" s="1">
        <v>197667.52313056958</v>
      </c>
      <c r="H428" s="1">
        <v>315005.20126342791</v>
      </c>
      <c r="I428" s="1">
        <v>339958.88372528204</v>
      </c>
    </row>
    <row r="429" spans="1:9" x14ac:dyDescent="0.15">
      <c r="A429" s="1">
        <v>19</v>
      </c>
      <c r="B429" s="1" t="s">
        <v>121</v>
      </c>
      <c r="C429" s="1">
        <v>12</v>
      </c>
      <c r="D429" s="1" t="s">
        <v>25</v>
      </c>
      <c r="E429" s="1">
        <v>13366.637847632146</v>
      </c>
      <c r="F429" s="1">
        <v>75075.308437310567</v>
      </c>
      <c r="G429" s="1">
        <v>472833.83951269905</v>
      </c>
      <c r="H429" s="1">
        <v>701824.10803645453</v>
      </c>
      <c r="I429" s="1">
        <v>694953.68153564865</v>
      </c>
    </row>
    <row r="430" spans="1:9" x14ac:dyDescent="0.15">
      <c r="A430" s="1">
        <v>19</v>
      </c>
      <c r="B430" s="1" t="s">
        <v>121</v>
      </c>
      <c r="C430" s="1">
        <v>13</v>
      </c>
      <c r="D430" s="1" t="s">
        <v>26</v>
      </c>
      <c r="E430" s="1">
        <v>5843.2078223674962</v>
      </c>
      <c r="F430" s="1">
        <v>29526.303602329379</v>
      </c>
      <c r="G430" s="1">
        <v>52239.444212086208</v>
      </c>
      <c r="H430" s="1">
        <v>72130.116948133116</v>
      </c>
      <c r="I430" s="1">
        <v>76827.27244556848</v>
      </c>
    </row>
    <row r="431" spans="1:9" x14ac:dyDescent="0.15">
      <c r="A431" s="1">
        <v>19</v>
      </c>
      <c r="B431" s="1" t="s">
        <v>121</v>
      </c>
      <c r="C431" s="1">
        <v>14</v>
      </c>
      <c r="D431" s="1" t="s">
        <v>27</v>
      </c>
      <c r="E431" s="1">
        <v>4238.8436182502883</v>
      </c>
      <c r="F431" s="1">
        <v>23246.969788247643</v>
      </c>
      <c r="G431" s="1">
        <v>66936.524907457147</v>
      </c>
      <c r="H431" s="1">
        <v>108325.69373179802</v>
      </c>
      <c r="I431" s="1">
        <v>123578.58586331822</v>
      </c>
    </row>
    <row r="432" spans="1:9" x14ac:dyDescent="0.15">
      <c r="A432" s="1">
        <v>19</v>
      </c>
      <c r="B432" s="1" t="s">
        <v>121</v>
      </c>
      <c r="C432" s="1">
        <v>15</v>
      </c>
      <c r="D432" s="1" t="s">
        <v>28</v>
      </c>
      <c r="E432" s="1">
        <v>39713.199546177617</v>
      </c>
      <c r="F432" s="1">
        <v>64830.412104362178</v>
      </c>
      <c r="G432" s="1">
        <v>151421.46315629638</v>
      </c>
      <c r="H432" s="1">
        <v>189069.0989240543</v>
      </c>
      <c r="I432" s="1">
        <v>174219.5914455085</v>
      </c>
    </row>
    <row r="433" spans="1:9" x14ac:dyDescent="0.15">
      <c r="A433" s="1">
        <v>19</v>
      </c>
      <c r="B433" s="1" t="s">
        <v>120</v>
      </c>
      <c r="C433" s="1">
        <v>16</v>
      </c>
      <c r="D433" s="1" t="s">
        <v>11</v>
      </c>
      <c r="E433" s="1">
        <v>97121.501313413959</v>
      </c>
      <c r="F433" s="1">
        <v>108548.84394997817</v>
      </c>
      <c r="G433" s="1">
        <v>164844.9829673371</v>
      </c>
      <c r="H433" s="1">
        <v>238098.11490952806</v>
      </c>
      <c r="I433" s="1">
        <v>199312.43244161716</v>
      </c>
    </row>
    <row r="434" spans="1:9" x14ac:dyDescent="0.15">
      <c r="A434" s="1">
        <v>19</v>
      </c>
      <c r="B434" s="1" t="s">
        <v>120</v>
      </c>
      <c r="C434" s="1">
        <v>17</v>
      </c>
      <c r="D434" s="1" t="s">
        <v>12</v>
      </c>
      <c r="E434" s="1">
        <v>84912.963397437357</v>
      </c>
      <c r="F434" s="1">
        <v>225361.72571513604</v>
      </c>
      <c r="G434" s="1">
        <v>398175.65720027662</v>
      </c>
      <c r="H434" s="1">
        <v>744398.81596471707</v>
      </c>
      <c r="I434" s="1">
        <v>795070.91851181292</v>
      </c>
    </row>
    <row r="435" spans="1:9" x14ac:dyDescent="0.15">
      <c r="A435" s="1">
        <v>19</v>
      </c>
      <c r="B435" s="1" t="s">
        <v>120</v>
      </c>
      <c r="C435" s="1">
        <v>18</v>
      </c>
      <c r="D435" s="1" t="s">
        <v>13</v>
      </c>
      <c r="E435" s="1">
        <v>80615.912169698931</v>
      </c>
      <c r="F435" s="1">
        <v>221528.48614691163</v>
      </c>
      <c r="G435" s="1">
        <v>354822.4812303143</v>
      </c>
      <c r="H435" s="1">
        <v>393490.67168292968</v>
      </c>
      <c r="I435" s="1">
        <v>370354.47508498258</v>
      </c>
    </row>
    <row r="436" spans="1:9" x14ac:dyDescent="0.15">
      <c r="A436" s="1">
        <v>19</v>
      </c>
      <c r="B436" s="1" t="s">
        <v>120</v>
      </c>
      <c r="C436" s="1">
        <v>19</v>
      </c>
      <c r="D436" s="1" t="s">
        <v>14</v>
      </c>
      <c r="E436" s="1">
        <v>41984.098654557209</v>
      </c>
      <c r="F436" s="1">
        <v>49294.389124349269</v>
      </c>
      <c r="G436" s="1">
        <v>83038.236901460346</v>
      </c>
      <c r="H436" s="1">
        <v>103712.67778353838</v>
      </c>
      <c r="I436" s="1">
        <v>122851.15539298944</v>
      </c>
    </row>
    <row r="437" spans="1:9" x14ac:dyDescent="0.15">
      <c r="A437" s="1">
        <v>19</v>
      </c>
      <c r="B437" s="1" t="s">
        <v>120</v>
      </c>
      <c r="C437" s="1">
        <v>20</v>
      </c>
      <c r="D437" s="1" t="s">
        <v>15</v>
      </c>
      <c r="E437" s="1">
        <v>22115.009294642892</v>
      </c>
      <c r="F437" s="1">
        <v>144397.25878226696</v>
      </c>
      <c r="G437" s="1">
        <v>454052.5776995233</v>
      </c>
      <c r="H437" s="1">
        <v>641760.41784888844</v>
      </c>
      <c r="I437" s="1">
        <v>606918.67133937392</v>
      </c>
    </row>
    <row r="438" spans="1:9" x14ac:dyDescent="0.15">
      <c r="A438" s="1">
        <v>19</v>
      </c>
      <c r="B438" s="1" t="s">
        <v>120</v>
      </c>
      <c r="C438" s="1">
        <v>21</v>
      </c>
      <c r="D438" s="1" t="s">
        <v>16</v>
      </c>
      <c r="E438" s="1">
        <v>102045.05731356239</v>
      </c>
      <c r="F438" s="1">
        <v>199468.14174074813</v>
      </c>
      <c r="G438" s="1">
        <v>385507.13721711334</v>
      </c>
      <c r="H438" s="1">
        <v>552841.87539272441</v>
      </c>
      <c r="I438" s="1">
        <v>746410.41485987185</v>
      </c>
    </row>
    <row r="439" spans="1:9" x14ac:dyDescent="0.15">
      <c r="A439" s="1">
        <v>19</v>
      </c>
      <c r="B439" s="1" t="s">
        <v>119</v>
      </c>
      <c r="C439" s="1">
        <v>22</v>
      </c>
      <c r="D439" s="1" t="s">
        <v>8</v>
      </c>
      <c r="E439" s="1">
        <v>129263.31685493118</v>
      </c>
      <c r="F439" s="1">
        <v>435072.12840422255</v>
      </c>
      <c r="G439" s="1">
        <v>1284530.7683543486</v>
      </c>
      <c r="H439" s="1">
        <v>2066937.8350856036</v>
      </c>
      <c r="I439" s="1">
        <v>1712517.663924284</v>
      </c>
    </row>
    <row r="440" spans="1:9" x14ac:dyDescent="0.15">
      <c r="A440" s="1">
        <v>19</v>
      </c>
      <c r="B440" s="1" t="s">
        <v>119</v>
      </c>
      <c r="C440" s="1">
        <v>23</v>
      </c>
      <c r="D440" s="1" t="s">
        <v>29</v>
      </c>
      <c r="E440" s="1">
        <v>120042.53749153949</v>
      </c>
      <c r="F440" s="1">
        <v>267395.72957654565</v>
      </c>
      <c r="G440" s="1">
        <v>466611.80972344032</v>
      </c>
      <c r="H440" s="1">
        <v>933803.61434089579</v>
      </c>
      <c r="I440" s="1">
        <v>1025533.8695731499</v>
      </c>
    </row>
    <row r="441" spans="1:9" x14ac:dyDescent="0.15">
      <c r="A441" s="1">
        <v>20</v>
      </c>
      <c r="B441" s="1" t="s">
        <v>123</v>
      </c>
      <c r="C441" s="1">
        <v>1</v>
      </c>
      <c r="D441" s="1" t="s">
        <v>9</v>
      </c>
      <c r="E441" s="1">
        <v>1025227.5666072913</v>
      </c>
      <c r="F441" s="1">
        <v>1385837.2349639176</v>
      </c>
      <c r="G441" s="1">
        <v>2183009.4641478518</v>
      </c>
      <c r="H441" s="1">
        <v>2940098.2703709556</v>
      </c>
      <c r="I441" s="1">
        <v>2871626.2057110243</v>
      </c>
    </row>
    <row r="442" spans="1:9" x14ac:dyDescent="0.15">
      <c r="A442" s="1">
        <v>20</v>
      </c>
      <c r="B442" s="1" t="s">
        <v>124</v>
      </c>
      <c r="C442" s="1">
        <v>2</v>
      </c>
      <c r="D442" s="1" t="s">
        <v>10</v>
      </c>
      <c r="E442" s="1">
        <v>13760.260226341874</v>
      </c>
      <c r="F442" s="1">
        <v>18494.741041291934</v>
      </c>
      <c r="G442" s="1">
        <v>28169.784189077367</v>
      </c>
      <c r="H442" s="1">
        <v>40833.038128855325</v>
      </c>
      <c r="I442" s="1">
        <v>39626.49561590809</v>
      </c>
    </row>
    <row r="443" spans="1:9" x14ac:dyDescent="0.15">
      <c r="A443" s="1">
        <v>20</v>
      </c>
      <c r="B443" s="1" t="s">
        <v>125</v>
      </c>
      <c r="C443" s="1">
        <v>3</v>
      </c>
      <c r="D443" s="1" t="s">
        <v>17</v>
      </c>
      <c r="E443" s="1">
        <v>82778.82871503786</v>
      </c>
      <c r="F443" s="1">
        <v>154304.75496877343</v>
      </c>
      <c r="G443" s="1">
        <v>212404.91547076195</v>
      </c>
      <c r="H443" s="1">
        <v>399415.98991712887</v>
      </c>
      <c r="I443" s="1">
        <v>420369.32412723824</v>
      </c>
    </row>
    <row r="444" spans="1:9" x14ac:dyDescent="0.15">
      <c r="A444" s="1">
        <v>20</v>
      </c>
      <c r="B444" s="1" t="s">
        <v>126</v>
      </c>
      <c r="C444" s="1">
        <v>4</v>
      </c>
      <c r="D444" s="1" t="s">
        <v>18</v>
      </c>
      <c r="E444" s="1">
        <v>65104.389795657313</v>
      </c>
      <c r="F444" s="1">
        <v>80999.154001546631</v>
      </c>
      <c r="G444" s="1">
        <v>77110.936082715954</v>
      </c>
      <c r="H444" s="1">
        <v>68403.245329380574</v>
      </c>
      <c r="I444" s="1">
        <v>37414.9727708219</v>
      </c>
    </row>
    <row r="445" spans="1:9" x14ac:dyDescent="0.15">
      <c r="A445" s="1">
        <v>20</v>
      </c>
      <c r="B445" s="1" t="s">
        <v>125</v>
      </c>
      <c r="C445" s="1">
        <v>5</v>
      </c>
      <c r="D445" s="1" t="s">
        <v>19</v>
      </c>
      <c r="E445" s="1">
        <v>13897.67835701213</v>
      </c>
      <c r="F445" s="1">
        <v>22251.382847676545</v>
      </c>
      <c r="G445" s="1">
        <v>30976.649992631279</v>
      </c>
      <c r="H445" s="1">
        <v>39867.566307616777</v>
      </c>
      <c r="I445" s="1">
        <v>46915.07034731251</v>
      </c>
    </row>
    <row r="446" spans="1:9" x14ac:dyDescent="0.15">
      <c r="A446" s="1">
        <v>20</v>
      </c>
      <c r="B446" s="1" t="s">
        <v>125</v>
      </c>
      <c r="C446" s="1">
        <v>6</v>
      </c>
      <c r="D446" s="1" t="s">
        <v>3</v>
      </c>
      <c r="E446" s="1">
        <v>8673.118571364339</v>
      </c>
      <c r="F446" s="1">
        <v>21186.845352895289</v>
      </c>
      <c r="G446" s="1">
        <v>29936.344608213036</v>
      </c>
      <c r="H446" s="1">
        <v>55105.085484850999</v>
      </c>
      <c r="I446" s="1">
        <v>62530.727036048855</v>
      </c>
    </row>
    <row r="447" spans="1:9" x14ac:dyDescent="0.15">
      <c r="A447" s="1">
        <v>20</v>
      </c>
      <c r="B447" s="1" t="s">
        <v>125</v>
      </c>
      <c r="C447" s="1">
        <v>7</v>
      </c>
      <c r="D447" s="1" t="s">
        <v>20</v>
      </c>
      <c r="E447" s="1">
        <v>6061.1814816904598</v>
      </c>
      <c r="F447" s="1">
        <v>4383.7724564914861</v>
      </c>
      <c r="G447" s="1">
        <v>4495.2120588567659</v>
      </c>
      <c r="H447" s="1">
        <v>14114.005889587996</v>
      </c>
      <c r="I447" s="1">
        <v>40994.195854925274</v>
      </c>
    </row>
    <row r="448" spans="1:9" x14ac:dyDescent="0.15">
      <c r="A448" s="1">
        <v>20</v>
      </c>
      <c r="B448" s="1" t="s">
        <v>126</v>
      </c>
      <c r="C448" s="1">
        <v>8</v>
      </c>
      <c r="D448" s="1" t="s">
        <v>21</v>
      </c>
      <c r="E448" s="1">
        <v>44484.045751596837</v>
      </c>
      <c r="F448" s="1">
        <v>73628.41431941872</v>
      </c>
      <c r="G448" s="1">
        <v>92090.445190905157</v>
      </c>
      <c r="H448" s="1">
        <v>100340.76492465188</v>
      </c>
      <c r="I448" s="1">
        <v>84917.561153854302</v>
      </c>
    </row>
    <row r="449" spans="1:9" x14ac:dyDescent="0.15">
      <c r="A449" s="1">
        <v>20</v>
      </c>
      <c r="B449" s="1" t="s">
        <v>126</v>
      </c>
      <c r="C449" s="1">
        <v>9</v>
      </c>
      <c r="D449" s="1" t="s">
        <v>22</v>
      </c>
      <c r="E449" s="1">
        <v>40499.424980860029</v>
      </c>
      <c r="F449" s="1">
        <v>55779.766001747172</v>
      </c>
      <c r="G449" s="1">
        <v>106590.0089804427</v>
      </c>
      <c r="H449" s="1">
        <v>114161.47921430912</v>
      </c>
      <c r="I449" s="1">
        <v>137099.13144553537</v>
      </c>
    </row>
    <row r="450" spans="1:9" x14ac:dyDescent="0.15">
      <c r="A450" s="1">
        <v>20</v>
      </c>
      <c r="B450" s="1" t="s">
        <v>125</v>
      </c>
      <c r="C450" s="1">
        <v>10</v>
      </c>
      <c r="D450" s="1" t="s">
        <v>23</v>
      </c>
      <c r="E450" s="1">
        <v>64703.623727777936</v>
      </c>
      <c r="F450" s="1">
        <v>64958.124064781696</v>
      </c>
      <c r="G450" s="1">
        <v>109876.62268868115</v>
      </c>
      <c r="H450" s="1">
        <v>147472.29645294027</v>
      </c>
      <c r="I450" s="1">
        <v>160641.6321762811</v>
      </c>
    </row>
    <row r="451" spans="1:9" x14ac:dyDescent="0.15">
      <c r="A451" s="1">
        <v>20</v>
      </c>
      <c r="B451" s="1" t="s">
        <v>125</v>
      </c>
      <c r="C451" s="1">
        <v>11</v>
      </c>
      <c r="D451" s="1" t="s">
        <v>24</v>
      </c>
      <c r="E451" s="1">
        <v>115501.18476207467</v>
      </c>
      <c r="F451" s="1">
        <v>204679.40632942543</v>
      </c>
      <c r="G451" s="1">
        <v>461169.10572438961</v>
      </c>
      <c r="H451" s="1">
        <v>759629.33599297842</v>
      </c>
      <c r="I451" s="1">
        <v>743031.44934086036</v>
      </c>
    </row>
    <row r="452" spans="1:9" x14ac:dyDescent="0.15">
      <c r="A452" s="1">
        <v>20</v>
      </c>
      <c r="B452" s="1" t="s">
        <v>125</v>
      </c>
      <c r="C452" s="1">
        <v>12</v>
      </c>
      <c r="D452" s="1" t="s">
        <v>25</v>
      </c>
      <c r="E452" s="1">
        <v>105674.0278418646</v>
      </c>
      <c r="F452" s="1">
        <v>289348.44972717966</v>
      </c>
      <c r="G452" s="1">
        <v>1096147.1157805067</v>
      </c>
      <c r="H452" s="1">
        <v>2089891.9885595092</v>
      </c>
      <c r="I452" s="1">
        <v>2105639.7361659473</v>
      </c>
    </row>
    <row r="453" spans="1:9" x14ac:dyDescent="0.15">
      <c r="A453" s="1">
        <v>20</v>
      </c>
      <c r="B453" s="1" t="s">
        <v>125</v>
      </c>
      <c r="C453" s="1">
        <v>13</v>
      </c>
      <c r="D453" s="1" t="s">
        <v>26</v>
      </c>
      <c r="E453" s="1">
        <v>24513.079875516276</v>
      </c>
      <c r="F453" s="1">
        <v>87825.884124836011</v>
      </c>
      <c r="G453" s="1">
        <v>238477.59839614815</v>
      </c>
      <c r="H453" s="1">
        <v>296778.17532721878</v>
      </c>
      <c r="I453" s="1">
        <v>318431.04920812364</v>
      </c>
    </row>
    <row r="454" spans="1:9" x14ac:dyDescent="0.15">
      <c r="A454" s="1">
        <v>20</v>
      </c>
      <c r="B454" s="1" t="s">
        <v>125</v>
      </c>
      <c r="C454" s="1">
        <v>14</v>
      </c>
      <c r="D454" s="1" t="s">
        <v>27</v>
      </c>
      <c r="E454" s="1">
        <v>36655.815343966147</v>
      </c>
      <c r="F454" s="1">
        <v>192962.64879744945</v>
      </c>
      <c r="G454" s="1">
        <v>498843.28016623383</v>
      </c>
      <c r="H454" s="1">
        <v>415097.33678142115</v>
      </c>
      <c r="I454" s="1">
        <v>297228.22699532559</v>
      </c>
    </row>
    <row r="455" spans="1:9" x14ac:dyDescent="0.15">
      <c r="A455" s="1">
        <v>20</v>
      </c>
      <c r="B455" s="1" t="s">
        <v>125</v>
      </c>
      <c r="C455" s="1">
        <v>15</v>
      </c>
      <c r="D455" s="1" t="s">
        <v>28</v>
      </c>
      <c r="E455" s="1">
        <v>99529.625058749123</v>
      </c>
      <c r="F455" s="1">
        <v>171305.14942881945</v>
      </c>
      <c r="G455" s="1">
        <v>423624.32010270067</v>
      </c>
      <c r="H455" s="1">
        <v>409750.80239515926</v>
      </c>
      <c r="I455" s="1">
        <v>376458.24169363966</v>
      </c>
    </row>
    <row r="456" spans="1:9" x14ac:dyDescent="0.15">
      <c r="A456" s="1">
        <v>20</v>
      </c>
      <c r="B456" s="1" t="s">
        <v>124</v>
      </c>
      <c r="C456" s="1">
        <v>16</v>
      </c>
      <c r="D456" s="1" t="s">
        <v>11</v>
      </c>
      <c r="E456" s="1">
        <v>140936.20406178734</v>
      </c>
      <c r="F456" s="1">
        <v>255948.83041985575</v>
      </c>
      <c r="G456" s="1">
        <v>407778.5788962646</v>
      </c>
      <c r="H456" s="1">
        <v>582546.78534371988</v>
      </c>
      <c r="I456" s="1">
        <v>458028.11029042309</v>
      </c>
    </row>
    <row r="457" spans="1:9" x14ac:dyDescent="0.15">
      <c r="A457" s="1">
        <v>20</v>
      </c>
      <c r="B457" s="1" t="s">
        <v>123</v>
      </c>
      <c r="C457" s="1">
        <v>17</v>
      </c>
      <c r="D457" s="1" t="s">
        <v>12</v>
      </c>
      <c r="E457" s="1">
        <v>629408.23270378972</v>
      </c>
      <c r="F457" s="1">
        <v>1050346.7414536795</v>
      </c>
      <c r="G457" s="1">
        <v>1338436.3298346752</v>
      </c>
      <c r="H457" s="1">
        <v>1926013.1868464274</v>
      </c>
      <c r="I457" s="1">
        <v>1754618.78778324</v>
      </c>
    </row>
    <row r="458" spans="1:9" x14ac:dyDescent="0.15">
      <c r="A458" s="1">
        <v>20</v>
      </c>
      <c r="B458" s="1" t="s">
        <v>123</v>
      </c>
      <c r="C458" s="1">
        <v>18</v>
      </c>
      <c r="D458" s="1" t="s">
        <v>13</v>
      </c>
      <c r="E458" s="1">
        <v>171435.41290807156</v>
      </c>
      <c r="F458" s="1">
        <v>566683.55974430009</v>
      </c>
      <c r="G458" s="1">
        <v>700745.54432839213</v>
      </c>
      <c r="H458" s="1">
        <v>972546.50167086197</v>
      </c>
      <c r="I458" s="1">
        <v>610719.97063060571</v>
      </c>
    </row>
    <row r="459" spans="1:9" x14ac:dyDescent="0.15">
      <c r="A459" s="1">
        <v>20</v>
      </c>
      <c r="B459" s="1" t="s">
        <v>123</v>
      </c>
      <c r="C459" s="1">
        <v>19</v>
      </c>
      <c r="D459" s="1" t="s">
        <v>14</v>
      </c>
      <c r="E459" s="1">
        <v>87244.275428475201</v>
      </c>
      <c r="F459" s="1">
        <v>115813.40914951029</v>
      </c>
      <c r="G459" s="1">
        <v>145915.87974639735</v>
      </c>
      <c r="H459" s="1">
        <v>288187.06042243441</v>
      </c>
      <c r="I459" s="1">
        <v>251370.35590722493</v>
      </c>
    </row>
    <row r="460" spans="1:9" x14ac:dyDescent="0.15">
      <c r="A460" s="1">
        <v>20</v>
      </c>
      <c r="B460" s="1" t="s">
        <v>124</v>
      </c>
      <c r="C460" s="1">
        <v>20</v>
      </c>
      <c r="D460" s="1" t="s">
        <v>15</v>
      </c>
      <c r="E460" s="1">
        <v>87071.831459880952</v>
      </c>
      <c r="F460" s="1">
        <v>322616.87936202914</v>
      </c>
      <c r="G460" s="1">
        <v>905827.30912865722</v>
      </c>
      <c r="H460" s="1">
        <v>1522533.6258093906</v>
      </c>
      <c r="I460" s="1">
        <v>1410972.7089368359</v>
      </c>
    </row>
    <row r="461" spans="1:9" x14ac:dyDescent="0.15">
      <c r="A461" s="1">
        <v>20</v>
      </c>
      <c r="B461" s="1" t="s">
        <v>123</v>
      </c>
      <c r="C461" s="1">
        <v>21</v>
      </c>
      <c r="D461" s="1" t="s">
        <v>16</v>
      </c>
      <c r="E461" s="1">
        <v>133032.46438607649</v>
      </c>
      <c r="F461" s="1">
        <v>712132.01250398951</v>
      </c>
      <c r="G461" s="1">
        <v>1400032.6175219459</v>
      </c>
      <c r="H461" s="1">
        <v>2091955.7060545962</v>
      </c>
      <c r="I461" s="1">
        <v>1977967.9537335755</v>
      </c>
    </row>
    <row r="462" spans="1:9" x14ac:dyDescent="0.15">
      <c r="A462" s="1">
        <v>20</v>
      </c>
      <c r="B462" s="1" t="s">
        <v>122</v>
      </c>
      <c r="C462" s="1">
        <v>22</v>
      </c>
      <c r="D462" s="1" t="s">
        <v>8</v>
      </c>
      <c r="E462" s="1">
        <v>247132.23575334091</v>
      </c>
      <c r="F462" s="1">
        <v>1204104.5613646067</v>
      </c>
      <c r="G462" s="1">
        <v>3221028.4166406044</v>
      </c>
      <c r="H462" s="1">
        <v>4561207.5610446408</v>
      </c>
      <c r="I462" s="1">
        <v>3349286.2403187267</v>
      </c>
    </row>
    <row r="463" spans="1:9" x14ac:dyDescent="0.15">
      <c r="A463" s="1">
        <v>20</v>
      </c>
      <c r="B463" s="1" t="s">
        <v>122</v>
      </c>
      <c r="C463" s="1">
        <v>23</v>
      </c>
      <c r="D463" s="1" t="s">
        <v>29</v>
      </c>
      <c r="E463" s="1">
        <v>307635.77398542571</v>
      </c>
      <c r="F463" s="1">
        <v>586526.20872392901</v>
      </c>
      <c r="G463" s="1">
        <v>1070234.4276190982</v>
      </c>
      <c r="H463" s="1">
        <v>2292116.5227155597</v>
      </c>
      <c r="I463" s="1">
        <v>2255836.5139931729</v>
      </c>
    </row>
    <row r="464" spans="1:9" x14ac:dyDescent="0.15">
      <c r="A464" s="1">
        <v>21</v>
      </c>
      <c r="B464" s="1" t="s">
        <v>128</v>
      </c>
      <c r="C464" s="1">
        <v>1</v>
      </c>
      <c r="D464" s="1" t="s">
        <v>9</v>
      </c>
      <c r="E464" s="1">
        <v>532459.86825536005</v>
      </c>
      <c r="F464" s="1">
        <v>658866.30116486573</v>
      </c>
      <c r="G464" s="1">
        <v>938668.55767612625</v>
      </c>
      <c r="H464" s="1">
        <v>1180113.314421301</v>
      </c>
      <c r="I464" s="1">
        <v>1097486.4774638752</v>
      </c>
    </row>
    <row r="465" spans="1:9" x14ac:dyDescent="0.15">
      <c r="A465" s="1">
        <v>21</v>
      </c>
      <c r="B465" s="1" t="s">
        <v>128</v>
      </c>
      <c r="C465" s="1">
        <v>2</v>
      </c>
      <c r="D465" s="1" t="s">
        <v>10</v>
      </c>
      <c r="E465" s="1">
        <v>36897.311478880067</v>
      </c>
      <c r="F465" s="1">
        <v>63647.119797598221</v>
      </c>
      <c r="G465" s="1">
        <v>72854.026839885977</v>
      </c>
      <c r="H465" s="1">
        <v>72408.222760798046</v>
      </c>
      <c r="I465" s="1">
        <v>66111.017826788884</v>
      </c>
    </row>
    <row r="466" spans="1:9" x14ac:dyDescent="0.15">
      <c r="A466" s="1">
        <v>21</v>
      </c>
      <c r="B466" s="1" t="s">
        <v>129</v>
      </c>
      <c r="C466" s="1">
        <v>3</v>
      </c>
      <c r="D466" s="1" t="s">
        <v>17</v>
      </c>
      <c r="E466" s="1">
        <v>34267.666675296248</v>
      </c>
      <c r="F466" s="1">
        <v>61869.400978815494</v>
      </c>
      <c r="G466" s="1">
        <v>120263.53183029318</v>
      </c>
      <c r="H466" s="1">
        <v>175951.76052843666</v>
      </c>
      <c r="I466" s="1">
        <v>229305.81378011385</v>
      </c>
    </row>
    <row r="467" spans="1:9" x14ac:dyDescent="0.15">
      <c r="A467" s="1">
        <v>21</v>
      </c>
      <c r="B467" s="1" t="s">
        <v>129</v>
      </c>
      <c r="C467" s="1">
        <v>4</v>
      </c>
      <c r="D467" s="1" t="s">
        <v>18</v>
      </c>
      <c r="E467" s="1">
        <v>297927.08445174812</v>
      </c>
      <c r="F467" s="1">
        <v>361171.8767685325</v>
      </c>
      <c r="G467" s="1">
        <v>428621.0678186224</v>
      </c>
      <c r="H467" s="1">
        <v>352409.08915350237</v>
      </c>
      <c r="I467" s="1">
        <v>242078.91871280703</v>
      </c>
    </row>
    <row r="468" spans="1:9" x14ac:dyDescent="0.15">
      <c r="A468" s="1">
        <v>21</v>
      </c>
      <c r="B468" s="1" t="s">
        <v>129</v>
      </c>
      <c r="C468" s="1">
        <v>5</v>
      </c>
      <c r="D468" s="1" t="s">
        <v>19</v>
      </c>
      <c r="E468" s="1">
        <v>60106.424704640754</v>
      </c>
      <c r="F468" s="1">
        <v>98392.031422933491</v>
      </c>
      <c r="G468" s="1">
        <v>195673.70328042496</v>
      </c>
      <c r="H468" s="1">
        <v>249732.17618947252</v>
      </c>
      <c r="I468" s="1">
        <v>237983.99667428262</v>
      </c>
    </row>
    <row r="469" spans="1:9" x14ac:dyDescent="0.15">
      <c r="A469" s="1">
        <v>21</v>
      </c>
      <c r="B469" s="1" t="s">
        <v>129</v>
      </c>
      <c r="C469" s="1">
        <v>6</v>
      </c>
      <c r="D469" s="1" t="s">
        <v>3</v>
      </c>
      <c r="E469" s="1">
        <v>37381.847101973013</v>
      </c>
      <c r="F469" s="1">
        <v>69985.938325388066</v>
      </c>
      <c r="G469" s="1">
        <v>126473.30245133856</v>
      </c>
      <c r="H469" s="1">
        <v>179290.8236235386</v>
      </c>
      <c r="I469" s="1">
        <v>243174.89044642623</v>
      </c>
    </row>
    <row r="470" spans="1:9" x14ac:dyDescent="0.15">
      <c r="A470" s="1">
        <v>21</v>
      </c>
      <c r="B470" s="1" t="s">
        <v>129</v>
      </c>
      <c r="C470" s="1">
        <v>7</v>
      </c>
      <c r="D470" s="1" t="s">
        <v>20</v>
      </c>
      <c r="E470" s="1">
        <v>7550.395681157037</v>
      </c>
      <c r="F470" s="1">
        <v>13965.004550591419</v>
      </c>
      <c r="G470" s="1">
        <v>9850.1392068369059</v>
      </c>
      <c r="H470" s="1">
        <v>7075.9858764458877</v>
      </c>
      <c r="I470" s="1">
        <v>3660.4686086576617</v>
      </c>
    </row>
    <row r="471" spans="1:9" x14ac:dyDescent="0.15">
      <c r="A471" s="1">
        <v>21</v>
      </c>
      <c r="B471" s="1" t="s">
        <v>129</v>
      </c>
      <c r="C471" s="1">
        <v>8</v>
      </c>
      <c r="D471" s="1" t="s">
        <v>21</v>
      </c>
      <c r="E471" s="1">
        <v>162281.42476563487</v>
      </c>
      <c r="F471" s="1">
        <v>187837.10650909631</v>
      </c>
      <c r="G471" s="1">
        <v>328528.86279852473</v>
      </c>
      <c r="H471" s="1">
        <v>323739.16593528172</v>
      </c>
      <c r="I471" s="1">
        <v>277277.77735633223</v>
      </c>
    </row>
    <row r="472" spans="1:9" x14ac:dyDescent="0.15">
      <c r="A472" s="1">
        <v>21</v>
      </c>
      <c r="B472" s="1" t="s">
        <v>129</v>
      </c>
      <c r="C472" s="1">
        <v>9</v>
      </c>
      <c r="D472" s="1" t="s">
        <v>22</v>
      </c>
      <c r="E472" s="1">
        <v>31428.173305952096</v>
      </c>
      <c r="F472" s="1">
        <v>74178.666899011718</v>
      </c>
      <c r="G472" s="1">
        <v>136080.15109445184</v>
      </c>
      <c r="H472" s="1">
        <v>169074.13302864193</v>
      </c>
      <c r="I472" s="1">
        <v>200701.59243906281</v>
      </c>
    </row>
    <row r="473" spans="1:9" x14ac:dyDescent="0.15">
      <c r="A473" s="1">
        <v>21</v>
      </c>
      <c r="B473" s="1" t="s">
        <v>129</v>
      </c>
      <c r="C473" s="1">
        <v>10</v>
      </c>
      <c r="D473" s="1" t="s">
        <v>23</v>
      </c>
      <c r="E473" s="1">
        <v>76214.493211517038</v>
      </c>
      <c r="F473" s="1">
        <v>85171.350947473271</v>
      </c>
      <c r="G473" s="1">
        <v>149152.22895059746</v>
      </c>
      <c r="H473" s="1">
        <v>201499.30785747082</v>
      </c>
      <c r="I473" s="1">
        <v>209849.56439489644</v>
      </c>
    </row>
    <row r="474" spans="1:9" x14ac:dyDescent="0.15">
      <c r="A474" s="1">
        <v>21</v>
      </c>
      <c r="B474" s="1" t="s">
        <v>129</v>
      </c>
      <c r="C474" s="1">
        <v>11</v>
      </c>
      <c r="D474" s="1" t="s">
        <v>24</v>
      </c>
      <c r="E474" s="1">
        <v>46881.430951353468</v>
      </c>
      <c r="F474" s="1">
        <v>78720.611800916333</v>
      </c>
      <c r="G474" s="1">
        <v>340599.82211893616</v>
      </c>
      <c r="H474" s="1">
        <v>495347.76599436888</v>
      </c>
      <c r="I474" s="1">
        <v>617136.00360164023</v>
      </c>
    </row>
    <row r="475" spans="1:9" x14ac:dyDescent="0.15">
      <c r="A475" s="1">
        <v>21</v>
      </c>
      <c r="B475" s="1" t="s">
        <v>129</v>
      </c>
      <c r="C475" s="1">
        <v>12</v>
      </c>
      <c r="D475" s="1" t="s">
        <v>25</v>
      </c>
      <c r="E475" s="1">
        <v>34123.558527428104</v>
      </c>
      <c r="F475" s="1">
        <v>65857.828492779663</v>
      </c>
      <c r="G475" s="1">
        <v>284400.4424020017</v>
      </c>
      <c r="H475" s="1">
        <v>437426.49415394693</v>
      </c>
      <c r="I475" s="1">
        <v>631674.75192463328</v>
      </c>
    </row>
    <row r="476" spans="1:9" x14ac:dyDescent="0.15">
      <c r="A476" s="1">
        <v>21</v>
      </c>
      <c r="B476" s="1" t="s">
        <v>129</v>
      </c>
      <c r="C476" s="1">
        <v>13</v>
      </c>
      <c r="D476" s="1" t="s">
        <v>26</v>
      </c>
      <c r="E476" s="1">
        <v>65231.540121144528</v>
      </c>
      <c r="F476" s="1">
        <v>184399.04166885337</v>
      </c>
      <c r="G476" s="1">
        <v>349685.94066973985</v>
      </c>
      <c r="H476" s="1">
        <v>499244.95621138474</v>
      </c>
      <c r="I476" s="1">
        <v>589759.80526845902</v>
      </c>
    </row>
    <row r="477" spans="1:9" x14ac:dyDescent="0.15">
      <c r="A477" s="1">
        <v>21</v>
      </c>
      <c r="B477" s="1" t="s">
        <v>130</v>
      </c>
      <c r="C477" s="1">
        <v>14</v>
      </c>
      <c r="D477" s="1" t="s">
        <v>27</v>
      </c>
      <c r="E477" s="1">
        <v>1738.6373908130049</v>
      </c>
      <c r="F477" s="1">
        <v>9473.7073050273357</v>
      </c>
      <c r="G477" s="1">
        <v>13519.398532828636</v>
      </c>
      <c r="H477" s="1">
        <v>26475.786073880507</v>
      </c>
      <c r="I477" s="1">
        <v>31815.329896036877</v>
      </c>
    </row>
    <row r="478" spans="1:9" x14ac:dyDescent="0.15">
      <c r="A478" s="1">
        <v>21</v>
      </c>
      <c r="B478" s="1" t="s">
        <v>129</v>
      </c>
      <c r="C478" s="1">
        <v>15</v>
      </c>
      <c r="D478" s="1" t="s">
        <v>28</v>
      </c>
      <c r="E478" s="1">
        <v>100623.20963634203</v>
      </c>
      <c r="F478" s="1">
        <v>188374.6662816506</v>
      </c>
      <c r="G478" s="1">
        <v>447245.16705864825</v>
      </c>
      <c r="H478" s="1">
        <v>569378.27833408921</v>
      </c>
      <c r="I478" s="1">
        <v>658061.40579887747</v>
      </c>
    </row>
    <row r="479" spans="1:9" x14ac:dyDescent="0.15">
      <c r="A479" s="1">
        <v>21</v>
      </c>
      <c r="B479" s="1" t="s">
        <v>128</v>
      </c>
      <c r="C479" s="1">
        <v>16</v>
      </c>
      <c r="D479" s="1" t="s">
        <v>11</v>
      </c>
      <c r="E479" s="1">
        <v>98713.706056731389</v>
      </c>
      <c r="F479" s="1">
        <v>193100.97653580614</v>
      </c>
      <c r="G479" s="1">
        <v>324358.02445060096</v>
      </c>
      <c r="H479" s="1">
        <v>459279.08961579908</v>
      </c>
      <c r="I479" s="1">
        <v>398972.28473905963</v>
      </c>
    </row>
    <row r="480" spans="1:9" x14ac:dyDescent="0.15">
      <c r="A480" s="1">
        <v>21</v>
      </c>
      <c r="B480" s="1" t="s">
        <v>128</v>
      </c>
      <c r="C480" s="1">
        <v>17</v>
      </c>
      <c r="D480" s="1" t="s">
        <v>12</v>
      </c>
      <c r="E480" s="1">
        <v>568633.46872311435</v>
      </c>
      <c r="F480" s="1">
        <v>871596.30332366342</v>
      </c>
      <c r="G480" s="1">
        <v>1124023.7749731825</v>
      </c>
      <c r="H480" s="1">
        <v>1609863.241760025</v>
      </c>
      <c r="I480" s="1">
        <v>1516115.4821004975</v>
      </c>
    </row>
    <row r="481" spans="1:9" x14ac:dyDescent="0.15">
      <c r="A481" s="1">
        <v>21</v>
      </c>
      <c r="B481" s="1" t="s">
        <v>131</v>
      </c>
      <c r="C481" s="1">
        <v>18</v>
      </c>
      <c r="D481" s="1" t="s">
        <v>13</v>
      </c>
      <c r="E481" s="1">
        <v>155029.12687710533</v>
      </c>
      <c r="F481" s="1">
        <v>552296.46530865948</v>
      </c>
      <c r="G481" s="1">
        <v>655451.50018128264</v>
      </c>
      <c r="H481" s="1">
        <v>816983.23599665088</v>
      </c>
      <c r="I481" s="1">
        <v>681532.03161577263</v>
      </c>
    </row>
    <row r="482" spans="1:9" x14ac:dyDescent="0.15">
      <c r="A482" s="1">
        <v>21</v>
      </c>
      <c r="B482" s="1" t="s">
        <v>128</v>
      </c>
      <c r="C482" s="1">
        <v>19</v>
      </c>
      <c r="D482" s="1" t="s">
        <v>14</v>
      </c>
      <c r="E482" s="1">
        <v>105288.88199594867</v>
      </c>
      <c r="F482" s="1">
        <v>138151.64206793951</v>
      </c>
      <c r="G482" s="1">
        <v>169016.82421434755</v>
      </c>
      <c r="H482" s="1">
        <v>359400.44752512599</v>
      </c>
      <c r="I482" s="1">
        <v>364922.93461333722</v>
      </c>
    </row>
    <row r="483" spans="1:9" x14ac:dyDescent="0.15">
      <c r="A483" s="1">
        <v>21</v>
      </c>
      <c r="B483" s="1" t="s">
        <v>128</v>
      </c>
      <c r="C483" s="1">
        <v>20</v>
      </c>
      <c r="D483" s="1" t="s">
        <v>15</v>
      </c>
      <c r="E483" s="1">
        <v>57110.049746139346</v>
      </c>
      <c r="F483" s="1">
        <v>321927.36058287782</v>
      </c>
      <c r="G483" s="1">
        <v>760738.50080834364</v>
      </c>
      <c r="H483" s="1">
        <v>1158400.4479262219</v>
      </c>
      <c r="I483" s="1">
        <v>1214728.3317751887</v>
      </c>
    </row>
    <row r="484" spans="1:9" x14ac:dyDescent="0.15">
      <c r="A484" s="1">
        <v>21</v>
      </c>
      <c r="B484" s="1" t="s">
        <v>128</v>
      </c>
      <c r="C484" s="1">
        <v>21</v>
      </c>
      <c r="D484" s="1" t="s">
        <v>16</v>
      </c>
      <c r="E484" s="1">
        <v>205934.57097137001</v>
      </c>
      <c r="F484" s="1">
        <v>584871.60114382836</v>
      </c>
      <c r="G484" s="1">
        <v>941654.78240551427</v>
      </c>
      <c r="H484" s="1">
        <v>1963886.2322030938</v>
      </c>
      <c r="I484" s="1">
        <v>1880015.8780006038</v>
      </c>
    </row>
    <row r="485" spans="1:9" x14ac:dyDescent="0.15">
      <c r="A485" s="1">
        <v>21</v>
      </c>
      <c r="B485" s="1" t="s">
        <v>127</v>
      </c>
      <c r="C485" s="1">
        <v>22</v>
      </c>
      <c r="D485" s="1" t="s">
        <v>8</v>
      </c>
      <c r="E485" s="1">
        <v>151346.28886136747</v>
      </c>
      <c r="F485" s="1">
        <v>633664.72254072316</v>
      </c>
      <c r="G485" s="1">
        <v>2019329.4384763623</v>
      </c>
      <c r="H485" s="1">
        <v>3292909.6666206596</v>
      </c>
      <c r="I485" s="1">
        <v>3207048.7935263473</v>
      </c>
    </row>
    <row r="486" spans="1:9" x14ac:dyDescent="0.15">
      <c r="A486" s="1">
        <v>21</v>
      </c>
      <c r="B486" s="1" t="s">
        <v>127</v>
      </c>
      <c r="C486" s="1">
        <v>23</v>
      </c>
      <c r="D486" s="1" t="s">
        <v>29</v>
      </c>
      <c r="E486" s="1">
        <v>247567.28609094449</v>
      </c>
      <c r="F486" s="1">
        <v>532281.58169918845</v>
      </c>
      <c r="G486" s="1">
        <v>857099.01783280936</v>
      </c>
      <c r="H486" s="1">
        <v>1687772.3496748141</v>
      </c>
      <c r="I486" s="1">
        <v>1823593.8811218007</v>
      </c>
    </row>
    <row r="487" spans="1:9" x14ac:dyDescent="0.15">
      <c r="A487" s="1">
        <v>22</v>
      </c>
      <c r="B487" s="1" t="s">
        <v>133</v>
      </c>
      <c r="C487" s="1">
        <v>1</v>
      </c>
      <c r="D487" s="1" t="s">
        <v>9</v>
      </c>
      <c r="E487" s="1">
        <v>1388336.8718116055</v>
      </c>
      <c r="F487" s="1">
        <v>1710287.585755269</v>
      </c>
      <c r="G487" s="1">
        <v>2149178.453720998</v>
      </c>
      <c r="H487" s="1">
        <v>2516586.9833109095</v>
      </c>
      <c r="I487" s="1">
        <v>2466185.3244878417</v>
      </c>
    </row>
    <row r="488" spans="1:9" x14ac:dyDescent="0.15">
      <c r="A488" s="1">
        <v>22</v>
      </c>
      <c r="B488" s="1" t="s">
        <v>133</v>
      </c>
      <c r="C488" s="1">
        <v>2</v>
      </c>
      <c r="D488" s="1" t="s">
        <v>10</v>
      </c>
      <c r="E488" s="1">
        <v>17960.923810774726</v>
      </c>
      <c r="F488" s="1">
        <v>31112.688801639113</v>
      </c>
      <c r="G488" s="1">
        <v>40164.706629587774</v>
      </c>
      <c r="H488" s="1">
        <v>38578.790155429633</v>
      </c>
      <c r="I488" s="1">
        <v>30144.729986040569</v>
      </c>
    </row>
    <row r="489" spans="1:9" x14ac:dyDescent="0.15">
      <c r="A489" s="1">
        <v>22</v>
      </c>
      <c r="B489" s="1" t="s">
        <v>134</v>
      </c>
      <c r="C489" s="1">
        <v>3</v>
      </c>
      <c r="D489" s="1" t="s">
        <v>17</v>
      </c>
      <c r="E489" s="1">
        <v>144998.39349939494</v>
      </c>
      <c r="F489" s="1">
        <v>289862.1467134296</v>
      </c>
      <c r="G489" s="1">
        <v>702344.43231248972</v>
      </c>
      <c r="H489" s="1">
        <v>945236.33561930619</v>
      </c>
      <c r="I489" s="1">
        <v>1138050.6384845683</v>
      </c>
    </row>
    <row r="490" spans="1:9" x14ac:dyDescent="0.15">
      <c r="A490" s="1">
        <v>22</v>
      </c>
      <c r="B490" s="1" t="s">
        <v>134</v>
      </c>
      <c r="C490" s="1">
        <v>4</v>
      </c>
      <c r="D490" s="1" t="s">
        <v>18</v>
      </c>
      <c r="E490" s="1">
        <v>261547.287202787</v>
      </c>
      <c r="F490" s="1">
        <v>282285.43778465752</v>
      </c>
      <c r="G490" s="1">
        <v>320942.41994147666</v>
      </c>
      <c r="H490" s="1">
        <v>285190.06800020498</v>
      </c>
      <c r="I490" s="1">
        <v>260099.06570262212</v>
      </c>
    </row>
    <row r="491" spans="1:9" x14ac:dyDescent="0.15">
      <c r="A491" s="1">
        <v>22</v>
      </c>
      <c r="B491" s="1" t="s">
        <v>134</v>
      </c>
      <c r="C491" s="1">
        <v>5</v>
      </c>
      <c r="D491" s="1" t="s">
        <v>19</v>
      </c>
      <c r="E491" s="1">
        <v>361214.59254436515</v>
      </c>
      <c r="F491" s="1">
        <v>491507.07450089563</v>
      </c>
      <c r="G491" s="1">
        <v>743918.01882726327</v>
      </c>
      <c r="H491" s="1">
        <v>901437.43637430004</v>
      </c>
      <c r="I491" s="1">
        <v>909541.78292399715</v>
      </c>
    </row>
    <row r="492" spans="1:9" x14ac:dyDescent="0.15">
      <c r="A492" s="1">
        <v>22</v>
      </c>
      <c r="B492" s="1" t="s">
        <v>134</v>
      </c>
      <c r="C492" s="1">
        <v>6</v>
      </c>
      <c r="D492" s="1" t="s">
        <v>3</v>
      </c>
      <c r="E492" s="1">
        <v>316678.65083433356</v>
      </c>
      <c r="F492" s="1">
        <v>484635.22592107067</v>
      </c>
      <c r="G492" s="1">
        <v>901451.11502641975</v>
      </c>
      <c r="H492" s="1">
        <v>1290811.9941184111</v>
      </c>
      <c r="I492" s="1">
        <v>1580502.9347173471</v>
      </c>
    </row>
    <row r="493" spans="1:9" x14ac:dyDescent="0.15">
      <c r="A493" s="1">
        <v>22</v>
      </c>
      <c r="B493" s="1" t="s">
        <v>134</v>
      </c>
      <c r="C493" s="1">
        <v>7</v>
      </c>
      <c r="D493" s="1" t="s">
        <v>20</v>
      </c>
      <c r="E493" s="1">
        <v>26430.802017872258</v>
      </c>
      <c r="F493" s="1">
        <v>47566.606446751743</v>
      </c>
      <c r="G493" s="1">
        <v>46119.906063181814</v>
      </c>
      <c r="H493" s="1">
        <v>60846.728667747819</v>
      </c>
      <c r="I493" s="1">
        <v>101927.48393133823</v>
      </c>
    </row>
    <row r="494" spans="1:9" x14ac:dyDescent="0.15">
      <c r="A494" s="1">
        <v>22</v>
      </c>
      <c r="B494" s="1" t="s">
        <v>134</v>
      </c>
      <c r="C494" s="1">
        <v>8</v>
      </c>
      <c r="D494" s="1" t="s">
        <v>21</v>
      </c>
      <c r="E494" s="1">
        <v>41136.300350733</v>
      </c>
      <c r="F494" s="1">
        <v>56926.029876332657</v>
      </c>
      <c r="G494" s="1">
        <v>88628.285692753241</v>
      </c>
      <c r="H494" s="1">
        <v>120540.99682929994</v>
      </c>
      <c r="I494" s="1">
        <v>265143.38608853507</v>
      </c>
    </row>
    <row r="495" spans="1:9" x14ac:dyDescent="0.15">
      <c r="A495" s="1">
        <v>22</v>
      </c>
      <c r="B495" s="1" t="s">
        <v>134</v>
      </c>
      <c r="C495" s="1">
        <v>9</v>
      </c>
      <c r="D495" s="1" t="s">
        <v>22</v>
      </c>
      <c r="E495" s="1">
        <v>163774.57546764289</v>
      </c>
      <c r="F495" s="1">
        <v>262263.80785267608</v>
      </c>
      <c r="G495" s="1">
        <v>497225.32361620158</v>
      </c>
      <c r="H495" s="1">
        <v>567239.1203548304</v>
      </c>
      <c r="I495" s="1">
        <v>612407.88425092504</v>
      </c>
    </row>
    <row r="496" spans="1:9" x14ac:dyDescent="0.15">
      <c r="A496" s="1">
        <v>22</v>
      </c>
      <c r="B496" s="1" t="s">
        <v>134</v>
      </c>
      <c r="C496" s="1">
        <v>10</v>
      </c>
      <c r="D496" s="1" t="s">
        <v>23</v>
      </c>
      <c r="E496" s="1">
        <v>159954.59091634522</v>
      </c>
      <c r="F496" s="1">
        <v>176496.82668989617</v>
      </c>
      <c r="G496" s="1">
        <v>256285.93077259714</v>
      </c>
      <c r="H496" s="1">
        <v>355596.29140882549</v>
      </c>
      <c r="I496" s="1">
        <v>308381.65605928696</v>
      </c>
    </row>
    <row r="497" spans="1:9" x14ac:dyDescent="0.15">
      <c r="A497" s="1">
        <v>22</v>
      </c>
      <c r="B497" s="1" t="s">
        <v>134</v>
      </c>
      <c r="C497" s="1">
        <v>11</v>
      </c>
      <c r="D497" s="1" t="s">
        <v>24</v>
      </c>
      <c r="E497" s="1">
        <v>203680.95079414823</v>
      </c>
      <c r="F497" s="1">
        <v>287610.34409787087</v>
      </c>
      <c r="G497" s="1">
        <v>664016.98999183369</v>
      </c>
      <c r="H497" s="1">
        <v>844613.93595358159</v>
      </c>
      <c r="I497" s="1">
        <v>987723.45890056016</v>
      </c>
    </row>
    <row r="498" spans="1:9" x14ac:dyDescent="0.15">
      <c r="A498" s="1">
        <v>22</v>
      </c>
      <c r="B498" s="1" t="s">
        <v>134</v>
      </c>
      <c r="C498" s="1">
        <v>12</v>
      </c>
      <c r="D498" s="1" t="s">
        <v>25</v>
      </c>
      <c r="E498" s="1">
        <v>129568.85508190248</v>
      </c>
      <c r="F498" s="1">
        <v>286963.61570672248</v>
      </c>
      <c r="G498" s="1">
        <v>927623.30585645232</v>
      </c>
      <c r="H498" s="1">
        <v>1408131.6508159796</v>
      </c>
      <c r="I498" s="1">
        <v>1663125.2007190802</v>
      </c>
    </row>
    <row r="499" spans="1:9" x14ac:dyDescent="0.15">
      <c r="A499" s="1">
        <v>22</v>
      </c>
      <c r="B499" s="1" t="s">
        <v>134</v>
      </c>
      <c r="C499" s="1">
        <v>13</v>
      </c>
      <c r="D499" s="1" t="s">
        <v>26</v>
      </c>
      <c r="E499" s="1">
        <v>271580.29458195309</v>
      </c>
      <c r="F499" s="1">
        <v>1002719.8107147961</v>
      </c>
      <c r="G499" s="1">
        <v>2375320.0889049945</v>
      </c>
      <c r="H499" s="1">
        <v>3119212.1075041872</v>
      </c>
      <c r="I499" s="1">
        <v>3393159.9597752662</v>
      </c>
    </row>
    <row r="500" spans="1:9" x14ac:dyDescent="0.15">
      <c r="A500" s="1">
        <v>22</v>
      </c>
      <c r="B500" s="1" t="s">
        <v>134</v>
      </c>
      <c r="C500" s="1">
        <v>14</v>
      </c>
      <c r="D500" s="1" t="s">
        <v>27</v>
      </c>
      <c r="E500" s="1">
        <v>9949.8063542808322</v>
      </c>
      <c r="F500" s="1">
        <v>55939.743509081934</v>
      </c>
      <c r="G500" s="1">
        <v>90489.70783185045</v>
      </c>
      <c r="H500" s="1">
        <v>198269.06102633735</v>
      </c>
      <c r="I500" s="1">
        <v>216892.68272091547</v>
      </c>
    </row>
    <row r="501" spans="1:9" x14ac:dyDescent="0.15">
      <c r="A501" s="1">
        <v>22</v>
      </c>
      <c r="B501" s="1" t="s">
        <v>134</v>
      </c>
      <c r="C501" s="1">
        <v>15</v>
      </c>
      <c r="D501" s="1" t="s">
        <v>28</v>
      </c>
      <c r="E501" s="1">
        <v>262613.57011007547</v>
      </c>
      <c r="F501" s="1">
        <v>495142.30688238057</v>
      </c>
      <c r="G501" s="1">
        <v>971865.28696664236</v>
      </c>
      <c r="H501" s="1">
        <v>1232539.8119087284</v>
      </c>
      <c r="I501" s="1">
        <v>1249848.3492708062</v>
      </c>
    </row>
    <row r="502" spans="1:9" x14ac:dyDescent="0.15">
      <c r="A502" s="1">
        <v>22</v>
      </c>
      <c r="B502" s="1" t="s">
        <v>133</v>
      </c>
      <c r="C502" s="1">
        <v>16</v>
      </c>
      <c r="D502" s="1" t="s">
        <v>11</v>
      </c>
      <c r="E502" s="1">
        <v>237004.04520758742</v>
      </c>
      <c r="F502" s="1">
        <v>364235.74629592098</v>
      </c>
      <c r="G502" s="1">
        <v>568168.32735325804</v>
      </c>
      <c r="H502" s="1">
        <v>737654.87769730901</v>
      </c>
      <c r="I502" s="1">
        <v>698531.97054167558</v>
      </c>
    </row>
    <row r="503" spans="1:9" x14ac:dyDescent="0.15">
      <c r="A503" s="1">
        <v>22</v>
      </c>
      <c r="B503" s="1" t="s">
        <v>133</v>
      </c>
      <c r="C503" s="1">
        <v>17</v>
      </c>
      <c r="D503" s="1" t="s">
        <v>12</v>
      </c>
      <c r="E503" s="1">
        <v>641559.60193925851</v>
      </c>
      <c r="F503" s="1">
        <v>1548326.1387677009</v>
      </c>
      <c r="G503" s="1">
        <v>2638886.7504894128</v>
      </c>
      <c r="H503" s="1">
        <v>3350383.4557734067</v>
      </c>
      <c r="I503" s="1">
        <v>3311845.5409226851</v>
      </c>
    </row>
    <row r="504" spans="1:9" x14ac:dyDescent="0.15">
      <c r="A504" s="1">
        <v>22</v>
      </c>
      <c r="B504" s="1" t="s">
        <v>133</v>
      </c>
      <c r="C504" s="1">
        <v>18</v>
      </c>
      <c r="D504" s="1" t="s">
        <v>13</v>
      </c>
      <c r="E504" s="1">
        <v>303405.94759289816</v>
      </c>
      <c r="F504" s="1">
        <v>839494.40395108575</v>
      </c>
      <c r="G504" s="1">
        <v>1098948.3914625917</v>
      </c>
      <c r="H504" s="1">
        <v>1438156.1262100232</v>
      </c>
      <c r="I504" s="1">
        <v>1452825.2041518597</v>
      </c>
    </row>
    <row r="505" spans="1:9" x14ac:dyDescent="0.15">
      <c r="A505" s="1">
        <v>22</v>
      </c>
      <c r="B505" s="1" t="s">
        <v>133</v>
      </c>
      <c r="C505" s="1">
        <v>19</v>
      </c>
      <c r="D505" s="1" t="s">
        <v>14</v>
      </c>
      <c r="E505" s="1">
        <v>191646.73247860908</v>
      </c>
      <c r="F505" s="1">
        <v>220384.85520601494</v>
      </c>
      <c r="G505" s="1">
        <v>276239.55772916984</v>
      </c>
      <c r="H505" s="1">
        <v>429486.66425983433</v>
      </c>
      <c r="I505" s="1">
        <v>674450.20143204171</v>
      </c>
    </row>
    <row r="506" spans="1:9" x14ac:dyDescent="0.15">
      <c r="A506" s="1">
        <v>22</v>
      </c>
      <c r="B506" s="1" t="s">
        <v>133</v>
      </c>
      <c r="C506" s="1">
        <v>20</v>
      </c>
      <c r="D506" s="1" t="s">
        <v>15</v>
      </c>
      <c r="E506" s="1">
        <v>211589.63387014478</v>
      </c>
      <c r="F506" s="1">
        <v>752476.16414810612</v>
      </c>
      <c r="G506" s="1">
        <v>1987888.8452856354</v>
      </c>
      <c r="H506" s="1">
        <v>2934576.574513257</v>
      </c>
      <c r="I506" s="1">
        <v>3146018.2251462778</v>
      </c>
    </row>
    <row r="507" spans="1:9" x14ac:dyDescent="0.15">
      <c r="A507" s="1">
        <v>22</v>
      </c>
      <c r="B507" s="1" t="s">
        <v>135</v>
      </c>
      <c r="C507" s="1">
        <v>21</v>
      </c>
      <c r="D507" s="1" t="s">
        <v>16</v>
      </c>
      <c r="E507" s="1">
        <v>535888.57709247794</v>
      </c>
      <c r="F507" s="1">
        <v>1569698.0567321372</v>
      </c>
      <c r="G507" s="1">
        <v>3132951.8380780625</v>
      </c>
      <c r="H507" s="1">
        <v>4727604.7988457652</v>
      </c>
      <c r="I507" s="1">
        <v>5367105.771970978</v>
      </c>
    </row>
    <row r="508" spans="1:9" x14ac:dyDescent="0.15">
      <c r="A508" s="1">
        <v>22</v>
      </c>
      <c r="B508" s="1" t="s">
        <v>132</v>
      </c>
      <c r="C508" s="1">
        <v>22</v>
      </c>
      <c r="D508" s="1" t="s">
        <v>8</v>
      </c>
      <c r="E508" s="1">
        <v>517789.20843534684</v>
      </c>
      <c r="F508" s="1">
        <v>1736433.570396275</v>
      </c>
      <c r="G508" s="1">
        <v>4682716.1212091958</v>
      </c>
      <c r="H508" s="1">
        <v>6020240.9975227863</v>
      </c>
      <c r="I508" s="1">
        <v>6695540.9985514227</v>
      </c>
    </row>
    <row r="509" spans="1:9" x14ac:dyDescent="0.15">
      <c r="A509" s="1">
        <v>22</v>
      </c>
      <c r="B509" s="1" t="s">
        <v>132</v>
      </c>
      <c r="C509" s="1">
        <v>23</v>
      </c>
      <c r="D509" s="1" t="s">
        <v>29</v>
      </c>
      <c r="E509" s="1">
        <v>485492.82539215509</v>
      </c>
      <c r="F509" s="1">
        <v>917951.59717782238</v>
      </c>
      <c r="G509" s="1">
        <v>1695529.3404894285</v>
      </c>
      <c r="H509" s="1">
        <v>2947539.2813453372</v>
      </c>
      <c r="I509" s="1">
        <v>3150832.8690804411</v>
      </c>
    </row>
    <row r="510" spans="1:9" x14ac:dyDescent="0.15">
      <c r="A510" s="1">
        <v>23</v>
      </c>
      <c r="B510" s="1" t="s">
        <v>137</v>
      </c>
      <c r="C510" s="1">
        <v>1</v>
      </c>
      <c r="D510" s="1" t="s">
        <v>9</v>
      </c>
      <c r="E510" s="1">
        <v>954571.75394483621</v>
      </c>
      <c r="F510" s="1">
        <v>1349258.2668576164</v>
      </c>
      <c r="G510" s="1">
        <v>2162531.2964976947</v>
      </c>
      <c r="H510" s="1">
        <v>2605519.8800978865</v>
      </c>
      <c r="I510" s="1">
        <v>2764290.8392714532</v>
      </c>
    </row>
    <row r="511" spans="1:9" x14ac:dyDescent="0.15">
      <c r="A511" s="1">
        <v>23</v>
      </c>
      <c r="B511" s="1" t="s">
        <v>137</v>
      </c>
      <c r="C511" s="1">
        <v>2</v>
      </c>
      <c r="D511" s="1" t="s">
        <v>10</v>
      </c>
      <c r="E511" s="1">
        <v>18263.251015436395</v>
      </c>
      <c r="F511" s="1">
        <v>25092.384411802966</v>
      </c>
      <c r="G511" s="1">
        <v>30617.751144960388</v>
      </c>
      <c r="H511" s="1">
        <v>32386.649516660807</v>
      </c>
      <c r="I511" s="1">
        <v>26613.939766614749</v>
      </c>
    </row>
    <row r="512" spans="1:9" x14ac:dyDescent="0.15">
      <c r="A512" s="1">
        <v>23</v>
      </c>
      <c r="B512" s="1" t="s">
        <v>138</v>
      </c>
      <c r="C512" s="1">
        <v>3</v>
      </c>
      <c r="D512" s="1" t="s">
        <v>17</v>
      </c>
      <c r="E512" s="1">
        <v>295452.47056602291</v>
      </c>
      <c r="F512" s="1">
        <v>504511.98104457924</v>
      </c>
      <c r="G512" s="1">
        <v>867333.12923898792</v>
      </c>
      <c r="H512" s="1">
        <v>1123449.7855144639</v>
      </c>
      <c r="I512" s="1">
        <v>1106507.4948188723</v>
      </c>
    </row>
    <row r="513" spans="1:9" x14ac:dyDescent="0.15">
      <c r="A513" s="1">
        <v>23</v>
      </c>
      <c r="B513" s="1" t="s">
        <v>138</v>
      </c>
      <c r="C513" s="1">
        <v>4</v>
      </c>
      <c r="D513" s="1" t="s">
        <v>18</v>
      </c>
      <c r="E513" s="1">
        <v>1010490.4089367976</v>
      </c>
      <c r="F513" s="1">
        <v>991819.09213290701</v>
      </c>
      <c r="G513" s="1">
        <v>1073555.162509437</v>
      </c>
      <c r="H513" s="1">
        <v>1065473.4007034674</v>
      </c>
      <c r="I513" s="1">
        <v>767675.75811312767</v>
      </c>
    </row>
    <row r="514" spans="1:9" x14ac:dyDescent="0.15">
      <c r="A514" s="1">
        <v>23</v>
      </c>
      <c r="B514" s="1" t="s">
        <v>138</v>
      </c>
      <c r="C514" s="1">
        <v>5</v>
      </c>
      <c r="D514" s="1" t="s">
        <v>19</v>
      </c>
      <c r="E514" s="1">
        <v>164073.00329543784</v>
      </c>
      <c r="F514" s="1">
        <v>204927.84155153323</v>
      </c>
      <c r="G514" s="1">
        <v>365665.04384636052</v>
      </c>
      <c r="H514" s="1">
        <v>401509.84063772456</v>
      </c>
      <c r="I514" s="1">
        <v>371470.89313461015</v>
      </c>
    </row>
    <row r="515" spans="1:9" x14ac:dyDescent="0.15">
      <c r="A515" s="1">
        <v>23</v>
      </c>
      <c r="B515" s="1" t="s">
        <v>138</v>
      </c>
      <c r="C515" s="1">
        <v>6</v>
      </c>
      <c r="D515" s="1" t="s">
        <v>3</v>
      </c>
      <c r="E515" s="1">
        <v>480202.69733437465</v>
      </c>
      <c r="F515" s="1">
        <v>623007.98720764986</v>
      </c>
      <c r="G515" s="1">
        <v>767167.71603254857</v>
      </c>
      <c r="H515" s="1">
        <v>977603.99118649913</v>
      </c>
      <c r="I515" s="1">
        <v>1021155.2044635223</v>
      </c>
    </row>
    <row r="516" spans="1:9" x14ac:dyDescent="0.15">
      <c r="A516" s="1">
        <v>23</v>
      </c>
      <c r="B516" s="1" t="s">
        <v>138</v>
      </c>
      <c r="C516" s="1">
        <v>7</v>
      </c>
      <c r="D516" s="1" t="s">
        <v>20</v>
      </c>
      <c r="E516" s="1">
        <v>16034.132921343373</v>
      </c>
      <c r="F516" s="1">
        <v>242745.39047594139</v>
      </c>
      <c r="G516" s="1">
        <v>273892.60339915549</v>
      </c>
      <c r="H516" s="1">
        <v>371615.83183434553</v>
      </c>
      <c r="I516" s="1">
        <v>398419.64549893746</v>
      </c>
    </row>
    <row r="517" spans="1:9" x14ac:dyDescent="0.15">
      <c r="A517" s="1">
        <v>23</v>
      </c>
      <c r="B517" s="1" t="s">
        <v>139</v>
      </c>
      <c r="C517" s="1">
        <v>8</v>
      </c>
      <c r="D517" s="1" t="s">
        <v>21</v>
      </c>
      <c r="E517" s="1">
        <v>297786.99584024033</v>
      </c>
      <c r="F517" s="1">
        <v>355404.55315727921</v>
      </c>
      <c r="G517" s="1">
        <v>557909.48169878451</v>
      </c>
      <c r="H517" s="1">
        <v>611163.62355415197</v>
      </c>
      <c r="I517" s="1">
        <v>516826.8349680563</v>
      </c>
    </row>
    <row r="518" spans="1:9" x14ac:dyDescent="0.15">
      <c r="A518" s="1">
        <v>23</v>
      </c>
      <c r="B518" s="1" t="s">
        <v>138</v>
      </c>
      <c r="C518" s="1">
        <v>9</v>
      </c>
      <c r="D518" s="1" t="s">
        <v>22</v>
      </c>
      <c r="E518" s="1">
        <v>1117703.8935146183</v>
      </c>
      <c r="F518" s="1">
        <v>1442392.125617391</v>
      </c>
      <c r="G518" s="1">
        <v>2111647.7601269903</v>
      </c>
      <c r="H518" s="1">
        <v>2319046.8246063082</v>
      </c>
      <c r="I518" s="1">
        <v>3007909.4623534228</v>
      </c>
    </row>
    <row r="519" spans="1:9" x14ac:dyDescent="0.15">
      <c r="A519" s="1">
        <v>23</v>
      </c>
      <c r="B519" s="1" t="s">
        <v>138</v>
      </c>
      <c r="C519" s="1">
        <v>10</v>
      </c>
      <c r="D519" s="1" t="s">
        <v>23</v>
      </c>
      <c r="E519" s="1">
        <v>384253.11191621132</v>
      </c>
      <c r="F519" s="1">
        <v>477541.09272522083</v>
      </c>
      <c r="G519" s="1">
        <v>611484.36531831569</v>
      </c>
      <c r="H519" s="1">
        <v>621699.86747339438</v>
      </c>
      <c r="I519" s="1">
        <v>629148.33451690723</v>
      </c>
    </row>
    <row r="520" spans="1:9" x14ac:dyDescent="0.15">
      <c r="A520" s="1">
        <v>23</v>
      </c>
      <c r="B520" s="1" t="s">
        <v>138</v>
      </c>
      <c r="C520" s="1">
        <v>11</v>
      </c>
      <c r="D520" s="1" t="s">
        <v>24</v>
      </c>
      <c r="E520" s="1">
        <v>499104.44172441948</v>
      </c>
      <c r="F520" s="1">
        <v>843653.72297723731</v>
      </c>
      <c r="G520" s="1">
        <v>1736858.4369926532</v>
      </c>
      <c r="H520" s="1">
        <v>2408870.0017148191</v>
      </c>
      <c r="I520" s="1">
        <v>2416787.0315334173</v>
      </c>
    </row>
    <row r="521" spans="1:9" x14ac:dyDescent="0.15">
      <c r="A521" s="1">
        <v>23</v>
      </c>
      <c r="B521" s="1" t="s">
        <v>138</v>
      </c>
      <c r="C521" s="1">
        <v>12</v>
      </c>
      <c r="D521" s="1" t="s">
        <v>25</v>
      </c>
      <c r="E521" s="1">
        <v>234198.80711413801</v>
      </c>
      <c r="F521" s="1">
        <v>448784.52306413947</v>
      </c>
      <c r="G521" s="1">
        <v>1096833.5772869017</v>
      </c>
      <c r="H521" s="1">
        <v>1543324.2978409105</v>
      </c>
      <c r="I521" s="1">
        <v>2139198.0536612463</v>
      </c>
    </row>
    <row r="522" spans="1:9" x14ac:dyDescent="0.15">
      <c r="A522" s="1">
        <v>23</v>
      </c>
      <c r="B522" s="1" t="s">
        <v>138</v>
      </c>
      <c r="C522" s="1">
        <v>13</v>
      </c>
      <c r="D522" s="1" t="s">
        <v>26</v>
      </c>
      <c r="E522" s="1">
        <v>1218279.6127623091</v>
      </c>
      <c r="F522" s="1">
        <v>3415052.7014600635</v>
      </c>
      <c r="G522" s="1">
        <v>7840691.9590310268</v>
      </c>
      <c r="H522" s="1">
        <v>10902780.225263661</v>
      </c>
      <c r="I522" s="1">
        <v>11966403.518070364</v>
      </c>
    </row>
    <row r="523" spans="1:9" x14ac:dyDescent="0.15">
      <c r="A523" s="1">
        <v>23</v>
      </c>
      <c r="B523" s="1" t="s">
        <v>138</v>
      </c>
      <c r="C523" s="1">
        <v>14</v>
      </c>
      <c r="D523" s="1" t="s">
        <v>27</v>
      </c>
      <c r="E523" s="1">
        <v>14258.264909540472</v>
      </c>
      <c r="F523" s="1">
        <v>52283.36643231153</v>
      </c>
      <c r="G523" s="1">
        <v>109840.73237279836</v>
      </c>
      <c r="H523" s="1">
        <v>265059.77366949082</v>
      </c>
      <c r="I523" s="1">
        <v>268821.34720118169</v>
      </c>
    </row>
    <row r="524" spans="1:9" x14ac:dyDescent="0.15">
      <c r="A524" s="1">
        <v>23</v>
      </c>
      <c r="B524" s="1" t="s">
        <v>138</v>
      </c>
      <c r="C524" s="1">
        <v>15</v>
      </c>
      <c r="D524" s="1" t="s">
        <v>28</v>
      </c>
      <c r="E524" s="1">
        <v>429899.58158601495</v>
      </c>
      <c r="F524" s="1">
        <v>774285.15152559348</v>
      </c>
      <c r="G524" s="1">
        <v>1640106.8824409316</v>
      </c>
      <c r="H524" s="1">
        <v>2268160.0748954541</v>
      </c>
      <c r="I524" s="1">
        <v>2750467.5555346413</v>
      </c>
    </row>
    <row r="525" spans="1:9" x14ac:dyDescent="0.15">
      <c r="A525" s="1">
        <v>23</v>
      </c>
      <c r="B525" s="1" t="s">
        <v>137</v>
      </c>
      <c r="C525" s="1">
        <v>16</v>
      </c>
      <c r="D525" s="1" t="s">
        <v>11</v>
      </c>
      <c r="E525" s="1">
        <v>346324.02227795287</v>
      </c>
      <c r="F525" s="1">
        <v>619968.83704428433</v>
      </c>
      <c r="G525" s="1">
        <v>969589.90826574399</v>
      </c>
      <c r="H525" s="1">
        <v>1378557.9482190432</v>
      </c>
      <c r="I525" s="1">
        <v>1315466.0634650958</v>
      </c>
    </row>
    <row r="526" spans="1:9" x14ac:dyDescent="0.15">
      <c r="A526" s="1">
        <v>23</v>
      </c>
      <c r="B526" s="1" t="s">
        <v>137</v>
      </c>
      <c r="C526" s="1">
        <v>17</v>
      </c>
      <c r="D526" s="1" t="s">
        <v>12</v>
      </c>
      <c r="E526" s="1">
        <v>1310243.4001222835</v>
      </c>
      <c r="F526" s="1">
        <v>3806649.5575338849</v>
      </c>
      <c r="G526" s="1">
        <v>5081152.0765383113</v>
      </c>
      <c r="H526" s="1">
        <v>7332255.5327868778</v>
      </c>
      <c r="I526" s="1">
        <v>7075988.5015550619</v>
      </c>
    </row>
    <row r="527" spans="1:9" x14ac:dyDescent="0.15">
      <c r="A527" s="1">
        <v>23</v>
      </c>
      <c r="B527" s="1" t="s">
        <v>137</v>
      </c>
      <c r="C527" s="1">
        <v>18</v>
      </c>
      <c r="D527" s="1" t="s">
        <v>13</v>
      </c>
      <c r="E527" s="1">
        <v>846776.26974090433</v>
      </c>
      <c r="F527" s="1">
        <v>2283738.5286152307</v>
      </c>
      <c r="G527" s="1">
        <v>3139084.4408106366</v>
      </c>
      <c r="H527" s="1">
        <v>3325484.2442750395</v>
      </c>
      <c r="I527" s="1">
        <v>3198108.1401046845</v>
      </c>
    </row>
    <row r="528" spans="1:9" x14ac:dyDescent="0.15">
      <c r="A528" s="1">
        <v>23</v>
      </c>
      <c r="B528" s="1" t="s">
        <v>137</v>
      </c>
      <c r="C528" s="1">
        <v>19</v>
      </c>
      <c r="D528" s="1" t="s">
        <v>14</v>
      </c>
      <c r="E528" s="1">
        <v>397926.57191298826</v>
      </c>
      <c r="F528" s="1">
        <v>390088.04304944887</v>
      </c>
      <c r="G528" s="1">
        <v>562402.20314985223</v>
      </c>
      <c r="H528" s="1">
        <v>736447.84918068675</v>
      </c>
      <c r="I528" s="1">
        <v>836939.3436311587</v>
      </c>
    </row>
    <row r="529" spans="1:9" x14ac:dyDescent="0.15">
      <c r="A529" s="1">
        <v>23</v>
      </c>
      <c r="B529" s="1" t="s">
        <v>137</v>
      </c>
      <c r="C529" s="1">
        <v>20</v>
      </c>
      <c r="D529" s="1" t="s">
        <v>15</v>
      </c>
      <c r="E529" s="1">
        <v>457058.21592592285</v>
      </c>
      <c r="F529" s="1">
        <v>1918781.9004467058</v>
      </c>
      <c r="G529" s="1">
        <v>4786100.2100684196</v>
      </c>
      <c r="H529" s="1">
        <v>6713052.7837687582</v>
      </c>
      <c r="I529" s="1">
        <v>7092361.9874563459</v>
      </c>
    </row>
    <row r="530" spans="1:9" x14ac:dyDescent="0.15">
      <c r="A530" s="1">
        <v>23</v>
      </c>
      <c r="B530" s="1" t="s">
        <v>137</v>
      </c>
      <c r="C530" s="1">
        <v>21</v>
      </c>
      <c r="D530" s="1" t="s">
        <v>16</v>
      </c>
      <c r="E530" s="1">
        <v>1513765.2305198393</v>
      </c>
      <c r="F530" s="1">
        <v>4227351.3081935681</v>
      </c>
      <c r="G530" s="1">
        <v>7112031.9585170439</v>
      </c>
      <c r="H530" s="1">
        <v>11023531.187968601</v>
      </c>
      <c r="I530" s="1">
        <v>13335010.745227432</v>
      </c>
    </row>
    <row r="531" spans="1:9" x14ac:dyDescent="0.15">
      <c r="A531" s="1">
        <v>23</v>
      </c>
      <c r="B531" s="1" t="s">
        <v>136</v>
      </c>
      <c r="C531" s="1">
        <v>22</v>
      </c>
      <c r="D531" s="1" t="s">
        <v>8</v>
      </c>
      <c r="E531" s="1">
        <v>827385.53478531435</v>
      </c>
      <c r="F531" s="1">
        <v>2167578.5521156178</v>
      </c>
      <c r="G531" s="1">
        <v>5970181.7362665208</v>
      </c>
      <c r="H531" s="1">
        <v>9966530.8872821014</v>
      </c>
      <c r="I531" s="1">
        <v>10595815.146629078</v>
      </c>
    </row>
    <row r="532" spans="1:9" x14ac:dyDescent="0.15">
      <c r="A532" s="1">
        <v>23</v>
      </c>
      <c r="B532" s="1" t="s">
        <v>136</v>
      </c>
      <c r="C532" s="1">
        <v>23</v>
      </c>
      <c r="D532" s="1" t="s">
        <v>29</v>
      </c>
      <c r="E532" s="1">
        <v>1140939.8469790698</v>
      </c>
      <c r="F532" s="1">
        <v>2045391.1597054952</v>
      </c>
      <c r="G532" s="1">
        <v>3211381.5990164191</v>
      </c>
      <c r="H532" s="1">
        <v>5536850.7303539142</v>
      </c>
      <c r="I532" s="1">
        <v>6206334.0878766384</v>
      </c>
    </row>
    <row r="533" spans="1:9" x14ac:dyDescent="0.15">
      <c r="A533" s="1">
        <v>24</v>
      </c>
      <c r="B533" s="1" t="s">
        <v>141</v>
      </c>
      <c r="C533" s="1">
        <v>1</v>
      </c>
      <c r="D533" s="1" t="s">
        <v>9</v>
      </c>
      <c r="E533" s="1">
        <v>656559.14296144096</v>
      </c>
      <c r="F533" s="1">
        <v>924134.05196361872</v>
      </c>
      <c r="G533" s="1">
        <v>1454142.0627337499</v>
      </c>
      <c r="H533" s="1">
        <v>1817521.4256503426</v>
      </c>
      <c r="I533" s="1">
        <v>1652836.5506473149</v>
      </c>
    </row>
    <row r="534" spans="1:9" x14ac:dyDescent="0.15">
      <c r="A534" s="1">
        <v>24</v>
      </c>
      <c r="B534" s="1" t="s">
        <v>141</v>
      </c>
      <c r="C534" s="1">
        <v>2</v>
      </c>
      <c r="D534" s="1" t="s">
        <v>10</v>
      </c>
      <c r="E534" s="1">
        <v>20708.128504153694</v>
      </c>
      <c r="F534" s="1">
        <v>24655.666350768199</v>
      </c>
      <c r="G534" s="1">
        <v>23952.305958877369</v>
      </c>
      <c r="H534" s="1">
        <v>23783.472152357139</v>
      </c>
      <c r="I534" s="1">
        <v>23796.225357191819</v>
      </c>
    </row>
    <row r="535" spans="1:9" x14ac:dyDescent="0.15">
      <c r="A535" s="1">
        <v>24</v>
      </c>
      <c r="B535" s="1" t="s">
        <v>142</v>
      </c>
      <c r="C535" s="1">
        <v>3</v>
      </c>
      <c r="D535" s="1" t="s">
        <v>17</v>
      </c>
      <c r="E535" s="1">
        <v>82203.783008289494</v>
      </c>
      <c r="F535" s="1">
        <v>168971.9546323446</v>
      </c>
      <c r="G535" s="1">
        <v>263932.61691681587</v>
      </c>
      <c r="H535" s="1">
        <v>302634.61156077922</v>
      </c>
      <c r="I535" s="1">
        <v>290019.42425119563</v>
      </c>
    </row>
    <row r="536" spans="1:9" x14ac:dyDescent="0.15">
      <c r="A536" s="1">
        <v>24</v>
      </c>
      <c r="B536" s="1" t="s">
        <v>142</v>
      </c>
      <c r="C536" s="1">
        <v>4</v>
      </c>
      <c r="D536" s="1" t="s">
        <v>18</v>
      </c>
      <c r="E536" s="1">
        <v>187117.61097777035</v>
      </c>
      <c r="F536" s="1">
        <v>168316.06545406327</v>
      </c>
      <c r="G536" s="1">
        <v>153421.11467940843</v>
      </c>
      <c r="H536" s="1">
        <v>137847.50597475501</v>
      </c>
      <c r="I536" s="1">
        <v>83234.269032454686</v>
      </c>
    </row>
    <row r="537" spans="1:9" x14ac:dyDescent="0.15">
      <c r="A537" s="1">
        <v>24</v>
      </c>
      <c r="B537" s="1" t="s">
        <v>142</v>
      </c>
      <c r="C537" s="1">
        <v>5</v>
      </c>
      <c r="D537" s="1" t="s">
        <v>19</v>
      </c>
      <c r="E537" s="1">
        <v>19045.199815208984</v>
      </c>
      <c r="F537" s="1">
        <v>37882.879968004119</v>
      </c>
      <c r="G537" s="1">
        <v>49527.883316015905</v>
      </c>
      <c r="H537" s="1">
        <v>49210.740664644167</v>
      </c>
      <c r="I537" s="1">
        <v>60466.955132800555</v>
      </c>
    </row>
    <row r="538" spans="1:9" x14ac:dyDescent="0.15">
      <c r="A538" s="1">
        <v>24</v>
      </c>
      <c r="B538" s="1" t="s">
        <v>142</v>
      </c>
      <c r="C538" s="1">
        <v>6</v>
      </c>
      <c r="D538" s="1" t="s">
        <v>3</v>
      </c>
      <c r="E538" s="1">
        <v>462985.56575256732</v>
      </c>
      <c r="F538" s="1">
        <v>624029.08263094223</v>
      </c>
      <c r="G538" s="1">
        <v>844347.1609820337</v>
      </c>
      <c r="H538" s="1">
        <v>929209.04364020529</v>
      </c>
      <c r="I538" s="1">
        <v>1076744.0788745128</v>
      </c>
    </row>
    <row r="539" spans="1:9" x14ac:dyDescent="0.15">
      <c r="A539" s="1">
        <v>24</v>
      </c>
      <c r="B539" s="1" t="s">
        <v>142</v>
      </c>
      <c r="C539" s="1">
        <v>7</v>
      </c>
      <c r="D539" s="1" t="s">
        <v>20</v>
      </c>
      <c r="E539" s="1">
        <v>219932.59472365011</v>
      </c>
      <c r="F539" s="1">
        <v>243363.46480293677</v>
      </c>
      <c r="G539" s="1">
        <v>239535.4174291488</v>
      </c>
      <c r="H539" s="1">
        <v>525689.43232628796</v>
      </c>
      <c r="I539" s="1">
        <v>555151.72781359777</v>
      </c>
    </row>
    <row r="540" spans="1:9" x14ac:dyDescent="0.15">
      <c r="A540" s="1">
        <v>24</v>
      </c>
      <c r="B540" s="1" t="s">
        <v>142</v>
      </c>
      <c r="C540" s="1">
        <v>8</v>
      </c>
      <c r="D540" s="1" t="s">
        <v>21</v>
      </c>
      <c r="E540" s="1">
        <v>128332.31469672846</v>
      </c>
      <c r="F540" s="1">
        <v>131031.99955171136</v>
      </c>
      <c r="G540" s="1">
        <v>197114.22669143844</v>
      </c>
      <c r="H540" s="1">
        <v>197767.19585761271</v>
      </c>
      <c r="I540" s="1">
        <v>222980.62018451173</v>
      </c>
    </row>
    <row r="541" spans="1:9" x14ac:dyDescent="0.15">
      <c r="A541" s="1">
        <v>24</v>
      </c>
      <c r="B541" s="1" t="s">
        <v>142</v>
      </c>
      <c r="C541" s="1">
        <v>9</v>
      </c>
      <c r="D541" s="1" t="s">
        <v>22</v>
      </c>
      <c r="E541" s="1">
        <v>39331.78392247625</v>
      </c>
      <c r="F541" s="1">
        <v>102970.18909731563</v>
      </c>
      <c r="G541" s="1">
        <v>203420.6314960953</v>
      </c>
      <c r="H541" s="1">
        <v>319129.12912783975</v>
      </c>
      <c r="I541" s="1">
        <v>390412.22960710461</v>
      </c>
    </row>
    <row r="542" spans="1:9" x14ac:dyDescent="0.15">
      <c r="A542" s="1">
        <v>24</v>
      </c>
      <c r="B542" s="1" t="s">
        <v>142</v>
      </c>
      <c r="C542" s="1">
        <v>10</v>
      </c>
      <c r="D542" s="1" t="s">
        <v>23</v>
      </c>
      <c r="E542" s="1">
        <v>45561.308188281138</v>
      </c>
      <c r="F542" s="1">
        <v>52066.051960970552</v>
      </c>
      <c r="G542" s="1">
        <v>86106.730776689335</v>
      </c>
      <c r="H542" s="1">
        <v>123263.60727009295</v>
      </c>
      <c r="I542" s="1">
        <v>135015.95554641256</v>
      </c>
    </row>
    <row r="543" spans="1:9" x14ac:dyDescent="0.15">
      <c r="A543" s="1">
        <v>24</v>
      </c>
      <c r="B543" s="1" t="s">
        <v>142</v>
      </c>
      <c r="C543" s="1">
        <v>11</v>
      </c>
      <c r="D543" s="1" t="s">
        <v>24</v>
      </c>
      <c r="E543" s="1">
        <v>69497.278492883823</v>
      </c>
      <c r="F543" s="1">
        <v>112245.94578270576</v>
      </c>
      <c r="G543" s="1">
        <v>334168.78619967483</v>
      </c>
      <c r="H543" s="1">
        <v>559992.51133843139</v>
      </c>
      <c r="I543" s="1">
        <v>723485.24021668278</v>
      </c>
    </row>
    <row r="544" spans="1:9" x14ac:dyDescent="0.15">
      <c r="A544" s="1">
        <v>24</v>
      </c>
      <c r="B544" s="1" t="s">
        <v>142</v>
      </c>
      <c r="C544" s="1">
        <v>12</v>
      </c>
      <c r="D544" s="1" t="s">
        <v>25</v>
      </c>
      <c r="E544" s="1">
        <v>103477.38046077793</v>
      </c>
      <c r="F544" s="1">
        <v>132896.27344219596</v>
      </c>
      <c r="G544" s="1">
        <v>436183.61250214645</v>
      </c>
      <c r="H544" s="1">
        <v>1332950.9867705095</v>
      </c>
      <c r="I544" s="1">
        <v>2747691.0766747096</v>
      </c>
    </row>
    <row r="545" spans="1:9" x14ac:dyDescent="0.15">
      <c r="A545" s="1">
        <v>24</v>
      </c>
      <c r="B545" s="1" t="s">
        <v>142</v>
      </c>
      <c r="C545" s="1">
        <v>13</v>
      </c>
      <c r="D545" s="1" t="s">
        <v>26</v>
      </c>
      <c r="E545" s="1">
        <v>80151.849791231711</v>
      </c>
      <c r="F545" s="1">
        <v>320215.84546462441</v>
      </c>
      <c r="G545" s="1">
        <v>792115.23641550669</v>
      </c>
      <c r="H545" s="1">
        <v>1147474.414730574</v>
      </c>
      <c r="I545" s="1">
        <v>1391011.7542508803</v>
      </c>
    </row>
    <row r="546" spans="1:9" x14ac:dyDescent="0.15">
      <c r="A546" s="1">
        <v>24</v>
      </c>
      <c r="B546" s="1" t="s">
        <v>142</v>
      </c>
      <c r="C546" s="1">
        <v>14</v>
      </c>
      <c r="D546" s="1" t="s">
        <v>27</v>
      </c>
      <c r="E546" s="1">
        <v>439.26642110470942</v>
      </c>
      <c r="F546" s="1">
        <v>1030.8662498968151</v>
      </c>
      <c r="G546" s="1">
        <v>5424.4164278534918</v>
      </c>
      <c r="H546" s="1">
        <v>5683.8806820819318</v>
      </c>
      <c r="I546" s="1">
        <v>13670.597703235097</v>
      </c>
    </row>
    <row r="547" spans="1:9" x14ac:dyDescent="0.15">
      <c r="A547" s="1">
        <v>24</v>
      </c>
      <c r="B547" s="1" t="s">
        <v>142</v>
      </c>
      <c r="C547" s="1">
        <v>15</v>
      </c>
      <c r="D547" s="1" t="s">
        <v>28</v>
      </c>
      <c r="E547" s="1">
        <v>72620.482099398141</v>
      </c>
      <c r="F547" s="1">
        <v>159546.09315404994</v>
      </c>
      <c r="G547" s="1">
        <v>360250.03068789426</v>
      </c>
      <c r="H547" s="1">
        <v>592262.48555607232</v>
      </c>
      <c r="I547" s="1">
        <v>695282.37086809089</v>
      </c>
    </row>
    <row r="548" spans="1:9" x14ac:dyDescent="0.15">
      <c r="A548" s="1">
        <v>24</v>
      </c>
      <c r="B548" s="1" t="s">
        <v>141</v>
      </c>
      <c r="C548" s="1">
        <v>16</v>
      </c>
      <c r="D548" s="1" t="s">
        <v>11</v>
      </c>
      <c r="E548" s="1">
        <v>87663.058084007425</v>
      </c>
      <c r="F548" s="1">
        <v>179895.6783508783</v>
      </c>
      <c r="G548" s="1">
        <v>301389.5662426601</v>
      </c>
      <c r="H548" s="1">
        <v>423780.04312726256</v>
      </c>
      <c r="I548" s="1">
        <v>370635.76103064331</v>
      </c>
    </row>
    <row r="549" spans="1:9" x14ac:dyDescent="0.15">
      <c r="A549" s="1">
        <v>24</v>
      </c>
      <c r="B549" s="1" t="s">
        <v>141</v>
      </c>
      <c r="C549" s="1">
        <v>17</v>
      </c>
      <c r="D549" s="1" t="s">
        <v>12</v>
      </c>
      <c r="E549" s="1">
        <v>327298.72168151633</v>
      </c>
      <c r="F549" s="1">
        <v>740824.98350644123</v>
      </c>
      <c r="G549" s="1">
        <v>1471098.6149694982</v>
      </c>
      <c r="H549" s="1">
        <v>2401567.459726607</v>
      </c>
      <c r="I549" s="1">
        <v>2222879.1755092549</v>
      </c>
    </row>
    <row r="550" spans="1:9" x14ac:dyDescent="0.15">
      <c r="A550" s="1">
        <v>24</v>
      </c>
      <c r="B550" s="1" t="s">
        <v>141</v>
      </c>
      <c r="C550" s="1">
        <v>18</v>
      </c>
      <c r="D550" s="1" t="s">
        <v>13</v>
      </c>
      <c r="E550" s="1">
        <v>121899.59097042696</v>
      </c>
      <c r="F550" s="1">
        <v>436524.68912150437</v>
      </c>
      <c r="G550" s="1">
        <v>562211.61336320324</v>
      </c>
      <c r="H550" s="1">
        <v>730529.73251039768</v>
      </c>
      <c r="I550" s="1">
        <v>547564.01026713895</v>
      </c>
    </row>
    <row r="551" spans="1:9" x14ac:dyDescent="0.15">
      <c r="A551" s="1">
        <v>24</v>
      </c>
      <c r="B551" s="1" t="s">
        <v>141</v>
      </c>
      <c r="C551" s="1">
        <v>19</v>
      </c>
      <c r="D551" s="1" t="s">
        <v>14</v>
      </c>
      <c r="E551" s="1">
        <v>82540.13974309992</v>
      </c>
      <c r="F551" s="1">
        <v>109420.37454709552</v>
      </c>
      <c r="G551" s="1">
        <v>164010.25526968576</v>
      </c>
      <c r="H551" s="1">
        <v>262813.660701268</v>
      </c>
      <c r="I551" s="1">
        <v>276778.69630754733</v>
      </c>
    </row>
    <row r="552" spans="1:9" x14ac:dyDescent="0.15">
      <c r="A552" s="1">
        <v>24</v>
      </c>
      <c r="B552" s="1" t="s">
        <v>141</v>
      </c>
      <c r="C552" s="1">
        <v>20</v>
      </c>
      <c r="D552" s="1" t="s">
        <v>15</v>
      </c>
      <c r="E552" s="1">
        <v>59395.629985534011</v>
      </c>
      <c r="F552" s="1">
        <v>251959.6860403528</v>
      </c>
      <c r="G552" s="1">
        <v>596976.24949323852</v>
      </c>
      <c r="H552" s="1">
        <v>951496.4675554164</v>
      </c>
      <c r="I552" s="1">
        <v>1144770.7617480818</v>
      </c>
    </row>
    <row r="553" spans="1:9" x14ac:dyDescent="0.15">
      <c r="A553" s="1">
        <v>24</v>
      </c>
      <c r="B553" s="1" t="s">
        <v>141</v>
      </c>
      <c r="C553" s="1">
        <v>21</v>
      </c>
      <c r="D553" s="1" t="s">
        <v>16</v>
      </c>
      <c r="E553" s="1">
        <v>602574.91668967053</v>
      </c>
      <c r="F553" s="1">
        <v>779858.88109876146</v>
      </c>
      <c r="G553" s="1">
        <v>1230750.6251136537</v>
      </c>
      <c r="H553" s="1">
        <v>2218946.4468238205</v>
      </c>
      <c r="I553" s="1">
        <v>2642179.7405510256</v>
      </c>
    </row>
    <row r="554" spans="1:9" x14ac:dyDescent="0.15">
      <c r="A554" s="1">
        <v>24</v>
      </c>
      <c r="B554" s="1" t="s">
        <v>140</v>
      </c>
      <c r="C554" s="1">
        <v>22</v>
      </c>
      <c r="D554" s="1" t="s">
        <v>8</v>
      </c>
      <c r="E554" s="1">
        <v>180266.56706151349</v>
      </c>
      <c r="F554" s="1">
        <v>731787.56646196719</v>
      </c>
      <c r="G554" s="1">
        <v>1769271.9363281855</v>
      </c>
      <c r="H554" s="1">
        <v>2790597.8696738272</v>
      </c>
      <c r="I554" s="1">
        <v>3093525.0270396941</v>
      </c>
    </row>
    <row r="555" spans="1:9" x14ac:dyDescent="0.15">
      <c r="A555" s="1">
        <v>24</v>
      </c>
      <c r="B555" s="1" t="s">
        <v>140</v>
      </c>
      <c r="C555" s="1">
        <v>23</v>
      </c>
      <c r="D555" s="1" t="s">
        <v>29</v>
      </c>
      <c r="E555" s="1">
        <v>322727.32000788423</v>
      </c>
      <c r="F555" s="1">
        <v>585420.78369013872</v>
      </c>
      <c r="G555" s="1">
        <v>895293.94176334667</v>
      </c>
      <c r="H555" s="1">
        <v>1725371.5856613459</v>
      </c>
      <c r="I555" s="1">
        <v>1933025.025744695</v>
      </c>
    </row>
    <row r="556" spans="1:9" x14ac:dyDescent="0.15">
      <c r="A556" s="1">
        <v>25</v>
      </c>
      <c r="B556" s="1" t="s">
        <v>144</v>
      </c>
      <c r="C556" s="1">
        <v>1</v>
      </c>
      <c r="D556" s="1" t="s">
        <v>9</v>
      </c>
      <c r="E556" s="1">
        <v>289000.74236755649</v>
      </c>
      <c r="F556" s="1">
        <v>920889.30303798791</v>
      </c>
      <c r="G556" s="1">
        <v>1545302.3085937458</v>
      </c>
      <c r="H556" s="1">
        <v>1778557.3092904978</v>
      </c>
      <c r="I556" s="1">
        <v>1631493.2734129154</v>
      </c>
    </row>
    <row r="557" spans="1:9" x14ac:dyDescent="0.15">
      <c r="A557" s="1">
        <v>25</v>
      </c>
      <c r="B557" s="1" t="s">
        <v>144</v>
      </c>
      <c r="C557" s="1">
        <v>2</v>
      </c>
      <c r="D557" s="1" t="s">
        <v>10</v>
      </c>
      <c r="E557" s="1">
        <v>10919.222616422889</v>
      </c>
      <c r="F557" s="1">
        <v>14009.025696596706</v>
      </c>
      <c r="G557" s="1">
        <v>14811.202654386032</v>
      </c>
      <c r="H557" s="1">
        <v>14411.855615832297</v>
      </c>
      <c r="I557" s="1">
        <v>10559.767743160181</v>
      </c>
    </row>
    <row r="558" spans="1:9" x14ac:dyDescent="0.15">
      <c r="A558" s="1">
        <v>25</v>
      </c>
      <c r="B558" s="1" t="s">
        <v>145</v>
      </c>
      <c r="C558" s="1">
        <v>3</v>
      </c>
      <c r="D558" s="1" t="s">
        <v>17</v>
      </c>
      <c r="E558" s="1">
        <v>19966.168343933485</v>
      </c>
      <c r="F558" s="1">
        <v>63182.071470081471</v>
      </c>
      <c r="G558" s="1">
        <v>113089.31888475592</v>
      </c>
      <c r="H558" s="1">
        <v>159800.53431950521</v>
      </c>
      <c r="I558" s="1">
        <v>212263.26640540248</v>
      </c>
    </row>
    <row r="559" spans="1:9" x14ac:dyDescent="0.15">
      <c r="A559" s="1">
        <v>25</v>
      </c>
      <c r="B559" s="1" t="s">
        <v>145</v>
      </c>
      <c r="C559" s="1">
        <v>4</v>
      </c>
      <c r="D559" s="1" t="s">
        <v>18</v>
      </c>
      <c r="E559" s="1">
        <v>158574.22764909209</v>
      </c>
      <c r="F559" s="1">
        <v>200201.01211695181</v>
      </c>
      <c r="G559" s="1">
        <v>233643.3619388034</v>
      </c>
      <c r="H559" s="1">
        <v>276531.02772967081</v>
      </c>
      <c r="I559" s="1">
        <v>247736.43180969558</v>
      </c>
    </row>
    <row r="560" spans="1:9" x14ac:dyDescent="0.15">
      <c r="A560" s="1">
        <v>25</v>
      </c>
      <c r="B560" s="1" t="s">
        <v>145</v>
      </c>
      <c r="C560" s="1">
        <v>5</v>
      </c>
      <c r="D560" s="1" t="s">
        <v>19</v>
      </c>
      <c r="E560" s="1">
        <v>8717.1428090447662</v>
      </c>
      <c r="F560" s="1">
        <v>18948.842255397834</v>
      </c>
      <c r="G560" s="1">
        <v>45506.254097682984</v>
      </c>
      <c r="H560" s="1">
        <v>58974.223194563085</v>
      </c>
      <c r="I560" s="1">
        <v>72161.524078140399</v>
      </c>
    </row>
    <row r="561" spans="1:9" x14ac:dyDescent="0.15">
      <c r="A561" s="1">
        <v>25</v>
      </c>
      <c r="B561" s="1" t="s">
        <v>145</v>
      </c>
      <c r="C561" s="1">
        <v>6</v>
      </c>
      <c r="D561" s="1" t="s">
        <v>3</v>
      </c>
      <c r="E561" s="1">
        <v>139685.39438252326</v>
      </c>
      <c r="F561" s="1">
        <v>163530.00405885905</v>
      </c>
      <c r="G561" s="1">
        <v>213206.57623341575</v>
      </c>
      <c r="H561" s="1">
        <v>319750.85464623501</v>
      </c>
      <c r="I561" s="1">
        <v>353816.49705946178</v>
      </c>
    </row>
    <row r="562" spans="1:9" x14ac:dyDescent="0.15">
      <c r="A562" s="1">
        <v>25</v>
      </c>
      <c r="B562" s="1" t="s">
        <v>145</v>
      </c>
      <c r="C562" s="1">
        <v>7</v>
      </c>
      <c r="D562" s="1" t="s">
        <v>20</v>
      </c>
      <c r="E562" s="1">
        <v>8613.9982256088151</v>
      </c>
      <c r="F562" s="1">
        <v>9140.0588820104604</v>
      </c>
      <c r="G562" s="1">
        <v>12978.163449646074</v>
      </c>
      <c r="H562" s="1">
        <v>41662.241281624782</v>
      </c>
      <c r="I562" s="1">
        <v>53715.600321172133</v>
      </c>
    </row>
    <row r="563" spans="1:9" x14ac:dyDescent="0.15">
      <c r="A563" s="1">
        <v>25</v>
      </c>
      <c r="B563" s="1" t="s">
        <v>145</v>
      </c>
      <c r="C563" s="1">
        <v>8</v>
      </c>
      <c r="D563" s="1" t="s">
        <v>21</v>
      </c>
      <c r="E563" s="1">
        <v>124980.00804058442</v>
      </c>
      <c r="F563" s="1">
        <v>167670.80929349831</v>
      </c>
      <c r="G563" s="1">
        <v>306650.62783627195</v>
      </c>
      <c r="H563" s="1">
        <v>316574.31870797399</v>
      </c>
      <c r="I563" s="1">
        <v>519833.13902939967</v>
      </c>
    </row>
    <row r="564" spans="1:9" x14ac:dyDescent="0.15">
      <c r="A564" s="1">
        <v>25</v>
      </c>
      <c r="B564" s="1" t="s">
        <v>145</v>
      </c>
      <c r="C564" s="1">
        <v>9</v>
      </c>
      <c r="D564" s="1" t="s">
        <v>22</v>
      </c>
      <c r="E564" s="1">
        <v>25064.74141594311</v>
      </c>
      <c r="F564" s="1">
        <v>49921.177758725127</v>
      </c>
      <c r="G564" s="1">
        <v>142002.96784375596</v>
      </c>
      <c r="H564" s="1">
        <v>168191.27150080175</v>
      </c>
      <c r="I564" s="1">
        <v>178984.80472698619</v>
      </c>
    </row>
    <row r="565" spans="1:9" x14ac:dyDescent="0.15">
      <c r="A565" s="1">
        <v>25</v>
      </c>
      <c r="B565" s="1" t="s">
        <v>145</v>
      </c>
      <c r="C565" s="1">
        <v>10</v>
      </c>
      <c r="D565" s="1" t="s">
        <v>23</v>
      </c>
      <c r="E565" s="1">
        <v>34160.454708159457</v>
      </c>
      <c r="F565" s="1">
        <v>62892.946470624331</v>
      </c>
      <c r="G565" s="1">
        <v>121110.21138583314</v>
      </c>
      <c r="H565" s="1">
        <v>162470.38302028144</v>
      </c>
      <c r="I565" s="1">
        <v>182583.1927650783</v>
      </c>
    </row>
    <row r="566" spans="1:9" x14ac:dyDescent="0.15">
      <c r="A566" s="1">
        <v>25</v>
      </c>
      <c r="B566" s="1" t="s">
        <v>145</v>
      </c>
      <c r="C566" s="1">
        <v>11</v>
      </c>
      <c r="D566" s="1" t="s">
        <v>24</v>
      </c>
      <c r="E566" s="1">
        <v>87852.680528193756</v>
      </c>
      <c r="F566" s="1">
        <v>166266.19398494106</v>
      </c>
      <c r="G566" s="1">
        <v>361143.13925880031</v>
      </c>
      <c r="H566" s="1">
        <v>516747.50610962097</v>
      </c>
      <c r="I566" s="1">
        <v>674462.27298448049</v>
      </c>
    </row>
    <row r="567" spans="1:9" x14ac:dyDescent="0.15">
      <c r="A567" s="1">
        <v>25</v>
      </c>
      <c r="B567" s="1" t="s">
        <v>145</v>
      </c>
      <c r="C567" s="1">
        <v>12</v>
      </c>
      <c r="D567" s="1" t="s">
        <v>25</v>
      </c>
      <c r="E567" s="1">
        <v>70314.871018790815</v>
      </c>
      <c r="F567" s="1">
        <v>224127.60534847921</v>
      </c>
      <c r="G567" s="1">
        <v>677327.13645787758</v>
      </c>
      <c r="H567" s="1">
        <v>1022513.2748292926</v>
      </c>
      <c r="I567" s="1">
        <v>1169093.7921107283</v>
      </c>
    </row>
    <row r="568" spans="1:9" x14ac:dyDescent="0.15">
      <c r="A568" s="1">
        <v>25</v>
      </c>
      <c r="B568" s="1" t="s">
        <v>145</v>
      </c>
      <c r="C568" s="1">
        <v>13</v>
      </c>
      <c r="D568" s="1" t="s">
        <v>26</v>
      </c>
      <c r="E568" s="1">
        <v>12608.783868668581</v>
      </c>
      <c r="F568" s="1">
        <v>153086.31075479015</v>
      </c>
      <c r="G568" s="1">
        <v>357643.62116939749</v>
      </c>
      <c r="H568" s="1">
        <v>506405.88519472571</v>
      </c>
      <c r="I568" s="1">
        <v>566716.77843133442</v>
      </c>
    </row>
    <row r="569" spans="1:9" x14ac:dyDescent="0.15">
      <c r="A569" s="1">
        <v>25</v>
      </c>
      <c r="B569" s="1" t="s">
        <v>145</v>
      </c>
      <c r="C569" s="1">
        <v>14</v>
      </c>
      <c r="D569" s="1" t="s">
        <v>27</v>
      </c>
      <c r="E569" s="1">
        <v>3355.0579254768936</v>
      </c>
      <c r="F569" s="1">
        <v>9422.4733513746105</v>
      </c>
      <c r="G569" s="1">
        <v>18053.661423253143</v>
      </c>
      <c r="H569" s="1">
        <v>55938.344348288956</v>
      </c>
      <c r="I569" s="1">
        <v>54885.979632758965</v>
      </c>
    </row>
    <row r="570" spans="1:9" x14ac:dyDescent="0.15">
      <c r="A570" s="1">
        <v>25</v>
      </c>
      <c r="B570" s="1" t="s">
        <v>145</v>
      </c>
      <c r="C570" s="1">
        <v>15</v>
      </c>
      <c r="D570" s="1" t="s">
        <v>28</v>
      </c>
      <c r="E570" s="1">
        <v>156011.38205917715</v>
      </c>
      <c r="F570" s="1">
        <v>227479.53372239004</v>
      </c>
      <c r="G570" s="1">
        <v>500896.70181293262</v>
      </c>
      <c r="H570" s="1">
        <v>758608.05539054715</v>
      </c>
      <c r="I570" s="1">
        <v>1240303.0929349561</v>
      </c>
    </row>
    <row r="571" spans="1:9" x14ac:dyDescent="0.15">
      <c r="A571" s="1">
        <v>25</v>
      </c>
      <c r="B571" s="1" t="s">
        <v>144</v>
      </c>
      <c r="C571" s="1">
        <v>16</v>
      </c>
      <c r="D571" s="1" t="s">
        <v>11</v>
      </c>
      <c r="E571" s="1">
        <v>119134.79672371554</v>
      </c>
      <c r="F571" s="1">
        <v>157243.11983775283</v>
      </c>
      <c r="G571" s="1">
        <v>224749.41053643561</v>
      </c>
      <c r="H571" s="1">
        <v>310001.19456758472</v>
      </c>
      <c r="I571" s="1">
        <v>269788.24541298702</v>
      </c>
    </row>
    <row r="572" spans="1:9" x14ac:dyDescent="0.15">
      <c r="A572" s="1">
        <v>25</v>
      </c>
      <c r="B572" s="1" t="s">
        <v>144</v>
      </c>
      <c r="C572" s="1">
        <v>17</v>
      </c>
      <c r="D572" s="1" t="s">
        <v>12</v>
      </c>
      <c r="E572" s="1">
        <v>120540.61527809713</v>
      </c>
      <c r="F572" s="1">
        <v>506418.18213118479</v>
      </c>
      <c r="G572" s="1">
        <v>763049.64478904614</v>
      </c>
      <c r="H572" s="1">
        <v>1168110.8131828823</v>
      </c>
      <c r="I572" s="1">
        <v>1267946.2241597502</v>
      </c>
    </row>
    <row r="573" spans="1:9" x14ac:dyDescent="0.15">
      <c r="A573" s="1">
        <v>25</v>
      </c>
      <c r="B573" s="1" t="s">
        <v>144</v>
      </c>
      <c r="C573" s="1">
        <v>18</v>
      </c>
      <c r="D573" s="1" t="s">
        <v>13</v>
      </c>
      <c r="E573" s="1">
        <v>53839.640603489119</v>
      </c>
      <c r="F573" s="1">
        <v>263699.44971474586</v>
      </c>
      <c r="G573" s="1">
        <v>329230.35664867045</v>
      </c>
      <c r="H573" s="1">
        <v>441654.87178984925</v>
      </c>
      <c r="I573" s="1">
        <v>474900.54900454415</v>
      </c>
    </row>
    <row r="574" spans="1:9" x14ac:dyDescent="0.15">
      <c r="A574" s="1">
        <v>25</v>
      </c>
      <c r="B574" s="1" t="s">
        <v>144</v>
      </c>
      <c r="C574" s="1">
        <v>19</v>
      </c>
      <c r="D574" s="1" t="s">
        <v>14</v>
      </c>
      <c r="E574" s="1">
        <v>50184.349148898073</v>
      </c>
      <c r="F574" s="1">
        <v>94676.382390278217</v>
      </c>
      <c r="G574" s="1">
        <v>152617.45067687525</v>
      </c>
      <c r="H574" s="1">
        <v>234413.78877375531</v>
      </c>
      <c r="I574" s="1">
        <v>309226.42525371467</v>
      </c>
    </row>
    <row r="575" spans="1:9" x14ac:dyDescent="0.15">
      <c r="A575" s="1">
        <v>25</v>
      </c>
      <c r="B575" s="1" t="s">
        <v>144</v>
      </c>
      <c r="C575" s="1">
        <v>20</v>
      </c>
      <c r="D575" s="1" t="s">
        <v>15</v>
      </c>
      <c r="E575" s="1">
        <v>29561.194429189884</v>
      </c>
      <c r="F575" s="1">
        <v>177011.75193127349</v>
      </c>
      <c r="G575" s="1">
        <v>418750.59685701097</v>
      </c>
      <c r="H575" s="1">
        <v>823958.05912027869</v>
      </c>
      <c r="I575" s="1">
        <v>961991.38006379222</v>
      </c>
    </row>
    <row r="576" spans="1:9" x14ac:dyDescent="0.15">
      <c r="A576" s="1">
        <v>25</v>
      </c>
      <c r="B576" s="1" t="s">
        <v>144</v>
      </c>
      <c r="C576" s="1">
        <v>21</v>
      </c>
      <c r="D576" s="1" t="s">
        <v>16</v>
      </c>
      <c r="E576" s="1">
        <v>93358.607978921485</v>
      </c>
      <c r="F576" s="1">
        <v>449390.4664384076</v>
      </c>
      <c r="G576" s="1">
        <v>858809.82731474889</v>
      </c>
      <c r="H576" s="1">
        <v>1463738.8857530877</v>
      </c>
      <c r="I576" s="1">
        <v>1515101.2087021335</v>
      </c>
    </row>
    <row r="577" spans="1:9" x14ac:dyDescent="0.15">
      <c r="A577" s="1">
        <v>25</v>
      </c>
      <c r="B577" s="1" t="s">
        <v>143</v>
      </c>
      <c r="C577" s="1">
        <v>22</v>
      </c>
      <c r="D577" s="1" t="s">
        <v>8</v>
      </c>
      <c r="E577" s="1">
        <v>225822.25400687556</v>
      </c>
      <c r="F577" s="1">
        <v>478223.87090908998</v>
      </c>
      <c r="G577" s="1">
        <v>1541345.3756178599</v>
      </c>
      <c r="H577" s="1">
        <v>2091697.1022186563</v>
      </c>
      <c r="I577" s="1">
        <v>1996963.8992169504</v>
      </c>
    </row>
    <row r="578" spans="1:9" x14ac:dyDescent="0.15">
      <c r="A578" s="1">
        <v>25</v>
      </c>
      <c r="B578" s="1" t="s">
        <v>143</v>
      </c>
      <c r="C578" s="1">
        <v>23</v>
      </c>
      <c r="D578" s="1" t="s">
        <v>29</v>
      </c>
      <c r="E578" s="1">
        <v>129792.06620899528</v>
      </c>
      <c r="F578" s="1">
        <v>366382.72040037281</v>
      </c>
      <c r="G578" s="1">
        <v>668745.50458022929</v>
      </c>
      <c r="H578" s="1">
        <v>1389675.9568119796</v>
      </c>
      <c r="I578" s="1">
        <v>1402083.8770040045</v>
      </c>
    </row>
    <row r="579" spans="1:9" x14ac:dyDescent="0.15">
      <c r="A579" s="1">
        <v>26</v>
      </c>
      <c r="B579" s="1" t="s">
        <v>241</v>
      </c>
      <c r="C579" s="1">
        <v>1</v>
      </c>
      <c r="D579" s="1" t="s">
        <v>9</v>
      </c>
      <c r="E579" s="1">
        <v>288687.21500696865</v>
      </c>
      <c r="F579" s="1">
        <v>491191.4168439944</v>
      </c>
      <c r="G579" s="1">
        <v>802139.4127286186</v>
      </c>
      <c r="H579" s="1">
        <v>881709.66920018801</v>
      </c>
      <c r="I579" s="1">
        <v>850389.80314818921</v>
      </c>
    </row>
    <row r="580" spans="1:9" x14ac:dyDescent="0.15">
      <c r="A580" s="1">
        <v>26</v>
      </c>
      <c r="B580" s="1" t="s">
        <v>242</v>
      </c>
      <c r="C580" s="1">
        <v>2</v>
      </c>
      <c r="D580" s="1" t="s">
        <v>10</v>
      </c>
      <c r="E580" s="1">
        <v>11445.462728462902</v>
      </c>
      <c r="F580" s="1">
        <v>13001.35677964931</v>
      </c>
      <c r="G580" s="1">
        <v>15913.494572498192</v>
      </c>
      <c r="H580" s="1">
        <v>19425.290147024862</v>
      </c>
      <c r="I580" s="1">
        <v>14556.51533599988</v>
      </c>
    </row>
    <row r="581" spans="1:9" x14ac:dyDescent="0.15">
      <c r="A581" s="1">
        <v>26</v>
      </c>
      <c r="B581" s="1" t="s">
        <v>243</v>
      </c>
      <c r="C581" s="1">
        <v>3</v>
      </c>
      <c r="D581" s="1" t="s">
        <v>17</v>
      </c>
      <c r="E581" s="1">
        <v>153317.22919977675</v>
      </c>
      <c r="F581" s="1">
        <v>214233.2267132627</v>
      </c>
      <c r="G581" s="1">
        <v>308099.41286215739</v>
      </c>
      <c r="H581" s="1">
        <v>416718.29459756555</v>
      </c>
      <c r="I581" s="1">
        <v>527550.89854346134</v>
      </c>
    </row>
    <row r="582" spans="1:9" x14ac:dyDescent="0.15">
      <c r="A582" s="1">
        <v>26</v>
      </c>
      <c r="B582" s="1" t="s">
        <v>244</v>
      </c>
      <c r="C582" s="1">
        <v>4</v>
      </c>
      <c r="D582" s="1" t="s">
        <v>18</v>
      </c>
      <c r="E582" s="1">
        <v>305452.10510971455</v>
      </c>
      <c r="F582" s="1">
        <v>346045.06407569104</v>
      </c>
      <c r="G582" s="1">
        <v>357575.46101813338</v>
      </c>
      <c r="H582" s="1">
        <v>369319.50284985744</v>
      </c>
      <c r="I582" s="1">
        <v>268925.21110708039</v>
      </c>
    </row>
    <row r="583" spans="1:9" x14ac:dyDescent="0.15">
      <c r="A583" s="1">
        <v>26</v>
      </c>
      <c r="B583" s="1" t="s">
        <v>245</v>
      </c>
      <c r="C583" s="1">
        <v>5</v>
      </c>
      <c r="D583" s="1" t="s">
        <v>19</v>
      </c>
      <c r="E583" s="1">
        <v>16935.616605927957</v>
      </c>
      <c r="F583" s="1">
        <v>38476.826015667408</v>
      </c>
      <c r="G583" s="1">
        <v>61406.317343049421</v>
      </c>
      <c r="H583" s="1">
        <v>65554.732275483388</v>
      </c>
      <c r="I583" s="1">
        <v>66537.904013713342</v>
      </c>
    </row>
    <row r="584" spans="1:9" x14ac:dyDescent="0.15">
      <c r="A584" s="1">
        <v>26</v>
      </c>
      <c r="B584" s="1" t="s">
        <v>245</v>
      </c>
      <c r="C584" s="1">
        <v>6</v>
      </c>
      <c r="D584" s="1" t="s">
        <v>3</v>
      </c>
      <c r="E584" s="1">
        <v>128737.37153551936</v>
      </c>
      <c r="F584" s="1">
        <v>127938.93918153667</v>
      </c>
      <c r="G584" s="1">
        <v>173414.22796803518</v>
      </c>
      <c r="H584" s="1">
        <v>221951.30734922327</v>
      </c>
      <c r="I584" s="1">
        <v>237641.09029154072</v>
      </c>
    </row>
    <row r="585" spans="1:9" x14ac:dyDescent="0.15">
      <c r="A585" s="1">
        <v>26</v>
      </c>
      <c r="B585" s="1" t="s">
        <v>245</v>
      </c>
      <c r="C585" s="1">
        <v>7</v>
      </c>
      <c r="D585" s="1" t="s">
        <v>20</v>
      </c>
      <c r="E585" s="1">
        <v>8661.748417667839</v>
      </c>
      <c r="F585" s="1">
        <v>6026.3602151764089</v>
      </c>
      <c r="G585" s="1">
        <v>4187.2718292596919</v>
      </c>
      <c r="H585" s="1">
        <v>6704.6705208291969</v>
      </c>
      <c r="I585" s="1">
        <v>23838.02284220032</v>
      </c>
    </row>
    <row r="586" spans="1:9" x14ac:dyDescent="0.15">
      <c r="A586" s="1">
        <v>26</v>
      </c>
      <c r="B586" s="1" t="s">
        <v>245</v>
      </c>
      <c r="C586" s="1">
        <v>8</v>
      </c>
      <c r="D586" s="1" t="s">
        <v>21</v>
      </c>
      <c r="E586" s="1">
        <v>56564.56361181644</v>
      </c>
      <c r="F586" s="1">
        <v>73630.936043508205</v>
      </c>
      <c r="G586" s="1">
        <v>92631.673383819812</v>
      </c>
      <c r="H586" s="1">
        <v>91829.932166555853</v>
      </c>
      <c r="I586" s="1">
        <v>79736.652461704813</v>
      </c>
    </row>
    <row r="587" spans="1:9" x14ac:dyDescent="0.15">
      <c r="A587" s="1">
        <v>26</v>
      </c>
      <c r="B587" s="1" t="s">
        <v>245</v>
      </c>
      <c r="C587" s="1">
        <v>9</v>
      </c>
      <c r="D587" s="1" t="s">
        <v>22</v>
      </c>
      <c r="E587" s="1">
        <v>53963.685088668739</v>
      </c>
      <c r="F587" s="1">
        <v>92471.970101090163</v>
      </c>
      <c r="G587" s="1">
        <v>117916.96889396438</v>
      </c>
      <c r="H587" s="1">
        <v>116411.29044991167</v>
      </c>
      <c r="I587" s="1">
        <v>104139.71083809418</v>
      </c>
    </row>
    <row r="588" spans="1:9" x14ac:dyDescent="0.15">
      <c r="A588" s="1">
        <v>26</v>
      </c>
      <c r="B588" s="1" t="s">
        <v>245</v>
      </c>
      <c r="C588" s="1">
        <v>10</v>
      </c>
      <c r="D588" s="1" t="s">
        <v>23</v>
      </c>
      <c r="E588" s="1">
        <v>48286.872210492511</v>
      </c>
      <c r="F588" s="1">
        <v>50913.334456224271</v>
      </c>
      <c r="G588" s="1">
        <v>70603.681055357156</v>
      </c>
      <c r="H588" s="1">
        <v>74895.062752082784</v>
      </c>
      <c r="I588" s="1">
        <v>82562.113104295131</v>
      </c>
    </row>
    <row r="589" spans="1:9" x14ac:dyDescent="0.15">
      <c r="A589" s="1">
        <v>26</v>
      </c>
      <c r="B589" s="1" t="s">
        <v>246</v>
      </c>
      <c r="C589" s="1">
        <v>11</v>
      </c>
      <c r="D589" s="1" t="s">
        <v>24</v>
      </c>
      <c r="E589" s="1">
        <v>80513.425068716082</v>
      </c>
      <c r="F589" s="1">
        <v>106794.78957656022</v>
      </c>
      <c r="G589" s="1">
        <v>223305.73540997048</v>
      </c>
      <c r="H589" s="1">
        <v>274935.16900663252</v>
      </c>
      <c r="I589" s="1">
        <v>278122.2418704725</v>
      </c>
    </row>
    <row r="590" spans="1:9" x14ac:dyDescent="0.15">
      <c r="A590" s="1">
        <v>26</v>
      </c>
      <c r="B590" s="1" t="s">
        <v>245</v>
      </c>
      <c r="C590" s="1">
        <v>12</v>
      </c>
      <c r="D590" s="1" t="s">
        <v>25</v>
      </c>
      <c r="E590" s="1">
        <v>166810.89338739347</v>
      </c>
      <c r="F590" s="1">
        <v>249400.13961657998</v>
      </c>
      <c r="G590" s="1">
        <v>563256.9048127603</v>
      </c>
      <c r="H590" s="1">
        <v>798821.95842545514</v>
      </c>
      <c r="I590" s="1">
        <v>701708.58304428111</v>
      </c>
    </row>
    <row r="591" spans="1:9" x14ac:dyDescent="0.15">
      <c r="A591" s="1">
        <v>26</v>
      </c>
      <c r="B591" s="1" t="s">
        <v>246</v>
      </c>
      <c r="C591" s="1">
        <v>13</v>
      </c>
      <c r="D591" s="1" t="s">
        <v>26</v>
      </c>
      <c r="E591" s="1">
        <v>79140.860297285457</v>
      </c>
      <c r="F591" s="1">
        <v>227493.10239548917</v>
      </c>
      <c r="G591" s="1">
        <v>384910.90229652141</v>
      </c>
      <c r="H591" s="1">
        <v>506791.12629581161</v>
      </c>
      <c r="I591" s="1">
        <v>387488.90245451825</v>
      </c>
    </row>
    <row r="592" spans="1:9" x14ac:dyDescent="0.15">
      <c r="A592" s="1">
        <v>26</v>
      </c>
      <c r="B592" s="1" t="s">
        <v>245</v>
      </c>
      <c r="C592" s="1">
        <v>14</v>
      </c>
      <c r="D592" s="1" t="s">
        <v>27</v>
      </c>
      <c r="E592" s="1">
        <v>20291.673970407799</v>
      </c>
      <c r="F592" s="1">
        <v>31992.961733127311</v>
      </c>
      <c r="G592" s="1">
        <v>79437.615261349085</v>
      </c>
      <c r="H592" s="1">
        <v>134360.38204114296</v>
      </c>
      <c r="I592" s="1">
        <v>180448.08393083737</v>
      </c>
    </row>
    <row r="593" spans="1:9" x14ac:dyDescent="0.15">
      <c r="A593" s="1">
        <v>26</v>
      </c>
      <c r="B593" s="1" t="s">
        <v>245</v>
      </c>
      <c r="C593" s="1">
        <v>15</v>
      </c>
      <c r="D593" s="1" t="s">
        <v>28</v>
      </c>
      <c r="E593" s="1">
        <v>181675.27914359738</v>
      </c>
      <c r="F593" s="1">
        <v>226854.23460312723</v>
      </c>
      <c r="G593" s="1">
        <v>384608.50890444743</v>
      </c>
      <c r="H593" s="1">
        <v>409135.41809734341</v>
      </c>
      <c r="I593" s="1">
        <v>449903.52582130162</v>
      </c>
    </row>
    <row r="594" spans="1:9" x14ac:dyDescent="0.15">
      <c r="A594" s="1">
        <v>26</v>
      </c>
      <c r="B594" s="1" t="s">
        <v>247</v>
      </c>
      <c r="C594" s="1">
        <v>16</v>
      </c>
      <c r="D594" s="1" t="s">
        <v>11</v>
      </c>
      <c r="E594" s="1">
        <v>217792.55467365708</v>
      </c>
      <c r="F594" s="1">
        <v>261966.22978189177</v>
      </c>
      <c r="G594" s="1">
        <v>358616.68266524782</v>
      </c>
      <c r="H594" s="1">
        <v>467580.41837644385</v>
      </c>
      <c r="I594" s="1">
        <v>396456.46496825572</v>
      </c>
    </row>
    <row r="595" spans="1:9" x14ac:dyDescent="0.15">
      <c r="A595" s="1">
        <v>26</v>
      </c>
      <c r="B595" s="1" t="s">
        <v>248</v>
      </c>
      <c r="C595" s="1">
        <v>17</v>
      </c>
      <c r="D595" s="1" t="s">
        <v>12</v>
      </c>
      <c r="E595" s="1">
        <v>412855.63376103388</v>
      </c>
      <c r="F595" s="1">
        <v>1050375.332550576</v>
      </c>
      <c r="G595" s="1">
        <v>1532727.1230988272</v>
      </c>
      <c r="H595" s="1">
        <v>2448733.5938833249</v>
      </c>
      <c r="I595" s="1">
        <v>2787634.7364960061</v>
      </c>
    </row>
    <row r="596" spans="1:9" x14ac:dyDescent="0.15">
      <c r="A596" s="1">
        <v>26</v>
      </c>
      <c r="B596" s="1" t="s">
        <v>248</v>
      </c>
      <c r="C596" s="1">
        <v>18</v>
      </c>
      <c r="D596" s="1" t="s">
        <v>13</v>
      </c>
      <c r="E596" s="1">
        <v>230299.35570366302</v>
      </c>
      <c r="F596" s="1">
        <v>766350.84295451955</v>
      </c>
      <c r="G596" s="1">
        <v>918634.78511034139</v>
      </c>
      <c r="H596" s="1">
        <v>1125959.6065828414</v>
      </c>
      <c r="I596" s="1">
        <v>904484.87020092423</v>
      </c>
    </row>
    <row r="597" spans="1:9" x14ac:dyDescent="0.15">
      <c r="A597" s="1">
        <v>26</v>
      </c>
      <c r="B597" s="1" t="s">
        <v>247</v>
      </c>
      <c r="C597" s="1">
        <v>19</v>
      </c>
      <c r="D597" s="1" t="s">
        <v>14</v>
      </c>
      <c r="E597" s="1">
        <v>170419.94616012371</v>
      </c>
      <c r="F597" s="1">
        <v>189679.5517309664</v>
      </c>
      <c r="G597" s="1">
        <v>239775.80075351722</v>
      </c>
      <c r="H597" s="1">
        <v>405250.07097124658</v>
      </c>
      <c r="I597" s="1">
        <v>385817.63652452757</v>
      </c>
    </row>
    <row r="598" spans="1:9" x14ac:dyDescent="0.15">
      <c r="A598" s="1">
        <v>26</v>
      </c>
      <c r="B598" s="1" t="s">
        <v>247</v>
      </c>
      <c r="C598" s="1">
        <v>20</v>
      </c>
      <c r="D598" s="1" t="s">
        <v>15</v>
      </c>
      <c r="E598" s="1">
        <v>148960.27475364946</v>
      </c>
      <c r="F598" s="1">
        <v>743956.39336563402</v>
      </c>
      <c r="G598" s="1">
        <v>1684357.6675284498</v>
      </c>
      <c r="H598" s="1">
        <v>2267706.4301635395</v>
      </c>
      <c r="I598" s="1">
        <v>2037304.6479557552</v>
      </c>
    </row>
    <row r="599" spans="1:9" x14ac:dyDescent="0.15">
      <c r="A599" s="1">
        <v>26</v>
      </c>
      <c r="B599" s="1" t="s">
        <v>247</v>
      </c>
      <c r="C599" s="1">
        <v>21</v>
      </c>
      <c r="D599" s="1" t="s">
        <v>16</v>
      </c>
      <c r="E599" s="1">
        <v>474769.90314744553</v>
      </c>
      <c r="F599" s="1">
        <v>1241988.4649343337</v>
      </c>
      <c r="G599" s="1">
        <v>1828967.8618208459</v>
      </c>
      <c r="H599" s="1">
        <v>2595784.5612075189</v>
      </c>
      <c r="I599" s="1">
        <v>3100416.4195273677</v>
      </c>
    </row>
    <row r="600" spans="1:9" x14ac:dyDescent="0.15">
      <c r="A600" s="1">
        <v>26</v>
      </c>
      <c r="B600" s="1" t="s">
        <v>240</v>
      </c>
      <c r="C600" s="1">
        <v>22</v>
      </c>
      <c r="D600" s="1" t="s">
        <v>8</v>
      </c>
      <c r="E600" s="1">
        <v>503034.48972705798</v>
      </c>
      <c r="F600" s="1">
        <v>1148235.6090695604</v>
      </c>
      <c r="G600" s="1">
        <v>2078585.1337673415</v>
      </c>
      <c r="H600" s="1">
        <v>3248470.4194063419</v>
      </c>
      <c r="I600" s="1">
        <v>3502993.7235398046</v>
      </c>
    </row>
    <row r="601" spans="1:9" x14ac:dyDescent="0.15">
      <c r="A601" s="1">
        <v>26</v>
      </c>
      <c r="B601" s="1" t="s">
        <v>240</v>
      </c>
      <c r="C601" s="1">
        <v>23</v>
      </c>
      <c r="D601" s="1" t="s">
        <v>29</v>
      </c>
      <c r="E601" s="1">
        <v>405995.18278924789</v>
      </c>
      <c r="F601" s="1">
        <v>872988.36121294543</v>
      </c>
      <c r="G601" s="1">
        <v>1432265.7298235269</v>
      </c>
      <c r="H601" s="1">
        <v>2464830.6073701093</v>
      </c>
      <c r="I601" s="1">
        <v>2499881.1536783366</v>
      </c>
    </row>
    <row r="602" spans="1:9" x14ac:dyDescent="0.15">
      <c r="A602" s="1">
        <v>27</v>
      </c>
      <c r="B602" s="1" t="s">
        <v>250</v>
      </c>
      <c r="C602" s="1">
        <v>1</v>
      </c>
      <c r="D602" s="1" t="s">
        <v>9</v>
      </c>
      <c r="E602" s="1">
        <v>227998.47524090676</v>
      </c>
      <c r="F602" s="1">
        <v>332490.54520758893</v>
      </c>
      <c r="G602" s="1">
        <v>714326.43799296068</v>
      </c>
      <c r="H602" s="1">
        <v>666847.52987754834</v>
      </c>
      <c r="I602" s="1">
        <v>597953.79502276459</v>
      </c>
    </row>
    <row r="603" spans="1:9" x14ac:dyDescent="0.15">
      <c r="A603" s="1">
        <v>27</v>
      </c>
      <c r="B603" s="1" t="s">
        <v>251</v>
      </c>
      <c r="C603" s="1">
        <v>2</v>
      </c>
      <c r="D603" s="1" t="s">
        <v>10</v>
      </c>
      <c r="E603" s="1">
        <v>7061.4218927767142</v>
      </c>
      <c r="F603" s="1">
        <v>9515.8727177875699</v>
      </c>
      <c r="G603" s="1">
        <v>10672.219352451955</v>
      </c>
      <c r="H603" s="1">
        <v>10056.771693156805</v>
      </c>
      <c r="I603" s="1">
        <v>7792.6497420306332</v>
      </c>
    </row>
    <row r="604" spans="1:9" x14ac:dyDescent="0.15">
      <c r="A604" s="1">
        <v>27</v>
      </c>
      <c r="B604" s="1" t="s">
        <v>252</v>
      </c>
      <c r="C604" s="1">
        <v>3</v>
      </c>
      <c r="D604" s="1" t="s">
        <v>17</v>
      </c>
      <c r="E604" s="1">
        <v>357424.23500093777</v>
      </c>
      <c r="F604" s="1">
        <v>412498.68990640686</v>
      </c>
      <c r="G604" s="1">
        <v>566275.76286089164</v>
      </c>
      <c r="H604" s="1">
        <v>796477.16808163142</v>
      </c>
      <c r="I604" s="1">
        <v>746132.71348884807</v>
      </c>
    </row>
    <row r="605" spans="1:9" x14ac:dyDescent="0.15">
      <c r="A605" s="1">
        <v>27</v>
      </c>
      <c r="B605" s="1" t="s">
        <v>253</v>
      </c>
      <c r="C605" s="1">
        <v>4</v>
      </c>
      <c r="D605" s="1" t="s">
        <v>18</v>
      </c>
      <c r="E605" s="1">
        <v>528077.73893796897</v>
      </c>
      <c r="F605" s="1">
        <v>622133.74488539167</v>
      </c>
      <c r="G605" s="1">
        <v>703607.54072828265</v>
      </c>
      <c r="H605" s="1">
        <v>606730.35818820761</v>
      </c>
      <c r="I605" s="1">
        <v>397144.82463270321</v>
      </c>
    </row>
    <row r="606" spans="1:9" x14ac:dyDescent="0.15">
      <c r="A606" s="1">
        <v>27</v>
      </c>
      <c r="B606" s="1" t="s">
        <v>252</v>
      </c>
      <c r="C606" s="1">
        <v>5</v>
      </c>
      <c r="D606" s="1" t="s">
        <v>19</v>
      </c>
      <c r="E606" s="1">
        <v>157576.97543674341</v>
      </c>
      <c r="F606" s="1">
        <v>203327.84734719893</v>
      </c>
      <c r="G606" s="1">
        <v>268735.6291262086</v>
      </c>
      <c r="H606" s="1">
        <v>343021.2964012532</v>
      </c>
      <c r="I606" s="1">
        <v>286462.85115740285</v>
      </c>
    </row>
    <row r="607" spans="1:9" x14ac:dyDescent="0.15">
      <c r="A607" s="1">
        <v>27</v>
      </c>
      <c r="B607" s="1" t="s">
        <v>252</v>
      </c>
      <c r="C607" s="1">
        <v>6</v>
      </c>
      <c r="D607" s="1" t="s">
        <v>3</v>
      </c>
      <c r="E607" s="1">
        <v>589163.60506450455</v>
      </c>
      <c r="F607" s="1">
        <v>811545.47945697489</v>
      </c>
      <c r="G607" s="1">
        <v>1170464.2847904861</v>
      </c>
      <c r="H607" s="1">
        <v>1439944.8072536963</v>
      </c>
      <c r="I607" s="1">
        <v>1614550.2281423765</v>
      </c>
    </row>
    <row r="608" spans="1:9" x14ac:dyDescent="0.15">
      <c r="A608" s="1">
        <v>27</v>
      </c>
      <c r="B608" s="1" t="s">
        <v>252</v>
      </c>
      <c r="C608" s="1">
        <v>7</v>
      </c>
      <c r="D608" s="1" t="s">
        <v>20</v>
      </c>
      <c r="E608" s="1">
        <v>156591.48093773279</v>
      </c>
      <c r="F608" s="1">
        <v>220166.7431488313</v>
      </c>
      <c r="G608" s="1">
        <v>277639.41457386472</v>
      </c>
      <c r="H608" s="1">
        <v>479906.00211069669</v>
      </c>
      <c r="I608" s="1">
        <v>882084.79759950214</v>
      </c>
    </row>
    <row r="609" spans="1:9" x14ac:dyDescent="0.15">
      <c r="A609" s="1">
        <v>27</v>
      </c>
      <c r="B609" s="1" t="s">
        <v>252</v>
      </c>
      <c r="C609" s="1">
        <v>8</v>
      </c>
      <c r="D609" s="1" t="s">
        <v>21</v>
      </c>
      <c r="E609" s="1">
        <v>157017.74306779788</v>
      </c>
      <c r="F609" s="1">
        <v>144726.41932296238</v>
      </c>
      <c r="G609" s="1">
        <v>187238.25274289848</v>
      </c>
      <c r="H609" s="1">
        <v>159104.11793394666</v>
      </c>
      <c r="I609" s="1">
        <v>301491.05819356203</v>
      </c>
    </row>
    <row r="610" spans="1:9" x14ac:dyDescent="0.15">
      <c r="A610" s="1">
        <v>27</v>
      </c>
      <c r="B610" s="1" t="s">
        <v>252</v>
      </c>
      <c r="C610" s="1">
        <v>9</v>
      </c>
      <c r="D610" s="1" t="s">
        <v>22</v>
      </c>
      <c r="E610" s="1">
        <v>1316667.548504523</v>
      </c>
      <c r="F610" s="1">
        <v>1456910.5533743096</v>
      </c>
      <c r="G610" s="1">
        <v>2004659.3300378479</v>
      </c>
      <c r="H610" s="1">
        <v>1976024.9376743734</v>
      </c>
      <c r="I610" s="1">
        <v>1762867.6770631101</v>
      </c>
    </row>
    <row r="611" spans="1:9" x14ac:dyDescent="0.15">
      <c r="A611" s="1">
        <v>27</v>
      </c>
      <c r="B611" s="1" t="s">
        <v>252</v>
      </c>
      <c r="C611" s="1">
        <v>10</v>
      </c>
      <c r="D611" s="1" t="s">
        <v>23</v>
      </c>
      <c r="E611" s="1">
        <v>616976.48688956548</v>
      </c>
      <c r="F611" s="1">
        <v>622773.63883145212</v>
      </c>
      <c r="G611" s="1">
        <v>761842.53574595845</v>
      </c>
      <c r="H611" s="1">
        <v>785845.37818350561</v>
      </c>
      <c r="I611" s="1">
        <v>661474.35089261318</v>
      </c>
    </row>
    <row r="612" spans="1:9" x14ac:dyDescent="0.15">
      <c r="A612" s="1">
        <v>27</v>
      </c>
      <c r="B612" s="1" t="s">
        <v>253</v>
      </c>
      <c r="C612" s="1">
        <v>11</v>
      </c>
      <c r="D612" s="1" t="s">
        <v>24</v>
      </c>
      <c r="E612" s="1">
        <v>882814.58445399418</v>
      </c>
      <c r="F612" s="1">
        <v>994895.63917672227</v>
      </c>
      <c r="G612" s="1">
        <v>1497672.6933644712</v>
      </c>
      <c r="H612" s="1">
        <v>1687879.5514637069</v>
      </c>
      <c r="I612" s="1">
        <v>1712525.3003180318</v>
      </c>
    </row>
    <row r="613" spans="1:9" x14ac:dyDescent="0.15">
      <c r="A613" s="1">
        <v>27</v>
      </c>
      <c r="B613" s="1" t="s">
        <v>253</v>
      </c>
      <c r="C613" s="1">
        <v>12</v>
      </c>
      <c r="D613" s="1" t="s">
        <v>25</v>
      </c>
      <c r="E613" s="1">
        <v>571887.92132599605</v>
      </c>
      <c r="F613" s="1">
        <v>724726.15314552083</v>
      </c>
      <c r="G613" s="1">
        <v>1496876.784228361</v>
      </c>
      <c r="H613" s="1">
        <v>1521637.0867321528</v>
      </c>
      <c r="I613" s="1">
        <v>2062968.6546421782</v>
      </c>
    </row>
    <row r="614" spans="1:9" x14ac:dyDescent="0.15">
      <c r="A614" s="1">
        <v>27</v>
      </c>
      <c r="B614" s="1" t="s">
        <v>252</v>
      </c>
      <c r="C614" s="1">
        <v>13</v>
      </c>
      <c r="D614" s="1" t="s">
        <v>26</v>
      </c>
      <c r="E614" s="1">
        <v>236368.99341221829</v>
      </c>
      <c r="F614" s="1">
        <v>439580.79773222783</v>
      </c>
      <c r="G614" s="1">
        <v>618728.1387795693</v>
      </c>
      <c r="H614" s="1">
        <v>785793.38036864856</v>
      </c>
      <c r="I614" s="1">
        <v>610901.90086695645</v>
      </c>
    </row>
    <row r="615" spans="1:9" x14ac:dyDescent="0.15">
      <c r="A615" s="1">
        <v>27</v>
      </c>
      <c r="B615" s="1" t="s">
        <v>252</v>
      </c>
      <c r="C615" s="1">
        <v>14</v>
      </c>
      <c r="D615" s="1" t="s">
        <v>27</v>
      </c>
      <c r="E615" s="1">
        <v>28966.713452590422</v>
      </c>
      <c r="F615" s="1">
        <v>48215.871676847157</v>
      </c>
      <c r="G615" s="1">
        <v>95739.205659644111</v>
      </c>
      <c r="H615" s="1">
        <v>159096.91028681924</v>
      </c>
      <c r="I615" s="1">
        <v>123729.94011098692</v>
      </c>
    </row>
    <row r="616" spans="1:9" x14ac:dyDescent="0.15">
      <c r="A616" s="1">
        <v>27</v>
      </c>
      <c r="B616" s="1" t="s">
        <v>252</v>
      </c>
      <c r="C616" s="1">
        <v>15</v>
      </c>
      <c r="D616" s="1" t="s">
        <v>28</v>
      </c>
      <c r="E616" s="1">
        <v>1029013.2432672061</v>
      </c>
      <c r="F616" s="1">
        <v>1086679.930699585</v>
      </c>
      <c r="G616" s="1">
        <v>1810649.2102819292</v>
      </c>
      <c r="H616" s="1">
        <v>1876505.6805208507</v>
      </c>
      <c r="I616" s="1">
        <v>1688038.1060042006</v>
      </c>
    </row>
    <row r="617" spans="1:9" x14ac:dyDescent="0.15">
      <c r="A617" s="1">
        <v>27</v>
      </c>
      <c r="B617" s="1" t="s">
        <v>250</v>
      </c>
      <c r="C617" s="1">
        <v>16</v>
      </c>
      <c r="D617" s="1" t="s">
        <v>11</v>
      </c>
      <c r="E617" s="1">
        <v>813020.56235698937</v>
      </c>
      <c r="F617" s="1">
        <v>960399.15837316611</v>
      </c>
      <c r="G617" s="1">
        <v>1226882.9548326603</v>
      </c>
      <c r="H617" s="1">
        <v>1550229.7894974954</v>
      </c>
      <c r="I617" s="1">
        <v>1365293.6524240945</v>
      </c>
    </row>
    <row r="618" spans="1:9" x14ac:dyDescent="0.15">
      <c r="A618" s="1">
        <v>27</v>
      </c>
      <c r="B618" s="1" t="s">
        <v>250</v>
      </c>
      <c r="C618" s="1">
        <v>17</v>
      </c>
      <c r="D618" s="1" t="s">
        <v>12</v>
      </c>
      <c r="E618" s="1">
        <v>1661279.3366913502</v>
      </c>
      <c r="F618" s="1">
        <v>4492817.9027911322</v>
      </c>
      <c r="G618" s="1">
        <v>5963213.7994160857</v>
      </c>
      <c r="H618" s="1">
        <v>7890532.2485026084</v>
      </c>
      <c r="I618" s="1">
        <v>7855918.1244055415</v>
      </c>
    </row>
    <row r="619" spans="1:9" x14ac:dyDescent="0.15">
      <c r="A619" s="1">
        <v>27</v>
      </c>
      <c r="B619" s="1" t="s">
        <v>250</v>
      </c>
      <c r="C619" s="1">
        <v>18</v>
      </c>
      <c r="D619" s="1" t="s">
        <v>13</v>
      </c>
      <c r="E619" s="1">
        <v>1354915.8154562183</v>
      </c>
      <c r="F619" s="1">
        <v>3662674.2101353421</v>
      </c>
      <c r="G619" s="1">
        <v>5340061.1318418635</v>
      </c>
      <c r="H619" s="1">
        <v>5679444.0027208133</v>
      </c>
      <c r="I619" s="1">
        <v>5127544.1704749707</v>
      </c>
    </row>
    <row r="620" spans="1:9" x14ac:dyDescent="0.15">
      <c r="A620" s="1">
        <v>27</v>
      </c>
      <c r="B620" s="1" t="s">
        <v>250</v>
      </c>
      <c r="C620" s="1">
        <v>19</v>
      </c>
      <c r="D620" s="1" t="s">
        <v>14</v>
      </c>
      <c r="E620" s="1">
        <v>915506.52720066777</v>
      </c>
      <c r="F620" s="1">
        <v>967532.76124651276</v>
      </c>
      <c r="G620" s="1">
        <v>1351419.1148278879</v>
      </c>
      <c r="H620" s="1">
        <v>1609696.8170807676</v>
      </c>
      <c r="I620" s="1">
        <v>3051387.7031493057</v>
      </c>
    </row>
    <row r="621" spans="1:9" x14ac:dyDescent="0.15">
      <c r="A621" s="1">
        <v>27</v>
      </c>
      <c r="B621" s="1" t="s">
        <v>250</v>
      </c>
      <c r="C621" s="1">
        <v>20</v>
      </c>
      <c r="D621" s="1" t="s">
        <v>15</v>
      </c>
      <c r="E621" s="1">
        <v>1377147.5123064199</v>
      </c>
      <c r="F621" s="1">
        <v>3181493.4380079811</v>
      </c>
      <c r="G621" s="1">
        <v>7896566.6992223319</v>
      </c>
      <c r="H621" s="1">
        <v>10138237.054733617</v>
      </c>
      <c r="I621" s="1">
        <v>8793210.0807726495</v>
      </c>
    </row>
    <row r="622" spans="1:9" x14ac:dyDescent="0.15">
      <c r="A622" s="1">
        <v>27</v>
      </c>
      <c r="B622" s="1" t="s">
        <v>250</v>
      </c>
      <c r="C622" s="1">
        <v>21</v>
      </c>
      <c r="D622" s="1" t="s">
        <v>16</v>
      </c>
      <c r="E622" s="1">
        <v>4256559.992173261</v>
      </c>
      <c r="F622" s="1">
        <v>7450389.733895882</v>
      </c>
      <c r="G622" s="1">
        <v>9266883.9838880561</v>
      </c>
      <c r="H622" s="1">
        <v>13068245.974344335</v>
      </c>
      <c r="I622" s="1">
        <v>16557405.509387894</v>
      </c>
    </row>
    <row r="623" spans="1:9" x14ac:dyDescent="0.15">
      <c r="A623" s="1">
        <v>27</v>
      </c>
      <c r="B623" s="1" t="s">
        <v>249</v>
      </c>
      <c r="C623" s="1">
        <v>22</v>
      </c>
      <c r="D623" s="1" t="s">
        <v>8</v>
      </c>
      <c r="E623" s="1">
        <v>3125382.393509197</v>
      </c>
      <c r="F623" s="1">
        <v>3656692.4612501469</v>
      </c>
      <c r="G623" s="1">
        <v>8021941.312136732</v>
      </c>
      <c r="H623" s="1">
        <v>11566823.685398214</v>
      </c>
      <c r="I623" s="1">
        <v>12905685.952189598</v>
      </c>
    </row>
    <row r="624" spans="1:9" x14ac:dyDescent="0.15">
      <c r="A624" s="1">
        <v>27</v>
      </c>
      <c r="B624" s="1" t="s">
        <v>249</v>
      </c>
      <c r="C624" s="1">
        <v>23</v>
      </c>
      <c r="D624" s="1" t="s">
        <v>29</v>
      </c>
      <c r="E624" s="1">
        <v>1525963.2085319071</v>
      </c>
      <c r="F624" s="1">
        <v>2874522.1921981238</v>
      </c>
      <c r="G624" s="1">
        <v>3999374.3124977238</v>
      </c>
      <c r="H624" s="1">
        <v>7241358.6615481442</v>
      </c>
      <c r="I624" s="1">
        <v>7402908.1011206657</v>
      </c>
    </row>
    <row r="625" spans="1:9" x14ac:dyDescent="0.15">
      <c r="A625" s="1">
        <v>28</v>
      </c>
      <c r="B625" s="1" t="s">
        <v>147</v>
      </c>
      <c r="C625" s="1">
        <v>1</v>
      </c>
      <c r="D625" s="1" t="s">
        <v>9</v>
      </c>
      <c r="E625" s="1">
        <v>1039387.7984403346</v>
      </c>
      <c r="F625" s="1">
        <v>1451789.7251121372</v>
      </c>
      <c r="G625" s="1">
        <v>2066491.9932123146</v>
      </c>
      <c r="H625" s="1">
        <v>2455922.4695164924</v>
      </c>
      <c r="I625" s="1">
        <v>2349420.3621993982</v>
      </c>
    </row>
    <row r="626" spans="1:9" x14ac:dyDescent="0.15">
      <c r="A626" s="1">
        <v>28</v>
      </c>
      <c r="B626" s="1" t="s">
        <v>147</v>
      </c>
      <c r="C626" s="1">
        <v>2</v>
      </c>
      <c r="D626" s="1" t="s">
        <v>10</v>
      </c>
      <c r="E626" s="1">
        <v>45735.941029256166</v>
      </c>
      <c r="F626" s="1">
        <v>94642.978883293108</v>
      </c>
      <c r="G626" s="1">
        <v>106736.21315388517</v>
      </c>
      <c r="H626" s="1">
        <v>120563.28721716638</v>
      </c>
      <c r="I626" s="1">
        <v>110668.2232405648</v>
      </c>
    </row>
    <row r="627" spans="1:9" x14ac:dyDescent="0.15">
      <c r="A627" s="1">
        <v>28</v>
      </c>
      <c r="B627" s="1" t="s">
        <v>148</v>
      </c>
      <c r="C627" s="1">
        <v>3</v>
      </c>
      <c r="D627" s="1" t="s">
        <v>17</v>
      </c>
      <c r="E627" s="1">
        <v>471363.58832641691</v>
      </c>
      <c r="F627" s="1">
        <v>562925.02498226578</v>
      </c>
      <c r="G627" s="1">
        <v>819674.08683128771</v>
      </c>
      <c r="H627" s="1">
        <v>1087533.1296179707</v>
      </c>
      <c r="I627" s="1">
        <v>1127933.3101910092</v>
      </c>
    </row>
    <row r="628" spans="1:9" x14ac:dyDescent="0.15">
      <c r="A628" s="1">
        <v>28</v>
      </c>
      <c r="B628" s="1" t="s">
        <v>148</v>
      </c>
      <c r="C628" s="1">
        <v>4</v>
      </c>
      <c r="D628" s="1" t="s">
        <v>18</v>
      </c>
      <c r="E628" s="1">
        <v>236299.39411491965</v>
      </c>
      <c r="F628" s="1">
        <v>250720.33708485126</v>
      </c>
      <c r="G628" s="1">
        <v>253792.72719215587</v>
      </c>
      <c r="H628" s="1">
        <v>245265.48200576071</v>
      </c>
      <c r="I628" s="1">
        <v>226583.66543606794</v>
      </c>
    </row>
    <row r="629" spans="1:9" x14ac:dyDescent="0.15">
      <c r="A629" s="1">
        <v>28</v>
      </c>
      <c r="B629" s="1" t="s">
        <v>148</v>
      </c>
      <c r="C629" s="1">
        <v>5</v>
      </c>
      <c r="D629" s="1" t="s">
        <v>19</v>
      </c>
      <c r="E629" s="1">
        <v>72205.519786373072</v>
      </c>
      <c r="F629" s="1">
        <v>121667.17042063085</v>
      </c>
      <c r="G629" s="1">
        <v>215211.07632222236</v>
      </c>
      <c r="H629" s="1">
        <v>260429.30095152065</v>
      </c>
      <c r="I629" s="1">
        <v>265931.186825115</v>
      </c>
    </row>
    <row r="630" spans="1:9" x14ac:dyDescent="0.15">
      <c r="A630" s="1">
        <v>28</v>
      </c>
      <c r="B630" s="1" t="s">
        <v>148</v>
      </c>
      <c r="C630" s="1">
        <v>6</v>
      </c>
      <c r="D630" s="1" t="s">
        <v>3</v>
      </c>
      <c r="E630" s="1">
        <v>347114.31633437832</v>
      </c>
      <c r="F630" s="1">
        <v>469768.52204257023</v>
      </c>
      <c r="G630" s="1">
        <v>716260.98191018985</v>
      </c>
      <c r="H630" s="1">
        <v>964455.34305086674</v>
      </c>
      <c r="I630" s="1">
        <v>1250476.6472172961</v>
      </c>
    </row>
    <row r="631" spans="1:9" x14ac:dyDescent="0.15">
      <c r="A631" s="1">
        <v>28</v>
      </c>
      <c r="B631" s="1" t="s">
        <v>148</v>
      </c>
      <c r="C631" s="1">
        <v>7</v>
      </c>
      <c r="D631" s="1" t="s">
        <v>20</v>
      </c>
      <c r="E631" s="1">
        <v>99645.296704183434</v>
      </c>
      <c r="F631" s="1">
        <v>211605.96946585056</v>
      </c>
      <c r="G631" s="1">
        <v>172934.99004168445</v>
      </c>
      <c r="H631" s="1">
        <v>184829.53566599227</v>
      </c>
      <c r="I631" s="1">
        <v>207372.52513732246</v>
      </c>
    </row>
    <row r="632" spans="1:9" x14ac:dyDescent="0.15">
      <c r="A632" s="1">
        <v>28</v>
      </c>
      <c r="B632" s="1" t="s">
        <v>148</v>
      </c>
      <c r="C632" s="1">
        <v>8</v>
      </c>
      <c r="D632" s="1" t="s">
        <v>21</v>
      </c>
      <c r="E632" s="1">
        <v>230304.2713614986</v>
      </c>
      <c r="F632" s="1">
        <v>238066.98650271265</v>
      </c>
      <c r="G632" s="1">
        <v>308511.82988594769</v>
      </c>
      <c r="H632" s="1">
        <v>305106.52332362806</v>
      </c>
      <c r="I632" s="1">
        <v>340084.15969142871</v>
      </c>
    </row>
    <row r="633" spans="1:9" x14ac:dyDescent="0.15">
      <c r="A633" s="1">
        <v>28</v>
      </c>
      <c r="B633" s="1" t="s">
        <v>148</v>
      </c>
      <c r="C633" s="1">
        <v>9</v>
      </c>
      <c r="D633" s="1" t="s">
        <v>22</v>
      </c>
      <c r="E633" s="1">
        <v>1804557.5215697142</v>
      </c>
      <c r="F633" s="1">
        <v>2180917.8299297765</v>
      </c>
      <c r="G633" s="1">
        <v>2520883.8914873134</v>
      </c>
      <c r="H633" s="1">
        <v>2362344.8776754392</v>
      </c>
      <c r="I633" s="1">
        <v>2452946.0997003489</v>
      </c>
    </row>
    <row r="634" spans="1:9" x14ac:dyDescent="0.15">
      <c r="A634" s="1">
        <v>28</v>
      </c>
      <c r="B634" s="1" t="s">
        <v>148</v>
      </c>
      <c r="C634" s="1">
        <v>10</v>
      </c>
      <c r="D634" s="1" t="s">
        <v>23</v>
      </c>
      <c r="E634" s="1">
        <v>195592.28587446341</v>
      </c>
      <c r="F634" s="1">
        <v>216204.26994049465</v>
      </c>
      <c r="G634" s="1">
        <v>253990.41136225555</v>
      </c>
      <c r="H634" s="1">
        <v>276913.19948358607</v>
      </c>
      <c r="I634" s="1">
        <v>306699.30051434849</v>
      </c>
    </row>
    <row r="635" spans="1:9" x14ac:dyDescent="0.15">
      <c r="A635" s="1">
        <v>28</v>
      </c>
      <c r="B635" s="1" t="s">
        <v>148</v>
      </c>
      <c r="C635" s="1">
        <v>11</v>
      </c>
      <c r="D635" s="1" t="s">
        <v>24</v>
      </c>
      <c r="E635" s="1">
        <v>461199.11499415641</v>
      </c>
      <c r="F635" s="1">
        <v>576867.46802569123</v>
      </c>
      <c r="G635" s="1">
        <v>1005947.4776157326</v>
      </c>
      <c r="H635" s="1">
        <v>1450089.2938154719</v>
      </c>
      <c r="I635" s="1">
        <v>1736163.3154425009</v>
      </c>
    </row>
    <row r="636" spans="1:9" x14ac:dyDescent="0.15">
      <c r="A636" s="1">
        <v>28</v>
      </c>
      <c r="B636" s="1" t="s">
        <v>148</v>
      </c>
      <c r="C636" s="1">
        <v>12</v>
      </c>
      <c r="D636" s="1" t="s">
        <v>25</v>
      </c>
      <c r="E636" s="1">
        <v>280197.141499858</v>
      </c>
      <c r="F636" s="1">
        <v>373264.19607701298</v>
      </c>
      <c r="G636" s="1">
        <v>1047440.9197507044</v>
      </c>
      <c r="H636" s="1">
        <v>1876843.8029071158</v>
      </c>
      <c r="I636" s="1">
        <v>2584880.8786099944</v>
      </c>
    </row>
    <row r="637" spans="1:9" x14ac:dyDescent="0.15">
      <c r="A637" s="1">
        <v>28</v>
      </c>
      <c r="B637" s="1" t="s">
        <v>148</v>
      </c>
      <c r="C637" s="1">
        <v>13</v>
      </c>
      <c r="D637" s="1" t="s">
        <v>26</v>
      </c>
      <c r="E637" s="1">
        <v>203199.93742393877</v>
      </c>
      <c r="F637" s="1">
        <v>488993.93500623538</v>
      </c>
      <c r="G637" s="1">
        <v>552865.97758852015</v>
      </c>
      <c r="H637" s="1">
        <v>634342.30484375148</v>
      </c>
      <c r="I637" s="1">
        <v>699744.63331803482</v>
      </c>
    </row>
    <row r="638" spans="1:9" x14ac:dyDescent="0.15">
      <c r="A638" s="1">
        <v>28</v>
      </c>
      <c r="B638" s="1" t="s">
        <v>148</v>
      </c>
      <c r="C638" s="1">
        <v>14</v>
      </c>
      <c r="D638" s="1" t="s">
        <v>27</v>
      </c>
      <c r="E638" s="1">
        <v>10950.608885957436</v>
      </c>
      <c r="F638" s="1">
        <v>18684.600731437647</v>
      </c>
      <c r="G638" s="1">
        <v>21098.964641490842</v>
      </c>
      <c r="H638" s="1">
        <v>22822.192283281351</v>
      </c>
      <c r="I638" s="1">
        <v>44022.282923011051</v>
      </c>
    </row>
    <row r="639" spans="1:9" x14ac:dyDescent="0.15">
      <c r="A639" s="1">
        <v>28</v>
      </c>
      <c r="B639" s="1" t="s">
        <v>148</v>
      </c>
      <c r="C639" s="1">
        <v>15</v>
      </c>
      <c r="D639" s="1" t="s">
        <v>28</v>
      </c>
      <c r="E639" s="1">
        <v>415774.81079305412</v>
      </c>
      <c r="F639" s="1">
        <v>479101.26298471249</v>
      </c>
      <c r="G639" s="1">
        <v>799794.99427050014</v>
      </c>
      <c r="H639" s="1">
        <v>961755.28365756501</v>
      </c>
      <c r="I639" s="1">
        <v>907517.87157303235</v>
      </c>
    </row>
    <row r="640" spans="1:9" x14ac:dyDescent="0.15">
      <c r="A640" s="1">
        <v>28</v>
      </c>
      <c r="B640" s="1" t="s">
        <v>147</v>
      </c>
      <c r="C640" s="1">
        <v>16</v>
      </c>
      <c r="D640" s="1" t="s">
        <v>11</v>
      </c>
      <c r="E640" s="1">
        <v>310567.16531810164</v>
      </c>
      <c r="F640" s="1">
        <v>409648.80503195815</v>
      </c>
      <c r="G640" s="1">
        <v>689501.98586892779</v>
      </c>
      <c r="H640" s="1">
        <v>1139229.6418303996</v>
      </c>
      <c r="I640" s="1">
        <v>897892.66852202883</v>
      </c>
    </row>
    <row r="641" spans="1:9" x14ac:dyDescent="0.15">
      <c r="A641" s="1">
        <v>28</v>
      </c>
      <c r="B641" s="1" t="s">
        <v>147</v>
      </c>
      <c r="C641" s="1">
        <v>17</v>
      </c>
      <c r="D641" s="1" t="s">
        <v>12</v>
      </c>
      <c r="E641" s="1">
        <v>1517091.2565089867</v>
      </c>
      <c r="F641" s="1">
        <v>3376810.4648912726</v>
      </c>
      <c r="G641" s="1">
        <v>4589808.0648829369</v>
      </c>
      <c r="H641" s="1">
        <v>5767631.9895833284</v>
      </c>
      <c r="I641" s="1">
        <v>5422256.4812428635</v>
      </c>
    </row>
    <row r="642" spans="1:9" x14ac:dyDescent="0.15">
      <c r="A642" s="1">
        <v>28</v>
      </c>
      <c r="B642" s="1" t="s">
        <v>147</v>
      </c>
      <c r="C642" s="1">
        <v>18</v>
      </c>
      <c r="D642" s="1" t="s">
        <v>13</v>
      </c>
      <c r="E642" s="1">
        <v>377519.22975047847</v>
      </c>
      <c r="F642" s="1">
        <v>1160678.0460302318</v>
      </c>
      <c r="G642" s="1">
        <v>1769989.2253897537</v>
      </c>
      <c r="H642" s="1">
        <v>1925821.5405644476</v>
      </c>
      <c r="I642" s="1">
        <v>1774863.1183454918</v>
      </c>
    </row>
    <row r="643" spans="1:9" x14ac:dyDescent="0.15">
      <c r="A643" s="1">
        <v>28</v>
      </c>
      <c r="B643" s="1" t="s">
        <v>147</v>
      </c>
      <c r="C643" s="1">
        <v>19</v>
      </c>
      <c r="D643" s="1" t="s">
        <v>14</v>
      </c>
      <c r="E643" s="1">
        <v>313158.46665410319</v>
      </c>
      <c r="F643" s="1">
        <v>360094.32652764308</v>
      </c>
      <c r="G643" s="1">
        <v>546795.16632093652</v>
      </c>
      <c r="H643" s="1">
        <v>682153.4378103523</v>
      </c>
      <c r="I643" s="1">
        <v>762668.35388708196</v>
      </c>
    </row>
    <row r="644" spans="1:9" x14ac:dyDescent="0.15">
      <c r="A644" s="1">
        <v>28</v>
      </c>
      <c r="B644" s="1" t="s">
        <v>147</v>
      </c>
      <c r="C644" s="1">
        <v>20</v>
      </c>
      <c r="D644" s="1" t="s">
        <v>15</v>
      </c>
      <c r="E644" s="1">
        <v>359702.88676719164</v>
      </c>
      <c r="F644" s="1">
        <v>1553466.2292832483</v>
      </c>
      <c r="G644" s="1">
        <v>3486682.7367853117</v>
      </c>
      <c r="H644" s="1">
        <v>5523751.9772098102</v>
      </c>
      <c r="I644" s="1">
        <v>4612143.0480888039</v>
      </c>
    </row>
    <row r="645" spans="1:9" x14ac:dyDescent="0.15">
      <c r="A645" s="1">
        <v>28</v>
      </c>
      <c r="B645" s="1" t="s">
        <v>147</v>
      </c>
      <c r="C645" s="1">
        <v>21</v>
      </c>
      <c r="D645" s="1" t="s">
        <v>16</v>
      </c>
      <c r="E645" s="1">
        <v>3664397.0863159448</v>
      </c>
      <c r="F645" s="1">
        <v>4446947.4658966679</v>
      </c>
      <c r="G645" s="1">
        <v>4877338.7280234862</v>
      </c>
      <c r="H645" s="1">
        <v>7259949.8005671753</v>
      </c>
      <c r="I645" s="1">
        <v>7724404.434200638</v>
      </c>
    </row>
    <row r="646" spans="1:9" x14ac:dyDescent="0.15">
      <c r="A646" s="1">
        <v>28</v>
      </c>
      <c r="B646" s="1" t="s">
        <v>146</v>
      </c>
      <c r="C646" s="1">
        <v>22</v>
      </c>
      <c r="D646" s="1" t="s">
        <v>8</v>
      </c>
      <c r="E646" s="1">
        <v>1032769.5979087357</v>
      </c>
      <c r="F646" s="1">
        <v>1842830.0328830834</v>
      </c>
      <c r="G646" s="1">
        <v>4855974.559071322</v>
      </c>
      <c r="H646" s="1">
        <v>6880164.4376491094</v>
      </c>
      <c r="I646" s="1">
        <v>7400848.1058839094</v>
      </c>
    </row>
    <row r="647" spans="1:9" x14ac:dyDescent="0.15">
      <c r="A647" s="1">
        <v>28</v>
      </c>
      <c r="B647" s="1" t="s">
        <v>146</v>
      </c>
      <c r="C647" s="1">
        <v>23</v>
      </c>
      <c r="D647" s="1" t="s">
        <v>29</v>
      </c>
      <c r="E647" s="1">
        <v>912415.01586244174</v>
      </c>
      <c r="F647" s="1">
        <v>1749590.9666643906</v>
      </c>
      <c r="G647" s="1">
        <v>2820988.8863147451</v>
      </c>
      <c r="H647" s="1">
        <v>5007081.2148978235</v>
      </c>
      <c r="I647" s="1">
        <v>5058141.9385335622</v>
      </c>
    </row>
    <row r="648" spans="1:9" x14ac:dyDescent="0.15">
      <c r="A648" s="1">
        <v>29</v>
      </c>
      <c r="B648" s="1" t="s">
        <v>150</v>
      </c>
      <c r="C648" s="1">
        <v>1</v>
      </c>
      <c r="D648" s="1" t="s">
        <v>9</v>
      </c>
      <c r="E648" s="1">
        <v>260174.60179419664</v>
      </c>
      <c r="F648" s="1">
        <v>304960.20268581616</v>
      </c>
      <c r="G648" s="1">
        <v>426236.23999935872</v>
      </c>
      <c r="H648" s="1">
        <v>520015.30151702574</v>
      </c>
      <c r="I648" s="1">
        <v>465275.36782857584</v>
      </c>
    </row>
    <row r="649" spans="1:9" x14ac:dyDescent="0.15">
      <c r="A649" s="1">
        <v>29</v>
      </c>
      <c r="B649" s="1" t="s">
        <v>150</v>
      </c>
      <c r="C649" s="1">
        <v>2</v>
      </c>
      <c r="D649" s="1" t="s">
        <v>10</v>
      </c>
      <c r="E649" s="1">
        <v>3268.1027749606205</v>
      </c>
      <c r="F649" s="1">
        <v>1834.4236060053447</v>
      </c>
      <c r="G649" s="1">
        <v>1495.8464073314017</v>
      </c>
      <c r="H649" s="1">
        <v>1722.6836837022672</v>
      </c>
      <c r="I649" s="1">
        <v>1460.0215526936029</v>
      </c>
    </row>
    <row r="650" spans="1:9" x14ac:dyDescent="0.15">
      <c r="A650" s="1">
        <v>29</v>
      </c>
      <c r="B650" s="1" t="s">
        <v>151</v>
      </c>
      <c r="C650" s="1">
        <v>3</v>
      </c>
      <c r="D650" s="1" t="s">
        <v>17</v>
      </c>
      <c r="E650" s="1">
        <v>41216.575115326792</v>
      </c>
      <c r="F650" s="1">
        <v>52827.35843147806</v>
      </c>
      <c r="G650" s="1">
        <v>88873.767102525628</v>
      </c>
      <c r="H650" s="1">
        <v>106255.58388061803</v>
      </c>
      <c r="I650" s="1">
        <v>136919.88562424848</v>
      </c>
    </row>
    <row r="651" spans="1:9" x14ac:dyDescent="0.15">
      <c r="A651" s="1">
        <v>29</v>
      </c>
      <c r="B651" s="1" t="s">
        <v>151</v>
      </c>
      <c r="C651" s="1">
        <v>4</v>
      </c>
      <c r="D651" s="1" t="s">
        <v>18</v>
      </c>
      <c r="E651" s="1">
        <v>72822.50932741414</v>
      </c>
      <c r="F651" s="1">
        <v>87940.402276256951</v>
      </c>
      <c r="G651" s="1">
        <v>112386.0124958049</v>
      </c>
      <c r="H651" s="1">
        <v>127250.92422779146</v>
      </c>
      <c r="I651" s="1">
        <v>101734.91300862686</v>
      </c>
    </row>
    <row r="652" spans="1:9" x14ac:dyDescent="0.15">
      <c r="A652" s="1">
        <v>29</v>
      </c>
      <c r="B652" s="1" t="s">
        <v>151</v>
      </c>
      <c r="C652" s="1">
        <v>5</v>
      </c>
      <c r="D652" s="1" t="s">
        <v>19</v>
      </c>
      <c r="E652" s="1">
        <v>2585.1101775916536</v>
      </c>
      <c r="F652" s="1">
        <v>7512.6255386517878</v>
      </c>
      <c r="G652" s="1">
        <v>12796.868970579293</v>
      </c>
      <c r="H652" s="1">
        <v>25237.187039919216</v>
      </c>
      <c r="I652" s="1">
        <v>23981.319211959883</v>
      </c>
    </row>
    <row r="653" spans="1:9" x14ac:dyDescent="0.15">
      <c r="A653" s="1">
        <v>29</v>
      </c>
      <c r="B653" s="1" t="s">
        <v>151</v>
      </c>
      <c r="C653" s="1">
        <v>6</v>
      </c>
      <c r="D653" s="1" t="s">
        <v>3</v>
      </c>
      <c r="E653" s="1">
        <v>13216.25110071259</v>
      </c>
      <c r="F653" s="1">
        <v>20763.537966757372</v>
      </c>
      <c r="G653" s="1">
        <v>27926.541414281481</v>
      </c>
      <c r="H653" s="1">
        <v>43464.944205505206</v>
      </c>
      <c r="I653" s="1">
        <v>85919.715208457914</v>
      </c>
    </row>
    <row r="654" spans="1:9" x14ac:dyDescent="0.15">
      <c r="A654" s="1">
        <v>29</v>
      </c>
      <c r="B654" s="1" t="s">
        <v>151</v>
      </c>
      <c r="C654" s="1">
        <v>7</v>
      </c>
      <c r="D654" s="1" t="s">
        <v>20</v>
      </c>
      <c r="E654" s="1">
        <v>819.02220800448447</v>
      </c>
      <c r="F654" s="1">
        <v>11975.063833002043</v>
      </c>
      <c r="G654" s="1">
        <v>11128.887347397653</v>
      </c>
      <c r="H654" s="1">
        <v>16571.082299747304</v>
      </c>
      <c r="I654" s="1">
        <v>28464.951397677156</v>
      </c>
    </row>
    <row r="655" spans="1:9" x14ac:dyDescent="0.15">
      <c r="A655" s="1">
        <v>29</v>
      </c>
      <c r="B655" s="1" t="s">
        <v>151</v>
      </c>
      <c r="C655" s="1">
        <v>8</v>
      </c>
      <c r="D655" s="1" t="s">
        <v>21</v>
      </c>
      <c r="E655" s="1">
        <v>9845.853930605299</v>
      </c>
      <c r="F655" s="1">
        <v>13597.731967444897</v>
      </c>
      <c r="G655" s="1">
        <v>23730.912902956094</v>
      </c>
      <c r="H655" s="1">
        <v>30438.70589047383</v>
      </c>
      <c r="I655" s="1">
        <v>17420.719801985637</v>
      </c>
    </row>
    <row r="656" spans="1:9" x14ac:dyDescent="0.15">
      <c r="A656" s="1">
        <v>29</v>
      </c>
      <c r="B656" s="1" t="s">
        <v>151</v>
      </c>
      <c r="C656" s="1">
        <v>9</v>
      </c>
      <c r="D656" s="1" t="s">
        <v>22</v>
      </c>
      <c r="E656" s="1">
        <v>7800.5632937927912</v>
      </c>
      <c r="F656" s="1">
        <v>13499.611074050963</v>
      </c>
      <c r="G656" s="1">
        <v>25883.656917505963</v>
      </c>
      <c r="H656" s="1">
        <v>31236.315375853166</v>
      </c>
      <c r="I656" s="1">
        <v>40327.051345762491</v>
      </c>
    </row>
    <row r="657" spans="1:9" x14ac:dyDescent="0.15">
      <c r="A657" s="1">
        <v>29</v>
      </c>
      <c r="B657" s="1" t="s">
        <v>151</v>
      </c>
      <c r="C657" s="1">
        <v>10</v>
      </c>
      <c r="D657" s="1" t="s">
        <v>23</v>
      </c>
      <c r="E657" s="1">
        <v>28208.753426135689</v>
      </c>
      <c r="F657" s="1">
        <v>28085.994006308676</v>
      </c>
      <c r="G657" s="1">
        <v>34772.424400488002</v>
      </c>
      <c r="H657" s="1">
        <v>45638.710785348369</v>
      </c>
      <c r="I657" s="1">
        <v>45897.528336206931</v>
      </c>
    </row>
    <row r="658" spans="1:9" x14ac:dyDescent="0.15">
      <c r="A658" s="1">
        <v>29</v>
      </c>
      <c r="B658" s="1" t="s">
        <v>151</v>
      </c>
      <c r="C658" s="1">
        <v>11</v>
      </c>
      <c r="D658" s="1" t="s">
        <v>24</v>
      </c>
      <c r="E658" s="1">
        <v>29433.509942534631</v>
      </c>
      <c r="F658" s="1">
        <v>66540.732105909978</v>
      </c>
      <c r="G658" s="1">
        <v>194049.29633289992</v>
      </c>
      <c r="H658" s="1">
        <v>285140.68621725205</v>
      </c>
      <c r="I658" s="1">
        <v>231740.3895725706</v>
      </c>
    </row>
    <row r="659" spans="1:9" x14ac:dyDescent="0.15">
      <c r="A659" s="1">
        <v>29</v>
      </c>
      <c r="B659" s="1" t="s">
        <v>152</v>
      </c>
      <c r="C659" s="1">
        <v>12</v>
      </c>
      <c r="D659" s="1" t="s">
        <v>25</v>
      </c>
      <c r="E659" s="1">
        <v>18817.29072897273</v>
      </c>
      <c r="F659" s="1">
        <v>50719.978180783983</v>
      </c>
      <c r="G659" s="1">
        <v>166275.24055712155</v>
      </c>
      <c r="H659" s="1">
        <v>311825.20122197026</v>
      </c>
      <c r="I659" s="1">
        <v>344795.25161558983</v>
      </c>
    </row>
    <row r="660" spans="1:9" x14ac:dyDescent="0.15">
      <c r="A660" s="1">
        <v>29</v>
      </c>
      <c r="B660" s="1" t="s">
        <v>151</v>
      </c>
      <c r="C660" s="1">
        <v>13</v>
      </c>
      <c r="D660" s="1" t="s">
        <v>26</v>
      </c>
      <c r="E660" s="1">
        <v>725.37582379579305</v>
      </c>
      <c r="F660" s="1">
        <v>13074.813609431663</v>
      </c>
      <c r="G660" s="1">
        <v>48586.3482908488</v>
      </c>
      <c r="H660" s="1">
        <v>75030.868964031208</v>
      </c>
      <c r="I660" s="1">
        <v>70961.472053735371</v>
      </c>
    </row>
    <row r="661" spans="1:9" x14ac:dyDescent="0.15">
      <c r="A661" s="1">
        <v>29</v>
      </c>
      <c r="B661" s="1" t="s">
        <v>151</v>
      </c>
      <c r="C661" s="1">
        <v>14</v>
      </c>
      <c r="D661" s="1" t="s">
        <v>27</v>
      </c>
      <c r="E661" s="1">
        <v>430.16374739378784</v>
      </c>
      <c r="F661" s="1">
        <v>1290.6464974273531</v>
      </c>
      <c r="G661" s="1">
        <v>1956.4941342054794</v>
      </c>
      <c r="H661" s="1">
        <v>4029.5733285720089</v>
      </c>
      <c r="I661" s="1">
        <v>5676.3813324821585</v>
      </c>
    </row>
    <row r="662" spans="1:9" x14ac:dyDescent="0.15">
      <c r="A662" s="1">
        <v>29</v>
      </c>
      <c r="B662" s="1" t="s">
        <v>151</v>
      </c>
      <c r="C662" s="1">
        <v>15</v>
      </c>
      <c r="D662" s="1" t="s">
        <v>28</v>
      </c>
      <c r="E662" s="1">
        <v>89469.22783702382</v>
      </c>
      <c r="F662" s="1">
        <v>132885.38551517928</v>
      </c>
      <c r="G662" s="1">
        <v>263105.50203355588</v>
      </c>
      <c r="H662" s="1">
        <v>347707.86110777478</v>
      </c>
      <c r="I662" s="1">
        <v>285003.65963305044</v>
      </c>
    </row>
    <row r="663" spans="1:9" x14ac:dyDescent="0.15">
      <c r="A663" s="1">
        <v>29</v>
      </c>
      <c r="B663" s="1" t="s">
        <v>153</v>
      </c>
      <c r="C663" s="1">
        <v>16</v>
      </c>
      <c r="D663" s="1" t="s">
        <v>11</v>
      </c>
      <c r="E663" s="1">
        <v>95190.157460232062</v>
      </c>
      <c r="F663" s="1">
        <v>128168.0681616276</v>
      </c>
      <c r="G663" s="1">
        <v>184429.21641751623</v>
      </c>
      <c r="H663" s="1">
        <v>234767.65189686016</v>
      </c>
      <c r="I663" s="1">
        <v>190713.05337278481</v>
      </c>
    </row>
    <row r="664" spans="1:9" x14ac:dyDescent="0.15">
      <c r="A664" s="1">
        <v>29</v>
      </c>
      <c r="B664" s="1" t="s">
        <v>153</v>
      </c>
      <c r="C664" s="1">
        <v>17</v>
      </c>
      <c r="D664" s="1" t="s">
        <v>12</v>
      </c>
      <c r="E664" s="1">
        <v>63847.986232926087</v>
      </c>
      <c r="F664" s="1">
        <v>480448.93361918558</v>
      </c>
      <c r="G664" s="1">
        <v>715708.31821858336</v>
      </c>
      <c r="H664" s="1">
        <v>1048814.397687566</v>
      </c>
      <c r="I664" s="1">
        <v>1050806.6578796562</v>
      </c>
    </row>
    <row r="665" spans="1:9" x14ac:dyDescent="0.15">
      <c r="A665" s="1">
        <v>29</v>
      </c>
      <c r="B665" s="1" t="s">
        <v>150</v>
      </c>
      <c r="C665" s="1">
        <v>18</v>
      </c>
      <c r="D665" s="1" t="s">
        <v>13</v>
      </c>
      <c r="E665" s="1">
        <v>45189.851995469035</v>
      </c>
      <c r="F665" s="1">
        <v>176939.64622382406</v>
      </c>
      <c r="G665" s="1">
        <v>234898.50372369378</v>
      </c>
      <c r="H665" s="1">
        <v>281229.4458254177</v>
      </c>
      <c r="I665" s="1">
        <v>309307.90482088394</v>
      </c>
    </row>
    <row r="666" spans="1:9" x14ac:dyDescent="0.15">
      <c r="A666" s="1">
        <v>29</v>
      </c>
      <c r="B666" s="1" t="s">
        <v>150</v>
      </c>
      <c r="C666" s="1">
        <v>19</v>
      </c>
      <c r="D666" s="1" t="s">
        <v>14</v>
      </c>
      <c r="E666" s="1">
        <v>59753.669033340666</v>
      </c>
      <c r="F666" s="1">
        <v>118055.79453373917</v>
      </c>
      <c r="G666" s="1">
        <v>164604.12546764733</v>
      </c>
      <c r="H666" s="1">
        <v>242086.50134901248</v>
      </c>
      <c r="I666" s="1">
        <v>436925.92096257681</v>
      </c>
    </row>
    <row r="667" spans="1:9" x14ac:dyDescent="0.15">
      <c r="A667" s="1">
        <v>29</v>
      </c>
      <c r="B667" s="1" t="s">
        <v>154</v>
      </c>
      <c r="C667" s="1">
        <v>20</v>
      </c>
      <c r="D667" s="1" t="s">
        <v>15</v>
      </c>
      <c r="E667" s="1">
        <v>26914.522275904143</v>
      </c>
      <c r="F667" s="1">
        <v>269622.29886236653</v>
      </c>
      <c r="G667" s="1">
        <v>675836.26655327075</v>
      </c>
      <c r="H667" s="1">
        <v>884244.28836026601</v>
      </c>
      <c r="I667" s="1">
        <v>790567.99310698314</v>
      </c>
    </row>
    <row r="668" spans="1:9" x14ac:dyDescent="0.15">
      <c r="A668" s="1">
        <v>29</v>
      </c>
      <c r="B668" s="1" t="s">
        <v>150</v>
      </c>
      <c r="C668" s="1">
        <v>21</v>
      </c>
      <c r="D668" s="1" t="s">
        <v>16</v>
      </c>
      <c r="E668" s="1">
        <v>330832.21028755687</v>
      </c>
      <c r="F668" s="1">
        <v>663869.55710634356</v>
      </c>
      <c r="G668" s="1">
        <v>718472.18334935943</v>
      </c>
      <c r="H668" s="1">
        <v>1068153.5104803846</v>
      </c>
      <c r="I668" s="1">
        <v>1074854.4164639446</v>
      </c>
    </row>
    <row r="669" spans="1:9" x14ac:dyDescent="0.15">
      <c r="A669" s="1">
        <v>29</v>
      </c>
      <c r="B669" s="1" t="s">
        <v>149</v>
      </c>
      <c r="C669" s="1">
        <v>22</v>
      </c>
      <c r="D669" s="1" t="s">
        <v>8</v>
      </c>
      <c r="E669" s="1">
        <v>191961.26602825191</v>
      </c>
      <c r="F669" s="1">
        <v>355893.6219433021</v>
      </c>
      <c r="G669" s="1">
        <v>910760.64436711138</v>
      </c>
      <c r="H669" s="1">
        <v>1669249.1371109972</v>
      </c>
      <c r="I669" s="1">
        <v>1553604.7066424266</v>
      </c>
    </row>
    <row r="670" spans="1:9" x14ac:dyDescent="0.15">
      <c r="A670" s="1">
        <v>29</v>
      </c>
      <c r="B670" s="1" t="s">
        <v>149</v>
      </c>
      <c r="C670" s="1">
        <v>23</v>
      </c>
      <c r="D670" s="1" t="s">
        <v>29</v>
      </c>
      <c r="E670" s="1">
        <v>141883.69479293496</v>
      </c>
      <c r="F670" s="1">
        <v>392669.26913684729</v>
      </c>
      <c r="G670" s="1">
        <v>677020.42242416111</v>
      </c>
      <c r="H670" s="1">
        <v>1169465.3619007564</v>
      </c>
      <c r="I670" s="1">
        <v>1127658.7306038642</v>
      </c>
    </row>
    <row r="671" spans="1:9" x14ac:dyDescent="0.15">
      <c r="A671" s="1">
        <v>30</v>
      </c>
      <c r="B671" s="1" t="s">
        <v>156</v>
      </c>
      <c r="C671" s="1">
        <v>1</v>
      </c>
      <c r="D671" s="1" t="s">
        <v>9</v>
      </c>
      <c r="E671" s="1">
        <v>688524.52643228974</v>
      </c>
      <c r="F671" s="1">
        <v>870466.61365825159</v>
      </c>
      <c r="G671" s="1">
        <v>1163360.9420203248</v>
      </c>
      <c r="H671" s="1">
        <v>1224747.3507577886</v>
      </c>
      <c r="I671" s="1">
        <v>1199197.045099325</v>
      </c>
    </row>
    <row r="672" spans="1:9" x14ac:dyDescent="0.15">
      <c r="A672" s="1">
        <v>30</v>
      </c>
      <c r="B672" s="1" t="s">
        <v>156</v>
      </c>
      <c r="C672" s="1">
        <v>2</v>
      </c>
      <c r="D672" s="1" t="s">
        <v>10</v>
      </c>
      <c r="E672" s="1">
        <v>9621.1644447289509</v>
      </c>
      <c r="F672" s="1">
        <v>7407.3238339575464</v>
      </c>
      <c r="G672" s="1">
        <v>7503.6573188878365</v>
      </c>
      <c r="H672" s="1">
        <v>10351.527353930565</v>
      </c>
      <c r="I672" s="1">
        <v>11571.130848014183</v>
      </c>
    </row>
    <row r="673" spans="1:9" x14ac:dyDescent="0.15">
      <c r="A673" s="1">
        <v>30</v>
      </c>
      <c r="B673" s="1" t="s">
        <v>157</v>
      </c>
      <c r="C673" s="1">
        <v>3</v>
      </c>
      <c r="D673" s="1" t="s">
        <v>17</v>
      </c>
      <c r="E673" s="1">
        <v>26217.803367123906</v>
      </c>
      <c r="F673" s="1">
        <v>33798.423610039186</v>
      </c>
      <c r="G673" s="1">
        <v>54378.093946229266</v>
      </c>
      <c r="H673" s="1">
        <v>106861.71891426449</v>
      </c>
      <c r="I673" s="1">
        <v>126147.28268577984</v>
      </c>
    </row>
    <row r="674" spans="1:9" x14ac:dyDescent="0.15">
      <c r="A674" s="1">
        <v>30</v>
      </c>
      <c r="B674" s="1" t="s">
        <v>157</v>
      </c>
      <c r="C674" s="1">
        <v>4</v>
      </c>
      <c r="D674" s="1" t="s">
        <v>18</v>
      </c>
      <c r="E674" s="1">
        <v>84299.532069560679</v>
      </c>
      <c r="F674" s="1">
        <v>121271.30462567846</v>
      </c>
      <c r="G674" s="1">
        <v>123782.79093980421</v>
      </c>
      <c r="H674" s="1">
        <v>129414.69236883121</v>
      </c>
      <c r="I674" s="1">
        <v>87783.644909825074</v>
      </c>
    </row>
    <row r="675" spans="1:9" x14ac:dyDescent="0.15">
      <c r="A675" s="1">
        <v>30</v>
      </c>
      <c r="B675" s="1" t="s">
        <v>158</v>
      </c>
      <c r="C675" s="1">
        <v>5</v>
      </c>
      <c r="D675" s="1" t="s">
        <v>19</v>
      </c>
      <c r="E675" s="1">
        <v>11717.735065710942</v>
      </c>
      <c r="F675" s="1">
        <v>12399.983479338085</v>
      </c>
      <c r="G675" s="1">
        <v>12315.2344131583</v>
      </c>
      <c r="H675" s="1">
        <v>21163.409276158422</v>
      </c>
      <c r="I675" s="1">
        <v>19382.455308421027</v>
      </c>
    </row>
    <row r="676" spans="1:9" x14ac:dyDescent="0.15">
      <c r="A676" s="1">
        <v>30</v>
      </c>
      <c r="B676" s="1" t="s">
        <v>157</v>
      </c>
      <c r="C676" s="1">
        <v>6</v>
      </c>
      <c r="D676" s="1" t="s">
        <v>3</v>
      </c>
      <c r="E676" s="1">
        <v>69561.654702340034</v>
      </c>
      <c r="F676" s="1">
        <v>120600.57139340264</v>
      </c>
      <c r="G676" s="1">
        <v>234805.1817651802</v>
      </c>
      <c r="H676" s="1">
        <v>279319.97896191879</v>
      </c>
      <c r="I676" s="1">
        <v>299649.54063845897</v>
      </c>
    </row>
    <row r="677" spans="1:9" x14ac:dyDescent="0.15">
      <c r="A677" s="1">
        <v>30</v>
      </c>
      <c r="B677" s="1" t="s">
        <v>157</v>
      </c>
      <c r="C677" s="1">
        <v>7</v>
      </c>
      <c r="D677" s="1" t="s">
        <v>20</v>
      </c>
      <c r="E677" s="1">
        <v>339537.06842705165</v>
      </c>
      <c r="F677" s="1">
        <v>310951.54180675483</v>
      </c>
      <c r="G677" s="1">
        <v>274409.60984657262</v>
      </c>
      <c r="H677" s="1">
        <v>259496.21649969509</v>
      </c>
      <c r="I677" s="1">
        <v>261953.53894955834</v>
      </c>
    </row>
    <row r="678" spans="1:9" x14ac:dyDescent="0.15">
      <c r="A678" s="1">
        <v>30</v>
      </c>
      <c r="B678" s="1" t="s">
        <v>157</v>
      </c>
      <c r="C678" s="1">
        <v>8</v>
      </c>
      <c r="D678" s="1" t="s">
        <v>21</v>
      </c>
      <c r="E678" s="1">
        <v>14418.882732208393</v>
      </c>
      <c r="F678" s="1">
        <v>15525.251439300437</v>
      </c>
      <c r="G678" s="1">
        <v>18675.354342646417</v>
      </c>
      <c r="H678" s="1">
        <v>31852.946741626845</v>
      </c>
      <c r="I678" s="1">
        <v>20591.309673560641</v>
      </c>
    </row>
    <row r="679" spans="1:9" x14ac:dyDescent="0.15">
      <c r="A679" s="1">
        <v>30</v>
      </c>
      <c r="B679" s="1" t="s">
        <v>157</v>
      </c>
      <c r="C679" s="1">
        <v>9</v>
      </c>
      <c r="D679" s="1" t="s">
        <v>22</v>
      </c>
      <c r="E679" s="1">
        <v>728990.67171098187</v>
      </c>
      <c r="F679" s="1">
        <v>775780.67658066074</v>
      </c>
      <c r="G679" s="1">
        <v>817970.35701832303</v>
      </c>
      <c r="H679" s="1">
        <v>805382.18856572872</v>
      </c>
      <c r="I679" s="1">
        <v>811597.1875150064</v>
      </c>
    </row>
    <row r="680" spans="1:9" x14ac:dyDescent="0.15">
      <c r="A680" s="1">
        <v>30</v>
      </c>
      <c r="B680" s="1" t="s">
        <v>157</v>
      </c>
      <c r="C680" s="1">
        <v>10</v>
      </c>
      <c r="D680" s="1" t="s">
        <v>23</v>
      </c>
      <c r="E680" s="1">
        <v>7126.0221073852363</v>
      </c>
      <c r="F680" s="1">
        <v>12703.590781046871</v>
      </c>
      <c r="G680" s="1">
        <v>18884.280483768733</v>
      </c>
      <c r="H680" s="1">
        <v>21881.964582965618</v>
      </c>
      <c r="I680" s="1">
        <v>23147.591720491459</v>
      </c>
    </row>
    <row r="681" spans="1:9" x14ac:dyDescent="0.15">
      <c r="A681" s="1">
        <v>30</v>
      </c>
      <c r="B681" s="1" t="s">
        <v>157</v>
      </c>
      <c r="C681" s="1">
        <v>11</v>
      </c>
      <c r="D681" s="1" t="s">
        <v>24</v>
      </c>
      <c r="E681" s="1">
        <v>15176.243615623422</v>
      </c>
      <c r="F681" s="1">
        <v>21992.109865883467</v>
      </c>
      <c r="G681" s="1">
        <v>60126.766207165136</v>
      </c>
      <c r="H681" s="1">
        <v>107166.60634646437</v>
      </c>
      <c r="I681" s="1">
        <v>115868.44889095965</v>
      </c>
    </row>
    <row r="682" spans="1:9" x14ac:dyDescent="0.15">
      <c r="A682" s="1">
        <v>30</v>
      </c>
      <c r="B682" s="1" t="s">
        <v>157</v>
      </c>
      <c r="C682" s="1">
        <v>12</v>
      </c>
      <c r="D682" s="1" t="s">
        <v>25</v>
      </c>
      <c r="E682" s="1">
        <v>1074.6128904950519</v>
      </c>
      <c r="F682" s="1">
        <v>1465.6230022783316</v>
      </c>
      <c r="G682" s="1">
        <v>8328.1612363503718</v>
      </c>
      <c r="H682" s="1">
        <v>43239.629958216239</v>
      </c>
      <c r="I682" s="1">
        <v>94602.936324383511</v>
      </c>
    </row>
    <row r="683" spans="1:9" x14ac:dyDescent="0.15">
      <c r="A683" s="1">
        <v>30</v>
      </c>
      <c r="B683" s="1" t="s">
        <v>157</v>
      </c>
      <c r="C683" s="1">
        <v>13</v>
      </c>
      <c r="D683" s="1" t="s">
        <v>26</v>
      </c>
      <c r="E683" s="1">
        <v>729.34002971336952</v>
      </c>
      <c r="F683" s="1">
        <v>16138.098090634552</v>
      </c>
      <c r="G683" s="1">
        <v>9274.0794840162907</v>
      </c>
      <c r="H683" s="1">
        <v>9138.5140943341776</v>
      </c>
      <c r="I683" s="1">
        <v>13239.397040849453</v>
      </c>
    </row>
    <row r="684" spans="1:9" x14ac:dyDescent="0.15">
      <c r="A684" s="1">
        <v>30</v>
      </c>
      <c r="B684" s="1" t="s">
        <v>157</v>
      </c>
      <c r="C684" s="1">
        <v>14</v>
      </c>
      <c r="D684" s="1" t="s">
        <v>27</v>
      </c>
      <c r="E684" s="1">
        <v>800.788057907856</v>
      </c>
      <c r="F684" s="1">
        <v>2252.7507742952553</v>
      </c>
      <c r="G684" s="1">
        <v>16682.003794374199</v>
      </c>
      <c r="H684" s="1">
        <v>68941.083114462919</v>
      </c>
      <c r="I684" s="1">
        <v>48182.41869177192</v>
      </c>
    </row>
    <row r="685" spans="1:9" x14ac:dyDescent="0.15">
      <c r="A685" s="1">
        <v>30</v>
      </c>
      <c r="B685" s="1" t="s">
        <v>157</v>
      </c>
      <c r="C685" s="1">
        <v>15</v>
      </c>
      <c r="D685" s="1" t="s">
        <v>28</v>
      </c>
      <c r="E685" s="1">
        <v>70006.420080793017</v>
      </c>
      <c r="F685" s="1">
        <v>68811.817530799643</v>
      </c>
      <c r="G685" s="1">
        <v>143436.34519634605</v>
      </c>
      <c r="H685" s="1">
        <v>149623.35886919039</v>
      </c>
      <c r="I685" s="1">
        <v>147041.92769813174</v>
      </c>
    </row>
    <row r="686" spans="1:9" x14ac:dyDescent="0.15">
      <c r="A686" s="1">
        <v>30</v>
      </c>
      <c r="B686" s="1" t="s">
        <v>156</v>
      </c>
      <c r="C686" s="1">
        <v>16</v>
      </c>
      <c r="D686" s="1" t="s">
        <v>11</v>
      </c>
      <c r="E686" s="1">
        <v>95822.039040753065</v>
      </c>
      <c r="F686" s="1">
        <v>123236.5707500108</v>
      </c>
      <c r="G686" s="1">
        <v>160267.04314415029</v>
      </c>
      <c r="H686" s="1">
        <v>202926.95158401423</v>
      </c>
      <c r="I686" s="1">
        <v>165493.37570413703</v>
      </c>
    </row>
    <row r="687" spans="1:9" x14ac:dyDescent="0.15">
      <c r="A687" s="1">
        <v>30</v>
      </c>
      <c r="B687" s="1" t="s">
        <v>156</v>
      </c>
      <c r="C687" s="1">
        <v>17</v>
      </c>
      <c r="D687" s="1" t="s">
        <v>12</v>
      </c>
      <c r="E687" s="1">
        <v>266408.06653418147</v>
      </c>
      <c r="F687" s="1">
        <v>523488.168124374</v>
      </c>
      <c r="G687" s="1">
        <v>768130.11270171148</v>
      </c>
      <c r="H687" s="1">
        <v>950989.95524206071</v>
      </c>
      <c r="I687" s="1">
        <v>905780.5986831073</v>
      </c>
    </row>
    <row r="688" spans="1:9" x14ac:dyDescent="0.15">
      <c r="A688" s="1">
        <v>30</v>
      </c>
      <c r="B688" s="1" t="s">
        <v>156</v>
      </c>
      <c r="C688" s="1">
        <v>18</v>
      </c>
      <c r="D688" s="1" t="s">
        <v>13</v>
      </c>
      <c r="E688" s="1">
        <v>71237.047091929344</v>
      </c>
      <c r="F688" s="1">
        <v>273209.82074348675</v>
      </c>
      <c r="G688" s="1">
        <v>256663.4554721555</v>
      </c>
      <c r="H688" s="1">
        <v>291191.66806432005</v>
      </c>
      <c r="I688" s="1">
        <v>219546.82923525409</v>
      </c>
    </row>
    <row r="689" spans="1:9" x14ac:dyDescent="0.15">
      <c r="A689" s="1">
        <v>30</v>
      </c>
      <c r="B689" s="1" t="s">
        <v>156</v>
      </c>
      <c r="C689" s="1">
        <v>19</v>
      </c>
      <c r="D689" s="1" t="s">
        <v>14</v>
      </c>
      <c r="E689" s="1">
        <v>75004.218952415831</v>
      </c>
      <c r="F689" s="1">
        <v>103571.23705941647</v>
      </c>
      <c r="G689" s="1">
        <v>111941.35389539489</v>
      </c>
      <c r="H689" s="1">
        <v>124918.65477226862</v>
      </c>
      <c r="I689" s="1">
        <v>169852.88248233707</v>
      </c>
    </row>
    <row r="690" spans="1:9" x14ac:dyDescent="0.15">
      <c r="A690" s="1">
        <v>30</v>
      </c>
      <c r="B690" s="1" t="s">
        <v>156</v>
      </c>
      <c r="C690" s="1">
        <v>20</v>
      </c>
      <c r="D690" s="1" t="s">
        <v>15</v>
      </c>
      <c r="E690" s="1">
        <v>48789.557294072722</v>
      </c>
      <c r="F690" s="1">
        <v>216713.5573501683</v>
      </c>
      <c r="G690" s="1">
        <v>485564.93895239476</v>
      </c>
      <c r="H690" s="1">
        <v>561799.75107139535</v>
      </c>
      <c r="I690" s="1">
        <v>536437.04830469494</v>
      </c>
    </row>
    <row r="691" spans="1:9" x14ac:dyDescent="0.15">
      <c r="A691" s="1">
        <v>30</v>
      </c>
      <c r="B691" s="1" t="s">
        <v>156</v>
      </c>
      <c r="C691" s="1">
        <v>21</v>
      </c>
      <c r="D691" s="1" t="s">
        <v>16</v>
      </c>
      <c r="E691" s="1">
        <v>914349.03857969632</v>
      </c>
      <c r="F691" s="1">
        <v>927659.88577592769</v>
      </c>
      <c r="G691" s="1">
        <v>932956.50618234731</v>
      </c>
      <c r="H691" s="1">
        <v>912879.91865513346</v>
      </c>
      <c r="I691" s="1">
        <v>734899.62264823809</v>
      </c>
    </row>
    <row r="692" spans="1:9" x14ac:dyDescent="0.15">
      <c r="A692" s="1">
        <v>30</v>
      </c>
      <c r="B692" s="1" t="s">
        <v>155</v>
      </c>
      <c r="C692" s="1">
        <v>22</v>
      </c>
      <c r="D692" s="1" t="s">
        <v>8</v>
      </c>
      <c r="E692" s="1">
        <v>304849.36858538876</v>
      </c>
      <c r="F692" s="1">
        <v>463332.20578304864</v>
      </c>
      <c r="G692" s="1">
        <v>1039223.8264424523</v>
      </c>
      <c r="H692" s="1">
        <v>1735889.056708239</v>
      </c>
      <c r="I692" s="1">
        <v>1695065.4151723173</v>
      </c>
    </row>
    <row r="693" spans="1:9" x14ac:dyDescent="0.15">
      <c r="A693" s="1">
        <v>30</v>
      </c>
      <c r="B693" s="1" t="s">
        <v>155</v>
      </c>
      <c r="C693" s="1">
        <v>23</v>
      </c>
      <c r="D693" s="1" t="s">
        <v>29</v>
      </c>
      <c r="E693" s="1">
        <v>369660.38376133406</v>
      </c>
      <c r="F693" s="1">
        <v>426831.88888000988</v>
      </c>
      <c r="G693" s="1">
        <v>541379.92512703198</v>
      </c>
      <c r="H693" s="1">
        <v>964177.32998915005</v>
      </c>
      <c r="I693" s="1">
        <v>1038285.3519001424</v>
      </c>
    </row>
    <row r="694" spans="1:9" x14ac:dyDescent="0.15">
      <c r="A694" s="1">
        <v>31</v>
      </c>
      <c r="B694" s="1" t="s">
        <v>160</v>
      </c>
      <c r="C694" s="1">
        <v>1</v>
      </c>
      <c r="D694" s="1" t="s">
        <v>9</v>
      </c>
      <c r="E694" s="1">
        <v>378244.53703438159</v>
      </c>
      <c r="F694" s="1">
        <v>602645.9601968528</v>
      </c>
      <c r="G694" s="1">
        <v>853920.42620991974</v>
      </c>
      <c r="H694" s="1">
        <v>1001732.1126286476</v>
      </c>
      <c r="I694" s="1">
        <v>879994.51007366646</v>
      </c>
    </row>
    <row r="695" spans="1:9" x14ac:dyDescent="0.15">
      <c r="A695" s="1">
        <v>31</v>
      </c>
      <c r="B695" s="1" t="s">
        <v>161</v>
      </c>
      <c r="C695" s="1">
        <v>2</v>
      </c>
      <c r="D695" s="1" t="s">
        <v>10</v>
      </c>
      <c r="E695" s="1">
        <v>3437.4315542766312</v>
      </c>
      <c r="F695" s="1">
        <v>5383.4756947559354</v>
      </c>
      <c r="G695" s="1">
        <v>8296.9515839375417</v>
      </c>
      <c r="H695" s="1">
        <v>9601.8117737425619</v>
      </c>
      <c r="I695" s="1">
        <v>7578.463055563343</v>
      </c>
    </row>
    <row r="696" spans="1:9" x14ac:dyDescent="0.15">
      <c r="A696" s="1">
        <v>31</v>
      </c>
      <c r="B696" s="1" t="s">
        <v>162</v>
      </c>
      <c r="C696" s="1">
        <v>3</v>
      </c>
      <c r="D696" s="1" t="s">
        <v>17</v>
      </c>
      <c r="E696" s="1">
        <v>31640.741479182885</v>
      </c>
      <c r="F696" s="1">
        <v>52618.723102338758</v>
      </c>
      <c r="G696" s="1">
        <v>96915.370792995789</v>
      </c>
      <c r="H696" s="1">
        <v>111865.41359507457</v>
      </c>
      <c r="I696" s="1">
        <v>128041.95601660802</v>
      </c>
    </row>
    <row r="697" spans="1:9" x14ac:dyDescent="0.15">
      <c r="A697" s="1">
        <v>31</v>
      </c>
      <c r="B697" s="1" t="s">
        <v>162</v>
      </c>
      <c r="C697" s="1">
        <v>4</v>
      </c>
      <c r="D697" s="1" t="s">
        <v>18</v>
      </c>
      <c r="E697" s="1">
        <v>11582.418450744606</v>
      </c>
      <c r="F697" s="1">
        <v>28143.410181358311</v>
      </c>
      <c r="G697" s="1">
        <v>37712.634879331054</v>
      </c>
      <c r="H697" s="1">
        <v>44130.352745767668</v>
      </c>
      <c r="I697" s="1">
        <v>27130.312916851246</v>
      </c>
    </row>
    <row r="698" spans="1:9" x14ac:dyDescent="0.15">
      <c r="A698" s="1">
        <v>31</v>
      </c>
      <c r="B698" s="1" t="s">
        <v>162</v>
      </c>
      <c r="C698" s="1">
        <v>5</v>
      </c>
      <c r="D698" s="1" t="s">
        <v>19</v>
      </c>
      <c r="E698" s="1">
        <v>27153.627771045245</v>
      </c>
      <c r="F698" s="1">
        <v>33306.203657763093</v>
      </c>
      <c r="G698" s="1">
        <v>57667.032046751156</v>
      </c>
      <c r="H698" s="1">
        <v>141107.81979014576</v>
      </c>
      <c r="I698" s="1">
        <v>117897.92838430282</v>
      </c>
    </row>
    <row r="699" spans="1:9" x14ac:dyDescent="0.15">
      <c r="A699" s="1">
        <v>31</v>
      </c>
      <c r="B699" s="1" t="s">
        <v>162</v>
      </c>
      <c r="C699" s="1">
        <v>6</v>
      </c>
      <c r="D699" s="1" t="s">
        <v>3</v>
      </c>
      <c r="E699" s="1">
        <v>762.6467453342201</v>
      </c>
      <c r="F699" s="1">
        <v>947.17963907369472</v>
      </c>
      <c r="G699" s="1">
        <v>3353.5534477822926</v>
      </c>
      <c r="H699" s="1">
        <v>2571.1931698666208</v>
      </c>
      <c r="I699" s="1">
        <v>2490.7352602875822</v>
      </c>
    </row>
    <row r="700" spans="1:9" x14ac:dyDescent="0.15">
      <c r="A700" s="1">
        <v>31</v>
      </c>
      <c r="B700" s="1" t="s">
        <v>162</v>
      </c>
      <c r="C700" s="1">
        <v>7</v>
      </c>
      <c r="D700" s="1" t="s">
        <v>20</v>
      </c>
      <c r="E700" s="1">
        <v>2178.143840200154</v>
      </c>
      <c r="F700" s="1">
        <v>1254.1817595874995</v>
      </c>
      <c r="G700" s="1">
        <v>1105.9134593361991</v>
      </c>
      <c r="H700" s="1">
        <v>1072.6721605915297</v>
      </c>
      <c r="I700" s="1">
        <v>554.90257326495282</v>
      </c>
    </row>
    <row r="701" spans="1:9" x14ac:dyDescent="0.15">
      <c r="A701" s="1">
        <v>31</v>
      </c>
      <c r="B701" s="1" t="s">
        <v>162</v>
      </c>
      <c r="C701" s="1">
        <v>8</v>
      </c>
      <c r="D701" s="1" t="s">
        <v>21</v>
      </c>
      <c r="E701" s="1">
        <v>6413.1872690731843</v>
      </c>
      <c r="F701" s="1">
        <v>10494.990198271991</v>
      </c>
      <c r="G701" s="1">
        <v>13846.906858001126</v>
      </c>
      <c r="H701" s="1">
        <v>14626.71417105661</v>
      </c>
      <c r="I701" s="1">
        <v>9901.7221507466656</v>
      </c>
    </row>
    <row r="702" spans="1:9" x14ac:dyDescent="0.15">
      <c r="A702" s="1">
        <v>31</v>
      </c>
      <c r="B702" s="1" t="s">
        <v>162</v>
      </c>
      <c r="C702" s="1">
        <v>9</v>
      </c>
      <c r="D702" s="1" t="s">
        <v>22</v>
      </c>
      <c r="E702" s="1">
        <v>6734.4787510849592</v>
      </c>
      <c r="F702" s="1">
        <v>10274.517118261327</v>
      </c>
      <c r="G702" s="1">
        <v>14166.158708913066</v>
      </c>
      <c r="H702" s="1">
        <v>13218.121757582723</v>
      </c>
      <c r="I702" s="1">
        <v>15382.108856097804</v>
      </c>
    </row>
    <row r="703" spans="1:9" x14ac:dyDescent="0.15">
      <c r="A703" s="1">
        <v>31</v>
      </c>
      <c r="B703" s="1" t="s">
        <v>162</v>
      </c>
      <c r="C703" s="1">
        <v>10</v>
      </c>
      <c r="D703" s="1" t="s">
        <v>23</v>
      </c>
      <c r="E703" s="1">
        <v>16925.84436089631</v>
      </c>
      <c r="F703" s="1">
        <v>19018.457857187539</v>
      </c>
      <c r="G703" s="1">
        <v>20057.349667686602</v>
      </c>
      <c r="H703" s="1">
        <v>16090.464626715797</v>
      </c>
      <c r="I703" s="1">
        <v>13307.786474491619</v>
      </c>
    </row>
    <row r="704" spans="1:9" x14ac:dyDescent="0.15">
      <c r="A704" s="1">
        <v>31</v>
      </c>
      <c r="B704" s="1" t="s">
        <v>162</v>
      </c>
      <c r="C704" s="1">
        <v>11</v>
      </c>
      <c r="D704" s="1" t="s">
        <v>24</v>
      </c>
      <c r="E704" s="1">
        <v>19967.333235151105</v>
      </c>
      <c r="F704" s="1">
        <v>18729.201713657658</v>
      </c>
      <c r="G704" s="1">
        <v>21557.076512856544</v>
      </c>
      <c r="H704" s="1">
        <v>21211.14536613796</v>
      </c>
      <c r="I704" s="1">
        <v>31161.834831718155</v>
      </c>
    </row>
    <row r="705" spans="1:9" x14ac:dyDescent="0.15">
      <c r="A705" s="1">
        <v>31</v>
      </c>
      <c r="B705" s="1" t="s">
        <v>162</v>
      </c>
      <c r="C705" s="1">
        <v>12</v>
      </c>
      <c r="D705" s="1" t="s">
        <v>25</v>
      </c>
      <c r="E705" s="1">
        <v>10673.19831784127</v>
      </c>
      <c r="F705" s="1">
        <v>42875.075084480653</v>
      </c>
      <c r="G705" s="1">
        <v>141558.77062864989</v>
      </c>
      <c r="H705" s="1">
        <v>275862.65163088939</v>
      </c>
      <c r="I705" s="1">
        <v>348495.84025225154</v>
      </c>
    </row>
    <row r="706" spans="1:9" x14ac:dyDescent="0.15">
      <c r="A706" s="1">
        <v>31</v>
      </c>
      <c r="B706" s="1" t="s">
        <v>162</v>
      </c>
      <c r="C706" s="1">
        <v>13</v>
      </c>
      <c r="D706" s="1" t="s">
        <v>26</v>
      </c>
      <c r="E706" s="1">
        <v>342.17836978281792</v>
      </c>
      <c r="F706" s="1">
        <v>988.9752562126049</v>
      </c>
      <c r="G706" s="1">
        <v>6715.0069033188602</v>
      </c>
      <c r="H706" s="1">
        <v>8901.8010546321748</v>
      </c>
      <c r="I706" s="1">
        <v>7978.5978744442818</v>
      </c>
    </row>
    <row r="707" spans="1:9" x14ac:dyDescent="0.15">
      <c r="A707" s="1">
        <v>31</v>
      </c>
      <c r="B707" s="1" t="s">
        <v>162</v>
      </c>
      <c r="C707" s="1">
        <v>14</v>
      </c>
      <c r="D707" s="1" t="s">
        <v>27</v>
      </c>
      <c r="E707" s="1">
        <v>15.320017973553229</v>
      </c>
      <c r="F707" s="1">
        <v>357.02485552392335</v>
      </c>
      <c r="G707" s="1">
        <v>1722.3354239433445</v>
      </c>
      <c r="H707" s="1">
        <v>616.43469538410091</v>
      </c>
      <c r="I707" s="1">
        <v>943.40652061834624</v>
      </c>
    </row>
    <row r="708" spans="1:9" x14ac:dyDescent="0.15">
      <c r="A708" s="1">
        <v>31</v>
      </c>
      <c r="B708" s="1" t="s">
        <v>162</v>
      </c>
      <c r="C708" s="1">
        <v>15</v>
      </c>
      <c r="D708" s="1" t="s">
        <v>28</v>
      </c>
      <c r="E708" s="1">
        <v>10687.822772355032</v>
      </c>
      <c r="F708" s="1">
        <v>33691.348021210048</v>
      </c>
      <c r="G708" s="1">
        <v>46716.232968790726</v>
      </c>
      <c r="H708" s="1">
        <v>60113.804506034692</v>
      </c>
      <c r="I708" s="1">
        <v>67626.365213801313</v>
      </c>
    </row>
    <row r="709" spans="1:9" x14ac:dyDescent="0.15">
      <c r="A709" s="1">
        <v>31</v>
      </c>
      <c r="B709" s="1" t="s">
        <v>161</v>
      </c>
      <c r="C709" s="1">
        <v>16</v>
      </c>
      <c r="D709" s="1" t="s">
        <v>11</v>
      </c>
      <c r="E709" s="1">
        <v>25976.439991982465</v>
      </c>
      <c r="F709" s="1">
        <v>62240.088037464404</v>
      </c>
      <c r="G709" s="1">
        <v>97792.284485330441</v>
      </c>
      <c r="H709" s="1">
        <v>140545.39583276355</v>
      </c>
      <c r="I709" s="1">
        <v>121041.09646040651</v>
      </c>
    </row>
    <row r="710" spans="1:9" x14ac:dyDescent="0.15">
      <c r="A710" s="1">
        <v>31</v>
      </c>
      <c r="B710" s="1" t="s">
        <v>161</v>
      </c>
      <c r="C710" s="1">
        <v>17</v>
      </c>
      <c r="D710" s="1" t="s">
        <v>12</v>
      </c>
      <c r="E710" s="1">
        <v>39977.077116161956</v>
      </c>
      <c r="F710" s="1">
        <v>181550.61879295998</v>
      </c>
      <c r="G710" s="1">
        <v>377448.22794054402</v>
      </c>
      <c r="H710" s="1">
        <v>506477.47911379015</v>
      </c>
      <c r="I710" s="1">
        <v>484104.282838983</v>
      </c>
    </row>
    <row r="711" spans="1:9" x14ac:dyDescent="0.15">
      <c r="A711" s="1">
        <v>31</v>
      </c>
      <c r="B711" s="1" t="s">
        <v>161</v>
      </c>
      <c r="C711" s="1">
        <v>18</v>
      </c>
      <c r="D711" s="1" t="s">
        <v>13</v>
      </c>
      <c r="E711" s="1">
        <v>40567.750141254794</v>
      </c>
      <c r="F711" s="1">
        <v>238566.84686457022</v>
      </c>
      <c r="G711" s="1">
        <v>265357.89369017602</v>
      </c>
      <c r="H711" s="1">
        <v>289456.21282340243</v>
      </c>
      <c r="I711" s="1">
        <v>191765.38621849348</v>
      </c>
    </row>
    <row r="712" spans="1:9" x14ac:dyDescent="0.15">
      <c r="A712" s="1">
        <v>31</v>
      </c>
      <c r="B712" s="1" t="s">
        <v>161</v>
      </c>
      <c r="C712" s="1">
        <v>19</v>
      </c>
      <c r="D712" s="1" t="s">
        <v>14</v>
      </c>
      <c r="E712" s="1">
        <v>16536.855001584725</v>
      </c>
      <c r="F712" s="1">
        <v>34581.600156446839</v>
      </c>
      <c r="G712" s="1">
        <v>50179.249534497263</v>
      </c>
      <c r="H712" s="1">
        <v>63251.807062420914</v>
      </c>
      <c r="I712" s="1">
        <v>45525.454350070679</v>
      </c>
    </row>
    <row r="713" spans="1:9" x14ac:dyDescent="0.15">
      <c r="A713" s="1">
        <v>31</v>
      </c>
      <c r="B713" s="1" t="s">
        <v>161</v>
      </c>
      <c r="C713" s="1">
        <v>20</v>
      </c>
      <c r="D713" s="1" t="s">
        <v>15</v>
      </c>
      <c r="E713" s="1">
        <v>13646.067295664248</v>
      </c>
      <c r="F713" s="1">
        <v>113555.86666455113</v>
      </c>
      <c r="G713" s="1">
        <v>223317.23497224416</v>
      </c>
      <c r="H713" s="1">
        <v>351439.38600983366</v>
      </c>
      <c r="I713" s="1">
        <v>380690.31966720289</v>
      </c>
    </row>
    <row r="714" spans="1:9" x14ac:dyDescent="0.15">
      <c r="A714" s="1">
        <v>31</v>
      </c>
      <c r="B714" s="1" t="s">
        <v>161</v>
      </c>
      <c r="C714" s="1">
        <v>21</v>
      </c>
      <c r="D714" s="1" t="s">
        <v>16</v>
      </c>
      <c r="E714" s="1">
        <v>24466.460574396475</v>
      </c>
      <c r="F714" s="1">
        <v>273307.03789927199</v>
      </c>
      <c r="G714" s="1">
        <v>408188.71794644411</v>
      </c>
      <c r="H714" s="1">
        <v>545214.78945169714</v>
      </c>
      <c r="I714" s="1">
        <v>492671.47017049557</v>
      </c>
    </row>
    <row r="715" spans="1:9" x14ac:dyDescent="0.15">
      <c r="A715" s="1">
        <v>31</v>
      </c>
      <c r="B715" s="1" t="s">
        <v>159</v>
      </c>
      <c r="C715" s="1">
        <v>22</v>
      </c>
      <c r="D715" s="1" t="s">
        <v>8</v>
      </c>
      <c r="E715" s="1">
        <v>48700.178143463527</v>
      </c>
      <c r="F715" s="1">
        <v>322424.50289579871</v>
      </c>
      <c r="G715" s="1">
        <v>582485.33244257595</v>
      </c>
      <c r="H715" s="1">
        <v>1051038.0884567073</v>
      </c>
      <c r="I715" s="1">
        <v>977613.65183926001</v>
      </c>
    </row>
    <row r="716" spans="1:9" x14ac:dyDescent="0.15">
      <c r="A716" s="1">
        <v>31</v>
      </c>
      <c r="B716" s="1" t="s">
        <v>159</v>
      </c>
      <c r="C716" s="1">
        <v>23</v>
      </c>
      <c r="D716" s="1" t="s">
        <v>29</v>
      </c>
      <c r="E716" s="1">
        <v>127224.47069295651</v>
      </c>
      <c r="F716" s="1">
        <v>251102.19521399806</v>
      </c>
      <c r="G716" s="1">
        <v>388741.32879500155</v>
      </c>
      <c r="H716" s="1">
        <v>719695.92768561363</v>
      </c>
      <c r="I716" s="1">
        <v>745796.40461488313</v>
      </c>
    </row>
    <row r="717" spans="1:9" x14ac:dyDescent="0.15">
      <c r="A717" s="1">
        <v>32</v>
      </c>
      <c r="B717" s="1" t="s">
        <v>164</v>
      </c>
      <c r="C717" s="1">
        <v>1</v>
      </c>
      <c r="D717" s="1" t="s">
        <v>9</v>
      </c>
      <c r="E717" s="1">
        <v>519813.36923618085</v>
      </c>
      <c r="F717" s="1">
        <v>481443.56201995787</v>
      </c>
      <c r="G717" s="1">
        <v>609749.57459124818</v>
      </c>
      <c r="H717" s="1">
        <v>990761.18371859344</v>
      </c>
      <c r="I717" s="1">
        <v>980015.31012349576</v>
      </c>
    </row>
    <row r="718" spans="1:9" x14ac:dyDescent="0.15">
      <c r="A718" s="1">
        <v>32</v>
      </c>
      <c r="B718" s="1" t="s">
        <v>164</v>
      </c>
      <c r="C718" s="1">
        <v>2</v>
      </c>
      <c r="D718" s="1" t="s">
        <v>10</v>
      </c>
      <c r="E718" s="1">
        <v>13761.61915187154</v>
      </c>
      <c r="F718" s="1">
        <v>14400.809579354469</v>
      </c>
      <c r="G718" s="1">
        <v>14840.587730203273</v>
      </c>
      <c r="H718" s="1">
        <v>15705.880086213063</v>
      </c>
      <c r="I718" s="1">
        <v>14358.260801933873</v>
      </c>
    </row>
    <row r="719" spans="1:9" x14ac:dyDescent="0.15">
      <c r="A719" s="1">
        <v>32</v>
      </c>
      <c r="B719" s="1" t="s">
        <v>165</v>
      </c>
      <c r="C719" s="1">
        <v>3</v>
      </c>
      <c r="D719" s="1" t="s">
        <v>17</v>
      </c>
      <c r="E719" s="1">
        <v>29835.017805314714</v>
      </c>
      <c r="F719" s="1">
        <v>36348.180807692275</v>
      </c>
      <c r="G719" s="1">
        <v>36596.581776633844</v>
      </c>
      <c r="H719" s="1">
        <v>61922.244772150661</v>
      </c>
      <c r="I719" s="1">
        <v>53006.924979221942</v>
      </c>
    </row>
    <row r="720" spans="1:9" x14ac:dyDescent="0.15">
      <c r="A720" s="1">
        <v>32</v>
      </c>
      <c r="B720" s="1" t="s">
        <v>166</v>
      </c>
      <c r="C720" s="1">
        <v>4</v>
      </c>
      <c r="D720" s="1" t="s">
        <v>18</v>
      </c>
      <c r="E720" s="1">
        <v>37799.896307272982</v>
      </c>
      <c r="F720" s="1">
        <v>45383.675388955293</v>
      </c>
      <c r="G720" s="1">
        <v>91084.46784814015</v>
      </c>
      <c r="H720" s="1">
        <v>85940.711016136396</v>
      </c>
      <c r="I720" s="1">
        <v>47726.566843785033</v>
      </c>
    </row>
    <row r="721" spans="1:9" x14ac:dyDescent="0.15">
      <c r="A721" s="1">
        <v>32</v>
      </c>
      <c r="B721" s="1" t="s">
        <v>165</v>
      </c>
      <c r="C721" s="1">
        <v>5</v>
      </c>
      <c r="D721" s="1" t="s">
        <v>19</v>
      </c>
      <c r="E721" s="1">
        <v>13539.237338729035</v>
      </c>
      <c r="F721" s="1">
        <v>17734.44247685251</v>
      </c>
      <c r="G721" s="1">
        <v>19266.619588185098</v>
      </c>
      <c r="H721" s="1">
        <v>21853.286607367849</v>
      </c>
      <c r="I721" s="1">
        <v>29983.210832795492</v>
      </c>
    </row>
    <row r="722" spans="1:9" x14ac:dyDescent="0.15">
      <c r="A722" s="1">
        <v>32</v>
      </c>
      <c r="B722" s="1" t="s">
        <v>165</v>
      </c>
      <c r="C722" s="1">
        <v>6</v>
      </c>
      <c r="D722" s="1" t="s">
        <v>3</v>
      </c>
      <c r="E722" s="1">
        <v>9101.6724312166134</v>
      </c>
      <c r="F722" s="1">
        <v>9884.0119824625926</v>
      </c>
      <c r="G722" s="1">
        <v>15887.607835824434</v>
      </c>
      <c r="H722" s="1">
        <v>13509.176207036367</v>
      </c>
      <c r="I722" s="1">
        <v>20767.655360293196</v>
      </c>
    </row>
    <row r="723" spans="1:9" x14ac:dyDescent="0.15">
      <c r="A723" s="1">
        <v>32</v>
      </c>
      <c r="B723" s="1" t="s">
        <v>165</v>
      </c>
      <c r="C723" s="1">
        <v>7</v>
      </c>
      <c r="D723" s="1" t="s">
        <v>20</v>
      </c>
      <c r="E723" s="1">
        <v>2060.7000668883879</v>
      </c>
      <c r="F723" s="1">
        <v>1040.3229691194258</v>
      </c>
      <c r="G723" s="1">
        <v>746.55204935493941</v>
      </c>
      <c r="H723" s="1">
        <v>627.85332732841505</v>
      </c>
      <c r="I723" s="1">
        <v>324.79394895023194</v>
      </c>
    </row>
    <row r="724" spans="1:9" x14ac:dyDescent="0.15">
      <c r="A724" s="1">
        <v>32</v>
      </c>
      <c r="B724" s="1" t="s">
        <v>165</v>
      </c>
      <c r="C724" s="1">
        <v>8</v>
      </c>
      <c r="D724" s="1" t="s">
        <v>21</v>
      </c>
      <c r="E724" s="1">
        <v>11290.848346994422</v>
      </c>
      <c r="F724" s="1">
        <v>29920.52088136764</v>
      </c>
      <c r="G724" s="1">
        <v>41642.531821532189</v>
      </c>
      <c r="H724" s="1">
        <v>40305.497584780853</v>
      </c>
      <c r="I724" s="1">
        <v>25428.714414215341</v>
      </c>
    </row>
    <row r="725" spans="1:9" x14ac:dyDescent="0.15">
      <c r="A725" s="1">
        <v>32</v>
      </c>
      <c r="B725" s="1" t="s">
        <v>165</v>
      </c>
      <c r="C725" s="1">
        <v>9</v>
      </c>
      <c r="D725" s="1" t="s">
        <v>22</v>
      </c>
      <c r="E725" s="1">
        <v>30746.143676230309</v>
      </c>
      <c r="F725" s="1">
        <v>38709.853881555595</v>
      </c>
      <c r="G725" s="1">
        <v>99227.042791485248</v>
      </c>
      <c r="H725" s="1">
        <v>130967.76907408581</v>
      </c>
      <c r="I725" s="1">
        <v>153519.67582950214</v>
      </c>
    </row>
    <row r="726" spans="1:9" x14ac:dyDescent="0.15">
      <c r="A726" s="1">
        <v>32</v>
      </c>
      <c r="B726" s="1" t="s">
        <v>165</v>
      </c>
      <c r="C726" s="1">
        <v>10</v>
      </c>
      <c r="D726" s="1" t="s">
        <v>23</v>
      </c>
      <c r="E726" s="1">
        <v>3739.9864670636698</v>
      </c>
      <c r="F726" s="1">
        <v>5902.2195674008808</v>
      </c>
      <c r="G726" s="1">
        <v>10434.108838969667</v>
      </c>
      <c r="H726" s="1">
        <v>21742.260465237407</v>
      </c>
      <c r="I726" s="1">
        <v>18450.323604127385</v>
      </c>
    </row>
    <row r="727" spans="1:9" x14ac:dyDescent="0.15">
      <c r="A727" s="1">
        <v>32</v>
      </c>
      <c r="B727" s="1" t="s">
        <v>165</v>
      </c>
      <c r="C727" s="1">
        <v>11</v>
      </c>
      <c r="D727" s="1" t="s">
        <v>24</v>
      </c>
      <c r="E727" s="1">
        <v>77917.774313088172</v>
      </c>
      <c r="F727" s="1">
        <v>60472.204038429423</v>
      </c>
      <c r="G727" s="1">
        <v>70091.242221297071</v>
      </c>
      <c r="H727" s="1">
        <v>86128.998685610568</v>
      </c>
      <c r="I727" s="1">
        <v>73982.083357768308</v>
      </c>
    </row>
    <row r="728" spans="1:9" x14ac:dyDescent="0.15">
      <c r="A728" s="1">
        <v>32</v>
      </c>
      <c r="B728" s="1" t="s">
        <v>165</v>
      </c>
      <c r="C728" s="1">
        <v>12</v>
      </c>
      <c r="D728" s="1" t="s">
        <v>25</v>
      </c>
      <c r="E728" s="1">
        <v>2506.9115931808105</v>
      </c>
      <c r="F728" s="1">
        <v>15950.334485155079</v>
      </c>
      <c r="G728" s="1">
        <v>91004.63176716023</v>
      </c>
      <c r="H728" s="1">
        <v>181312.83218234999</v>
      </c>
      <c r="I728" s="1">
        <v>218848.7717185138</v>
      </c>
    </row>
    <row r="729" spans="1:9" x14ac:dyDescent="0.15">
      <c r="A729" s="1">
        <v>32</v>
      </c>
      <c r="B729" s="1" t="s">
        <v>165</v>
      </c>
      <c r="C729" s="1">
        <v>13</v>
      </c>
      <c r="D729" s="1" t="s">
        <v>26</v>
      </c>
      <c r="E729" s="1">
        <v>1751.6667132436442</v>
      </c>
      <c r="F729" s="1">
        <v>21557.464526548451</v>
      </c>
      <c r="G729" s="1">
        <v>48069.180430834815</v>
      </c>
      <c r="H729" s="1">
        <v>51629.066034787822</v>
      </c>
      <c r="I729" s="1">
        <v>60935.986973986546</v>
      </c>
    </row>
    <row r="730" spans="1:9" x14ac:dyDescent="0.15">
      <c r="A730" s="1">
        <v>32</v>
      </c>
      <c r="B730" s="1" t="s">
        <v>165</v>
      </c>
      <c r="C730" s="1">
        <v>14</v>
      </c>
      <c r="D730" s="1" t="s">
        <v>27</v>
      </c>
      <c r="E730" s="1">
        <v>2.415744665812023</v>
      </c>
      <c r="F730" s="1">
        <v>1497.0961881733544</v>
      </c>
      <c r="G730" s="1">
        <v>6732.6063479543436</v>
      </c>
      <c r="H730" s="1">
        <v>11357.483019194342</v>
      </c>
      <c r="I730" s="1">
        <v>17913.84763362689</v>
      </c>
    </row>
    <row r="731" spans="1:9" x14ac:dyDescent="0.15">
      <c r="A731" s="1">
        <v>32</v>
      </c>
      <c r="B731" s="1" t="s">
        <v>165</v>
      </c>
      <c r="C731" s="1">
        <v>15</v>
      </c>
      <c r="D731" s="1" t="s">
        <v>28</v>
      </c>
      <c r="E731" s="1">
        <v>10541.503826126191</v>
      </c>
      <c r="F731" s="1">
        <v>48188.687084307094</v>
      </c>
      <c r="G731" s="1">
        <v>78981.051113923691</v>
      </c>
      <c r="H731" s="1">
        <v>105403.75967200109</v>
      </c>
      <c r="I731" s="1">
        <v>103477.63337200224</v>
      </c>
    </row>
    <row r="732" spans="1:9" x14ac:dyDescent="0.15">
      <c r="A732" s="1">
        <v>32</v>
      </c>
      <c r="B732" s="1" t="s">
        <v>164</v>
      </c>
      <c r="C732" s="1">
        <v>16</v>
      </c>
      <c r="D732" s="1" t="s">
        <v>11</v>
      </c>
      <c r="E732" s="1">
        <v>36333.075223155298</v>
      </c>
      <c r="F732" s="1">
        <v>80003.81527091554</v>
      </c>
      <c r="G732" s="1">
        <v>128708.49273573598</v>
      </c>
      <c r="H732" s="1">
        <v>193449.51408448792</v>
      </c>
      <c r="I732" s="1">
        <v>182063.3001395633</v>
      </c>
    </row>
    <row r="733" spans="1:9" x14ac:dyDescent="0.15">
      <c r="A733" s="1">
        <v>32</v>
      </c>
      <c r="B733" s="1" t="s">
        <v>164</v>
      </c>
      <c r="C733" s="1">
        <v>17</v>
      </c>
      <c r="D733" s="1" t="s">
        <v>12</v>
      </c>
      <c r="E733" s="1">
        <v>135815.85589740908</v>
      </c>
      <c r="F733" s="1">
        <v>315041.68351357145</v>
      </c>
      <c r="G733" s="1">
        <v>648366.12724401779</v>
      </c>
      <c r="H733" s="1">
        <v>1053001.835145768</v>
      </c>
      <c r="I733" s="1">
        <v>959772.56225904031</v>
      </c>
    </row>
    <row r="734" spans="1:9" x14ac:dyDescent="0.15">
      <c r="A734" s="1">
        <v>32</v>
      </c>
      <c r="B734" s="1" t="s">
        <v>164</v>
      </c>
      <c r="C734" s="1">
        <v>18</v>
      </c>
      <c r="D734" s="1" t="s">
        <v>13</v>
      </c>
      <c r="E734" s="1">
        <v>52517.870846925463</v>
      </c>
      <c r="F734" s="1">
        <v>234196.66812761061</v>
      </c>
      <c r="G734" s="1">
        <v>268664.28967454942</v>
      </c>
      <c r="H734" s="1">
        <v>324172.73560412228</v>
      </c>
      <c r="I734" s="1">
        <v>224461.3392223304</v>
      </c>
    </row>
    <row r="735" spans="1:9" x14ac:dyDescent="0.15">
      <c r="A735" s="1">
        <v>32</v>
      </c>
      <c r="B735" s="1" t="s">
        <v>164</v>
      </c>
      <c r="C735" s="1">
        <v>19</v>
      </c>
      <c r="D735" s="1" t="s">
        <v>14</v>
      </c>
      <c r="E735" s="1">
        <v>18809.591295645536</v>
      </c>
      <c r="F735" s="1">
        <v>33663.770138530512</v>
      </c>
      <c r="G735" s="1">
        <v>42782.288707549043</v>
      </c>
      <c r="H735" s="1">
        <v>66411.262355712373</v>
      </c>
      <c r="I735" s="1">
        <v>71673.784818144661</v>
      </c>
    </row>
    <row r="736" spans="1:9" x14ac:dyDescent="0.15">
      <c r="A736" s="1">
        <v>32</v>
      </c>
      <c r="B736" s="1" t="s">
        <v>167</v>
      </c>
      <c r="C736" s="1">
        <v>20</v>
      </c>
      <c r="D736" s="1" t="s">
        <v>15</v>
      </c>
      <c r="E736" s="1">
        <v>6406.8666827316029</v>
      </c>
      <c r="F736" s="1">
        <v>110391.96968217366</v>
      </c>
      <c r="G736" s="1">
        <v>269304.3394045016</v>
      </c>
      <c r="H736" s="1">
        <v>396716.91290955542</v>
      </c>
      <c r="I736" s="1">
        <v>402541.80561699742</v>
      </c>
    </row>
    <row r="737" spans="1:9" x14ac:dyDescent="0.15">
      <c r="A737" s="1">
        <v>32</v>
      </c>
      <c r="B737" s="1" t="s">
        <v>164</v>
      </c>
      <c r="C737" s="1">
        <v>21</v>
      </c>
      <c r="D737" s="1" t="s">
        <v>16</v>
      </c>
      <c r="E737" s="1">
        <v>26539.058068321465</v>
      </c>
      <c r="F737" s="1">
        <v>180969.56060151663</v>
      </c>
      <c r="G737" s="1">
        <v>423207.44753451768</v>
      </c>
      <c r="H737" s="1">
        <v>918317.7106262258</v>
      </c>
      <c r="I737" s="1">
        <v>1465820.047520492</v>
      </c>
    </row>
    <row r="738" spans="1:9" x14ac:dyDescent="0.15">
      <c r="A738" s="1">
        <v>32</v>
      </c>
      <c r="B738" s="1" t="s">
        <v>163</v>
      </c>
      <c r="C738" s="1">
        <v>22</v>
      </c>
      <c r="D738" s="1" t="s">
        <v>8</v>
      </c>
      <c r="E738" s="1">
        <v>44930.801074147857</v>
      </c>
      <c r="F738" s="1">
        <v>334396.86140340124</v>
      </c>
      <c r="G738" s="1">
        <v>580984.9641656063</v>
      </c>
      <c r="H738" s="1">
        <v>1254727.9270132144</v>
      </c>
      <c r="I738" s="1">
        <v>1456689.8889778117</v>
      </c>
    </row>
    <row r="739" spans="1:9" x14ac:dyDescent="0.15">
      <c r="A739" s="1">
        <v>32</v>
      </c>
      <c r="B739" s="1" t="s">
        <v>163</v>
      </c>
      <c r="C739" s="1">
        <v>23</v>
      </c>
      <c r="D739" s="1" t="s">
        <v>29</v>
      </c>
      <c r="E739" s="1">
        <v>155491.30841003789</v>
      </c>
      <c r="F739" s="1">
        <v>298619.32271943556</v>
      </c>
      <c r="G739" s="1">
        <v>486020.30960452347</v>
      </c>
      <c r="H739" s="1">
        <v>901829.37584308418</v>
      </c>
      <c r="I739" s="1">
        <v>1097126.346155602</v>
      </c>
    </row>
    <row r="740" spans="1:9" x14ac:dyDescent="0.15">
      <c r="A740" s="1">
        <v>33</v>
      </c>
      <c r="B740" s="1" t="s">
        <v>169</v>
      </c>
      <c r="C740" s="1">
        <v>1</v>
      </c>
      <c r="D740" s="1" t="s">
        <v>9</v>
      </c>
      <c r="E740" s="1">
        <v>845821.00451025413</v>
      </c>
      <c r="F740" s="1">
        <v>814216.66831522353</v>
      </c>
      <c r="G740" s="1">
        <v>1102732.6717887823</v>
      </c>
      <c r="H740" s="1">
        <v>1293274.3232479007</v>
      </c>
      <c r="I740" s="1">
        <v>1264117.7044304304</v>
      </c>
    </row>
    <row r="741" spans="1:9" x14ac:dyDescent="0.15">
      <c r="A741" s="1">
        <v>33</v>
      </c>
      <c r="B741" s="1" t="s">
        <v>169</v>
      </c>
      <c r="C741" s="1">
        <v>2</v>
      </c>
      <c r="D741" s="1" t="s">
        <v>10</v>
      </c>
      <c r="E741" s="1">
        <v>28364.573543463575</v>
      </c>
      <c r="F741" s="1">
        <v>34471.736323486177</v>
      </c>
      <c r="G741" s="1">
        <v>39821.014697674276</v>
      </c>
      <c r="H741" s="1">
        <v>42752.02345572332</v>
      </c>
      <c r="I741" s="1">
        <v>32533.231625686065</v>
      </c>
    </row>
    <row r="742" spans="1:9" x14ac:dyDescent="0.15">
      <c r="A742" s="1">
        <v>33</v>
      </c>
      <c r="B742" s="1" t="s">
        <v>170</v>
      </c>
      <c r="C742" s="1">
        <v>3</v>
      </c>
      <c r="D742" s="1" t="s">
        <v>17</v>
      </c>
      <c r="E742" s="1">
        <v>121176.46506175958</v>
      </c>
      <c r="F742" s="1">
        <v>165088.52402318368</v>
      </c>
      <c r="G742" s="1">
        <v>213591.34854019101</v>
      </c>
      <c r="H742" s="1">
        <v>322514.22186294361</v>
      </c>
      <c r="I742" s="1">
        <v>352700.47764479759</v>
      </c>
    </row>
    <row r="743" spans="1:9" x14ac:dyDescent="0.15">
      <c r="A743" s="1">
        <v>33</v>
      </c>
      <c r="B743" s="1" t="s">
        <v>170</v>
      </c>
      <c r="C743" s="1">
        <v>4</v>
      </c>
      <c r="D743" s="1" t="s">
        <v>18</v>
      </c>
      <c r="E743" s="1">
        <v>150051.22378505892</v>
      </c>
      <c r="F743" s="1">
        <v>186827.67588130015</v>
      </c>
      <c r="G743" s="1">
        <v>212451.42226249364</v>
      </c>
      <c r="H743" s="1">
        <v>245791.62881680691</v>
      </c>
      <c r="I743" s="1">
        <v>261136.01158483801</v>
      </c>
    </row>
    <row r="744" spans="1:9" x14ac:dyDescent="0.15">
      <c r="A744" s="1">
        <v>33</v>
      </c>
      <c r="B744" s="1" t="s">
        <v>170</v>
      </c>
      <c r="C744" s="1">
        <v>5</v>
      </c>
      <c r="D744" s="1" t="s">
        <v>19</v>
      </c>
      <c r="E744" s="1">
        <v>20600.37381005313</v>
      </c>
      <c r="F744" s="1">
        <v>24968.273621161199</v>
      </c>
      <c r="G744" s="1">
        <v>43431.520695159423</v>
      </c>
      <c r="H744" s="1">
        <v>70150.791261796781</v>
      </c>
      <c r="I744" s="1">
        <v>63205.909982335703</v>
      </c>
    </row>
    <row r="745" spans="1:9" x14ac:dyDescent="0.15">
      <c r="A745" s="1">
        <v>33</v>
      </c>
      <c r="B745" s="1" t="s">
        <v>170</v>
      </c>
      <c r="C745" s="1">
        <v>6</v>
      </c>
      <c r="D745" s="1" t="s">
        <v>3</v>
      </c>
      <c r="E745" s="1">
        <v>437349.98232000699</v>
      </c>
      <c r="F745" s="1">
        <v>594425.01190650044</v>
      </c>
      <c r="G745" s="1">
        <v>760235.4732292142</v>
      </c>
      <c r="H745" s="1">
        <v>945610.73539624678</v>
      </c>
      <c r="I745" s="1">
        <v>1106819.211023401</v>
      </c>
    </row>
    <row r="746" spans="1:9" x14ac:dyDescent="0.15">
      <c r="A746" s="1">
        <v>33</v>
      </c>
      <c r="B746" s="1" t="s">
        <v>171</v>
      </c>
      <c r="C746" s="1">
        <v>7</v>
      </c>
      <c r="D746" s="1" t="s">
        <v>20</v>
      </c>
      <c r="E746" s="1">
        <v>308681.82641182712</v>
      </c>
      <c r="F746" s="1">
        <v>367117.24069557531</v>
      </c>
      <c r="G746" s="1">
        <v>298878.80543002993</v>
      </c>
      <c r="H746" s="1">
        <v>421375.19472980622</v>
      </c>
      <c r="I746" s="1">
        <v>528232.70480248635</v>
      </c>
    </row>
    <row r="747" spans="1:9" x14ac:dyDescent="0.15">
      <c r="A747" s="1">
        <v>33</v>
      </c>
      <c r="B747" s="1" t="s">
        <v>170</v>
      </c>
      <c r="C747" s="1">
        <v>8</v>
      </c>
      <c r="D747" s="1" t="s">
        <v>21</v>
      </c>
      <c r="E747" s="1">
        <v>80099.75878476011</v>
      </c>
      <c r="F747" s="1">
        <v>94939.609156967184</v>
      </c>
      <c r="G747" s="1">
        <v>123823.88930494513</v>
      </c>
      <c r="H747" s="1">
        <v>135604.90587318808</v>
      </c>
      <c r="I747" s="1">
        <v>94555.76897925057</v>
      </c>
    </row>
    <row r="748" spans="1:9" x14ac:dyDescent="0.15">
      <c r="A748" s="1">
        <v>33</v>
      </c>
      <c r="B748" s="1" t="s">
        <v>170</v>
      </c>
      <c r="C748" s="1">
        <v>9</v>
      </c>
      <c r="D748" s="1" t="s">
        <v>22</v>
      </c>
      <c r="E748" s="1">
        <v>668076.22583188023</v>
      </c>
      <c r="F748" s="1">
        <v>1081326.0024761052</v>
      </c>
      <c r="G748" s="1">
        <v>1187108.7754049201</v>
      </c>
      <c r="H748" s="1">
        <v>1198308.8645470357</v>
      </c>
      <c r="I748" s="1">
        <v>1141996.6883104935</v>
      </c>
    </row>
    <row r="749" spans="1:9" x14ac:dyDescent="0.15">
      <c r="A749" s="1">
        <v>33</v>
      </c>
      <c r="B749" s="1" t="s">
        <v>170</v>
      </c>
      <c r="C749" s="1">
        <v>10</v>
      </c>
      <c r="D749" s="1" t="s">
        <v>23</v>
      </c>
      <c r="E749" s="1">
        <v>23779.735874315618</v>
      </c>
      <c r="F749" s="1">
        <v>35300.636962566037</v>
      </c>
      <c r="G749" s="1">
        <v>70910.406596769259</v>
      </c>
      <c r="H749" s="1">
        <v>89274.351836000118</v>
      </c>
      <c r="I749" s="1">
        <v>122667.37600465193</v>
      </c>
    </row>
    <row r="750" spans="1:9" x14ac:dyDescent="0.15">
      <c r="A750" s="1">
        <v>33</v>
      </c>
      <c r="B750" s="1" t="s">
        <v>170</v>
      </c>
      <c r="C750" s="1">
        <v>11</v>
      </c>
      <c r="D750" s="1" t="s">
        <v>24</v>
      </c>
      <c r="E750" s="1">
        <v>160948.45328208021</v>
      </c>
      <c r="F750" s="1">
        <v>143587.97777100469</v>
      </c>
      <c r="G750" s="1">
        <v>244555.74249728594</v>
      </c>
      <c r="H750" s="1">
        <v>307482.68563931051</v>
      </c>
      <c r="I750" s="1">
        <v>358836.07171623991</v>
      </c>
    </row>
    <row r="751" spans="1:9" x14ac:dyDescent="0.15">
      <c r="A751" s="1">
        <v>33</v>
      </c>
      <c r="B751" s="1" t="s">
        <v>170</v>
      </c>
      <c r="C751" s="1">
        <v>12</v>
      </c>
      <c r="D751" s="1" t="s">
        <v>25</v>
      </c>
      <c r="E751" s="1">
        <v>4532.7504704883431</v>
      </c>
      <c r="F751" s="1">
        <v>50506.077185255432</v>
      </c>
      <c r="G751" s="1">
        <v>270219.22912759986</v>
      </c>
      <c r="H751" s="1">
        <v>404367.62123767019</v>
      </c>
      <c r="I751" s="1">
        <v>469705.49379313202</v>
      </c>
    </row>
    <row r="752" spans="1:9" x14ac:dyDescent="0.15">
      <c r="A752" s="1">
        <v>33</v>
      </c>
      <c r="B752" s="1" t="s">
        <v>170</v>
      </c>
      <c r="C752" s="1">
        <v>13</v>
      </c>
      <c r="D752" s="1" t="s">
        <v>26</v>
      </c>
      <c r="E752" s="1">
        <v>82512.735129852634</v>
      </c>
      <c r="F752" s="1">
        <v>271883.30206319218</v>
      </c>
      <c r="G752" s="1">
        <v>507205.52465629787</v>
      </c>
      <c r="H752" s="1">
        <v>585230.86499602394</v>
      </c>
      <c r="I752" s="1">
        <v>521067.75606203557</v>
      </c>
    </row>
    <row r="753" spans="1:9" x14ac:dyDescent="0.15">
      <c r="A753" s="1">
        <v>33</v>
      </c>
      <c r="B753" s="1" t="s">
        <v>170</v>
      </c>
      <c r="C753" s="1">
        <v>14</v>
      </c>
      <c r="D753" s="1" t="s">
        <v>27</v>
      </c>
      <c r="E753" s="1">
        <v>1076.1980565133908</v>
      </c>
      <c r="F753" s="1">
        <v>4272.1686652191484</v>
      </c>
      <c r="G753" s="1">
        <v>19305.687656153368</v>
      </c>
      <c r="H753" s="1">
        <v>37527.201969520967</v>
      </c>
      <c r="I753" s="1">
        <v>29229.092799675891</v>
      </c>
    </row>
    <row r="754" spans="1:9" x14ac:dyDescent="0.15">
      <c r="A754" s="1">
        <v>33</v>
      </c>
      <c r="B754" s="1" t="s">
        <v>170</v>
      </c>
      <c r="C754" s="1">
        <v>15</v>
      </c>
      <c r="D754" s="1" t="s">
        <v>28</v>
      </c>
      <c r="E754" s="1">
        <v>42122.112714773371</v>
      </c>
      <c r="F754" s="1">
        <v>104385.79257275774</v>
      </c>
      <c r="G754" s="1">
        <v>278254.97377042961</v>
      </c>
      <c r="H754" s="1">
        <v>442849.99604311213</v>
      </c>
      <c r="I754" s="1">
        <v>456889.60296021099</v>
      </c>
    </row>
    <row r="755" spans="1:9" x14ac:dyDescent="0.15">
      <c r="A755" s="1">
        <v>33</v>
      </c>
      <c r="B755" s="1" t="s">
        <v>169</v>
      </c>
      <c r="C755" s="1">
        <v>16</v>
      </c>
      <c r="D755" s="1" t="s">
        <v>11</v>
      </c>
      <c r="E755" s="1">
        <v>61781.944265082609</v>
      </c>
      <c r="F755" s="1">
        <v>170200.69923300241</v>
      </c>
      <c r="G755" s="1">
        <v>255894.19968671308</v>
      </c>
      <c r="H755" s="1">
        <v>367445.23664627393</v>
      </c>
      <c r="I755" s="1">
        <v>323838.36343132798</v>
      </c>
    </row>
    <row r="756" spans="1:9" x14ac:dyDescent="0.15">
      <c r="A756" s="1">
        <v>33</v>
      </c>
      <c r="B756" s="1" t="s">
        <v>169</v>
      </c>
      <c r="C756" s="1">
        <v>17</v>
      </c>
      <c r="D756" s="1" t="s">
        <v>12</v>
      </c>
      <c r="E756" s="1">
        <v>482621.79064116243</v>
      </c>
      <c r="F756" s="1">
        <v>917864.46529315773</v>
      </c>
      <c r="G756" s="1">
        <v>1174309.5489793019</v>
      </c>
      <c r="H756" s="1">
        <v>1682858.3409730748</v>
      </c>
      <c r="I756" s="1">
        <v>2088536.5448819227</v>
      </c>
    </row>
    <row r="757" spans="1:9" x14ac:dyDescent="0.15">
      <c r="A757" s="1">
        <v>33</v>
      </c>
      <c r="B757" s="1" t="s">
        <v>169</v>
      </c>
      <c r="C757" s="1">
        <v>18</v>
      </c>
      <c r="D757" s="1" t="s">
        <v>13</v>
      </c>
      <c r="E757" s="1">
        <v>143897.97926388239</v>
      </c>
      <c r="F757" s="1">
        <v>758258.56085929624</v>
      </c>
      <c r="G757" s="1">
        <v>834249.45795219101</v>
      </c>
      <c r="H757" s="1">
        <v>849184.99207672535</v>
      </c>
      <c r="I757" s="1">
        <v>609601.97694562213</v>
      </c>
    </row>
    <row r="758" spans="1:9" x14ac:dyDescent="0.15">
      <c r="A758" s="1">
        <v>33</v>
      </c>
      <c r="B758" s="1" t="s">
        <v>169</v>
      </c>
      <c r="C758" s="1">
        <v>19</v>
      </c>
      <c r="D758" s="1" t="s">
        <v>14</v>
      </c>
      <c r="E758" s="1">
        <v>55522.056248265631</v>
      </c>
      <c r="F758" s="1">
        <v>109738.27277519714</v>
      </c>
      <c r="G758" s="1">
        <v>150772.83846269475</v>
      </c>
      <c r="H758" s="1">
        <v>172772.66457611197</v>
      </c>
      <c r="I758" s="1">
        <v>135116.78461856919</v>
      </c>
    </row>
    <row r="759" spans="1:9" x14ac:dyDescent="0.15">
      <c r="A759" s="1">
        <v>33</v>
      </c>
      <c r="B759" s="1" t="s">
        <v>169</v>
      </c>
      <c r="C759" s="1">
        <v>20</v>
      </c>
      <c r="D759" s="1" t="s">
        <v>15</v>
      </c>
      <c r="E759" s="1">
        <v>45377.063264557022</v>
      </c>
      <c r="F759" s="1">
        <v>338475.51442946261</v>
      </c>
      <c r="G759" s="1">
        <v>798404.43881592841</v>
      </c>
      <c r="H759" s="1">
        <v>1288299.6378326847</v>
      </c>
      <c r="I759" s="1">
        <v>1361481.8055017535</v>
      </c>
    </row>
    <row r="760" spans="1:9" x14ac:dyDescent="0.15">
      <c r="A760" s="1">
        <v>33</v>
      </c>
      <c r="B760" s="1" t="s">
        <v>169</v>
      </c>
      <c r="C760" s="1">
        <v>21</v>
      </c>
      <c r="D760" s="1" t="s">
        <v>16</v>
      </c>
      <c r="E760" s="1">
        <v>286916.06034991267</v>
      </c>
      <c r="F760" s="1">
        <v>754574.07167503715</v>
      </c>
      <c r="G760" s="1">
        <v>1254918.328440489</v>
      </c>
      <c r="H760" s="1">
        <v>2128486.1323356773</v>
      </c>
      <c r="I760" s="1">
        <v>2091675.3352705366</v>
      </c>
    </row>
    <row r="761" spans="1:9" x14ac:dyDescent="0.15">
      <c r="A761" s="1">
        <v>33</v>
      </c>
      <c r="B761" s="1" t="s">
        <v>168</v>
      </c>
      <c r="C761" s="1">
        <v>22</v>
      </c>
      <c r="D761" s="1" t="s">
        <v>8</v>
      </c>
      <c r="E761" s="1">
        <v>145640.29036975844</v>
      </c>
      <c r="F761" s="1">
        <v>676729.46055392304</v>
      </c>
      <c r="G761" s="1">
        <v>1525846.4160615015</v>
      </c>
      <c r="H761" s="1">
        <v>2764293.058089037</v>
      </c>
      <c r="I761" s="1">
        <v>2804494.6247330261</v>
      </c>
    </row>
    <row r="762" spans="1:9" x14ac:dyDescent="0.15">
      <c r="A762" s="1">
        <v>33</v>
      </c>
      <c r="B762" s="1" t="s">
        <v>168</v>
      </c>
      <c r="C762" s="1">
        <v>23</v>
      </c>
      <c r="D762" s="1" t="s">
        <v>29</v>
      </c>
      <c r="E762" s="1">
        <v>368689.17962755065</v>
      </c>
      <c r="F762" s="1">
        <v>594468.97843887389</v>
      </c>
      <c r="G762" s="1">
        <v>982105.97167240374</v>
      </c>
      <c r="H762" s="1">
        <v>1912000.3102927383</v>
      </c>
      <c r="I762" s="1">
        <v>1950585.7637209229</v>
      </c>
    </row>
    <row r="763" spans="1:9" x14ac:dyDescent="0.15">
      <c r="A763" s="1">
        <v>34</v>
      </c>
      <c r="B763" s="1" t="s">
        <v>173</v>
      </c>
      <c r="C763" s="1">
        <v>1</v>
      </c>
      <c r="D763" s="1" t="s">
        <v>9</v>
      </c>
      <c r="E763" s="1">
        <v>878203.25787384796</v>
      </c>
      <c r="F763" s="1">
        <v>847642.25378835434</v>
      </c>
      <c r="G763" s="1">
        <v>1076975.7893267011</v>
      </c>
      <c r="H763" s="1">
        <v>1337627.8509563077</v>
      </c>
      <c r="I763" s="1">
        <v>1255889.8639481</v>
      </c>
    </row>
    <row r="764" spans="1:9" x14ac:dyDescent="0.15">
      <c r="A764" s="1">
        <v>34</v>
      </c>
      <c r="B764" s="1" t="s">
        <v>174</v>
      </c>
      <c r="C764" s="1">
        <v>2</v>
      </c>
      <c r="D764" s="1" t="s">
        <v>10</v>
      </c>
      <c r="E764" s="1">
        <v>13147.413821988213</v>
      </c>
      <c r="F764" s="1">
        <v>34911.311553339212</v>
      </c>
      <c r="G764" s="1">
        <v>37279.221614418551</v>
      </c>
      <c r="H764" s="1">
        <v>33950.459588070502</v>
      </c>
      <c r="I764" s="1">
        <v>26825.790507605947</v>
      </c>
    </row>
    <row r="765" spans="1:9" x14ac:dyDescent="0.15">
      <c r="A765" s="1">
        <v>34</v>
      </c>
      <c r="B765" s="1" t="s">
        <v>175</v>
      </c>
      <c r="C765" s="1">
        <v>3</v>
      </c>
      <c r="D765" s="1" t="s">
        <v>17</v>
      </c>
      <c r="E765" s="1">
        <v>151142.3101923303</v>
      </c>
      <c r="F765" s="1">
        <v>171061.14305106245</v>
      </c>
      <c r="G765" s="1">
        <v>268753.89952229412</v>
      </c>
      <c r="H765" s="1">
        <v>337335.5268613972</v>
      </c>
      <c r="I765" s="1">
        <v>334796.58817754046</v>
      </c>
    </row>
    <row r="766" spans="1:9" x14ac:dyDescent="0.15">
      <c r="A766" s="1">
        <v>34</v>
      </c>
      <c r="B766" s="1" t="s">
        <v>175</v>
      </c>
      <c r="C766" s="1">
        <v>4</v>
      </c>
      <c r="D766" s="1" t="s">
        <v>18</v>
      </c>
      <c r="E766" s="1">
        <v>76854.227192888822</v>
      </c>
      <c r="F766" s="1">
        <v>97488.544682370528</v>
      </c>
      <c r="G766" s="1">
        <v>135360.51427251627</v>
      </c>
      <c r="H766" s="1">
        <v>141460.01117880631</v>
      </c>
      <c r="I766" s="1">
        <v>198066.62001050517</v>
      </c>
    </row>
    <row r="767" spans="1:9" x14ac:dyDescent="0.15">
      <c r="A767" s="1">
        <v>34</v>
      </c>
      <c r="B767" s="1" t="s">
        <v>175</v>
      </c>
      <c r="C767" s="1">
        <v>5</v>
      </c>
      <c r="D767" s="1" t="s">
        <v>19</v>
      </c>
      <c r="E767" s="1">
        <v>65190.437889529239</v>
      </c>
      <c r="F767" s="1">
        <v>81279.190821886732</v>
      </c>
      <c r="G767" s="1">
        <v>142363.59821134777</v>
      </c>
      <c r="H767" s="1">
        <v>157846.02990244425</v>
      </c>
      <c r="I767" s="1">
        <v>162579.2905706786</v>
      </c>
    </row>
    <row r="768" spans="1:9" x14ac:dyDescent="0.15">
      <c r="A768" s="1">
        <v>34</v>
      </c>
      <c r="B768" s="1" t="s">
        <v>175</v>
      </c>
      <c r="C768" s="1">
        <v>6</v>
      </c>
      <c r="D768" s="1" t="s">
        <v>3</v>
      </c>
      <c r="E768" s="1">
        <v>245949.62757333516</v>
      </c>
      <c r="F768" s="1">
        <v>246828.71443423678</v>
      </c>
      <c r="G768" s="1">
        <v>312871.31265979144</v>
      </c>
      <c r="H768" s="1">
        <v>352458.48684417288</v>
      </c>
      <c r="I768" s="1">
        <v>559329.53761624091</v>
      </c>
    </row>
    <row r="769" spans="1:9" x14ac:dyDescent="0.15">
      <c r="A769" s="1">
        <v>34</v>
      </c>
      <c r="B769" s="1" t="s">
        <v>175</v>
      </c>
      <c r="C769" s="1">
        <v>7</v>
      </c>
      <c r="D769" s="1" t="s">
        <v>20</v>
      </c>
      <c r="E769" s="1">
        <v>5372.6934608042202</v>
      </c>
      <c r="F769" s="1">
        <v>7264.2429268526557</v>
      </c>
      <c r="G769" s="1">
        <v>10345.235476110074</v>
      </c>
      <c r="H769" s="1">
        <v>37654.619284804256</v>
      </c>
      <c r="I769" s="1">
        <v>88838.704743156748</v>
      </c>
    </row>
    <row r="770" spans="1:9" x14ac:dyDescent="0.15">
      <c r="A770" s="1">
        <v>34</v>
      </c>
      <c r="B770" s="1" t="s">
        <v>175</v>
      </c>
      <c r="C770" s="1">
        <v>8</v>
      </c>
      <c r="D770" s="1" t="s">
        <v>21</v>
      </c>
      <c r="E770" s="1">
        <v>43767.19209993782</v>
      </c>
      <c r="F770" s="1">
        <v>50087.315797398049</v>
      </c>
      <c r="G770" s="1">
        <v>63450.102270254727</v>
      </c>
      <c r="H770" s="1">
        <v>58292.07592173943</v>
      </c>
      <c r="I770" s="1">
        <v>50325.821869882842</v>
      </c>
    </row>
    <row r="771" spans="1:9" x14ac:dyDescent="0.15">
      <c r="A771" s="1">
        <v>34</v>
      </c>
      <c r="B771" s="1" t="s">
        <v>175</v>
      </c>
      <c r="C771" s="1">
        <v>9</v>
      </c>
      <c r="D771" s="1" t="s">
        <v>22</v>
      </c>
      <c r="E771" s="1">
        <v>953494.86966054572</v>
      </c>
      <c r="F771" s="1">
        <v>1470479.8748469448</v>
      </c>
      <c r="G771" s="1">
        <v>1601663.3905793282</v>
      </c>
      <c r="H771" s="1">
        <v>1531467.1805551008</v>
      </c>
      <c r="I771" s="1">
        <v>1560908.1257288039</v>
      </c>
    </row>
    <row r="772" spans="1:9" x14ac:dyDescent="0.15">
      <c r="A772" s="1">
        <v>34</v>
      </c>
      <c r="B772" s="1" t="s">
        <v>176</v>
      </c>
      <c r="C772" s="1">
        <v>10</v>
      </c>
      <c r="D772" s="1" t="s">
        <v>23</v>
      </c>
      <c r="E772" s="1">
        <v>107127.8749249183</v>
      </c>
      <c r="F772" s="1">
        <v>106669.74805291867</v>
      </c>
      <c r="G772" s="1">
        <v>138113.88869052494</v>
      </c>
      <c r="H772" s="1">
        <v>165796.18928714658</v>
      </c>
      <c r="I772" s="1">
        <v>145765.91891317957</v>
      </c>
    </row>
    <row r="773" spans="1:9" x14ac:dyDescent="0.15">
      <c r="A773" s="1">
        <v>34</v>
      </c>
      <c r="B773" s="1" t="s">
        <v>175</v>
      </c>
      <c r="C773" s="1">
        <v>11</v>
      </c>
      <c r="D773" s="1" t="s">
        <v>24</v>
      </c>
      <c r="E773" s="1">
        <v>705686.00166610908</v>
      </c>
      <c r="F773" s="1">
        <v>520485.65218758472</v>
      </c>
      <c r="G773" s="1">
        <v>519699.27222803771</v>
      </c>
      <c r="H773" s="1">
        <v>597751.81735439238</v>
      </c>
      <c r="I773" s="1">
        <v>718841.98982115427</v>
      </c>
    </row>
    <row r="774" spans="1:9" x14ac:dyDescent="0.15">
      <c r="A774" s="1">
        <v>34</v>
      </c>
      <c r="B774" s="1" t="s">
        <v>175</v>
      </c>
      <c r="C774" s="1">
        <v>12</v>
      </c>
      <c r="D774" s="1" t="s">
        <v>25</v>
      </c>
      <c r="E774" s="1">
        <v>12988.21229559968</v>
      </c>
      <c r="F774" s="1">
        <v>47214.419015909298</v>
      </c>
      <c r="G774" s="1">
        <v>360626.52980158798</v>
      </c>
      <c r="H774" s="1">
        <v>811128.17307395127</v>
      </c>
      <c r="I774" s="1">
        <v>1928488.7859532479</v>
      </c>
    </row>
    <row r="775" spans="1:9" x14ac:dyDescent="0.15">
      <c r="A775" s="1">
        <v>34</v>
      </c>
      <c r="B775" s="1" t="s">
        <v>175</v>
      </c>
      <c r="C775" s="1">
        <v>13</v>
      </c>
      <c r="D775" s="1" t="s">
        <v>26</v>
      </c>
      <c r="E775" s="1">
        <v>293433.18380178837</v>
      </c>
      <c r="F775" s="1">
        <v>927888.79837100289</v>
      </c>
      <c r="G775" s="1">
        <v>1529048.0182109452</v>
      </c>
      <c r="H775" s="1">
        <v>1458959.1464163023</v>
      </c>
      <c r="I775" s="1">
        <v>1443254.936229158</v>
      </c>
    </row>
    <row r="776" spans="1:9" x14ac:dyDescent="0.15">
      <c r="A776" s="1">
        <v>34</v>
      </c>
      <c r="B776" s="1" t="s">
        <v>175</v>
      </c>
      <c r="C776" s="1">
        <v>14</v>
      </c>
      <c r="D776" s="1" t="s">
        <v>27</v>
      </c>
      <c r="E776" s="1">
        <v>856.87739639257813</v>
      </c>
      <c r="F776" s="1">
        <v>6556.0078977908115</v>
      </c>
      <c r="G776" s="1">
        <v>26584.768622794596</v>
      </c>
      <c r="H776" s="1">
        <v>40633.244839539409</v>
      </c>
      <c r="I776" s="1">
        <v>46638.14108511719</v>
      </c>
    </row>
    <row r="777" spans="1:9" x14ac:dyDescent="0.15">
      <c r="A777" s="1">
        <v>34</v>
      </c>
      <c r="B777" s="1" t="s">
        <v>175</v>
      </c>
      <c r="C777" s="1">
        <v>15</v>
      </c>
      <c r="D777" s="1" t="s">
        <v>28</v>
      </c>
      <c r="E777" s="1">
        <v>71091.661091541493</v>
      </c>
      <c r="F777" s="1">
        <v>234030.12547231815</v>
      </c>
      <c r="G777" s="1">
        <v>535287.00304173899</v>
      </c>
      <c r="H777" s="1">
        <v>603250.76850789296</v>
      </c>
      <c r="I777" s="1">
        <v>672679.12221336749</v>
      </c>
    </row>
    <row r="778" spans="1:9" x14ac:dyDescent="0.15">
      <c r="A778" s="1">
        <v>34</v>
      </c>
      <c r="B778" s="1" t="s">
        <v>174</v>
      </c>
      <c r="C778" s="1">
        <v>16</v>
      </c>
      <c r="D778" s="1" t="s">
        <v>11</v>
      </c>
      <c r="E778" s="1">
        <v>112921.09956500778</v>
      </c>
      <c r="F778" s="1">
        <v>279422.95220355893</v>
      </c>
      <c r="G778" s="1">
        <v>420389.15395870089</v>
      </c>
      <c r="H778" s="1">
        <v>590708.31943838671</v>
      </c>
      <c r="I778" s="1">
        <v>494499.34142431582</v>
      </c>
    </row>
    <row r="779" spans="1:9" x14ac:dyDescent="0.15">
      <c r="A779" s="1">
        <v>34</v>
      </c>
      <c r="B779" s="1" t="s">
        <v>174</v>
      </c>
      <c r="C779" s="1">
        <v>17</v>
      </c>
      <c r="D779" s="1" t="s">
        <v>12</v>
      </c>
      <c r="E779" s="1">
        <v>348015.78645914828</v>
      </c>
      <c r="F779" s="1">
        <v>1269569.9190379123</v>
      </c>
      <c r="G779" s="1">
        <v>1704442.5259327774</v>
      </c>
      <c r="H779" s="1">
        <v>2438417.5345118204</v>
      </c>
      <c r="I779" s="1">
        <v>2479393.3834072188</v>
      </c>
    </row>
    <row r="780" spans="1:9" x14ac:dyDescent="0.15">
      <c r="A780" s="1">
        <v>34</v>
      </c>
      <c r="B780" s="1" t="s">
        <v>174</v>
      </c>
      <c r="C780" s="1">
        <v>18</v>
      </c>
      <c r="D780" s="1" t="s">
        <v>13</v>
      </c>
      <c r="E780" s="1">
        <v>252445.68806507683</v>
      </c>
      <c r="F780" s="1">
        <v>993240.30415784253</v>
      </c>
      <c r="G780" s="1">
        <v>1263609.5250270672</v>
      </c>
      <c r="H780" s="1">
        <v>1424423.6795327775</v>
      </c>
      <c r="I780" s="1">
        <v>1132336.8080660778</v>
      </c>
    </row>
    <row r="781" spans="1:9" x14ac:dyDescent="0.15">
      <c r="A781" s="1">
        <v>34</v>
      </c>
      <c r="B781" s="1" t="s">
        <v>174</v>
      </c>
      <c r="C781" s="1">
        <v>19</v>
      </c>
      <c r="D781" s="1" t="s">
        <v>14</v>
      </c>
      <c r="E781" s="1">
        <v>100386.47768899998</v>
      </c>
      <c r="F781" s="1">
        <v>139054.22093295489</v>
      </c>
      <c r="G781" s="1">
        <v>192367.47634344018</v>
      </c>
      <c r="H781" s="1">
        <v>232976.56287258281</v>
      </c>
      <c r="I781" s="1">
        <v>232540.58835703664</v>
      </c>
    </row>
    <row r="782" spans="1:9" x14ac:dyDescent="0.15">
      <c r="A782" s="1">
        <v>34</v>
      </c>
      <c r="B782" s="1" t="s">
        <v>174</v>
      </c>
      <c r="C782" s="1">
        <v>20</v>
      </c>
      <c r="D782" s="1" t="s">
        <v>15</v>
      </c>
      <c r="E782" s="1">
        <v>69090.135733324583</v>
      </c>
      <c r="F782" s="1">
        <v>733679.55014673737</v>
      </c>
      <c r="G782" s="1">
        <v>1723718.5806240588</v>
      </c>
      <c r="H782" s="1">
        <v>2341378.5950995316</v>
      </c>
      <c r="I782" s="1">
        <v>2229263.7013397734</v>
      </c>
    </row>
    <row r="783" spans="1:9" x14ac:dyDescent="0.15">
      <c r="A783" s="1">
        <v>34</v>
      </c>
      <c r="B783" s="1" t="s">
        <v>174</v>
      </c>
      <c r="C783" s="1">
        <v>21</v>
      </c>
      <c r="D783" s="1" t="s">
        <v>16</v>
      </c>
      <c r="E783" s="1">
        <v>326492.02530993434</v>
      </c>
      <c r="F783" s="1">
        <v>1389673.7576753306</v>
      </c>
      <c r="G783" s="1">
        <v>2095252.7966761366</v>
      </c>
      <c r="H783" s="1">
        <v>3308060.7928315033</v>
      </c>
      <c r="I783" s="1">
        <v>3301551.1588972127</v>
      </c>
    </row>
    <row r="784" spans="1:9" x14ac:dyDescent="0.15">
      <c r="A784" s="1">
        <v>34</v>
      </c>
      <c r="B784" s="1" t="s">
        <v>172</v>
      </c>
      <c r="C784" s="1">
        <v>22</v>
      </c>
      <c r="D784" s="1" t="s">
        <v>8</v>
      </c>
      <c r="E784" s="1">
        <v>248634.31626290799</v>
      </c>
      <c r="F784" s="1">
        <v>821886.11802174267</v>
      </c>
      <c r="G784" s="1">
        <v>2254368.1806552564</v>
      </c>
      <c r="H784" s="1">
        <v>3534393.0132202832</v>
      </c>
      <c r="I784" s="1">
        <v>3605330.7668779995</v>
      </c>
    </row>
    <row r="785" spans="1:9" x14ac:dyDescent="0.15">
      <c r="A785" s="1">
        <v>34</v>
      </c>
      <c r="B785" s="1" t="s">
        <v>172</v>
      </c>
      <c r="C785" s="1">
        <v>23</v>
      </c>
      <c r="D785" s="1" t="s">
        <v>29</v>
      </c>
      <c r="E785" s="1">
        <v>493951.55541317142</v>
      </c>
      <c r="F785" s="1">
        <v>904830.03956478718</v>
      </c>
      <c r="G785" s="1">
        <v>1661628.8549366817</v>
      </c>
      <c r="H785" s="1">
        <v>2805879.0277720783</v>
      </c>
      <c r="I785" s="1">
        <v>2912963.6854444221</v>
      </c>
    </row>
    <row r="786" spans="1:9" x14ac:dyDescent="0.15">
      <c r="A786" s="1">
        <v>35</v>
      </c>
      <c r="B786" s="1" t="s">
        <v>178</v>
      </c>
      <c r="C786" s="1">
        <v>1</v>
      </c>
      <c r="D786" s="1" t="s">
        <v>9</v>
      </c>
      <c r="E786" s="1">
        <v>645522.99237666663</v>
      </c>
      <c r="F786" s="1">
        <v>633225.69652006438</v>
      </c>
      <c r="G786" s="1">
        <v>796021.26473683014</v>
      </c>
      <c r="H786" s="1">
        <v>922706.56915204739</v>
      </c>
      <c r="I786" s="1">
        <v>814309.84592234704</v>
      </c>
    </row>
    <row r="787" spans="1:9" x14ac:dyDescent="0.15">
      <c r="A787" s="1">
        <v>35</v>
      </c>
      <c r="B787" s="1" t="s">
        <v>178</v>
      </c>
      <c r="C787" s="1">
        <v>2</v>
      </c>
      <c r="D787" s="1" t="s">
        <v>10</v>
      </c>
      <c r="E787" s="1">
        <v>44732.515340448648</v>
      </c>
      <c r="F787" s="1">
        <v>37875.343393142204</v>
      </c>
      <c r="G787" s="1">
        <v>37287.864235849462</v>
      </c>
      <c r="H787" s="1">
        <v>38322.998864072462</v>
      </c>
      <c r="I787" s="1">
        <v>31088.60148370135</v>
      </c>
    </row>
    <row r="788" spans="1:9" x14ac:dyDescent="0.15">
      <c r="A788" s="1">
        <v>35</v>
      </c>
      <c r="B788" s="1" t="s">
        <v>179</v>
      </c>
      <c r="C788" s="1">
        <v>3</v>
      </c>
      <c r="D788" s="1" t="s">
        <v>17</v>
      </c>
      <c r="E788" s="1">
        <v>104330.65792317783</v>
      </c>
      <c r="F788" s="1">
        <v>131283.79569311929</v>
      </c>
      <c r="G788" s="1">
        <v>162252.15562844533</v>
      </c>
      <c r="H788" s="1">
        <v>188682.88235628253</v>
      </c>
      <c r="I788" s="1">
        <v>154350.26520326678</v>
      </c>
    </row>
    <row r="789" spans="1:9" x14ac:dyDescent="0.15">
      <c r="A789" s="1">
        <v>35</v>
      </c>
      <c r="B789" s="1" t="s">
        <v>179</v>
      </c>
      <c r="C789" s="1">
        <v>4</v>
      </c>
      <c r="D789" s="1" t="s">
        <v>18</v>
      </c>
      <c r="E789" s="1">
        <v>19288.091941562667</v>
      </c>
      <c r="F789" s="1">
        <v>34413.942860076277</v>
      </c>
      <c r="G789" s="1">
        <v>33866.624636290166</v>
      </c>
      <c r="H789" s="1">
        <v>29525.954382033749</v>
      </c>
      <c r="I789" s="1">
        <v>65534.068748589074</v>
      </c>
    </row>
    <row r="790" spans="1:9" x14ac:dyDescent="0.15">
      <c r="A790" s="1">
        <v>35</v>
      </c>
      <c r="B790" s="1" t="s">
        <v>179</v>
      </c>
      <c r="C790" s="1">
        <v>5</v>
      </c>
      <c r="D790" s="1" t="s">
        <v>19</v>
      </c>
      <c r="E790" s="1">
        <v>69542.069878011185</v>
      </c>
      <c r="F790" s="1">
        <v>82285.062664226483</v>
      </c>
      <c r="G790" s="1">
        <v>116053.64812709017</v>
      </c>
      <c r="H790" s="1">
        <v>181971.13293108216</v>
      </c>
      <c r="I790" s="1">
        <v>139022.67755696826</v>
      </c>
    </row>
    <row r="791" spans="1:9" x14ac:dyDescent="0.15">
      <c r="A791" s="1">
        <v>35</v>
      </c>
      <c r="B791" s="1" t="s">
        <v>179</v>
      </c>
      <c r="C791" s="1">
        <v>6</v>
      </c>
      <c r="D791" s="1" t="s">
        <v>3</v>
      </c>
      <c r="E791" s="1">
        <v>812832.70233205566</v>
      </c>
      <c r="F791" s="1">
        <v>1003502.8939036113</v>
      </c>
      <c r="G791" s="1">
        <v>1282012.0941082737</v>
      </c>
      <c r="H791" s="1">
        <v>1477886.4088761217</v>
      </c>
      <c r="I791" s="1">
        <v>2042848.2605909132</v>
      </c>
    </row>
    <row r="792" spans="1:9" x14ac:dyDescent="0.15">
      <c r="A792" s="1">
        <v>35</v>
      </c>
      <c r="B792" s="1" t="s">
        <v>179</v>
      </c>
      <c r="C792" s="1">
        <v>7</v>
      </c>
      <c r="D792" s="1" t="s">
        <v>20</v>
      </c>
      <c r="E792" s="1">
        <v>226461.298711638</v>
      </c>
      <c r="F792" s="1">
        <v>304144.17775568098</v>
      </c>
      <c r="G792" s="1">
        <v>287879.18701486354</v>
      </c>
      <c r="H792" s="1">
        <v>489663.92404755921</v>
      </c>
      <c r="I792" s="1">
        <v>513218.41293357342</v>
      </c>
    </row>
    <row r="793" spans="1:9" x14ac:dyDescent="0.15">
      <c r="A793" s="1">
        <v>35</v>
      </c>
      <c r="B793" s="1" t="s">
        <v>179</v>
      </c>
      <c r="C793" s="1">
        <v>8</v>
      </c>
      <c r="D793" s="1" t="s">
        <v>21</v>
      </c>
      <c r="E793" s="1">
        <v>160045.36015298963</v>
      </c>
      <c r="F793" s="1">
        <v>197206.30644287728</v>
      </c>
      <c r="G793" s="1">
        <v>179473.13162877949</v>
      </c>
      <c r="H793" s="1">
        <v>171171.82156014131</v>
      </c>
      <c r="I793" s="1">
        <v>137538.88701140188</v>
      </c>
    </row>
    <row r="794" spans="1:9" x14ac:dyDescent="0.15">
      <c r="A794" s="1">
        <v>35</v>
      </c>
      <c r="B794" s="1" t="s">
        <v>179</v>
      </c>
      <c r="C794" s="1">
        <v>9</v>
      </c>
      <c r="D794" s="1" t="s">
        <v>22</v>
      </c>
      <c r="E794" s="1">
        <v>307576.32216790703</v>
      </c>
      <c r="F794" s="1">
        <v>388174.65502213564</v>
      </c>
      <c r="G794" s="1">
        <v>511765.90507947595</v>
      </c>
      <c r="H794" s="1">
        <v>618087.38052358001</v>
      </c>
      <c r="I794" s="1">
        <v>647902.39044210408</v>
      </c>
    </row>
    <row r="795" spans="1:9" x14ac:dyDescent="0.15">
      <c r="A795" s="1">
        <v>35</v>
      </c>
      <c r="B795" s="1" t="s">
        <v>179</v>
      </c>
      <c r="C795" s="1">
        <v>10</v>
      </c>
      <c r="D795" s="1" t="s">
        <v>23</v>
      </c>
      <c r="E795" s="1">
        <v>27179.424562109096</v>
      </c>
      <c r="F795" s="1">
        <v>38652.380265973043</v>
      </c>
      <c r="G795" s="1">
        <v>52030.066979927207</v>
      </c>
      <c r="H795" s="1">
        <v>67912.388765158932</v>
      </c>
      <c r="I795" s="1">
        <v>51107.865308328495</v>
      </c>
    </row>
    <row r="796" spans="1:9" x14ac:dyDescent="0.15">
      <c r="A796" s="1">
        <v>35</v>
      </c>
      <c r="B796" s="1" t="s">
        <v>179</v>
      </c>
      <c r="C796" s="1">
        <v>11</v>
      </c>
      <c r="D796" s="1" t="s">
        <v>24</v>
      </c>
      <c r="E796" s="1">
        <v>187955.55789287877</v>
      </c>
      <c r="F796" s="1">
        <v>147086.94081872594</v>
      </c>
      <c r="G796" s="1">
        <v>161934.5391559088</v>
      </c>
      <c r="H796" s="1">
        <v>222917.16494482182</v>
      </c>
      <c r="I796" s="1">
        <v>198203.78423000895</v>
      </c>
    </row>
    <row r="797" spans="1:9" x14ac:dyDescent="0.15">
      <c r="A797" s="1">
        <v>35</v>
      </c>
      <c r="B797" s="1" t="s">
        <v>179</v>
      </c>
      <c r="C797" s="1">
        <v>12</v>
      </c>
      <c r="D797" s="1" t="s">
        <v>25</v>
      </c>
      <c r="E797" s="1">
        <v>2345.8299472922008</v>
      </c>
      <c r="F797" s="1">
        <v>12000.272575013019</v>
      </c>
      <c r="G797" s="1">
        <v>162704.8480079998</v>
      </c>
      <c r="H797" s="1">
        <v>395358.98387724883</v>
      </c>
      <c r="I797" s="1">
        <v>336909.20433581842</v>
      </c>
    </row>
    <row r="798" spans="1:9" x14ac:dyDescent="0.15">
      <c r="A798" s="1">
        <v>35</v>
      </c>
      <c r="B798" s="1" t="s">
        <v>179</v>
      </c>
      <c r="C798" s="1">
        <v>13</v>
      </c>
      <c r="D798" s="1" t="s">
        <v>26</v>
      </c>
      <c r="E798" s="1">
        <v>25210.189677927934</v>
      </c>
      <c r="F798" s="1">
        <v>76143.293730414356</v>
      </c>
      <c r="G798" s="1">
        <v>267043.79810369317</v>
      </c>
      <c r="H798" s="1">
        <v>436720.24563387316</v>
      </c>
      <c r="I798" s="1">
        <v>478281.26384040457</v>
      </c>
    </row>
    <row r="799" spans="1:9" x14ac:dyDescent="0.15">
      <c r="A799" s="1">
        <v>35</v>
      </c>
      <c r="B799" s="1" t="s">
        <v>179</v>
      </c>
      <c r="C799" s="1">
        <v>14</v>
      </c>
      <c r="D799" s="1" t="s">
        <v>27</v>
      </c>
      <c r="E799" s="1">
        <v>21.126823734523366</v>
      </c>
      <c r="F799" s="1">
        <v>205.6753538677338</v>
      </c>
      <c r="G799" s="1">
        <v>3618.9985536320996</v>
      </c>
      <c r="H799" s="1">
        <v>2880.6675887162337</v>
      </c>
      <c r="I799" s="1">
        <v>6557.7882637490438</v>
      </c>
    </row>
    <row r="800" spans="1:9" x14ac:dyDescent="0.15">
      <c r="A800" s="1">
        <v>35</v>
      </c>
      <c r="B800" s="1" t="s">
        <v>179</v>
      </c>
      <c r="C800" s="1">
        <v>15</v>
      </c>
      <c r="D800" s="1" t="s">
        <v>28</v>
      </c>
      <c r="E800" s="1">
        <v>24620.750458977978</v>
      </c>
      <c r="F800" s="1">
        <v>104774.77835513775</v>
      </c>
      <c r="G800" s="1">
        <v>196376.84331608901</v>
      </c>
      <c r="H800" s="1">
        <v>242137.92965832597</v>
      </c>
      <c r="I800" s="1">
        <v>255387.13992990123</v>
      </c>
    </row>
    <row r="801" spans="1:9" x14ac:dyDescent="0.15">
      <c r="A801" s="1">
        <v>35</v>
      </c>
      <c r="B801" s="1" t="s">
        <v>178</v>
      </c>
      <c r="C801" s="1">
        <v>16</v>
      </c>
      <c r="D801" s="1" t="s">
        <v>11</v>
      </c>
      <c r="E801" s="1">
        <v>76372.851578123416</v>
      </c>
      <c r="F801" s="1">
        <v>169438.29376434581</v>
      </c>
      <c r="G801" s="1">
        <v>235772.93526113915</v>
      </c>
      <c r="H801" s="1">
        <v>312750.22543749487</v>
      </c>
      <c r="I801" s="1">
        <v>264495.99494779023</v>
      </c>
    </row>
    <row r="802" spans="1:9" x14ac:dyDescent="0.15">
      <c r="A802" s="1">
        <v>35</v>
      </c>
      <c r="B802" s="1" t="s">
        <v>178</v>
      </c>
      <c r="C802" s="1">
        <v>17</v>
      </c>
      <c r="D802" s="1" t="s">
        <v>12</v>
      </c>
      <c r="E802" s="1">
        <v>254874.99306645253</v>
      </c>
      <c r="F802" s="1">
        <v>1044560.6187200957</v>
      </c>
      <c r="G802" s="1">
        <v>1693403.6178233887</v>
      </c>
      <c r="H802" s="1">
        <v>2098197.153779807</v>
      </c>
      <c r="I802" s="1">
        <v>1839542.5309283247</v>
      </c>
    </row>
    <row r="803" spans="1:9" x14ac:dyDescent="0.15">
      <c r="A803" s="1">
        <v>35</v>
      </c>
      <c r="B803" s="1" t="s">
        <v>178</v>
      </c>
      <c r="C803" s="1">
        <v>18</v>
      </c>
      <c r="D803" s="1" t="s">
        <v>13</v>
      </c>
      <c r="E803" s="1">
        <v>129449.93588869643</v>
      </c>
      <c r="F803" s="1">
        <v>531700.08806950192</v>
      </c>
      <c r="G803" s="1">
        <v>537537.47460679233</v>
      </c>
      <c r="H803" s="1">
        <v>630882.78590885026</v>
      </c>
      <c r="I803" s="1">
        <v>537351.03257063508</v>
      </c>
    </row>
    <row r="804" spans="1:9" x14ac:dyDescent="0.15">
      <c r="A804" s="1">
        <v>35</v>
      </c>
      <c r="B804" s="1" t="s">
        <v>178</v>
      </c>
      <c r="C804" s="1">
        <v>19</v>
      </c>
      <c r="D804" s="1" t="s">
        <v>14</v>
      </c>
      <c r="E804" s="1">
        <v>51394.76536907471</v>
      </c>
      <c r="F804" s="1">
        <v>81118.3317699451</v>
      </c>
      <c r="G804" s="1">
        <v>83604.343878856424</v>
      </c>
      <c r="H804" s="1">
        <v>123847.12723670258</v>
      </c>
      <c r="I804" s="1">
        <v>165432.96529957361</v>
      </c>
    </row>
    <row r="805" spans="1:9" x14ac:dyDescent="0.15">
      <c r="A805" s="1">
        <v>35</v>
      </c>
      <c r="B805" s="1" t="s">
        <v>178</v>
      </c>
      <c r="C805" s="1">
        <v>20</v>
      </c>
      <c r="D805" s="1" t="s">
        <v>15</v>
      </c>
      <c r="E805" s="1">
        <v>30603.405557598853</v>
      </c>
      <c r="F805" s="1">
        <v>328966.63081910374</v>
      </c>
      <c r="G805" s="1">
        <v>837877.83556846622</v>
      </c>
      <c r="H805" s="1">
        <v>1007891.3117125868</v>
      </c>
      <c r="I805" s="1">
        <v>1030636.3146592664</v>
      </c>
    </row>
    <row r="806" spans="1:9" x14ac:dyDescent="0.15">
      <c r="A806" s="1">
        <v>35</v>
      </c>
      <c r="B806" s="1" t="s">
        <v>178</v>
      </c>
      <c r="C806" s="1">
        <v>21</v>
      </c>
      <c r="D806" s="1" t="s">
        <v>16</v>
      </c>
      <c r="E806" s="1">
        <v>262352.1778404814</v>
      </c>
      <c r="F806" s="1">
        <v>740574.81492746179</v>
      </c>
      <c r="G806" s="1">
        <v>1466935.5049213096</v>
      </c>
      <c r="H806" s="1">
        <v>1697106.8248880932</v>
      </c>
      <c r="I806" s="1">
        <v>1392040.1197486664</v>
      </c>
    </row>
    <row r="807" spans="1:9" x14ac:dyDescent="0.15">
      <c r="A807" s="1">
        <v>35</v>
      </c>
      <c r="B807" s="1" t="s">
        <v>177</v>
      </c>
      <c r="C807" s="1">
        <v>22</v>
      </c>
      <c r="D807" s="1" t="s">
        <v>8</v>
      </c>
      <c r="E807" s="1">
        <v>119106.12409580592</v>
      </c>
      <c r="F807" s="1">
        <v>748476.45926585572</v>
      </c>
      <c r="G807" s="1">
        <v>1240927.6669741524</v>
      </c>
      <c r="H807" s="1">
        <v>2064649.845587475</v>
      </c>
      <c r="I807" s="1">
        <v>2089089.855735946</v>
      </c>
    </row>
    <row r="808" spans="1:9" x14ac:dyDescent="0.15">
      <c r="A808" s="1">
        <v>35</v>
      </c>
      <c r="B808" s="1" t="s">
        <v>177</v>
      </c>
      <c r="C808" s="1">
        <v>23</v>
      </c>
      <c r="D808" s="1" t="s">
        <v>29</v>
      </c>
      <c r="E808" s="1">
        <v>392488.46497101779</v>
      </c>
      <c r="F808" s="1">
        <v>561831.27892083058</v>
      </c>
      <c r="G808" s="1">
        <v>881475.4221559437</v>
      </c>
      <c r="H808" s="1">
        <v>1429564.127946228</v>
      </c>
      <c r="I808" s="1">
        <v>1539667.9644481547</v>
      </c>
    </row>
    <row r="809" spans="1:9" x14ac:dyDescent="0.15">
      <c r="A809" s="1">
        <v>36</v>
      </c>
      <c r="B809" s="1" t="s">
        <v>181</v>
      </c>
      <c r="C809" s="1">
        <v>1</v>
      </c>
      <c r="D809" s="1" t="s">
        <v>9</v>
      </c>
      <c r="E809" s="1">
        <v>490349.46389611642</v>
      </c>
      <c r="F809" s="1">
        <v>644658.35864788468</v>
      </c>
      <c r="G809" s="1">
        <v>895376.35892531509</v>
      </c>
      <c r="H809" s="1">
        <v>1091238.1758166682</v>
      </c>
      <c r="I809" s="1">
        <v>1031020.1052031476</v>
      </c>
    </row>
    <row r="810" spans="1:9" x14ac:dyDescent="0.15">
      <c r="A810" s="1">
        <v>36</v>
      </c>
      <c r="B810" s="1" t="s">
        <v>181</v>
      </c>
      <c r="C810" s="1">
        <v>2</v>
      </c>
      <c r="D810" s="1" t="s">
        <v>10</v>
      </c>
      <c r="E810" s="1">
        <v>27520.280651865964</v>
      </c>
      <c r="F810" s="1">
        <v>15027.819782795947</v>
      </c>
      <c r="G810" s="1">
        <v>8486.8010292867875</v>
      </c>
      <c r="H810" s="1">
        <v>6433.471889906159</v>
      </c>
      <c r="I810" s="1">
        <v>5309.0412270622564</v>
      </c>
    </row>
    <row r="811" spans="1:9" x14ac:dyDescent="0.15">
      <c r="A811" s="1">
        <v>36</v>
      </c>
      <c r="B811" s="1" t="s">
        <v>182</v>
      </c>
      <c r="C811" s="1">
        <v>3</v>
      </c>
      <c r="D811" s="1" t="s">
        <v>17</v>
      </c>
      <c r="E811" s="1">
        <v>15095.994549008428</v>
      </c>
      <c r="F811" s="1">
        <v>42135.485484612647</v>
      </c>
      <c r="G811" s="1">
        <v>115906.41821280123</v>
      </c>
      <c r="H811" s="1">
        <v>149383.59838812982</v>
      </c>
      <c r="I811" s="1">
        <v>127465.15236091842</v>
      </c>
    </row>
    <row r="812" spans="1:9" x14ac:dyDescent="0.15">
      <c r="A812" s="1">
        <v>36</v>
      </c>
      <c r="B812" s="1" t="s">
        <v>182</v>
      </c>
      <c r="C812" s="1">
        <v>4</v>
      </c>
      <c r="D812" s="1" t="s">
        <v>18</v>
      </c>
      <c r="E812" s="1">
        <v>42654.065290920895</v>
      </c>
      <c r="F812" s="1">
        <v>42952.698706437477</v>
      </c>
      <c r="G812" s="1">
        <v>46131.469260198071</v>
      </c>
      <c r="H812" s="1">
        <v>73037.036001051456</v>
      </c>
      <c r="I812" s="1">
        <v>54558.184150037298</v>
      </c>
    </row>
    <row r="813" spans="1:9" x14ac:dyDescent="0.15">
      <c r="A813" s="1">
        <v>36</v>
      </c>
      <c r="B813" s="1" t="s">
        <v>182</v>
      </c>
      <c r="C813" s="1">
        <v>5</v>
      </c>
      <c r="D813" s="1" t="s">
        <v>19</v>
      </c>
      <c r="E813" s="1">
        <v>66958.363482143031</v>
      </c>
      <c r="F813" s="1">
        <v>89281.705767992491</v>
      </c>
      <c r="G813" s="1">
        <v>140598.92507418434</v>
      </c>
      <c r="H813" s="1">
        <v>138085.67223384729</v>
      </c>
      <c r="I813" s="1">
        <v>249073.08616552997</v>
      </c>
    </row>
    <row r="814" spans="1:9" x14ac:dyDescent="0.15">
      <c r="A814" s="1">
        <v>36</v>
      </c>
      <c r="B814" s="1" t="s">
        <v>182</v>
      </c>
      <c r="C814" s="1">
        <v>6</v>
      </c>
      <c r="D814" s="1" t="s">
        <v>3</v>
      </c>
      <c r="E814" s="1">
        <v>91976.41436412344</v>
      </c>
      <c r="F814" s="1">
        <v>129003.75079479958</v>
      </c>
      <c r="G814" s="1">
        <v>181164.66465460052</v>
      </c>
      <c r="H814" s="1">
        <v>293636.21021806519</v>
      </c>
      <c r="I814" s="1">
        <v>454809.53230410308</v>
      </c>
    </row>
    <row r="815" spans="1:9" x14ac:dyDescent="0.15">
      <c r="A815" s="1">
        <v>36</v>
      </c>
      <c r="B815" s="1" t="s">
        <v>183</v>
      </c>
      <c r="C815" s="1">
        <v>7</v>
      </c>
      <c r="D815" s="1" t="s">
        <v>20</v>
      </c>
      <c r="E815" s="1">
        <v>7243.531737276985</v>
      </c>
      <c r="F815" s="1">
        <v>7739.0356320954907</v>
      </c>
      <c r="G815" s="1">
        <v>4055.5801265661698</v>
      </c>
      <c r="H815" s="1">
        <v>2302.0253142952351</v>
      </c>
      <c r="I815" s="1">
        <v>1190.8575775091062</v>
      </c>
    </row>
    <row r="816" spans="1:9" x14ac:dyDescent="0.15">
      <c r="A816" s="1">
        <v>36</v>
      </c>
      <c r="B816" s="1" t="s">
        <v>182</v>
      </c>
      <c r="C816" s="1">
        <v>8</v>
      </c>
      <c r="D816" s="1" t="s">
        <v>21</v>
      </c>
      <c r="E816" s="1">
        <v>4043.9237112109927</v>
      </c>
      <c r="F816" s="1">
        <v>7692.7343262513996</v>
      </c>
      <c r="G816" s="1">
        <v>14510.230243495929</v>
      </c>
      <c r="H816" s="1">
        <v>15869.050793674831</v>
      </c>
      <c r="I816" s="1">
        <v>11401.900823956796</v>
      </c>
    </row>
    <row r="817" spans="1:9" x14ac:dyDescent="0.15">
      <c r="A817" s="1">
        <v>36</v>
      </c>
      <c r="B817" s="1" t="s">
        <v>182</v>
      </c>
      <c r="C817" s="1">
        <v>9</v>
      </c>
      <c r="D817" s="1" t="s">
        <v>22</v>
      </c>
      <c r="E817" s="1">
        <v>6829.8089101858768</v>
      </c>
      <c r="F817" s="1">
        <v>18316.793404612265</v>
      </c>
      <c r="G817" s="1">
        <v>15253.114333152076</v>
      </c>
      <c r="H817" s="1">
        <v>26550.78935447515</v>
      </c>
      <c r="I817" s="1">
        <v>40498.649395830675</v>
      </c>
    </row>
    <row r="818" spans="1:9" x14ac:dyDescent="0.15">
      <c r="A818" s="1">
        <v>36</v>
      </c>
      <c r="B818" s="1" t="s">
        <v>182</v>
      </c>
      <c r="C818" s="1">
        <v>10</v>
      </c>
      <c r="D818" s="1" t="s">
        <v>23</v>
      </c>
      <c r="E818" s="1">
        <v>3135.5466206196638</v>
      </c>
      <c r="F818" s="1">
        <v>8517.6506548207217</v>
      </c>
      <c r="G818" s="1">
        <v>13869.593666446928</v>
      </c>
      <c r="H818" s="1">
        <v>19349.796402157241</v>
      </c>
      <c r="I818" s="1">
        <v>16223.776196559751</v>
      </c>
    </row>
    <row r="819" spans="1:9" x14ac:dyDescent="0.15">
      <c r="A819" s="1">
        <v>36</v>
      </c>
      <c r="B819" s="1" t="s">
        <v>182</v>
      </c>
      <c r="C819" s="1">
        <v>11</v>
      </c>
      <c r="D819" s="1" t="s">
        <v>24</v>
      </c>
      <c r="E819" s="1">
        <v>34128.918049696265</v>
      </c>
      <c r="F819" s="1">
        <v>41749.283029378414</v>
      </c>
      <c r="G819" s="1">
        <v>71336.583555514721</v>
      </c>
      <c r="H819" s="1">
        <v>81005.282198685789</v>
      </c>
      <c r="I819" s="1">
        <v>95309.498604977489</v>
      </c>
    </row>
    <row r="820" spans="1:9" x14ac:dyDescent="0.15">
      <c r="A820" s="1">
        <v>36</v>
      </c>
      <c r="B820" s="1" t="s">
        <v>182</v>
      </c>
      <c r="C820" s="1">
        <v>12</v>
      </c>
      <c r="D820" s="1" t="s">
        <v>25</v>
      </c>
      <c r="E820" s="1">
        <v>1792.6314700626267</v>
      </c>
      <c r="F820" s="1">
        <v>6771.8157174254366</v>
      </c>
      <c r="G820" s="1">
        <v>25904.988785314097</v>
      </c>
      <c r="H820" s="1">
        <v>134886.40861974715</v>
      </c>
      <c r="I820" s="1">
        <v>373130.94110560173</v>
      </c>
    </row>
    <row r="821" spans="1:9" x14ac:dyDescent="0.15">
      <c r="A821" s="1">
        <v>36</v>
      </c>
      <c r="B821" s="1" t="s">
        <v>182</v>
      </c>
      <c r="C821" s="1">
        <v>13</v>
      </c>
      <c r="D821" s="1" t="s">
        <v>26</v>
      </c>
      <c r="E821" s="1">
        <v>3157.8505179735739</v>
      </c>
      <c r="F821" s="1">
        <v>10495.929150966447</v>
      </c>
      <c r="G821" s="1">
        <v>6995.8260150460937</v>
      </c>
      <c r="H821" s="1">
        <v>20357.19937843956</v>
      </c>
      <c r="I821" s="1">
        <v>11733.421755931804</v>
      </c>
    </row>
    <row r="822" spans="1:9" x14ac:dyDescent="0.15">
      <c r="A822" s="1">
        <v>36</v>
      </c>
      <c r="B822" s="1" t="s">
        <v>182</v>
      </c>
      <c r="C822" s="1">
        <v>14</v>
      </c>
      <c r="D822" s="1" t="s">
        <v>27</v>
      </c>
      <c r="E822" s="1">
        <v>35.832220933595309</v>
      </c>
      <c r="F822" s="1">
        <v>472.79928850948357</v>
      </c>
      <c r="G822" s="1">
        <v>2010.5937705777296</v>
      </c>
      <c r="H822" s="1">
        <v>4884.5455097254271</v>
      </c>
      <c r="I822" s="1">
        <v>7035.6822477608948</v>
      </c>
    </row>
    <row r="823" spans="1:9" x14ac:dyDescent="0.15">
      <c r="A823" s="1">
        <v>36</v>
      </c>
      <c r="B823" s="1" t="s">
        <v>182</v>
      </c>
      <c r="C823" s="1">
        <v>15</v>
      </c>
      <c r="D823" s="1" t="s">
        <v>28</v>
      </c>
      <c r="E823" s="1">
        <v>40827.563012789265</v>
      </c>
      <c r="F823" s="1">
        <v>62851.245523090518</v>
      </c>
      <c r="G823" s="1">
        <v>104026.75322787678</v>
      </c>
      <c r="H823" s="1">
        <v>165390.45075778934</v>
      </c>
      <c r="I823" s="1">
        <v>152355.68036317307</v>
      </c>
    </row>
    <row r="824" spans="1:9" x14ac:dyDescent="0.15">
      <c r="A824" s="1">
        <v>36</v>
      </c>
      <c r="B824" s="1" t="s">
        <v>181</v>
      </c>
      <c r="C824" s="1">
        <v>16</v>
      </c>
      <c r="D824" s="1" t="s">
        <v>11</v>
      </c>
      <c r="E824" s="1">
        <v>60734.181470673509</v>
      </c>
      <c r="F824" s="1">
        <v>91859.484091547216</v>
      </c>
      <c r="G824" s="1">
        <v>126431.72537536976</v>
      </c>
      <c r="H824" s="1">
        <v>185392.76948665816</v>
      </c>
      <c r="I824" s="1">
        <v>146700.26196365958</v>
      </c>
    </row>
    <row r="825" spans="1:9" x14ac:dyDescent="0.15">
      <c r="A825" s="1">
        <v>36</v>
      </c>
      <c r="B825" s="1" t="s">
        <v>181</v>
      </c>
      <c r="C825" s="1">
        <v>17</v>
      </c>
      <c r="D825" s="1" t="s">
        <v>12</v>
      </c>
      <c r="E825" s="1">
        <v>158561.5860838485</v>
      </c>
      <c r="F825" s="1">
        <v>373548.51724214404</v>
      </c>
      <c r="G825" s="1">
        <v>464973.35113469698</v>
      </c>
      <c r="H825" s="1">
        <v>1379967.0772192939</v>
      </c>
      <c r="I825" s="1">
        <v>1168864.199727616</v>
      </c>
    </row>
    <row r="826" spans="1:9" x14ac:dyDescent="0.15">
      <c r="A826" s="1">
        <v>36</v>
      </c>
      <c r="B826" s="1" t="s">
        <v>181</v>
      </c>
      <c r="C826" s="1">
        <v>18</v>
      </c>
      <c r="D826" s="1" t="s">
        <v>13</v>
      </c>
      <c r="E826" s="1">
        <v>46488.810653694876</v>
      </c>
      <c r="F826" s="1">
        <v>242653.95694961748</v>
      </c>
      <c r="G826" s="1">
        <v>232226.59690514629</v>
      </c>
      <c r="H826" s="1">
        <v>275932.77515929868</v>
      </c>
      <c r="I826" s="1">
        <v>253715.48857719335</v>
      </c>
    </row>
    <row r="827" spans="1:9" x14ac:dyDescent="0.15">
      <c r="A827" s="1">
        <v>36</v>
      </c>
      <c r="B827" s="1" t="s">
        <v>181</v>
      </c>
      <c r="C827" s="1">
        <v>19</v>
      </c>
      <c r="D827" s="1" t="s">
        <v>14</v>
      </c>
      <c r="E827" s="1">
        <v>22021.560139850921</v>
      </c>
      <c r="F827" s="1">
        <v>39120.464274114493</v>
      </c>
      <c r="G827" s="1">
        <v>47226.327726890551</v>
      </c>
      <c r="H827" s="1">
        <v>68176.782641862577</v>
      </c>
      <c r="I827" s="1">
        <v>94685.098484635833</v>
      </c>
    </row>
    <row r="828" spans="1:9" x14ac:dyDescent="0.15">
      <c r="A828" s="1">
        <v>36</v>
      </c>
      <c r="B828" s="1" t="s">
        <v>181</v>
      </c>
      <c r="C828" s="1">
        <v>20</v>
      </c>
      <c r="D828" s="1" t="s">
        <v>15</v>
      </c>
      <c r="E828" s="1">
        <v>14378.667734705035</v>
      </c>
      <c r="F828" s="1">
        <v>168584.38670493578</v>
      </c>
      <c r="G828" s="1">
        <v>357143.63491558016</v>
      </c>
      <c r="H828" s="1">
        <v>448985.90727494832</v>
      </c>
      <c r="I828" s="1">
        <v>444527.0150453393</v>
      </c>
    </row>
    <row r="829" spans="1:9" x14ac:dyDescent="0.15">
      <c r="A829" s="1">
        <v>36</v>
      </c>
      <c r="B829" s="1" t="s">
        <v>181</v>
      </c>
      <c r="C829" s="1">
        <v>21</v>
      </c>
      <c r="D829" s="1" t="s">
        <v>16</v>
      </c>
      <c r="E829" s="1">
        <v>50772.733731690379</v>
      </c>
      <c r="F829" s="1">
        <v>215908.02744906378</v>
      </c>
      <c r="G829" s="1">
        <v>370729.76583571482</v>
      </c>
      <c r="H829" s="1">
        <v>1202820.2639429844</v>
      </c>
      <c r="I829" s="1">
        <v>915184.61881355662</v>
      </c>
    </row>
    <row r="830" spans="1:9" x14ac:dyDescent="0.15">
      <c r="A830" s="1">
        <v>36</v>
      </c>
      <c r="B830" s="1" t="s">
        <v>180</v>
      </c>
      <c r="C830" s="1">
        <v>22</v>
      </c>
      <c r="D830" s="1" t="s">
        <v>8</v>
      </c>
      <c r="E830" s="1">
        <v>12531.316855541028</v>
      </c>
      <c r="F830" s="1">
        <v>267512.95885464054</v>
      </c>
      <c r="G830" s="1">
        <v>587635.18978233961</v>
      </c>
      <c r="H830" s="1">
        <v>1174622.3968876007</v>
      </c>
      <c r="I830" s="1">
        <v>1320727.5194884625</v>
      </c>
    </row>
    <row r="831" spans="1:9" x14ac:dyDescent="0.15">
      <c r="A831" s="1">
        <v>36</v>
      </c>
      <c r="B831" s="1" t="s">
        <v>180</v>
      </c>
      <c r="C831" s="1">
        <v>23</v>
      </c>
      <c r="D831" s="1" t="s">
        <v>29</v>
      </c>
      <c r="E831" s="1">
        <v>183541.02991053025</v>
      </c>
      <c r="F831" s="1">
        <v>271968.1226731402</v>
      </c>
      <c r="G831" s="1">
        <v>425227.25742219831</v>
      </c>
      <c r="H831" s="1">
        <v>684843.86642237054</v>
      </c>
      <c r="I831" s="1">
        <v>773980.81486701022</v>
      </c>
    </row>
    <row r="832" spans="1:9" x14ac:dyDescent="0.15">
      <c r="A832" s="1">
        <v>37</v>
      </c>
      <c r="B832" s="1" t="s">
        <v>185</v>
      </c>
      <c r="C832" s="1">
        <v>1</v>
      </c>
      <c r="D832" s="1" t="s">
        <v>9</v>
      </c>
      <c r="E832" s="1">
        <v>649461.14916476957</v>
      </c>
      <c r="F832" s="1">
        <v>605633.97715070238</v>
      </c>
      <c r="G832" s="1">
        <v>775772.64115040645</v>
      </c>
      <c r="H832" s="1">
        <v>819863.63170992385</v>
      </c>
      <c r="I832" s="1">
        <v>762030.72378270072</v>
      </c>
    </row>
    <row r="833" spans="1:9" x14ac:dyDescent="0.15">
      <c r="A833" s="1">
        <v>37</v>
      </c>
      <c r="B833" s="1" t="s">
        <v>185</v>
      </c>
      <c r="C833" s="1">
        <v>2</v>
      </c>
      <c r="D833" s="1" t="s">
        <v>10</v>
      </c>
      <c r="E833" s="1">
        <v>30524.111093224466</v>
      </c>
      <c r="F833" s="1">
        <v>20876.616151877988</v>
      </c>
      <c r="G833" s="1">
        <v>21826.730292346612</v>
      </c>
      <c r="H833" s="1">
        <v>22968.778275591332</v>
      </c>
      <c r="I833" s="1">
        <v>19576.538602365206</v>
      </c>
    </row>
    <row r="834" spans="1:9" x14ac:dyDescent="0.15">
      <c r="A834" s="1">
        <v>37</v>
      </c>
      <c r="B834" s="1" t="s">
        <v>186</v>
      </c>
      <c r="C834" s="1">
        <v>3</v>
      </c>
      <c r="D834" s="1" t="s">
        <v>17</v>
      </c>
      <c r="E834" s="1">
        <v>28631.987345651316</v>
      </c>
      <c r="F834" s="1">
        <v>84708.196928784178</v>
      </c>
      <c r="G834" s="1">
        <v>138736.06063244329</v>
      </c>
      <c r="H834" s="1">
        <v>176509.12131957567</v>
      </c>
      <c r="I834" s="1">
        <v>180649.36815422447</v>
      </c>
    </row>
    <row r="835" spans="1:9" x14ac:dyDescent="0.15">
      <c r="A835" s="1">
        <v>37</v>
      </c>
      <c r="B835" s="1" t="s">
        <v>186</v>
      </c>
      <c r="C835" s="1">
        <v>4</v>
      </c>
      <c r="D835" s="1" t="s">
        <v>18</v>
      </c>
      <c r="E835" s="1">
        <v>45089.207471796508</v>
      </c>
      <c r="F835" s="1">
        <v>61340.109857693933</v>
      </c>
      <c r="G835" s="1">
        <v>67759.397895301008</v>
      </c>
      <c r="H835" s="1">
        <v>72506.298252810127</v>
      </c>
      <c r="I835" s="1">
        <v>48585.116240547271</v>
      </c>
    </row>
    <row r="836" spans="1:9" x14ac:dyDescent="0.15">
      <c r="A836" s="1">
        <v>37</v>
      </c>
      <c r="B836" s="1" t="s">
        <v>186</v>
      </c>
      <c r="C836" s="1">
        <v>5</v>
      </c>
      <c r="D836" s="1" t="s">
        <v>19</v>
      </c>
      <c r="E836" s="1">
        <v>10844.70342410834</v>
      </c>
      <c r="F836" s="1">
        <v>20873.124612189229</v>
      </c>
      <c r="G836" s="1">
        <v>44743.978724420296</v>
      </c>
      <c r="H836" s="1">
        <v>80275.069394542094</v>
      </c>
      <c r="I836" s="1">
        <v>93732.792108829759</v>
      </c>
    </row>
    <row r="837" spans="1:9" x14ac:dyDescent="0.15">
      <c r="A837" s="1">
        <v>37</v>
      </c>
      <c r="B837" s="1" t="s">
        <v>186</v>
      </c>
      <c r="C837" s="1">
        <v>6</v>
      </c>
      <c r="D837" s="1" t="s">
        <v>3</v>
      </c>
      <c r="E837" s="1">
        <v>37053.561165040788</v>
      </c>
      <c r="F837" s="1">
        <v>43700.728433950026</v>
      </c>
      <c r="G837" s="1">
        <v>62194.855363789517</v>
      </c>
      <c r="H837" s="1">
        <v>115507.51849802505</v>
      </c>
      <c r="I837" s="1">
        <v>167967.94679688272</v>
      </c>
    </row>
    <row r="838" spans="1:9" x14ac:dyDescent="0.15">
      <c r="A838" s="1">
        <v>37</v>
      </c>
      <c r="B838" s="1" t="s">
        <v>186</v>
      </c>
      <c r="C838" s="1">
        <v>7</v>
      </c>
      <c r="D838" s="1" t="s">
        <v>20</v>
      </c>
      <c r="E838" s="1">
        <v>6437.0092672596165</v>
      </c>
      <c r="F838" s="1">
        <v>91272.828844210977</v>
      </c>
      <c r="G838" s="1">
        <v>97011.673885413184</v>
      </c>
      <c r="H838" s="1">
        <v>151386.82511104303</v>
      </c>
      <c r="I838" s="1">
        <v>225397.63899218111</v>
      </c>
    </row>
    <row r="839" spans="1:9" x14ac:dyDescent="0.15">
      <c r="A839" s="1">
        <v>37</v>
      </c>
      <c r="B839" s="1" t="s">
        <v>186</v>
      </c>
      <c r="C839" s="1">
        <v>8</v>
      </c>
      <c r="D839" s="1" t="s">
        <v>21</v>
      </c>
      <c r="E839" s="1">
        <v>14311.348141320306</v>
      </c>
      <c r="F839" s="1">
        <v>36524.463782935054</v>
      </c>
      <c r="G839" s="1">
        <v>58760.708464141484</v>
      </c>
      <c r="H839" s="1">
        <v>78048.044777201736</v>
      </c>
      <c r="I839" s="1">
        <v>82109.647584002916</v>
      </c>
    </row>
    <row r="840" spans="1:9" x14ac:dyDescent="0.15">
      <c r="A840" s="1">
        <v>37</v>
      </c>
      <c r="B840" s="1" t="s">
        <v>186</v>
      </c>
      <c r="C840" s="1">
        <v>9</v>
      </c>
      <c r="D840" s="1" t="s">
        <v>22</v>
      </c>
      <c r="E840" s="1">
        <v>22486.04881184359</v>
      </c>
      <c r="F840" s="1">
        <v>104953.82850138994</v>
      </c>
      <c r="G840" s="1">
        <v>112107.97547322001</v>
      </c>
      <c r="H840" s="1">
        <v>130976.09988358879</v>
      </c>
      <c r="I840" s="1">
        <v>134035.07924513155</v>
      </c>
    </row>
    <row r="841" spans="1:9" x14ac:dyDescent="0.15">
      <c r="A841" s="1">
        <v>37</v>
      </c>
      <c r="B841" s="1" t="s">
        <v>186</v>
      </c>
      <c r="C841" s="1">
        <v>10</v>
      </c>
      <c r="D841" s="1" t="s">
        <v>23</v>
      </c>
      <c r="E841" s="1">
        <v>7589.3395014629914</v>
      </c>
      <c r="F841" s="1">
        <v>26968.753465132868</v>
      </c>
      <c r="G841" s="1">
        <v>41802.516608051541</v>
      </c>
      <c r="H841" s="1">
        <v>53114.954704244177</v>
      </c>
      <c r="I841" s="1">
        <v>46549.157820435874</v>
      </c>
    </row>
    <row r="842" spans="1:9" x14ac:dyDescent="0.15">
      <c r="A842" s="1">
        <v>37</v>
      </c>
      <c r="B842" s="1" t="s">
        <v>186</v>
      </c>
      <c r="C842" s="1">
        <v>11</v>
      </c>
      <c r="D842" s="1" t="s">
        <v>24</v>
      </c>
      <c r="E842" s="1">
        <v>55622.604623651852</v>
      </c>
      <c r="F842" s="1">
        <v>67730.561608628006</v>
      </c>
      <c r="G842" s="1">
        <v>104469.26496387362</v>
      </c>
      <c r="H842" s="1">
        <v>182464.79325191065</v>
      </c>
      <c r="I842" s="1">
        <v>184023.66902085513</v>
      </c>
    </row>
    <row r="843" spans="1:9" x14ac:dyDescent="0.15">
      <c r="A843" s="1">
        <v>37</v>
      </c>
      <c r="B843" s="1" t="s">
        <v>186</v>
      </c>
      <c r="C843" s="1">
        <v>12</v>
      </c>
      <c r="D843" s="1" t="s">
        <v>25</v>
      </c>
      <c r="E843" s="1">
        <v>4830.5988292213515</v>
      </c>
      <c r="F843" s="1">
        <v>27642.654060496683</v>
      </c>
      <c r="G843" s="1">
        <v>41508.424202634807</v>
      </c>
      <c r="H843" s="1">
        <v>69781.4004435065</v>
      </c>
      <c r="I843" s="1">
        <v>103987.64967908358</v>
      </c>
    </row>
    <row r="844" spans="1:9" x14ac:dyDescent="0.15">
      <c r="A844" s="1">
        <v>37</v>
      </c>
      <c r="B844" s="1" t="s">
        <v>186</v>
      </c>
      <c r="C844" s="1">
        <v>13</v>
      </c>
      <c r="D844" s="1" t="s">
        <v>26</v>
      </c>
      <c r="E844" s="1">
        <v>41941.85038801514</v>
      </c>
      <c r="F844" s="1">
        <v>140095.82491971651</v>
      </c>
      <c r="G844" s="1">
        <v>83834.557851278179</v>
      </c>
      <c r="H844" s="1">
        <v>88445.865761075154</v>
      </c>
      <c r="I844" s="1">
        <v>150765.74591030509</v>
      </c>
    </row>
    <row r="845" spans="1:9" x14ac:dyDescent="0.15">
      <c r="A845" s="1">
        <v>37</v>
      </c>
      <c r="B845" s="1" t="s">
        <v>186</v>
      </c>
      <c r="C845" s="1">
        <v>14</v>
      </c>
      <c r="D845" s="1" t="s">
        <v>27</v>
      </c>
      <c r="E845" s="1">
        <v>372.08449299074209</v>
      </c>
      <c r="F845" s="1">
        <v>1434.595505260756</v>
      </c>
      <c r="G845" s="1">
        <v>2132.7246373854277</v>
      </c>
      <c r="H845" s="1">
        <v>2646.1642053896185</v>
      </c>
      <c r="I845" s="1">
        <v>1379.6973825923803</v>
      </c>
    </row>
    <row r="846" spans="1:9" x14ac:dyDescent="0.15">
      <c r="A846" s="1">
        <v>37</v>
      </c>
      <c r="B846" s="1" t="s">
        <v>186</v>
      </c>
      <c r="C846" s="1">
        <v>15</v>
      </c>
      <c r="D846" s="1" t="s">
        <v>28</v>
      </c>
      <c r="E846" s="1">
        <v>80702.122460589671</v>
      </c>
      <c r="F846" s="1">
        <v>135420.81757745828</v>
      </c>
      <c r="G846" s="1">
        <v>192613.58217874705</v>
      </c>
      <c r="H846" s="1">
        <v>218149.8710399312</v>
      </c>
      <c r="I846" s="1">
        <v>227324.87213176436</v>
      </c>
    </row>
    <row r="847" spans="1:9" x14ac:dyDescent="0.15">
      <c r="A847" s="1">
        <v>37</v>
      </c>
      <c r="B847" s="1" t="s">
        <v>185</v>
      </c>
      <c r="C847" s="1">
        <v>16</v>
      </c>
      <c r="D847" s="1" t="s">
        <v>11</v>
      </c>
      <c r="E847" s="1">
        <v>72123.000102652499</v>
      </c>
      <c r="F847" s="1">
        <v>101020.37930336084</v>
      </c>
      <c r="G847" s="1">
        <v>141287.81449877971</v>
      </c>
      <c r="H847" s="1">
        <v>174381.36734000524</v>
      </c>
      <c r="I847" s="1">
        <v>147367.05727770468</v>
      </c>
    </row>
    <row r="848" spans="1:9" x14ac:dyDescent="0.15">
      <c r="A848" s="1">
        <v>37</v>
      </c>
      <c r="B848" s="1" t="s">
        <v>185</v>
      </c>
      <c r="C848" s="1">
        <v>17</v>
      </c>
      <c r="D848" s="1" t="s">
        <v>12</v>
      </c>
      <c r="E848" s="1">
        <v>149824.70865517657</v>
      </c>
      <c r="F848" s="1">
        <v>495186.53290767001</v>
      </c>
      <c r="G848" s="1">
        <v>659244.27915015107</v>
      </c>
      <c r="H848" s="1">
        <v>793590.80950838153</v>
      </c>
      <c r="I848" s="1">
        <v>990760.46412221389</v>
      </c>
    </row>
    <row r="849" spans="1:9" x14ac:dyDescent="0.15">
      <c r="A849" s="1">
        <v>37</v>
      </c>
      <c r="B849" s="1" t="s">
        <v>185</v>
      </c>
      <c r="C849" s="1">
        <v>18</v>
      </c>
      <c r="D849" s="1" t="s">
        <v>13</v>
      </c>
      <c r="E849" s="1">
        <v>78228.063563936637</v>
      </c>
      <c r="F849" s="1">
        <v>364287.2671211363</v>
      </c>
      <c r="G849" s="1">
        <v>430947.17154615925</v>
      </c>
      <c r="H849" s="1">
        <v>598300.18304822443</v>
      </c>
      <c r="I849" s="1">
        <v>518009.57224995713</v>
      </c>
    </row>
    <row r="850" spans="1:9" x14ac:dyDescent="0.15">
      <c r="A850" s="1">
        <v>37</v>
      </c>
      <c r="B850" s="1" t="s">
        <v>185</v>
      </c>
      <c r="C850" s="1">
        <v>19</v>
      </c>
      <c r="D850" s="1" t="s">
        <v>14</v>
      </c>
      <c r="E850" s="1">
        <v>32945.241161736136</v>
      </c>
      <c r="F850" s="1">
        <v>62740.212091120142</v>
      </c>
      <c r="G850" s="1">
        <v>69433.553962191203</v>
      </c>
      <c r="H850" s="1">
        <v>137618.2979530365</v>
      </c>
      <c r="I850" s="1">
        <v>144550.12961616492</v>
      </c>
    </row>
    <row r="851" spans="1:9" x14ac:dyDescent="0.15">
      <c r="A851" s="1">
        <v>37</v>
      </c>
      <c r="B851" s="1" t="s">
        <v>185</v>
      </c>
      <c r="C851" s="1">
        <v>20</v>
      </c>
      <c r="D851" s="1" t="s">
        <v>15</v>
      </c>
      <c r="E851" s="1">
        <v>27059.283882605796</v>
      </c>
      <c r="F851" s="1">
        <v>203973.70585183092</v>
      </c>
      <c r="G851" s="1">
        <v>480729.15518426581</v>
      </c>
      <c r="H851" s="1">
        <v>645803.73476484953</v>
      </c>
      <c r="I851" s="1">
        <v>638819.5394950083</v>
      </c>
    </row>
    <row r="852" spans="1:9" x14ac:dyDescent="0.15">
      <c r="A852" s="1">
        <v>37</v>
      </c>
      <c r="B852" s="1" t="s">
        <v>187</v>
      </c>
      <c r="C852" s="1">
        <v>21</v>
      </c>
      <c r="D852" s="1" t="s">
        <v>16</v>
      </c>
      <c r="E852" s="1">
        <v>191207.63094014445</v>
      </c>
      <c r="F852" s="1">
        <v>544440.58252618602</v>
      </c>
      <c r="G852" s="1">
        <v>715595.3719852881</v>
      </c>
      <c r="H852" s="1">
        <v>995065.04806063999</v>
      </c>
      <c r="I852" s="1">
        <v>816582.56578542653</v>
      </c>
    </row>
    <row r="853" spans="1:9" x14ac:dyDescent="0.15">
      <c r="A853" s="1">
        <v>37</v>
      </c>
      <c r="B853" s="1" t="s">
        <v>184</v>
      </c>
      <c r="C853" s="1">
        <v>22</v>
      </c>
      <c r="D853" s="1" t="s">
        <v>8</v>
      </c>
      <c r="E853" s="1">
        <v>30848.645254056097</v>
      </c>
      <c r="F853" s="1">
        <v>446630.82303237496</v>
      </c>
      <c r="G853" s="1">
        <v>1126625.986494117</v>
      </c>
      <c r="H853" s="1">
        <v>1518261.6110264102</v>
      </c>
      <c r="I853" s="1">
        <v>1772232.7386911139</v>
      </c>
    </row>
    <row r="854" spans="1:9" x14ac:dyDescent="0.15">
      <c r="A854" s="1">
        <v>37</v>
      </c>
      <c r="B854" s="1" t="s">
        <v>184</v>
      </c>
      <c r="C854" s="1">
        <v>23</v>
      </c>
      <c r="D854" s="1" t="s">
        <v>29</v>
      </c>
      <c r="E854" s="1">
        <v>260611.21942712046</v>
      </c>
      <c r="F854" s="1">
        <v>372897.94244425418</v>
      </c>
      <c r="G854" s="1">
        <v>554245.58205149823</v>
      </c>
      <c r="H854" s="1">
        <v>1054076.4933797333</v>
      </c>
      <c r="I854" s="1">
        <v>1158336.9841634894</v>
      </c>
    </row>
    <row r="855" spans="1:9" x14ac:dyDescent="0.15">
      <c r="A855" s="1">
        <v>38</v>
      </c>
      <c r="B855" s="1" t="s">
        <v>189</v>
      </c>
      <c r="C855" s="1">
        <v>1</v>
      </c>
      <c r="D855" s="1" t="s">
        <v>9</v>
      </c>
      <c r="E855" s="1">
        <v>1000217.9966282676</v>
      </c>
      <c r="F855" s="1">
        <v>910273.83529686369</v>
      </c>
      <c r="G855" s="1">
        <v>988958.03276554635</v>
      </c>
      <c r="H855" s="1">
        <v>1112450.2360875355</v>
      </c>
      <c r="I855" s="1">
        <v>1174981.112288319</v>
      </c>
    </row>
    <row r="856" spans="1:9" x14ac:dyDescent="0.15">
      <c r="A856" s="1">
        <v>38</v>
      </c>
      <c r="B856" s="1" t="s">
        <v>189</v>
      </c>
      <c r="C856" s="1">
        <v>2</v>
      </c>
      <c r="D856" s="1" t="s">
        <v>10</v>
      </c>
      <c r="E856" s="1">
        <v>64595.273263427538</v>
      </c>
      <c r="F856" s="1">
        <v>42157.18696743084</v>
      </c>
      <c r="G856" s="1">
        <v>32212.638267219649</v>
      </c>
      <c r="H856" s="1">
        <v>28978.525372743898</v>
      </c>
      <c r="I856" s="1">
        <v>22464.106820571553</v>
      </c>
    </row>
    <row r="857" spans="1:9" x14ac:dyDescent="0.15">
      <c r="A857" s="1">
        <v>38</v>
      </c>
      <c r="B857" s="1" t="s">
        <v>190</v>
      </c>
      <c r="C857" s="1">
        <v>3</v>
      </c>
      <c r="D857" s="1" t="s">
        <v>17</v>
      </c>
      <c r="E857" s="1">
        <v>26789.224757653803</v>
      </c>
      <c r="F857" s="1">
        <v>64914.518105117531</v>
      </c>
      <c r="G857" s="1">
        <v>107736.87078507603</v>
      </c>
      <c r="H857" s="1">
        <v>216248.81307096092</v>
      </c>
      <c r="I857" s="1">
        <v>179697.08036845911</v>
      </c>
    </row>
    <row r="858" spans="1:9" x14ac:dyDescent="0.15">
      <c r="A858" s="1">
        <v>38</v>
      </c>
      <c r="B858" s="1" t="s">
        <v>190</v>
      </c>
      <c r="C858" s="1">
        <v>4</v>
      </c>
      <c r="D858" s="1" t="s">
        <v>18</v>
      </c>
      <c r="E858" s="1">
        <v>99912.409242219626</v>
      </c>
      <c r="F858" s="1">
        <v>107510.80196110037</v>
      </c>
      <c r="G858" s="1">
        <v>150634.31487583183</v>
      </c>
      <c r="H858" s="1">
        <v>154656.79871543951</v>
      </c>
      <c r="I858" s="1">
        <v>329467.02493332082</v>
      </c>
    </row>
    <row r="859" spans="1:9" x14ac:dyDescent="0.15">
      <c r="A859" s="1">
        <v>38</v>
      </c>
      <c r="B859" s="1" t="s">
        <v>190</v>
      </c>
      <c r="C859" s="1">
        <v>5</v>
      </c>
      <c r="D859" s="1" t="s">
        <v>19</v>
      </c>
      <c r="E859" s="1">
        <v>98736.074679689846</v>
      </c>
      <c r="F859" s="1">
        <v>247829.1057007917</v>
      </c>
      <c r="G859" s="1">
        <v>420481.16518820479</v>
      </c>
      <c r="H859" s="1">
        <v>413017.00090838922</v>
      </c>
      <c r="I859" s="1">
        <v>483827.54457637161</v>
      </c>
    </row>
    <row r="860" spans="1:9" x14ac:dyDescent="0.15">
      <c r="A860" s="1">
        <v>38</v>
      </c>
      <c r="B860" s="1" t="s">
        <v>190</v>
      </c>
      <c r="C860" s="1">
        <v>6</v>
      </c>
      <c r="D860" s="1" t="s">
        <v>3</v>
      </c>
      <c r="E860" s="1">
        <v>515282.38292039337</v>
      </c>
      <c r="F860" s="1">
        <v>505969.97881074337</v>
      </c>
      <c r="G860" s="1">
        <v>573761.94814344426</v>
      </c>
      <c r="H860" s="1">
        <v>611133.50256110379</v>
      </c>
      <c r="I860" s="1">
        <v>907132.85767017608</v>
      </c>
    </row>
    <row r="861" spans="1:9" x14ac:dyDescent="0.15">
      <c r="A861" s="1">
        <v>38</v>
      </c>
      <c r="B861" s="1" t="s">
        <v>190</v>
      </c>
      <c r="C861" s="1">
        <v>7</v>
      </c>
      <c r="D861" s="1" t="s">
        <v>20</v>
      </c>
      <c r="E861" s="1">
        <v>50286.696632610481</v>
      </c>
      <c r="F861" s="1">
        <v>62136.417846046243</v>
      </c>
      <c r="G861" s="1">
        <v>58797.684055039528</v>
      </c>
      <c r="H861" s="1">
        <v>117238.72827260944</v>
      </c>
      <c r="I861" s="1">
        <v>171978.12051600433</v>
      </c>
    </row>
    <row r="862" spans="1:9" x14ac:dyDescent="0.15">
      <c r="A862" s="1">
        <v>38</v>
      </c>
      <c r="B862" s="1" t="s">
        <v>190</v>
      </c>
      <c r="C862" s="1">
        <v>8</v>
      </c>
      <c r="D862" s="1" t="s">
        <v>21</v>
      </c>
      <c r="E862" s="1">
        <v>11240.768712165263</v>
      </c>
      <c r="F862" s="1">
        <v>29327.011286342444</v>
      </c>
      <c r="G862" s="1">
        <v>36476.888536226325</v>
      </c>
      <c r="H862" s="1">
        <v>56561.959960938984</v>
      </c>
      <c r="I862" s="1">
        <v>108985.28690988167</v>
      </c>
    </row>
    <row r="863" spans="1:9" x14ac:dyDescent="0.15">
      <c r="A863" s="1">
        <v>38</v>
      </c>
      <c r="B863" s="1" t="s">
        <v>190</v>
      </c>
      <c r="C863" s="1">
        <v>9</v>
      </c>
      <c r="D863" s="1" t="s">
        <v>22</v>
      </c>
      <c r="E863" s="1">
        <v>96186.047563011496</v>
      </c>
      <c r="F863" s="1">
        <v>217183.97334702426</v>
      </c>
      <c r="G863" s="1">
        <v>167657.08089273432</v>
      </c>
      <c r="H863" s="1">
        <v>224443.54513749725</v>
      </c>
      <c r="I863" s="1">
        <v>310898.7763176299</v>
      </c>
    </row>
    <row r="864" spans="1:9" x14ac:dyDescent="0.15">
      <c r="A864" s="1">
        <v>38</v>
      </c>
      <c r="B864" s="1" t="s">
        <v>190</v>
      </c>
      <c r="C864" s="1">
        <v>10</v>
      </c>
      <c r="D864" s="1" t="s">
        <v>23</v>
      </c>
      <c r="E864" s="1">
        <v>4994.1507732499267</v>
      </c>
      <c r="F864" s="1">
        <v>12653.252442512236</v>
      </c>
      <c r="G864" s="1">
        <v>21541.259603203209</v>
      </c>
      <c r="H864" s="1">
        <v>26259.003519274036</v>
      </c>
      <c r="I864" s="1">
        <v>18722.369650337179</v>
      </c>
    </row>
    <row r="865" spans="1:9" x14ac:dyDescent="0.15">
      <c r="A865" s="1">
        <v>38</v>
      </c>
      <c r="B865" s="1" t="s">
        <v>190</v>
      </c>
      <c r="C865" s="1">
        <v>11</v>
      </c>
      <c r="D865" s="1" t="s">
        <v>24</v>
      </c>
      <c r="E865" s="1">
        <v>92184.238305702631</v>
      </c>
      <c r="F865" s="1">
        <v>134311.79407403115</v>
      </c>
      <c r="G865" s="1">
        <v>168531.99376617762</v>
      </c>
      <c r="H865" s="1">
        <v>214773.4653697217</v>
      </c>
      <c r="I865" s="1">
        <v>224158.80038602784</v>
      </c>
    </row>
    <row r="866" spans="1:9" x14ac:dyDescent="0.15">
      <c r="A866" s="1">
        <v>38</v>
      </c>
      <c r="B866" s="1" t="s">
        <v>190</v>
      </c>
      <c r="C866" s="1">
        <v>12</v>
      </c>
      <c r="D866" s="1" t="s">
        <v>25</v>
      </c>
      <c r="E866" s="1">
        <v>5178.8144846482892</v>
      </c>
      <c r="F866" s="1">
        <v>30473.924088069118</v>
      </c>
      <c r="G866" s="1">
        <v>197752.63011505932</v>
      </c>
      <c r="H866" s="1">
        <v>547060.57476324379</v>
      </c>
      <c r="I866" s="1">
        <v>437935.32432907191</v>
      </c>
    </row>
    <row r="867" spans="1:9" x14ac:dyDescent="0.15">
      <c r="A867" s="1">
        <v>38</v>
      </c>
      <c r="B867" s="1" t="s">
        <v>190</v>
      </c>
      <c r="C867" s="1">
        <v>13</v>
      </c>
      <c r="D867" s="1" t="s">
        <v>26</v>
      </c>
      <c r="E867" s="1">
        <v>27739.57632301659</v>
      </c>
      <c r="F867" s="1">
        <v>134483.49873206773</v>
      </c>
      <c r="G867" s="1">
        <v>111705.09795507952</v>
      </c>
      <c r="H867" s="1">
        <v>134479.01221354678</v>
      </c>
      <c r="I867" s="1">
        <v>231764.8833316112</v>
      </c>
    </row>
    <row r="868" spans="1:9" x14ac:dyDescent="0.15">
      <c r="A868" s="1">
        <v>38</v>
      </c>
      <c r="B868" s="1" t="s">
        <v>190</v>
      </c>
      <c r="C868" s="1">
        <v>14</v>
      </c>
      <c r="D868" s="1" t="s">
        <v>27</v>
      </c>
      <c r="E868" s="1">
        <v>33.075149470947537</v>
      </c>
      <c r="F868" s="1">
        <v>127.26079992290882</v>
      </c>
      <c r="G868" s="1">
        <v>2584.8626075996367</v>
      </c>
      <c r="H868" s="1">
        <v>3646.8558788259593</v>
      </c>
      <c r="I868" s="1">
        <v>4348.0207792775309</v>
      </c>
    </row>
    <row r="869" spans="1:9" x14ac:dyDescent="0.15">
      <c r="A869" s="1">
        <v>38</v>
      </c>
      <c r="B869" s="1" t="s">
        <v>190</v>
      </c>
      <c r="C869" s="1">
        <v>15</v>
      </c>
      <c r="D869" s="1" t="s">
        <v>28</v>
      </c>
      <c r="E869" s="1">
        <v>44938.95676822395</v>
      </c>
      <c r="F869" s="1">
        <v>64046.839588803254</v>
      </c>
      <c r="G869" s="1">
        <v>97222.98934898038</v>
      </c>
      <c r="H869" s="1">
        <v>130977.58894295695</v>
      </c>
      <c r="I869" s="1">
        <v>172779.54993445435</v>
      </c>
    </row>
    <row r="870" spans="1:9" x14ac:dyDescent="0.15">
      <c r="A870" s="1">
        <v>38</v>
      </c>
      <c r="B870" s="1" t="s">
        <v>189</v>
      </c>
      <c r="C870" s="1">
        <v>16</v>
      </c>
      <c r="D870" s="1" t="s">
        <v>11</v>
      </c>
      <c r="E870" s="1">
        <v>103488.61108597057</v>
      </c>
      <c r="F870" s="1">
        <v>159280.51449601038</v>
      </c>
      <c r="G870" s="1">
        <v>228963.00980254399</v>
      </c>
      <c r="H870" s="1">
        <v>324970.01722707052</v>
      </c>
      <c r="I870" s="1">
        <v>264413.01541666174</v>
      </c>
    </row>
    <row r="871" spans="1:9" x14ac:dyDescent="0.15">
      <c r="A871" s="1">
        <v>38</v>
      </c>
      <c r="B871" s="1" t="s">
        <v>189</v>
      </c>
      <c r="C871" s="1">
        <v>17</v>
      </c>
      <c r="D871" s="1" t="s">
        <v>12</v>
      </c>
      <c r="E871" s="1">
        <v>243505.69148278865</v>
      </c>
      <c r="F871" s="1">
        <v>801258.45824493584</v>
      </c>
      <c r="G871" s="1">
        <v>1150009.1210611628</v>
      </c>
      <c r="H871" s="1">
        <v>1457791.2562912803</v>
      </c>
      <c r="I871" s="1">
        <v>1356079.3858525022</v>
      </c>
    </row>
    <row r="872" spans="1:9" x14ac:dyDescent="0.15">
      <c r="A872" s="1">
        <v>38</v>
      </c>
      <c r="B872" s="1" t="s">
        <v>189</v>
      </c>
      <c r="C872" s="1">
        <v>18</v>
      </c>
      <c r="D872" s="1" t="s">
        <v>13</v>
      </c>
      <c r="E872" s="1">
        <v>91469.392959306468</v>
      </c>
      <c r="F872" s="1">
        <v>409163.18585720926</v>
      </c>
      <c r="G872" s="1">
        <v>461517.67598058784</v>
      </c>
      <c r="H872" s="1">
        <v>549219.79646373366</v>
      </c>
      <c r="I872" s="1">
        <v>437368.22177704767</v>
      </c>
    </row>
    <row r="873" spans="1:9" x14ac:dyDescent="0.15">
      <c r="A873" s="1">
        <v>38</v>
      </c>
      <c r="B873" s="1" t="s">
        <v>189</v>
      </c>
      <c r="C873" s="1">
        <v>19</v>
      </c>
      <c r="D873" s="1" t="s">
        <v>14</v>
      </c>
      <c r="E873" s="1">
        <v>40207.619974124929</v>
      </c>
      <c r="F873" s="1">
        <v>69209.470379394872</v>
      </c>
      <c r="G873" s="1">
        <v>90844.125823921408</v>
      </c>
      <c r="H873" s="1">
        <v>128013.06912507687</v>
      </c>
      <c r="I873" s="1">
        <v>143148.89665718059</v>
      </c>
    </row>
    <row r="874" spans="1:9" x14ac:dyDescent="0.15">
      <c r="A874" s="1">
        <v>38</v>
      </c>
      <c r="B874" s="1" t="s">
        <v>189</v>
      </c>
      <c r="C874" s="1">
        <v>20</v>
      </c>
      <c r="D874" s="1" t="s">
        <v>15</v>
      </c>
      <c r="E874" s="1">
        <v>22615.916192135039</v>
      </c>
      <c r="F874" s="1">
        <v>378850.07370431942</v>
      </c>
      <c r="G874" s="1">
        <v>838912.54634984967</v>
      </c>
      <c r="H874" s="1">
        <v>992488.43791490234</v>
      </c>
      <c r="I874" s="1">
        <v>943966.03946953244</v>
      </c>
    </row>
    <row r="875" spans="1:9" x14ac:dyDescent="0.15">
      <c r="A875" s="1">
        <v>38</v>
      </c>
      <c r="B875" s="1" t="s">
        <v>189</v>
      </c>
      <c r="C875" s="1">
        <v>21</v>
      </c>
      <c r="D875" s="1" t="s">
        <v>16</v>
      </c>
      <c r="E875" s="1">
        <v>166585.68180537413</v>
      </c>
      <c r="F875" s="1">
        <v>585307.73968663276</v>
      </c>
      <c r="G875" s="1">
        <v>943192.66241566639</v>
      </c>
      <c r="H875" s="1">
        <v>1106186.6173081258</v>
      </c>
      <c r="I875" s="1">
        <v>1044877.5784315594</v>
      </c>
    </row>
    <row r="876" spans="1:9" x14ac:dyDescent="0.15">
      <c r="A876" s="1">
        <v>38</v>
      </c>
      <c r="B876" s="1" t="s">
        <v>188</v>
      </c>
      <c r="C876" s="1">
        <v>22</v>
      </c>
      <c r="D876" s="1" t="s">
        <v>8</v>
      </c>
      <c r="E876" s="1">
        <v>27784.694748402704</v>
      </c>
      <c r="F876" s="1">
        <v>580217.39051655808</v>
      </c>
      <c r="G876" s="1">
        <v>1116720.1360211754</v>
      </c>
      <c r="H876" s="1">
        <v>1561922.758520565</v>
      </c>
      <c r="I876" s="1">
        <v>2185394.3799239658</v>
      </c>
    </row>
    <row r="877" spans="1:9" x14ac:dyDescent="0.15">
      <c r="A877" s="1">
        <v>38</v>
      </c>
      <c r="B877" s="1" t="s">
        <v>188</v>
      </c>
      <c r="C877" s="1">
        <v>23</v>
      </c>
      <c r="D877" s="1" t="s">
        <v>29</v>
      </c>
      <c r="E877" s="1">
        <v>293519.70515046676</v>
      </c>
      <c r="F877" s="1">
        <v>509536.10359617893</v>
      </c>
      <c r="G877" s="1">
        <v>835497.59842838487</v>
      </c>
      <c r="H877" s="1">
        <v>1292290.1809784563</v>
      </c>
      <c r="I877" s="1">
        <v>1272297.6665955486</v>
      </c>
    </row>
    <row r="878" spans="1:9" x14ac:dyDescent="0.15">
      <c r="A878" s="1">
        <v>39</v>
      </c>
      <c r="B878" s="1" t="s">
        <v>192</v>
      </c>
      <c r="C878" s="1">
        <v>1</v>
      </c>
      <c r="D878" s="1" t="s">
        <v>9</v>
      </c>
      <c r="E878" s="1">
        <v>607312.7449938755</v>
      </c>
      <c r="F878" s="1">
        <v>520240.46381347807</v>
      </c>
      <c r="G878" s="1">
        <v>585697.41260367818</v>
      </c>
      <c r="H878" s="1">
        <v>706575.37733147689</v>
      </c>
      <c r="I878" s="1">
        <v>689407.2949358403</v>
      </c>
    </row>
    <row r="879" spans="1:9" x14ac:dyDescent="0.15">
      <c r="A879" s="1">
        <v>39</v>
      </c>
      <c r="B879" s="1" t="s">
        <v>192</v>
      </c>
      <c r="C879" s="1">
        <v>2</v>
      </c>
      <c r="D879" s="1" t="s">
        <v>10</v>
      </c>
      <c r="E879" s="1">
        <v>40579.684187548795</v>
      </c>
      <c r="F879" s="1">
        <v>28191.421078907537</v>
      </c>
      <c r="G879" s="1">
        <v>22445.697410441746</v>
      </c>
      <c r="H879" s="1">
        <v>19955.394784652239</v>
      </c>
      <c r="I879" s="1">
        <v>17685.797173373667</v>
      </c>
    </row>
    <row r="880" spans="1:9" x14ac:dyDescent="0.15">
      <c r="A880" s="1">
        <v>39</v>
      </c>
      <c r="B880" s="1" t="s">
        <v>193</v>
      </c>
      <c r="C880" s="1">
        <v>3</v>
      </c>
      <c r="D880" s="1" t="s">
        <v>17</v>
      </c>
      <c r="E880" s="1">
        <v>9132.1806829857305</v>
      </c>
      <c r="F880" s="1">
        <v>18755.083238480111</v>
      </c>
      <c r="G880" s="1">
        <v>28347.348605226573</v>
      </c>
      <c r="H880" s="1">
        <v>52503.86406556335</v>
      </c>
      <c r="I880" s="1">
        <v>59551.055885905786</v>
      </c>
    </row>
    <row r="881" spans="1:9" x14ac:dyDescent="0.15">
      <c r="A881" s="1">
        <v>39</v>
      </c>
      <c r="B881" s="1" t="s">
        <v>193</v>
      </c>
      <c r="C881" s="1">
        <v>4</v>
      </c>
      <c r="D881" s="1" t="s">
        <v>18</v>
      </c>
      <c r="E881" s="1">
        <v>12805.152995857761</v>
      </c>
      <c r="F881" s="1">
        <v>18849.239530513951</v>
      </c>
      <c r="G881" s="1">
        <v>28323.740307649085</v>
      </c>
      <c r="H881" s="1">
        <v>26998.796033357405</v>
      </c>
      <c r="I881" s="1">
        <v>22461.325467262381</v>
      </c>
    </row>
    <row r="882" spans="1:9" x14ac:dyDescent="0.15">
      <c r="A882" s="1">
        <v>39</v>
      </c>
      <c r="B882" s="1" t="s">
        <v>193</v>
      </c>
      <c r="C882" s="1">
        <v>5</v>
      </c>
      <c r="D882" s="1" t="s">
        <v>19</v>
      </c>
      <c r="E882" s="1">
        <v>12062.638657125908</v>
      </c>
      <c r="F882" s="1">
        <v>15464.892742703954</v>
      </c>
      <c r="G882" s="1">
        <v>30897.131780120035</v>
      </c>
      <c r="H882" s="1">
        <v>47263.414644485012</v>
      </c>
      <c r="I882" s="1">
        <v>51482.595723367449</v>
      </c>
    </row>
    <row r="883" spans="1:9" x14ac:dyDescent="0.15">
      <c r="A883" s="1">
        <v>39</v>
      </c>
      <c r="B883" s="1" t="s">
        <v>193</v>
      </c>
      <c r="C883" s="1">
        <v>6</v>
      </c>
      <c r="D883" s="1" t="s">
        <v>3</v>
      </c>
      <c r="E883" s="1">
        <v>6488.1443692278854</v>
      </c>
      <c r="F883" s="1">
        <v>10725.101281157675</v>
      </c>
      <c r="G883" s="1">
        <v>11243.695330109655</v>
      </c>
      <c r="H883" s="1">
        <v>8635.2366537554499</v>
      </c>
      <c r="I883" s="1">
        <v>9867.7528701920455</v>
      </c>
    </row>
    <row r="884" spans="1:9" x14ac:dyDescent="0.15">
      <c r="A884" s="1">
        <v>39</v>
      </c>
      <c r="B884" s="1" t="s">
        <v>193</v>
      </c>
      <c r="C884" s="1">
        <v>7</v>
      </c>
      <c r="D884" s="1" t="s">
        <v>20</v>
      </c>
      <c r="E884" s="1">
        <v>123.84389760362299</v>
      </c>
      <c r="F884" s="1">
        <v>168.0407718973355</v>
      </c>
      <c r="G884" s="1">
        <v>86.030333291933147</v>
      </c>
      <c r="H884" s="1">
        <v>356.52890368633911</v>
      </c>
      <c r="I884" s="1">
        <v>184.43548119099412</v>
      </c>
    </row>
    <row r="885" spans="1:9" x14ac:dyDescent="0.15">
      <c r="A885" s="1">
        <v>39</v>
      </c>
      <c r="B885" s="1" t="s">
        <v>193</v>
      </c>
      <c r="C885" s="1">
        <v>8</v>
      </c>
      <c r="D885" s="1" t="s">
        <v>21</v>
      </c>
      <c r="E885" s="1">
        <v>42210.899295012758</v>
      </c>
      <c r="F885" s="1">
        <v>49093.826329330121</v>
      </c>
      <c r="G885" s="1">
        <v>50179.136610174377</v>
      </c>
      <c r="H885" s="1">
        <v>70033.526716302251</v>
      </c>
      <c r="I885" s="1">
        <v>93234.294261638948</v>
      </c>
    </row>
    <row r="886" spans="1:9" x14ac:dyDescent="0.15">
      <c r="A886" s="1">
        <v>39</v>
      </c>
      <c r="B886" s="1" t="s">
        <v>193</v>
      </c>
      <c r="C886" s="1">
        <v>9</v>
      </c>
      <c r="D886" s="1" t="s">
        <v>22</v>
      </c>
      <c r="E886" s="1">
        <v>6680.8130527235789</v>
      </c>
      <c r="F886" s="1">
        <v>12794.861433158809</v>
      </c>
      <c r="G886" s="1">
        <v>16494.147604190373</v>
      </c>
      <c r="H886" s="1">
        <v>16245.729452598143</v>
      </c>
      <c r="I886" s="1">
        <v>25777.189592038645</v>
      </c>
    </row>
    <row r="887" spans="1:9" x14ac:dyDescent="0.15">
      <c r="A887" s="1">
        <v>39</v>
      </c>
      <c r="B887" s="1" t="s">
        <v>193</v>
      </c>
      <c r="C887" s="1">
        <v>10</v>
      </c>
      <c r="D887" s="1" t="s">
        <v>23</v>
      </c>
      <c r="E887" s="1">
        <v>1742.8167312209916</v>
      </c>
      <c r="F887" s="1">
        <v>3906.3403216671941</v>
      </c>
      <c r="G887" s="1">
        <v>5464.8805436405019</v>
      </c>
      <c r="H887" s="1">
        <v>6083.1126062743433</v>
      </c>
      <c r="I887" s="1">
        <v>6804.0833084334945</v>
      </c>
    </row>
    <row r="888" spans="1:9" x14ac:dyDescent="0.15">
      <c r="A888" s="1">
        <v>39</v>
      </c>
      <c r="B888" s="1" t="s">
        <v>193</v>
      </c>
      <c r="C888" s="1">
        <v>11</v>
      </c>
      <c r="D888" s="1" t="s">
        <v>24</v>
      </c>
      <c r="E888" s="1">
        <v>26836.956070643377</v>
      </c>
      <c r="F888" s="1">
        <v>34097.587849936594</v>
      </c>
      <c r="G888" s="1">
        <v>52094.135876061555</v>
      </c>
      <c r="H888" s="1">
        <v>58213.639725408684</v>
      </c>
      <c r="I888" s="1">
        <v>104171.7910797673</v>
      </c>
    </row>
    <row r="889" spans="1:9" x14ac:dyDescent="0.15">
      <c r="A889" s="1">
        <v>39</v>
      </c>
      <c r="B889" s="1" t="s">
        <v>193</v>
      </c>
      <c r="C889" s="1">
        <v>12</v>
      </c>
      <c r="D889" s="1" t="s">
        <v>25</v>
      </c>
      <c r="E889" s="1">
        <v>543.94668499232182</v>
      </c>
      <c r="F889" s="1">
        <v>2498.5402189727338</v>
      </c>
      <c r="G889" s="1">
        <v>130207.82300553036</v>
      </c>
      <c r="H889" s="1">
        <v>122035.19421059321</v>
      </c>
      <c r="I889" s="1">
        <v>70026.837874135352</v>
      </c>
    </row>
    <row r="890" spans="1:9" x14ac:dyDescent="0.15">
      <c r="A890" s="1">
        <v>39</v>
      </c>
      <c r="B890" s="1" t="s">
        <v>193</v>
      </c>
      <c r="C890" s="1">
        <v>13</v>
      </c>
      <c r="D890" s="1" t="s">
        <v>26</v>
      </c>
      <c r="E890" s="1">
        <v>6060.7635182318463</v>
      </c>
      <c r="F890" s="1">
        <v>19412.981351574839</v>
      </c>
      <c r="G890" s="1">
        <v>15676.529277116902</v>
      </c>
      <c r="H890" s="1">
        <v>12510.289816113576</v>
      </c>
      <c r="I890" s="1">
        <v>15522.732107846403</v>
      </c>
    </row>
    <row r="891" spans="1:9" x14ac:dyDescent="0.15">
      <c r="A891" s="1">
        <v>39</v>
      </c>
      <c r="B891" s="1" t="s">
        <v>193</v>
      </c>
      <c r="C891" s="1">
        <v>14</v>
      </c>
      <c r="D891" s="1" t="s">
        <v>27</v>
      </c>
      <c r="E891" s="1">
        <v>9.2046535933082101</v>
      </c>
      <c r="F891" s="1">
        <v>277.27835158808301</v>
      </c>
      <c r="G891" s="1">
        <v>1820.6149499258427</v>
      </c>
      <c r="H891" s="1">
        <v>2854.1624430768024</v>
      </c>
      <c r="I891" s="1">
        <v>6307.1179842028732</v>
      </c>
    </row>
    <row r="892" spans="1:9" x14ac:dyDescent="0.15">
      <c r="A892" s="1">
        <v>39</v>
      </c>
      <c r="B892" s="1" t="s">
        <v>193</v>
      </c>
      <c r="C892" s="1">
        <v>15</v>
      </c>
      <c r="D892" s="1" t="s">
        <v>28</v>
      </c>
      <c r="E892" s="1">
        <v>31897.433428359036</v>
      </c>
      <c r="F892" s="1">
        <v>41553.917958968254</v>
      </c>
      <c r="G892" s="1">
        <v>61699.603283140314</v>
      </c>
      <c r="H892" s="1">
        <v>57056.881233614185</v>
      </c>
      <c r="I892" s="1">
        <v>49577.090696060746</v>
      </c>
    </row>
    <row r="893" spans="1:9" x14ac:dyDescent="0.15">
      <c r="A893" s="1">
        <v>39</v>
      </c>
      <c r="B893" s="1" t="s">
        <v>192</v>
      </c>
      <c r="C893" s="1">
        <v>16</v>
      </c>
      <c r="D893" s="1" t="s">
        <v>11</v>
      </c>
      <c r="E893" s="1">
        <v>64233.4198574779</v>
      </c>
      <c r="F893" s="1">
        <v>83784.307172774978</v>
      </c>
      <c r="G893" s="1">
        <v>123199.39790735516</v>
      </c>
      <c r="H893" s="1">
        <v>176797.06062500848</v>
      </c>
      <c r="I893" s="1">
        <v>143677.99038712369</v>
      </c>
    </row>
    <row r="894" spans="1:9" x14ac:dyDescent="0.15">
      <c r="A894" s="1">
        <v>39</v>
      </c>
      <c r="B894" s="1" t="s">
        <v>192</v>
      </c>
      <c r="C894" s="1">
        <v>17</v>
      </c>
      <c r="D894" s="1" t="s">
        <v>12</v>
      </c>
      <c r="E894" s="1">
        <v>152798.45042633239</v>
      </c>
      <c r="F894" s="1">
        <v>445303.25300765893</v>
      </c>
      <c r="G894" s="1">
        <v>557204.04961805674</v>
      </c>
      <c r="H894" s="1">
        <v>638273.76222837961</v>
      </c>
      <c r="I894" s="1">
        <v>603374.64545352885</v>
      </c>
    </row>
    <row r="895" spans="1:9" x14ac:dyDescent="0.15">
      <c r="A895" s="1">
        <v>39</v>
      </c>
      <c r="B895" s="1" t="s">
        <v>192</v>
      </c>
      <c r="C895" s="1">
        <v>18</v>
      </c>
      <c r="D895" s="1" t="s">
        <v>13</v>
      </c>
      <c r="E895" s="1">
        <v>55230.366986062603</v>
      </c>
      <c r="F895" s="1">
        <v>244353.57296756777</v>
      </c>
      <c r="G895" s="1">
        <v>235585.55424626035</v>
      </c>
      <c r="H895" s="1">
        <v>376324.52649795648</v>
      </c>
      <c r="I895" s="1">
        <v>285086.97416047967</v>
      </c>
    </row>
    <row r="896" spans="1:9" x14ac:dyDescent="0.15">
      <c r="A896" s="1">
        <v>39</v>
      </c>
      <c r="B896" s="1" t="s">
        <v>192</v>
      </c>
      <c r="C896" s="1">
        <v>19</v>
      </c>
      <c r="D896" s="1" t="s">
        <v>14</v>
      </c>
      <c r="E896" s="1">
        <v>20852.538804866083</v>
      </c>
      <c r="F896" s="1">
        <v>37791.470231447784</v>
      </c>
      <c r="G896" s="1">
        <v>48838.781851427957</v>
      </c>
      <c r="H896" s="1">
        <v>74852.383550106882</v>
      </c>
      <c r="I896" s="1">
        <v>82022.701181463126</v>
      </c>
    </row>
    <row r="897" spans="1:9" x14ac:dyDescent="0.15">
      <c r="A897" s="1">
        <v>39</v>
      </c>
      <c r="B897" s="1" t="s">
        <v>192</v>
      </c>
      <c r="C897" s="1">
        <v>20</v>
      </c>
      <c r="D897" s="1" t="s">
        <v>15</v>
      </c>
      <c r="E897" s="1">
        <v>16136.172385979655</v>
      </c>
      <c r="F897" s="1">
        <v>179608.72880644505</v>
      </c>
      <c r="G897" s="1">
        <v>445130.58236986975</v>
      </c>
      <c r="H897" s="1">
        <v>547799.3337308144</v>
      </c>
      <c r="I897" s="1">
        <v>507057.94948783179</v>
      </c>
    </row>
    <row r="898" spans="1:9" x14ac:dyDescent="0.15">
      <c r="A898" s="1">
        <v>39</v>
      </c>
      <c r="B898" s="1" t="s">
        <v>192</v>
      </c>
      <c r="C898" s="1">
        <v>21</v>
      </c>
      <c r="D898" s="1" t="s">
        <v>16</v>
      </c>
      <c r="E898" s="1">
        <v>49612.796731776703</v>
      </c>
      <c r="F898" s="1">
        <v>314662.02002836845</v>
      </c>
      <c r="G898" s="1">
        <v>463197.00641283428</v>
      </c>
      <c r="H898" s="1">
        <v>580212.43260571454</v>
      </c>
      <c r="I898" s="1">
        <v>555362.85667118069</v>
      </c>
    </row>
    <row r="899" spans="1:9" x14ac:dyDescent="0.15">
      <c r="A899" s="1">
        <v>39</v>
      </c>
      <c r="B899" s="1" t="s">
        <v>191</v>
      </c>
      <c r="C899" s="1">
        <v>22</v>
      </c>
      <c r="D899" s="1" t="s">
        <v>8</v>
      </c>
      <c r="E899" s="1">
        <v>21241.931392155049</v>
      </c>
      <c r="F899" s="1">
        <v>329642.55754677154</v>
      </c>
      <c r="G899" s="1">
        <v>652338.43820323795</v>
      </c>
      <c r="H899" s="1">
        <v>1534216.3937718868</v>
      </c>
      <c r="I899" s="1">
        <v>1379992.0695476213</v>
      </c>
    </row>
    <row r="900" spans="1:9" x14ac:dyDescent="0.15">
      <c r="A900" s="1">
        <v>39</v>
      </c>
      <c r="B900" s="1" t="s">
        <v>191</v>
      </c>
      <c r="C900" s="1">
        <v>23</v>
      </c>
      <c r="D900" s="1" t="s">
        <v>29</v>
      </c>
      <c r="E900" s="1">
        <v>221344.91096919225</v>
      </c>
      <c r="F900" s="1">
        <v>350485.35771813255</v>
      </c>
      <c r="G900" s="1">
        <v>504364.91884643957</v>
      </c>
      <c r="H900" s="1">
        <v>884607.1527496425</v>
      </c>
      <c r="I900" s="1">
        <v>907398.66866029194</v>
      </c>
    </row>
    <row r="901" spans="1:9" x14ac:dyDescent="0.15">
      <c r="A901" s="1">
        <v>40</v>
      </c>
      <c r="B901" s="1" t="s">
        <v>195</v>
      </c>
      <c r="C901" s="1">
        <v>1</v>
      </c>
      <c r="D901" s="1" t="s">
        <v>9</v>
      </c>
      <c r="E901" s="1">
        <v>745357.46956849087</v>
      </c>
      <c r="F901" s="1">
        <v>1211551.2729227901</v>
      </c>
      <c r="G901" s="1">
        <v>1937553.4167553228</v>
      </c>
      <c r="H901" s="1">
        <v>2490201.9457553923</v>
      </c>
      <c r="I901" s="1">
        <v>2457296.5619358486</v>
      </c>
    </row>
    <row r="902" spans="1:9" x14ac:dyDescent="0.15">
      <c r="A902" s="1">
        <v>40</v>
      </c>
      <c r="B902" s="1" t="s">
        <v>195</v>
      </c>
      <c r="C902" s="1">
        <v>2</v>
      </c>
      <c r="D902" s="1" t="s">
        <v>10</v>
      </c>
      <c r="E902" s="1">
        <v>137643.09369316936</v>
      </c>
      <c r="F902" s="1">
        <v>167199.23487822508</v>
      </c>
      <c r="G902" s="1">
        <v>175698.18025433231</v>
      </c>
      <c r="H902" s="1">
        <v>142612.70310945724</v>
      </c>
      <c r="I902" s="1">
        <v>97121.518503037456</v>
      </c>
    </row>
    <row r="903" spans="1:9" x14ac:dyDescent="0.15">
      <c r="A903" s="1">
        <v>40</v>
      </c>
      <c r="B903" s="1" t="s">
        <v>196</v>
      </c>
      <c r="C903" s="1">
        <v>3</v>
      </c>
      <c r="D903" s="1" t="s">
        <v>17</v>
      </c>
      <c r="E903" s="1">
        <v>148669.620877562</v>
      </c>
      <c r="F903" s="1">
        <v>262348.99810963206</v>
      </c>
      <c r="G903" s="1">
        <v>489909.64480037364</v>
      </c>
      <c r="H903" s="1">
        <v>640158.17696283385</v>
      </c>
      <c r="I903" s="1">
        <v>625036.28004234575</v>
      </c>
    </row>
    <row r="904" spans="1:9" x14ac:dyDescent="0.15">
      <c r="A904" s="1">
        <v>40</v>
      </c>
      <c r="B904" s="1" t="s">
        <v>196</v>
      </c>
      <c r="C904" s="1">
        <v>4</v>
      </c>
      <c r="D904" s="1" t="s">
        <v>18</v>
      </c>
      <c r="E904" s="1">
        <v>17252.899684105312</v>
      </c>
      <c r="F904" s="1">
        <v>48180.885832640801</v>
      </c>
      <c r="G904" s="1">
        <v>73696.109010294851</v>
      </c>
      <c r="H904" s="1">
        <v>77356.362353355114</v>
      </c>
      <c r="I904" s="1">
        <v>68869.591823496608</v>
      </c>
    </row>
    <row r="905" spans="1:9" x14ac:dyDescent="0.15">
      <c r="A905" s="1">
        <v>40</v>
      </c>
      <c r="B905" s="1" t="s">
        <v>196</v>
      </c>
      <c r="C905" s="1">
        <v>5</v>
      </c>
      <c r="D905" s="1" t="s">
        <v>19</v>
      </c>
      <c r="E905" s="1">
        <v>34097.162756824997</v>
      </c>
      <c r="F905" s="1">
        <v>43553.281723841399</v>
      </c>
      <c r="G905" s="1">
        <v>44231.424041320075</v>
      </c>
      <c r="H905" s="1">
        <v>50855.401750902063</v>
      </c>
      <c r="I905" s="1">
        <v>49853.192445595007</v>
      </c>
    </row>
    <row r="906" spans="1:9" x14ac:dyDescent="0.15">
      <c r="A906" s="1">
        <v>40</v>
      </c>
      <c r="B906" s="1" t="s">
        <v>196</v>
      </c>
      <c r="C906" s="1">
        <v>6</v>
      </c>
      <c r="D906" s="1" t="s">
        <v>3</v>
      </c>
      <c r="E906" s="1">
        <v>430730.73087588104</v>
      </c>
      <c r="F906" s="1">
        <v>501635.47216504178</v>
      </c>
      <c r="G906" s="1">
        <v>547519.58935073239</v>
      </c>
      <c r="H906" s="1">
        <v>607331.39813309035</v>
      </c>
      <c r="I906" s="1">
        <v>749285.36722277279</v>
      </c>
    </row>
    <row r="907" spans="1:9" x14ac:dyDescent="0.15">
      <c r="A907" s="1">
        <v>40</v>
      </c>
      <c r="B907" s="1" t="s">
        <v>196</v>
      </c>
      <c r="C907" s="1">
        <v>7</v>
      </c>
      <c r="D907" s="1" t="s">
        <v>20</v>
      </c>
      <c r="E907" s="1">
        <v>39577.440871194369</v>
      </c>
      <c r="F907" s="1">
        <v>141001.06780207084</v>
      </c>
      <c r="G907" s="1">
        <v>104333.03928638046</v>
      </c>
      <c r="H907" s="1">
        <v>90216.182728830914</v>
      </c>
      <c r="I907" s="1">
        <v>259876.86872255837</v>
      </c>
    </row>
    <row r="908" spans="1:9" x14ac:dyDescent="0.15">
      <c r="A908" s="1">
        <v>40</v>
      </c>
      <c r="B908" s="1" t="s">
        <v>196</v>
      </c>
      <c r="C908" s="1">
        <v>8</v>
      </c>
      <c r="D908" s="1" t="s">
        <v>21</v>
      </c>
      <c r="E908" s="1">
        <v>361448.36622940726</v>
      </c>
      <c r="F908" s="1">
        <v>357465.37242481956</v>
      </c>
      <c r="G908" s="1">
        <v>313856.62651654641</v>
      </c>
      <c r="H908" s="1">
        <v>265346.0175234286</v>
      </c>
      <c r="I908" s="1">
        <v>289758.55579073878</v>
      </c>
    </row>
    <row r="909" spans="1:9" x14ac:dyDescent="0.15">
      <c r="A909" s="1">
        <v>40</v>
      </c>
      <c r="B909" s="1" t="s">
        <v>196</v>
      </c>
      <c r="C909" s="1">
        <v>9</v>
      </c>
      <c r="D909" s="1" t="s">
        <v>22</v>
      </c>
      <c r="E909" s="1">
        <v>1468915.373712996</v>
      </c>
      <c r="F909" s="1">
        <v>1863550.4776176899</v>
      </c>
      <c r="G909" s="1">
        <v>1623719.2900126802</v>
      </c>
      <c r="H909" s="1">
        <v>1317856.2371994462</v>
      </c>
      <c r="I909" s="1">
        <v>1455775.0391022414</v>
      </c>
    </row>
    <row r="910" spans="1:9" x14ac:dyDescent="0.15">
      <c r="A910" s="1">
        <v>40</v>
      </c>
      <c r="B910" s="1" t="s">
        <v>196</v>
      </c>
      <c r="C910" s="1">
        <v>10</v>
      </c>
      <c r="D910" s="1" t="s">
        <v>23</v>
      </c>
      <c r="E910" s="1">
        <v>155464.06332619154</v>
      </c>
      <c r="F910" s="1">
        <v>134798.05459606071</v>
      </c>
      <c r="G910" s="1">
        <v>142688.81845656483</v>
      </c>
      <c r="H910" s="1">
        <v>205811.14377317776</v>
      </c>
      <c r="I910" s="1">
        <v>178234.33268369696</v>
      </c>
    </row>
    <row r="911" spans="1:9" x14ac:dyDescent="0.15">
      <c r="A911" s="1">
        <v>40</v>
      </c>
      <c r="B911" s="1" t="s">
        <v>196</v>
      </c>
      <c r="C911" s="1">
        <v>11</v>
      </c>
      <c r="D911" s="1" t="s">
        <v>24</v>
      </c>
      <c r="E911" s="1">
        <v>98548.627038443796</v>
      </c>
      <c r="F911" s="1">
        <v>174380.77270345853</v>
      </c>
      <c r="G911" s="1">
        <v>270751.1636474065</v>
      </c>
      <c r="H911" s="1">
        <v>309466.27783292904</v>
      </c>
      <c r="I911" s="1">
        <v>353192.57002042263</v>
      </c>
    </row>
    <row r="912" spans="1:9" x14ac:dyDescent="0.15">
      <c r="A912" s="1">
        <v>40</v>
      </c>
      <c r="B912" s="1" t="s">
        <v>196</v>
      </c>
      <c r="C912" s="1">
        <v>12</v>
      </c>
      <c r="D912" s="1" t="s">
        <v>25</v>
      </c>
      <c r="E912" s="1">
        <v>82649.073897118971</v>
      </c>
      <c r="F912" s="1">
        <v>95470.66539347943</v>
      </c>
      <c r="G912" s="1">
        <v>399415.94245378475</v>
      </c>
      <c r="H912" s="1">
        <v>678422.82684568025</v>
      </c>
      <c r="I912" s="1">
        <v>699410.24334920454</v>
      </c>
    </row>
    <row r="913" spans="1:9" x14ac:dyDescent="0.15">
      <c r="A913" s="1">
        <v>40</v>
      </c>
      <c r="B913" s="1" t="s">
        <v>196</v>
      </c>
      <c r="C913" s="1">
        <v>13</v>
      </c>
      <c r="D913" s="1" t="s">
        <v>26</v>
      </c>
      <c r="E913" s="1">
        <v>7522.785778121879</v>
      </c>
      <c r="F913" s="1">
        <v>190342.78969465531</v>
      </c>
      <c r="G913" s="1">
        <v>290533.0347615002</v>
      </c>
      <c r="H913" s="1">
        <v>682865.60307275865</v>
      </c>
      <c r="I913" s="1">
        <v>1084567.0688850125</v>
      </c>
    </row>
    <row r="914" spans="1:9" x14ac:dyDescent="0.15">
      <c r="A914" s="1">
        <v>40</v>
      </c>
      <c r="B914" s="1" t="s">
        <v>196</v>
      </c>
      <c r="C914" s="1">
        <v>14</v>
      </c>
      <c r="D914" s="1" t="s">
        <v>27</v>
      </c>
      <c r="E914" s="1">
        <v>106.75145680016898</v>
      </c>
      <c r="F914" s="1">
        <v>1607.9689131465211</v>
      </c>
      <c r="G914" s="1">
        <v>3088.9633232969554</v>
      </c>
      <c r="H914" s="1">
        <v>16968.469390225258</v>
      </c>
      <c r="I914" s="1">
        <v>18778.850972408491</v>
      </c>
    </row>
    <row r="915" spans="1:9" x14ac:dyDescent="0.15">
      <c r="A915" s="1">
        <v>40</v>
      </c>
      <c r="B915" s="1" t="s">
        <v>196</v>
      </c>
      <c r="C915" s="1">
        <v>15</v>
      </c>
      <c r="D915" s="1" t="s">
        <v>28</v>
      </c>
      <c r="E915" s="1">
        <v>103004.55143461254</v>
      </c>
      <c r="F915" s="1">
        <v>317517.3835908926</v>
      </c>
      <c r="G915" s="1">
        <v>573966.47180281731</v>
      </c>
      <c r="H915" s="1">
        <v>674995.31339121796</v>
      </c>
      <c r="I915" s="1">
        <v>714428.58186316339</v>
      </c>
    </row>
    <row r="916" spans="1:9" x14ac:dyDescent="0.15">
      <c r="A916" s="1">
        <v>40</v>
      </c>
      <c r="B916" s="1" t="s">
        <v>195</v>
      </c>
      <c r="C916" s="1">
        <v>16</v>
      </c>
      <c r="D916" s="1" t="s">
        <v>11</v>
      </c>
      <c r="E916" s="1">
        <v>401534.46344503888</v>
      </c>
      <c r="F916" s="1">
        <v>503368.15705622983</v>
      </c>
      <c r="G916" s="1">
        <v>671850.28864448809</v>
      </c>
      <c r="H916" s="1">
        <v>843620.95667753939</v>
      </c>
      <c r="I916" s="1">
        <v>749984.00192856987</v>
      </c>
    </row>
    <row r="917" spans="1:9" x14ac:dyDescent="0.15">
      <c r="A917" s="1">
        <v>40</v>
      </c>
      <c r="B917" s="1" t="s">
        <v>195</v>
      </c>
      <c r="C917" s="1">
        <v>17</v>
      </c>
      <c r="D917" s="1" t="s">
        <v>12</v>
      </c>
      <c r="E917" s="1">
        <v>691154.29733486753</v>
      </c>
      <c r="F917" s="1">
        <v>2177085.1634665551</v>
      </c>
      <c r="G917" s="1">
        <v>2928472.4746240443</v>
      </c>
      <c r="H917" s="1">
        <v>3659641.5109815584</v>
      </c>
      <c r="I917" s="1">
        <v>3763982.7500822796</v>
      </c>
    </row>
    <row r="918" spans="1:9" x14ac:dyDescent="0.15">
      <c r="A918" s="1">
        <v>40</v>
      </c>
      <c r="B918" s="1" t="s">
        <v>195</v>
      </c>
      <c r="C918" s="1">
        <v>18</v>
      </c>
      <c r="D918" s="1" t="s">
        <v>13</v>
      </c>
      <c r="E918" s="1">
        <v>364269.09002650803</v>
      </c>
      <c r="F918" s="1">
        <v>1274283.3956856378</v>
      </c>
      <c r="G918" s="1">
        <v>1591133.658963962</v>
      </c>
      <c r="H918" s="1">
        <v>1981110.1683070292</v>
      </c>
      <c r="I918" s="1">
        <v>1794622.2645027696</v>
      </c>
    </row>
    <row r="919" spans="1:9" x14ac:dyDescent="0.15">
      <c r="A919" s="1">
        <v>40</v>
      </c>
      <c r="B919" s="1" t="s">
        <v>195</v>
      </c>
      <c r="C919" s="1">
        <v>19</v>
      </c>
      <c r="D919" s="1" t="s">
        <v>14</v>
      </c>
      <c r="E919" s="1">
        <v>223620.72212444028</v>
      </c>
      <c r="F919" s="1">
        <v>310892.38580482191</v>
      </c>
      <c r="G919" s="1">
        <v>419454.6165077606</v>
      </c>
      <c r="H919" s="1">
        <v>705246.10150530748</v>
      </c>
      <c r="I919" s="1">
        <v>804800.11635293497</v>
      </c>
    </row>
    <row r="920" spans="1:9" x14ac:dyDescent="0.15">
      <c r="A920" s="1">
        <v>40</v>
      </c>
      <c r="B920" s="1" t="s">
        <v>195</v>
      </c>
      <c r="C920" s="1">
        <v>20</v>
      </c>
      <c r="D920" s="1" t="s">
        <v>15</v>
      </c>
      <c r="E920" s="1">
        <v>304095.9312989809</v>
      </c>
      <c r="F920" s="1">
        <v>1687903.6764022799</v>
      </c>
      <c r="G920" s="1">
        <v>3559235.3931695437</v>
      </c>
      <c r="H920" s="1">
        <v>4356557.798616495</v>
      </c>
      <c r="I920" s="1">
        <v>4815959.6407608958</v>
      </c>
    </row>
    <row r="921" spans="1:9" x14ac:dyDescent="0.15">
      <c r="A921" s="1">
        <v>40</v>
      </c>
      <c r="B921" s="1" t="s">
        <v>195</v>
      </c>
      <c r="C921" s="1">
        <v>21</v>
      </c>
      <c r="D921" s="1" t="s">
        <v>16</v>
      </c>
      <c r="E921" s="1">
        <v>1045847.8414091053</v>
      </c>
      <c r="F921" s="1">
        <v>2495429.7179433554</v>
      </c>
      <c r="G921" s="1">
        <v>3178642.340698726</v>
      </c>
      <c r="H921" s="1">
        <v>5318769.5932622319</v>
      </c>
      <c r="I921" s="1">
        <v>6144672.123310362</v>
      </c>
    </row>
    <row r="922" spans="1:9" x14ac:dyDescent="0.15">
      <c r="A922" s="1">
        <v>40</v>
      </c>
      <c r="B922" s="1" t="s">
        <v>194</v>
      </c>
      <c r="C922" s="1">
        <v>22</v>
      </c>
      <c r="D922" s="1" t="s">
        <v>8</v>
      </c>
      <c r="E922" s="1">
        <v>615863.35894603562</v>
      </c>
      <c r="F922" s="1">
        <v>1605354.6256942172</v>
      </c>
      <c r="G922" s="1">
        <v>3706155.9295311412</v>
      </c>
      <c r="H922" s="1">
        <v>7258504.6319935396</v>
      </c>
      <c r="I922" s="1">
        <v>7774466.9606225323</v>
      </c>
    </row>
    <row r="923" spans="1:9" x14ac:dyDescent="0.15">
      <c r="A923" s="1">
        <v>40</v>
      </c>
      <c r="B923" s="1" t="s">
        <v>194</v>
      </c>
      <c r="C923" s="1">
        <v>23</v>
      </c>
      <c r="D923" s="1" t="s">
        <v>29</v>
      </c>
      <c r="E923" s="1">
        <v>790737.28483737272</v>
      </c>
      <c r="F923" s="1">
        <v>1596684.3065085544</v>
      </c>
      <c r="G923" s="1">
        <v>2442912.4755963143</v>
      </c>
      <c r="H923" s="1">
        <v>4122272.0678912043</v>
      </c>
      <c r="I923" s="1">
        <v>4572030.8453718973</v>
      </c>
    </row>
    <row r="924" spans="1:9" x14ac:dyDescent="0.15">
      <c r="A924" s="1">
        <v>41</v>
      </c>
      <c r="B924" s="1" t="s">
        <v>198</v>
      </c>
      <c r="C924" s="1">
        <v>1</v>
      </c>
      <c r="D924" s="1" t="s">
        <v>9</v>
      </c>
      <c r="E924" s="1">
        <v>397682.03183720767</v>
      </c>
      <c r="F924" s="1">
        <v>419978.32184696815</v>
      </c>
      <c r="G924" s="1">
        <v>589078.85986840085</v>
      </c>
      <c r="H924" s="1">
        <v>704742.88196300261</v>
      </c>
      <c r="I924" s="1">
        <v>876420.35750192381</v>
      </c>
    </row>
    <row r="925" spans="1:9" x14ac:dyDescent="0.15">
      <c r="A925" s="1">
        <v>41</v>
      </c>
      <c r="B925" s="1" t="s">
        <v>198</v>
      </c>
      <c r="C925" s="1">
        <v>2</v>
      </c>
      <c r="D925" s="1" t="s">
        <v>10</v>
      </c>
      <c r="E925" s="1">
        <v>9772.8381383388623</v>
      </c>
      <c r="F925" s="1">
        <v>8494.5694786797794</v>
      </c>
      <c r="G925" s="1">
        <v>10332.677044586235</v>
      </c>
      <c r="H925" s="1">
        <v>9940.336814197799</v>
      </c>
      <c r="I925" s="1">
        <v>8654.3063191688725</v>
      </c>
    </row>
    <row r="926" spans="1:9" x14ac:dyDescent="0.15">
      <c r="A926" s="1">
        <v>41</v>
      </c>
      <c r="B926" s="1" t="s">
        <v>199</v>
      </c>
      <c r="C926" s="1">
        <v>3</v>
      </c>
      <c r="D926" s="1" t="s">
        <v>17</v>
      </c>
      <c r="E926" s="1">
        <v>61740.333365442195</v>
      </c>
      <c r="F926" s="1">
        <v>95806.091622240216</v>
      </c>
      <c r="G926" s="1">
        <v>182301.99097500136</v>
      </c>
      <c r="H926" s="1">
        <v>263848.25102081703</v>
      </c>
      <c r="I926" s="1">
        <v>244590.3564767885</v>
      </c>
    </row>
    <row r="927" spans="1:9" x14ac:dyDescent="0.15">
      <c r="A927" s="1">
        <v>41</v>
      </c>
      <c r="B927" s="1" t="s">
        <v>199</v>
      </c>
      <c r="C927" s="1">
        <v>4</v>
      </c>
      <c r="D927" s="1" t="s">
        <v>18</v>
      </c>
      <c r="E927" s="1">
        <v>6437.6653510686047</v>
      </c>
      <c r="F927" s="1">
        <v>19460.066586662771</v>
      </c>
      <c r="G927" s="1">
        <v>33028.002079459417</v>
      </c>
      <c r="H927" s="1">
        <v>38471.885457386103</v>
      </c>
      <c r="I927" s="1">
        <v>26104.039904489269</v>
      </c>
    </row>
    <row r="928" spans="1:9" x14ac:dyDescent="0.15">
      <c r="A928" s="1">
        <v>41</v>
      </c>
      <c r="B928" s="1" t="s">
        <v>199</v>
      </c>
      <c r="C928" s="1">
        <v>5</v>
      </c>
      <c r="D928" s="1" t="s">
        <v>19</v>
      </c>
      <c r="E928" s="1">
        <v>14133.219486060532</v>
      </c>
      <c r="F928" s="1">
        <v>21018.262985931109</v>
      </c>
      <c r="G928" s="1">
        <v>23778.634154999148</v>
      </c>
      <c r="H928" s="1">
        <v>44957.746256602593</v>
      </c>
      <c r="I928" s="1">
        <v>44870.609050661842</v>
      </c>
    </row>
    <row r="929" spans="1:9" x14ac:dyDescent="0.15">
      <c r="A929" s="1">
        <v>41</v>
      </c>
      <c r="B929" s="1" t="s">
        <v>199</v>
      </c>
      <c r="C929" s="1">
        <v>6</v>
      </c>
      <c r="D929" s="1" t="s">
        <v>3</v>
      </c>
      <c r="E929" s="1">
        <v>9696.8686143481809</v>
      </c>
      <c r="F929" s="1">
        <v>19200.660404220776</v>
      </c>
      <c r="G929" s="1">
        <v>31500.786741955966</v>
      </c>
      <c r="H929" s="1">
        <v>48362.62850189786</v>
      </c>
      <c r="I929" s="1">
        <v>84757.743647044699</v>
      </c>
    </row>
    <row r="930" spans="1:9" x14ac:dyDescent="0.15">
      <c r="A930" s="1">
        <v>41</v>
      </c>
      <c r="B930" s="1" t="s">
        <v>199</v>
      </c>
      <c r="C930" s="1">
        <v>7</v>
      </c>
      <c r="D930" s="1" t="s">
        <v>20</v>
      </c>
      <c r="E930" s="1">
        <v>10606.616379209045</v>
      </c>
      <c r="F930" s="1">
        <v>5255.4364693932612</v>
      </c>
      <c r="G930" s="1">
        <v>2829.1689414984021</v>
      </c>
      <c r="H930" s="1">
        <v>1833.4161981178963</v>
      </c>
      <c r="I930" s="1">
        <v>948.44203436792429</v>
      </c>
    </row>
    <row r="931" spans="1:9" x14ac:dyDescent="0.15">
      <c r="A931" s="1">
        <v>41</v>
      </c>
      <c r="B931" s="1" t="s">
        <v>199</v>
      </c>
      <c r="C931" s="1">
        <v>8</v>
      </c>
      <c r="D931" s="1" t="s">
        <v>21</v>
      </c>
      <c r="E931" s="1">
        <v>31453.412097239845</v>
      </c>
      <c r="F931" s="1">
        <v>35062.169071663884</v>
      </c>
      <c r="G931" s="1">
        <v>42415.187456253967</v>
      </c>
      <c r="H931" s="1">
        <v>34496.66570095731</v>
      </c>
      <c r="I931" s="1">
        <v>24370.080554295389</v>
      </c>
    </row>
    <row r="932" spans="1:9" x14ac:dyDescent="0.15">
      <c r="A932" s="1">
        <v>41</v>
      </c>
      <c r="B932" s="1" t="s">
        <v>199</v>
      </c>
      <c r="C932" s="1">
        <v>9</v>
      </c>
      <c r="D932" s="1" t="s">
        <v>22</v>
      </c>
      <c r="E932" s="1">
        <v>5987.7413864985892</v>
      </c>
      <c r="F932" s="1">
        <v>16747.913952055889</v>
      </c>
      <c r="G932" s="1">
        <v>56382.88595595691</v>
      </c>
      <c r="H932" s="1">
        <v>52294.413858518499</v>
      </c>
      <c r="I932" s="1">
        <v>105211.40018587613</v>
      </c>
    </row>
    <row r="933" spans="1:9" x14ac:dyDescent="0.15">
      <c r="A933" s="1">
        <v>41</v>
      </c>
      <c r="B933" s="1" t="s">
        <v>199</v>
      </c>
      <c r="C933" s="1">
        <v>10</v>
      </c>
      <c r="D933" s="1" t="s">
        <v>23</v>
      </c>
      <c r="E933" s="1">
        <v>10668.481322116082</v>
      </c>
      <c r="F933" s="1">
        <v>26393.41241156065</v>
      </c>
      <c r="G933" s="1">
        <v>51918.987869890399</v>
      </c>
      <c r="H933" s="1">
        <v>69440.645112017562</v>
      </c>
      <c r="I933" s="1">
        <v>78062.484222337895</v>
      </c>
    </row>
    <row r="934" spans="1:9" x14ac:dyDescent="0.15">
      <c r="A934" s="1">
        <v>41</v>
      </c>
      <c r="B934" s="1" t="s">
        <v>199</v>
      </c>
      <c r="C934" s="1">
        <v>11</v>
      </c>
      <c r="D934" s="1" t="s">
        <v>24</v>
      </c>
      <c r="E934" s="1">
        <v>11019.793826168499</v>
      </c>
      <c r="F934" s="1">
        <v>20195.043379074788</v>
      </c>
      <c r="G934" s="1">
        <v>45092.128387470068</v>
      </c>
      <c r="H934" s="1">
        <v>89195.807811593026</v>
      </c>
      <c r="I934" s="1">
        <v>97869.78538432956</v>
      </c>
    </row>
    <row r="935" spans="1:9" x14ac:dyDescent="0.15">
      <c r="A935" s="1">
        <v>41</v>
      </c>
      <c r="B935" s="1" t="s">
        <v>199</v>
      </c>
      <c r="C935" s="1">
        <v>12</v>
      </c>
      <c r="D935" s="1" t="s">
        <v>25</v>
      </c>
      <c r="E935" s="1">
        <v>19309.56762838937</v>
      </c>
      <c r="F935" s="1">
        <v>34347.242646598701</v>
      </c>
      <c r="G935" s="1">
        <v>100713.81156483218</v>
      </c>
      <c r="H935" s="1">
        <v>215964.56664061325</v>
      </c>
      <c r="I935" s="1">
        <v>606200.68830484722</v>
      </c>
    </row>
    <row r="936" spans="1:9" x14ac:dyDescent="0.15">
      <c r="A936" s="1">
        <v>41</v>
      </c>
      <c r="B936" s="1" t="s">
        <v>199</v>
      </c>
      <c r="C936" s="1">
        <v>13</v>
      </c>
      <c r="D936" s="1" t="s">
        <v>26</v>
      </c>
      <c r="E936" s="1">
        <v>1346.6415424215313</v>
      </c>
      <c r="F936" s="1">
        <v>18806.699447891006</v>
      </c>
      <c r="G936" s="1">
        <v>20604.830652993292</v>
      </c>
      <c r="H936" s="1">
        <v>46889.162866604849</v>
      </c>
      <c r="I936" s="1">
        <v>88471.445987344312</v>
      </c>
    </row>
    <row r="937" spans="1:9" x14ac:dyDescent="0.15">
      <c r="A937" s="1">
        <v>41</v>
      </c>
      <c r="B937" s="1" t="s">
        <v>199</v>
      </c>
      <c r="C937" s="1">
        <v>14</v>
      </c>
      <c r="D937" s="1" t="s">
        <v>27</v>
      </c>
      <c r="E937" s="1">
        <v>4.9151447281239893</v>
      </c>
      <c r="F937" s="1">
        <v>91.755399344083074</v>
      </c>
      <c r="G937" s="1">
        <v>67.063767104892833</v>
      </c>
      <c r="H937" s="1">
        <v>1442.78685821459</v>
      </c>
      <c r="I937" s="1">
        <v>1170.0869827029269</v>
      </c>
    </row>
    <row r="938" spans="1:9" x14ac:dyDescent="0.15">
      <c r="A938" s="1">
        <v>41</v>
      </c>
      <c r="B938" s="1" t="s">
        <v>199</v>
      </c>
      <c r="C938" s="1">
        <v>15</v>
      </c>
      <c r="D938" s="1" t="s">
        <v>28</v>
      </c>
      <c r="E938" s="1">
        <v>21254.92134306252</v>
      </c>
      <c r="F938" s="1">
        <v>61944.285854873655</v>
      </c>
      <c r="G938" s="1">
        <v>112640.02666698059</v>
      </c>
      <c r="H938" s="1">
        <v>159536.38623227747</v>
      </c>
      <c r="I938" s="1">
        <v>183287.46075510097</v>
      </c>
    </row>
    <row r="939" spans="1:9" x14ac:dyDescent="0.15">
      <c r="A939" s="1">
        <v>41</v>
      </c>
      <c r="B939" s="1" t="s">
        <v>198</v>
      </c>
      <c r="C939" s="1">
        <v>16</v>
      </c>
      <c r="D939" s="1" t="s">
        <v>11</v>
      </c>
      <c r="E939" s="1">
        <v>79544.797242953413</v>
      </c>
      <c r="F939" s="1">
        <v>105304.83357199133</v>
      </c>
      <c r="G939" s="1">
        <v>150420.81937199555</v>
      </c>
      <c r="H939" s="1">
        <v>206847.08262974827</v>
      </c>
      <c r="I939" s="1">
        <v>174615.84910050544</v>
      </c>
    </row>
    <row r="940" spans="1:9" x14ac:dyDescent="0.15">
      <c r="A940" s="1">
        <v>41</v>
      </c>
      <c r="B940" s="1" t="s">
        <v>198</v>
      </c>
      <c r="C940" s="1">
        <v>17</v>
      </c>
      <c r="D940" s="1" t="s">
        <v>12</v>
      </c>
      <c r="E940" s="1">
        <v>186179.89108210491</v>
      </c>
      <c r="F940" s="1">
        <v>625182.57264503802</v>
      </c>
      <c r="G940" s="1">
        <v>966586.39863386785</v>
      </c>
      <c r="H940" s="1">
        <v>1379824.0910825669</v>
      </c>
      <c r="I940" s="1">
        <v>1153674.1994597435</v>
      </c>
    </row>
    <row r="941" spans="1:9" x14ac:dyDescent="0.15">
      <c r="A941" s="1">
        <v>41</v>
      </c>
      <c r="B941" s="1" t="s">
        <v>198</v>
      </c>
      <c r="C941" s="1">
        <v>18</v>
      </c>
      <c r="D941" s="1" t="s">
        <v>13</v>
      </c>
      <c r="E941" s="1">
        <v>46992.051185229451</v>
      </c>
      <c r="F941" s="1">
        <v>210273.04097191026</v>
      </c>
      <c r="G941" s="1">
        <v>234298.99092597121</v>
      </c>
      <c r="H941" s="1">
        <v>363778.50822962716</v>
      </c>
      <c r="I941" s="1">
        <v>312749.96670291375</v>
      </c>
    </row>
    <row r="942" spans="1:9" x14ac:dyDescent="0.15">
      <c r="A942" s="1">
        <v>41</v>
      </c>
      <c r="B942" s="1" t="s">
        <v>198</v>
      </c>
      <c r="C942" s="1">
        <v>19</v>
      </c>
      <c r="D942" s="1" t="s">
        <v>14</v>
      </c>
      <c r="E942" s="1">
        <v>38165.055960552359</v>
      </c>
      <c r="F942" s="1">
        <v>78868.979047502638</v>
      </c>
      <c r="G942" s="1">
        <v>82207.999466629844</v>
      </c>
      <c r="H942" s="1">
        <v>158414.3451171575</v>
      </c>
      <c r="I942" s="1">
        <v>198254.12856642855</v>
      </c>
    </row>
    <row r="943" spans="1:9" x14ac:dyDescent="0.15">
      <c r="A943" s="1">
        <v>41</v>
      </c>
      <c r="B943" s="1" t="s">
        <v>198</v>
      </c>
      <c r="C943" s="1">
        <v>20</v>
      </c>
      <c r="D943" s="1" t="s">
        <v>15</v>
      </c>
      <c r="E943" s="1">
        <v>7414.0916255321054</v>
      </c>
      <c r="F943" s="1">
        <v>129591.44451340129</v>
      </c>
      <c r="G943" s="1">
        <v>306723.0050714931</v>
      </c>
      <c r="H943" s="1">
        <v>439930.86009886983</v>
      </c>
      <c r="I943" s="1">
        <v>467614.6699836324</v>
      </c>
    </row>
    <row r="944" spans="1:9" x14ac:dyDescent="0.15">
      <c r="A944" s="1">
        <v>41</v>
      </c>
      <c r="B944" s="1" t="s">
        <v>198</v>
      </c>
      <c r="C944" s="1">
        <v>21</v>
      </c>
      <c r="D944" s="1" t="s">
        <v>16</v>
      </c>
      <c r="E944" s="1">
        <v>49291.021051927375</v>
      </c>
      <c r="F944" s="1">
        <v>373506.58941076125</v>
      </c>
      <c r="G944" s="1">
        <v>768796.04579276463</v>
      </c>
      <c r="H944" s="1">
        <v>1665690.0571830214</v>
      </c>
      <c r="I944" s="1">
        <v>1646357.4146347032</v>
      </c>
    </row>
    <row r="945" spans="1:9" x14ac:dyDescent="0.15">
      <c r="A945" s="1">
        <v>41</v>
      </c>
      <c r="B945" s="1" t="s">
        <v>197</v>
      </c>
      <c r="C945" s="1">
        <v>22</v>
      </c>
      <c r="D945" s="1" t="s">
        <v>8</v>
      </c>
      <c r="E945" s="1">
        <v>74581.269933339892</v>
      </c>
      <c r="F945" s="1">
        <v>469112.64062001335</v>
      </c>
      <c r="G945" s="1">
        <v>780529.26068675623</v>
      </c>
      <c r="H945" s="1">
        <v>1194218.7000505135</v>
      </c>
      <c r="I945" s="1">
        <v>1465447.2476262902</v>
      </c>
    </row>
    <row r="946" spans="1:9" x14ac:dyDescent="0.15">
      <c r="A946" s="1">
        <v>41</v>
      </c>
      <c r="B946" s="1" t="s">
        <v>197</v>
      </c>
      <c r="C946" s="1">
        <v>23</v>
      </c>
      <c r="D946" s="1" t="s">
        <v>29</v>
      </c>
      <c r="E946" s="1">
        <v>148304.70749132283</v>
      </c>
      <c r="F946" s="1">
        <v>258160.57002183999</v>
      </c>
      <c r="G946" s="1">
        <v>427866.73976291635</v>
      </c>
      <c r="H946" s="1">
        <v>802765.83744828578</v>
      </c>
      <c r="I946" s="1">
        <v>837030.15309094917</v>
      </c>
    </row>
    <row r="947" spans="1:9" x14ac:dyDescent="0.15">
      <c r="A947" s="1">
        <v>42</v>
      </c>
      <c r="B947" s="1" t="s">
        <v>201</v>
      </c>
      <c r="C947" s="1">
        <v>1</v>
      </c>
      <c r="D947" s="1" t="s">
        <v>9</v>
      </c>
      <c r="E947" s="1">
        <v>725162.10368227365</v>
      </c>
      <c r="F947" s="1">
        <v>809788.09013327572</v>
      </c>
      <c r="G947" s="1">
        <v>1099981.6625129823</v>
      </c>
      <c r="H947" s="1">
        <v>1347342.4173992085</v>
      </c>
      <c r="I947" s="1">
        <v>1384448.1340908322</v>
      </c>
    </row>
    <row r="948" spans="1:9" x14ac:dyDescent="0.15">
      <c r="A948" s="1">
        <v>42</v>
      </c>
      <c r="B948" s="1" t="s">
        <v>201</v>
      </c>
      <c r="C948" s="1">
        <v>2</v>
      </c>
      <c r="D948" s="1" t="s">
        <v>10</v>
      </c>
      <c r="E948" s="1">
        <v>82082.929545656589</v>
      </c>
      <c r="F948" s="1">
        <v>58160.698522690604</v>
      </c>
      <c r="G948" s="1">
        <v>50258.188353017817</v>
      </c>
      <c r="H948" s="1">
        <v>46337.226690267657</v>
      </c>
      <c r="I948" s="1">
        <v>29101.727074945164</v>
      </c>
    </row>
    <row r="949" spans="1:9" x14ac:dyDescent="0.15">
      <c r="A949" s="1">
        <v>42</v>
      </c>
      <c r="B949" s="1" t="s">
        <v>202</v>
      </c>
      <c r="C949" s="1">
        <v>3</v>
      </c>
      <c r="D949" s="1" t="s">
        <v>17</v>
      </c>
      <c r="E949" s="1">
        <v>30523.093179010437</v>
      </c>
      <c r="F949" s="1">
        <v>58522.441447209625</v>
      </c>
      <c r="G949" s="1">
        <v>94550.360068838199</v>
      </c>
      <c r="H949" s="1">
        <v>176684.98867233584</v>
      </c>
      <c r="I949" s="1">
        <v>170372.01662973457</v>
      </c>
    </row>
    <row r="950" spans="1:9" x14ac:dyDescent="0.15">
      <c r="A950" s="1">
        <v>42</v>
      </c>
      <c r="B950" s="1" t="s">
        <v>202</v>
      </c>
      <c r="C950" s="1">
        <v>4</v>
      </c>
      <c r="D950" s="1" t="s">
        <v>18</v>
      </c>
      <c r="E950" s="1">
        <v>5559.3209173423875</v>
      </c>
      <c r="F950" s="1">
        <v>30811.777829070179</v>
      </c>
      <c r="G950" s="1">
        <v>60385.564487042488</v>
      </c>
      <c r="H950" s="1">
        <v>61247.147383108473</v>
      </c>
      <c r="I950" s="1">
        <v>34092.616323756178</v>
      </c>
    </row>
    <row r="951" spans="1:9" x14ac:dyDescent="0.15">
      <c r="A951" s="1">
        <v>42</v>
      </c>
      <c r="B951" s="1" t="s">
        <v>202</v>
      </c>
      <c r="C951" s="1">
        <v>5</v>
      </c>
      <c r="D951" s="1" t="s">
        <v>19</v>
      </c>
      <c r="E951" s="1">
        <v>821.28082175096608</v>
      </c>
      <c r="F951" s="1">
        <v>2020.0174207709047</v>
      </c>
      <c r="G951" s="1">
        <v>2874.1444309156414</v>
      </c>
      <c r="H951" s="1">
        <v>3214.381359303356</v>
      </c>
      <c r="I951" s="1">
        <v>3644.4001778970219</v>
      </c>
    </row>
    <row r="952" spans="1:9" x14ac:dyDescent="0.15">
      <c r="A952" s="1">
        <v>42</v>
      </c>
      <c r="B952" s="1" t="s">
        <v>202</v>
      </c>
      <c r="C952" s="1">
        <v>6</v>
      </c>
      <c r="D952" s="1" t="s">
        <v>3</v>
      </c>
      <c r="E952" s="1">
        <v>5469.8426067837991</v>
      </c>
      <c r="F952" s="1">
        <v>8513.8363328023661</v>
      </c>
      <c r="G952" s="1">
        <v>12135.622791840964</v>
      </c>
      <c r="H952" s="1">
        <v>14955.312630696122</v>
      </c>
      <c r="I952" s="1">
        <v>15965.786963125611</v>
      </c>
    </row>
    <row r="953" spans="1:9" x14ac:dyDescent="0.15">
      <c r="A953" s="1">
        <v>42</v>
      </c>
      <c r="B953" s="1" t="s">
        <v>202</v>
      </c>
      <c r="C953" s="1">
        <v>7</v>
      </c>
      <c r="D953" s="1" t="s">
        <v>20</v>
      </c>
      <c r="E953" s="1">
        <v>7004.4754152449486</v>
      </c>
      <c r="F953" s="1">
        <v>7231.1244304543134</v>
      </c>
      <c r="G953" s="1">
        <v>3945.9115959823712</v>
      </c>
      <c r="H953" s="1">
        <v>2792.3838772210147</v>
      </c>
      <c r="I953" s="1">
        <v>1444.5242973016361</v>
      </c>
    </row>
    <row r="954" spans="1:9" x14ac:dyDescent="0.15">
      <c r="A954" s="1">
        <v>42</v>
      </c>
      <c r="B954" s="1" t="s">
        <v>202</v>
      </c>
      <c r="C954" s="1">
        <v>8</v>
      </c>
      <c r="D954" s="1" t="s">
        <v>21</v>
      </c>
      <c r="E954" s="1">
        <v>19551.643777555029</v>
      </c>
      <c r="F954" s="1">
        <v>29903.709024016796</v>
      </c>
      <c r="G954" s="1">
        <v>42594.13031304664</v>
      </c>
      <c r="H954" s="1">
        <v>40601.509310966685</v>
      </c>
      <c r="I954" s="1">
        <v>52947.179191693693</v>
      </c>
    </row>
    <row r="955" spans="1:9" x14ac:dyDescent="0.15">
      <c r="A955" s="1">
        <v>42</v>
      </c>
      <c r="B955" s="1" t="s">
        <v>202</v>
      </c>
      <c r="C955" s="1">
        <v>9</v>
      </c>
      <c r="D955" s="1" t="s">
        <v>22</v>
      </c>
      <c r="E955" s="1">
        <v>35755.19974432751</v>
      </c>
      <c r="F955" s="1">
        <v>26218.240330066077</v>
      </c>
      <c r="G955" s="1">
        <v>22735.90621358568</v>
      </c>
      <c r="H955" s="1">
        <v>18099.710949181845</v>
      </c>
      <c r="I955" s="1">
        <v>14388.495836950338</v>
      </c>
    </row>
    <row r="956" spans="1:9" x14ac:dyDescent="0.15">
      <c r="A956" s="1">
        <v>42</v>
      </c>
      <c r="B956" s="1" t="s">
        <v>202</v>
      </c>
      <c r="C956" s="1">
        <v>10</v>
      </c>
      <c r="D956" s="1" t="s">
        <v>23</v>
      </c>
      <c r="E956" s="1">
        <v>15515.238144889834</v>
      </c>
      <c r="F956" s="1">
        <v>16814.593524062187</v>
      </c>
      <c r="G956" s="1">
        <v>13635.565177762057</v>
      </c>
      <c r="H956" s="1">
        <v>16085.595816542042</v>
      </c>
      <c r="I956" s="1">
        <v>18695.742585280997</v>
      </c>
    </row>
    <row r="957" spans="1:9" x14ac:dyDescent="0.15">
      <c r="A957" s="1">
        <v>42</v>
      </c>
      <c r="B957" s="1" t="s">
        <v>202</v>
      </c>
      <c r="C957" s="1">
        <v>11</v>
      </c>
      <c r="D957" s="1" t="s">
        <v>24</v>
      </c>
      <c r="E957" s="1">
        <v>17084.390821547298</v>
      </c>
      <c r="F957" s="1">
        <v>74491.127728328109</v>
      </c>
      <c r="G957" s="1">
        <v>106496.01636387716</v>
      </c>
      <c r="H957" s="1">
        <v>200412.26588338171</v>
      </c>
      <c r="I957" s="1">
        <v>234294.88689134325</v>
      </c>
    </row>
    <row r="958" spans="1:9" x14ac:dyDescent="0.15">
      <c r="A958" s="1">
        <v>42</v>
      </c>
      <c r="B958" s="1" t="s">
        <v>202</v>
      </c>
      <c r="C958" s="1">
        <v>12</v>
      </c>
      <c r="D958" s="1" t="s">
        <v>25</v>
      </c>
      <c r="E958" s="1">
        <v>19711.17040104304</v>
      </c>
      <c r="F958" s="1">
        <v>18805.777542462871</v>
      </c>
      <c r="G958" s="1">
        <v>71678.541440622503</v>
      </c>
      <c r="H958" s="1">
        <v>279584.36741964944</v>
      </c>
      <c r="I958" s="1">
        <v>889468.58540293633</v>
      </c>
    </row>
    <row r="959" spans="1:9" x14ac:dyDescent="0.15">
      <c r="A959" s="1">
        <v>42</v>
      </c>
      <c r="B959" s="1" t="s">
        <v>202</v>
      </c>
      <c r="C959" s="1">
        <v>13</v>
      </c>
      <c r="D959" s="1" t="s">
        <v>26</v>
      </c>
      <c r="E959" s="1">
        <v>51607.551941242164</v>
      </c>
      <c r="F959" s="1">
        <v>201343.57860084515</v>
      </c>
      <c r="G959" s="1">
        <v>115932.28485725042</v>
      </c>
      <c r="H959" s="1">
        <v>136095.971650035</v>
      </c>
      <c r="I959" s="1">
        <v>194089.24533063071</v>
      </c>
    </row>
    <row r="960" spans="1:9" x14ac:dyDescent="0.15">
      <c r="A960" s="1">
        <v>42</v>
      </c>
      <c r="B960" s="1" t="s">
        <v>202</v>
      </c>
      <c r="C960" s="1">
        <v>14</v>
      </c>
      <c r="D960" s="1" t="s">
        <v>27</v>
      </c>
      <c r="E960" s="1">
        <v>100.64590116144223</v>
      </c>
      <c r="F960" s="1">
        <v>1099.2455139930976</v>
      </c>
      <c r="G960" s="1">
        <v>1450.410120927706</v>
      </c>
      <c r="H960" s="1">
        <v>3237.7207754683382</v>
      </c>
      <c r="I960" s="1">
        <v>17396.543968913524</v>
      </c>
    </row>
    <row r="961" spans="1:9" x14ac:dyDescent="0.15">
      <c r="A961" s="1">
        <v>42</v>
      </c>
      <c r="B961" s="1" t="s">
        <v>202</v>
      </c>
      <c r="C961" s="1">
        <v>15</v>
      </c>
      <c r="D961" s="1" t="s">
        <v>28</v>
      </c>
      <c r="E961" s="1">
        <v>9499.0819587698097</v>
      </c>
      <c r="F961" s="1">
        <v>26883.972735280557</v>
      </c>
      <c r="G961" s="1">
        <v>51694.742531467025</v>
      </c>
      <c r="H961" s="1">
        <v>84164.04372982755</v>
      </c>
      <c r="I961" s="1">
        <v>97627.792638451254</v>
      </c>
    </row>
    <row r="962" spans="1:9" x14ac:dyDescent="0.15">
      <c r="A962" s="1">
        <v>42</v>
      </c>
      <c r="B962" s="1" t="s">
        <v>201</v>
      </c>
      <c r="C962" s="1">
        <v>16</v>
      </c>
      <c r="D962" s="1" t="s">
        <v>11</v>
      </c>
      <c r="E962" s="1">
        <v>137857.40086486452</v>
      </c>
      <c r="F962" s="1">
        <v>160361.16494716436</v>
      </c>
      <c r="G962" s="1">
        <v>219717.83583042282</v>
      </c>
      <c r="H962" s="1">
        <v>298551.86193094088</v>
      </c>
      <c r="I962" s="1">
        <v>239811.43170821088</v>
      </c>
    </row>
    <row r="963" spans="1:9" x14ac:dyDescent="0.15">
      <c r="A963" s="1">
        <v>42</v>
      </c>
      <c r="B963" s="1" t="s">
        <v>201</v>
      </c>
      <c r="C963" s="1">
        <v>17</v>
      </c>
      <c r="D963" s="1" t="s">
        <v>12</v>
      </c>
      <c r="E963" s="1">
        <v>138117.21082233175</v>
      </c>
      <c r="F963" s="1">
        <v>721494.20522815338</v>
      </c>
      <c r="G963" s="1">
        <v>1441496.2728152147</v>
      </c>
      <c r="H963" s="1">
        <v>2028357.9573265011</v>
      </c>
      <c r="I963" s="1">
        <v>1708017.6715467134</v>
      </c>
    </row>
    <row r="964" spans="1:9" x14ac:dyDescent="0.15">
      <c r="A964" s="1">
        <v>42</v>
      </c>
      <c r="B964" s="1" t="s">
        <v>201</v>
      </c>
      <c r="C964" s="1">
        <v>18</v>
      </c>
      <c r="D964" s="1" t="s">
        <v>13</v>
      </c>
      <c r="E964" s="1">
        <v>85045.071657041452</v>
      </c>
      <c r="F964" s="1">
        <v>280239.11619970389</v>
      </c>
      <c r="G964" s="1">
        <v>320099.05409310479</v>
      </c>
      <c r="H964" s="1">
        <v>387042.3198124317</v>
      </c>
      <c r="I964" s="1">
        <v>336865.19388274499</v>
      </c>
    </row>
    <row r="965" spans="1:9" x14ac:dyDescent="0.15">
      <c r="A965" s="1">
        <v>42</v>
      </c>
      <c r="B965" s="1" t="s">
        <v>201</v>
      </c>
      <c r="C965" s="1">
        <v>19</v>
      </c>
      <c r="D965" s="1" t="s">
        <v>14</v>
      </c>
      <c r="E965" s="1">
        <v>64488.342086909746</v>
      </c>
      <c r="F965" s="1">
        <v>78906.35928878581</v>
      </c>
      <c r="G965" s="1">
        <v>88989.745161878891</v>
      </c>
      <c r="H965" s="1">
        <v>135718.6499347745</v>
      </c>
      <c r="I965" s="1">
        <v>199908.91802252698</v>
      </c>
    </row>
    <row r="966" spans="1:9" x14ac:dyDescent="0.15">
      <c r="A966" s="1">
        <v>42</v>
      </c>
      <c r="B966" s="1" t="s">
        <v>201</v>
      </c>
      <c r="C966" s="1">
        <v>20</v>
      </c>
      <c r="D966" s="1" t="s">
        <v>15</v>
      </c>
      <c r="E966" s="1">
        <v>34534.920888366411</v>
      </c>
      <c r="F966" s="1">
        <v>334999.21190152981</v>
      </c>
      <c r="G966" s="1">
        <v>724500.3477060463</v>
      </c>
      <c r="H966" s="1">
        <v>919165.62441107887</v>
      </c>
      <c r="I966" s="1">
        <v>914127.4624156605</v>
      </c>
    </row>
    <row r="967" spans="1:9" x14ac:dyDescent="0.15">
      <c r="A967" s="1">
        <v>42</v>
      </c>
      <c r="B967" s="1" t="s">
        <v>201</v>
      </c>
      <c r="C967" s="1">
        <v>21</v>
      </c>
      <c r="D967" s="1" t="s">
        <v>16</v>
      </c>
      <c r="E967" s="1">
        <v>369541.37039928115</v>
      </c>
      <c r="F967" s="1">
        <v>773378.75242129783</v>
      </c>
      <c r="G967" s="1">
        <v>1138084.1344476137</v>
      </c>
      <c r="H967" s="1">
        <v>1230804.6270601682</v>
      </c>
      <c r="I967" s="1">
        <v>1096772.920104495</v>
      </c>
    </row>
    <row r="968" spans="1:9" x14ac:dyDescent="0.15">
      <c r="A968" s="1">
        <v>42</v>
      </c>
      <c r="B968" s="1" t="s">
        <v>200</v>
      </c>
      <c r="C968" s="1">
        <v>22</v>
      </c>
      <c r="D968" s="1" t="s">
        <v>8</v>
      </c>
      <c r="E968" s="1">
        <v>144521.1325385875</v>
      </c>
      <c r="F968" s="1">
        <v>575502.51469016634</v>
      </c>
      <c r="G968" s="1">
        <v>1481628.0944454516</v>
      </c>
      <c r="H968" s="1">
        <v>2286175.9183853092</v>
      </c>
      <c r="I968" s="1">
        <v>1823289.479420607</v>
      </c>
    </row>
    <row r="969" spans="1:9" x14ac:dyDescent="0.15">
      <c r="A969" s="1">
        <v>42</v>
      </c>
      <c r="B969" s="1" t="s">
        <v>200</v>
      </c>
      <c r="C969" s="1">
        <v>23</v>
      </c>
      <c r="D969" s="1" t="s">
        <v>29</v>
      </c>
      <c r="E969" s="1">
        <v>293035.15322906879</v>
      </c>
      <c r="F969" s="1">
        <v>537751.76242534246</v>
      </c>
      <c r="G969" s="1">
        <v>789515.68070896517</v>
      </c>
      <c r="H969" s="1">
        <v>1375258.1352721113</v>
      </c>
      <c r="I969" s="1">
        <v>1476567.601525652</v>
      </c>
    </row>
    <row r="970" spans="1:9" x14ac:dyDescent="0.15">
      <c r="A970" s="1">
        <v>43</v>
      </c>
      <c r="B970" s="1" t="s">
        <v>204</v>
      </c>
      <c r="C970" s="1">
        <v>1</v>
      </c>
      <c r="D970" s="1" t="s">
        <v>9</v>
      </c>
      <c r="E970" s="1">
        <v>765753.5746105843</v>
      </c>
      <c r="F970" s="1">
        <v>1168726.6362133645</v>
      </c>
      <c r="G970" s="1">
        <v>1553931.101597999</v>
      </c>
      <c r="H970" s="1">
        <v>1627815.6508711639</v>
      </c>
      <c r="I970" s="1">
        <v>1809118.4041070368</v>
      </c>
    </row>
    <row r="971" spans="1:9" x14ac:dyDescent="0.15">
      <c r="A971" s="1">
        <v>43</v>
      </c>
      <c r="B971" s="1" t="s">
        <v>204</v>
      </c>
      <c r="C971" s="1">
        <v>2</v>
      </c>
      <c r="D971" s="1" t="s">
        <v>10</v>
      </c>
      <c r="E971" s="1">
        <v>31098.022095434404</v>
      </c>
      <c r="F971" s="1">
        <v>36966.907147218422</v>
      </c>
      <c r="G971" s="1">
        <v>37537.388482505099</v>
      </c>
      <c r="H971" s="1">
        <v>41287.832333866718</v>
      </c>
      <c r="I971" s="1">
        <v>33855.060244037937</v>
      </c>
    </row>
    <row r="972" spans="1:9" x14ac:dyDescent="0.15">
      <c r="A972" s="1">
        <v>43</v>
      </c>
      <c r="B972" s="1" t="s">
        <v>205</v>
      </c>
      <c r="C972" s="1">
        <v>3</v>
      </c>
      <c r="D972" s="1" t="s">
        <v>17</v>
      </c>
      <c r="E972" s="1">
        <v>42767.782484281335</v>
      </c>
      <c r="F972" s="1">
        <v>82579.668131098239</v>
      </c>
      <c r="G972" s="1">
        <v>143495.80819884353</v>
      </c>
      <c r="H972" s="1">
        <v>215574.00863596488</v>
      </c>
      <c r="I972" s="1">
        <v>256049.52824757714</v>
      </c>
    </row>
    <row r="973" spans="1:9" x14ac:dyDescent="0.15">
      <c r="A973" s="1">
        <v>43</v>
      </c>
      <c r="B973" s="1" t="s">
        <v>205</v>
      </c>
      <c r="C973" s="1">
        <v>4</v>
      </c>
      <c r="D973" s="1" t="s">
        <v>18</v>
      </c>
      <c r="E973" s="1">
        <v>12141.867157678254</v>
      </c>
      <c r="F973" s="1">
        <v>58115.510021052447</v>
      </c>
      <c r="G973" s="1">
        <v>89357.629006667557</v>
      </c>
      <c r="H973" s="1">
        <v>75133.471776879058</v>
      </c>
      <c r="I973" s="1">
        <v>50762.802315255853</v>
      </c>
    </row>
    <row r="974" spans="1:9" x14ac:dyDescent="0.15">
      <c r="A974" s="1">
        <v>43</v>
      </c>
      <c r="B974" s="1" t="s">
        <v>205</v>
      </c>
      <c r="C974" s="1">
        <v>5</v>
      </c>
      <c r="D974" s="1" t="s">
        <v>19</v>
      </c>
      <c r="E974" s="1">
        <v>47626.709577945432</v>
      </c>
      <c r="F974" s="1">
        <v>43397.249722066314</v>
      </c>
      <c r="G974" s="1">
        <v>70535.998245750423</v>
      </c>
      <c r="H974" s="1">
        <v>110221.41562118313</v>
      </c>
      <c r="I974" s="1">
        <v>77660.157938993332</v>
      </c>
    </row>
    <row r="975" spans="1:9" x14ac:dyDescent="0.15">
      <c r="A975" s="1">
        <v>43</v>
      </c>
      <c r="B975" s="1" t="s">
        <v>205</v>
      </c>
      <c r="C975" s="1">
        <v>6</v>
      </c>
      <c r="D975" s="1" t="s">
        <v>3</v>
      </c>
      <c r="E975" s="1">
        <v>65967.992893650735</v>
      </c>
      <c r="F975" s="1">
        <v>70142.366215003378</v>
      </c>
      <c r="G975" s="1">
        <v>85608.498302415959</v>
      </c>
      <c r="H975" s="1">
        <v>129758.34874047239</v>
      </c>
      <c r="I975" s="1">
        <v>238076.86171506002</v>
      </c>
    </row>
    <row r="976" spans="1:9" x14ac:dyDescent="0.15">
      <c r="A976" s="1">
        <v>43</v>
      </c>
      <c r="B976" s="1" t="s">
        <v>205</v>
      </c>
      <c r="C976" s="1">
        <v>7</v>
      </c>
      <c r="D976" s="1" t="s">
        <v>20</v>
      </c>
      <c r="E976" s="1">
        <v>817.61900399632361</v>
      </c>
      <c r="F976" s="1">
        <v>15296.077019336575</v>
      </c>
      <c r="G976" s="1">
        <v>9676.5743705467594</v>
      </c>
      <c r="H976" s="1">
        <v>8071.508296829249</v>
      </c>
      <c r="I976" s="1">
        <v>4175.4609549762699</v>
      </c>
    </row>
    <row r="977" spans="1:9" x14ac:dyDescent="0.15">
      <c r="A977" s="1">
        <v>43</v>
      </c>
      <c r="B977" s="1" t="s">
        <v>205</v>
      </c>
      <c r="C977" s="1">
        <v>8</v>
      </c>
      <c r="D977" s="1" t="s">
        <v>21</v>
      </c>
      <c r="E977" s="1">
        <v>45443.60511211578</v>
      </c>
      <c r="F977" s="1">
        <v>55749.408984286703</v>
      </c>
      <c r="G977" s="1">
        <v>65869.070610491326</v>
      </c>
      <c r="H977" s="1">
        <v>58516.498240866204</v>
      </c>
      <c r="I977" s="1">
        <v>50294.249215394651</v>
      </c>
    </row>
    <row r="978" spans="1:9" x14ac:dyDescent="0.15">
      <c r="A978" s="1">
        <v>43</v>
      </c>
      <c r="B978" s="1" t="s">
        <v>205</v>
      </c>
      <c r="C978" s="1">
        <v>9</v>
      </c>
      <c r="D978" s="1" t="s">
        <v>22</v>
      </c>
      <c r="E978" s="1">
        <v>8807.914791632682</v>
      </c>
      <c r="F978" s="1">
        <v>59265.746431176864</v>
      </c>
      <c r="G978" s="1">
        <v>51483.157967437219</v>
      </c>
      <c r="H978" s="1">
        <v>54357.25703668347</v>
      </c>
      <c r="I978" s="1">
        <v>62715.911983708786</v>
      </c>
    </row>
    <row r="979" spans="1:9" x14ac:dyDescent="0.15">
      <c r="A979" s="1">
        <v>43</v>
      </c>
      <c r="B979" s="1" t="s">
        <v>205</v>
      </c>
      <c r="C979" s="1">
        <v>10</v>
      </c>
      <c r="D979" s="1" t="s">
        <v>23</v>
      </c>
      <c r="E979" s="1">
        <v>11339.733053953712</v>
      </c>
      <c r="F979" s="1">
        <v>38798.428235226922</v>
      </c>
      <c r="G979" s="1">
        <v>45688.274781291213</v>
      </c>
      <c r="H979" s="1">
        <v>76048.168888903223</v>
      </c>
      <c r="I979" s="1">
        <v>79138.95966170232</v>
      </c>
    </row>
    <row r="980" spans="1:9" x14ac:dyDescent="0.15">
      <c r="A980" s="1">
        <v>43</v>
      </c>
      <c r="B980" s="1" t="s">
        <v>205</v>
      </c>
      <c r="C980" s="1">
        <v>11</v>
      </c>
      <c r="D980" s="1" t="s">
        <v>24</v>
      </c>
      <c r="E980" s="1">
        <v>9989.0515951091402</v>
      </c>
      <c r="F980" s="1">
        <v>43366.936425499931</v>
      </c>
      <c r="G980" s="1">
        <v>65111.684968939655</v>
      </c>
      <c r="H980" s="1">
        <v>117055.62020029682</v>
      </c>
      <c r="I980" s="1">
        <v>168466.44504034377</v>
      </c>
    </row>
    <row r="981" spans="1:9" x14ac:dyDescent="0.15">
      <c r="A981" s="1">
        <v>43</v>
      </c>
      <c r="B981" s="1" t="s">
        <v>205</v>
      </c>
      <c r="C981" s="1">
        <v>12</v>
      </c>
      <c r="D981" s="1" t="s">
        <v>25</v>
      </c>
      <c r="E981" s="1">
        <v>13503.216640114084</v>
      </c>
      <c r="F981" s="1">
        <v>73366.096311101021</v>
      </c>
      <c r="G981" s="1">
        <v>323793.91705952585</v>
      </c>
      <c r="H981" s="1">
        <v>899671.66120458057</v>
      </c>
      <c r="I981" s="1">
        <v>1146030.8653875478</v>
      </c>
    </row>
    <row r="982" spans="1:9" x14ac:dyDescent="0.15">
      <c r="A982" s="1">
        <v>43</v>
      </c>
      <c r="B982" s="1" t="s">
        <v>205</v>
      </c>
      <c r="C982" s="1">
        <v>13</v>
      </c>
      <c r="D982" s="1" t="s">
        <v>26</v>
      </c>
      <c r="E982" s="1">
        <v>1266.2595376746169</v>
      </c>
      <c r="F982" s="1">
        <v>112908.51454012225</v>
      </c>
      <c r="G982" s="1">
        <v>178696.01212820597</v>
      </c>
      <c r="H982" s="1">
        <v>195089.92826925416</v>
      </c>
      <c r="I982" s="1">
        <v>348330.85919690924</v>
      </c>
    </row>
    <row r="983" spans="1:9" x14ac:dyDescent="0.15">
      <c r="A983" s="1">
        <v>43</v>
      </c>
      <c r="B983" s="1" t="s">
        <v>205</v>
      </c>
      <c r="C983" s="1">
        <v>14</v>
      </c>
      <c r="D983" s="1" t="s">
        <v>27</v>
      </c>
      <c r="E983" s="1">
        <v>19.565756714821099</v>
      </c>
      <c r="F983" s="1">
        <v>709.60899820501163</v>
      </c>
      <c r="G983" s="1">
        <v>1319.4318522003446</v>
      </c>
      <c r="H983" s="1">
        <v>3013.0953444570114</v>
      </c>
      <c r="I983" s="1">
        <v>9008.1361076157336</v>
      </c>
    </row>
    <row r="984" spans="1:9" x14ac:dyDescent="0.15">
      <c r="A984" s="1">
        <v>43</v>
      </c>
      <c r="B984" s="1" t="s">
        <v>205</v>
      </c>
      <c r="C984" s="1">
        <v>15</v>
      </c>
      <c r="D984" s="1" t="s">
        <v>28</v>
      </c>
      <c r="E984" s="1">
        <v>28143.196910942828</v>
      </c>
      <c r="F984" s="1">
        <v>75209.627568893877</v>
      </c>
      <c r="G984" s="1">
        <v>153420.96926877822</v>
      </c>
      <c r="H984" s="1">
        <v>255432.8606889511</v>
      </c>
      <c r="I984" s="1">
        <v>322003.25027086254</v>
      </c>
    </row>
    <row r="985" spans="1:9" x14ac:dyDescent="0.15">
      <c r="A985" s="1">
        <v>43</v>
      </c>
      <c r="B985" s="1" t="s">
        <v>204</v>
      </c>
      <c r="C985" s="1">
        <v>16</v>
      </c>
      <c r="D985" s="1" t="s">
        <v>11</v>
      </c>
      <c r="E985" s="1">
        <v>141120.65722008198</v>
      </c>
      <c r="F985" s="1">
        <v>168405.81286871328</v>
      </c>
      <c r="G985" s="1">
        <v>241191.09327228228</v>
      </c>
      <c r="H985" s="1">
        <v>316554.12622720981</v>
      </c>
      <c r="I985" s="1">
        <v>273652.63009916118</v>
      </c>
    </row>
    <row r="986" spans="1:9" x14ac:dyDescent="0.15">
      <c r="A986" s="1">
        <v>43</v>
      </c>
      <c r="B986" s="1" t="s">
        <v>204</v>
      </c>
      <c r="C986" s="1">
        <v>17</v>
      </c>
      <c r="D986" s="1" t="s">
        <v>12</v>
      </c>
      <c r="E986" s="1">
        <v>93386.739727033739</v>
      </c>
      <c r="F986" s="1">
        <v>410815.57487872773</v>
      </c>
      <c r="G986" s="1">
        <v>691439.85956774908</v>
      </c>
      <c r="H986" s="1">
        <v>1140303.2498659969</v>
      </c>
      <c r="I986" s="1">
        <v>1292452.3909916962</v>
      </c>
    </row>
    <row r="987" spans="1:9" x14ac:dyDescent="0.15">
      <c r="A987" s="1">
        <v>43</v>
      </c>
      <c r="B987" s="1" t="s">
        <v>204</v>
      </c>
      <c r="C987" s="1">
        <v>18</v>
      </c>
      <c r="D987" s="1" t="s">
        <v>13</v>
      </c>
      <c r="E987" s="1">
        <v>90876.021501514828</v>
      </c>
      <c r="F987" s="1">
        <v>417929.66004833009</v>
      </c>
      <c r="G987" s="1">
        <v>455083.83140479418</v>
      </c>
      <c r="H987" s="1">
        <v>531953.21611966542</v>
      </c>
      <c r="I987" s="1">
        <v>494376.64367478964</v>
      </c>
    </row>
    <row r="988" spans="1:9" x14ac:dyDescent="0.15">
      <c r="A988" s="1">
        <v>43</v>
      </c>
      <c r="B988" s="1" t="s">
        <v>204</v>
      </c>
      <c r="C988" s="1">
        <v>19</v>
      </c>
      <c r="D988" s="1" t="s">
        <v>14</v>
      </c>
      <c r="E988" s="1">
        <v>55606.000157385322</v>
      </c>
      <c r="F988" s="1">
        <v>94326.41697548941</v>
      </c>
      <c r="G988" s="1">
        <v>114170.11176385146</v>
      </c>
      <c r="H988" s="1">
        <v>190457.44858446272</v>
      </c>
      <c r="I988" s="1">
        <v>221390.53764235621</v>
      </c>
    </row>
    <row r="989" spans="1:9" x14ac:dyDescent="0.15">
      <c r="A989" s="1">
        <v>43</v>
      </c>
      <c r="B989" s="1" t="s">
        <v>204</v>
      </c>
      <c r="C989" s="1">
        <v>20</v>
      </c>
      <c r="D989" s="1" t="s">
        <v>15</v>
      </c>
      <c r="E989" s="1">
        <v>44647.12923043569</v>
      </c>
      <c r="F989" s="1">
        <v>390670.9075050336</v>
      </c>
      <c r="G989" s="1">
        <v>959257.33022457408</v>
      </c>
      <c r="H989" s="1">
        <v>1151417.8547174735</v>
      </c>
      <c r="I989" s="1">
        <v>1214873.1278706929</v>
      </c>
    </row>
    <row r="990" spans="1:9" x14ac:dyDescent="0.15">
      <c r="A990" s="1">
        <v>43</v>
      </c>
      <c r="B990" s="1" t="s">
        <v>204</v>
      </c>
      <c r="C990" s="1">
        <v>21</v>
      </c>
      <c r="D990" s="1" t="s">
        <v>16</v>
      </c>
      <c r="E990" s="1">
        <v>137220.57126841057</v>
      </c>
      <c r="F990" s="1">
        <v>576434.81135523552</v>
      </c>
      <c r="G990" s="1">
        <v>918121.74715976522</v>
      </c>
      <c r="H990" s="1">
        <v>1377597.1876825811</v>
      </c>
      <c r="I990" s="1">
        <v>1280135.4206503856</v>
      </c>
    </row>
    <row r="991" spans="1:9" x14ac:dyDescent="0.15">
      <c r="A991" s="1">
        <v>43</v>
      </c>
      <c r="B991" s="1" t="s">
        <v>203</v>
      </c>
      <c r="C991" s="1">
        <v>22</v>
      </c>
      <c r="D991" s="1" t="s">
        <v>8</v>
      </c>
      <c r="E991" s="1">
        <v>187669.03251173068</v>
      </c>
      <c r="F991" s="1">
        <v>856251.44894123031</v>
      </c>
      <c r="G991" s="1">
        <v>1653346.5812877335</v>
      </c>
      <c r="H991" s="1">
        <v>2753681.960284309</v>
      </c>
      <c r="I991" s="1">
        <v>2808389.7443682714</v>
      </c>
    </row>
    <row r="992" spans="1:9" x14ac:dyDescent="0.15">
      <c r="A992" s="1">
        <v>43</v>
      </c>
      <c r="B992" s="1" t="s">
        <v>203</v>
      </c>
      <c r="C992" s="1">
        <v>23</v>
      </c>
      <c r="D992" s="1" t="s">
        <v>29</v>
      </c>
      <c r="E992" s="1">
        <v>305456.58844000002</v>
      </c>
      <c r="F992" s="1">
        <v>540499.49792114249</v>
      </c>
      <c r="G992" s="1">
        <v>871310.23508288304</v>
      </c>
      <c r="H992" s="1">
        <v>1511327.8548172899</v>
      </c>
      <c r="I992" s="1">
        <v>1604248.6562087834</v>
      </c>
    </row>
    <row r="993" spans="1:9" x14ac:dyDescent="0.15">
      <c r="A993" s="1">
        <v>44</v>
      </c>
      <c r="B993" s="1" t="s">
        <v>207</v>
      </c>
      <c r="C993" s="1">
        <v>1</v>
      </c>
      <c r="D993" s="1" t="s">
        <v>9</v>
      </c>
      <c r="E993" s="1">
        <v>517485.41718960553</v>
      </c>
      <c r="F993" s="1">
        <v>825055.64958772424</v>
      </c>
      <c r="G993" s="1">
        <v>1056817.1022117089</v>
      </c>
      <c r="H993" s="1">
        <v>1226892.8569042084</v>
      </c>
      <c r="I993" s="1">
        <v>1227846.8669414318</v>
      </c>
    </row>
    <row r="994" spans="1:9" x14ac:dyDescent="0.15">
      <c r="A994" s="1">
        <v>44</v>
      </c>
      <c r="B994" s="1" t="s">
        <v>207</v>
      </c>
      <c r="C994" s="1">
        <v>2</v>
      </c>
      <c r="D994" s="1" t="s">
        <v>10</v>
      </c>
      <c r="E994" s="1">
        <v>13851.838301248601</v>
      </c>
      <c r="F994" s="1">
        <v>26754.278723504962</v>
      </c>
      <c r="G994" s="1">
        <v>32090.761466303742</v>
      </c>
      <c r="H994" s="1">
        <v>41911.491970619834</v>
      </c>
      <c r="I994" s="1">
        <v>39546.929237345532</v>
      </c>
    </row>
    <row r="995" spans="1:9" x14ac:dyDescent="0.15">
      <c r="A995" s="1">
        <v>44</v>
      </c>
      <c r="B995" s="1" t="s">
        <v>208</v>
      </c>
      <c r="C995" s="1">
        <v>3</v>
      </c>
      <c r="D995" s="1" t="s">
        <v>17</v>
      </c>
      <c r="E995" s="1">
        <v>23623.055740126158</v>
      </c>
      <c r="F995" s="1">
        <v>49293.50113763984</v>
      </c>
      <c r="G995" s="1">
        <v>93706.8018975421</v>
      </c>
      <c r="H995" s="1">
        <v>152268.95460616055</v>
      </c>
      <c r="I995" s="1">
        <v>166537.92828979093</v>
      </c>
    </row>
    <row r="996" spans="1:9" x14ac:dyDescent="0.15">
      <c r="A996" s="1">
        <v>44</v>
      </c>
      <c r="B996" s="1" t="s">
        <v>208</v>
      </c>
      <c r="C996" s="1">
        <v>4</v>
      </c>
      <c r="D996" s="1" t="s">
        <v>18</v>
      </c>
      <c r="E996" s="1">
        <v>8183.3078482799792</v>
      </c>
      <c r="F996" s="1">
        <v>16307.47215144648</v>
      </c>
      <c r="G996" s="1">
        <v>19818.947908793896</v>
      </c>
      <c r="H996" s="1">
        <v>35266.566026519911</v>
      </c>
      <c r="I996" s="1">
        <v>35335.323631803389</v>
      </c>
    </row>
    <row r="997" spans="1:9" x14ac:dyDescent="0.15">
      <c r="A997" s="1">
        <v>44</v>
      </c>
      <c r="B997" s="1" t="s">
        <v>208</v>
      </c>
      <c r="C997" s="1">
        <v>5</v>
      </c>
      <c r="D997" s="1" t="s">
        <v>19</v>
      </c>
      <c r="E997" s="1">
        <v>36594.923877609988</v>
      </c>
      <c r="F997" s="1">
        <v>33776.970872179605</v>
      </c>
      <c r="G997" s="1">
        <v>47131.912247307395</v>
      </c>
      <c r="H997" s="1">
        <v>41317.393605783618</v>
      </c>
      <c r="I997" s="1">
        <v>40542.057065783963</v>
      </c>
    </row>
    <row r="998" spans="1:9" x14ac:dyDescent="0.15">
      <c r="A998" s="1">
        <v>44</v>
      </c>
      <c r="B998" s="1" t="s">
        <v>208</v>
      </c>
      <c r="C998" s="1">
        <v>6</v>
      </c>
      <c r="D998" s="1" t="s">
        <v>3</v>
      </c>
      <c r="E998" s="1">
        <v>96425.425629455262</v>
      </c>
      <c r="F998" s="1">
        <v>181259.92975598815</v>
      </c>
      <c r="G998" s="1">
        <v>195706.34518011721</v>
      </c>
      <c r="H998" s="1">
        <v>264003.12187569053</v>
      </c>
      <c r="I998" s="1">
        <v>395726.86864792224</v>
      </c>
    </row>
    <row r="999" spans="1:9" x14ac:dyDescent="0.15">
      <c r="A999" s="1">
        <v>44</v>
      </c>
      <c r="B999" s="1" t="s">
        <v>208</v>
      </c>
      <c r="C999" s="1">
        <v>7</v>
      </c>
      <c r="D999" s="1" t="s">
        <v>20</v>
      </c>
      <c r="E999" s="1">
        <v>13825.643887698434</v>
      </c>
      <c r="F999" s="1">
        <v>51637.163438707154</v>
      </c>
      <c r="G999" s="1">
        <v>53155.793735628264</v>
      </c>
      <c r="H999" s="1">
        <v>112685.48891901424</v>
      </c>
      <c r="I999" s="1">
        <v>216125.19436546409</v>
      </c>
    </row>
    <row r="1000" spans="1:9" x14ac:dyDescent="0.15">
      <c r="A1000" s="1">
        <v>44</v>
      </c>
      <c r="B1000" s="1" t="s">
        <v>208</v>
      </c>
      <c r="C1000" s="1">
        <v>8</v>
      </c>
      <c r="D1000" s="1" t="s">
        <v>21</v>
      </c>
      <c r="E1000" s="1">
        <v>88005.991147088876</v>
      </c>
      <c r="F1000" s="1">
        <v>98956.626831047368</v>
      </c>
      <c r="G1000" s="1">
        <v>100099.94473208014</v>
      </c>
      <c r="H1000" s="1">
        <v>90527.442866657264</v>
      </c>
      <c r="I1000" s="1">
        <v>71040.454572577612</v>
      </c>
    </row>
    <row r="1001" spans="1:9" x14ac:dyDescent="0.15">
      <c r="A1001" s="1">
        <v>44</v>
      </c>
      <c r="B1001" s="1" t="s">
        <v>208</v>
      </c>
      <c r="C1001" s="1">
        <v>9</v>
      </c>
      <c r="D1001" s="1" t="s">
        <v>22</v>
      </c>
      <c r="E1001" s="1">
        <v>57330.129807701698</v>
      </c>
      <c r="F1001" s="1">
        <v>662571.08772735333</v>
      </c>
      <c r="G1001" s="1">
        <v>553045.8466125757</v>
      </c>
      <c r="H1001" s="1">
        <v>510302.54535854788</v>
      </c>
      <c r="I1001" s="1">
        <v>867035.42147366202</v>
      </c>
    </row>
    <row r="1002" spans="1:9" x14ac:dyDescent="0.15">
      <c r="A1002" s="1">
        <v>44</v>
      </c>
      <c r="B1002" s="1" t="s">
        <v>208</v>
      </c>
      <c r="C1002" s="1">
        <v>10</v>
      </c>
      <c r="D1002" s="1" t="s">
        <v>23</v>
      </c>
      <c r="E1002" s="1">
        <v>10284.868014247042</v>
      </c>
      <c r="F1002" s="1">
        <v>15506.265914319325</v>
      </c>
      <c r="G1002" s="1">
        <v>20424.21621376085</v>
      </c>
      <c r="H1002" s="1">
        <v>30324.132722759747</v>
      </c>
      <c r="I1002" s="1">
        <v>23453.953833593296</v>
      </c>
    </row>
    <row r="1003" spans="1:9" x14ac:dyDescent="0.15">
      <c r="A1003" s="1">
        <v>44</v>
      </c>
      <c r="B1003" s="1" t="s">
        <v>208</v>
      </c>
      <c r="C1003" s="1">
        <v>11</v>
      </c>
      <c r="D1003" s="1" t="s">
        <v>24</v>
      </c>
      <c r="E1003" s="1">
        <v>7170.0243045068655</v>
      </c>
      <c r="F1003" s="1">
        <v>12952.561886066665</v>
      </c>
      <c r="G1003" s="1">
        <v>41258.207916808606</v>
      </c>
      <c r="H1003" s="1">
        <v>76591.79202781574</v>
      </c>
      <c r="I1003" s="1">
        <v>100679.82510574964</v>
      </c>
    </row>
    <row r="1004" spans="1:9" x14ac:dyDescent="0.15">
      <c r="A1004" s="1">
        <v>44</v>
      </c>
      <c r="B1004" s="1" t="s">
        <v>208</v>
      </c>
      <c r="C1004" s="1">
        <v>12</v>
      </c>
      <c r="D1004" s="1" t="s">
        <v>25</v>
      </c>
      <c r="E1004" s="1">
        <v>8250.0366533743436</v>
      </c>
      <c r="F1004" s="1">
        <v>38859.079373240638</v>
      </c>
      <c r="G1004" s="1">
        <v>371578.72476583358</v>
      </c>
      <c r="H1004" s="1">
        <v>641715.19081632921</v>
      </c>
      <c r="I1004" s="1">
        <v>1140871.848099923</v>
      </c>
    </row>
    <row r="1005" spans="1:9" x14ac:dyDescent="0.15">
      <c r="A1005" s="1">
        <v>44</v>
      </c>
      <c r="B1005" s="1" t="s">
        <v>208</v>
      </c>
      <c r="C1005" s="1">
        <v>13</v>
      </c>
      <c r="D1005" s="1" t="s">
        <v>26</v>
      </c>
      <c r="E1005" s="1">
        <v>1719.0788465154733</v>
      </c>
      <c r="F1005" s="1">
        <v>22820.407403956433</v>
      </c>
      <c r="G1005" s="1">
        <v>50920.501900853742</v>
      </c>
      <c r="H1005" s="1">
        <v>77310.929466905582</v>
      </c>
      <c r="I1005" s="1">
        <v>184239.48757015276</v>
      </c>
    </row>
    <row r="1006" spans="1:9" x14ac:dyDescent="0.15">
      <c r="A1006" s="1">
        <v>44</v>
      </c>
      <c r="B1006" s="1" t="s">
        <v>208</v>
      </c>
      <c r="C1006" s="1">
        <v>14</v>
      </c>
      <c r="D1006" s="1" t="s">
        <v>27</v>
      </c>
      <c r="E1006" s="1">
        <v>533.45456904757827</v>
      </c>
      <c r="F1006" s="1">
        <v>5600.5962522548543</v>
      </c>
      <c r="G1006" s="1">
        <v>27783.513912118891</v>
      </c>
      <c r="H1006" s="1">
        <v>69526.299047859444</v>
      </c>
      <c r="I1006" s="1">
        <v>88828.98639700246</v>
      </c>
    </row>
    <row r="1007" spans="1:9" x14ac:dyDescent="0.15">
      <c r="A1007" s="1">
        <v>44</v>
      </c>
      <c r="B1007" s="1" t="s">
        <v>208</v>
      </c>
      <c r="C1007" s="1">
        <v>15</v>
      </c>
      <c r="D1007" s="1" t="s">
        <v>28</v>
      </c>
      <c r="E1007" s="1">
        <v>15642.809231733516</v>
      </c>
      <c r="F1007" s="1">
        <v>47021.194808472108</v>
      </c>
      <c r="G1007" s="1">
        <v>80442.715590076972</v>
      </c>
      <c r="H1007" s="1">
        <v>115066.68136416715</v>
      </c>
      <c r="I1007" s="1">
        <v>133906.55477864467</v>
      </c>
    </row>
    <row r="1008" spans="1:9" x14ac:dyDescent="0.15">
      <c r="A1008" s="1">
        <v>44</v>
      </c>
      <c r="B1008" s="1" t="s">
        <v>207</v>
      </c>
      <c r="C1008" s="1">
        <v>16</v>
      </c>
      <c r="D1008" s="1" t="s">
        <v>11</v>
      </c>
      <c r="E1008" s="1">
        <v>174933.74195425204</v>
      </c>
      <c r="F1008" s="1">
        <v>171444.95486066639</v>
      </c>
      <c r="G1008" s="1">
        <v>206751.71819243007</v>
      </c>
      <c r="H1008" s="1">
        <v>279183.16397493921</v>
      </c>
      <c r="I1008" s="1">
        <v>235935.12333977589</v>
      </c>
    </row>
    <row r="1009" spans="1:9" x14ac:dyDescent="0.15">
      <c r="A1009" s="1">
        <v>44</v>
      </c>
      <c r="B1009" s="1" t="s">
        <v>207</v>
      </c>
      <c r="C1009" s="1">
        <v>17</v>
      </c>
      <c r="D1009" s="1" t="s">
        <v>12</v>
      </c>
      <c r="E1009" s="1">
        <v>340003.98016705457</v>
      </c>
      <c r="F1009" s="1">
        <v>496720.79540136846</v>
      </c>
      <c r="G1009" s="1">
        <v>845520.76817318436</v>
      </c>
      <c r="H1009" s="1">
        <v>1434905.8068600276</v>
      </c>
      <c r="I1009" s="1">
        <v>1403255.1388858526</v>
      </c>
    </row>
    <row r="1010" spans="1:9" x14ac:dyDescent="0.15">
      <c r="A1010" s="1">
        <v>44</v>
      </c>
      <c r="B1010" s="1" t="s">
        <v>207</v>
      </c>
      <c r="C1010" s="1">
        <v>18</v>
      </c>
      <c r="D1010" s="1" t="s">
        <v>13</v>
      </c>
      <c r="E1010" s="1">
        <v>65140.010298170884</v>
      </c>
      <c r="F1010" s="1">
        <v>283983.19178810128</v>
      </c>
      <c r="G1010" s="1">
        <v>287368.38206359738</v>
      </c>
      <c r="H1010" s="1">
        <v>385482.25437330321</v>
      </c>
      <c r="I1010" s="1">
        <v>326862.89115052618</v>
      </c>
    </row>
    <row r="1011" spans="1:9" x14ac:dyDescent="0.15">
      <c r="A1011" s="1">
        <v>44</v>
      </c>
      <c r="B1011" s="1" t="s">
        <v>207</v>
      </c>
      <c r="C1011" s="1">
        <v>19</v>
      </c>
      <c r="D1011" s="1" t="s">
        <v>14</v>
      </c>
      <c r="E1011" s="1">
        <v>49060.208396603193</v>
      </c>
      <c r="F1011" s="1">
        <v>86167.299251347868</v>
      </c>
      <c r="G1011" s="1">
        <v>99455.175284949612</v>
      </c>
      <c r="H1011" s="1">
        <v>177152.40615525085</v>
      </c>
      <c r="I1011" s="1">
        <v>161667.14853933686</v>
      </c>
    </row>
    <row r="1012" spans="1:9" x14ac:dyDescent="0.15">
      <c r="A1012" s="1">
        <v>44</v>
      </c>
      <c r="B1012" s="1" t="s">
        <v>207</v>
      </c>
      <c r="C1012" s="1">
        <v>20</v>
      </c>
      <c r="D1012" s="1" t="s">
        <v>15</v>
      </c>
      <c r="E1012" s="1">
        <v>31279.56459707069</v>
      </c>
      <c r="F1012" s="1">
        <v>319035.99551684037</v>
      </c>
      <c r="G1012" s="1">
        <v>676581.436099738</v>
      </c>
      <c r="H1012" s="1">
        <v>856059.1851222408</v>
      </c>
      <c r="I1012" s="1">
        <v>885514.50570015644</v>
      </c>
    </row>
    <row r="1013" spans="1:9" x14ac:dyDescent="0.15">
      <c r="A1013" s="1">
        <v>44</v>
      </c>
      <c r="B1013" s="1" t="s">
        <v>207</v>
      </c>
      <c r="C1013" s="1">
        <v>21</v>
      </c>
      <c r="D1013" s="1" t="s">
        <v>16</v>
      </c>
      <c r="E1013" s="1">
        <v>228271.26582243407</v>
      </c>
      <c r="F1013" s="1">
        <v>456901.84646614577</v>
      </c>
      <c r="G1013" s="1">
        <v>813037.3137295905</v>
      </c>
      <c r="H1013" s="1">
        <v>1273686.2249771208</v>
      </c>
      <c r="I1013" s="1">
        <v>1277034.5898610805</v>
      </c>
    </row>
    <row r="1014" spans="1:9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1">
        <v>166590.20999883782</v>
      </c>
      <c r="F1014" s="1">
        <v>476911.9433033276</v>
      </c>
      <c r="G1014" s="1">
        <v>1180391.0412819171</v>
      </c>
      <c r="H1014" s="1">
        <v>2357774.0848122835</v>
      </c>
      <c r="I1014" s="1">
        <v>2301165.6314371577</v>
      </c>
    </row>
    <row r="1015" spans="1:9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1">
        <v>256213.38369791803</v>
      </c>
      <c r="F1015" s="1">
        <v>380034.48660593916</v>
      </c>
      <c r="G1015" s="1">
        <v>592179.7595574616</v>
      </c>
      <c r="H1015" s="1">
        <v>1048633.3890429987</v>
      </c>
      <c r="I1015" s="1">
        <v>1124647.6772855814</v>
      </c>
    </row>
    <row r="1016" spans="1:9" x14ac:dyDescent="0.15">
      <c r="A1016" s="1">
        <v>45</v>
      </c>
      <c r="B1016" s="1" t="s">
        <v>210</v>
      </c>
      <c r="C1016" s="1">
        <v>1</v>
      </c>
      <c r="D1016" s="1" t="s">
        <v>9</v>
      </c>
      <c r="E1016" s="1">
        <v>649640.73821941274</v>
      </c>
      <c r="F1016" s="1">
        <v>765587.58414489683</v>
      </c>
      <c r="G1016" s="1">
        <v>1025758.4220543162</v>
      </c>
      <c r="H1016" s="1">
        <v>1370013.8865522791</v>
      </c>
      <c r="I1016" s="1">
        <v>1619415.1300184692</v>
      </c>
    </row>
    <row r="1017" spans="1:9" x14ac:dyDescent="0.15">
      <c r="A1017" s="1">
        <v>45</v>
      </c>
      <c r="B1017" s="1" t="s">
        <v>210</v>
      </c>
      <c r="C1017" s="1">
        <v>2</v>
      </c>
      <c r="D1017" s="1" t="s">
        <v>10</v>
      </c>
      <c r="E1017" s="1">
        <v>5373.1831785348077</v>
      </c>
      <c r="F1017" s="1">
        <v>7447.6097970755427</v>
      </c>
      <c r="G1017" s="1">
        <v>7899.2965489791477</v>
      </c>
      <c r="H1017" s="1">
        <v>9835.8370192057901</v>
      </c>
      <c r="I1017" s="1">
        <v>9334.3684654070694</v>
      </c>
    </row>
    <row r="1018" spans="1:9" x14ac:dyDescent="0.15">
      <c r="A1018" s="1">
        <v>45</v>
      </c>
      <c r="B1018" s="1" t="s">
        <v>211</v>
      </c>
      <c r="C1018" s="1">
        <v>3</v>
      </c>
      <c r="D1018" s="1" t="s">
        <v>17</v>
      </c>
      <c r="E1018" s="1">
        <v>38964.034922721286</v>
      </c>
      <c r="F1018" s="1">
        <v>72129.387536471026</v>
      </c>
      <c r="G1018" s="1">
        <v>127850.81303578429</v>
      </c>
      <c r="H1018" s="1">
        <v>159347.90083264332</v>
      </c>
      <c r="I1018" s="1">
        <v>236745.43341027375</v>
      </c>
    </row>
    <row r="1019" spans="1:9" x14ac:dyDescent="0.15">
      <c r="A1019" s="1">
        <v>45</v>
      </c>
      <c r="B1019" s="1" t="s">
        <v>211</v>
      </c>
      <c r="C1019" s="1">
        <v>4</v>
      </c>
      <c r="D1019" s="1" t="s">
        <v>18</v>
      </c>
      <c r="E1019" s="1">
        <v>10446.735559597726</v>
      </c>
      <c r="F1019" s="1">
        <v>41721.53312576891</v>
      </c>
      <c r="G1019" s="1">
        <v>53975.166263984094</v>
      </c>
      <c r="H1019" s="1">
        <v>52248.209631646117</v>
      </c>
      <c r="I1019" s="1">
        <v>60148.006146883265</v>
      </c>
    </row>
    <row r="1020" spans="1:9" x14ac:dyDescent="0.15">
      <c r="A1020" s="1">
        <v>45</v>
      </c>
      <c r="B1020" s="1" t="s">
        <v>211</v>
      </c>
      <c r="C1020" s="1">
        <v>5</v>
      </c>
      <c r="D1020" s="1" t="s">
        <v>19</v>
      </c>
      <c r="E1020" s="1">
        <v>22837.482081562492</v>
      </c>
      <c r="F1020" s="1">
        <v>34931.221377711088</v>
      </c>
      <c r="G1020" s="1">
        <v>49246.083376800576</v>
      </c>
      <c r="H1020" s="1">
        <v>63034.702965544871</v>
      </c>
      <c r="I1020" s="1">
        <v>63121.109326846439</v>
      </c>
    </row>
    <row r="1021" spans="1:9" x14ac:dyDescent="0.15">
      <c r="A1021" s="1">
        <v>45</v>
      </c>
      <c r="B1021" s="1" t="s">
        <v>212</v>
      </c>
      <c r="C1021" s="1">
        <v>6</v>
      </c>
      <c r="D1021" s="1" t="s">
        <v>3</v>
      </c>
      <c r="E1021" s="1">
        <v>139453.22357802681</v>
      </c>
      <c r="F1021" s="1">
        <v>205187.53088224263</v>
      </c>
      <c r="G1021" s="1">
        <v>242125.04093802051</v>
      </c>
      <c r="H1021" s="1">
        <v>285933.47359468741</v>
      </c>
      <c r="I1021" s="1">
        <v>258356.22486371489</v>
      </c>
    </row>
    <row r="1022" spans="1:9" x14ac:dyDescent="0.15">
      <c r="A1022" s="1">
        <v>45</v>
      </c>
      <c r="B1022" s="1" t="s">
        <v>213</v>
      </c>
      <c r="C1022" s="1">
        <v>7</v>
      </c>
      <c r="D1022" s="1" t="s">
        <v>20</v>
      </c>
      <c r="E1022" s="1">
        <v>4732.8935312091526</v>
      </c>
      <c r="F1022" s="1">
        <v>2975.4218634303511</v>
      </c>
      <c r="G1022" s="1">
        <v>1804.1148699285159</v>
      </c>
      <c r="H1022" s="1">
        <v>1270.3238959578453</v>
      </c>
      <c r="I1022" s="1">
        <v>14199.386993297903</v>
      </c>
    </row>
    <row r="1023" spans="1:9" x14ac:dyDescent="0.15">
      <c r="A1023" s="1">
        <v>45</v>
      </c>
      <c r="B1023" s="1" t="s">
        <v>211</v>
      </c>
      <c r="C1023" s="1">
        <v>8</v>
      </c>
      <c r="D1023" s="1" t="s">
        <v>21</v>
      </c>
      <c r="E1023" s="1">
        <v>14673.578688502555</v>
      </c>
      <c r="F1023" s="1">
        <v>28412.123708806987</v>
      </c>
      <c r="G1023" s="1">
        <v>29923.669376226731</v>
      </c>
      <c r="H1023" s="1">
        <v>30135.187950374828</v>
      </c>
      <c r="I1023" s="1">
        <v>20435.754018610602</v>
      </c>
    </row>
    <row r="1024" spans="1:9" x14ac:dyDescent="0.15">
      <c r="A1024" s="1">
        <v>45</v>
      </c>
      <c r="B1024" s="1" t="s">
        <v>213</v>
      </c>
      <c r="C1024" s="1">
        <v>9</v>
      </c>
      <c r="D1024" s="1" t="s">
        <v>22</v>
      </c>
      <c r="E1024" s="1">
        <v>14538.051666426716</v>
      </c>
      <c r="F1024" s="1">
        <v>28212.766023567052</v>
      </c>
      <c r="G1024" s="1">
        <v>22322.333855111028</v>
      </c>
      <c r="H1024" s="1">
        <v>20563.81133421823</v>
      </c>
      <c r="I1024" s="1">
        <v>28263.357356973036</v>
      </c>
    </row>
    <row r="1025" spans="1:9" x14ac:dyDescent="0.15">
      <c r="A1025" s="1">
        <v>45</v>
      </c>
      <c r="B1025" s="1" t="s">
        <v>214</v>
      </c>
      <c r="C1025" s="1">
        <v>10</v>
      </c>
      <c r="D1025" s="1" t="s">
        <v>23</v>
      </c>
      <c r="E1025" s="1">
        <v>5275.1422372732113</v>
      </c>
      <c r="F1025" s="1">
        <v>6981.9868258594788</v>
      </c>
      <c r="G1025" s="1">
        <v>10163.739211084934</v>
      </c>
      <c r="H1025" s="1">
        <v>17165.458436008204</v>
      </c>
      <c r="I1025" s="1">
        <v>16508.447871600514</v>
      </c>
    </row>
    <row r="1026" spans="1:9" x14ac:dyDescent="0.15">
      <c r="A1026" s="1">
        <v>45</v>
      </c>
      <c r="B1026" s="1" t="s">
        <v>215</v>
      </c>
      <c r="C1026" s="1">
        <v>11</v>
      </c>
      <c r="D1026" s="1" t="s">
        <v>24</v>
      </c>
      <c r="E1026" s="1">
        <v>2805.7520014658808</v>
      </c>
      <c r="F1026" s="1">
        <v>5620.8342047751048</v>
      </c>
      <c r="G1026" s="1">
        <v>12008.970367026015</v>
      </c>
      <c r="H1026" s="1">
        <v>28253.45503227619</v>
      </c>
      <c r="I1026" s="1">
        <v>40513.817589361766</v>
      </c>
    </row>
    <row r="1027" spans="1:9" x14ac:dyDescent="0.15">
      <c r="A1027" s="1">
        <v>45</v>
      </c>
      <c r="B1027" s="1" t="s">
        <v>211</v>
      </c>
      <c r="C1027" s="1">
        <v>12</v>
      </c>
      <c r="D1027" s="1" t="s">
        <v>25</v>
      </c>
      <c r="E1027" s="1">
        <v>3175.2007887056566</v>
      </c>
      <c r="F1027" s="1">
        <v>9156.8559697293658</v>
      </c>
      <c r="G1027" s="1">
        <v>80742.384693623288</v>
      </c>
      <c r="H1027" s="1">
        <v>191391.70427162357</v>
      </c>
      <c r="I1027" s="1">
        <v>386796.39607427298</v>
      </c>
    </row>
    <row r="1028" spans="1:9" x14ac:dyDescent="0.15">
      <c r="A1028" s="1">
        <v>45</v>
      </c>
      <c r="B1028" s="1" t="s">
        <v>213</v>
      </c>
      <c r="C1028" s="1">
        <v>13</v>
      </c>
      <c r="D1028" s="1" t="s">
        <v>26</v>
      </c>
      <c r="E1028" s="1">
        <v>501.15173484060091</v>
      </c>
      <c r="F1028" s="1">
        <v>4937.2477459703859</v>
      </c>
      <c r="G1028" s="1">
        <v>20128.059786676858</v>
      </c>
      <c r="H1028" s="1">
        <v>28229.864452720645</v>
      </c>
      <c r="I1028" s="1">
        <v>31658.412178542661</v>
      </c>
    </row>
    <row r="1029" spans="1:9" x14ac:dyDescent="0.15">
      <c r="A1029" s="1">
        <v>45</v>
      </c>
      <c r="B1029" s="1" t="s">
        <v>215</v>
      </c>
      <c r="C1029" s="1">
        <v>14</v>
      </c>
      <c r="D1029" s="1" t="s">
        <v>27</v>
      </c>
      <c r="E1029" s="1">
        <v>158.11543628845737</v>
      </c>
      <c r="F1029" s="1">
        <v>764.04785863495647</v>
      </c>
      <c r="G1029" s="1">
        <v>8923.3846619539327</v>
      </c>
      <c r="H1029" s="1">
        <v>41578.194599092843</v>
      </c>
      <c r="I1029" s="1">
        <v>117134.28337306144</v>
      </c>
    </row>
    <row r="1030" spans="1:9" x14ac:dyDescent="0.15">
      <c r="A1030" s="1">
        <v>45</v>
      </c>
      <c r="B1030" s="1" t="s">
        <v>215</v>
      </c>
      <c r="C1030" s="1">
        <v>15</v>
      </c>
      <c r="D1030" s="1" t="s">
        <v>28</v>
      </c>
      <c r="E1030" s="1">
        <v>15159.600802188237</v>
      </c>
      <c r="F1030" s="1">
        <v>50224.087972181398</v>
      </c>
      <c r="G1030" s="1">
        <v>108107.4611516031</v>
      </c>
      <c r="H1030" s="1">
        <v>137054.4780270581</v>
      </c>
      <c r="I1030" s="1">
        <v>178356.54576427434</v>
      </c>
    </row>
    <row r="1031" spans="1:9" x14ac:dyDescent="0.15">
      <c r="A1031" s="1">
        <v>45</v>
      </c>
      <c r="B1031" s="1" t="s">
        <v>216</v>
      </c>
      <c r="C1031" s="1">
        <v>16</v>
      </c>
      <c r="D1031" s="1" t="s">
        <v>11</v>
      </c>
      <c r="E1031" s="1">
        <v>111429.42932631215</v>
      </c>
      <c r="F1031" s="1">
        <v>134076.09175213941</v>
      </c>
      <c r="G1031" s="1">
        <v>184754.73643303729</v>
      </c>
      <c r="H1031" s="1">
        <v>270904.37896340777</v>
      </c>
      <c r="I1031" s="1">
        <v>234444.54222948261</v>
      </c>
    </row>
    <row r="1032" spans="1:9" x14ac:dyDescent="0.15">
      <c r="A1032" s="1">
        <v>45</v>
      </c>
      <c r="B1032" s="1" t="s">
        <v>216</v>
      </c>
      <c r="C1032" s="1">
        <v>17</v>
      </c>
      <c r="D1032" s="1" t="s">
        <v>12</v>
      </c>
      <c r="E1032" s="1">
        <v>255681.19922974278</v>
      </c>
      <c r="F1032" s="1">
        <v>385384.64046225848</v>
      </c>
      <c r="G1032" s="1">
        <v>542321.98857226502</v>
      </c>
      <c r="H1032" s="1">
        <v>749994.66193136387</v>
      </c>
      <c r="I1032" s="1">
        <v>1359426.6782426175</v>
      </c>
    </row>
    <row r="1033" spans="1:9" x14ac:dyDescent="0.15">
      <c r="A1033" s="1">
        <v>45</v>
      </c>
      <c r="B1033" s="1" t="s">
        <v>217</v>
      </c>
      <c r="C1033" s="1">
        <v>18</v>
      </c>
      <c r="D1033" s="1" t="s">
        <v>13</v>
      </c>
      <c r="E1033" s="1">
        <v>56643.002741849057</v>
      </c>
      <c r="F1033" s="1">
        <v>241318.12227632658</v>
      </c>
      <c r="G1033" s="1">
        <v>278648.99728282052</v>
      </c>
      <c r="H1033" s="1">
        <v>355206.46055525698</v>
      </c>
      <c r="I1033" s="1">
        <v>340554.50883170852</v>
      </c>
    </row>
    <row r="1034" spans="1:9" x14ac:dyDescent="0.15">
      <c r="A1034" s="1">
        <v>45</v>
      </c>
      <c r="B1034" s="1" t="s">
        <v>218</v>
      </c>
      <c r="C1034" s="1">
        <v>19</v>
      </c>
      <c r="D1034" s="1" t="s">
        <v>14</v>
      </c>
      <c r="E1034" s="1">
        <v>34893.18247107917</v>
      </c>
      <c r="F1034" s="1">
        <v>57020.649603606194</v>
      </c>
      <c r="G1034" s="1">
        <v>68328.222070939199</v>
      </c>
      <c r="H1034" s="1">
        <v>136018.76754085056</v>
      </c>
      <c r="I1034" s="1">
        <v>158508.85390875713</v>
      </c>
    </row>
    <row r="1035" spans="1:9" x14ac:dyDescent="0.15">
      <c r="A1035" s="1">
        <v>45</v>
      </c>
      <c r="B1035" s="1" t="s">
        <v>219</v>
      </c>
      <c r="C1035" s="1">
        <v>20</v>
      </c>
      <c r="D1035" s="1" t="s">
        <v>15</v>
      </c>
      <c r="E1035" s="1">
        <v>31429.523853036837</v>
      </c>
      <c r="F1035" s="1">
        <v>295528.54142435314</v>
      </c>
      <c r="G1035" s="1">
        <v>627323.20744229783</v>
      </c>
      <c r="H1035" s="1">
        <v>757752.50422104972</v>
      </c>
      <c r="I1035" s="1">
        <v>729824.35738738836</v>
      </c>
    </row>
    <row r="1036" spans="1:9" x14ac:dyDescent="0.15">
      <c r="A1036" s="1">
        <v>45</v>
      </c>
      <c r="B1036" s="1" t="s">
        <v>218</v>
      </c>
      <c r="C1036" s="1">
        <v>21</v>
      </c>
      <c r="D1036" s="1" t="s">
        <v>16</v>
      </c>
      <c r="E1036" s="1">
        <v>93942.695697975461</v>
      </c>
      <c r="F1036" s="1">
        <v>227947.52275012957</v>
      </c>
      <c r="G1036" s="1">
        <v>462730.15524698392</v>
      </c>
      <c r="H1036" s="1">
        <v>762708.82227734104</v>
      </c>
      <c r="I1036" s="1">
        <v>816204.76752769994</v>
      </c>
    </row>
    <row r="1037" spans="1:9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1">
        <v>100464.58424045672</v>
      </c>
      <c r="F1037" s="1">
        <v>432155.48997853021</v>
      </c>
      <c r="G1037" s="1">
        <v>888946.05926117196</v>
      </c>
      <c r="H1037" s="1">
        <v>1734082.2090755021</v>
      </c>
      <c r="I1037" s="1">
        <v>1882806.0994607136</v>
      </c>
    </row>
    <row r="1038" spans="1:9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1">
        <v>187060.29964077767</v>
      </c>
      <c r="F1038" s="1">
        <v>328207.22574293631</v>
      </c>
      <c r="G1038" s="1">
        <v>566847.46982686105</v>
      </c>
      <c r="H1038" s="1">
        <v>1037342.7643129672</v>
      </c>
      <c r="I1038" s="1">
        <v>1088256.708722848</v>
      </c>
    </row>
    <row r="1039" spans="1:9" x14ac:dyDescent="0.15">
      <c r="A1039" s="1">
        <v>46</v>
      </c>
      <c r="B1039" s="1" t="s">
        <v>221</v>
      </c>
      <c r="C1039" s="1">
        <v>1</v>
      </c>
      <c r="D1039" s="1" t="s">
        <v>9</v>
      </c>
      <c r="E1039" s="1">
        <v>996670.20206373173</v>
      </c>
      <c r="F1039" s="1">
        <v>1154595.3753902619</v>
      </c>
      <c r="G1039" s="1">
        <v>1702817.1026469443</v>
      </c>
      <c r="H1039" s="1">
        <v>1988049.0228834455</v>
      </c>
      <c r="I1039" s="1">
        <v>2408402.3127368833</v>
      </c>
    </row>
    <row r="1040" spans="1:9" x14ac:dyDescent="0.15">
      <c r="A1040" s="1">
        <v>46</v>
      </c>
      <c r="B1040" s="1" t="s">
        <v>222</v>
      </c>
      <c r="C1040" s="1">
        <v>2</v>
      </c>
      <c r="D1040" s="1" t="s">
        <v>10</v>
      </c>
      <c r="E1040" s="1">
        <v>11170.302435215368</v>
      </c>
      <c r="F1040" s="1">
        <v>16551.362860201716</v>
      </c>
      <c r="G1040" s="1">
        <v>25223.154975732275</v>
      </c>
      <c r="H1040" s="1">
        <v>31340.38596362602</v>
      </c>
      <c r="I1040" s="1">
        <v>40812.769321355678</v>
      </c>
    </row>
    <row r="1041" spans="1:9" x14ac:dyDescent="0.15">
      <c r="A1041" s="1">
        <v>46</v>
      </c>
      <c r="B1041" s="1" t="s">
        <v>223</v>
      </c>
      <c r="C1041" s="1">
        <v>3</v>
      </c>
      <c r="D1041" s="1" t="s">
        <v>17</v>
      </c>
      <c r="E1041" s="1">
        <v>61127.833580510298</v>
      </c>
      <c r="F1041" s="1">
        <v>138052.39112826367</v>
      </c>
      <c r="G1041" s="1">
        <v>212994.49015931803</v>
      </c>
      <c r="H1041" s="1">
        <v>260492.33596645214</v>
      </c>
      <c r="I1041" s="1">
        <v>371500.05546903179</v>
      </c>
    </row>
    <row r="1042" spans="1:9" x14ac:dyDescent="0.15">
      <c r="A1042" s="1">
        <v>46</v>
      </c>
      <c r="B1042" s="1" t="s">
        <v>224</v>
      </c>
      <c r="C1042" s="1">
        <v>4</v>
      </c>
      <c r="D1042" s="1" t="s">
        <v>18</v>
      </c>
      <c r="E1042" s="1">
        <v>7714.1877691150139</v>
      </c>
      <c r="F1042" s="1">
        <v>33559.778936037779</v>
      </c>
      <c r="G1042" s="1">
        <v>49374.63177452144</v>
      </c>
      <c r="H1042" s="1">
        <v>47853.820381299221</v>
      </c>
      <c r="I1042" s="1">
        <v>40753.159580713284</v>
      </c>
    </row>
    <row r="1043" spans="1:9" x14ac:dyDescent="0.15">
      <c r="A1043" s="1">
        <v>46</v>
      </c>
      <c r="B1043" s="1" t="s">
        <v>225</v>
      </c>
      <c r="C1043" s="1">
        <v>5</v>
      </c>
      <c r="D1043" s="1" t="s">
        <v>19</v>
      </c>
      <c r="E1043" s="1">
        <v>18955.620976933133</v>
      </c>
      <c r="F1043" s="1">
        <v>28805.83567624689</v>
      </c>
      <c r="G1043" s="1">
        <v>39230.986475542202</v>
      </c>
      <c r="H1043" s="1">
        <v>48896.196856920877</v>
      </c>
      <c r="I1043" s="1">
        <v>59630.089665319429</v>
      </c>
    </row>
    <row r="1044" spans="1:9" x14ac:dyDescent="0.15">
      <c r="A1044" s="1">
        <v>46</v>
      </c>
      <c r="B1044" s="1" t="s">
        <v>226</v>
      </c>
      <c r="C1044" s="1">
        <v>6</v>
      </c>
      <c r="D1044" s="1" t="s">
        <v>3</v>
      </c>
      <c r="E1044" s="1">
        <v>11478.929634735396</v>
      </c>
      <c r="F1044" s="1">
        <v>7937.7892119929211</v>
      </c>
      <c r="G1044" s="1">
        <v>8974.20446402788</v>
      </c>
      <c r="H1044" s="1">
        <v>17314.201096569417</v>
      </c>
      <c r="I1044" s="1">
        <v>18471.457807264142</v>
      </c>
    </row>
    <row r="1045" spans="1:9" x14ac:dyDescent="0.15">
      <c r="A1045" s="1">
        <v>46</v>
      </c>
      <c r="B1045" s="1" t="s">
        <v>223</v>
      </c>
      <c r="C1045" s="1">
        <v>7</v>
      </c>
      <c r="D1045" s="1" t="s">
        <v>20</v>
      </c>
      <c r="E1045" s="1">
        <v>1811.6136146485701</v>
      </c>
      <c r="F1045" s="1">
        <v>962.68946238105696</v>
      </c>
      <c r="G1045" s="1">
        <v>851.83820817743003</v>
      </c>
      <c r="H1045" s="1">
        <v>4207.2410653281868</v>
      </c>
      <c r="I1045" s="1">
        <v>6267.7261270051076</v>
      </c>
    </row>
    <row r="1046" spans="1:9" x14ac:dyDescent="0.15">
      <c r="A1046" s="1">
        <v>46</v>
      </c>
      <c r="B1046" s="1" t="s">
        <v>225</v>
      </c>
      <c r="C1046" s="1">
        <v>8</v>
      </c>
      <c r="D1046" s="1" t="s">
        <v>21</v>
      </c>
      <c r="E1046" s="1">
        <v>20673.118906419204</v>
      </c>
      <c r="F1046" s="1">
        <v>43265.345772206165</v>
      </c>
      <c r="G1046" s="1">
        <v>70030.293129798272</v>
      </c>
      <c r="H1046" s="1">
        <v>121535.58389091764</v>
      </c>
      <c r="I1046" s="1">
        <v>105273.09791642551</v>
      </c>
    </row>
    <row r="1047" spans="1:9" x14ac:dyDescent="0.15">
      <c r="A1047" s="1">
        <v>46</v>
      </c>
      <c r="B1047" s="1" t="s">
        <v>223</v>
      </c>
      <c r="C1047" s="1">
        <v>9</v>
      </c>
      <c r="D1047" s="1" t="s">
        <v>22</v>
      </c>
      <c r="E1047" s="1">
        <v>7169.7387113110526</v>
      </c>
      <c r="F1047" s="1">
        <v>33379.207597610679</v>
      </c>
      <c r="G1047" s="1">
        <v>26049.379407394681</v>
      </c>
      <c r="H1047" s="1">
        <v>17727.79289064942</v>
      </c>
      <c r="I1047" s="1">
        <v>29501.208862695534</v>
      </c>
    </row>
    <row r="1048" spans="1:9" x14ac:dyDescent="0.15">
      <c r="A1048" s="1">
        <v>46</v>
      </c>
      <c r="B1048" s="1" t="s">
        <v>225</v>
      </c>
      <c r="C1048" s="1">
        <v>10</v>
      </c>
      <c r="D1048" s="1" t="s">
        <v>23</v>
      </c>
      <c r="E1048" s="1">
        <v>5413.5719760931988</v>
      </c>
      <c r="F1048" s="1">
        <v>6651.6151317158747</v>
      </c>
      <c r="G1048" s="1">
        <v>24700.509783666679</v>
      </c>
      <c r="H1048" s="1">
        <v>39624.060450449826</v>
      </c>
      <c r="I1048" s="1">
        <v>25081.849782474743</v>
      </c>
    </row>
    <row r="1049" spans="1:9" x14ac:dyDescent="0.15">
      <c r="A1049" s="1">
        <v>46</v>
      </c>
      <c r="B1049" s="1" t="s">
        <v>223</v>
      </c>
      <c r="C1049" s="1">
        <v>11</v>
      </c>
      <c r="D1049" s="1" t="s">
        <v>24</v>
      </c>
      <c r="E1049" s="1">
        <v>1898.3133411327242</v>
      </c>
      <c r="F1049" s="1">
        <v>4938.4126416852032</v>
      </c>
      <c r="G1049" s="1">
        <v>13821.75855089793</v>
      </c>
      <c r="H1049" s="1">
        <v>34359.47332302943</v>
      </c>
      <c r="I1049" s="1">
        <v>69980.591457756935</v>
      </c>
    </row>
    <row r="1050" spans="1:9" x14ac:dyDescent="0.15">
      <c r="A1050" s="1">
        <v>46</v>
      </c>
      <c r="B1050" s="1" t="s">
        <v>223</v>
      </c>
      <c r="C1050" s="1">
        <v>12</v>
      </c>
      <c r="D1050" s="1" t="s">
        <v>25</v>
      </c>
      <c r="E1050" s="1">
        <v>2211.7278701811333</v>
      </c>
      <c r="F1050" s="1">
        <v>41412.112032021192</v>
      </c>
      <c r="G1050" s="1">
        <v>199089.68903105083</v>
      </c>
      <c r="H1050" s="1">
        <v>552990.01609322405</v>
      </c>
      <c r="I1050" s="1">
        <v>577284.55918998912</v>
      </c>
    </row>
    <row r="1051" spans="1:9" x14ac:dyDescent="0.15">
      <c r="A1051" s="1">
        <v>46</v>
      </c>
      <c r="B1051" s="1" t="s">
        <v>226</v>
      </c>
      <c r="C1051" s="1">
        <v>13</v>
      </c>
      <c r="D1051" s="1" t="s">
        <v>26</v>
      </c>
      <c r="E1051" s="1">
        <v>667.54004244523514</v>
      </c>
      <c r="F1051" s="1">
        <v>5942.859064008725</v>
      </c>
      <c r="G1051" s="1">
        <v>5302.6541073375429</v>
      </c>
      <c r="H1051" s="1">
        <v>12341.691754291251</v>
      </c>
      <c r="I1051" s="1">
        <v>7775.0110647804986</v>
      </c>
    </row>
    <row r="1052" spans="1:9" x14ac:dyDescent="0.15">
      <c r="A1052" s="1">
        <v>46</v>
      </c>
      <c r="B1052" s="1" t="s">
        <v>225</v>
      </c>
      <c r="C1052" s="1">
        <v>14</v>
      </c>
      <c r="D1052" s="1" t="s">
        <v>27</v>
      </c>
      <c r="E1052" s="1">
        <v>38.093867911194209</v>
      </c>
      <c r="F1052" s="1">
        <v>369.54864610676572</v>
      </c>
      <c r="G1052" s="1">
        <v>3087.1826983497554</v>
      </c>
      <c r="H1052" s="1">
        <v>4718.2438998338412</v>
      </c>
      <c r="I1052" s="1">
        <v>5809.0627097959177</v>
      </c>
    </row>
    <row r="1053" spans="1:9" x14ac:dyDescent="0.15">
      <c r="A1053" s="1">
        <v>46</v>
      </c>
      <c r="B1053" s="1" t="s">
        <v>227</v>
      </c>
      <c r="C1053" s="1">
        <v>15</v>
      </c>
      <c r="D1053" s="1" t="s">
        <v>28</v>
      </c>
      <c r="E1053" s="1">
        <v>15628.249646503853</v>
      </c>
      <c r="F1053" s="1">
        <v>46067.639973192745</v>
      </c>
      <c r="G1053" s="1">
        <v>70948.218687227403</v>
      </c>
      <c r="H1053" s="1">
        <v>88010.8789627605</v>
      </c>
      <c r="I1053" s="1">
        <v>76724.812715754364</v>
      </c>
    </row>
    <row r="1054" spans="1:9" x14ac:dyDescent="0.15">
      <c r="A1054" s="1">
        <v>46</v>
      </c>
      <c r="B1054" s="1" t="s">
        <v>228</v>
      </c>
      <c r="C1054" s="1">
        <v>16</v>
      </c>
      <c r="D1054" s="1" t="s">
        <v>11</v>
      </c>
      <c r="E1054" s="1">
        <v>131029.24698277768</v>
      </c>
      <c r="F1054" s="1">
        <v>187365.93322592959</v>
      </c>
      <c r="G1054" s="1">
        <v>260960.1645401424</v>
      </c>
      <c r="H1054" s="1">
        <v>344259.86384061782</v>
      </c>
      <c r="I1054" s="1">
        <v>295713.24154146499</v>
      </c>
    </row>
    <row r="1055" spans="1:9" x14ac:dyDescent="0.15">
      <c r="A1055" s="1">
        <v>46</v>
      </c>
      <c r="B1055" s="1" t="s">
        <v>222</v>
      </c>
      <c r="C1055" s="1">
        <v>17</v>
      </c>
      <c r="D1055" s="1" t="s">
        <v>12</v>
      </c>
      <c r="E1055" s="1">
        <v>74820.774068812185</v>
      </c>
      <c r="F1055" s="1">
        <v>515976.86188772426</v>
      </c>
      <c r="G1055" s="1">
        <v>1213603.3031674286</v>
      </c>
      <c r="H1055" s="1">
        <v>1373795.5027654637</v>
      </c>
      <c r="I1055" s="1">
        <v>1350716.0152718404</v>
      </c>
    </row>
    <row r="1056" spans="1:9" x14ac:dyDescent="0.15">
      <c r="A1056" s="1">
        <v>46</v>
      </c>
      <c r="B1056" s="1" t="s">
        <v>228</v>
      </c>
      <c r="C1056" s="1">
        <v>18</v>
      </c>
      <c r="D1056" s="1" t="s">
        <v>13</v>
      </c>
      <c r="E1056" s="1">
        <v>80322.737591117926</v>
      </c>
      <c r="F1056" s="1">
        <v>316671.82254266826</v>
      </c>
      <c r="G1056" s="1">
        <v>385492.85778049793</v>
      </c>
      <c r="H1056" s="1">
        <v>431138.51012619602</v>
      </c>
      <c r="I1056" s="1">
        <v>451549.97599142033</v>
      </c>
    </row>
    <row r="1057" spans="1:9" x14ac:dyDescent="0.15">
      <c r="A1057" s="1">
        <v>46</v>
      </c>
      <c r="B1057" s="1" t="s">
        <v>228</v>
      </c>
      <c r="C1057" s="1">
        <v>19</v>
      </c>
      <c r="D1057" s="1" t="s">
        <v>14</v>
      </c>
      <c r="E1057" s="1">
        <v>53913.688562144293</v>
      </c>
      <c r="F1057" s="1">
        <v>101018.15236591178</v>
      </c>
      <c r="G1057" s="1">
        <v>131149.91405242073</v>
      </c>
      <c r="H1057" s="1">
        <v>242427.60582700002</v>
      </c>
      <c r="I1057" s="1">
        <v>289831.78156622639</v>
      </c>
    </row>
    <row r="1058" spans="1:9" x14ac:dyDescent="0.15">
      <c r="A1058" s="1">
        <v>46</v>
      </c>
      <c r="B1058" s="1" t="s">
        <v>229</v>
      </c>
      <c r="C1058" s="1">
        <v>20</v>
      </c>
      <c r="D1058" s="1" t="s">
        <v>15</v>
      </c>
      <c r="E1058" s="1">
        <v>32013.82005614218</v>
      </c>
      <c r="F1058" s="1">
        <v>373268.61812486721</v>
      </c>
      <c r="G1058" s="1">
        <v>909180.22405600641</v>
      </c>
      <c r="H1058" s="1">
        <v>1062420.3966484324</v>
      </c>
      <c r="I1058" s="1">
        <v>1117621.0250821798</v>
      </c>
    </row>
    <row r="1059" spans="1:9" x14ac:dyDescent="0.15">
      <c r="A1059" s="1">
        <v>46</v>
      </c>
      <c r="B1059" s="1" t="s">
        <v>228</v>
      </c>
      <c r="C1059" s="1">
        <v>21</v>
      </c>
      <c r="D1059" s="1" t="s">
        <v>16</v>
      </c>
      <c r="E1059" s="1">
        <v>245448.40753026388</v>
      </c>
      <c r="F1059" s="1">
        <v>1007746.1693364728</v>
      </c>
      <c r="G1059" s="1">
        <v>1365272.3498768099</v>
      </c>
      <c r="H1059" s="1">
        <v>1619712.5035112526</v>
      </c>
      <c r="I1059" s="1">
        <v>1551997.1396095103</v>
      </c>
    </row>
    <row r="1060" spans="1:9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1">
        <v>157467.68313839252</v>
      </c>
      <c r="F1060" s="1">
        <v>712717.7461291122</v>
      </c>
      <c r="G1060" s="1">
        <v>1584669.700555743</v>
      </c>
      <c r="H1060" s="1">
        <v>2220887.3145389021</v>
      </c>
      <c r="I1060" s="1">
        <v>2545406.7060390483</v>
      </c>
    </row>
    <row r="1061" spans="1:9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1">
        <v>325276.47888188646</v>
      </c>
      <c r="F1061" s="1">
        <v>562375.71816681023</v>
      </c>
      <c r="G1061" s="1">
        <v>915624.73906021507</v>
      </c>
      <c r="H1061" s="1">
        <v>1697481.8956790904</v>
      </c>
      <c r="I1061" s="1">
        <v>1722383.3548149283</v>
      </c>
    </row>
    <row r="1062" spans="1:9" x14ac:dyDescent="0.15">
      <c r="A1062" s="1">
        <v>47</v>
      </c>
      <c r="B1062" s="1" t="s">
        <v>231</v>
      </c>
      <c r="C1062" s="1">
        <v>1</v>
      </c>
      <c r="D1062" s="1" t="s">
        <v>9</v>
      </c>
      <c r="E1062" s="1" t="s">
        <v>456</v>
      </c>
      <c r="F1062" s="1">
        <v>408447.64369064476</v>
      </c>
      <c r="G1062" s="1">
        <v>725393.85150511435</v>
      </c>
      <c r="H1062" s="1">
        <v>957491.02745845774</v>
      </c>
      <c r="I1062" s="1">
        <v>1250660.3661338091</v>
      </c>
    </row>
    <row r="1063" spans="1:9" x14ac:dyDescent="0.15">
      <c r="A1063" s="1">
        <v>47</v>
      </c>
      <c r="B1063" s="1" t="s">
        <v>231</v>
      </c>
      <c r="C1063" s="1">
        <v>2</v>
      </c>
      <c r="D1063" s="1" t="s">
        <v>10</v>
      </c>
      <c r="E1063" s="1" t="s">
        <v>456</v>
      </c>
      <c r="F1063" s="1">
        <v>5212.9867309316451</v>
      </c>
      <c r="G1063" s="1">
        <v>12980.828058593008</v>
      </c>
      <c r="H1063" s="1">
        <v>19500.247075785526</v>
      </c>
      <c r="I1063" s="1">
        <v>19399.920185818508</v>
      </c>
    </row>
    <row r="1064" spans="1:9" x14ac:dyDescent="0.15">
      <c r="A1064" s="1">
        <v>47</v>
      </c>
      <c r="B1064" s="1" t="s">
        <v>232</v>
      </c>
      <c r="C1064" s="1">
        <v>3</v>
      </c>
      <c r="D1064" s="1" t="s">
        <v>17</v>
      </c>
      <c r="E1064" s="1" t="s">
        <v>456</v>
      </c>
      <c r="F1064" s="1">
        <v>65067.589093670285</v>
      </c>
      <c r="G1064" s="1">
        <v>102653.28299871873</v>
      </c>
      <c r="H1064" s="1">
        <v>149222.57769064163</v>
      </c>
      <c r="I1064" s="1">
        <v>172521.17453952512</v>
      </c>
    </row>
    <row r="1065" spans="1:9" x14ac:dyDescent="0.15">
      <c r="A1065" s="1">
        <v>47</v>
      </c>
      <c r="B1065" s="1" t="s">
        <v>233</v>
      </c>
      <c r="C1065" s="1">
        <v>4</v>
      </c>
      <c r="D1065" s="1" t="s">
        <v>18</v>
      </c>
      <c r="E1065" s="1" t="s">
        <v>456</v>
      </c>
      <c r="F1065" s="1">
        <v>4890.4898548302172</v>
      </c>
      <c r="G1065" s="1">
        <v>5484.6549611786286</v>
      </c>
      <c r="H1065" s="1">
        <v>6333.3913640315195</v>
      </c>
      <c r="I1065" s="1">
        <v>3675.360124749277</v>
      </c>
    </row>
    <row r="1066" spans="1:9" x14ac:dyDescent="0.15">
      <c r="A1066" s="1">
        <v>47</v>
      </c>
      <c r="B1066" s="1" t="s">
        <v>234</v>
      </c>
      <c r="C1066" s="1">
        <v>5</v>
      </c>
      <c r="D1066" s="1" t="s">
        <v>19</v>
      </c>
      <c r="E1066" s="1" t="s">
        <v>456</v>
      </c>
      <c r="F1066" s="1">
        <v>3129.406753635159</v>
      </c>
      <c r="G1066" s="1">
        <v>4355.3040804781804</v>
      </c>
      <c r="H1066" s="1">
        <v>6639.092361100079</v>
      </c>
      <c r="I1066" s="1">
        <v>4620.5971623957612</v>
      </c>
    </row>
    <row r="1067" spans="1:9" x14ac:dyDescent="0.15">
      <c r="A1067" s="1">
        <v>47</v>
      </c>
      <c r="B1067" s="1" t="s">
        <v>232</v>
      </c>
      <c r="C1067" s="1">
        <v>6</v>
      </c>
      <c r="D1067" s="1" t="s">
        <v>3</v>
      </c>
      <c r="E1067" s="1" t="s">
        <v>456</v>
      </c>
      <c r="F1067" s="1">
        <v>3803.6790112552303</v>
      </c>
      <c r="G1067" s="1">
        <v>4729.8795415057875</v>
      </c>
      <c r="H1067" s="1">
        <v>6095.0310437457838</v>
      </c>
      <c r="I1067" s="1">
        <v>14302.279593582296</v>
      </c>
    </row>
    <row r="1068" spans="1:9" x14ac:dyDescent="0.15">
      <c r="A1068" s="1">
        <v>47</v>
      </c>
      <c r="B1068" s="1" t="s">
        <v>234</v>
      </c>
      <c r="C1068" s="1">
        <v>7</v>
      </c>
      <c r="D1068" s="1" t="s">
        <v>20</v>
      </c>
      <c r="E1068" s="1" t="s">
        <v>456</v>
      </c>
      <c r="F1068" s="1">
        <v>38606.583069609042</v>
      </c>
      <c r="G1068" s="1">
        <v>41069.985568198463</v>
      </c>
      <c r="H1068" s="1">
        <v>97357.301819023676</v>
      </c>
      <c r="I1068" s="1">
        <v>122781.38103568836</v>
      </c>
    </row>
    <row r="1069" spans="1:9" x14ac:dyDescent="0.15">
      <c r="A1069" s="1">
        <v>47</v>
      </c>
      <c r="B1069" s="1" t="s">
        <v>235</v>
      </c>
      <c r="C1069" s="1">
        <v>8</v>
      </c>
      <c r="D1069" s="1" t="s">
        <v>21</v>
      </c>
      <c r="E1069" s="1" t="s">
        <v>456</v>
      </c>
      <c r="F1069" s="1">
        <v>21571.212120360597</v>
      </c>
      <c r="G1069" s="1">
        <v>31968.279054992407</v>
      </c>
      <c r="H1069" s="1">
        <v>37432.50868075683</v>
      </c>
      <c r="I1069" s="1">
        <v>28997.252197708727</v>
      </c>
    </row>
    <row r="1070" spans="1:9" x14ac:dyDescent="0.15">
      <c r="A1070" s="1">
        <v>47</v>
      </c>
      <c r="B1070" s="1" t="s">
        <v>232</v>
      </c>
      <c r="C1070" s="1">
        <v>9</v>
      </c>
      <c r="D1070" s="1" t="s">
        <v>22</v>
      </c>
      <c r="E1070" s="1" t="s">
        <v>456</v>
      </c>
      <c r="F1070" s="1">
        <v>7526.3285848134074</v>
      </c>
      <c r="G1070" s="1">
        <v>10671.698323035735</v>
      </c>
      <c r="H1070" s="1">
        <v>8969.201024371876</v>
      </c>
      <c r="I1070" s="1">
        <v>15660.344900062697</v>
      </c>
    </row>
    <row r="1071" spans="1:9" x14ac:dyDescent="0.15">
      <c r="A1071" s="1">
        <v>47</v>
      </c>
      <c r="B1071" s="1" t="s">
        <v>233</v>
      </c>
      <c r="C1071" s="1">
        <v>10</v>
      </c>
      <c r="D1071" s="1" t="s">
        <v>23</v>
      </c>
      <c r="E1071" s="1" t="s">
        <v>456</v>
      </c>
      <c r="F1071" s="1">
        <v>8474.3776556618031</v>
      </c>
      <c r="G1071" s="1">
        <v>19694.432728908523</v>
      </c>
      <c r="H1071" s="1">
        <v>26281.14139866898</v>
      </c>
      <c r="I1071" s="1">
        <v>14355.158104624123</v>
      </c>
    </row>
    <row r="1072" spans="1:9" x14ac:dyDescent="0.15">
      <c r="A1072" s="1">
        <v>47</v>
      </c>
      <c r="B1072" s="1" t="s">
        <v>234</v>
      </c>
      <c r="C1072" s="1">
        <v>11</v>
      </c>
      <c r="D1072" s="1" t="s">
        <v>24</v>
      </c>
      <c r="E1072" s="1" t="s">
        <v>456</v>
      </c>
      <c r="F1072" s="1">
        <v>996.47004306348902</v>
      </c>
      <c r="G1072" s="1">
        <v>705.51414898007852</v>
      </c>
      <c r="H1072" s="1">
        <v>2755.5293197993333</v>
      </c>
      <c r="I1072" s="1">
        <v>1999.8363805598005</v>
      </c>
    </row>
    <row r="1073" spans="1:9" x14ac:dyDescent="0.15">
      <c r="A1073" s="1">
        <v>47</v>
      </c>
      <c r="B1073" s="1" t="s">
        <v>233</v>
      </c>
      <c r="C1073" s="1">
        <v>12</v>
      </c>
      <c r="D1073" s="1" t="s">
        <v>25</v>
      </c>
      <c r="E1073" s="1" t="s">
        <v>456</v>
      </c>
      <c r="F1073" s="1">
        <v>480.1718636682038</v>
      </c>
      <c r="G1073" s="1">
        <v>1305.035118353866</v>
      </c>
      <c r="H1073" s="1">
        <v>2590.097103627405</v>
      </c>
      <c r="I1073" s="1">
        <v>2224.8908441069248</v>
      </c>
    </row>
    <row r="1074" spans="1:9" x14ac:dyDescent="0.15">
      <c r="A1074" s="1">
        <v>47</v>
      </c>
      <c r="B1074" s="1" t="s">
        <v>233</v>
      </c>
      <c r="C1074" s="1">
        <v>13</v>
      </c>
      <c r="D1074" s="1" t="s">
        <v>26</v>
      </c>
      <c r="E1074" s="1" t="s">
        <v>456</v>
      </c>
      <c r="F1074" s="1">
        <v>1561.4514603918085</v>
      </c>
      <c r="G1074" s="1">
        <v>2177.8443598570275</v>
      </c>
      <c r="H1074" s="1">
        <v>1604.3783545707086</v>
      </c>
      <c r="I1074" s="1">
        <v>1957.9090921880227</v>
      </c>
    </row>
    <row r="1075" spans="1:9" x14ac:dyDescent="0.15">
      <c r="A1075" s="1">
        <v>47</v>
      </c>
      <c r="B1075" s="1" t="s">
        <v>234</v>
      </c>
      <c r="C1075" s="1">
        <v>14</v>
      </c>
      <c r="D1075" s="1" t="s">
        <v>27</v>
      </c>
      <c r="E1075" s="1" t="s">
        <v>456</v>
      </c>
      <c r="F1075" s="1">
        <v>53.854925120892155</v>
      </c>
      <c r="G1075" s="1">
        <v>20.061595004125412</v>
      </c>
      <c r="H1075" s="1">
        <v>13.321213111758162</v>
      </c>
      <c r="I1075" s="1">
        <v>6.0378291052851738</v>
      </c>
    </row>
    <row r="1076" spans="1:9" x14ac:dyDescent="0.15">
      <c r="A1076" s="1">
        <v>47</v>
      </c>
      <c r="B1076" s="1" t="s">
        <v>234</v>
      </c>
      <c r="C1076" s="1">
        <v>15</v>
      </c>
      <c r="D1076" s="1" t="s">
        <v>28</v>
      </c>
      <c r="E1076" s="1" t="s">
        <v>456</v>
      </c>
      <c r="F1076" s="1">
        <v>15743.545726194596</v>
      </c>
      <c r="G1076" s="1">
        <v>41564.688292708117</v>
      </c>
      <c r="H1076" s="1">
        <v>61146.994852078358</v>
      </c>
      <c r="I1076" s="1">
        <v>44869.613383797892</v>
      </c>
    </row>
    <row r="1077" spans="1:9" x14ac:dyDescent="0.15">
      <c r="A1077" s="1">
        <v>47</v>
      </c>
      <c r="B1077" s="1" t="s">
        <v>231</v>
      </c>
      <c r="C1077" s="1">
        <v>16</v>
      </c>
      <c r="D1077" s="1" t="s">
        <v>11</v>
      </c>
      <c r="E1077" s="1" t="s">
        <v>456</v>
      </c>
      <c r="F1077" s="1">
        <v>96494.249950543235</v>
      </c>
      <c r="G1077" s="1">
        <v>189361.79725551954</v>
      </c>
      <c r="H1077" s="1">
        <v>254853.94064470768</v>
      </c>
      <c r="I1077" s="1">
        <v>236558.55354306882</v>
      </c>
    </row>
    <row r="1078" spans="1:9" x14ac:dyDescent="0.15">
      <c r="A1078" s="1">
        <v>47</v>
      </c>
      <c r="B1078" s="1" t="s">
        <v>236</v>
      </c>
      <c r="C1078" s="1">
        <v>17</v>
      </c>
      <c r="D1078" s="1" t="s">
        <v>12</v>
      </c>
      <c r="E1078" s="1" t="s">
        <v>456</v>
      </c>
      <c r="F1078" s="1">
        <v>770435.73396337032</v>
      </c>
      <c r="G1078" s="1">
        <v>1006248.8659293796</v>
      </c>
      <c r="H1078" s="1">
        <v>1491005.0608441059</v>
      </c>
      <c r="I1078" s="1">
        <v>1636508.4121226373</v>
      </c>
    </row>
    <row r="1079" spans="1:9" x14ac:dyDescent="0.15">
      <c r="A1079" s="1">
        <v>47</v>
      </c>
      <c r="B1079" s="1" t="s">
        <v>237</v>
      </c>
      <c r="C1079" s="1">
        <v>18</v>
      </c>
      <c r="D1079" s="1" t="s">
        <v>13</v>
      </c>
      <c r="E1079" s="1" t="s">
        <v>456</v>
      </c>
      <c r="F1079" s="1">
        <v>291472.97540766426</v>
      </c>
      <c r="G1079" s="1">
        <v>363684.12613946287</v>
      </c>
      <c r="H1079" s="1">
        <v>410822.07588418969</v>
      </c>
      <c r="I1079" s="1">
        <v>394323.53807350696</v>
      </c>
    </row>
    <row r="1080" spans="1:9" x14ac:dyDescent="0.15">
      <c r="A1080" s="1">
        <v>47</v>
      </c>
      <c r="B1080" s="1" t="s">
        <v>231</v>
      </c>
      <c r="C1080" s="1">
        <v>19</v>
      </c>
      <c r="D1080" s="1" t="s">
        <v>14</v>
      </c>
      <c r="E1080" s="1" t="s">
        <v>456</v>
      </c>
      <c r="F1080" s="1">
        <v>72915.96912016398</v>
      </c>
      <c r="G1080" s="1">
        <v>105875.20062671814</v>
      </c>
      <c r="H1080" s="1">
        <v>136660.76869363079</v>
      </c>
      <c r="I1080" s="1">
        <v>279616.49189750105</v>
      </c>
    </row>
    <row r="1081" spans="1:9" x14ac:dyDescent="0.15">
      <c r="A1081" s="1">
        <v>47</v>
      </c>
      <c r="B1081" s="1" t="s">
        <v>238</v>
      </c>
      <c r="C1081" s="1">
        <v>20</v>
      </c>
      <c r="D1081" s="1" t="s">
        <v>15</v>
      </c>
      <c r="E1081" s="1" t="s">
        <v>456</v>
      </c>
      <c r="F1081" s="1">
        <v>312057.08780196198</v>
      </c>
      <c r="G1081" s="1">
        <v>1214093.074913481</v>
      </c>
      <c r="H1081" s="1">
        <v>1407619.8497862676</v>
      </c>
      <c r="I1081" s="1">
        <v>1817239.1344883302</v>
      </c>
    </row>
    <row r="1082" spans="1:9" x14ac:dyDescent="0.15">
      <c r="A1082" s="1">
        <v>47</v>
      </c>
      <c r="B1082" s="1" t="s">
        <v>239</v>
      </c>
      <c r="C1082" s="1">
        <v>21</v>
      </c>
      <c r="D1082" s="1" t="s">
        <v>16</v>
      </c>
      <c r="E1082" s="1" t="s">
        <v>456</v>
      </c>
      <c r="F1082" s="1">
        <v>484487.44990950939</v>
      </c>
      <c r="G1082" s="1">
        <v>680760.80958860356</v>
      </c>
      <c r="H1082" s="1">
        <v>1625889.3501950204</v>
      </c>
      <c r="I1082" s="1">
        <v>1997001.2688902873</v>
      </c>
    </row>
    <row r="1083" spans="1:9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1" t="s">
        <v>456</v>
      </c>
      <c r="F1083" s="1">
        <v>553361.91539927642</v>
      </c>
      <c r="G1083" s="1">
        <v>1383111.4777692959</v>
      </c>
      <c r="H1083" s="1">
        <v>1944933.6351906015</v>
      </c>
      <c r="I1083" s="1">
        <v>3338378.8293206794</v>
      </c>
    </row>
    <row r="1084" spans="1:9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1" t="s">
        <v>456</v>
      </c>
      <c r="F1084" s="1">
        <v>450334.72381981852</v>
      </c>
      <c r="G1084" s="1">
        <v>885848.68529002648</v>
      </c>
      <c r="H1084" s="1">
        <v>1564798.1465128548</v>
      </c>
      <c r="I1084" s="1">
        <v>1838438.9369823427</v>
      </c>
    </row>
  </sheetData>
  <sortState ref="A4:AQ1084">
    <sortCondition ref="A4:A1084"/>
    <sortCondition ref="C4:C1084"/>
  </sortState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I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 x14ac:dyDescent="0.15">
      <c r="A1" s="1" t="s">
        <v>4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 x14ac:dyDescent="0.15">
      <c r="A4" s="1">
        <v>1</v>
      </c>
      <c r="B4" s="1" t="s">
        <v>2</v>
      </c>
      <c r="C4" s="1">
        <v>1</v>
      </c>
      <c r="D4" s="1" t="s">
        <v>9</v>
      </c>
      <c r="E4" s="1">
        <v>208396.25089683349</v>
      </c>
      <c r="F4" s="1">
        <v>425548.84801977058</v>
      </c>
      <c r="G4" s="1">
        <v>450786.41669442545</v>
      </c>
      <c r="H4" s="1">
        <v>576228.75751458341</v>
      </c>
      <c r="I4" s="1">
        <v>927859.07145549788</v>
      </c>
    </row>
    <row r="5" spans="1:9" x14ac:dyDescent="0.15">
      <c r="A5" s="1">
        <v>1</v>
      </c>
      <c r="B5" s="1" t="s">
        <v>2</v>
      </c>
      <c r="C5" s="1">
        <v>2</v>
      </c>
      <c r="D5" s="1" t="s">
        <v>10</v>
      </c>
      <c r="E5" s="1">
        <v>35486.514399131083</v>
      </c>
      <c r="F5" s="1">
        <v>42590.16910953106</v>
      </c>
      <c r="G5" s="1">
        <v>35721.346573377734</v>
      </c>
      <c r="H5" s="1">
        <v>20132.251627047954</v>
      </c>
      <c r="I5" s="1">
        <v>14381.924503944732</v>
      </c>
    </row>
    <row r="6" spans="1:9" x14ac:dyDescent="0.15">
      <c r="A6" s="1">
        <v>1</v>
      </c>
      <c r="B6" s="1" t="s">
        <v>7</v>
      </c>
      <c r="C6" s="1">
        <v>3</v>
      </c>
      <c r="D6" s="1" t="s">
        <v>17</v>
      </c>
      <c r="E6" s="1">
        <v>32829.043359934964</v>
      </c>
      <c r="F6" s="1">
        <v>81825.208411542961</v>
      </c>
      <c r="G6" s="1">
        <v>139936.29628337402</v>
      </c>
      <c r="H6" s="1">
        <v>158426.35588543705</v>
      </c>
      <c r="I6" s="1">
        <v>158759.60014757994</v>
      </c>
    </row>
    <row r="7" spans="1:9" x14ac:dyDescent="0.15">
      <c r="A7" s="1">
        <v>1</v>
      </c>
      <c r="B7" s="1" t="s">
        <v>7</v>
      </c>
      <c r="C7" s="1">
        <v>4</v>
      </c>
      <c r="D7" s="1" t="s">
        <v>18</v>
      </c>
      <c r="E7" s="1">
        <v>218.5796565509838</v>
      </c>
      <c r="F7" s="1">
        <v>2479.560489796007</v>
      </c>
      <c r="G7" s="1">
        <v>5290.3068598479931</v>
      </c>
      <c r="H7" s="1">
        <v>5030.0467219379198</v>
      </c>
      <c r="I7" s="1">
        <v>3014.2173121390315</v>
      </c>
    </row>
    <row r="8" spans="1:9" x14ac:dyDescent="0.15">
      <c r="A8" s="1">
        <v>1</v>
      </c>
      <c r="B8" s="1" t="s">
        <v>7</v>
      </c>
      <c r="C8" s="1">
        <v>5</v>
      </c>
      <c r="D8" s="1" t="s">
        <v>19</v>
      </c>
      <c r="E8" s="1">
        <v>45889.594262180035</v>
      </c>
      <c r="F8" s="1">
        <v>69568.70899329547</v>
      </c>
      <c r="G8" s="1">
        <v>80508.233504420423</v>
      </c>
      <c r="H8" s="1">
        <v>58152.100127839345</v>
      </c>
      <c r="I8" s="1">
        <v>54530.490465764728</v>
      </c>
    </row>
    <row r="9" spans="1:9" x14ac:dyDescent="0.15">
      <c r="A9" s="1">
        <v>1</v>
      </c>
      <c r="B9" s="1" t="s">
        <v>7</v>
      </c>
      <c r="C9" s="1">
        <v>6</v>
      </c>
      <c r="D9" s="1" t="s">
        <v>3</v>
      </c>
      <c r="E9" s="1">
        <v>7747.2852762909433</v>
      </c>
      <c r="F9" s="1">
        <v>12267.821712254436</v>
      </c>
      <c r="G9" s="1">
        <v>17756.124552189285</v>
      </c>
      <c r="H9" s="1">
        <v>17462.511380027267</v>
      </c>
      <c r="I9" s="1">
        <v>21445.32332557195</v>
      </c>
    </row>
    <row r="10" spans="1:9" x14ac:dyDescent="0.15">
      <c r="A10" s="1">
        <v>1</v>
      </c>
      <c r="B10" s="1" t="s">
        <v>7</v>
      </c>
      <c r="C10" s="1">
        <v>7</v>
      </c>
      <c r="D10" s="1" t="s">
        <v>20</v>
      </c>
      <c r="E10" s="1">
        <v>2649.5194741074597</v>
      </c>
      <c r="F10" s="1">
        <v>15661.237623918249</v>
      </c>
      <c r="G10" s="1">
        <v>18136.252017384119</v>
      </c>
      <c r="H10" s="1">
        <v>41023.519853408507</v>
      </c>
      <c r="I10" s="1">
        <v>58037.232786769484</v>
      </c>
    </row>
    <row r="11" spans="1:9" x14ac:dyDescent="0.15">
      <c r="A11" s="1">
        <v>1</v>
      </c>
      <c r="B11" s="1" t="s">
        <v>7</v>
      </c>
      <c r="C11" s="1">
        <v>8</v>
      </c>
      <c r="D11" s="1" t="s">
        <v>21</v>
      </c>
      <c r="E11" s="1">
        <v>16800.988282234292</v>
      </c>
      <c r="F11" s="1">
        <v>26436.163481593288</v>
      </c>
      <c r="G11" s="1">
        <v>26915.742776435727</v>
      </c>
      <c r="H11" s="1">
        <v>23951.539777504186</v>
      </c>
      <c r="I11" s="1">
        <v>18553.027051643465</v>
      </c>
    </row>
    <row r="12" spans="1:9" x14ac:dyDescent="0.15">
      <c r="A12" s="1">
        <v>1</v>
      </c>
      <c r="B12" s="1" t="s">
        <v>7</v>
      </c>
      <c r="C12" s="1">
        <v>9</v>
      </c>
      <c r="D12" s="1" t="s">
        <v>22</v>
      </c>
      <c r="E12" s="1">
        <v>34401.180042395572</v>
      </c>
      <c r="F12" s="1">
        <v>64640.14233592822</v>
      </c>
      <c r="G12" s="1">
        <v>64791.003792520314</v>
      </c>
      <c r="H12" s="1">
        <v>42208.008319907094</v>
      </c>
      <c r="I12" s="1">
        <v>63128.206422308918</v>
      </c>
    </row>
    <row r="13" spans="1:9" x14ac:dyDescent="0.15">
      <c r="A13" s="1">
        <v>1</v>
      </c>
      <c r="B13" s="1" t="s">
        <v>7</v>
      </c>
      <c r="C13" s="1">
        <v>10</v>
      </c>
      <c r="D13" s="1" t="s">
        <v>23</v>
      </c>
      <c r="E13" s="1">
        <v>3275.4188723529487</v>
      </c>
      <c r="F13" s="1">
        <v>8599.6088839059648</v>
      </c>
      <c r="G13" s="1">
        <v>16006.555816330059</v>
      </c>
      <c r="H13" s="1">
        <v>15525.388234861362</v>
      </c>
      <c r="I13" s="1">
        <v>14418.634695919434</v>
      </c>
    </row>
    <row r="14" spans="1:9" x14ac:dyDescent="0.15">
      <c r="A14" s="1">
        <v>1</v>
      </c>
      <c r="B14" s="1" t="s">
        <v>7</v>
      </c>
      <c r="C14" s="1">
        <v>11</v>
      </c>
      <c r="D14" s="1" t="s">
        <v>24</v>
      </c>
      <c r="E14" s="1">
        <v>7908.1503971187831</v>
      </c>
      <c r="F14" s="1">
        <v>16543.219470287735</v>
      </c>
      <c r="G14" s="1">
        <v>23760.045046666448</v>
      </c>
      <c r="H14" s="1">
        <v>21304.078732122878</v>
      </c>
      <c r="I14" s="1">
        <v>15781.479620844861</v>
      </c>
    </row>
    <row r="15" spans="1:9" x14ac:dyDescent="0.15">
      <c r="A15" s="1">
        <v>1</v>
      </c>
      <c r="B15" s="1" t="s">
        <v>7</v>
      </c>
      <c r="C15" s="1">
        <v>12</v>
      </c>
      <c r="D15" s="1" t="s">
        <v>25</v>
      </c>
      <c r="E15" s="1">
        <v>109.13567497325262</v>
      </c>
      <c r="F15" s="1">
        <v>4519.4821147690118</v>
      </c>
      <c r="G15" s="1">
        <v>28892.324129733806</v>
      </c>
      <c r="H15" s="1">
        <v>47002.51193898647</v>
      </c>
      <c r="I15" s="1">
        <v>45395.645356908288</v>
      </c>
    </row>
    <row r="16" spans="1:9" x14ac:dyDescent="0.15">
      <c r="A16" s="1">
        <v>1</v>
      </c>
      <c r="B16" s="1" t="s">
        <v>7</v>
      </c>
      <c r="C16" s="1">
        <v>13</v>
      </c>
      <c r="D16" s="1" t="s">
        <v>26</v>
      </c>
      <c r="E16" s="1">
        <v>1717.7367729764262</v>
      </c>
      <c r="F16" s="1">
        <v>12587.175949356477</v>
      </c>
      <c r="G16" s="1">
        <v>14665.245388377862</v>
      </c>
      <c r="H16" s="1">
        <v>39855.055002794325</v>
      </c>
      <c r="I16" s="1">
        <v>48765.805458989802</v>
      </c>
    </row>
    <row r="17" spans="1:9" x14ac:dyDescent="0.15">
      <c r="A17" s="1">
        <v>1</v>
      </c>
      <c r="B17" s="1" t="s">
        <v>7</v>
      </c>
      <c r="C17" s="1">
        <v>14</v>
      </c>
      <c r="D17" s="1" t="s">
        <v>27</v>
      </c>
      <c r="E17" s="1">
        <v>18.175576207442614</v>
      </c>
      <c r="F17" s="1">
        <v>255.92626403242917</v>
      </c>
      <c r="G17" s="1">
        <v>525.61558749738288</v>
      </c>
      <c r="H17" s="1">
        <v>971.81294394494682</v>
      </c>
      <c r="I17" s="1">
        <v>788.35703097782198</v>
      </c>
    </row>
    <row r="18" spans="1:9" x14ac:dyDescent="0.15">
      <c r="A18" s="1">
        <v>1</v>
      </c>
      <c r="B18" s="1" t="s">
        <v>7</v>
      </c>
      <c r="C18" s="1">
        <v>15</v>
      </c>
      <c r="D18" s="1" t="s">
        <v>28</v>
      </c>
      <c r="E18" s="1">
        <v>8701.1686625380062</v>
      </c>
      <c r="F18" s="1">
        <v>43700.472720238933</v>
      </c>
      <c r="G18" s="1">
        <v>72953.500070713853</v>
      </c>
      <c r="H18" s="1">
        <v>74984.096367506616</v>
      </c>
      <c r="I18" s="1">
        <v>54570.138729962731</v>
      </c>
    </row>
    <row r="19" spans="1:9" x14ac:dyDescent="0.15">
      <c r="A19" s="1">
        <v>1</v>
      </c>
      <c r="B19" s="1" t="s">
        <v>2</v>
      </c>
      <c r="C19" s="1">
        <v>16</v>
      </c>
      <c r="D19" s="1" t="s">
        <v>11</v>
      </c>
      <c r="E19" s="1">
        <v>36336.220761444507</v>
      </c>
      <c r="F19" s="1">
        <v>103838.63330799071</v>
      </c>
      <c r="G19" s="1">
        <v>175005.35314020643</v>
      </c>
      <c r="H19" s="1">
        <v>171448.95878150186</v>
      </c>
      <c r="I19" s="1">
        <v>145341.27560826929</v>
      </c>
    </row>
    <row r="20" spans="1:9" x14ac:dyDescent="0.15">
      <c r="A20" s="1">
        <v>1</v>
      </c>
      <c r="B20" s="1" t="s">
        <v>2</v>
      </c>
      <c r="C20" s="1">
        <v>17</v>
      </c>
      <c r="D20" s="1" t="s">
        <v>12</v>
      </c>
      <c r="E20" s="1">
        <v>61860.721953217173</v>
      </c>
      <c r="F20" s="1">
        <v>226511.87440638471</v>
      </c>
      <c r="G20" s="1">
        <v>331275.43360012432</v>
      </c>
      <c r="H20" s="1">
        <v>321455.18654845306</v>
      </c>
      <c r="I20" s="1">
        <v>533313.92966281367</v>
      </c>
    </row>
    <row r="21" spans="1:9" x14ac:dyDescent="0.15">
      <c r="A21" s="1">
        <v>1</v>
      </c>
      <c r="B21" s="1" t="s">
        <v>2</v>
      </c>
      <c r="C21" s="1">
        <v>18</v>
      </c>
      <c r="D21" s="1" t="s">
        <v>13</v>
      </c>
      <c r="E21" s="1">
        <v>65531.163514782158</v>
      </c>
      <c r="F21" s="1">
        <v>417313.56579710293</v>
      </c>
      <c r="G21" s="1">
        <v>456814.80586575321</v>
      </c>
      <c r="H21" s="1">
        <v>418299.62532936211</v>
      </c>
      <c r="I21" s="1">
        <v>334792.80747793248</v>
      </c>
    </row>
    <row r="22" spans="1:9" x14ac:dyDescent="0.15">
      <c r="A22" s="1">
        <v>1</v>
      </c>
      <c r="B22" s="1" t="s">
        <v>2</v>
      </c>
      <c r="C22" s="1">
        <v>19</v>
      </c>
      <c r="D22" s="1" t="s">
        <v>14</v>
      </c>
      <c r="E22" s="1">
        <v>18107.24778355156</v>
      </c>
      <c r="F22" s="1">
        <v>39632.835573589226</v>
      </c>
      <c r="G22" s="1">
        <v>52681.279525265163</v>
      </c>
      <c r="H22" s="1">
        <v>62529.156146671688</v>
      </c>
      <c r="I22" s="1">
        <v>45750.645195329867</v>
      </c>
    </row>
    <row r="23" spans="1:9" x14ac:dyDescent="0.15">
      <c r="A23" s="1">
        <v>1</v>
      </c>
      <c r="B23" s="1" t="s">
        <v>2</v>
      </c>
      <c r="C23" s="1">
        <v>20</v>
      </c>
      <c r="D23" s="1" t="s">
        <v>15</v>
      </c>
      <c r="E23" s="1">
        <v>9984.3945337651785</v>
      </c>
      <c r="F23" s="1">
        <v>262966.23228835507</v>
      </c>
      <c r="G23" s="1">
        <v>535243.12888392864</v>
      </c>
      <c r="H23" s="1">
        <v>534090.62532830762</v>
      </c>
      <c r="I23" s="1">
        <v>609860.28363590944</v>
      </c>
    </row>
    <row r="24" spans="1:9" x14ac:dyDescent="0.15">
      <c r="A24" s="1">
        <v>1</v>
      </c>
      <c r="B24" s="1" t="s">
        <v>2</v>
      </c>
      <c r="C24" s="1">
        <v>21</v>
      </c>
      <c r="D24" s="1" t="s">
        <v>16</v>
      </c>
      <c r="E24" s="1">
        <v>73094.154826959028</v>
      </c>
      <c r="F24" s="1">
        <v>460238.13195664634</v>
      </c>
      <c r="G24" s="1">
        <v>665989.39196434559</v>
      </c>
      <c r="H24" s="1">
        <v>688520.31833885738</v>
      </c>
      <c r="I24" s="1">
        <v>995170.0853992441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8</v>
      </c>
      <c r="E25" s="1">
        <v>68713.977613954165</v>
      </c>
      <c r="F25" s="1">
        <v>539912.50844800647</v>
      </c>
      <c r="G25" s="1">
        <v>1385631.1042141884</v>
      </c>
      <c r="H25" s="1">
        <v>1630745.0886497393</v>
      </c>
      <c r="I25" s="1">
        <v>1268815.9177086789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29</v>
      </c>
      <c r="E26" s="1">
        <v>140413.97195983405</v>
      </c>
      <c r="F26" s="1">
        <v>385205.783449954</v>
      </c>
      <c r="G26" s="1">
        <v>600436.8950812387</v>
      </c>
      <c r="H26" s="1">
        <v>698770.26945071062</v>
      </c>
      <c r="I26" s="1">
        <v>726167.40304073121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9</v>
      </c>
      <c r="E27" s="1">
        <v>62855.957312664359</v>
      </c>
      <c r="F27" s="1">
        <v>155516.13077058984</v>
      </c>
      <c r="G27" s="1">
        <v>156249.1302260005</v>
      </c>
      <c r="H27" s="1">
        <v>168721.33339613999</v>
      </c>
      <c r="I27" s="1">
        <v>201530.53991337802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10</v>
      </c>
      <c r="E28" s="1">
        <v>1811.7112261078864</v>
      </c>
      <c r="F28" s="1">
        <v>3490.6633893692515</v>
      </c>
      <c r="G28" s="1">
        <v>4777.9750429437208</v>
      </c>
      <c r="H28" s="1">
        <v>5043.572352660658</v>
      </c>
      <c r="I28" s="1">
        <v>4842.5661678825381</v>
      </c>
    </row>
    <row r="29" spans="1:9" x14ac:dyDescent="0.15">
      <c r="A29" s="1">
        <v>2</v>
      </c>
      <c r="B29" s="1" t="s">
        <v>51</v>
      </c>
      <c r="C29" s="1">
        <v>3</v>
      </c>
      <c r="D29" s="1" t="s">
        <v>17</v>
      </c>
      <c r="E29" s="1">
        <v>3820.7511310617483</v>
      </c>
      <c r="F29" s="1">
        <v>13845.012122206042</v>
      </c>
      <c r="G29" s="1">
        <v>25971.216457314473</v>
      </c>
      <c r="H29" s="1">
        <v>28730.03564868512</v>
      </c>
      <c r="I29" s="1">
        <v>23611.069514747782</v>
      </c>
    </row>
    <row r="30" spans="1:9" x14ac:dyDescent="0.15">
      <c r="A30" s="1">
        <v>2</v>
      </c>
      <c r="B30" s="1" t="s">
        <v>51</v>
      </c>
      <c r="C30" s="1">
        <v>4</v>
      </c>
      <c r="D30" s="1" t="s">
        <v>18</v>
      </c>
      <c r="E30" s="1">
        <v>565.43017413343239</v>
      </c>
      <c r="F30" s="1">
        <v>1880.0300960383906</v>
      </c>
      <c r="G30" s="1">
        <v>9438.7903680064101</v>
      </c>
      <c r="H30" s="1">
        <v>6883.3675441132891</v>
      </c>
      <c r="I30" s="1">
        <v>4835.1261850085884</v>
      </c>
    </row>
    <row r="31" spans="1:9" x14ac:dyDescent="0.15">
      <c r="A31" s="1">
        <v>2</v>
      </c>
      <c r="B31" s="1" t="s">
        <v>51</v>
      </c>
      <c r="C31" s="1">
        <v>5</v>
      </c>
      <c r="D31" s="1" t="s">
        <v>19</v>
      </c>
      <c r="E31" s="1">
        <v>3366.1930900895063</v>
      </c>
      <c r="F31" s="1">
        <v>6043.9890354520267</v>
      </c>
      <c r="G31" s="1">
        <v>16875.893707704701</v>
      </c>
      <c r="H31" s="1">
        <v>16093.131651353377</v>
      </c>
      <c r="I31" s="1">
        <v>13210.458844460663</v>
      </c>
    </row>
    <row r="32" spans="1:9" x14ac:dyDescent="0.15">
      <c r="A32" s="1">
        <v>2</v>
      </c>
      <c r="B32" s="1" t="s">
        <v>51</v>
      </c>
      <c r="C32" s="1">
        <v>6</v>
      </c>
      <c r="D32" s="1" t="s">
        <v>3</v>
      </c>
      <c r="E32" s="1">
        <v>1479.8986553232494</v>
      </c>
      <c r="F32" s="1">
        <v>2438.4178807125204</v>
      </c>
      <c r="G32" s="1">
        <v>3522.6445212864132</v>
      </c>
      <c r="H32" s="1">
        <v>3321.7621451181103</v>
      </c>
      <c r="I32" s="1">
        <v>3438.44185814406</v>
      </c>
    </row>
    <row r="33" spans="1:9" x14ac:dyDescent="0.15">
      <c r="A33" s="1">
        <v>2</v>
      </c>
      <c r="B33" s="1" t="s">
        <v>51</v>
      </c>
      <c r="C33" s="1">
        <v>7</v>
      </c>
      <c r="D33" s="1" t="s">
        <v>20</v>
      </c>
      <c r="E33" s="1">
        <v>340.65751774479151</v>
      </c>
      <c r="F33" s="1">
        <v>1085.2027643570698</v>
      </c>
      <c r="G33" s="1">
        <v>583.88934428032167</v>
      </c>
      <c r="H33" s="1">
        <v>295.08892764018998</v>
      </c>
      <c r="I33" s="1">
        <v>181.41608458859736</v>
      </c>
    </row>
    <row r="34" spans="1:9" x14ac:dyDescent="0.15">
      <c r="A34" s="1">
        <v>2</v>
      </c>
      <c r="B34" s="1" t="s">
        <v>51</v>
      </c>
      <c r="C34" s="1">
        <v>8</v>
      </c>
      <c r="D34" s="1" t="s">
        <v>21</v>
      </c>
      <c r="E34" s="1">
        <v>2229.650265386239</v>
      </c>
      <c r="F34" s="1">
        <v>7161.9461845009837</v>
      </c>
      <c r="G34" s="1">
        <v>7307.6652434017442</v>
      </c>
      <c r="H34" s="1">
        <v>5938.2234768912576</v>
      </c>
      <c r="I34" s="1">
        <v>6967.1716154782889</v>
      </c>
    </row>
    <row r="35" spans="1:9" x14ac:dyDescent="0.15">
      <c r="A35" s="1">
        <v>2</v>
      </c>
      <c r="B35" s="1" t="s">
        <v>51</v>
      </c>
      <c r="C35" s="1">
        <v>9</v>
      </c>
      <c r="D35" s="1" t="s">
        <v>22</v>
      </c>
      <c r="E35" s="1">
        <v>3431.1268606903232</v>
      </c>
      <c r="F35" s="1">
        <v>8364.1991659749292</v>
      </c>
      <c r="G35" s="1">
        <v>12583.314672777135</v>
      </c>
      <c r="H35" s="1">
        <v>74862.860135894967</v>
      </c>
      <c r="I35" s="1">
        <v>69120.036330580595</v>
      </c>
    </row>
    <row r="36" spans="1:9" x14ac:dyDescent="0.15">
      <c r="A36" s="1">
        <v>2</v>
      </c>
      <c r="B36" s="1" t="s">
        <v>51</v>
      </c>
      <c r="C36" s="1">
        <v>10</v>
      </c>
      <c r="D36" s="1" t="s">
        <v>23</v>
      </c>
      <c r="E36" s="1">
        <v>325.17738990306015</v>
      </c>
      <c r="F36" s="1">
        <v>892.48591504035323</v>
      </c>
      <c r="G36" s="1">
        <v>1954.6091200915905</v>
      </c>
      <c r="H36" s="1">
        <v>3219.7785156910263</v>
      </c>
      <c r="I36" s="1">
        <v>2616.3453559532918</v>
      </c>
    </row>
    <row r="37" spans="1:9" x14ac:dyDescent="0.15">
      <c r="A37" s="1">
        <v>2</v>
      </c>
      <c r="B37" s="1" t="s">
        <v>51</v>
      </c>
      <c r="C37" s="1">
        <v>11</v>
      </c>
      <c r="D37" s="1" t="s">
        <v>24</v>
      </c>
      <c r="E37" s="1">
        <v>140.37127187314499</v>
      </c>
      <c r="F37" s="1">
        <v>430.26600997732521</v>
      </c>
      <c r="G37" s="1">
        <v>1104.0051244234494</v>
      </c>
      <c r="H37" s="1">
        <v>4820.0281595856695</v>
      </c>
      <c r="I37" s="1">
        <v>6546.4488911389717</v>
      </c>
    </row>
    <row r="38" spans="1:9" x14ac:dyDescent="0.15">
      <c r="A38" s="1">
        <v>2</v>
      </c>
      <c r="B38" s="1" t="s">
        <v>51</v>
      </c>
      <c r="C38" s="1">
        <v>12</v>
      </c>
      <c r="D38" s="1" t="s">
        <v>25</v>
      </c>
      <c r="E38" s="1">
        <v>445.75980236501738</v>
      </c>
      <c r="F38" s="1">
        <v>1484.4611927897729</v>
      </c>
      <c r="G38" s="1">
        <v>12971.883039675069</v>
      </c>
      <c r="H38" s="1">
        <v>28454.698241067563</v>
      </c>
      <c r="I38" s="1">
        <v>27588.879411108632</v>
      </c>
    </row>
    <row r="39" spans="1:9" x14ac:dyDescent="0.15">
      <c r="A39" s="1">
        <v>2</v>
      </c>
      <c r="B39" s="1" t="s">
        <v>51</v>
      </c>
      <c r="C39" s="1">
        <v>13</v>
      </c>
      <c r="D39" s="1" t="s">
        <v>26</v>
      </c>
      <c r="E39" s="1">
        <v>148.83800761640373</v>
      </c>
      <c r="F39" s="1">
        <v>491.79644353125593</v>
      </c>
      <c r="G39" s="1">
        <v>1280.7033974710048</v>
      </c>
      <c r="H39" s="1">
        <v>1839.5614712377028</v>
      </c>
      <c r="I39" s="1">
        <v>2087.0945143638892</v>
      </c>
    </row>
    <row r="40" spans="1:9" x14ac:dyDescent="0.15">
      <c r="A40" s="1">
        <v>2</v>
      </c>
      <c r="B40" s="1" t="s">
        <v>51</v>
      </c>
      <c r="C40" s="1">
        <v>14</v>
      </c>
      <c r="D40" s="1" t="s">
        <v>27</v>
      </c>
      <c r="E40" s="1">
        <v>0.78030034487642452</v>
      </c>
      <c r="F40" s="1">
        <v>159.6936833622816</v>
      </c>
      <c r="G40" s="1">
        <v>859.32422384134986</v>
      </c>
      <c r="H40" s="1">
        <v>1835.3047391914893</v>
      </c>
      <c r="I40" s="1">
        <v>3738.7448825529214</v>
      </c>
    </row>
    <row r="41" spans="1:9" x14ac:dyDescent="0.15">
      <c r="A41" s="1">
        <v>2</v>
      </c>
      <c r="B41" s="1" t="s">
        <v>51</v>
      </c>
      <c r="C41" s="1">
        <v>15</v>
      </c>
      <c r="D41" s="1" t="s">
        <v>28</v>
      </c>
      <c r="E41" s="1">
        <v>1265.0487981015956</v>
      </c>
      <c r="F41" s="1">
        <v>7911.108173794084</v>
      </c>
      <c r="G41" s="1">
        <v>14749.776455123321</v>
      </c>
      <c r="H41" s="1">
        <v>16323.260284102911</v>
      </c>
      <c r="I41" s="1">
        <v>12042.360442544617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11</v>
      </c>
      <c r="E42" s="1">
        <v>12740.558476225953</v>
      </c>
      <c r="F42" s="1">
        <v>27016.475338788474</v>
      </c>
      <c r="G42" s="1">
        <v>38061.735077939069</v>
      </c>
      <c r="H42" s="1">
        <v>37534.403383038938</v>
      </c>
      <c r="I42" s="1">
        <v>33299.542944305031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12</v>
      </c>
      <c r="E43" s="1">
        <v>11253.978087941707</v>
      </c>
      <c r="F43" s="1">
        <v>43408.388739168659</v>
      </c>
      <c r="G43" s="1">
        <v>62386.359472696364</v>
      </c>
      <c r="H43" s="1">
        <v>80593.105776669123</v>
      </c>
      <c r="I43" s="1">
        <v>182283.71356480068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13</v>
      </c>
      <c r="E44" s="1">
        <v>10998.724038041773</v>
      </c>
      <c r="F44" s="1">
        <v>95518.546561917727</v>
      </c>
      <c r="G44" s="1">
        <v>102585.40395705363</v>
      </c>
      <c r="H44" s="1">
        <v>100242.57420129805</v>
      </c>
      <c r="I44" s="1">
        <v>69985.869370067798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14</v>
      </c>
      <c r="E45" s="1">
        <v>3663.5067026943225</v>
      </c>
      <c r="F45" s="1">
        <v>9772.0798136237281</v>
      </c>
      <c r="G45" s="1">
        <v>13737.810081091036</v>
      </c>
      <c r="H45" s="1">
        <v>18531.930710841381</v>
      </c>
      <c r="I45" s="1">
        <v>14219.101214398517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</v>
      </c>
      <c r="E46" s="1">
        <v>726.93372127328337</v>
      </c>
      <c r="F46" s="1">
        <v>40165.712909052214</v>
      </c>
      <c r="G46" s="1">
        <v>74270.78590844023</v>
      </c>
      <c r="H46" s="1">
        <v>78936.20050090547</v>
      </c>
      <c r="I46" s="1">
        <v>86887.384822430889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16</v>
      </c>
      <c r="E47" s="1">
        <v>8168.7033391769501</v>
      </c>
      <c r="F47" s="1">
        <v>67547.044707162451</v>
      </c>
      <c r="G47" s="1">
        <v>98390.563921627865</v>
      </c>
      <c r="H47" s="1">
        <v>277118.56258161593</v>
      </c>
      <c r="I47" s="1">
        <v>410550.7389203122</v>
      </c>
    </row>
    <row r="48" spans="1:9" x14ac:dyDescent="0.15">
      <c r="A48" s="1">
        <v>2</v>
      </c>
      <c r="B48" s="1" t="s">
        <v>49</v>
      </c>
      <c r="C48" s="1">
        <v>22</v>
      </c>
      <c r="D48" s="1" t="s">
        <v>8</v>
      </c>
      <c r="E48" s="1">
        <v>11495.442057852184</v>
      </c>
      <c r="F48" s="1">
        <v>114374.31899363287</v>
      </c>
      <c r="G48" s="1">
        <v>302780.242356862</v>
      </c>
      <c r="H48" s="1">
        <v>408141.76824061392</v>
      </c>
      <c r="I48" s="1">
        <v>303565.8122069813</v>
      </c>
    </row>
    <row r="49" spans="1:9" x14ac:dyDescent="0.15">
      <c r="A49" s="1">
        <v>2</v>
      </c>
      <c r="B49" s="1" t="s">
        <v>49</v>
      </c>
      <c r="C49" s="1">
        <v>23</v>
      </c>
      <c r="D49" s="1" t="s">
        <v>29</v>
      </c>
      <c r="E49" s="1">
        <v>32849.326596653773</v>
      </c>
      <c r="F49" s="1">
        <v>84449.383102438325</v>
      </c>
      <c r="G49" s="1">
        <v>127172.89763530878</v>
      </c>
      <c r="H49" s="1">
        <v>167190.57622233074</v>
      </c>
      <c r="I49" s="1">
        <v>181473.61776888362</v>
      </c>
    </row>
    <row r="50" spans="1:9" x14ac:dyDescent="0.15">
      <c r="A50" s="1">
        <v>3</v>
      </c>
      <c r="B50" s="1" t="s">
        <v>53</v>
      </c>
      <c r="C50" s="1">
        <v>1</v>
      </c>
      <c r="D50" s="1" t="s">
        <v>9</v>
      </c>
      <c r="E50" s="1">
        <v>62505.156614226311</v>
      </c>
      <c r="F50" s="1">
        <v>125385.07535926724</v>
      </c>
      <c r="G50" s="1">
        <v>134344.62883973366</v>
      </c>
      <c r="H50" s="1">
        <v>182029.01466259983</v>
      </c>
      <c r="I50" s="1">
        <v>241260.72527769807</v>
      </c>
    </row>
    <row r="51" spans="1:9" x14ac:dyDescent="0.15">
      <c r="A51" s="1">
        <v>3</v>
      </c>
      <c r="B51" s="1" t="s">
        <v>53</v>
      </c>
      <c r="C51" s="1">
        <v>2</v>
      </c>
      <c r="D51" s="1" t="s">
        <v>10</v>
      </c>
      <c r="E51" s="1">
        <v>6661.6839311729327</v>
      </c>
      <c r="F51" s="1">
        <v>6927.7296827473274</v>
      </c>
      <c r="G51" s="1">
        <v>4894.1749309685956</v>
      </c>
      <c r="H51" s="1">
        <v>3394.2459009305171</v>
      </c>
      <c r="I51" s="1">
        <v>2483.4896349450173</v>
      </c>
    </row>
    <row r="52" spans="1:9" x14ac:dyDescent="0.15">
      <c r="A52" s="1">
        <v>3</v>
      </c>
      <c r="B52" s="1" t="s">
        <v>54</v>
      </c>
      <c r="C52" s="1">
        <v>3</v>
      </c>
      <c r="D52" s="1" t="s">
        <v>17</v>
      </c>
      <c r="E52" s="1">
        <v>3142.3082109988723</v>
      </c>
      <c r="F52" s="1">
        <v>11143.245996416515</v>
      </c>
      <c r="G52" s="1">
        <v>20005.970457038282</v>
      </c>
      <c r="H52" s="1">
        <v>25286.352275978355</v>
      </c>
      <c r="I52" s="1">
        <v>25864.728800898847</v>
      </c>
    </row>
    <row r="53" spans="1:9" x14ac:dyDescent="0.15">
      <c r="A53" s="1">
        <v>3</v>
      </c>
      <c r="B53" s="1" t="s">
        <v>54</v>
      </c>
      <c r="C53" s="1">
        <v>4</v>
      </c>
      <c r="D53" s="1" t="s">
        <v>18</v>
      </c>
      <c r="E53" s="1">
        <v>342.34709072367099</v>
      </c>
      <c r="F53" s="1">
        <v>2230.2851391277786</v>
      </c>
      <c r="G53" s="1">
        <v>4715.1589605340341</v>
      </c>
      <c r="H53" s="1">
        <v>4099.105925126486</v>
      </c>
      <c r="I53" s="1">
        <v>3139.6622786683329</v>
      </c>
    </row>
    <row r="54" spans="1:9" x14ac:dyDescent="0.15">
      <c r="A54" s="1">
        <v>3</v>
      </c>
      <c r="B54" s="1" t="s">
        <v>54</v>
      </c>
      <c r="C54" s="1">
        <v>5</v>
      </c>
      <c r="D54" s="1" t="s">
        <v>19</v>
      </c>
      <c r="E54" s="1">
        <v>1279.884365280026</v>
      </c>
      <c r="F54" s="1">
        <v>1831.3290382559853</v>
      </c>
      <c r="G54" s="1">
        <v>2913.1367078173403</v>
      </c>
      <c r="H54" s="1">
        <v>3153.8291980210743</v>
      </c>
      <c r="I54" s="1">
        <v>7275.0796340182878</v>
      </c>
    </row>
    <row r="55" spans="1:9" x14ac:dyDescent="0.15">
      <c r="A55" s="1">
        <v>3</v>
      </c>
      <c r="B55" s="1" t="s">
        <v>54</v>
      </c>
      <c r="C55" s="1">
        <v>6</v>
      </c>
      <c r="D55" s="1" t="s">
        <v>3</v>
      </c>
      <c r="E55" s="1">
        <v>1788.2135814672642</v>
      </c>
      <c r="F55" s="1">
        <v>3903.9521265686958</v>
      </c>
      <c r="G55" s="1">
        <v>12552.833575099576</v>
      </c>
      <c r="H55" s="1">
        <v>13253.616018294613</v>
      </c>
      <c r="I55" s="1">
        <v>13231.385311332515</v>
      </c>
    </row>
    <row r="56" spans="1:9" x14ac:dyDescent="0.15">
      <c r="A56" s="1">
        <v>3</v>
      </c>
      <c r="B56" s="1" t="s">
        <v>54</v>
      </c>
      <c r="C56" s="1">
        <v>7</v>
      </c>
      <c r="D56" s="1" t="s">
        <v>20</v>
      </c>
      <c r="E56" s="1">
        <v>392.37822397518084</v>
      </c>
      <c r="F56" s="1">
        <v>738.7972830430374</v>
      </c>
      <c r="G56" s="1">
        <v>395.44281520815827</v>
      </c>
      <c r="H56" s="1">
        <v>220.3253749337255</v>
      </c>
      <c r="I56" s="1">
        <v>135.45261482914188</v>
      </c>
    </row>
    <row r="57" spans="1:9" x14ac:dyDescent="0.15">
      <c r="A57" s="1">
        <v>3</v>
      </c>
      <c r="B57" s="1" t="s">
        <v>54</v>
      </c>
      <c r="C57" s="1">
        <v>8</v>
      </c>
      <c r="D57" s="1" t="s">
        <v>21</v>
      </c>
      <c r="E57" s="1">
        <v>5998.8186842512077</v>
      </c>
      <c r="F57" s="1">
        <v>10406.430602615543</v>
      </c>
      <c r="G57" s="1">
        <v>10996.158481417109</v>
      </c>
      <c r="H57" s="1">
        <v>9032.5207070887045</v>
      </c>
      <c r="I57" s="1">
        <v>7006.667231416598</v>
      </c>
    </row>
    <row r="58" spans="1:9" x14ac:dyDescent="0.15">
      <c r="A58" s="1">
        <v>3</v>
      </c>
      <c r="B58" s="1" t="s">
        <v>54</v>
      </c>
      <c r="C58" s="1">
        <v>9</v>
      </c>
      <c r="D58" s="1" t="s">
        <v>22</v>
      </c>
      <c r="E58" s="1">
        <v>9806.1666285370138</v>
      </c>
      <c r="F58" s="1">
        <v>21363.130468621312</v>
      </c>
      <c r="G58" s="1">
        <v>21184.171615796095</v>
      </c>
      <c r="H58" s="1">
        <v>20785.320223183298</v>
      </c>
      <c r="I58" s="1">
        <v>16304.903644360707</v>
      </c>
    </row>
    <row r="59" spans="1:9" x14ac:dyDescent="0.15">
      <c r="A59" s="1">
        <v>3</v>
      </c>
      <c r="B59" s="1" t="s">
        <v>54</v>
      </c>
      <c r="C59" s="1">
        <v>10</v>
      </c>
      <c r="D59" s="1" t="s">
        <v>23</v>
      </c>
      <c r="E59" s="1">
        <v>347.24700920313927</v>
      </c>
      <c r="F59" s="1">
        <v>1633.0889589669728</v>
      </c>
      <c r="G59" s="1">
        <v>4898.8927919340285</v>
      </c>
      <c r="H59" s="1">
        <v>5093.2780563463875</v>
      </c>
      <c r="I59" s="1">
        <v>5987.9242909043624</v>
      </c>
    </row>
    <row r="60" spans="1:9" x14ac:dyDescent="0.15">
      <c r="A60" s="1">
        <v>3</v>
      </c>
      <c r="B60" s="1" t="s">
        <v>54</v>
      </c>
      <c r="C60" s="1">
        <v>11</v>
      </c>
      <c r="D60" s="1" t="s">
        <v>24</v>
      </c>
      <c r="E60" s="1">
        <v>427.86888325573614</v>
      </c>
      <c r="F60" s="1">
        <v>2602.5487450803971</v>
      </c>
      <c r="G60" s="1">
        <v>10189.5659154272</v>
      </c>
      <c r="H60" s="1">
        <v>14652.858418388492</v>
      </c>
      <c r="I60" s="1">
        <v>19794.3237977881</v>
      </c>
    </row>
    <row r="61" spans="1:9" x14ac:dyDescent="0.15">
      <c r="A61" s="1">
        <v>3</v>
      </c>
      <c r="B61" s="1" t="s">
        <v>54</v>
      </c>
      <c r="C61" s="1">
        <v>12</v>
      </c>
      <c r="D61" s="1" t="s">
        <v>25</v>
      </c>
      <c r="E61" s="1">
        <v>1933.3956165566133</v>
      </c>
      <c r="F61" s="1">
        <v>8633.7217410695339</v>
      </c>
      <c r="G61" s="1">
        <v>89050.716496706649</v>
      </c>
      <c r="H61" s="1">
        <v>98335.004113215342</v>
      </c>
      <c r="I61" s="1">
        <v>70333.460781898291</v>
      </c>
    </row>
    <row r="62" spans="1:9" x14ac:dyDescent="0.15">
      <c r="A62" s="1">
        <v>3</v>
      </c>
      <c r="B62" s="1" t="s">
        <v>54</v>
      </c>
      <c r="C62" s="1">
        <v>13</v>
      </c>
      <c r="D62" s="1" t="s">
        <v>26</v>
      </c>
      <c r="E62" s="1">
        <v>196.94083157369749</v>
      </c>
      <c r="F62" s="1">
        <v>1428.3696572310846</v>
      </c>
      <c r="G62" s="1">
        <v>3475.9474029578519</v>
      </c>
      <c r="H62" s="1">
        <v>20584.593647086091</v>
      </c>
      <c r="I62" s="1">
        <v>28444.072479657752</v>
      </c>
    </row>
    <row r="63" spans="1:9" x14ac:dyDescent="0.15">
      <c r="A63" s="1">
        <v>3</v>
      </c>
      <c r="B63" s="1" t="s">
        <v>54</v>
      </c>
      <c r="C63" s="1">
        <v>14</v>
      </c>
      <c r="D63" s="1" t="s">
        <v>27</v>
      </c>
      <c r="E63" s="1">
        <v>4.0687381988716371</v>
      </c>
      <c r="F63" s="1">
        <v>1979.9459076772837</v>
      </c>
      <c r="G63" s="1">
        <v>6818.787476363641</v>
      </c>
      <c r="H63" s="1">
        <v>7101.4349712838712</v>
      </c>
      <c r="I63" s="1">
        <v>8001.7569685290391</v>
      </c>
    </row>
    <row r="64" spans="1:9" x14ac:dyDescent="0.15">
      <c r="A64" s="1">
        <v>3</v>
      </c>
      <c r="B64" s="1" t="s">
        <v>54</v>
      </c>
      <c r="C64" s="1">
        <v>15</v>
      </c>
      <c r="D64" s="1" t="s">
        <v>28</v>
      </c>
      <c r="E64" s="1">
        <v>2125.8793890002603</v>
      </c>
      <c r="F64" s="1">
        <v>8063.6376646466433</v>
      </c>
      <c r="G64" s="1">
        <v>20066.474652757584</v>
      </c>
      <c r="H64" s="1">
        <v>24871.562127809168</v>
      </c>
      <c r="I64" s="1">
        <v>18806.833435334505</v>
      </c>
    </row>
    <row r="65" spans="1:9" x14ac:dyDescent="0.15">
      <c r="A65" s="1">
        <v>3</v>
      </c>
      <c r="B65" s="1" t="s">
        <v>53</v>
      </c>
      <c r="C65" s="1">
        <v>16</v>
      </c>
      <c r="D65" s="1" t="s">
        <v>11</v>
      </c>
      <c r="E65" s="1">
        <v>11283.161707021638</v>
      </c>
      <c r="F65" s="1">
        <v>24763.396009558139</v>
      </c>
      <c r="G65" s="1">
        <v>35984.097199676151</v>
      </c>
      <c r="H65" s="1">
        <v>36284.763190107624</v>
      </c>
      <c r="I65" s="1">
        <v>31374.675852289009</v>
      </c>
    </row>
    <row r="66" spans="1:9" x14ac:dyDescent="0.15">
      <c r="A66" s="1">
        <v>3</v>
      </c>
      <c r="B66" s="1" t="s">
        <v>53</v>
      </c>
      <c r="C66" s="1">
        <v>17</v>
      </c>
      <c r="D66" s="1" t="s">
        <v>12</v>
      </c>
      <c r="E66" s="1">
        <v>5953.4739079505207</v>
      </c>
      <c r="F66" s="1">
        <v>35457.671986428846</v>
      </c>
      <c r="G66" s="1">
        <v>51804.264325069475</v>
      </c>
      <c r="H66" s="1">
        <v>67986.442598932699</v>
      </c>
      <c r="I66" s="1">
        <v>127556.63568644789</v>
      </c>
    </row>
    <row r="67" spans="1:9" x14ac:dyDescent="0.15">
      <c r="A67" s="1">
        <v>3</v>
      </c>
      <c r="B67" s="1" t="s">
        <v>53</v>
      </c>
      <c r="C67" s="1">
        <v>18</v>
      </c>
      <c r="D67" s="1" t="s">
        <v>13</v>
      </c>
      <c r="E67" s="1">
        <v>10205.36422920969</v>
      </c>
      <c r="F67" s="1">
        <v>79090.034682723475</v>
      </c>
      <c r="G67" s="1">
        <v>77936.01167874127</v>
      </c>
      <c r="H67" s="1">
        <v>77208.582253078086</v>
      </c>
      <c r="I67" s="1">
        <v>67497.655008530564</v>
      </c>
    </row>
    <row r="68" spans="1:9" x14ac:dyDescent="0.15">
      <c r="A68" s="1">
        <v>3</v>
      </c>
      <c r="B68" s="1" t="s">
        <v>53</v>
      </c>
      <c r="C68" s="1">
        <v>19</v>
      </c>
      <c r="D68" s="1" t="s">
        <v>14</v>
      </c>
      <c r="E68" s="1">
        <v>3548.7865669682155</v>
      </c>
      <c r="F68" s="1">
        <v>9134.1167574244173</v>
      </c>
      <c r="G68" s="1">
        <v>10322.651980684755</v>
      </c>
      <c r="H68" s="1">
        <v>13890.67377775951</v>
      </c>
      <c r="I68" s="1">
        <v>15554.712865392616</v>
      </c>
    </row>
    <row r="69" spans="1:9" x14ac:dyDescent="0.15">
      <c r="A69" s="1">
        <v>3</v>
      </c>
      <c r="B69" s="1" t="s">
        <v>53</v>
      </c>
      <c r="C69" s="1">
        <v>20</v>
      </c>
      <c r="D69" s="1" t="s">
        <v>15</v>
      </c>
      <c r="E69" s="1">
        <v>747.46734536226325</v>
      </c>
      <c r="F69" s="1">
        <v>28137.492491856436</v>
      </c>
      <c r="G69" s="1">
        <v>49682.764117493563</v>
      </c>
      <c r="H69" s="1">
        <v>66110.854339572441</v>
      </c>
      <c r="I69" s="1">
        <v>79514.305911947842</v>
      </c>
    </row>
    <row r="70" spans="1:9" x14ac:dyDescent="0.15">
      <c r="A70" s="1">
        <v>3</v>
      </c>
      <c r="B70" s="1" t="s">
        <v>53</v>
      </c>
      <c r="C70" s="1">
        <v>21</v>
      </c>
      <c r="D70" s="1" t="s">
        <v>16</v>
      </c>
      <c r="E70" s="1">
        <v>7596.1281095160703</v>
      </c>
      <c r="F70" s="1">
        <v>70041.737940963154</v>
      </c>
      <c r="G70" s="1">
        <v>93259.07824615459</v>
      </c>
      <c r="H70" s="1">
        <v>130897.53968185071</v>
      </c>
      <c r="I70" s="1">
        <v>148826.49343304834</v>
      </c>
    </row>
    <row r="71" spans="1:9" x14ac:dyDescent="0.15">
      <c r="A71" s="1">
        <v>3</v>
      </c>
      <c r="B71" s="1" t="s">
        <v>52</v>
      </c>
      <c r="C71" s="1">
        <v>22</v>
      </c>
      <c r="D71" s="1" t="s">
        <v>8</v>
      </c>
      <c r="E71" s="1">
        <v>10948.253027413337</v>
      </c>
      <c r="F71" s="1">
        <v>120363.07351965793</v>
      </c>
      <c r="G71" s="1">
        <v>264136.08933849697</v>
      </c>
      <c r="H71" s="1">
        <v>307431.74439717847</v>
      </c>
      <c r="I71" s="1">
        <v>244404.8085940337</v>
      </c>
    </row>
    <row r="72" spans="1:9" x14ac:dyDescent="0.15">
      <c r="A72" s="1">
        <v>3</v>
      </c>
      <c r="B72" s="1" t="s">
        <v>52</v>
      </c>
      <c r="C72" s="1">
        <v>23</v>
      </c>
      <c r="D72" s="1" t="s">
        <v>29</v>
      </c>
      <c r="E72" s="1">
        <v>30554.691733843305</v>
      </c>
      <c r="F72" s="1">
        <v>82256.02868874259</v>
      </c>
      <c r="G72" s="1">
        <v>106026.0240554506</v>
      </c>
      <c r="H72" s="1">
        <v>142155.43254279322</v>
      </c>
      <c r="I72" s="1">
        <v>157318.16739577995</v>
      </c>
    </row>
    <row r="73" spans="1:9" x14ac:dyDescent="0.15">
      <c r="A73" s="1">
        <v>4</v>
      </c>
      <c r="B73" s="1" t="s">
        <v>56</v>
      </c>
      <c r="C73" s="1">
        <v>1</v>
      </c>
      <c r="D73" s="1" t="s">
        <v>9</v>
      </c>
      <c r="E73" s="1">
        <v>66293.630106717581</v>
      </c>
      <c r="F73" s="1">
        <v>169082.31750300233</v>
      </c>
      <c r="G73" s="1">
        <v>172888.5873734967</v>
      </c>
      <c r="H73" s="1">
        <v>200948.72760883681</v>
      </c>
      <c r="I73" s="1">
        <v>245500.39630436449</v>
      </c>
    </row>
    <row r="74" spans="1:9" x14ac:dyDescent="0.15">
      <c r="A74" s="1">
        <v>4</v>
      </c>
      <c r="B74" s="1" t="s">
        <v>57</v>
      </c>
      <c r="C74" s="1">
        <v>2</v>
      </c>
      <c r="D74" s="1" t="s">
        <v>10</v>
      </c>
      <c r="E74" s="1">
        <v>3272.6649551688679</v>
      </c>
      <c r="F74" s="1">
        <v>3730.126002454268</v>
      </c>
      <c r="G74" s="1">
        <v>2924.5761914873528</v>
      </c>
      <c r="H74" s="1">
        <v>1850.2264366048644</v>
      </c>
      <c r="I74" s="1">
        <v>1261.9846554562671</v>
      </c>
    </row>
    <row r="75" spans="1:9" x14ac:dyDescent="0.15">
      <c r="A75" s="1">
        <v>4</v>
      </c>
      <c r="B75" s="1" t="s">
        <v>58</v>
      </c>
      <c r="C75" s="1">
        <v>3</v>
      </c>
      <c r="D75" s="1" t="s">
        <v>17</v>
      </c>
      <c r="E75" s="1">
        <v>6272.0009547289264</v>
      </c>
      <c r="F75" s="1">
        <v>23472.884746019954</v>
      </c>
      <c r="G75" s="1">
        <v>50624.330644315036</v>
      </c>
      <c r="H75" s="1">
        <v>63203.230791382142</v>
      </c>
      <c r="I75" s="1">
        <v>54088.227989296196</v>
      </c>
    </row>
    <row r="76" spans="1:9" x14ac:dyDescent="0.15">
      <c r="A76" s="1">
        <v>4</v>
      </c>
      <c r="B76" s="1" t="s">
        <v>58</v>
      </c>
      <c r="C76" s="1">
        <v>4</v>
      </c>
      <c r="D76" s="1" t="s">
        <v>18</v>
      </c>
      <c r="E76" s="1">
        <v>496.89068062781331</v>
      </c>
      <c r="F76" s="1">
        <v>3266.0205536221356</v>
      </c>
      <c r="G76" s="1">
        <v>6944.3164464928823</v>
      </c>
      <c r="H76" s="1">
        <v>5478.9363410525721</v>
      </c>
      <c r="I76" s="1">
        <v>3702.7895894705052</v>
      </c>
    </row>
    <row r="77" spans="1:9" x14ac:dyDescent="0.15">
      <c r="A77" s="1">
        <v>4</v>
      </c>
      <c r="B77" s="1" t="s">
        <v>58</v>
      </c>
      <c r="C77" s="1">
        <v>5</v>
      </c>
      <c r="D77" s="1" t="s">
        <v>19</v>
      </c>
      <c r="E77" s="1">
        <v>7579.3268970303006</v>
      </c>
      <c r="F77" s="1">
        <v>13530.351147350999</v>
      </c>
      <c r="G77" s="1">
        <v>25387.594573856815</v>
      </c>
      <c r="H77" s="1">
        <v>20724.737819146925</v>
      </c>
      <c r="I77" s="1">
        <v>30131.250035039091</v>
      </c>
    </row>
    <row r="78" spans="1:9" x14ac:dyDescent="0.15">
      <c r="A78" s="1">
        <v>4</v>
      </c>
      <c r="B78" s="1" t="s">
        <v>59</v>
      </c>
      <c r="C78" s="1">
        <v>6</v>
      </c>
      <c r="D78" s="1" t="s">
        <v>3</v>
      </c>
      <c r="E78" s="1">
        <v>734.37405872266243</v>
      </c>
      <c r="F78" s="1">
        <v>1786.9956641340989</v>
      </c>
      <c r="G78" s="1">
        <v>3720.1805843647912</v>
      </c>
      <c r="H78" s="1">
        <v>3796.1792390745504</v>
      </c>
      <c r="I78" s="1">
        <v>8254.9316759733265</v>
      </c>
    </row>
    <row r="79" spans="1:9" x14ac:dyDescent="0.15">
      <c r="A79" s="1">
        <v>4</v>
      </c>
      <c r="B79" s="1" t="s">
        <v>60</v>
      </c>
      <c r="C79" s="1">
        <v>7</v>
      </c>
      <c r="D79" s="1" t="s">
        <v>20</v>
      </c>
      <c r="E79" s="1">
        <v>159.55805735834127</v>
      </c>
      <c r="F79" s="1">
        <v>7219.7865929240124</v>
      </c>
      <c r="G79" s="1">
        <v>6278.4158175282555</v>
      </c>
      <c r="H79" s="1">
        <v>20573.739862005164</v>
      </c>
      <c r="I79" s="1">
        <v>30373.187124081276</v>
      </c>
    </row>
    <row r="80" spans="1:9" x14ac:dyDescent="0.15">
      <c r="A80" s="1">
        <v>4</v>
      </c>
      <c r="B80" s="1" t="s">
        <v>58</v>
      </c>
      <c r="C80" s="1">
        <v>8</v>
      </c>
      <c r="D80" s="1" t="s">
        <v>21</v>
      </c>
      <c r="E80" s="1">
        <v>1819.0887993166646</v>
      </c>
      <c r="F80" s="1">
        <v>5070.3976329421184</v>
      </c>
      <c r="G80" s="1">
        <v>8867.4477153238331</v>
      </c>
      <c r="H80" s="1">
        <v>9033.6919630911434</v>
      </c>
      <c r="I80" s="1">
        <v>9551.5240039981491</v>
      </c>
    </row>
    <row r="81" spans="1:9" x14ac:dyDescent="0.15">
      <c r="A81" s="1">
        <v>4</v>
      </c>
      <c r="B81" s="1" t="s">
        <v>60</v>
      </c>
      <c r="C81" s="1">
        <v>9</v>
      </c>
      <c r="D81" s="1" t="s">
        <v>22</v>
      </c>
      <c r="E81" s="1">
        <v>1386.020519870443</v>
      </c>
      <c r="F81" s="1">
        <v>12415.647441837777</v>
      </c>
      <c r="G81" s="1">
        <v>20909.56496462967</v>
      </c>
      <c r="H81" s="1">
        <v>24778.261444859021</v>
      </c>
      <c r="I81" s="1">
        <v>29227.021532360955</v>
      </c>
    </row>
    <row r="82" spans="1:9" x14ac:dyDescent="0.15">
      <c r="A82" s="1">
        <v>4</v>
      </c>
      <c r="B82" s="1" t="s">
        <v>60</v>
      </c>
      <c r="C82" s="1">
        <v>10</v>
      </c>
      <c r="D82" s="1" t="s">
        <v>23</v>
      </c>
      <c r="E82" s="1">
        <v>1636.5904327384605</v>
      </c>
      <c r="F82" s="1">
        <v>7052.8882637946799</v>
      </c>
      <c r="G82" s="1">
        <v>13592.511275058041</v>
      </c>
      <c r="H82" s="1">
        <v>16032.366287615476</v>
      </c>
      <c r="I82" s="1">
        <v>14709.253934046812</v>
      </c>
    </row>
    <row r="83" spans="1:9" x14ac:dyDescent="0.15">
      <c r="A83" s="1">
        <v>4</v>
      </c>
      <c r="B83" s="1" t="s">
        <v>60</v>
      </c>
      <c r="C83" s="1">
        <v>11</v>
      </c>
      <c r="D83" s="1" t="s">
        <v>24</v>
      </c>
      <c r="E83" s="1">
        <v>1015.8506172872763</v>
      </c>
      <c r="F83" s="1">
        <v>3887.5405349293233</v>
      </c>
      <c r="G83" s="1">
        <v>11738.243099354064</v>
      </c>
      <c r="H83" s="1">
        <v>16328.22153148814</v>
      </c>
      <c r="I83" s="1">
        <v>17219.047320003141</v>
      </c>
    </row>
    <row r="84" spans="1:9" x14ac:dyDescent="0.15">
      <c r="A84" s="1">
        <v>4</v>
      </c>
      <c r="B84" s="1" t="s">
        <v>58</v>
      </c>
      <c r="C84" s="1">
        <v>12</v>
      </c>
      <c r="D84" s="1" t="s">
        <v>25</v>
      </c>
      <c r="E84" s="1">
        <v>5619.4481451556248</v>
      </c>
      <c r="F84" s="1">
        <v>18555.696793255054</v>
      </c>
      <c r="G84" s="1">
        <v>85351.704810323325</v>
      </c>
      <c r="H84" s="1">
        <v>108277.57519480394</v>
      </c>
      <c r="I84" s="1">
        <v>92988.355590943043</v>
      </c>
    </row>
    <row r="85" spans="1:9" x14ac:dyDescent="0.15">
      <c r="A85" s="1">
        <v>4</v>
      </c>
      <c r="B85" s="1" t="s">
        <v>61</v>
      </c>
      <c r="C85" s="1">
        <v>13</v>
      </c>
      <c r="D85" s="1" t="s">
        <v>26</v>
      </c>
      <c r="E85" s="1">
        <v>1346.663998333431</v>
      </c>
      <c r="F85" s="1">
        <v>6082.5118868132013</v>
      </c>
      <c r="G85" s="1">
        <v>13126.667196286266</v>
      </c>
      <c r="H85" s="1">
        <v>14787.866209966831</v>
      </c>
      <c r="I85" s="1">
        <v>17057.698644060249</v>
      </c>
    </row>
    <row r="86" spans="1:9" x14ac:dyDescent="0.15">
      <c r="A86" s="1">
        <v>4</v>
      </c>
      <c r="B86" s="1" t="s">
        <v>60</v>
      </c>
      <c r="C86" s="1">
        <v>14</v>
      </c>
      <c r="D86" s="1" t="s">
        <v>27</v>
      </c>
      <c r="E86" s="1">
        <v>42.622822756290681</v>
      </c>
      <c r="F86" s="1">
        <v>2023.0202336117741</v>
      </c>
      <c r="G86" s="1">
        <v>5609.8759305670792</v>
      </c>
      <c r="H86" s="1">
        <v>3832.9591353243509</v>
      </c>
      <c r="I86" s="1">
        <v>3121.1914678911567</v>
      </c>
    </row>
    <row r="87" spans="1:9" x14ac:dyDescent="0.15">
      <c r="A87" s="1">
        <v>4</v>
      </c>
      <c r="B87" s="1" t="s">
        <v>58</v>
      </c>
      <c r="C87" s="1">
        <v>15</v>
      </c>
      <c r="D87" s="1" t="s">
        <v>28</v>
      </c>
      <c r="E87" s="1">
        <v>3478.7687558376033</v>
      </c>
      <c r="F87" s="1">
        <v>16742.33947843446</v>
      </c>
      <c r="G87" s="1">
        <v>46674.700123199509</v>
      </c>
      <c r="H87" s="1">
        <v>62690.749827318003</v>
      </c>
      <c r="I87" s="1">
        <v>48132.176660326433</v>
      </c>
    </row>
    <row r="88" spans="1:9" x14ac:dyDescent="0.15">
      <c r="A88" s="1">
        <v>4</v>
      </c>
      <c r="B88" s="1" t="s">
        <v>57</v>
      </c>
      <c r="C88" s="1">
        <v>16</v>
      </c>
      <c r="D88" s="1" t="s">
        <v>11</v>
      </c>
      <c r="E88" s="1">
        <v>13544.168190788709</v>
      </c>
      <c r="F88" s="1">
        <v>31657.202307041873</v>
      </c>
      <c r="G88" s="1">
        <v>58436.756398856822</v>
      </c>
      <c r="H88" s="1">
        <v>55766.583109327628</v>
      </c>
      <c r="I88" s="1">
        <v>47224.049153996923</v>
      </c>
    </row>
    <row r="89" spans="1:9" x14ac:dyDescent="0.15">
      <c r="A89" s="1">
        <v>4</v>
      </c>
      <c r="B89" s="1" t="s">
        <v>62</v>
      </c>
      <c r="C89" s="1">
        <v>17</v>
      </c>
      <c r="D89" s="1" t="s">
        <v>12</v>
      </c>
      <c r="E89" s="1">
        <v>22855.546717329795</v>
      </c>
      <c r="F89" s="1">
        <v>101211.68558199918</v>
      </c>
      <c r="G89" s="1">
        <v>156773.74109624221</v>
      </c>
      <c r="H89" s="1">
        <v>194881.1093349985</v>
      </c>
      <c r="I89" s="1">
        <v>282866.89505169139</v>
      </c>
    </row>
    <row r="90" spans="1:9" x14ac:dyDescent="0.15">
      <c r="A90" s="1">
        <v>4</v>
      </c>
      <c r="B90" s="1" t="s">
        <v>57</v>
      </c>
      <c r="C90" s="1">
        <v>18</v>
      </c>
      <c r="D90" s="1" t="s">
        <v>13</v>
      </c>
      <c r="E90" s="1">
        <v>19173.222351899356</v>
      </c>
      <c r="F90" s="1">
        <v>123800.63951189595</v>
      </c>
      <c r="G90" s="1">
        <v>191505.95362482671</v>
      </c>
      <c r="H90" s="1">
        <v>210379.49289272295</v>
      </c>
      <c r="I90" s="1">
        <v>200609.1084688261</v>
      </c>
    </row>
    <row r="91" spans="1:9" x14ac:dyDescent="0.15">
      <c r="A91" s="1">
        <v>4</v>
      </c>
      <c r="B91" s="1" t="s">
        <v>57</v>
      </c>
      <c r="C91" s="1">
        <v>19</v>
      </c>
      <c r="D91" s="1" t="s">
        <v>14</v>
      </c>
      <c r="E91" s="1">
        <v>6516.6765497565912</v>
      </c>
      <c r="F91" s="1">
        <v>12894.018130738783</v>
      </c>
      <c r="G91" s="1">
        <v>22075.389729764407</v>
      </c>
      <c r="H91" s="1">
        <v>26838.077450242294</v>
      </c>
      <c r="I91" s="1">
        <v>30914.692150648571</v>
      </c>
    </row>
    <row r="92" spans="1:9" x14ac:dyDescent="0.15">
      <c r="A92" s="1">
        <v>4</v>
      </c>
      <c r="B92" s="1" t="s">
        <v>62</v>
      </c>
      <c r="C92" s="1">
        <v>20</v>
      </c>
      <c r="D92" s="1" t="s">
        <v>15</v>
      </c>
      <c r="E92" s="1">
        <v>1771.2377760314835</v>
      </c>
      <c r="F92" s="1">
        <v>74949.795780737608</v>
      </c>
      <c r="G92" s="1">
        <v>145895.19719990771</v>
      </c>
      <c r="H92" s="1">
        <v>175491.41982868803</v>
      </c>
      <c r="I92" s="1">
        <v>200240.62629144298</v>
      </c>
    </row>
    <row r="93" spans="1:9" x14ac:dyDescent="0.15">
      <c r="A93" s="1">
        <v>4</v>
      </c>
      <c r="B93" s="1" t="s">
        <v>62</v>
      </c>
      <c r="C93" s="1">
        <v>21</v>
      </c>
      <c r="D93" s="1" t="s">
        <v>16</v>
      </c>
      <c r="E93" s="1">
        <v>11787.176057059203</v>
      </c>
      <c r="F93" s="1">
        <v>151383.40727575772</v>
      </c>
      <c r="G93" s="1">
        <v>291591.71624067216</v>
      </c>
      <c r="H93" s="1">
        <v>310989.9002366942</v>
      </c>
      <c r="I93" s="1">
        <v>416353.36038317374</v>
      </c>
    </row>
    <row r="94" spans="1:9" x14ac:dyDescent="0.15">
      <c r="A94" s="1">
        <v>4</v>
      </c>
      <c r="B94" s="1" t="s">
        <v>55</v>
      </c>
      <c r="C94" s="1">
        <v>22</v>
      </c>
      <c r="D94" s="1" t="s">
        <v>8</v>
      </c>
      <c r="E94" s="1">
        <v>27843.010099654381</v>
      </c>
      <c r="F94" s="1">
        <v>168837.32554883498</v>
      </c>
      <c r="G94" s="1">
        <v>517766.28868035373</v>
      </c>
      <c r="H94" s="1">
        <v>649254.13857996487</v>
      </c>
      <c r="I94" s="1">
        <v>528403.99500207556</v>
      </c>
    </row>
    <row r="95" spans="1:9" x14ac:dyDescent="0.15">
      <c r="A95" s="1">
        <v>4</v>
      </c>
      <c r="B95" s="1" t="s">
        <v>55</v>
      </c>
      <c r="C95" s="1">
        <v>23</v>
      </c>
      <c r="D95" s="1" t="s">
        <v>29</v>
      </c>
      <c r="E95" s="1">
        <v>44157.807892808996</v>
      </c>
      <c r="F95" s="1">
        <v>108325.79972480114</v>
      </c>
      <c r="G95" s="1">
        <v>191596.06214779092</v>
      </c>
      <c r="H95" s="1">
        <v>261492.64835428749</v>
      </c>
      <c r="I95" s="1">
        <v>280109.49727800122</v>
      </c>
    </row>
    <row r="96" spans="1:9" x14ac:dyDescent="0.15">
      <c r="A96" s="1">
        <v>5</v>
      </c>
      <c r="B96" s="1" t="s">
        <v>64</v>
      </c>
      <c r="C96" s="1">
        <v>1</v>
      </c>
      <c r="D96" s="1" t="s">
        <v>9</v>
      </c>
      <c r="E96" s="1">
        <v>45994.161536879779</v>
      </c>
      <c r="F96" s="1">
        <v>119388.57451774042</v>
      </c>
      <c r="G96" s="1">
        <v>114618.98053591046</v>
      </c>
      <c r="H96" s="1">
        <v>146511.83286143313</v>
      </c>
      <c r="I96" s="1">
        <v>173571.26714291523</v>
      </c>
    </row>
    <row r="97" spans="1:9" x14ac:dyDescent="0.15">
      <c r="A97" s="1">
        <v>5</v>
      </c>
      <c r="B97" s="1" t="s">
        <v>65</v>
      </c>
      <c r="C97" s="1">
        <v>2</v>
      </c>
      <c r="D97" s="1" t="s">
        <v>10</v>
      </c>
      <c r="E97" s="1">
        <v>7772.3404149602811</v>
      </c>
      <c r="F97" s="1">
        <v>13038.610216158902</v>
      </c>
      <c r="G97" s="1">
        <v>10359.185437743094</v>
      </c>
      <c r="H97" s="1">
        <v>5934.5173544006811</v>
      </c>
      <c r="I97" s="1">
        <v>4641.84477138896</v>
      </c>
    </row>
    <row r="98" spans="1:9" x14ac:dyDescent="0.15">
      <c r="A98" s="1">
        <v>5</v>
      </c>
      <c r="B98" s="1" t="s">
        <v>66</v>
      </c>
      <c r="C98" s="1">
        <v>3</v>
      </c>
      <c r="D98" s="1" t="s">
        <v>17</v>
      </c>
      <c r="E98" s="1">
        <v>1663.2543938004187</v>
      </c>
      <c r="F98" s="1">
        <v>5750.0785267406372</v>
      </c>
      <c r="G98" s="1">
        <v>8226.9720418115739</v>
      </c>
      <c r="H98" s="1">
        <v>10328.483146264647</v>
      </c>
      <c r="I98" s="1">
        <v>8141.410179016606</v>
      </c>
    </row>
    <row r="99" spans="1:9" x14ac:dyDescent="0.15">
      <c r="A99" s="1">
        <v>5</v>
      </c>
      <c r="B99" s="1" t="s">
        <v>66</v>
      </c>
      <c r="C99" s="1">
        <v>4</v>
      </c>
      <c r="D99" s="1" t="s">
        <v>18</v>
      </c>
      <c r="E99" s="1">
        <v>116.64673939718358</v>
      </c>
      <c r="F99" s="1">
        <v>1656.9847647631855</v>
      </c>
      <c r="G99" s="1">
        <v>5719.5098084467645</v>
      </c>
      <c r="H99" s="1">
        <v>5801.3277722374178</v>
      </c>
      <c r="I99" s="1">
        <v>4245.604035850276</v>
      </c>
    </row>
    <row r="100" spans="1:9" x14ac:dyDescent="0.15">
      <c r="A100" s="1">
        <v>5</v>
      </c>
      <c r="B100" s="1" t="s">
        <v>66</v>
      </c>
      <c r="C100" s="1">
        <v>5</v>
      </c>
      <c r="D100" s="1" t="s">
        <v>19</v>
      </c>
      <c r="E100" s="1">
        <v>1262.3295109358025</v>
      </c>
      <c r="F100" s="1">
        <v>3920.2411585560117</v>
      </c>
      <c r="G100" s="1">
        <v>3572.6895467637805</v>
      </c>
      <c r="H100" s="1">
        <v>7529.2253029149097</v>
      </c>
      <c r="I100" s="1">
        <v>6953.5383569422802</v>
      </c>
    </row>
    <row r="101" spans="1:9" x14ac:dyDescent="0.15">
      <c r="A101" s="1">
        <v>5</v>
      </c>
      <c r="B101" s="1" t="s">
        <v>67</v>
      </c>
      <c r="C101" s="1">
        <v>6</v>
      </c>
      <c r="D101" s="1" t="s">
        <v>3</v>
      </c>
      <c r="E101" s="1">
        <v>2305.1407105368821</v>
      </c>
      <c r="F101" s="1">
        <v>3519.9367306129257</v>
      </c>
      <c r="G101" s="1">
        <v>6116.5305273323274</v>
      </c>
      <c r="H101" s="1">
        <v>5464.6956685831237</v>
      </c>
      <c r="I101" s="1">
        <v>16235.822788914707</v>
      </c>
    </row>
    <row r="102" spans="1:9" x14ac:dyDescent="0.15">
      <c r="A102" s="1">
        <v>5</v>
      </c>
      <c r="B102" s="1" t="s">
        <v>67</v>
      </c>
      <c r="C102" s="1">
        <v>7</v>
      </c>
      <c r="D102" s="1" t="s">
        <v>20</v>
      </c>
      <c r="E102" s="1">
        <v>763.09663891199841</v>
      </c>
      <c r="F102" s="1">
        <v>4282.8850786514031</v>
      </c>
      <c r="G102" s="1">
        <v>4000.3469257826746</v>
      </c>
      <c r="H102" s="1">
        <v>3733.2127775714234</v>
      </c>
      <c r="I102" s="1">
        <v>2963.5901189090368</v>
      </c>
    </row>
    <row r="103" spans="1:9" x14ac:dyDescent="0.15">
      <c r="A103" s="1">
        <v>5</v>
      </c>
      <c r="B103" s="1" t="s">
        <v>68</v>
      </c>
      <c r="C103" s="1">
        <v>8</v>
      </c>
      <c r="D103" s="1" t="s">
        <v>21</v>
      </c>
      <c r="E103" s="1">
        <v>882.02426067643341</v>
      </c>
      <c r="F103" s="1">
        <v>2790.252438588077</v>
      </c>
      <c r="G103" s="1">
        <v>4002.4460064994191</v>
      </c>
      <c r="H103" s="1">
        <v>4387.0973416081551</v>
      </c>
      <c r="I103" s="1">
        <v>4302.2277199439413</v>
      </c>
    </row>
    <row r="104" spans="1:9" x14ac:dyDescent="0.15">
      <c r="A104" s="1">
        <v>5</v>
      </c>
      <c r="B104" s="1" t="s">
        <v>69</v>
      </c>
      <c r="C104" s="1">
        <v>9</v>
      </c>
      <c r="D104" s="1" t="s">
        <v>22</v>
      </c>
      <c r="E104" s="1">
        <v>3465.0394025016835</v>
      </c>
      <c r="F104" s="1">
        <v>8902.8381959933831</v>
      </c>
      <c r="G104" s="1">
        <v>11225.880616873739</v>
      </c>
      <c r="H104" s="1">
        <v>9025.6725169670754</v>
      </c>
      <c r="I104" s="1">
        <v>15804.284185119825</v>
      </c>
    </row>
    <row r="105" spans="1:9" x14ac:dyDescent="0.15">
      <c r="A105" s="1">
        <v>5</v>
      </c>
      <c r="B105" s="1" t="s">
        <v>66</v>
      </c>
      <c r="C105" s="1">
        <v>10</v>
      </c>
      <c r="D105" s="1" t="s">
        <v>23</v>
      </c>
      <c r="E105" s="1">
        <v>461.63362091611634</v>
      </c>
      <c r="F105" s="1">
        <v>1243.3502404656433</v>
      </c>
      <c r="G105" s="1">
        <v>3862.6429953510969</v>
      </c>
      <c r="H105" s="1">
        <v>4357.2701031731503</v>
      </c>
      <c r="I105" s="1">
        <v>3983.905577620691</v>
      </c>
    </row>
    <row r="106" spans="1:9" x14ac:dyDescent="0.15">
      <c r="A106" s="1">
        <v>5</v>
      </c>
      <c r="B106" s="1" t="s">
        <v>70</v>
      </c>
      <c r="C106" s="1">
        <v>11</v>
      </c>
      <c r="D106" s="1" t="s">
        <v>24</v>
      </c>
      <c r="E106" s="1">
        <v>317.17497207619522</v>
      </c>
      <c r="F106" s="1">
        <v>1403.6144967157538</v>
      </c>
      <c r="G106" s="1">
        <v>7510.6995705381323</v>
      </c>
      <c r="H106" s="1">
        <v>7502.7265657715488</v>
      </c>
      <c r="I106" s="1">
        <v>9532.652080641783</v>
      </c>
    </row>
    <row r="107" spans="1:9" x14ac:dyDescent="0.15">
      <c r="A107" s="1">
        <v>5</v>
      </c>
      <c r="B107" s="1" t="s">
        <v>66</v>
      </c>
      <c r="C107" s="1">
        <v>12</v>
      </c>
      <c r="D107" s="1" t="s">
        <v>25</v>
      </c>
      <c r="E107" s="1">
        <v>2668.6567498174318</v>
      </c>
      <c r="F107" s="1">
        <v>8512.5137435053621</v>
      </c>
      <c r="G107" s="1">
        <v>39115.849940272747</v>
      </c>
      <c r="H107" s="1">
        <v>60458.407267586008</v>
      </c>
      <c r="I107" s="1">
        <v>67149.789710840225</v>
      </c>
    </row>
    <row r="108" spans="1:9" x14ac:dyDescent="0.15">
      <c r="A108" s="1">
        <v>5</v>
      </c>
      <c r="B108" s="1" t="s">
        <v>66</v>
      </c>
      <c r="C108" s="1">
        <v>13</v>
      </c>
      <c r="D108" s="1" t="s">
        <v>26</v>
      </c>
      <c r="E108" s="1">
        <v>47.377011202035284</v>
      </c>
      <c r="F108" s="1">
        <v>2416.0331154775072</v>
      </c>
      <c r="G108" s="1">
        <v>8787.6392414688871</v>
      </c>
      <c r="H108" s="1">
        <v>10062.604287833285</v>
      </c>
      <c r="I108" s="1">
        <v>8157.7134774745919</v>
      </c>
    </row>
    <row r="109" spans="1:9" x14ac:dyDescent="0.15">
      <c r="A109" s="1">
        <v>5</v>
      </c>
      <c r="B109" s="1" t="s">
        <v>66</v>
      </c>
      <c r="C109" s="1">
        <v>14</v>
      </c>
      <c r="D109" s="1" t="s">
        <v>27</v>
      </c>
      <c r="E109" s="1">
        <v>5.0864686142389628</v>
      </c>
      <c r="F109" s="1">
        <v>1024.828415084522</v>
      </c>
      <c r="G109" s="1">
        <v>11936.89645888574</v>
      </c>
      <c r="H109" s="1">
        <v>13715.085545448512</v>
      </c>
      <c r="I109" s="1">
        <v>20162.102667476018</v>
      </c>
    </row>
    <row r="110" spans="1:9" x14ac:dyDescent="0.15">
      <c r="A110" s="1">
        <v>5</v>
      </c>
      <c r="B110" s="1" t="s">
        <v>66</v>
      </c>
      <c r="C110" s="1">
        <v>15</v>
      </c>
      <c r="D110" s="1" t="s">
        <v>28</v>
      </c>
      <c r="E110" s="1">
        <v>2240.3906011788299</v>
      </c>
      <c r="F110" s="1">
        <v>11443.179416393421</v>
      </c>
      <c r="G110" s="1">
        <v>21899.976543541841</v>
      </c>
      <c r="H110" s="1">
        <v>22587.003093863761</v>
      </c>
      <c r="I110" s="1">
        <v>17275.835384459311</v>
      </c>
    </row>
    <row r="111" spans="1:9" x14ac:dyDescent="0.15">
      <c r="A111" s="1">
        <v>5</v>
      </c>
      <c r="B111" s="1" t="s">
        <v>64</v>
      </c>
      <c r="C111" s="1">
        <v>16</v>
      </c>
      <c r="D111" s="1" t="s">
        <v>11</v>
      </c>
      <c r="E111" s="1">
        <v>9483.3536043346685</v>
      </c>
      <c r="F111" s="1">
        <v>19814.995777872256</v>
      </c>
      <c r="G111" s="1">
        <v>30622.343184372872</v>
      </c>
      <c r="H111" s="1">
        <v>29818.810483441623</v>
      </c>
      <c r="I111" s="1">
        <v>26135.27866304696</v>
      </c>
    </row>
    <row r="112" spans="1:9" x14ac:dyDescent="0.15">
      <c r="A112" s="1">
        <v>5</v>
      </c>
      <c r="B112" s="1" t="s">
        <v>64</v>
      </c>
      <c r="C112" s="1">
        <v>17</v>
      </c>
      <c r="D112" s="1" t="s">
        <v>12</v>
      </c>
      <c r="E112" s="1">
        <v>13399.737470680126</v>
      </c>
      <c r="F112" s="1">
        <v>54362.249224148218</v>
      </c>
      <c r="G112" s="1">
        <v>67085.521273489561</v>
      </c>
      <c r="H112" s="1">
        <v>87634.922566193825</v>
      </c>
      <c r="I112" s="1">
        <v>128072.9339606922</v>
      </c>
    </row>
    <row r="113" spans="1:9" x14ac:dyDescent="0.15">
      <c r="A113" s="1">
        <v>5</v>
      </c>
      <c r="B113" s="1" t="s">
        <v>64</v>
      </c>
      <c r="C113" s="1">
        <v>18</v>
      </c>
      <c r="D113" s="1" t="s">
        <v>13</v>
      </c>
      <c r="E113" s="1">
        <v>9563.1361369288952</v>
      </c>
      <c r="F113" s="1">
        <v>71373.685985726232</v>
      </c>
      <c r="G113" s="1">
        <v>75245.548001037561</v>
      </c>
      <c r="H113" s="1">
        <v>68969.089646517707</v>
      </c>
      <c r="I113" s="1">
        <v>54090.45996307367</v>
      </c>
    </row>
    <row r="114" spans="1:9" x14ac:dyDescent="0.15">
      <c r="A114" s="1">
        <v>5</v>
      </c>
      <c r="B114" s="1" t="s">
        <v>64</v>
      </c>
      <c r="C114" s="1">
        <v>19</v>
      </c>
      <c r="D114" s="1" t="s">
        <v>14</v>
      </c>
      <c r="E114" s="1">
        <v>3192.2138584338959</v>
      </c>
      <c r="F114" s="1">
        <v>8341.1696740604257</v>
      </c>
      <c r="G114" s="1">
        <v>10200.518279781887</v>
      </c>
      <c r="H114" s="1">
        <v>13897.541667676192</v>
      </c>
      <c r="I114" s="1">
        <v>12329.633224636476</v>
      </c>
    </row>
    <row r="115" spans="1:9" x14ac:dyDescent="0.15">
      <c r="A115" s="1">
        <v>5</v>
      </c>
      <c r="B115" s="1" t="s">
        <v>64</v>
      </c>
      <c r="C115" s="1">
        <v>20</v>
      </c>
      <c r="D115" s="1" t="s">
        <v>15</v>
      </c>
      <c r="E115" s="1">
        <v>1160.8971252740721</v>
      </c>
      <c r="F115" s="1">
        <v>20565.583998465434</v>
      </c>
      <c r="G115" s="1">
        <v>36563.572644082327</v>
      </c>
      <c r="H115" s="1">
        <v>46165.724844435121</v>
      </c>
      <c r="I115" s="1">
        <v>51515.589096735996</v>
      </c>
    </row>
    <row r="116" spans="1:9" x14ac:dyDescent="0.15">
      <c r="A116" s="1">
        <v>5</v>
      </c>
      <c r="B116" s="1" t="s">
        <v>64</v>
      </c>
      <c r="C116" s="1">
        <v>21</v>
      </c>
      <c r="D116" s="1" t="s">
        <v>16</v>
      </c>
      <c r="E116" s="1">
        <v>5542.9939665880893</v>
      </c>
      <c r="F116" s="1">
        <v>66032.686202008073</v>
      </c>
      <c r="G116" s="1">
        <v>97296.955388283561</v>
      </c>
      <c r="H116" s="1">
        <v>120644.37277605745</v>
      </c>
      <c r="I116" s="1">
        <v>139545.59851207389</v>
      </c>
    </row>
    <row r="117" spans="1:9" x14ac:dyDescent="0.15">
      <c r="A117" s="1">
        <v>5</v>
      </c>
      <c r="B117" s="1" t="s">
        <v>63</v>
      </c>
      <c r="C117" s="1">
        <v>22</v>
      </c>
      <c r="D117" s="1" t="s">
        <v>8</v>
      </c>
      <c r="E117" s="1">
        <v>10224.563245376821</v>
      </c>
      <c r="F117" s="1">
        <v>87776.074603402609</v>
      </c>
      <c r="G117" s="1">
        <v>204170.35894142394</v>
      </c>
      <c r="H117" s="1">
        <v>279144.50005567289</v>
      </c>
      <c r="I117" s="1">
        <v>250006.14111530833</v>
      </c>
    </row>
    <row r="118" spans="1:9" x14ac:dyDescent="0.15">
      <c r="A118" s="1">
        <v>5</v>
      </c>
      <c r="B118" s="1" t="s">
        <v>63</v>
      </c>
      <c r="C118" s="1">
        <v>23</v>
      </c>
      <c r="D118" s="1" t="s">
        <v>29</v>
      </c>
      <c r="E118" s="1">
        <v>30453.187202439753</v>
      </c>
      <c r="F118" s="1">
        <v>72778.199946328154</v>
      </c>
      <c r="G118" s="1">
        <v>97008.212610149771</v>
      </c>
      <c r="H118" s="1">
        <v>139984.89284058733</v>
      </c>
      <c r="I118" s="1">
        <v>150381.37098031433</v>
      </c>
    </row>
    <row r="119" spans="1:9" x14ac:dyDescent="0.15">
      <c r="A119" s="1">
        <v>6</v>
      </c>
      <c r="B119" s="1" t="s">
        <v>72</v>
      </c>
      <c r="C119" s="1">
        <v>1</v>
      </c>
      <c r="D119" s="1" t="s">
        <v>9</v>
      </c>
      <c r="E119" s="1">
        <v>54404.575434454906</v>
      </c>
      <c r="F119" s="1">
        <v>116328.03754891832</v>
      </c>
      <c r="G119" s="1">
        <v>105675.53501404551</v>
      </c>
      <c r="H119" s="1">
        <v>114976.69704442099</v>
      </c>
      <c r="I119" s="1">
        <v>151487.87873832244</v>
      </c>
    </row>
    <row r="120" spans="1:9" x14ac:dyDescent="0.15">
      <c r="A120" s="1">
        <v>6</v>
      </c>
      <c r="B120" s="1" t="s">
        <v>73</v>
      </c>
      <c r="C120" s="1">
        <v>2</v>
      </c>
      <c r="D120" s="1" t="s">
        <v>10</v>
      </c>
      <c r="E120" s="1">
        <v>2038.1044362144412</v>
      </c>
      <c r="F120" s="1">
        <v>3355.5793054395522</v>
      </c>
      <c r="G120" s="1">
        <v>3659.1866897815671</v>
      </c>
      <c r="H120" s="1">
        <v>3464.5316486154852</v>
      </c>
      <c r="I120" s="1">
        <v>2488.3098531203045</v>
      </c>
    </row>
    <row r="121" spans="1:9" x14ac:dyDescent="0.15">
      <c r="A121" s="1">
        <v>6</v>
      </c>
      <c r="B121" s="1" t="s">
        <v>74</v>
      </c>
      <c r="C121" s="1">
        <v>3</v>
      </c>
      <c r="D121" s="1" t="s">
        <v>17</v>
      </c>
      <c r="E121" s="1">
        <v>2208.9326076458333</v>
      </c>
      <c r="F121" s="1">
        <v>7769.6890752255968</v>
      </c>
      <c r="G121" s="1">
        <v>15238.276022549739</v>
      </c>
      <c r="H121" s="1">
        <v>23666.778570027316</v>
      </c>
      <c r="I121" s="1">
        <v>23179.713394003898</v>
      </c>
    </row>
    <row r="122" spans="1:9" x14ac:dyDescent="0.15">
      <c r="A122" s="1">
        <v>6</v>
      </c>
      <c r="B122" s="1" t="s">
        <v>75</v>
      </c>
      <c r="C122" s="1">
        <v>4</v>
      </c>
      <c r="D122" s="1" t="s">
        <v>18</v>
      </c>
      <c r="E122" s="1">
        <v>1797.6766272379487</v>
      </c>
      <c r="F122" s="1">
        <v>7934.1119098342524</v>
      </c>
      <c r="G122" s="1">
        <v>13017.482130539716</v>
      </c>
      <c r="H122" s="1">
        <v>11699.074629556113</v>
      </c>
      <c r="I122" s="1">
        <v>7829.396927425918</v>
      </c>
    </row>
    <row r="123" spans="1:9" x14ac:dyDescent="0.15">
      <c r="A123" s="1">
        <v>6</v>
      </c>
      <c r="B123" s="1" t="s">
        <v>74</v>
      </c>
      <c r="C123" s="1">
        <v>5</v>
      </c>
      <c r="D123" s="1" t="s">
        <v>19</v>
      </c>
      <c r="E123" s="1">
        <v>414.76984411265965</v>
      </c>
      <c r="F123" s="1">
        <v>882.33083622021149</v>
      </c>
      <c r="G123" s="1">
        <v>1668.4889087485935</v>
      </c>
      <c r="H123" s="1">
        <v>1804.4180694370596</v>
      </c>
      <c r="I123" s="1">
        <v>1722.1078269786024</v>
      </c>
    </row>
    <row r="124" spans="1:9" x14ac:dyDescent="0.15">
      <c r="A124" s="1">
        <v>6</v>
      </c>
      <c r="B124" s="1" t="s">
        <v>74</v>
      </c>
      <c r="C124" s="1">
        <v>6</v>
      </c>
      <c r="D124" s="1" t="s">
        <v>3</v>
      </c>
      <c r="E124" s="1">
        <v>1494.0032638733564</v>
      </c>
      <c r="F124" s="1">
        <v>4168.9523820458589</v>
      </c>
      <c r="G124" s="1">
        <v>8929.3396594051228</v>
      </c>
      <c r="H124" s="1">
        <v>10475.394090170619</v>
      </c>
      <c r="I124" s="1">
        <v>12912.911311658916</v>
      </c>
    </row>
    <row r="125" spans="1:9" x14ac:dyDescent="0.15">
      <c r="A125" s="1">
        <v>6</v>
      </c>
      <c r="B125" s="1" t="s">
        <v>74</v>
      </c>
      <c r="C125" s="1">
        <v>7</v>
      </c>
      <c r="D125" s="1" t="s">
        <v>20</v>
      </c>
      <c r="E125" s="1">
        <v>93.625496900245494</v>
      </c>
      <c r="F125" s="1">
        <v>1285.5113368457435</v>
      </c>
      <c r="G125" s="1">
        <v>718.72772245447243</v>
      </c>
      <c r="H125" s="1">
        <v>324.82092856674979</v>
      </c>
      <c r="I125" s="1">
        <v>199.69485647683953</v>
      </c>
    </row>
    <row r="126" spans="1:9" x14ac:dyDescent="0.15">
      <c r="A126" s="1">
        <v>6</v>
      </c>
      <c r="B126" s="1" t="s">
        <v>74</v>
      </c>
      <c r="C126" s="1">
        <v>8</v>
      </c>
      <c r="D126" s="1" t="s">
        <v>21</v>
      </c>
      <c r="E126" s="1">
        <v>1635.6624163336094</v>
      </c>
      <c r="F126" s="1">
        <v>4503.3603276853692</v>
      </c>
      <c r="G126" s="1">
        <v>9029.0439494360653</v>
      </c>
      <c r="H126" s="1">
        <v>11573.602923124725</v>
      </c>
      <c r="I126" s="1">
        <v>9619.9378580801731</v>
      </c>
    </row>
    <row r="127" spans="1:9" x14ac:dyDescent="0.15">
      <c r="A127" s="1">
        <v>6</v>
      </c>
      <c r="B127" s="1" t="s">
        <v>74</v>
      </c>
      <c r="C127" s="1">
        <v>9</v>
      </c>
      <c r="D127" s="1" t="s">
        <v>22</v>
      </c>
      <c r="E127" s="1">
        <v>2168.0954939620156</v>
      </c>
      <c r="F127" s="1">
        <v>13582.239848654946</v>
      </c>
      <c r="G127" s="1">
        <v>13412.656813088099</v>
      </c>
      <c r="H127" s="1">
        <v>9523.189671687478</v>
      </c>
      <c r="I127" s="1">
        <v>18306.254254432271</v>
      </c>
    </row>
    <row r="128" spans="1:9" x14ac:dyDescent="0.15">
      <c r="A128" s="1">
        <v>6</v>
      </c>
      <c r="B128" s="1" t="s">
        <v>74</v>
      </c>
      <c r="C128" s="1">
        <v>10</v>
      </c>
      <c r="D128" s="1" t="s">
        <v>23</v>
      </c>
      <c r="E128" s="1">
        <v>806.09890305414763</v>
      </c>
      <c r="F128" s="1">
        <v>3200.136373275202</v>
      </c>
      <c r="G128" s="1">
        <v>7225.5288907384083</v>
      </c>
      <c r="H128" s="1">
        <v>9008.9597276770673</v>
      </c>
      <c r="I128" s="1">
        <v>6852.5341890606769</v>
      </c>
    </row>
    <row r="129" spans="1:9" x14ac:dyDescent="0.15">
      <c r="A129" s="1">
        <v>6</v>
      </c>
      <c r="B129" s="1" t="s">
        <v>74</v>
      </c>
      <c r="C129" s="1">
        <v>11</v>
      </c>
      <c r="D129" s="1" t="s">
        <v>24</v>
      </c>
      <c r="E129" s="1">
        <v>1497.1286468933054</v>
      </c>
      <c r="F129" s="1">
        <v>5493.5045794781354</v>
      </c>
      <c r="G129" s="1">
        <v>20956.684662006686</v>
      </c>
      <c r="H129" s="1">
        <v>25362.957526594073</v>
      </c>
      <c r="I129" s="1">
        <v>26209.643426754643</v>
      </c>
    </row>
    <row r="130" spans="1:9" x14ac:dyDescent="0.15">
      <c r="A130" s="1">
        <v>6</v>
      </c>
      <c r="B130" s="1" t="s">
        <v>74</v>
      </c>
      <c r="C130" s="1">
        <v>12</v>
      </c>
      <c r="D130" s="1" t="s">
        <v>25</v>
      </c>
      <c r="E130" s="1">
        <v>3623.5366210592497</v>
      </c>
      <c r="F130" s="1">
        <v>13465.742378201096</v>
      </c>
      <c r="G130" s="1">
        <v>73937.250974823328</v>
      </c>
      <c r="H130" s="1">
        <v>112691.86657131724</v>
      </c>
      <c r="I130" s="1">
        <v>110502.56594605511</v>
      </c>
    </row>
    <row r="131" spans="1:9" x14ac:dyDescent="0.15">
      <c r="A131" s="1">
        <v>6</v>
      </c>
      <c r="B131" s="1" t="s">
        <v>74</v>
      </c>
      <c r="C131" s="1">
        <v>13</v>
      </c>
      <c r="D131" s="1" t="s">
        <v>26</v>
      </c>
      <c r="E131" s="1">
        <v>455.34605823109189</v>
      </c>
      <c r="F131" s="1">
        <v>4083.6069103190966</v>
      </c>
      <c r="G131" s="1">
        <v>10692.954601151392</v>
      </c>
      <c r="H131" s="1">
        <v>18263.577814253338</v>
      </c>
      <c r="I131" s="1">
        <v>16762.417036585714</v>
      </c>
    </row>
    <row r="132" spans="1:9" x14ac:dyDescent="0.15">
      <c r="A132" s="1">
        <v>6</v>
      </c>
      <c r="B132" s="1" t="s">
        <v>74</v>
      </c>
      <c r="C132" s="1">
        <v>14</v>
      </c>
      <c r="D132" s="1" t="s">
        <v>27</v>
      </c>
      <c r="E132" s="1">
        <v>7.8184589176837225</v>
      </c>
      <c r="F132" s="1">
        <v>1210.3035298157943</v>
      </c>
      <c r="G132" s="1">
        <v>4218.6621979344545</v>
      </c>
      <c r="H132" s="1">
        <v>3452.0382653888041</v>
      </c>
      <c r="I132" s="1">
        <v>4933.7965166256281</v>
      </c>
    </row>
    <row r="133" spans="1:9" x14ac:dyDescent="0.15">
      <c r="A133" s="1">
        <v>6</v>
      </c>
      <c r="B133" s="1" t="s">
        <v>74</v>
      </c>
      <c r="C133" s="1">
        <v>15</v>
      </c>
      <c r="D133" s="1" t="s">
        <v>28</v>
      </c>
      <c r="E133" s="1">
        <v>2110.1131794807757</v>
      </c>
      <c r="F133" s="1">
        <v>11500.064606964208</v>
      </c>
      <c r="G133" s="1">
        <v>23561.935956503956</v>
      </c>
      <c r="H133" s="1">
        <v>26848.295975736266</v>
      </c>
      <c r="I133" s="1">
        <v>23289.130541512499</v>
      </c>
    </row>
    <row r="134" spans="1:9" x14ac:dyDescent="0.15">
      <c r="A134" s="1">
        <v>6</v>
      </c>
      <c r="B134" s="1" t="s">
        <v>73</v>
      </c>
      <c r="C134" s="1">
        <v>16</v>
      </c>
      <c r="D134" s="1" t="s">
        <v>11</v>
      </c>
      <c r="E134" s="1">
        <v>9451.918891778625</v>
      </c>
      <c r="F134" s="1">
        <v>22958.713244391016</v>
      </c>
      <c r="G134" s="1">
        <v>33264.367799494983</v>
      </c>
      <c r="H134" s="1">
        <v>32418.725256867107</v>
      </c>
      <c r="I134" s="1">
        <v>25403.743937387942</v>
      </c>
    </row>
    <row r="135" spans="1:9" x14ac:dyDescent="0.15">
      <c r="A135" s="1">
        <v>6</v>
      </c>
      <c r="B135" s="1" t="s">
        <v>73</v>
      </c>
      <c r="C135" s="1">
        <v>17</v>
      </c>
      <c r="D135" s="1" t="s">
        <v>12</v>
      </c>
      <c r="E135" s="1">
        <v>7676.666026505116</v>
      </c>
      <c r="F135" s="1">
        <v>36737.874711645607</v>
      </c>
      <c r="G135" s="1">
        <v>56648.318653711794</v>
      </c>
      <c r="H135" s="1">
        <v>64869.442574119399</v>
      </c>
      <c r="I135" s="1">
        <v>102057.94652686262</v>
      </c>
    </row>
    <row r="136" spans="1:9" x14ac:dyDescent="0.15">
      <c r="A136" s="1">
        <v>6</v>
      </c>
      <c r="B136" s="1" t="s">
        <v>73</v>
      </c>
      <c r="C136" s="1">
        <v>18</v>
      </c>
      <c r="D136" s="1" t="s">
        <v>13</v>
      </c>
      <c r="E136" s="1">
        <v>10654.950497260128</v>
      </c>
      <c r="F136" s="1">
        <v>77587.686564582385</v>
      </c>
      <c r="G136" s="1">
        <v>75483.329969383849</v>
      </c>
      <c r="H136" s="1">
        <v>68993.880887520616</v>
      </c>
      <c r="I136" s="1">
        <v>53331.82295300316</v>
      </c>
    </row>
    <row r="137" spans="1:9" x14ac:dyDescent="0.15">
      <c r="A137" s="1">
        <v>6</v>
      </c>
      <c r="B137" s="1" t="s">
        <v>73</v>
      </c>
      <c r="C137" s="1">
        <v>19</v>
      </c>
      <c r="D137" s="1" t="s">
        <v>14</v>
      </c>
      <c r="E137" s="1">
        <v>4099.5194420355965</v>
      </c>
      <c r="F137" s="1">
        <v>8146.4327378493808</v>
      </c>
      <c r="G137" s="1">
        <v>10114.147085480226</v>
      </c>
      <c r="H137" s="1">
        <v>14512.451860075582</v>
      </c>
      <c r="I137" s="1">
        <v>13111.823314285915</v>
      </c>
    </row>
    <row r="138" spans="1:9" x14ac:dyDescent="0.15">
      <c r="A138" s="1">
        <v>6</v>
      </c>
      <c r="B138" s="1" t="s">
        <v>73</v>
      </c>
      <c r="C138" s="1">
        <v>20</v>
      </c>
      <c r="D138" s="1" t="s">
        <v>15</v>
      </c>
      <c r="E138" s="1">
        <v>956.16399213323768</v>
      </c>
      <c r="F138" s="1">
        <v>18768.936005871103</v>
      </c>
      <c r="G138" s="1">
        <v>30996.058784613248</v>
      </c>
      <c r="H138" s="1">
        <v>49935.226890313861</v>
      </c>
      <c r="I138" s="1">
        <v>57949.034851241202</v>
      </c>
    </row>
    <row r="139" spans="1:9" x14ac:dyDescent="0.15">
      <c r="A139" s="1">
        <v>6</v>
      </c>
      <c r="B139" s="1" t="s">
        <v>76</v>
      </c>
      <c r="C139" s="1">
        <v>21</v>
      </c>
      <c r="D139" s="1" t="s">
        <v>16</v>
      </c>
      <c r="E139" s="1">
        <v>4197.1778205068795</v>
      </c>
      <c r="F139" s="1">
        <v>56923.232565415514</v>
      </c>
      <c r="G139" s="1">
        <v>81395.46393015646</v>
      </c>
      <c r="H139" s="1">
        <v>95163.892187124366</v>
      </c>
      <c r="I139" s="1">
        <v>123675.4342180313</v>
      </c>
    </row>
    <row r="140" spans="1:9" x14ac:dyDescent="0.15">
      <c r="A140" s="1">
        <v>6</v>
      </c>
      <c r="B140" s="1" t="s">
        <v>71</v>
      </c>
      <c r="C140" s="1">
        <v>22</v>
      </c>
      <c r="D140" s="1" t="s">
        <v>8</v>
      </c>
      <c r="E140" s="1">
        <v>11641.190663058391</v>
      </c>
      <c r="F140" s="1">
        <v>93764.571701830791</v>
      </c>
      <c r="G140" s="1">
        <v>221669.22678329257</v>
      </c>
      <c r="H140" s="1">
        <v>345080.63832828804</v>
      </c>
      <c r="I140" s="1">
        <v>267768.52440879942</v>
      </c>
    </row>
    <row r="141" spans="1:9" x14ac:dyDescent="0.15">
      <c r="A141" s="1">
        <v>6</v>
      </c>
      <c r="B141" s="1" t="s">
        <v>71</v>
      </c>
      <c r="C141" s="1">
        <v>23</v>
      </c>
      <c r="D141" s="1" t="s">
        <v>29</v>
      </c>
      <c r="E141" s="1">
        <v>26935.915448819509</v>
      </c>
      <c r="F141" s="1">
        <v>68281.010425208224</v>
      </c>
      <c r="G141" s="1">
        <v>108621.98340437257</v>
      </c>
      <c r="H141" s="1">
        <v>128124.02613744016</v>
      </c>
      <c r="I141" s="1">
        <v>139023.68538056247</v>
      </c>
    </row>
    <row r="142" spans="1:9" x14ac:dyDescent="0.15">
      <c r="A142" s="1">
        <v>7</v>
      </c>
      <c r="B142" s="1" t="s">
        <v>78</v>
      </c>
      <c r="C142" s="1">
        <v>1</v>
      </c>
      <c r="D142" s="1" t="s">
        <v>9</v>
      </c>
      <c r="E142" s="1">
        <v>81535.975296432749</v>
      </c>
      <c r="F142" s="1">
        <v>144543.23196890447</v>
      </c>
      <c r="G142" s="1">
        <v>149754.0975975965</v>
      </c>
      <c r="H142" s="1">
        <v>163865.0444363174</v>
      </c>
      <c r="I142" s="1">
        <v>176752.79516471105</v>
      </c>
    </row>
    <row r="143" spans="1:9" x14ac:dyDescent="0.15">
      <c r="A143" s="1">
        <v>7</v>
      </c>
      <c r="B143" s="1" t="s">
        <v>79</v>
      </c>
      <c r="C143" s="1">
        <v>2</v>
      </c>
      <c r="D143" s="1" t="s">
        <v>10</v>
      </c>
      <c r="E143" s="1">
        <v>7711.6921909767243</v>
      </c>
      <c r="F143" s="1">
        <v>6593.4297145341161</v>
      </c>
      <c r="G143" s="1">
        <v>5760.1874617276371</v>
      </c>
      <c r="H143" s="1">
        <v>4224.7474155041982</v>
      </c>
      <c r="I143" s="1">
        <v>2897.4479027302709</v>
      </c>
    </row>
    <row r="144" spans="1:9" x14ac:dyDescent="0.15">
      <c r="A144" s="1">
        <v>7</v>
      </c>
      <c r="B144" s="1" t="s">
        <v>80</v>
      </c>
      <c r="C144" s="1">
        <v>3</v>
      </c>
      <c r="D144" s="1" t="s">
        <v>17</v>
      </c>
      <c r="E144" s="1">
        <v>3261.1444762747819</v>
      </c>
      <c r="F144" s="1">
        <v>13876.556352445954</v>
      </c>
      <c r="G144" s="1">
        <v>44476.540681343038</v>
      </c>
      <c r="H144" s="1">
        <v>45454.468943462052</v>
      </c>
      <c r="I144" s="1">
        <v>42700.063521876356</v>
      </c>
    </row>
    <row r="145" spans="1:9" x14ac:dyDescent="0.15">
      <c r="A145" s="1">
        <v>7</v>
      </c>
      <c r="B145" s="1" t="s">
        <v>80</v>
      </c>
      <c r="C145" s="1">
        <v>4</v>
      </c>
      <c r="D145" s="1" t="s">
        <v>18</v>
      </c>
      <c r="E145" s="1">
        <v>2896.7930842723304</v>
      </c>
      <c r="F145" s="1">
        <v>8424.8792654581866</v>
      </c>
      <c r="G145" s="1">
        <v>14719.079885099694</v>
      </c>
      <c r="H145" s="1">
        <v>11678.652423046011</v>
      </c>
      <c r="I145" s="1">
        <v>7424.8227953018277</v>
      </c>
    </row>
    <row r="146" spans="1:9" x14ac:dyDescent="0.15">
      <c r="A146" s="1">
        <v>7</v>
      </c>
      <c r="B146" s="1" t="s">
        <v>81</v>
      </c>
      <c r="C146" s="1">
        <v>5</v>
      </c>
      <c r="D146" s="1" t="s">
        <v>19</v>
      </c>
      <c r="E146" s="1">
        <v>2565.5275668118084</v>
      </c>
      <c r="F146" s="1">
        <v>4435.6371136663729</v>
      </c>
      <c r="G146" s="1">
        <v>7201.3453654271425</v>
      </c>
      <c r="H146" s="1">
        <v>10934.29895726358</v>
      </c>
      <c r="I146" s="1">
        <v>16716.750112987233</v>
      </c>
    </row>
    <row r="147" spans="1:9" x14ac:dyDescent="0.15">
      <c r="A147" s="1">
        <v>7</v>
      </c>
      <c r="B147" s="1" t="s">
        <v>80</v>
      </c>
      <c r="C147" s="1">
        <v>6</v>
      </c>
      <c r="D147" s="1" t="s">
        <v>3</v>
      </c>
      <c r="E147" s="1">
        <v>16214.555603880746</v>
      </c>
      <c r="F147" s="1">
        <v>33578.488535843484</v>
      </c>
      <c r="G147" s="1">
        <v>50032.388309474642</v>
      </c>
      <c r="H147" s="1">
        <v>63160.84651720796</v>
      </c>
      <c r="I147" s="1">
        <v>83774.929566621315</v>
      </c>
    </row>
    <row r="148" spans="1:9" x14ac:dyDescent="0.15">
      <c r="A148" s="1">
        <v>7</v>
      </c>
      <c r="B148" s="1" t="s">
        <v>82</v>
      </c>
      <c r="C148" s="1">
        <v>7</v>
      </c>
      <c r="D148" s="1" t="s">
        <v>20</v>
      </c>
      <c r="E148" s="1">
        <v>257.70838863897893</v>
      </c>
      <c r="F148" s="1">
        <v>2334.1888795533901</v>
      </c>
      <c r="G148" s="1">
        <v>3102.8632567188915</v>
      </c>
      <c r="H148" s="1">
        <v>5374.0971989036325</v>
      </c>
      <c r="I148" s="1">
        <v>3407.74028504747</v>
      </c>
    </row>
    <row r="149" spans="1:9" x14ac:dyDescent="0.15">
      <c r="A149" s="1">
        <v>7</v>
      </c>
      <c r="B149" s="1" t="s">
        <v>80</v>
      </c>
      <c r="C149" s="1">
        <v>8</v>
      </c>
      <c r="D149" s="1" t="s">
        <v>21</v>
      </c>
      <c r="E149" s="1">
        <v>7048.0328617679006</v>
      </c>
      <c r="F149" s="1">
        <v>11932.783939462544</v>
      </c>
      <c r="G149" s="1">
        <v>18926.351589357826</v>
      </c>
      <c r="H149" s="1">
        <v>17401.870881405557</v>
      </c>
      <c r="I149" s="1">
        <v>15955.062253663991</v>
      </c>
    </row>
    <row r="150" spans="1:9" x14ac:dyDescent="0.15">
      <c r="A150" s="1">
        <v>7</v>
      </c>
      <c r="B150" s="1" t="s">
        <v>80</v>
      </c>
      <c r="C150" s="1">
        <v>9</v>
      </c>
      <c r="D150" s="1" t="s">
        <v>22</v>
      </c>
      <c r="E150" s="1">
        <v>7554.014091021555</v>
      </c>
      <c r="F150" s="1">
        <v>15718.288501205787</v>
      </c>
      <c r="G150" s="1">
        <v>23521.024064709447</v>
      </c>
      <c r="H150" s="1">
        <v>23618.990915918668</v>
      </c>
      <c r="I150" s="1">
        <v>37300.504181404474</v>
      </c>
    </row>
    <row r="151" spans="1:9" x14ac:dyDescent="0.15">
      <c r="A151" s="1">
        <v>7</v>
      </c>
      <c r="B151" s="1" t="s">
        <v>80</v>
      </c>
      <c r="C151" s="1">
        <v>10</v>
      </c>
      <c r="D151" s="1" t="s">
        <v>23</v>
      </c>
      <c r="E151" s="1">
        <v>1453.522803035338</v>
      </c>
      <c r="F151" s="1">
        <v>4779.1561115040849</v>
      </c>
      <c r="G151" s="1">
        <v>12478.05289198848</v>
      </c>
      <c r="H151" s="1">
        <v>16821.825580109704</v>
      </c>
      <c r="I151" s="1">
        <v>20954.308957824654</v>
      </c>
    </row>
    <row r="152" spans="1:9" x14ac:dyDescent="0.15">
      <c r="A152" s="1">
        <v>7</v>
      </c>
      <c r="B152" s="1" t="s">
        <v>80</v>
      </c>
      <c r="C152" s="1">
        <v>11</v>
      </c>
      <c r="D152" s="1" t="s">
        <v>24</v>
      </c>
      <c r="E152" s="1">
        <v>1157.650751555864</v>
      </c>
      <c r="F152" s="1">
        <v>5167.4361836878234</v>
      </c>
      <c r="G152" s="1">
        <v>29172.087544669583</v>
      </c>
      <c r="H152" s="1">
        <v>35037.333977759728</v>
      </c>
      <c r="I152" s="1">
        <v>36162.242220955144</v>
      </c>
    </row>
    <row r="153" spans="1:9" x14ac:dyDescent="0.15">
      <c r="A153" s="1">
        <v>7</v>
      </c>
      <c r="B153" s="1" t="s">
        <v>80</v>
      </c>
      <c r="C153" s="1">
        <v>12</v>
      </c>
      <c r="D153" s="1" t="s">
        <v>25</v>
      </c>
      <c r="E153" s="1">
        <v>5784.7578384296321</v>
      </c>
      <c r="F153" s="1">
        <v>27522.03311965465</v>
      </c>
      <c r="G153" s="1">
        <v>125796.81976234798</v>
      </c>
      <c r="H153" s="1">
        <v>166798.84854396642</v>
      </c>
      <c r="I153" s="1">
        <v>238845.53621204101</v>
      </c>
    </row>
    <row r="154" spans="1:9" x14ac:dyDescent="0.15">
      <c r="A154" s="1">
        <v>7</v>
      </c>
      <c r="B154" s="1" t="s">
        <v>80</v>
      </c>
      <c r="C154" s="1">
        <v>13</v>
      </c>
      <c r="D154" s="1" t="s">
        <v>26</v>
      </c>
      <c r="E154" s="1">
        <v>481.20211781152295</v>
      </c>
      <c r="F154" s="1">
        <v>9826.2445609883343</v>
      </c>
      <c r="G154" s="1">
        <v>25397.784208481058</v>
      </c>
      <c r="H154" s="1">
        <v>44504.361397804256</v>
      </c>
      <c r="I154" s="1">
        <v>42337.974469801571</v>
      </c>
    </row>
    <row r="155" spans="1:9" x14ac:dyDescent="0.15">
      <c r="A155" s="1">
        <v>7</v>
      </c>
      <c r="B155" s="1" t="s">
        <v>80</v>
      </c>
      <c r="C155" s="1">
        <v>14</v>
      </c>
      <c r="D155" s="1" t="s">
        <v>27</v>
      </c>
      <c r="E155" s="1">
        <v>121.65294421588632</v>
      </c>
      <c r="F155" s="1">
        <v>7586.5778451828855</v>
      </c>
      <c r="G155" s="1">
        <v>19460.911973094371</v>
      </c>
      <c r="H155" s="1">
        <v>16036.144530641515</v>
      </c>
      <c r="I155" s="1">
        <v>17798.557974617688</v>
      </c>
    </row>
    <row r="156" spans="1:9" x14ac:dyDescent="0.15">
      <c r="A156" s="1">
        <v>7</v>
      </c>
      <c r="B156" s="1" t="s">
        <v>80</v>
      </c>
      <c r="C156" s="1">
        <v>15</v>
      </c>
      <c r="D156" s="1" t="s">
        <v>28</v>
      </c>
      <c r="E156" s="1">
        <v>3005.6449259200235</v>
      </c>
      <c r="F156" s="1">
        <v>18978.416130589852</v>
      </c>
      <c r="G156" s="1">
        <v>52887.812274245109</v>
      </c>
      <c r="H156" s="1">
        <v>66441.72056705982</v>
      </c>
      <c r="I156" s="1">
        <v>66723.466897749444</v>
      </c>
    </row>
    <row r="157" spans="1:9" x14ac:dyDescent="0.15">
      <c r="A157" s="1">
        <v>7</v>
      </c>
      <c r="B157" s="1" t="s">
        <v>78</v>
      </c>
      <c r="C157" s="1">
        <v>16</v>
      </c>
      <c r="D157" s="1" t="s">
        <v>11</v>
      </c>
      <c r="E157" s="1">
        <v>15564.773808744014</v>
      </c>
      <c r="F157" s="1">
        <v>38325.548451123985</v>
      </c>
      <c r="G157" s="1">
        <v>59764.760041648158</v>
      </c>
      <c r="H157" s="1">
        <v>56779.859324712597</v>
      </c>
      <c r="I157" s="1">
        <v>43979.748276966624</v>
      </c>
    </row>
    <row r="158" spans="1:9" x14ac:dyDescent="0.15">
      <c r="A158" s="1">
        <v>7</v>
      </c>
      <c r="B158" s="1" t="s">
        <v>78</v>
      </c>
      <c r="C158" s="1">
        <v>17</v>
      </c>
      <c r="D158" s="1" t="s">
        <v>12</v>
      </c>
      <c r="E158" s="1">
        <v>65514.368598366542</v>
      </c>
      <c r="F158" s="1">
        <v>288619.7151782352</v>
      </c>
      <c r="G158" s="1">
        <v>370440.69351410359</v>
      </c>
      <c r="H158" s="1">
        <v>305792.09539143584</v>
      </c>
      <c r="I158" s="1">
        <v>397018.35082230513</v>
      </c>
    </row>
    <row r="159" spans="1:9" x14ac:dyDescent="0.15">
      <c r="A159" s="1">
        <v>7</v>
      </c>
      <c r="B159" s="1" t="s">
        <v>78</v>
      </c>
      <c r="C159" s="1">
        <v>18</v>
      </c>
      <c r="D159" s="1" t="s">
        <v>13</v>
      </c>
      <c r="E159" s="1">
        <v>14347.405927239897</v>
      </c>
      <c r="F159" s="1">
        <v>102109.84384416256</v>
      </c>
      <c r="G159" s="1">
        <v>116244.04154800515</v>
      </c>
      <c r="H159" s="1">
        <v>126941.27628611281</v>
      </c>
      <c r="I159" s="1">
        <v>94138.658892436739</v>
      </c>
    </row>
    <row r="160" spans="1:9" x14ac:dyDescent="0.15">
      <c r="A160" s="1">
        <v>7</v>
      </c>
      <c r="B160" s="1" t="s">
        <v>78</v>
      </c>
      <c r="C160" s="1">
        <v>19</v>
      </c>
      <c r="D160" s="1" t="s">
        <v>14</v>
      </c>
      <c r="E160" s="1">
        <v>5528.5549427152064</v>
      </c>
      <c r="F160" s="1">
        <v>11368.713064524924</v>
      </c>
      <c r="G160" s="1">
        <v>16453.130812573094</v>
      </c>
      <c r="H160" s="1">
        <v>26750.036508075111</v>
      </c>
      <c r="I160" s="1">
        <v>17620.875962608719</v>
      </c>
    </row>
    <row r="161" spans="1:9" x14ac:dyDescent="0.15">
      <c r="A161" s="1">
        <v>7</v>
      </c>
      <c r="B161" s="1" t="s">
        <v>78</v>
      </c>
      <c r="C161" s="1">
        <v>20</v>
      </c>
      <c r="D161" s="1" t="s">
        <v>15</v>
      </c>
      <c r="E161" s="1">
        <v>854.79032077142847</v>
      </c>
      <c r="F161" s="1">
        <v>51010.32901659362</v>
      </c>
      <c r="G161" s="1">
        <v>91787.766946834992</v>
      </c>
      <c r="H161" s="1">
        <v>108149.13104523705</v>
      </c>
      <c r="I161" s="1">
        <v>118554.60637507241</v>
      </c>
    </row>
    <row r="162" spans="1:9" x14ac:dyDescent="0.15">
      <c r="A162" s="1">
        <v>7</v>
      </c>
      <c r="B162" s="1" t="s">
        <v>78</v>
      </c>
      <c r="C162" s="1">
        <v>21</v>
      </c>
      <c r="D162" s="1" t="s">
        <v>16</v>
      </c>
      <c r="E162" s="1">
        <v>9209.483008463385</v>
      </c>
      <c r="F162" s="1">
        <v>194766.20242391186</v>
      </c>
      <c r="G162" s="1">
        <v>260400.94490320014</v>
      </c>
      <c r="H162" s="1">
        <v>269419.82009022211</v>
      </c>
      <c r="I162" s="1">
        <v>299717.68889887084</v>
      </c>
    </row>
    <row r="163" spans="1:9" x14ac:dyDescent="0.15">
      <c r="A163" s="1">
        <v>7</v>
      </c>
      <c r="B163" s="1" t="s">
        <v>77</v>
      </c>
      <c r="C163" s="1">
        <v>22</v>
      </c>
      <c r="D163" s="1" t="s">
        <v>8</v>
      </c>
      <c r="E163" s="1">
        <v>22404.351008125657</v>
      </c>
      <c r="F163" s="1">
        <v>151370.84261164768</v>
      </c>
      <c r="G163" s="1">
        <v>498970.37637694378</v>
      </c>
      <c r="H163" s="1">
        <v>542354.67740115221</v>
      </c>
      <c r="I163" s="1">
        <v>435918.67994568462</v>
      </c>
    </row>
    <row r="164" spans="1:9" x14ac:dyDescent="0.15">
      <c r="A164" s="1">
        <v>7</v>
      </c>
      <c r="B164" s="1" t="s">
        <v>77</v>
      </c>
      <c r="C164" s="1">
        <v>23</v>
      </c>
      <c r="D164" s="1" t="s">
        <v>29</v>
      </c>
      <c r="E164" s="1">
        <v>41781.758169567671</v>
      </c>
      <c r="F164" s="1">
        <v>91636.624639518515</v>
      </c>
      <c r="G164" s="1">
        <v>139241.5748922549</v>
      </c>
      <c r="H164" s="1">
        <v>193419.27880481063</v>
      </c>
      <c r="I164" s="1">
        <v>213945.08682563965</v>
      </c>
    </row>
    <row r="165" spans="1:9" x14ac:dyDescent="0.15">
      <c r="A165" s="1">
        <v>8</v>
      </c>
      <c r="B165" s="1" t="s">
        <v>84</v>
      </c>
      <c r="C165" s="1">
        <v>1</v>
      </c>
      <c r="D165" s="1" t="s">
        <v>9</v>
      </c>
      <c r="E165" s="1">
        <v>98468.252853169586</v>
      </c>
      <c r="F165" s="1">
        <v>165894.70530676222</v>
      </c>
      <c r="G165" s="1">
        <v>193889.98001368262</v>
      </c>
      <c r="H165" s="1">
        <v>258609.35291003474</v>
      </c>
      <c r="I165" s="1">
        <v>366174.75035159901</v>
      </c>
    </row>
    <row r="166" spans="1:9" x14ac:dyDescent="0.15">
      <c r="A166" s="1">
        <v>8</v>
      </c>
      <c r="B166" s="1" t="s">
        <v>85</v>
      </c>
      <c r="C166" s="1">
        <v>2</v>
      </c>
      <c r="D166" s="1" t="s">
        <v>10</v>
      </c>
      <c r="E166" s="1">
        <v>6438.3063159424546</v>
      </c>
      <c r="F166" s="1">
        <v>6508.2181664395976</v>
      </c>
      <c r="G166" s="1">
        <v>5181.6596748624061</v>
      </c>
      <c r="H166" s="1">
        <v>4729.1713760428784</v>
      </c>
      <c r="I166" s="1">
        <v>4520.3366592637221</v>
      </c>
    </row>
    <row r="167" spans="1:9" x14ac:dyDescent="0.15">
      <c r="A167" s="1">
        <v>8</v>
      </c>
      <c r="B167" s="1" t="s">
        <v>86</v>
      </c>
      <c r="C167" s="1">
        <v>3</v>
      </c>
      <c r="D167" s="1" t="s">
        <v>17</v>
      </c>
      <c r="E167" s="1">
        <v>8080.6668092533</v>
      </c>
      <c r="F167" s="1">
        <v>39514.917644218534</v>
      </c>
      <c r="G167" s="1">
        <v>76145.299937545802</v>
      </c>
      <c r="H167" s="1">
        <v>136021.39061319293</v>
      </c>
      <c r="I167" s="1">
        <v>136458.82534310326</v>
      </c>
    </row>
    <row r="168" spans="1:9" x14ac:dyDescent="0.15">
      <c r="A168" s="1">
        <v>8</v>
      </c>
      <c r="B168" s="1" t="s">
        <v>86</v>
      </c>
      <c r="C168" s="1">
        <v>4</v>
      </c>
      <c r="D168" s="1" t="s">
        <v>18</v>
      </c>
      <c r="E168" s="1">
        <v>806.373270780643</v>
      </c>
      <c r="F168" s="1">
        <v>4675.6288890138867</v>
      </c>
      <c r="G168" s="1">
        <v>13260.104076487676</v>
      </c>
      <c r="H168" s="1">
        <v>16485.488539825576</v>
      </c>
      <c r="I168" s="1">
        <v>16687.313561800755</v>
      </c>
    </row>
    <row r="169" spans="1:9" x14ac:dyDescent="0.15">
      <c r="A169" s="1">
        <v>8</v>
      </c>
      <c r="B169" s="1" t="s">
        <v>86</v>
      </c>
      <c r="C169" s="1">
        <v>5</v>
      </c>
      <c r="D169" s="1" t="s">
        <v>19</v>
      </c>
      <c r="E169" s="1">
        <v>2438.814441643487</v>
      </c>
      <c r="F169" s="1">
        <v>8783.8374598033206</v>
      </c>
      <c r="G169" s="1">
        <v>15925.468703342438</v>
      </c>
      <c r="H169" s="1">
        <v>20947.432313956331</v>
      </c>
      <c r="I169" s="1">
        <v>22119.22849207839</v>
      </c>
    </row>
    <row r="170" spans="1:9" x14ac:dyDescent="0.15">
      <c r="A170" s="1">
        <v>8</v>
      </c>
      <c r="B170" s="1" t="s">
        <v>86</v>
      </c>
      <c r="C170" s="1">
        <v>6</v>
      </c>
      <c r="D170" s="1" t="s">
        <v>3</v>
      </c>
      <c r="E170" s="1">
        <v>6871.9543154053599</v>
      </c>
      <c r="F170" s="1">
        <v>40884.222190365006</v>
      </c>
      <c r="G170" s="1">
        <v>85064.017418235715</v>
      </c>
      <c r="H170" s="1">
        <v>116644.49979456011</v>
      </c>
      <c r="I170" s="1">
        <v>150454.1227425597</v>
      </c>
    </row>
    <row r="171" spans="1:9" x14ac:dyDescent="0.15">
      <c r="A171" s="1">
        <v>8</v>
      </c>
      <c r="B171" s="1" t="s">
        <v>86</v>
      </c>
      <c r="C171" s="1">
        <v>7</v>
      </c>
      <c r="D171" s="1" t="s">
        <v>20</v>
      </c>
      <c r="E171" s="1">
        <v>4639.714014609418</v>
      </c>
      <c r="F171" s="1">
        <v>16865.657074046379</v>
      </c>
      <c r="G171" s="1">
        <v>20643.266987462761</v>
      </c>
      <c r="H171" s="1">
        <v>28394.883538331553</v>
      </c>
      <c r="I171" s="1">
        <v>31623.248207654749</v>
      </c>
    </row>
    <row r="172" spans="1:9" x14ac:dyDescent="0.15">
      <c r="A172" s="1">
        <v>8</v>
      </c>
      <c r="B172" s="1" t="s">
        <v>86</v>
      </c>
      <c r="C172" s="1">
        <v>8</v>
      </c>
      <c r="D172" s="1" t="s">
        <v>21</v>
      </c>
      <c r="E172" s="1">
        <v>8295.9336880283463</v>
      </c>
      <c r="F172" s="1">
        <v>20911.815394485682</v>
      </c>
      <c r="G172" s="1">
        <v>37297.123214164851</v>
      </c>
      <c r="H172" s="1">
        <v>29380.254103516159</v>
      </c>
      <c r="I172" s="1">
        <v>25222.216801318144</v>
      </c>
    </row>
    <row r="173" spans="1:9" x14ac:dyDescent="0.15">
      <c r="A173" s="1">
        <v>8</v>
      </c>
      <c r="B173" s="1" t="s">
        <v>86</v>
      </c>
      <c r="C173" s="1">
        <v>9</v>
      </c>
      <c r="D173" s="1" t="s">
        <v>22</v>
      </c>
      <c r="E173" s="1">
        <v>19439.093357156897</v>
      </c>
      <c r="F173" s="1">
        <v>132875.82251251483</v>
      </c>
      <c r="G173" s="1">
        <v>210778.30700397777</v>
      </c>
      <c r="H173" s="1">
        <v>199554.36119357828</v>
      </c>
      <c r="I173" s="1">
        <v>207855.29308350681</v>
      </c>
    </row>
    <row r="174" spans="1:9" x14ac:dyDescent="0.15">
      <c r="A174" s="1">
        <v>8</v>
      </c>
      <c r="B174" s="1" t="s">
        <v>86</v>
      </c>
      <c r="C174" s="1">
        <v>10</v>
      </c>
      <c r="D174" s="1" t="s">
        <v>23</v>
      </c>
      <c r="E174" s="1">
        <v>3306.8542550124403</v>
      </c>
      <c r="F174" s="1">
        <v>11967.618035826566</v>
      </c>
      <c r="G174" s="1">
        <v>33480.556538604513</v>
      </c>
      <c r="H174" s="1">
        <v>38129.406808063184</v>
      </c>
      <c r="I174" s="1">
        <v>35556.740609808468</v>
      </c>
    </row>
    <row r="175" spans="1:9" x14ac:dyDescent="0.15">
      <c r="A175" s="1">
        <v>8</v>
      </c>
      <c r="B175" s="1" t="s">
        <v>86</v>
      </c>
      <c r="C175" s="1">
        <v>11</v>
      </c>
      <c r="D175" s="1" t="s">
        <v>24</v>
      </c>
      <c r="E175" s="1">
        <v>7083.8629391320956</v>
      </c>
      <c r="F175" s="1">
        <v>36270.250771451887</v>
      </c>
      <c r="G175" s="1">
        <v>134151.36278723448</v>
      </c>
      <c r="H175" s="1">
        <v>185224.53010233515</v>
      </c>
      <c r="I175" s="1">
        <v>233785.22119017172</v>
      </c>
    </row>
    <row r="176" spans="1:9" x14ac:dyDescent="0.15">
      <c r="A176" s="1">
        <v>8</v>
      </c>
      <c r="B176" s="1" t="s">
        <v>86</v>
      </c>
      <c r="C176" s="1">
        <v>12</v>
      </c>
      <c r="D176" s="1" t="s">
        <v>25</v>
      </c>
      <c r="E176" s="1">
        <v>19694.856688082698</v>
      </c>
      <c r="F176" s="1">
        <v>38948.269114312854</v>
      </c>
      <c r="G176" s="1">
        <v>140569.78592875417</v>
      </c>
      <c r="H176" s="1">
        <v>181322.9587131259</v>
      </c>
      <c r="I176" s="1">
        <v>176328.15870207746</v>
      </c>
    </row>
    <row r="177" spans="1:9" x14ac:dyDescent="0.15">
      <c r="A177" s="1">
        <v>8</v>
      </c>
      <c r="B177" s="1" t="s">
        <v>86</v>
      </c>
      <c r="C177" s="1">
        <v>13</v>
      </c>
      <c r="D177" s="1" t="s">
        <v>26</v>
      </c>
      <c r="E177" s="1">
        <v>1067.652001392999</v>
      </c>
      <c r="F177" s="1">
        <v>10462.143435963402</v>
      </c>
      <c r="G177" s="1">
        <v>24175.785976048795</v>
      </c>
      <c r="H177" s="1">
        <v>21582.281388790521</v>
      </c>
      <c r="I177" s="1">
        <v>36038.570156310467</v>
      </c>
    </row>
    <row r="178" spans="1:9" x14ac:dyDescent="0.15">
      <c r="A178" s="1">
        <v>8</v>
      </c>
      <c r="B178" s="1" t="s">
        <v>86</v>
      </c>
      <c r="C178" s="1">
        <v>14</v>
      </c>
      <c r="D178" s="1" t="s">
        <v>27</v>
      </c>
      <c r="E178" s="1">
        <v>626.42480735761148</v>
      </c>
      <c r="F178" s="1">
        <v>4089.4113228508372</v>
      </c>
      <c r="G178" s="1">
        <v>18364.451279269746</v>
      </c>
      <c r="H178" s="1">
        <v>22823.710943171689</v>
      </c>
      <c r="I178" s="1">
        <v>53895.375567689574</v>
      </c>
    </row>
    <row r="179" spans="1:9" x14ac:dyDescent="0.15">
      <c r="A179" s="1">
        <v>8</v>
      </c>
      <c r="B179" s="1" t="s">
        <v>86</v>
      </c>
      <c r="C179" s="1">
        <v>15</v>
      </c>
      <c r="D179" s="1" t="s">
        <v>28</v>
      </c>
      <c r="E179" s="1">
        <v>10338.319005806516</v>
      </c>
      <c r="F179" s="1">
        <v>32442.08286586406</v>
      </c>
      <c r="G179" s="1">
        <v>99516.236309926797</v>
      </c>
      <c r="H179" s="1">
        <v>154361.91602024742</v>
      </c>
      <c r="I179" s="1">
        <v>163258.33257144384</v>
      </c>
    </row>
    <row r="180" spans="1:9" x14ac:dyDescent="0.15">
      <c r="A180" s="1">
        <v>8</v>
      </c>
      <c r="B180" s="1" t="s">
        <v>84</v>
      </c>
      <c r="C180" s="1">
        <v>16</v>
      </c>
      <c r="D180" s="1" t="s">
        <v>11</v>
      </c>
      <c r="E180" s="1">
        <v>29610.317428662467</v>
      </c>
      <c r="F180" s="1">
        <v>46031.735791057472</v>
      </c>
      <c r="G180" s="1">
        <v>77381.25433975429</v>
      </c>
      <c r="H180" s="1">
        <v>68183.596135278043</v>
      </c>
      <c r="I180" s="1">
        <v>57985.677115183978</v>
      </c>
    </row>
    <row r="181" spans="1:9" x14ac:dyDescent="0.15">
      <c r="A181" s="1">
        <v>8</v>
      </c>
      <c r="B181" s="1" t="s">
        <v>84</v>
      </c>
      <c r="C181" s="1">
        <v>17</v>
      </c>
      <c r="D181" s="1" t="s">
        <v>12</v>
      </c>
      <c r="E181" s="1">
        <v>29140.517778943507</v>
      </c>
      <c r="F181" s="1">
        <v>132577.12453263055</v>
      </c>
      <c r="G181" s="1">
        <v>186573.07573985192</v>
      </c>
      <c r="H181" s="1">
        <v>209811.08052641762</v>
      </c>
      <c r="I181" s="1">
        <v>340796.75584898319</v>
      </c>
    </row>
    <row r="182" spans="1:9" x14ac:dyDescent="0.15">
      <c r="A182" s="1">
        <v>8</v>
      </c>
      <c r="B182" s="1" t="s">
        <v>84</v>
      </c>
      <c r="C182" s="1">
        <v>18</v>
      </c>
      <c r="D182" s="1" t="s">
        <v>13</v>
      </c>
      <c r="E182" s="1">
        <v>20894.938725719334</v>
      </c>
      <c r="F182" s="1">
        <v>103916.98063153069</v>
      </c>
      <c r="G182" s="1">
        <v>174430.35773308817</v>
      </c>
      <c r="H182" s="1">
        <v>173849.12192236391</v>
      </c>
      <c r="I182" s="1">
        <v>174943.06345094915</v>
      </c>
    </row>
    <row r="183" spans="1:9" x14ac:dyDescent="0.15">
      <c r="A183" s="1">
        <v>8</v>
      </c>
      <c r="B183" s="1" t="s">
        <v>87</v>
      </c>
      <c r="C183" s="1">
        <v>19</v>
      </c>
      <c r="D183" s="1" t="s">
        <v>14</v>
      </c>
      <c r="E183" s="1">
        <v>11970.128798384076</v>
      </c>
      <c r="F183" s="1">
        <v>23353.967368077429</v>
      </c>
      <c r="G183" s="1">
        <v>45956.679216388555</v>
      </c>
      <c r="H183" s="1">
        <v>73392.801780048263</v>
      </c>
      <c r="I183" s="1">
        <v>74849.395799344333</v>
      </c>
    </row>
    <row r="184" spans="1:9" x14ac:dyDescent="0.15">
      <c r="A184" s="1">
        <v>8</v>
      </c>
      <c r="B184" s="1" t="s">
        <v>84</v>
      </c>
      <c r="C184" s="1">
        <v>20</v>
      </c>
      <c r="D184" s="1" t="s">
        <v>15</v>
      </c>
      <c r="E184" s="1">
        <v>3226.5889608223993</v>
      </c>
      <c r="F184" s="1">
        <v>62281.748933696595</v>
      </c>
      <c r="G184" s="1">
        <v>138131.72407760462</v>
      </c>
      <c r="H184" s="1">
        <v>175694.01690725607</v>
      </c>
      <c r="I184" s="1">
        <v>208809.19729026491</v>
      </c>
    </row>
    <row r="185" spans="1:9" x14ac:dyDescent="0.15">
      <c r="A185" s="1">
        <v>8</v>
      </c>
      <c r="B185" s="1" t="s">
        <v>84</v>
      </c>
      <c r="C185" s="1">
        <v>21</v>
      </c>
      <c r="D185" s="1" t="s">
        <v>16</v>
      </c>
      <c r="E185" s="1">
        <v>37962.797188042205</v>
      </c>
      <c r="F185" s="1">
        <v>209313.04588515309</v>
      </c>
      <c r="G185" s="1">
        <v>275139.53426294558</v>
      </c>
      <c r="H185" s="1">
        <v>303803.46329890331</v>
      </c>
      <c r="I185" s="1">
        <v>431386.74701981095</v>
      </c>
    </row>
    <row r="186" spans="1:9" x14ac:dyDescent="0.15">
      <c r="A186" s="1">
        <v>8</v>
      </c>
      <c r="B186" s="1" t="s">
        <v>83</v>
      </c>
      <c r="C186" s="1">
        <v>22</v>
      </c>
      <c r="D186" s="1" t="s">
        <v>8</v>
      </c>
      <c r="E186" s="1">
        <v>31963.618298675989</v>
      </c>
      <c r="F186" s="1">
        <v>191983.81382700428</v>
      </c>
      <c r="G186" s="1">
        <v>583499.94773260085</v>
      </c>
      <c r="H186" s="1">
        <v>643364.40170783538</v>
      </c>
      <c r="I186" s="1">
        <v>670832.01053494622</v>
      </c>
    </row>
    <row r="187" spans="1:9" x14ac:dyDescent="0.15">
      <c r="A187" s="1">
        <v>8</v>
      </c>
      <c r="B187" s="1" t="s">
        <v>83</v>
      </c>
      <c r="C187" s="1">
        <v>23</v>
      </c>
      <c r="D187" s="1" t="s">
        <v>29</v>
      </c>
      <c r="E187" s="1">
        <v>39469.804009296226</v>
      </c>
      <c r="F187" s="1">
        <v>394227.35080257466</v>
      </c>
      <c r="G187" s="1">
        <v>385267.91583194421</v>
      </c>
      <c r="H187" s="1">
        <v>418083.80512828729</v>
      </c>
      <c r="I187" s="1">
        <v>397720.53710915003</v>
      </c>
    </row>
    <row r="188" spans="1:9" x14ac:dyDescent="0.15">
      <c r="A188" s="1">
        <v>9</v>
      </c>
      <c r="B188" s="1" t="s">
        <v>89</v>
      </c>
      <c r="C188" s="1">
        <v>1</v>
      </c>
      <c r="D188" s="1" t="s">
        <v>9</v>
      </c>
      <c r="E188" s="1">
        <v>44007.023790939311</v>
      </c>
      <c r="F188" s="1">
        <v>81234.232894282424</v>
      </c>
      <c r="G188" s="1">
        <v>97063.339694262468</v>
      </c>
      <c r="H188" s="1">
        <v>121633.57150581352</v>
      </c>
      <c r="I188" s="1">
        <v>166193.34989681822</v>
      </c>
    </row>
    <row r="189" spans="1:9" x14ac:dyDescent="0.15">
      <c r="A189" s="1">
        <v>9</v>
      </c>
      <c r="B189" s="1" t="s">
        <v>89</v>
      </c>
      <c r="C189" s="1">
        <v>2</v>
      </c>
      <c r="D189" s="1" t="s">
        <v>10</v>
      </c>
      <c r="E189" s="1">
        <v>4753.2145052588594</v>
      </c>
      <c r="F189" s="1">
        <v>7337.512210246904</v>
      </c>
      <c r="G189" s="1">
        <v>8770.4050610472859</v>
      </c>
      <c r="H189" s="1">
        <v>7203.0543171342279</v>
      </c>
      <c r="I189" s="1">
        <v>6165.1031521757513</v>
      </c>
    </row>
    <row r="190" spans="1:9" x14ac:dyDescent="0.15">
      <c r="A190" s="1">
        <v>9</v>
      </c>
      <c r="B190" s="1" t="s">
        <v>90</v>
      </c>
      <c r="C190" s="1">
        <v>3</v>
      </c>
      <c r="D190" s="1" t="s">
        <v>17</v>
      </c>
      <c r="E190" s="1">
        <v>5301.8811143289231</v>
      </c>
      <c r="F190" s="1">
        <v>18213.913563452079</v>
      </c>
      <c r="G190" s="1">
        <v>44006.070788961595</v>
      </c>
      <c r="H190" s="1">
        <v>52383.961267090155</v>
      </c>
      <c r="I190" s="1">
        <v>61981.43594380423</v>
      </c>
    </row>
    <row r="191" spans="1:9" x14ac:dyDescent="0.15">
      <c r="A191" s="1">
        <v>9</v>
      </c>
      <c r="B191" s="1" t="s">
        <v>90</v>
      </c>
      <c r="C191" s="1">
        <v>4</v>
      </c>
      <c r="D191" s="1" t="s">
        <v>18</v>
      </c>
      <c r="E191" s="1">
        <v>6338.8606778296062</v>
      </c>
      <c r="F191" s="1">
        <v>13192.907956308836</v>
      </c>
      <c r="G191" s="1">
        <v>16193.331791083767</v>
      </c>
      <c r="H191" s="1">
        <v>13574.676564828864</v>
      </c>
      <c r="I191" s="1">
        <v>9997.6820548206833</v>
      </c>
    </row>
    <row r="192" spans="1:9" x14ac:dyDescent="0.15">
      <c r="A192" s="1">
        <v>9</v>
      </c>
      <c r="B192" s="1" t="s">
        <v>90</v>
      </c>
      <c r="C192" s="1">
        <v>5</v>
      </c>
      <c r="D192" s="1" t="s">
        <v>19</v>
      </c>
      <c r="E192" s="1">
        <v>1361.8582027101465</v>
      </c>
      <c r="F192" s="1">
        <v>4190.1403785269122</v>
      </c>
      <c r="G192" s="1">
        <v>14081.164321191671</v>
      </c>
      <c r="H192" s="1">
        <v>20871.281550896056</v>
      </c>
      <c r="I192" s="1">
        <v>20818.549728882866</v>
      </c>
    </row>
    <row r="193" spans="1:9" x14ac:dyDescent="0.15">
      <c r="A193" s="1">
        <v>9</v>
      </c>
      <c r="B193" s="1" t="s">
        <v>90</v>
      </c>
      <c r="C193" s="1">
        <v>6</v>
      </c>
      <c r="D193" s="1" t="s">
        <v>3</v>
      </c>
      <c r="E193" s="1">
        <v>686.65114133876079</v>
      </c>
      <c r="F193" s="1">
        <v>6016.0304935745071</v>
      </c>
      <c r="G193" s="1">
        <v>19957.76781380938</v>
      </c>
      <c r="H193" s="1">
        <v>25895.233699238826</v>
      </c>
      <c r="I193" s="1">
        <v>47804.34368889506</v>
      </c>
    </row>
    <row r="194" spans="1:9" x14ac:dyDescent="0.15">
      <c r="A194" s="1">
        <v>9</v>
      </c>
      <c r="B194" s="1" t="s">
        <v>90</v>
      </c>
      <c r="C194" s="1">
        <v>7</v>
      </c>
      <c r="D194" s="1" t="s">
        <v>20</v>
      </c>
      <c r="E194" s="1">
        <v>112.13962750078937</v>
      </c>
      <c r="F194" s="1">
        <v>1172.7620376073055</v>
      </c>
      <c r="G194" s="1">
        <v>2033.1969257014359</v>
      </c>
      <c r="H194" s="1">
        <v>3646.2787321914316</v>
      </c>
      <c r="I194" s="1">
        <v>7450.2276510175125</v>
      </c>
    </row>
    <row r="195" spans="1:9" x14ac:dyDescent="0.15">
      <c r="A195" s="1">
        <v>9</v>
      </c>
      <c r="B195" s="1" t="s">
        <v>90</v>
      </c>
      <c r="C195" s="1">
        <v>8</v>
      </c>
      <c r="D195" s="1" t="s">
        <v>21</v>
      </c>
      <c r="E195" s="1">
        <v>5765.7260326075611</v>
      </c>
      <c r="F195" s="1">
        <v>11336.728606014518</v>
      </c>
      <c r="G195" s="1">
        <v>16947.135274497959</v>
      </c>
      <c r="H195" s="1">
        <v>20453.840416640658</v>
      </c>
      <c r="I195" s="1">
        <v>18420.182083318563</v>
      </c>
    </row>
    <row r="196" spans="1:9" x14ac:dyDescent="0.15">
      <c r="A196" s="1">
        <v>9</v>
      </c>
      <c r="B196" s="1" t="s">
        <v>90</v>
      </c>
      <c r="C196" s="1">
        <v>9</v>
      </c>
      <c r="D196" s="1" t="s">
        <v>22</v>
      </c>
      <c r="E196" s="1">
        <v>8266.8314696505877</v>
      </c>
      <c r="F196" s="1">
        <v>31301.590589257754</v>
      </c>
      <c r="G196" s="1">
        <v>56090.839601013991</v>
      </c>
      <c r="H196" s="1">
        <v>56128.95642341076</v>
      </c>
      <c r="I196" s="1">
        <v>67339.868415790479</v>
      </c>
    </row>
    <row r="197" spans="1:9" x14ac:dyDescent="0.15">
      <c r="A197" s="1">
        <v>9</v>
      </c>
      <c r="B197" s="1" t="s">
        <v>90</v>
      </c>
      <c r="C197" s="1">
        <v>10</v>
      </c>
      <c r="D197" s="1" t="s">
        <v>23</v>
      </c>
      <c r="E197" s="1">
        <v>4780.8461292480251</v>
      </c>
      <c r="F197" s="1">
        <v>12697.913712259498</v>
      </c>
      <c r="G197" s="1">
        <v>39155.004623102395</v>
      </c>
      <c r="H197" s="1">
        <v>41394.462806738054</v>
      </c>
      <c r="I197" s="1">
        <v>31001.651935065187</v>
      </c>
    </row>
    <row r="198" spans="1:9" x14ac:dyDescent="0.15">
      <c r="A198" s="1">
        <v>9</v>
      </c>
      <c r="B198" s="1" t="s">
        <v>90</v>
      </c>
      <c r="C198" s="1">
        <v>11</v>
      </c>
      <c r="D198" s="1" t="s">
        <v>24</v>
      </c>
      <c r="E198" s="1">
        <v>5188.1989254635728</v>
      </c>
      <c r="F198" s="1">
        <v>19334.186233910936</v>
      </c>
      <c r="G198" s="1">
        <v>56277.358194941437</v>
      </c>
      <c r="H198" s="1">
        <v>76060.503941622577</v>
      </c>
      <c r="I198" s="1">
        <v>111919.6782089371</v>
      </c>
    </row>
    <row r="199" spans="1:9" x14ac:dyDescent="0.15">
      <c r="A199" s="1">
        <v>9</v>
      </c>
      <c r="B199" s="1" t="s">
        <v>90</v>
      </c>
      <c r="C199" s="1">
        <v>12</v>
      </c>
      <c r="D199" s="1" t="s">
        <v>25</v>
      </c>
      <c r="E199" s="1">
        <v>11208.841724746968</v>
      </c>
      <c r="F199" s="1">
        <v>30386.129193812605</v>
      </c>
      <c r="G199" s="1">
        <v>115306.5139479753</v>
      </c>
      <c r="H199" s="1">
        <v>119719.68491820512</v>
      </c>
      <c r="I199" s="1">
        <v>110319.71475456517</v>
      </c>
    </row>
    <row r="200" spans="1:9" x14ac:dyDescent="0.15">
      <c r="A200" s="1">
        <v>9</v>
      </c>
      <c r="B200" s="1" t="s">
        <v>90</v>
      </c>
      <c r="C200" s="1">
        <v>13</v>
      </c>
      <c r="D200" s="1" t="s">
        <v>26</v>
      </c>
      <c r="E200" s="1">
        <v>4639.3165174889173</v>
      </c>
      <c r="F200" s="1">
        <v>67153.982292885834</v>
      </c>
      <c r="G200" s="1">
        <v>133400.34293455354</v>
      </c>
      <c r="H200" s="1">
        <v>131252.14001120962</v>
      </c>
      <c r="I200" s="1">
        <v>139260.09212180274</v>
      </c>
    </row>
    <row r="201" spans="1:9" x14ac:dyDescent="0.15">
      <c r="A201" s="1">
        <v>9</v>
      </c>
      <c r="B201" s="1" t="s">
        <v>90</v>
      </c>
      <c r="C201" s="1">
        <v>14</v>
      </c>
      <c r="D201" s="1" t="s">
        <v>27</v>
      </c>
      <c r="E201" s="1">
        <v>1352.6512051213933</v>
      </c>
      <c r="F201" s="1">
        <v>8893.535460635554</v>
      </c>
      <c r="G201" s="1">
        <v>27457.152776029703</v>
      </c>
      <c r="H201" s="1">
        <v>28528.394991436511</v>
      </c>
      <c r="I201" s="1">
        <v>44948.648226967729</v>
      </c>
    </row>
    <row r="202" spans="1:9" x14ac:dyDescent="0.15">
      <c r="A202" s="1">
        <v>9</v>
      </c>
      <c r="B202" s="1" t="s">
        <v>90</v>
      </c>
      <c r="C202" s="1">
        <v>15</v>
      </c>
      <c r="D202" s="1" t="s">
        <v>28</v>
      </c>
      <c r="E202" s="1">
        <v>13685.917293075756</v>
      </c>
      <c r="F202" s="1">
        <v>39266.093426952597</v>
      </c>
      <c r="G202" s="1">
        <v>101229.53512373586</v>
      </c>
      <c r="H202" s="1">
        <v>109516.00325565661</v>
      </c>
      <c r="I202" s="1">
        <v>111455.08241148765</v>
      </c>
    </row>
    <row r="203" spans="1:9" x14ac:dyDescent="0.15">
      <c r="A203" s="1">
        <v>9</v>
      </c>
      <c r="B203" s="1" t="s">
        <v>89</v>
      </c>
      <c r="C203" s="1">
        <v>16</v>
      </c>
      <c r="D203" s="1" t="s">
        <v>11</v>
      </c>
      <c r="E203" s="1">
        <v>27347.589370058511</v>
      </c>
      <c r="F203" s="1">
        <v>37020.235778399743</v>
      </c>
      <c r="G203" s="1">
        <v>55593.503159061525</v>
      </c>
      <c r="H203" s="1">
        <v>47767.491383262313</v>
      </c>
      <c r="I203" s="1">
        <v>40921.229190754806</v>
      </c>
    </row>
    <row r="204" spans="1:9" x14ac:dyDescent="0.15">
      <c r="A204" s="1">
        <v>9</v>
      </c>
      <c r="B204" s="1" t="s">
        <v>89</v>
      </c>
      <c r="C204" s="1">
        <v>17</v>
      </c>
      <c r="D204" s="1" t="s">
        <v>12</v>
      </c>
      <c r="E204" s="1">
        <v>13099.179389613695</v>
      </c>
      <c r="F204" s="1">
        <v>72835.577130519261</v>
      </c>
      <c r="G204" s="1">
        <v>124705.30962789172</v>
      </c>
      <c r="H204" s="1">
        <v>154659.48209461867</v>
      </c>
      <c r="I204" s="1">
        <v>213785.810496897</v>
      </c>
    </row>
    <row r="205" spans="1:9" x14ac:dyDescent="0.15">
      <c r="A205" s="1">
        <v>9</v>
      </c>
      <c r="B205" s="1" t="s">
        <v>89</v>
      </c>
      <c r="C205" s="1">
        <v>18</v>
      </c>
      <c r="D205" s="1" t="s">
        <v>13</v>
      </c>
      <c r="E205" s="1">
        <v>17786.297000560884</v>
      </c>
      <c r="F205" s="1">
        <v>76897.087187042765</v>
      </c>
      <c r="G205" s="1">
        <v>120390.25299589925</v>
      </c>
      <c r="H205" s="1">
        <v>123576.858318484</v>
      </c>
      <c r="I205" s="1">
        <v>108501.98690788916</v>
      </c>
    </row>
    <row r="206" spans="1:9" x14ac:dyDescent="0.15">
      <c r="A206" s="1">
        <v>9</v>
      </c>
      <c r="B206" s="1" t="s">
        <v>89</v>
      </c>
      <c r="C206" s="1">
        <v>19</v>
      </c>
      <c r="D206" s="1" t="s">
        <v>14</v>
      </c>
      <c r="E206" s="1">
        <v>10049.308872426307</v>
      </c>
      <c r="F206" s="1">
        <v>15354.106471974936</v>
      </c>
      <c r="G206" s="1">
        <v>24676.669217813444</v>
      </c>
      <c r="H206" s="1">
        <v>31909.108399684574</v>
      </c>
      <c r="I206" s="1">
        <v>31010.116067593146</v>
      </c>
    </row>
    <row r="207" spans="1:9" x14ac:dyDescent="0.15">
      <c r="A207" s="1">
        <v>9</v>
      </c>
      <c r="B207" s="1" t="s">
        <v>89</v>
      </c>
      <c r="C207" s="1">
        <v>20</v>
      </c>
      <c r="D207" s="1" t="s">
        <v>15</v>
      </c>
      <c r="E207" s="1">
        <v>3445.4581743748477</v>
      </c>
      <c r="F207" s="1">
        <v>41415.185154385537</v>
      </c>
      <c r="G207" s="1">
        <v>99884.271629551557</v>
      </c>
      <c r="H207" s="1">
        <v>130189.44032917649</v>
      </c>
      <c r="I207" s="1">
        <v>167540.18864189659</v>
      </c>
    </row>
    <row r="208" spans="1:9" x14ac:dyDescent="0.15">
      <c r="A208" s="1">
        <v>9</v>
      </c>
      <c r="B208" s="1" t="s">
        <v>89</v>
      </c>
      <c r="C208" s="1">
        <v>21</v>
      </c>
      <c r="D208" s="1" t="s">
        <v>16</v>
      </c>
      <c r="E208" s="1">
        <v>26760.061903593127</v>
      </c>
      <c r="F208" s="1">
        <v>99726.704534961144</v>
      </c>
      <c r="G208" s="1">
        <v>182320.50978429944</v>
      </c>
      <c r="H208" s="1">
        <v>164077.3690642422</v>
      </c>
      <c r="I208" s="1">
        <v>223908.39581289544</v>
      </c>
    </row>
    <row r="209" spans="1:9" x14ac:dyDescent="0.15">
      <c r="A209" s="1">
        <v>9</v>
      </c>
      <c r="B209" s="1" t="s">
        <v>88</v>
      </c>
      <c r="C209" s="1">
        <v>22</v>
      </c>
      <c r="D209" s="1" t="s">
        <v>8</v>
      </c>
      <c r="E209" s="1">
        <v>29819.96889116571</v>
      </c>
      <c r="F209" s="1">
        <v>164745.34128915097</v>
      </c>
      <c r="G209" s="1">
        <v>537693.47292057984</v>
      </c>
      <c r="H209" s="1">
        <v>566480.27783265151</v>
      </c>
      <c r="I209" s="1">
        <v>449449.8081036993</v>
      </c>
    </row>
    <row r="210" spans="1:9" x14ac:dyDescent="0.15">
      <c r="A210" s="1">
        <v>9</v>
      </c>
      <c r="B210" s="1" t="s">
        <v>88</v>
      </c>
      <c r="C210" s="1">
        <v>23</v>
      </c>
      <c r="D210" s="1" t="s">
        <v>29</v>
      </c>
      <c r="E210" s="1">
        <v>26037.197161944405</v>
      </c>
      <c r="F210" s="1">
        <v>82032.371952661371</v>
      </c>
      <c r="G210" s="1">
        <v>125895.79508680683</v>
      </c>
      <c r="H210" s="1">
        <v>159886.46519655568</v>
      </c>
      <c r="I210" s="1">
        <v>214399.88458399402</v>
      </c>
    </row>
    <row r="211" spans="1:9" x14ac:dyDescent="0.15">
      <c r="A211" s="1">
        <v>10</v>
      </c>
      <c r="B211" s="1" t="s">
        <v>92</v>
      </c>
      <c r="C211" s="1">
        <v>1</v>
      </c>
      <c r="D211" s="1" t="s">
        <v>9</v>
      </c>
      <c r="E211" s="1">
        <v>80217.621253314457</v>
      </c>
      <c r="F211" s="1">
        <v>157240.78190323617</v>
      </c>
      <c r="G211" s="1">
        <v>135783.55354587044</v>
      </c>
      <c r="H211" s="1">
        <v>147395.75508241102</v>
      </c>
      <c r="I211" s="1">
        <v>185811.80192605371</v>
      </c>
    </row>
    <row r="212" spans="1:9" x14ac:dyDescent="0.15">
      <c r="A212" s="1">
        <v>10</v>
      </c>
      <c r="B212" s="1" t="s">
        <v>92</v>
      </c>
      <c r="C212" s="1">
        <v>2</v>
      </c>
      <c r="D212" s="1" t="s">
        <v>10</v>
      </c>
      <c r="E212" s="1">
        <v>2909.3956751941969</v>
      </c>
      <c r="F212" s="1">
        <v>4464.300449192333</v>
      </c>
      <c r="G212" s="1">
        <v>3678.5274478978808</v>
      </c>
      <c r="H212" s="1">
        <v>2736.2344407341238</v>
      </c>
      <c r="I212" s="1">
        <v>2129.1167838727374</v>
      </c>
    </row>
    <row r="213" spans="1:9" x14ac:dyDescent="0.15">
      <c r="A213" s="1">
        <v>10</v>
      </c>
      <c r="B213" s="1" t="s">
        <v>93</v>
      </c>
      <c r="C213" s="1">
        <v>3</v>
      </c>
      <c r="D213" s="1" t="s">
        <v>17</v>
      </c>
      <c r="E213" s="1">
        <v>9436.4456825637171</v>
      </c>
      <c r="F213" s="1">
        <v>22065.243511786735</v>
      </c>
      <c r="G213" s="1">
        <v>63558.176908389301</v>
      </c>
      <c r="H213" s="1">
        <v>80570.586980943044</v>
      </c>
      <c r="I213" s="1">
        <v>79848.54064979963</v>
      </c>
    </row>
    <row r="214" spans="1:9" x14ac:dyDescent="0.15">
      <c r="A214" s="1">
        <v>10</v>
      </c>
      <c r="B214" s="1" t="s">
        <v>93</v>
      </c>
      <c r="C214" s="1">
        <v>4</v>
      </c>
      <c r="D214" s="1" t="s">
        <v>18</v>
      </c>
      <c r="E214" s="1">
        <v>5930.2243481243158</v>
      </c>
      <c r="F214" s="1">
        <v>13014.256254863174</v>
      </c>
      <c r="G214" s="1">
        <v>16207.433885457982</v>
      </c>
      <c r="H214" s="1">
        <v>14879.307602788555</v>
      </c>
      <c r="I214" s="1">
        <v>10284.229874120367</v>
      </c>
    </row>
    <row r="215" spans="1:9" x14ac:dyDescent="0.15">
      <c r="A215" s="1">
        <v>10</v>
      </c>
      <c r="B215" s="1" t="s">
        <v>93</v>
      </c>
      <c r="C215" s="1">
        <v>5</v>
      </c>
      <c r="D215" s="1" t="s">
        <v>19</v>
      </c>
      <c r="E215" s="1">
        <v>590.70324708479484</v>
      </c>
      <c r="F215" s="1">
        <v>2499.0512924589016</v>
      </c>
      <c r="G215" s="1">
        <v>3800.5253372210946</v>
      </c>
      <c r="H215" s="1">
        <v>5485.1732938293771</v>
      </c>
      <c r="I215" s="1">
        <v>5497.0845502557304</v>
      </c>
    </row>
    <row r="216" spans="1:9" x14ac:dyDescent="0.15">
      <c r="A216" s="1">
        <v>10</v>
      </c>
      <c r="B216" s="1" t="s">
        <v>93</v>
      </c>
      <c r="C216" s="1">
        <v>6</v>
      </c>
      <c r="D216" s="1" t="s">
        <v>3</v>
      </c>
      <c r="E216" s="1">
        <v>4120.2426272624607</v>
      </c>
      <c r="F216" s="1">
        <v>10397.55741678977</v>
      </c>
      <c r="G216" s="1">
        <v>29156.570741116928</v>
      </c>
      <c r="H216" s="1">
        <v>44001.816541610729</v>
      </c>
      <c r="I216" s="1">
        <v>61901.05048307118</v>
      </c>
    </row>
    <row r="217" spans="1:9" x14ac:dyDescent="0.15">
      <c r="A217" s="1">
        <v>10</v>
      </c>
      <c r="B217" s="1" t="s">
        <v>93</v>
      </c>
      <c r="C217" s="1">
        <v>7</v>
      </c>
      <c r="D217" s="1" t="s">
        <v>20</v>
      </c>
      <c r="E217" s="1">
        <v>450.06601654025684</v>
      </c>
      <c r="F217" s="1">
        <v>2106.2267054208814</v>
      </c>
      <c r="G217" s="1">
        <v>2373.6647873707598</v>
      </c>
      <c r="H217" s="1">
        <v>2850.786501578164</v>
      </c>
      <c r="I217" s="1">
        <v>6697.5751223447178</v>
      </c>
    </row>
    <row r="218" spans="1:9" x14ac:dyDescent="0.15">
      <c r="A218" s="1">
        <v>10</v>
      </c>
      <c r="B218" s="1" t="s">
        <v>93</v>
      </c>
      <c r="C218" s="1">
        <v>8</v>
      </c>
      <c r="D218" s="1" t="s">
        <v>21</v>
      </c>
      <c r="E218" s="1">
        <v>2857.2048557870794</v>
      </c>
      <c r="F218" s="1">
        <v>7004.5444835618</v>
      </c>
      <c r="G218" s="1">
        <v>13261.576103152491</v>
      </c>
      <c r="H218" s="1">
        <v>10372.808772528639</v>
      </c>
      <c r="I218" s="1">
        <v>7334.5418043371546</v>
      </c>
    </row>
    <row r="219" spans="1:9" x14ac:dyDescent="0.15">
      <c r="A219" s="1">
        <v>10</v>
      </c>
      <c r="B219" s="1" t="s">
        <v>93</v>
      </c>
      <c r="C219" s="1">
        <v>9</v>
      </c>
      <c r="D219" s="1" t="s">
        <v>22</v>
      </c>
      <c r="E219" s="1">
        <v>7114.8445003657271</v>
      </c>
      <c r="F219" s="1">
        <v>19280.84603696343</v>
      </c>
      <c r="G219" s="1">
        <v>29494.70615456847</v>
      </c>
      <c r="H219" s="1">
        <v>24996.841045920901</v>
      </c>
      <c r="I219" s="1">
        <v>29299.580091259118</v>
      </c>
    </row>
    <row r="220" spans="1:9" x14ac:dyDescent="0.15">
      <c r="A220" s="1">
        <v>10</v>
      </c>
      <c r="B220" s="1" t="s">
        <v>93</v>
      </c>
      <c r="C220" s="1">
        <v>10</v>
      </c>
      <c r="D220" s="1" t="s">
        <v>23</v>
      </c>
      <c r="E220" s="1">
        <v>4637.698183286896</v>
      </c>
      <c r="F220" s="1">
        <v>13715.016593389168</v>
      </c>
      <c r="G220" s="1">
        <v>22865.03740250997</v>
      </c>
      <c r="H220" s="1">
        <v>26298.069652354752</v>
      </c>
      <c r="I220" s="1">
        <v>39286.472366808353</v>
      </c>
    </row>
    <row r="221" spans="1:9" x14ac:dyDescent="0.15">
      <c r="A221" s="1">
        <v>10</v>
      </c>
      <c r="B221" s="1" t="s">
        <v>93</v>
      </c>
      <c r="C221" s="1">
        <v>11</v>
      </c>
      <c r="D221" s="1" t="s">
        <v>24</v>
      </c>
      <c r="E221" s="1">
        <v>4619.2792505069965</v>
      </c>
      <c r="F221" s="1">
        <v>17024.931376408604</v>
      </c>
      <c r="G221" s="1">
        <v>49207.011021623235</v>
      </c>
      <c r="H221" s="1">
        <v>63856.518952365674</v>
      </c>
      <c r="I221" s="1">
        <v>69555.716282891939</v>
      </c>
    </row>
    <row r="222" spans="1:9" x14ac:dyDescent="0.15">
      <c r="A222" s="1">
        <v>10</v>
      </c>
      <c r="B222" s="1" t="s">
        <v>93</v>
      </c>
      <c r="C222" s="1">
        <v>12</v>
      </c>
      <c r="D222" s="1" t="s">
        <v>25</v>
      </c>
      <c r="E222" s="1">
        <v>12296.524306493864</v>
      </c>
      <c r="F222" s="1">
        <v>48448.639372181329</v>
      </c>
      <c r="G222" s="1">
        <v>156490.85929968453</v>
      </c>
      <c r="H222" s="1">
        <v>153962.03108269177</v>
      </c>
      <c r="I222" s="1">
        <v>113316.58283590581</v>
      </c>
    </row>
    <row r="223" spans="1:9" x14ac:dyDescent="0.15">
      <c r="A223" s="1">
        <v>10</v>
      </c>
      <c r="B223" s="1" t="s">
        <v>93</v>
      </c>
      <c r="C223" s="1">
        <v>13</v>
      </c>
      <c r="D223" s="1" t="s">
        <v>26</v>
      </c>
      <c r="E223" s="1">
        <v>10261.271790434037</v>
      </c>
      <c r="F223" s="1">
        <v>55154.452404180243</v>
      </c>
      <c r="G223" s="1">
        <v>169136.71440459799</v>
      </c>
      <c r="H223" s="1">
        <v>179347.8304310189</v>
      </c>
      <c r="I223" s="1">
        <v>170702.62407841691</v>
      </c>
    </row>
    <row r="224" spans="1:9" x14ac:dyDescent="0.15">
      <c r="A224" s="1">
        <v>10</v>
      </c>
      <c r="B224" s="1" t="s">
        <v>93</v>
      </c>
      <c r="C224" s="1">
        <v>14</v>
      </c>
      <c r="D224" s="1" t="s">
        <v>27</v>
      </c>
      <c r="E224" s="1">
        <v>245.13321400022809</v>
      </c>
      <c r="F224" s="1">
        <v>2111.9875373325244</v>
      </c>
      <c r="G224" s="1">
        <v>4820.9526064775446</v>
      </c>
      <c r="H224" s="1">
        <v>4353.6740979594852</v>
      </c>
      <c r="I224" s="1">
        <v>9122.2835092709593</v>
      </c>
    </row>
    <row r="225" spans="1:9" x14ac:dyDescent="0.15">
      <c r="A225" s="1">
        <v>10</v>
      </c>
      <c r="B225" s="1" t="s">
        <v>93</v>
      </c>
      <c r="C225" s="1">
        <v>15</v>
      </c>
      <c r="D225" s="1" t="s">
        <v>28</v>
      </c>
      <c r="E225" s="1">
        <v>9870.028869372798</v>
      </c>
      <c r="F225" s="1">
        <v>27917.231346086068</v>
      </c>
      <c r="G225" s="1">
        <v>70368.229037412559</v>
      </c>
      <c r="H225" s="1">
        <v>89885.374431914708</v>
      </c>
      <c r="I225" s="1">
        <v>94563.898138074437</v>
      </c>
    </row>
    <row r="226" spans="1:9" x14ac:dyDescent="0.15">
      <c r="A226" s="1">
        <v>10</v>
      </c>
      <c r="B226" s="1" t="s">
        <v>92</v>
      </c>
      <c r="C226" s="1">
        <v>16</v>
      </c>
      <c r="D226" s="1" t="s">
        <v>11</v>
      </c>
      <c r="E226" s="1">
        <v>22777.421663592169</v>
      </c>
      <c r="F226" s="1">
        <v>34422.529691347154</v>
      </c>
      <c r="G226" s="1">
        <v>52552.950463749112</v>
      </c>
      <c r="H226" s="1">
        <v>46971.866620304099</v>
      </c>
      <c r="I226" s="1">
        <v>39888.792440945363</v>
      </c>
    </row>
    <row r="227" spans="1:9" x14ac:dyDescent="0.15">
      <c r="A227" s="1">
        <v>10</v>
      </c>
      <c r="B227" s="1" t="s">
        <v>92</v>
      </c>
      <c r="C227" s="1">
        <v>17</v>
      </c>
      <c r="D227" s="1" t="s">
        <v>12</v>
      </c>
      <c r="E227" s="1">
        <v>24658.380809248963</v>
      </c>
      <c r="F227" s="1">
        <v>90494.043537857026</v>
      </c>
      <c r="G227" s="1">
        <v>133792.4584349443</v>
      </c>
      <c r="H227" s="1">
        <v>139932.4373609898</v>
      </c>
      <c r="I227" s="1">
        <v>220337.24959829671</v>
      </c>
    </row>
    <row r="228" spans="1:9" x14ac:dyDescent="0.15">
      <c r="A228" s="1">
        <v>10</v>
      </c>
      <c r="B228" s="1" t="s">
        <v>92</v>
      </c>
      <c r="C228" s="1">
        <v>18</v>
      </c>
      <c r="D228" s="1" t="s">
        <v>13</v>
      </c>
      <c r="E228" s="1">
        <v>19647.742610274829</v>
      </c>
      <c r="F228" s="1">
        <v>93353.800989324853</v>
      </c>
      <c r="G228" s="1">
        <v>116575.80164280895</v>
      </c>
      <c r="H228" s="1">
        <v>119569.22680187499</v>
      </c>
      <c r="I228" s="1">
        <v>114960.48481626718</v>
      </c>
    </row>
    <row r="229" spans="1:9" x14ac:dyDescent="0.15">
      <c r="A229" s="1">
        <v>10</v>
      </c>
      <c r="B229" s="1" t="s">
        <v>92</v>
      </c>
      <c r="C229" s="1">
        <v>19</v>
      </c>
      <c r="D229" s="1" t="s">
        <v>14</v>
      </c>
      <c r="E229" s="1">
        <v>12309.47573400382</v>
      </c>
      <c r="F229" s="1">
        <v>21292.977468965932</v>
      </c>
      <c r="G229" s="1">
        <v>31253.582603993455</v>
      </c>
      <c r="H229" s="1">
        <v>39306.000854917205</v>
      </c>
      <c r="I229" s="1">
        <v>43005.950828454617</v>
      </c>
    </row>
    <row r="230" spans="1:9" x14ac:dyDescent="0.15">
      <c r="A230" s="1">
        <v>10</v>
      </c>
      <c r="B230" s="1" t="s">
        <v>92</v>
      </c>
      <c r="C230" s="1">
        <v>20</v>
      </c>
      <c r="D230" s="1" t="s">
        <v>15</v>
      </c>
      <c r="E230" s="1">
        <v>3278.2107286190544</v>
      </c>
      <c r="F230" s="1">
        <v>41745.224951870725</v>
      </c>
      <c r="G230" s="1">
        <v>95867.18746489886</v>
      </c>
      <c r="H230" s="1">
        <v>116891.012723352</v>
      </c>
      <c r="I230" s="1">
        <v>138689.72500791558</v>
      </c>
    </row>
    <row r="231" spans="1:9" x14ac:dyDescent="0.15">
      <c r="A231" s="1">
        <v>10</v>
      </c>
      <c r="B231" s="1" t="s">
        <v>92</v>
      </c>
      <c r="C231" s="1">
        <v>21</v>
      </c>
      <c r="D231" s="1" t="s">
        <v>16</v>
      </c>
      <c r="E231" s="1">
        <v>27392.038047956121</v>
      </c>
      <c r="F231" s="1">
        <v>86098.349821505632</v>
      </c>
      <c r="G231" s="1">
        <v>129332.22445325222</v>
      </c>
      <c r="H231" s="1">
        <v>167056.46660889607</v>
      </c>
      <c r="I231" s="1">
        <v>249494.67737449496</v>
      </c>
    </row>
    <row r="232" spans="1:9" x14ac:dyDescent="0.15">
      <c r="A232" s="1">
        <v>10</v>
      </c>
      <c r="B232" s="1" t="s">
        <v>91</v>
      </c>
      <c r="C232" s="1">
        <v>22</v>
      </c>
      <c r="D232" s="1" t="s">
        <v>8</v>
      </c>
      <c r="E232" s="1">
        <v>30302.202575679057</v>
      </c>
      <c r="F232" s="1">
        <v>155540.08238648815</v>
      </c>
      <c r="G232" s="1">
        <v>400657.3962302662</v>
      </c>
      <c r="H232" s="1">
        <v>497234.66761205508</v>
      </c>
      <c r="I232" s="1">
        <v>425815.94395827077</v>
      </c>
    </row>
    <row r="233" spans="1:9" x14ac:dyDescent="0.15">
      <c r="A233" s="1">
        <v>10</v>
      </c>
      <c r="B233" s="1" t="s">
        <v>91</v>
      </c>
      <c r="C233" s="1">
        <v>23</v>
      </c>
      <c r="D233" s="1" t="s">
        <v>29</v>
      </c>
      <c r="E233" s="1">
        <v>29656.455177807467</v>
      </c>
      <c r="F233" s="1">
        <v>84238.726857901827</v>
      </c>
      <c r="G233" s="1">
        <v>125347.52911423272</v>
      </c>
      <c r="H233" s="1">
        <v>190122.96816724786</v>
      </c>
      <c r="I233" s="1">
        <v>189849.87843011136</v>
      </c>
    </row>
    <row r="234" spans="1:9" x14ac:dyDescent="0.15">
      <c r="A234" s="1">
        <v>11</v>
      </c>
      <c r="B234" s="1" t="s">
        <v>95</v>
      </c>
      <c r="C234" s="1">
        <v>1</v>
      </c>
      <c r="D234" s="1" t="s">
        <v>9</v>
      </c>
      <c r="E234" s="1">
        <v>65404.350902352002</v>
      </c>
      <c r="F234" s="1">
        <v>130128.22383695333</v>
      </c>
      <c r="G234" s="1">
        <v>172696.23131578989</v>
      </c>
      <c r="H234" s="1">
        <v>175509.48697268823</v>
      </c>
      <c r="I234" s="1">
        <v>187065.80761645391</v>
      </c>
    </row>
    <row r="235" spans="1:9" x14ac:dyDescent="0.15">
      <c r="A235" s="1">
        <v>11</v>
      </c>
      <c r="B235" s="1" t="s">
        <v>95</v>
      </c>
      <c r="C235" s="1">
        <v>2</v>
      </c>
      <c r="D235" s="1" t="s">
        <v>10</v>
      </c>
      <c r="E235" s="1">
        <v>1796.4557346160125</v>
      </c>
      <c r="F235" s="1">
        <v>2829.3427350403863</v>
      </c>
      <c r="G235" s="1">
        <v>2756.0645589641354</v>
      </c>
      <c r="H235" s="1">
        <v>2468.1879639805402</v>
      </c>
      <c r="I235" s="1">
        <v>2280.5791459735829</v>
      </c>
    </row>
    <row r="236" spans="1:9" x14ac:dyDescent="0.15">
      <c r="A236" s="1">
        <v>11</v>
      </c>
      <c r="B236" s="1" t="s">
        <v>96</v>
      </c>
      <c r="C236" s="1">
        <v>3</v>
      </c>
      <c r="D236" s="1" t="s">
        <v>17</v>
      </c>
      <c r="E236" s="1">
        <v>15746.135493101614</v>
      </c>
      <c r="F236" s="1">
        <v>39713.184972775285</v>
      </c>
      <c r="G236" s="1">
        <v>78739.102290932817</v>
      </c>
      <c r="H236" s="1">
        <v>96463.053646504559</v>
      </c>
      <c r="I236" s="1">
        <v>109917.38810881275</v>
      </c>
    </row>
    <row r="237" spans="1:9" x14ac:dyDescent="0.15">
      <c r="A237" s="1">
        <v>11</v>
      </c>
      <c r="B237" s="1" t="s">
        <v>96</v>
      </c>
      <c r="C237" s="1">
        <v>4</v>
      </c>
      <c r="D237" s="1" t="s">
        <v>18</v>
      </c>
      <c r="E237" s="1">
        <v>8329.9298370299111</v>
      </c>
      <c r="F237" s="1">
        <v>15574.516095527732</v>
      </c>
      <c r="G237" s="1">
        <v>22262.656726365032</v>
      </c>
      <c r="H237" s="1">
        <v>20463.402805177178</v>
      </c>
      <c r="I237" s="1">
        <v>16052.565136498413</v>
      </c>
    </row>
    <row r="238" spans="1:9" x14ac:dyDescent="0.15">
      <c r="A238" s="1">
        <v>11</v>
      </c>
      <c r="B238" s="1" t="s">
        <v>96</v>
      </c>
      <c r="C238" s="1">
        <v>5</v>
      </c>
      <c r="D238" s="1" t="s">
        <v>19</v>
      </c>
      <c r="E238" s="1">
        <v>5160.5475683426848</v>
      </c>
      <c r="F238" s="1">
        <v>15240.305647487394</v>
      </c>
      <c r="G238" s="1">
        <v>29871.812484139275</v>
      </c>
      <c r="H238" s="1">
        <v>34075.678636538745</v>
      </c>
      <c r="I238" s="1">
        <v>33831.412554015689</v>
      </c>
    </row>
    <row r="239" spans="1:9" x14ac:dyDescent="0.15">
      <c r="A239" s="1">
        <v>11</v>
      </c>
      <c r="B239" s="1" t="s">
        <v>96</v>
      </c>
      <c r="C239" s="1">
        <v>6</v>
      </c>
      <c r="D239" s="1" t="s">
        <v>3</v>
      </c>
      <c r="E239" s="1">
        <v>8577.1231960759978</v>
      </c>
      <c r="F239" s="1">
        <v>24148.099574060259</v>
      </c>
      <c r="G239" s="1">
        <v>66660.165834847678</v>
      </c>
      <c r="H239" s="1">
        <v>82640.396201589974</v>
      </c>
      <c r="I239" s="1">
        <v>100421.73222817997</v>
      </c>
    </row>
    <row r="240" spans="1:9" x14ac:dyDescent="0.15">
      <c r="A240" s="1">
        <v>11</v>
      </c>
      <c r="B240" s="1" t="s">
        <v>96</v>
      </c>
      <c r="C240" s="1">
        <v>7</v>
      </c>
      <c r="D240" s="1" t="s">
        <v>20</v>
      </c>
      <c r="E240" s="1">
        <v>290.46057303842986</v>
      </c>
      <c r="F240" s="1">
        <v>693.65300067071541</v>
      </c>
      <c r="G240" s="1">
        <v>2923.3828045103764</v>
      </c>
      <c r="H240" s="1">
        <v>4422.9695436723896</v>
      </c>
      <c r="I240" s="1">
        <v>3282.025138811905</v>
      </c>
    </row>
    <row r="241" spans="1:9" x14ac:dyDescent="0.15">
      <c r="A241" s="1">
        <v>11</v>
      </c>
      <c r="B241" s="1" t="s">
        <v>96</v>
      </c>
      <c r="C241" s="1">
        <v>8</v>
      </c>
      <c r="D241" s="1" t="s">
        <v>21</v>
      </c>
      <c r="E241" s="1">
        <v>17166.519101205024</v>
      </c>
      <c r="F241" s="1">
        <v>25801.050154580058</v>
      </c>
      <c r="G241" s="1">
        <v>29561.696200376395</v>
      </c>
      <c r="H241" s="1">
        <v>25895.089294148809</v>
      </c>
      <c r="I241" s="1">
        <v>21975.651688559214</v>
      </c>
    </row>
    <row r="242" spans="1:9" x14ac:dyDescent="0.15">
      <c r="A242" s="1">
        <v>11</v>
      </c>
      <c r="B242" s="1" t="s">
        <v>97</v>
      </c>
      <c r="C242" s="1">
        <v>9</v>
      </c>
      <c r="D242" s="1" t="s">
        <v>22</v>
      </c>
      <c r="E242" s="1">
        <v>18472.810098926886</v>
      </c>
      <c r="F242" s="1">
        <v>49140.503858718002</v>
      </c>
      <c r="G242" s="1">
        <v>84045.687329054141</v>
      </c>
      <c r="H242" s="1">
        <v>67739.112568106575</v>
      </c>
      <c r="I242" s="1">
        <v>77245.920972497115</v>
      </c>
    </row>
    <row r="243" spans="1:9" x14ac:dyDescent="0.15">
      <c r="A243" s="1">
        <v>11</v>
      </c>
      <c r="B243" s="1" t="s">
        <v>96</v>
      </c>
      <c r="C243" s="1">
        <v>10</v>
      </c>
      <c r="D243" s="1" t="s">
        <v>23</v>
      </c>
      <c r="E243" s="1">
        <v>11978.773688177784</v>
      </c>
      <c r="F243" s="1">
        <v>33026.820994089416</v>
      </c>
      <c r="G243" s="1">
        <v>60132.358562246001</v>
      </c>
      <c r="H243" s="1">
        <v>59323.966619401472</v>
      </c>
      <c r="I243" s="1">
        <v>49373.755030829663</v>
      </c>
    </row>
    <row r="244" spans="1:9" x14ac:dyDescent="0.15">
      <c r="A244" s="1">
        <v>11</v>
      </c>
      <c r="B244" s="1" t="s">
        <v>98</v>
      </c>
      <c r="C244" s="1">
        <v>11</v>
      </c>
      <c r="D244" s="1" t="s">
        <v>24</v>
      </c>
      <c r="E244" s="1">
        <v>16417.735567708998</v>
      </c>
      <c r="F244" s="1">
        <v>48461.964940801794</v>
      </c>
      <c r="G244" s="1">
        <v>129595.66832310523</v>
      </c>
      <c r="H244" s="1">
        <v>130795.46166260321</v>
      </c>
      <c r="I244" s="1">
        <v>114781.4437266436</v>
      </c>
    </row>
    <row r="245" spans="1:9" x14ac:dyDescent="0.15">
      <c r="A245" s="1">
        <v>11</v>
      </c>
      <c r="B245" s="1" t="s">
        <v>96</v>
      </c>
      <c r="C245" s="1">
        <v>12</v>
      </c>
      <c r="D245" s="1" t="s">
        <v>25</v>
      </c>
      <c r="E245" s="1">
        <v>16682.376131978177</v>
      </c>
      <c r="F245" s="1">
        <v>57148.325562072532</v>
      </c>
      <c r="G245" s="1">
        <v>220258.62115498827</v>
      </c>
      <c r="H245" s="1">
        <v>210326.32381284269</v>
      </c>
      <c r="I245" s="1">
        <v>149601.5598418001</v>
      </c>
    </row>
    <row r="246" spans="1:9" x14ac:dyDescent="0.15">
      <c r="A246" s="1">
        <v>11</v>
      </c>
      <c r="B246" s="1" t="s">
        <v>96</v>
      </c>
      <c r="C246" s="1">
        <v>13</v>
      </c>
      <c r="D246" s="1" t="s">
        <v>26</v>
      </c>
      <c r="E246" s="1">
        <v>23491.678450073228</v>
      </c>
      <c r="F246" s="1">
        <v>118290.81159447097</v>
      </c>
      <c r="G246" s="1">
        <v>237544.08673874021</v>
      </c>
      <c r="H246" s="1">
        <v>206537.74457520022</v>
      </c>
      <c r="I246" s="1">
        <v>168766.44332021871</v>
      </c>
    </row>
    <row r="247" spans="1:9" x14ac:dyDescent="0.15">
      <c r="A247" s="1">
        <v>11</v>
      </c>
      <c r="B247" s="1" t="s">
        <v>96</v>
      </c>
      <c r="C247" s="1">
        <v>14</v>
      </c>
      <c r="D247" s="1" t="s">
        <v>27</v>
      </c>
      <c r="E247" s="1">
        <v>4212.9755896902134</v>
      </c>
      <c r="F247" s="1">
        <v>19406.572091730442</v>
      </c>
      <c r="G247" s="1">
        <v>41656.225628098866</v>
      </c>
      <c r="H247" s="1">
        <v>41856.544152972361</v>
      </c>
      <c r="I247" s="1">
        <v>42719.618164831161</v>
      </c>
    </row>
    <row r="248" spans="1:9" x14ac:dyDescent="0.15">
      <c r="A248" s="1">
        <v>11</v>
      </c>
      <c r="B248" s="1" t="s">
        <v>96</v>
      </c>
      <c r="C248" s="1">
        <v>15</v>
      </c>
      <c r="D248" s="1" t="s">
        <v>28</v>
      </c>
      <c r="E248" s="1">
        <v>30989.350766137952</v>
      </c>
      <c r="F248" s="1">
        <v>81518.59719543744</v>
      </c>
      <c r="G248" s="1">
        <v>235743.09247278058</v>
      </c>
      <c r="H248" s="1">
        <v>281803.38088640582</v>
      </c>
      <c r="I248" s="1">
        <v>235671.99813299425</v>
      </c>
    </row>
    <row r="249" spans="1:9" x14ac:dyDescent="0.15">
      <c r="A249" s="1">
        <v>11</v>
      </c>
      <c r="B249" s="1" t="s">
        <v>95</v>
      </c>
      <c r="C249" s="1">
        <v>16</v>
      </c>
      <c r="D249" s="1" t="s">
        <v>11</v>
      </c>
      <c r="E249" s="1">
        <v>43994.763344309489</v>
      </c>
      <c r="F249" s="1">
        <v>71492.800209439054</v>
      </c>
      <c r="G249" s="1">
        <v>122448.04486259632</v>
      </c>
      <c r="H249" s="1">
        <v>109230.83913445509</v>
      </c>
      <c r="I249" s="1">
        <v>99920.552717034996</v>
      </c>
    </row>
    <row r="250" spans="1:9" x14ac:dyDescent="0.15">
      <c r="A250" s="1">
        <v>11</v>
      </c>
      <c r="B250" s="1" t="s">
        <v>95</v>
      </c>
      <c r="C250" s="1">
        <v>17</v>
      </c>
      <c r="D250" s="1" t="s">
        <v>12</v>
      </c>
      <c r="E250" s="1">
        <v>27484.462961328871</v>
      </c>
      <c r="F250" s="1">
        <v>176835.33139820365</v>
      </c>
      <c r="G250" s="1">
        <v>293381.23699789151</v>
      </c>
      <c r="H250" s="1">
        <v>345179.10555616609</v>
      </c>
      <c r="I250" s="1">
        <v>528262.66465666995</v>
      </c>
    </row>
    <row r="251" spans="1:9" x14ac:dyDescent="0.15">
      <c r="A251" s="1">
        <v>11</v>
      </c>
      <c r="B251" s="1" t="s">
        <v>95</v>
      </c>
      <c r="C251" s="1">
        <v>18</v>
      </c>
      <c r="D251" s="1" t="s">
        <v>13</v>
      </c>
      <c r="E251" s="1">
        <v>35699.178371512084</v>
      </c>
      <c r="F251" s="1">
        <v>176426.38398016512</v>
      </c>
      <c r="G251" s="1">
        <v>315445.65282838373</v>
      </c>
      <c r="H251" s="1">
        <v>309426.33273929928</v>
      </c>
      <c r="I251" s="1">
        <v>340160.9593522189</v>
      </c>
    </row>
    <row r="252" spans="1:9" x14ac:dyDescent="0.15">
      <c r="A252" s="1">
        <v>11</v>
      </c>
      <c r="B252" s="1" t="s">
        <v>95</v>
      </c>
      <c r="C252" s="1">
        <v>19</v>
      </c>
      <c r="D252" s="1" t="s">
        <v>14</v>
      </c>
      <c r="E252" s="1">
        <v>25004.176664380037</v>
      </c>
      <c r="F252" s="1">
        <v>74913.012999681363</v>
      </c>
      <c r="G252" s="1">
        <v>116760.65400195697</v>
      </c>
      <c r="H252" s="1">
        <v>159695.90047008515</v>
      </c>
      <c r="I252" s="1">
        <v>175094.54573052429</v>
      </c>
    </row>
    <row r="253" spans="1:9" x14ac:dyDescent="0.15">
      <c r="A253" s="1">
        <v>11</v>
      </c>
      <c r="B253" s="1" t="s">
        <v>95</v>
      </c>
      <c r="C253" s="1">
        <v>20</v>
      </c>
      <c r="D253" s="1" t="s">
        <v>15</v>
      </c>
      <c r="E253" s="1">
        <v>8054.5651144713975</v>
      </c>
      <c r="F253" s="1">
        <v>165717.35874462148</v>
      </c>
      <c r="G253" s="1">
        <v>431868.34174127621</v>
      </c>
      <c r="H253" s="1">
        <v>548485.37894214585</v>
      </c>
      <c r="I253" s="1">
        <v>627800.95733415033</v>
      </c>
    </row>
    <row r="254" spans="1:9" x14ac:dyDescent="0.15">
      <c r="A254" s="1">
        <v>11</v>
      </c>
      <c r="B254" s="1" t="s">
        <v>95</v>
      </c>
      <c r="C254" s="1">
        <v>21</v>
      </c>
      <c r="D254" s="1" t="s">
        <v>16</v>
      </c>
      <c r="E254" s="1">
        <v>75334.67471096896</v>
      </c>
      <c r="F254" s="1">
        <v>270480.34166259959</v>
      </c>
      <c r="G254" s="1">
        <v>475795.94944025471</v>
      </c>
      <c r="H254" s="1">
        <v>582057.55728283455</v>
      </c>
      <c r="I254" s="1">
        <v>1041212.5706743792</v>
      </c>
    </row>
    <row r="255" spans="1:9" x14ac:dyDescent="0.15">
      <c r="A255" s="1">
        <v>11</v>
      </c>
      <c r="B255" s="1" t="s">
        <v>94</v>
      </c>
      <c r="C255" s="1">
        <v>22</v>
      </c>
      <c r="D255" s="1" t="s">
        <v>8</v>
      </c>
      <c r="E255" s="1">
        <v>45472.25881814793</v>
      </c>
      <c r="F255" s="1">
        <v>207585.86137398047</v>
      </c>
      <c r="G255" s="1">
        <v>664070.45092474844</v>
      </c>
      <c r="H255" s="1">
        <v>867563.80986201414</v>
      </c>
      <c r="I255" s="1">
        <v>1008018.1600030446</v>
      </c>
    </row>
    <row r="256" spans="1:9" x14ac:dyDescent="0.15">
      <c r="A256" s="1">
        <v>11</v>
      </c>
      <c r="B256" s="1" t="s">
        <v>94</v>
      </c>
      <c r="C256" s="1">
        <v>23</v>
      </c>
      <c r="D256" s="1" t="s">
        <v>29</v>
      </c>
      <c r="E256" s="1">
        <v>53667.056209853865</v>
      </c>
      <c r="F256" s="1">
        <v>240186.71874866908</v>
      </c>
      <c r="G256" s="1">
        <v>402261.67714597273</v>
      </c>
      <c r="H256" s="1">
        <v>542716.08268334973</v>
      </c>
      <c r="I256" s="1">
        <v>531693.8021929824</v>
      </c>
    </row>
    <row r="257" spans="1:9" x14ac:dyDescent="0.15">
      <c r="A257" s="1">
        <v>12</v>
      </c>
      <c r="B257" s="1" t="s">
        <v>100</v>
      </c>
      <c r="C257" s="1">
        <v>1</v>
      </c>
      <c r="D257" s="1" t="s">
        <v>9</v>
      </c>
      <c r="E257" s="1">
        <v>79776.912769523959</v>
      </c>
      <c r="F257" s="1">
        <v>125407.94605815194</v>
      </c>
      <c r="G257" s="1">
        <v>139710.1455014291</v>
      </c>
      <c r="H257" s="1">
        <v>168843.6172102321</v>
      </c>
      <c r="I257" s="1">
        <v>212685.51947438135</v>
      </c>
    </row>
    <row r="258" spans="1:9" x14ac:dyDescent="0.15">
      <c r="A258" s="1">
        <v>12</v>
      </c>
      <c r="B258" s="1" t="s">
        <v>100</v>
      </c>
      <c r="C258" s="1">
        <v>2</v>
      </c>
      <c r="D258" s="1" t="s">
        <v>10</v>
      </c>
      <c r="E258" s="1">
        <v>1335.3140223044877</v>
      </c>
      <c r="F258" s="1">
        <v>6668.2026569880245</v>
      </c>
      <c r="G258" s="1">
        <v>10211.87002162478</v>
      </c>
      <c r="H258" s="1">
        <v>7746.1472019140347</v>
      </c>
      <c r="I258" s="1">
        <v>7872.8637392856645</v>
      </c>
    </row>
    <row r="259" spans="1:9" x14ac:dyDescent="0.15">
      <c r="A259" s="1">
        <v>12</v>
      </c>
      <c r="B259" s="1" t="s">
        <v>101</v>
      </c>
      <c r="C259" s="1">
        <v>3</v>
      </c>
      <c r="D259" s="1" t="s">
        <v>17</v>
      </c>
      <c r="E259" s="1">
        <v>24861.344869642708</v>
      </c>
      <c r="F259" s="1">
        <v>55994.491287722005</v>
      </c>
      <c r="G259" s="1">
        <v>99919.056481334876</v>
      </c>
      <c r="H259" s="1">
        <v>115364.34600975341</v>
      </c>
      <c r="I259" s="1">
        <v>106672.28664969288</v>
      </c>
    </row>
    <row r="260" spans="1:9" x14ac:dyDescent="0.15">
      <c r="A260" s="1">
        <v>12</v>
      </c>
      <c r="B260" s="1" t="s">
        <v>102</v>
      </c>
      <c r="C260" s="1">
        <v>4</v>
      </c>
      <c r="D260" s="1" t="s">
        <v>18</v>
      </c>
      <c r="E260" s="1">
        <v>1805.1877658000465</v>
      </c>
      <c r="F260" s="1">
        <v>4439.6583013032687</v>
      </c>
      <c r="G260" s="1">
        <v>8892.9614369036735</v>
      </c>
      <c r="H260" s="1">
        <v>7079.3308735953669</v>
      </c>
      <c r="I260" s="1">
        <v>5207.6474820838066</v>
      </c>
    </row>
    <row r="261" spans="1:9" x14ac:dyDescent="0.15">
      <c r="A261" s="1">
        <v>12</v>
      </c>
      <c r="B261" s="1" t="s">
        <v>102</v>
      </c>
      <c r="C261" s="1">
        <v>5</v>
      </c>
      <c r="D261" s="1" t="s">
        <v>19</v>
      </c>
      <c r="E261" s="1">
        <v>1431.770913926425</v>
      </c>
      <c r="F261" s="1">
        <v>4323.5915744538988</v>
      </c>
      <c r="G261" s="1">
        <v>9456.4668546225203</v>
      </c>
      <c r="H261" s="1">
        <v>10877.945326962788</v>
      </c>
      <c r="I261" s="1">
        <v>10386.704939457461</v>
      </c>
    </row>
    <row r="262" spans="1:9" x14ac:dyDescent="0.15">
      <c r="A262" s="1">
        <v>12</v>
      </c>
      <c r="B262" s="1" t="s">
        <v>102</v>
      </c>
      <c r="C262" s="1">
        <v>6</v>
      </c>
      <c r="D262" s="1" t="s">
        <v>3</v>
      </c>
      <c r="E262" s="1">
        <v>47347.034291384065</v>
      </c>
      <c r="F262" s="1">
        <v>120877.87011139779</v>
      </c>
      <c r="G262" s="1">
        <v>187530.51147396525</v>
      </c>
      <c r="H262" s="1">
        <v>183979.03242593189</v>
      </c>
      <c r="I262" s="1">
        <v>232889.05964984151</v>
      </c>
    </row>
    <row r="263" spans="1:9" x14ac:dyDescent="0.15">
      <c r="A263" s="1">
        <v>12</v>
      </c>
      <c r="B263" s="1" t="s">
        <v>102</v>
      </c>
      <c r="C263" s="1">
        <v>7</v>
      </c>
      <c r="D263" s="1" t="s">
        <v>20</v>
      </c>
      <c r="E263" s="1">
        <v>37790.151547676658</v>
      </c>
      <c r="F263" s="1">
        <v>95630.79059360674</v>
      </c>
      <c r="G263" s="1">
        <v>83776.97856518632</v>
      </c>
      <c r="H263" s="1">
        <v>94771.027291078542</v>
      </c>
      <c r="I263" s="1">
        <v>138382.84129202916</v>
      </c>
    </row>
    <row r="264" spans="1:9" x14ac:dyDescent="0.15">
      <c r="A264" s="1">
        <v>12</v>
      </c>
      <c r="B264" s="1" t="s">
        <v>102</v>
      </c>
      <c r="C264" s="1">
        <v>8</v>
      </c>
      <c r="D264" s="1" t="s">
        <v>21</v>
      </c>
      <c r="E264" s="1">
        <v>9674.7408178898131</v>
      </c>
      <c r="F264" s="1">
        <v>21291.12366487558</v>
      </c>
      <c r="G264" s="1">
        <v>32262.293365714111</v>
      </c>
      <c r="H264" s="1">
        <v>27184.445476593017</v>
      </c>
      <c r="I264" s="1">
        <v>24157.305173219564</v>
      </c>
    </row>
    <row r="265" spans="1:9" x14ac:dyDescent="0.15">
      <c r="A265" s="1">
        <v>12</v>
      </c>
      <c r="B265" s="1" t="s">
        <v>102</v>
      </c>
      <c r="C265" s="1">
        <v>9</v>
      </c>
      <c r="D265" s="1" t="s">
        <v>22</v>
      </c>
      <c r="E265" s="1">
        <v>102817.52034710025</v>
      </c>
      <c r="F265" s="1">
        <v>257420.22176697978</v>
      </c>
      <c r="G265" s="1">
        <v>294484.5645239547</v>
      </c>
      <c r="H265" s="1">
        <v>236519.62602434438</v>
      </c>
      <c r="I265" s="1">
        <v>262436.3480958186</v>
      </c>
    </row>
    <row r="266" spans="1:9" x14ac:dyDescent="0.15">
      <c r="A266" s="1">
        <v>12</v>
      </c>
      <c r="B266" s="1" t="s">
        <v>102</v>
      </c>
      <c r="C266" s="1">
        <v>10</v>
      </c>
      <c r="D266" s="1" t="s">
        <v>23</v>
      </c>
      <c r="E266" s="1">
        <v>13668.710121345946</v>
      </c>
      <c r="F266" s="1">
        <v>27598.449186764086</v>
      </c>
      <c r="G266" s="1">
        <v>45798.063138347068</v>
      </c>
      <c r="H266" s="1">
        <v>43373.877615525184</v>
      </c>
      <c r="I266" s="1">
        <v>38251.640625366948</v>
      </c>
    </row>
    <row r="267" spans="1:9" x14ac:dyDescent="0.15">
      <c r="A267" s="1">
        <v>12</v>
      </c>
      <c r="B267" s="1" t="s">
        <v>102</v>
      </c>
      <c r="C267" s="1">
        <v>11</v>
      </c>
      <c r="D267" s="1" t="s">
        <v>24</v>
      </c>
      <c r="E267" s="1">
        <v>8426.5672606522148</v>
      </c>
      <c r="F267" s="1">
        <v>22810.202722192811</v>
      </c>
      <c r="G267" s="1">
        <v>64182.411457702925</v>
      </c>
      <c r="H267" s="1">
        <v>68533.894324697656</v>
      </c>
      <c r="I267" s="1">
        <v>60751.756714535637</v>
      </c>
    </row>
    <row r="268" spans="1:9" x14ac:dyDescent="0.15">
      <c r="A268" s="1">
        <v>12</v>
      </c>
      <c r="B268" s="1" t="s">
        <v>102</v>
      </c>
      <c r="C268" s="1">
        <v>12</v>
      </c>
      <c r="D268" s="1" t="s">
        <v>25</v>
      </c>
      <c r="E268" s="1">
        <v>10250.827503354014</v>
      </c>
      <c r="F268" s="1">
        <v>23511.56676833253</v>
      </c>
      <c r="G268" s="1">
        <v>110161.40762715104</v>
      </c>
      <c r="H268" s="1">
        <v>149249.5492798218</v>
      </c>
      <c r="I268" s="1">
        <v>185699.13844904213</v>
      </c>
    </row>
    <row r="269" spans="1:9" x14ac:dyDescent="0.15">
      <c r="A269" s="1">
        <v>12</v>
      </c>
      <c r="B269" s="1" t="s">
        <v>102</v>
      </c>
      <c r="C269" s="1">
        <v>13</v>
      </c>
      <c r="D269" s="1" t="s">
        <v>26</v>
      </c>
      <c r="E269" s="1">
        <v>2764.9593764583342</v>
      </c>
      <c r="F269" s="1">
        <v>12957.600025383124</v>
      </c>
      <c r="G269" s="1">
        <v>13536.441463094234</v>
      </c>
      <c r="H269" s="1">
        <v>13933.75709178036</v>
      </c>
      <c r="I269" s="1">
        <v>9787.4265336985591</v>
      </c>
    </row>
    <row r="270" spans="1:9" x14ac:dyDescent="0.15">
      <c r="A270" s="1">
        <v>12</v>
      </c>
      <c r="B270" s="1" t="s">
        <v>102</v>
      </c>
      <c r="C270" s="1">
        <v>14</v>
      </c>
      <c r="D270" s="1" t="s">
        <v>27</v>
      </c>
      <c r="E270" s="1">
        <v>1646.4614716704591</v>
      </c>
      <c r="F270" s="1">
        <v>8019.1848064759397</v>
      </c>
      <c r="G270" s="1">
        <v>19444.992597388187</v>
      </c>
      <c r="H270" s="1">
        <v>14986.432799756889</v>
      </c>
      <c r="I270" s="1">
        <v>14503.129424634351</v>
      </c>
    </row>
    <row r="271" spans="1:9" x14ac:dyDescent="0.15">
      <c r="A271" s="1">
        <v>12</v>
      </c>
      <c r="B271" s="1" t="s">
        <v>102</v>
      </c>
      <c r="C271" s="1">
        <v>15</v>
      </c>
      <c r="D271" s="1" t="s">
        <v>28</v>
      </c>
      <c r="E271" s="1">
        <v>12402.558730549905</v>
      </c>
      <c r="F271" s="1">
        <v>33969.758623316266</v>
      </c>
      <c r="G271" s="1">
        <v>85352.726473064118</v>
      </c>
      <c r="H271" s="1">
        <v>94889.136810455791</v>
      </c>
      <c r="I271" s="1">
        <v>80701.876022774333</v>
      </c>
    </row>
    <row r="272" spans="1:9" x14ac:dyDescent="0.15">
      <c r="A272" s="1">
        <v>12</v>
      </c>
      <c r="B272" s="1" t="s">
        <v>100</v>
      </c>
      <c r="C272" s="1">
        <v>16</v>
      </c>
      <c r="D272" s="1" t="s">
        <v>11</v>
      </c>
      <c r="E272" s="1">
        <v>50759.779266422258</v>
      </c>
      <c r="F272" s="1">
        <v>76265.973258529455</v>
      </c>
      <c r="G272" s="1">
        <v>117008.21864802312</v>
      </c>
      <c r="H272" s="1">
        <v>112033.82724940039</v>
      </c>
      <c r="I272" s="1">
        <v>96452.428372590264</v>
      </c>
    </row>
    <row r="273" spans="1:9" x14ac:dyDescent="0.15">
      <c r="A273" s="1">
        <v>12</v>
      </c>
      <c r="B273" s="1" t="s">
        <v>100</v>
      </c>
      <c r="C273" s="1">
        <v>17</v>
      </c>
      <c r="D273" s="1" t="s">
        <v>12</v>
      </c>
      <c r="E273" s="1">
        <v>77492.750962180566</v>
      </c>
      <c r="F273" s="1">
        <v>340547.37472292251</v>
      </c>
      <c r="G273" s="1">
        <v>423409.02032231679</v>
      </c>
      <c r="H273" s="1">
        <v>430611.09837329795</v>
      </c>
      <c r="I273" s="1">
        <v>634057.14940792322</v>
      </c>
    </row>
    <row r="274" spans="1:9" x14ac:dyDescent="0.15">
      <c r="A274" s="1">
        <v>12</v>
      </c>
      <c r="B274" s="1" t="s">
        <v>100</v>
      </c>
      <c r="C274" s="1">
        <v>18</v>
      </c>
      <c r="D274" s="1" t="s">
        <v>13</v>
      </c>
      <c r="E274" s="1">
        <v>32878.121023828033</v>
      </c>
      <c r="F274" s="1">
        <v>186327.17400606378</v>
      </c>
      <c r="G274" s="1">
        <v>340782.80688443454</v>
      </c>
      <c r="H274" s="1">
        <v>303187.09645271878</v>
      </c>
      <c r="I274" s="1">
        <v>285625.70004708407</v>
      </c>
    </row>
    <row r="275" spans="1:9" x14ac:dyDescent="0.15">
      <c r="A275" s="1">
        <v>12</v>
      </c>
      <c r="B275" s="1" t="s">
        <v>100</v>
      </c>
      <c r="C275" s="1">
        <v>19</v>
      </c>
      <c r="D275" s="1" t="s">
        <v>14</v>
      </c>
      <c r="E275" s="1">
        <v>20843.828297627828</v>
      </c>
      <c r="F275" s="1">
        <v>44870.479986789513</v>
      </c>
      <c r="G275" s="1">
        <v>100749.07121032152</v>
      </c>
      <c r="H275" s="1">
        <v>148807.39154261493</v>
      </c>
      <c r="I275" s="1">
        <v>125831.49859099323</v>
      </c>
    </row>
    <row r="276" spans="1:9" x14ac:dyDescent="0.15">
      <c r="A276" s="1">
        <v>12</v>
      </c>
      <c r="B276" s="1" t="s">
        <v>100</v>
      </c>
      <c r="C276" s="1">
        <v>20</v>
      </c>
      <c r="D276" s="1" t="s">
        <v>15</v>
      </c>
      <c r="E276" s="1">
        <v>13918.356411594841</v>
      </c>
      <c r="F276" s="1">
        <v>205260.71874721066</v>
      </c>
      <c r="G276" s="1">
        <v>459324.08265163167</v>
      </c>
      <c r="H276" s="1">
        <v>484259.40910435602</v>
      </c>
      <c r="I276" s="1">
        <v>529798.2680240348</v>
      </c>
    </row>
    <row r="277" spans="1:9" x14ac:dyDescent="0.15">
      <c r="A277" s="1">
        <v>12</v>
      </c>
      <c r="B277" s="1" t="s">
        <v>100</v>
      </c>
      <c r="C277" s="1">
        <v>21</v>
      </c>
      <c r="D277" s="1" t="s">
        <v>16</v>
      </c>
      <c r="E277" s="1">
        <v>155455.04394233975</v>
      </c>
      <c r="F277" s="1">
        <v>424171.47027501522</v>
      </c>
      <c r="G277" s="1">
        <v>718600.63471966295</v>
      </c>
      <c r="H277" s="1">
        <v>854161.19943821337</v>
      </c>
      <c r="I277" s="1">
        <v>1398007.2306562467</v>
      </c>
    </row>
    <row r="278" spans="1:9" x14ac:dyDescent="0.15">
      <c r="A278" s="1">
        <v>12</v>
      </c>
      <c r="B278" s="1" t="s">
        <v>99</v>
      </c>
      <c r="C278" s="1">
        <v>22</v>
      </c>
      <c r="D278" s="1" t="s">
        <v>8</v>
      </c>
      <c r="E278" s="1">
        <v>62649.457685416521</v>
      </c>
      <c r="F278" s="1">
        <v>261915.40971327541</v>
      </c>
      <c r="G278" s="1">
        <v>1139501.207580297</v>
      </c>
      <c r="H278" s="1">
        <v>1265351.7879702633</v>
      </c>
      <c r="I278" s="1">
        <v>1071667.0187476904</v>
      </c>
    </row>
    <row r="279" spans="1:9" x14ac:dyDescent="0.15">
      <c r="A279" s="1">
        <v>12</v>
      </c>
      <c r="B279" s="1" t="s">
        <v>99</v>
      </c>
      <c r="C279" s="1">
        <v>23</v>
      </c>
      <c r="D279" s="1" t="s">
        <v>29</v>
      </c>
      <c r="E279" s="1">
        <v>68387.358715373339</v>
      </c>
      <c r="F279" s="1">
        <v>258229.43161050807</v>
      </c>
      <c r="G279" s="1">
        <v>395965.91082468507</v>
      </c>
      <c r="H279" s="1">
        <v>501128.27718928159</v>
      </c>
      <c r="I279" s="1">
        <v>495134.21714010072</v>
      </c>
    </row>
    <row r="280" spans="1:9" x14ac:dyDescent="0.15">
      <c r="A280" s="1">
        <v>13</v>
      </c>
      <c r="B280" s="1" t="s">
        <v>255</v>
      </c>
      <c r="C280" s="1">
        <v>1</v>
      </c>
      <c r="D280" s="1" t="s">
        <v>9</v>
      </c>
      <c r="E280" s="1">
        <v>21968.054477744219</v>
      </c>
      <c r="F280" s="1">
        <v>90128.03380477782</v>
      </c>
      <c r="G280" s="1">
        <v>71983.769994231901</v>
      </c>
      <c r="H280" s="1">
        <v>84795.8596354974</v>
      </c>
      <c r="I280" s="1">
        <v>78627.507821636245</v>
      </c>
    </row>
    <row r="281" spans="1:9" x14ac:dyDescent="0.15">
      <c r="A281" s="1">
        <v>13</v>
      </c>
      <c r="B281" s="1" t="s">
        <v>256</v>
      </c>
      <c r="C281" s="1">
        <v>2</v>
      </c>
      <c r="D281" s="1" t="s">
        <v>10</v>
      </c>
      <c r="E281" s="1">
        <v>7444.4011846278736</v>
      </c>
      <c r="F281" s="1">
        <v>9095.9427295801834</v>
      </c>
      <c r="G281" s="1">
        <v>13034.891787934399</v>
      </c>
      <c r="H281" s="1">
        <v>9953.6443357666994</v>
      </c>
      <c r="I281" s="1">
        <v>9732.945436807704</v>
      </c>
    </row>
    <row r="282" spans="1:9" x14ac:dyDescent="0.15">
      <c r="A282" s="1">
        <v>13</v>
      </c>
      <c r="B282" s="1" t="s">
        <v>257</v>
      </c>
      <c r="C282" s="1">
        <v>3</v>
      </c>
      <c r="D282" s="1" t="s">
        <v>17</v>
      </c>
      <c r="E282" s="1">
        <v>44109.784179203736</v>
      </c>
      <c r="F282" s="1">
        <v>72761.786259441229</v>
      </c>
      <c r="G282" s="1">
        <v>107467.83389179542</v>
      </c>
      <c r="H282" s="1">
        <v>99064.705655674727</v>
      </c>
      <c r="I282" s="1">
        <v>106830.89947478446</v>
      </c>
    </row>
    <row r="283" spans="1:9" x14ac:dyDescent="0.15">
      <c r="A283" s="1">
        <v>13</v>
      </c>
      <c r="B283" s="1" t="s">
        <v>257</v>
      </c>
      <c r="C283" s="1">
        <v>4</v>
      </c>
      <c r="D283" s="1" t="s">
        <v>18</v>
      </c>
      <c r="E283" s="1">
        <v>9795.4106766507357</v>
      </c>
      <c r="F283" s="1">
        <v>18332.999866687431</v>
      </c>
      <c r="G283" s="1">
        <v>24908.594355184759</v>
      </c>
      <c r="H283" s="1">
        <v>19288.224495012837</v>
      </c>
      <c r="I283" s="1">
        <v>13250.006511857855</v>
      </c>
    </row>
    <row r="284" spans="1:9" x14ac:dyDescent="0.15">
      <c r="A284" s="1">
        <v>13</v>
      </c>
      <c r="B284" s="1" t="s">
        <v>258</v>
      </c>
      <c r="C284" s="1">
        <v>5</v>
      </c>
      <c r="D284" s="1" t="s">
        <v>19</v>
      </c>
      <c r="E284" s="1">
        <v>10870.467089984877</v>
      </c>
      <c r="F284" s="1">
        <v>19092.158089984721</v>
      </c>
      <c r="G284" s="1">
        <v>30499.998779799982</v>
      </c>
      <c r="H284" s="1">
        <v>27810.195926493161</v>
      </c>
      <c r="I284" s="1">
        <v>22053.394496501231</v>
      </c>
    </row>
    <row r="285" spans="1:9" x14ac:dyDescent="0.15">
      <c r="A285" s="1">
        <v>13</v>
      </c>
      <c r="B285" s="1" t="s">
        <v>257</v>
      </c>
      <c r="C285" s="1">
        <v>6</v>
      </c>
      <c r="D285" s="1" t="s">
        <v>3</v>
      </c>
      <c r="E285" s="1">
        <v>32262.577511703348</v>
      </c>
      <c r="F285" s="1">
        <v>53833.54222225344</v>
      </c>
      <c r="G285" s="1">
        <v>82036.81481961676</v>
      </c>
      <c r="H285" s="1">
        <v>73470.648260923015</v>
      </c>
      <c r="I285" s="1">
        <v>73513.447507650475</v>
      </c>
    </row>
    <row r="286" spans="1:9" x14ac:dyDescent="0.15">
      <c r="A286" s="1">
        <v>13</v>
      </c>
      <c r="B286" s="1" t="s">
        <v>257</v>
      </c>
      <c r="C286" s="1">
        <v>7</v>
      </c>
      <c r="D286" s="1" t="s">
        <v>20</v>
      </c>
      <c r="E286" s="1">
        <v>2538.1668761116684</v>
      </c>
      <c r="F286" s="1">
        <v>2664.3973357070477</v>
      </c>
      <c r="G286" s="1">
        <v>2856.5715280637569</v>
      </c>
      <c r="H286" s="1">
        <v>4626.2665208757135</v>
      </c>
      <c r="I286" s="1">
        <v>6992.7531675088039</v>
      </c>
    </row>
    <row r="287" spans="1:9" x14ac:dyDescent="0.15">
      <c r="A287" s="1">
        <v>13</v>
      </c>
      <c r="B287" s="1" t="s">
        <v>258</v>
      </c>
      <c r="C287" s="1">
        <v>8</v>
      </c>
      <c r="D287" s="1" t="s">
        <v>21</v>
      </c>
      <c r="E287" s="1">
        <v>9958.7270818714551</v>
      </c>
      <c r="F287" s="1">
        <v>14286.052934922998</v>
      </c>
      <c r="G287" s="1">
        <v>19211.362857227381</v>
      </c>
      <c r="H287" s="1">
        <v>14692.272738412761</v>
      </c>
      <c r="I287" s="1">
        <v>11988.9745160496</v>
      </c>
    </row>
    <row r="288" spans="1:9" x14ac:dyDescent="0.15">
      <c r="A288" s="1">
        <v>13</v>
      </c>
      <c r="B288" s="1" t="s">
        <v>257</v>
      </c>
      <c r="C288" s="1">
        <v>9</v>
      </c>
      <c r="D288" s="1" t="s">
        <v>22</v>
      </c>
      <c r="E288" s="1">
        <v>41159.115954340021</v>
      </c>
      <c r="F288" s="1">
        <v>64849.736170292388</v>
      </c>
      <c r="G288" s="1">
        <v>68265.257117677946</v>
      </c>
      <c r="H288" s="1">
        <v>39664.706370578933</v>
      </c>
      <c r="I288" s="1">
        <v>35389.033746854358</v>
      </c>
    </row>
    <row r="289" spans="1:9" x14ac:dyDescent="0.15">
      <c r="A289" s="1">
        <v>13</v>
      </c>
      <c r="B289" s="1" t="s">
        <v>257</v>
      </c>
      <c r="C289" s="1">
        <v>10</v>
      </c>
      <c r="D289" s="1" t="s">
        <v>23</v>
      </c>
      <c r="E289" s="1">
        <v>45394.782426406331</v>
      </c>
      <c r="F289" s="1">
        <v>68896.278742883384</v>
      </c>
      <c r="G289" s="1">
        <v>80808.036533932434</v>
      </c>
      <c r="H289" s="1">
        <v>44054.413595605198</v>
      </c>
      <c r="I289" s="1">
        <v>29403.205057477378</v>
      </c>
    </row>
    <row r="290" spans="1:9" x14ac:dyDescent="0.15">
      <c r="A290" s="1">
        <v>13</v>
      </c>
      <c r="B290" s="1" t="s">
        <v>257</v>
      </c>
      <c r="C290" s="1">
        <v>11</v>
      </c>
      <c r="D290" s="1" t="s">
        <v>24</v>
      </c>
      <c r="E290" s="1">
        <v>56139.37269466892</v>
      </c>
      <c r="F290" s="1">
        <v>103382.66023458593</v>
      </c>
      <c r="G290" s="1">
        <v>193557.6929557726</v>
      </c>
      <c r="H290" s="1">
        <v>137040.16206889704</v>
      </c>
      <c r="I290" s="1">
        <v>95544.689309084177</v>
      </c>
    </row>
    <row r="291" spans="1:9" x14ac:dyDescent="0.15">
      <c r="A291" s="1">
        <v>13</v>
      </c>
      <c r="B291" s="1" t="s">
        <v>258</v>
      </c>
      <c r="C291" s="1">
        <v>12</v>
      </c>
      <c r="D291" s="1" t="s">
        <v>25</v>
      </c>
      <c r="E291" s="1">
        <v>74421.968647241971</v>
      </c>
      <c r="F291" s="1">
        <v>160752.14244087649</v>
      </c>
      <c r="G291" s="1">
        <v>347189.15865437052</v>
      </c>
      <c r="H291" s="1">
        <v>265977.05309975595</v>
      </c>
      <c r="I291" s="1">
        <v>249950.10275931045</v>
      </c>
    </row>
    <row r="292" spans="1:9" x14ac:dyDescent="0.15">
      <c r="A292" s="1">
        <v>13</v>
      </c>
      <c r="B292" s="1" t="s">
        <v>257</v>
      </c>
      <c r="C292" s="1">
        <v>13</v>
      </c>
      <c r="D292" s="1" t="s">
        <v>26</v>
      </c>
      <c r="E292" s="1">
        <v>37651.156860986768</v>
      </c>
      <c r="F292" s="1">
        <v>114146.820433945</v>
      </c>
      <c r="G292" s="1">
        <v>156644.76104476865</v>
      </c>
      <c r="H292" s="1">
        <v>143348.91569414752</v>
      </c>
      <c r="I292" s="1">
        <v>99453.491086356138</v>
      </c>
    </row>
    <row r="293" spans="1:9" x14ac:dyDescent="0.15">
      <c r="A293" s="1">
        <v>13</v>
      </c>
      <c r="B293" s="1" t="s">
        <v>257</v>
      </c>
      <c r="C293" s="1">
        <v>14</v>
      </c>
      <c r="D293" s="1" t="s">
        <v>27</v>
      </c>
      <c r="E293" s="1">
        <v>21092.654471261158</v>
      </c>
      <c r="F293" s="1">
        <v>68623.438591503873</v>
      </c>
      <c r="G293" s="1">
        <v>101598.0690500104</v>
      </c>
      <c r="H293" s="1">
        <v>91819.108523336166</v>
      </c>
      <c r="I293" s="1">
        <v>69404.055518847294</v>
      </c>
    </row>
    <row r="294" spans="1:9" x14ac:dyDescent="0.15">
      <c r="A294" s="1">
        <v>13</v>
      </c>
      <c r="B294" s="1" t="s">
        <v>257</v>
      </c>
      <c r="C294" s="1">
        <v>15</v>
      </c>
      <c r="D294" s="1" t="s">
        <v>28</v>
      </c>
      <c r="E294" s="1">
        <v>133421.57170434544</v>
      </c>
      <c r="F294" s="1">
        <v>248398.83478070074</v>
      </c>
      <c r="G294" s="1">
        <v>448948.23931189044</v>
      </c>
      <c r="H294" s="1">
        <v>426648.07229139848</v>
      </c>
      <c r="I294" s="1">
        <v>283044.53609793127</v>
      </c>
    </row>
    <row r="295" spans="1:9" x14ac:dyDescent="0.15">
      <c r="A295" s="1">
        <v>13</v>
      </c>
      <c r="B295" s="1" t="s">
        <v>259</v>
      </c>
      <c r="C295" s="1">
        <v>16</v>
      </c>
      <c r="D295" s="1" t="s">
        <v>11</v>
      </c>
      <c r="E295" s="1">
        <v>278234.585946751</v>
      </c>
      <c r="F295" s="1">
        <v>265700.89168457035</v>
      </c>
      <c r="G295" s="1">
        <v>379649.52978084522</v>
      </c>
      <c r="H295" s="1">
        <v>369984.15496269573</v>
      </c>
      <c r="I295" s="1">
        <v>360750.84369408456</v>
      </c>
    </row>
    <row r="296" spans="1:9" x14ac:dyDescent="0.15">
      <c r="A296" s="1">
        <v>13</v>
      </c>
      <c r="B296" s="1" t="s">
        <v>256</v>
      </c>
      <c r="C296" s="1">
        <v>17</v>
      </c>
      <c r="D296" s="1" t="s">
        <v>12</v>
      </c>
      <c r="E296" s="1">
        <v>135054.50964230669</v>
      </c>
      <c r="F296" s="1">
        <v>560643.52607232693</v>
      </c>
      <c r="G296" s="1">
        <v>774117.51625757827</v>
      </c>
      <c r="H296" s="1">
        <v>820231.2149659741</v>
      </c>
      <c r="I296" s="1">
        <v>1229691.6081016145</v>
      </c>
    </row>
    <row r="297" spans="1:9" x14ac:dyDescent="0.15">
      <c r="A297" s="1">
        <v>13</v>
      </c>
      <c r="B297" s="1" t="s">
        <v>256</v>
      </c>
      <c r="C297" s="1">
        <v>18</v>
      </c>
      <c r="D297" s="1" t="s">
        <v>13</v>
      </c>
      <c r="E297" s="1">
        <v>376263.96685166331</v>
      </c>
      <c r="F297" s="1">
        <v>1165723.2950347646</v>
      </c>
      <c r="G297" s="1">
        <v>1914192.730389755</v>
      </c>
      <c r="H297" s="1">
        <v>1463502.2256956238</v>
      </c>
      <c r="I297" s="1">
        <v>1832364.106143998</v>
      </c>
    </row>
    <row r="298" spans="1:9" x14ac:dyDescent="0.15">
      <c r="A298" s="1">
        <v>13</v>
      </c>
      <c r="B298" s="1" t="s">
        <v>256</v>
      </c>
      <c r="C298" s="1">
        <v>19</v>
      </c>
      <c r="D298" s="1" t="s">
        <v>14</v>
      </c>
      <c r="E298" s="1">
        <v>265230.44024760224</v>
      </c>
      <c r="F298" s="1">
        <v>300218.64797400264</v>
      </c>
      <c r="G298" s="1">
        <v>555949.50156879029</v>
      </c>
      <c r="H298" s="1">
        <v>549648.10719033796</v>
      </c>
      <c r="I298" s="1">
        <v>1078072.2106695755</v>
      </c>
    </row>
    <row r="299" spans="1:9" x14ac:dyDescent="0.15">
      <c r="A299" s="1">
        <v>13</v>
      </c>
      <c r="B299" s="1" t="s">
        <v>256</v>
      </c>
      <c r="C299" s="1">
        <v>20</v>
      </c>
      <c r="D299" s="1" t="s">
        <v>15</v>
      </c>
      <c r="E299" s="1">
        <v>173764.48613242878</v>
      </c>
      <c r="F299" s="1">
        <v>952181.6744944083</v>
      </c>
      <c r="G299" s="1">
        <v>1847988.8103086876</v>
      </c>
      <c r="H299" s="1">
        <v>2013295.02893796</v>
      </c>
      <c r="I299" s="1">
        <v>2176038.3647307283</v>
      </c>
    </row>
    <row r="300" spans="1:9" x14ac:dyDescent="0.15">
      <c r="A300" s="1">
        <v>13</v>
      </c>
      <c r="B300" s="1" t="s">
        <v>259</v>
      </c>
      <c r="C300" s="1">
        <v>21</v>
      </c>
      <c r="D300" s="1" t="s">
        <v>16</v>
      </c>
      <c r="E300" s="1">
        <v>461319.87676171988</v>
      </c>
      <c r="F300" s="1">
        <v>1459614.3693883785</v>
      </c>
      <c r="G300" s="1">
        <v>2680012.7941295737</v>
      </c>
      <c r="H300" s="1">
        <v>2518677.6303677848</v>
      </c>
      <c r="I300" s="1">
        <v>3771849.3439670894</v>
      </c>
    </row>
    <row r="301" spans="1:9" x14ac:dyDescent="0.15">
      <c r="A301" s="1">
        <v>13</v>
      </c>
      <c r="B301" s="1" t="s">
        <v>254</v>
      </c>
      <c r="C301" s="1">
        <v>22</v>
      </c>
      <c r="D301" s="1" t="s">
        <v>8</v>
      </c>
      <c r="E301" s="1">
        <v>554737.75971058744</v>
      </c>
      <c r="F301" s="1">
        <v>1066594.6487438858</v>
      </c>
      <c r="G301" s="1">
        <v>2436176.1533189234</v>
      </c>
      <c r="H301" s="1">
        <v>3115681.4123745053</v>
      </c>
      <c r="I301" s="1">
        <v>2764881.9160870863</v>
      </c>
    </row>
    <row r="302" spans="1:9" x14ac:dyDescent="0.15">
      <c r="A302" s="1">
        <v>13</v>
      </c>
      <c r="B302" s="1" t="s">
        <v>254</v>
      </c>
      <c r="C302" s="1">
        <v>23</v>
      </c>
      <c r="D302" s="1" t="s">
        <v>29</v>
      </c>
      <c r="E302" s="1">
        <v>310655.82887812279</v>
      </c>
      <c r="F302" s="1">
        <v>818694.8186371394</v>
      </c>
      <c r="G302" s="1">
        <v>1377782.3585579463</v>
      </c>
      <c r="H302" s="1">
        <v>1706639.3491663088</v>
      </c>
      <c r="I302" s="1">
        <v>2104820.4980339673</v>
      </c>
    </row>
    <row r="303" spans="1:9" x14ac:dyDescent="0.15">
      <c r="A303" s="1">
        <v>14</v>
      </c>
      <c r="B303" s="1" t="s">
        <v>104</v>
      </c>
      <c r="C303" s="1">
        <v>1</v>
      </c>
      <c r="D303" s="1" t="s">
        <v>9</v>
      </c>
      <c r="E303" s="1">
        <v>37444.324718198215</v>
      </c>
      <c r="F303" s="1">
        <v>73591.171443586791</v>
      </c>
      <c r="G303" s="1">
        <v>82140.929382462462</v>
      </c>
      <c r="H303" s="1">
        <v>86565.001255102179</v>
      </c>
      <c r="I303" s="1">
        <v>114498.42168213445</v>
      </c>
    </row>
    <row r="304" spans="1:9" x14ac:dyDescent="0.15">
      <c r="A304" s="1">
        <v>14</v>
      </c>
      <c r="B304" s="1" t="s">
        <v>104</v>
      </c>
      <c r="C304" s="1">
        <v>2</v>
      </c>
      <c r="D304" s="1" t="s">
        <v>10</v>
      </c>
      <c r="E304" s="1">
        <v>1255.4893228232302</v>
      </c>
      <c r="F304" s="1">
        <v>1811.8839984646872</v>
      </c>
      <c r="G304" s="1">
        <v>1559.1178667116721</v>
      </c>
      <c r="H304" s="1">
        <v>1122.7383218307918</v>
      </c>
      <c r="I304" s="1">
        <v>1080.1502550963764</v>
      </c>
    </row>
    <row r="305" spans="1:9" x14ac:dyDescent="0.15">
      <c r="A305" s="1">
        <v>14</v>
      </c>
      <c r="B305" s="1" t="s">
        <v>105</v>
      </c>
      <c r="C305" s="1">
        <v>3</v>
      </c>
      <c r="D305" s="1" t="s">
        <v>17</v>
      </c>
      <c r="E305" s="1">
        <v>41350.821305867437</v>
      </c>
      <c r="F305" s="1">
        <v>73053.498528029304</v>
      </c>
      <c r="G305" s="1">
        <v>110235.37506596815</v>
      </c>
      <c r="H305" s="1">
        <v>130090.9195084157</v>
      </c>
      <c r="I305" s="1">
        <v>124672.91753213211</v>
      </c>
    </row>
    <row r="306" spans="1:9" x14ac:dyDescent="0.15">
      <c r="A306" s="1">
        <v>14</v>
      </c>
      <c r="B306" s="1" t="s">
        <v>105</v>
      </c>
      <c r="C306" s="1">
        <v>4</v>
      </c>
      <c r="D306" s="1" t="s">
        <v>18</v>
      </c>
      <c r="E306" s="1">
        <v>5641.2401760195626</v>
      </c>
      <c r="F306" s="1">
        <v>9693.4973671921198</v>
      </c>
      <c r="G306" s="1">
        <v>12375.032284392344</v>
      </c>
      <c r="H306" s="1">
        <v>12813.205116294101</v>
      </c>
      <c r="I306" s="1">
        <v>7524.0219555763233</v>
      </c>
    </row>
    <row r="307" spans="1:9" x14ac:dyDescent="0.15">
      <c r="A307" s="1">
        <v>14</v>
      </c>
      <c r="B307" s="1" t="s">
        <v>105</v>
      </c>
      <c r="C307" s="1">
        <v>5</v>
      </c>
      <c r="D307" s="1" t="s">
        <v>19</v>
      </c>
      <c r="E307" s="1">
        <v>2821.9534379559009</v>
      </c>
      <c r="F307" s="1">
        <v>9055.8308426588392</v>
      </c>
      <c r="G307" s="1">
        <v>13687.421915668703</v>
      </c>
      <c r="H307" s="1">
        <v>15035.263132167191</v>
      </c>
      <c r="I307" s="1">
        <v>18226.989683834716</v>
      </c>
    </row>
    <row r="308" spans="1:9" x14ac:dyDescent="0.15">
      <c r="A308" s="1">
        <v>14</v>
      </c>
      <c r="B308" s="1" t="s">
        <v>105</v>
      </c>
      <c r="C308" s="1">
        <v>6</v>
      </c>
      <c r="D308" s="1" t="s">
        <v>3</v>
      </c>
      <c r="E308" s="1">
        <v>70242.725004342414</v>
      </c>
      <c r="F308" s="1">
        <v>134467.40713270105</v>
      </c>
      <c r="G308" s="1">
        <v>213002.74460574173</v>
      </c>
      <c r="H308" s="1">
        <v>213677.09288750181</v>
      </c>
      <c r="I308" s="1">
        <v>270456.45301160781</v>
      </c>
    </row>
    <row r="309" spans="1:9" x14ac:dyDescent="0.15">
      <c r="A309" s="1">
        <v>14</v>
      </c>
      <c r="B309" s="1" t="s">
        <v>105</v>
      </c>
      <c r="C309" s="1">
        <v>7</v>
      </c>
      <c r="D309" s="1" t="s">
        <v>20</v>
      </c>
      <c r="E309" s="1">
        <v>41325.134350096108</v>
      </c>
      <c r="F309" s="1">
        <v>74269.960646129737</v>
      </c>
      <c r="G309" s="1">
        <v>79858.642721922894</v>
      </c>
      <c r="H309" s="1">
        <v>107926.01424434803</v>
      </c>
      <c r="I309" s="1">
        <v>139808.76141469408</v>
      </c>
    </row>
    <row r="310" spans="1:9" x14ac:dyDescent="0.15">
      <c r="A310" s="1">
        <v>14</v>
      </c>
      <c r="B310" s="1" t="s">
        <v>105</v>
      </c>
      <c r="C310" s="1">
        <v>8</v>
      </c>
      <c r="D310" s="1" t="s">
        <v>21</v>
      </c>
      <c r="E310" s="1">
        <v>20387.654127051101</v>
      </c>
      <c r="F310" s="1">
        <v>28734.800991402946</v>
      </c>
      <c r="G310" s="1">
        <v>45656.205685941284</v>
      </c>
      <c r="H310" s="1">
        <v>39163.933980910042</v>
      </c>
      <c r="I310" s="1">
        <v>42471.391212171242</v>
      </c>
    </row>
    <row r="311" spans="1:9" x14ac:dyDescent="0.15">
      <c r="A311" s="1">
        <v>14</v>
      </c>
      <c r="B311" s="1" t="s">
        <v>105</v>
      </c>
      <c r="C311" s="1">
        <v>9</v>
      </c>
      <c r="D311" s="1" t="s">
        <v>22</v>
      </c>
      <c r="E311" s="1">
        <v>89298.648089363953</v>
      </c>
      <c r="F311" s="1">
        <v>254786.4785661225</v>
      </c>
      <c r="G311" s="1">
        <v>293149.25343920273</v>
      </c>
      <c r="H311" s="1">
        <v>194520.38879613444</v>
      </c>
      <c r="I311" s="1">
        <v>174938.10021194821</v>
      </c>
    </row>
    <row r="312" spans="1:9" x14ac:dyDescent="0.15">
      <c r="A312" s="1">
        <v>14</v>
      </c>
      <c r="B312" s="1" t="s">
        <v>105</v>
      </c>
      <c r="C312" s="1">
        <v>10</v>
      </c>
      <c r="D312" s="1" t="s">
        <v>23</v>
      </c>
      <c r="E312" s="1">
        <v>26947.283593246095</v>
      </c>
      <c r="F312" s="1">
        <v>50139.297642090503</v>
      </c>
      <c r="G312" s="1">
        <v>79985.195293105571</v>
      </c>
      <c r="H312" s="1">
        <v>68779.845957793368</v>
      </c>
      <c r="I312" s="1">
        <v>65866.505778517516</v>
      </c>
    </row>
    <row r="313" spans="1:9" x14ac:dyDescent="0.15">
      <c r="A313" s="1">
        <v>14</v>
      </c>
      <c r="B313" s="1" t="s">
        <v>105</v>
      </c>
      <c r="C313" s="1">
        <v>11</v>
      </c>
      <c r="D313" s="1" t="s">
        <v>24</v>
      </c>
      <c r="E313" s="1">
        <v>44626.787228172245</v>
      </c>
      <c r="F313" s="1">
        <v>116050.52674372047</v>
      </c>
      <c r="G313" s="1">
        <v>244138.65829218383</v>
      </c>
      <c r="H313" s="1">
        <v>258121.84292193892</v>
      </c>
      <c r="I313" s="1">
        <v>274839.10132323054</v>
      </c>
    </row>
    <row r="314" spans="1:9" x14ac:dyDescent="0.15">
      <c r="A314" s="1">
        <v>14</v>
      </c>
      <c r="B314" s="1" t="s">
        <v>105</v>
      </c>
      <c r="C314" s="1">
        <v>12</v>
      </c>
      <c r="D314" s="1" t="s">
        <v>25</v>
      </c>
      <c r="E314" s="1">
        <v>90827.886979349889</v>
      </c>
      <c r="F314" s="1">
        <v>222978.42275603628</v>
      </c>
      <c r="G314" s="1">
        <v>624748.20142068737</v>
      </c>
      <c r="H314" s="1">
        <v>537849.49620004965</v>
      </c>
      <c r="I314" s="1">
        <v>334027.29781133251</v>
      </c>
    </row>
    <row r="315" spans="1:9" x14ac:dyDescent="0.15">
      <c r="A315" s="1">
        <v>14</v>
      </c>
      <c r="B315" s="1" t="s">
        <v>105</v>
      </c>
      <c r="C315" s="1">
        <v>13</v>
      </c>
      <c r="D315" s="1" t="s">
        <v>26</v>
      </c>
      <c r="E315" s="1">
        <v>94393.870137031045</v>
      </c>
      <c r="F315" s="1">
        <v>316896.302412313</v>
      </c>
      <c r="G315" s="1">
        <v>487753.54563582869</v>
      </c>
      <c r="H315" s="1">
        <v>422995.67259592155</v>
      </c>
      <c r="I315" s="1">
        <v>321881.31838227494</v>
      </c>
    </row>
    <row r="316" spans="1:9" x14ac:dyDescent="0.15">
      <c r="A316" s="1">
        <v>14</v>
      </c>
      <c r="B316" s="1" t="s">
        <v>105</v>
      </c>
      <c r="C316" s="1">
        <v>14</v>
      </c>
      <c r="D316" s="1" t="s">
        <v>27</v>
      </c>
      <c r="E316" s="1">
        <v>3084.7607671911919</v>
      </c>
      <c r="F316" s="1">
        <v>12278.692290221255</v>
      </c>
      <c r="G316" s="1">
        <v>36503.006415497264</v>
      </c>
      <c r="H316" s="1">
        <v>25743.075083859127</v>
      </c>
      <c r="I316" s="1">
        <v>29727.507265268578</v>
      </c>
    </row>
    <row r="317" spans="1:9" x14ac:dyDescent="0.15">
      <c r="A317" s="1">
        <v>14</v>
      </c>
      <c r="B317" s="1" t="s">
        <v>105</v>
      </c>
      <c r="C317" s="1">
        <v>15</v>
      </c>
      <c r="D317" s="1" t="s">
        <v>28</v>
      </c>
      <c r="E317" s="1">
        <v>34824.01500421793</v>
      </c>
      <c r="F317" s="1">
        <v>66006.416379280738</v>
      </c>
      <c r="G317" s="1">
        <v>160620.88638569077</v>
      </c>
      <c r="H317" s="1">
        <v>167553.79201968771</v>
      </c>
      <c r="I317" s="1">
        <v>143165.79048492669</v>
      </c>
    </row>
    <row r="318" spans="1:9" x14ac:dyDescent="0.15">
      <c r="A318" s="1">
        <v>14</v>
      </c>
      <c r="B318" s="1" t="s">
        <v>104</v>
      </c>
      <c r="C318" s="1">
        <v>16</v>
      </c>
      <c r="D318" s="1" t="s">
        <v>11</v>
      </c>
      <c r="E318" s="1">
        <v>107653.39943602543</v>
      </c>
      <c r="F318" s="1">
        <v>129079.42178959367</v>
      </c>
      <c r="G318" s="1">
        <v>197977.90179524617</v>
      </c>
      <c r="H318" s="1">
        <v>173159.75049133305</v>
      </c>
      <c r="I318" s="1">
        <v>148238.12145847201</v>
      </c>
    </row>
    <row r="319" spans="1:9" x14ac:dyDescent="0.15">
      <c r="A319" s="1">
        <v>14</v>
      </c>
      <c r="B319" s="1" t="s">
        <v>104</v>
      </c>
      <c r="C319" s="1">
        <v>17</v>
      </c>
      <c r="D319" s="1" t="s">
        <v>12</v>
      </c>
      <c r="E319" s="1">
        <v>115823.54171888347</v>
      </c>
      <c r="F319" s="1">
        <v>394696.40126254631</v>
      </c>
      <c r="G319" s="1">
        <v>557532.99474170792</v>
      </c>
      <c r="H319" s="1">
        <v>567560.98531674792</v>
      </c>
      <c r="I319" s="1">
        <v>886490.29416978953</v>
      </c>
    </row>
    <row r="320" spans="1:9" x14ac:dyDescent="0.15">
      <c r="A320" s="1">
        <v>14</v>
      </c>
      <c r="B320" s="1" t="s">
        <v>104</v>
      </c>
      <c r="C320" s="1">
        <v>18</v>
      </c>
      <c r="D320" s="1" t="s">
        <v>13</v>
      </c>
      <c r="E320" s="1">
        <v>68577.945334992153</v>
      </c>
      <c r="F320" s="1">
        <v>264898.54833808268</v>
      </c>
      <c r="G320" s="1">
        <v>477013.25348814868</v>
      </c>
      <c r="H320" s="1">
        <v>483856.45807017031</v>
      </c>
      <c r="I320" s="1">
        <v>448679.6406368771</v>
      </c>
    </row>
    <row r="321" spans="1:9" x14ac:dyDescent="0.15">
      <c r="A321" s="1">
        <v>14</v>
      </c>
      <c r="B321" s="1" t="s">
        <v>104</v>
      </c>
      <c r="C321" s="1">
        <v>19</v>
      </c>
      <c r="D321" s="1" t="s">
        <v>14</v>
      </c>
      <c r="E321" s="1">
        <v>42760.505215833611</v>
      </c>
      <c r="F321" s="1">
        <v>60089.292797955917</v>
      </c>
      <c r="G321" s="1">
        <v>137864.02223062539</v>
      </c>
      <c r="H321" s="1">
        <v>152837.4909338397</v>
      </c>
      <c r="I321" s="1">
        <v>159637.83588400195</v>
      </c>
    </row>
    <row r="322" spans="1:9" x14ac:dyDescent="0.15">
      <c r="A322" s="1">
        <v>14</v>
      </c>
      <c r="B322" s="1" t="s">
        <v>104</v>
      </c>
      <c r="C322" s="1">
        <v>20</v>
      </c>
      <c r="D322" s="1" t="s">
        <v>15</v>
      </c>
      <c r="E322" s="1">
        <v>24765.343649930106</v>
      </c>
      <c r="F322" s="1">
        <v>347163.5583567415</v>
      </c>
      <c r="G322" s="1">
        <v>961824.02710693225</v>
      </c>
      <c r="H322" s="1">
        <v>1040903.5619752489</v>
      </c>
      <c r="I322" s="1">
        <v>1099969.5409214769</v>
      </c>
    </row>
    <row r="323" spans="1:9" x14ac:dyDescent="0.15">
      <c r="A323" s="1">
        <v>14</v>
      </c>
      <c r="B323" s="1" t="s">
        <v>104</v>
      </c>
      <c r="C323" s="1">
        <v>21</v>
      </c>
      <c r="D323" s="1" t="s">
        <v>16</v>
      </c>
      <c r="E323" s="1">
        <v>524798.14740475034</v>
      </c>
      <c r="F323" s="1">
        <v>883934.68668110797</v>
      </c>
      <c r="G323" s="1">
        <v>1392836.7494973314</v>
      </c>
      <c r="H323" s="1">
        <v>1318045.6925068519</v>
      </c>
      <c r="I323" s="1">
        <v>1705265.1206390145</v>
      </c>
    </row>
    <row r="324" spans="1:9" x14ac:dyDescent="0.15">
      <c r="A324" s="1">
        <v>14</v>
      </c>
      <c r="B324" s="1" t="s">
        <v>103</v>
      </c>
      <c r="C324" s="1">
        <v>22</v>
      </c>
      <c r="D324" s="1" t="s">
        <v>8</v>
      </c>
      <c r="E324" s="1">
        <v>97183.04488137571</v>
      </c>
      <c r="F324" s="1">
        <v>339702.17478677153</v>
      </c>
      <c r="G324" s="1">
        <v>1502216.6355430775</v>
      </c>
      <c r="H324" s="1">
        <v>1404568.2284728598</v>
      </c>
      <c r="I324" s="1">
        <v>1606867.0535946181</v>
      </c>
    </row>
    <row r="325" spans="1:9" x14ac:dyDescent="0.15">
      <c r="A325" s="1">
        <v>14</v>
      </c>
      <c r="B325" s="1" t="s">
        <v>103</v>
      </c>
      <c r="C325" s="1">
        <v>23</v>
      </c>
      <c r="D325" s="1" t="s">
        <v>29</v>
      </c>
      <c r="E325" s="1">
        <v>114482.9548108704</v>
      </c>
      <c r="F325" s="1">
        <v>390868.52337230463</v>
      </c>
      <c r="G325" s="1">
        <v>661241.981453649</v>
      </c>
      <c r="H325" s="1">
        <v>752000.80497636553</v>
      </c>
      <c r="I325" s="1">
        <v>768966.73625042965</v>
      </c>
    </row>
    <row r="326" spans="1:9" x14ac:dyDescent="0.15">
      <c r="A326" s="1">
        <v>15</v>
      </c>
      <c r="B326" s="1" t="s">
        <v>107</v>
      </c>
      <c r="C326" s="1">
        <v>1</v>
      </c>
      <c r="D326" s="1" t="s">
        <v>9</v>
      </c>
      <c r="E326" s="1">
        <v>83508.845065450761</v>
      </c>
      <c r="F326" s="1">
        <v>184789.63098687227</v>
      </c>
      <c r="G326" s="1">
        <v>200087.90798321599</v>
      </c>
      <c r="H326" s="1">
        <v>239549.55516349038</v>
      </c>
      <c r="I326" s="1">
        <v>296386.38573890633</v>
      </c>
    </row>
    <row r="327" spans="1:9" x14ac:dyDescent="0.15">
      <c r="A327" s="1">
        <v>15</v>
      </c>
      <c r="B327" s="1" t="s">
        <v>107</v>
      </c>
      <c r="C327" s="1">
        <v>2</v>
      </c>
      <c r="D327" s="1" t="s">
        <v>10</v>
      </c>
      <c r="E327" s="1">
        <v>5494.4505302182424</v>
      </c>
      <c r="F327" s="1">
        <v>11951.489515946845</v>
      </c>
      <c r="G327" s="1">
        <v>17238.692308964277</v>
      </c>
      <c r="H327" s="1">
        <v>15066.988096023075</v>
      </c>
      <c r="I327" s="1">
        <v>18410.017188226648</v>
      </c>
    </row>
    <row r="328" spans="1:9" x14ac:dyDescent="0.15">
      <c r="A328" s="1">
        <v>15</v>
      </c>
      <c r="B328" s="1" t="s">
        <v>108</v>
      </c>
      <c r="C328" s="1">
        <v>3</v>
      </c>
      <c r="D328" s="1" t="s">
        <v>17</v>
      </c>
      <c r="E328" s="1">
        <v>4143.284166364343</v>
      </c>
      <c r="F328" s="1">
        <v>18715.049915362764</v>
      </c>
      <c r="G328" s="1">
        <v>45128.915186589984</v>
      </c>
      <c r="H328" s="1">
        <v>56690.8771861895</v>
      </c>
      <c r="I328" s="1">
        <v>58870.095832472245</v>
      </c>
    </row>
    <row r="329" spans="1:9" x14ac:dyDescent="0.15">
      <c r="A329" s="1">
        <v>15</v>
      </c>
      <c r="B329" s="1" t="s">
        <v>108</v>
      </c>
      <c r="C329" s="1">
        <v>4</v>
      </c>
      <c r="D329" s="1" t="s">
        <v>18</v>
      </c>
      <c r="E329" s="1">
        <v>8718.0153409301583</v>
      </c>
      <c r="F329" s="1">
        <v>24196.739653979592</v>
      </c>
      <c r="G329" s="1">
        <v>32653.208354304395</v>
      </c>
      <c r="H329" s="1">
        <v>31308.870529531243</v>
      </c>
      <c r="I329" s="1">
        <v>19756.157767063843</v>
      </c>
    </row>
    <row r="330" spans="1:9" x14ac:dyDescent="0.15">
      <c r="A330" s="1">
        <v>15</v>
      </c>
      <c r="B330" s="1" t="s">
        <v>108</v>
      </c>
      <c r="C330" s="1">
        <v>5</v>
      </c>
      <c r="D330" s="1" t="s">
        <v>19</v>
      </c>
      <c r="E330" s="1">
        <v>3165.2763473579762</v>
      </c>
      <c r="F330" s="1">
        <v>5628.1625037232143</v>
      </c>
      <c r="G330" s="1">
        <v>13888.484392046523</v>
      </c>
      <c r="H330" s="1">
        <v>21710.657552649722</v>
      </c>
      <c r="I330" s="1">
        <v>31808.962689587031</v>
      </c>
    </row>
    <row r="331" spans="1:9" x14ac:dyDescent="0.15">
      <c r="A331" s="1">
        <v>15</v>
      </c>
      <c r="B331" s="1" t="s">
        <v>108</v>
      </c>
      <c r="C331" s="1">
        <v>6</v>
      </c>
      <c r="D331" s="1" t="s">
        <v>3</v>
      </c>
      <c r="E331" s="1">
        <v>25720.975430130366</v>
      </c>
      <c r="F331" s="1">
        <v>46957.622517186785</v>
      </c>
      <c r="G331" s="1">
        <v>59987.755112040286</v>
      </c>
      <c r="H331" s="1">
        <v>62073.149965604789</v>
      </c>
      <c r="I331" s="1">
        <v>100053.62462448158</v>
      </c>
    </row>
    <row r="332" spans="1:9" x14ac:dyDescent="0.15">
      <c r="A332" s="1">
        <v>15</v>
      </c>
      <c r="B332" s="1" t="s">
        <v>108</v>
      </c>
      <c r="C332" s="1">
        <v>7</v>
      </c>
      <c r="D332" s="1" t="s">
        <v>20</v>
      </c>
      <c r="E332" s="1">
        <v>2936.9106996236178</v>
      </c>
      <c r="F332" s="1">
        <v>5443.8226621145313</v>
      </c>
      <c r="G332" s="1">
        <v>6434.0388726001747</v>
      </c>
      <c r="H332" s="1">
        <v>11898.876441765198</v>
      </c>
      <c r="I332" s="1">
        <v>14776.440039096804</v>
      </c>
    </row>
    <row r="333" spans="1:9" x14ac:dyDescent="0.15">
      <c r="A333" s="1">
        <v>15</v>
      </c>
      <c r="B333" s="1" t="s">
        <v>108</v>
      </c>
      <c r="C333" s="1">
        <v>8</v>
      </c>
      <c r="D333" s="1" t="s">
        <v>21</v>
      </c>
      <c r="E333" s="1">
        <v>6278.6438363218303</v>
      </c>
      <c r="F333" s="1">
        <v>11747.085318364016</v>
      </c>
      <c r="G333" s="1">
        <v>13309.333736413288</v>
      </c>
      <c r="H333" s="1">
        <v>13149.906434408289</v>
      </c>
      <c r="I333" s="1">
        <v>12388.444969410006</v>
      </c>
    </row>
    <row r="334" spans="1:9" x14ac:dyDescent="0.15">
      <c r="A334" s="1">
        <v>15</v>
      </c>
      <c r="B334" s="1" t="s">
        <v>108</v>
      </c>
      <c r="C334" s="1">
        <v>9</v>
      </c>
      <c r="D334" s="1" t="s">
        <v>22</v>
      </c>
      <c r="E334" s="1">
        <v>18327.668199348976</v>
      </c>
      <c r="F334" s="1">
        <v>34541.488121592913</v>
      </c>
      <c r="G334" s="1">
        <v>42551.5568303494</v>
      </c>
      <c r="H334" s="1">
        <v>38405.910117224652</v>
      </c>
      <c r="I334" s="1">
        <v>36779.690069221549</v>
      </c>
    </row>
    <row r="335" spans="1:9" x14ac:dyDescent="0.15">
      <c r="A335" s="1">
        <v>15</v>
      </c>
      <c r="B335" s="1" t="s">
        <v>108</v>
      </c>
      <c r="C335" s="1">
        <v>10</v>
      </c>
      <c r="D335" s="1" t="s">
        <v>23</v>
      </c>
      <c r="E335" s="1">
        <v>6980.1340780731525</v>
      </c>
      <c r="F335" s="1">
        <v>20167.178535185591</v>
      </c>
      <c r="G335" s="1">
        <v>35036.90918890707</v>
      </c>
      <c r="H335" s="1">
        <v>34410.473999010821</v>
      </c>
      <c r="I335" s="1">
        <v>28074.313342750589</v>
      </c>
    </row>
    <row r="336" spans="1:9" x14ac:dyDescent="0.15">
      <c r="A336" s="1">
        <v>15</v>
      </c>
      <c r="B336" s="1" t="s">
        <v>108</v>
      </c>
      <c r="C336" s="1">
        <v>11</v>
      </c>
      <c r="D336" s="1" t="s">
        <v>24</v>
      </c>
      <c r="E336" s="1">
        <v>6877.4073341871563</v>
      </c>
      <c r="F336" s="1">
        <v>21723.317008006314</v>
      </c>
      <c r="G336" s="1">
        <v>51879.107955859428</v>
      </c>
      <c r="H336" s="1">
        <v>52858.175694245416</v>
      </c>
      <c r="I336" s="1">
        <v>60631.095731211368</v>
      </c>
    </row>
    <row r="337" spans="1:9" x14ac:dyDescent="0.15">
      <c r="A337" s="1">
        <v>15</v>
      </c>
      <c r="B337" s="1" t="s">
        <v>108</v>
      </c>
      <c r="C337" s="1">
        <v>12</v>
      </c>
      <c r="D337" s="1" t="s">
        <v>25</v>
      </c>
      <c r="E337" s="1">
        <v>2000.3222114993284</v>
      </c>
      <c r="F337" s="1">
        <v>12058.42106430179</v>
      </c>
      <c r="G337" s="1">
        <v>83955.44232135106</v>
      </c>
      <c r="H337" s="1">
        <v>132408.50131221293</v>
      </c>
      <c r="I337" s="1">
        <v>124434.90513836268</v>
      </c>
    </row>
    <row r="338" spans="1:9" x14ac:dyDescent="0.15">
      <c r="A338" s="1">
        <v>15</v>
      </c>
      <c r="B338" s="1" t="s">
        <v>108</v>
      </c>
      <c r="C338" s="1">
        <v>13</v>
      </c>
      <c r="D338" s="1" t="s">
        <v>26</v>
      </c>
      <c r="E338" s="1">
        <v>2719.4052857530905</v>
      </c>
      <c r="F338" s="1">
        <v>6857.951179299539</v>
      </c>
      <c r="G338" s="1">
        <v>10341.13234912201</v>
      </c>
      <c r="H338" s="1">
        <v>13286.920012501609</v>
      </c>
      <c r="I338" s="1">
        <v>16918.514964572903</v>
      </c>
    </row>
    <row r="339" spans="1:9" x14ac:dyDescent="0.15">
      <c r="A339" s="1">
        <v>15</v>
      </c>
      <c r="B339" s="1" t="s">
        <v>108</v>
      </c>
      <c r="C339" s="1">
        <v>14</v>
      </c>
      <c r="D339" s="1" t="s">
        <v>27</v>
      </c>
      <c r="E339" s="1">
        <v>64.981462233974781</v>
      </c>
      <c r="F339" s="1">
        <v>3078.5042674972724</v>
      </c>
      <c r="G339" s="1">
        <v>10434.358404514494</v>
      </c>
      <c r="H339" s="1">
        <v>6503.1665980668395</v>
      </c>
      <c r="I339" s="1">
        <v>6902.074199130906</v>
      </c>
    </row>
    <row r="340" spans="1:9" x14ac:dyDescent="0.15">
      <c r="A340" s="1">
        <v>15</v>
      </c>
      <c r="B340" s="1" t="s">
        <v>108</v>
      </c>
      <c r="C340" s="1">
        <v>15</v>
      </c>
      <c r="D340" s="1" t="s">
        <v>28</v>
      </c>
      <c r="E340" s="1">
        <v>3677.554504058799</v>
      </c>
      <c r="F340" s="1">
        <v>16012.731074263471</v>
      </c>
      <c r="G340" s="1">
        <v>43162.774861800652</v>
      </c>
      <c r="H340" s="1">
        <v>49705.073611299493</v>
      </c>
      <c r="I340" s="1">
        <v>47403.10651658439</v>
      </c>
    </row>
    <row r="341" spans="1:9" x14ac:dyDescent="0.15">
      <c r="A341" s="1">
        <v>15</v>
      </c>
      <c r="B341" s="1" t="s">
        <v>107</v>
      </c>
      <c r="C341" s="1">
        <v>16</v>
      </c>
      <c r="D341" s="1" t="s">
        <v>11</v>
      </c>
      <c r="E341" s="1">
        <v>28957.41869061115</v>
      </c>
      <c r="F341" s="1">
        <v>53229.48126098932</v>
      </c>
      <c r="G341" s="1">
        <v>79070.02874703455</v>
      </c>
      <c r="H341" s="1">
        <v>74089.504117203614</v>
      </c>
      <c r="I341" s="1">
        <v>66243.33925097571</v>
      </c>
    </row>
    <row r="342" spans="1:9" x14ac:dyDescent="0.15">
      <c r="A342" s="1">
        <v>15</v>
      </c>
      <c r="B342" s="1" t="s">
        <v>107</v>
      </c>
      <c r="C342" s="1">
        <v>17</v>
      </c>
      <c r="D342" s="1" t="s">
        <v>12</v>
      </c>
      <c r="E342" s="1">
        <v>44406.52419517724</v>
      </c>
      <c r="F342" s="1">
        <v>177927.46888146971</v>
      </c>
      <c r="G342" s="1">
        <v>320128.59233438567</v>
      </c>
      <c r="H342" s="1">
        <v>352870.22239499277</v>
      </c>
      <c r="I342" s="1">
        <v>489812.46259762492</v>
      </c>
    </row>
    <row r="343" spans="1:9" x14ac:dyDescent="0.15">
      <c r="A343" s="1">
        <v>15</v>
      </c>
      <c r="B343" s="1" t="s">
        <v>107</v>
      </c>
      <c r="C343" s="1">
        <v>18</v>
      </c>
      <c r="D343" s="1" t="s">
        <v>13</v>
      </c>
      <c r="E343" s="1">
        <v>21491.439987208596</v>
      </c>
      <c r="F343" s="1">
        <v>135624.44481196697</v>
      </c>
      <c r="G343" s="1">
        <v>192645.30360486635</v>
      </c>
      <c r="H343" s="1">
        <v>163762.4235196012</v>
      </c>
      <c r="I343" s="1">
        <v>135782.77432151491</v>
      </c>
    </row>
    <row r="344" spans="1:9" x14ac:dyDescent="0.15">
      <c r="A344" s="1">
        <v>15</v>
      </c>
      <c r="B344" s="1" t="s">
        <v>107</v>
      </c>
      <c r="C344" s="1">
        <v>19</v>
      </c>
      <c r="D344" s="1" t="s">
        <v>14</v>
      </c>
      <c r="E344" s="1">
        <v>8587.8788453677735</v>
      </c>
      <c r="F344" s="1">
        <v>15444.648560331341</v>
      </c>
      <c r="G344" s="1">
        <v>24949.924898896395</v>
      </c>
      <c r="H344" s="1">
        <v>33517.398757642637</v>
      </c>
      <c r="I344" s="1">
        <v>26067.917228421473</v>
      </c>
    </row>
    <row r="345" spans="1:9" x14ac:dyDescent="0.15">
      <c r="A345" s="1">
        <v>15</v>
      </c>
      <c r="B345" s="1" t="s">
        <v>107</v>
      </c>
      <c r="C345" s="1">
        <v>20</v>
      </c>
      <c r="D345" s="1" t="s">
        <v>15</v>
      </c>
      <c r="E345" s="1">
        <v>1946.3411697345266</v>
      </c>
      <c r="F345" s="1">
        <v>47557.135005789067</v>
      </c>
      <c r="G345" s="1">
        <v>85262.637817351526</v>
      </c>
      <c r="H345" s="1">
        <v>103851.45441343439</v>
      </c>
      <c r="I345" s="1">
        <v>128528.8416442189</v>
      </c>
    </row>
    <row r="346" spans="1:9" x14ac:dyDescent="0.15">
      <c r="A346" s="1">
        <v>15</v>
      </c>
      <c r="B346" s="1" t="s">
        <v>107</v>
      </c>
      <c r="C346" s="1">
        <v>21</v>
      </c>
      <c r="D346" s="1" t="s">
        <v>16</v>
      </c>
      <c r="E346" s="1">
        <v>16131.294037635305</v>
      </c>
      <c r="F346" s="1">
        <v>222603.94003400477</v>
      </c>
      <c r="G346" s="1">
        <v>439542.65295922681</v>
      </c>
      <c r="H346" s="1">
        <v>348882.55770543788</v>
      </c>
      <c r="I346" s="1">
        <v>441593.70541589434</v>
      </c>
    </row>
    <row r="347" spans="1:9" x14ac:dyDescent="0.15">
      <c r="A347" s="1">
        <v>15</v>
      </c>
      <c r="B347" s="1" t="s">
        <v>106</v>
      </c>
      <c r="C347" s="1">
        <v>22</v>
      </c>
      <c r="D347" s="1" t="s">
        <v>8</v>
      </c>
      <c r="E347" s="1">
        <v>23333.266520606718</v>
      </c>
      <c r="F347" s="1">
        <v>229192.22284821747</v>
      </c>
      <c r="G347" s="1">
        <v>579931.59221851896</v>
      </c>
      <c r="H347" s="1">
        <v>833196.63014684082</v>
      </c>
      <c r="I347" s="1">
        <v>610394.79335034988</v>
      </c>
    </row>
    <row r="348" spans="1:9" x14ac:dyDescent="0.15">
      <c r="A348" s="1">
        <v>15</v>
      </c>
      <c r="B348" s="1" t="s">
        <v>106</v>
      </c>
      <c r="C348" s="1">
        <v>23</v>
      </c>
      <c r="D348" s="1" t="s">
        <v>29</v>
      </c>
      <c r="E348" s="1">
        <v>60019.639457949255</v>
      </c>
      <c r="F348" s="1">
        <v>142795.48269908145</v>
      </c>
      <c r="G348" s="1">
        <v>216098.91462280622</v>
      </c>
      <c r="H348" s="1">
        <v>290280.51458664343</v>
      </c>
      <c r="I348" s="1">
        <v>344389.15995357605</v>
      </c>
    </row>
    <row r="349" spans="1:9" x14ac:dyDescent="0.15">
      <c r="A349" s="1">
        <v>16</v>
      </c>
      <c r="B349" s="1" t="s">
        <v>110</v>
      </c>
      <c r="C349" s="1">
        <v>1</v>
      </c>
      <c r="D349" s="1" t="s">
        <v>9</v>
      </c>
      <c r="E349" s="1">
        <v>39137.453939944797</v>
      </c>
      <c r="F349" s="1">
        <v>92045.390297533144</v>
      </c>
      <c r="G349" s="1">
        <v>116613.31010594628</v>
      </c>
      <c r="H349" s="1">
        <v>137497.79785516232</v>
      </c>
      <c r="I349" s="1">
        <v>146925.58260820684</v>
      </c>
    </row>
    <row r="350" spans="1:9" x14ac:dyDescent="0.15">
      <c r="A350" s="1">
        <v>16</v>
      </c>
      <c r="B350" s="1" t="s">
        <v>110</v>
      </c>
      <c r="C350" s="1">
        <v>2</v>
      </c>
      <c r="D350" s="1" t="s">
        <v>10</v>
      </c>
      <c r="E350" s="1">
        <v>164.59973449044608</v>
      </c>
      <c r="F350" s="1">
        <v>1598.7045465028541</v>
      </c>
      <c r="G350" s="1">
        <v>2401.8971204205977</v>
      </c>
      <c r="H350" s="1">
        <v>2783.9183439983944</v>
      </c>
      <c r="I350" s="1">
        <v>2585.4548817524537</v>
      </c>
    </row>
    <row r="351" spans="1:9" x14ac:dyDescent="0.15">
      <c r="A351" s="1">
        <v>16</v>
      </c>
      <c r="B351" s="1" t="s">
        <v>111</v>
      </c>
      <c r="C351" s="1">
        <v>3</v>
      </c>
      <c r="D351" s="1" t="s">
        <v>17</v>
      </c>
      <c r="E351" s="1">
        <v>1851.8405482566493</v>
      </c>
      <c r="F351" s="1">
        <v>6228.8178933594763</v>
      </c>
      <c r="G351" s="1">
        <v>10546.242411453921</v>
      </c>
      <c r="H351" s="1">
        <v>18180.978989507279</v>
      </c>
      <c r="I351" s="1">
        <v>16948.709036393713</v>
      </c>
    </row>
    <row r="352" spans="1:9" x14ac:dyDescent="0.15">
      <c r="A352" s="1">
        <v>16</v>
      </c>
      <c r="B352" s="1" t="s">
        <v>111</v>
      </c>
      <c r="C352" s="1">
        <v>4</v>
      </c>
      <c r="D352" s="1" t="s">
        <v>18</v>
      </c>
      <c r="E352" s="1">
        <v>7813.6765260692055</v>
      </c>
      <c r="F352" s="1">
        <v>18483.684538437796</v>
      </c>
      <c r="G352" s="1">
        <v>24137.115321877667</v>
      </c>
      <c r="H352" s="1">
        <v>19594.9069304654</v>
      </c>
      <c r="I352" s="1">
        <v>13485.543663179182</v>
      </c>
    </row>
    <row r="353" spans="1:9" x14ac:dyDescent="0.15">
      <c r="A353" s="1">
        <v>16</v>
      </c>
      <c r="B353" s="1" t="s">
        <v>111</v>
      </c>
      <c r="C353" s="1">
        <v>5</v>
      </c>
      <c r="D353" s="1" t="s">
        <v>19</v>
      </c>
      <c r="E353" s="1">
        <v>3322.7768068710384</v>
      </c>
      <c r="F353" s="1">
        <v>7442.9856211207789</v>
      </c>
      <c r="G353" s="1">
        <v>15576.902255145207</v>
      </c>
      <c r="H353" s="1">
        <v>16294.62412265995</v>
      </c>
      <c r="I353" s="1">
        <v>16460.965167112259</v>
      </c>
    </row>
    <row r="354" spans="1:9" x14ac:dyDescent="0.15">
      <c r="A354" s="1">
        <v>16</v>
      </c>
      <c r="B354" s="1" t="s">
        <v>111</v>
      </c>
      <c r="C354" s="1">
        <v>6</v>
      </c>
      <c r="D354" s="1" t="s">
        <v>3</v>
      </c>
      <c r="E354" s="1">
        <v>18870.19001476578</v>
      </c>
      <c r="F354" s="1">
        <v>32040.554809960213</v>
      </c>
      <c r="G354" s="1">
        <v>45044.457749400593</v>
      </c>
      <c r="H354" s="1">
        <v>54626.116820318224</v>
      </c>
      <c r="I354" s="1">
        <v>85577.144920341962</v>
      </c>
    </row>
    <row r="355" spans="1:9" x14ac:dyDescent="0.15">
      <c r="A355" s="1">
        <v>16</v>
      </c>
      <c r="B355" s="1" t="s">
        <v>111</v>
      </c>
      <c r="C355" s="1">
        <v>7</v>
      </c>
      <c r="D355" s="1" t="s">
        <v>20</v>
      </c>
      <c r="E355" s="1">
        <v>315.4151512765435</v>
      </c>
      <c r="F355" s="1">
        <v>2500.1531855299199</v>
      </c>
      <c r="G355" s="1">
        <v>3109.7437613346865</v>
      </c>
      <c r="H355" s="1">
        <v>4756.0415063556493</v>
      </c>
      <c r="I355" s="1">
        <v>7330.0704880925368</v>
      </c>
    </row>
    <row r="356" spans="1:9" x14ac:dyDescent="0.15">
      <c r="A356" s="1">
        <v>16</v>
      </c>
      <c r="B356" s="1" t="s">
        <v>111</v>
      </c>
      <c r="C356" s="1">
        <v>8</v>
      </c>
      <c r="D356" s="1" t="s">
        <v>21</v>
      </c>
      <c r="E356" s="1">
        <v>4787.769748076249</v>
      </c>
      <c r="F356" s="1">
        <v>6536.3505401398888</v>
      </c>
      <c r="G356" s="1">
        <v>8424.5073522143412</v>
      </c>
      <c r="H356" s="1">
        <v>7236.0691035977752</v>
      </c>
      <c r="I356" s="1">
        <v>6942.3099398268569</v>
      </c>
    </row>
    <row r="357" spans="1:9" x14ac:dyDescent="0.15">
      <c r="A357" s="1">
        <v>16</v>
      </c>
      <c r="B357" s="1" t="s">
        <v>111</v>
      </c>
      <c r="C357" s="1">
        <v>9</v>
      </c>
      <c r="D357" s="1" t="s">
        <v>22</v>
      </c>
      <c r="E357" s="1">
        <v>8316.0741188180637</v>
      </c>
      <c r="F357" s="1">
        <v>49018.308129836842</v>
      </c>
      <c r="G357" s="1">
        <v>68589.445043463435</v>
      </c>
      <c r="H357" s="1">
        <v>49651.303011040058</v>
      </c>
      <c r="I357" s="1">
        <v>57408.648089149363</v>
      </c>
    </row>
    <row r="358" spans="1:9" x14ac:dyDescent="0.15">
      <c r="A358" s="1">
        <v>16</v>
      </c>
      <c r="B358" s="1" t="s">
        <v>111</v>
      </c>
      <c r="C358" s="1">
        <v>10</v>
      </c>
      <c r="D358" s="1" t="s">
        <v>23</v>
      </c>
      <c r="E358" s="1">
        <v>5104.1449551974056</v>
      </c>
      <c r="F358" s="1">
        <v>13171.825070927118</v>
      </c>
      <c r="G358" s="1">
        <v>32988.203340195971</v>
      </c>
      <c r="H358" s="1">
        <v>41412.109384776501</v>
      </c>
      <c r="I358" s="1">
        <v>27388.024703700474</v>
      </c>
    </row>
    <row r="359" spans="1:9" x14ac:dyDescent="0.15">
      <c r="A359" s="1">
        <v>16</v>
      </c>
      <c r="B359" s="1" t="s">
        <v>111</v>
      </c>
      <c r="C359" s="1">
        <v>11</v>
      </c>
      <c r="D359" s="1" t="s">
        <v>24</v>
      </c>
      <c r="E359" s="1">
        <v>8356.8993898190711</v>
      </c>
      <c r="F359" s="1">
        <v>19369.18064527796</v>
      </c>
      <c r="G359" s="1">
        <v>48311.333892729723</v>
      </c>
      <c r="H359" s="1">
        <v>42503.311925858201</v>
      </c>
      <c r="I359" s="1">
        <v>49338.674662008278</v>
      </c>
    </row>
    <row r="360" spans="1:9" x14ac:dyDescent="0.15">
      <c r="A360" s="1">
        <v>16</v>
      </c>
      <c r="B360" s="1" t="s">
        <v>111</v>
      </c>
      <c r="C360" s="1">
        <v>12</v>
      </c>
      <c r="D360" s="1" t="s">
        <v>25</v>
      </c>
      <c r="E360" s="1">
        <v>1805.7156988974832</v>
      </c>
      <c r="F360" s="1">
        <v>4556.9983615075234</v>
      </c>
      <c r="G360" s="1">
        <v>38969.644042329346</v>
      </c>
      <c r="H360" s="1">
        <v>73749.618369828881</v>
      </c>
      <c r="I360" s="1">
        <v>71322.298702013868</v>
      </c>
    </row>
    <row r="361" spans="1:9" x14ac:dyDescent="0.15">
      <c r="A361" s="1">
        <v>16</v>
      </c>
      <c r="B361" s="1" t="s">
        <v>111</v>
      </c>
      <c r="C361" s="1">
        <v>13</v>
      </c>
      <c r="D361" s="1" t="s">
        <v>26</v>
      </c>
      <c r="E361" s="1">
        <v>3153.2098045434345</v>
      </c>
      <c r="F361" s="1">
        <v>7523.6905630815845</v>
      </c>
      <c r="G361" s="1">
        <v>15090.867536755235</v>
      </c>
      <c r="H361" s="1">
        <v>17816.159864967904</v>
      </c>
      <c r="I361" s="1">
        <v>17821.422241290242</v>
      </c>
    </row>
    <row r="362" spans="1:9" x14ac:dyDescent="0.15">
      <c r="A362" s="1">
        <v>16</v>
      </c>
      <c r="B362" s="1" t="s">
        <v>111</v>
      </c>
      <c r="C362" s="1">
        <v>14</v>
      </c>
      <c r="D362" s="1" t="s">
        <v>27</v>
      </c>
      <c r="E362" s="1">
        <v>81.205002915950374</v>
      </c>
      <c r="F362" s="1">
        <v>298.03895847201011</v>
      </c>
      <c r="G362" s="1">
        <v>1017.2239836030537</v>
      </c>
      <c r="H362" s="1">
        <v>1366.7935915031378</v>
      </c>
      <c r="I362" s="1">
        <v>1771.7603805378903</v>
      </c>
    </row>
    <row r="363" spans="1:9" x14ac:dyDescent="0.15">
      <c r="A363" s="1">
        <v>16</v>
      </c>
      <c r="B363" s="1" t="s">
        <v>111</v>
      </c>
      <c r="C363" s="1">
        <v>15</v>
      </c>
      <c r="D363" s="1" t="s">
        <v>28</v>
      </c>
      <c r="E363" s="1">
        <v>7508.7598786676363</v>
      </c>
      <c r="F363" s="1">
        <v>17392.044459093606</v>
      </c>
      <c r="G363" s="1">
        <v>40323.366772805952</v>
      </c>
      <c r="H363" s="1">
        <v>43614.016521610523</v>
      </c>
      <c r="I363" s="1">
        <v>51384.093343941204</v>
      </c>
    </row>
    <row r="364" spans="1:9" x14ac:dyDescent="0.15">
      <c r="A364" s="1">
        <v>16</v>
      </c>
      <c r="B364" s="1" t="s">
        <v>110</v>
      </c>
      <c r="C364" s="1">
        <v>16</v>
      </c>
      <c r="D364" s="1" t="s">
        <v>11</v>
      </c>
      <c r="E364" s="1">
        <v>9412.6125394974206</v>
      </c>
      <c r="F364" s="1">
        <v>24254.22697750435</v>
      </c>
      <c r="G364" s="1">
        <v>36228.912131288998</v>
      </c>
      <c r="H364" s="1">
        <v>32641.518531274709</v>
      </c>
      <c r="I364" s="1">
        <v>27843.206089305502</v>
      </c>
    </row>
    <row r="365" spans="1:9" x14ac:dyDescent="0.15">
      <c r="A365" s="1">
        <v>16</v>
      </c>
      <c r="B365" s="1" t="s">
        <v>110</v>
      </c>
      <c r="C365" s="1">
        <v>17</v>
      </c>
      <c r="D365" s="1" t="s">
        <v>12</v>
      </c>
      <c r="E365" s="1">
        <v>52084.221158738619</v>
      </c>
      <c r="F365" s="1">
        <v>112598.58848567736</v>
      </c>
      <c r="G365" s="1">
        <v>115472.24310635135</v>
      </c>
      <c r="H365" s="1">
        <v>101375.20428271857</v>
      </c>
      <c r="I365" s="1">
        <v>137288.03566691445</v>
      </c>
    </row>
    <row r="366" spans="1:9" x14ac:dyDescent="0.15">
      <c r="A366" s="1">
        <v>16</v>
      </c>
      <c r="B366" s="1" t="s">
        <v>110</v>
      </c>
      <c r="C366" s="1">
        <v>18</v>
      </c>
      <c r="D366" s="1" t="s">
        <v>13</v>
      </c>
      <c r="E366" s="1">
        <v>9029.9919139074136</v>
      </c>
      <c r="F366" s="1">
        <v>64854.787643065298</v>
      </c>
      <c r="G366" s="1">
        <v>83973.515074126961</v>
      </c>
      <c r="H366" s="1">
        <v>73179.602728824306</v>
      </c>
      <c r="I366" s="1">
        <v>56270.376054055538</v>
      </c>
    </row>
    <row r="367" spans="1:9" x14ac:dyDescent="0.15">
      <c r="A367" s="1">
        <v>16</v>
      </c>
      <c r="B367" s="1" t="s">
        <v>110</v>
      </c>
      <c r="C367" s="1">
        <v>19</v>
      </c>
      <c r="D367" s="1" t="s">
        <v>14</v>
      </c>
      <c r="E367" s="1">
        <v>3875.8927554029183</v>
      </c>
      <c r="F367" s="1">
        <v>8882.8911983734415</v>
      </c>
      <c r="G367" s="1">
        <v>13492.277830761539</v>
      </c>
      <c r="H367" s="1">
        <v>25769.431305396593</v>
      </c>
      <c r="I367" s="1">
        <v>16876.29889971072</v>
      </c>
    </row>
    <row r="368" spans="1:9" x14ac:dyDescent="0.15">
      <c r="A368" s="1">
        <v>16</v>
      </c>
      <c r="B368" s="1" t="s">
        <v>110</v>
      </c>
      <c r="C368" s="1">
        <v>20</v>
      </c>
      <c r="D368" s="1" t="s">
        <v>15</v>
      </c>
      <c r="E368" s="1">
        <v>629.62790189469797</v>
      </c>
      <c r="F368" s="1">
        <v>14272.420391729764</v>
      </c>
      <c r="G368" s="1">
        <v>32687.969096047371</v>
      </c>
      <c r="H368" s="1">
        <v>42907.895202174725</v>
      </c>
      <c r="I368" s="1">
        <v>56411.360387585402</v>
      </c>
    </row>
    <row r="369" spans="1:9" x14ac:dyDescent="0.15">
      <c r="A369" s="1">
        <v>16</v>
      </c>
      <c r="B369" s="1" t="s">
        <v>110</v>
      </c>
      <c r="C369" s="1">
        <v>21</v>
      </c>
      <c r="D369" s="1" t="s">
        <v>16</v>
      </c>
      <c r="E369" s="1">
        <v>43544.590626837358</v>
      </c>
      <c r="F369" s="1">
        <v>99315.866876940097</v>
      </c>
      <c r="G369" s="1">
        <v>133795.03024484683</v>
      </c>
      <c r="H369" s="1">
        <v>125631.27606943803</v>
      </c>
      <c r="I369" s="1">
        <v>175188.10864914351</v>
      </c>
    </row>
    <row r="370" spans="1:9" x14ac:dyDescent="0.15">
      <c r="A370" s="1">
        <v>16</v>
      </c>
      <c r="B370" s="1" t="s">
        <v>109</v>
      </c>
      <c r="C370" s="1">
        <v>22</v>
      </c>
      <c r="D370" s="1" t="s">
        <v>8</v>
      </c>
      <c r="E370" s="1">
        <v>14495.440940567321</v>
      </c>
      <c r="F370" s="1">
        <v>69021.543050444641</v>
      </c>
      <c r="G370" s="1">
        <v>214073.33503810753</v>
      </c>
      <c r="H370" s="1">
        <v>388689.54996602202</v>
      </c>
      <c r="I370" s="1">
        <v>278674.7463920266</v>
      </c>
    </row>
    <row r="371" spans="1:9" x14ac:dyDescent="0.15">
      <c r="A371" s="1">
        <v>16</v>
      </c>
      <c r="B371" s="1" t="s">
        <v>109</v>
      </c>
      <c r="C371" s="1">
        <v>23</v>
      </c>
      <c r="D371" s="1" t="s">
        <v>29</v>
      </c>
      <c r="E371" s="1">
        <v>26095.195728886752</v>
      </c>
      <c r="F371" s="1">
        <v>54885.744252663797</v>
      </c>
      <c r="G371" s="1">
        <v>91320.891233368471</v>
      </c>
      <c r="H371" s="1">
        <v>126383.00580956529</v>
      </c>
      <c r="I371" s="1">
        <v>145016.52868169549</v>
      </c>
    </row>
    <row r="372" spans="1:9" x14ac:dyDescent="0.15">
      <c r="A372" s="1">
        <v>17</v>
      </c>
      <c r="B372" s="1" t="s">
        <v>113</v>
      </c>
      <c r="C372" s="1">
        <v>1</v>
      </c>
      <c r="D372" s="1" t="s">
        <v>9</v>
      </c>
      <c r="E372" s="1">
        <v>41037.674543916371</v>
      </c>
      <c r="F372" s="1">
        <v>84370.344628092367</v>
      </c>
      <c r="G372" s="1">
        <v>77037.487754271395</v>
      </c>
      <c r="H372" s="1">
        <v>89353.906630816986</v>
      </c>
      <c r="I372" s="1">
        <v>100964.36745295608</v>
      </c>
    </row>
    <row r="373" spans="1:9" x14ac:dyDescent="0.15">
      <c r="A373" s="1">
        <v>17</v>
      </c>
      <c r="B373" s="1" t="s">
        <v>113</v>
      </c>
      <c r="C373" s="1">
        <v>2</v>
      </c>
      <c r="D373" s="1" t="s">
        <v>10</v>
      </c>
      <c r="E373" s="1">
        <v>200.97034392572905</v>
      </c>
      <c r="F373" s="1">
        <v>1391.7489027635122</v>
      </c>
      <c r="G373" s="1">
        <v>1925.1907073900543</v>
      </c>
      <c r="H373" s="1">
        <v>1824.1825946170186</v>
      </c>
      <c r="I373" s="1">
        <v>1852.8861581251936</v>
      </c>
    </row>
    <row r="374" spans="1:9" x14ac:dyDescent="0.15">
      <c r="A374" s="1">
        <v>17</v>
      </c>
      <c r="B374" s="1" t="s">
        <v>114</v>
      </c>
      <c r="C374" s="1">
        <v>3</v>
      </c>
      <c r="D374" s="1" t="s">
        <v>17</v>
      </c>
      <c r="E374" s="1">
        <v>1623.9091464827413</v>
      </c>
      <c r="F374" s="1">
        <v>5135.9834446470777</v>
      </c>
      <c r="G374" s="1">
        <v>11511.007325712988</v>
      </c>
      <c r="H374" s="1">
        <v>20117.846146468186</v>
      </c>
      <c r="I374" s="1">
        <v>14506.979612069465</v>
      </c>
    </row>
    <row r="375" spans="1:9" x14ac:dyDescent="0.15">
      <c r="A375" s="1">
        <v>17</v>
      </c>
      <c r="B375" s="1" t="s">
        <v>114</v>
      </c>
      <c r="C375" s="1">
        <v>4</v>
      </c>
      <c r="D375" s="1" t="s">
        <v>18</v>
      </c>
      <c r="E375" s="1">
        <v>15224.88720029578</v>
      </c>
      <c r="F375" s="1">
        <v>37123.619905090723</v>
      </c>
      <c r="G375" s="1">
        <v>48553.114462056968</v>
      </c>
      <c r="H375" s="1">
        <v>53566.898194353358</v>
      </c>
      <c r="I375" s="1">
        <v>44752.158074033723</v>
      </c>
    </row>
    <row r="376" spans="1:9" x14ac:dyDescent="0.15">
      <c r="A376" s="1">
        <v>17</v>
      </c>
      <c r="B376" s="1" t="s">
        <v>114</v>
      </c>
      <c r="C376" s="1">
        <v>5</v>
      </c>
      <c r="D376" s="1" t="s">
        <v>19</v>
      </c>
      <c r="E376" s="1">
        <v>576.264977597913</v>
      </c>
      <c r="F376" s="1">
        <v>1117.1700806989406</v>
      </c>
      <c r="G376" s="1">
        <v>2596.1954065873465</v>
      </c>
      <c r="H376" s="1">
        <v>2053.8833197524064</v>
      </c>
      <c r="I376" s="1">
        <v>2019.0018919566653</v>
      </c>
    </row>
    <row r="377" spans="1:9" x14ac:dyDescent="0.15">
      <c r="A377" s="1">
        <v>17</v>
      </c>
      <c r="B377" s="1" t="s">
        <v>114</v>
      </c>
      <c r="C377" s="1">
        <v>6</v>
      </c>
      <c r="D377" s="1" t="s">
        <v>3</v>
      </c>
      <c r="E377" s="1">
        <v>253.84189712200498</v>
      </c>
      <c r="F377" s="1">
        <v>4524.7520562357222</v>
      </c>
      <c r="G377" s="1">
        <v>8002.617681270619</v>
      </c>
      <c r="H377" s="1">
        <v>10602.768682166607</v>
      </c>
      <c r="I377" s="1">
        <v>11535.242188918015</v>
      </c>
    </row>
    <row r="378" spans="1:9" x14ac:dyDescent="0.15">
      <c r="A378" s="1">
        <v>17</v>
      </c>
      <c r="B378" s="1" t="s">
        <v>114</v>
      </c>
      <c r="C378" s="1">
        <v>7</v>
      </c>
      <c r="D378" s="1" t="s">
        <v>20</v>
      </c>
      <c r="E378" s="1">
        <v>230.6388989594615</v>
      </c>
      <c r="F378" s="1">
        <v>1275.3258046464803</v>
      </c>
      <c r="G378" s="1">
        <v>1073.0439854259325</v>
      </c>
      <c r="H378" s="1">
        <v>2840.6699938165002</v>
      </c>
      <c r="I378" s="1">
        <v>2568.459028389937</v>
      </c>
    </row>
    <row r="379" spans="1:9" x14ac:dyDescent="0.15">
      <c r="A379" s="1">
        <v>17</v>
      </c>
      <c r="B379" s="1" t="s">
        <v>114</v>
      </c>
      <c r="C379" s="1">
        <v>8</v>
      </c>
      <c r="D379" s="1" t="s">
        <v>21</v>
      </c>
      <c r="E379" s="1">
        <v>3257.0458021905856</v>
      </c>
      <c r="F379" s="1">
        <v>4926.6789145758185</v>
      </c>
      <c r="G379" s="1">
        <v>5591.7075096579247</v>
      </c>
      <c r="H379" s="1">
        <v>4541.4215719028489</v>
      </c>
      <c r="I379" s="1">
        <v>3920.8726052609031</v>
      </c>
    </row>
    <row r="380" spans="1:9" x14ac:dyDescent="0.15">
      <c r="A380" s="1">
        <v>17</v>
      </c>
      <c r="B380" s="1" t="s">
        <v>114</v>
      </c>
      <c r="C380" s="1">
        <v>9</v>
      </c>
      <c r="D380" s="1" t="s">
        <v>22</v>
      </c>
      <c r="E380" s="1">
        <v>1247.7106594831316</v>
      </c>
      <c r="F380" s="1">
        <v>2763.8914729864309</v>
      </c>
      <c r="G380" s="1">
        <v>10969.38347980158</v>
      </c>
      <c r="H380" s="1">
        <v>7799.1767422122248</v>
      </c>
      <c r="I380" s="1">
        <v>8560.3425496971558</v>
      </c>
    </row>
    <row r="381" spans="1:9" x14ac:dyDescent="0.15">
      <c r="A381" s="1">
        <v>17</v>
      </c>
      <c r="B381" s="1" t="s">
        <v>114</v>
      </c>
      <c r="C381" s="1">
        <v>10</v>
      </c>
      <c r="D381" s="1" t="s">
        <v>23</v>
      </c>
      <c r="E381" s="1">
        <v>1041.5045504988789</v>
      </c>
      <c r="F381" s="1">
        <v>2676.3592300513333</v>
      </c>
      <c r="G381" s="1">
        <v>6123.8629982701414</v>
      </c>
      <c r="H381" s="1">
        <v>7394.2713735366242</v>
      </c>
      <c r="I381" s="1">
        <v>8395.6212970159486</v>
      </c>
    </row>
    <row r="382" spans="1:9" x14ac:dyDescent="0.15">
      <c r="A382" s="1">
        <v>17</v>
      </c>
      <c r="B382" s="1" t="s">
        <v>114</v>
      </c>
      <c r="C382" s="1">
        <v>11</v>
      </c>
      <c r="D382" s="1" t="s">
        <v>24</v>
      </c>
      <c r="E382" s="1">
        <v>10008.192756692193</v>
      </c>
      <c r="F382" s="1">
        <v>22891.797111546533</v>
      </c>
      <c r="G382" s="1">
        <v>57048.044569521946</v>
      </c>
      <c r="H382" s="1">
        <v>51057.828179667245</v>
      </c>
      <c r="I382" s="1">
        <v>63479.126081184135</v>
      </c>
    </row>
    <row r="383" spans="1:9" x14ac:dyDescent="0.15">
      <c r="A383" s="1">
        <v>17</v>
      </c>
      <c r="B383" s="1" t="s">
        <v>114</v>
      </c>
      <c r="C383" s="1">
        <v>12</v>
      </c>
      <c r="D383" s="1" t="s">
        <v>25</v>
      </c>
      <c r="E383" s="1">
        <v>1375.9288129013196</v>
      </c>
      <c r="F383" s="1">
        <v>3709.8229239941916</v>
      </c>
      <c r="G383" s="1">
        <v>24763.960036997276</v>
      </c>
      <c r="H383" s="1">
        <v>68205.06860501453</v>
      </c>
      <c r="I383" s="1">
        <v>76672.104895860466</v>
      </c>
    </row>
    <row r="384" spans="1:9" x14ac:dyDescent="0.15">
      <c r="A384" s="1">
        <v>17</v>
      </c>
      <c r="B384" s="1" t="s">
        <v>114</v>
      </c>
      <c r="C384" s="1">
        <v>13</v>
      </c>
      <c r="D384" s="1" t="s">
        <v>26</v>
      </c>
      <c r="E384" s="1">
        <v>1344.8611651656167</v>
      </c>
      <c r="F384" s="1">
        <v>2585.8640697555415</v>
      </c>
      <c r="G384" s="1">
        <v>3078.3663845832139</v>
      </c>
      <c r="H384" s="1">
        <v>4406.1000919642138</v>
      </c>
      <c r="I384" s="1">
        <v>6573.2342472864057</v>
      </c>
    </row>
    <row r="385" spans="1:9" x14ac:dyDescent="0.15">
      <c r="A385" s="1">
        <v>17</v>
      </c>
      <c r="B385" s="1" t="s">
        <v>114</v>
      </c>
      <c r="C385" s="1">
        <v>14</v>
      </c>
      <c r="D385" s="1" t="s">
        <v>27</v>
      </c>
      <c r="E385" s="1">
        <v>30.728790263269516</v>
      </c>
      <c r="F385" s="1">
        <v>37.088053992097777</v>
      </c>
      <c r="G385" s="1">
        <v>412.02928259301683</v>
      </c>
      <c r="H385" s="1">
        <v>580.9885366833131</v>
      </c>
      <c r="I385" s="1">
        <v>1517.6555760502738</v>
      </c>
    </row>
    <row r="386" spans="1:9" x14ac:dyDescent="0.15">
      <c r="A386" s="1">
        <v>17</v>
      </c>
      <c r="B386" s="1" t="s">
        <v>114</v>
      </c>
      <c r="C386" s="1">
        <v>15</v>
      </c>
      <c r="D386" s="1" t="s">
        <v>28</v>
      </c>
      <c r="E386" s="1">
        <v>2281.152443197007</v>
      </c>
      <c r="F386" s="1">
        <v>9574.3253623987657</v>
      </c>
      <c r="G386" s="1">
        <v>28811.899725218776</v>
      </c>
      <c r="H386" s="1">
        <v>38930.80053779501</v>
      </c>
      <c r="I386" s="1">
        <v>34012.160478181147</v>
      </c>
    </row>
    <row r="387" spans="1:9" x14ac:dyDescent="0.15">
      <c r="A387" s="1">
        <v>17</v>
      </c>
      <c r="B387" s="1" t="s">
        <v>113</v>
      </c>
      <c r="C387" s="1">
        <v>16</v>
      </c>
      <c r="D387" s="1" t="s">
        <v>11</v>
      </c>
      <c r="E387" s="1">
        <v>7638.0609571288651</v>
      </c>
      <c r="F387" s="1">
        <v>18592.399548663328</v>
      </c>
      <c r="G387" s="1">
        <v>31284.607552511046</v>
      </c>
      <c r="H387" s="1">
        <v>29231.814477710963</v>
      </c>
      <c r="I387" s="1">
        <v>25442.486548587603</v>
      </c>
    </row>
    <row r="388" spans="1:9" x14ac:dyDescent="0.15">
      <c r="A388" s="1">
        <v>17</v>
      </c>
      <c r="B388" s="1" t="s">
        <v>113</v>
      </c>
      <c r="C388" s="1">
        <v>17</v>
      </c>
      <c r="D388" s="1" t="s">
        <v>12</v>
      </c>
      <c r="E388" s="1">
        <v>5835.2090804479931</v>
      </c>
      <c r="F388" s="1">
        <v>57750.32233725582</v>
      </c>
      <c r="G388" s="1">
        <v>83460.343760370059</v>
      </c>
      <c r="H388" s="1">
        <v>114965.46645271489</v>
      </c>
      <c r="I388" s="1">
        <v>176104.16243370509</v>
      </c>
    </row>
    <row r="389" spans="1:9" x14ac:dyDescent="0.15">
      <c r="A389" s="1">
        <v>17</v>
      </c>
      <c r="B389" s="1" t="s">
        <v>113</v>
      </c>
      <c r="C389" s="1">
        <v>18</v>
      </c>
      <c r="D389" s="1" t="s">
        <v>13</v>
      </c>
      <c r="E389" s="1">
        <v>11088.530147514657</v>
      </c>
      <c r="F389" s="1">
        <v>62766.702841836479</v>
      </c>
      <c r="G389" s="1">
        <v>99433.134628207219</v>
      </c>
      <c r="H389" s="1">
        <v>92768.126322315657</v>
      </c>
      <c r="I389" s="1">
        <v>77015.383101240222</v>
      </c>
    </row>
    <row r="390" spans="1:9" x14ac:dyDescent="0.15">
      <c r="A390" s="1">
        <v>17</v>
      </c>
      <c r="B390" s="1" t="s">
        <v>113</v>
      </c>
      <c r="C390" s="1">
        <v>19</v>
      </c>
      <c r="D390" s="1" t="s">
        <v>14</v>
      </c>
      <c r="E390" s="1">
        <v>3776.0423504855225</v>
      </c>
      <c r="F390" s="1">
        <v>6419.0723368865947</v>
      </c>
      <c r="G390" s="1">
        <v>12204.679870199909</v>
      </c>
      <c r="H390" s="1">
        <v>17938.314885758758</v>
      </c>
      <c r="I390" s="1">
        <v>21461.97688199018</v>
      </c>
    </row>
    <row r="391" spans="1:9" x14ac:dyDescent="0.15">
      <c r="A391" s="1">
        <v>17</v>
      </c>
      <c r="B391" s="1" t="s">
        <v>113</v>
      </c>
      <c r="C391" s="1">
        <v>20</v>
      </c>
      <c r="D391" s="1" t="s">
        <v>15</v>
      </c>
      <c r="E391" s="1">
        <v>1132.7114835407749</v>
      </c>
      <c r="F391" s="1">
        <v>22642.723668779901</v>
      </c>
      <c r="G391" s="1">
        <v>56856.458808486437</v>
      </c>
      <c r="H391" s="1">
        <v>70287.748779250294</v>
      </c>
      <c r="I391" s="1">
        <v>87429.334101919711</v>
      </c>
    </row>
    <row r="392" spans="1:9" x14ac:dyDescent="0.15">
      <c r="A392" s="1">
        <v>17</v>
      </c>
      <c r="B392" s="1" t="s">
        <v>113</v>
      </c>
      <c r="C392" s="1">
        <v>21</v>
      </c>
      <c r="D392" s="1" t="s">
        <v>16</v>
      </c>
      <c r="E392" s="1">
        <v>23517.61152055877</v>
      </c>
      <c r="F392" s="1">
        <v>77944.491415629542</v>
      </c>
      <c r="G392" s="1">
        <v>125464.60791586855</v>
      </c>
      <c r="H392" s="1">
        <v>196602.37100375915</v>
      </c>
      <c r="I392" s="1">
        <v>212519.31238857817</v>
      </c>
    </row>
    <row r="393" spans="1:9" x14ac:dyDescent="0.15">
      <c r="A393" s="1">
        <v>17</v>
      </c>
      <c r="B393" s="1" t="s">
        <v>112</v>
      </c>
      <c r="C393" s="1">
        <v>22</v>
      </c>
      <c r="D393" s="1" t="s">
        <v>8</v>
      </c>
      <c r="E393" s="1">
        <v>16950.003607595398</v>
      </c>
      <c r="F393" s="1">
        <v>119744.08500906377</v>
      </c>
      <c r="G393" s="1">
        <v>313148.48498119402</v>
      </c>
      <c r="H393" s="1">
        <v>386699.83757884434</v>
      </c>
      <c r="I393" s="1">
        <v>305918.06558287796</v>
      </c>
    </row>
    <row r="394" spans="1:9" x14ac:dyDescent="0.15">
      <c r="A394" s="1">
        <v>17</v>
      </c>
      <c r="B394" s="1" t="s">
        <v>112</v>
      </c>
      <c r="C394" s="1">
        <v>23</v>
      </c>
      <c r="D394" s="1" t="s">
        <v>29</v>
      </c>
      <c r="E394" s="1">
        <v>27932.209354807477</v>
      </c>
      <c r="F394" s="1">
        <v>68815.759087471655</v>
      </c>
      <c r="G394" s="1">
        <v>97054.116732356066</v>
      </c>
      <c r="H394" s="1">
        <v>139502.18591791359</v>
      </c>
      <c r="I394" s="1">
        <v>183046.79134903793</v>
      </c>
    </row>
    <row r="395" spans="1:9" x14ac:dyDescent="0.15">
      <c r="A395" s="1">
        <v>18</v>
      </c>
      <c r="B395" s="1" t="s">
        <v>116</v>
      </c>
      <c r="C395" s="1">
        <v>1</v>
      </c>
      <c r="D395" s="1" t="s">
        <v>9</v>
      </c>
      <c r="E395" s="1">
        <v>26884.121051368795</v>
      </c>
      <c r="F395" s="1">
        <v>52824.162527666434</v>
      </c>
      <c r="G395" s="1">
        <v>59005.345930043179</v>
      </c>
      <c r="H395" s="1">
        <v>74984.903214272737</v>
      </c>
      <c r="I395" s="1">
        <v>96404.413245330317</v>
      </c>
    </row>
    <row r="396" spans="1:9" x14ac:dyDescent="0.15">
      <c r="A396" s="1">
        <v>18</v>
      </c>
      <c r="B396" s="1" t="s">
        <v>116</v>
      </c>
      <c r="C396" s="1">
        <v>2</v>
      </c>
      <c r="D396" s="1" t="s">
        <v>10</v>
      </c>
      <c r="E396" s="1">
        <v>201.89910144259662</v>
      </c>
      <c r="F396" s="1">
        <v>1428.4904925098995</v>
      </c>
      <c r="G396" s="1">
        <v>1386.3920426630009</v>
      </c>
      <c r="H396" s="1">
        <v>1112.9178147543571</v>
      </c>
      <c r="I396" s="1">
        <v>956.13123612195864</v>
      </c>
    </row>
    <row r="397" spans="1:9" x14ac:dyDescent="0.15">
      <c r="A397" s="1">
        <v>18</v>
      </c>
      <c r="B397" s="1" t="s">
        <v>117</v>
      </c>
      <c r="C397" s="1">
        <v>3</v>
      </c>
      <c r="D397" s="1" t="s">
        <v>17</v>
      </c>
      <c r="E397" s="1">
        <v>752.83787521401757</v>
      </c>
      <c r="F397" s="1">
        <v>3181.2667192174504</v>
      </c>
      <c r="G397" s="1">
        <v>5490.1042779415466</v>
      </c>
      <c r="H397" s="1">
        <v>6229.349234737866</v>
      </c>
      <c r="I397" s="1">
        <v>4686.6674519533126</v>
      </c>
    </row>
    <row r="398" spans="1:9" x14ac:dyDescent="0.15">
      <c r="A398" s="1">
        <v>18</v>
      </c>
      <c r="B398" s="1" t="s">
        <v>117</v>
      </c>
      <c r="C398" s="1">
        <v>4</v>
      </c>
      <c r="D398" s="1" t="s">
        <v>18</v>
      </c>
      <c r="E398" s="1">
        <v>16599.051981304008</v>
      </c>
      <c r="F398" s="1">
        <v>36804.462481837225</v>
      </c>
      <c r="G398" s="1">
        <v>50154.413210665582</v>
      </c>
      <c r="H398" s="1">
        <v>53657.410272278066</v>
      </c>
      <c r="I398" s="1">
        <v>45309.495551096094</v>
      </c>
    </row>
    <row r="399" spans="1:9" x14ac:dyDescent="0.15">
      <c r="A399" s="1">
        <v>18</v>
      </c>
      <c r="B399" s="1" t="s">
        <v>117</v>
      </c>
      <c r="C399" s="1">
        <v>5</v>
      </c>
      <c r="D399" s="1" t="s">
        <v>19</v>
      </c>
      <c r="E399" s="1">
        <v>1134.8934112471093</v>
      </c>
      <c r="F399" s="1">
        <v>2776.2495891746039</v>
      </c>
      <c r="G399" s="1">
        <v>4184.4561849826878</v>
      </c>
      <c r="H399" s="1">
        <v>6528.8247727418366</v>
      </c>
      <c r="I399" s="1">
        <v>5513.2952442377291</v>
      </c>
    </row>
    <row r="400" spans="1:9" x14ac:dyDescent="0.15">
      <c r="A400" s="1">
        <v>18</v>
      </c>
      <c r="B400" s="1" t="s">
        <v>117</v>
      </c>
      <c r="C400" s="1">
        <v>6</v>
      </c>
      <c r="D400" s="1" t="s">
        <v>3</v>
      </c>
      <c r="E400" s="1">
        <v>6251.8594602808962</v>
      </c>
      <c r="F400" s="1">
        <v>13380.548070529097</v>
      </c>
      <c r="G400" s="1">
        <v>20708.458903246254</v>
      </c>
      <c r="H400" s="1">
        <v>28000.814321932314</v>
      </c>
      <c r="I400" s="1">
        <v>29401.731119406595</v>
      </c>
    </row>
    <row r="401" spans="1:9" x14ac:dyDescent="0.15">
      <c r="A401" s="1">
        <v>18</v>
      </c>
      <c r="B401" s="1" t="s">
        <v>117</v>
      </c>
      <c r="C401" s="1">
        <v>7</v>
      </c>
      <c r="D401" s="1" t="s">
        <v>20</v>
      </c>
      <c r="E401" s="1">
        <v>90.678207768700574</v>
      </c>
      <c r="F401" s="1">
        <v>64.792168525390494</v>
      </c>
      <c r="G401" s="1">
        <v>56.873349116553506</v>
      </c>
      <c r="H401" s="1">
        <v>90.293079589558289</v>
      </c>
      <c r="I401" s="1">
        <v>55.510781429785119</v>
      </c>
    </row>
    <row r="402" spans="1:9" x14ac:dyDescent="0.15">
      <c r="A402" s="1">
        <v>18</v>
      </c>
      <c r="B402" s="1" t="s">
        <v>117</v>
      </c>
      <c r="C402" s="1">
        <v>8</v>
      </c>
      <c r="D402" s="1" t="s">
        <v>21</v>
      </c>
      <c r="E402" s="1">
        <v>2686.2007297126829</v>
      </c>
      <c r="F402" s="1">
        <v>5068.1168295067901</v>
      </c>
      <c r="G402" s="1">
        <v>6427.4315876881747</v>
      </c>
      <c r="H402" s="1">
        <v>7914.1089251189314</v>
      </c>
      <c r="I402" s="1">
        <v>10118.649688004774</v>
      </c>
    </row>
    <row r="403" spans="1:9" x14ac:dyDescent="0.15">
      <c r="A403" s="1">
        <v>18</v>
      </c>
      <c r="B403" s="1" t="s">
        <v>117</v>
      </c>
      <c r="C403" s="1">
        <v>9</v>
      </c>
      <c r="D403" s="1" t="s">
        <v>22</v>
      </c>
      <c r="E403" s="1">
        <v>470.24562430266582</v>
      </c>
      <c r="F403" s="1">
        <v>1443.1462578087196</v>
      </c>
      <c r="G403" s="1">
        <v>15407.025455845574</v>
      </c>
      <c r="H403" s="1">
        <v>10322.632795541605</v>
      </c>
      <c r="I403" s="1">
        <v>14384.166563122291</v>
      </c>
    </row>
    <row r="404" spans="1:9" x14ac:dyDescent="0.15">
      <c r="A404" s="1">
        <v>18</v>
      </c>
      <c r="B404" s="1" t="s">
        <v>117</v>
      </c>
      <c r="C404" s="1">
        <v>10</v>
      </c>
      <c r="D404" s="1" t="s">
        <v>23</v>
      </c>
      <c r="E404" s="1">
        <v>533.16637665821656</v>
      </c>
      <c r="F404" s="1">
        <v>1434.2776886619461</v>
      </c>
      <c r="G404" s="1">
        <v>4444.4702474943351</v>
      </c>
      <c r="H404" s="1">
        <v>4915.8091680928164</v>
      </c>
      <c r="I404" s="1">
        <v>4589.4944466137667</v>
      </c>
    </row>
    <row r="405" spans="1:9" x14ac:dyDescent="0.15">
      <c r="A405" s="1">
        <v>18</v>
      </c>
      <c r="B405" s="1" t="s">
        <v>117</v>
      </c>
      <c r="C405" s="1">
        <v>11</v>
      </c>
      <c r="D405" s="1" t="s">
        <v>24</v>
      </c>
      <c r="E405" s="1">
        <v>1443.2861916929041</v>
      </c>
      <c r="F405" s="1">
        <v>3124.0492979441387</v>
      </c>
      <c r="G405" s="1">
        <v>7986.2746282675571</v>
      </c>
      <c r="H405" s="1">
        <v>7042.9373055114547</v>
      </c>
      <c r="I405" s="1">
        <v>8606.057298244521</v>
      </c>
    </row>
    <row r="406" spans="1:9" x14ac:dyDescent="0.15">
      <c r="A406" s="1">
        <v>18</v>
      </c>
      <c r="B406" s="1" t="s">
        <v>117</v>
      </c>
      <c r="C406" s="1">
        <v>12</v>
      </c>
      <c r="D406" s="1" t="s">
        <v>25</v>
      </c>
      <c r="E406" s="1">
        <v>3274.8987431956466</v>
      </c>
      <c r="F406" s="1">
        <v>9708.0709795143957</v>
      </c>
      <c r="G406" s="1">
        <v>39130.746713894761</v>
      </c>
      <c r="H406" s="1">
        <v>49410.760726263296</v>
      </c>
      <c r="I406" s="1">
        <v>57345.684766814142</v>
      </c>
    </row>
    <row r="407" spans="1:9" x14ac:dyDescent="0.15">
      <c r="A407" s="1">
        <v>18</v>
      </c>
      <c r="B407" s="1" t="s">
        <v>117</v>
      </c>
      <c r="C407" s="1">
        <v>13</v>
      </c>
      <c r="D407" s="1" t="s">
        <v>26</v>
      </c>
      <c r="E407" s="1">
        <v>89.111501438545346</v>
      </c>
      <c r="F407" s="1">
        <v>306.63622301355599</v>
      </c>
      <c r="G407" s="1">
        <v>3748.5348875854133</v>
      </c>
      <c r="H407" s="1">
        <v>8140.9701541812165</v>
      </c>
      <c r="I407" s="1">
        <v>11748.177969683087</v>
      </c>
    </row>
    <row r="408" spans="1:9" x14ac:dyDescent="0.15">
      <c r="A408" s="1">
        <v>18</v>
      </c>
      <c r="B408" s="1" t="s">
        <v>117</v>
      </c>
      <c r="C408" s="1">
        <v>14</v>
      </c>
      <c r="D408" s="1" t="s">
        <v>27</v>
      </c>
      <c r="E408" s="1">
        <v>907.48951826312066</v>
      </c>
      <c r="F408" s="1">
        <v>3642.3602947218696</v>
      </c>
      <c r="G408" s="1">
        <v>8210.3514435392517</v>
      </c>
      <c r="H408" s="1">
        <v>7750.2573581060087</v>
      </c>
      <c r="I408" s="1">
        <v>7894.7070028754188</v>
      </c>
    </row>
    <row r="409" spans="1:9" x14ac:dyDescent="0.15">
      <c r="A409" s="1">
        <v>18</v>
      </c>
      <c r="B409" s="1" t="s">
        <v>117</v>
      </c>
      <c r="C409" s="1">
        <v>15</v>
      </c>
      <c r="D409" s="1" t="s">
        <v>28</v>
      </c>
      <c r="E409" s="1">
        <v>2193.7417725295095</v>
      </c>
      <c r="F409" s="1">
        <v>9188.1928325553981</v>
      </c>
      <c r="G409" s="1">
        <v>33851.760308777099</v>
      </c>
      <c r="H409" s="1">
        <v>26122.046374701877</v>
      </c>
      <c r="I409" s="1">
        <v>27978.140781598198</v>
      </c>
    </row>
    <row r="410" spans="1:9" x14ac:dyDescent="0.15">
      <c r="A410" s="1">
        <v>18</v>
      </c>
      <c r="B410" s="1" t="s">
        <v>116</v>
      </c>
      <c r="C410" s="1">
        <v>16</v>
      </c>
      <c r="D410" s="1" t="s">
        <v>11</v>
      </c>
      <c r="E410" s="1">
        <v>5701.0252823169712</v>
      </c>
      <c r="F410" s="1">
        <v>11591.585210158984</v>
      </c>
      <c r="G410" s="1">
        <v>19458.920642646735</v>
      </c>
      <c r="H410" s="1">
        <v>19400.194292850996</v>
      </c>
      <c r="I410" s="1">
        <v>18386.007519187857</v>
      </c>
    </row>
    <row r="411" spans="1:9" x14ac:dyDescent="0.15">
      <c r="A411" s="1">
        <v>18</v>
      </c>
      <c r="B411" s="1" t="s">
        <v>116</v>
      </c>
      <c r="C411" s="1">
        <v>17</v>
      </c>
      <c r="D411" s="1" t="s">
        <v>12</v>
      </c>
      <c r="E411" s="1">
        <v>54535.276653640271</v>
      </c>
      <c r="F411" s="1">
        <v>168051.52589354938</v>
      </c>
      <c r="G411" s="1">
        <v>230767.89792485369</v>
      </c>
      <c r="H411" s="1">
        <v>165370.2580530197</v>
      </c>
      <c r="I411" s="1">
        <v>191692.98767951509</v>
      </c>
    </row>
    <row r="412" spans="1:9" x14ac:dyDescent="0.15">
      <c r="A412" s="1">
        <v>18</v>
      </c>
      <c r="B412" s="1" t="s">
        <v>118</v>
      </c>
      <c r="C412" s="1">
        <v>18</v>
      </c>
      <c r="D412" s="1" t="s">
        <v>13</v>
      </c>
      <c r="E412" s="1">
        <v>6939.5062356897015</v>
      </c>
      <c r="F412" s="1">
        <v>55637.391193032061</v>
      </c>
      <c r="G412" s="1">
        <v>70692.112430198453</v>
      </c>
      <c r="H412" s="1">
        <v>58492.017069716247</v>
      </c>
      <c r="I412" s="1">
        <v>46591.62025172796</v>
      </c>
    </row>
    <row r="413" spans="1:9" x14ac:dyDescent="0.15">
      <c r="A413" s="1">
        <v>18</v>
      </c>
      <c r="B413" s="1" t="s">
        <v>116</v>
      </c>
      <c r="C413" s="1">
        <v>19</v>
      </c>
      <c r="D413" s="1" t="s">
        <v>14</v>
      </c>
      <c r="E413" s="1">
        <v>2882.8197276909382</v>
      </c>
      <c r="F413" s="1">
        <v>6799.5761056483352</v>
      </c>
      <c r="G413" s="1">
        <v>9867.7298648709238</v>
      </c>
      <c r="H413" s="1">
        <v>15510.766731392994</v>
      </c>
      <c r="I413" s="1">
        <v>12523.670705255437</v>
      </c>
    </row>
    <row r="414" spans="1:9" x14ac:dyDescent="0.15">
      <c r="A414" s="1">
        <v>18</v>
      </c>
      <c r="B414" s="1" t="s">
        <v>116</v>
      </c>
      <c r="C414" s="1">
        <v>20</v>
      </c>
      <c r="D414" s="1" t="s">
        <v>15</v>
      </c>
      <c r="E414" s="1">
        <v>810.46842313144884</v>
      </c>
      <c r="F414" s="1">
        <v>14391.710033481688</v>
      </c>
      <c r="G414" s="1">
        <v>30996.425111817385</v>
      </c>
      <c r="H414" s="1">
        <v>39812.927790907561</v>
      </c>
      <c r="I414" s="1">
        <v>47042.49689014785</v>
      </c>
    </row>
    <row r="415" spans="1:9" x14ac:dyDescent="0.15">
      <c r="A415" s="1">
        <v>18</v>
      </c>
      <c r="B415" s="1" t="s">
        <v>116</v>
      </c>
      <c r="C415" s="1">
        <v>21</v>
      </c>
      <c r="D415" s="1" t="s">
        <v>16</v>
      </c>
      <c r="E415" s="1">
        <v>16643.695709213793</v>
      </c>
      <c r="F415" s="1">
        <v>123383.27209483994</v>
      </c>
      <c r="G415" s="1">
        <v>200345.03300235482</v>
      </c>
      <c r="H415" s="1">
        <v>175766.1696777395</v>
      </c>
      <c r="I415" s="1">
        <v>187984.03286075839</v>
      </c>
    </row>
    <row r="416" spans="1:9" x14ac:dyDescent="0.15">
      <c r="A416" s="1">
        <v>18</v>
      </c>
      <c r="B416" s="1" t="s">
        <v>115</v>
      </c>
      <c r="C416" s="1">
        <v>22</v>
      </c>
      <c r="D416" s="1" t="s">
        <v>8</v>
      </c>
      <c r="E416" s="1">
        <v>10440.426744376402</v>
      </c>
      <c r="F416" s="1">
        <v>62559.302515296731</v>
      </c>
      <c r="G416" s="1">
        <v>172330.80125074982</v>
      </c>
      <c r="H416" s="1">
        <v>233973.81970981928</v>
      </c>
      <c r="I416" s="1">
        <v>213438.02107421021</v>
      </c>
    </row>
    <row r="417" spans="1:9" x14ac:dyDescent="0.15">
      <c r="A417" s="1">
        <v>18</v>
      </c>
      <c r="B417" s="1" t="s">
        <v>115</v>
      </c>
      <c r="C417" s="1">
        <v>23</v>
      </c>
      <c r="D417" s="1" t="s">
        <v>29</v>
      </c>
      <c r="E417" s="1">
        <v>18982.095391998071</v>
      </c>
      <c r="F417" s="1">
        <v>49736.164486162386</v>
      </c>
      <c r="G417" s="1">
        <v>79689.955741296551</v>
      </c>
      <c r="H417" s="1">
        <v>99670.287436026367</v>
      </c>
      <c r="I417" s="1">
        <v>120281.31321258383</v>
      </c>
    </row>
    <row r="418" spans="1:9" x14ac:dyDescent="0.15">
      <c r="A418" s="1">
        <v>19</v>
      </c>
      <c r="B418" s="1" t="s">
        <v>120</v>
      </c>
      <c r="C418" s="1">
        <v>1</v>
      </c>
      <c r="D418" s="1" t="s">
        <v>9</v>
      </c>
      <c r="E418" s="1">
        <v>28718.131658876322</v>
      </c>
      <c r="F418" s="1">
        <v>37479.307433313996</v>
      </c>
      <c r="G418" s="1">
        <v>27850.647859114109</v>
      </c>
      <c r="H418" s="1">
        <v>33054.056117116786</v>
      </c>
      <c r="I418" s="1">
        <v>41175.761988835031</v>
      </c>
    </row>
    <row r="419" spans="1:9" x14ac:dyDescent="0.15">
      <c r="A419" s="1">
        <v>19</v>
      </c>
      <c r="B419" s="1" t="s">
        <v>120</v>
      </c>
      <c r="C419" s="1">
        <v>2</v>
      </c>
      <c r="D419" s="1" t="s">
        <v>10</v>
      </c>
      <c r="E419" s="1">
        <v>866.59780464163634</v>
      </c>
      <c r="F419" s="1">
        <v>1407.895524299681</v>
      </c>
      <c r="G419" s="1">
        <v>1623.3900263551502</v>
      </c>
      <c r="H419" s="1">
        <v>1707.7729460732207</v>
      </c>
      <c r="I419" s="1">
        <v>1480.5499870907106</v>
      </c>
    </row>
    <row r="420" spans="1:9" x14ac:dyDescent="0.15">
      <c r="A420" s="1">
        <v>19</v>
      </c>
      <c r="B420" s="1" t="s">
        <v>121</v>
      </c>
      <c r="C420" s="1">
        <v>3</v>
      </c>
      <c r="D420" s="1" t="s">
        <v>17</v>
      </c>
      <c r="E420" s="1">
        <v>2323.6798381453264</v>
      </c>
      <c r="F420" s="1">
        <v>6016.0530698647372</v>
      </c>
      <c r="G420" s="1">
        <v>18099.321866940911</v>
      </c>
      <c r="H420" s="1">
        <v>30655.004080289149</v>
      </c>
      <c r="I420" s="1">
        <v>32392.629817903598</v>
      </c>
    </row>
    <row r="421" spans="1:9" x14ac:dyDescent="0.15">
      <c r="A421" s="1">
        <v>19</v>
      </c>
      <c r="B421" s="1" t="s">
        <v>121</v>
      </c>
      <c r="C421" s="1">
        <v>4</v>
      </c>
      <c r="D421" s="1" t="s">
        <v>18</v>
      </c>
      <c r="E421" s="1">
        <v>2289.0578503428387</v>
      </c>
      <c r="F421" s="1">
        <v>4989.1724226257556</v>
      </c>
      <c r="G421" s="1">
        <v>8216.3674047398636</v>
      </c>
      <c r="H421" s="1">
        <v>9759.0877949237274</v>
      </c>
      <c r="I421" s="1">
        <v>9935.9622229665165</v>
      </c>
    </row>
    <row r="422" spans="1:9" x14ac:dyDescent="0.15">
      <c r="A422" s="1">
        <v>19</v>
      </c>
      <c r="B422" s="1" t="s">
        <v>121</v>
      </c>
      <c r="C422" s="1">
        <v>5</v>
      </c>
      <c r="D422" s="1" t="s">
        <v>19</v>
      </c>
      <c r="E422" s="1">
        <v>285.00248951793134</v>
      </c>
      <c r="F422" s="1">
        <v>739.24844677769966</v>
      </c>
      <c r="G422" s="1">
        <v>1615.9266444268994</v>
      </c>
      <c r="H422" s="1">
        <v>2074.610828343807</v>
      </c>
      <c r="I422" s="1">
        <v>1912.3215766712872</v>
      </c>
    </row>
    <row r="423" spans="1:9" x14ac:dyDescent="0.15">
      <c r="A423" s="1">
        <v>19</v>
      </c>
      <c r="B423" s="1" t="s">
        <v>121</v>
      </c>
      <c r="C423" s="1">
        <v>6</v>
      </c>
      <c r="D423" s="1" t="s">
        <v>3</v>
      </c>
      <c r="E423" s="1">
        <v>73.929610058554033</v>
      </c>
      <c r="F423" s="1">
        <v>341.17057621587759</v>
      </c>
      <c r="G423" s="1">
        <v>2610.3605310900521</v>
      </c>
      <c r="H423" s="1">
        <v>1821.2014657889306</v>
      </c>
      <c r="I423" s="1">
        <v>9373.2085899996055</v>
      </c>
    </row>
    <row r="424" spans="1:9" x14ac:dyDescent="0.15">
      <c r="A424" s="1">
        <v>19</v>
      </c>
      <c r="B424" s="1" t="s">
        <v>121</v>
      </c>
      <c r="C424" s="1">
        <v>7</v>
      </c>
      <c r="D424" s="1" t="s">
        <v>20</v>
      </c>
      <c r="E424" s="1">
        <v>161.05185734049547</v>
      </c>
      <c r="F424" s="1">
        <v>115.07615047652439</v>
      </c>
      <c r="G424" s="1">
        <v>60.840594387479733</v>
      </c>
      <c r="H424" s="1">
        <v>25.348058933914434</v>
      </c>
      <c r="I424" s="1">
        <v>15.583592513911279</v>
      </c>
    </row>
    <row r="425" spans="1:9" x14ac:dyDescent="0.15">
      <c r="A425" s="1">
        <v>19</v>
      </c>
      <c r="B425" s="1" t="s">
        <v>121</v>
      </c>
      <c r="C425" s="1">
        <v>8</v>
      </c>
      <c r="D425" s="1" t="s">
        <v>21</v>
      </c>
      <c r="E425" s="1">
        <v>1284.344694414209</v>
      </c>
      <c r="F425" s="1">
        <v>2471.3887915583618</v>
      </c>
      <c r="G425" s="1">
        <v>4561.0502297256944</v>
      </c>
      <c r="H425" s="1">
        <v>3040.0517918772493</v>
      </c>
      <c r="I425" s="1">
        <v>4322.6023205146448</v>
      </c>
    </row>
    <row r="426" spans="1:9" x14ac:dyDescent="0.15">
      <c r="A426" s="1">
        <v>19</v>
      </c>
      <c r="B426" s="1" t="s">
        <v>121</v>
      </c>
      <c r="C426" s="1">
        <v>9</v>
      </c>
      <c r="D426" s="1" t="s">
        <v>22</v>
      </c>
      <c r="E426" s="1">
        <v>342.60837428158334</v>
      </c>
      <c r="F426" s="1">
        <v>1266.1813209157444</v>
      </c>
      <c r="G426" s="1">
        <v>5275.6947266989646</v>
      </c>
      <c r="H426" s="1">
        <v>4400.4525477534107</v>
      </c>
      <c r="I426" s="1">
        <v>7145.7305238143199</v>
      </c>
    </row>
    <row r="427" spans="1:9" x14ac:dyDescent="0.15">
      <c r="A427" s="1">
        <v>19</v>
      </c>
      <c r="B427" s="1" t="s">
        <v>121</v>
      </c>
      <c r="C427" s="1">
        <v>10</v>
      </c>
      <c r="D427" s="1" t="s">
        <v>23</v>
      </c>
      <c r="E427" s="1">
        <v>530.28833658439908</v>
      </c>
      <c r="F427" s="1">
        <v>2151.4487182500425</v>
      </c>
      <c r="G427" s="1">
        <v>4979.598013733671</v>
      </c>
      <c r="H427" s="1">
        <v>4183.1132634792157</v>
      </c>
      <c r="I427" s="1">
        <v>3967.058102932232</v>
      </c>
    </row>
    <row r="428" spans="1:9" x14ac:dyDescent="0.15">
      <c r="A428" s="1">
        <v>19</v>
      </c>
      <c r="B428" s="1" t="s">
        <v>121</v>
      </c>
      <c r="C428" s="1">
        <v>11</v>
      </c>
      <c r="D428" s="1" t="s">
        <v>24</v>
      </c>
      <c r="E428" s="1">
        <v>1225.4051153547794</v>
      </c>
      <c r="F428" s="1">
        <v>5433.2789485869198</v>
      </c>
      <c r="G428" s="1">
        <v>34064.130749725686</v>
      </c>
      <c r="H428" s="1">
        <v>40818.333850769173</v>
      </c>
      <c r="I428" s="1">
        <v>41997.986659719631</v>
      </c>
    </row>
    <row r="429" spans="1:9" x14ac:dyDescent="0.15">
      <c r="A429" s="1">
        <v>19</v>
      </c>
      <c r="B429" s="1" t="s">
        <v>121</v>
      </c>
      <c r="C429" s="1">
        <v>12</v>
      </c>
      <c r="D429" s="1" t="s">
        <v>25</v>
      </c>
      <c r="E429" s="1">
        <v>1319.4314060443862</v>
      </c>
      <c r="F429" s="1">
        <v>11145.102689282285</v>
      </c>
      <c r="G429" s="1">
        <v>84783.778111278181</v>
      </c>
      <c r="H429" s="1">
        <v>91265.498453981345</v>
      </c>
      <c r="I429" s="1">
        <v>86376.110594999453</v>
      </c>
    </row>
    <row r="430" spans="1:9" x14ac:dyDescent="0.15">
      <c r="A430" s="1">
        <v>19</v>
      </c>
      <c r="B430" s="1" t="s">
        <v>121</v>
      </c>
      <c r="C430" s="1">
        <v>13</v>
      </c>
      <c r="D430" s="1" t="s">
        <v>26</v>
      </c>
      <c r="E430" s="1">
        <v>502.57810787771115</v>
      </c>
      <c r="F430" s="1">
        <v>4359.1097729630137</v>
      </c>
      <c r="G430" s="1">
        <v>8228.7018405541476</v>
      </c>
      <c r="H430" s="1">
        <v>9463.6419899279845</v>
      </c>
      <c r="I430" s="1">
        <v>9528.7212505789339</v>
      </c>
    </row>
    <row r="431" spans="1:9" x14ac:dyDescent="0.15">
      <c r="A431" s="1">
        <v>19</v>
      </c>
      <c r="B431" s="1" t="s">
        <v>121</v>
      </c>
      <c r="C431" s="1">
        <v>14</v>
      </c>
      <c r="D431" s="1" t="s">
        <v>27</v>
      </c>
      <c r="E431" s="1">
        <v>331.61337270437048</v>
      </c>
      <c r="F431" s="1">
        <v>3815.6622946352832</v>
      </c>
      <c r="G431" s="1">
        <v>12951.491772459827</v>
      </c>
      <c r="H431" s="1">
        <v>15751.791224470411</v>
      </c>
      <c r="I431" s="1">
        <v>17001.485017741641</v>
      </c>
    </row>
    <row r="432" spans="1:9" x14ac:dyDescent="0.15">
      <c r="A432" s="1">
        <v>19</v>
      </c>
      <c r="B432" s="1" t="s">
        <v>121</v>
      </c>
      <c r="C432" s="1">
        <v>15</v>
      </c>
      <c r="D432" s="1" t="s">
        <v>28</v>
      </c>
      <c r="E432" s="1">
        <v>3346.3576228226107</v>
      </c>
      <c r="F432" s="1">
        <v>8806.5064612857332</v>
      </c>
      <c r="G432" s="1">
        <v>25463.787862233334</v>
      </c>
      <c r="H432" s="1">
        <v>27615.991976960089</v>
      </c>
      <c r="I432" s="1">
        <v>23240.929237322085</v>
      </c>
    </row>
    <row r="433" spans="1:9" x14ac:dyDescent="0.15">
      <c r="A433" s="1">
        <v>19</v>
      </c>
      <c r="B433" s="1" t="s">
        <v>120</v>
      </c>
      <c r="C433" s="1">
        <v>16</v>
      </c>
      <c r="D433" s="1" t="s">
        <v>11</v>
      </c>
      <c r="E433" s="1">
        <v>11602.678320682826</v>
      </c>
      <c r="F433" s="1">
        <v>16256.995370910159</v>
      </c>
      <c r="G433" s="1">
        <v>26090.456913949609</v>
      </c>
      <c r="H433" s="1">
        <v>25244.239335100072</v>
      </c>
      <c r="I433" s="1">
        <v>21536.269837115047</v>
      </c>
    </row>
    <row r="434" spans="1:9" x14ac:dyDescent="0.15">
      <c r="A434" s="1">
        <v>19</v>
      </c>
      <c r="B434" s="1" t="s">
        <v>120</v>
      </c>
      <c r="C434" s="1">
        <v>17</v>
      </c>
      <c r="D434" s="1" t="s">
        <v>12</v>
      </c>
      <c r="E434" s="1">
        <v>6608.5140873642567</v>
      </c>
      <c r="F434" s="1">
        <v>23155.314441636354</v>
      </c>
      <c r="G434" s="1">
        <v>39227.66290618349</v>
      </c>
      <c r="H434" s="1">
        <v>57115.737177605202</v>
      </c>
      <c r="I434" s="1">
        <v>88452.407272125842</v>
      </c>
    </row>
    <row r="435" spans="1:9" x14ac:dyDescent="0.15">
      <c r="A435" s="1">
        <v>19</v>
      </c>
      <c r="B435" s="1" t="s">
        <v>120</v>
      </c>
      <c r="C435" s="1">
        <v>18</v>
      </c>
      <c r="D435" s="1" t="s">
        <v>13</v>
      </c>
      <c r="E435" s="1">
        <v>7765.3307527740717</v>
      </c>
      <c r="F435" s="1">
        <v>36522.222387805021</v>
      </c>
      <c r="G435" s="1">
        <v>58796.294064391586</v>
      </c>
      <c r="H435" s="1">
        <v>54153.104490590529</v>
      </c>
      <c r="I435" s="1">
        <v>52501.724129255083</v>
      </c>
    </row>
    <row r="436" spans="1:9" x14ac:dyDescent="0.15">
      <c r="A436" s="1">
        <v>19</v>
      </c>
      <c r="B436" s="1" t="s">
        <v>120</v>
      </c>
      <c r="C436" s="1">
        <v>19</v>
      </c>
      <c r="D436" s="1" t="s">
        <v>14</v>
      </c>
      <c r="E436" s="1">
        <v>4736.3442417080259</v>
      </c>
      <c r="F436" s="1">
        <v>7660.7341431173918</v>
      </c>
      <c r="G436" s="1">
        <v>15158.341281165787</v>
      </c>
      <c r="H436" s="1">
        <v>17197.558575571955</v>
      </c>
      <c r="I436" s="1">
        <v>18186.768021969845</v>
      </c>
    </row>
    <row r="437" spans="1:9" x14ac:dyDescent="0.15">
      <c r="A437" s="1">
        <v>19</v>
      </c>
      <c r="B437" s="1" t="s">
        <v>120</v>
      </c>
      <c r="C437" s="1">
        <v>20</v>
      </c>
      <c r="D437" s="1" t="s">
        <v>15</v>
      </c>
      <c r="E437" s="1">
        <v>935.06589524370747</v>
      </c>
      <c r="F437" s="1">
        <v>19444.422391422861</v>
      </c>
      <c r="G437" s="1">
        <v>46031.327927295613</v>
      </c>
      <c r="H437" s="1">
        <v>58002.124725148933</v>
      </c>
      <c r="I437" s="1">
        <v>64224.045662204662</v>
      </c>
    </row>
    <row r="438" spans="1:9" x14ac:dyDescent="0.15">
      <c r="A438" s="1">
        <v>19</v>
      </c>
      <c r="B438" s="1" t="s">
        <v>120</v>
      </c>
      <c r="C438" s="1">
        <v>21</v>
      </c>
      <c r="D438" s="1" t="s">
        <v>16</v>
      </c>
      <c r="E438" s="1">
        <v>7469.1663115264028</v>
      </c>
      <c r="F438" s="1">
        <v>26088.787317491533</v>
      </c>
      <c r="G438" s="1">
        <v>48367.666437888824</v>
      </c>
      <c r="H438" s="1">
        <v>51420.060243524087</v>
      </c>
      <c r="I438" s="1">
        <v>87255.588601808791</v>
      </c>
    </row>
    <row r="439" spans="1:9" x14ac:dyDescent="0.15">
      <c r="A439" s="1">
        <v>19</v>
      </c>
      <c r="B439" s="1" t="s">
        <v>119</v>
      </c>
      <c r="C439" s="1">
        <v>22</v>
      </c>
      <c r="D439" s="1" t="s">
        <v>8</v>
      </c>
      <c r="E439" s="1">
        <v>13859.108209397778</v>
      </c>
      <c r="F439" s="1">
        <v>80916.114327253425</v>
      </c>
      <c r="G439" s="1">
        <v>260177.76354791262</v>
      </c>
      <c r="H439" s="1">
        <v>355628.87999434682</v>
      </c>
      <c r="I439" s="1">
        <v>242488.87641582909</v>
      </c>
    </row>
    <row r="440" spans="1:9" x14ac:dyDescent="0.15">
      <c r="A440" s="1">
        <v>19</v>
      </c>
      <c r="B440" s="1" t="s">
        <v>119</v>
      </c>
      <c r="C440" s="1">
        <v>23</v>
      </c>
      <c r="D440" s="1" t="s">
        <v>29</v>
      </c>
      <c r="E440" s="1">
        <v>15414.770320425367</v>
      </c>
      <c r="F440" s="1">
        <v>44073.146388487898</v>
      </c>
      <c r="G440" s="1">
        <v>69650.67270904941</v>
      </c>
      <c r="H440" s="1">
        <v>99724.502155518276</v>
      </c>
      <c r="I440" s="1">
        <v>116787.86044322781</v>
      </c>
    </row>
    <row r="441" spans="1:9" x14ac:dyDescent="0.15">
      <c r="A441" s="1">
        <v>20</v>
      </c>
      <c r="B441" s="1" t="s">
        <v>123</v>
      </c>
      <c r="C441" s="1">
        <v>1</v>
      </c>
      <c r="D441" s="1" t="s">
        <v>9</v>
      </c>
      <c r="E441" s="1">
        <v>75727.461761190163</v>
      </c>
      <c r="F441" s="1">
        <v>165440.53039608523</v>
      </c>
      <c r="G441" s="1">
        <v>190330.65317914725</v>
      </c>
      <c r="H441" s="1">
        <v>239366.04730836718</v>
      </c>
      <c r="I441" s="1">
        <v>283566.36478328978</v>
      </c>
    </row>
    <row r="442" spans="1:9" x14ac:dyDescent="0.15">
      <c r="A442" s="1">
        <v>20</v>
      </c>
      <c r="B442" s="1" t="s">
        <v>124</v>
      </c>
      <c r="C442" s="1">
        <v>2</v>
      </c>
      <c r="D442" s="1" t="s">
        <v>10</v>
      </c>
      <c r="E442" s="1">
        <v>1326.7922876858297</v>
      </c>
      <c r="F442" s="1">
        <v>2655.6132321350833</v>
      </c>
      <c r="G442" s="1">
        <v>4181.9338460143117</v>
      </c>
      <c r="H442" s="1">
        <v>5011.9852859789135</v>
      </c>
      <c r="I442" s="1">
        <v>4919.7746548280948</v>
      </c>
    </row>
    <row r="443" spans="1:9" x14ac:dyDescent="0.15">
      <c r="A443" s="1">
        <v>20</v>
      </c>
      <c r="B443" s="1" t="s">
        <v>125</v>
      </c>
      <c r="C443" s="1">
        <v>3</v>
      </c>
      <c r="D443" s="1" t="s">
        <v>17</v>
      </c>
      <c r="E443" s="1">
        <v>7576.4882595620902</v>
      </c>
      <c r="F443" s="1">
        <v>21112.624618312282</v>
      </c>
      <c r="G443" s="1">
        <v>34127.235251171616</v>
      </c>
      <c r="H443" s="1">
        <v>54114.528067972467</v>
      </c>
      <c r="I443" s="1">
        <v>51968.188558685804</v>
      </c>
    </row>
    <row r="444" spans="1:9" x14ac:dyDescent="0.15">
      <c r="A444" s="1">
        <v>20</v>
      </c>
      <c r="B444" s="1" t="s">
        <v>126</v>
      </c>
      <c r="C444" s="1">
        <v>4</v>
      </c>
      <c r="D444" s="1" t="s">
        <v>18</v>
      </c>
      <c r="E444" s="1">
        <v>5100.8491311174957</v>
      </c>
      <c r="F444" s="1">
        <v>9715.6578991768056</v>
      </c>
      <c r="G444" s="1">
        <v>10905.249906725774</v>
      </c>
      <c r="H444" s="1">
        <v>8221.8900653701276</v>
      </c>
      <c r="I444" s="1">
        <v>4447.6690345754541</v>
      </c>
    </row>
    <row r="445" spans="1:9" x14ac:dyDescent="0.15">
      <c r="A445" s="1">
        <v>20</v>
      </c>
      <c r="B445" s="1" t="s">
        <v>125</v>
      </c>
      <c r="C445" s="1">
        <v>5</v>
      </c>
      <c r="D445" s="1" t="s">
        <v>19</v>
      </c>
      <c r="E445" s="1">
        <v>1163.4409552868415</v>
      </c>
      <c r="F445" s="1">
        <v>2631.3296014854209</v>
      </c>
      <c r="G445" s="1">
        <v>4258.8663274337096</v>
      </c>
      <c r="H445" s="1">
        <v>4346.6155640523484</v>
      </c>
      <c r="I445" s="1">
        <v>5263.7414142479356</v>
      </c>
    </row>
    <row r="446" spans="1:9" x14ac:dyDescent="0.15">
      <c r="A446" s="1">
        <v>20</v>
      </c>
      <c r="B446" s="1" t="s">
        <v>125</v>
      </c>
      <c r="C446" s="1">
        <v>6</v>
      </c>
      <c r="D446" s="1" t="s">
        <v>3</v>
      </c>
      <c r="E446" s="1">
        <v>655.56490388589384</v>
      </c>
      <c r="F446" s="1">
        <v>2608.2783337684032</v>
      </c>
      <c r="G446" s="1">
        <v>4315.3148256492223</v>
      </c>
      <c r="H446" s="1">
        <v>6632.1200538569274</v>
      </c>
      <c r="I446" s="1">
        <v>7680.9401627596153</v>
      </c>
    </row>
    <row r="447" spans="1:9" x14ac:dyDescent="0.15">
      <c r="A447" s="1">
        <v>20</v>
      </c>
      <c r="B447" s="1" t="s">
        <v>125</v>
      </c>
      <c r="C447" s="1">
        <v>7</v>
      </c>
      <c r="D447" s="1" t="s">
        <v>20</v>
      </c>
      <c r="E447" s="1">
        <v>467.9181340725973</v>
      </c>
      <c r="F447" s="1">
        <v>514.33409320450687</v>
      </c>
      <c r="G447" s="1">
        <v>544.65146819347603</v>
      </c>
      <c r="H447" s="1">
        <v>1335.92249516483</v>
      </c>
      <c r="I447" s="1">
        <v>4611.3330103339831</v>
      </c>
    </row>
    <row r="448" spans="1:9" x14ac:dyDescent="0.15">
      <c r="A448" s="1">
        <v>20</v>
      </c>
      <c r="B448" s="1" t="s">
        <v>126</v>
      </c>
      <c r="C448" s="1">
        <v>8</v>
      </c>
      <c r="D448" s="1" t="s">
        <v>21</v>
      </c>
      <c r="E448" s="1">
        <v>3698.4849919417925</v>
      </c>
      <c r="F448" s="1">
        <v>9162.6997763539785</v>
      </c>
      <c r="G448" s="1">
        <v>12601.515918051398</v>
      </c>
      <c r="H448" s="1">
        <v>11910.150115596536</v>
      </c>
      <c r="I448" s="1">
        <v>10332.866546161853</v>
      </c>
    </row>
    <row r="449" spans="1:9" x14ac:dyDescent="0.15">
      <c r="A449" s="1">
        <v>20</v>
      </c>
      <c r="B449" s="1" t="s">
        <v>126</v>
      </c>
      <c r="C449" s="1">
        <v>9</v>
      </c>
      <c r="D449" s="1" t="s">
        <v>22</v>
      </c>
      <c r="E449" s="1">
        <v>2996.4896594953343</v>
      </c>
      <c r="F449" s="1">
        <v>6864.4649217864971</v>
      </c>
      <c r="G449" s="1">
        <v>13833.250608045024</v>
      </c>
      <c r="H449" s="1">
        <v>11499.620037480714</v>
      </c>
      <c r="I449" s="1">
        <v>15243.816169354177</v>
      </c>
    </row>
    <row r="450" spans="1:9" x14ac:dyDescent="0.15">
      <c r="A450" s="1">
        <v>20</v>
      </c>
      <c r="B450" s="1" t="s">
        <v>125</v>
      </c>
      <c r="C450" s="1">
        <v>10</v>
      </c>
      <c r="D450" s="1" t="s">
        <v>23</v>
      </c>
      <c r="E450" s="1">
        <v>4921.1827389199552</v>
      </c>
      <c r="F450" s="1">
        <v>9564.4718377252539</v>
      </c>
      <c r="G450" s="1">
        <v>19240.865697868892</v>
      </c>
      <c r="H450" s="1">
        <v>20278.304866100785</v>
      </c>
      <c r="I450" s="1">
        <v>21513.51952438373</v>
      </c>
    </row>
    <row r="451" spans="1:9" x14ac:dyDescent="0.15">
      <c r="A451" s="1">
        <v>20</v>
      </c>
      <c r="B451" s="1" t="s">
        <v>125</v>
      </c>
      <c r="C451" s="1">
        <v>11</v>
      </c>
      <c r="D451" s="1" t="s">
        <v>24</v>
      </c>
      <c r="E451" s="1">
        <v>8908.502194507877</v>
      </c>
      <c r="F451" s="1">
        <v>28007.058291640093</v>
      </c>
      <c r="G451" s="1">
        <v>79473.473772182886</v>
      </c>
      <c r="H451" s="1">
        <v>98432.67258774431</v>
      </c>
      <c r="I451" s="1">
        <v>91792.938473073606</v>
      </c>
    </row>
    <row r="452" spans="1:9" x14ac:dyDescent="0.15">
      <c r="A452" s="1">
        <v>20</v>
      </c>
      <c r="B452" s="1" t="s">
        <v>125</v>
      </c>
      <c r="C452" s="1">
        <v>12</v>
      </c>
      <c r="D452" s="1" t="s">
        <v>25</v>
      </c>
      <c r="E452" s="1">
        <v>10431.166964134105</v>
      </c>
      <c r="F452" s="1">
        <v>42954.444707834133</v>
      </c>
      <c r="G452" s="1">
        <v>196550.00567943917</v>
      </c>
      <c r="H452" s="1">
        <v>271770.42205703002</v>
      </c>
      <c r="I452" s="1">
        <v>261710.92485242948</v>
      </c>
    </row>
    <row r="453" spans="1:9" x14ac:dyDescent="0.15">
      <c r="A453" s="1">
        <v>20</v>
      </c>
      <c r="B453" s="1" t="s">
        <v>125</v>
      </c>
      <c r="C453" s="1">
        <v>13</v>
      </c>
      <c r="D453" s="1" t="s">
        <v>26</v>
      </c>
      <c r="E453" s="1">
        <v>2108.3859545321757</v>
      </c>
      <c r="F453" s="1">
        <v>12966.156379205107</v>
      </c>
      <c r="G453" s="1">
        <v>37564.738339986048</v>
      </c>
      <c r="H453" s="1">
        <v>38937.998724450554</v>
      </c>
      <c r="I453" s="1">
        <v>39494.31769276112</v>
      </c>
    </row>
    <row r="454" spans="1:9" x14ac:dyDescent="0.15">
      <c r="A454" s="1">
        <v>20</v>
      </c>
      <c r="B454" s="1" t="s">
        <v>125</v>
      </c>
      <c r="C454" s="1">
        <v>14</v>
      </c>
      <c r="D454" s="1" t="s">
        <v>27</v>
      </c>
      <c r="E454" s="1">
        <v>2867.6591188940356</v>
      </c>
      <c r="F454" s="1">
        <v>31672.097911943776</v>
      </c>
      <c r="G454" s="1">
        <v>96520.765721736476</v>
      </c>
      <c r="H454" s="1">
        <v>60359.886575047189</v>
      </c>
      <c r="I454" s="1">
        <v>40891.56072476886</v>
      </c>
    </row>
    <row r="455" spans="1:9" x14ac:dyDescent="0.15">
      <c r="A455" s="1">
        <v>20</v>
      </c>
      <c r="B455" s="1" t="s">
        <v>125</v>
      </c>
      <c r="C455" s="1">
        <v>15</v>
      </c>
      <c r="D455" s="1" t="s">
        <v>28</v>
      </c>
      <c r="E455" s="1">
        <v>8386.6755466213399</v>
      </c>
      <c r="F455" s="1">
        <v>23269.941626592081</v>
      </c>
      <c r="G455" s="1">
        <v>71238.77682547312</v>
      </c>
      <c r="H455" s="1">
        <v>59849.414504498076</v>
      </c>
      <c r="I455" s="1">
        <v>50219.606666596483</v>
      </c>
    </row>
    <row r="456" spans="1:9" x14ac:dyDescent="0.15">
      <c r="A456" s="1">
        <v>20</v>
      </c>
      <c r="B456" s="1" t="s">
        <v>124</v>
      </c>
      <c r="C456" s="1">
        <v>16</v>
      </c>
      <c r="D456" s="1" t="s">
        <v>11</v>
      </c>
      <c r="E456" s="1">
        <v>16837.028025236876</v>
      </c>
      <c r="F456" s="1">
        <v>38332.595722925718</v>
      </c>
      <c r="G456" s="1">
        <v>64540.20772493066</v>
      </c>
      <c r="H456" s="1">
        <v>61764.245713150493</v>
      </c>
      <c r="I456" s="1">
        <v>49491.227693926623</v>
      </c>
    </row>
    <row r="457" spans="1:9" x14ac:dyDescent="0.15">
      <c r="A457" s="1">
        <v>20</v>
      </c>
      <c r="B457" s="1" t="s">
        <v>123</v>
      </c>
      <c r="C457" s="1">
        <v>17</v>
      </c>
      <c r="D457" s="1" t="s">
        <v>12</v>
      </c>
      <c r="E457" s="1">
        <v>48984.901787700008</v>
      </c>
      <c r="F457" s="1">
        <v>107920.31785313306</v>
      </c>
      <c r="G457" s="1">
        <v>131860.72081180854</v>
      </c>
      <c r="H457" s="1">
        <v>147777.85861730389</v>
      </c>
      <c r="I457" s="1">
        <v>195203.03410773157</v>
      </c>
    </row>
    <row r="458" spans="1:9" x14ac:dyDescent="0.15">
      <c r="A458" s="1">
        <v>20</v>
      </c>
      <c r="B458" s="1" t="s">
        <v>123</v>
      </c>
      <c r="C458" s="1">
        <v>18</v>
      </c>
      <c r="D458" s="1" t="s">
        <v>13</v>
      </c>
      <c r="E458" s="1">
        <v>16513.522555785785</v>
      </c>
      <c r="F458" s="1">
        <v>93426.102224925329</v>
      </c>
      <c r="G458" s="1">
        <v>116117.89914151657</v>
      </c>
      <c r="H458" s="1">
        <v>133844.11910373942</v>
      </c>
      <c r="I458" s="1">
        <v>86576.114439868354</v>
      </c>
    </row>
    <row r="459" spans="1:9" x14ac:dyDescent="0.15">
      <c r="A459" s="1">
        <v>20</v>
      </c>
      <c r="B459" s="1" t="s">
        <v>123</v>
      </c>
      <c r="C459" s="1">
        <v>19</v>
      </c>
      <c r="D459" s="1" t="s">
        <v>14</v>
      </c>
      <c r="E459" s="1">
        <v>9842.2720694229847</v>
      </c>
      <c r="F459" s="1">
        <v>17998.310831368675</v>
      </c>
      <c r="G459" s="1">
        <v>26636.436249991468</v>
      </c>
      <c r="H459" s="1">
        <v>47786.962580223342</v>
      </c>
      <c r="I459" s="1">
        <v>37212.628044567646</v>
      </c>
    </row>
    <row r="460" spans="1:9" x14ac:dyDescent="0.15">
      <c r="A460" s="1">
        <v>20</v>
      </c>
      <c r="B460" s="1" t="s">
        <v>124</v>
      </c>
      <c r="C460" s="1">
        <v>20</v>
      </c>
      <c r="D460" s="1" t="s">
        <v>15</v>
      </c>
      <c r="E460" s="1">
        <v>3681.5675250141248</v>
      </c>
      <c r="F460" s="1">
        <v>43443.337677047297</v>
      </c>
      <c r="G460" s="1">
        <v>91831.730420423453</v>
      </c>
      <c r="H460" s="1">
        <v>137606.15769734711</v>
      </c>
      <c r="I460" s="1">
        <v>149308.92715312823</v>
      </c>
    </row>
    <row r="461" spans="1:9" x14ac:dyDescent="0.15">
      <c r="A461" s="1">
        <v>20</v>
      </c>
      <c r="B461" s="1" t="s">
        <v>123</v>
      </c>
      <c r="C461" s="1">
        <v>21</v>
      </c>
      <c r="D461" s="1" t="s">
        <v>16</v>
      </c>
      <c r="E461" s="1">
        <v>9737.2829952809261</v>
      </c>
      <c r="F461" s="1">
        <v>93140.992110613734</v>
      </c>
      <c r="G461" s="1">
        <v>175655.14126481343</v>
      </c>
      <c r="H461" s="1">
        <v>194573.69859274401</v>
      </c>
      <c r="I461" s="1">
        <v>231225.01321332657</v>
      </c>
    </row>
    <row r="462" spans="1:9" x14ac:dyDescent="0.15">
      <c r="A462" s="1">
        <v>20</v>
      </c>
      <c r="B462" s="1" t="s">
        <v>122</v>
      </c>
      <c r="C462" s="1">
        <v>22</v>
      </c>
      <c r="D462" s="1" t="s">
        <v>8</v>
      </c>
      <c r="E462" s="1">
        <v>26496.553551846253</v>
      </c>
      <c r="F462" s="1">
        <v>223943.24064542912</v>
      </c>
      <c r="G462" s="1">
        <v>652409.41705076094</v>
      </c>
      <c r="H462" s="1">
        <v>784782.73938455037</v>
      </c>
      <c r="I462" s="1">
        <v>474251.84237153246</v>
      </c>
    </row>
    <row r="463" spans="1:9" x14ac:dyDescent="0.15">
      <c r="A463" s="1">
        <v>20</v>
      </c>
      <c r="B463" s="1" t="s">
        <v>122</v>
      </c>
      <c r="C463" s="1">
        <v>23</v>
      </c>
      <c r="D463" s="1" t="s">
        <v>29</v>
      </c>
      <c r="E463" s="1">
        <v>39503.786719485572</v>
      </c>
      <c r="F463" s="1">
        <v>96673.404241388984</v>
      </c>
      <c r="G463" s="1">
        <v>159752.81012333534</v>
      </c>
      <c r="H463" s="1">
        <v>244783.99483555765</v>
      </c>
      <c r="I463" s="1">
        <v>256894.80162037726</v>
      </c>
    </row>
    <row r="464" spans="1:9" x14ac:dyDescent="0.15">
      <c r="A464" s="1">
        <v>21</v>
      </c>
      <c r="B464" s="1" t="s">
        <v>128</v>
      </c>
      <c r="C464" s="1">
        <v>1</v>
      </c>
      <c r="D464" s="1" t="s">
        <v>9</v>
      </c>
      <c r="E464" s="1">
        <v>39329.643121195186</v>
      </c>
      <c r="F464" s="1">
        <v>78655.117336099196</v>
      </c>
      <c r="G464" s="1">
        <v>81839.95655326439</v>
      </c>
      <c r="H464" s="1">
        <v>96078.101298757756</v>
      </c>
      <c r="I464" s="1">
        <v>108374.22022208919</v>
      </c>
    </row>
    <row r="465" spans="1:9" x14ac:dyDescent="0.15">
      <c r="A465" s="1">
        <v>21</v>
      </c>
      <c r="B465" s="1" t="s">
        <v>128</v>
      </c>
      <c r="C465" s="1">
        <v>2</v>
      </c>
      <c r="D465" s="1" t="s">
        <v>10</v>
      </c>
      <c r="E465" s="1">
        <v>3557.7138441613961</v>
      </c>
      <c r="F465" s="1">
        <v>9138.9294472642032</v>
      </c>
      <c r="G465" s="1">
        <v>10815.514901185796</v>
      </c>
      <c r="H465" s="1">
        <v>8887.6303035739038</v>
      </c>
      <c r="I465" s="1">
        <v>8207.9251484088309</v>
      </c>
    </row>
    <row r="466" spans="1:9" x14ac:dyDescent="0.15">
      <c r="A466" s="1">
        <v>21</v>
      </c>
      <c r="B466" s="1" t="s">
        <v>129</v>
      </c>
      <c r="C466" s="1">
        <v>3</v>
      </c>
      <c r="D466" s="1" t="s">
        <v>17</v>
      </c>
      <c r="E466" s="1">
        <v>3136.412755267751</v>
      </c>
      <c r="F466" s="1">
        <v>8465.231278776304</v>
      </c>
      <c r="G466" s="1">
        <v>19322.81950167082</v>
      </c>
      <c r="H466" s="1">
        <v>23838.671270273364</v>
      </c>
      <c r="I466" s="1">
        <v>28347.948064166801</v>
      </c>
    </row>
    <row r="467" spans="1:9" x14ac:dyDescent="0.15">
      <c r="A467" s="1">
        <v>21</v>
      </c>
      <c r="B467" s="1" t="s">
        <v>129</v>
      </c>
      <c r="C467" s="1">
        <v>4</v>
      </c>
      <c r="D467" s="1" t="s">
        <v>18</v>
      </c>
      <c r="E467" s="1">
        <v>23342.221847587858</v>
      </c>
      <c r="F467" s="1">
        <v>43321.716636937985</v>
      </c>
      <c r="G467" s="1">
        <v>60616.821650767604</v>
      </c>
      <c r="H467" s="1">
        <v>42358.645048275153</v>
      </c>
      <c r="I467" s="1">
        <v>28776.899485601534</v>
      </c>
    </row>
    <row r="468" spans="1:9" x14ac:dyDescent="0.15">
      <c r="A468" s="1">
        <v>21</v>
      </c>
      <c r="B468" s="1" t="s">
        <v>129</v>
      </c>
      <c r="C468" s="1">
        <v>5</v>
      </c>
      <c r="D468" s="1" t="s">
        <v>19</v>
      </c>
      <c r="E468" s="1">
        <v>5031.7955546841567</v>
      </c>
      <c r="F468" s="1">
        <v>11635.315728724821</v>
      </c>
      <c r="G468" s="1">
        <v>26902.461895120796</v>
      </c>
      <c r="H468" s="1">
        <v>27227.389690512402</v>
      </c>
      <c r="I468" s="1">
        <v>26701.147625891252</v>
      </c>
    </row>
    <row r="469" spans="1:9" x14ac:dyDescent="0.15">
      <c r="A469" s="1">
        <v>21</v>
      </c>
      <c r="B469" s="1" t="s">
        <v>129</v>
      </c>
      <c r="C469" s="1">
        <v>6</v>
      </c>
      <c r="D469" s="1" t="s">
        <v>3</v>
      </c>
      <c r="E469" s="1">
        <v>2825.5381038365217</v>
      </c>
      <c r="F469" s="1">
        <v>8615.8559031354816</v>
      </c>
      <c r="G469" s="1">
        <v>18231.087471091807</v>
      </c>
      <c r="H469" s="1">
        <v>21578.376230866867</v>
      </c>
      <c r="I469" s="1">
        <v>29870.303307489685</v>
      </c>
    </row>
    <row r="470" spans="1:9" x14ac:dyDescent="0.15">
      <c r="A470" s="1">
        <v>21</v>
      </c>
      <c r="B470" s="1" t="s">
        <v>129</v>
      </c>
      <c r="C470" s="1">
        <v>7</v>
      </c>
      <c r="D470" s="1" t="s">
        <v>20</v>
      </c>
      <c r="E470" s="1">
        <v>582.88422303624134</v>
      </c>
      <c r="F470" s="1">
        <v>1638.469611142601</v>
      </c>
      <c r="G470" s="1">
        <v>1193.4682303460131</v>
      </c>
      <c r="H470" s="1">
        <v>669.75802488407703</v>
      </c>
      <c r="I470" s="1">
        <v>411.75682011497162</v>
      </c>
    </row>
    <row r="471" spans="1:9" x14ac:dyDescent="0.15">
      <c r="A471" s="1">
        <v>21</v>
      </c>
      <c r="B471" s="1" t="s">
        <v>129</v>
      </c>
      <c r="C471" s="1">
        <v>8</v>
      </c>
      <c r="D471" s="1" t="s">
        <v>21</v>
      </c>
      <c r="E471" s="1">
        <v>13492.374711557943</v>
      </c>
      <c r="F471" s="1">
        <v>23375.418711794184</v>
      </c>
      <c r="G471" s="1">
        <v>44955.387993973942</v>
      </c>
      <c r="H471" s="1">
        <v>38426.875333097312</v>
      </c>
      <c r="I471" s="1">
        <v>33739.478980659798</v>
      </c>
    </row>
    <row r="472" spans="1:9" x14ac:dyDescent="0.15">
      <c r="A472" s="1">
        <v>21</v>
      </c>
      <c r="B472" s="1" t="s">
        <v>129</v>
      </c>
      <c r="C472" s="1">
        <v>9</v>
      </c>
      <c r="D472" s="1" t="s">
        <v>22</v>
      </c>
      <c r="E472" s="1">
        <v>2325.3218131521458</v>
      </c>
      <c r="F472" s="1">
        <v>9128.7019177743005</v>
      </c>
      <c r="G472" s="1">
        <v>17660.481042041905</v>
      </c>
      <c r="H472" s="1">
        <v>17031.036224976939</v>
      </c>
      <c r="I472" s="1">
        <v>22315.664204285145</v>
      </c>
    </row>
    <row r="473" spans="1:9" x14ac:dyDescent="0.15">
      <c r="A473" s="1">
        <v>21</v>
      </c>
      <c r="B473" s="1" t="s">
        <v>129</v>
      </c>
      <c r="C473" s="1">
        <v>10</v>
      </c>
      <c r="D473" s="1" t="s">
        <v>23</v>
      </c>
      <c r="E473" s="1">
        <v>5796.6683601220047</v>
      </c>
      <c r="F473" s="1">
        <v>12540.679079736288</v>
      </c>
      <c r="G473" s="1">
        <v>26118.549474417636</v>
      </c>
      <c r="H473" s="1">
        <v>27707.33550179705</v>
      </c>
      <c r="I473" s="1">
        <v>28103.565928905016</v>
      </c>
    </row>
    <row r="474" spans="1:9" x14ac:dyDescent="0.15">
      <c r="A474" s="1">
        <v>21</v>
      </c>
      <c r="B474" s="1" t="s">
        <v>129</v>
      </c>
      <c r="C474" s="1">
        <v>11</v>
      </c>
      <c r="D474" s="1" t="s">
        <v>24</v>
      </c>
      <c r="E474" s="1">
        <v>3615.9224805539566</v>
      </c>
      <c r="F474" s="1">
        <v>10771.639428704335</v>
      </c>
      <c r="G474" s="1">
        <v>58695.71637384699</v>
      </c>
      <c r="H474" s="1">
        <v>64187.100414517154</v>
      </c>
      <c r="I474" s="1">
        <v>76240.01279942687</v>
      </c>
    </row>
    <row r="475" spans="1:9" x14ac:dyDescent="0.15">
      <c r="A475" s="1">
        <v>21</v>
      </c>
      <c r="B475" s="1" t="s">
        <v>129</v>
      </c>
      <c r="C475" s="1">
        <v>12</v>
      </c>
      <c r="D475" s="1" t="s">
        <v>25</v>
      </c>
      <c r="E475" s="1">
        <v>3368.3634822991903</v>
      </c>
      <c r="F475" s="1">
        <v>9776.7465325576231</v>
      </c>
      <c r="G475" s="1">
        <v>50995.808650689993</v>
      </c>
      <c r="H475" s="1">
        <v>56883.122948896867</v>
      </c>
      <c r="I475" s="1">
        <v>78511.143522177532</v>
      </c>
    </row>
    <row r="476" spans="1:9" x14ac:dyDescent="0.15">
      <c r="A476" s="1">
        <v>21</v>
      </c>
      <c r="B476" s="1" t="s">
        <v>129</v>
      </c>
      <c r="C476" s="1">
        <v>13</v>
      </c>
      <c r="D476" s="1" t="s">
        <v>26</v>
      </c>
      <c r="E476" s="1">
        <v>5610.6072220362557</v>
      </c>
      <c r="F476" s="1">
        <v>27223.714674541869</v>
      </c>
      <c r="G476" s="1">
        <v>55082.158453348602</v>
      </c>
      <c r="H476" s="1">
        <v>65502.119374895912</v>
      </c>
      <c r="I476" s="1">
        <v>73146.639341912625</v>
      </c>
    </row>
    <row r="477" spans="1:9" x14ac:dyDescent="0.15">
      <c r="A477" s="1">
        <v>21</v>
      </c>
      <c r="B477" s="1" t="s">
        <v>130</v>
      </c>
      <c r="C477" s="1">
        <v>14</v>
      </c>
      <c r="D477" s="1" t="s">
        <v>27</v>
      </c>
      <c r="E477" s="1">
        <v>136.01714547691145</v>
      </c>
      <c r="F477" s="1">
        <v>1554.975469210541</v>
      </c>
      <c r="G477" s="1">
        <v>2615.8570243766676</v>
      </c>
      <c r="H477" s="1">
        <v>3849.881227366544</v>
      </c>
      <c r="I477" s="1">
        <v>4377.0354773297022</v>
      </c>
    </row>
    <row r="478" spans="1:9" x14ac:dyDescent="0.15">
      <c r="A478" s="1">
        <v>21</v>
      </c>
      <c r="B478" s="1" t="s">
        <v>129</v>
      </c>
      <c r="C478" s="1">
        <v>15</v>
      </c>
      <c r="D478" s="1" t="s">
        <v>28</v>
      </c>
      <c r="E478" s="1">
        <v>8478.8243820022308</v>
      </c>
      <c r="F478" s="1">
        <v>25588.649862064929</v>
      </c>
      <c r="G478" s="1">
        <v>75210.976165481406</v>
      </c>
      <c r="H478" s="1">
        <v>83165.075920976305</v>
      </c>
      <c r="I478" s="1">
        <v>87785.526524828121</v>
      </c>
    </row>
    <row r="479" spans="1:9" x14ac:dyDescent="0.15">
      <c r="A479" s="1">
        <v>21</v>
      </c>
      <c r="B479" s="1" t="s">
        <v>128</v>
      </c>
      <c r="C479" s="1">
        <v>16</v>
      </c>
      <c r="D479" s="1" t="s">
        <v>11</v>
      </c>
      <c r="E479" s="1">
        <v>11792.892013918085</v>
      </c>
      <c r="F479" s="1">
        <v>28920.083967982813</v>
      </c>
      <c r="G479" s="1">
        <v>51337.013170118946</v>
      </c>
      <c r="H479" s="1">
        <v>48694.846930113759</v>
      </c>
      <c r="I479" s="1">
        <v>43110.079368418599</v>
      </c>
    </row>
    <row r="480" spans="1:9" x14ac:dyDescent="0.15">
      <c r="A480" s="1">
        <v>21</v>
      </c>
      <c r="B480" s="1" t="s">
        <v>128</v>
      </c>
      <c r="C480" s="1">
        <v>17</v>
      </c>
      <c r="D480" s="1" t="s">
        <v>12</v>
      </c>
      <c r="E480" s="1">
        <v>44254.989323772832</v>
      </c>
      <c r="F480" s="1">
        <v>89554.188518852781</v>
      </c>
      <c r="G480" s="1">
        <v>110737.12052920852</v>
      </c>
      <c r="H480" s="1">
        <v>123520.51593350635</v>
      </c>
      <c r="I480" s="1">
        <v>168669.31109156917</v>
      </c>
    </row>
    <row r="481" spans="1:9" x14ac:dyDescent="0.15">
      <c r="A481" s="1">
        <v>21</v>
      </c>
      <c r="B481" s="1" t="s">
        <v>131</v>
      </c>
      <c r="C481" s="1">
        <v>18</v>
      </c>
      <c r="D481" s="1" t="s">
        <v>13</v>
      </c>
      <c r="E481" s="1">
        <v>14933.186440666374</v>
      </c>
      <c r="F481" s="1">
        <v>91054.178543090777</v>
      </c>
      <c r="G481" s="1">
        <v>108612.3940511828</v>
      </c>
      <c r="H481" s="1">
        <v>112435.13945773349</v>
      </c>
      <c r="I481" s="1">
        <v>96614.484544655497</v>
      </c>
    </row>
    <row r="482" spans="1:9" x14ac:dyDescent="0.15">
      <c r="A482" s="1">
        <v>21</v>
      </c>
      <c r="B482" s="1" t="s">
        <v>128</v>
      </c>
      <c r="C482" s="1">
        <v>19</v>
      </c>
      <c r="D482" s="1" t="s">
        <v>14</v>
      </c>
      <c r="E482" s="1">
        <v>11877.934883407508</v>
      </c>
      <c r="F482" s="1">
        <v>21469.847179723383</v>
      </c>
      <c r="G482" s="1">
        <v>30853.4333013377</v>
      </c>
      <c r="H482" s="1">
        <v>59595.513108824263</v>
      </c>
      <c r="I482" s="1">
        <v>54022.843631212309</v>
      </c>
    </row>
    <row r="483" spans="1:9" x14ac:dyDescent="0.15">
      <c r="A483" s="1">
        <v>21</v>
      </c>
      <c r="B483" s="1" t="s">
        <v>128</v>
      </c>
      <c r="C483" s="1">
        <v>20</v>
      </c>
      <c r="D483" s="1" t="s">
        <v>15</v>
      </c>
      <c r="E483" s="1">
        <v>2414.724727528032</v>
      </c>
      <c r="F483" s="1">
        <v>43350.487615337654</v>
      </c>
      <c r="G483" s="1">
        <v>77122.793961543604</v>
      </c>
      <c r="H483" s="1">
        <v>104695.90425582444</v>
      </c>
      <c r="I483" s="1">
        <v>128542.37566120204</v>
      </c>
    </row>
    <row r="484" spans="1:9" x14ac:dyDescent="0.15">
      <c r="A484" s="1">
        <v>21</v>
      </c>
      <c r="B484" s="1" t="s">
        <v>128</v>
      </c>
      <c r="C484" s="1">
        <v>21</v>
      </c>
      <c r="D484" s="1" t="s">
        <v>16</v>
      </c>
      <c r="E484" s="1">
        <v>15073.337213693439</v>
      </c>
      <c r="F484" s="1">
        <v>76496.380209496841</v>
      </c>
      <c r="G484" s="1">
        <v>118144.75016939023</v>
      </c>
      <c r="H484" s="1">
        <v>182661.90183146825</v>
      </c>
      <c r="I484" s="1">
        <v>219774.38785669356</v>
      </c>
    </row>
    <row r="485" spans="1:9" x14ac:dyDescent="0.15">
      <c r="A485" s="1">
        <v>21</v>
      </c>
      <c r="B485" s="1" t="s">
        <v>127</v>
      </c>
      <c r="C485" s="1">
        <v>22</v>
      </c>
      <c r="D485" s="1" t="s">
        <v>8</v>
      </c>
      <c r="E485" s="1">
        <v>16226.758259456255</v>
      </c>
      <c r="F485" s="1">
        <v>117851.00397563147</v>
      </c>
      <c r="G485" s="1">
        <v>409008.97830756393</v>
      </c>
      <c r="H485" s="1">
        <v>566564.58495490416</v>
      </c>
      <c r="I485" s="1">
        <v>454111.32097223587</v>
      </c>
    </row>
    <row r="486" spans="1:9" x14ac:dyDescent="0.15">
      <c r="A486" s="1">
        <v>21</v>
      </c>
      <c r="B486" s="1" t="s">
        <v>127</v>
      </c>
      <c r="C486" s="1">
        <v>23</v>
      </c>
      <c r="D486" s="1" t="s">
        <v>29</v>
      </c>
      <c r="E486" s="1">
        <v>31790.338105872754</v>
      </c>
      <c r="F486" s="1">
        <v>87732.605555350368</v>
      </c>
      <c r="G486" s="1">
        <v>127938.30315975774</v>
      </c>
      <c r="H486" s="1">
        <v>180243.74155155692</v>
      </c>
      <c r="I486" s="1">
        <v>207670.98387713064</v>
      </c>
    </row>
    <row r="487" spans="1:9" x14ac:dyDescent="0.15">
      <c r="A487" s="1">
        <v>22</v>
      </c>
      <c r="B487" s="1" t="s">
        <v>133</v>
      </c>
      <c r="C487" s="1">
        <v>1</v>
      </c>
      <c r="D487" s="1" t="s">
        <v>9</v>
      </c>
      <c r="E487" s="1">
        <v>102548.18617458742</v>
      </c>
      <c r="F487" s="1">
        <v>204173.2450092228</v>
      </c>
      <c r="G487" s="1">
        <v>187381.01946568687</v>
      </c>
      <c r="H487" s="1">
        <v>204886.17165398915</v>
      </c>
      <c r="I487" s="1">
        <v>243530.02697778327</v>
      </c>
    </row>
    <row r="488" spans="1:9" x14ac:dyDescent="0.15">
      <c r="A488" s="1">
        <v>22</v>
      </c>
      <c r="B488" s="1" t="s">
        <v>133</v>
      </c>
      <c r="C488" s="1">
        <v>2</v>
      </c>
      <c r="D488" s="1" t="s">
        <v>10</v>
      </c>
      <c r="E488" s="1">
        <v>1731.8288171781137</v>
      </c>
      <c r="F488" s="1">
        <v>4467.3925352329388</v>
      </c>
      <c r="G488" s="1">
        <v>5962.6351747002809</v>
      </c>
      <c r="H488" s="1">
        <v>4735.2912609567275</v>
      </c>
      <c r="I488" s="1">
        <v>3742.5787028823611</v>
      </c>
    </row>
    <row r="489" spans="1:9" x14ac:dyDescent="0.15">
      <c r="A489" s="1">
        <v>22</v>
      </c>
      <c r="B489" s="1" t="s">
        <v>134</v>
      </c>
      <c r="C489" s="1">
        <v>3</v>
      </c>
      <c r="D489" s="1" t="s">
        <v>17</v>
      </c>
      <c r="E489" s="1">
        <v>13271.251152699127</v>
      </c>
      <c r="F489" s="1">
        <v>39660.156265808211</v>
      </c>
      <c r="G489" s="1">
        <v>112846.13454333319</v>
      </c>
      <c r="H489" s="1">
        <v>128064.52296852523</v>
      </c>
      <c r="I489" s="1">
        <v>140691.59373817075</v>
      </c>
    </row>
    <row r="490" spans="1:9" x14ac:dyDescent="0.15">
      <c r="A490" s="1">
        <v>22</v>
      </c>
      <c r="B490" s="1" t="s">
        <v>134</v>
      </c>
      <c r="C490" s="1">
        <v>4</v>
      </c>
      <c r="D490" s="1" t="s">
        <v>18</v>
      </c>
      <c r="E490" s="1">
        <v>20491.909329952188</v>
      </c>
      <c r="F490" s="1">
        <v>33859.473932069988</v>
      </c>
      <c r="G490" s="1">
        <v>45388.598205794973</v>
      </c>
      <c r="H490" s="1">
        <v>34279.095612236648</v>
      </c>
      <c r="I490" s="1">
        <v>30919.027190892873</v>
      </c>
    </row>
    <row r="491" spans="1:9" x14ac:dyDescent="0.15">
      <c r="A491" s="1">
        <v>22</v>
      </c>
      <c r="B491" s="1" t="s">
        <v>134</v>
      </c>
      <c r="C491" s="1">
        <v>5</v>
      </c>
      <c r="D491" s="1" t="s">
        <v>19</v>
      </c>
      <c r="E491" s="1">
        <v>30238.996745907825</v>
      </c>
      <c r="F491" s="1">
        <v>58122.999515454969</v>
      </c>
      <c r="G491" s="1">
        <v>102278.5679377302</v>
      </c>
      <c r="H491" s="1">
        <v>98280.440815756578</v>
      </c>
      <c r="I491" s="1">
        <v>102048.07784201058</v>
      </c>
    </row>
    <row r="492" spans="1:9" x14ac:dyDescent="0.15">
      <c r="A492" s="1">
        <v>22</v>
      </c>
      <c r="B492" s="1" t="s">
        <v>134</v>
      </c>
      <c r="C492" s="1">
        <v>6</v>
      </c>
      <c r="D492" s="1" t="s">
        <v>3</v>
      </c>
      <c r="E492" s="1">
        <v>23936.420053377296</v>
      </c>
      <c r="F492" s="1">
        <v>59662.660414809856</v>
      </c>
      <c r="G492" s="1">
        <v>129943.89970391702</v>
      </c>
      <c r="H492" s="1">
        <v>155354.44753652054</v>
      </c>
      <c r="I492" s="1">
        <v>194140.52968920971</v>
      </c>
    </row>
    <row r="493" spans="1:9" x14ac:dyDescent="0.15">
      <c r="A493" s="1">
        <v>22</v>
      </c>
      <c r="B493" s="1" t="s">
        <v>134</v>
      </c>
      <c r="C493" s="1">
        <v>7</v>
      </c>
      <c r="D493" s="1" t="s">
        <v>20</v>
      </c>
      <c r="E493" s="1">
        <v>2040.435779658548</v>
      </c>
      <c r="F493" s="1">
        <v>5580.8387949921471</v>
      </c>
      <c r="G493" s="1">
        <v>5588.0065770791634</v>
      </c>
      <c r="H493" s="1">
        <v>5759.2801236111645</v>
      </c>
      <c r="I493" s="1">
        <v>11465.563880707165</v>
      </c>
    </row>
    <row r="494" spans="1:9" x14ac:dyDescent="0.15">
      <c r="A494" s="1">
        <v>22</v>
      </c>
      <c r="B494" s="1" t="s">
        <v>134</v>
      </c>
      <c r="C494" s="1">
        <v>8</v>
      </c>
      <c r="D494" s="1" t="s">
        <v>21</v>
      </c>
      <c r="E494" s="1">
        <v>3420.1473112578678</v>
      </c>
      <c r="F494" s="1">
        <v>7084.1688774360528</v>
      </c>
      <c r="G494" s="1">
        <v>12127.759298281002</v>
      </c>
      <c r="H494" s="1">
        <v>14307.857513331481</v>
      </c>
      <c r="I494" s="1">
        <v>32262.952289532976</v>
      </c>
    </row>
    <row r="495" spans="1:9" x14ac:dyDescent="0.15">
      <c r="A495" s="1">
        <v>22</v>
      </c>
      <c r="B495" s="1" t="s">
        <v>134</v>
      </c>
      <c r="C495" s="1">
        <v>9</v>
      </c>
      <c r="D495" s="1" t="s">
        <v>22</v>
      </c>
      <c r="E495" s="1">
        <v>12117.426904430307</v>
      </c>
      <c r="F495" s="1">
        <v>32275.157074026785</v>
      </c>
      <c r="G495" s="1">
        <v>64529.89896558912</v>
      </c>
      <c r="H495" s="1">
        <v>57138.663578719104</v>
      </c>
      <c r="I495" s="1">
        <v>68092.577317988849</v>
      </c>
    </row>
    <row r="496" spans="1:9" x14ac:dyDescent="0.15">
      <c r="A496" s="1">
        <v>22</v>
      </c>
      <c r="B496" s="1" t="s">
        <v>134</v>
      </c>
      <c r="C496" s="1">
        <v>10</v>
      </c>
      <c r="D496" s="1" t="s">
        <v>23</v>
      </c>
      <c r="E496" s="1">
        <v>12165.713857701332</v>
      </c>
      <c r="F496" s="1">
        <v>25987.495061277827</v>
      </c>
      <c r="G496" s="1">
        <v>44879.093055313264</v>
      </c>
      <c r="H496" s="1">
        <v>48896.573660830181</v>
      </c>
      <c r="I496" s="1">
        <v>41299.224171931877</v>
      </c>
    </row>
    <row r="497" spans="1:9" x14ac:dyDescent="0.15">
      <c r="A497" s="1">
        <v>22</v>
      </c>
      <c r="B497" s="1" t="s">
        <v>134</v>
      </c>
      <c r="C497" s="1">
        <v>11</v>
      </c>
      <c r="D497" s="1" t="s">
        <v>24</v>
      </c>
      <c r="E497" s="1">
        <v>15709.728007265576</v>
      </c>
      <c r="F497" s="1">
        <v>39354.812567040863</v>
      </c>
      <c r="G497" s="1">
        <v>114430.33842327246</v>
      </c>
      <c r="H497" s="1">
        <v>109444.9662243342</v>
      </c>
      <c r="I497" s="1">
        <v>122021.80509546395</v>
      </c>
    </row>
    <row r="498" spans="1:9" x14ac:dyDescent="0.15">
      <c r="A498" s="1">
        <v>22</v>
      </c>
      <c r="B498" s="1" t="s">
        <v>134</v>
      </c>
      <c r="C498" s="1">
        <v>12</v>
      </c>
      <c r="D498" s="1" t="s">
        <v>25</v>
      </c>
      <c r="E498" s="1">
        <v>12789.844281638887</v>
      </c>
      <c r="F498" s="1">
        <v>42600.410597177317</v>
      </c>
      <c r="G498" s="1">
        <v>166332.0218697493</v>
      </c>
      <c r="H498" s="1">
        <v>183114.02462377746</v>
      </c>
      <c r="I498" s="1">
        <v>206710.59106156125</v>
      </c>
    </row>
    <row r="499" spans="1:9" x14ac:dyDescent="0.15">
      <c r="A499" s="1">
        <v>22</v>
      </c>
      <c r="B499" s="1" t="s">
        <v>134</v>
      </c>
      <c r="C499" s="1">
        <v>13</v>
      </c>
      <c r="D499" s="1" t="s">
        <v>26</v>
      </c>
      <c r="E499" s="1">
        <v>23358.797896147313</v>
      </c>
      <c r="F499" s="1">
        <v>148036.33347743732</v>
      </c>
      <c r="G499" s="1">
        <v>374157.90084067587</v>
      </c>
      <c r="H499" s="1">
        <v>409248.0079755701</v>
      </c>
      <c r="I499" s="1">
        <v>420846.32691120781</v>
      </c>
    </row>
    <row r="500" spans="1:9" x14ac:dyDescent="0.15">
      <c r="A500" s="1">
        <v>22</v>
      </c>
      <c r="B500" s="1" t="s">
        <v>134</v>
      </c>
      <c r="C500" s="1">
        <v>14</v>
      </c>
      <c r="D500" s="1" t="s">
        <v>27</v>
      </c>
      <c r="E500" s="1">
        <v>778.3936233675937</v>
      </c>
      <c r="F500" s="1">
        <v>9181.7201133491217</v>
      </c>
      <c r="G500" s="1">
        <v>17508.777279621507</v>
      </c>
      <c r="H500" s="1">
        <v>28830.582551274201</v>
      </c>
      <c r="I500" s="1">
        <v>29839.293514945406</v>
      </c>
    </row>
    <row r="501" spans="1:9" x14ac:dyDescent="0.15">
      <c r="A501" s="1">
        <v>22</v>
      </c>
      <c r="B501" s="1" t="s">
        <v>134</v>
      </c>
      <c r="C501" s="1">
        <v>15</v>
      </c>
      <c r="D501" s="1" t="s">
        <v>28</v>
      </c>
      <c r="E501" s="1">
        <v>22128.635623343911</v>
      </c>
      <c r="F501" s="1">
        <v>67259.69777573277</v>
      </c>
      <c r="G501" s="1">
        <v>163433.71000478978</v>
      </c>
      <c r="H501" s="1">
        <v>180028.41157363175</v>
      </c>
      <c r="I501" s="1">
        <v>166730.02618004641</v>
      </c>
    </row>
    <row r="502" spans="1:9" x14ac:dyDescent="0.15">
      <c r="A502" s="1">
        <v>22</v>
      </c>
      <c r="B502" s="1" t="s">
        <v>133</v>
      </c>
      <c r="C502" s="1">
        <v>16</v>
      </c>
      <c r="D502" s="1" t="s">
        <v>11</v>
      </c>
      <c r="E502" s="1">
        <v>28313.830202956367</v>
      </c>
      <c r="F502" s="1">
        <v>54550.363006919753</v>
      </c>
      <c r="G502" s="1">
        <v>89925.522741679219</v>
      </c>
      <c r="H502" s="1">
        <v>78209.507397278663</v>
      </c>
      <c r="I502" s="1">
        <v>75478.34735218469</v>
      </c>
    </row>
    <row r="503" spans="1:9" x14ac:dyDescent="0.15">
      <c r="A503" s="1">
        <v>22</v>
      </c>
      <c r="B503" s="1" t="s">
        <v>133</v>
      </c>
      <c r="C503" s="1">
        <v>17</v>
      </c>
      <c r="D503" s="1" t="s">
        <v>12</v>
      </c>
      <c r="E503" s="1">
        <v>49930.605383009744</v>
      </c>
      <c r="F503" s="1">
        <v>159086.36875939072</v>
      </c>
      <c r="G503" s="1">
        <v>259979.12736218548</v>
      </c>
      <c r="H503" s="1">
        <v>257065.99312111293</v>
      </c>
      <c r="I503" s="1">
        <v>368446.01379256061</v>
      </c>
    </row>
    <row r="504" spans="1:9" x14ac:dyDescent="0.15">
      <c r="A504" s="1">
        <v>22</v>
      </c>
      <c r="B504" s="1" t="s">
        <v>133</v>
      </c>
      <c r="C504" s="1">
        <v>18</v>
      </c>
      <c r="D504" s="1" t="s">
        <v>13</v>
      </c>
      <c r="E504" s="1">
        <v>29225.589241713711</v>
      </c>
      <c r="F504" s="1">
        <v>138402.97402694463</v>
      </c>
      <c r="G504" s="1">
        <v>182102.58989785888</v>
      </c>
      <c r="H504" s="1">
        <v>197922.40218388103</v>
      </c>
      <c r="I504" s="1">
        <v>205953.57477159461</v>
      </c>
    </row>
    <row r="505" spans="1:9" x14ac:dyDescent="0.15">
      <c r="A505" s="1">
        <v>22</v>
      </c>
      <c r="B505" s="1" t="s">
        <v>133</v>
      </c>
      <c r="C505" s="1">
        <v>19</v>
      </c>
      <c r="D505" s="1" t="s">
        <v>14</v>
      </c>
      <c r="E505" s="1">
        <v>21620.206861787439</v>
      </c>
      <c r="F505" s="1">
        <v>34249.532551134711</v>
      </c>
      <c r="G505" s="1">
        <v>50426.570308640723</v>
      </c>
      <c r="H505" s="1">
        <v>71217.157090970955</v>
      </c>
      <c r="I505" s="1">
        <v>99844.965369494152</v>
      </c>
    </row>
    <row r="506" spans="1:9" x14ac:dyDescent="0.15">
      <c r="A506" s="1">
        <v>22</v>
      </c>
      <c r="B506" s="1" t="s">
        <v>133</v>
      </c>
      <c r="C506" s="1">
        <v>20</v>
      </c>
      <c r="D506" s="1" t="s">
        <v>15</v>
      </c>
      <c r="E506" s="1">
        <v>8946.4240228468807</v>
      </c>
      <c r="F506" s="1">
        <v>101327.85413354584</v>
      </c>
      <c r="G506" s="1">
        <v>201529.88401469032</v>
      </c>
      <c r="H506" s="1">
        <v>265226.19930495153</v>
      </c>
      <c r="I506" s="1">
        <v>332911.19170881668</v>
      </c>
    </row>
    <row r="507" spans="1:9" x14ac:dyDescent="0.15">
      <c r="A507" s="1">
        <v>22</v>
      </c>
      <c r="B507" s="1" t="s">
        <v>135</v>
      </c>
      <c r="C507" s="1">
        <v>21</v>
      </c>
      <c r="D507" s="1" t="s">
        <v>16</v>
      </c>
      <c r="E507" s="1">
        <v>39224.25066068321</v>
      </c>
      <c r="F507" s="1">
        <v>205303.55573267341</v>
      </c>
      <c r="G507" s="1">
        <v>393075.91180805652</v>
      </c>
      <c r="H507" s="1">
        <v>439716.55257036275</v>
      </c>
      <c r="I507" s="1">
        <v>627416.18270346848</v>
      </c>
    </row>
    <row r="508" spans="1:9" x14ac:dyDescent="0.15">
      <c r="A508" s="1">
        <v>22</v>
      </c>
      <c r="B508" s="1" t="s">
        <v>132</v>
      </c>
      <c r="C508" s="1">
        <v>22</v>
      </c>
      <c r="D508" s="1" t="s">
        <v>8</v>
      </c>
      <c r="E508" s="1">
        <v>55515.337560287408</v>
      </c>
      <c r="F508" s="1">
        <v>322947.50256519119</v>
      </c>
      <c r="G508" s="1">
        <v>948469.77414703369</v>
      </c>
      <c r="H508" s="1">
        <v>1035818.0719820284</v>
      </c>
      <c r="I508" s="1">
        <v>948074.43329626124</v>
      </c>
    </row>
    <row r="509" spans="1:9" x14ac:dyDescent="0.15">
      <c r="A509" s="1">
        <v>22</v>
      </c>
      <c r="B509" s="1" t="s">
        <v>132</v>
      </c>
      <c r="C509" s="1">
        <v>23</v>
      </c>
      <c r="D509" s="1" t="s">
        <v>29</v>
      </c>
      <c r="E509" s="1">
        <v>62342.570825461742</v>
      </c>
      <c r="F509" s="1">
        <v>151300.15420976671</v>
      </c>
      <c r="G509" s="1">
        <v>253089.94907997301</v>
      </c>
      <c r="H509" s="1">
        <v>314779.12796843279</v>
      </c>
      <c r="I509" s="1">
        <v>358817.04184695793</v>
      </c>
    </row>
    <row r="510" spans="1:9" x14ac:dyDescent="0.15">
      <c r="A510" s="1">
        <v>23</v>
      </c>
      <c r="B510" s="1" t="s">
        <v>137</v>
      </c>
      <c r="C510" s="1">
        <v>1</v>
      </c>
      <c r="D510" s="1" t="s">
        <v>9</v>
      </c>
      <c r="E510" s="1">
        <v>70508.537177150574</v>
      </c>
      <c r="F510" s="1">
        <v>161073.75215390188</v>
      </c>
      <c r="G510" s="1">
        <v>188545.21748187789</v>
      </c>
      <c r="H510" s="1">
        <v>212126.58133488591</v>
      </c>
      <c r="I510" s="1">
        <v>272967.24864017207</v>
      </c>
    </row>
    <row r="511" spans="1:9" x14ac:dyDescent="0.15">
      <c r="A511" s="1">
        <v>23</v>
      </c>
      <c r="B511" s="1" t="s">
        <v>137</v>
      </c>
      <c r="C511" s="1">
        <v>2</v>
      </c>
      <c r="D511" s="1" t="s">
        <v>10</v>
      </c>
      <c r="E511" s="1">
        <v>1760.9798213673241</v>
      </c>
      <c r="F511" s="1">
        <v>3602.9522079293347</v>
      </c>
      <c r="G511" s="1">
        <v>4545.3457840688907</v>
      </c>
      <c r="H511" s="1">
        <v>3975.2469636824062</v>
      </c>
      <c r="I511" s="1">
        <v>3304.2181574176088</v>
      </c>
    </row>
    <row r="512" spans="1:9" x14ac:dyDescent="0.15">
      <c r="A512" s="1">
        <v>23</v>
      </c>
      <c r="B512" s="1" t="s">
        <v>138</v>
      </c>
      <c r="C512" s="1">
        <v>3</v>
      </c>
      <c r="D512" s="1" t="s">
        <v>17</v>
      </c>
      <c r="E512" s="1">
        <v>27041.844022799458</v>
      </c>
      <c r="F512" s="1">
        <v>69029.448077545225</v>
      </c>
      <c r="G512" s="1">
        <v>139354.97527009089</v>
      </c>
      <c r="H512" s="1">
        <v>152209.6172559188</v>
      </c>
      <c r="I512" s="1">
        <v>136792.07028660594</v>
      </c>
    </row>
    <row r="513" spans="1:9" x14ac:dyDescent="0.15">
      <c r="A513" s="1">
        <v>23</v>
      </c>
      <c r="B513" s="1" t="s">
        <v>138</v>
      </c>
      <c r="C513" s="1">
        <v>4</v>
      </c>
      <c r="D513" s="1" t="s">
        <v>18</v>
      </c>
      <c r="E513" s="1">
        <v>79170.684812587555</v>
      </c>
      <c r="F513" s="1">
        <v>118966.36595551911</v>
      </c>
      <c r="G513" s="1">
        <v>151825.25242933945</v>
      </c>
      <c r="H513" s="1">
        <v>128067.09865850881</v>
      </c>
      <c r="I513" s="1">
        <v>91256.720106895067</v>
      </c>
    </row>
    <row r="514" spans="1:9" x14ac:dyDescent="0.15">
      <c r="A514" s="1">
        <v>23</v>
      </c>
      <c r="B514" s="1" t="s">
        <v>138</v>
      </c>
      <c r="C514" s="1">
        <v>5</v>
      </c>
      <c r="D514" s="1" t="s">
        <v>19</v>
      </c>
      <c r="E514" s="1">
        <v>13735.333829661655</v>
      </c>
      <c r="F514" s="1">
        <v>24233.671198523705</v>
      </c>
      <c r="G514" s="1">
        <v>50273.949659736951</v>
      </c>
      <c r="H514" s="1">
        <v>43775.15569849786</v>
      </c>
      <c r="I514" s="1">
        <v>41678.009004463231</v>
      </c>
    </row>
    <row r="515" spans="1:9" x14ac:dyDescent="0.15">
      <c r="A515" s="1">
        <v>23</v>
      </c>
      <c r="B515" s="1" t="s">
        <v>138</v>
      </c>
      <c r="C515" s="1">
        <v>6</v>
      </c>
      <c r="D515" s="1" t="s">
        <v>3</v>
      </c>
      <c r="E515" s="1">
        <v>36296.521549138182</v>
      </c>
      <c r="F515" s="1">
        <v>76697.507709722078</v>
      </c>
      <c r="G515" s="1">
        <v>110586.98922935483</v>
      </c>
      <c r="H515" s="1">
        <v>117658.59679976292</v>
      </c>
      <c r="I515" s="1">
        <v>125433.24528840279</v>
      </c>
    </row>
    <row r="516" spans="1:9" x14ac:dyDescent="0.15">
      <c r="A516" s="1">
        <v>23</v>
      </c>
      <c r="B516" s="1" t="s">
        <v>138</v>
      </c>
      <c r="C516" s="1">
        <v>7</v>
      </c>
      <c r="D516" s="1" t="s">
        <v>20</v>
      </c>
      <c r="E516" s="1">
        <v>1237.82163274453</v>
      </c>
      <c r="F516" s="1">
        <v>28480.545358857802</v>
      </c>
      <c r="G516" s="1">
        <v>33185.533099549109</v>
      </c>
      <c r="H516" s="1">
        <v>35174.27675675886</v>
      </c>
      <c r="I516" s="1">
        <v>44817.214362654129</v>
      </c>
    </row>
    <row r="517" spans="1:9" x14ac:dyDescent="0.15">
      <c r="A517" s="1">
        <v>23</v>
      </c>
      <c r="B517" s="1" t="s">
        <v>139</v>
      </c>
      <c r="C517" s="1">
        <v>8</v>
      </c>
      <c r="D517" s="1" t="s">
        <v>21</v>
      </c>
      <c r="E517" s="1">
        <v>24758.555933978339</v>
      </c>
      <c r="F517" s="1">
        <v>44228.37636570599</v>
      </c>
      <c r="G517" s="1">
        <v>76343.481670488982</v>
      </c>
      <c r="H517" s="1">
        <v>72543.302885800018</v>
      </c>
      <c r="I517" s="1">
        <v>62888.083932657224</v>
      </c>
    </row>
    <row r="518" spans="1:9" x14ac:dyDescent="0.15">
      <c r="A518" s="1">
        <v>23</v>
      </c>
      <c r="B518" s="1" t="s">
        <v>138</v>
      </c>
      <c r="C518" s="1">
        <v>9</v>
      </c>
      <c r="D518" s="1" t="s">
        <v>22</v>
      </c>
      <c r="E518" s="1">
        <v>82697.178068010835</v>
      </c>
      <c r="F518" s="1">
        <v>177506.1255985102</v>
      </c>
      <c r="G518" s="1">
        <v>274049.63130374887</v>
      </c>
      <c r="H518" s="1">
        <v>233600.31348258941</v>
      </c>
      <c r="I518" s="1">
        <v>334444.26973916986</v>
      </c>
    </row>
    <row r="519" spans="1:9" x14ac:dyDescent="0.15">
      <c r="A519" s="1">
        <v>23</v>
      </c>
      <c r="B519" s="1" t="s">
        <v>138</v>
      </c>
      <c r="C519" s="1">
        <v>10</v>
      </c>
      <c r="D519" s="1" t="s">
        <v>23</v>
      </c>
      <c r="E519" s="1">
        <v>29225.253127925196</v>
      </c>
      <c r="F519" s="1">
        <v>70313.427280810865</v>
      </c>
      <c r="G519" s="1">
        <v>107079.08799465059</v>
      </c>
      <c r="H519" s="1">
        <v>85487.374585388388</v>
      </c>
      <c r="I519" s="1">
        <v>84257.080776607516</v>
      </c>
    </row>
    <row r="520" spans="1:9" x14ac:dyDescent="0.15">
      <c r="A520" s="1">
        <v>23</v>
      </c>
      <c r="B520" s="1" t="s">
        <v>138</v>
      </c>
      <c r="C520" s="1">
        <v>11</v>
      </c>
      <c r="D520" s="1" t="s">
        <v>24</v>
      </c>
      <c r="E520" s="1">
        <v>38495.475380184784</v>
      </c>
      <c r="F520" s="1">
        <v>115440.33384264211</v>
      </c>
      <c r="G520" s="1">
        <v>299313.57440241048</v>
      </c>
      <c r="H520" s="1">
        <v>312141.06795294379</v>
      </c>
      <c r="I520" s="1">
        <v>298566.07480728562</v>
      </c>
    </row>
    <row r="521" spans="1:9" x14ac:dyDescent="0.15">
      <c r="A521" s="1">
        <v>23</v>
      </c>
      <c r="B521" s="1" t="s">
        <v>138</v>
      </c>
      <c r="C521" s="1">
        <v>12</v>
      </c>
      <c r="D521" s="1" t="s">
        <v>25</v>
      </c>
      <c r="E521" s="1">
        <v>23117.949695873973</v>
      </c>
      <c r="F521" s="1">
        <v>66623.097513971225</v>
      </c>
      <c r="G521" s="1">
        <v>196673.0950084519</v>
      </c>
      <c r="H521" s="1">
        <v>200694.5325840463</v>
      </c>
      <c r="I521" s="1">
        <v>265881.90346635797</v>
      </c>
    </row>
    <row r="522" spans="1:9" x14ac:dyDescent="0.15">
      <c r="A522" s="1">
        <v>23</v>
      </c>
      <c r="B522" s="1" t="s">
        <v>138</v>
      </c>
      <c r="C522" s="1">
        <v>13</v>
      </c>
      <c r="D522" s="1" t="s">
        <v>26</v>
      </c>
      <c r="E522" s="1">
        <v>104785.02241599098</v>
      </c>
      <c r="F522" s="1">
        <v>504180.60474538628</v>
      </c>
      <c r="G522" s="1">
        <v>1235057.4805612031</v>
      </c>
      <c r="H522" s="1">
        <v>1430470.5594884271</v>
      </c>
      <c r="I522" s="1">
        <v>1484167.2737558798</v>
      </c>
    </row>
    <row r="523" spans="1:9" x14ac:dyDescent="0.15">
      <c r="A523" s="1">
        <v>23</v>
      </c>
      <c r="B523" s="1" t="s">
        <v>138</v>
      </c>
      <c r="C523" s="1">
        <v>14</v>
      </c>
      <c r="D523" s="1" t="s">
        <v>27</v>
      </c>
      <c r="E523" s="1">
        <v>1115.4531144314337</v>
      </c>
      <c r="F523" s="1">
        <v>8581.577373289525</v>
      </c>
      <c r="G523" s="1">
        <v>21252.990703865671</v>
      </c>
      <c r="H523" s="1">
        <v>38542.713856829119</v>
      </c>
      <c r="I523" s="1">
        <v>36983.447212650397</v>
      </c>
    </row>
    <row r="524" spans="1:9" x14ac:dyDescent="0.15">
      <c r="A524" s="1">
        <v>23</v>
      </c>
      <c r="B524" s="1" t="s">
        <v>138</v>
      </c>
      <c r="C524" s="1">
        <v>15</v>
      </c>
      <c r="D524" s="1" t="s">
        <v>28</v>
      </c>
      <c r="E524" s="1">
        <v>36224.674877073121</v>
      </c>
      <c r="F524" s="1">
        <v>105178.2175749726</v>
      </c>
      <c r="G524" s="1">
        <v>275808.54692149471</v>
      </c>
      <c r="H524" s="1">
        <v>331294.17121691804</v>
      </c>
      <c r="I524" s="1">
        <v>366912.93612477841</v>
      </c>
    </row>
    <row r="525" spans="1:9" x14ac:dyDescent="0.15">
      <c r="A525" s="1">
        <v>23</v>
      </c>
      <c r="B525" s="1" t="s">
        <v>137</v>
      </c>
      <c r="C525" s="1">
        <v>16</v>
      </c>
      <c r="D525" s="1" t="s">
        <v>11</v>
      </c>
      <c r="E525" s="1">
        <v>41373.806735636746</v>
      </c>
      <c r="F525" s="1">
        <v>92850.648124654777</v>
      </c>
      <c r="G525" s="1">
        <v>153459.59137148981</v>
      </c>
      <c r="H525" s="1">
        <v>146160.95047778721</v>
      </c>
      <c r="I525" s="1">
        <v>142139.81414656778</v>
      </c>
    </row>
    <row r="526" spans="1:9" x14ac:dyDescent="0.15">
      <c r="A526" s="1">
        <v>23</v>
      </c>
      <c r="B526" s="1" t="s">
        <v>137</v>
      </c>
      <c r="C526" s="1">
        <v>17</v>
      </c>
      <c r="D526" s="1" t="s">
        <v>12</v>
      </c>
      <c r="E526" s="1">
        <v>101972.20331431126</v>
      </c>
      <c r="F526" s="1">
        <v>391123.05869200639</v>
      </c>
      <c r="G526" s="1">
        <v>500587.4096749294</v>
      </c>
      <c r="H526" s="1">
        <v>562584.42510680528</v>
      </c>
      <c r="I526" s="1">
        <v>787210.55219067039</v>
      </c>
    </row>
    <row r="527" spans="1:9" x14ac:dyDescent="0.15">
      <c r="A527" s="1">
        <v>23</v>
      </c>
      <c r="B527" s="1" t="s">
        <v>137</v>
      </c>
      <c r="C527" s="1">
        <v>18</v>
      </c>
      <c r="D527" s="1" t="s">
        <v>13</v>
      </c>
      <c r="E527" s="1">
        <v>81565.755831140821</v>
      </c>
      <c r="F527" s="1">
        <v>376507.81562408502</v>
      </c>
      <c r="G527" s="1">
        <v>520165.8340105479</v>
      </c>
      <c r="H527" s="1">
        <v>457660.90207889199</v>
      </c>
      <c r="I527" s="1">
        <v>453366.17376844975</v>
      </c>
    </row>
    <row r="528" spans="1:9" x14ac:dyDescent="0.15">
      <c r="A528" s="1">
        <v>23</v>
      </c>
      <c r="B528" s="1" t="s">
        <v>137</v>
      </c>
      <c r="C528" s="1">
        <v>19</v>
      </c>
      <c r="D528" s="1" t="s">
        <v>14</v>
      </c>
      <c r="E528" s="1">
        <v>44891.215672153485</v>
      </c>
      <c r="F528" s="1">
        <v>60622.737055780664</v>
      </c>
      <c r="G528" s="1">
        <v>102664.56575591222</v>
      </c>
      <c r="H528" s="1">
        <v>122117.23093846379</v>
      </c>
      <c r="I528" s="1">
        <v>123899.70320090448</v>
      </c>
    </row>
    <row r="529" spans="1:9" x14ac:dyDescent="0.15">
      <c r="A529" s="1">
        <v>23</v>
      </c>
      <c r="B529" s="1" t="s">
        <v>137</v>
      </c>
      <c r="C529" s="1">
        <v>20</v>
      </c>
      <c r="D529" s="1" t="s">
        <v>15</v>
      </c>
      <c r="E529" s="1">
        <v>19325.31631161433</v>
      </c>
      <c r="F529" s="1">
        <v>258381.67610619991</v>
      </c>
      <c r="G529" s="1">
        <v>485209.33275782864</v>
      </c>
      <c r="H529" s="1">
        <v>606723.80848260224</v>
      </c>
      <c r="I529" s="1">
        <v>750512.71553413221</v>
      </c>
    </row>
    <row r="530" spans="1:9" x14ac:dyDescent="0.15">
      <c r="A530" s="1">
        <v>23</v>
      </c>
      <c r="B530" s="1" t="s">
        <v>137</v>
      </c>
      <c r="C530" s="1">
        <v>21</v>
      </c>
      <c r="D530" s="1" t="s">
        <v>16</v>
      </c>
      <c r="E530" s="1">
        <v>110799.72475899696</v>
      </c>
      <c r="F530" s="1">
        <v>552902.67525088112</v>
      </c>
      <c r="G530" s="1">
        <v>892311.33812037529</v>
      </c>
      <c r="H530" s="1">
        <v>1025303.3697547793</v>
      </c>
      <c r="I530" s="1">
        <v>1558866.5276122997</v>
      </c>
    </row>
    <row r="531" spans="1:9" x14ac:dyDescent="0.15">
      <c r="A531" s="1">
        <v>23</v>
      </c>
      <c r="B531" s="1" t="s">
        <v>136</v>
      </c>
      <c r="C531" s="1">
        <v>22</v>
      </c>
      <c r="D531" s="1" t="s">
        <v>8</v>
      </c>
      <c r="E531" s="1">
        <v>88709.047055856063</v>
      </c>
      <c r="F531" s="1">
        <v>403133.23351601651</v>
      </c>
      <c r="G531" s="1">
        <v>1209241.9818844886</v>
      </c>
      <c r="H531" s="1">
        <v>1714800.5889235679</v>
      </c>
      <c r="I531" s="1">
        <v>1500344.9971594035</v>
      </c>
    </row>
    <row r="532" spans="1:9" x14ac:dyDescent="0.15">
      <c r="A532" s="1">
        <v>23</v>
      </c>
      <c r="B532" s="1" t="s">
        <v>136</v>
      </c>
      <c r="C532" s="1">
        <v>23</v>
      </c>
      <c r="D532" s="1" t="s">
        <v>29</v>
      </c>
      <c r="E532" s="1">
        <v>146509.11300373974</v>
      </c>
      <c r="F532" s="1">
        <v>337128.88439234992</v>
      </c>
      <c r="G532" s="1">
        <v>479359.68193674285</v>
      </c>
      <c r="H532" s="1">
        <v>591301.71924178221</v>
      </c>
      <c r="I532" s="1">
        <v>706777.70946821338</v>
      </c>
    </row>
    <row r="533" spans="1:9" x14ac:dyDescent="0.15">
      <c r="A533" s="1">
        <v>24</v>
      </c>
      <c r="B533" s="1" t="s">
        <v>141</v>
      </c>
      <c r="C533" s="1">
        <v>1</v>
      </c>
      <c r="D533" s="1" t="s">
        <v>9</v>
      </c>
      <c r="E533" s="1">
        <v>48496.118337029802</v>
      </c>
      <c r="F533" s="1">
        <v>110322.64385501604</v>
      </c>
      <c r="G533" s="1">
        <v>126782.6883762159</v>
      </c>
      <c r="H533" s="1">
        <v>147972.23750663945</v>
      </c>
      <c r="I533" s="1">
        <v>163213.73976734618</v>
      </c>
    </row>
    <row r="534" spans="1:9" x14ac:dyDescent="0.15">
      <c r="A534" s="1">
        <v>24</v>
      </c>
      <c r="B534" s="1" t="s">
        <v>141</v>
      </c>
      <c r="C534" s="1">
        <v>2</v>
      </c>
      <c r="D534" s="1" t="s">
        <v>10</v>
      </c>
      <c r="E534" s="1">
        <v>1996.7198831836679</v>
      </c>
      <c r="F534" s="1">
        <v>3540.2449627180067</v>
      </c>
      <c r="G534" s="1">
        <v>3555.8298319643704</v>
      </c>
      <c r="H534" s="1">
        <v>2919.2638593518445</v>
      </c>
      <c r="I534" s="1">
        <v>2954.3885870617146</v>
      </c>
    </row>
    <row r="535" spans="1:9" x14ac:dyDescent="0.15">
      <c r="A535" s="1">
        <v>24</v>
      </c>
      <c r="B535" s="1" t="s">
        <v>142</v>
      </c>
      <c r="C535" s="1">
        <v>3</v>
      </c>
      <c r="D535" s="1" t="s">
        <v>17</v>
      </c>
      <c r="E535" s="1">
        <v>7523.8561178234249</v>
      </c>
      <c r="F535" s="1">
        <v>23119.452475052542</v>
      </c>
      <c r="G535" s="1">
        <v>42406.224394639336</v>
      </c>
      <c r="H535" s="1">
        <v>41002.187180947934</v>
      </c>
      <c r="I535" s="1">
        <v>35853.672616238931</v>
      </c>
    </row>
    <row r="536" spans="1:9" x14ac:dyDescent="0.15">
      <c r="A536" s="1">
        <v>24</v>
      </c>
      <c r="B536" s="1" t="s">
        <v>142</v>
      </c>
      <c r="C536" s="1">
        <v>4</v>
      </c>
      <c r="D536" s="1" t="s">
        <v>18</v>
      </c>
      <c r="E536" s="1">
        <v>14660.435438662342</v>
      </c>
      <c r="F536" s="1">
        <v>20189.115936394905</v>
      </c>
      <c r="G536" s="1">
        <v>21697.254391422171</v>
      </c>
      <c r="H536" s="1">
        <v>16568.907431985299</v>
      </c>
      <c r="I536" s="1">
        <v>9894.3939705301873</v>
      </c>
    </row>
    <row r="537" spans="1:9" x14ac:dyDescent="0.15">
      <c r="A537" s="1">
        <v>24</v>
      </c>
      <c r="B537" s="1" t="s">
        <v>142</v>
      </c>
      <c r="C537" s="1">
        <v>5</v>
      </c>
      <c r="D537" s="1" t="s">
        <v>19</v>
      </c>
      <c r="E537" s="1">
        <v>1594.3645332283595</v>
      </c>
      <c r="F537" s="1">
        <v>4479.8269002745146</v>
      </c>
      <c r="G537" s="1">
        <v>6809.4075561373675</v>
      </c>
      <c r="H537" s="1">
        <v>5365.2678380475936</v>
      </c>
      <c r="I537" s="1">
        <v>6784.225485963203</v>
      </c>
    </row>
    <row r="538" spans="1:9" x14ac:dyDescent="0.15">
      <c r="A538" s="1">
        <v>24</v>
      </c>
      <c r="B538" s="1" t="s">
        <v>142</v>
      </c>
      <c r="C538" s="1">
        <v>6</v>
      </c>
      <c r="D538" s="1" t="s">
        <v>3</v>
      </c>
      <c r="E538" s="1">
        <v>34995.150292911618</v>
      </c>
      <c r="F538" s="1">
        <v>76823.213119136388</v>
      </c>
      <c r="G538" s="1">
        <v>121712.38237219426</v>
      </c>
      <c r="H538" s="1">
        <v>111834.06900340617</v>
      </c>
      <c r="I538" s="1">
        <v>132261.48539218132</v>
      </c>
    </row>
    <row r="539" spans="1:9" x14ac:dyDescent="0.15">
      <c r="A539" s="1">
        <v>24</v>
      </c>
      <c r="B539" s="1" t="s">
        <v>142</v>
      </c>
      <c r="C539" s="1">
        <v>7</v>
      </c>
      <c r="D539" s="1" t="s">
        <v>20</v>
      </c>
      <c r="E539" s="1">
        <v>16978.612116417517</v>
      </c>
      <c r="F539" s="1">
        <v>28553.062055758302</v>
      </c>
      <c r="G539" s="1">
        <v>29022.727977888284</v>
      </c>
      <c r="H539" s="1">
        <v>49757.690595353575</v>
      </c>
      <c r="I539" s="1">
        <v>62447.608370471746</v>
      </c>
    </row>
    <row r="540" spans="1:9" x14ac:dyDescent="0.15">
      <c r="A540" s="1">
        <v>24</v>
      </c>
      <c r="B540" s="1" t="s">
        <v>142</v>
      </c>
      <c r="C540" s="1">
        <v>8</v>
      </c>
      <c r="D540" s="1" t="s">
        <v>21</v>
      </c>
      <c r="E540" s="1">
        <v>10669.783556500443</v>
      </c>
      <c r="F540" s="1">
        <v>16306.298106314545</v>
      </c>
      <c r="G540" s="1">
        <v>26972.809830349986</v>
      </c>
      <c r="H540" s="1">
        <v>23474.377461378721</v>
      </c>
      <c r="I540" s="1">
        <v>27132.538422441339</v>
      </c>
    </row>
    <row r="541" spans="1:9" x14ac:dyDescent="0.15">
      <c r="A541" s="1">
        <v>24</v>
      </c>
      <c r="B541" s="1" t="s">
        <v>142</v>
      </c>
      <c r="C541" s="1">
        <v>9</v>
      </c>
      <c r="D541" s="1" t="s">
        <v>22</v>
      </c>
      <c r="E541" s="1">
        <v>2910.0977080268203</v>
      </c>
      <c r="F541" s="1">
        <v>12671.893442975461</v>
      </c>
      <c r="G541" s="1">
        <v>26399.928110040542</v>
      </c>
      <c r="H541" s="1">
        <v>32146.252423490776</v>
      </c>
      <c r="I541" s="1">
        <v>43409.263032148869</v>
      </c>
    </row>
    <row r="542" spans="1:9" x14ac:dyDescent="0.15">
      <c r="A542" s="1">
        <v>24</v>
      </c>
      <c r="B542" s="1" t="s">
        <v>142</v>
      </c>
      <c r="C542" s="1">
        <v>10</v>
      </c>
      <c r="D542" s="1" t="s">
        <v>23</v>
      </c>
      <c r="E542" s="1">
        <v>3465.2699570908812</v>
      </c>
      <c r="F542" s="1">
        <v>7666.2356687765614</v>
      </c>
      <c r="G542" s="1">
        <v>15078.439817458131</v>
      </c>
      <c r="H542" s="1">
        <v>16949.468254302934</v>
      </c>
      <c r="I542" s="1">
        <v>18081.666355105357</v>
      </c>
    </row>
    <row r="543" spans="1:9" x14ac:dyDescent="0.15">
      <c r="A543" s="1">
        <v>24</v>
      </c>
      <c r="B543" s="1" t="s">
        <v>142</v>
      </c>
      <c r="C543" s="1">
        <v>11</v>
      </c>
      <c r="D543" s="1" t="s">
        <v>24</v>
      </c>
      <c r="E543" s="1">
        <v>5360.2624011305406</v>
      </c>
      <c r="F543" s="1">
        <v>15359.037838310202</v>
      </c>
      <c r="G543" s="1">
        <v>57587.453140006626</v>
      </c>
      <c r="H543" s="1">
        <v>72563.758281017756</v>
      </c>
      <c r="I543" s="1">
        <v>89378.230491185226</v>
      </c>
    </row>
    <row r="544" spans="1:9" x14ac:dyDescent="0.15">
      <c r="A544" s="1">
        <v>24</v>
      </c>
      <c r="B544" s="1" t="s">
        <v>142</v>
      </c>
      <c r="C544" s="1">
        <v>12</v>
      </c>
      <c r="D544" s="1" t="s">
        <v>25</v>
      </c>
      <c r="E544" s="1">
        <v>10214.334161775781</v>
      </c>
      <c r="F544" s="1">
        <v>19728.758301046433</v>
      </c>
      <c r="G544" s="1">
        <v>78212.030374709488</v>
      </c>
      <c r="H544" s="1">
        <v>173337.49985119904</v>
      </c>
      <c r="I544" s="1">
        <v>341511.77931068116</v>
      </c>
    </row>
    <row r="545" spans="1:9" x14ac:dyDescent="0.15">
      <c r="A545" s="1">
        <v>24</v>
      </c>
      <c r="B545" s="1" t="s">
        <v>142</v>
      </c>
      <c r="C545" s="1">
        <v>13</v>
      </c>
      <c r="D545" s="1" t="s">
        <v>26</v>
      </c>
      <c r="E545" s="1">
        <v>6893.9127677054685</v>
      </c>
      <c r="F545" s="1">
        <v>47275.000630703296</v>
      </c>
      <c r="G545" s="1">
        <v>124773.15182299029</v>
      </c>
      <c r="H545" s="1">
        <v>150551.35792197491</v>
      </c>
      <c r="I545" s="1">
        <v>172524.19408649707</v>
      </c>
    </row>
    <row r="546" spans="1:9" x14ac:dyDescent="0.15">
      <c r="A546" s="1">
        <v>24</v>
      </c>
      <c r="B546" s="1" t="s">
        <v>142</v>
      </c>
      <c r="C546" s="1">
        <v>14</v>
      </c>
      <c r="D546" s="1" t="s">
        <v>27</v>
      </c>
      <c r="E546" s="1">
        <v>34.364707108123817</v>
      </c>
      <c r="F546" s="1">
        <v>169.2021590930907</v>
      </c>
      <c r="G546" s="1">
        <v>1049.5657614862773</v>
      </c>
      <c r="H546" s="1">
        <v>826.50107065664668</v>
      </c>
      <c r="I546" s="1">
        <v>1880.7502967560179</v>
      </c>
    </row>
    <row r="547" spans="1:9" x14ac:dyDescent="0.15">
      <c r="A547" s="1">
        <v>24</v>
      </c>
      <c r="B547" s="1" t="s">
        <v>142</v>
      </c>
      <c r="C547" s="1">
        <v>15</v>
      </c>
      <c r="D547" s="1" t="s">
        <v>28</v>
      </c>
      <c r="E547" s="1">
        <v>6119.2275269536667</v>
      </c>
      <c r="F547" s="1">
        <v>21672.601710015919</v>
      </c>
      <c r="G547" s="1">
        <v>60581.440487937485</v>
      </c>
      <c r="H547" s="1">
        <v>86507.61093403642</v>
      </c>
      <c r="I547" s="1">
        <v>92750.810900374316</v>
      </c>
    </row>
    <row r="548" spans="1:9" x14ac:dyDescent="0.15">
      <c r="A548" s="1">
        <v>24</v>
      </c>
      <c r="B548" s="1" t="s">
        <v>141</v>
      </c>
      <c r="C548" s="1">
        <v>16</v>
      </c>
      <c r="D548" s="1" t="s">
        <v>11</v>
      </c>
      <c r="E548" s="1">
        <v>10472.7197355998</v>
      </c>
      <c r="F548" s="1">
        <v>26942.37086066691</v>
      </c>
      <c r="G548" s="1">
        <v>47701.733779342023</v>
      </c>
      <c r="H548" s="1">
        <v>44931.07741826788</v>
      </c>
      <c r="I548" s="1">
        <v>40048.238150816578</v>
      </c>
    </row>
    <row r="549" spans="1:9" x14ac:dyDescent="0.15">
      <c r="A549" s="1">
        <v>24</v>
      </c>
      <c r="B549" s="1" t="s">
        <v>141</v>
      </c>
      <c r="C549" s="1">
        <v>17</v>
      </c>
      <c r="D549" s="1" t="s">
        <v>12</v>
      </c>
      <c r="E549" s="1">
        <v>25472.650187520027</v>
      </c>
      <c r="F549" s="1">
        <v>76117.785240049707</v>
      </c>
      <c r="G549" s="1">
        <v>144930.40829151121</v>
      </c>
      <c r="H549" s="1">
        <v>184265.87052837989</v>
      </c>
      <c r="I549" s="1">
        <v>247297.45431627255</v>
      </c>
    </row>
    <row r="550" spans="1:9" x14ac:dyDescent="0.15">
      <c r="A550" s="1">
        <v>24</v>
      </c>
      <c r="B550" s="1" t="s">
        <v>141</v>
      </c>
      <c r="C550" s="1">
        <v>18</v>
      </c>
      <c r="D550" s="1" t="s">
        <v>13</v>
      </c>
      <c r="E550" s="1">
        <v>11741.982656235845</v>
      </c>
      <c r="F550" s="1">
        <v>71967.502018183659</v>
      </c>
      <c r="G550" s="1">
        <v>93161.964346510475</v>
      </c>
      <c r="H550" s="1">
        <v>100537.20655923474</v>
      </c>
      <c r="I550" s="1">
        <v>77623.078818089925</v>
      </c>
    </row>
    <row r="551" spans="1:9" x14ac:dyDescent="0.15">
      <c r="A551" s="1">
        <v>24</v>
      </c>
      <c r="B551" s="1" t="s">
        <v>141</v>
      </c>
      <c r="C551" s="1">
        <v>19</v>
      </c>
      <c r="D551" s="1" t="s">
        <v>14</v>
      </c>
      <c r="E551" s="1">
        <v>9311.5852932470243</v>
      </c>
      <c r="F551" s="1">
        <v>17004.783183966345</v>
      </c>
      <c r="G551" s="1">
        <v>29939.501556845968</v>
      </c>
      <c r="H551" s="1">
        <v>43579.564436701294</v>
      </c>
      <c r="I551" s="1">
        <v>40974.054554604991</v>
      </c>
    </row>
    <row r="552" spans="1:9" x14ac:dyDescent="0.15">
      <c r="A552" s="1">
        <v>24</v>
      </c>
      <c r="B552" s="1" t="s">
        <v>141</v>
      </c>
      <c r="C552" s="1">
        <v>20</v>
      </c>
      <c r="D552" s="1" t="s">
        <v>15</v>
      </c>
      <c r="E552" s="1">
        <v>2511.3635353271588</v>
      </c>
      <c r="F552" s="1">
        <v>33928.695061769198</v>
      </c>
      <c r="G552" s="1">
        <v>60520.765336157579</v>
      </c>
      <c r="H552" s="1">
        <v>85995.98113525736</v>
      </c>
      <c r="I552" s="1">
        <v>121139.47576042531</v>
      </c>
    </row>
    <row r="553" spans="1:9" x14ac:dyDescent="0.15">
      <c r="A553" s="1">
        <v>24</v>
      </c>
      <c r="B553" s="1" t="s">
        <v>141</v>
      </c>
      <c r="C553" s="1">
        <v>21</v>
      </c>
      <c r="D553" s="1" t="s">
        <v>16</v>
      </c>
      <c r="E553" s="1">
        <v>44105.343133666327</v>
      </c>
      <c r="F553" s="1">
        <v>101999.10777273879</v>
      </c>
      <c r="G553" s="1">
        <v>154416.17017376918</v>
      </c>
      <c r="H553" s="1">
        <v>206385.16192678435</v>
      </c>
      <c r="I553" s="1">
        <v>308871.55894902104</v>
      </c>
    </row>
    <row r="554" spans="1:9" x14ac:dyDescent="0.15">
      <c r="A554" s="1">
        <v>24</v>
      </c>
      <c r="B554" s="1" t="s">
        <v>140</v>
      </c>
      <c r="C554" s="1">
        <v>22</v>
      </c>
      <c r="D554" s="1" t="s">
        <v>8</v>
      </c>
      <c r="E554" s="1">
        <v>19327.477587829431</v>
      </c>
      <c r="F554" s="1">
        <v>136100.20620784131</v>
      </c>
      <c r="G554" s="1">
        <v>358360.59893815452</v>
      </c>
      <c r="H554" s="1">
        <v>480138.86923000362</v>
      </c>
      <c r="I554" s="1">
        <v>438036.59592749696</v>
      </c>
    </row>
    <row r="555" spans="1:9" x14ac:dyDescent="0.15">
      <c r="A555" s="1">
        <v>24</v>
      </c>
      <c r="B555" s="1" t="s">
        <v>140</v>
      </c>
      <c r="C555" s="1">
        <v>23</v>
      </c>
      <c r="D555" s="1" t="s">
        <v>29</v>
      </c>
      <c r="E555" s="1">
        <v>41441.705732008297</v>
      </c>
      <c r="F555" s="1">
        <v>96491.204026700099</v>
      </c>
      <c r="G555" s="1">
        <v>133639.62080838229</v>
      </c>
      <c r="H555" s="1">
        <v>184259.10948609986</v>
      </c>
      <c r="I555" s="1">
        <v>220133.00938944324</v>
      </c>
    </row>
    <row r="556" spans="1:9" x14ac:dyDescent="0.15">
      <c r="A556" s="1">
        <v>25</v>
      </c>
      <c r="B556" s="1" t="s">
        <v>144</v>
      </c>
      <c r="C556" s="1">
        <v>1</v>
      </c>
      <c r="D556" s="1" t="s">
        <v>9</v>
      </c>
      <c r="E556" s="1">
        <v>21346.76571272665</v>
      </c>
      <c r="F556" s="1">
        <v>109935.28741104485</v>
      </c>
      <c r="G556" s="1">
        <v>134730.70208090113</v>
      </c>
      <c r="H556" s="1">
        <v>144800.00118586415</v>
      </c>
      <c r="I556" s="1">
        <v>161106.14110917679</v>
      </c>
    </row>
    <row r="557" spans="1:9" x14ac:dyDescent="0.15">
      <c r="A557" s="1">
        <v>25</v>
      </c>
      <c r="B557" s="1" t="s">
        <v>144</v>
      </c>
      <c r="C557" s="1">
        <v>2</v>
      </c>
      <c r="D557" s="1" t="s">
        <v>10</v>
      </c>
      <c r="E557" s="1">
        <v>1052.8536609547862</v>
      </c>
      <c r="F557" s="1">
        <v>2011.5206763989306</v>
      </c>
      <c r="G557" s="1">
        <v>2198.7910615435439</v>
      </c>
      <c r="H557" s="1">
        <v>1768.9599304921701</v>
      </c>
      <c r="I557" s="1">
        <v>1311.0338649985158</v>
      </c>
    </row>
    <row r="558" spans="1:9" x14ac:dyDescent="0.15">
      <c r="A558" s="1">
        <v>25</v>
      </c>
      <c r="B558" s="1" t="s">
        <v>145</v>
      </c>
      <c r="C558" s="1">
        <v>3</v>
      </c>
      <c r="D558" s="1" t="s">
        <v>17</v>
      </c>
      <c r="E558" s="1">
        <v>1827.44117541218</v>
      </c>
      <c r="F558" s="1">
        <v>8644.8363682969903</v>
      </c>
      <c r="G558" s="1">
        <v>18170.134064087088</v>
      </c>
      <c r="H558" s="1">
        <v>21650.436432212085</v>
      </c>
      <c r="I558" s="1">
        <v>26241.061893706705</v>
      </c>
    </row>
    <row r="559" spans="1:9" x14ac:dyDescent="0.15">
      <c r="A559" s="1">
        <v>25</v>
      </c>
      <c r="B559" s="1" t="s">
        <v>145</v>
      </c>
      <c r="C559" s="1">
        <v>4</v>
      </c>
      <c r="D559" s="1" t="s">
        <v>18</v>
      </c>
      <c r="E559" s="1">
        <v>12424.096345273683</v>
      </c>
      <c r="F559" s="1">
        <v>24013.640250614397</v>
      </c>
      <c r="G559" s="1">
        <v>33042.514854923931</v>
      </c>
      <c r="H559" s="1">
        <v>33238.30176052497</v>
      </c>
      <c r="I559" s="1">
        <v>29449.430933582687</v>
      </c>
    </row>
    <row r="560" spans="1:9" x14ac:dyDescent="0.15">
      <c r="A560" s="1">
        <v>25</v>
      </c>
      <c r="B560" s="1" t="s">
        <v>145</v>
      </c>
      <c r="C560" s="1">
        <v>5</v>
      </c>
      <c r="D560" s="1" t="s">
        <v>19</v>
      </c>
      <c r="E560" s="1">
        <v>729.75361039419488</v>
      </c>
      <c r="F560" s="1">
        <v>2240.7888031872349</v>
      </c>
      <c r="G560" s="1">
        <v>6256.4884618048318</v>
      </c>
      <c r="H560" s="1">
        <v>6429.7447814468424</v>
      </c>
      <c r="I560" s="1">
        <v>8096.323846333441</v>
      </c>
    </row>
    <row r="561" spans="1:9" x14ac:dyDescent="0.15">
      <c r="A561" s="1">
        <v>25</v>
      </c>
      <c r="B561" s="1" t="s">
        <v>145</v>
      </c>
      <c r="C561" s="1">
        <v>6</v>
      </c>
      <c r="D561" s="1" t="s">
        <v>3</v>
      </c>
      <c r="E561" s="1">
        <v>10558.237084983955</v>
      </c>
      <c r="F561" s="1">
        <v>20131.914846373926</v>
      </c>
      <c r="G561" s="1">
        <v>30733.662088241512</v>
      </c>
      <c r="H561" s="1">
        <v>38483.309420147263</v>
      </c>
      <c r="I561" s="1">
        <v>43460.926672805559</v>
      </c>
    </row>
    <row r="562" spans="1:9" x14ac:dyDescent="0.15">
      <c r="A562" s="1">
        <v>25</v>
      </c>
      <c r="B562" s="1" t="s">
        <v>145</v>
      </c>
      <c r="C562" s="1">
        <v>7</v>
      </c>
      <c r="D562" s="1" t="s">
        <v>20</v>
      </c>
      <c r="E562" s="1">
        <v>664.99344868772948</v>
      </c>
      <c r="F562" s="1">
        <v>1072.3740667591787</v>
      </c>
      <c r="G562" s="1">
        <v>1572.4677022472531</v>
      </c>
      <c r="H562" s="1">
        <v>3943.425117043937</v>
      </c>
      <c r="I562" s="1">
        <v>6042.3314999888598</v>
      </c>
    </row>
    <row r="563" spans="1:9" x14ac:dyDescent="0.15">
      <c r="A563" s="1">
        <v>25</v>
      </c>
      <c r="B563" s="1" t="s">
        <v>145</v>
      </c>
      <c r="C563" s="1">
        <v>8</v>
      </c>
      <c r="D563" s="1" t="s">
        <v>21</v>
      </c>
      <c r="E563" s="1">
        <v>10391.066644703134</v>
      </c>
      <c r="F563" s="1">
        <v>20865.820634812175</v>
      </c>
      <c r="G563" s="1">
        <v>41961.603724996108</v>
      </c>
      <c r="H563" s="1">
        <v>37576.429294574184</v>
      </c>
      <c r="I563" s="1">
        <v>63253.894469852989</v>
      </c>
    </row>
    <row r="564" spans="1:9" x14ac:dyDescent="0.15">
      <c r="A564" s="1">
        <v>25</v>
      </c>
      <c r="B564" s="1" t="s">
        <v>145</v>
      </c>
      <c r="C564" s="1">
        <v>9</v>
      </c>
      <c r="D564" s="1" t="s">
        <v>22</v>
      </c>
      <c r="E564" s="1">
        <v>1854.5013541869564</v>
      </c>
      <c r="F564" s="1">
        <v>6143.4853198972396</v>
      </c>
      <c r="G564" s="1">
        <v>18429.144157678602</v>
      </c>
      <c r="H564" s="1">
        <v>16942.104545169143</v>
      </c>
      <c r="I564" s="1">
        <v>19901.01200203324</v>
      </c>
    </row>
    <row r="565" spans="1:9" x14ac:dyDescent="0.15">
      <c r="A565" s="1">
        <v>25</v>
      </c>
      <c r="B565" s="1" t="s">
        <v>145</v>
      </c>
      <c r="C565" s="1">
        <v>10</v>
      </c>
      <c r="D565" s="1" t="s">
        <v>23</v>
      </c>
      <c r="E565" s="1">
        <v>2598.1518557712548</v>
      </c>
      <c r="F565" s="1">
        <v>9260.3938917623946</v>
      </c>
      <c r="G565" s="1">
        <v>21208.017273317389</v>
      </c>
      <c r="H565" s="1">
        <v>22340.629649371302</v>
      </c>
      <c r="I565" s="1">
        <v>24451.986880122127</v>
      </c>
    </row>
    <row r="566" spans="1:9" x14ac:dyDescent="0.15">
      <c r="A566" s="1">
        <v>25</v>
      </c>
      <c r="B566" s="1" t="s">
        <v>145</v>
      </c>
      <c r="C566" s="1">
        <v>11</v>
      </c>
      <c r="D566" s="1" t="s">
        <v>24</v>
      </c>
      <c r="E566" s="1">
        <v>6775.9980028862483</v>
      </c>
      <c r="F566" s="1">
        <v>22750.832975207482</v>
      </c>
      <c r="G566" s="1">
        <v>62235.955205206075</v>
      </c>
      <c r="H566" s="1">
        <v>66960.076012509191</v>
      </c>
      <c r="I566" s="1">
        <v>83322.010099834442</v>
      </c>
    </row>
    <row r="567" spans="1:9" x14ac:dyDescent="0.15">
      <c r="A567" s="1">
        <v>25</v>
      </c>
      <c r="B567" s="1" t="s">
        <v>145</v>
      </c>
      <c r="C567" s="1">
        <v>12</v>
      </c>
      <c r="D567" s="1" t="s">
        <v>25</v>
      </c>
      <c r="E567" s="1">
        <v>6940.8365956879516</v>
      </c>
      <c r="F567" s="1">
        <v>33272.259936135371</v>
      </c>
      <c r="G567" s="1">
        <v>121451.44625303369</v>
      </c>
      <c r="H567" s="1">
        <v>132968.0508755919</v>
      </c>
      <c r="I567" s="1">
        <v>145307.20156794158</v>
      </c>
    </row>
    <row r="568" spans="1:9" x14ac:dyDescent="0.15">
      <c r="A568" s="1">
        <v>25</v>
      </c>
      <c r="B568" s="1" t="s">
        <v>145</v>
      </c>
      <c r="C568" s="1">
        <v>13</v>
      </c>
      <c r="D568" s="1" t="s">
        <v>26</v>
      </c>
      <c r="E568" s="1">
        <v>1084.4897070231086</v>
      </c>
      <c r="F568" s="1">
        <v>22600.866072020362</v>
      </c>
      <c r="G568" s="1">
        <v>56335.643844736529</v>
      </c>
      <c r="H568" s="1">
        <v>66441.650198925607</v>
      </c>
      <c r="I568" s="1">
        <v>70288.662317462964</v>
      </c>
    </row>
    <row r="569" spans="1:9" x14ac:dyDescent="0.15">
      <c r="A569" s="1">
        <v>25</v>
      </c>
      <c r="B569" s="1" t="s">
        <v>145</v>
      </c>
      <c r="C569" s="1">
        <v>14</v>
      </c>
      <c r="D569" s="1" t="s">
        <v>27</v>
      </c>
      <c r="E569" s="1">
        <v>262.47301728606192</v>
      </c>
      <c r="F569" s="1">
        <v>1546.5661381476759</v>
      </c>
      <c r="G569" s="1">
        <v>3493.18772836367</v>
      </c>
      <c r="H569" s="1">
        <v>8134.0731941062531</v>
      </c>
      <c r="I569" s="1">
        <v>7551.0101842604827</v>
      </c>
    </row>
    <row r="570" spans="1:9" x14ac:dyDescent="0.15">
      <c r="A570" s="1">
        <v>25</v>
      </c>
      <c r="B570" s="1" t="s">
        <v>145</v>
      </c>
      <c r="C570" s="1">
        <v>15</v>
      </c>
      <c r="D570" s="1" t="s">
        <v>28</v>
      </c>
      <c r="E570" s="1">
        <v>13146.003937400386</v>
      </c>
      <c r="F570" s="1">
        <v>30900.620843064175</v>
      </c>
      <c r="G570" s="1">
        <v>84233.285625377335</v>
      </c>
      <c r="H570" s="1">
        <v>110804.53702134463</v>
      </c>
      <c r="I570" s="1">
        <v>165456.6870267803</v>
      </c>
    </row>
    <row r="571" spans="1:9" x14ac:dyDescent="0.15">
      <c r="A571" s="1">
        <v>25</v>
      </c>
      <c r="B571" s="1" t="s">
        <v>144</v>
      </c>
      <c r="C571" s="1">
        <v>16</v>
      </c>
      <c r="D571" s="1" t="s">
        <v>11</v>
      </c>
      <c r="E571" s="1">
        <v>14232.509840684426</v>
      </c>
      <c r="F571" s="1">
        <v>23549.773339712599</v>
      </c>
      <c r="G571" s="1">
        <v>35571.691091128443</v>
      </c>
      <c r="H571" s="1">
        <v>32867.729141008276</v>
      </c>
      <c r="I571" s="1">
        <v>29151.379976248318</v>
      </c>
    </row>
    <row r="572" spans="1:9" x14ac:dyDescent="0.15">
      <c r="A572" s="1">
        <v>25</v>
      </c>
      <c r="B572" s="1" t="s">
        <v>144</v>
      </c>
      <c r="C572" s="1">
        <v>17</v>
      </c>
      <c r="D572" s="1" t="s">
        <v>12</v>
      </c>
      <c r="E572" s="1">
        <v>9381.3043649928841</v>
      </c>
      <c r="F572" s="1">
        <v>52033.113471236953</v>
      </c>
      <c r="G572" s="1">
        <v>75174.495741240302</v>
      </c>
      <c r="H572" s="1">
        <v>89626.029447143112</v>
      </c>
      <c r="I572" s="1">
        <v>141060.24155487464</v>
      </c>
    </row>
    <row r="573" spans="1:9" x14ac:dyDescent="0.15">
      <c r="A573" s="1">
        <v>25</v>
      </c>
      <c r="B573" s="1" t="s">
        <v>144</v>
      </c>
      <c r="C573" s="1">
        <v>18</v>
      </c>
      <c r="D573" s="1" t="s">
        <v>13</v>
      </c>
      <c r="E573" s="1">
        <v>5186.1053933930698</v>
      </c>
      <c r="F573" s="1">
        <v>43474.724689071423</v>
      </c>
      <c r="G573" s="1">
        <v>54555.519699088152</v>
      </c>
      <c r="H573" s="1">
        <v>60781.574105741711</v>
      </c>
      <c r="I573" s="1">
        <v>67322.25284154361</v>
      </c>
    </row>
    <row r="574" spans="1:9" x14ac:dyDescent="0.15">
      <c r="A574" s="1">
        <v>25</v>
      </c>
      <c r="B574" s="1" t="s">
        <v>144</v>
      </c>
      <c r="C574" s="1">
        <v>19</v>
      </c>
      <c r="D574" s="1" t="s">
        <v>14</v>
      </c>
      <c r="E574" s="1">
        <v>5661.437561657599</v>
      </c>
      <c r="F574" s="1">
        <v>14713.45132798858</v>
      </c>
      <c r="G574" s="1">
        <v>27859.784710588869</v>
      </c>
      <c r="H574" s="1">
        <v>38870.318937983073</v>
      </c>
      <c r="I574" s="1">
        <v>45777.585439568706</v>
      </c>
    </row>
    <row r="575" spans="1:9" x14ac:dyDescent="0.15">
      <c r="A575" s="1">
        <v>25</v>
      </c>
      <c r="B575" s="1" t="s">
        <v>144</v>
      </c>
      <c r="C575" s="1">
        <v>20</v>
      </c>
      <c r="D575" s="1" t="s">
        <v>15</v>
      </c>
      <c r="E575" s="1">
        <v>1249.9051827258156</v>
      </c>
      <c r="F575" s="1">
        <v>23836.264634271109</v>
      </c>
      <c r="G575" s="1">
        <v>42452.453725374093</v>
      </c>
      <c r="H575" s="1">
        <v>74469.095918345003</v>
      </c>
      <c r="I575" s="1">
        <v>101797.78813447767</v>
      </c>
    </row>
    <row r="576" spans="1:9" x14ac:dyDescent="0.15">
      <c r="A576" s="1">
        <v>25</v>
      </c>
      <c r="B576" s="1" t="s">
        <v>144</v>
      </c>
      <c r="C576" s="1">
        <v>21</v>
      </c>
      <c r="D576" s="1" t="s">
        <v>16</v>
      </c>
      <c r="E576" s="1">
        <v>6833.3634961316602</v>
      </c>
      <c r="F576" s="1">
        <v>58776.565516200913</v>
      </c>
      <c r="G576" s="1">
        <v>107750.60498489962</v>
      </c>
      <c r="H576" s="1">
        <v>136142.98235412416</v>
      </c>
      <c r="I576" s="1">
        <v>177115.75980814188</v>
      </c>
    </row>
    <row r="577" spans="1:9" x14ac:dyDescent="0.15">
      <c r="A577" s="1">
        <v>25</v>
      </c>
      <c r="B577" s="1" t="s">
        <v>143</v>
      </c>
      <c r="C577" s="1">
        <v>22</v>
      </c>
      <c r="D577" s="1" t="s">
        <v>8</v>
      </c>
      <c r="E577" s="1">
        <v>24211.780499828688</v>
      </c>
      <c r="F577" s="1">
        <v>88941.614243212112</v>
      </c>
      <c r="G577" s="1">
        <v>312194.77381373738</v>
      </c>
      <c r="H577" s="1">
        <v>359888.85835003055</v>
      </c>
      <c r="I577" s="1">
        <v>282765.86126092135</v>
      </c>
    </row>
    <row r="578" spans="1:9" x14ac:dyDescent="0.15">
      <c r="A578" s="1">
        <v>25</v>
      </c>
      <c r="B578" s="1" t="s">
        <v>143</v>
      </c>
      <c r="C578" s="1">
        <v>23</v>
      </c>
      <c r="D578" s="1" t="s">
        <v>29</v>
      </c>
      <c r="E578" s="1">
        <v>16666.716081090119</v>
      </c>
      <c r="F578" s="1">
        <v>60388.545830518138</v>
      </c>
      <c r="G578" s="1">
        <v>99822.964816884196</v>
      </c>
      <c r="H578" s="1">
        <v>148408.87400975107</v>
      </c>
      <c r="I578" s="1">
        <v>159669.39855959936</v>
      </c>
    </row>
    <row r="579" spans="1:9" x14ac:dyDescent="0.15">
      <c r="A579" s="1">
        <v>26</v>
      </c>
      <c r="B579" s="1" t="s">
        <v>241</v>
      </c>
      <c r="C579" s="1">
        <v>1</v>
      </c>
      <c r="D579" s="1" t="s">
        <v>9</v>
      </c>
      <c r="E579" s="1">
        <v>21323.607311623007</v>
      </c>
      <c r="F579" s="1">
        <v>58638.17660433321</v>
      </c>
      <c r="G579" s="1">
        <v>69936.352028126319</v>
      </c>
      <c r="H579" s="1">
        <v>71783.776929125699</v>
      </c>
      <c r="I579" s="1">
        <v>83974.002134376628</v>
      </c>
    </row>
    <row r="580" spans="1:9" x14ac:dyDescent="0.15">
      <c r="A580" s="1">
        <v>26</v>
      </c>
      <c r="B580" s="1" t="s">
        <v>242</v>
      </c>
      <c r="C580" s="1">
        <v>2</v>
      </c>
      <c r="D580" s="1" t="s">
        <v>10</v>
      </c>
      <c r="E580" s="1">
        <v>1103.5948032472118</v>
      </c>
      <c r="F580" s="1">
        <v>1866.8320374240859</v>
      </c>
      <c r="G580" s="1">
        <v>2362.4313595877393</v>
      </c>
      <c r="H580" s="1">
        <v>2384.3258511778304</v>
      </c>
      <c r="I580" s="1">
        <v>1807.244726024142</v>
      </c>
    </row>
    <row r="581" spans="1:9" x14ac:dyDescent="0.15">
      <c r="A581" s="1">
        <v>26</v>
      </c>
      <c r="B581" s="1" t="s">
        <v>243</v>
      </c>
      <c r="C581" s="1">
        <v>3</v>
      </c>
      <c r="D581" s="1" t="s">
        <v>17</v>
      </c>
      <c r="E581" s="1">
        <v>14032.648263476547</v>
      </c>
      <c r="F581" s="1">
        <v>29312.289807804231</v>
      </c>
      <c r="G581" s="1">
        <v>49502.532086843596</v>
      </c>
      <c r="H581" s="1">
        <v>56458.715771785646</v>
      </c>
      <c r="I581" s="1">
        <v>65218.518565147337</v>
      </c>
    </row>
    <row r="582" spans="1:9" x14ac:dyDescent="0.15">
      <c r="A582" s="1">
        <v>26</v>
      </c>
      <c r="B582" s="1" t="s">
        <v>244</v>
      </c>
      <c r="C582" s="1">
        <v>4</v>
      </c>
      <c r="D582" s="1" t="s">
        <v>18</v>
      </c>
      <c r="E582" s="1">
        <v>23931.797991459334</v>
      </c>
      <c r="F582" s="1">
        <v>41507.291053853907</v>
      </c>
      <c r="G582" s="1">
        <v>50569.348020007601</v>
      </c>
      <c r="H582" s="1">
        <v>44391.232269858949</v>
      </c>
      <c r="I582" s="1">
        <v>31968.226768038716</v>
      </c>
    </row>
    <row r="583" spans="1:9" x14ac:dyDescent="0.15">
      <c r="A583" s="1">
        <v>26</v>
      </c>
      <c r="B583" s="1" t="s">
        <v>245</v>
      </c>
      <c r="C583" s="1">
        <v>5</v>
      </c>
      <c r="D583" s="1" t="s">
        <v>19</v>
      </c>
      <c r="E583" s="1">
        <v>1417.7612588386746</v>
      </c>
      <c r="F583" s="1">
        <v>4550.0637852178197</v>
      </c>
      <c r="G583" s="1">
        <v>8442.5300116775852</v>
      </c>
      <c r="H583" s="1">
        <v>7147.1937215154858</v>
      </c>
      <c r="I583" s="1">
        <v>7465.3691954721744</v>
      </c>
    </row>
    <row r="584" spans="1:9" x14ac:dyDescent="0.15">
      <c r="A584" s="1">
        <v>26</v>
      </c>
      <c r="B584" s="1" t="s">
        <v>245</v>
      </c>
      <c r="C584" s="1">
        <v>6</v>
      </c>
      <c r="D584" s="1" t="s">
        <v>3</v>
      </c>
      <c r="E584" s="1">
        <v>9730.7216432911446</v>
      </c>
      <c r="F584" s="1">
        <v>15750.356296762875</v>
      </c>
      <c r="G584" s="1">
        <v>24997.607380684349</v>
      </c>
      <c r="H584" s="1">
        <v>26712.738098468559</v>
      </c>
      <c r="I584" s="1">
        <v>29190.560885210769</v>
      </c>
    </row>
    <row r="585" spans="1:9" x14ac:dyDescent="0.15">
      <c r="A585" s="1">
        <v>26</v>
      </c>
      <c r="B585" s="1" t="s">
        <v>245</v>
      </c>
      <c r="C585" s="1">
        <v>7</v>
      </c>
      <c r="D585" s="1" t="s">
        <v>20</v>
      </c>
      <c r="E585" s="1">
        <v>668.67972352331401</v>
      </c>
      <c r="F585" s="1">
        <v>707.05369572881148</v>
      </c>
      <c r="G585" s="1">
        <v>507.34063703136678</v>
      </c>
      <c r="H585" s="1">
        <v>634.61218887911934</v>
      </c>
      <c r="I585" s="1">
        <v>2681.4786664519197</v>
      </c>
    </row>
    <row r="586" spans="1:9" x14ac:dyDescent="0.15">
      <c r="A586" s="1">
        <v>26</v>
      </c>
      <c r="B586" s="1" t="s">
        <v>245</v>
      </c>
      <c r="C586" s="1">
        <v>8</v>
      </c>
      <c r="D586" s="1" t="s">
        <v>21</v>
      </c>
      <c r="E586" s="1">
        <v>4702.8813602578002</v>
      </c>
      <c r="F586" s="1">
        <v>9163.0135927109422</v>
      </c>
      <c r="G586" s="1">
        <v>12675.576757633329</v>
      </c>
      <c r="H586" s="1">
        <v>10899.93960111842</v>
      </c>
      <c r="I586" s="1">
        <v>9702.4476154198601</v>
      </c>
    </row>
    <row r="587" spans="1:9" x14ac:dyDescent="0.15">
      <c r="A587" s="1">
        <v>26</v>
      </c>
      <c r="B587" s="1" t="s">
        <v>245</v>
      </c>
      <c r="C587" s="1">
        <v>9</v>
      </c>
      <c r="D587" s="1" t="s">
        <v>22</v>
      </c>
      <c r="E587" s="1">
        <v>3992.6893883772027</v>
      </c>
      <c r="F587" s="1">
        <v>11379.943669672986</v>
      </c>
      <c r="G587" s="1">
        <v>15303.263385131617</v>
      </c>
      <c r="H587" s="1">
        <v>11726.246168672624</v>
      </c>
      <c r="I587" s="1">
        <v>11579.114989333544</v>
      </c>
    </row>
    <row r="588" spans="1:9" x14ac:dyDescent="0.15">
      <c r="A588" s="1">
        <v>26</v>
      </c>
      <c r="B588" s="1" t="s">
        <v>245</v>
      </c>
      <c r="C588" s="1">
        <v>10</v>
      </c>
      <c r="D588" s="1" t="s">
        <v>23</v>
      </c>
      <c r="E588" s="1">
        <v>3672.5689899295862</v>
      </c>
      <c r="F588" s="1">
        <v>7496.5088752502652</v>
      </c>
      <c r="G588" s="1">
        <v>12363.648533413099</v>
      </c>
      <c r="H588" s="1">
        <v>10298.509970902427</v>
      </c>
      <c r="I588" s="1">
        <v>11056.919729840052</v>
      </c>
    </row>
    <row r="589" spans="1:9" x14ac:dyDescent="0.15">
      <c r="A589" s="1">
        <v>26</v>
      </c>
      <c r="B589" s="1" t="s">
        <v>246</v>
      </c>
      <c r="C589" s="1">
        <v>11</v>
      </c>
      <c r="D589" s="1" t="s">
        <v>24</v>
      </c>
      <c r="E589" s="1">
        <v>6209.9278495671006</v>
      </c>
      <c r="F589" s="1">
        <v>14613.135491023562</v>
      </c>
      <c r="G589" s="1">
        <v>38482.375089732144</v>
      </c>
      <c r="H589" s="1">
        <v>35626.064175510139</v>
      </c>
      <c r="I589" s="1">
        <v>34358.785026739868</v>
      </c>
    </row>
    <row r="590" spans="1:9" x14ac:dyDescent="0.15">
      <c r="A590" s="1">
        <v>26</v>
      </c>
      <c r="B590" s="1" t="s">
        <v>245</v>
      </c>
      <c r="C590" s="1">
        <v>12</v>
      </c>
      <c r="D590" s="1" t="s">
        <v>25</v>
      </c>
      <c r="E590" s="1">
        <v>16466.035372136452</v>
      </c>
      <c r="F590" s="1">
        <v>37024.025936159</v>
      </c>
      <c r="G590" s="1">
        <v>100997.52692511727</v>
      </c>
      <c r="H590" s="1">
        <v>103879.13919864643</v>
      </c>
      <c r="I590" s="1">
        <v>87215.680389749934</v>
      </c>
    </row>
    <row r="591" spans="1:9" x14ac:dyDescent="0.15">
      <c r="A591" s="1">
        <v>26</v>
      </c>
      <c r="B591" s="1" t="s">
        <v>246</v>
      </c>
      <c r="C591" s="1">
        <v>13</v>
      </c>
      <c r="D591" s="1" t="s">
        <v>26</v>
      </c>
      <c r="E591" s="1">
        <v>6806.9569033244743</v>
      </c>
      <c r="F591" s="1">
        <v>33585.897486186455</v>
      </c>
      <c r="G591" s="1">
        <v>60630.757044768623</v>
      </c>
      <c r="H591" s="1">
        <v>66492.194742796302</v>
      </c>
      <c r="I591" s="1">
        <v>48059.414601733035</v>
      </c>
    </row>
    <row r="592" spans="1:9" x14ac:dyDescent="0.15">
      <c r="A592" s="1">
        <v>26</v>
      </c>
      <c r="B592" s="1" t="s">
        <v>245</v>
      </c>
      <c r="C592" s="1">
        <v>14</v>
      </c>
      <c r="D592" s="1" t="s">
        <v>27</v>
      </c>
      <c r="E592" s="1">
        <v>1587.458998056175</v>
      </c>
      <c r="F592" s="1">
        <v>5251.1935486971406</v>
      </c>
      <c r="G592" s="1">
        <v>15370.317205794667</v>
      </c>
      <c r="H592" s="1">
        <v>19537.53180655526</v>
      </c>
      <c r="I592" s="1">
        <v>24825.380335906211</v>
      </c>
    </row>
    <row r="593" spans="1:9" x14ac:dyDescent="0.15">
      <c r="A593" s="1">
        <v>26</v>
      </c>
      <c r="B593" s="1" t="s">
        <v>245</v>
      </c>
      <c r="C593" s="1">
        <v>15</v>
      </c>
      <c r="D593" s="1" t="s">
        <v>28</v>
      </c>
      <c r="E593" s="1">
        <v>15308.523669408496</v>
      </c>
      <c r="F593" s="1">
        <v>30815.680757766557</v>
      </c>
      <c r="G593" s="1">
        <v>64677.683576758478</v>
      </c>
      <c r="H593" s="1">
        <v>59759.52965325617</v>
      </c>
      <c r="I593" s="1">
        <v>60017.222635406128</v>
      </c>
    </row>
    <row r="594" spans="1:9" x14ac:dyDescent="0.15">
      <c r="A594" s="1">
        <v>26</v>
      </c>
      <c r="B594" s="1" t="s">
        <v>247</v>
      </c>
      <c r="C594" s="1">
        <v>16</v>
      </c>
      <c r="D594" s="1" t="s">
        <v>11</v>
      </c>
      <c r="E594" s="1">
        <v>26018.71798051742</v>
      </c>
      <c r="F594" s="1">
        <v>39233.801392316513</v>
      </c>
      <c r="G594" s="1">
        <v>56759.222751444664</v>
      </c>
      <c r="H594" s="1">
        <v>49574.991361801913</v>
      </c>
      <c r="I594" s="1">
        <v>42838.237954504526</v>
      </c>
    </row>
    <row r="595" spans="1:9" x14ac:dyDescent="0.15">
      <c r="A595" s="1">
        <v>26</v>
      </c>
      <c r="B595" s="1" t="s">
        <v>248</v>
      </c>
      <c r="C595" s="1">
        <v>17</v>
      </c>
      <c r="D595" s="1" t="s">
        <v>12</v>
      </c>
      <c r="E595" s="1">
        <v>32131.280815007238</v>
      </c>
      <c r="F595" s="1">
        <v>107923.2555118538</v>
      </c>
      <c r="G595" s="1">
        <v>151001.95560634948</v>
      </c>
      <c r="H595" s="1">
        <v>187884.80229506671</v>
      </c>
      <c r="I595" s="1">
        <v>310127.05570969317</v>
      </c>
    </row>
    <row r="596" spans="1:9" x14ac:dyDescent="0.15">
      <c r="A596" s="1">
        <v>26</v>
      </c>
      <c r="B596" s="1" t="s">
        <v>248</v>
      </c>
      <c r="C596" s="1">
        <v>18</v>
      </c>
      <c r="D596" s="1" t="s">
        <v>13</v>
      </c>
      <c r="E596" s="1">
        <v>22183.594045616912</v>
      </c>
      <c r="F596" s="1">
        <v>126344.18444454757</v>
      </c>
      <c r="G596" s="1">
        <v>152223.5027945356</v>
      </c>
      <c r="H596" s="1">
        <v>154957.18860801138</v>
      </c>
      <c r="I596" s="1">
        <v>128220.44373428324</v>
      </c>
    </row>
    <row r="597" spans="1:9" x14ac:dyDescent="0.15">
      <c r="A597" s="1">
        <v>26</v>
      </c>
      <c r="B597" s="1" t="s">
        <v>247</v>
      </c>
      <c r="C597" s="1">
        <v>19</v>
      </c>
      <c r="D597" s="1" t="s">
        <v>14</v>
      </c>
      <c r="E597" s="1">
        <v>19225.55340080116</v>
      </c>
      <c r="F597" s="1">
        <v>29477.687907463198</v>
      </c>
      <c r="G597" s="1">
        <v>43770.238319242337</v>
      </c>
      <c r="H597" s="1">
        <v>67198.263338919365</v>
      </c>
      <c r="I597" s="1">
        <v>57116.075398804736</v>
      </c>
    </row>
    <row r="598" spans="1:9" x14ac:dyDescent="0.15">
      <c r="A598" s="1">
        <v>26</v>
      </c>
      <c r="B598" s="1" t="s">
        <v>247</v>
      </c>
      <c r="C598" s="1">
        <v>20</v>
      </c>
      <c r="D598" s="1" t="s">
        <v>15</v>
      </c>
      <c r="E598" s="1">
        <v>6298.3320880634092</v>
      </c>
      <c r="F598" s="1">
        <v>100180.58843633279</v>
      </c>
      <c r="G598" s="1">
        <v>170758.24243457045</v>
      </c>
      <c r="H598" s="1">
        <v>204954.66461338985</v>
      </c>
      <c r="I598" s="1">
        <v>215587.28198191736</v>
      </c>
    </row>
    <row r="599" spans="1:9" x14ac:dyDescent="0.15">
      <c r="A599" s="1">
        <v>26</v>
      </c>
      <c r="B599" s="1" t="s">
        <v>247</v>
      </c>
      <c r="C599" s="1">
        <v>21</v>
      </c>
      <c r="D599" s="1" t="s">
        <v>16</v>
      </c>
      <c r="E599" s="1">
        <v>34750.682293401493</v>
      </c>
      <c r="F599" s="1">
        <v>162441.84474612979</v>
      </c>
      <c r="G599" s="1">
        <v>229471.51667479525</v>
      </c>
      <c r="H599" s="1">
        <v>241435.03677553899</v>
      </c>
      <c r="I599" s="1">
        <v>362439.5563228589</v>
      </c>
    </row>
    <row r="600" spans="1:9" x14ac:dyDescent="0.15">
      <c r="A600" s="1">
        <v>26</v>
      </c>
      <c r="B600" s="1" t="s">
        <v>240</v>
      </c>
      <c r="C600" s="1">
        <v>22</v>
      </c>
      <c r="D600" s="1" t="s">
        <v>8</v>
      </c>
      <c r="E600" s="1">
        <v>53933.394220500668</v>
      </c>
      <c r="F600" s="1">
        <v>213552.55313384096</v>
      </c>
      <c r="G600" s="1">
        <v>421011.03747040883</v>
      </c>
      <c r="H600" s="1">
        <v>558918.54962362617</v>
      </c>
      <c r="I600" s="1">
        <v>496016.49665111129</v>
      </c>
    </row>
    <row r="601" spans="1:9" x14ac:dyDescent="0.15">
      <c r="A601" s="1">
        <v>26</v>
      </c>
      <c r="B601" s="1" t="s">
        <v>240</v>
      </c>
      <c r="C601" s="1">
        <v>23</v>
      </c>
      <c r="D601" s="1" t="s">
        <v>29</v>
      </c>
      <c r="E601" s="1">
        <v>52134.206962564844</v>
      </c>
      <c r="F601" s="1">
        <v>143889.14849206747</v>
      </c>
      <c r="G601" s="1">
        <v>213792.85629194154</v>
      </c>
      <c r="H601" s="1">
        <v>263228.80040592165</v>
      </c>
      <c r="I601" s="1">
        <v>284686.62026926462</v>
      </c>
    </row>
    <row r="602" spans="1:9" x14ac:dyDescent="0.15">
      <c r="A602" s="1">
        <v>27</v>
      </c>
      <c r="B602" s="1" t="s">
        <v>250</v>
      </c>
      <c r="C602" s="1">
        <v>1</v>
      </c>
      <c r="D602" s="1" t="s">
        <v>9</v>
      </c>
      <c r="E602" s="1">
        <v>16840.891113132733</v>
      </c>
      <c r="F602" s="1">
        <v>39692.548852794578</v>
      </c>
      <c r="G602" s="1">
        <v>62280.177781732971</v>
      </c>
      <c r="H602" s="1">
        <v>54290.925916567241</v>
      </c>
      <c r="I602" s="1">
        <v>59046.537333362372</v>
      </c>
    </row>
    <row r="603" spans="1:9" x14ac:dyDescent="0.15">
      <c r="A603" s="1">
        <v>27</v>
      </c>
      <c r="B603" s="1" t="s">
        <v>251</v>
      </c>
      <c r="C603" s="1">
        <v>2</v>
      </c>
      <c r="D603" s="1" t="s">
        <v>10</v>
      </c>
      <c r="E603" s="1">
        <v>680.87666608923951</v>
      </c>
      <c r="F603" s="1">
        <v>1366.3601695341531</v>
      </c>
      <c r="G603" s="1">
        <v>1584.3399801200089</v>
      </c>
      <c r="H603" s="1">
        <v>1234.4021914678954</v>
      </c>
      <c r="I603" s="1">
        <v>967.48602415915241</v>
      </c>
    </row>
    <row r="604" spans="1:9" x14ac:dyDescent="0.15">
      <c r="A604" s="1">
        <v>27</v>
      </c>
      <c r="B604" s="1" t="s">
        <v>252</v>
      </c>
      <c r="C604" s="1">
        <v>3</v>
      </c>
      <c r="D604" s="1" t="s">
        <v>17</v>
      </c>
      <c r="E604" s="1">
        <v>32713.926522079662</v>
      </c>
      <c r="F604" s="1">
        <v>56439.803149954714</v>
      </c>
      <c r="G604" s="1">
        <v>90983.893349918784</v>
      </c>
      <c r="H604" s="1">
        <v>107910.01651334814</v>
      </c>
      <c r="I604" s="1">
        <v>92240.711486016531</v>
      </c>
    </row>
    <row r="605" spans="1:9" x14ac:dyDescent="0.15">
      <c r="A605" s="1">
        <v>27</v>
      </c>
      <c r="B605" s="1" t="s">
        <v>253</v>
      </c>
      <c r="C605" s="1">
        <v>4</v>
      </c>
      <c r="D605" s="1" t="s">
        <v>18</v>
      </c>
      <c r="E605" s="1">
        <v>41374.243492316797</v>
      </c>
      <c r="F605" s="1">
        <v>74623.478570218009</v>
      </c>
      <c r="G605" s="1">
        <v>99506.197923312779</v>
      </c>
      <c r="H605" s="1">
        <v>72927.392265165443</v>
      </c>
      <c r="I605" s="1">
        <v>47210.210457196357</v>
      </c>
    </row>
    <row r="606" spans="1:9" x14ac:dyDescent="0.15">
      <c r="A606" s="1">
        <v>27</v>
      </c>
      <c r="B606" s="1" t="s">
        <v>252</v>
      </c>
      <c r="C606" s="1">
        <v>5</v>
      </c>
      <c r="D606" s="1" t="s">
        <v>19</v>
      </c>
      <c r="E606" s="1">
        <v>13191.52034777343</v>
      </c>
      <c r="F606" s="1">
        <v>24044.464435919752</v>
      </c>
      <c r="G606" s="1">
        <v>36947.478895864435</v>
      </c>
      <c r="H606" s="1">
        <v>37398.36272509682</v>
      </c>
      <c r="I606" s="1">
        <v>32140.341304361711</v>
      </c>
    </row>
    <row r="607" spans="1:9" x14ac:dyDescent="0.15">
      <c r="A607" s="1">
        <v>27</v>
      </c>
      <c r="B607" s="1" t="s">
        <v>252</v>
      </c>
      <c r="C607" s="1">
        <v>6</v>
      </c>
      <c r="D607" s="1" t="s">
        <v>3</v>
      </c>
      <c r="E607" s="1">
        <v>44532.422674629859</v>
      </c>
      <c r="F607" s="1">
        <v>99908.054062709052</v>
      </c>
      <c r="G607" s="1">
        <v>168722.06500668015</v>
      </c>
      <c r="H607" s="1">
        <v>173303.18515266175</v>
      </c>
      <c r="I607" s="1">
        <v>198322.7171656292</v>
      </c>
    </row>
    <row r="608" spans="1:9" x14ac:dyDescent="0.15">
      <c r="A608" s="1">
        <v>27</v>
      </c>
      <c r="B608" s="1" t="s">
        <v>252</v>
      </c>
      <c r="C608" s="1">
        <v>7</v>
      </c>
      <c r="D608" s="1" t="s">
        <v>20</v>
      </c>
      <c r="E608" s="1">
        <v>12088.731181105157</v>
      </c>
      <c r="F608" s="1">
        <v>25831.464409964789</v>
      </c>
      <c r="G608" s="1">
        <v>33639.506389491762</v>
      </c>
      <c r="H608" s="1">
        <v>45424.185649324187</v>
      </c>
      <c r="I608" s="1">
        <v>99223.479330566042</v>
      </c>
    </row>
    <row r="609" spans="1:9" x14ac:dyDescent="0.15">
      <c r="A609" s="1">
        <v>27</v>
      </c>
      <c r="B609" s="1" t="s">
        <v>252</v>
      </c>
      <c r="C609" s="1">
        <v>8</v>
      </c>
      <c r="D609" s="1" t="s">
        <v>21</v>
      </c>
      <c r="E609" s="1">
        <v>13054.742580017615</v>
      </c>
      <c r="F609" s="1">
        <v>18010.502361359133</v>
      </c>
      <c r="G609" s="1">
        <v>25621.396633673659</v>
      </c>
      <c r="H609" s="1">
        <v>18885.185198915344</v>
      </c>
      <c r="I609" s="1">
        <v>36685.778852396958</v>
      </c>
    </row>
    <row r="610" spans="1:9" x14ac:dyDescent="0.15">
      <c r="A610" s="1">
        <v>27</v>
      </c>
      <c r="B610" s="1" t="s">
        <v>252</v>
      </c>
      <c r="C610" s="1">
        <v>9</v>
      </c>
      <c r="D610" s="1" t="s">
        <v>22</v>
      </c>
      <c r="E610" s="1">
        <v>97418.19040520837</v>
      </c>
      <c r="F610" s="1">
        <v>179292.81717505318</v>
      </c>
      <c r="G610" s="1">
        <v>260164.673607048</v>
      </c>
      <c r="H610" s="1">
        <v>199047.31547130839</v>
      </c>
      <c r="I610" s="1">
        <v>196010.21915096595</v>
      </c>
    </row>
    <row r="611" spans="1:9" x14ac:dyDescent="0.15">
      <c r="A611" s="1">
        <v>27</v>
      </c>
      <c r="B611" s="1" t="s">
        <v>252</v>
      </c>
      <c r="C611" s="1">
        <v>10</v>
      </c>
      <c r="D611" s="1" t="s">
        <v>23</v>
      </c>
      <c r="E611" s="1">
        <v>46925.56402056518</v>
      </c>
      <c r="F611" s="1">
        <v>91697.551547836862</v>
      </c>
      <c r="G611" s="1">
        <v>133408.81394529704</v>
      </c>
      <c r="H611" s="1">
        <v>108058.34410740726</v>
      </c>
      <c r="I611" s="1">
        <v>88586.259800891494</v>
      </c>
    </row>
    <row r="612" spans="1:9" x14ac:dyDescent="0.15">
      <c r="A612" s="1">
        <v>27</v>
      </c>
      <c r="B612" s="1" t="s">
        <v>253</v>
      </c>
      <c r="C612" s="1">
        <v>11</v>
      </c>
      <c r="D612" s="1" t="s">
        <v>24</v>
      </c>
      <c r="E612" s="1">
        <v>68090.692568673359</v>
      </c>
      <c r="F612" s="1">
        <v>136135.33799132946</v>
      </c>
      <c r="G612" s="1">
        <v>258094.59054819981</v>
      </c>
      <c r="H612" s="1">
        <v>218715.21725736972</v>
      </c>
      <c r="I612" s="1">
        <v>211562.68643154248</v>
      </c>
    </row>
    <row r="613" spans="1:9" x14ac:dyDescent="0.15">
      <c r="A613" s="1">
        <v>27</v>
      </c>
      <c r="B613" s="1" t="s">
        <v>253</v>
      </c>
      <c r="C613" s="1">
        <v>12</v>
      </c>
      <c r="D613" s="1" t="s">
        <v>25</v>
      </c>
      <c r="E613" s="1">
        <v>56451.509552091986</v>
      </c>
      <c r="F613" s="1">
        <v>107587.26892424203</v>
      </c>
      <c r="G613" s="1">
        <v>268404.79366860649</v>
      </c>
      <c r="H613" s="1">
        <v>197874.31864546402</v>
      </c>
      <c r="I613" s="1">
        <v>256407.31663387764</v>
      </c>
    </row>
    <row r="614" spans="1:9" x14ac:dyDescent="0.15">
      <c r="A614" s="1">
        <v>27</v>
      </c>
      <c r="B614" s="1" t="s">
        <v>252</v>
      </c>
      <c r="C614" s="1">
        <v>13</v>
      </c>
      <c r="D614" s="1" t="s">
        <v>26</v>
      </c>
      <c r="E614" s="1">
        <v>20330.250965118001</v>
      </c>
      <c r="F614" s="1">
        <v>64897.420862740888</v>
      </c>
      <c r="G614" s="1">
        <v>97461.400119569909</v>
      </c>
      <c r="H614" s="1">
        <v>103097.9505441751</v>
      </c>
      <c r="I614" s="1">
        <v>75768.8479560985</v>
      </c>
    </row>
    <row r="615" spans="1:9" x14ac:dyDescent="0.15">
      <c r="A615" s="1">
        <v>27</v>
      </c>
      <c r="B615" s="1" t="s">
        <v>252</v>
      </c>
      <c r="C615" s="1">
        <v>14</v>
      </c>
      <c r="D615" s="1" t="s">
        <v>27</v>
      </c>
      <c r="E615" s="1">
        <v>2266.125011740734</v>
      </c>
      <c r="F615" s="1">
        <v>7913.9554632761901</v>
      </c>
      <c r="G615" s="1">
        <v>18524.498188650068</v>
      </c>
      <c r="H615" s="1">
        <v>23134.505111049606</v>
      </c>
      <c r="I615" s="1">
        <v>17022.307775633992</v>
      </c>
    </row>
    <row r="616" spans="1:9" x14ac:dyDescent="0.15">
      <c r="A616" s="1">
        <v>27</v>
      </c>
      <c r="B616" s="1" t="s">
        <v>252</v>
      </c>
      <c r="C616" s="1">
        <v>15</v>
      </c>
      <c r="D616" s="1" t="s">
        <v>28</v>
      </c>
      <c r="E616" s="1">
        <v>86707.854062190861</v>
      </c>
      <c r="F616" s="1">
        <v>147613.65106934914</v>
      </c>
      <c r="G616" s="1">
        <v>304487.79467907414</v>
      </c>
      <c r="H616" s="1">
        <v>274087.9716087273</v>
      </c>
      <c r="I616" s="1">
        <v>225184.6296162247</v>
      </c>
    </row>
    <row r="617" spans="1:9" x14ac:dyDescent="0.15">
      <c r="A617" s="1">
        <v>27</v>
      </c>
      <c r="B617" s="1" t="s">
        <v>250</v>
      </c>
      <c r="C617" s="1">
        <v>16</v>
      </c>
      <c r="D617" s="1" t="s">
        <v>11</v>
      </c>
      <c r="E617" s="1">
        <v>97127.988401739509</v>
      </c>
      <c r="F617" s="1">
        <v>143835.75267824595</v>
      </c>
      <c r="G617" s="1">
        <v>194182.05088997615</v>
      </c>
      <c r="H617" s="1">
        <v>164362.3757598701</v>
      </c>
      <c r="I617" s="1">
        <v>147523.82551007459</v>
      </c>
    </row>
    <row r="618" spans="1:9" x14ac:dyDescent="0.15">
      <c r="A618" s="1">
        <v>27</v>
      </c>
      <c r="B618" s="1" t="s">
        <v>250</v>
      </c>
      <c r="C618" s="1">
        <v>17</v>
      </c>
      <c r="D618" s="1" t="s">
        <v>12</v>
      </c>
      <c r="E618" s="1">
        <v>129292.24773591245</v>
      </c>
      <c r="F618" s="1">
        <v>461625.02056645678</v>
      </c>
      <c r="G618" s="1">
        <v>587486.79516421573</v>
      </c>
      <c r="H618" s="1">
        <v>605419.50958483818</v>
      </c>
      <c r="I618" s="1">
        <v>873978.47570256668</v>
      </c>
    </row>
    <row r="619" spans="1:9" x14ac:dyDescent="0.15">
      <c r="A619" s="1">
        <v>27</v>
      </c>
      <c r="B619" s="1" t="s">
        <v>250</v>
      </c>
      <c r="C619" s="1">
        <v>18</v>
      </c>
      <c r="D619" s="1" t="s">
        <v>13</v>
      </c>
      <c r="E619" s="1">
        <v>130512.31656393505</v>
      </c>
      <c r="F619" s="1">
        <v>603845.60181542125</v>
      </c>
      <c r="G619" s="1">
        <v>884881.3737532068</v>
      </c>
      <c r="H619" s="1">
        <v>781618.33725915093</v>
      </c>
      <c r="I619" s="1">
        <v>726884.45154355024</v>
      </c>
    </row>
    <row r="620" spans="1:9" x14ac:dyDescent="0.15">
      <c r="A620" s="1">
        <v>27</v>
      </c>
      <c r="B620" s="1" t="s">
        <v>250</v>
      </c>
      <c r="C620" s="1">
        <v>19</v>
      </c>
      <c r="D620" s="1" t="s">
        <v>14</v>
      </c>
      <c r="E620" s="1">
        <v>103280.86602574526</v>
      </c>
      <c r="F620" s="1">
        <v>150362.16880522409</v>
      </c>
      <c r="G620" s="1">
        <v>246696.85822883647</v>
      </c>
      <c r="H620" s="1">
        <v>266918.72095363203</v>
      </c>
      <c r="I620" s="1">
        <v>451724.52896144794</v>
      </c>
    </row>
    <row r="621" spans="1:9" x14ac:dyDescent="0.15">
      <c r="A621" s="1">
        <v>27</v>
      </c>
      <c r="B621" s="1" t="s">
        <v>250</v>
      </c>
      <c r="C621" s="1">
        <v>20</v>
      </c>
      <c r="D621" s="1" t="s">
        <v>15</v>
      </c>
      <c r="E621" s="1">
        <v>58228.493342274269</v>
      </c>
      <c r="F621" s="1">
        <v>428417.42818295403</v>
      </c>
      <c r="G621" s="1">
        <v>800544.84675166965</v>
      </c>
      <c r="H621" s="1">
        <v>916290.9923812846</v>
      </c>
      <c r="I621" s="1">
        <v>930496.21376554237</v>
      </c>
    </row>
    <row r="622" spans="1:9" x14ac:dyDescent="0.15">
      <c r="A622" s="1">
        <v>27</v>
      </c>
      <c r="B622" s="1" t="s">
        <v>250</v>
      </c>
      <c r="C622" s="1">
        <v>21</v>
      </c>
      <c r="D622" s="1" t="s">
        <v>16</v>
      </c>
      <c r="E622" s="1">
        <v>311558.00519410498</v>
      </c>
      <c r="F622" s="1">
        <v>974449.51110368222</v>
      </c>
      <c r="G622" s="1">
        <v>1162669.9227591229</v>
      </c>
      <c r="H622" s="1">
        <v>1215483.1701209808</v>
      </c>
      <c r="I622" s="1">
        <v>1935565.3869214829</v>
      </c>
    </row>
    <row r="623" spans="1:9" x14ac:dyDescent="0.15">
      <c r="A623" s="1">
        <v>27</v>
      </c>
      <c r="B623" s="1" t="s">
        <v>249</v>
      </c>
      <c r="C623" s="1">
        <v>22</v>
      </c>
      <c r="D623" s="1" t="s">
        <v>8</v>
      </c>
      <c r="E623" s="1">
        <v>335091.29922762146</v>
      </c>
      <c r="F623" s="1">
        <v>680083.42970482714</v>
      </c>
      <c r="G623" s="1">
        <v>1624819.5849588166</v>
      </c>
      <c r="H623" s="1">
        <v>1990140.4302079007</v>
      </c>
      <c r="I623" s="1">
        <v>1827417.8140450232</v>
      </c>
    </row>
    <row r="624" spans="1:9" x14ac:dyDescent="0.15">
      <c r="A624" s="1">
        <v>27</v>
      </c>
      <c r="B624" s="1" t="s">
        <v>249</v>
      </c>
      <c r="C624" s="1">
        <v>23</v>
      </c>
      <c r="D624" s="1" t="s">
        <v>29</v>
      </c>
      <c r="E624" s="1">
        <v>195950.30951921141</v>
      </c>
      <c r="F624" s="1">
        <v>473789.30686115741</v>
      </c>
      <c r="G624" s="1">
        <v>596982.55696927116</v>
      </c>
      <c r="H624" s="1">
        <v>773332.71831695118</v>
      </c>
      <c r="I624" s="1">
        <v>843043.63204266876</v>
      </c>
    </row>
    <row r="625" spans="1:9" x14ac:dyDescent="0.15">
      <c r="A625" s="1">
        <v>28</v>
      </c>
      <c r="B625" s="1" t="s">
        <v>147</v>
      </c>
      <c r="C625" s="1">
        <v>1</v>
      </c>
      <c r="D625" s="1" t="s">
        <v>9</v>
      </c>
      <c r="E625" s="1">
        <v>76773.393854310634</v>
      </c>
      <c r="F625" s="1">
        <v>173313.90446612751</v>
      </c>
      <c r="G625" s="1">
        <v>180171.81204072831</v>
      </c>
      <c r="H625" s="1">
        <v>199947.21263170402</v>
      </c>
      <c r="I625" s="1">
        <v>231999.7603210916</v>
      </c>
    </row>
    <row r="626" spans="1:9" x14ac:dyDescent="0.15">
      <c r="A626" s="1">
        <v>28</v>
      </c>
      <c r="B626" s="1" t="s">
        <v>147</v>
      </c>
      <c r="C626" s="1">
        <v>2</v>
      </c>
      <c r="D626" s="1" t="s">
        <v>10</v>
      </c>
      <c r="E626" s="1">
        <v>4409.9524885077808</v>
      </c>
      <c r="F626" s="1">
        <v>13589.546698167645</v>
      </c>
      <c r="G626" s="1">
        <v>15845.481079571236</v>
      </c>
      <c r="H626" s="1">
        <v>14798.345879991633</v>
      </c>
      <c r="I626" s="1">
        <v>13739.865494823449</v>
      </c>
    </row>
    <row r="627" spans="1:9" x14ac:dyDescent="0.15">
      <c r="A627" s="1">
        <v>28</v>
      </c>
      <c r="B627" s="1" t="s">
        <v>148</v>
      </c>
      <c r="C627" s="1">
        <v>3</v>
      </c>
      <c r="D627" s="1" t="s">
        <v>17</v>
      </c>
      <c r="E627" s="1">
        <v>43142.440505338847</v>
      </c>
      <c r="F627" s="1">
        <v>77021.766070071957</v>
      </c>
      <c r="G627" s="1">
        <v>131697.56607836697</v>
      </c>
      <c r="H627" s="1">
        <v>147343.48036434929</v>
      </c>
      <c r="I627" s="1">
        <v>139440.83828506668</v>
      </c>
    </row>
    <row r="628" spans="1:9" x14ac:dyDescent="0.15">
      <c r="A628" s="1">
        <v>28</v>
      </c>
      <c r="B628" s="1" t="s">
        <v>148</v>
      </c>
      <c r="C628" s="1">
        <v>4</v>
      </c>
      <c r="D628" s="1" t="s">
        <v>18</v>
      </c>
      <c r="E628" s="1">
        <v>18513.767857095834</v>
      </c>
      <c r="F628" s="1">
        <v>30073.314388397121</v>
      </c>
      <c r="G628" s="1">
        <v>35892.095922309752</v>
      </c>
      <c r="H628" s="1">
        <v>29480.265448973263</v>
      </c>
      <c r="I628" s="1">
        <v>26934.916100928276</v>
      </c>
    </row>
    <row r="629" spans="1:9" x14ac:dyDescent="0.15">
      <c r="A629" s="1">
        <v>28</v>
      </c>
      <c r="B629" s="1" t="s">
        <v>148</v>
      </c>
      <c r="C629" s="1">
        <v>5</v>
      </c>
      <c r="D629" s="1" t="s">
        <v>19</v>
      </c>
      <c r="E629" s="1">
        <v>6044.6685237074025</v>
      </c>
      <c r="F629" s="1">
        <v>14387.709260514863</v>
      </c>
      <c r="G629" s="1">
        <v>29588.583867445606</v>
      </c>
      <c r="H629" s="1">
        <v>28393.658246324525</v>
      </c>
      <c r="I629" s="1">
        <v>29836.74523066443</v>
      </c>
    </row>
    <row r="630" spans="1:9" x14ac:dyDescent="0.15">
      <c r="A630" s="1">
        <v>28</v>
      </c>
      <c r="B630" s="1" t="s">
        <v>148</v>
      </c>
      <c r="C630" s="1">
        <v>6</v>
      </c>
      <c r="D630" s="1" t="s">
        <v>3</v>
      </c>
      <c r="E630" s="1">
        <v>26236.925225082956</v>
      </c>
      <c r="F630" s="1">
        <v>57832.444496631913</v>
      </c>
      <c r="G630" s="1">
        <v>103248.79923459746</v>
      </c>
      <c r="H630" s="1">
        <v>116076.10378275436</v>
      </c>
      <c r="I630" s="1">
        <v>153601.86515450469</v>
      </c>
    </row>
    <row r="631" spans="1:9" x14ac:dyDescent="0.15">
      <c r="A631" s="1">
        <v>28</v>
      </c>
      <c r="B631" s="1" t="s">
        <v>148</v>
      </c>
      <c r="C631" s="1">
        <v>7</v>
      </c>
      <c r="D631" s="1" t="s">
        <v>20</v>
      </c>
      <c r="E631" s="1">
        <v>7692.5334514035903</v>
      </c>
      <c r="F631" s="1">
        <v>24827.056034971509</v>
      </c>
      <c r="G631" s="1">
        <v>20953.24869994722</v>
      </c>
      <c r="H631" s="1">
        <v>17494.532480620721</v>
      </c>
      <c r="I631" s="1">
        <v>23326.808848408178</v>
      </c>
    </row>
    <row r="632" spans="1:9" x14ac:dyDescent="0.15">
      <c r="A632" s="1">
        <v>28</v>
      </c>
      <c r="B632" s="1" t="s">
        <v>148</v>
      </c>
      <c r="C632" s="1">
        <v>8</v>
      </c>
      <c r="D632" s="1" t="s">
        <v>21</v>
      </c>
      <c r="E632" s="1">
        <v>19147.918693524327</v>
      </c>
      <c r="F632" s="1">
        <v>29626.284147889983</v>
      </c>
      <c r="G632" s="1">
        <v>42216.287771827228</v>
      </c>
      <c r="H632" s="1">
        <v>36215.236118250803</v>
      </c>
      <c r="I632" s="1">
        <v>41381.831847341404</v>
      </c>
    </row>
    <row r="633" spans="1:9" x14ac:dyDescent="0.15">
      <c r="A633" s="1">
        <v>28</v>
      </c>
      <c r="B633" s="1" t="s">
        <v>148</v>
      </c>
      <c r="C633" s="1">
        <v>9</v>
      </c>
      <c r="D633" s="1" t="s">
        <v>22</v>
      </c>
      <c r="E633" s="1">
        <v>133516.41303311536</v>
      </c>
      <c r="F633" s="1">
        <v>268391.83836631285</v>
      </c>
      <c r="G633" s="1">
        <v>327160.29352362809</v>
      </c>
      <c r="H633" s="1">
        <v>237961.77728004934</v>
      </c>
      <c r="I633" s="1">
        <v>272738.84978637565</v>
      </c>
    </row>
    <row r="634" spans="1:9" x14ac:dyDescent="0.15">
      <c r="A634" s="1">
        <v>28</v>
      </c>
      <c r="B634" s="1" t="s">
        <v>148</v>
      </c>
      <c r="C634" s="1">
        <v>10</v>
      </c>
      <c r="D634" s="1" t="s">
        <v>23</v>
      </c>
      <c r="E634" s="1">
        <v>14876.220614179852</v>
      </c>
      <c r="F634" s="1">
        <v>31834.042020356781</v>
      </c>
      <c r="G634" s="1">
        <v>44477.116915162173</v>
      </c>
      <c r="H634" s="1">
        <v>38077.187482921196</v>
      </c>
      <c r="I634" s="1">
        <v>41073.919010544625</v>
      </c>
    </row>
    <row r="635" spans="1:9" x14ac:dyDescent="0.15">
      <c r="A635" s="1">
        <v>28</v>
      </c>
      <c r="B635" s="1" t="s">
        <v>148</v>
      </c>
      <c r="C635" s="1">
        <v>11</v>
      </c>
      <c r="D635" s="1" t="s">
        <v>24</v>
      </c>
      <c r="E635" s="1">
        <v>35571.871721437165</v>
      </c>
      <c r="F635" s="1">
        <v>78934.960254590434</v>
      </c>
      <c r="G635" s="1">
        <v>173355.36896581706</v>
      </c>
      <c r="H635" s="1">
        <v>187902.38596373939</v>
      </c>
      <c r="I635" s="1">
        <v>214482.88970136477</v>
      </c>
    </row>
    <row r="636" spans="1:9" x14ac:dyDescent="0.15">
      <c r="A636" s="1">
        <v>28</v>
      </c>
      <c r="B636" s="1" t="s">
        <v>148</v>
      </c>
      <c r="C636" s="1">
        <v>12</v>
      </c>
      <c r="D636" s="1" t="s">
        <v>25</v>
      </c>
      <c r="E636" s="1">
        <v>27658.481705948721</v>
      </c>
      <c r="F636" s="1">
        <v>55411.930794589411</v>
      </c>
      <c r="G636" s="1">
        <v>187816.50360799054</v>
      </c>
      <c r="H636" s="1">
        <v>244065.54752275132</v>
      </c>
      <c r="I636" s="1">
        <v>321276.02540697268</v>
      </c>
    </row>
    <row r="637" spans="1:9" x14ac:dyDescent="0.15">
      <c r="A637" s="1">
        <v>28</v>
      </c>
      <c r="B637" s="1" t="s">
        <v>148</v>
      </c>
      <c r="C637" s="1">
        <v>13</v>
      </c>
      <c r="D637" s="1" t="s">
        <v>26</v>
      </c>
      <c r="E637" s="1">
        <v>17477.358871349345</v>
      </c>
      <c r="F637" s="1">
        <v>72192.519243660339</v>
      </c>
      <c r="G637" s="1">
        <v>87086.862350458818</v>
      </c>
      <c r="H637" s="1">
        <v>83227.211130459691</v>
      </c>
      <c r="I637" s="1">
        <v>86787.820850989025</v>
      </c>
    </row>
    <row r="638" spans="1:9" x14ac:dyDescent="0.15">
      <c r="A638" s="1">
        <v>28</v>
      </c>
      <c r="B638" s="1" t="s">
        <v>148</v>
      </c>
      <c r="C638" s="1">
        <v>14</v>
      </c>
      <c r="D638" s="1" t="s">
        <v>27</v>
      </c>
      <c r="E638" s="1">
        <v>856.68844450972028</v>
      </c>
      <c r="F638" s="1">
        <v>3066.8137460781554</v>
      </c>
      <c r="G638" s="1">
        <v>4082.420880669983</v>
      </c>
      <c r="H638" s="1">
        <v>3318.6070243041736</v>
      </c>
      <c r="I638" s="1">
        <v>6056.4229500907113</v>
      </c>
    </row>
    <row r="639" spans="1:9" x14ac:dyDescent="0.15">
      <c r="A639" s="1">
        <v>28</v>
      </c>
      <c r="B639" s="1" t="s">
        <v>148</v>
      </c>
      <c r="C639" s="1">
        <v>15</v>
      </c>
      <c r="D639" s="1" t="s">
        <v>28</v>
      </c>
      <c r="E639" s="1">
        <v>35034.477790115016</v>
      </c>
      <c r="F639" s="1">
        <v>65080.696406696639</v>
      </c>
      <c r="G639" s="1">
        <v>134497.51206246545</v>
      </c>
      <c r="H639" s="1">
        <v>140476.82222230773</v>
      </c>
      <c r="I639" s="1">
        <v>121063.07023128857</v>
      </c>
    </row>
    <row r="640" spans="1:9" x14ac:dyDescent="0.15">
      <c r="A640" s="1">
        <v>28</v>
      </c>
      <c r="B640" s="1" t="s">
        <v>147</v>
      </c>
      <c r="C640" s="1">
        <v>16</v>
      </c>
      <c r="D640" s="1" t="s">
        <v>11</v>
      </c>
      <c r="E640" s="1">
        <v>37102.092404069655</v>
      </c>
      <c r="F640" s="1">
        <v>61351.724115757024</v>
      </c>
      <c r="G640" s="1">
        <v>109129.32581005775</v>
      </c>
      <c r="H640" s="1">
        <v>120786.28067649638</v>
      </c>
      <c r="I640" s="1">
        <v>97019.832416735982</v>
      </c>
    </row>
    <row r="641" spans="1:9" x14ac:dyDescent="0.15">
      <c r="A641" s="1">
        <v>28</v>
      </c>
      <c r="B641" s="1" t="s">
        <v>147</v>
      </c>
      <c r="C641" s="1">
        <v>17</v>
      </c>
      <c r="D641" s="1" t="s">
        <v>12</v>
      </c>
      <c r="E641" s="1">
        <v>118070.53410126719</v>
      </c>
      <c r="F641" s="1">
        <v>346958.24180544994</v>
      </c>
      <c r="G641" s="1">
        <v>452180.94154547708</v>
      </c>
      <c r="H641" s="1">
        <v>442535.03067071445</v>
      </c>
      <c r="I641" s="1">
        <v>603231.26836350479</v>
      </c>
    </row>
    <row r="642" spans="1:9" x14ac:dyDescent="0.15">
      <c r="A642" s="1">
        <v>28</v>
      </c>
      <c r="B642" s="1" t="s">
        <v>147</v>
      </c>
      <c r="C642" s="1">
        <v>18</v>
      </c>
      <c r="D642" s="1" t="s">
        <v>13</v>
      </c>
      <c r="E642" s="1">
        <v>36364.553915534001</v>
      </c>
      <c r="F642" s="1">
        <v>191354.81154169433</v>
      </c>
      <c r="G642" s="1">
        <v>293298.23360112816</v>
      </c>
      <c r="H642" s="1">
        <v>265036.05452800071</v>
      </c>
      <c r="I642" s="1">
        <v>251605.90751652807</v>
      </c>
    </row>
    <row r="643" spans="1:9" x14ac:dyDescent="0.15">
      <c r="A643" s="1">
        <v>28</v>
      </c>
      <c r="B643" s="1" t="s">
        <v>147</v>
      </c>
      <c r="C643" s="1">
        <v>19</v>
      </c>
      <c r="D643" s="1" t="s">
        <v>14</v>
      </c>
      <c r="E643" s="1">
        <v>35328.287323331118</v>
      </c>
      <c r="F643" s="1">
        <v>55961.478597785419</v>
      </c>
      <c r="G643" s="1">
        <v>99815.555475007917</v>
      </c>
      <c r="H643" s="1">
        <v>113114.17229778013</v>
      </c>
      <c r="I643" s="1">
        <v>112904.69662634925</v>
      </c>
    </row>
    <row r="644" spans="1:9" x14ac:dyDescent="0.15">
      <c r="A644" s="1">
        <v>28</v>
      </c>
      <c r="B644" s="1" t="s">
        <v>147</v>
      </c>
      <c r="C644" s="1">
        <v>20</v>
      </c>
      <c r="D644" s="1" t="s">
        <v>15</v>
      </c>
      <c r="E644" s="1">
        <v>15208.942368303047</v>
      </c>
      <c r="F644" s="1">
        <v>209188.5523847907</v>
      </c>
      <c r="G644" s="1">
        <v>353475.8843316522</v>
      </c>
      <c r="H644" s="1">
        <v>499235.13856903469</v>
      </c>
      <c r="I644" s="1">
        <v>488056.30755663727</v>
      </c>
    </row>
    <row r="645" spans="1:9" x14ac:dyDescent="0.15">
      <c r="A645" s="1">
        <v>28</v>
      </c>
      <c r="B645" s="1" t="s">
        <v>147</v>
      </c>
      <c r="C645" s="1">
        <v>21</v>
      </c>
      <c r="D645" s="1" t="s">
        <v>16</v>
      </c>
      <c r="E645" s="1">
        <v>268214.76698341692</v>
      </c>
      <c r="F645" s="1">
        <v>581624.04099910462</v>
      </c>
      <c r="G645" s="1">
        <v>611935.47389182984</v>
      </c>
      <c r="H645" s="1">
        <v>675251.04867451882</v>
      </c>
      <c r="I645" s="1">
        <v>902985.06302478653</v>
      </c>
    </row>
    <row r="646" spans="1:9" x14ac:dyDescent="0.15">
      <c r="A646" s="1">
        <v>28</v>
      </c>
      <c r="B646" s="1" t="s">
        <v>146</v>
      </c>
      <c r="C646" s="1">
        <v>22</v>
      </c>
      <c r="D646" s="1" t="s">
        <v>8</v>
      </c>
      <c r="E646" s="1">
        <v>110729.52451666395</v>
      </c>
      <c r="F646" s="1">
        <v>342735.45899939234</v>
      </c>
      <c r="G646" s="1">
        <v>983562.73882278358</v>
      </c>
      <c r="H646" s="1">
        <v>1183772.986107612</v>
      </c>
      <c r="I646" s="1">
        <v>1047944.4268081734</v>
      </c>
    </row>
    <row r="647" spans="1:9" x14ac:dyDescent="0.15">
      <c r="A647" s="1">
        <v>28</v>
      </c>
      <c r="B647" s="1" t="s">
        <v>146</v>
      </c>
      <c r="C647" s="1">
        <v>23</v>
      </c>
      <c r="D647" s="1" t="s">
        <v>29</v>
      </c>
      <c r="E647" s="1">
        <v>117164.03368612625</v>
      </c>
      <c r="F647" s="1">
        <v>288374.00999592984</v>
      </c>
      <c r="G647" s="1">
        <v>421086.15671992855</v>
      </c>
      <c r="H647" s="1">
        <v>534725.58227392705</v>
      </c>
      <c r="I647" s="1">
        <v>576021.51654471469</v>
      </c>
    </row>
    <row r="648" spans="1:9" x14ac:dyDescent="0.15">
      <c r="A648" s="1">
        <v>29</v>
      </c>
      <c r="B648" s="1" t="s">
        <v>150</v>
      </c>
      <c r="C648" s="1">
        <v>1</v>
      </c>
      <c r="D648" s="1" t="s">
        <v>9</v>
      </c>
      <c r="E648" s="1">
        <v>19217.550181373346</v>
      </c>
      <c r="F648" s="1">
        <v>36405.990840152808</v>
      </c>
      <c r="G648" s="1">
        <v>37162.377580149237</v>
      </c>
      <c r="H648" s="1">
        <v>42336.682592685647</v>
      </c>
      <c r="I648" s="1">
        <v>45944.853273718247</v>
      </c>
    </row>
    <row r="649" spans="1:9" x14ac:dyDescent="0.15">
      <c r="A649" s="1">
        <v>29</v>
      </c>
      <c r="B649" s="1" t="s">
        <v>150</v>
      </c>
      <c r="C649" s="1">
        <v>2</v>
      </c>
      <c r="D649" s="1" t="s">
        <v>10</v>
      </c>
      <c r="E649" s="1">
        <v>315.11711885227538</v>
      </c>
      <c r="F649" s="1">
        <v>263.40026013732455</v>
      </c>
      <c r="G649" s="1">
        <v>222.06526955515821</v>
      </c>
      <c r="H649" s="1">
        <v>211.44802519630088</v>
      </c>
      <c r="I649" s="1">
        <v>181.26702648823525</v>
      </c>
    </row>
    <row r="650" spans="1:9" x14ac:dyDescent="0.15">
      <c r="A650" s="1">
        <v>29</v>
      </c>
      <c r="B650" s="1" t="s">
        <v>151</v>
      </c>
      <c r="C650" s="1">
        <v>3</v>
      </c>
      <c r="D650" s="1" t="s">
        <v>17</v>
      </c>
      <c r="E650" s="1">
        <v>3772.4246924975305</v>
      </c>
      <c r="F650" s="1">
        <v>7228.0610430089346</v>
      </c>
      <c r="G650" s="1">
        <v>14279.405685332318</v>
      </c>
      <c r="H650" s="1">
        <v>14395.945383857856</v>
      </c>
      <c r="I650" s="1">
        <v>16926.730912936244</v>
      </c>
    </row>
    <row r="651" spans="1:9" x14ac:dyDescent="0.15">
      <c r="A651" s="1">
        <v>29</v>
      </c>
      <c r="B651" s="1" t="s">
        <v>151</v>
      </c>
      <c r="C651" s="1">
        <v>4</v>
      </c>
      <c r="D651" s="1" t="s">
        <v>18</v>
      </c>
      <c r="E651" s="1">
        <v>5705.554335036768</v>
      </c>
      <c r="F651" s="1">
        <v>10548.244294203216</v>
      </c>
      <c r="G651" s="1">
        <v>15893.952460549493</v>
      </c>
      <c r="H651" s="1">
        <v>15295.226194016017</v>
      </c>
      <c r="I651" s="1">
        <v>12093.640294630031</v>
      </c>
    </row>
    <row r="652" spans="1:9" x14ac:dyDescent="0.15">
      <c r="A652" s="1">
        <v>29</v>
      </c>
      <c r="B652" s="1" t="s">
        <v>151</v>
      </c>
      <c r="C652" s="1">
        <v>5</v>
      </c>
      <c r="D652" s="1" t="s">
        <v>19</v>
      </c>
      <c r="E652" s="1">
        <v>216.4119054476075</v>
      </c>
      <c r="F652" s="1">
        <v>888.4029410690747</v>
      </c>
      <c r="G652" s="1">
        <v>1759.3947172578673</v>
      </c>
      <c r="H652" s="1">
        <v>2751.518593690917</v>
      </c>
      <c r="I652" s="1">
        <v>2690.6378306544298</v>
      </c>
    </row>
    <row r="653" spans="1:9" x14ac:dyDescent="0.15">
      <c r="A653" s="1">
        <v>29</v>
      </c>
      <c r="B653" s="1" t="s">
        <v>151</v>
      </c>
      <c r="C653" s="1">
        <v>6</v>
      </c>
      <c r="D653" s="1" t="s">
        <v>3</v>
      </c>
      <c r="E653" s="1">
        <v>998.96136681174949</v>
      </c>
      <c r="F653" s="1">
        <v>2556.1656447202067</v>
      </c>
      <c r="G653" s="1">
        <v>4025.6023162257916</v>
      </c>
      <c r="H653" s="1">
        <v>5231.1819420795691</v>
      </c>
      <c r="I653" s="1">
        <v>10553.918410976668</v>
      </c>
    </row>
    <row r="654" spans="1:9" x14ac:dyDescent="0.15">
      <c r="A654" s="1">
        <v>29</v>
      </c>
      <c r="B654" s="1" t="s">
        <v>151</v>
      </c>
      <c r="C654" s="1">
        <v>7</v>
      </c>
      <c r="D654" s="1" t="s">
        <v>20</v>
      </c>
      <c r="E654" s="1">
        <v>63.227828516791568</v>
      </c>
      <c r="F654" s="1">
        <v>1404.9961896386021</v>
      </c>
      <c r="G654" s="1">
        <v>1348.4046478246619</v>
      </c>
      <c r="H654" s="1">
        <v>1568.4903199446228</v>
      </c>
      <c r="I654" s="1">
        <v>3201.9501122105953</v>
      </c>
    </row>
    <row r="655" spans="1:9" x14ac:dyDescent="0.15">
      <c r="A655" s="1">
        <v>29</v>
      </c>
      <c r="B655" s="1" t="s">
        <v>151</v>
      </c>
      <c r="C655" s="1">
        <v>8</v>
      </c>
      <c r="D655" s="1" t="s">
        <v>21</v>
      </c>
      <c r="E655" s="1">
        <v>818.60231865011133</v>
      </c>
      <c r="F655" s="1">
        <v>1692.1719258616288</v>
      </c>
      <c r="G655" s="1">
        <v>3247.3018897516008</v>
      </c>
      <c r="H655" s="1">
        <v>3612.9837833333977</v>
      </c>
      <c r="I655" s="1">
        <v>2119.7732295427149</v>
      </c>
    </row>
    <row r="656" spans="1:9" x14ac:dyDescent="0.15">
      <c r="A656" s="1">
        <v>29</v>
      </c>
      <c r="B656" s="1" t="s">
        <v>151</v>
      </c>
      <c r="C656" s="1">
        <v>9</v>
      </c>
      <c r="D656" s="1" t="s">
        <v>22</v>
      </c>
      <c r="E656" s="1">
        <v>577.15158324187632</v>
      </c>
      <c r="F656" s="1">
        <v>1661.3122162018531</v>
      </c>
      <c r="G656" s="1">
        <v>3359.1808108226605</v>
      </c>
      <c r="H656" s="1">
        <v>3146.4707768800949</v>
      </c>
      <c r="I656" s="1">
        <v>4483.8953455450892</v>
      </c>
    </row>
    <row r="657" spans="1:9" x14ac:dyDescent="0.15">
      <c r="A657" s="1">
        <v>29</v>
      </c>
      <c r="B657" s="1" t="s">
        <v>151</v>
      </c>
      <c r="C657" s="1">
        <v>10</v>
      </c>
      <c r="D657" s="1" t="s">
        <v>23</v>
      </c>
      <c r="E657" s="1">
        <v>2145.4815425979154</v>
      </c>
      <c r="F657" s="1">
        <v>4135.3980364328481</v>
      </c>
      <c r="G657" s="1">
        <v>6089.1164244713418</v>
      </c>
      <c r="H657" s="1">
        <v>6275.5901498857029</v>
      </c>
      <c r="I657" s="1">
        <v>6146.7090355406417</v>
      </c>
    </row>
    <row r="658" spans="1:9" x14ac:dyDescent="0.15">
      <c r="A658" s="1">
        <v>29</v>
      </c>
      <c r="B658" s="1" t="s">
        <v>151</v>
      </c>
      <c r="C658" s="1">
        <v>11</v>
      </c>
      <c r="D658" s="1" t="s">
        <v>24</v>
      </c>
      <c r="E658" s="1">
        <v>2270.1800717912333</v>
      </c>
      <c r="F658" s="1">
        <v>9105.0203646731461</v>
      </c>
      <c r="G658" s="1">
        <v>33440.6001425426</v>
      </c>
      <c r="H658" s="1">
        <v>36948.493795567345</v>
      </c>
      <c r="I658" s="1">
        <v>28628.843827043238</v>
      </c>
    </row>
    <row r="659" spans="1:9" x14ac:dyDescent="0.15">
      <c r="A659" s="1">
        <v>29</v>
      </c>
      <c r="B659" s="1" t="s">
        <v>152</v>
      </c>
      <c r="C659" s="1">
        <v>12</v>
      </c>
      <c r="D659" s="1" t="s">
        <v>25</v>
      </c>
      <c r="E659" s="1">
        <v>1857.4696679518927</v>
      </c>
      <c r="F659" s="1">
        <v>7529.4977401926271</v>
      </c>
      <c r="G659" s="1">
        <v>29814.793110669008</v>
      </c>
      <c r="H659" s="1">
        <v>40549.878657855857</v>
      </c>
      <c r="I659" s="1">
        <v>42854.759356578987</v>
      </c>
    </row>
    <row r="660" spans="1:9" x14ac:dyDescent="0.15">
      <c r="A660" s="1">
        <v>29</v>
      </c>
      <c r="B660" s="1" t="s">
        <v>151</v>
      </c>
      <c r="C660" s="1">
        <v>13</v>
      </c>
      <c r="D660" s="1" t="s">
        <v>26</v>
      </c>
      <c r="E660" s="1">
        <v>62.390046718519329</v>
      </c>
      <c r="F660" s="1">
        <v>1930.2974240245562</v>
      </c>
      <c r="G660" s="1">
        <v>7653.2700459744437</v>
      </c>
      <c r="H660" s="1">
        <v>9844.2275170492176</v>
      </c>
      <c r="I660" s="1">
        <v>8801.1986525989723</v>
      </c>
    </row>
    <row r="661" spans="1:9" x14ac:dyDescent="0.15">
      <c r="A661" s="1">
        <v>29</v>
      </c>
      <c r="B661" s="1" t="s">
        <v>151</v>
      </c>
      <c r="C661" s="1">
        <v>14</v>
      </c>
      <c r="D661" s="1" t="s">
        <v>27</v>
      </c>
      <c r="E661" s="1">
        <v>33.652586397439961</v>
      </c>
      <c r="F661" s="1">
        <v>211.84142366917348</v>
      </c>
      <c r="G661" s="1">
        <v>378.56040057444329</v>
      </c>
      <c r="H661" s="1">
        <v>585.945915587787</v>
      </c>
      <c r="I661" s="1">
        <v>780.93556019425091</v>
      </c>
    </row>
    <row r="662" spans="1:9" x14ac:dyDescent="0.15">
      <c r="A662" s="1">
        <v>29</v>
      </c>
      <c r="B662" s="1" t="s">
        <v>151</v>
      </c>
      <c r="C662" s="1">
        <v>15</v>
      </c>
      <c r="D662" s="1" t="s">
        <v>28</v>
      </c>
      <c r="E662" s="1">
        <v>7538.9552088933706</v>
      </c>
      <c r="F662" s="1">
        <v>18051.034509329151</v>
      </c>
      <c r="G662" s="1">
        <v>44245.132423885734</v>
      </c>
      <c r="H662" s="1">
        <v>50787.238937100628</v>
      </c>
      <c r="I662" s="1">
        <v>38019.546659201616</v>
      </c>
    </row>
    <row r="663" spans="1:9" x14ac:dyDescent="0.15">
      <c r="A663" s="1">
        <v>29</v>
      </c>
      <c r="B663" s="1" t="s">
        <v>153</v>
      </c>
      <c r="C663" s="1">
        <v>16</v>
      </c>
      <c r="D663" s="1" t="s">
        <v>11</v>
      </c>
      <c r="E663" s="1">
        <v>11371.949170576467</v>
      </c>
      <c r="F663" s="1">
        <v>19195.300612895164</v>
      </c>
      <c r="G663" s="1">
        <v>29190.105989262218</v>
      </c>
      <c r="H663" s="1">
        <v>24891.128578971518</v>
      </c>
      <c r="I663" s="1">
        <v>20607.082702176733</v>
      </c>
    </row>
    <row r="664" spans="1:9" x14ac:dyDescent="0.15">
      <c r="A664" s="1">
        <v>29</v>
      </c>
      <c r="B664" s="1" t="s">
        <v>153</v>
      </c>
      <c r="C664" s="1">
        <v>17</v>
      </c>
      <c r="D664" s="1" t="s">
        <v>12</v>
      </c>
      <c r="E664" s="1">
        <v>4969.0918746437856</v>
      </c>
      <c r="F664" s="1">
        <v>49364.842658168935</v>
      </c>
      <c r="G664" s="1">
        <v>70510.499922672287</v>
      </c>
      <c r="H664" s="1">
        <v>80472.73343493689</v>
      </c>
      <c r="I664" s="1">
        <v>116903.25517251551</v>
      </c>
    </row>
    <row r="665" spans="1:9" x14ac:dyDescent="0.15">
      <c r="A665" s="1">
        <v>29</v>
      </c>
      <c r="B665" s="1" t="s">
        <v>150</v>
      </c>
      <c r="C665" s="1">
        <v>18</v>
      </c>
      <c r="D665" s="1" t="s">
        <v>13</v>
      </c>
      <c r="E665" s="1">
        <v>4352.9141824388162</v>
      </c>
      <c r="F665" s="1">
        <v>29171.097681408221</v>
      </c>
      <c r="G665" s="1">
        <v>38924.144412538204</v>
      </c>
      <c r="H665" s="1">
        <v>38703.452614211987</v>
      </c>
      <c r="I665" s="1">
        <v>43847.717207082875</v>
      </c>
    </row>
    <row r="666" spans="1:9" x14ac:dyDescent="0.15">
      <c r="A666" s="1">
        <v>29</v>
      </c>
      <c r="B666" s="1" t="s">
        <v>150</v>
      </c>
      <c r="C666" s="1">
        <v>19</v>
      </c>
      <c r="D666" s="1" t="s">
        <v>14</v>
      </c>
      <c r="E666" s="1">
        <v>6740.9794497581806</v>
      </c>
      <c r="F666" s="1">
        <v>18346.79508241915</v>
      </c>
      <c r="G666" s="1">
        <v>30047.910495587013</v>
      </c>
      <c r="H666" s="1">
        <v>40142.602392296278</v>
      </c>
      <c r="I666" s="1">
        <v>64682.097143592458</v>
      </c>
    </row>
    <row r="667" spans="1:9" x14ac:dyDescent="0.15">
      <c r="A667" s="1">
        <v>29</v>
      </c>
      <c r="B667" s="1" t="s">
        <v>154</v>
      </c>
      <c r="C667" s="1">
        <v>20</v>
      </c>
      <c r="D667" s="1" t="s">
        <v>15</v>
      </c>
      <c r="E667" s="1">
        <v>1137.9987017718051</v>
      </c>
      <c r="F667" s="1">
        <v>36307.12874633976</v>
      </c>
      <c r="G667" s="1">
        <v>68515.50313510187</v>
      </c>
      <c r="H667" s="1">
        <v>79917.748235213236</v>
      </c>
      <c r="I667" s="1">
        <v>83657.79022143333</v>
      </c>
    </row>
    <row r="668" spans="1:9" x14ac:dyDescent="0.15">
      <c r="A668" s="1">
        <v>29</v>
      </c>
      <c r="B668" s="1" t="s">
        <v>150</v>
      </c>
      <c r="C668" s="1">
        <v>21</v>
      </c>
      <c r="D668" s="1" t="s">
        <v>16</v>
      </c>
      <c r="E668" s="1">
        <v>24215.193414558675</v>
      </c>
      <c r="F668" s="1">
        <v>86828.661112285234</v>
      </c>
      <c r="G668" s="1">
        <v>90143.137582358788</v>
      </c>
      <c r="H668" s="1">
        <v>99349.416719231289</v>
      </c>
      <c r="I668" s="1">
        <v>125650.78528201193</v>
      </c>
    </row>
    <row r="669" spans="1:9" x14ac:dyDescent="0.15">
      <c r="A669" s="1">
        <v>29</v>
      </c>
      <c r="B669" s="1" t="s">
        <v>149</v>
      </c>
      <c r="C669" s="1">
        <v>22</v>
      </c>
      <c r="D669" s="1" t="s">
        <v>8</v>
      </c>
      <c r="E669" s="1">
        <v>20581.337556765986</v>
      </c>
      <c r="F669" s="1">
        <v>66190.240931151886</v>
      </c>
      <c r="G669" s="1">
        <v>184471.77242976209</v>
      </c>
      <c r="H669" s="1">
        <v>287204.18726948707</v>
      </c>
      <c r="I669" s="1">
        <v>219987.13802739632</v>
      </c>
    </row>
    <row r="670" spans="1:9" x14ac:dyDescent="0.15">
      <c r="A670" s="1">
        <v>29</v>
      </c>
      <c r="B670" s="1" t="s">
        <v>149</v>
      </c>
      <c r="C670" s="1">
        <v>23</v>
      </c>
      <c r="D670" s="1" t="s">
        <v>29</v>
      </c>
      <c r="E670" s="1">
        <v>18219.412994336031</v>
      </c>
      <c r="F670" s="1">
        <v>64721.19135311283</v>
      </c>
      <c r="G670" s="1">
        <v>101058.15343069912</v>
      </c>
      <c r="H670" s="1">
        <v>124891.73227926796</v>
      </c>
      <c r="I670" s="1">
        <v>128417.84592854713</v>
      </c>
    </row>
    <row r="671" spans="1:9" x14ac:dyDescent="0.15">
      <c r="A671" s="1">
        <v>30</v>
      </c>
      <c r="B671" s="1" t="s">
        <v>156</v>
      </c>
      <c r="C671" s="1">
        <v>1</v>
      </c>
      <c r="D671" s="1" t="s">
        <v>9</v>
      </c>
      <c r="E671" s="1">
        <v>50857.211067379401</v>
      </c>
      <c r="F671" s="1">
        <v>103915.85290277965</v>
      </c>
      <c r="G671" s="1">
        <v>101430.27394719524</v>
      </c>
      <c r="H671" s="1">
        <v>99711.950194541452</v>
      </c>
      <c r="I671" s="1">
        <v>118417.90065203852</v>
      </c>
    </row>
    <row r="672" spans="1:9" x14ac:dyDescent="0.15">
      <c r="A672" s="1">
        <v>30</v>
      </c>
      <c r="B672" s="1" t="s">
        <v>156</v>
      </c>
      <c r="C672" s="1">
        <v>2</v>
      </c>
      <c r="D672" s="1" t="s">
        <v>10</v>
      </c>
      <c r="E672" s="1">
        <v>927.69225100745825</v>
      </c>
      <c r="F672" s="1">
        <v>1063.5989519533784</v>
      </c>
      <c r="G672" s="1">
        <v>1113.9523931076953</v>
      </c>
      <c r="H672" s="1">
        <v>1270.5814987752574</v>
      </c>
      <c r="I672" s="1">
        <v>1436.5983009334332</v>
      </c>
    </row>
    <row r="673" spans="1:9" x14ac:dyDescent="0.15">
      <c r="A673" s="1">
        <v>30</v>
      </c>
      <c r="B673" s="1" t="s">
        <v>157</v>
      </c>
      <c r="C673" s="1">
        <v>3</v>
      </c>
      <c r="D673" s="1" t="s">
        <v>17</v>
      </c>
      <c r="E673" s="1">
        <v>2399.633849451126</v>
      </c>
      <c r="F673" s="1">
        <v>4624.4422637129092</v>
      </c>
      <c r="G673" s="1">
        <v>8736.9635514331057</v>
      </c>
      <c r="H673" s="1">
        <v>14478.067061805823</v>
      </c>
      <c r="I673" s="1">
        <v>15594.967083745083</v>
      </c>
    </row>
    <row r="674" spans="1:9" x14ac:dyDescent="0.15">
      <c r="A674" s="1">
        <v>30</v>
      </c>
      <c r="B674" s="1" t="s">
        <v>157</v>
      </c>
      <c r="C674" s="1">
        <v>4</v>
      </c>
      <c r="D674" s="1" t="s">
        <v>18</v>
      </c>
      <c r="E674" s="1">
        <v>6604.7649975718296</v>
      </c>
      <c r="F674" s="1">
        <v>14546.207590112015</v>
      </c>
      <c r="G674" s="1">
        <v>17505.717579443641</v>
      </c>
      <c r="H674" s="1">
        <v>15555.305429977909</v>
      </c>
      <c r="I674" s="1">
        <v>10435.196668433107</v>
      </c>
    </row>
    <row r="675" spans="1:9" x14ac:dyDescent="0.15">
      <c r="A675" s="1">
        <v>30</v>
      </c>
      <c r="B675" s="1" t="s">
        <v>158</v>
      </c>
      <c r="C675" s="1">
        <v>5</v>
      </c>
      <c r="D675" s="1" t="s">
        <v>19</v>
      </c>
      <c r="E675" s="1">
        <v>980.94750277267201</v>
      </c>
      <c r="F675" s="1">
        <v>1466.3557681099132</v>
      </c>
      <c r="G675" s="1">
        <v>1693.1765432714406</v>
      </c>
      <c r="H675" s="1">
        <v>2307.3694400700183</v>
      </c>
      <c r="I675" s="1">
        <v>2174.6579928679544</v>
      </c>
    </row>
    <row r="676" spans="1:9" x14ac:dyDescent="0.15">
      <c r="A676" s="1">
        <v>30</v>
      </c>
      <c r="B676" s="1" t="s">
        <v>157</v>
      </c>
      <c r="C676" s="1">
        <v>6</v>
      </c>
      <c r="D676" s="1" t="s">
        <v>3</v>
      </c>
      <c r="E676" s="1">
        <v>5257.875711470846</v>
      </c>
      <c r="F676" s="1">
        <v>14846.94168320417</v>
      </c>
      <c r="G676" s="1">
        <v>33847.094402185467</v>
      </c>
      <c r="H676" s="1">
        <v>33617.289903769495</v>
      </c>
      <c r="I676" s="1">
        <v>36807.347372045529</v>
      </c>
    </row>
    <row r="677" spans="1:9" x14ac:dyDescent="0.15">
      <c r="A677" s="1">
        <v>30</v>
      </c>
      <c r="B677" s="1" t="s">
        <v>157</v>
      </c>
      <c r="C677" s="1">
        <v>7</v>
      </c>
      <c r="D677" s="1" t="s">
        <v>20</v>
      </c>
      <c r="E677" s="1">
        <v>26211.97731610496</v>
      </c>
      <c r="F677" s="1">
        <v>36482.956374455971</v>
      </c>
      <c r="G677" s="1">
        <v>33248.17493200647</v>
      </c>
      <c r="H677" s="1">
        <v>24561.902251142194</v>
      </c>
      <c r="I677" s="1">
        <v>29466.488514782672</v>
      </c>
    </row>
    <row r="678" spans="1:9" x14ac:dyDescent="0.15">
      <c r="A678" s="1">
        <v>30</v>
      </c>
      <c r="B678" s="1" t="s">
        <v>157</v>
      </c>
      <c r="C678" s="1">
        <v>8</v>
      </c>
      <c r="D678" s="1" t="s">
        <v>21</v>
      </c>
      <c r="E678" s="1">
        <v>1198.8123041557456</v>
      </c>
      <c r="F678" s="1">
        <v>1932.0423943069977</v>
      </c>
      <c r="G678" s="1">
        <v>2555.5069750857397</v>
      </c>
      <c r="H678" s="1">
        <v>3780.8499626423736</v>
      </c>
      <c r="I678" s="1">
        <v>2505.5742531524229</v>
      </c>
    </row>
    <row r="679" spans="1:9" x14ac:dyDescent="0.15">
      <c r="A679" s="1">
        <v>30</v>
      </c>
      <c r="B679" s="1" t="s">
        <v>157</v>
      </c>
      <c r="C679" s="1">
        <v>9</v>
      </c>
      <c r="D679" s="1" t="s">
        <v>22</v>
      </c>
      <c r="E679" s="1">
        <v>53936.889491217851</v>
      </c>
      <c r="F679" s="1">
        <v>95470.447854172395</v>
      </c>
      <c r="G679" s="1">
        <v>106156.18712127749</v>
      </c>
      <c r="H679" s="1">
        <v>81127.094858978206</v>
      </c>
      <c r="I679" s="1">
        <v>90240.092694960083</v>
      </c>
    </row>
    <row r="680" spans="1:9" x14ac:dyDescent="0.15">
      <c r="A680" s="1">
        <v>30</v>
      </c>
      <c r="B680" s="1" t="s">
        <v>157</v>
      </c>
      <c r="C680" s="1">
        <v>10</v>
      </c>
      <c r="D680" s="1" t="s">
        <v>23</v>
      </c>
      <c r="E680" s="1">
        <v>541.98598118038603</v>
      </c>
      <c r="F680" s="1">
        <v>1870.48406973908</v>
      </c>
      <c r="G680" s="1">
        <v>3306.8899980533433</v>
      </c>
      <c r="H680" s="1">
        <v>3008.8983460306708</v>
      </c>
      <c r="I680" s="1">
        <v>3099.9819889453556</v>
      </c>
    </row>
    <row r="681" spans="1:9" x14ac:dyDescent="0.15">
      <c r="A681" s="1">
        <v>30</v>
      </c>
      <c r="B681" s="1" t="s">
        <v>157</v>
      </c>
      <c r="C681" s="1">
        <v>11</v>
      </c>
      <c r="D681" s="1" t="s">
        <v>24</v>
      </c>
      <c r="E681" s="1">
        <v>1170.5299805596467</v>
      </c>
      <c r="F681" s="1">
        <v>3009.2636773561062</v>
      </c>
      <c r="G681" s="1">
        <v>10361.671928706983</v>
      </c>
      <c r="H681" s="1">
        <v>13886.635198273483</v>
      </c>
      <c r="I681" s="1">
        <v>14314.206228354658</v>
      </c>
    </row>
    <row r="682" spans="1:9" x14ac:dyDescent="0.15">
      <c r="A682" s="1">
        <v>30</v>
      </c>
      <c r="B682" s="1" t="s">
        <v>157</v>
      </c>
      <c r="C682" s="1">
        <v>12</v>
      </c>
      <c r="D682" s="1" t="s">
        <v>25</v>
      </c>
      <c r="E682" s="1">
        <v>106.07588933147319</v>
      </c>
      <c r="F682" s="1">
        <v>217.57511496347524</v>
      </c>
      <c r="G682" s="1">
        <v>1493.3215758528938</v>
      </c>
      <c r="H682" s="1">
        <v>5622.8994357904412</v>
      </c>
      <c r="I682" s="1">
        <v>11758.242178831419</v>
      </c>
    </row>
    <row r="683" spans="1:9" x14ac:dyDescent="0.15">
      <c r="A683" s="1">
        <v>30</v>
      </c>
      <c r="B683" s="1" t="s">
        <v>157</v>
      </c>
      <c r="C683" s="1">
        <v>13</v>
      </c>
      <c r="D683" s="1" t="s">
        <v>26</v>
      </c>
      <c r="E683" s="1">
        <v>62.731010649609829</v>
      </c>
      <c r="F683" s="1">
        <v>2382.5447997618971</v>
      </c>
      <c r="G683" s="1">
        <v>1460.8431630655491</v>
      </c>
      <c r="H683" s="1">
        <v>1198.994669187598</v>
      </c>
      <c r="I683" s="1">
        <v>1642.0539205966675</v>
      </c>
    </row>
    <row r="684" spans="1:9" x14ac:dyDescent="0.15">
      <c r="A684" s="1">
        <v>30</v>
      </c>
      <c r="B684" s="1" t="s">
        <v>157</v>
      </c>
      <c r="C684" s="1">
        <v>14</v>
      </c>
      <c r="D684" s="1" t="s">
        <v>27</v>
      </c>
      <c r="E684" s="1">
        <v>62.647281338918923</v>
      </c>
      <c r="F684" s="1">
        <v>369.75727447430006</v>
      </c>
      <c r="G684" s="1">
        <v>3227.7868501492967</v>
      </c>
      <c r="H684" s="1">
        <v>10024.819695099841</v>
      </c>
      <c r="I684" s="1">
        <v>6628.7590506396118</v>
      </c>
    </row>
    <row r="685" spans="1:9" x14ac:dyDescent="0.15">
      <c r="A685" s="1">
        <v>30</v>
      </c>
      <c r="B685" s="1" t="s">
        <v>157</v>
      </c>
      <c r="C685" s="1">
        <v>15</v>
      </c>
      <c r="D685" s="1" t="s">
        <v>28</v>
      </c>
      <c r="E685" s="1">
        <v>5898.9585367324471</v>
      </c>
      <c r="F685" s="1">
        <v>9347.3370911524289</v>
      </c>
      <c r="G685" s="1">
        <v>24120.970631777654</v>
      </c>
      <c r="H685" s="1">
        <v>21854.430478653372</v>
      </c>
      <c r="I685" s="1">
        <v>19615.423318338933</v>
      </c>
    </row>
    <row r="686" spans="1:9" x14ac:dyDescent="0.15">
      <c r="A686" s="1">
        <v>30</v>
      </c>
      <c r="B686" s="1" t="s">
        <v>156</v>
      </c>
      <c r="C686" s="1">
        <v>16</v>
      </c>
      <c r="D686" s="1" t="s">
        <v>11</v>
      </c>
      <c r="E686" s="1">
        <v>11447.437282028644</v>
      </c>
      <c r="F686" s="1">
        <v>18456.726827353472</v>
      </c>
      <c r="G686" s="1">
        <v>25365.894118276439</v>
      </c>
      <c r="H686" s="1">
        <v>21515.233479591574</v>
      </c>
      <c r="I686" s="1">
        <v>17882.025480088192</v>
      </c>
    </row>
    <row r="687" spans="1:9" x14ac:dyDescent="0.15">
      <c r="A687" s="1">
        <v>30</v>
      </c>
      <c r="B687" s="1" t="s">
        <v>156</v>
      </c>
      <c r="C687" s="1">
        <v>17</v>
      </c>
      <c r="D687" s="1" t="s">
        <v>12</v>
      </c>
      <c r="E687" s="1">
        <v>20733.718271475915</v>
      </c>
      <c r="F687" s="1">
        <v>53787.008867326731</v>
      </c>
      <c r="G687" s="1">
        <v>75675.015748126287</v>
      </c>
      <c r="H687" s="1">
        <v>72966.92468775039</v>
      </c>
      <c r="I687" s="1">
        <v>100768.96607395884</v>
      </c>
    </row>
    <row r="688" spans="1:9" x14ac:dyDescent="0.15">
      <c r="A688" s="1">
        <v>30</v>
      </c>
      <c r="B688" s="1" t="s">
        <v>156</v>
      </c>
      <c r="C688" s="1">
        <v>18</v>
      </c>
      <c r="D688" s="1" t="s">
        <v>13</v>
      </c>
      <c r="E688" s="1">
        <v>6861.9112236218907</v>
      </c>
      <c r="F688" s="1">
        <v>45042.648940004401</v>
      </c>
      <c r="G688" s="1">
        <v>42530.732413565122</v>
      </c>
      <c r="H688" s="1">
        <v>40074.476886666591</v>
      </c>
      <c r="I688" s="1">
        <v>31123.120786692431</v>
      </c>
    </row>
    <row r="689" spans="1:9" x14ac:dyDescent="0.15">
      <c r="A689" s="1">
        <v>30</v>
      </c>
      <c r="B689" s="1" t="s">
        <v>156</v>
      </c>
      <c r="C689" s="1">
        <v>19</v>
      </c>
      <c r="D689" s="1" t="s">
        <v>14</v>
      </c>
      <c r="E689" s="1">
        <v>8461.4368754709976</v>
      </c>
      <c r="F689" s="1">
        <v>16095.781407991048</v>
      </c>
      <c r="G689" s="1">
        <v>20434.504743107227</v>
      </c>
      <c r="H689" s="1">
        <v>20713.917801944222</v>
      </c>
      <c r="I689" s="1">
        <v>25144.858928575035</v>
      </c>
    </row>
    <row r="690" spans="1:9" x14ac:dyDescent="0.15">
      <c r="A690" s="1">
        <v>30</v>
      </c>
      <c r="B690" s="1" t="s">
        <v>156</v>
      </c>
      <c r="C690" s="1">
        <v>20</v>
      </c>
      <c r="D690" s="1" t="s">
        <v>15</v>
      </c>
      <c r="E690" s="1">
        <v>2062.9180147248476</v>
      </c>
      <c r="F690" s="1">
        <v>29182.478826821112</v>
      </c>
      <c r="G690" s="1">
        <v>49226.014855280104</v>
      </c>
      <c r="H690" s="1">
        <v>50775.302318307564</v>
      </c>
      <c r="I690" s="1">
        <v>56765.690548271537</v>
      </c>
    </row>
    <row r="691" spans="1:9" x14ac:dyDescent="0.15">
      <c r="A691" s="1">
        <v>30</v>
      </c>
      <c r="B691" s="1" t="s">
        <v>156</v>
      </c>
      <c r="C691" s="1">
        <v>21</v>
      </c>
      <c r="D691" s="1" t="s">
        <v>16</v>
      </c>
      <c r="E691" s="1">
        <v>66925.583812949189</v>
      </c>
      <c r="F691" s="1">
        <v>121330.25981879233</v>
      </c>
      <c r="G691" s="1">
        <v>117053.42063919318</v>
      </c>
      <c r="H691" s="1">
        <v>84907.353262639779</v>
      </c>
      <c r="I691" s="1">
        <v>85909.97373671105</v>
      </c>
    </row>
    <row r="692" spans="1:9" x14ac:dyDescent="0.15">
      <c r="A692" s="1">
        <v>30</v>
      </c>
      <c r="B692" s="1" t="s">
        <v>155</v>
      </c>
      <c r="C692" s="1">
        <v>22</v>
      </c>
      <c r="D692" s="1" t="s">
        <v>8</v>
      </c>
      <c r="E692" s="1">
        <v>32684.759215431786</v>
      </c>
      <c r="F692" s="1">
        <v>86172.014447698661</v>
      </c>
      <c r="G692" s="1">
        <v>210491.59556987268</v>
      </c>
      <c r="H692" s="1">
        <v>298669.97959618224</v>
      </c>
      <c r="I692" s="1">
        <v>240017.67493280538</v>
      </c>
    </row>
    <row r="693" spans="1:9" x14ac:dyDescent="0.15">
      <c r="A693" s="1">
        <v>30</v>
      </c>
      <c r="B693" s="1" t="s">
        <v>155</v>
      </c>
      <c r="C693" s="1">
        <v>23</v>
      </c>
      <c r="D693" s="1" t="s">
        <v>29</v>
      </c>
      <c r="E693" s="1">
        <v>47468.422705100435</v>
      </c>
      <c r="F693" s="1">
        <v>70351.999830641784</v>
      </c>
      <c r="G693" s="1">
        <v>80811.233643275569</v>
      </c>
      <c r="H693" s="1">
        <v>102968.22880758675</v>
      </c>
      <c r="I693" s="1">
        <v>118240.00003864549</v>
      </c>
    </row>
    <row r="694" spans="1:9" x14ac:dyDescent="0.15">
      <c r="A694" s="1">
        <v>31</v>
      </c>
      <c r="B694" s="1" t="s">
        <v>160</v>
      </c>
      <c r="C694" s="1">
        <v>1</v>
      </c>
      <c r="D694" s="1" t="s">
        <v>9</v>
      </c>
      <c r="E694" s="1">
        <v>27938.673956493378</v>
      </c>
      <c r="F694" s="1">
        <v>71943.562187965945</v>
      </c>
      <c r="G694" s="1">
        <v>74450.997649244338</v>
      </c>
      <c r="H694" s="1">
        <v>81555.320336801553</v>
      </c>
      <c r="I694" s="1">
        <v>86897.397632940003</v>
      </c>
    </row>
    <row r="695" spans="1:9" x14ac:dyDescent="0.15">
      <c r="A695" s="1">
        <v>31</v>
      </c>
      <c r="B695" s="1" t="s">
        <v>161</v>
      </c>
      <c r="C695" s="1">
        <v>2</v>
      </c>
      <c r="D695" s="1" t="s">
        <v>10</v>
      </c>
      <c r="E695" s="1">
        <v>331.44414427070859</v>
      </c>
      <c r="F695" s="1">
        <v>772.99970072318501</v>
      </c>
      <c r="G695" s="1">
        <v>1231.7205703359309</v>
      </c>
      <c r="H695" s="1">
        <v>1178.5588712961603</v>
      </c>
      <c r="I695" s="1">
        <v>940.89396207783227</v>
      </c>
    </row>
    <row r="696" spans="1:9" x14ac:dyDescent="0.15">
      <c r="A696" s="1">
        <v>31</v>
      </c>
      <c r="B696" s="1" t="s">
        <v>162</v>
      </c>
      <c r="C696" s="1">
        <v>3</v>
      </c>
      <c r="D696" s="1" t="s">
        <v>17</v>
      </c>
      <c r="E696" s="1">
        <v>2895.9784773726697</v>
      </c>
      <c r="F696" s="1">
        <v>7199.5146810570459</v>
      </c>
      <c r="G696" s="1">
        <v>15571.455355336975</v>
      </c>
      <c r="H696" s="1">
        <v>15155.988284500092</v>
      </c>
      <c r="I696" s="1">
        <v>15829.196213375362</v>
      </c>
    </row>
    <row r="697" spans="1:9" x14ac:dyDescent="0.15">
      <c r="A697" s="1">
        <v>31</v>
      </c>
      <c r="B697" s="1" t="s">
        <v>162</v>
      </c>
      <c r="C697" s="1">
        <v>4</v>
      </c>
      <c r="D697" s="1" t="s">
        <v>18</v>
      </c>
      <c r="E697" s="1">
        <v>907.46828710251918</v>
      </c>
      <c r="F697" s="1">
        <v>3375.7358185872631</v>
      </c>
      <c r="G697" s="1">
        <v>5333.4290684663511</v>
      </c>
      <c r="H697" s="1">
        <v>5304.3522580625513</v>
      </c>
      <c r="I697" s="1">
        <v>3225.089949890963</v>
      </c>
    </row>
    <row r="698" spans="1:9" x14ac:dyDescent="0.15">
      <c r="A698" s="1">
        <v>31</v>
      </c>
      <c r="B698" s="1" t="s">
        <v>162</v>
      </c>
      <c r="C698" s="1">
        <v>5</v>
      </c>
      <c r="D698" s="1" t="s">
        <v>19</v>
      </c>
      <c r="E698" s="1">
        <v>2273.1597193360358</v>
      </c>
      <c r="F698" s="1">
        <v>3938.613622250683</v>
      </c>
      <c r="G698" s="1">
        <v>7928.4293506680524</v>
      </c>
      <c r="H698" s="1">
        <v>15384.471702556912</v>
      </c>
      <c r="I698" s="1">
        <v>13227.822183709923</v>
      </c>
    </row>
    <row r="699" spans="1:9" x14ac:dyDescent="0.15">
      <c r="A699" s="1">
        <v>31</v>
      </c>
      <c r="B699" s="1" t="s">
        <v>162</v>
      </c>
      <c r="C699" s="1">
        <v>6</v>
      </c>
      <c r="D699" s="1" t="s">
        <v>3</v>
      </c>
      <c r="E699" s="1">
        <v>57.645290582631809</v>
      </c>
      <c r="F699" s="1">
        <v>116.60575652641401</v>
      </c>
      <c r="G699" s="1">
        <v>483.41369332886751</v>
      </c>
      <c r="H699" s="1">
        <v>309.45350386762919</v>
      </c>
      <c r="I699" s="1">
        <v>305.94860162932883</v>
      </c>
    </row>
    <row r="700" spans="1:9" x14ac:dyDescent="0.15">
      <c r="A700" s="1">
        <v>31</v>
      </c>
      <c r="B700" s="1" t="s">
        <v>162</v>
      </c>
      <c r="C700" s="1">
        <v>7</v>
      </c>
      <c r="D700" s="1" t="s">
        <v>20</v>
      </c>
      <c r="E700" s="1">
        <v>168.15088024124387</v>
      </c>
      <c r="F700" s="1">
        <v>147.14916078179485</v>
      </c>
      <c r="G700" s="1">
        <v>133.99532245328044</v>
      </c>
      <c r="H700" s="1">
        <v>101.53083968375167</v>
      </c>
      <c r="I700" s="1">
        <v>62.419581607880588</v>
      </c>
    </row>
    <row r="701" spans="1:9" x14ac:dyDescent="0.15">
      <c r="A701" s="1">
        <v>31</v>
      </c>
      <c r="B701" s="1" t="s">
        <v>162</v>
      </c>
      <c r="C701" s="1">
        <v>8</v>
      </c>
      <c r="D701" s="1" t="s">
        <v>21</v>
      </c>
      <c r="E701" s="1">
        <v>533.2041289056516</v>
      </c>
      <c r="F701" s="1">
        <v>1306.0507309768605</v>
      </c>
      <c r="G701" s="1">
        <v>1894.7895932650902</v>
      </c>
      <c r="H701" s="1">
        <v>1736.147433259282</v>
      </c>
      <c r="I701" s="1">
        <v>1204.8529440861851</v>
      </c>
    </row>
    <row r="702" spans="1:9" x14ac:dyDescent="0.15">
      <c r="A702" s="1">
        <v>31</v>
      </c>
      <c r="B702" s="1" t="s">
        <v>162</v>
      </c>
      <c r="C702" s="1">
        <v>9</v>
      </c>
      <c r="D702" s="1" t="s">
        <v>22</v>
      </c>
      <c r="E702" s="1">
        <v>498.27364090364438</v>
      </c>
      <c r="F702" s="1">
        <v>1264.420190367787</v>
      </c>
      <c r="G702" s="1">
        <v>1838.4839765769209</v>
      </c>
      <c r="H702" s="1">
        <v>1331.476947105866</v>
      </c>
      <c r="I702" s="1">
        <v>1710.3101764908058</v>
      </c>
    </row>
    <row r="703" spans="1:9" x14ac:dyDescent="0.15">
      <c r="A703" s="1">
        <v>31</v>
      </c>
      <c r="B703" s="1" t="s">
        <v>162</v>
      </c>
      <c r="C703" s="1">
        <v>10</v>
      </c>
      <c r="D703" s="1" t="s">
        <v>23</v>
      </c>
      <c r="E703" s="1">
        <v>1287.3339746925039</v>
      </c>
      <c r="F703" s="1">
        <v>2800.2887581948539</v>
      </c>
      <c r="G703" s="1">
        <v>3512.3100962486033</v>
      </c>
      <c r="H703" s="1">
        <v>2212.5331671489548</v>
      </c>
      <c r="I703" s="1">
        <v>1782.2112503882865</v>
      </c>
    </row>
    <row r="704" spans="1:9" x14ac:dyDescent="0.15">
      <c r="A704" s="1">
        <v>31</v>
      </c>
      <c r="B704" s="1" t="s">
        <v>162</v>
      </c>
      <c r="C704" s="1">
        <v>11</v>
      </c>
      <c r="D704" s="1" t="s">
        <v>24</v>
      </c>
      <c r="E704" s="1">
        <v>1540.0624011799839</v>
      </c>
      <c r="F704" s="1">
        <v>2562.7875982112637</v>
      </c>
      <c r="G704" s="1">
        <v>3714.9404276732284</v>
      </c>
      <c r="H704" s="1">
        <v>2748.5375144271766</v>
      </c>
      <c r="I704" s="1">
        <v>3849.6841418401145</v>
      </c>
    </row>
    <row r="705" spans="1:9" x14ac:dyDescent="0.15">
      <c r="A705" s="1">
        <v>31</v>
      </c>
      <c r="B705" s="1" t="s">
        <v>162</v>
      </c>
      <c r="C705" s="1">
        <v>12</v>
      </c>
      <c r="D705" s="1" t="s">
        <v>25</v>
      </c>
      <c r="E705" s="1">
        <v>1053.5598573125524</v>
      </c>
      <c r="F705" s="1">
        <v>6364.9037822633445</v>
      </c>
      <c r="G705" s="1">
        <v>25382.885901427609</v>
      </c>
      <c r="H705" s="1">
        <v>35873.293774944512</v>
      </c>
      <c r="I705" s="1">
        <v>43314.707208989195</v>
      </c>
    </row>
    <row r="706" spans="1:9" x14ac:dyDescent="0.15">
      <c r="A706" s="1">
        <v>31</v>
      </c>
      <c r="B706" s="1" t="s">
        <v>162</v>
      </c>
      <c r="C706" s="1">
        <v>13</v>
      </c>
      <c r="D706" s="1" t="s">
        <v>26</v>
      </c>
      <c r="E706" s="1">
        <v>29.430984293221776</v>
      </c>
      <c r="F706" s="1">
        <v>146.00715899415397</v>
      </c>
      <c r="G706" s="1">
        <v>1057.7407646287638</v>
      </c>
      <c r="H706" s="1">
        <v>1167.937358360025</v>
      </c>
      <c r="I706" s="1">
        <v>989.5683224977804</v>
      </c>
    </row>
    <row r="707" spans="1:9" x14ac:dyDescent="0.15">
      <c r="A707" s="1">
        <v>31</v>
      </c>
      <c r="B707" s="1" t="s">
        <v>162</v>
      </c>
      <c r="C707" s="1">
        <v>14</v>
      </c>
      <c r="D707" s="1" t="s">
        <v>27</v>
      </c>
      <c r="E707" s="1">
        <v>1.1985162199021202</v>
      </c>
      <c r="F707" s="1">
        <v>58.600595771365391</v>
      </c>
      <c r="G707" s="1">
        <v>333.25322913698523</v>
      </c>
      <c r="H707" s="1">
        <v>89.636634585060634</v>
      </c>
      <c r="I707" s="1">
        <v>129.79038167399457</v>
      </c>
    </row>
    <row r="708" spans="1:9" x14ac:dyDescent="0.15">
      <c r="A708" s="1">
        <v>31</v>
      </c>
      <c r="B708" s="1" t="s">
        <v>162</v>
      </c>
      <c r="C708" s="1">
        <v>15</v>
      </c>
      <c r="D708" s="1" t="s">
        <v>28</v>
      </c>
      <c r="E708" s="1">
        <v>900.58916466955247</v>
      </c>
      <c r="F708" s="1">
        <v>4576.6032392419211</v>
      </c>
      <c r="G708" s="1">
        <v>7856.0345491582539</v>
      </c>
      <c r="H708" s="1">
        <v>8780.4001414849663</v>
      </c>
      <c r="I708" s="1">
        <v>9021.3709920381953</v>
      </c>
    </row>
    <row r="709" spans="1:9" x14ac:dyDescent="0.15">
      <c r="A709" s="1">
        <v>31</v>
      </c>
      <c r="B709" s="1" t="s">
        <v>161</v>
      </c>
      <c r="C709" s="1">
        <v>16</v>
      </c>
      <c r="D709" s="1" t="s">
        <v>11</v>
      </c>
      <c r="E709" s="1">
        <v>3103.2909609879134</v>
      </c>
      <c r="F709" s="1">
        <v>9321.4887076676514</v>
      </c>
      <c r="G709" s="1">
        <v>15477.846756105208</v>
      </c>
      <c r="H709" s="1">
        <v>14901.258715117527</v>
      </c>
      <c r="I709" s="1">
        <v>13078.831474876333</v>
      </c>
    </row>
    <row r="710" spans="1:9" x14ac:dyDescent="0.15">
      <c r="A710" s="1">
        <v>31</v>
      </c>
      <c r="B710" s="1" t="s">
        <v>161</v>
      </c>
      <c r="C710" s="1">
        <v>17</v>
      </c>
      <c r="D710" s="1" t="s">
        <v>12</v>
      </c>
      <c r="E710" s="1">
        <v>3111.2926309880345</v>
      </c>
      <c r="F710" s="1">
        <v>18653.84040650474</v>
      </c>
      <c r="G710" s="1">
        <v>37185.62795701134</v>
      </c>
      <c r="H710" s="1">
        <v>38860.667108866524</v>
      </c>
      <c r="I710" s="1">
        <v>53857.06883607756</v>
      </c>
    </row>
    <row r="711" spans="1:9" x14ac:dyDescent="0.15">
      <c r="A711" s="1">
        <v>31</v>
      </c>
      <c r="B711" s="1" t="s">
        <v>161</v>
      </c>
      <c r="C711" s="1">
        <v>18</v>
      </c>
      <c r="D711" s="1" t="s">
        <v>13</v>
      </c>
      <c r="E711" s="1">
        <v>3907.6900485801079</v>
      </c>
      <c r="F711" s="1">
        <v>39331.246229737881</v>
      </c>
      <c r="G711" s="1">
        <v>43971.454952956869</v>
      </c>
      <c r="H711" s="1">
        <v>39835.639486536602</v>
      </c>
      <c r="I711" s="1">
        <v>27184.802890455594</v>
      </c>
    </row>
    <row r="712" spans="1:9" x14ac:dyDescent="0.15">
      <c r="A712" s="1">
        <v>31</v>
      </c>
      <c r="B712" s="1" t="s">
        <v>161</v>
      </c>
      <c r="C712" s="1">
        <v>19</v>
      </c>
      <c r="D712" s="1" t="s">
        <v>14</v>
      </c>
      <c r="E712" s="1">
        <v>1865.5691195650948</v>
      </c>
      <c r="F712" s="1">
        <v>5374.2515070800819</v>
      </c>
      <c r="G712" s="1">
        <v>9160.047443918118</v>
      </c>
      <c r="H712" s="1">
        <v>10488.367287527648</v>
      </c>
      <c r="I712" s="1">
        <v>6739.5448965127216</v>
      </c>
    </row>
    <row r="713" spans="1:9" x14ac:dyDescent="0.15">
      <c r="A713" s="1">
        <v>31</v>
      </c>
      <c r="B713" s="1" t="s">
        <v>161</v>
      </c>
      <c r="C713" s="1">
        <v>20</v>
      </c>
      <c r="D713" s="1" t="s">
        <v>15</v>
      </c>
      <c r="E713" s="1">
        <v>576.98244492563367</v>
      </c>
      <c r="F713" s="1">
        <v>15291.344552316312</v>
      </c>
      <c r="G713" s="1">
        <v>22639.644348912792</v>
      </c>
      <c r="H713" s="1">
        <v>31762.992128741553</v>
      </c>
      <c r="I713" s="1">
        <v>40284.594341956217</v>
      </c>
    </row>
    <row r="714" spans="1:9" x14ac:dyDescent="0.15">
      <c r="A714" s="1">
        <v>31</v>
      </c>
      <c r="B714" s="1" t="s">
        <v>161</v>
      </c>
      <c r="C714" s="1">
        <v>21</v>
      </c>
      <c r="D714" s="1" t="s">
        <v>16</v>
      </c>
      <c r="E714" s="1">
        <v>1790.8173888622366</v>
      </c>
      <c r="F714" s="1">
        <v>35746.305760420633</v>
      </c>
      <c r="G714" s="1">
        <v>51213.411756431313</v>
      </c>
      <c r="H714" s="1">
        <v>50710.661704761878</v>
      </c>
      <c r="I714" s="1">
        <v>57593.43420350791</v>
      </c>
    </row>
    <row r="715" spans="1:9" x14ac:dyDescent="0.15">
      <c r="A715" s="1">
        <v>31</v>
      </c>
      <c r="B715" s="1" t="s">
        <v>159</v>
      </c>
      <c r="C715" s="1">
        <v>22</v>
      </c>
      <c r="D715" s="1" t="s">
        <v>8</v>
      </c>
      <c r="E715" s="1">
        <v>5221.4429826574715</v>
      </c>
      <c r="F715" s="1">
        <v>59965.546480570862</v>
      </c>
      <c r="G715" s="1">
        <v>117980.61582326033</v>
      </c>
      <c r="H715" s="1">
        <v>180837.31977056665</v>
      </c>
      <c r="I715" s="1">
        <v>138428.02383716544</v>
      </c>
    </row>
    <row r="716" spans="1:9" x14ac:dyDescent="0.15">
      <c r="A716" s="1">
        <v>31</v>
      </c>
      <c r="B716" s="1" t="s">
        <v>159</v>
      </c>
      <c r="C716" s="1">
        <v>23</v>
      </c>
      <c r="D716" s="1" t="s">
        <v>29</v>
      </c>
      <c r="E716" s="1">
        <v>16337.008829123029</v>
      </c>
      <c r="F716" s="1">
        <v>41387.586202902174</v>
      </c>
      <c r="G716" s="1">
        <v>58027.024811972828</v>
      </c>
      <c r="H716" s="1">
        <v>76859.113618295291</v>
      </c>
      <c r="I716" s="1">
        <v>84931.340646483935</v>
      </c>
    </row>
    <row r="717" spans="1:9" x14ac:dyDescent="0.15">
      <c r="A717" s="1">
        <v>32</v>
      </c>
      <c r="B717" s="1" t="s">
        <v>164</v>
      </c>
      <c r="C717" s="1">
        <v>1</v>
      </c>
      <c r="D717" s="1" t="s">
        <v>9</v>
      </c>
      <c r="E717" s="1">
        <v>38395.52146656876</v>
      </c>
      <c r="F717" s="1">
        <v>57474.482750808893</v>
      </c>
      <c r="G717" s="1">
        <v>53162.405712685118</v>
      </c>
      <c r="H717" s="1">
        <v>80662.129821720766</v>
      </c>
      <c r="I717" s="1">
        <v>96774.217469881056</v>
      </c>
    </row>
    <row r="718" spans="1:9" x14ac:dyDescent="0.15">
      <c r="A718" s="1">
        <v>32</v>
      </c>
      <c r="B718" s="1" t="s">
        <v>164</v>
      </c>
      <c r="C718" s="1">
        <v>2</v>
      </c>
      <c r="D718" s="1" t="s">
        <v>10</v>
      </c>
      <c r="E718" s="1">
        <v>1326.9233180502738</v>
      </c>
      <c r="F718" s="1">
        <v>2067.7759362517659</v>
      </c>
      <c r="G718" s="1">
        <v>2203.1534110135644</v>
      </c>
      <c r="H718" s="1">
        <v>1927.7928731886841</v>
      </c>
      <c r="I718" s="1">
        <v>1782.6306990519681</v>
      </c>
    </row>
    <row r="719" spans="1:9" x14ac:dyDescent="0.15">
      <c r="A719" s="1">
        <v>32</v>
      </c>
      <c r="B719" s="1" t="s">
        <v>165</v>
      </c>
      <c r="C719" s="1">
        <v>3</v>
      </c>
      <c r="D719" s="1" t="s">
        <v>17</v>
      </c>
      <c r="E719" s="1">
        <v>2730.7062160053115</v>
      </c>
      <c r="F719" s="1">
        <v>4973.3107518731313</v>
      </c>
      <c r="G719" s="1">
        <v>5879.9964817755963</v>
      </c>
      <c r="H719" s="1">
        <v>8389.4814863312167</v>
      </c>
      <c r="I719" s="1">
        <v>6552.9849923172042</v>
      </c>
    </row>
    <row r="720" spans="1:9" x14ac:dyDescent="0.15">
      <c r="A720" s="1">
        <v>32</v>
      </c>
      <c r="B720" s="1" t="s">
        <v>166</v>
      </c>
      <c r="C720" s="1">
        <v>4</v>
      </c>
      <c r="D720" s="1" t="s">
        <v>18</v>
      </c>
      <c r="E720" s="1">
        <v>2961.5755380007572</v>
      </c>
      <c r="F720" s="1">
        <v>5443.6650570197335</v>
      </c>
      <c r="G720" s="1">
        <v>12881.426876203364</v>
      </c>
      <c r="H720" s="1">
        <v>10329.847285928699</v>
      </c>
      <c r="I720" s="1">
        <v>5673.449898732486</v>
      </c>
    </row>
    <row r="721" spans="1:9" x14ac:dyDescent="0.15">
      <c r="A721" s="1">
        <v>32</v>
      </c>
      <c r="B721" s="1" t="s">
        <v>165</v>
      </c>
      <c r="C721" s="1">
        <v>5</v>
      </c>
      <c r="D721" s="1" t="s">
        <v>19</v>
      </c>
      <c r="E721" s="1">
        <v>1133.4341476739096</v>
      </c>
      <c r="F721" s="1">
        <v>2097.1803763672665</v>
      </c>
      <c r="G721" s="1">
        <v>2648.8970701194357</v>
      </c>
      <c r="H721" s="1">
        <v>2382.5842530832947</v>
      </c>
      <c r="I721" s="1">
        <v>3364.0335061706623</v>
      </c>
    </row>
    <row r="722" spans="1:9" x14ac:dyDescent="0.15">
      <c r="A722" s="1">
        <v>32</v>
      </c>
      <c r="B722" s="1" t="s">
        <v>165</v>
      </c>
      <c r="C722" s="1">
        <v>6</v>
      </c>
      <c r="D722" s="1" t="s">
        <v>3</v>
      </c>
      <c r="E722" s="1">
        <v>687.95750495923426</v>
      </c>
      <c r="F722" s="1">
        <v>1216.8047614054758</v>
      </c>
      <c r="G722" s="1">
        <v>2290.1937606378469</v>
      </c>
      <c r="H722" s="1">
        <v>1625.8840294949414</v>
      </c>
      <c r="I722" s="1">
        <v>2550.9877416148679</v>
      </c>
    </row>
    <row r="723" spans="1:9" x14ac:dyDescent="0.15">
      <c r="A723" s="1">
        <v>32</v>
      </c>
      <c r="B723" s="1" t="s">
        <v>165</v>
      </c>
      <c r="C723" s="1">
        <v>7</v>
      </c>
      <c r="D723" s="1" t="s">
        <v>20</v>
      </c>
      <c r="E723" s="1">
        <v>159.08431930217759</v>
      </c>
      <c r="F723" s="1">
        <v>122.0577884168061</v>
      </c>
      <c r="G723" s="1">
        <v>90.454168666611565</v>
      </c>
      <c r="H723" s="1">
        <v>59.427733713847942</v>
      </c>
      <c r="I723" s="1">
        <v>36.535246688367195</v>
      </c>
    </row>
    <row r="724" spans="1:9" x14ac:dyDescent="0.15">
      <c r="A724" s="1">
        <v>32</v>
      </c>
      <c r="B724" s="1" t="s">
        <v>165</v>
      </c>
      <c r="C724" s="1">
        <v>8</v>
      </c>
      <c r="D724" s="1" t="s">
        <v>21</v>
      </c>
      <c r="E724" s="1">
        <v>938.74179949449967</v>
      </c>
      <c r="F724" s="1">
        <v>3723.4639985421618</v>
      </c>
      <c r="G724" s="1">
        <v>5698.3004754637122</v>
      </c>
      <c r="H724" s="1">
        <v>4784.1425873026747</v>
      </c>
      <c r="I724" s="1">
        <v>3094.195227845677</v>
      </c>
    </row>
    <row r="725" spans="1:9" x14ac:dyDescent="0.15">
      <c r="A725" s="1">
        <v>32</v>
      </c>
      <c r="B725" s="1" t="s">
        <v>165</v>
      </c>
      <c r="C725" s="1">
        <v>9</v>
      </c>
      <c r="D725" s="1" t="s">
        <v>22</v>
      </c>
      <c r="E725" s="1">
        <v>2274.8594983440562</v>
      </c>
      <c r="F725" s="1">
        <v>4763.7782146503832</v>
      </c>
      <c r="G725" s="1">
        <v>12877.684908363932</v>
      </c>
      <c r="H725" s="1">
        <v>13192.537376650693</v>
      </c>
      <c r="I725" s="1">
        <v>17069.588202704737</v>
      </c>
    </row>
    <row r="726" spans="1:9" x14ac:dyDescent="0.15">
      <c r="A726" s="1">
        <v>32</v>
      </c>
      <c r="B726" s="1" t="s">
        <v>165</v>
      </c>
      <c r="C726" s="1">
        <v>10</v>
      </c>
      <c r="D726" s="1" t="s">
        <v>23</v>
      </c>
      <c r="E726" s="1">
        <v>284.453262199694</v>
      </c>
      <c r="F726" s="1">
        <v>869.04623009399654</v>
      </c>
      <c r="G726" s="1">
        <v>1827.1519631285803</v>
      </c>
      <c r="H726" s="1">
        <v>2989.6882112563317</v>
      </c>
      <c r="I726" s="1">
        <v>2470.9123762700401</v>
      </c>
    </row>
    <row r="727" spans="1:9" x14ac:dyDescent="0.15">
      <c r="A727" s="1">
        <v>32</v>
      </c>
      <c r="B727" s="1" t="s">
        <v>165</v>
      </c>
      <c r="C727" s="1">
        <v>11</v>
      </c>
      <c r="D727" s="1" t="s">
        <v>24</v>
      </c>
      <c r="E727" s="1">
        <v>6009.7276481551417</v>
      </c>
      <c r="F727" s="1">
        <v>8274.6406876047367</v>
      </c>
      <c r="G727" s="1">
        <v>12078.85444013899</v>
      </c>
      <c r="H727" s="1">
        <v>11160.584677589821</v>
      </c>
      <c r="I727" s="1">
        <v>9139.6304043304244</v>
      </c>
    </row>
    <row r="728" spans="1:9" x14ac:dyDescent="0.15">
      <c r="A728" s="1">
        <v>32</v>
      </c>
      <c r="B728" s="1" t="s">
        <v>165</v>
      </c>
      <c r="C728" s="1">
        <v>12</v>
      </c>
      <c r="D728" s="1" t="s">
        <v>25</v>
      </c>
      <c r="E728" s="1">
        <v>247.45922841064154</v>
      </c>
      <c r="F728" s="1">
        <v>2367.8639417631416</v>
      </c>
      <c r="G728" s="1">
        <v>16318.029426145305</v>
      </c>
      <c r="H728" s="1">
        <v>23577.995990365318</v>
      </c>
      <c r="I728" s="1">
        <v>27200.813826566464</v>
      </c>
    </row>
    <row r="729" spans="1:9" x14ac:dyDescent="0.15">
      <c r="A729" s="1">
        <v>32</v>
      </c>
      <c r="B729" s="1" t="s">
        <v>165</v>
      </c>
      <c r="C729" s="1">
        <v>13</v>
      </c>
      <c r="D729" s="1" t="s">
        <v>26</v>
      </c>
      <c r="E729" s="1">
        <v>150.66199408558231</v>
      </c>
      <c r="F729" s="1">
        <v>3182.6318513695455</v>
      </c>
      <c r="G729" s="1">
        <v>7571.8063132384059</v>
      </c>
      <c r="H729" s="1">
        <v>6773.8556084543916</v>
      </c>
      <c r="I729" s="1">
        <v>7557.7593154228798</v>
      </c>
    </row>
    <row r="730" spans="1:9" x14ac:dyDescent="0.15">
      <c r="A730" s="1">
        <v>32</v>
      </c>
      <c r="B730" s="1" t="s">
        <v>165</v>
      </c>
      <c r="C730" s="1">
        <v>14</v>
      </c>
      <c r="D730" s="1" t="s">
        <v>27</v>
      </c>
      <c r="E730" s="1">
        <v>0.18898862717497297</v>
      </c>
      <c r="F730" s="1">
        <v>245.72722934165603</v>
      </c>
      <c r="G730" s="1">
        <v>1302.6863262366219</v>
      </c>
      <c r="H730" s="1">
        <v>1651.5075527395629</v>
      </c>
      <c r="I730" s="1">
        <v>2464.5209364191078</v>
      </c>
    </row>
    <row r="731" spans="1:9" x14ac:dyDescent="0.15">
      <c r="A731" s="1">
        <v>32</v>
      </c>
      <c r="B731" s="1" t="s">
        <v>165</v>
      </c>
      <c r="C731" s="1">
        <v>15</v>
      </c>
      <c r="D731" s="1" t="s">
        <v>28</v>
      </c>
      <c r="E731" s="1">
        <v>888.25987549941351</v>
      </c>
      <c r="F731" s="1">
        <v>6545.9090941097438</v>
      </c>
      <c r="G731" s="1">
        <v>13281.84716208465</v>
      </c>
      <c r="H731" s="1">
        <v>15395.584989869973</v>
      </c>
      <c r="I731" s="1">
        <v>13803.937518682906</v>
      </c>
    </row>
    <row r="732" spans="1:9" x14ac:dyDescent="0.15">
      <c r="A732" s="1">
        <v>32</v>
      </c>
      <c r="B732" s="1" t="s">
        <v>164</v>
      </c>
      <c r="C732" s="1">
        <v>16</v>
      </c>
      <c r="D732" s="1" t="s">
        <v>11</v>
      </c>
      <c r="E732" s="1">
        <v>4340.5525914910695</v>
      </c>
      <c r="F732" s="1">
        <v>11981.902406199573</v>
      </c>
      <c r="G732" s="1">
        <v>20371.037830411213</v>
      </c>
      <c r="H732" s="1">
        <v>20510.392678510874</v>
      </c>
      <c r="I732" s="1">
        <v>19672.452496859845</v>
      </c>
    </row>
    <row r="733" spans="1:9" x14ac:dyDescent="0.15">
      <c r="A733" s="1">
        <v>32</v>
      </c>
      <c r="B733" s="1" t="s">
        <v>164</v>
      </c>
      <c r="C733" s="1">
        <v>17</v>
      </c>
      <c r="D733" s="1" t="s">
        <v>12</v>
      </c>
      <c r="E733" s="1">
        <v>10570.129236739715</v>
      </c>
      <c r="F733" s="1">
        <v>32369.690198415454</v>
      </c>
      <c r="G733" s="1">
        <v>63876.049224483657</v>
      </c>
      <c r="H733" s="1">
        <v>80794.024350748427</v>
      </c>
      <c r="I733" s="1">
        <v>106775.62414740372</v>
      </c>
    </row>
    <row r="734" spans="1:9" x14ac:dyDescent="0.15">
      <c r="A734" s="1">
        <v>32</v>
      </c>
      <c r="B734" s="1" t="s">
        <v>164</v>
      </c>
      <c r="C734" s="1">
        <v>18</v>
      </c>
      <c r="D734" s="1" t="s">
        <v>13</v>
      </c>
      <c r="E734" s="1">
        <v>5058.7858721907978</v>
      </c>
      <c r="F734" s="1">
        <v>38610.758122398729</v>
      </c>
      <c r="G734" s="1">
        <v>44519.34535132302</v>
      </c>
      <c r="H734" s="1">
        <v>44613.408366428062</v>
      </c>
      <c r="I734" s="1">
        <v>31819.805354936794</v>
      </c>
    </row>
    <row r="735" spans="1:9" x14ac:dyDescent="0.15">
      <c r="A735" s="1">
        <v>32</v>
      </c>
      <c r="B735" s="1" t="s">
        <v>164</v>
      </c>
      <c r="C735" s="1">
        <v>19</v>
      </c>
      <c r="D735" s="1" t="s">
        <v>14</v>
      </c>
      <c r="E735" s="1">
        <v>2121.9628925472216</v>
      </c>
      <c r="F735" s="1">
        <v>5231.6135338597878</v>
      </c>
      <c r="G735" s="1">
        <v>7809.7579767735724</v>
      </c>
      <c r="H735" s="1">
        <v>11012.265798630453</v>
      </c>
      <c r="I735" s="1">
        <v>10610.518831299218</v>
      </c>
    </row>
    <row r="736" spans="1:9" x14ac:dyDescent="0.15">
      <c r="A736" s="1">
        <v>32</v>
      </c>
      <c r="B736" s="1" t="s">
        <v>167</v>
      </c>
      <c r="C736" s="1">
        <v>20</v>
      </c>
      <c r="D736" s="1" t="s">
        <v>15</v>
      </c>
      <c r="E736" s="1">
        <v>270.89486830316287</v>
      </c>
      <c r="F736" s="1">
        <v>14865.296649142054</v>
      </c>
      <c r="G736" s="1">
        <v>27301.764086836381</v>
      </c>
      <c r="H736" s="1">
        <v>35855.162180747349</v>
      </c>
      <c r="I736" s="1">
        <v>42596.915411811533</v>
      </c>
    </row>
    <row r="737" spans="1:9" x14ac:dyDescent="0.15">
      <c r="A737" s="1">
        <v>32</v>
      </c>
      <c r="B737" s="1" t="s">
        <v>164</v>
      </c>
      <c r="C737" s="1">
        <v>21</v>
      </c>
      <c r="D737" s="1" t="s">
        <v>16</v>
      </c>
      <c r="E737" s="1">
        <v>1942.5207225318932</v>
      </c>
      <c r="F737" s="1">
        <v>23669.325518704532</v>
      </c>
      <c r="G737" s="1">
        <v>53097.737188849133</v>
      </c>
      <c r="H737" s="1">
        <v>85413.124629084647</v>
      </c>
      <c r="I737" s="1">
        <v>171354.7781279867</v>
      </c>
    </row>
    <row r="738" spans="1:9" x14ac:dyDescent="0.15">
      <c r="A738" s="1">
        <v>32</v>
      </c>
      <c r="B738" s="1" t="s">
        <v>163</v>
      </c>
      <c r="C738" s="1">
        <v>22</v>
      </c>
      <c r="D738" s="1" t="s">
        <v>8</v>
      </c>
      <c r="E738" s="1">
        <v>4817.3050883444521</v>
      </c>
      <c r="F738" s="1">
        <v>62192.204238035774</v>
      </c>
      <c r="G738" s="1">
        <v>117676.72083497577</v>
      </c>
      <c r="H738" s="1">
        <v>215883.36127334842</v>
      </c>
      <c r="I738" s="1">
        <v>206264.20498057173</v>
      </c>
    </row>
    <row r="739" spans="1:9" x14ac:dyDescent="0.15">
      <c r="A739" s="1">
        <v>32</v>
      </c>
      <c r="B739" s="1" t="s">
        <v>163</v>
      </c>
      <c r="C739" s="1">
        <v>23</v>
      </c>
      <c r="D739" s="1" t="s">
        <v>29</v>
      </c>
      <c r="E739" s="1">
        <v>19966.778910618148</v>
      </c>
      <c r="F739" s="1">
        <v>49219.533705669193</v>
      </c>
      <c r="G739" s="1">
        <v>72547.759848340123</v>
      </c>
      <c r="H739" s="1">
        <v>96309.849473705006</v>
      </c>
      <c r="I739" s="1">
        <v>124940.81610072993</v>
      </c>
    </row>
    <row r="740" spans="1:9" x14ac:dyDescent="0.15">
      <c r="A740" s="1">
        <v>33</v>
      </c>
      <c r="B740" s="1" t="s">
        <v>169</v>
      </c>
      <c r="C740" s="1">
        <v>1</v>
      </c>
      <c r="D740" s="1" t="s">
        <v>9</v>
      </c>
      <c r="E740" s="1">
        <v>62475.766222150851</v>
      </c>
      <c r="F740" s="1">
        <v>97200.763599710335</v>
      </c>
      <c r="G740" s="1">
        <v>96144.260091641117</v>
      </c>
      <c r="H740" s="1">
        <v>105291.0258003707</v>
      </c>
      <c r="I740" s="1">
        <v>124828.66376920324</v>
      </c>
    </row>
    <row r="741" spans="1:9" x14ac:dyDescent="0.15">
      <c r="A741" s="1">
        <v>33</v>
      </c>
      <c r="B741" s="1" t="s">
        <v>169</v>
      </c>
      <c r="C741" s="1">
        <v>2</v>
      </c>
      <c r="D741" s="1" t="s">
        <v>10</v>
      </c>
      <c r="E741" s="1">
        <v>2734.969891697307</v>
      </c>
      <c r="F741" s="1">
        <v>4949.7096991484441</v>
      </c>
      <c r="G741" s="1">
        <v>5911.6125288388894</v>
      </c>
      <c r="H741" s="1">
        <v>5247.5280391759907</v>
      </c>
      <c r="I741" s="1">
        <v>4039.1199348813329</v>
      </c>
    </row>
    <row r="742" spans="1:9" x14ac:dyDescent="0.15">
      <c r="A742" s="1">
        <v>33</v>
      </c>
      <c r="B742" s="1" t="s">
        <v>170</v>
      </c>
      <c r="C742" s="1">
        <v>3</v>
      </c>
      <c r="D742" s="1" t="s">
        <v>17</v>
      </c>
      <c r="E742" s="1">
        <v>11090.904270174504</v>
      </c>
      <c r="F742" s="1">
        <v>22588.105189616843</v>
      </c>
      <c r="G742" s="1">
        <v>34317.86022037459</v>
      </c>
      <c r="H742" s="1">
        <v>43695.5588957359</v>
      </c>
      <c r="I742" s="1">
        <v>43602.622444057</v>
      </c>
    </row>
    <row r="743" spans="1:9" x14ac:dyDescent="0.15">
      <c r="A743" s="1">
        <v>33</v>
      </c>
      <c r="B743" s="1" t="s">
        <v>170</v>
      </c>
      <c r="C743" s="1">
        <v>4</v>
      </c>
      <c r="D743" s="1" t="s">
        <v>18</v>
      </c>
      <c r="E743" s="1">
        <v>11756.329440602309</v>
      </c>
      <c r="F743" s="1">
        <v>22409.540041940912</v>
      </c>
      <c r="G743" s="1">
        <v>30045.489920217999</v>
      </c>
      <c r="H743" s="1">
        <v>29543.506910951222</v>
      </c>
      <c r="I743" s="1">
        <v>31042.29313896965</v>
      </c>
    </row>
    <row r="744" spans="1:9" x14ac:dyDescent="0.15">
      <c r="A744" s="1">
        <v>33</v>
      </c>
      <c r="B744" s="1" t="s">
        <v>170</v>
      </c>
      <c r="C744" s="1">
        <v>5</v>
      </c>
      <c r="D744" s="1" t="s">
        <v>19</v>
      </c>
      <c r="E744" s="1">
        <v>1724.5555674226291</v>
      </c>
      <c r="F744" s="1">
        <v>2952.6145825228709</v>
      </c>
      <c r="G744" s="1">
        <v>5971.2409534877133</v>
      </c>
      <c r="H744" s="1">
        <v>7648.2852947775273</v>
      </c>
      <c r="I744" s="1">
        <v>7091.528660966952</v>
      </c>
    </row>
    <row r="745" spans="1:9" x14ac:dyDescent="0.15">
      <c r="A745" s="1">
        <v>33</v>
      </c>
      <c r="B745" s="1" t="s">
        <v>170</v>
      </c>
      <c r="C745" s="1">
        <v>6</v>
      </c>
      <c r="D745" s="1" t="s">
        <v>3</v>
      </c>
      <c r="E745" s="1">
        <v>33057.463329365179</v>
      </c>
      <c r="F745" s="1">
        <v>73178.703756096322</v>
      </c>
      <c r="G745" s="1">
        <v>109587.70857115378</v>
      </c>
      <c r="H745" s="1">
        <v>113808.07898552164</v>
      </c>
      <c r="I745" s="1">
        <v>135955.75381623983</v>
      </c>
    </row>
    <row r="746" spans="1:9" x14ac:dyDescent="0.15">
      <c r="A746" s="1">
        <v>33</v>
      </c>
      <c r="B746" s="1" t="s">
        <v>171</v>
      </c>
      <c r="C746" s="1">
        <v>7</v>
      </c>
      <c r="D746" s="1" t="s">
        <v>20</v>
      </c>
      <c r="E746" s="1">
        <v>23829.978474173637</v>
      </c>
      <c r="F746" s="1">
        <v>43072.699362690146</v>
      </c>
      <c r="G746" s="1">
        <v>36212.925676920771</v>
      </c>
      <c r="H746" s="1">
        <v>39884.112699661149</v>
      </c>
      <c r="I746" s="1">
        <v>59419.555817462235</v>
      </c>
    </row>
    <row r="747" spans="1:9" x14ac:dyDescent="0.15">
      <c r="A747" s="1">
        <v>33</v>
      </c>
      <c r="B747" s="1" t="s">
        <v>170</v>
      </c>
      <c r="C747" s="1">
        <v>8</v>
      </c>
      <c r="D747" s="1" t="s">
        <v>21</v>
      </c>
      <c r="E747" s="1">
        <v>6659.64056816839</v>
      </c>
      <c r="F747" s="1">
        <v>11814.774820707356</v>
      </c>
      <c r="G747" s="1">
        <v>16943.871960621189</v>
      </c>
      <c r="H747" s="1">
        <v>16095.89867661268</v>
      </c>
      <c r="I747" s="1">
        <v>11505.654763943496</v>
      </c>
    </row>
    <row r="748" spans="1:9" x14ac:dyDescent="0.15">
      <c r="A748" s="1">
        <v>33</v>
      </c>
      <c r="B748" s="1" t="s">
        <v>170</v>
      </c>
      <c r="C748" s="1">
        <v>9</v>
      </c>
      <c r="D748" s="1" t="s">
        <v>22</v>
      </c>
      <c r="E748" s="1">
        <v>49429.924089193519</v>
      </c>
      <c r="F748" s="1">
        <v>133071.9890933272</v>
      </c>
      <c r="G748" s="1">
        <v>154062.96843636397</v>
      </c>
      <c r="H748" s="1">
        <v>120707.06095150739</v>
      </c>
      <c r="I748" s="1">
        <v>126976.64382747865</v>
      </c>
    </row>
    <row r="749" spans="1:9" x14ac:dyDescent="0.15">
      <c r="A749" s="1">
        <v>33</v>
      </c>
      <c r="B749" s="1" t="s">
        <v>170</v>
      </c>
      <c r="C749" s="1">
        <v>10</v>
      </c>
      <c r="D749" s="1" t="s">
        <v>23</v>
      </c>
      <c r="E749" s="1">
        <v>1808.6224384140305</v>
      </c>
      <c r="F749" s="1">
        <v>5197.6862469967737</v>
      </c>
      <c r="G749" s="1">
        <v>12417.360276675703</v>
      </c>
      <c r="H749" s="1">
        <v>12275.74647440069</v>
      </c>
      <c r="I749" s="1">
        <v>16427.914438674707</v>
      </c>
    </row>
    <row r="750" spans="1:9" x14ac:dyDescent="0.15">
      <c r="A750" s="1">
        <v>33</v>
      </c>
      <c r="B750" s="1" t="s">
        <v>170</v>
      </c>
      <c r="C750" s="1">
        <v>11</v>
      </c>
      <c r="D750" s="1" t="s">
        <v>24</v>
      </c>
      <c r="E750" s="1">
        <v>12413.809020397666</v>
      </c>
      <c r="F750" s="1">
        <v>19647.686767953601</v>
      </c>
      <c r="G750" s="1">
        <v>42144.398108944879</v>
      </c>
      <c r="H750" s="1">
        <v>39843.567234499649</v>
      </c>
      <c r="I750" s="1">
        <v>44330.044821370517</v>
      </c>
    </row>
    <row r="751" spans="1:9" x14ac:dyDescent="0.15">
      <c r="A751" s="1">
        <v>33</v>
      </c>
      <c r="B751" s="1" t="s">
        <v>170</v>
      </c>
      <c r="C751" s="1">
        <v>12</v>
      </c>
      <c r="D751" s="1" t="s">
        <v>25</v>
      </c>
      <c r="E751" s="1">
        <v>447.43138810963148</v>
      </c>
      <c r="F751" s="1">
        <v>7497.7436440706506</v>
      </c>
      <c r="G751" s="1">
        <v>48452.977027545756</v>
      </c>
      <c r="H751" s="1">
        <v>52584.133386580346</v>
      </c>
      <c r="I751" s="1">
        <v>58379.910426984679</v>
      </c>
    </row>
    <row r="752" spans="1:9" x14ac:dyDescent="0.15">
      <c r="A752" s="1">
        <v>33</v>
      </c>
      <c r="B752" s="1" t="s">
        <v>170</v>
      </c>
      <c r="C752" s="1">
        <v>13</v>
      </c>
      <c r="D752" s="1" t="s">
        <v>26</v>
      </c>
      <c r="E752" s="1">
        <v>7096.9740522722032</v>
      </c>
      <c r="F752" s="1">
        <v>40139.435504402798</v>
      </c>
      <c r="G752" s="1">
        <v>79894.476237802111</v>
      </c>
      <c r="H752" s="1">
        <v>76783.674033979143</v>
      </c>
      <c r="I752" s="1">
        <v>64626.912320719697</v>
      </c>
    </row>
    <row r="753" spans="1:9" x14ac:dyDescent="0.15">
      <c r="A753" s="1">
        <v>33</v>
      </c>
      <c r="B753" s="1" t="s">
        <v>170</v>
      </c>
      <c r="C753" s="1">
        <v>14</v>
      </c>
      <c r="D753" s="1" t="s">
        <v>27</v>
      </c>
      <c r="E753" s="1">
        <v>84.193166665017941</v>
      </c>
      <c r="F753" s="1">
        <v>701.21624627567564</v>
      </c>
      <c r="G753" s="1">
        <v>3735.4412286272404</v>
      </c>
      <c r="H753" s="1">
        <v>5456.883129924614</v>
      </c>
      <c r="I753" s="1">
        <v>4021.2305379954637</v>
      </c>
    </row>
    <row r="754" spans="1:9" x14ac:dyDescent="0.15">
      <c r="A754" s="1">
        <v>33</v>
      </c>
      <c r="B754" s="1" t="s">
        <v>170</v>
      </c>
      <c r="C754" s="1">
        <v>15</v>
      </c>
      <c r="D754" s="1" t="s">
        <v>28</v>
      </c>
      <c r="E754" s="1">
        <v>3549.3401333371548</v>
      </c>
      <c r="F754" s="1">
        <v>14179.674737815974</v>
      </c>
      <c r="G754" s="1">
        <v>46792.743089452146</v>
      </c>
      <c r="H754" s="1">
        <v>64683.980657441338</v>
      </c>
      <c r="I754" s="1">
        <v>60949.166758823776</v>
      </c>
    </row>
    <row r="755" spans="1:9" x14ac:dyDescent="0.15">
      <c r="A755" s="1">
        <v>33</v>
      </c>
      <c r="B755" s="1" t="s">
        <v>169</v>
      </c>
      <c r="C755" s="1">
        <v>16</v>
      </c>
      <c r="D755" s="1" t="s">
        <v>11</v>
      </c>
      <c r="E755" s="1">
        <v>7380.8169729672682</v>
      </c>
      <c r="F755" s="1">
        <v>25490.386436834538</v>
      </c>
      <c r="G755" s="1">
        <v>40501.060276603544</v>
      </c>
      <c r="H755" s="1">
        <v>38958.206367848179</v>
      </c>
      <c r="I755" s="1">
        <v>34991.647500512649</v>
      </c>
    </row>
    <row r="756" spans="1:9" x14ac:dyDescent="0.15">
      <c r="A756" s="1">
        <v>33</v>
      </c>
      <c r="B756" s="1" t="s">
        <v>169</v>
      </c>
      <c r="C756" s="1">
        <v>17</v>
      </c>
      <c r="D756" s="1" t="s">
        <v>12</v>
      </c>
      <c r="E756" s="1">
        <v>37560.965660719601</v>
      </c>
      <c r="F756" s="1">
        <v>94308.118387114548</v>
      </c>
      <c r="G756" s="1">
        <v>115691.19885122003</v>
      </c>
      <c r="H756" s="1">
        <v>129121.23534962021</v>
      </c>
      <c r="I756" s="1">
        <v>232351.70696017551</v>
      </c>
    </row>
    <row r="757" spans="1:9" x14ac:dyDescent="0.15">
      <c r="A757" s="1">
        <v>33</v>
      </c>
      <c r="B757" s="1" t="s">
        <v>169</v>
      </c>
      <c r="C757" s="1">
        <v>18</v>
      </c>
      <c r="D757" s="1" t="s">
        <v>13</v>
      </c>
      <c r="E757" s="1">
        <v>13860.978230794914</v>
      </c>
      <c r="F757" s="1">
        <v>125010.05296806287</v>
      </c>
      <c r="G757" s="1">
        <v>138240.32874900501</v>
      </c>
      <c r="H757" s="1">
        <v>116866.82027579856</v>
      </c>
      <c r="I757" s="1">
        <v>86417.626828739085</v>
      </c>
    </row>
    <row r="758" spans="1:9" x14ac:dyDescent="0.15">
      <c r="A758" s="1">
        <v>33</v>
      </c>
      <c r="B758" s="1" t="s">
        <v>169</v>
      </c>
      <c r="C758" s="1">
        <v>19</v>
      </c>
      <c r="D758" s="1" t="s">
        <v>14</v>
      </c>
      <c r="E758" s="1">
        <v>6263.5993108480725</v>
      </c>
      <c r="F758" s="1">
        <v>17054.187058389278</v>
      </c>
      <c r="G758" s="1">
        <v>27523.05716774453</v>
      </c>
      <c r="H758" s="1">
        <v>28649.033877099842</v>
      </c>
      <c r="I758" s="1">
        <v>20002.56008884561</v>
      </c>
    </row>
    <row r="759" spans="1:9" x14ac:dyDescent="0.15">
      <c r="A759" s="1">
        <v>33</v>
      </c>
      <c r="B759" s="1" t="s">
        <v>169</v>
      </c>
      <c r="C759" s="1">
        <v>20</v>
      </c>
      <c r="D759" s="1" t="s">
        <v>15</v>
      </c>
      <c r="E759" s="1">
        <v>1918.6310853272703</v>
      </c>
      <c r="F759" s="1">
        <v>45578.849122368971</v>
      </c>
      <c r="G759" s="1">
        <v>80941.323421062945</v>
      </c>
      <c r="H759" s="1">
        <v>116436.15623319795</v>
      </c>
      <c r="I759" s="1">
        <v>144071.80693887608</v>
      </c>
    </row>
    <row r="760" spans="1:9" x14ac:dyDescent="0.15">
      <c r="A760" s="1">
        <v>33</v>
      </c>
      <c r="B760" s="1" t="s">
        <v>169</v>
      </c>
      <c r="C760" s="1">
        <v>21</v>
      </c>
      <c r="D760" s="1" t="s">
        <v>16</v>
      </c>
      <c r="E760" s="1">
        <v>21000.760140850285</v>
      </c>
      <c r="F760" s="1">
        <v>98692.063301064671</v>
      </c>
      <c r="G760" s="1">
        <v>157448.37191592238</v>
      </c>
      <c r="H760" s="1">
        <v>197971.40922882859</v>
      </c>
      <c r="I760" s="1">
        <v>244517.43827446486</v>
      </c>
    </row>
    <row r="761" spans="1:9" x14ac:dyDescent="0.15">
      <c r="A761" s="1">
        <v>33</v>
      </c>
      <c r="B761" s="1" t="s">
        <v>168</v>
      </c>
      <c r="C761" s="1">
        <v>22</v>
      </c>
      <c r="D761" s="1" t="s">
        <v>8</v>
      </c>
      <c r="E761" s="1">
        <v>15614.983376512322</v>
      </c>
      <c r="F761" s="1">
        <v>125860.32251628446</v>
      </c>
      <c r="G761" s="1">
        <v>309055.50713828125</v>
      </c>
      <c r="H761" s="1">
        <v>475612.97080985404</v>
      </c>
      <c r="I761" s="1">
        <v>397110.50273628673</v>
      </c>
    </row>
    <row r="762" spans="1:9" x14ac:dyDescent="0.15">
      <c r="A762" s="1">
        <v>33</v>
      </c>
      <c r="B762" s="1" t="s">
        <v>168</v>
      </c>
      <c r="C762" s="1">
        <v>23</v>
      </c>
      <c r="D762" s="1" t="s">
        <v>29</v>
      </c>
      <c r="E762" s="1">
        <v>47343.709507850886</v>
      </c>
      <c r="F762" s="1">
        <v>97982.56072242622</v>
      </c>
      <c r="G762" s="1">
        <v>146597.96467453454</v>
      </c>
      <c r="H762" s="1">
        <v>204189.91331461296</v>
      </c>
      <c r="I762" s="1">
        <v>222132.82731539963</v>
      </c>
    </row>
    <row r="763" spans="1:9" x14ac:dyDescent="0.15">
      <c r="A763" s="1">
        <v>34</v>
      </c>
      <c r="B763" s="1" t="s">
        <v>173</v>
      </c>
      <c r="C763" s="1">
        <v>1</v>
      </c>
      <c r="D763" s="1" t="s">
        <v>9</v>
      </c>
      <c r="E763" s="1">
        <v>64867.650651719683</v>
      </c>
      <c r="F763" s="1">
        <v>101191.09265853261</v>
      </c>
      <c r="G763" s="1">
        <v>93898.587618214573</v>
      </c>
      <c r="H763" s="1">
        <v>108902.03728210733</v>
      </c>
      <c r="I763" s="1">
        <v>124016.18378453422</v>
      </c>
    </row>
    <row r="764" spans="1:9" x14ac:dyDescent="0.15">
      <c r="A764" s="1">
        <v>34</v>
      </c>
      <c r="B764" s="1" t="s">
        <v>174</v>
      </c>
      <c r="C764" s="1">
        <v>2</v>
      </c>
      <c r="D764" s="1" t="s">
        <v>10</v>
      </c>
      <c r="E764" s="1">
        <v>1267.7003904791304</v>
      </c>
      <c r="F764" s="1">
        <v>5012.8271980261143</v>
      </c>
      <c r="G764" s="1">
        <v>5534.2716712346719</v>
      </c>
      <c r="H764" s="1">
        <v>4167.1943040502128</v>
      </c>
      <c r="I764" s="1">
        <v>3330.5202033072442</v>
      </c>
    </row>
    <row r="765" spans="1:9" x14ac:dyDescent="0.15">
      <c r="A765" s="1">
        <v>34</v>
      </c>
      <c r="B765" s="1" t="s">
        <v>175</v>
      </c>
      <c r="C765" s="1">
        <v>3</v>
      </c>
      <c r="D765" s="1" t="s">
        <v>17</v>
      </c>
      <c r="E765" s="1">
        <v>13833.584703612201</v>
      </c>
      <c r="F765" s="1">
        <v>23405.304008598876</v>
      </c>
      <c r="G765" s="1">
        <v>43180.862991513932</v>
      </c>
      <c r="H765" s="1">
        <v>45703.610515074448</v>
      </c>
      <c r="I765" s="1">
        <v>41389.252794166314</v>
      </c>
    </row>
    <row r="766" spans="1:9" x14ac:dyDescent="0.15">
      <c r="A766" s="1">
        <v>34</v>
      </c>
      <c r="B766" s="1" t="s">
        <v>175</v>
      </c>
      <c r="C766" s="1">
        <v>4</v>
      </c>
      <c r="D766" s="1" t="s">
        <v>18</v>
      </c>
      <c r="E766" s="1">
        <v>6021.4344874437747</v>
      </c>
      <c r="F766" s="1">
        <v>11693.521505230026</v>
      </c>
      <c r="G766" s="1">
        <v>19143.072443852496</v>
      </c>
      <c r="H766" s="1">
        <v>17003.121050144287</v>
      </c>
      <c r="I766" s="1">
        <v>23544.97965292506</v>
      </c>
    </row>
    <row r="767" spans="1:9" x14ac:dyDescent="0.15">
      <c r="A767" s="1">
        <v>34</v>
      </c>
      <c r="B767" s="1" t="s">
        <v>175</v>
      </c>
      <c r="C767" s="1">
        <v>5</v>
      </c>
      <c r="D767" s="1" t="s">
        <v>19</v>
      </c>
      <c r="E767" s="1">
        <v>5457.4025520955729</v>
      </c>
      <c r="F767" s="1">
        <v>9611.6426677160398</v>
      </c>
      <c r="G767" s="1">
        <v>19573.050501550013</v>
      </c>
      <c r="H767" s="1">
        <v>17209.377793566411</v>
      </c>
      <c r="I767" s="1">
        <v>18240.947707008014</v>
      </c>
    </row>
    <row r="768" spans="1:9" x14ac:dyDescent="0.15">
      <c r="A768" s="1">
        <v>34</v>
      </c>
      <c r="B768" s="1" t="s">
        <v>175</v>
      </c>
      <c r="C768" s="1">
        <v>6</v>
      </c>
      <c r="D768" s="1" t="s">
        <v>3</v>
      </c>
      <c r="E768" s="1">
        <v>18590.307815372271</v>
      </c>
      <c r="F768" s="1">
        <v>30386.684628476316</v>
      </c>
      <c r="G768" s="1">
        <v>45100.30305004977</v>
      </c>
      <c r="H768" s="1">
        <v>42419.805326205773</v>
      </c>
      <c r="I768" s="1">
        <v>68705.049714480556</v>
      </c>
    </row>
    <row r="769" spans="1:9" x14ac:dyDescent="0.15">
      <c r="A769" s="1">
        <v>34</v>
      </c>
      <c r="B769" s="1" t="s">
        <v>175</v>
      </c>
      <c r="C769" s="1">
        <v>7</v>
      </c>
      <c r="D769" s="1" t="s">
        <v>20</v>
      </c>
      <c r="E769" s="1">
        <v>414.76743547734992</v>
      </c>
      <c r="F769" s="1">
        <v>852.29054100820895</v>
      </c>
      <c r="G769" s="1">
        <v>1253.4553692008869</v>
      </c>
      <c r="H769" s="1">
        <v>3564.0946548383399</v>
      </c>
      <c r="I769" s="1">
        <v>9993.2403413204993</v>
      </c>
    </row>
    <row r="770" spans="1:9" x14ac:dyDescent="0.15">
      <c r="A770" s="1">
        <v>34</v>
      </c>
      <c r="B770" s="1" t="s">
        <v>175</v>
      </c>
      <c r="C770" s="1">
        <v>8</v>
      </c>
      <c r="D770" s="1" t="s">
        <v>21</v>
      </c>
      <c r="E770" s="1">
        <v>3638.8844671405077</v>
      </c>
      <c r="F770" s="1">
        <v>6233.1240119339482</v>
      </c>
      <c r="G770" s="1">
        <v>8682.4151202992471</v>
      </c>
      <c r="H770" s="1">
        <v>6919.0958958605479</v>
      </c>
      <c r="I770" s="1">
        <v>6123.7039093157045</v>
      </c>
    </row>
    <row r="771" spans="1:9" x14ac:dyDescent="0.15">
      <c r="A771" s="1">
        <v>34</v>
      </c>
      <c r="B771" s="1" t="s">
        <v>175</v>
      </c>
      <c r="C771" s="1">
        <v>9</v>
      </c>
      <c r="D771" s="1" t="s">
        <v>22</v>
      </c>
      <c r="E771" s="1">
        <v>70547.607001085969</v>
      </c>
      <c r="F771" s="1">
        <v>180962.70821149874</v>
      </c>
      <c r="G771" s="1">
        <v>207863.86344784158</v>
      </c>
      <c r="H771" s="1">
        <v>154266.48986559483</v>
      </c>
      <c r="I771" s="1">
        <v>173554.68466489634</v>
      </c>
    </row>
    <row r="772" spans="1:9" x14ac:dyDescent="0.15">
      <c r="A772" s="1">
        <v>34</v>
      </c>
      <c r="B772" s="1" t="s">
        <v>176</v>
      </c>
      <c r="C772" s="1">
        <v>10</v>
      </c>
      <c r="D772" s="1" t="s">
        <v>23</v>
      </c>
      <c r="E772" s="1">
        <v>8147.8566201440308</v>
      </c>
      <c r="F772" s="1">
        <v>15706.115530244069</v>
      </c>
      <c r="G772" s="1">
        <v>24185.588510799364</v>
      </c>
      <c r="H772" s="1">
        <v>22797.947498399313</v>
      </c>
      <c r="I772" s="1">
        <v>19521.327690988492</v>
      </c>
    </row>
    <row r="773" spans="1:9" x14ac:dyDescent="0.15">
      <c r="A773" s="1">
        <v>34</v>
      </c>
      <c r="B773" s="1" t="s">
        <v>175</v>
      </c>
      <c r="C773" s="1">
        <v>11</v>
      </c>
      <c r="D773" s="1" t="s">
        <v>24</v>
      </c>
      <c r="E773" s="1">
        <v>54428.924754547254</v>
      </c>
      <c r="F773" s="1">
        <v>71220.022874789414</v>
      </c>
      <c r="G773" s="1">
        <v>89560.002975396957</v>
      </c>
      <c r="H773" s="1">
        <v>77456.604344356063</v>
      </c>
      <c r="I773" s="1">
        <v>88804.610628594062</v>
      </c>
    </row>
    <row r="774" spans="1:9" x14ac:dyDescent="0.15">
      <c r="A774" s="1">
        <v>34</v>
      </c>
      <c r="B774" s="1" t="s">
        <v>175</v>
      </c>
      <c r="C774" s="1">
        <v>12</v>
      </c>
      <c r="D774" s="1" t="s">
        <v>25</v>
      </c>
      <c r="E774" s="1">
        <v>1282.0767201545632</v>
      </c>
      <c r="F774" s="1">
        <v>7009.0893970353409</v>
      </c>
      <c r="G774" s="1">
        <v>64663.899088205828</v>
      </c>
      <c r="H774" s="1">
        <v>105479.44446191097</v>
      </c>
      <c r="I774" s="1">
        <v>239692.75231211112</v>
      </c>
    </row>
    <row r="775" spans="1:9" x14ac:dyDescent="0.15">
      <c r="A775" s="1">
        <v>34</v>
      </c>
      <c r="B775" s="1" t="s">
        <v>175</v>
      </c>
      <c r="C775" s="1">
        <v>13</v>
      </c>
      <c r="D775" s="1" t="s">
        <v>26</v>
      </c>
      <c r="E775" s="1">
        <v>25238.37912098832</v>
      </c>
      <c r="F775" s="1">
        <v>136988.67232682818</v>
      </c>
      <c r="G775" s="1">
        <v>240854.02192768859</v>
      </c>
      <c r="H775" s="1">
        <v>191418.89163361691</v>
      </c>
      <c r="I775" s="1">
        <v>179003.80350731793</v>
      </c>
    </row>
    <row r="776" spans="1:9" x14ac:dyDescent="0.15">
      <c r="A776" s="1">
        <v>34</v>
      </c>
      <c r="B776" s="1" t="s">
        <v>175</v>
      </c>
      <c r="C776" s="1">
        <v>14</v>
      </c>
      <c r="D776" s="1" t="s">
        <v>27</v>
      </c>
      <c r="E776" s="1">
        <v>67.035264568022683</v>
      </c>
      <c r="F776" s="1">
        <v>1076.0762528102891</v>
      </c>
      <c r="G776" s="1">
        <v>5143.8644681196147</v>
      </c>
      <c r="H776" s="1">
        <v>5908.5371848150435</v>
      </c>
      <c r="I776" s="1">
        <v>6416.3030461518019</v>
      </c>
    </row>
    <row r="777" spans="1:9" x14ac:dyDescent="0.15">
      <c r="A777" s="1">
        <v>34</v>
      </c>
      <c r="B777" s="1" t="s">
        <v>175</v>
      </c>
      <c r="C777" s="1">
        <v>15</v>
      </c>
      <c r="D777" s="1" t="s">
        <v>28</v>
      </c>
      <c r="E777" s="1">
        <v>5990.4043172391312</v>
      </c>
      <c r="F777" s="1">
        <v>31790.447495378561</v>
      </c>
      <c r="G777" s="1">
        <v>90016.530066125648</v>
      </c>
      <c r="H777" s="1">
        <v>88112.592052394306</v>
      </c>
      <c r="I777" s="1">
        <v>89735.532893122596</v>
      </c>
    </row>
    <row r="778" spans="1:9" x14ac:dyDescent="0.15">
      <c r="A778" s="1">
        <v>34</v>
      </c>
      <c r="B778" s="1" t="s">
        <v>174</v>
      </c>
      <c r="C778" s="1">
        <v>16</v>
      </c>
      <c r="D778" s="1" t="s">
        <v>11</v>
      </c>
      <c r="E778" s="1">
        <v>13490.186788222823</v>
      </c>
      <c r="F778" s="1">
        <v>41848.236012468573</v>
      </c>
      <c r="G778" s="1">
        <v>66536.117211553094</v>
      </c>
      <c r="H778" s="1">
        <v>62629.56848189915</v>
      </c>
      <c r="I778" s="1">
        <v>53432.046966308852</v>
      </c>
    </row>
    <row r="779" spans="1:9" x14ac:dyDescent="0.15">
      <c r="A779" s="1">
        <v>34</v>
      </c>
      <c r="B779" s="1" t="s">
        <v>174</v>
      </c>
      <c r="C779" s="1">
        <v>17</v>
      </c>
      <c r="D779" s="1" t="s">
        <v>12</v>
      </c>
      <c r="E779" s="1">
        <v>27084.995452058873</v>
      </c>
      <c r="F779" s="1">
        <v>130444.91289583362</v>
      </c>
      <c r="G779" s="1">
        <v>167919.09711503191</v>
      </c>
      <c r="H779" s="1">
        <v>187093.27855384766</v>
      </c>
      <c r="I779" s="1">
        <v>275834.9075921973</v>
      </c>
    </row>
    <row r="780" spans="1:9" x14ac:dyDescent="0.15">
      <c r="A780" s="1">
        <v>34</v>
      </c>
      <c r="B780" s="1" t="s">
        <v>174</v>
      </c>
      <c r="C780" s="1">
        <v>18</v>
      </c>
      <c r="D780" s="1" t="s">
        <v>13</v>
      </c>
      <c r="E780" s="1">
        <v>24316.840338051497</v>
      </c>
      <c r="F780" s="1">
        <v>163750.24225519696</v>
      </c>
      <c r="G780" s="1">
        <v>209387.96481678559</v>
      </c>
      <c r="H780" s="1">
        <v>196032.51082598988</v>
      </c>
      <c r="I780" s="1">
        <v>160520.90285892994</v>
      </c>
    </row>
    <row r="781" spans="1:9" x14ac:dyDescent="0.15">
      <c r="A781" s="1">
        <v>34</v>
      </c>
      <c r="B781" s="1" t="s">
        <v>174</v>
      </c>
      <c r="C781" s="1">
        <v>19</v>
      </c>
      <c r="D781" s="1" t="s">
        <v>14</v>
      </c>
      <c r="E781" s="1">
        <v>11324.880866438141</v>
      </c>
      <c r="F781" s="1">
        <v>21610.115004335985</v>
      </c>
      <c r="G781" s="1">
        <v>35116.013617567194</v>
      </c>
      <c r="H781" s="1">
        <v>38631.999215168369</v>
      </c>
      <c r="I781" s="1">
        <v>34425.087192815656</v>
      </c>
    </row>
    <row r="782" spans="1:9" x14ac:dyDescent="0.15">
      <c r="A782" s="1">
        <v>34</v>
      </c>
      <c r="B782" s="1" t="s">
        <v>174</v>
      </c>
      <c r="C782" s="1">
        <v>20</v>
      </c>
      <c r="D782" s="1" t="s">
        <v>15</v>
      </c>
      <c r="E782" s="1">
        <v>2921.2662206585619</v>
      </c>
      <c r="F782" s="1">
        <v>98796.716733477471</v>
      </c>
      <c r="G782" s="1">
        <v>174748.60651839859</v>
      </c>
      <c r="H782" s="1">
        <v>211613.1340056161</v>
      </c>
      <c r="I782" s="1">
        <v>235900.36113402509</v>
      </c>
    </row>
    <row r="783" spans="1:9" x14ac:dyDescent="0.15">
      <c r="A783" s="1">
        <v>34</v>
      </c>
      <c r="B783" s="1" t="s">
        <v>174</v>
      </c>
      <c r="C783" s="1">
        <v>21</v>
      </c>
      <c r="D783" s="1" t="s">
        <v>16</v>
      </c>
      <c r="E783" s="1">
        <v>23897.514496303582</v>
      </c>
      <c r="F783" s="1">
        <v>181757.86262556168</v>
      </c>
      <c r="G783" s="1">
        <v>262880.96532856172</v>
      </c>
      <c r="H783" s="1">
        <v>307684.15495986241</v>
      </c>
      <c r="I783" s="1">
        <v>385952.26424144016</v>
      </c>
    </row>
    <row r="784" spans="1:9" x14ac:dyDescent="0.15">
      <c r="A784" s="1">
        <v>34</v>
      </c>
      <c r="B784" s="1" t="s">
        <v>172</v>
      </c>
      <c r="C784" s="1">
        <v>22</v>
      </c>
      <c r="D784" s="1" t="s">
        <v>8</v>
      </c>
      <c r="E784" s="1">
        <v>26657.600760194469</v>
      </c>
      <c r="F784" s="1">
        <v>152857.02472772877</v>
      </c>
      <c r="G784" s="1">
        <v>456615.35395363939</v>
      </c>
      <c r="H784" s="1">
        <v>608113.22305652092</v>
      </c>
      <c r="I784" s="1">
        <v>510507.20537637564</v>
      </c>
    </row>
    <row r="785" spans="1:9" x14ac:dyDescent="0.15">
      <c r="A785" s="1">
        <v>34</v>
      </c>
      <c r="B785" s="1" t="s">
        <v>172</v>
      </c>
      <c r="C785" s="1">
        <v>23</v>
      </c>
      <c r="D785" s="1" t="s">
        <v>29</v>
      </c>
      <c r="E785" s="1">
        <v>63428.763963337078</v>
      </c>
      <c r="F785" s="1">
        <v>149137.41088383514</v>
      </c>
      <c r="G785" s="1">
        <v>248029.65790279151</v>
      </c>
      <c r="H785" s="1">
        <v>299650.68120954017</v>
      </c>
      <c r="I785" s="1">
        <v>331728.48451457976</v>
      </c>
    </row>
    <row r="786" spans="1:9" x14ac:dyDescent="0.15">
      <c r="A786" s="1">
        <v>35</v>
      </c>
      <c r="B786" s="1" t="s">
        <v>178</v>
      </c>
      <c r="C786" s="1">
        <v>1</v>
      </c>
      <c r="D786" s="1" t="s">
        <v>9</v>
      </c>
      <c r="E786" s="1">
        <v>47680.943542067078</v>
      </c>
      <c r="F786" s="1">
        <v>75594.155251166681</v>
      </c>
      <c r="G786" s="1">
        <v>69402.927357895518</v>
      </c>
      <c r="H786" s="1">
        <v>75121.510906342388</v>
      </c>
      <c r="I786" s="1">
        <v>80411.190828461753</v>
      </c>
    </row>
    <row r="787" spans="1:9" x14ac:dyDescent="0.15">
      <c r="A787" s="1">
        <v>35</v>
      </c>
      <c r="B787" s="1" t="s">
        <v>178</v>
      </c>
      <c r="C787" s="1">
        <v>2</v>
      </c>
      <c r="D787" s="1" t="s">
        <v>10</v>
      </c>
      <c r="E787" s="1">
        <v>4313.2001420203933</v>
      </c>
      <c r="F787" s="1">
        <v>5438.4250561781564</v>
      </c>
      <c r="G787" s="1">
        <v>5535.554708081444</v>
      </c>
      <c r="H787" s="1">
        <v>4703.8945722137041</v>
      </c>
      <c r="I787" s="1">
        <v>3859.7638084394102</v>
      </c>
    </row>
    <row r="788" spans="1:9" x14ac:dyDescent="0.15">
      <c r="A788" s="1">
        <v>35</v>
      </c>
      <c r="B788" s="1" t="s">
        <v>179</v>
      </c>
      <c r="C788" s="1">
        <v>3</v>
      </c>
      <c r="D788" s="1" t="s">
        <v>17</v>
      </c>
      <c r="E788" s="1">
        <v>9549.0600330727793</v>
      </c>
      <c r="F788" s="1">
        <v>17962.800287631751</v>
      </c>
      <c r="G788" s="1">
        <v>26069.158865129339</v>
      </c>
      <c r="H788" s="1">
        <v>25563.536240332985</v>
      </c>
      <c r="I788" s="1">
        <v>19081.562868128371</v>
      </c>
    </row>
    <row r="789" spans="1:9" x14ac:dyDescent="0.15">
      <c r="A789" s="1">
        <v>35</v>
      </c>
      <c r="B789" s="1" t="s">
        <v>179</v>
      </c>
      <c r="C789" s="1">
        <v>4</v>
      </c>
      <c r="D789" s="1" t="s">
        <v>18</v>
      </c>
      <c r="E789" s="1">
        <v>1511.19835897144</v>
      </c>
      <c r="F789" s="1">
        <v>4127.8714563356434</v>
      </c>
      <c r="G789" s="1">
        <v>4789.5152609722018</v>
      </c>
      <c r="H789" s="1">
        <v>3548.9420105034833</v>
      </c>
      <c r="I789" s="1">
        <v>7790.2996233140311</v>
      </c>
    </row>
    <row r="790" spans="1:9" x14ac:dyDescent="0.15">
      <c r="A790" s="1">
        <v>35</v>
      </c>
      <c r="B790" s="1" t="s">
        <v>179</v>
      </c>
      <c r="C790" s="1">
        <v>5</v>
      </c>
      <c r="D790" s="1" t="s">
        <v>19</v>
      </c>
      <c r="E790" s="1">
        <v>5821.6984256708683</v>
      </c>
      <c r="F790" s="1">
        <v>9730.5916953862743</v>
      </c>
      <c r="G790" s="1">
        <v>15955.791678631431</v>
      </c>
      <c r="H790" s="1">
        <v>19839.649917516195</v>
      </c>
      <c r="I790" s="1">
        <v>15597.960739670301</v>
      </c>
    </row>
    <row r="791" spans="1:9" x14ac:dyDescent="0.15">
      <c r="A791" s="1">
        <v>35</v>
      </c>
      <c r="B791" s="1" t="s">
        <v>179</v>
      </c>
      <c r="C791" s="1">
        <v>6</v>
      </c>
      <c r="D791" s="1" t="s">
        <v>3</v>
      </c>
      <c r="E791" s="1">
        <v>61438.638016429461</v>
      </c>
      <c r="F791" s="1">
        <v>123539.62151732038</v>
      </c>
      <c r="G791" s="1">
        <v>184801.64725419608</v>
      </c>
      <c r="H791" s="1">
        <v>177869.61046135155</v>
      </c>
      <c r="I791" s="1">
        <v>250932.5573993492</v>
      </c>
    </row>
    <row r="792" spans="1:9" x14ac:dyDescent="0.15">
      <c r="A792" s="1">
        <v>35</v>
      </c>
      <c r="B792" s="1" t="s">
        <v>179</v>
      </c>
      <c r="C792" s="1">
        <v>7</v>
      </c>
      <c r="D792" s="1" t="s">
        <v>20</v>
      </c>
      <c r="E792" s="1">
        <v>17482.622596420435</v>
      </c>
      <c r="F792" s="1">
        <v>35684.269980243749</v>
      </c>
      <c r="G792" s="1">
        <v>34880.183585791929</v>
      </c>
      <c r="H792" s="1">
        <v>46347.79497211281</v>
      </c>
      <c r="I792" s="1">
        <v>57730.636245361668</v>
      </c>
    </row>
    <row r="793" spans="1:9" x14ac:dyDescent="0.15">
      <c r="A793" s="1">
        <v>35</v>
      </c>
      <c r="B793" s="1" t="s">
        <v>179</v>
      </c>
      <c r="C793" s="1">
        <v>8</v>
      </c>
      <c r="D793" s="1" t="s">
        <v>21</v>
      </c>
      <c r="E793" s="1">
        <v>13306.464206540901</v>
      </c>
      <c r="F793" s="1">
        <v>24541.370293549615</v>
      </c>
      <c r="G793" s="1">
        <v>24558.829316051098</v>
      </c>
      <c r="H793" s="1">
        <v>20317.58569781961</v>
      </c>
      <c r="I793" s="1">
        <v>16735.890021871459</v>
      </c>
    </row>
    <row r="794" spans="1:9" x14ac:dyDescent="0.15">
      <c r="A794" s="1">
        <v>35</v>
      </c>
      <c r="B794" s="1" t="s">
        <v>179</v>
      </c>
      <c r="C794" s="1">
        <v>9</v>
      </c>
      <c r="D794" s="1" t="s">
        <v>22</v>
      </c>
      <c r="E794" s="1">
        <v>22757.095176470015</v>
      </c>
      <c r="F794" s="1">
        <v>47770.212998788164</v>
      </c>
      <c r="G794" s="1">
        <v>66416.975524566384</v>
      </c>
      <c r="H794" s="1">
        <v>62260.668615198119</v>
      </c>
      <c r="I794" s="1">
        <v>72039.150295479121</v>
      </c>
    </row>
    <row r="795" spans="1:9" x14ac:dyDescent="0.15">
      <c r="A795" s="1">
        <v>35</v>
      </c>
      <c r="B795" s="1" t="s">
        <v>179</v>
      </c>
      <c r="C795" s="1">
        <v>10</v>
      </c>
      <c r="D795" s="1" t="s">
        <v>23</v>
      </c>
      <c r="E795" s="1">
        <v>2067.1935712837976</v>
      </c>
      <c r="F795" s="1">
        <v>5691.1988736968597</v>
      </c>
      <c r="G795" s="1">
        <v>9111.1603771111368</v>
      </c>
      <c r="H795" s="1">
        <v>9338.3513832003773</v>
      </c>
      <c r="I795" s="1">
        <v>6844.4900818347305</v>
      </c>
    </row>
    <row r="796" spans="1:9" x14ac:dyDescent="0.15">
      <c r="A796" s="1">
        <v>35</v>
      </c>
      <c r="B796" s="1" t="s">
        <v>179</v>
      </c>
      <c r="C796" s="1">
        <v>11</v>
      </c>
      <c r="D796" s="1" t="s">
        <v>24</v>
      </c>
      <c r="E796" s="1">
        <v>14496.842637656306</v>
      </c>
      <c r="F796" s="1">
        <v>20126.463132392055</v>
      </c>
      <c r="G796" s="1">
        <v>27906.249986548086</v>
      </c>
      <c r="H796" s="1">
        <v>28885.577835825788</v>
      </c>
      <c r="I796" s="1">
        <v>24485.784265383543</v>
      </c>
    </row>
    <row r="797" spans="1:9" x14ac:dyDescent="0.15">
      <c r="A797" s="1">
        <v>35</v>
      </c>
      <c r="B797" s="1" t="s">
        <v>179</v>
      </c>
      <c r="C797" s="1">
        <v>12</v>
      </c>
      <c r="D797" s="1" t="s">
        <v>25</v>
      </c>
      <c r="E797" s="1">
        <v>231.55873159569998</v>
      </c>
      <c r="F797" s="1">
        <v>1781.4681408811964</v>
      </c>
      <c r="G797" s="1">
        <v>29174.58645801726</v>
      </c>
      <c r="H797" s="1">
        <v>51412.646443234553</v>
      </c>
      <c r="I797" s="1">
        <v>41874.598937125207</v>
      </c>
    </row>
    <row r="798" spans="1:9" x14ac:dyDescent="0.15">
      <c r="A798" s="1">
        <v>35</v>
      </c>
      <c r="B798" s="1" t="s">
        <v>179</v>
      </c>
      <c r="C798" s="1">
        <v>13</v>
      </c>
      <c r="D798" s="1" t="s">
        <v>26</v>
      </c>
      <c r="E798" s="1">
        <v>2168.3448223543892</v>
      </c>
      <c r="F798" s="1">
        <v>11241.399543817502</v>
      </c>
      <c r="G798" s="1">
        <v>42064.455817009446</v>
      </c>
      <c r="H798" s="1">
        <v>57298.729425384015</v>
      </c>
      <c r="I798" s="1">
        <v>59320.195777335473</v>
      </c>
    </row>
    <row r="799" spans="1:9" x14ac:dyDescent="0.15">
      <c r="A799" s="1">
        <v>35</v>
      </c>
      <c r="B799" s="1" t="s">
        <v>179</v>
      </c>
      <c r="C799" s="1">
        <v>14</v>
      </c>
      <c r="D799" s="1" t="s">
        <v>27</v>
      </c>
      <c r="E799" s="1">
        <v>1.652794465682117</v>
      </c>
      <c r="F799" s="1">
        <v>33.758709192525615</v>
      </c>
      <c r="G799" s="1">
        <v>700.23697908895156</v>
      </c>
      <c r="H799" s="1">
        <v>418.88191878929177</v>
      </c>
      <c r="I799" s="1">
        <v>902.19626755532806</v>
      </c>
    </row>
    <row r="800" spans="1:9" x14ac:dyDescent="0.15">
      <c r="A800" s="1">
        <v>35</v>
      </c>
      <c r="B800" s="1" t="s">
        <v>179</v>
      </c>
      <c r="C800" s="1">
        <v>15</v>
      </c>
      <c r="D800" s="1" t="s">
        <v>28</v>
      </c>
      <c r="E800" s="1">
        <v>2074.6209552371424</v>
      </c>
      <c r="F800" s="1">
        <v>14232.514226177755</v>
      </c>
      <c r="G800" s="1">
        <v>33023.708627715729</v>
      </c>
      <c r="H800" s="1">
        <v>35367.382405773547</v>
      </c>
      <c r="I800" s="1">
        <v>34068.696855424336</v>
      </c>
    </row>
    <row r="801" spans="1:9" x14ac:dyDescent="0.15">
      <c r="A801" s="1">
        <v>35</v>
      </c>
      <c r="B801" s="1" t="s">
        <v>178</v>
      </c>
      <c r="C801" s="1">
        <v>16</v>
      </c>
      <c r="D801" s="1" t="s">
        <v>11</v>
      </c>
      <c r="E801" s="1">
        <v>9123.9284536454306</v>
      </c>
      <c r="F801" s="1">
        <v>25376.20353332597</v>
      </c>
      <c r="G801" s="1">
        <v>37316.413870630466</v>
      </c>
      <c r="H801" s="1">
        <v>33159.193830873461</v>
      </c>
      <c r="I801" s="1">
        <v>28579.537403921768</v>
      </c>
    </row>
    <row r="802" spans="1:9" x14ac:dyDescent="0.15">
      <c r="A802" s="1">
        <v>35</v>
      </c>
      <c r="B802" s="1" t="s">
        <v>178</v>
      </c>
      <c r="C802" s="1">
        <v>17</v>
      </c>
      <c r="D802" s="1" t="s">
        <v>12</v>
      </c>
      <c r="E802" s="1">
        <v>19836.134729074263</v>
      </c>
      <c r="F802" s="1">
        <v>107325.80922098234</v>
      </c>
      <c r="G802" s="1">
        <v>166831.56060109171</v>
      </c>
      <c r="H802" s="1">
        <v>160989.07549547596</v>
      </c>
      <c r="I802" s="1">
        <v>204650.88252080471</v>
      </c>
    </row>
    <row r="803" spans="1:9" x14ac:dyDescent="0.15">
      <c r="A803" s="1">
        <v>35</v>
      </c>
      <c r="B803" s="1" t="s">
        <v>178</v>
      </c>
      <c r="C803" s="1">
        <v>18</v>
      </c>
      <c r="D803" s="1" t="s">
        <v>13</v>
      </c>
      <c r="E803" s="1">
        <v>12469.269912683052</v>
      </c>
      <c r="F803" s="1">
        <v>87658.56345540953</v>
      </c>
      <c r="G803" s="1">
        <v>89073.305947309826</v>
      </c>
      <c r="H803" s="1">
        <v>86823.561230864449</v>
      </c>
      <c r="I803" s="1">
        <v>76175.279551084866</v>
      </c>
    </row>
    <row r="804" spans="1:9" x14ac:dyDescent="0.15">
      <c r="A804" s="1">
        <v>35</v>
      </c>
      <c r="B804" s="1" t="s">
        <v>178</v>
      </c>
      <c r="C804" s="1">
        <v>19</v>
      </c>
      <c r="D804" s="1" t="s">
        <v>14</v>
      </c>
      <c r="E804" s="1">
        <v>5797.9880195267551</v>
      </c>
      <c r="F804" s="1">
        <v>12606.424075063453</v>
      </c>
      <c r="G804" s="1">
        <v>15261.682140572546</v>
      </c>
      <c r="H804" s="1">
        <v>20536.237908299048</v>
      </c>
      <c r="I804" s="1">
        <v>24490.53859905028</v>
      </c>
    </row>
    <row r="805" spans="1:9" x14ac:dyDescent="0.15">
      <c r="A805" s="1">
        <v>35</v>
      </c>
      <c r="B805" s="1" t="s">
        <v>178</v>
      </c>
      <c r="C805" s="1">
        <v>20</v>
      </c>
      <c r="D805" s="1" t="s">
        <v>15</v>
      </c>
      <c r="E805" s="1">
        <v>1293.9719099351394</v>
      </c>
      <c r="F805" s="1">
        <v>44298.3902622081</v>
      </c>
      <c r="G805" s="1">
        <v>84943.090968615012</v>
      </c>
      <c r="H805" s="1">
        <v>91092.93117094769</v>
      </c>
      <c r="I805" s="1">
        <v>109061.7851445047</v>
      </c>
    </row>
    <row r="806" spans="1:9" x14ac:dyDescent="0.15">
      <c r="A806" s="1">
        <v>35</v>
      </c>
      <c r="B806" s="1" t="s">
        <v>178</v>
      </c>
      <c r="C806" s="1">
        <v>21</v>
      </c>
      <c r="D806" s="1" t="s">
        <v>16</v>
      </c>
      <c r="E806" s="1">
        <v>19202.811974130484</v>
      </c>
      <c r="F806" s="1">
        <v>96861.07601305384</v>
      </c>
      <c r="G806" s="1">
        <v>184049.11436949714</v>
      </c>
      <c r="H806" s="1">
        <v>157848.63459094995</v>
      </c>
      <c r="I806" s="1">
        <v>162729.88370453715</v>
      </c>
    </row>
    <row r="807" spans="1:9" x14ac:dyDescent="0.15">
      <c r="A807" s="1">
        <v>35</v>
      </c>
      <c r="B807" s="1" t="s">
        <v>177</v>
      </c>
      <c r="C807" s="1">
        <v>22</v>
      </c>
      <c r="D807" s="1" t="s">
        <v>8</v>
      </c>
      <c r="E807" s="1">
        <v>12770.093653857552</v>
      </c>
      <c r="F807" s="1">
        <v>139204.06018963459</v>
      </c>
      <c r="G807" s="1">
        <v>251346.08922734638</v>
      </c>
      <c r="H807" s="1">
        <v>355235.21786825557</v>
      </c>
      <c r="I807" s="1">
        <v>295810.70170585613</v>
      </c>
    </row>
    <row r="808" spans="1:9" x14ac:dyDescent="0.15">
      <c r="A808" s="1">
        <v>35</v>
      </c>
      <c r="B808" s="1" t="s">
        <v>177</v>
      </c>
      <c r="C808" s="1">
        <v>23</v>
      </c>
      <c r="D808" s="1" t="s">
        <v>29</v>
      </c>
      <c r="E808" s="1">
        <v>50399.797166658223</v>
      </c>
      <c r="F808" s="1">
        <v>92603.09519797613</v>
      </c>
      <c r="G808" s="1">
        <v>131576.94436847552</v>
      </c>
      <c r="H808" s="1">
        <v>152668.68618778029</v>
      </c>
      <c r="I808" s="1">
        <v>175337.48294020025</v>
      </c>
    </row>
    <row r="809" spans="1:9" x14ac:dyDescent="0.15">
      <c r="A809" s="1">
        <v>36</v>
      </c>
      <c r="B809" s="1" t="s">
        <v>181</v>
      </c>
      <c r="C809" s="1">
        <v>1</v>
      </c>
      <c r="D809" s="1" t="s">
        <v>9</v>
      </c>
      <c r="E809" s="1">
        <v>36219.198045653844</v>
      </c>
      <c r="F809" s="1">
        <v>76958.980526852873</v>
      </c>
      <c r="G809" s="1">
        <v>78065.427582534612</v>
      </c>
      <c r="H809" s="1">
        <v>88842.393959938054</v>
      </c>
      <c r="I809" s="1">
        <v>101810.82157193631</v>
      </c>
    </row>
    <row r="810" spans="1:9" x14ac:dyDescent="0.15">
      <c r="A810" s="1">
        <v>36</v>
      </c>
      <c r="B810" s="1" t="s">
        <v>181</v>
      </c>
      <c r="C810" s="1">
        <v>2</v>
      </c>
      <c r="D810" s="1" t="s">
        <v>10</v>
      </c>
      <c r="E810" s="1">
        <v>2653.5614532889094</v>
      </c>
      <c r="F810" s="1">
        <v>2157.8067503748375</v>
      </c>
      <c r="G810" s="1">
        <v>1259.9045924719931</v>
      </c>
      <c r="H810" s="1">
        <v>789.66611174549234</v>
      </c>
      <c r="I810" s="1">
        <v>659.13692503893094</v>
      </c>
    </row>
    <row r="811" spans="1:9" x14ac:dyDescent="0.15">
      <c r="A811" s="1">
        <v>36</v>
      </c>
      <c r="B811" s="1" t="s">
        <v>182</v>
      </c>
      <c r="C811" s="1">
        <v>3</v>
      </c>
      <c r="D811" s="1" t="s">
        <v>17</v>
      </c>
      <c r="E811" s="1">
        <v>1381.6893430650587</v>
      </c>
      <c r="F811" s="1">
        <v>5765.1540830805816</v>
      </c>
      <c r="G811" s="1">
        <v>18622.759236536796</v>
      </c>
      <c r="H811" s="1">
        <v>20239.106925955606</v>
      </c>
      <c r="I811" s="1">
        <v>15757.888819091893</v>
      </c>
    </row>
    <row r="812" spans="1:9" x14ac:dyDescent="0.15">
      <c r="A812" s="1">
        <v>36</v>
      </c>
      <c r="B812" s="1" t="s">
        <v>182</v>
      </c>
      <c r="C812" s="1">
        <v>4</v>
      </c>
      <c r="D812" s="1" t="s">
        <v>18</v>
      </c>
      <c r="E812" s="1">
        <v>3341.8937273003298</v>
      </c>
      <c r="F812" s="1">
        <v>5152.0751250092353</v>
      </c>
      <c r="G812" s="1">
        <v>6524.0447905762067</v>
      </c>
      <c r="H812" s="1">
        <v>8778.8595089244609</v>
      </c>
      <c r="I812" s="1">
        <v>6485.5518594957339</v>
      </c>
    </row>
    <row r="813" spans="1:9" x14ac:dyDescent="0.15">
      <c r="A813" s="1">
        <v>36</v>
      </c>
      <c r="B813" s="1" t="s">
        <v>182</v>
      </c>
      <c r="C813" s="1">
        <v>5</v>
      </c>
      <c r="D813" s="1" t="s">
        <v>19</v>
      </c>
      <c r="E813" s="1">
        <v>5605.4040374881915</v>
      </c>
      <c r="F813" s="1">
        <v>10557.977311642062</v>
      </c>
      <c r="G813" s="1">
        <v>19330.432045242444</v>
      </c>
      <c r="H813" s="1">
        <v>15054.977960608583</v>
      </c>
      <c r="I813" s="1">
        <v>27945.312862546893</v>
      </c>
    </row>
    <row r="814" spans="1:9" x14ac:dyDescent="0.15">
      <c r="A814" s="1">
        <v>36</v>
      </c>
      <c r="B814" s="1" t="s">
        <v>182</v>
      </c>
      <c r="C814" s="1">
        <v>6</v>
      </c>
      <c r="D814" s="1" t="s">
        <v>3</v>
      </c>
      <c r="E814" s="1">
        <v>6952.1140229149069</v>
      </c>
      <c r="F814" s="1">
        <v>15881.44353576229</v>
      </c>
      <c r="G814" s="1">
        <v>26114.830434350537</v>
      </c>
      <c r="H814" s="1">
        <v>35340.306274656788</v>
      </c>
      <c r="I814" s="1">
        <v>55866.371121298231</v>
      </c>
    </row>
    <row r="815" spans="1:9" x14ac:dyDescent="0.15">
      <c r="A815" s="1">
        <v>36</v>
      </c>
      <c r="B815" s="1" t="s">
        <v>183</v>
      </c>
      <c r="C815" s="1">
        <v>7</v>
      </c>
      <c r="D815" s="1" t="s">
        <v>20</v>
      </c>
      <c r="E815" s="1">
        <v>559.19458357102189</v>
      </c>
      <c r="F815" s="1">
        <v>907.99646049533339</v>
      </c>
      <c r="G815" s="1">
        <v>491.38453122772489</v>
      </c>
      <c r="H815" s="1">
        <v>217.89188879923762</v>
      </c>
      <c r="I815" s="1">
        <v>133.95654539017696</v>
      </c>
    </row>
    <row r="816" spans="1:9" x14ac:dyDescent="0.15">
      <c r="A816" s="1">
        <v>36</v>
      </c>
      <c r="B816" s="1" t="s">
        <v>182</v>
      </c>
      <c r="C816" s="1">
        <v>8</v>
      </c>
      <c r="D816" s="1" t="s">
        <v>21</v>
      </c>
      <c r="E816" s="1">
        <v>336.21921976227907</v>
      </c>
      <c r="F816" s="1">
        <v>957.32355154230549</v>
      </c>
      <c r="G816" s="1">
        <v>1985.5577525871608</v>
      </c>
      <c r="H816" s="1">
        <v>1883.6090923426782</v>
      </c>
      <c r="I816" s="1">
        <v>1387.3964111270404</v>
      </c>
    </row>
    <row r="817" spans="1:9" x14ac:dyDescent="0.15">
      <c r="A817" s="1">
        <v>36</v>
      </c>
      <c r="B817" s="1" t="s">
        <v>182</v>
      </c>
      <c r="C817" s="1">
        <v>9</v>
      </c>
      <c r="D817" s="1" t="s">
        <v>22</v>
      </c>
      <c r="E817" s="1">
        <v>505.32697156497954</v>
      </c>
      <c r="F817" s="1">
        <v>2254.1325433604866</v>
      </c>
      <c r="G817" s="1">
        <v>1979.5490697666689</v>
      </c>
      <c r="H817" s="1">
        <v>2674.4922312935696</v>
      </c>
      <c r="I817" s="1">
        <v>4502.9750370258353</v>
      </c>
    </row>
    <row r="818" spans="1:9" x14ac:dyDescent="0.15">
      <c r="A818" s="1">
        <v>36</v>
      </c>
      <c r="B818" s="1" t="s">
        <v>182</v>
      </c>
      <c r="C818" s="1">
        <v>10</v>
      </c>
      <c r="D818" s="1" t="s">
        <v>23</v>
      </c>
      <c r="E818" s="1">
        <v>238.48120116721952</v>
      </c>
      <c r="F818" s="1">
        <v>1254.1438193376596</v>
      </c>
      <c r="G818" s="1">
        <v>2428.7512893095959</v>
      </c>
      <c r="H818" s="1">
        <v>2660.7103841034777</v>
      </c>
      <c r="I818" s="1">
        <v>2172.7277122091823</v>
      </c>
    </row>
    <row r="819" spans="1:9" x14ac:dyDescent="0.15">
      <c r="A819" s="1">
        <v>36</v>
      </c>
      <c r="B819" s="1" t="s">
        <v>182</v>
      </c>
      <c r="C819" s="1">
        <v>11</v>
      </c>
      <c r="D819" s="1" t="s">
        <v>24</v>
      </c>
      <c r="E819" s="1">
        <v>2632.3326636709162</v>
      </c>
      <c r="F819" s="1">
        <v>5712.7125019899113</v>
      </c>
      <c r="G819" s="1">
        <v>12293.46465715884</v>
      </c>
      <c r="H819" s="1">
        <v>10496.654147931398</v>
      </c>
      <c r="I819" s="1">
        <v>11774.385793639229</v>
      </c>
    </row>
    <row r="820" spans="1:9" x14ac:dyDescent="0.15">
      <c r="A820" s="1">
        <v>36</v>
      </c>
      <c r="B820" s="1" t="s">
        <v>182</v>
      </c>
      <c r="C820" s="1">
        <v>12</v>
      </c>
      <c r="D820" s="1" t="s">
        <v>25</v>
      </c>
      <c r="E820" s="1">
        <v>176.95207186922801</v>
      </c>
      <c r="F820" s="1">
        <v>1005.2916615936842</v>
      </c>
      <c r="G820" s="1">
        <v>4645.0203805479377</v>
      </c>
      <c r="H820" s="1">
        <v>17540.684590887824</v>
      </c>
      <c r="I820" s="1">
        <v>46376.615149567231</v>
      </c>
    </row>
    <row r="821" spans="1:9" x14ac:dyDescent="0.15">
      <c r="A821" s="1">
        <v>36</v>
      </c>
      <c r="B821" s="1" t="s">
        <v>182</v>
      </c>
      <c r="C821" s="1">
        <v>13</v>
      </c>
      <c r="D821" s="1" t="s">
        <v>26</v>
      </c>
      <c r="E821" s="1">
        <v>271.60877835092577</v>
      </c>
      <c r="F821" s="1">
        <v>1549.5643462358662</v>
      </c>
      <c r="G821" s="1">
        <v>1101.9750932359207</v>
      </c>
      <c r="H821" s="1">
        <v>2670.9127197681987</v>
      </c>
      <c r="I821" s="1">
        <v>1455.271047230854</v>
      </c>
    </row>
    <row r="822" spans="1:9" x14ac:dyDescent="0.15">
      <c r="A822" s="1">
        <v>36</v>
      </c>
      <c r="B822" s="1" t="s">
        <v>182</v>
      </c>
      <c r="C822" s="1">
        <v>14</v>
      </c>
      <c r="D822" s="1" t="s">
        <v>27</v>
      </c>
      <c r="E822" s="1">
        <v>2.8032276501350446</v>
      </c>
      <c r="F822" s="1">
        <v>77.603336457556182</v>
      </c>
      <c r="G822" s="1">
        <v>389.02809360656556</v>
      </c>
      <c r="H822" s="1">
        <v>710.26862090645625</v>
      </c>
      <c r="I822" s="1">
        <v>967.9431552744735</v>
      </c>
    </row>
    <row r="823" spans="1:9" x14ac:dyDescent="0.15">
      <c r="A823" s="1">
        <v>36</v>
      </c>
      <c r="B823" s="1" t="s">
        <v>182</v>
      </c>
      <c r="C823" s="1">
        <v>15</v>
      </c>
      <c r="D823" s="1" t="s">
        <v>28</v>
      </c>
      <c r="E823" s="1">
        <v>3440.2573519732387</v>
      </c>
      <c r="F823" s="1">
        <v>8537.6582044233201</v>
      </c>
      <c r="G823" s="1">
        <v>17493.657246313593</v>
      </c>
      <c r="H823" s="1">
        <v>24157.418569110414</v>
      </c>
      <c r="I823" s="1">
        <v>20324.27901389074</v>
      </c>
    </row>
    <row r="824" spans="1:9" x14ac:dyDescent="0.15">
      <c r="A824" s="1">
        <v>36</v>
      </c>
      <c r="B824" s="1" t="s">
        <v>181</v>
      </c>
      <c r="C824" s="1">
        <v>16</v>
      </c>
      <c r="D824" s="1" t="s">
        <v>11</v>
      </c>
      <c r="E824" s="1">
        <v>7255.6453632257962</v>
      </c>
      <c r="F824" s="1">
        <v>13757.486061653988</v>
      </c>
      <c r="G824" s="1">
        <v>20010.687763036145</v>
      </c>
      <c r="H824" s="1">
        <v>19656.180166300641</v>
      </c>
      <c r="I824" s="1">
        <v>15851.376595638538</v>
      </c>
    </row>
    <row r="825" spans="1:9" x14ac:dyDescent="0.15">
      <c r="A825" s="1">
        <v>36</v>
      </c>
      <c r="B825" s="1" t="s">
        <v>181</v>
      </c>
      <c r="C825" s="1">
        <v>17</v>
      </c>
      <c r="D825" s="1" t="s">
        <v>12</v>
      </c>
      <c r="E825" s="1">
        <v>12340.359274065295</v>
      </c>
      <c r="F825" s="1">
        <v>38381.11084968465</v>
      </c>
      <c r="G825" s="1">
        <v>45808.47058034996</v>
      </c>
      <c r="H825" s="1">
        <v>105881.1959474436</v>
      </c>
      <c r="I825" s="1">
        <v>130037.27067974555</v>
      </c>
    </row>
    <row r="826" spans="1:9" x14ac:dyDescent="0.15">
      <c r="A826" s="1">
        <v>36</v>
      </c>
      <c r="B826" s="1" t="s">
        <v>181</v>
      </c>
      <c r="C826" s="1">
        <v>18</v>
      </c>
      <c r="D826" s="1" t="s">
        <v>13</v>
      </c>
      <c r="E826" s="1">
        <v>4478.0364237411313</v>
      </c>
      <c r="F826" s="1">
        <v>40005.066315117532</v>
      </c>
      <c r="G826" s="1">
        <v>38481.392818920889</v>
      </c>
      <c r="H826" s="1">
        <v>37974.512436779485</v>
      </c>
      <c r="I826" s="1">
        <v>35966.895190188843</v>
      </c>
    </row>
    <row r="827" spans="1:9" x14ac:dyDescent="0.15">
      <c r="A827" s="1">
        <v>36</v>
      </c>
      <c r="B827" s="1" t="s">
        <v>181</v>
      </c>
      <c r="C827" s="1">
        <v>19</v>
      </c>
      <c r="D827" s="1" t="s">
        <v>14</v>
      </c>
      <c r="E827" s="1">
        <v>2484.3141309284333</v>
      </c>
      <c r="F827" s="1">
        <v>6079.6265393068552</v>
      </c>
      <c r="G827" s="1">
        <v>8621.0018402714886</v>
      </c>
      <c r="H827" s="1">
        <v>11305.023050552918</v>
      </c>
      <c r="I827" s="1">
        <v>14017.091786958545</v>
      </c>
    </row>
    <row r="828" spans="1:9" x14ac:dyDescent="0.15">
      <c r="A828" s="1">
        <v>36</v>
      </c>
      <c r="B828" s="1" t="s">
        <v>181</v>
      </c>
      <c r="C828" s="1">
        <v>20</v>
      </c>
      <c r="D828" s="1" t="s">
        <v>15</v>
      </c>
      <c r="E828" s="1">
        <v>607.95822595564869</v>
      </c>
      <c r="F828" s="1">
        <v>22701.442197269116</v>
      </c>
      <c r="G828" s="1">
        <v>36206.810804242843</v>
      </c>
      <c r="H828" s="1">
        <v>40579.219081298492</v>
      </c>
      <c r="I828" s="1">
        <v>47039.784176274479</v>
      </c>
    </row>
    <row r="829" spans="1:9" x14ac:dyDescent="0.15">
      <c r="A829" s="1">
        <v>36</v>
      </c>
      <c r="B829" s="1" t="s">
        <v>181</v>
      </c>
      <c r="C829" s="1">
        <v>21</v>
      </c>
      <c r="D829" s="1" t="s">
        <v>16</v>
      </c>
      <c r="E829" s="1">
        <v>3716.2994692388702</v>
      </c>
      <c r="F829" s="1">
        <v>28238.988738255553</v>
      </c>
      <c r="G829" s="1">
        <v>46513.623021302861</v>
      </c>
      <c r="H829" s="1">
        <v>111874.82929028092</v>
      </c>
      <c r="I829" s="1">
        <v>106985.34077782201</v>
      </c>
    </row>
    <row r="830" spans="1:9" x14ac:dyDescent="0.15">
      <c r="A830" s="1">
        <v>36</v>
      </c>
      <c r="B830" s="1" t="s">
        <v>180</v>
      </c>
      <c r="C830" s="1">
        <v>22</v>
      </c>
      <c r="D830" s="1" t="s">
        <v>8</v>
      </c>
      <c r="E830" s="1">
        <v>1343.5588729484787</v>
      </c>
      <c r="F830" s="1">
        <v>49752.920836594436</v>
      </c>
      <c r="G830" s="1">
        <v>119023.70361707555</v>
      </c>
      <c r="H830" s="1">
        <v>202100.73100921878</v>
      </c>
      <c r="I830" s="1">
        <v>187012.22124525899</v>
      </c>
    </row>
    <row r="831" spans="1:9" x14ac:dyDescent="0.15">
      <c r="A831" s="1">
        <v>36</v>
      </c>
      <c r="B831" s="1" t="s">
        <v>180</v>
      </c>
      <c r="C831" s="1">
        <v>23</v>
      </c>
      <c r="D831" s="1" t="s">
        <v>29</v>
      </c>
      <c r="E831" s="1">
        <v>23568.668903258971</v>
      </c>
      <c r="F831" s="1">
        <v>44826.785014695779</v>
      </c>
      <c r="G831" s="1">
        <v>63473.24246086779</v>
      </c>
      <c r="H831" s="1">
        <v>73137.127105077816</v>
      </c>
      <c r="I831" s="1">
        <v>88140.983027744485</v>
      </c>
    </row>
    <row r="832" spans="1:9" x14ac:dyDescent="0.15">
      <c r="A832" s="1">
        <v>37</v>
      </c>
      <c r="B832" s="1" t="s">
        <v>185</v>
      </c>
      <c r="C832" s="1">
        <v>1</v>
      </c>
      <c r="D832" s="1" t="s">
        <v>9</v>
      </c>
      <c r="E832" s="1">
        <v>47971.831757809792</v>
      </c>
      <c r="F832" s="1">
        <v>72300.270102290568</v>
      </c>
      <c r="G832" s="1">
        <v>67637.50498274008</v>
      </c>
      <c r="H832" s="1">
        <v>66748.624980323046</v>
      </c>
      <c r="I832" s="1">
        <v>75248.74991267742</v>
      </c>
    </row>
    <row r="833" spans="1:9" x14ac:dyDescent="0.15">
      <c r="A833" s="1">
        <v>37</v>
      </c>
      <c r="B833" s="1" t="s">
        <v>185</v>
      </c>
      <c r="C833" s="1">
        <v>2</v>
      </c>
      <c r="D833" s="1" t="s">
        <v>10</v>
      </c>
      <c r="E833" s="1">
        <v>2943.1968960460777</v>
      </c>
      <c r="F833" s="1">
        <v>2997.6206734311463</v>
      </c>
      <c r="G833" s="1">
        <v>3240.2783615496255</v>
      </c>
      <c r="H833" s="1">
        <v>2819.2655758530259</v>
      </c>
      <c r="I833" s="1">
        <v>2430.4990120427292</v>
      </c>
    </row>
    <row r="834" spans="1:9" x14ac:dyDescent="0.15">
      <c r="A834" s="1">
        <v>37</v>
      </c>
      <c r="B834" s="1" t="s">
        <v>186</v>
      </c>
      <c r="C834" s="1">
        <v>3</v>
      </c>
      <c r="D834" s="1" t="s">
        <v>17</v>
      </c>
      <c r="E834" s="1">
        <v>2620.5965865865091</v>
      </c>
      <c r="F834" s="1">
        <v>11590.131258193655</v>
      </c>
      <c r="G834" s="1">
        <v>22290.812660952477</v>
      </c>
      <c r="H834" s="1">
        <v>23914.184812388536</v>
      </c>
      <c r="I834" s="1">
        <v>22332.791401316914</v>
      </c>
    </row>
    <row r="835" spans="1:9" x14ac:dyDescent="0.15">
      <c r="A835" s="1">
        <v>37</v>
      </c>
      <c r="B835" s="1" t="s">
        <v>186</v>
      </c>
      <c r="C835" s="1">
        <v>4</v>
      </c>
      <c r="D835" s="1" t="s">
        <v>18</v>
      </c>
      <c r="E835" s="1">
        <v>3532.6841320096519</v>
      </c>
      <c r="F835" s="1">
        <v>7357.6018196918158</v>
      </c>
      <c r="G835" s="1">
        <v>9582.7285352220515</v>
      </c>
      <c r="H835" s="1">
        <v>8715.0662283780475</v>
      </c>
      <c r="I835" s="1">
        <v>5775.509135552531</v>
      </c>
    </row>
    <row r="836" spans="1:9" x14ac:dyDescent="0.15">
      <c r="A836" s="1">
        <v>37</v>
      </c>
      <c r="B836" s="1" t="s">
        <v>186</v>
      </c>
      <c r="C836" s="1">
        <v>5</v>
      </c>
      <c r="D836" s="1" t="s">
        <v>19</v>
      </c>
      <c r="E836" s="1">
        <v>907.86185918463445</v>
      </c>
      <c r="F836" s="1">
        <v>2468.3441493741816</v>
      </c>
      <c r="G836" s="1">
        <v>6151.6860083376987</v>
      </c>
      <c r="H836" s="1">
        <v>8752.0984688005956</v>
      </c>
      <c r="I836" s="1">
        <v>10516.560585837477</v>
      </c>
    </row>
    <row r="837" spans="1:9" x14ac:dyDescent="0.15">
      <c r="A837" s="1">
        <v>37</v>
      </c>
      <c r="B837" s="1" t="s">
        <v>186</v>
      </c>
      <c r="C837" s="1">
        <v>6</v>
      </c>
      <c r="D837" s="1" t="s">
        <v>3</v>
      </c>
      <c r="E837" s="1">
        <v>2800.7243373785577</v>
      </c>
      <c r="F837" s="1">
        <v>5379.9261402827115</v>
      </c>
      <c r="G837" s="1">
        <v>8965.3691839462954</v>
      </c>
      <c r="H837" s="1">
        <v>13901.79732163922</v>
      </c>
      <c r="I837" s="1">
        <v>20632.284474554031</v>
      </c>
    </row>
    <row r="838" spans="1:9" x14ac:dyDescent="0.15">
      <c r="A838" s="1">
        <v>37</v>
      </c>
      <c r="B838" s="1" t="s">
        <v>186</v>
      </c>
      <c r="C838" s="1">
        <v>7</v>
      </c>
      <c r="D838" s="1" t="s">
        <v>20</v>
      </c>
      <c r="E838" s="1">
        <v>496.9317243581516</v>
      </c>
      <c r="F838" s="1">
        <v>10708.750995568145</v>
      </c>
      <c r="G838" s="1">
        <v>11754.184212398375</v>
      </c>
      <c r="H838" s="1">
        <v>14329.104488090163</v>
      </c>
      <c r="I838" s="1">
        <v>25354.408141442036</v>
      </c>
    </row>
    <row r="839" spans="1:9" x14ac:dyDescent="0.15">
      <c r="A839" s="1">
        <v>37</v>
      </c>
      <c r="B839" s="1" t="s">
        <v>186</v>
      </c>
      <c r="C839" s="1">
        <v>8</v>
      </c>
      <c r="D839" s="1" t="s">
        <v>21</v>
      </c>
      <c r="E839" s="1">
        <v>1189.8716814269796</v>
      </c>
      <c r="F839" s="1">
        <v>4545.2927273904934</v>
      </c>
      <c r="G839" s="1">
        <v>8040.7256315445156</v>
      </c>
      <c r="H839" s="1">
        <v>9264.0705920799301</v>
      </c>
      <c r="I839" s="1">
        <v>9991.1963922361665</v>
      </c>
    </row>
    <row r="840" spans="1:9" x14ac:dyDescent="0.15">
      <c r="A840" s="1">
        <v>37</v>
      </c>
      <c r="B840" s="1" t="s">
        <v>186</v>
      </c>
      <c r="C840" s="1">
        <v>9</v>
      </c>
      <c r="D840" s="1" t="s">
        <v>22</v>
      </c>
      <c r="E840" s="1">
        <v>1663.7078867030825</v>
      </c>
      <c r="F840" s="1">
        <v>12916.007466442594</v>
      </c>
      <c r="G840" s="1">
        <v>14549.372260266568</v>
      </c>
      <c r="H840" s="1">
        <v>13193.376548887671</v>
      </c>
      <c r="I840" s="1">
        <v>14903.129485319156</v>
      </c>
    </row>
    <row r="841" spans="1:9" x14ac:dyDescent="0.15">
      <c r="A841" s="1">
        <v>37</v>
      </c>
      <c r="B841" s="1" t="s">
        <v>186</v>
      </c>
      <c r="C841" s="1">
        <v>10</v>
      </c>
      <c r="D841" s="1" t="s">
        <v>23</v>
      </c>
      <c r="E841" s="1">
        <v>577.22464991352479</v>
      </c>
      <c r="F841" s="1">
        <v>3970.894891585498</v>
      </c>
      <c r="G841" s="1">
        <v>7320.1795632849344</v>
      </c>
      <c r="H841" s="1">
        <v>7303.6174952731126</v>
      </c>
      <c r="I841" s="1">
        <v>6233.9768467655658</v>
      </c>
    </row>
    <row r="842" spans="1:9" x14ac:dyDescent="0.15">
      <c r="A842" s="1">
        <v>37</v>
      </c>
      <c r="B842" s="1" t="s">
        <v>186</v>
      </c>
      <c r="C842" s="1">
        <v>11</v>
      </c>
      <c r="D842" s="1" t="s">
        <v>24</v>
      </c>
      <c r="E842" s="1">
        <v>4290.1213210477026</v>
      </c>
      <c r="F842" s="1">
        <v>9267.8292414299194</v>
      </c>
      <c r="G842" s="1">
        <v>18003.23414133364</v>
      </c>
      <c r="H842" s="1">
        <v>23643.764665141625</v>
      </c>
      <c r="I842" s="1">
        <v>22733.99509940729</v>
      </c>
    </row>
    <row r="843" spans="1:9" x14ac:dyDescent="0.15">
      <c r="A843" s="1">
        <v>37</v>
      </c>
      <c r="B843" s="1" t="s">
        <v>186</v>
      </c>
      <c r="C843" s="1">
        <v>12</v>
      </c>
      <c r="D843" s="1" t="s">
        <v>25</v>
      </c>
      <c r="E843" s="1">
        <v>476.8322354454275</v>
      </c>
      <c r="F843" s="1">
        <v>4103.6157495882262</v>
      </c>
      <c r="G843" s="1">
        <v>7442.8704827300771</v>
      </c>
      <c r="H843" s="1">
        <v>9074.4022916389931</v>
      </c>
      <c r="I843" s="1">
        <v>12924.672489462646</v>
      </c>
    </row>
    <row r="844" spans="1:9" x14ac:dyDescent="0.15">
      <c r="A844" s="1">
        <v>37</v>
      </c>
      <c r="B844" s="1" t="s">
        <v>186</v>
      </c>
      <c r="C844" s="1">
        <v>13</v>
      </c>
      <c r="D844" s="1" t="s">
        <v>26</v>
      </c>
      <c r="E844" s="1">
        <v>3607.4458498992904</v>
      </c>
      <c r="F844" s="1">
        <v>20683.018361657465</v>
      </c>
      <c r="G844" s="1">
        <v>13205.53062724299</v>
      </c>
      <c r="H844" s="1">
        <v>11604.306834188606</v>
      </c>
      <c r="I844" s="1">
        <v>18699.150980958377</v>
      </c>
    </row>
    <row r="845" spans="1:9" x14ac:dyDescent="0.15">
      <c r="A845" s="1">
        <v>37</v>
      </c>
      <c r="B845" s="1" t="s">
        <v>186</v>
      </c>
      <c r="C845" s="1">
        <v>14</v>
      </c>
      <c r="D845" s="1" t="s">
        <v>27</v>
      </c>
      <c r="E845" s="1">
        <v>29.108927991683711</v>
      </c>
      <c r="F845" s="1">
        <v>235.46862353836889</v>
      </c>
      <c r="G845" s="1">
        <v>412.65909206084996</v>
      </c>
      <c r="H845" s="1">
        <v>384.78245255611586</v>
      </c>
      <c r="I845" s="1">
        <v>189.81366565487147</v>
      </c>
    </row>
    <row r="846" spans="1:9" x14ac:dyDescent="0.15">
      <c r="A846" s="1">
        <v>37</v>
      </c>
      <c r="B846" s="1" t="s">
        <v>186</v>
      </c>
      <c r="C846" s="1">
        <v>15</v>
      </c>
      <c r="D846" s="1" t="s">
        <v>28</v>
      </c>
      <c r="E846" s="1">
        <v>6800.2116616149378</v>
      </c>
      <c r="F846" s="1">
        <v>18395.445382464855</v>
      </c>
      <c r="G846" s="1">
        <v>32390.85988042453</v>
      </c>
      <c r="H846" s="1">
        <v>31863.615591850485</v>
      </c>
      <c r="I846" s="1">
        <v>30325.184574606763</v>
      </c>
    </row>
    <row r="847" spans="1:9" x14ac:dyDescent="0.15">
      <c r="A847" s="1">
        <v>37</v>
      </c>
      <c r="B847" s="1" t="s">
        <v>185</v>
      </c>
      <c r="C847" s="1">
        <v>16</v>
      </c>
      <c r="D847" s="1" t="s">
        <v>11</v>
      </c>
      <c r="E847" s="1">
        <v>8616.2174018831174</v>
      </c>
      <c r="F847" s="1">
        <v>15129.482534693137</v>
      </c>
      <c r="G847" s="1">
        <v>22362.000773641528</v>
      </c>
      <c r="H847" s="1">
        <v>18488.701493440232</v>
      </c>
      <c r="I847" s="1">
        <v>15923.425707846354</v>
      </c>
    </row>
    <row r="848" spans="1:9" x14ac:dyDescent="0.15">
      <c r="A848" s="1">
        <v>37</v>
      </c>
      <c r="B848" s="1" t="s">
        <v>185</v>
      </c>
      <c r="C848" s="1">
        <v>17</v>
      </c>
      <c r="D848" s="1" t="s">
        <v>12</v>
      </c>
      <c r="E848" s="1">
        <v>11660.395046498415</v>
      </c>
      <c r="F848" s="1">
        <v>50879.091559826033</v>
      </c>
      <c r="G848" s="1">
        <v>64947.748280665328</v>
      </c>
      <c r="H848" s="1">
        <v>60890.107735732963</v>
      </c>
      <c r="I848" s="1">
        <v>110223.05814642424</v>
      </c>
    </row>
    <row r="849" spans="1:9" x14ac:dyDescent="0.15">
      <c r="A849" s="1">
        <v>37</v>
      </c>
      <c r="B849" s="1" t="s">
        <v>185</v>
      </c>
      <c r="C849" s="1">
        <v>18</v>
      </c>
      <c r="D849" s="1" t="s">
        <v>13</v>
      </c>
      <c r="E849" s="1">
        <v>7535.3211465779368</v>
      </c>
      <c r="F849" s="1">
        <v>60058.102749010068</v>
      </c>
      <c r="G849" s="1">
        <v>71410.629159088974</v>
      </c>
      <c r="H849" s="1">
        <v>82339.467390112215</v>
      </c>
      <c r="I849" s="1">
        <v>73433.419840114308</v>
      </c>
    </row>
    <row r="850" spans="1:9" x14ac:dyDescent="0.15">
      <c r="A850" s="1">
        <v>37</v>
      </c>
      <c r="B850" s="1" t="s">
        <v>185</v>
      </c>
      <c r="C850" s="1">
        <v>19</v>
      </c>
      <c r="D850" s="1" t="s">
        <v>14</v>
      </c>
      <c r="E850" s="1">
        <v>3716.6453078333179</v>
      </c>
      <c r="F850" s="1">
        <v>9750.3203397130146</v>
      </c>
      <c r="G850" s="1">
        <v>12674.853737226031</v>
      </c>
      <c r="H850" s="1">
        <v>22819.763125367004</v>
      </c>
      <c r="I850" s="1">
        <v>21399.063496515424</v>
      </c>
    </row>
    <row r="851" spans="1:9" x14ac:dyDescent="0.15">
      <c r="A851" s="1">
        <v>37</v>
      </c>
      <c r="B851" s="1" t="s">
        <v>185</v>
      </c>
      <c r="C851" s="1">
        <v>20</v>
      </c>
      <c r="D851" s="1" t="s">
        <v>15</v>
      </c>
      <c r="E851" s="1">
        <v>1144.1195059534334</v>
      </c>
      <c r="F851" s="1">
        <v>27466.94034758168</v>
      </c>
      <c r="G851" s="1">
        <v>48735.768660568392</v>
      </c>
      <c r="H851" s="1">
        <v>58367.558562357168</v>
      </c>
      <c r="I851" s="1">
        <v>67599.790897674262</v>
      </c>
    </row>
    <row r="852" spans="1:9" x14ac:dyDescent="0.15">
      <c r="A852" s="1">
        <v>37</v>
      </c>
      <c r="B852" s="1" t="s">
        <v>187</v>
      </c>
      <c r="C852" s="1">
        <v>21</v>
      </c>
      <c r="D852" s="1" t="s">
        <v>16</v>
      </c>
      <c r="E852" s="1">
        <v>13995.401963825339</v>
      </c>
      <c r="F852" s="1">
        <v>71208.336532245623</v>
      </c>
      <c r="G852" s="1">
        <v>89782.198344069751</v>
      </c>
      <c r="H852" s="1">
        <v>92551.427442351574</v>
      </c>
      <c r="I852" s="1">
        <v>95458.732891554173</v>
      </c>
    </row>
    <row r="853" spans="1:9" x14ac:dyDescent="0.15">
      <c r="A853" s="1">
        <v>37</v>
      </c>
      <c r="B853" s="1" t="s">
        <v>184</v>
      </c>
      <c r="C853" s="1">
        <v>22</v>
      </c>
      <c r="D853" s="1" t="s">
        <v>8</v>
      </c>
      <c r="E853" s="1">
        <v>3307.4713158497984</v>
      </c>
      <c r="F853" s="1">
        <v>83065.837545414674</v>
      </c>
      <c r="G853" s="1">
        <v>228194.63475875239</v>
      </c>
      <c r="H853" s="1">
        <v>261225.89034970812</v>
      </c>
      <c r="I853" s="1">
        <v>250944.40460706179</v>
      </c>
    </row>
    <row r="854" spans="1:9" x14ac:dyDescent="0.15">
      <c r="A854" s="1">
        <v>37</v>
      </c>
      <c r="B854" s="1" t="s">
        <v>184</v>
      </c>
      <c r="C854" s="1">
        <v>23</v>
      </c>
      <c r="D854" s="1" t="s">
        <v>29</v>
      </c>
      <c r="E854" s="1">
        <v>33465.321329767568</v>
      </c>
      <c r="F854" s="1">
        <v>61462.408660520021</v>
      </c>
      <c r="G854" s="1">
        <v>82731.677234628369</v>
      </c>
      <c r="H854" s="1">
        <v>112568.90841049379</v>
      </c>
      <c r="I854" s="1">
        <v>131911.48733978081</v>
      </c>
    </row>
    <row r="855" spans="1:9" x14ac:dyDescent="0.15">
      <c r="A855" s="1">
        <v>38</v>
      </c>
      <c r="B855" s="1" t="s">
        <v>189</v>
      </c>
      <c r="C855" s="1">
        <v>1</v>
      </c>
      <c r="D855" s="1" t="s">
        <v>9</v>
      </c>
      <c r="E855" s="1">
        <v>73880.153596703618</v>
      </c>
      <c r="F855" s="1">
        <v>108668.01837743437</v>
      </c>
      <c r="G855" s="1">
        <v>86224.559001858041</v>
      </c>
      <c r="H855" s="1">
        <v>90569.359032321066</v>
      </c>
      <c r="I855" s="1">
        <v>116026.63398111986</v>
      </c>
    </row>
    <row r="856" spans="1:9" x14ac:dyDescent="0.15">
      <c r="A856" s="1">
        <v>38</v>
      </c>
      <c r="B856" s="1" t="s">
        <v>189</v>
      </c>
      <c r="C856" s="1">
        <v>2</v>
      </c>
      <c r="D856" s="1" t="s">
        <v>10</v>
      </c>
      <c r="E856" s="1">
        <v>6228.4076737739597</v>
      </c>
      <c r="F856" s="1">
        <v>6053.2441784587236</v>
      </c>
      <c r="G856" s="1">
        <v>4782.1141026467267</v>
      </c>
      <c r="H856" s="1">
        <v>3556.9222725781669</v>
      </c>
      <c r="I856" s="1">
        <v>2789.0011887609658</v>
      </c>
    </row>
    <row r="857" spans="1:9" x14ac:dyDescent="0.15">
      <c r="A857" s="1">
        <v>38</v>
      </c>
      <c r="B857" s="1" t="s">
        <v>190</v>
      </c>
      <c r="C857" s="1">
        <v>3</v>
      </c>
      <c r="D857" s="1" t="s">
        <v>17</v>
      </c>
      <c r="E857" s="1">
        <v>2451.934268819417</v>
      </c>
      <c r="F857" s="1">
        <v>8881.8769927688445</v>
      </c>
      <c r="G857" s="1">
        <v>17310.152763453738</v>
      </c>
      <c r="H857" s="1">
        <v>29298.282392305398</v>
      </c>
      <c r="I857" s="1">
        <v>22215.064753884835</v>
      </c>
    </row>
    <row r="858" spans="1:9" x14ac:dyDescent="0.15">
      <c r="A858" s="1">
        <v>38</v>
      </c>
      <c r="B858" s="1" t="s">
        <v>190</v>
      </c>
      <c r="C858" s="1">
        <v>4</v>
      </c>
      <c r="D858" s="1" t="s">
        <v>18</v>
      </c>
      <c r="E858" s="1">
        <v>7828.0147847269463</v>
      </c>
      <c r="F858" s="1">
        <v>12895.667679445802</v>
      </c>
      <c r="G858" s="1">
        <v>21303.137164451698</v>
      </c>
      <c r="H858" s="1">
        <v>18589.340180826977</v>
      </c>
      <c r="I858" s="1">
        <v>39165.076871374673</v>
      </c>
    </row>
    <row r="859" spans="1:9" x14ac:dyDescent="0.15">
      <c r="A859" s="1">
        <v>38</v>
      </c>
      <c r="B859" s="1" t="s">
        <v>190</v>
      </c>
      <c r="C859" s="1">
        <v>5</v>
      </c>
      <c r="D859" s="1" t="s">
        <v>19</v>
      </c>
      <c r="E859" s="1">
        <v>8265.6678400282126</v>
      </c>
      <c r="F859" s="1">
        <v>29306.945388710792</v>
      </c>
      <c r="G859" s="1">
        <v>57810.417723224607</v>
      </c>
      <c r="H859" s="1">
        <v>45029.739475811599</v>
      </c>
      <c r="I859" s="1">
        <v>54284.115208332507</v>
      </c>
    </row>
    <row r="860" spans="1:9" x14ac:dyDescent="0.15">
      <c r="A860" s="1">
        <v>38</v>
      </c>
      <c r="B860" s="1" t="s">
        <v>190</v>
      </c>
      <c r="C860" s="1">
        <v>6</v>
      </c>
      <c r="D860" s="1" t="s">
        <v>3</v>
      </c>
      <c r="E860" s="1">
        <v>38948.048853915723</v>
      </c>
      <c r="F860" s="1">
        <v>62289.147406693795</v>
      </c>
      <c r="G860" s="1">
        <v>82707.607545962877</v>
      </c>
      <c r="H860" s="1">
        <v>73552.390351223847</v>
      </c>
      <c r="I860" s="1">
        <v>111427.34987586069</v>
      </c>
    </row>
    <row r="861" spans="1:9" x14ac:dyDescent="0.15">
      <c r="A861" s="1">
        <v>38</v>
      </c>
      <c r="B861" s="1" t="s">
        <v>190</v>
      </c>
      <c r="C861" s="1">
        <v>7</v>
      </c>
      <c r="D861" s="1" t="s">
        <v>20</v>
      </c>
      <c r="E861" s="1">
        <v>3882.0908643117114</v>
      </c>
      <c r="F861" s="1">
        <v>7290.2684719636527</v>
      </c>
      <c r="G861" s="1">
        <v>7124.0788037701404</v>
      </c>
      <c r="H861" s="1">
        <v>11096.910092650378</v>
      </c>
      <c r="I861" s="1">
        <v>19345.382136465676</v>
      </c>
    </row>
    <row r="862" spans="1:9" x14ac:dyDescent="0.15">
      <c r="A862" s="1">
        <v>38</v>
      </c>
      <c r="B862" s="1" t="s">
        <v>190</v>
      </c>
      <c r="C862" s="1">
        <v>8</v>
      </c>
      <c r="D862" s="1" t="s">
        <v>21</v>
      </c>
      <c r="E862" s="1">
        <v>934.57808698391</v>
      </c>
      <c r="F862" s="1">
        <v>3649.6046022225669</v>
      </c>
      <c r="G862" s="1">
        <v>4991.4417351045549</v>
      </c>
      <c r="H862" s="1">
        <v>6713.7362812911724</v>
      </c>
      <c r="I862" s="1">
        <v>13261.455108144661</v>
      </c>
    </row>
    <row r="863" spans="1:9" x14ac:dyDescent="0.15">
      <c r="A863" s="1">
        <v>38</v>
      </c>
      <c r="B863" s="1" t="s">
        <v>190</v>
      </c>
      <c r="C863" s="1">
        <v>9</v>
      </c>
      <c r="D863" s="1" t="s">
        <v>22</v>
      </c>
      <c r="E863" s="1">
        <v>7116.6565215803175</v>
      </c>
      <c r="F863" s="1">
        <v>26727.465414038565</v>
      </c>
      <c r="G863" s="1">
        <v>21758.534766874905</v>
      </c>
      <c r="H863" s="1">
        <v>22608.46221255745</v>
      </c>
      <c r="I863" s="1">
        <v>34568.299182448609</v>
      </c>
    </row>
    <row r="864" spans="1:9" x14ac:dyDescent="0.15">
      <c r="A864" s="1">
        <v>38</v>
      </c>
      <c r="B864" s="1" t="s">
        <v>190</v>
      </c>
      <c r="C864" s="1">
        <v>10</v>
      </c>
      <c r="D864" s="1" t="s">
        <v>23</v>
      </c>
      <c r="E864" s="1">
        <v>379.84160955625231</v>
      </c>
      <c r="F864" s="1">
        <v>1863.0722235965984</v>
      </c>
      <c r="G864" s="1">
        <v>3772.1625660310547</v>
      </c>
      <c r="H864" s="1">
        <v>3610.7668467329663</v>
      </c>
      <c r="I864" s="1">
        <v>2507.3454468718337</v>
      </c>
    </row>
    <row r="865" spans="1:9" x14ac:dyDescent="0.15">
      <c r="A865" s="1">
        <v>38</v>
      </c>
      <c r="B865" s="1" t="s">
        <v>190</v>
      </c>
      <c r="C865" s="1">
        <v>11</v>
      </c>
      <c r="D865" s="1" t="s">
        <v>24</v>
      </c>
      <c r="E865" s="1">
        <v>7110.0871470457969</v>
      </c>
      <c r="F865" s="1">
        <v>18378.391423667905</v>
      </c>
      <c r="G865" s="1">
        <v>29043.192226225605</v>
      </c>
      <c r="H865" s="1">
        <v>27830.318282321405</v>
      </c>
      <c r="I865" s="1">
        <v>27692.226204268587</v>
      </c>
    </row>
    <row r="866" spans="1:9" x14ac:dyDescent="0.15">
      <c r="A866" s="1">
        <v>38</v>
      </c>
      <c r="B866" s="1" t="s">
        <v>190</v>
      </c>
      <c r="C866" s="1">
        <v>12</v>
      </c>
      <c r="D866" s="1" t="s">
        <v>25</v>
      </c>
      <c r="E866" s="1">
        <v>511.20487852021699</v>
      </c>
      <c r="F866" s="1">
        <v>4523.9243151498413</v>
      </c>
      <c r="G866" s="1">
        <v>35458.999994323713</v>
      </c>
      <c r="H866" s="1">
        <v>71139.98431882821</v>
      </c>
      <c r="I866" s="1">
        <v>54431.181548844666</v>
      </c>
    </row>
    <row r="867" spans="1:9" x14ac:dyDescent="0.15">
      <c r="A867" s="1">
        <v>38</v>
      </c>
      <c r="B867" s="1" t="s">
        <v>190</v>
      </c>
      <c r="C867" s="1">
        <v>13</v>
      </c>
      <c r="D867" s="1" t="s">
        <v>26</v>
      </c>
      <c r="E867" s="1">
        <v>2385.8990139601824</v>
      </c>
      <c r="F867" s="1">
        <v>19854.443736701502</v>
      </c>
      <c r="G867" s="1">
        <v>17595.66854138887</v>
      </c>
      <c r="H867" s="1">
        <v>17643.964554546568</v>
      </c>
      <c r="I867" s="1">
        <v>28745.299665617069</v>
      </c>
    </row>
    <row r="868" spans="1:9" x14ac:dyDescent="0.15">
      <c r="A868" s="1">
        <v>38</v>
      </c>
      <c r="B868" s="1" t="s">
        <v>190</v>
      </c>
      <c r="C868" s="1">
        <v>14</v>
      </c>
      <c r="D868" s="1" t="s">
        <v>27</v>
      </c>
      <c r="E868" s="1">
        <v>2.5875363322059823</v>
      </c>
      <c r="F868" s="1">
        <v>20.88806585434855</v>
      </c>
      <c r="G868" s="1">
        <v>500.14288673561106</v>
      </c>
      <c r="H868" s="1">
        <v>530.29443385080083</v>
      </c>
      <c r="I868" s="1">
        <v>598.18462575285662</v>
      </c>
    </row>
    <row r="869" spans="1:9" x14ac:dyDescent="0.15">
      <c r="A869" s="1">
        <v>38</v>
      </c>
      <c r="B869" s="1" t="s">
        <v>190</v>
      </c>
      <c r="C869" s="1">
        <v>15</v>
      </c>
      <c r="D869" s="1" t="s">
        <v>28</v>
      </c>
      <c r="E869" s="1">
        <v>3786.6961680632498</v>
      </c>
      <c r="F869" s="1">
        <v>8700.0666563058221</v>
      </c>
      <c r="G869" s="1">
        <v>16349.502405476291</v>
      </c>
      <c r="H869" s="1">
        <v>19130.97415703658</v>
      </c>
      <c r="I869" s="1">
        <v>23048.827404344913</v>
      </c>
    </row>
    <row r="870" spans="1:9" x14ac:dyDescent="0.15">
      <c r="A870" s="1">
        <v>38</v>
      </c>
      <c r="B870" s="1" t="s">
        <v>189</v>
      </c>
      <c r="C870" s="1">
        <v>16</v>
      </c>
      <c r="D870" s="1" t="s">
        <v>11</v>
      </c>
      <c r="E870" s="1">
        <v>12363.328902937024</v>
      </c>
      <c r="F870" s="1">
        <v>23854.907087090633</v>
      </c>
      <c r="G870" s="1">
        <v>36238.588731118092</v>
      </c>
      <c r="H870" s="1">
        <v>34454.791440616631</v>
      </c>
      <c r="I870" s="1">
        <v>28570.571231809732</v>
      </c>
    </row>
    <row r="871" spans="1:9" x14ac:dyDescent="0.15">
      <c r="A871" s="1">
        <v>38</v>
      </c>
      <c r="B871" s="1" t="s">
        <v>189</v>
      </c>
      <c r="C871" s="1">
        <v>17</v>
      </c>
      <c r="D871" s="1" t="s">
        <v>12</v>
      </c>
      <c r="E871" s="1">
        <v>18951.297047371081</v>
      </c>
      <c r="F871" s="1">
        <v>82327.163101041762</v>
      </c>
      <c r="G871" s="1">
        <v>113297.15748377073</v>
      </c>
      <c r="H871" s="1">
        <v>111852.43779067235</v>
      </c>
      <c r="I871" s="1">
        <v>150865.1408798543</v>
      </c>
    </row>
    <row r="872" spans="1:9" x14ac:dyDescent="0.15">
      <c r="A872" s="1">
        <v>38</v>
      </c>
      <c r="B872" s="1" t="s">
        <v>189</v>
      </c>
      <c r="C872" s="1">
        <v>18</v>
      </c>
      <c r="D872" s="1" t="s">
        <v>13</v>
      </c>
      <c r="E872" s="1">
        <v>8810.7926954829527</v>
      </c>
      <c r="F872" s="1">
        <v>67456.556611277716</v>
      </c>
      <c r="G872" s="1">
        <v>76476.352058582328</v>
      </c>
      <c r="H872" s="1">
        <v>75584.910053896179</v>
      </c>
      <c r="I872" s="1">
        <v>62001.642392392729</v>
      </c>
    </row>
    <row r="873" spans="1:9" x14ac:dyDescent="0.15">
      <c r="A873" s="1">
        <v>38</v>
      </c>
      <c r="B873" s="1" t="s">
        <v>189</v>
      </c>
      <c r="C873" s="1">
        <v>19</v>
      </c>
      <c r="D873" s="1" t="s">
        <v>14</v>
      </c>
      <c r="E873" s="1">
        <v>4535.9346857517921</v>
      </c>
      <c r="F873" s="1">
        <v>10755.693744881175</v>
      </c>
      <c r="G873" s="1">
        <v>16583.279149607635</v>
      </c>
      <c r="H873" s="1">
        <v>21227.031272995271</v>
      </c>
      <c r="I873" s="1">
        <v>21191.626304017998</v>
      </c>
    </row>
    <row r="874" spans="1:9" x14ac:dyDescent="0.15">
      <c r="A874" s="1">
        <v>38</v>
      </c>
      <c r="B874" s="1" t="s">
        <v>189</v>
      </c>
      <c r="C874" s="1">
        <v>20</v>
      </c>
      <c r="D874" s="1" t="s">
        <v>15</v>
      </c>
      <c r="E874" s="1">
        <v>956.24521966979762</v>
      </c>
      <c r="F874" s="1">
        <v>51015.655825130751</v>
      </c>
      <c r="G874" s="1">
        <v>85047.98875716867</v>
      </c>
      <c r="H874" s="1">
        <v>89700.823801450519</v>
      </c>
      <c r="I874" s="1">
        <v>99890.34921049836</v>
      </c>
    </row>
    <row r="875" spans="1:9" x14ac:dyDescent="0.15">
      <c r="A875" s="1">
        <v>38</v>
      </c>
      <c r="B875" s="1" t="s">
        <v>189</v>
      </c>
      <c r="C875" s="1">
        <v>21</v>
      </c>
      <c r="D875" s="1" t="s">
        <v>16</v>
      </c>
      <c r="E875" s="1">
        <v>12193.203622788189</v>
      </c>
      <c r="F875" s="1">
        <v>76553.42353273074</v>
      </c>
      <c r="G875" s="1">
        <v>118337.70033858682</v>
      </c>
      <c r="H875" s="1">
        <v>102886.89231827413</v>
      </c>
      <c r="I875" s="1">
        <v>122146.48443778012</v>
      </c>
    </row>
    <row r="876" spans="1:9" x14ac:dyDescent="0.15">
      <c r="A876" s="1">
        <v>38</v>
      </c>
      <c r="B876" s="1" t="s">
        <v>188</v>
      </c>
      <c r="C876" s="1">
        <v>22</v>
      </c>
      <c r="D876" s="1" t="s">
        <v>8</v>
      </c>
      <c r="E876" s="1">
        <v>2978.9665038175867</v>
      </c>
      <c r="F876" s="1">
        <v>107910.69719381914</v>
      </c>
      <c r="G876" s="1">
        <v>226188.23515698046</v>
      </c>
      <c r="H876" s="1">
        <v>268738.04902184888</v>
      </c>
      <c r="I876" s="1">
        <v>309447.21848817088</v>
      </c>
    </row>
    <row r="877" spans="1:9" x14ac:dyDescent="0.15">
      <c r="A877" s="1">
        <v>38</v>
      </c>
      <c r="B877" s="1" t="s">
        <v>188</v>
      </c>
      <c r="C877" s="1">
        <v>23</v>
      </c>
      <c r="D877" s="1" t="s">
        <v>29</v>
      </c>
      <c r="E877" s="1">
        <v>37691.129610887358</v>
      </c>
      <c r="F877" s="1">
        <v>83983.612302176087</v>
      </c>
      <c r="G877" s="1">
        <v>124713.88114206337</v>
      </c>
      <c r="H877" s="1">
        <v>138008.67008798555</v>
      </c>
      <c r="I877" s="1">
        <v>144889.33689771878</v>
      </c>
    </row>
    <row r="878" spans="1:9" x14ac:dyDescent="0.15">
      <c r="A878" s="1">
        <v>39</v>
      </c>
      <c r="B878" s="1" t="s">
        <v>192</v>
      </c>
      <c r="C878" s="1">
        <v>1</v>
      </c>
      <c r="D878" s="1" t="s">
        <v>9</v>
      </c>
      <c r="E878" s="1">
        <v>44858.579862224375</v>
      </c>
      <c r="F878" s="1">
        <v>62106.036766322075</v>
      </c>
      <c r="G878" s="1">
        <v>51065.363177300678</v>
      </c>
      <c r="H878" s="1">
        <v>57525.340870975153</v>
      </c>
      <c r="I878" s="1">
        <v>68077.35633950062</v>
      </c>
    </row>
    <row r="879" spans="1:9" x14ac:dyDescent="0.15">
      <c r="A879" s="1">
        <v>39</v>
      </c>
      <c r="B879" s="1" t="s">
        <v>192</v>
      </c>
      <c r="C879" s="1">
        <v>2</v>
      </c>
      <c r="D879" s="1" t="s">
        <v>10</v>
      </c>
      <c r="E879" s="1">
        <v>3912.7757128965127</v>
      </c>
      <c r="F879" s="1">
        <v>4047.9350688226286</v>
      </c>
      <c r="G879" s="1">
        <v>3332.1668731320337</v>
      </c>
      <c r="H879" s="1">
        <v>2449.3926883657314</v>
      </c>
      <c r="I879" s="1">
        <v>2195.7565343997726</v>
      </c>
    </row>
    <row r="880" spans="1:9" x14ac:dyDescent="0.15">
      <c r="A880" s="1">
        <v>39</v>
      </c>
      <c r="B880" s="1" t="s">
        <v>193</v>
      </c>
      <c r="C880" s="1">
        <v>3</v>
      </c>
      <c r="D880" s="1" t="s">
        <v>17</v>
      </c>
      <c r="E880" s="1">
        <v>835.84004271217543</v>
      </c>
      <c r="F880" s="1">
        <v>2566.1492556037128</v>
      </c>
      <c r="G880" s="1">
        <v>4554.5868486772661</v>
      </c>
      <c r="H880" s="1">
        <v>7113.4403663770145</v>
      </c>
      <c r="I880" s="1">
        <v>7362.0036561251545</v>
      </c>
    </row>
    <row r="881" spans="1:9" x14ac:dyDescent="0.15">
      <c r="A881" s="1">
        <v>39</v>
      </c>
      <c r="B881" s="1" t="s">
        <v>193</v>
      </c>
      <c r="C881" s="1">
        <v>4</v>
      </c>
      <c r="D881" s="1" t="s">
        <v>18</v>
      </c>
      <c r="E881" s="1">
        <v>1003.2680398012814</v>
      </c>
      <c r="F881" s="1">
        <v>2260.9219219081815</v>
      </c>
      <c r="G881" s="1">
        <v>4005.6246498782757</v>
      </c>
      <c r="H881" s="1">
        <v>3245.1842279516859</v>
      </c>
      <c r="I881" s="1">
        <v>2670.0685409604644</v>
      </c>
    </row>
    <row r="882" spans="1:9" x14ac:dyDescent="0.15">
      <c r="A882" s="1">
        <v>39</v>
      </c>
      <c r="B882" s="1" t="s">
        <v>193</v>
      </c>
      <c r="C882" s="1">
        <v>5</v>
      </c>
      <c r="D882" s="1" t="s">
        <v>19</v>
      </c>
      <c r="E882" s="1">
        <v>1009.8210278010611</v>
      </c>
      <c r="F882" s="1">
        <v>1828.7955555950134</v>
      </c>
      <c r="G882" s="1">
        <v>4247.9336591896481</v>
      </c>
      <c r="H882" s="1">
        <v>5152.9579738788652</v>
      </c>
      <c r="I882" s="1">
        <v>5776.2051557404602</v>
      </c>
    </row>
    <row r="883" spans="1:9" x14ac:dyDescent="0.15">
      <c r="A883" s="1">
        <v>39</v>
      </c>
      <c r="B883" s="1" t="s">
        <v>193</v>
      </c>
      <c r="C883" s="1">
        <v>6</v>
      </c>
      <c r="D883" s="1" t="s">
        <v>3</v>
      </c>
      <c r="E883" s="1">
        <v>490.41180572048768</v>
      </c>
      <c r="F883" s="1">
        <v>1320.3499073679939</v>
      </c>
      <c r="G883" s="1">
        <v>1620.7752077985378</v>
      </c>
      <c r="H883" s="1">
        <v>1039.2856789400325</v>
      </c>
      <c r="I883" s="1">
        <v>1212.1020005596554</v>
      </c>
    </row>
    <row r="884" spans="1:9" x14ac:dyDescent="0.15">
      <c r="A884" s="1">
        <v>39</v>
      </c>
      <c r="B884" s="1" t="s">
        <v>193</v>
      </c>
      <c r="C884" s="1">
        <v>7</v>
      </c>
      <c r="D884" s="1" t="s">
        <v>20</v>
      </c>
      <c r="E884" s="1">
        <v>9.5606451742149758</v>
      </c>
      <c r="F884" s="1">
        <v>19.715689829479476</v>
      </c>
      <c r="G884" s="1">
        <v>10.423656709210322</v>
      </c>
      <c r="H884" s="1">
        <v>33.746264975162134</v>
      </c>
      <c r="I884" s="1">
        <v>20.746679010430704</v>
      </c>
    </row>
    <row r="885" spans="1:9" x14ac:dyDescent="0.15">
      <c r="A885" s="1">
        <v>39</v>
      </c>
      <c r="B885" s="1" t="s">
        <v>193</v>
      </c>
      <c r="C885" s="1">
        <v>8</v>
      </c>
      <c r="D885" s="1" t="s">
        <v>21</v>
      </c>
      <c r="E885" s="1">
        <v>3509.4914345412703</v>
      </c>
      <c r="F885" s="1">
        <v>6109.4890564480847</v>
      </c>
      <c r="G885" s="1">
        <v>6866.4364412219957</v>
      </c>
      <c r="H885" s="1">
        <v>8312.7711547958788</v>
      </c>
      <c r="I885" s="1">
        <v>11344.856199834145</v>
      </c>
    </row>
    <row r="886" spans="1:9" x14ac:dyDescent="0.15">
      <c r="A886" s="1">
        <v>39</v>
      </c>
      <c r="B886" s="1" t="s">
        <v>193</v>
      </c>
      <c r="C886" s="1">
        <v>9</v>
      </c>
      <c r="D886" s="1" t="s">
        <v>22</v>
      </c>
      <c r="E886" s="1">
        <v>494.3029990911873</v>
      </c>
      <c r="F886" s="1">
        <v>1574.5831110924073</v>
      </c>
      <c r="G886" s="1">
        <v>2140.6103588631408</v>
      </c>
      <c r="H886" s="1">
        <v>1636.4514302226389</v>
      </c>
      <c r="I886" s="1">
        <v>2866.121290197445</v>
      </c>
    </row>
    <row r="887" spans="1:9" x14ac:dyDescent="0.15">
      <c r="A887" s="1">
        <v>39</v>
      </c>
      <c r="B887" s="1" t="s">
        <v>193</v>
      </c>
      <c r="C887" s="1">
        <v>10</v>
      </c>
      <c r="D887" s="1" t="s">
        <v>23</v>
      </c>
      <c r="E887" s="1">
        <v>132.55393006842627</v>
      </c>
      <c r="F887" s="1">
        <v>575.17181311910849</v>
      </c>
      <c r="G887" s="1">
        <v>956.9736493722379</v>
      </c>
      <c r="H887" s="1">
        <v>836.46362694443974</v>
      </c>
      <c r="I887" s="1">
        <v>911.21944615756058</v>
      </c>
    </row>
    <row r="888" spans="1:9" x14ac:dyDescent="0.15">
      <c r="A888" s="1">
        <v>39</v>
      </c>
      <c r="B888" s="1" t="s">
        <v>193</v>
      </c>
      <c r="C888" s="1">
        <v>11</v>
      </c>
      <c r="D888" s="1" t="s">
        <v>24</v>
      </c>
      <c r="E888" s="1">
        <v>2069.9102138365256</v>
      </c>
      <c r="F888" s="1">
        <v>4665.7020735173146</v>
      </c>
      <c r="G888" s="1">
        <v>8977.4052291026092</v>
      </c>
      <c r="H888" s="1">
        <v>7543.316019702831</v>
      </c>
      <c r="I888" s="1">
        <v>12869.219489562076</v>
      </c>
    </row>
    <row r="889" spans="1:9" x14ac:dyDescent="0.15">
      <c r="A889" s="1">
        <v>39</v>
      </c>
      <c r="B889" s="1" t="s">
        <v>193</v>
      </c>
      <c r="C889" s="1">
        <v>12</v>
      </c>
      <c r="D889" s="1" t="s">
        <v>25</v>
      </c>
      <c r="E889" s="1">
        <v>53.693407988886314</v>
      </c>
      <c r="F889" s="1">
        <v>370.9140580755037</v>
      </c>
      <c r="G889" s="1">
        <v>23347.548867125817</v>
      </c>
      <c r="H889" s="1">
        <v>15869.507332426507</v>
      </c>
      <c r="I889" s="1">
        <v>8703.6676738925053</v>
      </c>
    </row>
    <row r="890" spans="1:9" x14ac:dyDescent="0.15">
      <c r="A890" s="1">
        <v>39</v>
      </c>
      <c r="B890" s="1" t="s">
        <v>193</v>
      </c>
      <c r="C890" s="1">
        <v>13</v>
      </c>
      <c r="D890" s="1" t="s">
        <v>26</v>
      </c>
      <c r="E890" s="1">
        <v>521.29021487602483</v>
      </c>
      <c r="F890" s="1">
        <v>2866.0315179216182</v>
      </c>
      <c r="G890" s="1">
        <v>2469.3502632301697</v>
      </c>
      <c r="H890" s="1">
        <v>1641.3796208742338</v>
      </c>
      <c r="I890" s="1">
        <v>1925.2510546677847</v>
      </c>
    </row>
    <row r="891" spans="1:9" x14ac:dyDescent="0.15">
      <c r="A891" s="1">
        <v>39</v>
      </c>
      <c r="B891" s="1" t="s">
        <v>193</v>
      </c>
      <c r="C891" s="1">
        <v>14</v>
      </c>
      <c r="D891" s="1" t="s">
        <v>27</v>
      </c>
      <c r="E891" s="1">
        <v>0.72009880466227338</v>
      </c>
      <c r="F891" s="1">
        <v>45.511331623450509</v>
      </c>
      <c r="G891" s="1">
        <v>352.26925176324755</v>
      </c>
      <c r="H891" s="1">
        <v>415.02776834627502</v>
      </c>
      <c r="I891" s="1">
        <v>867.7099771327222</v>
      </c>
    </row>
    <row r="892" spans="1:9" x14ac:dyDescent="0.15">
      <c r="A892" s="1">
        <v>39</v>
      </c>
      <c r="B892" s="1" t="s">
        <v>193</v>
      </c>
      <c r="C892" s="1">
        <v>15</v>
      </c>
      <c r="D892" s="1" t="s">
        <v>28</v>
      </c>
      <c r="E892" s="1">
        <v>2687.7768782480216</v>
      </c>
      <c r="F892" s="1">
        <v>5644.6478607648442</v>
      </c>
      <c r="G892" s="1">
        <v>10375.712771736686</v>
      </c>
      <c r="H892" s="1">
        <v>8333.8968839682129</v>
      </c>
      <c r="I892" s="1">
        <v>6613.5940688382998</v>
      </c>
    </row>
    <row r="893" spans="1:9" x14ac:dyDescent="0.15">
      <c r="A893" s="1">
        <v>39</v>
      </c>
      <c r="B893" s="1" t="s">
        <v>192</v>
      </c>
      <c r="C893" s="1">
        <v>16</v>
      </c>
      <c r="D893" s="1" t="s">
        <v>11</v>
      </c>
      <c r="E893" s="1">
        <v>7673.6839728067716</v>
      </c>
      <c r="F893" s="1">
        <v>12548.093966716</v>
      </c>
      <c r="G893" s="1">
        <v>19499.098638405518</v>
      </c>
      <c r="H893" s="1">
        <v>18744.824224483222</v>
      </c>
      <c r="I893" s="1">
        <v>15524.811637316703</v>
      </c>
    </row>
    <row r="894" spans="1:9" x14ac:dyDescent="0.15">
      <c r="A894" s="1">
        <v>39</v>
      </c>
      <c r="B894" s="1" t="s">
        <v>192</v>
      </c>
      <c r="C894" s="1">
        <v>17</v>
      </c>
      <c r="D894" s="1" t="s">
        <v>12</v>
      </c>
      <c r="E894" s="1">
        <v>11891.832198148453</v>
      </c>
      <c r="F894" s="1">
        <v>45753.717995173138</v>
      </c>
      <c r="G894" s="1">
        <v>54894.899356901929</v>
      </c>
      <c r="H894" s="1">
        <v>48973.044648858384</v>
      </c>
      <c r="I894" s="1">
        <v>67126.011824487461</v>
      </c>
    </row>
    <row r="895" spans="1:9" x14ac:dyDescent="0.15">
      <c r="A895" s="1">
        <v>39</v>
      </c>
      <c r="B895" s="1" t="s">
        <v>192</v>
      </c>
      <c r="C895" s="1">
        <v>18</v>
      </c>
      <c r="D895" s="1" t="s">
        <v>13</v>
      </c>
      <c r="E895" s="1">
        <v>5320.0671641729987</v>
      </c>
      <c r="F895" s="1">
        <v>40285.272961500203</v>
      </c>
      <c r="G895" s="1">
        <v>39037.992961316311</v>
      </c>
      <c r="H895" s="1">
        <v>51790.659531154335</v>
      </c>
      <c r="I895" s="1">
        <v>40414.140174175234</v>
      </c>
    </row>
    <row r="896" spans="1:9" x14ac:dyDescent="0.15">
      <c r="A896" s="1">
        <v>39</v>
      </c>
      <c r="B896" s="1" t="s">
        <v>192</v>
      </c>
      <c r="C896" s="1">
        <v>19</v>
      </c>
      <c r="D896" s="1" t="s">
        <v>14</v>
      </c>
      <c r="E896" s="1">
        <v>2352.4335464731976</v>
      </c>
      <c r="F896" s="1">
        <v>5873.0904564075654</v>
      </c>
      <c r="G896" s="1">
        <v>8915.3497314600536</v>
      </c>
      <c r="H896" s="1">
        <v>12411.966194825824</v>
      </c>
      <c r="I896" s="1">
        <v>12142.562551819092</v>
      </c>
    </row>
    <row r="897" spans="1:9" x14ac:dyDescent="0.15">
      <c r="A897" s="1">
        <v>39</v>
      </c>
      <c r="B897" s="1" t="s">
        <v>192</v>
      </c>
      <c r="C897" s="1">
        <v>20</v>
      </c>
      <c r="D897" s="1" t="s">
        <v>15</v>
      </c>
      <c r="E897" s="1">
        <v>682.2689638913173</v>
      </c>
      <c r="F897" s="1">
        <v>24185.971517403399</v>
      </c>
      <c r="G897" s="1">
        <v>45126.826305774448</v>
      </c>
      <c r="H897" s="1">
        <v>49509.94856602345</v>
      </c>
      <c r="I897" s="1">
        <v>53656.798578010232</v>
      </c>
    </row>
    <row r="898" spans="1:9" x14ac:dyDescent="0.15">
      <c r="A898" s="1">
        <v>39</v>
      </c>
      <c r="B898" s="1" t="s">
        <v>192</v>
      </c>
      <c r="C898" s="1">
        <v>21</v>
      </c>
      <c r="D898" s="1" t="s">
        <v>16</v>
      </c>
      <c r="E898" s="1">
        <v>3631.3981267208651</v>
      </c>
      <c r="F898" s="1">
        <v>41155.196242224622</v>
      </c>
      <c r="G898" s="1">
        <v>58115.028590474758</v>
      </c>
      <c r="H898" s="1">
        <v>53965.80752395757</v>
      </c>
      <c r="I898" s="1">
        <v>64922.075016227172</v>
      </c>
    </row>
    <row r="899" spans="1:9" x14ac:dyDescent="0.15">
      <c r="A899" s="1">
        <v>39</v>
      </c>
      <c r="B899" s="1" t="s">
        <v>191</v>
      </c>
      <c r="C899" s="1">
        <v>22</v>
      </c>
      <c r="D899" s="1" t="s">
        <v>8</v>
      </c>
      <c r="E899" s="1">
        <v>2277.4769586863636</v>
      </c>
      <c r="F899" s="1">
        <v>61307.983509347468</v>
      </c>
      <c r="G899" s="1">
        <v>132129.14794208875</v>
      </c>
      <c r="H899" s="1">
        <v>263971.00508998375</v>
      </c>
      <c r="I899" s="1">
        <v>195403.95609148737</v>
      </c>
    </row>
    <row r="900" spans="1:9" x14ac:dyDescent="0.15">
      <c r="A900" s="1">
        <v>39</v>
      </c>
      <c r="B900" s="1" t="s">
        <v>191</v>
      </c>
      <c r="C900" s="1">
        <v>23</v>
      </c>
      <c r="D900" s="1" t="s">
        <v>29</v>
      </c>
      <c r="E900" s="1">
        <v>28423.099306990021</v>
      </c>
      <c r="F900" s="1">
        <v>57768.284116560251</v>
      </c>
      <c r="G900" s="1">
        <v>75286.041108390957</v>
      </c>
      <c r="H900" s="1">
        <v>94470.621612912262</v>
      </c>
      <c r="I900" s="1">
        <v>103334.61646271836</v>
      </c>
    </row>
    <row r="901" spans="1:9" x14ac:dyDescent="0.15">
      <c r="A901" s="1">
        <v>40</v>
      </c>
      <c r="B901" s="1" t="s">
        <v>195</v>
      </c>
      <c r="C901" s="1">
        <v>1</v>
      </c>
      <c r="D901" s="1" t="s">
        <v>9</v>
      </c>
      <c r="E901" s="1">
        <v>55055.122505095474</v>
      </c>
      <c r="F901" s="1">
        <v>144634.36263466926</v>
      </c>
      <c r="G901" s="1">
        <v>168930.00852127891</v>
      </c>
      <c r="H901" s="1">
        <v>202738.05224879997</v>
      </c>
      <c r="I901" s="1">
        <v>242652.28248608107</v>
      </c>
    </row>
    <row r="902" spans="1:9" x14ac:dyDescent="0.15">
      <c r="A902" s="1">
        <v>40</v>
      </c>
      <c r="B902" s="1" t="s">
        <v>195</v>
      </c>
      <c r="C902" s="1">
        <v>2</v>
      </c>
      <c r="D902" s="1" t="s">
        <v>10</v>
      </c>
      <c r="E902" s="1">
        <v>13271.827142898823</v>
      </c>
      <c r="F902" s="1">
        <v>24007.716547863591</v>
      </c>
      <c r="G902" s="1">
        <v>26083.201836299941</v>
      </c>
      <c r="H902" s="1">
        <v>17504.7658056375</v>
      </c>
      <c r="I902" s="1">
        <v>12057.992455377303</v>
      </c>
    </row>
    <row r="903" spans="1:9" x14ac:dyDescent="0.15">
      <c r="A903" s="1">
        <v>40</v>
      </c>
      <c r="B903" s="1" t="s">
        <v>196</v>
      </c>
      <c r="C903" s="1">
        <v>3</v>
      </c>
      <c r="D903" s="1" t="s">
        <v>17</v>
      </c>
      <c r="E903" s="1">
        <v>13607.267155349002</v>
      </c>
      <c r="F903" s="1">
        <v>35895.691725118122</v>
      </c>
      <c r="G903" s="1">
        <v>78714.099731942042</v>
      </c>
      <c r="H903" s="1">
        <v>86731.27393418795</v>
      </c>
      <c r="I903" s="1">
        <v>77270.156010309758</v>
      </c>
    </row>
    <row r="904" spans="1:9" x14ac:dyDescent="0.15">
      <c r="A904" s="1">
        <v>40</v>
      </c>
      <c r="B904" s="1" t="s">
        <v>196</v>
      </c>
      <c r="C904" s="1">
        <v>4</v>
      </c>
      <c r="D904" s="1" t="s">
        <v>18</v>
      </c>
      <c r="E904" s="1">
        <v>1351.743540476223</v>
      </c>
      <c r="F904" s="1">
        <v>5779.1838667882157</v>
      </c>
      <c r="G904" s="1">
        <v>10422.31526081435</v>
      </c>
      <c r="H904" s="1">
        <v>9298.0311688960282</v>
      </c>
      <c r="I904" s="1">
        <v>8186.8067325199872</v>
      </c>
    </row>
    <row r="905" spans="1:9" x14ac:dyDescent="0.15">
      <c r="A905" s="1">
        <v>40</v>
      </c>
      <c r="B905" s="1" t="s">
        <v>196</v>
      </c>
      <c r="C905" s="1">
        <v>5</v>
      </c>
      <c r="D905" s="1" t="s">
        <v>19</v>
      </c>
      <c r="E905" s="1">
        <v>2854.4361577022478</v>
      </c>
      <c r="F905" s="1">
        <v>5150.3783035104507</v>
      </c>
      <c r="G905" s="1">
        <v>6081.2167393449809</v>
      </c>
      <c r="H905" s="1">
        <v>5544.5792467240262</v>
      </c>
      <c r="I905" s="1">
        <v>5593.3906048887111</v>
      </c>
    </row>
    <row r="906" spans="1:9" x14ac:dyDescent="0.15">
      <c r="A906" s="1">
        <v>40</v>
      </c>
      <c r="B906" s="1" t="s">
        <v>196</v>
      </c>
      <c r="C906" s="1">
        <v>6</v>
      </c>
      <c r="D906" s="1" t="s">
        <v>3</v>
      </c>
      <c r="E906" s="1">
        <v>32557.14168599551</v>
      </c>
      <c r="F906" s="1">
        <v>61755.533289856263</v>
      </c>
      <c r="G906" s="1">
        <v>78924.779634263614</v>
      </c>
      <c r="H906" s="1">
        <v>73094.791695818116</v>
      </c>
      <c r="I906" s="1">
        <v>92038.208146078498</v>
      </c>
    </row>
    <row r="907" spans="1:9" x14ac:dyDescent="0.15">
      <c r="A907" s="1">
        <v>40</v>
      </c>
      <c r="B907" s="1" t="s">
        <v>196</v>
      </c>
      <c r="C907" s="1">
        <v>7</v>
      </c>
      <c r="D907" s="1" t="s">
        <v>20</v>
      </c>
      <c r="E907" s="1">
        <v>3055.3452886635691</v>
      </c>
      <c r="F907" s="1">
        <v>16543.207264659759</v>
      </c>
      <c r="G907" s="1">
        <v>12641.259696848798</v>
      </c>
      <c r="H907" s="1">
        <v>8539.1652007355224</v>
      </c>
      <c r="I907" s="1">
        <v>29232.889153467426</v>
      </c>
    </row>
    <row r="908" spans="1:9" x14ac:dyDescent="0.15">
      <c r="A908" s="1">
        <v>40</v>
      </c>
      <c r="B908" s="1" t="s">
        <v>196</v>
      </c>
      <c r="C908" s="1">
        <v>8</v>
      </c>
      <c r="D908" s="1" t="s">
        <v>21</v>
      </c>
      <c r="E908" s="1">
        <v>30051.478800427143</v>
      </c>
      <c r="F908" s="1">
        <v>44484.835348509565</v>
      </c>
      <c r="G908" s="1">
        <v>42947.661582428475</v>
      </c>
      <c r="H908" s="1">
        <v>31495.782433519333</v>
      </c>
      <c r="I908" s="1">
        <v>35258.154460767888</v>
      </c>
    </row>
    <row r="909" spans="1:9" x14ac:dyDescent="0.15">
      <c r="A909" s="1">
        <v>40</v>
      </c>
      <c r="B909" s="1" t="s">
        <v>196</v>
      </c>
      <c r="C909" s="1">
        <v>9</v>
      </c>
      <c r="D909" s="1" t="s">
        <v>22</v>
      </c>
      <c r="E909" s="1">
        <v>108682.77093032561</v>
      </c>
      <c r="F909" s="1">
        <v>229335.4347019745</v>
      </c>
      <c r="G909" s="1">
        <v>210726.27791957106</v>
      </c>
      <c r="H909" s="1">
        <v>132749.20836798483</v>
      </c>
      <c r="I909" s="1">
        <v>161865.1179334778</v>
      </c>
    </row>
    <row r="910" spans="1:9" x14ac:dyDescent="0.15">
      <c r="A910" s="1">
        <v>40</v>
      </c>
      <c r="B910" s="1" t="s">
        <v>196</v>
      </c>
      <c r="C910" s="1">
        <v>10</v>
      </c>
      <c r="D910" s="1" t="s">
        <v>23</v>
      </c>
      <c r="E910" s="1">
        <v>11824.176466251942</v>
      </c>
      <c r="F910" s="1">
        <v>19847.743689125062</v>
      </c>
      <c r="G910" s="1">
        <v>24986.719880253298</v>
      </c>
      <c r="H910" s="1">
        <v>28300.238205114005</v>
      </c>
      <c r="I910" s="1">
        <v>23869.576921992826</v>
      </c>
    </row>
    <row r="911" spans="1:9" x14ac:dyDescent="0.15">
      <c r="A911" s="1">
        <v>40</v>
      </c>
      <c r="B911" s="1" t="s">
        <v>196</v>
      </c>
      <c r="C911" s="1">
        <v>11</v>
      </c>
      <c r="D911" s="1" t="s">
        <v>24</v>
      </c>
      <c r="E911" s="1">
        <v>7600.9667090963385</v>
      </c>
      <c r="F911" s="1">
        <v>23861.181511277809</v>
      </c>
      <c r="G911" s="1">
        <v>46658.666497446968</v>
      </c>
      <c r="H911" s="1">
        <v>40100.600858256199</v>
      </c>
      <c r="I911" s="1">
        <v>43632.85548383119</v>
      </c>
    </row>
    <row r="912" spans="1:9" x14ac:dyDescent="0.15">
      <c r="A912" s="1">
        <v>40</v>
      </c>
      <c r="B912" s="1" t="s">
        <v>196</v>
      </c>
      <c r="C912" s="1">
        <v>12</v>
      </c>
      <c r="D912" s="1" t="s">
        <v>25</v>
      </c>
      <c r="E912" s="1">
        <v>8158.3555283993774</v>
      </c>
      <c r="F912" s="1">
        <v>14172.840468753107</v>
      </c>
      <c r="G912" s="1">
        <v>71619.223941350851</v>
      </c>
      <c r="H912" s="1">
        <v>88222.386130135579</v>
      </c>
      <c r="I912" s="1">
        <v>86930.01869896194</v>
      </c>
    </row>
    <row r="913" spans="1:9" x14ac:dyDescent="0.15">
      <c r="A913" s="1">
        <v>40</v>
      </c>
      <c r="B913" s="1" t="s">
        <v>196</v>
      </c>
      <c r="C913" s="1">
        <v>13</v>
      </c>
      <c r="D913" s="1" t="s">
        <v>26</v>
      </c>
      <c r="E913" s="1">
        <v>647.03970101237724</v>
      </c>
      <c r="F913" s="1">
        <v>28101.218694559422</v>
      </c>
      <c r="G913" s="1">
        <v>45764.455459704528</v>
      </c>
      <c r="H913" s="1">
        <v>89593.582655131337</v>
      </c>
      <c r="I913" s="1">
        <v>134516.51930354114</v>
      </c>
    </row>
    <row r="914" spans="1:9" x14ac:dyDescent="0.15">
      <c r="A914" s="1">
        <v>40</v>
      </c>
      <c r="B914" s="1" t="s">
        <v>196</v>
      </c>
      <c r="C914" s="1">
        <v>14</v>
      </c>
      <c r="D914" s="1" t="s">
        <v>27</v>
      </c>
      <c r="E914" s="1">
        <v>8.351383966653966</v>
      </c>
      <c r="F914" s="1">
        <v>263.92542377461183</v>
      </c>
      <c r="G914" s="1">
        <v>597.68090922589397</v>
      </c>
      <c r="H914" s="1">
        <v>2467.4089592761711</v>
      </c>
      <c r="I914" s="1">
        <v>2583.5248981642076</v>
      </c>
    </row>
    <row r="915" spans="1:9" x14ac:dyDescent="0.15">
      <c r="A915" s="1">
        <v>40</v>
      </c>
      <c r="B915" s="1" t="s">
        <v>196</v>
      </c>
      <c r="C915" s="1">
        <v>15</v>
      </c>
      <c r="D915" s="1" t="s">
        <v>28</v>
      </c>
      <c r="E915" s="1">
        <v>8679.4836431610474</v>
      </c>
      <c r="F915" s="1">
        <v>43131.283596693196</v>
      </c>
      <c r="G915" s="1">
        <v>96521.062294422401</v>
      </c>
      <c r="H915" s="1">
        <v>98591.812544603919</v>
      </c>
      <c r="I915" s="1">
        <v>95304.919374670077</v>
      </c>
    </row>
    <row r="916" spans="1:9" x14ac:dyDescent="0.15">
      <c r="A916" s="1">
        <v>40</v>
      </c>
      <c r="B916" s="1" t="s">
        <v>195</v>
      </c>
      <c r="C916" s="1">
        <v>16</v>
      </c>
      <c r="D916" s="1" t="s">
        <v>11</v>
      </c>
      <c r="E916" s="1">
        <v>47969.555155314527</v>
      </c>
      <c r="F916" s="1">
        <v>75387.756344026464</v>
      </c>
      <c r="G916" s="1">
        <v>106335.54441858173</v>
      </c>
      <c r="H916" s="1">
        <v>89444.510497557334</v>
      </c>
      <c r="I916" s="1">
        <v>81037.884296476652</v>
      </c>
    </row>
    <row r="917" spans="1:9" x14ac:dyDescent="0.15">
      <c r="A917" s="1">
        <v>40</v>
      </c>
      <c r="B917" s="1" t="s">
        <v>195</v>
      </c>
      <c r="C917" s="1">
        <v>17</v>
      </c>
      <c r="D917" s="1" t="s">
        <v>12</v>
      </c>
      <c r="E917" s="1">
        <v>53790.407585959503</v>
      </c>
      <c r="F917" s="1">
        <v>223689.67652479949</v>
      </c>
      <c r="G917" s="1">
        <v>288508.67446878465</v>
      </c>
      <c r="H917" s="1">
        <v>280794.53946281387</v>
      </c>
      <c r="I917" s="1">
        <v>418746.71481973893</v>
      </c>
    </row>
    <row r="918" spans="1:9" x14ac:dyDescent="0.15">
      <c r="A918" s="1">
        <v>40</v>
      </c>
      <c r="B918" s="1" t="s">
        <v>195</v>
      </c>
      <c r="C918" s="1">
        <v>18</v>
      </c>
      <c r="D918" s="1" t="s">
        <v>13</v>
      </c>
      <c r="E918" s="1">
        <v>35088.233711397246</v>
      </c>
      <c r="F918" s="1">
        <v>210084.32085548752</v>
      </c>
      <c r="G918" s="1">
        <v>263660.7527905528</v>
      </c>
      <c r="H918" s="1">
        <v>272645.004500004</v>
      </c>
      <c r="I918" s="1">
        <v>254406.9786804204</v>
      </c>
    </row>
    <row r="919" spans="1:9" x14ac:dyDescent="0.15">
      <c r="A919" s="1">
        <v>40</v>
      </c>
      <c r="B919" s="1" t="s">
        <v>195</v>
      </c>
      <c r="C919" s="1">
        <v>19</v>
      </c>
      <c r="D919" s="1" t="s">
        <v>14</v>
      </c>
      <c r="E919" s="1">
        <v>25227.282554646845</v>
      </c>
      <c r="F919" s="1">
        <v>48315.111660320516</v>
      </c>
      <c r="G919" s="1">
        <v>76569.981086307642</v>
      </c>
      <c r="H919" s="1">
        <v>116943.38050112873</v>
      </c>
      <c r="I919" s="1">
        <v>119141.84260899852</v>
      </c>
    </row>
    <row r="920" spans="1:9" x14ac:dyDescent="0.15">
      <c r="A920" s="1">
        <v>40</v>
      </c>
      <c r="B920" s="1" t="s">
        <v>195</v>
      </c>
      <c r="C920" s="1">
        <v>20</v>
      </c>
      <c r="D920" s="1" t="s">
        <v>15</v>
      </c>
      <c r="E920" s="1">
        <v>12857.771409977702</v>
      </c>
      <c r="F920" s="1">
        <v>227291.79429569637</v>
      </c>
      <c r="G920" s="1">
        <v>360831.18916207447</v>
      </c>
      <c r="H920" s="1">
        <v>393744.45942718384</v>
      </c>
      <c r="I920" s="1">
        <v>509624.14979421417</v>
      </c>
    </row>
    <row r="921" spans="1:9" x14ac:dyDescent="0.15">
      <c r="A921" s="1">
        <v>40</v>
      </c>
      <c r="B921" s="1" t="s">
        <v>195</v>
      </c>
      <c r="C921" s="1">
        <v>21</v>
      </c>
      <c r="D921" s="1" t="s">
        <v>16</v>
      </c>
      <c r="E921" s="1">
        <v>76550.610776101632</v>
      </c>
      <c r="F921" s="1">
        <v>326381.61968635133</v>
      </c>
      <c r="G921" s="1">
        <v>398808.47231546714</v>
      </c>
      <c r="H921" s="1">
        <v>494701.04396973707</v>
      </c>
      <c r="I921" s="1">
        <v>718313.90909145854</v>
      </c>
    </row>
    <row r="922" spans="1:9" x14ac:dyDescent="0.15">
      <c r="A922" s="1">
        <v>40</v>
      </c>
      <c r="B922" s="1" t="s">
        <v>194</v>
      </c>
      <c r="C922" s="1">
        <v>22</v>
      </c>
      <c r="D922" s="1" t="s">
        <v>8</v>
      </c>
      <c r="E922" s="1">
        <v>66030.465111886733</v>
      </c>
      <c r="F922" s="1">
        <v>298569.01867032511</v>
      </c>
      <c r="G922" s="1">
        <v>750670.50541777955</v>
      </c>
      <c r="H922" s="1">
        <v>1248868.6543408954</v>
      </c>
      <c r="I922" s="1">
        <v>1100848.0658198311</v>
      </c>
    </row>
    <row r="923" spans="1:9" x14ac:dyDescent="0.15">
      <c r="A923" s="1">
        <v>40</v>
      </c>
      <c r="B923" s="1" t="s">
        <v>194</v>
      </c>
      <c r="C923" s="1">
        <v>23</v>
      </c>
      <c r="D923" s="1" t="s">
        <v>29</v>
      </c>
      <c r="E923" s="1">
        <v>101539.28669180245</v>
      </c>
      <c r="F923" s="1">
        <v>263171.37258846225</v>
      </c>
      <c r="G923" s="1">
        <v>364651.07343824045</v>
      </c>
      <c r="H923" s="1">
        <v>440233.38891251653</v>
      </c>
      <c r="I923" s="1">
        <v>520663.15521463088</v>
      </c>
    </row>
    <row r="924" spans="1:9" x14ac:dyDescent="0.15">
      <c r="A924" s="1">
        <v>41</v>
      </c>
      <c r="B924" s="1" t="s">
        <v>198</v>
      </c>
      <c r="C924" s="1">
        <v>1</v>
      </c>
      <c r="D924" s="1" t="s">
        <v>9</v>
      </c>
      <c r="E924" s="1">
        <v>29374.406073300735</v>
      </c>
      <c r="F924" s="1">
        <v>50136.794255661094</v>
      </c>
      <c r="G924" s="1">
        <v>51360.182360247614</v>
      </c>
      <c r="H924" s="1">
        <v>57376.149540371349</v>
      </c>
      <c r="I924" s="1">
        <v>86544.458434260785</v>
      </c>
    </row>
    <row r="925" spans="1:9" x14ac:dyDescent="0.15">
      <c r="A925" s="1">
        <v>41</v>
      </c>
      <c r="B925" s="1" t="s">
        <v>198</v>
      </c>
      <c r="C925" s="1">
        <v>2</v>
      </c>
      <c r="D925" s="1" t="s">
        <v>10</v>
      </c>
      <c r="E925" s="1">
        <v>942.31693714102516</v>
      </c>
      <c r="F925" s="1">
        <v>1219.7138126188681</v>
      </c>
      <c r="G925" s="1">
        <v>1533.9333650076346</v>
      </c>
      <c r="H925" s="1">
        <v>1220.110580388756</v>
      </c>
      <c r="I925" s="1">
        <v>1074.4638460301539</v>
      </c>
    </row>
    <row r="926" spans="1:9" x14ac:dyDescent="0.15">
      <c r="A926" s="1">
        <v>41</v>
      </c>
      <c r="B926" s="1" t="s">
        <v>199</v>
      </c>
      <c r="C926" s="1">
        <v>3</v>
      </c>
      <c r="D926" s="1" t="s">
        <v>17</v>
      </c>
      <c r="E926" s="1">
        <v>5650.900334613516</v>
      </c>
      <c r="F926" s="1">
        <v>13108.591818685867</v>
      </c>
      <c r="G926" s="1">
        <v>29290.578887837626</v>
      </c>
      <c r="H926" s="1">
        <v>35747.250851208693</v>
      </c>
      <c r="I926" s="1">
        <v>30237.500777232155</v>
      </c>
    </row>
    <row r="927" spans="1:9" x14ac:dyDescent="0.15">
      <c r="A927" s="1">
        <v>41</v>
      </c>
      <c r="B927" s="1" t="s">
        <v>199</v>
      </c>
      <c r="C927" s="1">
        <v>4</v>
      </c>
      <c r="D927" s="1" t="s">
        <v>18</v>
      </c>
      <c r="E927" s="1">
        <v>504.38318852984435</v>
      </c>
      <c r="F927" s="1">
        <v>2334.189189773595</v>
      </c>
      <c r="G927" s="1">
        <v>4670.914851947904</v>
      </c>
      <c r="H927" s="1">
        <v>4624.2193819169288</v>
      </c>
      <c r="I927" s="1">
        <v>3103.0927289906049</v>
      </c>
    </row>
    <row r="928" spans="1:9" x14ac:dyDescent="0.15">
      <c r="A928" s="1">
        <v>41</v>
      </c>
      <c r="B928" s="1" t="s">
        <v>199</v>
      </c>
      <c r="C928" s="1">
        <v>5</v>
      </c>
      <c r="D928" s="1" t="s">
        <v>19</v>
      </c>
      <c r="E928" s="1">
        <v>1183.1592268678748</v>
      </c>
      <c r="F928" s="1">
        <v>2485.5074376854222</v>
      </c>
      <c r="G928" s="1">
        <v>3269.2374527000529</v>
      </c>
      <c r="H928" s="1">
        <v>4901.5793463753726</v>
      </c>
      <c r="I928" s="1">
        <v>5034.3584991773705</v>
      </c>
    </row>
    <row r="929" spans="1:9" x14ac:dyDescent="0.15">
      <c r="A929" s="1">
        <v>41</v>
      </c>
      <c r="B929" s="1" t="s">
        <v>199</v>
      </c>
      <c r="C929" s="1">
        <v>6</v>
      </c>
      <c r="D929" s="1" t="s">
        <v>3</v>
      </c>
      <c r="E929" s="1">
        <v>732.94590508052045</v>
      </c>
      <c r="F929" s="1">
        <v>2363.7623106325336</v>
      </c>
      <c r="G929" s="1">
        <v>4540.828675852531</v>
      </c>
      <c r="H929" s="1">
        <v>5820.6380685653094</v>
      </c>
      <c r="I929" s="1">
        <v>10411.188037333355</v>
      </c>
    </row>
    <row r="930" spans="1:9" x14ac:dyDescent="0.15">
      <c r="A930" s="1">
        <v>41</v>
      </c>
      <c r="B930" s="1" t="s">
        <v>199</v>
      </c>
      <c r="C930" s="1">
        <v>7</v>
      </c>
      <c r="D930" s="1" t="s">
        <v>20</v>
      </c>
      <c r="E930" s="1">
        <v>818.82190130349943</v>
      </c>
      <c r="F930" s="1">
        <v>616.60366218976628</v>
      </c>
      <c r="G930" s="1">
        <v>342.78939404393213</v>
      </c>
      <c r="H930" s="1">
        <v>173.53697888649344</v>
      </c>
      <c r="I930" s="1">
        <v>106.68783641827822</v>
      </c>
    </row>
    <row r="931" spans="1:9" x14ac:dyDescent="0.15">
      <c r="A931" s="1">
        <v>41</v>
      </c>
      <c r="B931" s="1" t="s">
        <v>199</v>
      </c>
      <c r="C931" s="1">
        <v>8</v>
      </c>
      <c r="D931" s="1" t="s">
        <v>21</v>
      </c>
      <c r="E931" s="1">
        <v>2615.0942573119287</v>
      </c>
      <c r="F931" s="1">
        <v>4363.3172285592736</v>
      </c>
      <c r="G931" s="1">
        <v>5804.0294928436842</v>
      </c>
      <c r="H931" s="1">
        <v>4094.6515336461312</v>
      </c>
      <c r="I931" s="1">
        <v>2965.3794417212707</v>
      </c>
    </row>
    <row r="932" spans="1:9" x14ac:dyDescent="0.15">
      <c r="A932" s="1">
        <v>41</v>
      </c>
      <c r="B932" s="1" t="s">
        <v>199</v>
      </c>
      <c r="C932" s="1">
        <v>9</v>
      </c>
      <c r="D932" s="1" t="s">
        <v>22</v>
      </c>
      <c r="E932" s="1">
        <v>443.02370112303419</v>
      </c>
      <c r="F932" s="1">
        <v>2061.0604180982991</v>
      </c>
      <c r="G932" s="1">
        <v>7317.3705387029495</v>
      </c>
      <c r="H932" s="1">
        <v>5267.6777981022578</v>
      </c>
      <c r="I932" s="1">
        <v>11698.274281124777</v>
      </c>
    </row>
    <row r="933" spans="1:9" x14ac:dyDescent="0.15">
      <c r="A933" s="1">
        <v>41</v>
      </c>
      <c r="B933" s="1" t="s">
        <v>199</v>
      </c>
      <c r="C933" s="1">
        <v>10</v>
      </c>
      <c r="D933" s="1" t="s">
        <v>23</v>
      </c>
      <c r="E933" s="1">
        <v>811.41585444693033</v>
      </c>
      <c r="F933" s="1">
        <v>3886.1813413836671</v>
      </c>
      <c r="G933" s="1">
        <v>9091.7089398011958</v>
      </c>
      <c r="H933" s="1">
        <v>9548.4955856068409</v>
      </c>
      <c r="I933" s="1">
        <v>10454.318445894925</v>
      </c>
    </row>
    <row r="934" spans="1:9" x14ac:dyDescent="0.15">
      <c r="A934" s="1">
        <v>41</v>
      </c>
      <c r="B934" s="1" t="s">
        <v>199</v>
      </c>
      <c r="C934" s="1">
        <v>11</v>
      </c>
      <c r="D934" s="1" t="s">
        <v>24</v>
      </c>
      <c r="E934" s="1">
        <v>849.94675756504398</v>
      </c>
      <c r="F934" s="1">
        <v>2763.36426445182</v>
      </c>
      <c r="G934" s="1">
        <v>7770.7462148932509</v>
      </c>
      <c r="H934" s="1">
        <v>11557.981413449595</v>
      </c>
      <c r="I934" s="1">
        <v>12090.679601955109</v>
      </c>
    </row>
    <row r="935" spans="1:9" x14ac:dyDescent="0.15">
      <c r="A935" s="1">
        <v>41</v>
      </c>
      <c r="B935" s="1" t="s">
        <v>199</v>
      </c>
      <c r="C935" s="1">
        <v>12</v>
      </c>
      <c r="D935" s="1" t="s">
        <v>25</v>
      </c>
      <c r="E935" s="1">
        <v>1906.0627104929181</v>
      </c>
      <c r="F935" s="1">
        <v>5098.9273884860195</v>
      </c>
      <c r="G935" s="1">
        <v>18058.981271843768</v>
      </c>
      <c r="H935" s="1">
        <v>28084.121929065805</v>
      </c>
      <c r="I935" s="1">
        <v>75344.960516046034</v>
      </c>
    </row>
    <row r="936" spans="1:9" x14ac:dyDescent="0.15">
      <c r="A936" s="1">
        <v>41</v>
      </c>
      <c r="B936" s="1" t="s">
        <v>199</v>
      </c>
      <c r="C936" s="1">
        <v>13</v>
      </c>
      <c r="D936" s="1" t="s">
        <v>26</v>
      </c>
      <c r="E936" s="1">
        <v>115.8255155308714</v>
      </c>
      <c r="F936" s="1">
        <v>2776.5232134919938</v>
      </c>
      <c r="G936" s="1">
        <v>3245.6510683810993</v>
      </c>
      <c r="H936" s="1">
        <v>6151.9690990665813</v>
      </c>
      <c r="I936" s="1">
        <v>10972.923033891735</v>
      </c>
    </row>
    <row r="937" spans="1:9" x14ac:dyDescent="0.15">
      <c r="A937" s="1">
        <v>41</v>
      </c>
      <c r="B937" s="1" t="s">
        <v>199</v>
      </c>
      <c r="C937" s="1">
        <v>14</v>
      </c>
      <c r="D937" s="1" t="s">
        <v>27</v>
      </c>
      <c r="E937" s="1">
        <v>0.38452178646215412</v>
      </c>
      <c r="F937" s="1">
        <v>15.060354996607577</v>
      </c>
      <c r="G937" s="1">
        <v>12.976111757968134</v>
      </c>
      <c r="H937" s="1">
        <v>209.79766285433595</v>
      </c>
      <c r="I937" s="1">
        <v>160.97624169191297</v>
      </c>
    </row>
    <row r="938" spans="1:9" x14ac:dyDescent="0.15">
      <c r="A938" s="1">
        <v>41</v>
      </c>
      <c r="B938" s="1" t="s">
        <v>199</v>
      </c>
      <c r="C938" s="1">
        <v>15</v>
      </c>
      <c r="D938" s="1" t="s">
        <v>28</v>
      </c>
      <c r="E938" s="1">
        <v>1791.0057328961343</v>
      </c>
      <c r="F938" s="1">
        <v>8414.4575965755721</v>
      </c>
      <c r="G938" s="1">
        <v>18942.108232593924</v>
      </c>
      <c r="H938" s="1">
        <v>23302.356584422578</v>
      </c>
      <c r="I938" s="1">
        <v>24450.584863356766</v>
      </c>
    </row>
    <row r="939" spans="1:9" x14ac:dyDescent="0.15">
      <c r="A939" s="1">
        <v>41</v>
      </c>
      <c r="B939" s="1" t="s">
        <v>198</v>
      </c>
      <c r="C939" s="1">
        <v>16</v>
      </c>
      <c r="D939" s="1" t="s">
        <v>11</v>
      </c>
      <c r="E939" s="1">
        <v>9502.8668421794209</v>
      </c>
      <c r="F939" s="1">
        <v>15771.150844344595</v>
      </c>
      <c r="G939" s="1">
        <v>23807.505913380868</v>
      </c>
      <c r="H939" s="1">
        <v>21930.863508334427</v>
      </c>
      <c r="I939" s="1">
        <v>18867.734430801247</v>
      </c>
    </row>
    <row r="940" spans="1:9" x14ac:dyDescent="0.15">
      <c r="A940" s="1">
        <v>41</v>
      </c>
      <c r="B940" s="1" t="s">
        <v>198</v>
      </c>
      <c r="C940" s="1">
        <v>17</v>
      </c>
      <c r="D940" s="1" t="s">
        <v>12</v>
      </c>
      <c r="E940" s="1">
        <v>14489.806782990752</v>
      </c>
      <c r="F940" s="1">
        <v>64235.836884411743</v>
      </c>
      <c r="G940" s="1">
        <v>95226.628573729206</v>
      </c>
      <c r="H940" s="1">
        <v>105870.22500225912</v>
      </c>
      <c r="I940" s="1">
        <v>128347.36848501749</v>
      </c>
    </row>
    <row r="941" spans="1:9" x14ac:dyDescent="0.15">
      <c r="A941" s="1">
        <v>41</v>
      </c>
      <c r="B941" s="1" t="s">
        <v>198</v>
      </c>
      <c r="C941" s="1">
        <v>18</v>
      </c>
      <c r="D941" s="1" t="s">
        <v>13</v>
      </c>
      <c r="E941" s="1">
        <v>4526.5110867498643</v>
      </c>
      <c r="F941" s="1">
        <v>34666.59705083353</v>
      </c>
      <c r="G941" s="1">
        <v>38824.801409727224</v>
      </c>
      <c r="H941" s="1">
        <v>50064.047219558917</v>
      </c>
      <c r="I941" s="1">
        <v>44335.666443620888</v>
      </c>
    </row>
    <row r="942" spans="1:9" x14ac:dyDescent="0.15">
      <c r="A942" s="1">
        <v>41</v>
      </c>
      <c r="B942" s="1" t="s">
        <v>198</v>
      </c>
      <c r="C942" s="1">
        <v>19</v>
      </c>
      <c r="D942" s="1" t="s">
        <v>14</v>
      </c>
      <c r="E942" s="1">
        <v>4305.5072950483745</v>
      </c>
      <c r="F942" s="1">
        <v>12256.857045086459</v>
      </c>
      <c r="G942" s="1">
        <v>15006.784325585255</v>
      </c>
      <c r="H942" s="1">
        <v>26268.148095156052</v>
      </c>
      <c r="I942" s="1">
        <v>29349.352345132083</v>
      </c>
    </row>
    <row r="943" spans="1:9" x14ac:dyDescent="0.15">
      <c r="A943" s="1">
        <v>41</v>
      </c>
      <c r="B943" s="1" t="s">
        <v>198</v>
      </c>
      <c r="C943" s="1">
        <v>20</v>
      </c>
      <c r="D943" s="1" t="s">
        <v>15</v>
      </c>
      <c r="E943" s="1">
        <v>313.48231108030376</v>
      </c>
      <c r="F943" s="1">
        <v>17450.682974756492</v>
      </c>
      <c r="G943" s="1">
        <v>31095.22536095995</v>
      </c>
      <c r="H943" s="1">
        <v>39760.826483232901</v>
      </c>
      <c r="I943" s="1">
        <v>49482.916468971773</v>
      </c>
    </row>
    <row r="944" spans="1:9" x14ac:dyDescent="0.15">
      <c r="A944" s="1">
        <v>41</v>
      </c>
      <c r="B944" s="1" t="s">
        <v>198</v>
      </c>
      <c r="C944" s="1">
        <v>21</v>
      </c>
      <c r="D944" s="1" t="s">
        <v>16</v>
      </c>
      <c r="E944" s="1">
        <v>3607.8458241295302</v>
      </c>
      <c r="F944" s="1">
        <v>48851.580446785578</v>
      </c>
      <c r="G944" s="1">
        <v>96457.022741787092</v>
      </c>
      <c r="H944" s="1">
        <v>154926.54753503721</v>
      </c>
      <c r="I944" s="1">
        <v>192459.64740440046</v>
      </c>
    </row>
    <row r="945" spans="1:9" x14ac:dyDescent="0.15">
      <c r="A945" s="1">
        <v>41</v>
      </c>
      <c r="B945" s="1" t="s">
        <v>197</v>
      </c>
      <c r="C945" s="1">
        <v>22</v>
      </c>
      <c r="D945" s="1" t="s">
        <v>8</v>
      </c>
      <c r="E945" s="1">
        <v>7996.3126086303218</v>
      </c>
      <c r="F945" s="1">
        <v>87247.078317785301</v>
      </c>
      <c r="G945" s="1">
        <v>158093.80548303504</v>
      </c>
      <c r="H945" s="1">
        <v>205472.39087608058</v>
      </c>
      <c r="I945" s="1">
        <v>207504.22842895694</v>
      </c>
    </row>
    <row r="946" spans="1:9" x14ac:dyDescent="0.15">
      <c r="A946" s="1">
        <v>41</v>
      </c>
      <c r="B946" s="1" t="s">
        <v>197</v>
      </c>
      <c r="C946" s="1">
        <v>23</v>
      </c>
      <c r="D946" s="1" t="s">
        <v>29</v>
      </c>
      <c r="E946" s="1">
        <v>19043.941016139634</v>
      </c>
      <c r="F946" s="1">
        <v>42550.973466653442</v>
      </c>
      <c r="G946" s="1">
        <v>63867.235319178915</v>
      </c>
      <c r="H946" s="1">
        <v>85730.470794432855</v>
      </c>
      <c r="I946" s="1">
        <v>95321.045561027815</v>
      </c>
    </row>
    <row r="947" spans="1:9" x14ac:dyDescent="0.15">
      <c r="A947" s="1">
        <v>42</v>
      </c>
      <c r="B947" s="1" t="s">
        <v>201</v>
      </c>
      <c r="C947" s="1">
        <v>1</v>
      </c>
      <c r="D947" s="1" t="s">
        <v>9</v>
      </c>
      <c r="E947" s="1">
        <v>53563.410959567394</v>
      </c>
      <c r="F947" s="1">
        <v>96672.082233069857</v>
      </c>
      <c r="G947" s="1">
        <v>95904.407080939985</v>
      </c>
      <c r="H947" s="1">
        <v>109692.94192437232</v>
      </c>
      <c r="I947" s="1">
        <v>136711.01198142915</v>
      </c>
    </row>
    <row r="948" spans="1:9" x14ac:dyDescent="0.15">
      <c r="A948" s="1">
        <v>42</v>
      </c>
      <c r="B948" s="1" t="s">
        <v>201</v>
      </c>
      <c r="C948" s="1">
        <v>2</v>
      </c>
      <c r="D948" s="1" t="s">
        <v>10</v>
      </c>
      <c r="E948" s="1">
        <v>7914.603072938331</v>
      </c>
      <c r="F948" s="1">
        <v>8351.148050261505</v>
      </c>
      <c r="G948" s="1">
        <v>7461.058895663883</v>
      </c>
      <c r="H948" s="1">
        <v>5687.5880171300223</v>
      </c>
      <c r="I948" s="1">
        <v>3613.0860690482673</v>
      </c>
    </row>
    <row r="949" spans="1:9" x14ac:dyDescent="0.15">
      <c r="A949" s="1">
        <v>42</v>
      </c>
      <c r="B949" s="1" t="s">
        <v>202</v>
      </c>
      <c r="C949" s="1">
        <v>3</v>
      </c>
      <c r="D949" s="1" t="s">
        <v>17</v>
      </c>
      <c r="E949" s="1">
        <v>2793.6836109675623</v>
      </c>
      <c r="F949" s="1">
        <v>8007.2862192233615</v>
      </c>
      <c r="G949" s="1">
        <v>15191.467551495496</v>
      </c>
      <c r="H949" s="1">
        <v>23938.012047745724</v>
      </c>
      <c r="I949" s="1">
        <v>21062.25306454016</v>
      </c>
    </row>
    <row r="950" spans="1:9" x14ac:dyDescent="0.15">
      <c r="A950" s="1">
        <v>42</v>
      </c>
      <c r="B950" s="1" t="s">
        <v>202</v>
      </c>
      <c r="C950" s="1">
        <v>4</v>
      </c>
      <c r="D950" s="1" t="s">
        <v>18</v>
      </c>
      <c r="E950" s="1">
        <v>435.5659788815156</v>
      </c>
      <c r="F950" s="1">
        <v>3695.8002381971846</v>
      </c>
      <c r="G950" s="1">
        <v>8539.8998500487305</v>
      </c>
      <c r="H950" s="1">
        <v>7361.7459256008033</v>
      </c>
      <c r="I950" s="1">
        <v>4052.7270956370407</v>
      </c>
    </row>
    <row r="951" spans="1:9" x14ac:dyDescent="0.15">
      <c r="A951" s="1">
        <v>42</v>
      </c>
      <c r="B951" s="1" t="s">
        <v>202</v>
      </c>
      <c r="C951" s="1">
        <v>5</v>
      </c>
      <c r="D951" s="1" t="s">
        <v>19</v>
      </c>
      <c r="E951" s="1">
        <v>68.753335576700763</v>
      </c>
      <c r="F951" s="1">
        <v>238.87646314735588</v>
      </c>
      <c r="G951" s="1">
        <v>395.15560720476674</v>
      </c>
      <c r="H951" s="1">
        <v>350.45229340920156</v>
      </c>
      <c r="I951" s="1">
        <v>408.89164194950399</v>
      </c>
    </row>
    <row r="952" spans="1:9" x14ac:dyDescent="0.15">
      <c r="A952" s="1">
        <v>42</v>
      </c>
      <c r="B952" s="1" t="s">
        <v>202</v>
      </c>
      <c r="C952" s="1">
        <v>6</v>
      </c>
      <c r="D952" s="1" t="s">
        <v>3</v>
      </c>
      <c r="E952" s="1">
        <v>413.4426173563902</v>
      </c>
      <c r="F952" s="1">
        <v>1048.1246487724056</v>
      </c>
      <c r="G952" s="1">
        <v>1749.3462758225492</v>
      </c>
      <c r="H952" s="1">
        <v>1799.932400740159</v>
      </c>
      <c r="I952" s="1">
        <v>1961.1519028786934</v>
      </c>
    </row>
    <row r="953" spans="1:9" x14ac:dyDescent="0.15">
      <c r="A953" s="1">
        <v>42</v>
      </c>
      <c r="B953" s="1" t="s">
        <v>202</v>
      </c>
      <c r="C953" s="1">
        <v>7</v>
      </c>
      <c r="D953" s="1" t="s">
        <v>20</v>
      </c>
      <c r="E953" s="1">
        <v>540.73963572275329</v>
      </c>
      <c r="F953" s="1">
        <v>848.40485305738616</v>
      </c>
      <c r="G953" s="1">
        <v>478.0968096664248</v>
      </c>
      <c r="H953" s="1">
        <v>264.30543290810795</v>
      </c>
      <c r="I953" s="1">
        <v>162.4908706576378</v>
      </c>
    </row>
    <row r="954" spans="1:9" x14ac:dyDescent="0.15">
      <c r="A954" s="1">
        <v>42</v>
      </c>
      <c r="B954" s="1" t="s">
        <v>202</v>
      </c>
      <c r="C954" s="1">
        <v>8</v>
      </c>
      <c r="D954" s="1" t="s">
        <v>21</v>
      </c>
      <c r="E954" s="1">
        <v>1625.5594529974526</v>
      </c>
      <c r="F954" s="1">
        <v>3721.3718442697582</v>
      </c>
      <c r="G954" s="1">
        <v>5828.5157601607752</v>
      </c>
      <c r="H954" s="1">
        <v>4819.2782980728443</v>
      </c>
      <c r="I954" s="1">
        <v>6442.6736843308026</v>
      </c>
    </row>
    <row r="955" spans="1:9" x14ac:dyDescent="0.15">
      <c r="A955" s="1">
        <v>42</v>
      </c>
      <c r="B955" s="1" t="s">
        <v>202</v>
      </c>
      <c r="C955" s="1">
        <v>9</v>
      </c>
      <c r="D955" s="1" t="s">
        <v>22</v>
      </c>
      <c r="E955" s="1">
        <v>2645.471790221759</v>
      </c>
      <c r="F955" s="1">
        <v>3226.5139127881848</v>
      </c>
      <c r="G955" s="1">
        <v>2950.6657468360454</v>
      </c>
      <c r="H955" s="1">
        <v>1823.2051663686937</v>
      </c>
      <c r="I955" s="1">
        <v>1599.83205713541</v>
      </c>
    </row>
    <row r="956" spans="1:9" x14ac:dyDescent="0.15">
      <c r="A956" s="1">
        <v>42</v>
      </c>
      <c r="B956" s="1" t="s">
        <v>202</v>
      </c>
      <c r="C956" s="1">
        <v>10</v>
      </c>
      <c r="D956" s="1" t="s">
        <v>23</v>
      </c>
      <c r="E956" s="1">
        <v>1180.0470785082946</v>
      </c>
      <c r="F956" s="1">
        <v>2475.7904964020249</v>
      </c>
      <c r="G956" s="1">
        <v>2387.7697719488087</v>
      </c>
      <c r="H956" s="1">
        <v>2211.8636772216037</v>
      </c>
      <c r="I956" s="1">
        <v>2503.7794853200076</v>
      </c>
    </row>
    <row r="957" spans="1:9" x14ac:dyDescent="0.15">
      <c r="A957" s="1">
        <v>42</v>
      </c>
      <c r="B957" s="1" t="s">
        <v>202</v>
      </c>
      <c r="C957" s="1">
        <v>11</v>
      </c>
      <c r="D957" s="1" t="s">
        <v>24</v>
      </c>
      <c r="E957" s="1">
        <v>1317.7036533356729</v>
      </c>
      <c r="F957" s="1">
        <v>10192.90310594067</v>
      </c>
      <c r="G957" s="1">
        <v>18352.505096893226</v>
      </c>
      <c r="H957" s="1">
        <v>25969.395882374421</v>
      </c>
      <c r="I957" s="1">
        <v>28944.422414490298</v>
      </c>
    </row>
    <row r="958" spans="1:9" x14ac:dyDescent="0.15">
      <c r="A958" s="1">
        <v>42</v>
      </c>
      <c r="B958" s="1" t="s">
        <v>202</v>
      </c>
      <c r="C958" s="1">
        <v>12</v>
      </c>
      <c r="D958" s="1" t="s">
        <v>25</v>
      </c>
      <c r="E958" s="1">
        <v>1945.7052381826784</v>
      </c>
      <c r="F958" s="1">
        <v>2791.7610493410261</v>
      </c>
      <c r="G958" s="1">
        <v>12852.670526087799</v>
      </c>
      <c r="H958" s="1">
        <v>36357.267241623427</v>
      </c>
      <c r="I958" s="1">
        <v>110552.45686845203</v>
      </c>
    </row>
    <row r="959" spans="1:9" x14ac:dyDescent="0.15">
      <c r="A959" s="1">
        <v>42</v>
      </c>
      <c r="B959" s="1" t="s">
        <v>202</v>
      </c>
      <c r="C959" s="1">
        <v>13</v>
      </c>
      <c r="D959" s="1" t="s">
        <v>26</v>
      </c>
      <c r="E959" s="1">
        <v>4438.7991314540213</v>
      </c>
      <c r="F959" s="1">
        <v>29725.317907150737</v>
      </c>
      <c r="G959" s="1">
        <v>18261.530538332023</v>
      </c>
      <c r="H959" s="1">
        <v>17856.113458036685</v>
      </c>
      <c r="I959" s="1">
        <v>24072.471371427513</v>
      </c>
    </row>
    <row r="960" spans="1:9" x14ac:dyDescent="0.15">
      <c r="A960" s="1">
        <v>42</v>
      </c>
      <c r="B960" s="1" t="s">
        <v>202</v>
      </c>
      <c r="C960" s="1">
        <v>14</v>
      </c>
      <c r="D960" s="1" t="s">
        <v>27</v>
      </c>
      <c r="E960" s="1">
        <v>7.8737339092479512</v>
      </c>
      <c r="F960" s="1">
        <v>180.42565110618719</v>
      </c>
      <c r="G960" s="1">
        <v>280.6386315073683</v>
      </c>
      <c r="H960" s="1">
        <v>470.80152400941557</v>
      </c>
      <c r="I960" s="1">
        <v>2393.352210512383</v>
      </c>
    </row>
    <row r="961" spans="1:9" x14ac:dyDescent="0.15">
      <c r="A961" s="1">
        <v>42</v>
      </c>
      <c r="B961" s="1" t="s">
        <v>202</v>
      </c>
      <c r="C961" s="1">
        <v>15</v>
      </c>
      <c r="D961" s="1" t="s">
        <v>28</v>
      </c>
      <c r="E961" s="1">
        <v>800.42216909731746</v>
      </c>
      <c r="F961" s="1">
        <v>3651.8953360524374</v>
      </c>
      <c r="G961" s="1">
        <v>8693.2455279165042</v>
      </c>
      <c r="H961" s="1">
        <v>12293.249238602735</v>
      </c>
      <c r="I961" s="1">
        <v>13023.567564821624</v>
      </c>
    </row>
    <row r="962" spans="1:9" x14ac:dyDescent="0.15">
      <c r="A962" s="1">
        <v>42</v>
      </c>
      <c r="B962" s="1" t="s">
        <v>201</v>
      </c>
      <c r="C962" s="1">
        <v>16</v>
      </c>
      <c r="D962" s="1" t="s">
        <v>11</v>
      </c>
      <c r="E962" s="1">
        <v>16469.216957414639</v>
      </c>
      <c r="F962" s="1">
        <v>24016.752471552561</v>
      </c>
      <c r="G962" s="1">
        <v>34775.330287702862</v>
      </c>
      <c r="H962" s="1">
        <v>31653.819096334326</v>
      </c>
      <c r="I962" s="1">
        <v>25912.300803442104</v>
      </c>
    </row>
    <row r="963" spans="1:9" x14ac:dyDescent="0.15">
      <c r="A963" s="1">
        <v>42</v>
      </c>
      <c r="B963" s="1" t="s">
        <v>201</v>
      </c>
      <c r="C963" s="1">
        <v>17</v>
      </c>
      <c r="D963" s="1" t="s">
        <v>12</v>
      </c>
      <c r="E963" s="1">
        <v>10749.236593648135</v>
      </c>
      <c r="F963" s="1">
        <v>74131.599484616236</v>
      </c>
      <c r="G963" s="1">
        <v>142014.03036065827</v>
      </c>
      <c r="H963" s="1">
        <v>155630.50008700672</v>
      </c>
      <c r="I963" s="1">
        <v>190018.61493616345</v>
      </c>
    </row>
    <row r="964" spans="1:9" x14ac:dyDescent="0.15">
      <c r="A964" s="1">
        <v>42</v>
      </c>
      <c r="B964" s="1" t="s">
        <v>201</v>
      </c>
      <c r="C964" s="1">
        <v>18</v>
      </c>
      <c r="D964" s="1" t="s">
        <v>13</v>
      </c>
      <c r="E964" s="1">
        <v>8191.9697059326209</v>
      </c>
      <c r="F964" s="1">
        <v>46201.53146724424</v>
      </c>
      <c r="G964" s="1">
        <v>53042.406019294343</v>
      </c>
      <c r="H964" s="1">
        <v>53265.667258237154</v>
      </c>
      <c r="I964" s="1">
        <v>47754.258872993567</v>
      </c>
    </row>
    <row r="965" spans="1:9" x14ac:dyDescent="0.15">
      <c r="A965" s="1">
        <v>42</v>
      </c>
      <c r="B965" s="1" t="s">
        <v>201</v>
      </c>
      <c r="C965" s="1">
        <v>19</v>
      </c>
      <c r="D965" s="1" t="s">
        <v>14</v>
      </c>
      <c r="E965" s="1">
        <v>7275.1112323207653</v>
      </c>
      <c r="F965" s="1">
        <v>12262.666227343563</v>
      </c>
      <c r="G965" s="1">
        <v>16244.768410587594</v>
      </c>
      <c r="H965" s="1">
        <v>22504.76491333342</v>
      </c>
      <c r="I965" s="1">
        <v>29594.325799935923</v>
      </c>
    </row>
    <row r="966" spans="1:9" x14ac:dyDescent="0.15">
      <c r="A966" s="1">
        <v>42</v>
      </c>
      <c r="B966" s="1" t="s">
        <v>201</v>
      </c>
      <c r="C966" s="1">
        <v>20</v>
      </c>
      <c r="D966" s="1" t="s">
        <v>15</v>
      </c>
      <c r="E966" s="1">
        <v>1460.204076218653</v>
      </c>
      <c r="F966" s="1">
        <v>45110.732931774102</v>
      </c>
      <c r="G966" s="1">
        <v>73449.011693016815</v>
      </c>
      <c r="H966" s="1">
        <v>83073.928692676447</v>
      </c>
      <c r="I966" s="1">
        <v>96732.835319923877</v>
      </c>
    </row>
    <row r="967" spans="1:9" x14ac:dyDescent="0.15">
      <c r="A967" s="1">
        <v>42</v>
      </c>
      <c r="B967" s="1" t="s">
        <v>201</v>
      </c>
      <c r="C967" s="1">
        <v>21</v>
      </c>
      <c r="D967" s="1" t="s">
        <v>16</v>
      </c>
      <c r="E967" s="1">
        <v>27048.502173115725</v>
      </c>
      <c r="F967" s="1">
        <v>101151.56040311394</v>
      </c>
      <c r="G967" s="1">
        <v>142789.76568523044</v>
      </c>
      <c r="H967" s="1">
        <v>114477.66692145719</v>
      </c>
      <c r="I967" s="1">
        <v>128213.06455672726</v>
      </c>
    </row>
    <row r="968" spans="1:9" x14ac:dyDescent="0.15">
      <c r="A968" s="1">
        <v>42</v>
      </c>
      <c r="B968" s="1" t="s">
        <v>200</v>
      </c>
      <c r="C968" s="1">
        <v>22</v>
      </c>
      <c r="D968" s="1" t="s">
        <v>8</v>
      </c>
      <c r="E968" s="1">
        <v>15494.991642871446</v>
      </c>
      <c r="F968" s="1">
        <v>107033.809417058</v>
      </c>
      <c r="G968" s="1">
        <v>300099.2218477038</v>
      </c>
      <c r="H968" s="1">
        <v>393350.08896953234</v>
      </c>
      <c r="I968" s="1">
        <v>258173.9310252468</v>
      </c>
    </row>
    <row r="969" spans="1:9" x14ac:dyDescent="0.15">
      <c r="A969" s="1">
        <v>42</v>
      </c>
      <c r="B969" s="1" t="s">
        <v>200</v>
      </c>
      <c r="C969" s="1">
        <v>23</v>
      </c>
      <c r="D969" s="1" t="s">
        <v>29</v>
      </c>
      <c r="E969" s="1">
        <v>37628.907862390937</v>
      </c>
      <c r="F969" s="1">
        <v>88634.220836555731</v>
      </c>
      <c r="G969" s="1">
        <v>117850.20680962854</v>
      </c>
      <c r="H969" s="1">
        <v>146869.13904497979</v>
      </c>
      <c r="I969" s="1">
        <v>168151.60971109124</v>
      </c>
    </row>
    <row r="970" spans="1:9" x14ac:dyDescent="0.15">
      <c r="A970" s="1">
        <v>43</v>
      </c>
      <c r="B970" s="1" t="s">
        <v>204</v>
      </c>
      <c r="C970" s="1">
        <v>1</v>
      </c>
      <c r="D970" s="1" t="s">
        <v>9</v>
      </c>
      <c r="E970" s="1">
        <v>56561.661457967755</v>
      </c>
      <c r="F970" s="1">
        <v>139521.97971373302</v>
      </c>
      <c r="G970" s="1">
        <v>135483.02305596764</v>
      </c>
      <c r="H970" s="1">
        <v>132527.47434410269</v>
      </c>
      <c r="I970" s="1">
        <v>178646.20691053948</v>
      </c>
    </row>
    <row r="971" spans="1:9" x14ac:dyDescent="0.15">
      <c r="A971" s="1">
        <v>43</v>
      </c>
      <c r="B971" s="1" t="s">
        <v>204</v>
      </c>
      <c r="C971" s="1">
        <v>2</v>
      </c>
      <c r="D971" s="1" t="s">
        <v>10</v>
      </c>
      <c r="E971" s="1">
        <v>2998.5345625600071</v>
      </c>
      <c r="F971" s="1">
        <v>5307.9849862231249</v>
      </c>
      <c r="G971" s="1">
        <v>5572.5977285563777</v>
      </c>
      <c r="H971" s="1">
        <v>5067.8082658040366</v>
      </c>
      <c r="I971" s="1">
        <v>4203.2298021183269</v>
      </c>
    </row>
    <row r="972" spans="1:9" x14ac:dyDescent="0.15">
      <c r="A972" s="1">
        <v>43</v>
      </c>
      <c r="B972" s="1" t="s">
        <v>205</v>
      </c>
      <c r="C972" s="1">
        <v>3</v>
      </c>
      <c r="D972" s="1" t="s">
        <v>17</v>
      </c>
      <c r="E972" s="1">
        <v>3914.4018695301797</v>
      </c>
      <c r="F972" s="1">
        <v>11298.897008776617</v>
      </c>
      <c r="G972" s="1">
        <v>23055.564383268866</v>
      </c>
      <c r="H972" s="1">
        <v>29206.857100229427</v>
      </c>
      <c r="I972" s="1">
        <v>31654.141728726663</v>
      </c>
    </row>
    <row r="973" spans="1:9" x14ac:dyDescent="0.15">
      <c r="A973" s="1">
        <v>43</v>
      </c>
      <c r="B973" s="1" t="s">
        <v>205</v>
      </c>
      <c r="C973" s="1">
        <v>4</v>
      </c>
      <c r="D973" s="1" t="s">
        <v>18</v>
      </c>
      <c r="E973" s="1">
        <v>951.30040748063936</v>
      </c>
      <c r="F973" s="1">
        <v>6970.8186580559313</v>
      </c>
      <c r="G973" s="1">
        <v>12637.212370822455</v>
      </c>
      <c r="H973" s="1">
        <v>9030.8455717927372</v>
      </c>
      <c r="I973" s="1">
        <v>6034.3794808775147</v>
      </c>
    </row>
    <row r="974" spans="1:9" x14ac:dyDescent="0.15">
      <c r="A974" s="1">
        <v>43</v>
      </c>
      <c r="B974" s="1" t="s">
        <v>205</v>
      </c>
      <c r="C974" s="1">
        <v>5</v>
      </c>
      <c r="D974" s="1" t="s">
        <v>19</v>
      </c>
      <c r="E974" s="1">
        <v>3987.0590659177274</v>
      </c>
      <c r="F974" s="1">
        <v>5131.9267929746602</v>
      </c>
      <c r="G974" s="1">
        <v>9697.7364522054395</v>
      </c>
      <c r="H974" s="1">
        <v>12017.039538713607</v>
      </c>
      <c r="I974" s="1">
        <v>8713.2553900973016</v>
      </c>
    </row>
    <row r="975" spans="1:9" x14ac:dyDescent="0.15">
      <c r="A975" s="1">
        <v>43</v>
      </c>
      <c r="B975" s="1" t="s">
        <v>205</v>
      </c>
      <c r="C975" s="1">
        <v>6</v>
      </c>
      <c r="D975" s="1" t="s">
        <v>3</v>
      </c>
      <c r="E975" s="1">
        <v>4986.245785184572</v>
      </c>
      <c r="F975" s="1">
        <v>8635.1134881362141</v>
      </c>
      <c r="G975" s="1">
        <v>12340.438579285643</v>
      </c>
      <c r="H975" s="1">
        <v>15616.942415843429</v>
      </c>
      <c r="I975" s="1">
        <v>29244.088716844049</v>
      </c>
    </row>
    <row r="976" spans="1:9" x14ac:dyDescent="0.15">
      <c r="A976" s="1">
        <v>43</v>
      </c>
      <c r="B976" s="1" t="s">
        <v>205</v>
      </c>
      <c r="C976" s="1">
        <v>7</v>
      </c>
      <c r="D976" s="1" t="s">
        <v>20</v>
      </c>
      <c r="E976" s="1">
        <v>63.119502342562136</v>
      </c>
      <c r="F976" s="1">
        <v>1794.6401145152718</v>
      </c>
      <c r="G976" s="1">
        <v>1172.4386678527521</v>
      </c>
      <c r="H976" s="1">
        <v>763.98646762634462</v>
      </c>
      <c r="I976" s="1">
        <v>469.68700162292345</v>
      </c>
    </row>
    <row r="977" spans="1:9" x14ac:dyDescent="0.15">
      <c r="A977" s="1">
        <v>43</v>
      </c>
      <c r="B977" s="1" t="s">
        <v>205</v>
      </c>
      <c r="C977" s="1">
        <v>8</v>
      </c>
      <c r="D977" s="1" t="s">
        <v>21</v>
      </c>
      <c r="E977" s="1">
        <v>3778.2645136510828</v>
      </c>
      <c r="F977" s="1">
        <v>6937.7441026523384</v>
      </c>
      <c r="G977" s="1">
        <v>9013.4230547441603</v>
      </c>
      <c r="H977" s="1">
        <v>6945.7341571105726</v>
      </c>
      <c r="I977" s="1">
        <v>6119.8621123905259</v>
      </c>
    </row>
    <row r="978" spans="1:9" x14ac:dyDescent="0.15">
      <c r="A978" s="1">
        <v>43</v>
      </c>
      <c r="B978" s="1" t="s">
        <v>205</v>
      </c>
      <c r="C978" s="1">
        <v>9</v>
      </c>
      <c r="D978" s="1" t="s">
        <v>22</v>
      </c>
      <c r="E978" s="1">
        <v>651.68395865661171</v>
      </c>
      <c r="F978" s="1">
        <v>7293.462604837101</v>
      </c>
      <c r="G978" s="1">
        <v>6681.4838751707093</v>
      </c>
      <c r="H978" s="1">
        <v>5475.4704170229925</v>
      </c>
      <c r="I978" s="1">
        <v>6973.2741782747926</v>
      </c>
    </row>
    <row r="979" spans="1:9" x14ac:dyDescent="0.15">
      <c r="A979" s="1">
        <v>43</v>
      </c>
      <c r="B979" s="1" t="s">
        <v>205</v>
      </c>
      <c r="C979" s="1">
        <v>10</v>
      </c>
      <c r="D979" s="1" t="s">
        <v>23</v>
      </c>
      <c r="E979" s="1">
        <v>862.46944690239138</v>
      </c>
      <c r="F979" s="1">
        <v>5712.7030613407742</v>
      </c>
      <c r="G979" s="1">
        <v>8000.6277725235577</v>
      </c>
      <c r="H979" s="1">
        <v>10457.068821261677</v>
      </c>
      <c r="I979" s="1">
        <v>10598.482664525825</v>
      </c>
    </row>
    <row r="980" spans="1:9" x14ac:dyDescent="0.15">
      <c r="A980" s="1">
        <v>43</v>
      </c>
      <c r="B980" s="1" t="s">
        <v>205</v>
      </c>
      <c r="C980" s="1">
        <v>11</v>
      </c>
      <c r="D980" s="1" t="s">
        <v>24</v>
      </c>
      <c r="E980" s="1">
        <v>770.44653904971562</v>
      </c>
      <c r="F980" s="1">
        <v>5934.062142255756</v>
      </c>
      <c r="G980" s="1">
        <v>11220.725160054864</v>
      </c>
      <c r="H980" s="1">
        <v>15168.052353678017</v>
      </c>
      <c r="I980" s="1">
        <v>20812.080078284409</v>
      </c>
    </row>
    <row r="981" spans="1:9" x14ac:dyDescent="0.15">
      <c r="A981" s="1">
        <v>43</v>
      </c>
      <c r="B981" s="1" t="s">
        <v>205</v>
      </c>
      <c r="C981" s="1">
        <v>12</v>
      </c>
      <c r="D981" s="1" t="s">
        <v>25</v>
      </c>
      <c r="E981" s="1">
        <v>1332.9132067974613</v>
      </c>
      <c r="F981" s="1">
        <v>10891.36620706352</v>
      </c>
      <c r="G981" s="1">
        <v>58059.447788358113</v>
      </c>
      <c r="H981" s="1">
        <v>116993.67642767342</v>
      </c>
      <c r="I981" s="1">
        <v>142440.69986831193</v>
      </c>
    </row>
    <row r="982" spans="1:9" x14ac:dyDescent="0.15">
      <c r="A982" s="1">
        <v>43</v>
      </c>
      <c r="B982" s="1" t="s">
        <v>205</v>
      </c>
      <c r="C982" s="1">
        <v>13</v>
      </c>
      <c r="D982" s="1" t="s">
        <v>26</v>
      </c>
      <c r="E982" s="1">
        <v>108.91180698563036</v>
      </c>
      <c r="F982" s="1">
        <v>16669.225373126439</v>
      </c>
      <c r="G982" s="1">
        <v>28148.006282939208</v>
      </c>
      <c r="H982" s="1">
        <v>25596.260135118737</v>
      </c>
      <c r="I982" s="1">
        <v>43202.72677405797</v>
      </c>
    </row>
    <row r="983" spans="1:9" x14ac:dyDescent="0.15">
      <c r="A983" s="1">
        <v>43</v>
      </c>
      <c r="B983" s="1" t="s">
        <v>205</v>
      </c>
      <c r="C983" s="1">
        <v>14</v>
      </c>
      <c r="D983" s="1" t="s">
        <v>27</v>
      </c>
      <c r="E983" s="1">
        <v>1.5306690121286517</v>
      </c>
      <c r="F983" s="1">
        <v>116.47231114627263</v>
      </c>
      <c r="G983" s="1">
        <v>255.2957567145888</v>
      </c>
      <c r="H983" s="1">
        <v>438.13842469193133</v>
      </c>
      <c r="I983" s="1">
        <v>1239.3060658648169</v>
      </c>
    </row>
    <row r="984" spans="1:9" x14ac:dyDescent="0.15">
      <c r="A984" s="1">
        <v>43</v>
      </c>
      <c r="B984" s="1" t="s">
        <v>205</v>
      </c>
      <c r="C984" s="1">
        <v>15</v>
      </c>
      <c r="D984" s="1" t="s">
        <v>28</v>
      </c>
      <c r="E984" s="1">
        <v>2371.433241082078</v>
      </c>
      <c r="F984" s="1">
        <v>10216.410009397299</v>
      </c>
      <c r="G984" s="1">
        <v>25800.034774765954</v>
      </c>
      <c r="H984" s="1">
        <v>37309.279367071598</v>
      </c>
      <c r="I984" s="1">
        <v>42955.299640187302</v>
      </c>
    </row>
    <row r="985" spans="1:9" x14ac:dyDescent="0.15">
      <c r="A985" s="1">
        <v>43</v>
      </c>
      <c r="B985" s="1" t="s">
        <v>204</v>
      </c>
      <c r="C985" s="1">
        <v>16</v>
      </c>
      <c r="D985" s="1" t="s">
        <v>11</v>
      </c>
      <c r="E985" s="1">
        <v>16859.063832261934</v>
      </c>
      <c r="F985" s="1">
        <v>25221.572341227915</v>
      </c>
      <c r="G985" s="1">
        <v>38173.96024904048</v>
      </c>
      <c r="H985" s="1">
        <v>33562.500602029664</v>
      </c>
      <c r="I985" s="1">
        <v>29568.937628504857</v>
      </c>
    </row>
    <row r="986" spans="1:9" x14ac:dyDescent="0.15">
      <c r="A986" s="1">
        <v>43</v>
      </c>
      <c r="B986" s="1" t="s">
        <v>204</v>
      </c>
      <c r="C986" s="1">
        <v>17</v>
      </c>
      <c r="D986" s="1" t="s">
        <v>12</v>
      </c>
      <c r="E986" s="1">
        <v>7268.0019677389691</v>
      </c>
      <c r="F986" s="1">
        <v>42210.201327011091</v>
      </c>
      <c r="G986" s="1">
        <v>68119.608119036129</v>
      </c>
      <c r="H986" s="1">
        <v>87492.42922654291</v>
      </c>
      <c r="I986" s="1">
        <v>143786.57627399033</v>
      </c>
    </row>
    <row r="987" spans="1:9" x14ac:dyDescent="0.15">
      <c r="A987" s="1">
        <v>43</v>
      </c>
      <c r="B987" s="1" t="s">
        <v>204</v>
      </c>
      <c r="C987" s="1">
        <v>18</v>
      </c>
      <c r="D987" s="1" t="s">
        <v>13</v>
      </c>
      <c r="E987" s="1">
        <v>8753.6361676338565</v>
      </c>
      <c r="F987" s="1">
        <v>68901.838550110348</v>
      </c>
      <c r="G987" s="1">
        <v>75410.223958887844</v>
      </c>
      <c r="H987" s="1">
        <v>73208.642973488881</v>
      </c>
      <c r="I987" s="1">
        <v>70083.198417421561</v>
      </c>
    </row>
    <row r="988" spans="1:9" x14ac:dyDescent="0.15">
      <c r="A988" s="1">
        <v>43</v>
      </c>
      <c r="B988" s="1" t="s">
        <v>204</v>
      </c>
      <c r="C988" s="1">
        <v>19</v>
      </c>
      <c r="D988" s="1" t="s">
        <v>14</v>
      </c>
      <c r="E988" s="1">
        <v>6273.0692593125341</v>
      </c>
      <c r="F988" s="1">
        <v>14659.06396160455</v>
      </c>
      <c r="G988" s="1">
        <v>20841.356738811799</v>
      </c>
      <c r="H988" s="1">
        <v>31581.511519946158</v>
      </c>
      <c r="I988" s="1">
        <v>32774.444306044206</v>
      </c>
    </row>
    <row r="989" spans="1:9" x14ac:dyDescent="0.15">
      <c r="A989" s="1">
        <v>43</v>
      </c>
      <c r="B989" s="1" t="s">
        <v>204</v>
      </c>
      <c r="C989" s="1">
        <v>20</v>
      </c>
      <c r="D989" s="1" t="s">
        <v>15</v>
      </c>
      <c r="E989" s="1">
        <v>1887.7680451182007</v>
      </c>
      <c r="F989" s="1">
        <v>52607.440097064049</v>
      </c>
      <c r="G989" s="1">
        <v>97248.404486430081</v>
      </c>
      <c r="H989" s="1">
        <v>104064.8194601053</v>
      </c>
      <c r="I989" s="1">
        <v>128557.69796300048</v>
      </c>
    </row>
    <row r="990" spans="1:9" x14ac:dyDescent="0.15">
      <c r="A990" s="1">
        <v>43</v>
      </c>
      <c r="B990" s="1" t="s">
        <v>204</v>
      </c>
      <c r="C990" s="1">
        <v>21</v>
      </c>
      <c r="D990" s="1" t="s">
        <v>16</v>
      </c>
      <c r="E990" s="1">
        <v>10043.830589629173</v>
      </c>
      <c r="F990" s="1">
        <v>75392.917709088841</v>
      </c>
      <c r="G990" s="1">
        <v>115192.17708020141</v>
      </c>
      <c r="H990" s="1">
        <v>128130.90602376593</v>
      </c>
      <c r="I990" s="1">
        <v>149648.19273032708</v>
      </c>
    </row>
    <row r="991" spans="1:9" x14ac:dyDescent="0.15">
      <c r="A991" s="1">
        <v>43</v>
      </c>
      <c r="B991" s="1" t="s">
        <v>203</v>
      </c>
      <c r="C991" s="1">
        <v>22</v>
      </c>
      <c r="D991" s="1" t="s">
        <v>8</v>
      </c>
      <c r="E991" s="1">
        <v>20121.141035333447</v>
      </c>
      <c r="F991" s="1">
        <v>159248.39954590978</v>
      </c>
      <c r="G991" s="1">
        <v>334880.27417212108</v>
      </c>
      <c r="H991" s="1">
        <v>473787.26867031702</v>
      </c>
      <c r="I991" s="1">
        <v>397662.04343204305</v>
      </c>
    </row>
    <row r="992" spans="1:9" x14ac:dyDescent="0.15">
      <c r="A992" s="1">
        <v>43</v>
      </c>
      <c r="B992" s="1" t="s">
        <v>203</v>
      </c>
      <c r="C992" s="1">
        <v>23</v>
      </c>
      <c r="D992" s="1" t="s">
        <v>29</v>
      </c>
      <c r="E992" s="1">
        <v>39223.955541552532</v>
      </c>
      <c r="F992" s="1">
        <v>89087.11269438389</v>
      </c>
      <c r="G992" s="1">
        <v>130059.59717944563</v>
      </c>
      <c r="H992" s="1">
        <v>161400.55103749136</v>
      </c>
      <c r="I992" s="1">
        <v>182691.93610887683</v>
      </c>
    </row>
    <row r="993" spans="1:9" x14ac:dyDescent="0.15">
      <c r="A993" s="1">
        <v>44</v>
      </c>
      <c r="B993" s="1" t="s">
        <v>207</v>
      </c>
      <c r="C993" s="1">
        <v>1</v>
      </c>
      <c r="D993" s="1" t="s">
        <v>9</v>
      </c>
      <c r="E993" s="1">
        <v>38223.569496751661</v>
      </c>
      <c r="F993" s="1">
        <v>98494.715562779384</v>
      </c>
      <c r="G993" s="1">
        <v>92141.006559202433</v>
      </c>
      <c r="H993" s="1">
        <v>99886.625079023972</v>
      </c>
      <c r="I993" s="1">
        <v>121247.00348418918</v>
      </c>
    </row>
    <row r="994" spans="1:9" x14ac:dyDescent="0.15">
      <c r="A994" s="1">
        <v>44</v>
      </c>
      <c r="B994" s="1" t="s">
        <v>207</v>
      </c>
      <c r="C994" s="1">
        <v>2</v>
      </c>
      <c r="D994" s="1" t="s">
        <v>10</v>
      </c>
      <c r="E994" s="1">
        <v>1335.6224319933303</v>
      </c>
      <c r="F994" s="1">
        <v>3841.5794217255411</v>
      </c>
      <c r="G994" s="1">
        <v>4764.0209317735253</v>
      </c>
      <c r="H994" s="1">
        <v>5144.3583601908831</v>
      </c>
      <c r="I994" s="1">
        <v>4909.8961973328178</v>
      </c>
    </row>
    <row r="995" spans="1:9" x14ac:dyDescent="0.15">
      <c r="A995" s="1">
        <v>44</v>
      </c>
      <c r="B995" s="1" t="s">
        <v>208</v>
      </c>
      <c r="C995" s="1">
        <v>3</v>
      </c>
      <c r="D995" s="1" t="s">
        <v>17</v>
      </c>
      <c r="E995" s="1">
        <v>2162.1446841942648</v>
      </c>
      <c r="F995" s="1">
        <v>6744.5438467009544</v>
      </c>
      <c r="G995" s="1">
        <v>15055.932514106811</v>
      </c>
      <c r="H995" s="1">
        <v>20630.026904094488</v>
      </c>
      <c r="I995" s="1">
        <v>20588.26361201641</v>
      </c>
    </row>
    <row r="996" spans="1:9" x14ac:dyDescent="0.15">
      <c r="A996" s="1">
        <v>44</v>
      </c>
      <c r="B996" s="1" t="s">
        <v>208</v>
      </c>
      <c r="C996" s="1">
        <v>4</v>
      </c>
      <c r="D996" s="1" t="s">
        <v>18</v>
      </c>
      <c r="E996" s="1">
        <v>641.15213825950389</v>
      </c>
      <c r="F996" s="1">
        <v>1956.0429065812402</v>
      </c>
      <c r="G996" s="1">
        <v>2802.8524981454898</v>
      </c>
      <c r="H996" s="1">
        <v>4238.9484220658896</v>
      </c>
      <c r="I996" s="1">
        <v>4200.4527360350085</v>
      </c>
    </row>
    <row r="997" spans="1:9" x14ac:dyDescent="0.15">
      <c r="A997" s="1">
        <v>44</v>
      </c>
      <c r="B997" s="1" t="s">
        <v>208</v>
      </c>
      <c r="C997" s="1">
        <v>5</v>
      </c>
      <c r="D997" s="1" t="s">
        <v>19</v>
      </c>
      <c r="E997" s="1">
        <v>3063.5356568986863</v>
      </c>
      <c r="F997" s="1">
        <v>3994.2840367675203</v>
      </c>
      <c r="G997" s="1">
        <v>6479.9942558464909</v>
      </c>
      <c r="H997" s="1">
        <v>4504.6849543626367</v>
      </c>
      <c r="I997" s="1">
        <v>4548.7069126433653</v>
      </c>
    </row>
    <row r="998" spans="1:9" x14ac:dyDescent="0.15">
      <c r="A998" s="1">
        <v>44</v>
      </c>
      <c r="B998" s="1" t="s">
        <v>208</v>
      </c>
      <c r="C998" s="1">
        <v>6</v>
      </c>
      <c r="D998" s="1" t="s">
        <v>3</v>
      </c>
      <c r="E998" s="1">
        <v>7288.3962515672602</v>
      </c>
      <c r="F998" s="1">
        <v>22314.617381125092</v>
      </c>
      <c r="G998" s="1">
        <v>28211.009189067325</v>
      </c>
      <c r="H998" s="1">
        <v>31773.844164599719</v>
      </c>
      <c r="I998" s="1">
        <v>48608.972627627169</v>
      </c>
    </row>
    <row r="999" spans="1:9" x14ac:dyDescent="0.15">
      <c r="A999" s="1">
        <v>44</v>
      </c>
      <c r="B999" s="1" t="s">
        <v>208</v>
      </c>
      <c r="C999" s="1">
        <v>7</v>
      </c>
      <c r="D999" s="1" t="s">
        <v>20</v>
      </c>
      <c r="E999" s="1">
        <v>1067.3281289838208</v>
      </c>
      <c r="F999" s="1">
        <v>6058.4243129618153</v>
      </c>
      <c r="G999" s="1">
        <v>6440.4928448386709</v>
      </c>
      <c r="H999" s="1">
        <v>10665.935716847905</v>
      </c>
      <c r="I999" s="1">
        <v>24311.374387468866</v>
      </c>
    </row>
    <row r="1000" spans="1:9" x14ac:dyDescent="0.15">
      <c r="A1000" s="1">
        <v>44</v>
      </c>
      <c r="B1000" s="1" t="s">
        <v>208</v>
      </c>
      <c r="C1000" s="1">
        <v>8</v>
      </c>
      <c r="D1000" s="1" t="s">
        <v>21</v>
      </c>
      <c r="E1000" s="1">
        <v>7316.9791991499887</v>
      </c>
      <c r="F1000" s="1">
        <v>12314.673226562298</v>
      </c>
      <c r="G1000" s="1">
        <v>13697.523606520146</v>
      </c>
      <c r="H1000" s="1">
        <v>10745.337998296283</v>
      </c>
      <c r="I1000" s="1">
        <v>8644.2842505469253</v>
      </c>
    </row>
    <row r="1001" spans="1:9" x14ac:dyDescent="0.15">
      <c r="A1001" s="1">
        <v>44</v>
      </c>
      <c r="B1001" s="1" t="s">
        <v>208</v>
      </c>
      <c r="C1001" s="1">
        <v>9</v>
      </c>
      <c r="D1001" s="1" t="s">
        <v>22</v>
      </c>
      <c r="E1001" s="1">
        <v>4241.7674134260096</v>
      </c>
      <c r="F1001" s="1">
        <v>81538.455893699502</v>
      </c>
      <c r="G1001" s="1">
        <v>71774.286043393615</v>
      </c>
      <c r="H1001" s="1">
        <v>51403.375430747146</v>
      </c>
      <c r="I1001" s="1">
        <v>96404.174394887697</v>
      </c>
    </row>
    <row r="1002" spans="1:9" x14ac:dyDescent="0.15">
      <c r="A1002" s="1">
        <v>44</v>
      </c>
      <c r="B1002" s="1" t="s">
        <v>208</v>
      </c>
      <c r="C1002" s="1">
        <v>10</v>
      </c>
      <c r="D1002" s="1" t="s">
        <v>23</v>
      </c>
      <c r="E1002" s="1">
        <v>782.23926308556213</v>
      </c>
      <c r="F1002" s="1">
        <v>2283.1515808227432</v>
      </c>
      <c r="G1002" s="1">
        <v>3576.5533335207915</v>
      </c>
      <c r="H1002" s="1">
        <v>4169.745931558421</v>
      </c>
      <c r="I1002" s="1">
        <v>3141.0107509945065</v>
      </c>
    </row>
    <row r="1003" spans="1:9" x14ac:dyDescent="0.15">
      <c r="A1003" s="1">
        <v>44</v>
      </c>
      <c r="B1003" s="1" t="s">
        <v>208</v>
      </c>
      <c r="C1003" s="1">
        <v>11</v>
      </c>
      <c r="D1003" s="1" t="s">
        <v>24</v>
      </c>
      <c r="E1003" s="1">
        <v>553.01750698879061</v>
      </c>
      <c r="F1003" s="1">
        <v>1772.3480943915204</v>
      </c>
      <c r="G1003" s="1">
        <v>7110.0450226675839</v>
      </c>
      <c r="H1003" s="1">
        <v>9924.7546538306397</v>
      </c>
      <c r="I1003" s="1">
        <v>12437.8274965483</v>
      </c>
    </row>
    <row r="1004" spans="1:9" x14ac:dyDescent="0.15">
      <c r="A1004" s="1">
        <v>44</v>
      </c>
      <c r="B1004" s="1" t="s">
        <v>208</v>
      </c>
      <c r="C1004" s="1">
        <v>12</v>
      </c>
      <c r="D1004" s="1" t="s">
        <v>25</v>
      </c>
      <c r="E1004" s="1">
        <v>814.36765068096292</v>
      </c>
      <c r="F1004" s="1">
        <v>5768.7199565403826</v>
      </c>
      <c r="G1004" s="1">
        <v>66627.735831864105</v>
      </c>
      <c r="H1004" s="1">
        <v>83448.909897381222</v>
      </c>
      <c r="I1004" s="1">
        <v>141799.48325253301</v>
      </c>
    </row>
    <row r="1005" spans="1:9" x14ac:dyDescent="0.15">
      <c r="A1005" s="1">
        <v>44</v>
      </c>
      <c r="B1005" s="1" t="s">
        <v>208</v>
      </c>
      <c r="C1005" s="1">
        <v>13</v>
      </c>
      <c r="D1005" s="1" t="s">
        <v>26</v>
      </c>
      <c r="E1005" s="1">
        <v>147.85909045834501</v>
      </c>
      <c r="F1005" s="1">
        <v>3369.0861638954402</v>
      </c>
      <c r="G1005" s="1">
        <v>8020.9434467251349</v>
      </c>
      <c r="H1005" s="1">
        <v>10143.376849221993</v>
      </c>
      <c r="I1005" s="1">
        <v>22850.827115452958</v>
      </c>
    </row>
    <row r="1006" spans="1:9" x14ac:dyDescent="0.15">
      <c r="A1006" s="1">
        <v>44</v>
      </c>
      <c r="B1006" s="1" t="s">
        <v>208</v>
      </c>
      <c r="C1006" s="1">
        <v>14</v>
      </c>
      <c r="D1006" s="1" t="s">
        <v>27</v>
      </c>
      <c r="E1006" s="1">
        <v>41.733237825708002</v>
      </c>
      <c r="F1006" s="1">
        <v>919.25890306821759</v>
      </c>
      <c r="G1006" s="1">
        <v>5375.808683530011</v>
      </c>
      <c r="H1006" s="1">
        <v>10109.916765670365</v>
      </c>
      <c r="I1006" s="1">
        <v>12220.763579866249</v>
      </c>
    </row>
    <row r="1007" spans="1:9" x14ac:dyDescent="0.15">
      <c r="A1007" s="1">
        <v>44</v>
      </c>
      <c r="B1007" s="1" t="s">
        <v>208</v>
      </c>
      <c r="C1007" s="1">
        <v>15</v>
      </c>
      <c r="D1007" s="1" t="s">
        <v>28</v>
      </c>
      <c r="E1007" s="1">
        <v>1318.1117238892853</v>
      </c>
      <c r="F1007" s="1">
        <v>6387.3179647784809</v>
      </c>
      <c r="G1007" s="1">
        <v>13527.647944686467</v>
      </c>
      <c r="H1007" s="1">
        <v>16806.979921370868</v>
      </c>
      <c r="I1007" s="1">
        <v>17863.161876358001</v>
      </c>
    </row>
    <row r="1008" spans="1:9" x14ac:dyDescent="0.15">
      <c r="A1008" s="1">
        <v>44</v>
      </c>
      <c r="B1008" s="1" t="s">
        <v>207</v>
      </c>
      <c r="C1008" s="1">
        <v>16</v>
      </c>
      <c r="D1008" s="1" t="s">
        <v>11</v>
      </c>
      <c r="E1008" s="1">
        <v>20898.564250758664</v>
      </c>
      <c r="F1008" s="1">
        <v>25676.734418472039</v>
      </c>
      <c r="G1008" s="1">
        <v>32723.148125493641</v>
      </c>
      <c r="H1008" s="1">
        <v>29600.262112078657</v>
      </c>
      <c r="I1008" s="1">
        <v>25493.45476372536</v>
      </c>
    </row>
    <row r="1009" spans="1:9" x14ac:dyDescent="0.15">
      <c r="A1009" s="1">
        <v>44</v>
      </c>
      <c r="B1009" s="1" t="s">
        <v>207</v>
      </c>
      <c r="C1009" s="1">
        <v>17</v>
      </c>
      <c r="D1009" s="1" t="s">
        <v>12</v>
      </c>
      <c r="E1009" s="1">
        <v>26461.46127508381</v>
      </c>
      <c r="F1009" s="1">
        <v>51036.732926676865</v>
      </c>
      <c r="G1009" s="1">
        <v>83299.425955093146</v>
      </c>
      <c r="H1009" s="1">
        <v>110096.49825010118</v>
      </c>
      <c r="I1009" s="1">
        <v>156113.4889498424</v>
      </c>
    </row>
    <row r="1010" spans="1:9" x14ac:dyDescent="0.15">
      <c r="A1010" s="1">
        <v>44</v>
      </c>
      <c r="B1010" s="1" t="s">
        <v>207</v>
      </c>
      <c r="C1010" s="1">
        <v>18</v>
      </c>
      <c r="D1010" s="1" t="s">
        <v>13</v>
      </c>
      <c r="E1010" s="1">
        <v>6274.6139265857446</v>
      </c>
      <c r="F1010" s="1">
        <v>46818.797281020976</v>
      </c>
      <c r="G1010" s="1">
        <v>47618.729901312057</v>
      </c>
      <c r="H1010" s="1">
        <v>53050.967411920697</v>
      </c>
      <c r="I1010" s="1">
        <v>46336.32504464237</v>
      </c>
    </row>
    <row r="1011" spans="1:9" x14ac:dyDescent="0.15">
      <c r="A1011" s="1">
        <v>44</v>
      </c>
      <c r="B1011" s="1" t="s">
        <v>207</v>
      </c>
      <c r="C1011" s="1">
        <v>19</v>
      </c>
      <c r="D1011" s="1" t="s">
        <v>14</v>
      </c>
      <c r="E1011" s="1">
        <v>5534.620081953929</v>
      </c>
      <c r="F1011" s="1">
        <v>13391.073165139427</v>
      </c>
      <c r="G1011" s="1">
        <v>18155.196273452166</v>
      </c>
      <c r="H1011" s="1">
        <v>29375.279346436899</v>
      </c>
      <c r="I1011" s="1">
        <v>23933.050673010148</v>
      </c>
    </row>
    <row r="1012" spans="1:9" x14ac:dyDescent="0.15">
      <c r="A1012" s="1">
        <v>44</v>
      </c>
      <c r="B1012" s="1" t="s">
        <v>207</v>
      </c>
      <c r="C1012" s="1">
        <v>20</v>
      </c>
      <c r="D1012" s="1" t="s">
        <v>15</v>
      </c>
      <c r="E1012" s="1">
        <v>1322.5612380763678</v>
      </c>
      <c r="F1012" s="1">
        <v>42961.138647732871</v>
      </c>
      <c r="G1012" s="1">
        <v>68591.047566384819</v>
      </c>
      <c r="H1012" s="1">
        <v>77370.386590687383</v>
      </c>
      <c r="I1012" s="1">
        <v>93705.016395566447</v>
      </c>
    </row>
    <row r="1013" spans="1:9" x14ac:dyDescent="0.15">
      <c r="A1013" s="1">
        <v>44</v>
      </c>
      <c r="B1013" s="1" t="s">
        <v>207</v>
      </c>
      <c r="C1013" s="1">
        <v>21</v>
      </c>
      <c r="D1013" s="1" t="s">
        <v>16</v>
      </c>
      <c r="E1013" s="1">
        <v>16708.266852468209</v>
      </c>
      <c r="F1013" s="1">
        <v>59758.992054566173</v>
      </c>
      <c r="G1013" s="1">
        <v>102007.75496896378</v>
      </c>
      <c r="H1013" s="1">
        <v>118466.10275885089</v>
      </c>
      <c r="I1013" s="1">
        <v>149285.70473406001</v>
      </c>
    </row>
    <row r="1014" spans="1:9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1">
        <v>17861.151973930002</v>
      </c>
      <c r="F1014" s="1">
        <v>88697.617725838514</v>
      </c>
      <c r="G1014" s="1">
        <v>239084.58154425595</v>
      </c>
      <c r="H1014" s="1">
        <v>405668.9769901869</v>
      </c>
      <c r="I1014" s="1">
        <v>325840.18265553465</v>
      </c>
    </row>
    <row r="1015" spans="1:9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1">
        <v>32900.591284158574</v>
      </c>
      <c r="F1015" s="1">
        <v>62638.680084315558</v>
      </c>
      <c r="G1015" s="1">
        <v>88394.073528285895</v>
      </c>
      <c r="H1015" s="1">
        <v>111987.6182314613</v>
      </c>
      <c r="I1015" s="1">
        <v>128074.94699058314</v>
      </c>
    </row>
    <row r="1016" spans="1:9" x14ac:dyDescent="0.15">
      <c r="A1016" s="1">
        <v>45</v>
      </c>
      <c r="B1016" s="1" t="s">
        <v>210</v>
      </c>
      <c r="C1016" s="1">
        <v>1</v>
      </c>
      <c r="D1016" s="1" t="s">
        <v>9</v>
      </c>
      <c r="E1016" s="1">
        <v>47985.096932987653</v>
      </c>
      <c r="F1016" s="1">
        <v>91395.448751156568</v>
      </c>
      <c r="G1016" s="1">
        <v>89433.084775846204</v>
      </c>
      <c r="H1016" s="1">
        <v>111538.72375164417</v>
      </c>
      <c r="I1016" s="1">
        <v>159913.45272623791</v>
      </c>
    </row>
    <row r="1017" spans="1:9" x14ac:dyDescent="0.15">
      <c r="A1017" s="1">
        <v>45</v>
      </c>
      <c r="B1017" s="1" t="s">
        <v>210</v>
      </c>
      <c r="C1017" s="1">
        <v>2</v>
      </c>
      <c r="D1017" s="1" t="s">
        <v>10</v>
      </c>
      <c r="E1017" s="1">
        <v>518.0932543670699</v>
      </c>
      <c r="F1017" s="1">
        <v>1069.3835118175366</v>
      </c>
      <c r="G1017" s="1">
        <v>1172.686853976282</v>
      </c>
      <c r="H1017" s="1">
        <v>1207.2839219061082</v>
      </c>
      <c r="I1017" s="1">
        <v>1158.896053793374</v>
      </c>
    </row>
    <row r="1018" spans="1:9" x14ac:dyDescent="0.15">
      <c r="A1018" s="1">
        <v>45</v>
      </c>
      <c r="B1018" s="1" t="s">
        <v>211</v>
      </c>
      <c r="C1018" s="1">
        <v>3</v>
      </c>
      <c r="D1018" s="1" t="s">
        <v>17</v>
      </c>
      <c r="E1018" s="1">
        <v>3566.2567074174635</v>
      </c>
      <c r="F1018" s="1">
        <v>9869.0457291122475</v>
      </c>
      <c r="G1018" s="1">
        <v>20541.872883946384</v>
      </c>
      <c r="H1018" s="1">
        <v>21589.111777847666</v>
      </c>
      <c r="I1018" s="1">
        <v>29267.671587161134</v>
      </c>
    </row>
    <row r="1019" spans="1:9" x14ac:dyDescent="0.15">
      <c r="A1019" s="1">
        <v>45</v>
      </c>
      <c r="B1019" s="1" t="s">
        <v>211</v>
      </c>
      <c r="C1019" s="1">
        <v>4</v>
      </c>
      <c r="D1019" s="1" t="s">
        <v>18</v>
      </c>
      <c r="E1019" s="1">
        <v>818.48892477819902</v>
      </c>
      <c r="F1019" s="1">
        <v>5004.3997110315931</v>
      </c>
      <c r="G1019" s="1">
        <v>7633.3229340443104</v>
      </c>
      <c r="H1019" s="1">
        <v>6280.0972912215639</v>
      </c>
      <c r="I1019" s="1">
        <v>7150.0365928255123</v>
      </c>
    </row>
    <row r="1020" spans="1:9" x14ac:dyDescent="0.15">
      <c r="A1020" s="1">
        <v>45</v>
      </c>
      <c r="B1020" s="1" t="s">
        <v>211</v>
      </c>
      <c r="C1020" s="1">
        <v>5</v>
      </c>
      <c r="D1020" s="1" t="s">
        <v>19</v>
      </c>
      <c r="E1020" s="1">
        <v>1911.8345731402799</v>
      </c>
      <c r="F1020" s="1">
        <v>4130.7795320599243</v>
      </c>
      <c r="G1020" s="1">
        <v>6770.6639130228759</v>
      </c>
      <c r="H1020" s="1">
        <v>6872.4441033439307</v>
      </c>
      <c r="I1020" s="1">
        <v>7082.014261458442</v>
      </c>
    </row>
    <row r="1021" spans="1:9" x14ac:dyDescent="0.15">
      <c r="A1021" s="1">
        <v>45</v>
      </c>
      <c r="B1021" s="1" t="s">
        <v>212</v>
      </c>
      <c r="C1021" s="1">
        <v>6</v>
      </c>
      <c r="D1021" s="1" t="s">
        <v>3</v>
      </c>
      <c r="E1021" s="1">
        <v>10540.688261007614</v>
      </c>
      <c r="F1021" s="1">
        <v>25260.305734305686</v>
      </c>
      <c r="G1021" s="1">
        <v>34902.249840286495</v>
      </c>
      <c r="H1021" s="1">
        <v>34413.250748292965</v>
      </c>
      <c r="I1021" s="1">
        <v>31735.097254037173</v>
      </c>
    </row>
    <row r="1022" spans="1:9" x14ac:dyDescent="0.15">
      <c r="A1022" s="1">
        <v>45</v>
      </c>
      <c r="B1022" s="1" t="s">
        <v>213</v>
      </c>
      <c r="C1022" s="1">
        <v>7</v>
      </c>
      <c r="D1022" s="1" t="s">
        <v>20</v>
      </c>
      <c r="E1022" s="1">
        <v>365.37541675290674</v>
      </c>
      <c r="F1022" s="1">
        <v>349.09679305141782</v>
      </c>
      <c r="G1022" s="1">
        <v>218.5912032248261</v>
      </c>
      <c r="H1022" s="1">
        <v>120.23902228972723</v>
      </c>
      <c r="I1022" s="1">
        <v>1597.2529916289286</v>
      </c>
    </row>
    <row r="1023" spans="1:9" x14ac:dyDescent="0.15">
      <c r="A1023" s="1">
        <v>45</v>
      </c>
      <c r="B1023" s="1" t="s">
        <v>211</v>
      </c>
      <c r="C1023" s="1">
        <v>8</v>
      </c>
      <c r="D1023" s="1" t="s">
        <v>21</v>
      </c>
      <c r="E1023" s="1">
        <v>1219.9881921836102</v>
      </c>
      <c r="F1023" s="1">
        <v>3535.751271554514</v>
      </c>
      <c r="G1023" s="1">
        <v>4094.7092305757369</v>
      </c>
      <c r="H1023" s="1">
        <v>3576.9571073152279</v>
      </c>
      <c r="I1023" s="1">
        <v>2486.6460620779362</v>
      </c>
    </row>
    <row r="1024" spans="1:9" x14ac:dyDescent="0.15">
      <c r="A1024" s="1">
        <v>45</v>
      </c>
      <c r="B1024" s="1" t="s">
        <v>213</v>
      </c>
      <c r="C1024" s="1">
        <v>9</v>
      </c>
      <c r="D1024" s="1" t="s">
        <v>22</v>
      </c>
      <c r="E1024" s="1">
        <v>1075.6479013774749</v>
      </c>
      <c r="F1024" s="1">
        <v>3471.967643415353</v>
      </c>
      <c r="G1024" s="1">
        <v>2896.9923290920824</v>
      </c>
      <c r="H1024" s="1">
        <v>2071.4168955539326</v>
      </c>
      <c r="I1024" s="1">
        <v>3142.5539996919597</v>
      </c>
    </row>
    <row r="1025" spans="1:9" x14ac:dyDescent="0.15">
      <c r="A1025" s="1">
        <v>45</v>
      </c>
      <c r="B1025" s="1" t="s">
        <v>214</v>
      </c>
      <c r="C1025" s="1">
        <v>10</v>
      </c>
      <c r="D1025" s="1" t="s">
        <v>23</v>
      </c>
      <c r="E1025" s="1">
        <v>401.21306084239689</v>
      </c>
      <c r="F1025" s="1">
        <v>1028.0317870741476</v>
      </c>
      <c r="G1025" s="1">
        <v>1779.8066264080257</v>
      </c>
      <c r="H1025" s="1">
        <v>2360.351114779266</v>
      </c>
      <c r="I1025" s="1">
        <v>2210.8516378445242</v>
      </c>
    </row>
    <row r="1026" spans="1:9" x14ac:dyDescent="0.15">
      <c r="A1026" s="1">
        <v>45</v>
      </c>
      <c r="B1026" s="1" t="s">
        <v>215</v>
      </c>
      <c r="C1026" s="1">
        <v>11</v>
      </c>
      <c r="D1026" s="1" t="s">
        <v>24</v>
      </c>
      <c r="E1026" s="1">
        <v>216.40512098461957</v>
      </c>
      <c r="F1026" s="1">
        <v>769.12003041191724</v>
      </c>
      <c r="G1026" s="1">
        <v>2069.5111178265752</v>
      </c>
      <c r="H1026" s="1">
        <v>3661.0791038358548</v>
      </c>
      <c r="I1026" s="1">
        <v>5005.0134063485666</v>
      </c>
    </row>
    <row r="1027" spans="1:9" x14ac:dyDescent="0.15">
      <c r="A1027" s="1">
        <v>45</v>
      </c>
      <c r="B1027" s="1" t="s">
        <v>211</v>
      </c>
      <c r="C1027" s="1">
        <v>12</v>
      </c>
      <c r="D1027" s="1" t="s">
        <v>25</v>
      </c>
      <c r="E1027" s="1">
        <v>313.4265840723213</v>
      </c>
      <c r="F1027" s="1">
        <v>1359.3563878437953</v>
      </c>
      <c r="G1027" s="1">
        <v>14477.907154645949</v>
      </c>
      <c r="H1027" s="1">
        <v>24888.656702285029</v>
      </c>
      <c r="I1027" s="1">
        <v>48075.100791224177</v>
      </c>
    </row>
    <row r="1028" spans="1:9" x14ac:dyDescent="0.15">
      <c r="A1028" s="1">
        <v>45</v>
      </c>
      <c r="B1028" s="1" t="s">
        <v>213</v>
      </c>
      <c r="C1028" s="1">
        <v>13</v>
      </c>
      <c r="D1028" s="1" t="s">
        <v>26</v>
      </c>
      <c r="E1028" s="1">
        <v>43.104386890311247</v>
      </c>
      <c r="F1028" s="1">
        <v>728.90955775789064</v>
      </c>
      <c r="G1028" s="1">
        <v>3170.5506272421608</v>
      </c>
      <c r="H1028" s="1">
        <v>3703.8250027633853</v>
      </c>
      <c r="I1028" s="1">
        <v>3926.5247259557873</v>
      </c>
    </row>
    <row r="1029" spans="1:9" x14ac:dyDescent="0.15">
      <c r="A1029" s="1">
        <v>45</v>
      </c>
      <c r="B1029" s="1" t="s">
        <v>215</v>
      </c>
      <c r="C1029" s="1">
        <v>14</v>
      </c>
      <c r="D1029" s="1" t="s">
        <v>27</v>
      </c>
      <c r="E1029" s="1">
        <v>12.369692733765383</v>
      </c>
      <c r="F1029" s="1">
        <v>125.40768246552582</v>
      </c>
      <c r="G1029" s="1">
        <v>1726.5781752424859</v>
      </c>
      <c r="H1029" s="1">
        <v>6045.9436561453995</v>
      </c>
      <c r="I1029" s="1">
        <v>16114.901703387521</v>
      </c>
    </row>
    <row r="1030" spans="1:9" x14ac:dyDescent="0.15">
      <c r="A1030" s="1">
        <v>45</v>
      </c>
      <c r="B1030" s="1" t="s">
        <v>215</v>
      </c>
      <c r="C1030" s="1">
        <v>15</v>
      </c>
      <c r="D1030" s="1" t="s">
        <v>28</v>
      </c>
      <c r="E1030" s="1">
        <v>1277.3950797986779</v>
      </c>
      <c r="F1030" s="1">
        <v>6822.3961699826687</v>
      </c>
      <c r="G1030" s="1">
        <v>18179.889427218135</v>
      </c>
      <c r="H1030" s="1">
        <v>20018.58255601046</v>
      </c>
      <c r="I1030" s="1">
        <v>23792.799792078513</v>
      </c>
    </row>
    <row r="1031" spans="1:9" x14ac:dyDescent="0.15">
      <c r="A1031" s="1">
        <v>45</v>
      </c>
      <c r="B1031" s="1" t="s">
        <v>216</v>
      </c>
      <c r="C1031" s="1">
        <v>16</v>
      </c>
      <c r="D1031" s="1" t="s">
        <v>11</v>
      </c>
      <c r="E1031" s="1">
        <v>13311.983509792539</v>
      </c>
      <c r="F1031" s="1">
        <v>20080.125440752745</v>
      </c>
      <c r="G1031" s="1">
        <v>29241.626913870903</v>
      </c>
      <c r="H1031" s="1">
        <v>28722.507870662881</v>
      </c>
      <c r="I1031" s="1">
        <v>25332.393275427152</v>
      </c>
    </row>
    <row r="1032" spans="1:9" x14ac:dyDescent="0.15">
      <c r="A1032" s="1">
        <v>45</v>
      </c>
      <c r="B1032" s="1" t="s">
        <v>216</v>
      </c>
      <c r="C1032" s="1">
        <v>17</v>
      </c>
      <c r="D1032" s="1" t="s">
        <v>12</v>
      </c>
      <c r="E1032" s="1">
        <v>19898.879268591587</v>
      </c>
      <c r="F1032" s="1">
        <v>39597.240847189794</v>
      </c>
      <c r="G1032" s="1">
        <v>53428.741234232155</v>
      </c>
      <c r="H1032" s="1">
        <v>57545.091524580021</v>
      </c>
      <c r="I1032" s="1">
        <v>151237.53038984109</v>
      </c>
    </row>
    <row r="1033" spans="1:9" x14ac:dyDescent="0.15">
      <c r="A1033" s="1">
        <v>45</v>
      </c>
      <c r="B1033" s="1" t="s">
        <v>217</v>
      </c>
      <c r="C1033" s="1">
        <v>18</v>
      </c>
      <c r="D1033" s="1" t="s">
        <v>13</v>
      </c>
      <c r="E1033" s="1">
        <v>5456.1393561465329</v>
      </c>
      <c r="F1033" s="1">
        <v>39784.834362740461</v>
      </c>
      <c r="G1033" s="1">
        <v>46173.873561168359</v>
      </c>
      <c r="H1033" s="1">
        <v>48884.342014799855</v>
      </c>
      <c r="I1033" s="1">
        <v>48277.258887053002</v>
      </c>
    </row>
    <row r="1034" spans="1:9" x14ac:dyDescent="0.15">
      <c r="A1034" s="1">
        <v>45</v>
      </c>
      <c r="B1034" s="1" t="s">
        <v>218</v>
      </c>
      <c r="C1034" s="1">
        <v>19</v>
      </c>
      <c r="D1034" s="1" t="s">
        <v>14</v>
      </c>
      <c r="E1034" s="1">
        <v>3936.3980451638026</v>
      </c>
      <c r="F1034" s="1">
        <v>8861.455533593562</v>
      </c>
      <c r="G1034" s="1">
        <v>12473.079245597108</v>
      </c>
      <c r="H1034" s="1">
        <v>22554.530190060974</v>
      </c>
      <c r="I1034" s="1">
        <v>23465.499744346565</v>
      </c>
    </row>
    <row r="1035" spans="1:9" x14ac:dyDescent="0.15">
      <c r="A1035" s="1">
        <v>45</v>
      </c>
      <c r="B1035" s="1" t="s">
        <v>219</v>
      </c>
      <c r="C1035" s="1">
        <v>20</v>
      </c>
      <c r="D1035" s="1" t="s">
        <v>15</v>
      </c>
      <c r="E1035" s="1">
        <v>1328.9018090461493</v>
      </c>
      <c r="F1035" s="1">
        <v>39795.643190436575</v>
      </c>
      <c r="G1035" s="1">
        <v>63597.305018029896</v>
      </c>
      <c r="H1035" s="1">
        <v>68485.456625609804</v>
      </c>
      <c r="I1035" s="1">
        <v>77229.907510996622</v>
      </c>
    </row>
    <row r="1036" spans="1:9" x14ac:dyDescent="0.15">
      <c r="A1036" s="1">
        <v>45</v>
      </c>
      <c r="B1036" s="1" t="s">
        <v>218</v>
      </c>
      <c r="C1036" s="1">
        <v>21</v>
      </c>
      <c r="D1036" s="1" t="s">
        <v>16</v>
      </c>
      <c r="E1036" s="1">
        <v>6876.1156727581947</v>
      </c>
      <c r="F1036" s="1">
        <v>29813.655397193397</v>
      </c>
      <c r="G1036" s="1">
        <v>58056.455092642806</v>
      </c>
      <c r="H1036" s="1">
        <v>70939.875098839722</v>
      </c>
      <c r="I1036" s="1">
        <v>95414.56816837455</v>
      </c>
    </row>
    <row r="1037" spans="1:9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1">
        <v>10771.420524225336</v>
      </c>
      <c r="F1037" s="1">
        <v>80373.668528277049</v>
      </c>
      <c r="G1037" s="1">
        <v>180053.2951885667</v>
      </c>
      <c r="H1037" s="1">
        <v>298359.10077387642</v>
      </c>
      <c r="I1037" s="1">
        <v>266601.35844723415</v>
      </c>
    </row>
    <row r="1038" spans="1:9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1">
        <v>24020.581497919116</v>
      </c>
      <c r="F1038" s="1">
        <v>54096.32056890081</v>
      </c>
      <c r="G1038" s="1">
        <v>84612.748271982084</v>
      </c>
      <c r="H1038" s="1">
        <v>110781.84871746997</v>
      </c>
      <c r="I1038" s="1">
        <v>123930.7412417595</v>
      </c>
    </row>
    <row r="1039" spans="1:9" x14ac:dyDescent="0.15">
      <c r="A1039" s="1">
        <v>46</v>
      </c>
      <c r="B1039" s="1" t="s">
        <v>221</v>
      </c>
      <c r="C1039" s="1">
        <v>1</v>
      </c>
      <c r="D1039" s="1" t="s">
        <v>9</v>
      </c>
      <c r="E1039" s="1">
        <v>73618.09911633929</v>
      </c>
      <c r="F1039" s="1">
        <v>137834.99712533373</v>
      </c>
      <c r="G1039" s="1">
        <v>148463.98823008736</v>
      </c>
      <c r="H1039" s="1">
        <v>161855.62273836197</v>
      </c>
      <c r="I1039" s="1">
        <v>237824.08984854876</v>
      </c>
    </row>
    <row r="1040" spans="1:9" x14ac:dyDescent="0.15">
      <c r="A1040" s="1">
        <v>46</v>
      </c>
      <c r="B1040" s="1" t="s">
        <v>222</v>
      </c>
      <c r="C1040" s="1">
        <v>2</v>
      </c>
      <c r="D1040" s="1" t="s">
        <v>10</v>
      </c>
      <c r="E1040" s="1">
        <v>1077.0632879304221</v>
      </c>
      <c r="F1040" s="1">
        <v>2376.5684592873049</v>
      </c>
      <c r="G1040" s="1">
        <v>3744.4932054956539</v>
      </c>
      <c r="H1040" s="1">
        <v>3846.8250344466114</v>
      </c>
      <c r="I1040" s="1">
        <v>5067.0548828431884</v>
      </c>
    </row>
    <row r="1041" spans="1:9" x14ac:dyDescent="0.15">
      <c r="A1041" s="1">
        <v>46</v>
      </c>
      <c r="B1041" s="1" t="s">
        <v>223</v>
      </c>
      <c r="C1041" s="1">
        <v>3</v>
      </c>
      <c r="D1041" s="1" t="s">
        <v>17</v>
      </c>
      <c r="E1041" s="1">
        <v>5594.8401378028575</v>
      </c>
      <c r="F1041" s="1">
        <v>18888.907941568563</v>
      </c>
      <c r="G1041" s="1">
        <v>34221.962597993581</v>
      </c>
      <c r="H1041" s="1">
        <v>35292.577618319745</v>
      </c>
      <c r="I1041" s="1">
        <v>45926.721632840279</v>
      </c>
    </row>
    <row r="1042" spans="1:9" x14ac:dyDescent="0.15">
      <c r="A1042" s="1">
        <v>46</v>
      </c>
      <c r="B1042" s="1" t="s">
        <v>224</v>
      </c>
      <c r="C1042" s="1">
        <v>4</v>
      </c>
      <c r="D1042" s="1" t="s">
        <v>18</v>
      </c>
      <c r="E1042" s="1">
        <v>604.39715513610781</v>
      </c>
      <c r="F1042" s="1">
        <v>4025.4165038355463</v>
      </c>
      <c r="G1042" s="1">
        <v>6982.702141965161</v>
      </c>
      <c r="H1042" s="1">
        <v>5751.9032684552531</v>
      </c>
      <c r="I1042" s="1">
        <v>4844.4927927250437</v>
      </c>
    </row>
    <row r="1043" spans="1:9" x14ac:dyDescent="0.15">
      <c r="A1043" s="1">
        <v>46</v>
      </c>
      <c r="B1043" s="1" t="s">
        <v>225</v>
      </c>
      <c r="C1043" s="1">
        <v>5</v>
      </c>
      <c r="D1043" s="1" t="s">
        <v>19</v>
      </c>
      <c r="E1043" s="1">
        <v>1586.8654613330484</v>
      </c>
      <c r="F1043" s="1">
        <v>3406.4241593123247</v>
      </c>
      <c r="G1043" s="1">
        <v>5393.7248647752031</v>
      </c>
      <c r="H1043" s="1">
        <v>5330.9742722031915</v>
      </c>
      <c r="I1043" s="1">
        <v>6690.3314901378999</v>
      </c>
    </row>
    <row r="1044" spans="1:9" x14ac:dyDescent="0.15">
      <c r="A1044" s="1">
        <v>46</v>
      </c>
      <c r="B1044" s="1" t="s">
        <v>226</v>
      </c>
      <c r="C1044" s="1">
        <v>6</v>
      </c>
      <c r="D1044" s="1" t="s">
        <v>3</v>
      </c>
      <c r="E1044" s="1">
        <v>867.64447422105138</v>
      </c>
      <c r="F1044" s="1">
        <v>977.20841752556635</v>
      </c>
      <c r="G1044" s="1">
        <v>1293.6288006720208</v>
      </c>
      <c r="H1044" s="1">
        <v>2083.8341742639641</v>
      </c>
      <c r="I1044" s="1">
        <v>2268.9351117690076</v>
      </c>
    </row>
    <row r="1045" spans="1:9" x14ac:dyDescent="0.15">
      <c r="A1045" s="1">
        <v>46</v>
      </c>
      <c r="B1045" s="1" t="s">
        <v>223</v>
      </c>
      <c r="C1045" s="1">
        <v>7</v>
      </c>
      <c r="D1045" s="1" t="s">
        <v>20</v>
      </c>
      <c r="E1045" s="1">
        <v>139.85505380222551</v>
      </c>
      <c r="F1045" s="1">
        <v>112.94929574597022</v>
      </c>
      <c r="G1045" s="1">
        <v>103.21091078073221</v>
      </c>
      <c r="H1045" s="1">
        <v>398.22485733121931</v>
      </c>
      <c r="I1045" s="1">
        <v>705.04059870999765</v>
      </c>
    </row>
    <row r="1046" spans="1:9" x14ac:dyDescent="0.15">
      <c r="A1046" s="1">
        <v>46</v>
      </c>
      <c r="B1046" s="1" t="s">
        <v>225</v>
      </c>
      <c r="C1046" s="1">
        <v>8</v>
      </c>
      <c r="D1046" s="1" t="s">
        <v>21</v>
      </c>
      <c r="E1046" s="1">
        <v>1718.8009480741734</v>
      </c>
      <c r="F1046" s="1">
        <v>5384.1628628734079</v>
      </c>
      <c r="G1046" s="1">
        <v>9582.8383910138036</v>
      </c>
      <c r="H1046" s="1">
        <v>14425.912036991849</v>
      </c>
      <c r="I1046" s="1">
        <v>12809.751680228061</v>
      </c>
    </row>
    <row r="1047" spans="1:9" x14ac:dyDescent="0.15">
      <c r="A1047" s="1">
        <v>46</v>
      </c>
      <c r="B1047" s="1" t="s">
        <v>223</v>
      </c>
      <c r="C1047" s="1">
        <v>9</v>
      </c>
      <c r="D1047" s="1" t="s">
        <v>22</v>
      </c>
      <c r="E1047" s="1">
        <v>530.47785048504522</v>
      </c>
      <c r="F1047" s="1">
        <v>4107.7691086701734</v>
      </c>
      <c r="G1047" s="1">
        <v>3380.6882743827814</v>
      </c>
      <c r="H1047" s="1">
        <v>1785.7414230146717</v>
      </c>
      <c r="I1047" s="1">
        <v>3280.1885754856676</v>
      </c>
    </row>
    <row r="1048" spans="1:9" x14ac:dyDescent="0.15">
      <c r="A1048" s="1">
        <v>46</v>
      </c>
      <c r="B1048" s="1" t="s">
        <v>225</v>
      </c>
      <c r="C1048" s="1">
        <v>10</v>
      </c>
      <c r="D1048" s="1" t="s">
        <v>23</v>
      </c>
      <c r="E1048" s="1">
        <v>411.74165262730577</v>
      </c>
      <c r="F1048" s="1">
        <v>979.38766734145895</v>
      </c>
      <c r="G1048" s="1">
        <v>4325.38951222593</v>
      </c>
      <c r="H1048" s="1">
        <v>5448.5404864054262</v>
      </c>
      <c r="I1048" s="1">
        <v>3359.0225503361294</v>
      </c>
    </row>
    <row r="1049" spans="1:9" x14ac:dyDescent="0.15">
      <c r="A1049" s="1">
        <v>46</v>
      </c>
      <c r="B1049" s="1" t="s">
        <v>223</v>
      </c>
      <c r="C1049" s="1">
        <v>11</v>
      </c>
      <c r="D1049" s="1" t="s">
        <v>24</v>
      </c>
      <c r="E1049" s="1">
        <v>146.41519565518169</v>
      </c>
      <c r="F1049" s="1">
        <v>675.7417035949544</v>
      </c>
      <c r="G1049" s="1">
        <v>2381.909698731446</v>
      </c>
      <c r="H1049" s="1">
        <v>4452.2961760975923</v>
      </c>
      <c r="I1049" s="1">
        <v>8645.2923785253461</v>
      </c>
    </row>
    <row r="1050" spans="1:9" x14ac:dyDescent="0.15">
      <c r="A1050" s="1">
        <v>46</v>
      </c>
      <c r="B1050" s="1" t="s">
        <v>223</v>
      </c>
      <c r="C1050" s="1">
        <v>12</v>
      </c>
      <c r="D1050" s="1" t="s">
        <v>25</v>
      </c>
      <c r="E1050" s="1">
        <v>218.32140937802109</v>
      </c>
      <c r="F1050" s="1">
        <v>6147.7235429853208</v>
      </c>
      <c r="G1050" s="1">
        <v>35698.747865525067</v>
      </c>
      <c r="H1050" s="1">
        <v>71911.051331684634</v>
      </c>
      <c r="I1050" s="1">
        <v>71750.961616888977</v>
      </c>
    </row>
    <row r="1051" spans="1:9" x14ac:dyDescent="0.15">
      <c r="A1051" s="1">
        <v>46</v>
      </c>
      <c r="B1051" s="1" t="s">
        <v>226</v>
      </c>
      <c r="C1051" s="1">
        <v>13</v>
      </c>
      <c r="D1051" s="1" t="s">
        <v>26</v>
      </c>
      <c r="E1051" s="1">
        <v>57.415553521901288</v>
      </c>
      <c r="F1051" s="1">
        <v>877.3727783256461</v>
      </c>
      <c r="G1051" s="1">
        <v>835.26845032503661</v>
      </c>
      <c r="H1051" s="1">
        <v>1619.259156291741</v>
      </c>
      <c r="I1051" s="1">
        <v>964.31788866316413</v>
      </c>
    </row>
    <row r="1052" spans="1:9" x14ac:dyDescent="0.15">
      <c r="A1052" s="1">
        <v>46</v>
      </c>
      <c r="B1052" s="1" t="s">
        <v>225</v>
      </c>
      <c r="C1052" s="1">
        <v>14</v>
      </c>
      <c r="D1052" s="1" t="s">
        <v>27</v>
      </c>
      <c r="E1052" s="1">
        <v>2.9801609011941625</v>
      </c>
      <c r="F1052" s="1">
        <v>60.656199402640304</v>
      </c>
      <c r="G1052" s="1">
        <v>597.33637760604392</v>
      </c>
      <c r="H1052" s="1">
        <v>686.08647030983707</v>
      </c>
      <c r="I1052" s="1">
        <v>799.18937361001667</v>
      </c>
    </row>
    <row r="1053" spans="1:9" x14ac:dyDescent="0.15">
      <c r="A1053" s="1">
        <v>46</v>
      </c>
      <c r="B1053" s="1" t="s">
        <v>227</v>
      </c>
      <c r="C1053" s="1">
        <v>15</v>
      </c>
      <c r="D1053" s="1" t="s">
        <v>28</v>
      </c>
      <c r="E1053" s="1">
        <v>1316.8848879864827</v>
      </c>
      <c r="F1053" s="1">
        <v>6257.7879102022434</v>
      </c>
      <c r="G1053" s="1">
        <v>11931.006029113087</v>
      </c>
      <c r="H1053" s="1">
        <v>12855.12937414004</v>
      </c>
      <c r="I1053" s="1">
        <v>10235.105755206429</v>
      </c>
    </row>
    <row r="1054" spans="1:9" x14ac:dyDescent="0.15">
      <c r="A1054" s="1">
        <v>46</v>
      </c>
      <c r="B1054" s="1" t="s">
        <v>228</v>
      </c>
      <c r="C1054" s="1">
        <v>16</v>
      </c>
      <c r="D1054" s="1" t="s">
        <v>11</v>
      </c>
      <c r="E1054" s="1">
        <v>15653.487464495103</v>
      </c>
      <c r="F1054" s="1">
        <v>28061.165815122546</v>
      </c>
      <c r="G1054" s="1">
        <v>41302.864100758568</v>
      </c>
      <c r="H1054" s="1">
        <v>36499.988248809714</v>
      </c>
      <c r="I1054" s="1">
        <v>31952.648844975865</v>
      </c>
    </row>
    <row r="1055" spans="1:9" x14ac:dyDescent="0.15">
      <c r="A1055" s="1">
        <v>46</v>
      </c>
      <c r="B1055" s="1" t="s">
        <v>222</v>
      </c>
      <c r="C1055" s="1">
        <v>17</v>
      </c>
      <c r="D1055" s="1" t="s">
        <v>12</v>
      </c>
      <c r="E1055" s="1">
        <v>5823.0701141230702</v>
      </c>
      <c r="F1055" s="1">
        <v>53015.242245354297</v>
      </c>
      <c r="G1055" s="1">
        <v>119562.36002277042</v>
      </c>
      <c r="H1055" s="1">
        <v>105407.66748807848</v>
      </c>
      <c r="I1055" s="1">
        <v>150268.4607247808</v>
      </c>
    </row>
    <row r="1056" spans="1:9" x14ac:dyDescent="0.15">
      <c r="A1056" s="1">
        <v>46</v>
      </c>
      <c r="B1056" s="1" t="s">
        <v>228</v>
      </c>
      <c r="C1056" s="1">
        <v>18</v>
      </c>
      <c r="D1056" s="1" t="s">
        <v>13</v>
      </c>
      <c r="E1056" s="1">
        <v>7737.0907005348272</v>
      </c>
      <c r="F1056" s="1">
        <v>52207.997842701348</v>
      </c>
      <c r="G1056" s="1">
        <v>63878.566395212969</v>
      </c>
      <c r="H1056" s="1">
        <v>59334.287872507841</v>
      </c>
      <c r="I1056" s="1">
        <v>64012.058352024491</v>
      </c>
    </row>
    <row r="1057" spans="1:9" x14ac:dyDescent="0.15">
      <c r="A1057" s="1">
        <v>46</v>
      </c>
      <c r="B1057" s="1" t="s">
        <v>228</v>
      </c>
      <c r="C1057" s="1">
        <v>19</v>
      </c>
      <c r="D1057" s="1" t="s">
        <v>14</v>
      </c>
      <c r="E1057" s="1">
        <v>6082.1548289410357</v>
      </c>
      <c r="F1057" s="1">
        <v>15699.012050885034</v>
      </c>
      <c r="G1057" s="1">
        <v>23940.960578935319</v>
      </c>
      <c r="H1057" s="1">
        <v>40199.164081435425</v>
      </c>
      <c r="I1057" s="1">
        <v>42906.420862526073</v>
      </c>
    </row>
    <row r="1058" spans="1:9" x14ac:dyDescent="0.15">
      <c r="A1058" s="1">
        <v>46</v>
      </c>
      <c r="B1058" s="1" t="s">
        <v>229</v>
      </c>
      <c r="C1058" s="1">
        <v>20</v>
      </c>
      <c r="D1058" s="1" t="s">
        <v>15</v>
      </c>
      <c r="E1058" s="1">
        <v>1353.6069965938907</v>
      </c>
      <c r="F1058" s="1">
        <v>50264.061364397392</v>
      </c>
      <c r="G1058" s="1">
        <v>92171.645078137983</v>
      </c>
      <c r="H1058" s="1">
        <v>96021.254416869473</v>
      </c>
      <c r="I1058" s="1">
        <v>118266.49456922266</v>
      </c>
    </row>
    <row r="1059" spans="1:9" x14ac:dyDescent="0.15">
      <c r="A1059" s="1">
        <v>46</v>
      </c>
      <c r="B1059" s="1" t="s">
        <v>228</v>
      </c>
      <c r="C1059" s="1">
        <v>21</v>
      </c>
      <c r="D1059" s="1" t="s">
        <v>16</v>
      </c>
      <c r="E1059" s="1">
        <v>17965.544094012625</v>
      </c>
      <c r="F1059" s="1">
        <v>131804.88499264562</v>
      </c>
      <c r="G1059" s="1">
        <v>171293.94307043395</v>
      </c>
      <c r="H1059" s="1">
        <v>150650.15552335617</v>
      </c>
      <c r="I1059" s="1">
        <v>181428.90456636343</v>
      </c>
    </row>
    <row r="1060" spans="1:9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1">
        <v>16883.070256872266</v>
      </c>
      <c r="F1060" s="1">
        <v>132553.53966334634</v>
      </c>
      <c r="G1060" s="1">
        <v>320969.98282177257</v>
      </c>
      <c r="H1060" s="1">
        <v>382116.79851049406</v>
      </c>
      <c r="I1060" s="1">
        <v>360424.20184695697</v>
      </c>
    </row>
    <row r="1061" spans="1:9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1">
        <v>41769.045518171915</v>
      </c>
      <c r="F1061" s="1">
        <v>92692.831674417612</v>
      </c>
      <c r="G1061" s="1">
        <v>136674.37834972591</v>
      </c>
      <c r="H1061" s="1">
        <v>181280.66154904052</v>
      </c>
      <c r="I1061" s="1">
        <v>196145.12288666674</v>
      </c>
    </row>
    <row r="1062" spans="1:9" x14ac:dyDescent="0.15">
      <c r="A1062" s="1">
        <v>47</v>
      </c>
      <c r="B1062" s="1" t="s">
        <v>231</v>
      </c>
      <c r="C1062" s="1">
        <v>1</v>
      </c>
      <c r="D1062" s="1" t="s">
        <v>9</v>
      </c>
      <c r="E1062" s="1" t="s">
        <v>456</v>
      </c>
      <c r="F1062" s="1">
        <v>48760.26787732463</v>
      </c>
      <c r="G1062" s="1">
        <v>63245.115441127957</v>
      </c>
      <c r="H1062" s="1">
        <v>77953.463285783655</v>
      </c>
      <c r="I1062" s="1">
        <v>123499.78311863577</v>
      </c>
    </row>
    <row r="1063" spans="1:9" x14ac:dyDescent="0.15">
      <c r="A1063" s="1">
        <v>47</v>
      </c>
      <c r="B1063" s="1" t="s">
        <v>231</v>
      </c>
      <c r="C1063" s="1">
        <v>2</v>
      </c>
      <c r="D1063" s="1" t="s">
        <v>10</v>
      </c>
      <c r="E1063" s="1" t="s">
        <v>456</v>
      </c>
      <c r="F1063" s="1">
        <v>748.5196202909176</v>
      </c>
      <c r="G1063" s="1">
        <v>1927.0635459312805</v>
      </c>
      <c r="H1063" s="1">
        <v>2393.5263182810882</v>
      </c>
      <c r="I1063" s="1">
        <v>2408.5711883531299</v>
      </c>
    </row>
    <row r="1064" spans="1:9" x14ac:dyDescent="0.15">
      <c r="A1064" s="1">
        <v>47</v>
      </c>
      <c r="B1064" s="1" t="s">
        <v>232</v>
      </c>
      <c r="C1064" s="1">
        <v>3</v>
      </c>
      <c r="D1064" s="1" t="s">
        <v>17</v>
      </c>
      <c r="E1064" s="1" t="s">
        <v>456</v>
      </c>
      <c r="F1064" s="1">
        <v>8902.8208082845904</v>
      </c>
      <c r="G1064" s="1">
        <v>16493.369423386077</v>
      </c>
      <c r="H1064" s="1">
        <v>20217.291176777522</v>
      </c>
      <c r="I1064" s="1">
        <v>21327.942868928887</v>
      </c>
    </row>
    <row r="1065" spans="1:9" x14ac:dyDescent="0.15">
      <c r="A1065" s="1">
        <v>47</v>
      </c>
      <c r="B1065" s="1" t="s">
        <v>233</v>
      </c>
      <c r="C1065" s="1">
        <v>4</v>
      </c>
      <c r="D1065" s="1" t="s">
        <v>18</v>
      </c>
      <c r="E1065" s="1" t="s">
        <v>456</v>
      </c>
      <c r="F1065" s="1">
        <v>586.60274881411692</v>
      </c>
      <c r="G1065" s="1">
        <v>775.65564681587045</v>
      </c>
      <c r="H1065" s="1">
        <v>761.25697377790277</v>
      </c>
      <c r="I1065" s="1">
        <v>436.90491285106032</v>
      </c>
    </row>
    <row r="1066" spans="1:9" x14ac:dyDescent="0.15">
      <c r="A1066" s="1">
        <v>47</v>
      </c>
      <c r="B1066" s="1" t="s">
        <v>234</v>
      </c>
      <c r="C1066" s="1">
        <v>5</v>
      </c>
      <c r="D1066" s="1" t="s">
        <v>19</v>
      </c>
      <c r="E1066" s="1" t="s">
        <v>456</v>
      </c>
      <c r="F1066" s="1">
        <v>370.06691594398694</v>
      </c>
      <c r="G1066" s="1">
        <v>598.79483089667576</v>
      </c>
      <c r="H1066" s="1">
        <v>723.83606175693149</v>
      </c>
      <c r="I1066" s="1">
        <v>518.41824944961013</v>
      </c>
    </row>
    <row r="1067" spans="1:9" x14ac:dyDescent="0.15">
      <c r="A1067" s="1">
        <v>47</v>
      </c>
      <c r="B1067" s="1" t="s">
        <v>232</v>
      </c>
      <c r="C1067" s="1">
        <v>6</v>
      </c>
      <c r="D1067" s="1" t="s">
        <v>3</v>
      </c>
      <c r="E1067" s="1" t="s">
        <v>456</v>
      </c>
      <c r="F1067" s="1">
        <v>468.26478356820962</v>
      </c>
      <c r="G1067" s="1">
        <v>681.81067448679551</v>
      </c>
      <c r="H1067" s="1">
        <v>733.56165331092097</v>
      </c>
      <c r="I1067" s="1">
        <v>1756.8155522329421</v>
      </c>
    </row>
    <row r="1068" spans="1:9" x14ac:dyDescent="0.15">
      <c r="A1068" s="1">
        <v>47</v>
      </c>
      <c r="B1068" s="1" t="s">
        <v>234</v>
      </c>
      <c r="C1068" s="1">
        <v>7</v>
      </c>
      <c r="D1068" s="1" t="s">
        <v>20</v>
      </c>
      <c r="E1068" s="1" t="s">
        <v>456</v>
      </c>
      <c r="F1068" s="1">
        <v>4529.587721969483</v>
      </c>
      <c r="G1068" s="1">
        <v>4976.1452063939041</v>
      </c>
      <c r="H1068" s="1">
        <v>9215.0882312252033</v>
      </c>
      <c r="I1068" s="1">
        <v>13811.365819394157</v>
      </c>
    </row>
    <row r="1069" spans="1:9" x14ac:dyDescent="0.15">
      <c r="A1069" s="1">
        <v>47</v>
      </c>
      <c r="B1069" s="1" t="s">
        <v>235</v>
      </c>
      <c r="C1069" s="1">
        <v>8</v>
      </c>
      <c r="D1069" s="1" t="s">
        <v>21</v>
      </c>
      <c r="E1069" s="1" t="s">
        <v>456</v>
      </c>
      <c r="F1069" s="1">
        <v>2684.4329366303355</v>
      </c>
      <c r="G1069" s="1">
        <v>4374.4904973483744</v>
      </c>
      <c r="H1069" s="1">
        <v>4443.1273563238783</v>
      </c>
      <c r="I1069" s="1">
        <v>3528.4190112509277</v>
      </c>
    </row>
    <row r="1070" spans="1:9" x14ac:dyDescent="0.15">
      <c r="A1070" s="1">
        <v>47</v>
      </c>
      <c r="B1070" s="1" t="s">
        <v>232</v>
      </c>
      <c r="C1070" s="1">
        <v>9</v>
      </c>
      <c r="D1070" s="1" t="s">
        <v>22</v>
      </c>
      <c r="E1070" s="1" t="s">
        <v>456</v>
      </c>
      <c r="F1070" s="1">
        <v>926.21791490972521</v>
      </c>
      <c r="G1070" s="1">
        <v>1384.972932529666</v>
      </c>
      <c r="H1070" s="1">
        <v>903.47816557663702</v>
      </c>
      <c r="I1070" s="1">
        <v>1741.2467627490064</v>
      </c>
    </row>
    <row r="1071" spans="1:9" x14ac:dyDescent="0.15">
      <c r="A1071" s="1">
        <v>47</v>
      </c>
      <c r="B1071" s="1" t="s">
        <v>233</v>
      </c>
      <c r="C1071" s="1">
        <v>10</v>
      </c>
      <c r="D1071" s="1" t="s">
        <v>23</v>
      </c>
      <c r="E1071" s="1" t="s">
        <v>456</v>
      </c>
      <c r="F1071" s="1">
        <v>1247.772277860005</v>
      </c>
      <c r="G1071" s="1">
        <v>3448.7584880207501</v>
      </c>
      <c r="H1071" s="1">
        <v>3613.8109348651597</v>
      </c>
      <c r="I1071" s="1">
        <v>1922.4778158413499</v>
      </c>
    </row>
    <row r="1072" spans="1:9" x14ac:dyDescent="0.15">
      <c r="A1072" s="1">
        <v>47</v>
      </c>
      <c r="B1072" s="1" t="s">
        <v>234</v>
      </c>
      <c r="C1072" s="1">
        <v>11</v>
      </c>
      <c r="D1072" s="1" t="s">
        <v>24</v>
      </c>
      <c r="E1072" s="1" t="s">
        <v>456</v>
      </c>
      <c r="F1072" s="1">
        <v>136.35076963744382</v>
      </c>
      <c r="G1072" s="1">
        <v>121.58156198863274</v>
      </c>
      <c r="H1072" s="1">
        <v>357.06113822892786</v>
      </c>
      <c r="I1072" s="1">
        <v>247.05664612148624</v>
      </c>
    </row>
    <row r="1073" spans="1:9" x14ac:dyDescent="0.15">
      <c r="A1073" s="1">
        <v>47</v>
      </c>
      <c r="B1073" s="1" t="s">
        <v>233</v>
      </c>
      <c r="C1073" s="1">
        <v>12</v>
      </c>
      <c r="D1073" s="1" t="s">
        <v>25</v>
      </c>
      <c r="E1073" s="1" t="s">
        <v>456</v>
      </c>
      <c r="F1073" s="1">
        <v>71.282620617600955</v>
      </c>
      <c r="G1073" s="1">
        <v>234.00568795154555</v>
      </c>
      <c r="H1073" s="1">
        <v>336.8173029395137</v>
      </c>
      <c r="I1073" s="1">
        <v>276.5326995429744</v>
      </c>
    </row>
    <row r="1074" spans="1:9" x14ac:dyDescent="0.15">
      <c r="A1074" s="1">
        <v>47</v>
      </c>
      <c r="B1074" s="1" t="s">
        <v>233</v>
      </c>
      <c r="C1074" s="1">
        <v>13</v>
      </c>
      <c r="D1074" s="1" t="s">
        <v>26</v>
      </c>
      <c r="E1074" s="1" t="s">
        <v>456</v>
      </c>
      <c r="F1074" s="1">
        <v>230.52456591499396</v>
      </c>
      <c r="G1074" s="1">
        <v>343.05173346866883</v>
      </c>
      <c r="H1074" s="1">
        <v>210.49823577805665</v>
      </c>
      <c r="I1074" s="1">
        <v>242.83525081085773</v>
      </c>
    </row>
    <row r="1075" spans="1:9" x14ac:dyDescent="0.15">
      <c r="A1075" s="1">
        <v>47</v>
      </c>
      <c r="B1075" s="1" t="s">
        <v>234</v>
      </c>
      <c r="C1075" s="1">
        <v>14</v>
      </c>
      <c r="D1075" s="1" t="s">
        <v>27</v>
      </c>
      <c r="E1075" s="1" t="s">
        <v>456</v>
      </c>
      <c r="F1075" s="1">
        <v>8.8395265721074736</v>
      </c>
      <c r="G1075" s="1">
        <v>3.8817011041068405</v>
      </c>
      <c r="H1075" s="1">
        <v>1.9370563027513559</v>
      </c>
      <c r="I1075" s="1">
        <v>0.830662208634809</v>
      </c>
    </row>
    <row r="1076" spans="1:9" x14ac:dyDescent="0.15">
      <c r="A1076" s="1">
        <v>47</v>
      </c>
      <c r="B1076" s="1" t="s">
        <v>234</v>
      </c>
      <c r="C1076" s="1">
        <v>15</v>
      </c>
      <c r="D1076" s="1" t="s">
        <v>28</v>
      </c>
      <c r="E1076" s="1" t="s">
        <v>456</v>
      </c>
      <c r="F1076" s="1">
        <v>2138.5894776990194</v>
      </c>
      <c r="G1076" s="1">
        <v>6989.7251233988154</v>
      </c>
      <c r="H1076" s="1">
        <v>8931.3109802702893</v>
      </c>
      <c r="I1076" s="1">
        <v>5985.6156297152829</v>
      </c>
    </row>
    <row r="1077" spans="1:9" x14ac:dyDescent="0.15">
      <c r="A1077" s="1">
        <v>47</v>
      </c>
      <c r="B1077" s="1" t="s">
        <v>231</v>
      </c>
      <c r="C1077" s="1">
        <v>16</v>
      </c>
      <c r="D1077" s="1" t="s">
        <v>11</v>
      </c>
      <c r="E1077" s="1" t="s">
        <v>456</v>
      </c>
      <c r="F1077" s="1">
        <v>14451.619360297616</v>
      </c>
      <c r="G1077" s="1">
        <v>29970.798768089455</v>
      </c>
      <c r="H1077" s="1">
        <v>27020.767785469488</v>
      </c>
      <c r="I1077" s="1">
        <v>25560.818153546297</v>
      </c>
    </row>
    <row r="1078" spans="1:9" x14ac:dyDescent="0.15">
      <c r="A1078" s="1">
        <v>47</v>
      </c>
      <c r="B1078" s="1" t="s">
        <v>236</v>
      </c>
      <c r="C1078" s="1">
        <v>17</v>
      </c>
      <c r="D1078" s="1" t="s">
        <v>12</v>
      </c>
      <c r="E1078" s="1" t="s">
        <v>456</v>
      </c>
      <c r="F1078" s="1">
        <v>79160.210636408709</v>
      </c>
      <c r="G1078" s="1">
        <v>99134.114802384516</v>
      </c>
      <c r="H1078" s="1">
        <v>114400.84449259468</v>
      </c>
      <c r="I1078" s="1">
        <v>182063.1407878375</v>
      </c>
    </row>
    <row r="1079" spans="1:9" x14ac:dyDescent="0.15">
      <c r="A1079" s="1">
        <v>47</v>
      </c>
      <c r="B1079" s="1" t="s">
        <v>237</v>
      </c>
      <c r="C1079" s="1">
        <v>18</v>
      </c>
      <c r="D1079" s="1" t="s">
        <v>13</v>
      </c>
      <c r="E1079" s="1" t="s">
        <v>456</v>
      </c>
      <c r="F1079" s="1">
        <v>48053.598040724683</v>
      </c>
      <c r="G1079" s="1">
        <v>60264.723793437748</v>
      </c>
      <c r="H1079" s="1">
        <v>56538.292781498138</v>
      </c>
      <c r="I1079" s="1">
        <v>55899.596214833327</v>
      </c>
    </row>
    <row r="1080" spans="1:9" x14ac:dyDescent="0.15">
      <c r="A1080" s="1">
        <v>47</v>
      </c>
      <c r="B1080" s="1" t="s">
        <v>231</v>
      </c>
      <c r="C1080" s="1">
        <v>19</v>
      </c>
      <c r="D1080" s="1" t="s">
        <v>14</v>
      </c>
      <c r="E1080" s="1" t="s">
        <v>456</v>
      </c>
      <c r="F1080" s="1">
        <v>11331.712678460086</v>
      </c>
      <c r="G1080" s="1">
        <v>19327.149566243585</v>
      </c>
      <c r="H1080" s="1">
        <v>22660.986340518939</v>
      </c>
      <c r="I1080" s="1">
        <v>41394.159110587068</v>
      </c>
    </row>
    <row r="1081" spans="1:9" x14ac:dyDescent="0.15">
      <c r="A1081" s="1">
        <v>47</v>
      </c>
      <c r="B1081" s="1" t="s">
        <v>238</v>
      </c>
      <c r="C1081" s="1">
        <v>20</v>
      </c>
      <c r="D1081" s="1" t="s">
        <v>15</v>
      </c>
      <c r="E1081" s="1" t="s">
        <v>456</v>
      </c>
      <c r="F1081" s="1">
        <v>42021.364370968557</v>
      </c>
      <c r="G1081" s="1">
        <v>123083.35908751257</v>
      </c>
      <c r="H1081" s="1">
        <v>127220.28318069775</v>
      </c>
      <c r="I1081" s="1">
        <v>192299.98130550544</v>
      </c>
    </row>
    <row r="1082" spans="1:9" x14ac:dyDescent="0.15">
      <c r="A1082" s="1">
        <v>47</v>
      </c>
      <c r="B1082" s="1" t="s">
        <v>239</v>
      </c>
      <c r="C1082" s="1">
        <v>21</v>
      </c>
      <c r="D1082" s="1" t="s">
        <v>16</v>
      </c>
      <c r="E1082" s="1" t="s">
        <v>456</v>
      </c>
      <c r="F1082" s="1">
        <v>63366.961402342764</v>
      </c>
      <c r="G1082" s="1">
        <v>85411.678756091889</v>
      </c>
      <c r="H1082" s="1">
        <v>151224.66668600775</v>
      </c>
      <c r="I1082" s="1">
        <v>233450.01313827321</v>
      </c>
    </row>
    <row r="1083" spans="1:9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1" t="s">
        <v>456</v>
      </c>
      <c r="F1083" s="1">
        <v>102916.02952141951</v>
      </c>
      <c r="G1083" s="1">
        <v>280144.98359154514</v>
      </c>
      <c r="H1083" s="1">
        <v>334637.33577527793</v>
      </c>
      <c r="I1083" s="1">
        <v>472707.37606135075</v>
      </c>
    </row>
    <row r="1084" spans="1:9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1" t="s">
        <v>456</v>
      </c>
      <c r="F1084" s="1">
        <v>74225.823419698499</v>
      </c>
      <c r="G1084" s="1">
        <v>132229.73693153364</v>
      </c>
      <c r="H1084" s="1">
        <v>167110.85043830727</v>
      </c>
      <c r="I1084" s="1">
        <v>209361.53975592821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 x14ac:dyDescent="0.15">
      <c r="A1" s="1" t="s">
        <v>31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 x14ac:dyDescent="0.15">
      <c r="A4" s="1">
        <v>1</v>
      </c>
      <c r="B4" s="1" t="s">
        <v>2</v>
      </c>
      <c r="C4" s="1">
        <v>1</v>
      </c>
      <c r="D4" s="1" t="s">
        <v>9</v>
      </c>
      <c r="E4" s="1">
        <v>986337.70784559369</v>
      </c>
      <c r="F4" s="1">
        <v>764908.7650019445</v>
      </c>
      <c r="G4" s="1">
        <v>592176.11462784803</v>
      </c>
      <c r="H4" s="1">
        <v>406641.29834200663</v>
      </c>
      <c r="I4" s="1">
        <v>348709.79619345366</v>
      </c>
    </row>
    <row r="5" spans="1:9" x14ac:dyDescent="0.15">
      <c r="A5" s="1">
        <v>1</v>
      </c>
      <c r="B5" s="1" t="s">
        <v>2</v>
      </c>
      <c r="C5" s="1">
        <v>2</v>
      </c>
      <c r="D5" s="1" t="s">
        <v>10</v>
      </c>
      <c r="E5" s="1">
        <v>134424.32885461021</v>
      </c>
      <c r="F5" s="1">
        <v>80719.912219521852</v>
      </c>
      <c r="G5" s="1">
        <v>33430.446050237173</v>
      </c>
      <c r="H5" s="1">
        <v>16375.634419149559</v>
      </c>
      <c r="I5" s="1">
        <v>6635.5367741038563</v>
      </c>
    </row>
    <row r="6" spans="1:9" x14ac:dyDescent="0.15">
      <c r="A6" s="1">
        <v>1</v>
      </c>
      <c r="B6" s="1" t="s">
        <v>7</v>
      </c>
      <c r="C6" s="1">
        <v>3</v>
      </c>
      <c r="D6" s="1" t="s">
        <v>17</v>
      </c>
      <c r="E6" s="1">
        <v>221571.85108482983</v>
      </c>
      <c r="F6" s="1">
        <v>189474.45564250558</v>
      </c>
      <c r="G6" s="1">
        <v>213779.44198619603</v>
      </c>
      <c r="H6" s="1">
        <v>198071.71834849613</v>
      </c>
      <c r="I6" s="1">
        <v>174655.96418700775</v>
      </c>
    </row>
    <row r="7" spans="1:9" x14ac:dyDescent="0.15">
      <c r="A7" s="1">
        <v>1</v>
      </c>
      <c r="B7" s="1" t="s">
        <v>7</v>
      </c>
      <c r="C7" s="1">
        <v>4</v>
      </c>
      <c r="D7" s="1" t="s">
        <v>18</v>
      </c>
      <c r="E7" s="1">
        <v>25423.350470074125</v>
      </c>
      <c r="F7" s="1">
        <v>21393.047160492806</v>
      </c>
      <c r="G7" s="1">
        <v>29988.408024040833</v>
      </c>
      <c r="H7" s="1">
        <v>17784.296810815416</v>
      </c>
      <c r="I7" s="1">
        <v>8445.1187830278577</v>
      </c>
    </row>
    <row r="8" spans="1:9" x14ac:dyDescent="0.15">
      <c r="A8" s="1">
        <v>1</v>
      </c>
      <c r="B8" s="1" t="s">
        <v>7</v>
      </c>
      <c r="C8" s="1">
        <v>5</v>
      </c>
      <c r="D8" s="1" t="s">
        <v>19</v>
      </c>
      <c r="E8" s="1">
        <v>34052.190172603347</v>
      </c>
      <c r="F8" s="1">
        <v>29072.765354646923</v>
      </c>
      <c r="G8" s="1">
        <v>27433.515675443807</v>
      </c>
      <c r="H8" s="1">
        <v>21277.368752449252</v>
      </c>
      <c r="I8" s="1">
        <v>14414.69421406141</v>
      </c>
    </row>
    <row r="9" spans="1:9" x14ac:dyDescent="0.15">
      <c r="A9" s="1">
        <v>1</v>
      </c>
      <c r="B9" s="1" t="s">
        <v>7</v>
      </c>
      <c r="C9" s="1">
        <v>6</v>
      </c>
      <c r="D9" s="1" t="s">
        <v>3</v>
      </c>
      <c r="E9" s="1">
        <v>11892.912046536136</v>
      </c>
      <c r="F9" s="1">
        <v>9012.0084027068006</v>
      </c>
      <c r="G9" s="1">
        <v>9575.49156972522</v>
      </c>
      <c r="H9" s="1">
        <v>8910.2550316120833</v>
      </c>
      <c r="I9" s="1">
        <v>6999.5302802184651</v>
      </c>
    </row>
    <row r="10" spans="1:9" x14ac:dyDescent="0.15">
      <c r="A10" s="1">
        <v>1</v>
      </c>
      <c r="B10" s="1" t="s">
        <v>7</v>
      </c>
      <c r="C10" s="1">
        <v>7</v>
      </c>
      <c r="D10" s="1" t="s">
        <v>20</v>
      </c>
      <c r="E10" s="1">
        <v>2862.9736924166718</v>
      </c>
      <c r="F10" s="1">
        <v>3221.952237144204</v>
      </c>
      <c r="G10" s="1">
        <v>1973.0557318323742</v>
      </c>
      <c r="H10" s="1">
        <v>1990.6375158705109</v>
      </c>
      <c r="I10" s="1">
        <v>1403.7081380991906</v>
      </c>
    </row>
    <row r="11" spans="1:9" x14ac:dyDescent="0.15">
      <c r="A11" s="1">
        <v>1</v>
      </c>
      <c r="B11" s="1" t="s">
        <v>7</v>
      </c>
      <c r="C11" s="1">
        <v>8</v>
      </c>
      <c r="D11" s="1" t="s">
        <v>21</v>
      </c>
      <c r="E11" s="1">
        <v>50263.203539698865</v>
      </c>
      <c r="F11" s="1">
        <v>55174.752921212123</v>
      </c>
      <c r="G11" s="1">
        <v>46154.978347145057</v>
      </c>
      <c r="H11" s="1">
        <v>31549.067039303511</v>
      </c>
      <c r="I11" s="1">
        <v>17042.127878641513</v>
      </c>
    </row>
    <row r="12" spans="1:9" x14ac:dyDescent="0.15">
      <c r="A12" s="1">
        <v>1</v>
      </c>
      <c r="B12" s="1" t="s">
        <v>7</v>
      </c>
      <c r="C12" s="1">
        <v>9</v>
      </c>
      <c r="D12" s="1" t="s">
        <v>22</v>
      </c>
      <c r="E12" s="1">
        <v>53906.841813026091</v>
      </c>
      <c r="F12" s="1">
        <v>40613.695361855185</v>
      </c>
      <c r="G12" s="1">
        <v>19795.789436554587</v>
      </c>
      <c r="H12" s="1">
        <v>14290.536176770123</v>
      </c>
      <c r="I12" s="1">
        <v>15701.390779966456</v>
      </c>
    </row>
    <row r="13" spans="1:9" x14ac:dyDescent="0.15">
      <c r="A13" s="1">
        <v>1</v>
      </c>
      <c r="B13" s="1" t="s">
        <v>7</v>
      </c>
      <c r="C13" s="1">
        <v>10</v>
      </c>
      <c r="D13" s="1" t="s">
        <v>23</v>
      </c>
      <c r="E13" s="1">
        <v>44564.557595658662</v>
      </c>
      <c r="F13" s="1">
        <v>40675.32711643177</v>
      </c>
      <c r="G13" s="1">
        <v>45589.045363444049</v>
      </c>
      <c r="H13" s="1">
        <v>36320.69780257313</v>
      </c>
      <c r="I13" s="1">
        <v>25711.999484645596</v>
      </c>
    </row>
    <row r="14" spans="1:9" x14ac:dyDescent="0.15">
      <c r="A14" s="1">
        <v>1</v>
      </c>
      <c r="B14" s="1" t="s">
        <v>7</v>
      </c>
      <c r="C14" s="1">
        <v>11</v>
      </c>
      <c r="D14" s="1" t="s">
        <v>24</v>
      </c>
      <c r="E14" s="1">
        <v>31575.262809710675</v>
      </c>
      <c r="F14" s="1">
        <v>29267.082694436212</v>
      </c>
      <c r="G14" s="1">
        <v>29943.201994277711</v>
      </c>
      <c r="H14" s="1">
        <v>26303.03672601443</v>
      </c>
      <c r="I14" s="1">
        <v>18095.352422167929</v>
      </c>
    </row>
    <row r="15" spans="1:9" x14ac:dyDescent="0.15">
      <c r="A15" s="1">
        <v>1</v>
      </c>
      <c r="B15" s="1" t="s">
        <v>7</v>
      </c>
      <c r="C15" s="1">
        <v>12</v>
      </c>
      <c r="D15" s="1" t="s">
        <v>25</v>
      </c>
      <c r="E15" s="1">
        <v>6420.6835179165391</v>
      </c>
      <c r="F15" s="1">
        <v>14873.097887376549</v>
      </c>
      <c r="G15" s="1">
        <v>28749.859214698005</v>
      </c>
      <c r="H15" s="1">
        <v>31095.317147240607</v>
      </c>
      <c r="I15" s="1">
        <v>23298.776206882809</v>
      </c>
    </row>
    <row r="16" spans="1:9" x14ac:dyDescent="0.15">
      <c r="A16" s="1">
        <v>1</v>
      </c>
      <c r="B16" s="1" t="s">
        <v>7</v>
      </c>
      <c r="C16" s="1">
        <v>13</v>
      </c>
      <c r="D16" s="1" t="s">
        <v>26</v>
      </c>
      <c r="E16" s="1">
        <v>27637.4285572833</v>
      </c>
      <c r="F16" s="1">
        <v>17975.269946111479</v>
      </c>
      <c r="G16" s="1">
        <v>12281.564098712475</v>
      </c>
      <c r="H16" s="1">
        <v>13915.553011247623</v>
      </c>
      <c r="I16" s="1">
        <v>18527.197408120959</v>
      </c>
    </row>
    <row r="17" spans="1:9" x14ac:dyDescent="0.15">
      <c r="A17" s="1">
        <v>1</v>
      </c>
      <c r="B17" s="1" t="s">
        <v>7</v>
      </c>
      <c r="C17" s="1">
        <v>14</v>
      </c>
      <c r="D17" s="1" t="s">
        <v>27</v>
      </c>
      <c r="E17" s="1">
        <v>1472.2398541196048</v>
      </c>
      <c r="F17" s="1">
        <v>2028.0554951145318</v>
      </c>
      <c r="G17" s="1">
        <v>2830.703980724064</v>
      </c>
      <c r="H17" s="1">
        <v>2357.3710877572912</v>
      </c>
      <c r="I17" s="1">
        <v>2582.9835347423464</v>
      </c>
    </row>
    <row r="18" spans="1:9" x14ac:dyDescent="0.15">
      <c r="A18" s="1">
        <v>1</v>
      </c>
      <c r="B18" s="1" t="s">
        <v>7</v>
      </c>
      <c r="C18" s="1">
        <v>15</v>
      </c>
      <c r="D18" s="1" t="s">
        <v>28</v>
      </c>
      <c r="E18" s="1">
        <v>246770.20483304223</v>
      </c>
      <c r="F18" s="1">
        <v>194644.74979045929</v>
      </c>
      <c r="G18" s="1">
        <v>178546.23405977839</v>
      </c>
      <c r="H18" s="1">
        <v>122053.17855734551</v>
      </c>
      <c r="I18" s="1">
        <v>75253.624102635658</v>
      </c>
    </row>
    <row r="19" spans="1:9" x14ac:dyDescent="0.15">
      <c r="A19" s="1">
        <v>1</v>
      </c>
      <c r="B19" s="1" t="s">
        <v>2</v>
      </c>
      <c r="C19" s="1">
        <v>16</v>
      </c>
      <c r="D19" s="1" t="s">
        <v>11</v>
      </c>
      <c r="E19" s="1">
        <v>758373.64879171248</v>
      </c>
      <c r="F19" s="1">
        <v>905926.90504926152</v>
      </c>
      <c r="G19" s="1">
        <v>813909.14482777589</v>
      </c>
      <c r="H19" s="1">
        <v>687039.29607181542</v>
      </c>
      <c r="I19" s="1">
        <v>485215.84339028306</v>
      </c>
    </row>
    <row r="20" spans="1:9" x14ac:dyDescent="0.15">
      <c r="A20" s="1">
        <v>1</v>
      </c>
      <c r="B20" s="1" t="s">
        <v>2</v>
      </c>
      <c r="C20" s="1">
        <v>17</v>
      </c>
      <c r="D20" s="1" t="s">
        <v>12</v>
      </c>
      <c r="E20" s="1">
        <v>25777.156689809082</v>
      </c>
      <c r="F20" s="1">
        <v>31876.711450841936</v>
      </c>
      <c r="G20" s="1">
        <v>35587.648691608752</v>
      </c>
      <c r="H20" s="1">
        <v>37536.301200217087</v>
      </c>
      <c r="I20" s="1">
        <v>34682.490290297326</v>
      </c>
    </row>
    <row r="21" spans="1:9" x14ac:dyDescent="0.15">
      <c r="A21" s="1">
        <v>1</v>
      </c>
      <c r="B21" s="1" t="s">
        <v>2</v>
      </c>
      <c r="C21" s="1">
        <v>18</v>
      </c>
      <c r="D21" s="1" t="s">
        <v>13</v>
      </c>
      <c r="E21" s="1">
        <v>982977.83775792189</v>
      </c>
      <c r="F21" s="1">
        <v>1011749.1991852411</v>
      </c>
      <c r="G21" s="1">
        <v>970047.75645555125</v>
      </c>
      <c r="H21" s="1">
        <v>819690.82846581901</v>
      </c>
      <c r="I21" s="1">
        <v>677082.06925810559</v>
      </c>
    </row>
    <row r="22" spans="1:9" x14ac:dyDescent="0.15">
      <c r="A22" s="1">
        <v>1</v>
      </c>
      <c r="B22" s="1" t="s">
        <v>2</v>
      </c>
      <c r="C22" s="1">
        <v>19</v>
      </c>
      <c r="D22" s="1" t="s">
        <v>14</v>
      </c>
      <c r="E22" s="1">
        <v>112097.11331990499</v>
      </c>
      <c r="F22" s="1">
        <v>145361.12818534626</v>
      </c>
      <c r="G22" s="1">
        <v>160305.54454388603</v>
      </c>
      <c r="H22" s="1">
        <v>130287.71118995181</v>
      </c>
      <c r="I22" s="1">
        <v>116512.27239400665</v>
      </c>
    </row>
    <row r="23" spans="1:9" x14ac:dyDescent="0.15">
      <c r="A23" s="1">
        <v>1</v>
      </c>
      <c r="B23" s="1" t="s">
        <v>2</v>
      </c>
      <c r="C23" s="1">
        <v>20</v>
      </c>
      <c r="D23" s="1" t="s">
        <v>15</v>
      </c>
      <c r="E23" s="1">
        <v>34902.347827363905</v>
      </c>
      <c r="F23" s="1">
        <v>50673.186643897032</v>
      </c>
      <c r="G23" s="1">
        <v>69562.819918216599</v>
      </c>
      <c r="H23" s="1">
        <v>63112.215173308454</v>
      </c>
      <c r="I23" s="1">
        <v>59951.8316039489</v>
      </c>
    </row>
    <row r="24" spans="1:9" x14ac:dyDescent="0.15">
      <c r="A24" s="1">
        <v>1</v>
      </c>
      <c r="B24" s="1" t="s">
        <v>2</v>
      </c>
      <c r="C24" s="1">
        <v>21</v>
      </c>
      <c r="D24" s="1" t="s">
        <v>16</v>
      </c>
      <c r="E24" s="1">
        <v>422209.84131127066</v>
      </c>
      <c r="F24" s="1">
        <v>456033.7150930842</v>
      </c>
      <c r="G24" s="1">
        <v>421185.10424857459</v>
      </c>
      <c r="H24" s="1">
        <v>400048.45413106726</v>
      </c>
      <c r="I24" s="1">
        <v>347960.25892993034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8</v>
      </c>
      <c r="E25" s="1">
        <v>1072976.9218532755</v>
      </c>
      <c r="F25" s="1">
        <v>1248851.0085382166</v>
      </c>
      <c r="G25" s="1">
        <v>1587353.5085205412</v>
      </c>
      <c r="H25" s="1">
        <v>1690337.7372695338</v>
      </c>
      <c r="I25" s="1">
        <v>1774804.926121362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29</v>
      </c>
      <c r="E26" s="1">
        <v>445184.4043669306</v>
      </c>
      <c r="F26" s="1">
        <v>481243.89102932333</v>
      </c>
      <c r="G26" s="1">
        <v>475406.9725865997</v>
      </c>
      <c r="H26" s="1">
        <v>422535.83545225189</v>
      </c>
      <c r="I26" s="1">
        <v>320310.76284549484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9</v>
      </c>
      <c r="E27" s="1">
        <v>528943.99519332917</v>
      </c>
      <c r="F27" s="1">
        <v>394862.99851569126</v>
      </c>
      <c r="G27" s="1">
        <v>297714.26851901429</v>
      </c>
      <c r="H27" s="1">
        <v>192130.15281538025</v>
      </c>
      <c r="I27" s="1">
        <v>154266.2243306895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10</v>
      </c>
      <c r="E28" s="1">
        <v>5610.3228663235286</v>
      </c>
      <c r="F28" s="1">
        <v>3340.7858126815622</v>
      </c>
      <c r="G28" s="1">
        <v>3192.3239475625619</v>
      </c>
      <c r="H28" s="1">
        <v>2789.1905679158867</v>
      </c>
      <c r="I28" s="1">
        <v>1647.8773789717634</v>
      </c>
    </row>
    <row r="29" spans="1:9" x14ac:dyDescent="0.15">
      <c r="A29" s="1">
        <v>2</v>
      </c>
      <c r="B29" s="1" t="s">
        <v>51</v>
      </c>
      <c r="C29" s="1">
        <v>3</v>
      </c>
      <c r="D29" s="1" t="s">
        <v>17</v>
      </c>
      <c r="E29" s="1">
        <v>48833.667333107725</v>
      </c>
      <c r="F29" s="1">
        <v>48508.271326819377</v>
      </c>
      <c r="G29" s="1">
        <v>55324.534244388306</v>
      </c>
      <c r="H29" s="1">
        <v>44019.603910871694</v>
      </c>
      <c r="I29" s="1">
        <v>37478.218517815039</v>
      </c>
    </row>
    <row r="30" spans="1:9" x14ac:dyDescent="0.15">
      <c r="A30" s="1">
        <v>2</v>
      </c>
      <c r="B30" s="1" t="s">
        <v>51</v>
      </c>
      <c r="C30" s="1">
        <v>4</v>
      </c>
      <c r="D30" s="1" t="s">
        <v>18</v>
      </c>
      <c r="E30" s="1">
        <v>7460.1209441361034</v>
      </c>
      <c r="F30" s="1">
        <v>11273.44929209677</v>
      </c>
      <c r="G30" s="1">
        <v>36284.108840765162</v>
      </c>
      <c r="H30" s="1">
        <v>22001.780631970822</v>
      </c>
      <c r="I30" s="1">
        <v>11143.302831906889</v>
      </c>
    </row>
    <row r="31" spans="1:9" x14ac:dyDescent="0.15">
      <c r="A31" s="1">
        <v>2</v>
      </c>
      <c r="B31" s="1" t="s">
        <v>51</v>
      </c>
      <c r="C31" s="1">
        <v>5</v>
      </c>
      <c r="D31" s="1" t="s">
        <v>19</v>
      </c>
      <c r="E31" s="1">
        <v>5664.5874195401802</v>
      </c>
      <c r="F31" s="1">
        <v>5637.3949183885961</v>
      </c>
      <c r="G31" s="1">
        <v>6338.5379129312096</v>
      </c>
      <c r="H31" s="1">
        <v>4872.5560614213427</v>
      </c>
      <c r="I31" s="1">
        <v>3754.8799167251832</v>
      </c>
    </row>
    <row r="32" spans="1:9" x14ac:dyDescent="0.15">
      <c r="A32" s="1">
        <v>2</v>
      </c>
      <c r="B32" s="1" t="s">
        <v>51</v>
      </c>
      <c r="C32" s="1">
        <v>6</v>
      </c>
      <c r="D32" s="1" t="s">
        <v>3</v>
      </c>
      <c r="E32" s="1">
        <v>2334.6248167628141</v>
      </c>
      <c r="F32" s="1">
        <v>1688.2000584673813</v>
      </c>
      <c r="G32" s="1">
        <v>1315.4015681013493</v>
      </c>
      <c r="H32" s="1">
        <v>1268.7187651948232</v>
      </c>
      <c r="I32" s="1">
        <v>1101.4579469852024</v>
      </c>
    </row>
    <row r="33" spans="1:9" x14ac:dyDescent="0.15">
      <c r="A33" s="1">
        <v>2</v>
      </c>
      <c r="B33" s="1" t="s">
        <v>51</v>
      </c>
      <c r="C33" s="1">
        <v>7</v>
      </c>
      <c r="D33" s="1" t="s">
        <v>20</v>
      </c>
      <c r="E33" s="1">
        <v>120.86180095001124</v>
      </c>
      <c r="F33" s="1">
        <v>204.89155169807242</v>
      </c>
      <c r="G33" s="1">
        <v>89.084687258061535</v>
      </c>
      <c r="H33" s="1">
        <v>151.59086445699211</v>
      </c>
      <c r="I33" s="1">
        <v>181.39212765759737</v>
      </c>
    </row>
    <row r="34" spans="1:9" x14ac:dyDescent="0.15">
      <c r="A34" s="1">
        <v>2</v>
      </c>
      <c r="B34" s="1" t="s">
        <v>51</v>
      </c>
      <c r="C34" s="1">
        <v>8</v>
      </c>
      <c r="D34" s="1" t="s">
        <v>21</v>
      </c>
      <c r="E34" s="1">
        <v>8750.4563099484494</v>
      </c>
      <c r="F34" s="1">
        <v>11087.68946972883</v>
      </c>
      <c r="G34" s="1">
        <v>8709.9872295822261</v>
      </c>
      <c r="H34" s="1">
        <v>7562.6215638825151</v>
      </c>
      <c r="I34" s="1">
        <v>3978.2856969920331</v>
      </c>
    </row>
    <row r="35" spans="1:9" x14ac:dyDescent="0.15">
      <c r="A35" s="1">
        <v>2</v>
      </c>
      <c r="B35" s="1" t="s">
        <v>51</v>
      </c>
      <c r="C35" s="1">
        <v>9</v>
      </c>
      <c r="D35" s="1" t="s">
        <v>22</v>
      </c>
      <c r="E35" s="1">
        <v>9551.8531521896512</v>
      </c>
      <c r="F35" s="1">
        <v>7326.0848464634018</v>
      </c>
      <c r="G35" s="1">
        <v>6645.8612348326624</v>
      </c>
      <c r="H35" s="1">
        <v>9220.0297884932388</v>
      </c>
      <c r="I35" s="1">
        <v>11425.840690108394</v>
      </c>
    </row>
    <row r="36" spans="1:9" x14ac:dyDescent="0.15">
      <c r="A36" s="1">
        <v>2</v>
      </c>
      <c r="B36" s="1" t="s">
        <v>51</v>
      </c>
      <c r="C36" s="1">
        <v>10</v>
      </c>
      <c r="D36" s="1" t="s">
        <v>23</v>
      </c>
      <c r="E36" s="1">
        <v>8341.6906661677313</v>
      </c>
      <c r="F36" s="1">
        <v>6626.6165631415452</v>
      </c>
      <c r="G36" s="1">
        <v>7262.3443347847733</v>
      </c>
      <c r="H36" s="1">
        <v>7174.3901785530288</v>
      </c>
      <c r="I36" s="1">
        <v>5086.1145200868814</v>
      </c>
    </row>
    <row r="37" spans="1:9" x14ac:dyDescent="0.15">
      <c r="A37" s="1">
        <v>2</v>
      </c>
      <c r="B37" s="1" t="s">
        <v>51</v>
      </c>
      <c r="C37" s="1">
        <v>11</v>
      </c>
      <c r="D37" s="1" t="s">
        <v>24</v>
      </c>
      <c r="E37" s="1">
        <v>1883.5728599598806</v>
      </c>
      <c r="F37" s="1">
        <v>2188.7871576422258</v>
      </c>
      <c r="G37" s="1">
        <v>3331.2479970301156</v>
      </c>
      <c r="H37" s="1">
        <v>7251.5733516881464</v>
      </c>
      <c r="I37" s="1">
        <v>6068.8229324996364</v>
      </c>
    </row>
    <row r="38" spans="1:9" x14ac:dyDescent="0.15">
      <c r="A38" s="1">
        <v>2</v>
      </c>
      <c r="B38" s="1" t="s">
        <v>51</v>
      </c>
      <c r="C38" s="1">
        <v>12</v>
      </c>
      <c r="D38" s="1" t="s">
        <v>25</v>
      </c>
      <c r="E38" s="1">
        <v>8861.927424509382</v>
      </c>
      <c r="F38" s="1">
        <v>16331.916058736118</v>
      </c>
      <c r="G38" s="1">
        <v>39335.831881377584</v>
      </c>
      <c r="H38" s="1">
        <v>40832.79131569546</v>
      </c>
      <c r="I38" s="1">
        <v>31184.805639953149</v>
      </c>
    </row>
    <row r="39" spans="1:9" x14ac:dyDescent="0.15">
      <c r="A39" s="1">
        <v>2</v>
      </c>
      <c r="B39" s="1" t="s">
        <v>51</v>
      </c>
      <c r="C39" s="1">
        <v>13</v>
      </c>
      <c r="D39" s="1" t="s">
        <v>26</v>
      </c>
      <c r="E39" s="1">
        <v>2290.6132758605336</v>
      </c>
      <c r="F39" s="1">
        <v>2889.073202096361</v>
      </c>
      <c r="G39" s="1">
        <v>1742.1476515645927</v>
      </c>
      <c r="H39" s="1">
        <v>2039.4186579906213</v>
      </c>
      <c r="I39" s="1">
        <v>3084.6536958883876</v>
      </c>
    </row>
    <row r="40" spans="1:9" x14ac:dyDescent="0.15">
      <c r="A40" s="1">
        <v>2</v>
      </c>
      <c r="B40" s="1" t="s">
        <v>51</v>
      </c>
      <c r="C40" s="1">
        <v>14</v>
      </c>
      <c r="D40" s="1" t="s">
        <v>27</v>
      </c>
      <c r="E40" s="1">
        <v>483.82402964344936</v>
      </c>
      <c r="F40" s="1">
        <v>2644.5775843281726</v>
      </c>
      <c r="G40" s="1">
        <v>5119.3245347028296</v>
      </c>
      <c r="H40" s="1">
        <v>3890.2359765212559</v>
      </c>
      <c r="I40" s="1">
        <v>3552.5360173858107</v>
      </c>
    </row>
    <row r="41" spans="1:9" x14ac:dyDescent="0.15">
      <c r="A41" s="1">
        <v>2</v>
      </c>
      <c r="B41" s="1" t="s">
        <v>51</v>
      </c>
      <c r="C41" s="1">
        <v>15</v>
      </c>
      <c r="D41" s="1" t="s">
        <v>28</v>
      </c>
      <c r="E41" s="1">
        <v>41470.425265186073</v>
      </c>
      <c r="F41" s="1">
        <v>38841.08889167686</v>
      </c>
      <c r="G41" s="1">
        <v>32673.475307023517</v>
      </c>
      <c r="H41" s="1">
        <v>24127.773125043655</v>
      </c>
      <c r="I41" s="1">
        <v>15094.674580548024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11</v>
      </c>
      <c r="E42" s="1">
        <v>160597.55811058346</v>
      </c>
      <c r="F42" s="1">
        <v>220553.98822019889</v>
      </c>
      <c r="G42" s="1">
        <v>163666.254219461</v>
      </c>
      <c r="H42" s="1">
        <v>189243.58461871906</v>
      </c>
      <c r="I42" s="1">
        <v>142089.64287809026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12</v>
      </c>
      <c r="E43" s="1">
        <v>6312.0137144693781</v>
      </c>
      <c r="F43" s="1">
        <v>7206.2338208916681</v>
      </c>
      <c r="G43" s="1">
        <v>8801.3011341569254</v>
      </c>
      <c r="H43" s="1">
        <v>8742.7621443556964</v>
      </c>
      <c r="I43" s="1">
        <v>9651.5504774425717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13</v>
      </c>
      <c r="E44" s="1">
        <v>224357.72347155193</v>
      </c>
      <c r="F44" s="1">
        <v>278280.64153984853</v>
      </c>
      <c r="G44" s="1">
        <v>243969.47541297562</v>
      </c>
      <c r="H44" s="1">
        <v>215080.3082772448</v>
      </c>
      <c r="I44" s="1">
        <v>164936.24402290222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14</v>
      </c>
      <c r="E45" s="1">
        <v>23364.031358453747</v>
      </c>
      <c r="F45" s="1">
        <v>34267.04227105646</v>
      </c>
      <c r="G45" s="1">
        <v>35675.308981362614</v>
      </c>
      <c r="H45" s="1">
        <v>31175.263611197162</v>
      </c>
      <c r="I45" s="1">
        <v>30448.594655677312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</v>
      </c>
      <c r="E46" s="1">
        <v>3519.5644867929991</v>
      </c>
      <c r="F46" s="1">
        <v>9114.3219203319841</v>
      </c>
      <c r="G46" s="1">
        <v>9215.3114869536985</v>
      </c>
      <c r="H46" s="1">
        <v>9074.0489548680271</v>
      </c>
      <c r="I46" s="1">
        <v>7724.3312233470051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16</v>
      </c>
      <c r="E47" s="1">
        <v>83556.936567074255</v>
      </c>
      <c r="F47" s="1">
        <v>87260.684989855305</v>
      </c>
      <c r="G47" s="1">
        <v>87780.219924961886</v>
      </c>
      <c r="H47" s="1">
        <v>81348.782310705647</v>
      </c>
      <c r="I47" s="1">
        <v>70192.566896800301</v>
      </c>
    </row>
    <row r="48" spans="1:9" x14ac:dyDescent="0.15">
      <c r="A48" s="1">
        <v>2</v>
      </c>
      <c r="B48" s="1" t="s">
        <v>49</v>
      </c>
      <c r="C48" s="1">
        <v>22</v>
      </c>
      <c r="D48" s="1" t="s">
        <v>8</v>
      </c>
      <c r="E48" s="1">
        <v>223603.93266120373</v>
      </c>
      <c r="F48" s="1">
        <v>300749.2206439923</v>
      </c>
      <c r="G48" s="1">
        <v>312008.26805693627</v>
      </c>
      <c r="H48" s="1">
        <v>376762.33999085554</v>
      </c>
      <c r="I48" s="1">
        <v>413144.96272451966</v>
      </c>
    </row>
    <row r="49" spans="1:9" x14ac:dyDescent="0.15">
      <c r="A49" s="1">
        <v>2</v>
      </c>
      <c r="B49" s="1" t="s">
        <v>49</v>
      </c>
      <c r="C49" s="1">
        <v>23</v>
      </c>
      <c r="D49" s="1" t="s">
        <v>29</v>
      </c>
      <c r="E49" s="1">
        <v>105369.45968526733</v>
      </c>
      <c r="F49" s="1">
        <v>125568.90998579515</v>
      </c>
      <c r="G49" s="1">
        <v>114687.39086963034</v>
      </c>
      <c r="H49" s="1">
        <v>112474.38487004077</v>
      </c>
      <c r="I49" s="1">
        <v>91040.250955384952</v>
      </c>
    </row>
    <row r="50" spans="1:9" x14ac:dyDescent="0.15">
      <c r="A50" s="1">
        <v>3</v>
      </c>
      <c r="B50" s="1" t="s">
        <v>53</v>
      </c>
      <c r="C50" s="1">
        <v>1</v>
      </c>
      <c r="D50" s="1" t="s">
        <v>9</v>
      </c>
      <c r="E50" s="1">
        <v>568246.12880867801</v>
      </c>
      <c r="F50" s="1">
        <v>413242.07157310448</v>
      </c>
      <c r="G50" s="1">
        <v>308401.85522762989</v>
      </c>
      <c r="H50" s="1">
        <v>187342.45498156329</v>
      </c>
      <c r="I50" s="1">
        <v>143714.14990528737</v>
      </c>
    </row>
    <row r="51" spans="1:9" x14ac:dyDescent="0.15">
      <c r="A51" s="1">
        <v>3</v>
      </c>
      <c r="B51" s="1" t="s">
        <v>53</v>
      </c>
      <c r="C51" s="1">
        <v>2</v>
      </c>
      <c r="D51" s="1" t="s">
        <v>10</v>
      </c>
      <c r="E51" s="1">
        <v>14733.30363346466</v>
      </c>
      <c r="F51" s="1">
        <v>7935.4398224107026</v>
      </c>
      <c r="G51" s="1">
        <v>4602.1831042147969</v>
      </c>
      <c r="H51" s="1">
        <v>3487.2371869539129</v>
      </c>
      <c r="I51" s="1">
        <v>1773.6695453054858</v>
      </c>
    </row>
    <row r="52" spans="1:9" x14ac:dyDescent="0.15">
      <c r="A52" s="1">
        <v>3</v>
      </c>
      <c r="B52" s="1" t="s">
        <v>54</v>
      </c>
      <c r="C52" s="1">
        <v>3</v>
      </c>
      <c r="D52" s="1" t="s">
        <v>17</v>
      </c>
      <c r="E52" s="1">
        <v>40849.186488650186</v>
      </c>
      <c r="F52" s="1">
        <v>44399.119973066387</v>
      </c>
      <c r="G52" s="1">
        <v>54097.425051597631</v>
      </c>
      <c r="H52" s="1">
        <v>48993.10220150352</v>
      </c>
      <c r="I52" s="1">
        <v>42279.959160979168</v>
      </c>
    </row>
    <row r="53" spans="1:9" x14ac:dyDescent="0.15">
      <c r="A53" s="1">
        <v>3</v>
      </c>
      <c r="B53" s="1" t="s">
        <v>54</v>
      </c>
      <c r="C53" s="1">
        <v>4</v>
      </c>
      <c r="D53" s="1" t="s">
        <v>18</v>
      </c>
      <c r="E53" s="1">
        <v>13826.568374641334</v>
      </c>
      <c r="F53" s="1">
        <v>24162.001644498323</v>
      </c>
      <c r="G53" s="1">
        <v>38357.873687036714</v>
      </c>
      <c r="H53" s="1">
        <v>24082.900683277901</v>
      </c>
      <c r="I53" s="1">
        <v>11509.468020936571</v>
      </c>
    </row>
    <row r="54" spans="1:9" x14ac:dyDescent="0.15">
      <c r="A54" s="1">
        <v>3</v>
      </c>
      <c r="B54" s="1" t="s">
        <v>54</v>
      </c>
      <c r="C54" s="1">
        <v>5</v>
      </c>
      <c r="D54" s="1" t="s">
        <v>19</v>
      </c>
      <c r="E54" s="1">
        <v>3669.4341739645856</v>
      </c>
      <c r="F54" s="1">
        <v>3401.0565000029346</v>
      </c>
      <c r="G54" s="1">
        <v>4148.7867199428356</v>
      </c>
      <c r="H54" s="1">
        <v>3549.6069491229368</v>
      </c>
      <c r="I54" s="1">
        <v>3181.0949801357465</v>
      </c>
    </row>
    <row r="55" spans="1:9" x14ac:dyDescent="0.15">
      <c r="A55" s="1">
        <v>3</v>
      </c>
      <c r="B55" s="1" t="s">
        <v>54</v>
      </c>
      <c r="C55" s="1">
        <v>6</v>
      </c>
      <c r="D55" s="1" t="s">
        <v>3</v>
      </c>
      <c r="E55" s="1">
        <v>3241.6860273117709</v>
      </c>
      <c r="F55" s="1">
        <v>2799.9556832924277</v>
      </c>
      <c r="G55" s="1">
        <v>2632.9844777278481</v>
      </c>
      <c r="H55" s="1">
        <v>2612.7699122174199</v>
      </c>
      <c r="I55" s="1">
        <v>2788.7497117323692</v>
      </c>
    </row>
    <row r="56" spans="1:9" x14ac:dyDescent="0.15">
      <c r="A56" s="1">
        <v>3</v>
      </c>
      <c r="B56" s="1" t="s">
        <v>54</v>
      </c>
      <c r="C56" s="1">
        <v>7</v>
      </c>
      <c r="D56" s="1" t="s">
        <v>20</v>
      </c>
      <c r="E56" s="1">
        <v>139.49229765357322</v>
      </c>
      <c r="F56" s="1">
        <v>166.57876815723546</v>
      </c>
      <c r="G56" s="1">
        <v>173.42841749597068</v>
      </c>
      <c r="H56" s="1">
        <v>229.11471367153624</v>
      </c>
      <c r="I56" s="1">
        <v>301.80042311336291</v>
      </c>
    </row>
    <row r="57" spans="1:9" x14ac:dyDescent="0.15">
      <c r="A57" s="1">
        <v>3</v>
      </c>
      <c r="B57" s="1" t="s">
        <v>54</v>
      </c>
      <c r="C57" s="1">
        <v>8</v>
      </c>
      <c r="D57" s="1" t="s">
        <v>21</v>
      </c>
      <c r="E57" s="1">
        <v>10873.47724467879</v>
      </c>
      <c r="F57" s="1">
        <v>14469.143219292873</v>
      </c>
      <c r="G57" s="1">
        <v>12389.491748104654</v>
      </c>
      <c r="H57" s="1">
        <v>11445.061148449606</v>
      </c>
      <c r="I57" s="1">
        <v>5640.2978712600343</v>
      </c>
    </row>
    <row r="58" spans="1:9" x14ac:dyDescent="0.15">
      <c r="A58" s="1">
        <v>3</v>
      </c>
      <c r="B58" s="1" t="s">
        <v>54</v>
      </c>
      <c r="C58" s="1">
        <v>9</v>
      </c>
      <c r="D58" s="1" t="s">
        <v>22</v>
      </c>
      <c r="E58" s="1">
        <v>24302.551428931558</v>
      </c>
      <c r="F58" s="1">
        <v>15224.075395368331</v>
      </c>
      <c r="G58" s="1">
        <v>8490.7541998644792</v>
      </c>
      <c r="H58" s="1">
        <v>7724.947140535146</v>
      </c>
      <c r="I58" s="1">
        <v>7064.6483274777074</v>
      </c>
    </row>
    <row r="59" spans="1:9" x14ac:dyDescent="0.15">
      <c r="A59" s="1">
        <v>3</v>
      </c>
      <c r="B59" s="1" t="s">
        <v>54</v>
      </c>
      <c r="C59" s="1">
        <v>10</v>
      </c>
      <c r="D59" s="1" t="s">
        <v>23</v>
      </c>
      <c r="E59" s="1">
        <v>6180.0433571814401</v>
      </c>
      <c r="F59" s="1">
        <v>8806.3331010983457</v>
      </c>
      <c r="G59" s="1">
        <v>15313.28744895089</v>
      </c>
      <c r="H59" s="1">
        <v>14411.86825553619</v>
      </c>
      <c r="I59" s="1">
        <v>13045.227242023742</v>
      </c>
    </row>
    <row r="60" spans="1:9" x14ac:dyDescent="0.15">
      <c r="A60" s="1">
        <v>3</v>
      </c>
      <c r="B60" s="1" t="s">
        <v>54</v>
      </c>
      <c r="C60" s="1">
        <v>11</v>
      </c>
      <c r="D60" s="1" t="s">
        <v>24</v>
      </c>
      <c r="E60" s="1">
        <v>4802.2167361271713</v>
      </c>
      <c r="F60" s="1">
        <v>10097.363422235445</v>
      </c>
      <c r="G60" s="1">
        <v>17103.442145023004</v>
      </c>
      <c r="H60" s="1">
        <v>23151.078582585757</v>
      </c>
      <c r="I60" s="1">
        <v>27148.992502810146</v>
      </c>
    </row>
    <row r="61" spans="1:9" x14ac:dyDescent="0.15">
      <c r="A61" s="1">
        <v>3</v>
      </c>
      <c r="B61" s="1" t="s">
        <v>54</v>
      </c>
      <c r="C61" s="1">
        <v>12</v>
      </c>
      <c r="D61" s="1" t="s">
        <v>25</v>
      </c>
      <c r="E61" s="1">
        <v>23301.033325884931</v>
      </c>
      <c r="F61" s="1">
        <v>41362.216854541613</v>
      </c>
      <c r="G61" s="1">
        <v>78682.20110198397</v>
      </c>
      <c r="H61" s="1">
        <v>66026.898650772768</v>
      </c>
      <c r="I61" s="1">
        <v>38178.516809483772</v>
      </c>
    </row>
    <row r="62" spans="1:9" x14ac:dyDescent="0.15">
      <c r="A62" s="1">
        <v>3</v>
      </c>
      <c r="B62" s="1" t="s">
        <v>54</v>
      </c>
      <c r="C62" s="1">
        <v>13</v>
      </c>
      <c r="D62" s="1" t="s">
        <v>26</v>
      </c>
      <c r="E62" s="1">
        <v>2835.7055792644896</v>
      </c>
      <c r="F62" s="1">
        <v>5116.9824389945952</v>
      </c>
      <c r="G62" s="1">
        <v>5559.8892160722698</v>
      </c>
      <c r="H62" s="1">
        <v>10180.265557691395</v>
      </c>
      <c r="I62" s="1">
        <v>16709.260615154155</v>
      </c>
    </row>
    <row r="63" spans="1:9" x14ac:dyDescent="0.15">
      <c r="A63" s="1">
        <v>3</v>
      </c>
      <c r="B63" s="1" t="s">
        <v>54</v>
      </c>
      <c r="C63" s="1">
        <v>14</v>
      </c>
      <c r="D63" s="1" t="s">
        <v>27</v>
      </c>
      <c r="E63" s="1">
        <v>1272.7262349204057</v>
      </c>
      <c r="F63" s="1">
        <v>8343.4152997776364</v>
      </c>
      <c r="G63" s="1">
        <v>13313.35628274943</v>
      </c>
      <c r="H63" s="1">
        <v>6484.489088558651</v>
      </c>
      <c r="I63" s="1">
        <v>4681.4477319159178</v>
      </c>
    </row>
    <row r="64" spans="1:9" x14ac:dyDescent="0.15">
      <c r="A64" s="1">
        <v>3</v>
      </c>
      <c r="B64" s="1" t="s">
        <v>54</v>
      </c>
      <c r="C64" s="1">
        <v>15</v>
      </c>
      <c r="D64" s="1" t="s">
        <v>28</v>
      </c>
      <c r="E64" s="1">
        <v>50096.288243036295</v>
      </c>
      <c r="F64" s="1">
        <v>45848.894217533256</v>
      </c>
      <c r="G64" s="1">
        <v>43513.880033886089</v>
      </c>
      <c r="H64" s="1">
        <v>35633.709353280028</v>
      </c>
      <c r="I64" s="1">
        <v>28880.319317187452</v>
      </c>
    </row>
    <row r="65" spans="1:9" x14ac:dyDescent="0.15">
      <c r="A65" s="1">
        <v>3</v>
      </c>
      <c r="B65" s="1" t="s">
        <v>53</v>
      </c>
      <c r="C65" s="1">
        <v>16</v>
      </c>
      <c r="D65" s="1" t="s">
        <v>11</v>
      </c>
      <c r="E65" s="1">
        <v>139753.25244818596</v>
      </c>
      <c r="F65" s="1">
        <v>209360.68493165524</v>
      </c>
      <c r="G65" s="1">
        <v>162688.18431433715</v>
      </c>
      <c r="H65" s="1">
        <v>183904.4380732695</v>
      </c>
      <c r="I65" s="1">
        <v>97385.915461441575</v>
      </c>
    </row>
    <row r="66" spans="1:9" x14ac:dyDescent="0.15">
      <c r="A66" s="1">
        <v>3</v>
      </c>
      <c r="B66" s="1" t="s">
        <v>53</v>
      </c>
      <c r="C66" s="1">
        <v>17</v>
      </c>
      <c r="D66" s="1" t="s">
        <v>12</v>
      </c>
      <c r="E66" s="1">
        <v>6187.5354064947442</v>
      </c>
      <c r="F66" s="1">
        <v>6747.0191754882508</v>
      </c>
      <c r="G66" s="1">
        <v>8805.565185491474</v>
      </c>
      <c r="H66" s="1">
        <v>9511.231053662319</v>
      </c>
      <c r="I66" s="1">
        <v>9148.650740874622</v>
      </c>
    </row>
    <row r="67" spans="1:9" x14ac:dyDescent="0.15">
      <c r="A67" s="1">
        <v>3</v>
      </c>
      <c r="B67" s="1" t="s">
        <v>53</v>
      </c>
      <c r="C67" s="1">
        <v>18</v>
      </c>
      <c r="D67" s="1" t="s">
        <v>13</v>
      </c>
      <c r="E67" s="1">
        <v>189337.37419460912</v>
      </c>
      <c r="F67" s="1">
        <v>230608.57699876328</v>
      </c>
      <c r="G67" s="1">
        <v>221719.85710279114</v>
      </c>
      <c r="H67" s="1">
        <v>205075.93197041223</v>
      </c>
      <c r="I67" s="1">
        <v>160674.99926403037</v>
      </c>
    </row>
    <row r="68" spans="1:9" x14ac:dyDescent="0.15">
      <c r="A68" s="1">
        <v>3</v>
      </c>
      <c r="B68" s="1" t="s">
        <v>53</v>
      </c>
      <c r="C68" s="1">
        <v>19</v>
      </c>
      <c r="D68" s="1" t="s">
        <v>14</v>
      </c>
      <c r="E68" s="1">
        <v>20554.329225193447</v>
      </c>
      <c r="F68" s="1">
        <v>29496.33013586744</v>
      </c>
      <c r="G68" s="1">
        <v>30817.436348233347</v>
      </c>
      <c r="H68" s="1">
        <v>29641.823476068694</v>
      </c>
      <c r="I68" s="1">
        <v>26100.445766138979</v>
      </c>
    </row>
    <row r="69" spans="1:9" x14ac:dyDescent="0.15">
      <c r="A69" s="1">
        <v>3</v>
      </c>
      <c r="B69" s="1" t="s">
        <v>53</v>
      </c>
      <c r="C69" s="1">
        <v>20</v>
      </c>
      <c r="D69" s="1" t="s">
        <v>15</v>
      </c>
      <c r="E69" s="1">
        <v>2065.8313292045864</v>
      </c>
      <c r="F69" s="1">
        <v>5271.5410873715009</v>
      </c>
      <c r="G69" s="1">
        <v>6549.7460312606545</v>
      </c>
      <c r="H69" s="1">
        <v>7851.0249652988578</v>
      </c>
      <c r="I69" s="1">
        <v>7706.1208600953769</v>
      </c>
    </row>
    <row r="70" spans="1:9" x14ac:dyDescent="0.15">
      <c r="A70" s="1">
        <v>3</v>
      </c>
      <c r="B70" s="1" t="s">
        <v>53</v>
      </c>
      <c r="C70" s="1">
        <v>21</v>
      </c>
      <c r="D70" s="1" t="s">
        <v>16</v>
      </c>
      <c r="E70" s="1">
        <v>76150.747032147949</v>
      </c>
      <c r="F70" s="1">
        <v>84184.665795342386</v>
      </c>
      <c r="G70" s="1">
        <v>81443.411395401446</v>
      </c>
      <c r="H70" s="1">
        <v>75004.066818665204</v>
      </c>
      <c r="I70" s="1">
        <v>68518.358514117266</v>
      </c>
    </row>
    <row r="71" spans="1:9" x14ac:dyDescent="0.15">
      <c r="A71" s="1">
        <v>3</v>
      </c>
      <c r="B71" s="1" t="s">
        <v>52</v>
      </c>
      <c r="C71" s="1">
        <v>22</v>
      </c>
      <c r="D71" s="1" t="s">
        <v>8</v>
      </c>
      <c r="E71" s="1">
        <v>209251.19205517089</v>
      </c>
      <c r="F71" s="1">
        <v>271530.94535657944</v>
      </c>
      <c r="G71" s="1">
        <v>334588.45703818364</v>
      </c>
      <c r="H71" s="1">
        <v>368177.23292285309</v>
      </c>
      <c r="I71" s="1">
        <v>372196.42768360709</v>
      </c>
    </row>
    <row r="72" spans="1:9" x14ac:dyDescent="0.15">
      <c r="A72" s="1">
        <v>3</v>
      </c>
      <c r="B72" s="1" t="s">
        <v>52</v>
      </c>
      <c r="C72" s="1">
        <v>23</v>
      </c>
      <c r="D72" s="1" t="s">
        <v>29</v>
      </c>
      <c r="E72" s="1">
        <v>91919.289421476962</v>
      </c>
      <c r="F72" s="1">
        <v>101587.61323064714</v>
      </c>
      <c r="G72" s="1">
        <v>103418.1726525358</v>
      </c>
      <c r="H72" s="1">
        <v>95090.538957818513</v>
      </c>
      <c r="I72" s="1">
        <v>77069.235374814991</v>
      </c>
    </row>
    <row r="73" spans="1:9" x14ac:dyDescent="0.15">
      <c r="A73" s="1">
        <v>4</v>
      </c>
      <c r="B73" s="1" t="s">
        <v>56</v>
      </c>
      <c r="C73" s="1">
        <v>1</v>
      </c>
      <c r="D73" s="1" t="s">
        <v>9</v>
      </c>
      <c r="E73" s="1">
        <v>527866.83266639861</v>
      </c>
      <c r="F73" s="1">
        <v>341185.86950444186</v>
      </c>
      <c r="G73" s="1">
        <v>245710.1244775941</v>
      </c>
      <c r="H73" s="1">
        <v>133792.35323205491</v>
      </c>
      <c r="I73" s="1">
        <v>100868.56992696291</v>
      </c>
    </row>
    <row r="74" spans="1:9" x14ac:dyDescent="0.15">
      <c r="A74" s="1">
        <v>4</v>
      </c>
      <c r="B74" s="1" t="s">
        <v>57</v>
      </c>
      <c r="C74" s="1">
        <v>2</v>
      </c>
      <c r="D74" s="1" t="s">
        <v>10</v>
      </c>
      <c r="E74" s="1">
        <v>9185.041860795156</v>
      </c>
      <c r="F74" s="1">
        <v>6389.5749219410845</v>
      </c>
      <c r="G74" s="1">
        <v>3141.9718348249817</v>
      </c>
      <c r="H74" s="1">
        <v>2294.8657089404619</v>
      </c>
      <c r="I74" s="1">
        <v>1022.0613514614945</v>
      </c>
    </row>
    <row r="75" spans="1:9" x14ac:dyDescent="0.15">
      <c r="A75" s="1">
        <v>4</v>
      </c>
      <c r="B75" s="1" t="s">
        <v>58</v>
      </c>
      <c r="C75" s="1">
        <v>3</v>
      </c>
      <c r="D75" s="1" t="s">
        <v>17</v>
      </c>
      <c r="E75" s="1">
        <v>69900.879813813866</v>
      </c>
      <c r="F75" s="1">
        <v>72048.547041431986</v>
      </c>
      <c r="G75" s="1">
        <v>81818.540864141571</v>
      </c>
      <c r="H75" s="1">
        <v>77394.580487070372</v>
      </c>
      <c r="I75" s="1">
        <v>65970.191410891857</v>
      </c>
    </row>
    <row r="76" spans="1:9" x14ac:dyDescent="0.15">
      <c r="A76" s="1">
        <v>4</v>
      </c>
      <c r="B76" s="1" t="s">
        <v>58</v>
      </c>
      <c r="C76" s="1">
        <v>4</v>
      </c>
      <c r="D76" s="1" t="s">
        <v>18</v>
      </c>
      <c r="E76" s="1">
        <v>22168.735538469708</v>
      </c>
      <c r="F76" s="1">
        <v>25536.106457035639</v>
      </c>
      <c r="G76" s="1">
        <v>34590.111318729076</v>
      </c>
      <c r="H76" s="1">
        <v>20108.311771007033</v>
      </c>
      <c r="I76" s="1">
        <v>9509.9529164110318</v>
      </c>
    </row>
    <row r="77" spans="1:9" x14ac:dyDescent="0.15">
      <c r="A77" s="1">
        <v>4</v>
      </c>
      <c r="B77" s="1" t="s">
        <v>58</v>
      </c>
      <c r="C77" s="1">
        <v>5</v>
      </c>
      <c r="D77" s="1" t="s">
        <v>19</v>
      </c>
      <c r="E77" s="1">
        <v>10068.270861174344</v>
      </c>
      <c r="F77" s="1">
        <v>11658.569381986446</v>
      </c>
      <c r="G77" s="1">
        <v>12870.737394492229</v>
      </c>
      <c r="H77" s="1">
        <v>9925.6295306779903</v>
      </c>
      <c r="I77" s="1">
        <v>7228.9749124906584</v>
      </c>
    </row>
    <row r="78" spans="1:9" x14ac:dyDescent="0.15">
      <c r="A78" s="1">
        <v>4</v>
      </c>
      <c r="B78" s="1" t="s">
        <v>59</v>
      </c>
      <c r="C78" s="1">
        <v>6</v>
      </c>
      <c r="D78" s="1" t="s">
        <v>3</v>
      </c>
      <c r="E78" s="1">
        <v>2745.6355673624903</v>
      </c>
      <c r="F78" s="1">
        <v>3296.7678623858396</v>
      </c>
      <c r="G78" s="1">
        <v>4594.5186947338098</v>
      </c>
      <c r="H78" s="1">
        <v>4800.4078953747467</v>
      </c>
      <c r="I78" s="1">
        <v>4252.2057323721137</v>
      </c>
    </row>
    <row r="79" spans="1:9" x14ac:dyDescent="0.15">
      <c r="A79" s="1">
        <v>4</v>
      </c>
      <c r="B79" s="1" t="s">
        <v>60</v>
      </c>
      <c r="C79" s="1">
        <v>7</v>
      </c>
      <c r="D79" s="1" t="s">
        <v>20</v>
      </c>
      <c r="E79" s="1">
        <v>682.95428931189429</v>
      </c>
      <c r="F79" s="1">
        <v>1426.254093839814</v>
      </c>
      <c r="G79" s="1">
        <v>1302.8729445802232</v>
      </c>
      <c r="H79" s="1">
        <v>924.48879193382686</v>
      </c>
      <c r="I79" s="1">
        <v>965.16450121181936</v>
      </c>
    </row>
    <row r="80" spans="1:9" x14ac:dyDescent="0.15">
      <c r="A80" s="1">
        <v>4</v>
      </c>
      <c r="B80" s="1" t="s">
        <v>58</v>
      </c>
      <c r="C80" s="1">
        <v>8</v>
      </c>
      <c r="D80" s="1" t="s">
        <v>21</v>
      </c>
      <c r="E80" s="1">
        <v>14306.540157270578</v>
      </c>
      <c r="F80" s="1">
        <v>17031.684803066044</v>
      </c>
      <c r="G80" s="1">
        <v>15028.781894604135</v>
      </c>
      <c r="H80" s="1">
        <v>12203.687307545168</v>
      </c>
      <c r="I80" s="1">
        <v>9415.7984819971043</v>
      </c>
    </row>
    <row r="81" spans="1:9" x14ac:dyDescent="0.15">
      <c r="A81" s="1">
        <v>4</v>
      </c>
      <c r="B81" s="1" t="s">
        <v>60</v>
      </c>
      <c r="C81" s="1">
        <v>9</v>
      </c>
      <c r="D81" s="1" t="s">
        <v>22</v>
      </c>
      <c r="E81" s="1">
        <v>8587.3346001758546</v>
      </c>
      <c r="F81" s="1">
        <v>10246.946500363641</v>
      </c>
      <c r="G81" s="1">
        <v>11272.932897964269</v>
      </c>
      <c r="H81" s="1">
        <v>10093.672270489285</v>
      </c>
      <c r="I81" s="1">
        <v>10346.522767209843</v>
      </c>
    </row>
    <row r="82" spans="1:9" x14ac:dyDescent="0.15">
      <c r="A82" s="1">
        <v>4</v>
      </c>
      <c r="B82" s="1" t="s">
        <v>60</v>
      </c>
      <c r="C82" s="1">
        <v>10</v>
      </c>
      <c r="D82" s="1" t="s">
        <v>23</v>
      </c>
      <c r="E82" s="1">
        <v>16553.936842938641</v>
      </c>
      <c r="F82" s="1">
        <v>18280.01071326376</v>
      </c>
      <c r="G82" s="1">
        <v>22154.998992377419</v>
      </c>
      <c r="H82" s="1">
        <v>19246.473739600759</v>
      </c>
      <c r="I82" s="1">
        <v>15792.834139915547</v>
      </c>
    </row>
    <row r="83" spans="1:9" x14ac:dyDescent="0.15">
      <c r="A83" s="1">
        <v>4</v>
      </c>
      <c r="B83" s="1" t="s">
        <v>60</v>
      </c>
      <c r="C83" s="1">
        <v>11</v>
      </c>
      <c r="D83" s="1" t="s">
        <v>24</v>
      </c>
      <c r="E83" s="1">
        <v>13941.069783441424</v>
      </c>
      <c r="F83" s="1">
        <v>18791.895951671617</v>
      </c>
      <c r="G83" s="1">
        <v>25827.842565780105</v>
      </c>
      <c r="H83" s="1">
        <v>23457.480868028688</v>
      </c>
      <c r="I83" s="1">
        <v>23846.182050423446</v>
      </c>
    </row>
    <row r="84" spans="1:9" x14ac:dyDescent="0.15">
      <c r="A84" s="1">
        <v>4</v>
      </c>
      <c r="B84" s="1" t="s">
        <v>58</v>
      </c>
      <c r="C84" s="1">
        <v>12</v>
      </c>
      <c r="D84" s="1" t="s">
        <v>25</v>
      </c>
      <c r="E84" s="1">
        <v>39994.424030575829</v>
      </c>
      <c r="F84" s="1">
        <v>69671.145135891027</v>
      </c>
      <c r="G84" s="1">
        <v>111826.92016399333</v>
      </c>
      <c r="H84" s="1">
        <v>85577.085484782612</v>
      </c>
      <c r="I84" s="1">
        <v>62333.601730286784</v>
      </c>
    </row>
    <row r="85" spans="1:9" x14ac:dyDescent="0.15">
      <c r="A85" s="1">
        <v>4</v>
      </c>
      <c r="B85" s="1" t="s">
        <v>61</v>
      </c>
      <c r="C85" s="1">
        <v>13</v>
      </c>
      <c r="D85" s="1" t="s">
        <v>26</v>
      </c>
      <c r="E85" s="1">
        <v>13615.640338838442</v>
      </c>
      <c r="F85" s="1">
        <v>13546.002727437161</v>
      </c>
      <c r="G85" s="1">
        <v>17141.80058003711</v>
      </c>
      <c r="H85" s="1">
        <v>17016.689722220835</v>
      </c>
      <c r="I85" s="1">
        <v>22071.853958262142</v>
      </c>
    </row>
    <row r="86" spans="1:9" x14ac:dyDescent="0.15">
      <c r="A86" s="1">
        <v>4</v>
      </c>
      <c r="B86" s="1" t="s">
        <v>60</v>
      </c>
      <c r="C86" s="1">
        <v>14</v>
      </c>
      <c r="D86" s="1" t="s">
        <v>27</v>
      </c>
      <c r="E86" s="1">
        <v>4561.4508259547338</v>
      </c>
      <c r="F86" s="1">
        <v>8377.6215605078069</v>
      </c>
      <c r="G86" s="1">
        <v>10118.313298261146</v>
      </c>
      <c r="H86" s="1">
        <v>5646.1989766309916</v>
      </c>
      <c r="I86" s="1">
        <v>3798.1975938685832</v>
      </c>
    </row>
    <row r="87" spans="1:9" x14ac:dyDescent="0.15">
      <c r="A87" s="1">
        <v>4</v>
      </c>
      <c r="B87" s="1" t="s">
        <v>58</v>
      </c>
      <c r="C87" s="1">
        <v>15</v>
      </c>
      <c r="D87" s="1" t="s">
        <v>28</v>
      </c>
      <c r="E87" s="1">
        <v>66716.003059812021</v>
      </c>
      <c r="F87" s="1">
        <v>68799.560785921305</v>
      </c>
      <c r="G87" s="1">
        <v>69576.664709630233</v>
      </c>
      <c r="H87" s="1">
        <v>62498.021453526417</v>
      </c>
      <c r="I87" s="1">
        <v>45344.453083752975</v>
      </c>
    </row>
    <row r="88" spans="1:9" x14ac:dyDescent="0.15">
      <c r="A88" s="1">
        <v>4</v>
      </c>
      <c r="B88" s="1" t="s">
        <v>57</v>
      </c>
      <c r="C88" s="1">
        <v>16</v>
      </c>
      <c r="D88" s="1" t="s">
        <v>11</v>
      </c>
      <c r="E88" s="1">
        <v>178162.43250808149</v>
      </c>
      <c r="F88" s="1">
        <v>279453.61121565837</v>
      </c>
      <c r="G88" s="1">
        <v>247319.17220964769</v>
      </c>
      <c r="H88" s="1">
        <v>258241.54441240255</v>
      </c>
      <c r="I88" s="1">
        <v>213548.09674906672</v>
      </c>
    </row>
    <row r="89" spans="1:9" x14ac:dyDescent="0.15">
      <c r="A89" s="1">
        <v>4</v>
      </c>
      <c r="B89" s="1" t="s">
        <v>62</v>
      </c>
      <c r="C89" s="1">
        <v>17</v>
      </c>
      <c r="D89" s="1" t="s">
        <v>12</v>
      </c>
      <c r="E89" s="1">
        <v>12071.198238723975</v>
      </c>
      <c r="F89" s="1">
        <v>14252.867909385639</v>
      </c>
      <c r="G89" s="1">
        <v>16549.374199210877</v>
      </c>
      <c r="H89" s="1">
        <v>19302.175354576415</v>
      </c>
      <c r="I89" s="1">
        <v>19991.832685728732</v>
      </c>
    </row>
    <row r="90" spans="1:9" x14ac:dyDescent="0.15">
      <c r="A90" s="1">
        <v>4</v>
      </c>
      <c r="B90" s="1" t="s">
        <v>57</v>
      </c>
      <c r="C90" s="1">
        <v>18</v>
      </c>
      <c r="D90" s="1" t="s">
        <v>13</v>
      </c>
      <c r="E90" s="1">
        <v>315084.17723476171</v>
      </c>
      <c r="F90" s="1">
        <v>381876.97538081527</v>
      </c>
      <c r="G90" s="1">
        <v>394838.11883585789</v>
      </c>
      <c r="H90" s="1">
        <v>406013.61587577243</v>
      </c>
      <c r="I90" s="1">
        <v>313468.34072738659</v>
      </c>
    </row>
    <row r="91" spans="1:9" x14ac:dyDescent="0.15">
      <c r="A91" s="1">
        <v>4</v>
      </c>
      <c r="B91" s="1" t="s">
        <v>57</v>
      </c>
      <c r="C91" s="1">
        <v>19</v>
      </c>
      <c r="D91" s="1" t="s">
        <v>14</v>
      </c>
      <c r="E91" s="1">
        <v>42012.885499597985</v>
      </c>
      <c r="F91" s="1">
        <v>55048.01967931028</v>
      </c>
      <c r="G91" s="1">
        <v>63357.248542679306</v>
      </c>
      <c r="H91" s="1">
        <v>48850.914064222059</v>
      </c>
      <c r="I91" s="1">
        <v>51250.905465150026</v>
      </c>
    </row>
    <row r="92" spans="1:9" x14ac:dyDescent="0.15">
      <c r="A92" s="1">
        <v>4</v>
      </c>
      <c r="B92" s="1" t="s">
        <v>62</v>
      </c>
      <c r="C92" s="1">
        <v>20</v>
      </c>
      <c r="D92" s="1" t="s">
        <v>15</v>
      </c>
      <c r="E92" s="1">
        <v>6197.4939876137596</v>
      </c>
      <c r="F92" s="1">
        <v>15464.072419024813</v>
      </c>
      <c r="G92" s="1">
        <v>24347.483352280036</v>
      </c>
      <c r="H92" s="1">
        <v>25623.164836495624</v>
      </c>
      <c r="I92" s="1">
        <v>26520.974221308919</v>
      </c>
    </row>
    <row r="93" spans="1:9" x14ac:dyDescent="0.15">
      <c r="A93" s="1">
        <v>4</v>
      </c>
      <c r="B93" s="1" t="s">
        <v>62</v>
      </c>
      <c r="C93" s="1">
        <v>21</v>
      </c>
      <c r="D93" s="1" t="s">
        <v>16</v>
      </c>
      <c r="E93" s="1">
        <v>113513.49686469037</v>
      </c>
      <c r="F93" s="1">
        <v>139375.28553700342</v>
      </c>
      <c r="G93" s="1">
        <v>168100.75351908262</v>
      </c>
      <c r="H93" s="1">
        <v>158091.22579343274</v>
      </c>
      <c r="I93" s="1">
        <v>145307.68090738641</v>
      </c>
    </row>
    <row r="94" spans="1:9" x14ac:dyDescent="0.15">
      <c r="A94" s="1">
        <v>4</v>
      </c>
      <c r="B94" s="1" t="s">
        <v>55</v>
      </c>
      <c r="C94" s="1">
        <v>22</v>
      </c>
      <c r="D94" s="1" t="s">
        <v>8</v>
      </c>
      <c r="E94" s="1">
        <v>301664.56039204058</v>
      </c>
      <c r="F94" s="1">
        <v>418233.76373576018</v>
      </c>
      <c r="G94" s="1">
        <v>566541.54641242966</v>
      </c>
      <c r="H94" s="1">
        <v>648734.85447316174</v>
      </c>
      <c r="I94" s="1">
        <v>683787.08941770927</v>
      </c>
    </row>
    <row r="95" spans="1:9" x14ac:dyDescent="0.15">
      <c r="A95" s="1">
        <v>4</v>
      </c>
      <c r="B95" s="1" t="s">
        <v>55</v>
      </c>
      <c r="C95" s="1">
        <v>23</v>
      </c>
      <c r="D95" s="1" t="s">
        <v>29</v>
      </c>
      <c r="E95" s="1">
        <v>138393.99905727958</v>
      </c>
      <c r="F95" s="1">
        <v>156425.34631156953</v>
      </c>
      <c r="G95" s="1">
        <v>159298.71255625464</v>
      </c>
      <c r="H95" s="1">
        <v>147388.45516394824</v>
      </c>
      <c r="I95" s="1">
        <v>121136.51164784333</v>
      </c>
    </row>
    <row r="96" spans="1:9" x14ac:dyDescent="0.15">
      <c r="A96" s="1">
        <v>5</v>
      </c>
      <c r="B96" s="1" t="s">
        <v>64</v>
      </c>
      <c r="C96" s="1">
        <v>1</v>
      </c>
      <c r="D96" s="1" t="s">
        <v>9</v>
      </c>
      <c r="E96" s="1">
        <v>508325.38859376579</v>
      </c>
      <c r="F96" s="1">
        <v>318370.6167679081</v>
      </c>
      <c r="G96" s="1">
        <v>212340.63307462039</v>
      </c>
      <c r="H96" s="1">
        <v>117729.62647075561</v>
      </c>
      <c r="I96" s="1">
        <v>94782.62673648863</v>
      </c>
    </row>
    <row r="97" spans="1:9" x14ac:dyDescent="0.15">
      <c r="A97" s="1">
        <v>5</v>
      </c>
      <c r="B97" s="1" t="s">
        <v>65</v>
      </c>
      <c r="C97" s="1">
        <v>2</v>
      </c>
      <c r="D97" s="1" t="s">
        <v>10</v>
      </c>
      <c r="E97" s="1">
        <v>21795.856091292288</v>
      </c>
      <c r="F97" s="1">
        <v>13549.219581338333</v>
      </c>
      <c r="G97" s="1">
        <v>5938.1924955185823</v>
      </c>
      <c r="H97" s="1">
        <v>3118.7404738995047</v>
      </c>
      <c r="I97" s="1">
        <v>1660.4565956051356</v>
      </c>
    </row>
    <row r="98" spans="1:9" x14ac:dyDescent="0.15">
      <c r="A98" s="1">
        <v>5</v>
      </c>
      <c r="B98" s="1" t="s">
        <v>66</v>
      </c>
      <c r="C98" s="1">
        <v>3</v>
      </c>
      <c r="D98" s="1" t="s">
        <v>17</v>
      </c>
      <c r="E98" s="1">
        <v>21579.423540936132</v>
      </c>
      <c r="F98" s="1">
        <v>22969.247447150614</v>
      </c>
      <c r="G98" s="1">
        <v>22982.473771539346</v>
      </c>
      <c r="H98" s="1">
        <v>20247.405430109822</v>
      </c>
      <c r="I98" s="1">
        <v>17426.873420764543</v>
      </c>
    </row>
    <row r="99" spans="1:9" x14ac:dyDescent="0.15">
      <c r="A99" s="1">
        <v>5</v>
      </c>
      <c r="B99" s="1" t="s">
        <v>66</v>
      </c>
      <c r="C99" s="1">
        <v>4</v>
      </c>
      <c r="D99" s="1" t="s">
        <v>18</v>
      </c>
      <c r="E99" s="1">
        <v>11264.428343392083</v>
      </c>
      <c r="F99" s="1">
        <v>31892.766650396577</v>
      </c>
      <c r="G99" s="1">
        <v>58720.830105826608</v>
      </c>
      <c r="H99" s="1">
        <v>35496.447948228197</v>
      </c>
      <c r="I99" s="1">
        <v>17085.329097749225</v>
      </c>
    </row>
    <row r="100" spans="1:9" x14ac:dyDescent="0.15">
      <c r="A100" s="1">
        <v>5</v>
      </c>
      <c r="B100" s="1" t="s">
        <v>66</v>
      </c>
      <c r="C100" s="1">
        <v>5</v>
      </c>
      <c r="D100" s="1" t="s">
        <v>19</v>
      </c>
      <c r="E100" s="1">
        <v>3171.6214905445959</v>
      </c>
      <c r="F100" s="1">
        <v>2933.4368858541302</v>
      </c>
      <c r="G100" s="1">
        <v>2811.6918062871077</v>
      </c>
      <c r="H100" s="1">
        <v>2276.178938707164</v>
      </c>
      <c r="I100" s="1">
        <v>1977.7533054431074</v>
      </c>
    </row>
    <row r="101" spans="1:9" x14ac:dyDescent="0.15">
      <c r="A101" s="1">
        <v>5</v>
      </c>
      <c r="B101" s="1" t="s">
        <v>67</v>
      </c>
      <c r="C101" s="1">
        <v>6</v>
      </c>
      <c r="D101" s="1" t="s">
        <v>3</v>
      </c>
      <c r="E101" s="1">
        <v>2635.8649316837691</v>
      </c>
      <c r="F101" s="1">
        <v>2338.0125323014777</v>
      </c>
      <c r="G101" s="1">
        <v>1936.0424471353313</v>
      </c>
      <c r="H101" s="1">
        <v>1914.4796053686891</v>
      </c>
      <c r="I101" s="1">
        <v>2754.5097449068171</v>
      </c>
    </row>
    <row r="102" spans="1:9" x14ac:dyDescent="0.15">
      <c r="A102" s="1">
        <v>5</v>
      </c>
      <c r="B102" s="1" t="s">
        <v>67</v>
      </c>
      <c r="C102" s="1">
        <v>7</v>
      </c>
      <c r="D102" s="1" t="s">
        <v>20</v>
      </c>
      <c r="E102" s="1">
        <v>948.43729115349856</v>
      </c>
      <c r="F102" s="1">
        <v>680.83109119037215</v>
      </c>
      <c r="G102" s="1">
        <v>522.2109734365722</v>
      </c>
      <c r="H102" s="1">
        <v>359.02307886452604</v>
      </c>
      <c r="I102" s="1">
        <v>204.57496583426703</v>
      </c>
    </row>
    <row r="103" spans="1:9" x14ac:dyDescent="0.15">
      <c r="A103" s="1">
        <v>5</v>
      </c>
      <c r="B103" s="1" t="s">
        <v>68</v>
      </c>
      <c r="C103" s="1">
        <v>8</v>
      </c>
      <c r="D103" s="1" t="s">
        <v>21</v>
      </c>
      <c r="E103" s="1">
        <v>7510.2154833622608</v>
      </c>
      <c r="F103" s="1">
        <v>9769.8646416757074</v>
      </c>
      <c r="G103" s="1">
        <v>8439.6662577935385</v>
      </c>
      <c r="H103" s="1">
        <v>7760.4858643140451</v>
      </c>
      <c r="I103" s="1">
        <v>4746.8658086275082</v>
      </c>
    </row>
    <row r="104" spans="1:9" x14ac:dyDescent="0.15">
      <c r="A104" s="1">
        <v>5</v>
      </c>
      <c r="B104" s="1" t="s">
        <v>69</v>
      </c>
      <c r="C104" s="1">
        <v>9</v>
      </c>
      <c r="D104" s="1" t="s">
        <v>22</v>
      </c>
      <c r="E104" s="1">
        <v>6420.5849065509256</v>
      </c>
      <c r="F104" s="1">
        <v>6676.2752676195933</v>
      </c>
      <c r="G104" s="1">
        <v>5665.6969151386056</v>
      </c>
      <c r="H104" s="1">
        <v>5222.7875072702291</v>
      </c>
      <c r="I104" s="1">
        <v>6974.1778383806559</v>
      </c>
    </row>
    <row r="105" spans="1:9" x14ac:dyDescent="0.15">
      <c r="A105" s="1">
        <v>5</v>
      </c>
      <c r="B105" s="1" t="s">
        <v>66</v>
      </c>
      <c r="C105" s="1">
        <v>10</v>
      </c>
      <c r="D105" s="1" t="s">
        <v>23</v>
      </c>
      <c r="E105" s="1">
        <v>7239.5665033138912</v>
      </c>
      <c r="F105" s="1">
        <v>7446.9502812424125</v>
      </c>
      <c r="G105" s="1">
        <v>10675.494067528196</v>
      </c>
      <c r="H105" s="1">
        <v>10081.41946393171</v>
      </c>
      <c r="I105" s="1">
        <v>9280.9551178453039</v>
      </c>
    </row>
    <row r="106" spans="1:9" x14ac:dyDescent="0.15">
      <c r="A106" s="1">
        <v>5</v>
      </c>
      <c r="B106" s="1" t="s">
        <v>70</v>
      </c>
      <c r="C106" s="1">
        <v>11</v>
      </c>
      <c r="D106" s="1" t="s">
        <v>24</v>
      </c>
      <c r="E106" s="1">
        <v>5125.0329819550543</v>
      </c>
      <c r="F106" s="1">
        <v>6804.4612454848966</v>
      </c>
      <c r="G106" s="1">
        <v>13303.719565497711</v>
      </c>
      <c r="H106" s="1">
        <v>13712.215115879224</v>
      </c>
      <c r="I106" s="1">
        <v>13006.935557408553</v>
      </c>
    </row>
    <row r="107" spans="1:9" x14ac:dyDescent="0.15">
      <c r="A107" s="1">
        <v>5</v>
      </c>
      <c r="B107" s="1" t="s">
        <v>66</v>
      </c>
      <c r="C107" s="1">
        <v>12</v>
      </c>
      <c r="D107" s="1" t="s">
        <v>25</v>
      </c>
      <c r="E107" s="1">
        <v>18886.695319922295</v>
      </c>
      <c r="F107" s="1">
        <v>36288.544640657798</v>
      </c>
      <c r="G107" s="1">
        <v>75327.413289837205</v>
      </c>
      <c r="H107" s="1">
        <v>62286.096035831113</v>
      </c>
      <c r="I107" s="1">
        <v>43194.091305130059</v>
      </c>
    </row>
    <row r="108" spans="1:9" x14ac:dyDescent="0.15">
      <c r="A108" s="1">
        <v>5</v>
      </c>
      <c r="B108" s="1" t="s">
        <v>66</v>
      </c>
      <c r="C108" s="1">
        <v>13</v>
      </c>
      <c r="D108" s="1" t="s">
        <v>26</v>
      </c>
      <c r="E108" s="1">
        <v>773.75911545391102</v>
      </c>
      <c r="F108" s="1">
        <v>3533.1161831216332</v>
      </c>
      <c r="G108" s="1">
        <v>8047.5068797584809</v>
      </c>
      <c r="H108" s="1">
        <v>7664.4743991680725</v>
      </c>
      <c r="I108" s="1">
        <v>6672.6215445570497</v>
      </c>
    </row>
    <row r="109" spans="1:9" x14ac:dyDescent="0.15">
      <c r="A109" s="1">
        <v>5</v>
      </c>
      <c r="B109" s="1" t="s">
        <v>66</v>
      </c>
      <c r="C109" s="1">
        <v>14</v>
      </c>
      <c r="D109" s="1" t="s">
        <v>27</v>
      </c>
      <c r="E109" s="1">
        <v>741.17518656917571</v>
      </c>
      <c r="F109" s="1">
        <v>4380.6148436612257</v>
      </c>
      <c r="G109" s="1">
        <v>12892.251957642979</v>
      </c>
      <c r="H109" s="1">
        <v>7578.0986698797115</v>
      </c>
      <c r="I109" s="1">
        <v>6139.3704392060827</v>
      </c>
    </row>
    <row r="110" spans="1:9" x14ac:dyDescent="0.15">
      <c r="A110" s="1">
        <v>5</v>
      </c>
      <c r="B110" s="1" t="s">
        <v>66</v>
      </c>
      <c r="C110" s="1">
        <v>15</v>
      </c>
      <c r="D110" s="1" t="s">
        <v>28</v>
      </c>
      <c r="E110" s="1">
        <v>62416.912137116989</v>
      </c>
      <c r="F110" s="1">
        <v>68454.916186632472</v>
      </c>
      <c r="G110" s="1">
        <v>57106.998018229096</v>
      </c>
      <c r="H110" s="1">
        <v>39736.147443430411</v>
      </c>
      <c r="I110" s="1">
        <v>23196.315969096599</v>
      </c>
    </row>
    <row r="111" spans="1:9" x14ac:dyDescent="0.15">
      <c r="A111" s="1">
        <v>5</v>
      </c>
      <c r="B111" s="1" t="s">
        <v>64</v>
      </c>
      <c r="C111" s="1">
        <v>16</v>
      </c>
      <c r="D111" s="1" t="s">
        <v>11</v>
      </c>
      <c r="E111" s="1">
        <v>127295.24768186876</v>
      </c>
      <c r="F111" s="1">
        <v>185876.03594461567</v>
      </c>
      <c r="G111" s="1">
        <v>147971.71814601708</v>
      </c>
      <c r="H111" s="1">
        <v>147316.55332078252</v>
      </c>
      <c r="I111" s="1">
        <v>107295.01575195896</v>
      </c>
    </row>
    <row r="112" spans="1:9" x14ac:dyDescent="0.15">
      <c r="A112" s="1">
        <v>5</v>
      </c>
      <c r="B112" s="1" t="s">
        <v>64</v>
      </c>
      <c r="C112" s="1">
        <v>17</v>
      </c>
      <c r="D112" s="1" t="s">
        <v>12</v>
      </c>
      <c r="E112" s="1">
        <v>6606.4162469702687</v>
      </c>
      <c r="F112" s="1">
        <v>7296.5013847898836</v>
      </c>
      <c r="G112" s="1">
        <v>7863.8889059852527</v>
      </c>
      <c r="H112" s="1">
        <v>8869.8364055192178</v>
      </c>
      <c r="I112" s="1">
        <v>7906.6328938994566</v>
      </c>
    </row>
    <row r="113" spans="1:9" x14ac:dyDescent="0.15">
      <c r="A113" s="1">
        <v>5</v>
      </c>
      <c r="B113" s="1" t="s">
        <v>64</v>
      </c>
      <c r="C113" s="1">
        <v>18</v>
      </c>
      <c r="D113" s="1" t="s">
        <v>13</v>
      </c>
      <c r="E113" s="1">
        <v>206706.67828812584</v>
      </c>
      <c r="F113" s="1">
        <v>224544.41351957718</v>
      </c>
      <c r="G113" s="1">
        <v>194116.76781877637</v>
      </c>
      <c r="H113" s="1">
        <v>169149.16821990625</v>
      </c>
      <c r="I113" s="1">
        <v>129836.52170510816</v>
      </c>
    </row>
    <row r="114" spans="1:9" x14ac:dyDescent="0.15">
      <c r="A114" s="1">
        <v>5</v>
      </c>
      <c r="B114" s="1" t="s">
        <v>64</v>
      </c>
      <c r="C114" s="1">
        <v>19</v>
      </c>
      <c r="D114" s="1" t="s">
        <v>14</v>
      </c>
      <c r="E114" s="1">
        <v>20848.122392226371</v>
      </c>
      <c r="F114" s="1">
        <v>28442.039927045091</v>
      </c>
      <c r="G114" s="1">
        <v>28962.897173151618</v>
      </c>
      <c r="H114" s="1">
        <v>24486.668104027016</v>
      </c>
      <c r="I114" s="1">
        <v>21382.308774703637</v>
      </c>
    </row>
    <row r="115" spans="1:9" x14ac:dyDescent="0.15">
      <c r="A115" s="1">
        <v>5</v>
      </c>
      <c r="B115" s="1" t="s">
        <v>64</v>
      </c>
      <c r="C115" s="1">
        <v>20</v>
      </c>
      <c r="D115" s="1" t="s">
        <v>15</v>
      </c>
      <c r="E115" s="1">
        <v>2295.3681435606518</v>
      </c>
      <c r="F115" s="1">
        <v>4121.628094509103</v>
      </c>
      <c r="G115" s="1">
        <v>4909.2071427940782</v>
      </c>
      <c r="H115" s="1">
        <v>5588.3145481642478</v>
      </c>
      <c r="I115" s="1">
        <v>5101.5282734133189</v>
      </c>
    </row>
    <row r="116" spans="1:9" x14ac:dyDescent="0.15">
      <c r="A116" s="1">
        <v>5</v>
      </c>
      <c r="B116" s="1" t="s">
        <v>64</v>
      </c>
      <c r="C116" s="1">
        <v>21</v>
      </c>
      <c r="D116" s="1" t="s">
        <v>16</v>
      </c>
      <c r="E116" s="1">
        <v>72256.132609659209</v>
      </c>
      <c r="F116" s="1">
        <v>72138.350389784726</v>
      </c>
      <c r="G116" s="1">
        <v>60844.722824399461</v>
      </c>
      <c r="H116" s="1">
        <v>56000.259897694727</v>
      </c>
      <c r="I116" s="1">
        <v>50066.31278196643</v>
      </c>
    </row>
    <row r="117" spans="1:9" x14ac:dyDescent="0.15">
      <c r="A117" s="1">
        <v>5</v>
      </c>
      <c r="B117" s="1" t="s">
        <v>63</v>
      </c>
      <c r="C117" s="1">
        <v>22</v>
      </c>
      <c r="D117" s="1" t="s">
        <v>8</v>
      </c>
      <c r="E117" s="1">
        <v>178086.69019328384</v>
      </c>
      <c r="F117" s="1">
        <v>236312.16254232253</v>
      </c>
      <c r="G117" s="1">
        <v>261373.82944219105</v>
      </c>
      <c r="H117" s="1">
        <v>304021.81358597236</v>
      </c>
      <c r="I117" s="1">
        <v>310110.18347307603</v>
      </c>
    </row>
    <row r="118" spans="1:9" x14ac:dyDescent="0.15">
      <c r="A118" s="1">
        <v>5</v>
      </c>
      <c r="B118" s="1" t="s">
        <v>63</v>
      </c>
      <c r="C118" s="1">
        <v>23</v>
      </c>
      <c r="D118" s="1" t="s">
        <v>29</v>
      </c>
      <c r="E118" s="1">
        <v>79852.969870642686</v>
      </c>
      <c r="F118" s="1">
        <v>96031.151790236865</v>
      </c>
      <c r="G118" s="1">
        <v>83817.049530996606</v>
      </c>
      <c r="H118" s="1">
        <v>81268.545579140497</v>
      </c>
      <c r="I118" s="1">
        <v>67722.833461139409</v>
      </c>
    </row>
    <row r="119" spans="1:9" x14ac:dyDescent="0.15">
      <c r="A119" s="1">
        <v>6</v>
      </c>
      <c r="B119" s="1" t="s">
        <v>72</v>
      </c>
      <c r="C119" s="1">
        <v>1</v>
      </c>
      <c r="D119" s="1" t="s">
        <v>9</v>
      </c>
      <c r="E119" s="1">
        <v>468336.921332939</v>
      </c>
      <c r="F119" s="1">
        <v>324475.47091673181</v>
      </c>
      <c r="G119" s="1">
        <v>210852.46848198437</v>
      </c>
      <c r="H119" s="1">
        <v>130428.68770551494</v>
      </c>
      <c r="I119" s="1">
        <v>105543.30889252305</v>
      </c>
    </row>
    <row r="120" spans="1:9" x14ac:dyDescent="0.15">
      <c r="A120" s="1">
        <v>6</v>
      </c>
      <c r="B120" s="1" t="s">
        <v>73</v>
      </c>
      <c r="C120" s="1">
        <v>2</v>
      </c>
      <c r="D120" s="1" t="s">
        <v>10</v>
      </c>
      <c r="E120" s="1">
        <v>6330.2315527101755</v>
      </c>
      <c r="F120" s="1">
        <v>4703.4370953177431</v>
      </c>
      <c r="G120" s="1">
        <v>3504.507046535557</v>
      </c>
      <c r="H120" s="1">
        <v>2100.1316735865057</v>
      </c>
      <c r="I120" s="1">
        <v>978.03409324469158</v>
      </c>
    </row>
    <row r="121" spans="1:9" x14ac:dyDescent="0.15">
      <c r="A121" s="1">
        <v>6</v>
      </c>
      <c r="B121" s="1" t="s">
        <v>74</v>
      </c>
      <c r="C121" s="1">
        <v>3</v>
      </c>
      <c r="D121" s="1" t="s">
        <v>17</v>
      </c>
      <c r="E121" s="1">
        <v>37023.989848294586</v>
      </c>
      <c r="F121" s="1">
        <v>34746.428506255579</v>
      </c>
      <c r="G121" s="1">
        <v>37337.686195023314</v>
      </c>
      <c r="H121" s="1">
        <v>36035.018420201559</v>
      </c>
      <c r="I121" s="1">
        <v>34943.736306578336</v>
      </c>
    </row>
    <row r="122" spans="1:9" x14ac:dyDescent="0.15">
      <c r="A122" s="1">
        <v>6</v>
      </c>
      <c r="B122" s="1" t="s">
        <v>75</v>
      </c>
      <c r="C122" s="1">
        <v>4</v>
      </c>
      <c r="D122" s="1" t="s">
        <v>18</v>
      </c>
      <c r="E122" s="1">
        <v>44374.801628981513</v>
      </c>
      <c r="F122" s="1">
        <v>51073.445156312926</v>
      </c>
      <c r="G122" s="1">
        <v>62211.436383368491</v>
      </c>
      <c r="H122" s="1">
        <v>34191.866639857348</v>
      </c>
      <c r="I122" s="1">
        <v>16501.400234307537</v>
      </c>
    </row>
    <row r="123" spans="1:9" x14ac:dyDescent="0.15">
      <c r="A123" s="1">
        <v>6</v>
      </c>
      <c r="B123" s="1" t="s">
        <v>74</v>
      </c>
      <c r="C123" s="1">
        <v>5</v>
      </c>
      <c r="D123" s="1" t="s">
        <v>19</v>
      </c>
      <c r="E123" s="1">
        <v>4734.5178940753221</v>
      </c>
      <c r="F123" s="1">
        <v>4357.4500765459179</v>
      </c>
      <c r="G123" s="1">
        <v>5183.7393545941368</v>
      </c>
      <c r="H123" s="1">
        <v>4541.994185578852</v>
      </c>
      <c r="I123" s="1">
        <v>2688.5326031162567</v>
      </c>
    </row>
    <row r="124" spans="1:9" x14ac:dyDescent="0.15">
      <c r="A124" s="1">
        <v>6</v>
      </c>
      <c r="B124" s="1" t="s">
        <v>74</v>
      </c>
      <c r="C124" s="1">
        <v>6</v>
      </c>
      <c r="D124" s="1" t="s">
        <v>3</v>
      </c>
      <c r="E124" s="1">
        <v>5371.7863829200105</v>
      </c>
      <c r="F124" s="1">
        <v>4495.8306936007975</v>
      </c>
      <c r="G124" s="1">
        <v>4892.2092620752755</v>
      </c>
      <c r="H124" s="1">
        <v>4601.2093693446532</v>
      </c>
      <c r="I124" s="1">
        <v>4635.6572839983501</v>
      </c>
    </row>
    <row r="125" spans="1:9" x14ac:dyDescent="0.15">
      <c r="A125" s="1">
        <v>6</v>
      </c>
      <c r="B125" s="1" t="s">
        <v>74</v>
      </c>
      <c r="C125" s="1">
        <v>7</v>
      </c>
      <c r="D125" s="1" t="s">
        <v>20</v>
      </c>
      <c r="E125" s="1">
        <v>98.624094224802391</v>
      </c>
      <c r="F125" s="1">
        <v>170.55862486729174</v>
      </c>
      <c r="G125" s="1">
        <v>238.55458438322447</v>
      </c>
      <c r="H125" s="1">
        <v>240.65220444463984</v>
      </c>
      <c r="I125" s="1">
        <v>225.90000555457218</v>
      </c>
    </row>
    <row r="126" spans="1:9" x14ac:dyDescent="0.15">
      <c r="A126" s="1">
        <v>6</v>
      </c>
      <c r="B126" s="1" t="s">
        <v>74</v>
      </c>
      <c r="C126" s="1">
        <v>8</v>
      </c>
      <c r="D126" s="1" t="s">
        <v>21</v>
      </c>
      <c r="E126" s="1">
        <v>12574.131789984976</v>
      </c>
      <c r="F126" s="1">
        <v>14650.531212138267</v>
      </c>
      <c r="G126" s="1">
        <v>13431.341382746148</v>
      </c>
      <c r="H126" s="1">
        <v>9850.0790752082594</v>
      </c>
      <c r="I126" s="1">
        <v>6296.0562801267079</v>
      </c>
    </row>
    <row r="127" spans="1:9" x14ac:dyDescent="0.15">
      <c r="A127" s="1">
        <v>6</v>
      </c>
      <c r="B127" s="1" t="s">
        <v>74</v>
      </c>
      <c r="C127" s="1">
        <v>9</v>
      </c>
      <c r="D127" s="1" t="s">
        <v>22</v>
      </c>
      <c r="E127" s="1">
        <v>15272.1143048874</v>
      </c>
      <c r="F127" s="1">
        <v>11289.324847509279</v>
      </c>
      <c r="G127" s="1">
        <v>8830.6435037259507</v>
      </c>
      <c r="H127" s="1">
        <v>6490.6566660133276</v>
      </c>
      <c r="I127" s="1">
        <v>7420.6040796888992</v>
      </c>
    </row>
    <row r="128" spans="1:9" x14ac:dyDescent="0.15">
      <c r="A128" s="1">
        <v>6</v>
      </c>
      <c r="B128" s="1" t="s">
        <v>74</v>
      </c>
      <c r="C128" s="1">
        <v>10</v>
      </c>
      <c r="D128" s="1" t="s">
        <v>23</v>
      </c>
      <c r="E128" s="1">
        <v>9859.4797392098226</v>
      </c>
      <c r="F128" s="1">
        <v>11419.199771138381</v>
      </c>
      <c r="G128" s="1">
        <v>16541.168756071624</v>
      </c>
      <c r="H128" s="1">
        <v>16022.911047414129</v>
      </c>
      <c r="I128" s="1">
        <v>12674.641536220206</v>
      </c>
    </row>
    <row r="129" spans="1:9" x14ac:dyDescent="0.15">
      <c r="A129" s="1">
        <v>6</v>
      </c>
      <c r="B129" s="1" t="s">
        <v>74</v>
      </c>
      <c r="C129" s="1">
        <v>11</v>
      </c>
      <c r="D129" s="1" t="s">
        <v>24</v>
      </c>
      <c r="E129" s="1">
        <v>22417.636269993662</v>
      </c>
      <c r="F129" s="1">
        <v>24310.397283289629</v>
      </c>
      <c r="G129" s="1">
        <v>31658.67399885039</v>
      </c>
      <c r="H129" s="1">
        <v>32635.764600283041</v>
      </c>
      <c r="I129" s="1">
        <v>32600.201108815018</v>
      </c>
    </row>
    <row r="130" spans="1:9" x14ac:dyDescent="0.15">
      <c r="A130" s="1">
        <v>6</v>
      </c>
      <c r="B130" s="1" t="s">
        <v>74</v>
      </c>
      <c r="C130" s="1">
        <v>12</v>
      </c>
      <c r="D130" s="1" t="s">
        <v>25</v>
      </c>
      <c r="E130" s="1">
        <v>36242.056133847895</v>
      </c>
      <c r="F130" s="1">
        <v>61489.966961268219</v>
      </c>
      <c r="G130" s="1">
        <v>112984.03025901729</v>
      </c>
      <c r="H130" s="1">
        <v>95502.396586830015</v>
      </c>
      <c r="I130" s="1">
        <v>75203.212655626296</v>
      </c>
    </row>
    <row r="131" spans="1:9" x14ac:dyDescent="0.15">
      <c r="A131" s="1">
        <v>6</v>
      </c>
      <c r="B131" s="1" t="s">
        <v>74</v>
      </c>
      <c r="C131" s="1">
        <v>13</v>
      </c>
      <c r="D131" s="1" t="s">
        <v>26</v>
      </c>
      <c r="E131" s="1">
        <v>3019.8891196126015</v>
      </c>
      <c r="F131" s="1">
        <v>9145.5488209841806</v>
      </c>
      <c r="G131" s="1">
        <v>13407.332032438257</v>
      </c>
      <c r="H131" s="1">
        <v>13762.272927003343</v>
      </c>
      <c r="I131" s="1">
        <v>16617.050096837113</v>
      </c>
    </row>
    <row r="132" spans="1:9" x14ac:dyDescent="0.15">
      <c r="A132" s="1">
        <v>6</v>
      </c>
      <c r="B132" s="1" t="s">
        <v>74</v>
      </c>
      <c r="C132" s="1">
        <v>14</v>
      </c>
      <c r="D132" s="1" t="s">
        <v>27</v>
      </c>
      <c r="E132" s="1">
        <v>2885.6573733139585</v>
      </c>
      <c r="F132" s="1">
        <v>6322.7829406891506</v>
      </c>
      <c r="G132" s="1">
        <v>8971.8678569022832</v>
      </c>
      <c r="H132" s="1">
        <v>5934.8468485189587</v>
      </c>
      <c r="I132" s="1">
        <v>4577.9308271141717</v>
      </c>
    </row>
    <row r="133" spans="1:9" x14ac:dyDescent="0.15">
      <c r="A133" s="1">
        <v>6</v>
      </c>
      <c r="B133" s="1" t="s">
        <v>74</v>
      </c>
      <c r="C133" s="1">
        <v>15</v>
      </c>
      <c r="D133" s="1" t="s">
        <v>28</v>
      </c>
      <c r="E133" s="1">
        <v>49423.37421411692</v>
      </c>
      <c r="F133" s="1">
        <v>57045.699621308187</v>
      </c>
      <c r="G133" s="1">
        <v>57887.80458063016</v>
      </c>
      <c r="H133" s="1">
        <v>45185.699524012656</v>
      </c>
      <c r="I133" s="1">
        <v>30853.740498438507</v>
      </c>
    </row>
    <row r="134" spans="1:9" x14ac:dyDescent="0.15">
      <c r="A134" s="1">
        <v>6</v>
      </c>
      <c r="B134" s="1" t="s">
        <v>73</v>
      </c>
      <c r="C134" s="1">
        <v>16</v>
      </c>
      <c r="D134" s="1" t="s">
        <v>11</v>
      </c>
      <c r="E134" s="1">
        <v>109997.35222415322</v>
      </c>
      <c r="F134" s="1">
        <v>156494.9602628506</v>
      </c>
      <c r="G134" s="1">
        <v>137105.80652398895</v>
      </c>
      <c r="H134" s="1">
        <v>160166.19521361924</v>
      </c>
      <c r="I134" s="1">
        <v>114512.03087039733</v>
      </c>
    </row>
    <row r="135" spans="1:9" x14ac:dyDescent="0.15">
      <c r="A135" s="1">
        <v>6</v>
      </c>
      <c r="B135" s="1" t="s">
        <v>73</v>
      </c>
      <c r="C135" s="1">
        <v>17</v>
      </c>
      <c r="D135" s="1" t="s">
        <v>12</v>
      </c>
      <c r="E135" s="1">
        <v>6156.0953978533071</v>
      </c>
      <c r="F135" s="1">
        <v>6955.3751635725484</v>
      </c>
      <c r="G135" s="1">
        <v>7313.3327866981881</v>
      </c>
      <c r="H135" s="1">
        <v>7827.6053908515596</v>
      </c>
      <c r="I135" s="1">
        <v>7742.0374764384542</v>
      </c>
    </row>
    <row r="136" spans="1:9" x14ac:dyDescent="0.15">
      <c r="A136" s="1">
        <v>6</v>
      </c>
      <c r="B136" s="1" t="s">
        <v>73</v>
      </c>
      <c r="C136" s="1">
        <v>18</v>
      </c>
      <c r="D136" s="1" t="s">
        <v>13</v>
      </c>
      <c r="E136" s="1">
        <v>207508.28973487057</v>
      </c>
      <c r="F136" s="1">
        <v>241195.36957296924</v>
      </c>
      <c r="G136" s="1">
        <v>219676.55591649914</v>
      </c>
      <c r="H136" s="1">
        <v>167446.85595033364</v>
      </c>
      <c r="I136" s="1">
        <v>161720.25061849057</v>
      </c>
    </row>
    <row r="137" spans="1:9" x14ac:dyDescent="0.15">
      <c r="A137" s="1">
        <v>6</v>
      </c>
      <c r="B137" s="1" t="s">
        <v>73</v>
      </c>
      <c r="C137" s="1">
        <v>19</v>
      </c>
      <c r="D137" s="1" t="s">
        <v>14</v>
      </c>
      <c r="E137" s="1">
        <v>25979.444146322287</v>
      </c>
      <c r="F137" s="1">
        <v>30032.529161791153</v>
      </c>
      <c r="G137" s="1">
        <v>34155.555866202711</v>
      </c>
      <c r="H137" s="1">
        <v>28325.129397800196</v>
      </c>
      <c r="I137" s="1">
        <v>27794.823377915662</v>
      </c>
    </row>
    <row r="138" spans="1:9" x14ac:dyDescent="0.15">
      <c r="A138" s="1">
        <v>6</v>
      </c>
      <c r="B138" s="1" t="s">
        <v>73</v>
      </c>
      <c r="C138" s="1">
        <v>20</v>
      </c>
      <c r="D138" s="1" t="s">
        <v>15</v>
      </c>
      <c r="E138" s="1">
        <v>2282.6160983186487</v>
      </c>
      <c r="F138" s="1">
        <v>4413.7537970838466</v>
      </c>
      <c r="G138" s="1">
        <v>4504.6567058499759</v>
      </c>
      <c r="H138" s="1">
        <v>6073.3468324525902</v>
      </c>
      <c r="I138" s="1">
        <v>6407.7944908207228</v>
      </c>
    </row>
    <row r="139" spans="1:9" x14ac:dyDescent="0.15">
      <c r="A139" s="1">
        <v>6</v>
      </c>
      <c r="B139" s="1" t="s">
        <v>76</v>
      </c>
      <c r="C139" s="1">
        <v>21</v>
      </c>
      <c r="D139" s="1" t="s">
        <v>16</v>
      </c>
      <c r="E139" s="1">
        <v>54996.852217455154</v>
      </c>
      <c r="F139" s="1">
        <v>57980.628421480484</v>
      </c>
      <c r="G139" s="1">
        <v>61562.492948362145</v>
      </c>
      <c r="H139" s="1">
        <v>57933.186173832662</v>
      </c>
      <c r="I139" s="1">
        <v>54119.428138805881</v>
      </c>
    </row>
    <row r="140" spans="1:9" x14ac:dyDescent="0.15">
      <c r="A140" s="1">
        <v>6</v>
      </c>
      <c r="B140" s="1" t="s">
        <v>71</v>
      </c>
      <c r="C140" s="1">
        <v>22</v>
      </c>
      <c r="D140" s="1" t="s">
        <v>8</v>
      </c>
      <c r="E140" s="1">
        <v>180838.44643993024</v>
      </c>
      <c r="F140" s="1">
        <v>241789.85550940834</v>
      </c>
      <c r="G140" s="1">
        <v>278182.75228851713</v>
      </c>
      <c r="H140" s="1">
        <v>302327.93318535492</v>
      </c>
      <c r="I140" s="1">
        <v>343394.80584253254</v>
      </c>
    </row>
    <row r="141" spans="1:9" x14ac:dyDescent="0.15">
      <c r="A141" s="1">
        <v>6</v>
      </c>
      <c r="B141" s="1" t="s">
        <v>71</v>
      </c>
      <c r="C141" s="1">
        <v>23</v>
      </c>
      <c r="D141" s="1" t="s">
        <v>29</v>
      </c>
      <c r="E141" s="1">
        <v>81275.691605834494</v>
      </c>
      <c r="F141" s="1">
        <v>89606.729404803511</v>
      </c>
      <c r="G141" s="1">
        <v>86986.492994758766</v>
      </c>
      <c r="H141" s="1">
        <v>78861.036214444015</v>
      </c>
      <c r="I141" s="1">
        <v>69692.165266026728</v>
      </c>
    </row>
    <row r="142" spans="1:9" x14ac:dyDescent="0.15">
      <c r="A142" s="1">
        <v>7</v>
      </c>
      <c r="B142" s="1" t="s">
        <v>78</v>
      </c>
      <c r="C142" s="1">
        <v>1</v>
      </c>
      <c r="D142" s="1" t="s">
        <v>9</v>
      </c>
      <c r="E142" s="1">
        <v>683226.07924970123</v>
      </c>
      <c r="F142" s="1">
        <v>493252.43197093176</v>
      </c>
      <c r="G142" s="1">
        <v>306367.33768032829</v>
      </c>
      <c r="H142" s="1">
        <v>186557.61410113343</v>
      </c>
      <c r="I142" s="1">
        <v>135948.15419778004</v>
      </c>
    </row>
    <row r="143" spans="1:9" x14ac:dyDescent="0.15">
      <c r="A143" s="1">
        <v>7</v>
      </c>
      <c r="B143" s="1" t="s">
        <v>79</v>
      </c>
      <c r="C143" s="1">
        <v>2</v>
      </c>
      <c r="D143" s="1" t="s">
        <v>10</v>
      </c>
      <c r="E143" s="1">
        <v>24737.5519304929</v>
      </c>
      <c r="F143" s="1">
        <v>6564.2004014385793</v>
      </c>
      <c r="G143" s="1">
        <v>6485.3521206002833</v>
      </c>
      <c r="H143" s="1">
        <v>3400.3558481036862</v>
      </c>
      <c r="I143" s="1">
        <v>1540.9540375880993</v>
      </c>
    </row>
    <row r="144" spans="1:9" x14ac:dyDescent="0.15">
      <c r="A144" s="1">
        <v>7</v>
      </c>
      <c r="B144" s="1" t="s">
        <v>80</v>
      </c>
      <c r="C144" s="1">
        <v>3</v>
      </c>
      <c r="D144" s="1" t="s">
        <v>17</v>
      </c>
      <c r="E144" s="1">
        <v>45115.712797853339</v>
      </c>
      <c r="F144" s="1">
        <v>44423.439137738744</v>
      </c>
      <c r="G144" s="1">
        <v>50204.705452702008</v>
      </c>
      <c r="H144" s="1">
        <v>45276.205620123917</v>
      </c>
      <c r="I144" s="1">
        <v>37774.129093436859</v>
      </c>
    </row>
    <row r="145" spans="1:9" x14ac:dyDescent="0.15">
      <c r="A145" s="1">
        <v>7</v>
      </c>
      <c r="B145" s="1" t="s">
        <v>80</v>
      </c>
      <c r="C145" s="1">
        <v>4</v>
      </c>
      <c r="D145" s="1" t="s">
        <v>18</v>
      </c>
      <c r="E145" s="1">
        <v>63388.695118335687</v>
      </c>
      <c r="F145" s="1">
        <v>71621.536780894457</v>
      </c>
      <c r="G145" s="1">
        <v>84938.995558359733</v>
      </c>
      <c r="H145" s="1">
        <v>45943.235309135773</v>
      </c>
      <c r="I145" s="1">
        <v>19594.318603563974</v>
      </c>
    </row>
    <row r="146" spans="1:9" x14ac:dyDescent="0.15">
      <c r="A146" s="1">
        <v>7</v>
      </c>
      <c r="B146" s="1" t="s">
        <v>81</v>
      </c>
      <c r="C146" s="1">
        <v>5</v>
      </c>
      <c r="D146" s="1" t="s">
        <v>19</v>
      </c>
      <c r="E146" s="1">
        <v>9167.6951058567684</v>
      </c>
      <c r="F146" s="1">
        <v>9182.243694645309</v>
      </c>
      <c r="G146" s="1">
        <v>10003.360519798574</v>
      </c>
      <c r="H146" s="1">
        <v>10050.136821297108</v>
      </c>
      <c r="I146" s="1">
        <v>7498.299124824377</v>
      </c>
    </row>
    <row r="147" spans="1:9" x14ac:dyDescent="0.15">
      <c r="A147" s="1">
        <v>7</v>
      </c>
      <c r="B147" s="1" t="s">
        <v>80</v>
      </c>
      <c r="C147" s="1">
        <v>6</v>
      </c>
      <c r="D147" s="1" t="s">
        <v>3</v>
      </c>
      <c r="E147" s="1">
        <v>21479.079145351625</v>
      </c>
      <c r="F147" s="1">
        <v>16992.877334544279</v>
      </c>
      <c r="G147" s="1">
        <v>16044.09459497685</v>
      </c>
      <c r="H147" s="1">
        <v>14939.215418882346</v>
      </c>
      <c r="I147" s="1">
        <v>13686.909329473292</v>
      </c>
    </row>
    <row r="148" spans="1:9" x14ac:dyDescent="0.15">
      <c r="A148" s="1">
        <v>7</v>
      </c>
      <c r="B148" s="1" t="s">
        <v>82</v>
      </c>
      <c r="C148" s="1">
        <v>7</v>
      </c>
      <c r="D148" s="1" t="s">
        <v>20</v>
      </c>
      <c r="E148" s="1">
        <v>622.52609086686766</v>
      </c>
      <c r="F148" s="1">
        <v>390.47700262864299</v>
      </c>
      <c r="G148" s="1">
        <v>855.35961629650251</v>
      </c>
      <c r="H148" s="1">
        <v>576.2215518517628</v>
      </c>
      <c r="I148" s="1">
        <v>278.72170901840371</v>
      </c>
    </row>
    <row r="149" spans="1:9" x14ac:dyDescent="0.15">
      <c r="A149" s="1">
        <v>7</v>
      </c>
      <c r="B149" s="1" t="s">
        <v>80</v>
      </c>
      <c r="C149" s="1">
        <v>8</v>
      </c>
      <c r="D149" s="1" t="s">
        <v>21</v>
      </c>
      <c r="E149" s="1">
        <v>28794.508913631351</v>
      </c>
      <c r="F149" s="1">
        <v>29071.595505902209</v>
      </c>
      <c r="G149" s="1">
        <v>27612.813408908842</v>
      </c>
      <c r="H149" s="1">
        <v>23467.573680633672</v>
      </c>
      <c r="I149" s="1">
        <v>16095.174122548146</v>
      </c>
    </row>
    <row r="150" spans="1:9" x14ac:dyDescent="0.15">
      <c r="A150" s="1">
        <v>7</v>
      </c>
      <c r="B150" s="1" t="s">
        <v>80</v>
      </c>
      <c r="C150" s="1">
        <v>9</v>
      </c>
      <c r="D150" s="1" t="s">
        <v>22</v>
      </c>
      <c r="E150" s="1">
        <v>23999.383393584329</v>
      </c>
      <c r="F150" s="1">
        <v>19912.509809685445</v>
      </c>
      <c r="G150" s="1">
        <v>17560.844723042854</v>
      </c>
      <c r="H150" s="1">
        <v>15806.379877372012</v>
      </c>
      <c r="I150" s="1">
        <v>17361.719408282115</v>
      </c>
    </row>
    <row r="151" spans="1:9" x14ac:dyDescent="0.15">
      <c r="A151" s="1">
        <v>7</v>
      </c>
      <c r="B151" s="1" t="s">
        <v>80</v>
      </c>
      <c r="C151" s="1">
        <v>10</v>
      </c>
      <c r="D151" s="1" t="s">
        <v>23</v>
      </c>
      <c r="E151" s="1">
        <v>21440.144068149573</v>
      </c>
      <c r="F151" s="1">
        <v>21442.668186359668</v>
      </c>
      <c r="G151" s="1">
        <v>30681.524325440831</v>
      </c>
      <c r="H151" s="1">
        <v>28543.452458488042</v>
      </c>
      <c r="I151" s="1">
        <v>23972.379062752174</v>
      </c>
    </row>
    <row r="152" spans="1:9" x14ac:dyDescent="0.15">
      <c r="A152" s="1">
        <v>7</v>
      </c>
      <c r="B152" s="1" t="s">
        <v>80</v>
      </c>
      <c r="C152" s="1">
        <v>11</v>
      </c>
      <c r="D152" s="1" t="s">
        <v>24</v>
      </c>
      <c r="E152" s="1">
        <v>14763.940893845545</v>
      </c>
      <c r="F152" s="1">
        <v>19762.943316135446</v>
      </c>
      <c r="G152" s="1">
        <v>35941.727453128486</v>
      </c>
      <c r="H152" s="1">
        <v>36964.30640976657</v>
      </c>
      <c r="I152" s="1">
        <v>41494.044741375059</v>
      </c>
    </row>
    <row r="153" spans="1:9" x14ac:dyDescent="0.15">
      <c r="A153" s="1">
        <v>7</v>
      </c>
      <c r="B153" s="1" t="s">
        <v>80</v>
      </c>
      <c r="C153" s="1">
        <v>12</v>
      </c>
      <c r="D153" s="1" t="s">
        <v>25</v>
      </c>
      <c r="E153" s="1">
        <v>68470.699162556819</v>
      </c>
      <c r="F153" s="1">
        <v>101094.11874237483</v>
      </c>
      <c r="G153" s="1">
        <v>175324.36062953915</v>
      </c>
      <c r="H153" s="1">
        <v>141636.46165464073</v>
      </c>
      <c r="I153" s="1">
        <v>99407.616694659126</v>
      </c>
    </row>
    <row r="154" spans="1:9" x14ac:dyDescent="0.15">
      <c r="A154" s="1">
        <v>7</v>
      </c>
      <c r="B154" s="1" t="s">
        <v>80</v>
      </c>
      <c r="C154" s="1">
        <v>13</v>
      </c>
      <c r="D154" s="1" t="s">
        <v>26</v>
      </c>
      <c r="E154" s="1">
        <v>4516.0636853772176</v>
      </c>
      <c r="F154" s="1">
        <v>14688.946229133622</v>
      </c>
      <c r="G154" s="1">
        <v>24873.495911066675</v>
      </c>
      <c r="H154" s="1">
        <v>27834.240314611827</v>
      </c>
      <c r="I154" s="1">
        <v>25624.817407630078</v>
      </c>
    </row>
    <row r="155" spans="1:9" x14ac:dyDescent="0.15">
      <c r="A155" s="1">
        <v>7</v>
      </c>
      <c r="B155" s="1" t="s">
        <v>80</v>
      </c>
      <c r="C155" s="1">
        <v>14</v>
      </c>
      <c r="D155" s="1" t="s">
        <v>27</v>
      </c>
      <c r="E155" s="1">
        <v>16848.710900044662</v>
      </c>
      <c r="F155" s="1">
        <v>31391.078862392827</v>
      </c>
      <c r="G155" s="1">
        <v>25807.913811065191</v>
      </c>
      <c r="H155" s="1">
        <v>15523.22490886728</v>
      </c>
      <c r="I155" s="1">
        <v>14556.304450872391</v>
      </c>
    </row>
    <row r="156" spans="1:9" x14ac:dyDescent="0.15">
      <c r="A156" s="1">
        <v>7</v>
      </c>
      <c r="B156" s="1" t="s">
        <v>80</v>
      </c>
      <c r="C156" s="1">
        <v>15</v>
      </c>
      <c r="D156" s="1" t="s">
        <v>28</v>
      </c>
      <c r="E156" s="1">
        <v>88753.016886949379</v>
      </c>
      <c r="F156" s="1">
        <v>88615.263159894705</v>
      </c>
      <c r="G156" s="1">
        <v>97566.287074764827</v>
      </c>
      <c r="H156" s="1">
        <v>80043.374705416994</v>
      </c>
      <c r="I156" s="1">
        <v>59599.921943136855</v>
      </c>
    </row>
    <row r="157" spans="1:9" x14ac:dyDescent="0.15">
      <c r="A157" s="1">
        <v>7</v>
      </c>
      <c r="B157" s="1" t="s">
        <v>78</v>
      </c>
      <c r="C157" s="1">
        <v>16</v>
      </c>
      <c r="D157" s="1" t="s">
        <v>11</v>
      </c>
      <c r="E157" s="1">
        <v>174231.68939375604</v>
      </c>
      <c r="F157" s="1">
        <v>256837.69319726626</v>
      </c>
      <c r="G157" s="1">
        <v>234858.93002696009</v>
      </c>
      <c r="H157" s="1">
        <v>224870.34002865065</v>
      </c>
      <c r="I157" s="1">
        <v>187972.94288200702</v>
      </c>
    </row>
    <row r="158" spans="1:9" x14ac:dyDescent="0.15">
      <c r="A158" s="1">
        <v>7</v>
      </c>
      <c r="B158" s="1" t="s">
        <v>78</v>
      </c>
      <c r="C158" s="1">
        <v>17</v>
      </c>
      <c r="D158" s="1" t="s">
        <v>12</v>
      </c>
      <c r="E158" s="1">
        <v>11699.839311009182</v>
      </c>
      <c r="F158" s="1">
        <v>15332.755708890641</v>
      </c>
      <c r="G158" s="1">
        <v>18295.129031944045</v>
      </c>
      <c r="H158" s="1">
        <v>21729.381900966437</v>
      </c>
      <c r="I158" s="1">
        <v>19500.869643856502</v>
      </c>
    </row>
    <row r="159" spans="1:9" x14ac:dyDescent="0.15">
      <c r="A159" s="1">
        <v>7</v>
      </c>
      <c r="B159" s="1" t="s">
        <v>78</v>
      </c>
      <c r="C159" s="1">
        <v>18</v>
      </c>
      <c r="D159" s="1" t="s">
        <v>13</v>
      </c>
      <c r="E159" s="1">
        <v>274186.4457668683</v>
      </c>
      <c r="F159" s="1">
        <v>331193.50551081891</v>
      </c>
      <c r="G159" s="1">
        <v>306328.81360892532</v>
      </c>
      <c r="H159" s="1">
        <v>264904.31842866947</v>
      </c>
      <c r="I159" s="1">
        <v>216205.55977158831</v>
      </c>
    </row>
    <row r="160" spans="1:9" x14ac:dyDescent="0.15">
      <c r="A160" s="1">
        <v>7</v>
      </c>
      <c r="B160" s="1" t="s">
        <v>78</v>
      </c>
      <c r="C160" s="1">
        <v>19</v>
      </c>
      <c r="D160" s="1" t="s">
        <v>14</v>
      </c>
      <c r="E160" s="1">
        <v>34616.991147311659</v>
      </c>
      <c r="F160" s="1">
        <v>44259.565282137723</v>
      </c>
      <c r="G160" s="1">
        <v>51155.086693868638</v>
      </c>
      <c r="H160" s="1">
        <v>44529.834259829397</v>
      </c>
      <c r="I160" s="1">
        <v>38901.106749979255</v>
      </c>
    </row>
    <row r="161" spans="1:9" x14ac:dyDescent="0.15">
      <c r="A161" s="1">
        <v>7</v>
      </c>
      <c r="B161" s="1" t="s">
        <v>78</v>
      </c>
      <c r="C161" s="1">
        <v>20</v>
      </c>
      <c r="D161" s="1" t="s">
        <v>15</v>
      </c>
      <c r="E161" s="1">
        <v>3328.2838081629452</v>
      </c>
      <c r="F161" s="1">
        <v>8129.0615961935337</v>
      </c>
      <c r="G161" s="1">
        <v>14462.057644621382</v>
      </c>
      <c r="H161" s="1">
        <v>14309.612750822575</v>
      </c>
      <c r="I161" s="1">
        <v>12227.626162366143</v>
      </c>
    </row>
    <row r="162" spans="1:9" x14ac:dyDescent="0.15">
      <c r="A162" s="1">
        <v>7</v>
      </c>
      <c r="B162" s="1" t="s">
        <v>78</v>
      </c>
      <c r="C162" s="1">
        <v>21</v>
      </c>
      <c r="D162" s="1" t="s">
        <v>16</v>
      </c>
      <c r="E162" s="1">
        <v>101351.49627535639</v>
      </c>
      <c r="F162" s="1">
        <v>106052.51394889294</v>
      </c>
      <c r="G162" s="1">
        <v>114281.93392019799</v>
      </c>
      <c r="H162" s="1">
        <v>114910.39000911868</v>
      </c>
      <c r="I162" s="1">
        <v>104162.98458172352</v>
      </c>
    </row>
    <row r="163" spans="1:9" x14ac:dyDescent="0.15">
      <c r="A163" s="1">
        <v>7</v>
      </c>
      <c r="B163" s="1" t="s">
        <v>77</v>
      </c>
      <c r="C163" s="1">
        <v>22</v>
      </c>
      <c r="D163" s="1" t="s">
        <v>8</v>
      </c>
      <c r="E163" s="1">
        <v>281141.80812422693</v>
      </c>
      <c r="F163" s="1">
        <v>372024.86812281975</v>
      </c>
      <c r="G163" s="1">
        <v>456723.0556151169</v>
      </c>
      <c r="H163" s="1">
        <v>524255.63010966132</v>
      </c>
      <c r="I163" s="1">
        <v>564022.36460378417</v>
      </c>
    </row>
    <row r="164" spans="1:9" x14ac:dyDescent="0.15">
      <c r="A164" s="1">
        <v>7</v>
      </c>
      <c r="B164" s="1" t="s">
        <v>77</v>
      </c>
      <c r="C164" s="1">
        <v>23</v>
      </c>
      <c r="D164" s="1" t="s">
        <v>29</v>
      </c>
      <c r="E164" s="1">
        <v>122695.50046201197</v>
      </c>
      <c r="F164" s="1">
        <v>134325.66759182446</v>
      </c>
      <c r="G164" s="1">
        <v>126537.02203134843</v>
      </c>
      <c r="H164" s="1">
        <v>119562.22287337082</v>
      </c>
      <c r="I164" s="1">
        <v>95220.547388166888</v>
      </c>
    </row>
    <row r="165" spans="1:9" x14ac:dyDescent="0.15">
      <c r="A165" s="1">
        <v>8</v>
      </c>
      <c r="B165" s="1" t="s">
        <v>84</v>
      </c>
      <c r="C165" s="1">
        <v>1</v>
      </c>
      <c r="D165" s="1" t="s">
        <v>9</v>
      </c>
      <c r="E165" s="1">
        <v>784546.08366336697</v>
      </c>
      <c r="F165" s="1">
        <v>571736.04124312871</v>
      </c>
      <c r="G165" s="1">
        <v>348250.4240977267</v>
      </c>
      <c r="H165" s="1">
        <v>219070.15299920886</v>
      </c>
      <c r="I165" s="1">
        <v>159181.1873006931</v>
      </c>
    </row>
    <row r="166" spans="1:9" x14ac:dyDescent="0.15">
      <c r="A166" s="1">
        <v>8</v>
      </c>
      <c r="B166" s="1" t="s">
        <v>85</v>
      </c>
      <c r="C166" s="1">
        <v>2</v>
      </c>
      <c r="D166" s="1" t="s">
        <v>10</v>
      </c>
      <c r="E166" s="1">
        <v>17166.098504702299</v>
      </c>
      <c r="F166" s="1">
        <v>6031.7358246101558</v>
      </c>
      <c r="G166" s="1">
        <v>5753.5680821474562</v>
      </c>
      <c r="H166" s="1">
        <v>2909.0268973644747</v>
      </c>
      <c r="I166" s="1">
        <v>1651.0221831301062</v>
      </c>
    </row>
    <row r="167" spans="1:9" x14ac:dyDescent="0.15">
      <c r="A167" s="1">
        <v>8</v>
      </c>
      <c r="B167" s="1" t="s">
        <v>86</v>
      </c>
      <c r="C167" s="1">
        <v>3</v>
      </c>
      <c r="D167" s="1" t="s">
        <v>17</v>
      </c>
      <c r="E167" s="1">
        <v>52122.292136757678</v>
      </c>
      <c r="F167" s="1">
        <v>66793.183559640951</v>
      </c>
      <c r="G167" s="1">
        <v>81235.767885598281</v>
      </c>
      <c r="H167" s="1">
        <v>84522.771013284932</v>
      </c>
      <c r="I167" s="1">
        <v>80373.878349832099</v>
      </c>
    </row>
    <row r="168" spans="1:9" x14ac:dyDescent="0.15">
      <c r="A168" s="1">
        <v>8</v>
      </c>
      <c r="B168" s="1" t="s">
        <v>86</v>
      </c>
      <c r="C168" s="1">
        <v>4</v>
      </c>
      <c r="D168" s="1" t="s">
        <v>18</v>
      </c>
      <c r="E168" s="1">
        <v>41570.836033360792</v>
      </c>
      <c r="F168" s="1">
        <v>45317.990542981126</v>
      </c>
      <c r="G168" s="1">
        <v>42923.155858506456</v>
      </c>
      <c r="H168" s="1">
        <v>24257.617153449653</v>
      </c>
      <c r="I168" s="1">
        <v>9662.0659387432534</v>
      </c>
    </row>
    <row r="169" spans="1:9" x14ac:dyDescent="0.15">
      <c r="A169" s="1">
        <v>8</v>
      </c>
      <c r="B169" s="1" t="s">
        <v>86</v>
      </c>
      <c r="C169" s="1">
        <v>5</v>
      </c>
      <c r="D169" s="1" t="s">
        <v>19</v>
      </c>
      <c r="E169" s="1">
        <v>8726.2041735464336</v>
      </c>
      <c r="F169" s="1">
        <v>13609.637043653178</v>
      </c>
      <c r="G169" s="1">
        <v>18826.280405145375</v>
      </c>
      <c r="H169" s="1">
        <v>18953.567132062621</v>
      </c>
      <c r="I169" s="1">
        <v>12790.919525291405</v>
      </c>
    </row>
    <row r="170" spans="1:9" x14ac:dyDescent="0.15">
      <c r="A170" s="1">
        <v>8</v>
      </c>
      <c r="B170" s="1" t="s">
        <v>86</v>
      </c>
      <c r="C170" s="1">
        <v>6</v>
      </c>
      <c r="D170" s="1" t="s">
        <v>3</v>
      </c>
      <c r="E170" s="1">
        <v>9425.6473215739843</v>
      </c>
      <c r="F170" s="1">
        <v>16900.181481302039</v>
      </c>
      <c r="G170" s="1">
        <v>22892.519426816103</v>
      </c>
      <c r="H170" s="1">
        <v>26071.945148745763</v>
      </c>
      <c r="I170" s="1">
        <v>26252.149819130391</v>
      </c>
    </row>
    <row r="171" spans="1:9" x14ac:dyDescent="0.15">
      <c r="A171" s="1">
        <v>8</v>
      </c>
      <c r="B171" s="1" t="s">
        <v>86</v>
      </c>
      <c r="C171" s="1">
        <v>7</v>
      </c>
      <c r="D171" s="1" t="s">
        <v>20</v>
      </c>
      <c r="E171" s="1">
        <v>1805.3739397828699</v>
      </c>
      <c r="F171" s="1">
        <v>3459.9233192416423</v>
      </c>
      <c r="G171" s="1">
        <v>2291.2227306527775</v>
      </c>
      <c r="H171" s="1">
        <v>2291.3188366751051</v>
      </c>
      <c r="I171" s="1">
        <v>1744.4895356239606</v>
      </c>
    </row>
    <row r="172" spans="1:9" x14ac:dyDescent="0.15">
      <c r="A172" s="1">
        <v>8</v>
      </c>
      <c r="B172" s="1" t="s">
        <v>86</v>
      </c>
      <c r="C172" s="1">
        <v>8</v>
      </c>
      <c r="D172" s="1" t="s">
        <v>21</v>
      </c>
      <c r="E172" s="1">
        <v>35479.118133472992</v>
      </c>
      <c r="F172" s="1">
        <v>43226.568227695388</v>
      </c>
      <c r="G172" s="1">
        <v>48242.800448180547</v>
      </c>
      <c r="H172" s="1">
        <v>38616.362539146707</v>
      </c>
      <c r="I172" s="1">
        <v>23769.636477147378</v>
      </c>
    </row>
    <row r="173" spans="1:9" x14ac:dyDescent="0.15">
      <c r="A173" s="1">
        <v>8</v>
      </c>
      <c r="B173" s="1" t="s">
        <v>86</v>
      </c>
      <c r="C173" s="1">
        <v>9</v>
      </c>
      <c r="D173" s="1" t="s">
        <v>22</v>
      </c>
      <c r="E173" s="1">
        <v>52638.904310676175</v>
      </c>
      <c r="F173" s="1">
        <v>68024.132425054428</v>
      </c>
      <c r="G173" s="1">
        <v>67623.354488403129</v>
      </c>
      <c r="H173" s="1">
        <v>54072.159123570018</v>
      </c>
      <c r="I173" s="1">
        <v>48977.707866430595</v>
      </c>
    </row>
    <row r="174" spans="1:9" x14ac:dyDescent="0.15">
      <c r="A174" s="1">
        <v>8</v>
      </c>
      <c r="B174" s="1" t="s">
        <v>86</v>
      </c>
      <c r="C174" s="1">
        <v>10</v>
      </c>
      <c r="D174" s="1" t="s">
        <v>23</v>
      </c>
      <c r="E174" s="1">
        <v>33337.324380374768</v>
      </c>
      <c r="F174" s="1">
        <v>40817.81866913566</v>
      </c>
      <c r="G174" s="1">
        <v>58032.438063569629</v>
      </c>
      <c r="H174" s="1">
        <v>59281.307706223073</v>
      </c>
      <c r="I174" s="1">
        <v>47574.291488835886</v>
      </c>
    </row>
    <row r="175" spans="1:9" x14ac:dyDescent="0.15">
      <c r="A175" s="1">
        <v>8</v>
      </c>
      <c r="B175" s="1" t="s">
        <v>86</v>
      </c>
      <c r="C175" s="1">
        <v>11</v>
      </c>
      <c r="D175" s="1" t="s">
        <v>24</v>
      </c>
      <c r="E175" s="1">
        <v>47559.920164498311</v>
      </c>
      <c r="F175" s="1">
        <v>71758.340038961702</v>
      </c>
      <c r="G175" s="1">
        <v>126476.3578642253</v>
      </c>
      <c r="H175" s="1">
        <v>111872.14384084838</v>
      </c>
      <c r="I175" s="1">
        <v>95900.902521954835</v>
      </c>
    </row>
    <row r="176" spans="1:9" x14ac:dyDescent="0.15">
      <c r="A176" s="1">
        <v>8</v>
      </c>
      <c r="B176" s="1" t="s">
        <v>86</v>
      </c>
      <c r="C176" s="1">
        <v>12</v>
      </c>
      <c r="D176" s="1" t="s">
        <v>25</v>
      </c>
      <c r="E176" s="1">
        <v>140649.44527544285</v>
      </c>
      <c r="F176" s="1">
        <v>124441.9805645259</v>
      </c>
      <c r="G176" s="1">
        <v>160525.79299608097</v>
      </c>
      <c r="H176" s="1">
        <v>124831.62024084285</v>
      </c>
      <c r="I176" s="1">
        <v>108201.66076769856</v>
      </c>
    </row>
    <row r="177" spans="1:9" x14ac:dyDescent="0.15">
      <c r="A177" s="1">
        <v>8</v>
      </c>
      <c r="B177" s="1" t="s">
        <v>86</v>
      </c>
      <c r="C177" s="1">
        <v>13</v>
      </c>
      <c r="D177" s="1" t="s">
        <v>26</v>
      </c>
      <c r="E177" s="1">
        <v>18493.871002882654</v>
      </c>
      <c r="F177" s="1">
        <v>48197.276177625572</v>
      </c>
      <c r="G177" s="1">
        <v>39030.400321997273</v>
      </c>
      <c r="H177" s="1">
        <v>26271.275900665616</v>
      </c>
      <c r="I177" s="1">
        <v>33441.667806188532</v>
      </c>
    </row>
    <row r="178" spans="1:9" x14ac:dyDescent="0.15">
      <c r="A178" s="1">
        <v>8</v>
      </c>
      <c r="B178" s="1" t="s">
        <v>86</v>
      </c>
      <c r="C178" s="1">
        <v>14</v>
      </c>
      <c r="D178" s="1" t="s">
        <v>27</v>
      </c>
      <c r="E178" s="1">
        <v>17089.760541283486</v>
      </c>
      <c r="F178" s="1">
        <v>19788.918346482769</v>
      </c>
      <c r="G178" s="1">
        <v>25778.820339837599</v>
      </c>
      <c r="H178" s="1">
        <v>13352.043491064227</v>
      </c>
      <c r="I178" s="1">
        <v>9269.408900270555</v>
      </c>
    </row>
    <row r="179" spans="1:9" x14ac:dyDescent="0.15">
      <c r="A179" s="1">
        <v>8</v>
      </c>
      <c r="B179" s="1" t="s">
        <v>86</v>
      </c>
      <c r="C179" s="1">
        <v>15</v>
      </c>
      <c r="D179" s="1" t="s">
        <v>28</v>
      </c>
      <c r="E179" s="1">
        <v>97648.375730557309</v>
      </c>
      <c r="F179" s="1">
        <v>103066.63498359498</v>
      </c>
      <c r="G179" s="1">
        <v>124605.83318571905</v>
      </c>
      <c r="H179" s="1">
        <v>114497.65947630706</v>
      </c>
      <c r="I179" s="1">
        <v>90301.841386052765</v>
      </c>
    </row>
    <row r="180" spans="1:9" x14ac:dyDescent="0.15">
      <c r="A180" s="1">
        <v>8</v>
      </c>
      <c r="B180" s="1" t="s">
        <v>84</v>
      </c>
      <c r="C180" s="1">
        <v>16</v>
      </c>
      <c r="D180" s="1" t="s">
        <v>11</v>
      </c>
      <c r="E180" s="1">
        <v>155079.19140907147</v>
      </c>
      <c r="F180" s="1">
        <v>240848.17024931789</v>
      </c>
      <c r="G180" s="1">
        <v>272870.43067079695</v>
      </c>
      <c r="H180" s="1">
        <v>253906.1436644886</v>
      </c>
      <c r="I180" s="1">
        <v>222633.54658541398</v>
      </c>
    </row>
    <row r="181" spans="1:9" x14ac:dyDescent="0.15">
      <c r="A181" s="1">
        <v>8</v>
      </c>
      <c r="B181" s="1" t="s">
        <v>84</v>
      </c>
      <c r="C181" s="1">
        <v>17</v>
      </c>
      <c r="D181" s="1" t="s">
        <v>12</v>
      </c>
      <c r="E181" s="1">
        <v>7982.7151845210028</v>
      </c>
      <c r="F181" s="1">
        <v>13846.758623279451</v>
      </c>
      <c r="G181" s="1">
        <v>17651.359362724241</v>
      </c>
      <c r="H181" s="1">
        <v>18497.709707292855</v>
      </c>
      <c r="I181" s="1">
        <v>17775.399259623176</v>
      </c>
    </row>
    <row r="182" spans="1:9" x14ac:dyDescent="0.15">
      <c r="A182" s="1">
        <v>8</v>
      </c>
      <c r="B182" s="1" t="s">
        <v>84</v>
      </c>
      <c r="C182" s="1">
        <v>18</v>
      </c>
      <c r="D182" s="1" t="s">
        <v>13</v>
      </c>
      <c r="E182" s="1">
        <v>304224.94056203513</v>
      </c>
      <c r="F182" s="1">
        <v>354803.19762873638</v>
      </c>
      <c r="G182" s="1">
        <v>371150.54432699847</v>
      </c>
      <c r="H182" s="1">
        <v>311154.89804170985</v>
      </c>
      <c r="I182" s="1">
        <v>294843.82163913618</v>
      </c>
    </row>
    <row r="183" spans="1:9" x14ac:dyDescent="0.15">
      <c r="A183" s="1">
        <v>8</v>
      </c>
      <c r="B183" s="1" t="s">
        <v>87</v>
      </c>
      <c r="C183" s="1">
        <v>19</v>
      </c>
      <c r="D183" s="1" t="s">
        <v>14</v>
      </c>
      <c r="E183" s="1">
        <v>30741.729766510609</v>
      </c>
      <c r="F183" s="1">
        <v>48625.702403104042</v>
      </c>
      <c r="G183" s="1">
        <v>62252.07512327627</v>
      </c>
      <c r="H183" s="1">
        <v>59556.174341933198</v>
      </c>
      <c r="I183" s="1">
        <v>54707.378084459415</v>
      </c>
    </row>
    <row r="184" spans="1:9" x14ac:dyDescent="0.15">
      <c r="A184" s="1">
        <v>8</v>
      </c>
      <c r="B184" s="1" t="s">
        <v>84</v>
      </c>
      <c r="C184" s="1">
        <v>20</v>
      </c>
      <c r="D184" s="1" t="s">
        <v>15</v>
      </c>
      <c r="E184" s="1">
        <v>7204.9055617320464</v>
      </c>
      <c r="F184" s="1">
        <v>13485.584706132233</v>
      </c>
      <c r="G184" s="1">
        <v>24759.479502787523</v>
      </c>
      <c r="H184" s="1">
        <v>22675.839472638236</v>
      </c>
      <c r="I184" s="1">
        <v>20579.314625367839</v>
      </c>
    </row>
    <row r="185" spans="1:9" x14ac:dyDescent="0.15">
      <c r="A185" s="1">
        <v>8</v>
      </c>
      <c r="B185" s="1" t="s">
        <v>84</v>
      </c>
      <c r="C185" s="1">
        <v>21</v>
      </c>
      <c r="D185" s="1" t="s">
        <v>16</v>
      </c>
      <c r="E185" s="1">
        <v>90670.133624031369</v>
      </c>
      <c r="F185" s="1">
        <v>119403.46421513465</v>
      </c>
      <c r="G185" s="1">
        <v>155152.82420730323</v>
      </c>
      <c r="H185" s="1">
        <v>156430.63318517574</v>
      </c>
      <c r="I185" s="1">
        <v>163215.81472062587</v>
      </c>
    </row>
    <row r="186" spans="1:9" x14ac:dyDescent="0.15">
      <c r="A186" s="1">
        <v>8</v>
      </c>
      <c r="B186" s="1" t="s">
        <v>83</v>
      </c>
      <c r="C186" s="1">
        <v>22</v>
      </c>
      <c r="D186" s="1" t="s">
        <v>8</v>
      </c>
      <c r="E186" s="1">
        <v>270782.15333009599</v>
      </c>
      <c r="F186" s="1">
        <v>409831.53007114853</v>
      </c>
      <c r="G186" s="1">
        <v>605847.41776669654</v>
      </c>
      <c r="H186" s="1">
        <v>735265.45923627494</v>
      </c>
      <c r="I186" s="1">
        <v>821930.97339545703</v>
      </c>
    </row>
    <row r="187" spans="1:9" x14ac:dyDescent="0.15">
      <c r="A187" s="1">
        <v>8</v>
      </c>
      <c r="B187" s="1" t="s">
        <v>83</v>
      </c>
      <c r="C187" s="1">
        <v>23</v>
      </c>
      <c r="D187" s="1" t="s">
        <v>29</v>
      </c>
      <c r="E187" s="1">
        <v>122905.98101864697</v>
      </c>
      <c r="F187" s="1">
        <v>170043.21208320194</v>
      </c>
      <c r="G187" s="1">
        <v>176913.48801257668</v>
      </c>
      <c r="H187" s="1">
        <v>174536.24250178796</v>
      </c>
      <c r="I187" s="1">
        <v>153715.27070937722</v>
      </c>
    </row>
    <row r="188" spans="1:9" x14ac:dyDescent="0.15">
      <c r="A188" s="1">
        <v>9</v>
      </c>
      <c r="B188" s="1" t="s">
        <v>89</v>
      </c>
      <c r="C188" s="1">
        <v>1</v>
      </c>
      <c r="D188" s="1" t="s">
        <v>9</v>
      </c>
      <c r="E188" s="1">
        <v>448433.24561408174</v>
      </c>
      <c r="F188" s="1">
        <v>317243.83143011888</v>
      </c>
      <c r="G188" s="1">
        <v>202954.47594750513</v>
      </c>
      <c r="H188" s="1">
        <v>134933.25304651001</v>
      </c>
      <c r="I188" s="1">
        <v>105078.1760667148</v>
      </c>
    </row>
    <row r="189" spans="1:9" x14ac:dyDescent="0.15">
      <c r="A189" s="1">
        <v>9</v>
      </c>
      <c r="B189" s="1" t="s">
        <v>89</v>
      </c>
      <c r="C189" s="1">
        <v>2</v>
      </c>
      <c r="D189" s="1" t="s">
        <v>10</v>
      </c>
      <c r="E189" s="1">
        <v>15490.448976043723</v>
      </c>
      <c r="F189" s="1">
        <v>11144.540847274482</v>
      </c>
      <c r="G189" s="1">
        <v>7680.3755962388441</v>
      </c>
      <c r="H189" s="1">
        <v>4733.5350132192289</v>
      </c>
      <c r="I189" s="1">
        <v>2116.4531985648791</v>
      </c>
    </row>
    <row r="190" spans="1:9" x14ac:dyDescent="0.15">
      <c r="A190" s="1">
        <v>9</v>
      </c>
      <c r="B190" s="1" t="s">
        <v>90</v>
      </c>
      <c r="C190" s="1">
        <v>3</v>
      </c>
      <c r="D190" s="1" t="s">
        <v>17</v>
      </c>
      <c r="E190" s="1">
        <v>39358.456837976315</v>
      </c>
      <c r="F190" s="1">
        <v>42668.880091721614</v>
      </c>
      <c r="G190" s="1">
        <v>48137.654881378883</v>
      </c>
      <c r="H190" s="1">
        <v>48894.346616922652</v>
      </c>
      <c r="I190" s="1">
        <v>47414.602848711002</v>
      </c>
    </row>
    <row r="191" spans="1:9" x14ac:dyDescent="0.15">
      <c r="A191" s="1">
        <v>9</v>
      </c>
      <c r="B191" s="1" t="s">
        <v>90</v>
      </c>
      <c r="C191" s="1">
        <v>4</v>
      </c>
      <c r="D191" s="1" t="s">
        <v>18</v>
      </c>
      <c r="E191" s="1">
        <v>96413.212753466607</v>
      </c>
      <c r="F191" s="1">
        <v>79879.616092078373</v>
      </c>
      <c r="G191" s="1">
        <v>63121.146885387556</v>
      </c>
      <c r="H191" s="1">
        <v>31981.780393981979</v>
      </c>
      <c r="I191" s="1">
        <v>12128.095120546612</v>
      </c>
    </row>
    <row r="192" spans="1:9" x14ac:dyDescent="0.15">
      <c r="A192" s="1">
        <v>9</v>
      </c>
      <c r="B192" s="1" t="s">
        <v>90</v>
      </c>
      <c r="C192" s="1">
        <v>5</v>
      </c>
      <c r="D192" s="1" t="s">
        <v>19</v>
      </c>
      <c r="E192" s="1">
        <v>11078.120128805414</v>
      </c>
      <c r="F192" s="1">
        <v>9898.7641496302131</v>
      </c>
      <c r="G192" s="1">
        <v>14843.551322224735</v>
      </c>
      <c r="H192" s="1">
        <v>13902.286169547602</v>
      </c>
      <c r="I192" s="1">
        <v>12071.372114601461</v>
      </c>
    </row>
    <row r="193" spans="1:9" x14ac:dyDescent="0.15">
      <c r="A193" s="1">
        <v>9</v>
      </c>
      <c r="B193" s="1" t="s">
        <v>90</v>
      </c>
      <c r="C193" s="1">
        <v>6</v>
      </c>
      <c r="D193" s="1" t="s">
        <v>3</v>
      </c>
      <c r="E193" s="1">
        <v>5023.3729809605802</v>
      </c>
      <c r="F193" s="1">
        <v>8443.2396131220776</v>
      </c>
      <c r="G193" s="1">
        <v>9954.503787440397</v>
      </c>
      <c r="H193" s="1">
        <v>10728.514886860861</v>
      </c>
      <c r="I193" s="1">
        <v>11489.50553781302</v>
      </c>
    </row>
    <row r="194" spans="1:9" x14ac:dyDescent="0.15">
      <c r="A194" s="1">
        <v>9</v>
      </c>
      <c r="B194" s="1" t="s">
        <v>90</v>
      </c>
      <c r="C194" s="1">
        <v>7</v>
      </c>
      <c r="D194" s="1" t="s">
        <v>20</v>
      </c>
      <c r="E194" s="1">
        <v>390.21906344282968</v>
      </c>
      <c r="F194" s="1">
        <v>494.28096111204138</v>
      </c>
      <c r="G194" s="1">
        <v>321.07567362592977</v>
      </c>
      <c r="H194" s="1">
        <v>641.04311708804789</v>
      </c>
      <c r="I194" s="1">
        <v>688.90445115317311</v>
      </c>
    </row>
    <row r="195" spans="1:9" x14ac:dyDescent="0.15">
      <c r="A195" s="1">
        <v>9</v>
      </c>
      <c r="B195" s="1" t="s">
        <v>90</v>
      </c>
      <c r="C195" s="1">
        <v>8</v>
      </c>
      <c r="D195" s="1" t="s">
        <v>21</v>
      </c>
      <c r="E195" s="1">
        <v>24170.618034020437</v>
      </c>
      <c r="F195" s="1">
        <v>23271.107686385294</v>
      </c>
      <c r="G195" s="1">
        <v>23659.160077366756</v>
      </c>
      <c r="H195" s="1">
        <v>20492.10881570018</v>
      </c>
      <c r="I195" s="1">
        <v>13784.117737885419</v>
      </c>
    </row>
    <row r="196" spans="1:9" x14ac:dyDescent="0.15">
      <c r="A196" s="1">
        <v>9</v>
      </c>
      <c r="B196" s="1" t="s">
        <v>90</v>
      </c>
      <c r="C196" s="1">
        <v>9</v>
      </c>
      <c r="D196" s="1" t="s">
        <v>22</v>
      </c>
      <c r="E196" s="1">
        <v>31269.454341622823</v>
      </c>
      <c r="F196" s="1">
        <v>34502.148004730458</v>
      </c>
      <c r="G196" s="1">
        <v>32837.562095081739</v>
      </c>
      <c r="H196" s="1">
        <v>28633.075302404515</v>
      </c>
      <c r="I196" s="1">
        <v>24503.314317063559</v>
      </c>
    </row>
    <row r="197" spans="1:9" x14ac:dyDescent="0.15">
      <c r="A197" s="1">
        <v>9</v>
      </c>
      <c r="B197" s="1" t="s">
        <v>90</v>
      </c>
      <c r="C197" s="1">
        <v>10</v>
      </c>
      <c r="D197" s="1" t="s">
        <v>23</v>
      </c>
      <c r="E197" s="1">
        <v>28821.489269028181</v>
      </c>
      <c r="F197" s="1">
        <v>35857.683623794364</v>
      </c>
      <c r="G197" s="1">
        <v>50177.664270119836</v>
      </c>
      <c r="H197" s="1">
        <v>44459.486656841218</v>
      </c>
      <c r="I197" s="1">
        <v>32872.02387971642</v>
      </c>
    </row>
    <row r="198" spans="1:9" x14ac:dyDescent="0.15">
      <c r="A198" s="1">
        <v>9</v>
      </c>
      <c r="B198" s="1" t="s">
        <v>90</v>
      </c>
      <c r="C198" s="1">
        <v>11</v>
      </c>
      <c r="D198" s="1" t="s">
        <v>24</v>
      </c>
      <c r="E198" s="1">
        <v>37162.841532133454</v>
      </c>
      <c r="F198" s="1">
        <v>52951.98398237917</v>
      </c>
      <c r="G198" s="1">
        <v>65835.523456226379</v>
      </c>
      <c r="H198" s="1">
        <v>59580.974963442051</v>
      </c>
      <c r="I198" s="1">
        <v>50888.717540379912</v>
      </c>
    </row>
    <row r="199" spans="1:9" x14ac:dyDescent="0.15">
      <c r="A199" s="1">
        <v>9</v>
      </c>
      <c r="B199" s="1" t="s">
        <v>90</v>
      </c>
      <c r="C199" s="1">
        <v>12</v>
      </c>
      <c r="D199" s="1" t="s">
        <v>25</v>
      </c>
      <c r="E199" s="1">
        <v>72183.834930416357</v>
      </c>
      <c r="F199" s="1">
        <v>82092.708422302981</v>
      </c>
      <c r="G199" s="1">
        <v>124201.01971222453</v>
      </c>
      <c r="H199" s="1">
        <v>94112.400963070002</v>
      </c>
      <c r="I199" s="1">
        <v>71240.556496137389</v>
      </c>
    </row>
    <row r="200" spans="1:9" x14ac:dyDescent="0.15">
      <c r="A200" s="1">
        <v>9</v>
      </c>
      <c r="B200" s="1" t="s">
        <v>90</v>
      </c>
      <c r="C200" s="1">
        <v>13</v>
      </c>
      <c r="D200" s="1" t="s">
        <v>26</v>
      </c>
      <c r="E200" s="1">
        <v>32023.070384359951</v>
      </c>
      <c r="F200" s="1">
        <v>66679.672264024426</v>
      </c>
      <c r="G200" s="1">
        <v>86300.073633884051</v>
      </c>
      <c r="H200" s="1">
        <v>71284.458720165872</v>
      </c>
      <c r="I200" s="1">
        <v>85410.677454649587</v>
      </c>
    </row>
    <row r="201" spans="1:9" x14ac:dyDescent="0.15">
      <c r="A201" s="1">
        <v>9</v>
      </c>
      <c r="B201" s="1" t="s">
        <v>90</v>
      </c>
      <c r="C201" s="1">
        <v>14</v>
      </c>
      <c r="D201" s="1" t="s">
        <v>27</v>
      </c>
      <c r="E201" s="1">
        <v>16560.369360178371</v>
      </c>
      <c r="F201" s="1">
        <v>25769.493827349979</v>
      </c>
      <c r="G201" s="1">
        <v>26824.714494315645</v>
      </c>
      <c r="H201" s="1">
        <v>20929.60131040508</v>
      </c>
      <c r="I201" s="1">
        <v>18726.893469965104</v>
      </c>
    </row>
    <row r="202" spans="1:9" x14ac:dyDescent="0.15">
      <c r="A202" s="1">
        <v>9</v>
      </c>
      <c r="B202" s="1" t="s">
        <v>90</v>
      </c>
      <c r="C202" s="1">
        <v>15</v>
      </c>
      <c r="D202" s="1" t="s">
        <v>28</v>
      </c>
      <c r="E202" s="1">
        <v>122714.43799967514</v>
      </c>
      <c r="F202" s="1">
        <v>123364.28987629927</v>
      </c>
      <c r="G202" s="1">
        <v>130703.32160543062</v>
      </c>
      <c r="H202" s="1">
        <v>111040.88943227031</v>
      </c>
      <c r="I202" s="1">
        <v>81703.696510124224</v>
      </c>
    </row>
    <row r="203" spans="1:9" x14ac:dyDescent="0.15">
      <c r="A203" s="1">
        <v>9</v>
      </c>
      <c r="B203" s="1" t="s">
        <v>89</v>
      </c>
      <c r="C203" s="1">
        <v>16</v>
      </c>
      <c r="D203" s="1" t="s">
        <v>11</v>
      </c>
      <c r="E203" s="1">
        <v>105312.4222791745</v>
      </c>
      <c r="F203" s="1">
        <v>171703.48183577761</v>
      </c>
      <c r="G203" s="1">
        <v>197733.05413320792</v>
      </c>
      <c r="H203" s="1">
        <v>195568.83503478669</v>
      </c>
      <c r="I203" s="1">
        <v>147794.41262022158</v>
      </c>
    </row>
    <row r="204" spans="1:9" x14ac:dyDescent="0.15">
      <c r="A204" s="1">
        <v>9</v>
      </c>
      <c r="B204" s="1" t="s">
        <v>89</v>
      </c>
      <c r="C204" s="1">
        <v>17</v>
      </c>
      <c r="D204" s="1" t="s">
        <v>12</v>
      </c>
      <c r="E204" s="1">
        <v>6231.0409087342659</v>
      </c>
      <c r="F204" s="1">
        <v>8845.5702842452629</v>
      </c>
      <c r="G204" s="1">
        <v>10159.957465743764</v>
      </c>
      <c r="H204" s="1">
        <v>11331.275959103903</v>
      </c>
      <c r="I204" s="1">
        <v>11717.619132660042</v>
      </c>
    </row>
    <row r="205" spans="1:9" x14ac:dyDescent="0.15">
      <c r="A205" s="1">
        <v>9</v>
      </c>
      <c r="B205" s="1" t="s">
        <v>89</v>
      </c>
      <c r="C205" s="1">
        <v>18</v>
      </c>
      <c r="D205" s="1" t="s">
        <v>13</v>
      </c>
      <c r="E205" s="1">
        <v>248831.78748106534</v>
      </c>
      <c r="F205" s="1">
        <v>310608.08245127666</v>
      </c>
      <c r="G205" s="1">
        <v>298050.50160649075</v>
      </c>
      <c r="H205" s="1">
        <v>262353.85188857809</v>
      </c>
      <c r="I205" s="1">
        <v>226827.00990469172</v>
      </c>
    </row>
    <row r="206" spans="1:9" x14ac:dyDescent="0.15">
      <c r="A206" s="1">
        <v>9</v>
      </c>
      <c r="B206" s="1" t="s">
        <v>89</v>
      </c>
      <c r="C206" s="1">
        <v>19</v>
      </c>
      <c r="D206" s="1" t="s">
        <v>14</v>
      </c>
      <c r="E206" s="1">
        <v>29267.719439126835</v>
      </c>
      <c r="F206" s="1">
        <v>41131.499991056698</v>
      </c>
      <c r="G206" s="1">
        <v>44728.623283404188</v>
      </c>
      <c r="H206" s="1">
        <v>40344.157227596923</v>
      </c>
      <c r="I206" s="1">
        <v>39935.720891835597</v>
      </c>
    </row>
    <row r="207" spans="1:9" x14ac:dyDescent="0.15">
      <c r="A207" s="1">
        <v>9</v>
      </c>
      <c r="B207" s="1" t="s">
        <v>89</v>
      </c>
      <c r="C207" s="1">
        <v>20</v>
      </c>
      <c r="D207" s="1" t="s">
        <v>15</v>
      </c>
      <c r="E207" s="1">
        <v>4718.2567395413407</v>
      </c>
      <c r="F207" s="1">
        <v>8920.4566813505644</v>
      </c>
      <c r="G207" s="1">
        <v>16636.206005130793</v>
      </c>
      <c r="H207" s="1">
        <v>15883.066763968489</v>
      </c>
      <c r="I207" s="1">
        <v>15551.316200187885</v>
      </c>
    </row>
    <row r="208" spans="1:9" x14ac:dyDescent="0.15">
      <c r="A208" s="1">
        <v>9</v>
      </c>
      <c r="B208" s="1" t="s">
        <v>89</v>
      </c>
      <c r="C208" s="1">
        <v>21</v>
      </c>
      <c r="D208" s="1" t="s">
        <v>16</v>
      </c>
      <c r="E208" s="1">
        <v>75994.590400740868</v>
      </c>
      <c r="F208" s="1">
        <v>84429.477389278181</v>
      </c>
      <c r="G208" s="1">
        <v>112667.3834040184</v>
      </c>
      <c r="H208" s="1">
        <v>111860.60288336474</v>
      </c>
      <c r="I208" s="1">
        <v>104697.28749602723</v>
      </c>
    </row>
    <row r="209" spans="1:9" x14ac:dyDescent="0.15">
      <c r="A209" s="1">
        <v>9</v>
      </c>
      <c r="B209" s="1" t="s">
        <v>88</v>
      </c>
      <c r="C209" s="1">
        <v>22</v>
      </c>
      <c r="D209" s="1" t="s">
        <v>8</v>
      </c>
      <c r="E209" s="1">
        <v>245349.50719259339</v>
      </c>
      <c r="F209" s="1">
        <v>348281.34492446261</v>
      </c>
      <c r="G209" s="1">
        <v>460789.53444625938</v>
      </c>
      <c r="H209" s="1">
        <v>543995.64004595787</v>
      </c>
      <c r="I209" s="1">
        <v>638021.10227552522</v>
      </c>
    </row>
    <row r="210" spans="1:9" x14ac:dyDescent="0.15">
      <c r="A210" s="1">
        <v>9</v>
      </c>
      <c r="B210" s="1" t="s">
        <v>88</v>
      </c>
      <c r="C210" s="1">
        <v>23</v>
      </c>
      <c r="D210" s="1" t="s">
        <v>29</v>
      </c>
      <c r="E210" s="1">
        <v>92693.530990079526</v>
      </c>
      <c r="F210" s="1">
        <v>107187.09039775781</v>
      </c>
      <c r="G210" s="1">
        <v>104655.05435135125</v>
      </c>
      <c r="H210" s="1">
        <v>97474.281655408413</v>
      </c>
      <c r="I210" s="1">
        <v>89081.044772261099</v>
      </c>
    </row>
    <row r="211" spans="1:9" x14ac:dyDescent="0.15">
      <c r="A211" s="1">
        <v>10</v>
      </c>
      <c r="B211" s="1" t="s">
        <v>92</v>
      </c>
      <c r="C211" s="1">
        <v>1</v>
      </c>
      <c r="D211" s="1" t="s">
        <v>9</v>
      </c>
      <c r="E211" s="1">
        <v>464914.78551729262</v>
      </c>
      <c r="F211" s="1">
        <v>317521.22705717001</v>
      </c>
      <c r="G211" s="1">
        <v>198061.45750120818</v>
      </c>
      <c r="H211" s="1">
        <v>132433.14122842756</v>
      </c>
      <c r="I211" s="1">
        <v>99250.650467255284</v>
      </c>
    </row>
    <row r="212" spans="1:9" x14ac:dyDescent="0.15">
      <c r="A212" s="1">
        <v>10</v>
      </c>
      <c r="B212" s="1" t="s">
        <v>92</v>
      </c>
      <c r="C212" s="1">
        <v>2</v>
      </c>
      <c r="D212" s="1" t="s">
        <v>10</v>
      </c>
      <c r="E212" s="1">
        <v>7496.9801134057752</v>
      </c>
      <c r="F212" s="1">
        <v>3357.962089353447</v>
      </c>
      <c r="G212" s="1">
        <v>2722.3708953451496</v>
      </c>
      <c r="H212" s="1">
        <v>2004.2626100276354</v>
      </c>
      <c r="I212" s="1">
        <v>867.9659477026845</v>
      </c>
    </row>
    <row r="213" spans="1:9" x14ac:dyDescent="0.15">
      <c r="A213" s="1">
        <v>10</v>
      </c>
      <c r="B213" s="1" t="s">
        <v>93</v>
      </c>
      <c r="C213" s="1">
        <v>3</v>
      </c>
      <c r="D213" s="1" t="s">
        <v>17</v>
      </c>
      <c r="E213" s="1">
        <v>39640.329086988517</v>
      </c>
      <c r="F213" s="1">
        <v>44911.173719062434</v>
      </c>
      <c r="G213" s="1">
        <v>50405.844495637168</v>
      </c>
      <c r="H213" s="1">
        <v>54594.651012179391</v>
      </c>
      <c r="I213" s="1">
        <v>51929.731074035604</v>
      </c>
    </row>
    <row r="214" spans="1:9" x14ac:dyDescent="0.15">
      <c r="A214" s="1">
        <v>10</v>
      </c>
      <c r="B214" s="1" t="s">
        <v>93</v>
      </c>
      <c r="C214" s="1">
        <v>4</v>
      </c>
      <c r="D214" s="1" t="s">
        <v>18</v>
      </c>
      <c r="E214" s="1">
        <v>126177.41247431391</v>
      </c>
      <c r="F214" s="1">
        <v>81954.735463056262</v>
      </c>
      <c r="G214" s="1">
        <v>63618.32071150589</v>
      </c>
      <c r="H214" s="1">
        <v>32672.709844091973</v>
      </c>
      <c r="I214" s="1">
        <v>13695.585163463846</v>
      </c>
    </row>
    <row r="215" spans="1:9" x14ac:dyDescent="0.15">
      <c r="A215" s="1">
        <v>10</v>
      </c>
      <c r="B215" s="1" t="s">
        <v>93</v>
      </c>
      <c r="C215" s="1">
        <v>5</v>
      </c>
      <c r="D215" s="1" t="s">
        <v>19</v>
      </c>
      <c r="E215" s="1">
        <v>9678.0482847328331</v>
      </c>
      <c r="F215" s="1">
        <v>8104.2755577504277</v>
      </c>
      <c r="G215" s="1">
        <v>9364.8467688173423</v>
      </c>
      <c r="H215" s="1">
        <v>8146.3743301204577</v>
      </c>
      <c r="I215" s="1">
        <v>5662.9908730165953</v>
      </c>
    </row>
    <row r="216" spans="1:9" x14ac:dyDescent="0.15">
      <c r="A216" s="1">
        <v>10</v>
      </c>
      <c r="B216" s="1" t="s">
        <v>93</v>
      </c>
      <c r="C216" s="1">
        <v>6</v>
      </c>
      <c r="D216" s="1" t="s">
        <v>3</v>
      </c>
      <c r="E216" s="1">
        <v>10789.87584557903</v>
      </c>
      <c r="F216" s="1">
        <v>10477.711866885213</v>
      </c>
      <c r="G216" s="1">
        <v>13269.095734728382</v>
      </c>
      <c r="H216" s="1">
        <v>15089.673794810651</v>
      </c>
      <c r="I216" s="1">
        <v>13544.109340999848</v>
      </c>
    </row>
    <row r="217" spans="1:9" x14ac:dyDescent="0.15">
      <c r="A217" s="1">
        <v>10</v>
      </c>
      <c r="B217" s="1" t="s">
        <v>93</v>
      </c>
      <c r="C217" s="1">
        <v>7</v>
      </c>
      <c r="D217" s="1" t="s">
        <v>20</v>
      </c>
      <c r="E217" s="1">
        <v>435.0439394371673</v>
      </c>
      <c r="F217" s="1">
        <v>268.95488843783778</v>
      </c>
      <c r="G217" s="1">
        <v>385.30691909908603</v>
      </c>
      <c r="H217" s="1">
        <v>433.84649610353597</v>
      </c>
      <c r="I217" s="1">
        <v>364.65606702733407</v>
      </c>
    </row>
    <row r="218" spans="1:9" x14ac:dyDescent="0.15">
      <c r="A218" s="1">
        <v>10</v>
      </c>
      <c r="B218" s="1" t="s">
        <v>93</v>
      </c>
      <c r="C218" s="1">
        <v>8</v>
      </c>
      <c r="D218" s="1" t="s">
        <v>21</v>
      </c>
      <c r="E218" s="1">
        <v>18068.278321768059</v>
      </c>
      <c r="F218" s="1">
        <v>19954.745526832103</v>
      </c>
      <c r="G218" s="1">
        <v>18229.269044831359</v>
      </c>
      <c r="H218" s="1">
        <v>12996.112433314318</v>
      </c>
      <c r="I218" s="1">
        <v>7758.0534211044296</v>
      </c>
    </row>
    <row r="219" spans="1:9" x14ac:dyDescent="0.15">
      <c r="A219" s="1">
        <v>10</v>
      </c>
      <c r="B219" s="1" t="s">
        <v>93</v>
      </c>
      <c r="C219" s="1">
        <v>9</v>
      </c>
      <c r="D219" s="1" t="s">
        <v>22</v>
      </c>
      <c r="E219" s="1">
        <v>25651.603874716751</v>
      </c>
      <c r="F219" s="1">
        <v>23495.545559384926</v>
      </c>
      <c r="G219" s="1">
        <v>20783.605289398223</v>
      </c>
      <c r="H219" s="1">
        <v>15750.577901041239</v>
      </c>
      <c r="I219" s="1">
        <v>16541.042758536125</v>
      </c>
    </row>
    <row r="220" spans="1:9" x14ac:dyDescent="0.15">
      <c r="A220" s="1">
        <v>10</v>
      </c>
      <c r="B220" s="1" t="s">
        <v>93</v>
      </c>
      <c r="C220" s="1">
        <v>10</v>
      </c>
      <c r="D220" s="1" t="s">
        <v>23</v>
      </c>
      <c r="E220" s="1">
        <v>40198.787656761771</v>
      </c>
      <c r="F220" s="1">
        <v>45197.381947707676</v>
      </c>
      <c r="G220" s="1">
        <v>61282.769332226708</v>
      </c>
      <c r="H220" s="1">
        <v>48202.711518881413</v>
      </c>
      <c r="I220" s="1">
        <v>37694.182910866715</v>
      </c>
    </row>
    <row r="221" spans="1:9" x14ac:dyDescent="0.15">
      <c r="A221" s="1">
        <v>10</v>
      </c>
      <c r="B221" s="1" t="s">
        <v>93</v>
      </c>
      <c r="C221" s="1">
        <v>11</v>
      </c>
      <c r="D221" s="1" t="s">
        <v>24</v>
      </c>
      <c r="E221" s="1">
        <v>38254.101940348868</v>
      </c>
      <c r="F221" s="1">
        <v>51210.393434969112</v>
      </c>
      <c r="G221" s="1">
        <v>73999.919598566485</v>
      </c>
      <c r="H221" s="1">
        <v>69369.894624748631</v>
      </c>
      <c r="I221" s="1">
        <v>58045.776470715726</v>
      </c>
    </row>
    <row r="222" spans="1:9" x14ac:dyDescent="0.15">
      <c r="A222" s="1">
        <v>10</v>
      </c>
      <c r="B222" s="1" t="s">
        <v>93</v>
      </c>
      <c r="C222" s="1">
        <v>12</v>
      </c>
      <c r="D222" s="1" t="s">
        <v>25</v>
      </c>
      <c r="E222" s="1">
        <v>111664.40826161836</v>
      </c>
      <c r="F222" s="1">
        <v>115482.78178338142</v>
      </c>
      <c r="G222" s="1">
        <v>165527.49122434505</v>
      </c>
      <c r="H222" s="1">
        <v>124764.71570377056</v>
      </c>
      <c r="I222" s="1">
        <v>88710.837509511854</v>
      </c>
    </row>
    <row r="223" spans="1:9" x14ac:dyDescent="0.15">
      <c r="A223" s="1">
        <v>10</v>
      </c>
      <c r="B223" s="1" t="s">
        <v>93</v>
      </c>
      <c r="C223" s="1">
        <v>13</v>
      </c>
      <c r="D223" s="1" t="s">
        <v>26</v>
      </c>
      <c r="E223" s="1">
        <v>62601.473510510863</v>
      </c>
      <c r="F223" s="1">
        <v>76636.391881407544</v>
      </c>
      <c r="G223" s="1">
        <v>106696.86450981507</v>
      </c>
      <c r="H223" s="1">
        <v>104805.96935292227</v>
      </c>
      <c r="I223" s="1">
        <v>102326.80892359455</v>
      </c>
    </row>
    <row r="224" spans="1:9" x14ac:dyDescent="0.15">
      <c r="A224" s="1">
        <v>10</v>
      </c>
      <c r="B224" s="1" t="s">
        <v>93</v>
      </c>
      <c r="C224" s="1">
        <v>14</v>
      </c>
      <c r="D224" s="1" t="s">
        <v>27</v>
      </c>
      <c r="E224" s="1">
        <v>5268.7790785476136</v>
      </c>
      <c r="F224" s="1">
        <v>9987.8908848459869</v>
      </c>
      <c r="G224" s="1">
        <v>8525.2632085922978</v>
      </c>
      <c r="H224" s="1">
        <v>5108.3640107218871</v>
      </c>
      <c r="I224" s="1">
        <v>4510.6795580131175</v>
      </c>
    </row>
    <row r="225" spans="1:9" x14ac:dyDescent="0.15">
      <c r="A225" s="1">
        <v>10</v>
      </c>
      <c r="B225" s="1" t="s">
        <v>93</v>
      </c>
      <c r="C225" s="1">
        <v>15</v>
      </c>
      <c r="D225" s="1" t="s">
        <v>28</v>
      </c>
      <c r="E225" s="1">
        <v>96796.244007398549</v>
      </c>
      <c r="F225" s="1">
        <v>99747.219704466203</v>
      </c>
      <c r="G225" s="1">
        <v>108110.24510040131</v>
      </c>
      <c r="H225" s="1">
        <v>94211.931845397499</v>
      </c>
      <c r="I225" s="1">
        <v>77911.287596402442</v>
      </c>
    </row>
    <row r="226" spans="1:9" x14ac:dyDescent="0.15">
      <c r="A226" s="1">
        <v>10</v>
      </c>
      <c r="B226" s="1" t="s">
        <v>92</v>
      </c>
      <c r="C226" s="1">
        <v>16</v>
      </c>
      <c r="D226" s="1" t="s">
        <v>11</v>
      </c>
      <c r="E226" s="1">
        <v>133963.98062082482</v>
      </c>
      <c r="F226" s="1">
        <v>198301.93079938105</v>
      </c>
      <c r="G226" s="1">
        <v>208617.96013001818</v>
      </c>
      <c r="H226" s="1">
        <v>192071.85298028192</v>
      </c>
      <c r="I226" s="1">
        <v>151521.17832448534</v>
      </c>
    </row>
    <row r="227" spans="1:9" x14ac:dyDescent="0.15">
      <c r="A227" s="1">
        <v>10</v>
      </c>
      <c r="B227" s="1" t="s">
        <v>92</v>
      </c>
      <c r="C227" s="1">
        <v>17</v>
      </c>
      <c r="D227" s="1" t="s">
        <v>12</v>
      </c>
      <c r="E227" s="1">
        <v>8529.3975693636603</v>
      </c>
      <c r="F227" s="1">
        <v>11266.56279624084</v>
      </c>
      <c r="G227" s="1">
        <v>12741.765119926509</v>
      </c>
      <c r="H227" s="1">
        <v>13983.988127701135</v>
      </c>
      <c r="I227" s="1">
        <v>13892.389901127879</v>
      </c>
    </row>
    <row r="228" spans="1:9" x14ac:dyDescent="0.15">
      <c r="A228" s="1">
        <v>10</v>
      </c>
      <c r="B228" s="1" t="s">
        <v>92</v>
      </c>
      <c r="C228" s="1">
        <v>18</v>
      </c>
      <c r="D228" s="1" t="s">
        <v>13</v>
      </c>
      <c r="E228" s="1">
        <v>272838.87599857786</v>
      </c>
      <c r="F228" s="1">
        <v>275832.48582157894</v>
      </c>
      <c r="G228" s="1">
        <v>287573.44270501129</v>
      </c>
      <c r="H228" s="1">
        <v>289672.12877010449</v>
      </c>
      <c r="I228" s="1">
        <v>230444.33331292914</v>
      </c>
    </row>
    <row r="229" spans="1:9" x14ac:dyDescent="0.15">
      <c r="A229" s="1">
        <v>10</v>
      </c>
      <c r="B229" s="1" t="s">
        <v>92</v>
      </c>
      <c r="C229" s="1">
        <v>19</v>
      </c>
      <c r="D229" s="1" t="s">
        <v>14</v>
      </c>
      <c r="E229" s="1">
        <v>32948.452588726701</v>
      </c>
      <c r="F229" s="1">
        <v>41731.901285889922</v>
      </c>
      <c r="G229" s="1">
        <v>52407.741536646397</v>
      </c>
      <c r="H229" s="1">
        <v>44952.974784348255</v>
      </c>
      <c r="I229" s="1">
        <v>43193.320783803858</v>
      </c>
    </row>
    <row r="230" spans="1:9" x14ac:dyDescent="0.15">
      <c r="A230" s="1">
        <v>10</v>
      </c>
      <c r="B230" s="1" t="s">
        <v>92</v>
      </c>
      <c r="C230" s="1">
        <v>20</v>
      </c>
      <c r="D230" s="1" t="s">
        <v>15</v>
      </c>
      <c r="E230" s="1">
        <v>4807.5210562353659</v>
      </c>
      <c r="F230" s="1">
        <v>8684.100431085546</v>
      </c>
      <c r="G230" s="1">
        <v>14985.739498579702</v>
      </c>
      <c r="H230" s="1">
        <v>16609.454826084522</v>
      </c>
      <c r="I230" s="1">
        <v>15082.804311910617</v>
      </c>
    </row>
    <row r="231" spans="1:9" x14ac:dyDescent="0.15">
      <c r="A231" s="1">
        <v>10</v>
      </c>
      <c r="B231" s="1" t="s">
        <v>92</v>
      </c>
      <c r="C231" s="1">
        <v>21</v>
      </c>
      <c r="D231" s="1" t="s">
        <v>16</v>
      </c>
      <c r="E231" s="1">
        <v>84386.275323445298</v>
      </c>
      <c r="F231" s="1">
        <v>94763.91574960055</v>
      </c>
      <c r="G231" s="1">
        <v>113826.98743928013</v>
      </c>
      <c r="H231" s="1">
        <v>112822.73659506011</v>
      </c>
      <c r="I231" s="1">
        <v>109280.69298979107</v>
      </c>
    </row>
    <row r="232" spans="1:9" x14ac:dyDescent="0.15">
      <c r="A232" s="1">
        <v>10</v>
      </c>
      <c r="B232" s="1" t="s">
        <v>91</v>
      </c>
      <c r="C232" s="1">
        <v>22</v>
      </c>
      <c r="D232" s="1" t="s">
        <v>8</v>
      </c>
      <c r="E232" s="1">
        <v>258033.8247664416</v>
      </c>
      <c r="F232" s="1">
        <v>351795.0025522121</v>
      </c>
      <c r="G232" s="1">
        <v>482520.98860639497</v>
      </c>
      <c r="H232" s="1">
        <v>515726.98255862365</v>
      </c>
      <c r="I232" s="1">
        <v>565764.00959512172</v>
      </c>
    </row>
    <row r="233" spans="1:9" x14ac:dyDescent="0.15">
      <c r="A233" s="1">
        <v>10</v>
      </c>
      <c r="B233" s="1" t="s">
        <v>91</v>
      </c>
      <c r="C233" s="1">
        <v>23</v>
      </c>
      <c r="D233" s="1" t="s">
        <v>29</v>
      </c>
      <c r="E233" s="1">
        <v>89215.894784545177</v>
      </c>
      <c r="F233" s="1">
        <v>106115.95318930708</v>
      </c>
      <c r="G233" s="1">
        <v>111530.19425699429</v>
      </c>
      <c r="H233" s="1">
        <v>96973.702338942807</v>
      </c>
      <c r="I233" s="1">
        <v>85528.884926930215</v>
      </c>
    </row>
    <row r="234" spans="1:9" x14ac:dyDescent="0.15">
      <c r="A234" s="1">
        <v>11</v>
      </c>
      <c r="B234" s="1" t="s">
        <v>95</v>
      </c>
      <c r="C234" s="1">
        <v>1</v>
      </c>
      <c r="D234" s="1" t="s">
        <v>9</v>
      </c>
      <c r="E234" s="1">
        <v>530345.25971951301</v>
      </c>
      <c r="F234" s="1">
        <v>350899.01715862879</v>
      </c>
      <c r="G234" s="1">
        <v>227197.23471491356</v>
      </c>
      <c r="H234" s="1">
        <v>151868.09789347873</v>
      </c>
      <c r="I234" s="1">
        <v>113624.35708598779</v>
      </c>
    </row>
    <row r="235" spans="1:9" x14ac:dyDescent="0.15">
      <c r="A235" s="1">
        <v>11</v>
      </c>
      <c r="B235" s="1" t="s">
        <v>95</v>
      </c>
      <c r="C235" s="1">
        <v>2</v>
      </c>
      <c r="D235" s="1" t="s">
        <v>10</v>
      </c>
      <c r="E235" s="1">
        <v>6255.7582403253482</v>
      </c>
      <c r="F235" s="1">
        <v>4002.0724645491209</v>
      </c>
      <c r="G235" s="1">
        <v>2799.5774682094388</v>
      </c>
      <c r="H235" s="1">
        <v>2516.5629184203494</v>
      </c>
      <c r="I235" s="1">
        <v>1434.0306962044353</v>
      </c>
    </row>
    <row r="236" spans="1:9" x14ac:dyDescent="0.15">
      <c r="A236" s="1">
        <v>11</v>
      </c>
      <c r="B236" s="1" t="s">
        <v>96</v>
      </c>
      <c r="C236" s="1">
        <v>3</v>
      </c>
      <c r="D236" s="1" t="s">
        <v>17</v>
      </c>
      <c r="E236" s="1">
        <v>79915.456181406495</v>
      </c>
      <c r="F236" s="1">
        <v>93160.796109958537</v>
      </c>
      <c r="G236" s="1">
        <v>116697.36542938463</v>
      </c>
      <c r="H236" s="1">
        <v>124427.92156449382</v>
      </c>
      <c r="I236" s="1">
        <v>118432.3845707725</v>
      </c>
    </row>
    <row r="237" spans="1:9" x14ac:dyDescent="0.15">
      <c r="A237" s="1">
        <v>11</v>
      </c>
      <c r="B237" s="1" t="s">
        <v>96</v>
      </c>
      <c r="C237" s="1">
        <v>4</v>
      </c>
      <c r="D237" s="1" t="s">
        <v>18</v>
      </c>
      <c r="E237" s="1">
        <v>129155.82715786372</v>
      </c>
      <c r="F237" s="1">
        <v>98289.870863145901</v>
      </c>
      <c r="G237" s="1">
        <v>83743.898700168196</v>
      </c>
      <c r="H237" s="1">
        <v>45230.673318000503</v>
      </c>
      <c r="I237" s="1">
        <v>21209.38927375196</v>
      </c>
    </row>
    <row r="238" spans="1:9" x14ac:dyDescent="0.15">
      <c r="A238" s="1">
        <v>11</v>
      </c>
      <c r="B238" s="1" t="s">
        <v>96</v>
      </c>
      <c r="C238" s="1">
        <v>5</v>
      </c>
      <c r="D238" s="1" t="s">
        <v>19</v>
      </c>
      <c r="E238" s="1">
        <v>39884.475920022029</v>
      </c>
      <c r="F238" s="1">
        <v>42029.413434943832</v>
      </c>
      <c r="G238" s="1">
        <v>48619.597330544544</v>
      </c>
      <c r="H238" s="1">
        <v>44321.520392596591</v>
      </c>
      <c r="I238" s="1">
        <v>28907.816970280186</v>
      </c>
    </row>
    <row r="239" spans="1:9" x14ac:dyDescent="0.15">
      <c r="A239" s="1">
        <v>11</v>
      </c>
      <c r="B239" s="1" t="s">
        <v>96</v>
      </c>
      <c r="C239" s="1">
        <v>6</v>
      </c>
      <c r="D239" s="1" t="s">
        <v>3</v>
      </c>
      <c r="E239" s="1">
        <v>39804.574784123775</v>
      </c>
      <c r="F239" s="1">
        <v>40923.907326149027</v>
      </c>
      <c r="G239" s="1">
        <v>47238.927270191722</v>
      </c>
      <c r="H239" s="1">
        <v>48480.482125136929</v>
      </c>
      <c r="I239" s="1">
        <v>41584.32385377842</v>
      </c>
    </row>
    <row r="240" spans="1:9" x14ac:dyDescent="0.15">
      <c r="A240" s="1">
        <v>11</v>
      </c>
      <c r="B240" s="1" t="s">
        <v>96</v>
      </c>
      <c r="C240" s="1">
        <v>7</v>
      </c>
      <c r="D240" s="1" t="s">
        <v>20</v>
      </c>
      <c r="E240" s="1">
        <v>836.85786385719325</v>
      </c>
      <c r="F240" s="1">
        <v>814.40715197371651</v>
      </c>
      <c r="G240" s="1">
        <v>1279.5069537320799</v>
      </c>
      <c r="H240" s="1">
        <v>812.07054872694277</v>
      </c>
      <c r="I240" s="1">
        <v>1027.2388067586548</v>
      </c>
    </row>
    <row r="241" spans="1:9" x14ac:dyDescent="0.15">
      <c r="A241" s="1">
        <v>11</v>
      </c>
      <c r="B241" s="1" t="s">
        <v>96</v>
      </c>
      <c r="C241" s="1">
        <v>8</v>
      </c>
      <c r="D241" s="1" t="s">
        <v>21</v>
      </c>
      <c r="E241" s="1">
        <v>41579.596460485016</v>
      </c>
      <c r="F241" s="1">
        <v>39474.421852140025</v>
      </c>
      <c r="G241" s="1">
        <v>37863.244559242296</v>
      </c>
      <c r="H241" s="1">
        <v>29361.158096763218</v>
      </c>
      <c r="I241" s="1">
        <v>18954.226406062571</v>
      </c>
    </row>
    <row r="242" spans="1:9" x14ac:dyDescent="0.15">
      <c r="A242" s="1">
        <v>11</v>
      </c>
      <c r="B242" s="1" t="s">
        <v>97</v>
      </c>
      <c r="C242" s="1">
        <v>9</v>
      </c>
      <c r="D242" s="1" t="s">
        <v>22</v>
      </c>
      <c r="E242" s="1">
        <v>109665.37218078654</v>
      </c>
      <c r="F242" s="1">
        <v>78964.21687418173</v>
      </c>
      <c r="G242" s="1">
        <v>63035.023232079489</v>
      </c>
      <c r="H242" s="1">
        <v>44973.78420022309</v>
      </c>
      <c r="I242" s="1">
        <v>38473.536084404011</v>
      </c>
    </row>
    <row r="243" spans="1:9" x14ac:dyDescent="0.15">
      <c r="A243" s="1">
        <v>11</v>
      </c>
      <c r="B243" s="1" t="s">
        <v>96</v>
      </c>
      <c r="C243" s="1">
        <v>10</v>
      </c>
      <c r="D243" s="1" t="s">
        <v>23</v>
      </c>
      <c r="E243" s="1">
        <v>109615.97370811457</v>
      </c>
      <c r="F243" s="1">
        <v>114209.78103479418</v>
      </c>
      <c r="G243" s="1">
        <v>139356.34331901072</v>
      </c>
      <c r="H243" s="1">
        <v>112227.1521758249</v>
      </c>
      <c r="I243" s="1">
        <v>82238.042799258052</v>
      </c>
    </row>
    <row r="244" spans="1:9" x14ac:dyDescent="0.15">
      <c r="A244" s="1">
        <v>11</v>
      </c>
      <c r="B244" s="1" t="s">
        <v>98</v>
      </c>
      <c r="C244" s="1">
        <v>11</v>
      </c>
      <c r="D244" s="1" t="s">
        <v>24</v>
      </c>
      <c r="E244" s="1">
        <v>125008.79450171431</v>
      </c>
      <c r="F244" s="1">
        <v>148127.31304992409</v>
      </c>
      <c r="G244" s="1">
        <v>187274.64559085574</v>
      </c>
      <c r="H244" s="1">
        <v>145226.40314275862</v>
      </c>
      <c r="I244" s="1">
        <v>106161.32775174681</v>
      </c>
    </row>
    <row r="245" spans="1:9" x14ac:dyDescent="0.15">
      <c r="A245" s="1">
        <v>11</v>
      </c>
      <c r="B245" s="1" t="s">
        <v>96</v>
      </c>
      <c r="C245" s="1">
        <v>12</v>
      </c>
      <c r="D245" s="1" t="s">
        <v>25</v>
      </c>
      <c r="E245" s="1">
        <v>148471.43587733869</v>
      </c>
      <c r="F245" s="1">
        <v>163267.68813174602</v>
      </c>
      <c r="G245" s="1">
        <v>230095.64989993841</v>
      </c>
      <c r="H245" s="1">
        <v>174970.5910240802</v>
      </c>
      <c r="I245" s="1">
        <v>127615.19898989177</v>
      </c>
    </row>
    <row r="246" spans="1:9" x14ac:dyDescent="0.15">
      <c r="A246" s="1">
        <v>11</v>
      </c>
      <c r="B246" s="1" t="s">
        <v>96</v>
      </c>
      <c r="C246" s="1">
        <v>13</v>
      </c>
      <c r="D246" s="1" t="s">
        <v>26</v>
      </c>
      <c r="E246" s="1">
        <v>119624.02357864355</v>
      </c>
      <c r="F246" s="1">
        <v>137545.39496009515</v>
      </c>
      <c r="G246" s="1">
        <v>165683.35144209603</v>
      </c>
      <c r="H246" s="1">
        <v>118424.07476393934</v>
      </c>
      <c r="I246" s="1">
        <v>112305.29650901463</v>
      </c>
    </row>
    <row r="247" spans="1:9" x14ac:dyDescent="0.15">
      <c r="A247" s="1">
        <v>11</v>
      </c>
      <c r="B247" s="1" t="s">
        <v>96</v>
      </c>
      <c r="C247" s="1">
        <v>14</v>
      </c>
      <c r="D247" s="1" t="s">
        <v>27</v>
      </c>
      <c r="E247" s="1">
        <v>57240.562809557734</v>
      </c>
      <c r="F247" s="1">
        <v>65118.494847286762</v>
      </c>
      <c r="G247" s="1">
        <v>54285.968987671542</v>
      </c>
      <c r="H247" s="1">
        <v>29992.466322166016</v>
      </c>
      <c r="I247" s="1">
        <v>22700.61578887896</v>
      </c>
    </row>
    <row r="248" spans="1:9" x14ac:dyDescent="0.15">
      <c r="A248" s="1">
        <v>11</v>
      </c>
      <c r="B248" s="1" t="s">
        <v>96</v>
      </c>
      <c r="C248" s="1">
        <v>15</v>
      </c>
      <c r="D248" s="1" t="s">
        <v>28</v>
      </c>
      <c r="E248" s="1">
        <v>248931.78549333243</v>
      </c>
      <c r="F248" s="1">
        <v>294193.59836309619</v>
      </c>
      <c r="G248" s="1">
        <v>339460.16031944082</v>
      </c>
      <c r="H248" s="1">
        <v>291887.68390621676</v>
      </c>
      <c r="I248" s="1">
        <v>213348.39439465155</v>
      </c>
    </row>
    <row r="249" spans="1:9" x14ac:dyDescent="0.15">
      <c r="A249" s="1">
        <v>11</v>
      </c>
      <c r="B249" s="1" t="s">
        <v>95</v>
      </c>
      <c r="C249" s="1">
        <v>16</v>
      </c>
      <c r="D249" s="1" t="s">
        <v>11</v>
      </c>
      <c r="E249" s="1">
        <v>272004.85530492599</v>
      </c>
      <c r="F249" s="1">
        <v>436634.89775195386</v>
      </c>
      <c r="G249" s="1">
        <v>566219.14299246797</v>
      </c>
      <c r="H249" s="1">
        <v>528436.87701814831</v>
      </c>
      <c r="I249" s="1">
        <v>456920.97589668073</v>
      </c>
    </row>
    <row r="250" spans="1:9" x14ac:dyDescent="0.15">
      <c r="A250" s="1">
        <v>11</v>
      </c>
      <c r="B250" s="1" t="s">
        <v>95</v>
      </c>
      <c r="C250" s="1">
        <v>17</v>
      </c>
      <c r="D250" s="1" t="s">
        <v>12</v>
      </c>
      <c r="E250" s="1">
        <v>14500.068871985683</v>
      </c>
      <c r="F250" s="1">
        <v>23644.983061334613</v>
      </c>
      <c r="G250" s="1">
        <v>30260.812690283463</v>
      </c>
      <c r="H250" s="1">
        <v>33366.728091713288</v>
      </c>
      <c r="I250" s="1">
        <v>32977.335865632384</v>
      </c>
    </row>
    <row r="251" spans="1:9" x14ac:dyDescent="0.15">
      <c r="A251" s="1">
        <v>11</v>
      </c>
      <c r="B251" s="1" t="s">
        <v>95</v>
      </c>
      <c r="C251" s="1">
        <v>18</v>
      </c>
      <c r="D251" s="1" t="s">
        <v>13</v>
      </c>
      <c r="E251" s="1">
        <v>500397.34406335728</v>
      </c>
      <c r="F251" s="1">
        <v>661823.34717611689</v>
      </c>
      <c r="G251" s="1">
        <v>665262.43840530049</v>
      </c>
      <c r="H251" s="1">
        <v>672969.60177830071</v>
      </c>
      <c r="I251" s="1">
        <v>605642.42286266747</v>
      </c>
    </row>
    <row r="252" spans="1:9" x14ac:dyDescent="0.15">
      <c r="A252" s="1">
        <v>11</v>
      </c>
      <c r="B252" s="1" t="s">
        <v>95</v>
      </c>
      <c r="C252" s="1">
        <v>19</v>
      </c>
      <c r="D252" s="1" t="s">
        <v>14</v>
      </c>
      <c r="E252" s="1">
        <v>54416.041050701999</v>
      </c>
      <c r="F252" s="1">
        <v>166869.05101143377</v>
      </c>
      <c r="G252" s="1">
        <v>119210.15969605959</v>
      </c>
      <c r="H252" s="1">
        <v>122823.47329526412</v>
      </c>
      <c r="I252" s="1">
        <v>114658.63796332033</v>
      </c>
    </row>
    <row r="253" spans="1:9" x14ac:dyDescent="0.15">
      <c r="A253" s="1">
        <v>11</v>
      </c>
      <c r="B253" s="1" t="s">
        <v>95</v>
      </c>
      <c r="C253" s="1">
        <v>20</v>
      </c>
      <c r="D253" s="1" t="s">
        <v>15</v>
      </c>
      <c r="E253" s="1">
        <v>17852.863338805073</v>
      </c>
      <c r="F253" s="1">
        <v>43869.313462110746</v>
      </c>
      <c r="G253" s="1">
        <v>76944.003964055621</v>
      </c>
      <c r="H253" s="1">
        <v>83620.494102763376</v>
      </c>
      <c r="I253" s="1">
        <v>84961.39258721497</v>
      </c>
    </row>
    <row r="254" spans="1:9" x14ac:dyDescent="0.15">
      <c r="A254" s="1">
        <v>11</v>
      </c>
      <c r="B254" s="1" t="s">
        <v>95</v>
      </c>
      <c r="C254" s="1">
        <v>21</v>
      </c>
      <c r="D254" s="1" t="s">
        <v>16</v>
      </c>
      <c r="E254" s="1">
        <v>138942.1846042517</v>
      </c>
      <c r="F254" s="1">
        <v>214753.35167689226</v>
      </c>
      <c r="G254" s="1">
        <v>293996.44376467611</v>
      </c>
      <c r="H254" s="1">
        <v>404867.07279839896</v>
      </c>
      <c r="I254" s="1">
        <v>430209.52745536907</v>
      </c>
    </row>
    <row r="255" spans="1:9" x14ac:dyDescent="0.15">
      <c r="A255" s="1">
        <v>11</v>
      </c>
      <c r="B255" s="1" t="s">
        <v>94</v>
      </c>
      <c r="C255" s="1">
        <v>22</v>
      </c>
      <c r="D255" s="1" t="s">
        <v>8</v>
      </c>
      <c r="E255" s="1">
        <v>425985.90672403242</v>
      </c>
      <c r="F255" s="1">
        <v>722788.74376986467</v>
      </c>
      <c r="G255" s="1">
        <v>1166079.7558517631</v>
      </c>
      <c r="H255" s="1">
        <v>1409640.6777316644</v>
      </c>
      <c r="I255" s="1">
        <v>1842777.94104757</v>
      </c>
    </row>
    <row r="256" spans="1:9" x14ac:dyDescent="0.15">
      <c r="A256" s="1">
        <v>11</v>
      </c>
      <c r="B256" s="1" t="s">
        <v>94</v>
      </c>
      <c r="C256" s="1">
        <v>23</v>
      </c>
      <c r="D256" s="1" t="s">
        <v>29</v>
      </c>
      <c r="E256" s="1">
        <v>168128.81175388649</v>
      </c>
      <c r="F256" s="1">
        <v>254392.71395069707</v>
      </c>
      <c r="G256" s="1">
        <v>280871.5850928732</v>
      </c>
      <c r="H256" s="1">
        <v>260292.50361302821</v>
      </c>
      <c r="I256" s="1">
        <v>237852.34995090612</v>
      </c>
    </row>
    <row r="257" spans="1:9" x14ac:dyDescent="0.15">
      <c r="A257" s="1">
        <v>12</v>
      </c>
      <c r="B257" s="1" t="s">
        <v>100</v>
      </c>
      <c r="C257" s="1">
        <v>1</v>
      </c>
      <c r="D257" s="1" t="s">
        <v>9</v>
      </c>
      <c r="E257" s="1">
        <v>705865.55713872705</v>
      </c>
      <c r="F257" s="1">
        <v>503797.76650627208</v>
      </c>
      <c r="G257" s="1">
        <v>318712.60441138613</v>
      </c>
      <c r="H257" s="1">
        <v>217724.992486398</v>
      </c>
      <c r="I257" s="1">
        <v>160540.91480055818</v>
      </c>
    </row>
    <row r="258" spans="1:9" x14ac:dyDescent="0.15">
      <c r="A258" s="1">
        <v>12</v>
      </c>
      <c r="B258" s="1" t="s">
        <v>100</v>
      </c>
      <c r="C258" s="1">
        <v>2</v>
      </c>
      <c r="D258" s="1" t="s">
        <v>10</v>
      </c>
      <c r="E258" s="1">
        <v>4083.6199624346027</v>
      </c>
      <c r="F258" s="1">
        <v>4603.2421480650828</v>
      </c>
      <c r="G258" s="1">
        <v>5387.6760629210421</v>
      </c>
      <c r="H258" s="1">
        <v>3439.3026551744774</v>
      </c>
      <c r="I258" s="1">
        <v>2481.2504809326738</v>
      </c>
    </row>
    <row r="259" spans="1:9" x14ac:dyDescent="0.15">
      <c r="A259" s="1">
        <v>12</v>
      </c>
      <c r="B259" s="1" t="s">
        <v>101</v>
      </c>
      <c r="C259" s="1">
        <v>3</v>
      </c>
      <c r="D259" s="1" t="s">
        <v>17</v>
      </c>
      <c r="E259" s="1">
        <v>88723.073757251841</v>
      </c>
      <c r="F259" s="1">
        <v>96936.350765306343</v>
      </c>
      <c r="G259" s="1">
        <v>119337.67975642109</v>
      </c>
      <c r="H259" s="1">
        <v>114941.01730382493</v>
      </c>
      <c r="I259" s="1">
        <v>100991.62434960459</v>
      </c>
    </row>
    <row r="260" spans="1:9" x14ac:dyDescent="0.15">
      <c r="A260" s="1">
        <v>12</v>
      </c>
      <c r="B260" s="1" t="s">
        <v>102</v>
      </c>
      <c r="C260" s="1">
        <v>4</v>
      </c>
      <c r="D260" s="1" t="s">
        <v>18</v>
      </c>
      <c r="E260" s="1">
        <v>38836.499237014665</v>
      </c>
      <c r="F260" s="1">
        <v>40103.363401945804</v>
      </c>
      <c r="G260" s="1">
        <v>40947.703887751122</v>
      </c>
      <c r="H260" s="1">
        <v>23459.313488670781</v>
      </c>
      <c r="I260" s="1">
        <v>8233.8226268285707</v>
      </c>
    </row>
    <row r="261" spans="1:9" x14ac:dyDescent="0.15">
      <c r="A261" s="1">
        <v>12</v>
      </c>
      <c r="B261" s="1" t="s">
        <v>102</v>
      </c>
      <c r="C261" s="1">
        <v>5</v>
      </c>
      <c r="D261" s="1" t="s">
        <v>19</v>
      </c>
      <c r="E261" s="1">
        <v>12626.164732482413</v>
      </c>
      <c r="F261" s="1">
        <v>12504.153567558886</v>
      </c>
      <c r="G261" s="1">
        <v>16049.806449335003</v>
      </c>
      <c r="H261" s="1">
        <v>14800.855435221974</v>
      </c>
      <c r="I261" s="1">
        <v>10477.235845778379</v>
      </c>
    </row>
    <row r="262" spans="1:9" x14ac:dyDescent="0.15">
      <c r="A262" s="1">
        <v>12</v>
      </c>
      <c r="B262" s="1" t="s">
        <v>102</v>
      </c>
      <c r="C262" s="1">
        <v>6</v>
      </c>
      <c r="D262" s="1" t="s">
        <v>3</v>
      </c>
      <c r="E262" s="1">
        <v>38347.549113777808</v>
      </c>
      <c r="F262" s="1">
        <v>39116.405289674665</v>
      </c>
      <c r="G262" s="1">
        <v>40428.197020085478</v>
      </c>
      <c r="H262" s="1">
        <v>42468.71221614306</v>
      </c>
      <c r="I262" s="1">
        <v>32008.519102547558</v>
      </c>
    </row>
    <row r="263" spans="1:9" x14ac:dyDescent="0.15">
      <c r="A263" s="1">
        <v>12</v>
      </c>
      <c r="B263" s="1" t="s">
        <v>102</v>
      </c>
      <c r="C263" s="1">
        <v>7</v>
      </c>
      <c r="D263" s="1" t="s">
        <v>20</v>
      </c>
      <c r="E263" s="1">
        <v>6753.1952347157139</v>
      </c>
      <c r="F263" s="1">
        <v>10880.987200151598</v>
      </c>
      <c r="G263" s="1">
        <v>7647.213050965931</v>
      </c>
      <c r="H263" s="1">
        <v>8157.3018406453266</v>
      </c>
      <c r="I263" s="1">
        <v>6776.885877985932</v>
      </c>
    </row>
    <row r="264" spans="1:9" x14ac:dyDescent="0.15">
      <c r="A264" s="1">
        <v>12</v>
      </c>
      <c r="B264" s="1" t="s">
        <v>102</v>
      </c>
      <c r="C264" s="1">
        <v>8</v>
      </c>
      <c r="D264" s="1" t="s">
        <v>21</v>
      </c>
      <c r="E264" s="1">
        <v>31682.682178827599</v>
      </c>
      <c r="F264" s="1">
        <v>30781.563602291244</v>
      </c>
      <c r="G264" s="1">
        <v>34443.46477206071</v>
      </c>
      <c r="H264" s="1">
        <v>27957.301423726021</v>
      </c>
      <c r="I264" s="1">
        <v>17858.365893805611</v>
      </c>
    </row>
    <row r="265" spans="1:9" x14ac:dyDescent="0.15">
      <c r="A265" s="1">
        <v>12</v>
      </c>
      <c r="B265" s="1" t="s">
        <v>102</v>
      </c>
      <c r="C265" s="1">
        <v>9</v>
      </c>
      <c r="D265" s="1" t="s">
        <v>22</v>
      </c>
      <c r="E265" s="1">
        <v>120768.43117660627</v>
      </c>
      <c r="F265" s="1">
        <v>110156.7690718167</v>
      </c>
      <c r="G265" s="1">
        <v>93634.46337387641</v>
      </c>
      <c r="H265" s="1">
        <v>70663.54070655434</v>
      </c>
      <c r="I265" s="1">
        <v>59716.888674729475</v>
      </c>
    </row>
    <row r="266" spans="1:9" x14ac:dyDescent="0.15">
      <c r="A266" s="1">
        <v>12</v>
      </c>
      <c r="B266" s="1" t="s">
        <v>102</v>
      </c>
      <c r="C266" s="1">
        <v>10</v>
      </c>
      <c r="D266" s="1" t="s">
        <v>23</v>
      </c>
      <c r="E266" s="1">
        <v>82655.237780667419</v>
      </c>
      <c r="F266" s="1">
        <v>75224.75284553782</v>
      </c>
      <c r="G266" s="1">
        <v>94149.887772932139</v>
      </c>
      <c r="H266" s="1">
        <v>71512.623260202061</v>
      </c>
      <c r="I266" s="1">
        <v>49725.594052033441</v>
      </c>
    </row>
    <row r="267" spans="1:9" x14ac:dyDescent="0.15">
      <c r="A267" s="1">
        <v>12</v>
      </c>
      <c r="B267" s="1" t="s">
        <v>102</v>
      </c>
      <c r="C267" s="1">
        <v>11</v>
      </c>
      <c r="D267" s="1" t="s">
        <v>24</v>
      </c>
      <c r="E267" s="1">
        <v>47912.450558806879</v>
      </c>
      <c r="F267" s="1">
        <v>54601.840957274318</v>
      </c>
      <c r="G267" s="1">
        <v>76078.665600990877</v>
      </c>
      <c r="H267" s="1">
        <v>63508.81976467077</v>
      </c>
      <c r="I267" s="1">
        <v>52321.99430536155</v>
      </c>
    </row>
    <row r="268" spans="1:9" x14ac:dyDescent="0.15">
      <c r="A268" s="1">
        <v>12</v>
      </c>
      <c r="B268" s="1" t="s">
        <v>102</v>
      </c>
      <c r="C268" s="1">
        <v>12</v>
      </c>
      <c r="D268" s="1" t="s">
        <v>25</v>
      </c>
      <c r="E268" s="1">
        <v>65352.430371442453</v>
      </c>
      <c r="F268" s="1">
        <v>69493.842272185619</v>
      </c>
      <c r="G268" s="1">
        <v>115404.88243066889</v>
      </c>
      <c r="H268" s="1">
        <v>91707.777539571282</v>
      </c>
      <c r="I268" s="1">
        <v>54095.937805098576</v>
      </c>
    </row>
    <row r="269" spans="1:9" x14ac:dyDescent="0.15">
      <c r="A269" s="1">
        <v>12</v>
      </c>
      <c r="B269" s="1" t="s">
        <v>102</v>
      </c>
      <c r="C269" s="1">
        <v>13</v>
      </c>
      <c r="D269" s="1" t="s">
        <v>26</v>
      </c>
      <c r="E269" s="1">
        <v>23512.956015103657</v>
      </c>
      <c r="F269" s="1">
        <v>24002.388706306974</v>
      </c>
      <c r="G269" s="1">
        <v>19236.341591313303</v>
      </c>
      <c r="H269" s="1">
        <v>16921.386385419006</v>
      </c>
      <c r="I269" s="1">
        <v>16260.812854467882</v>
      </c>
    </row>
    <row r="270" spans="1:9" x14ac:dyDescent="0.15">
      <c r="A270" s="1">
        <v>12</v>
      </c>
      <c r="B270" s="1" t="s">
        <v>102</v>
      </c>
      <c r="C270" s="1">
        <v>14</v>
      </c>
      <c r="D270" s="1" t="s">
        <v>27</v>
      </c>
      <c r="E270" s="1">
        <v>21637.278674768204</v>
      </c>
      <c r="F270" s="1">
        <v>21564.833437006568</v>
      </c>
      <c r="G270" s="1">
        <v>20082.344695835247</v>
      </c>
      <c r="H270" s="1">
        <v>10531.595480756509</v>
      </c>
      <c r="I270" s="1">
        <v>6570.3785013204488</v>
      </c>
    </row>
    <row r="271" spans="1:9" x14ac:dyDescent="0.15">
      <c r="A271" s="1">
        <v>12</v>
      </c>
      <c r="B271" s="1" t="s">
        <v>102</v>
      </c>
      <c r="C271" s="1">
        <v>15</v>
      </c>
      <c r="D271" s="1" t="s">
        <v>28</v>
      </c>
      <c r="E271" s="1">
        <v>122771.09618407676</v>
      </c>
      <c r="F271" s="1">
        <v>126250.72792765561</v>
      </c>
      <c r="G271" s="1">
        <v>158898.79317652885</v>
      </c>
      <c r="H271" s="1">
        <v>122579.17993109058</v>
      </c>
      <c r="I271" s="1">
        <v>85116.767815655228</v>
      </c>
    </row>
    <row r="272" spans="1:9" x14ac:dyDescent="0.15">
      <c r="A272" s="1">
        <v>12</v>
      </c>
      <c r="B272" s="1" t="s">
        <v>100</v>
      </c>
      <c r="C272" s="1">
        <v>16</v>
      </c>
      <c r="D272" s="1" t="s">
        <v>11</v>
      </c>
      <c r="E272" s="1">
        <v>293187.20975534141</v>
      </c>
      <c r="F272" s="1">
        <v>401622.42889375839</v>
      </c>
      <c r="G272" s="1">
        <v>495664.28076278168</v>
      </c>
      <c r="H272" s="1">
        <v>466452.22342773242</v>
      </c>
      <c r="I272" s="1">
        <v>353811.99265863211</v>
      </c>
    </row>
    <row r="273" spans="1:9" x14ac:dyDescent="0.15">
      <c r="A273" s="1">
        <v>12</v>
      </c>
      <c r="B273" s="1" t="s">
        <v>100</v>
      </c>
      <c r="C273" s="1">
        <v>17</v>
      </c>
      <c r="D273" s="1" t="s">
        <v>12</v>
      </c>
      <c r="E273" s="1">
        <v>15965.804355618557</v>
      </c>
      <c r="F273" s="1">
        <v>28907.466855794766</v>
      </c>
      <c r="G273" s="1">
        <v>34234.158409282107</v>
      </c>
      <c r="H273" s="1">
        <v>37082.254733460941</v>
      </c>
      <c r="I273" s="1">
        <v>32190.092870205543</v>
      </c>
    </row>
    <row r="274" spans="1:9" x14ac:dyDescent="0.15">
      <c r="A274" s="1">
        <v>12</v>
      </c>
      <c r="B274" s="1" t="s">
        <v>100</v>
      </c>
      <c r="C274" s="1">
        <v>18</v>
      </c>
      <c r="D274" s="1" t="s">
        <v>13</v>
      </c>
      <c r="E274" s="1">
        <v>427350.84838722198</v>
      </c>
      <c r="F274" s="1">
        <v>594056.5243635145</v>
      </c>
      <c r="G274" s="1">
        <v>654277.73502312461</v>
      </c>
      <c r="H274" s="1">
        <v>597944.00870371063</v>
      </c>
      <c r="I274" s="1">
        <v>533265.86716834188</v>
      </c>
    </row>
    <row r="275" spans="1:9" x14ac:dyDescent="0.15">
      <c r="A275" s="1">
        <v>12</v>
      </c>
      <c r="B275" s="1" t="s">
        <v>100</v>
      </c>
      <c r="C275" s="1">
        <v>19</v>
      </c>
      <c r="D275" s="1" t="s">
        <v>14</v>
      </c>
      <c r="E275" s="1">
        <v>47620.59163716709</v>
      </c>
      <c r="F275" s="1">
        <v>85487.721993755142</v>
      </c>
      <c r="G275" s="1">
        <v>118081.71709741084</v>
      </c>
      <c r="H275" s="1">
        <v>105652.0498697109</v>
      </c>
      <c r="I275" s="1">
        <v>103102.02795330448</v>
      </c>
    </row>
    <row r="276" spans="1:9" x14ac:dyDescent="0.15">
      <c r="A276" s="1">
        <v>12</v>
      </c>
      <c r="B276" s="1" t="s">
        <v>100</v>
      </c>
      <c r="C276" s="1">
        <v>20</v>
      </c>
      <c r="D276" s="1" t="s">
        <v>15</v>
      </c>
      <c r="E276" s="1">
        <v>21053.626694547977</v>
      </c>
      <c r="F276" s="1">
        <v>45807.96585192495</v>
      </c>
      <c r="G276" s="1">
        <v>77758.068646986081</v>
      </c>
      <c r="H276" s="1">
        <v>78203.913473438064</v>
      </c>
      <c r="I276" s="1">
        <v>71330.324700098412</v>
      </c>
    </row>
    <row r="277" spans="1:9" x14ac:dyDescent="0.15">
      <c r="A277" s="1">
        <v>12</v>
      </c>
      <c r="B277" s="1" t="s">
        <v>100</v>
      </c>
      <c r="C277" s="1">
        <v>21</v>
      </c>
      <c r="D277" s="1" t="s">
        <v>16</v>
      </c>
      <c r="E277" s="1">
        <v>168289.64499336662</v>
      </c>
      <c r="F277" s="1">
        <v>237846.40057686178</v>
      </c>
      <c r="G277" s="1">
        <v>318114.16627410304</v>
      </c>
      <c r="H277" s="1">
        <v>346748.57716814301</v>
      </c>
      <c r="I277" s="1">
        <v>381806.56548789673</v>
      </c>
    </row>
    <row r="278" spans="1:9" x14ac:dyDescent="0.15">
      <c r="A278" s="1">
        <v>12</v>
      </c>
      <c r="B278" s="1" t="s">
        <v>99</v>
      </c>
      <c r="C278" s="1">
        <v>22</v>
      </c>
      <c r="D278" s="1" t="s">
        <v>8</v>
      </c>
      <c r="E278" s="1">
        <v>433203.18398835266</v>
      </c>
      <c r="F278" s="1">
        <v>717621.71716927213</v>
      </c>
      <c r="G278" s="1">
        <v>1159426.0013388493</v>
      </c>
      <c r="H278" s="1">
        <v>1429970.1509002312</v>
      </c>
      <c r="I278" s="1">
        <v>1681968.272372616</v>
      </c>
    </row>
    <row r="279" spans="1:9" x14ac:dyDescent="0.15">
      <c r="A279" s="1">
        <v>12</v>
      </c>
      <c r="B279" s="1" t="s">
        <v>99</v>
      </c>
      <c r="C279" s="1">
        <v>23</v>
      </c>
      <c r="D279" s="1" t="s">
        <v>29</v>
      </c>
      <c r="E279" s="1">
        <v>169297.60265059193</v>
      </c>
      <c r="F279" s="1">
        <v>260867.98822270549</v>
      </c>
      <c r="G279" s="1">
        <v>277338.65820253245</v>
      </c>
      <c r="H279" s="1">
        <v>255416.33122393402</v>
      </c>
      <c r="I279" s="1">
        <v>229561.33647347931</v>
      </c>
    </row>
    <row r="280" spans="1:9" x14ac:dyDescent="0.15">
      <c r="A280" s="1">
        <v>13</v>
      </c>
      <c r="B280" s="1" t="s">
        <v>255</v>
      </c>
      <c r="C280" s="1">
        <v>1</v>
      </c>
      <c r="D280" s="1" t="s">
        <v>9</v>
      </c>
      <c r="E280" s="1">
        <v>116543.26596683383</v>
      </c>
      <c r="F280" s="1">
        <v>92749.055705200182</v>
      </c>
      <c r="G280" s="1">
        <v>81900.581094601512</v>
      </c>
      <c r="H280" s="1">
        <v>60457.634486056151</v>
      </c>
      <c r="I280" s="1">
        <v>52189.710127633793</v>
      </c>
    </row>
    <row r="281" spans="1:9" x14ac:dyDescent="0.15">
      <c r="A281" s="1">
        <v>13</v>
      </c>
      <c r="B281" s="1" t="s">
        <v>256</v>
      </c>
      <c r="C281" s="1">
        <v>2</v>
      </c>
      <c r="D281" s="1" t="s">
        <v>10</v>
      </c>
      <c r="E281" s="1">
        <v>21088.35962363645</v>
      </c>
      <c r="F281" s="1">
        <v>15550.255813612892</v>
      </c>
      <c r="G281" s="1">
        <v>14719.600956952505</v>
      </c>
      <c r="H281" s="1">
        <v>8181.825393102351</v>
      </c>
      <c r="I281" s="1">
        <v>6217.2778210442293</v>
      </c>
    </row>
    <row r="282" spans="1:9" x14ac:dyDescent="0.15">
      <c r="A282" s="1">
        <v>13</v>
      </c>
      <c r="B282" s="1" t="s">
        <v>257</v>
      </c>
      <c r="C282" s="1">
        <v>3</v>
      </c>
      <c r="D282" s="1" t="s">
        <v>17</v>
      </c>
      <c r="E282" s="1">
        <v>284083.9710628154</v>
      </c>
      <c r="F282" s="1">
        <v>225910.25311454953</v>
      </c>
      <c r="G282" s="1">
        <v>237957.05640123977</v>
      </c>
      <c r="H282" s="1">
        <v>175648.68371110776</v>
      </c>
      <c r="I282" s="1">
        <v>135874.99014841265</v>
      </c>
    </row>
    <row r="283" spans="1:9" x14ac:dyDescent="0.15">
      <c r="A283" s="1">
        <v>13</v>
      </c>
      <c r="B283" s="1" t="s">
        <v>257</v>
      </c>
      <c r="C283" s="1">
        <v>4</v>
      </c>
      <c r="D283" s="1" t="s">
        <v>18</v>
      </c>
      <c r="E283" s="1">
        <v>305482.04472932272</v>
      </c>
      <c r="F283" s="1">
        <v>239731.83860088084</v>
      </c>
      <c r="G283" s="1">
        <v>204534.58414170463</v>
      </c>
      <c r="H283" s="1">
        <v>103544.83021904259</v>
      </c>
      <c r="I283" s="1">
        <v>49443.384213154553</v>
      </c>
    </row>
    <row r="284" spans="1:9" x14ac:dyDescent="0.15">
      <c r="A284" s="1">
        <v>13</v>
      </c>
      <c r="B284" s="1" t="s">
        <v>258</v>
      </c>
      <c r="C284" s="1">
        <v>5</v>
      </c>
      <c r="D284" s="1" t="s">
        <v>19</v>
      </c>
      <c r="E284" s="1">
        <v>132548.80487799516</v>
      </c>
      <c r="F284" s="1">
        <v>91684.764383260597</v>
      </c>
      <c r="G284" s="1">
        <v>84901.865527453134</v>
      </c>
      <c r="H284" s="1">
        <v>56696.275137622586</v>
      </c>
      <c r="I284" s="1">
        <v>36749.605919027686</v>
      </c>
    </row>
    <row r="285" spans="1:9" x14ac:dyDescent="0.15">
      <c r="A285" s="1">
        <v>13</v>
      </c>
      <c r="B285" s="1" t="s">
        <v>257</v>
      </c>
      <c r="C285" s="1">
        <v>6</v>
      </c>
      <c r="D285" s="1" t="s">
        <v>3</v>
      </c>
      <c r="E285" s="1">
        <v>222999.95076029244</v>
      </c>
      <c r="F285" s="1">
        <v>173028.19111302134</v>
      </c>
      <c r="G285" s="1">
        <v>181728.37784373984</v>
      </c>
      <c r="H285" s="1">
        <v>143768.64214716593</v>
      </c>
      <c r="I285" s="1">
        <v>119618.75468354639</v>
      </c>
    </row>
    <row r="286" spans="1:9" x14ac:dyDescent="0.15">
      <c r="A286" s="1">
        <v>13</v>
      </c>
      <c r="B286" s="1" t="s">
        <v>257</v>
      </c>
      <c r="C286" s="1">
        <v>7</v>
      </c>
      <c r="D286" s="1" t="s">
        <v>20</v>
      </c>
      <c r="E286" s="1">
        <v>15671.198344432436</v>
      </c>
      <c r="F286" s="1">
        <v>16401.244098291769</v>
      </c>
      <c r="G286" s="1">
        <v>15809.647822020796</v>
      </c>
      <c r="H286" s="1">
        <v>9467.3170932729954</v>
      </c>
      <c r="I286" s="1">
        <v>6207.7011666725721</v>
      </c>
    </row>
    <row r="287" spans="1:9" x14ac:dyDescent="0.15">
      <c r="A287" s="1">
        <v>13</v>
      </c>
      <c r="B287" s="1" t="s">
        <v>258</v>
      </c>
      <c r="C287" s="1">
        <v>8</v>
      </c>
      <c r="D287" s="1" t="s">
        <v>21</v>
      </c>
      <c r="E287" s="1">
        <v>100542.53926153333</v>
      </c>
      <c r="F287" s="1">
        <v>69568.495133743287</v>
      </c>
      <c r="G287" s="1">
        <v>64910.314994648499</v>
      </c>
      <c r="H287" s="1">
        <v>39583.59795192867</v>
      </c>
      <c r="I287" s="1">
        <v>26299.77353406739</v>
      </c>
    </row>
    <row r="288" spans="1:9" x14ac:dyDescent="0.15">
      <c r="A288" s="1">
        <v>13</v>
      </c>
      <c r="B288" s="1" t="s">
        <v>257</v>
      </c>
      <c r="C288" s="1">
        <v>9</v>
      </c>
      <c r="D288" s="1" t="s">
        <v>22</v>
      </c>
      <c r="E288" s="1">
        <v>237003.20754544967</v>
      </c>
      <c r="F288" s="1">
        <v>146949.13387231197</v>
      </c>
      <c r="G288" s="1">
        <v>112680.43482215187</v>
      </c>
      <c r="H288" s="1">
        <v>66863.921285345976</v>
      </c>
      <c r="I288" s="1">
        <v>50646.067459503458</v>
      </c>
    </row>
    <row r="289" spans="1:9" x14ac:dyDescent="0.15">
      <c r="A289" s="1">
        <v>13</v>
      </c>
      <c r="B289" s="1" t="s">
        <v>257</v>
      </c>
      <c r="C289" s="1">
        <v>10</v>
      </c>
      <c r="D289" s="1" t="s">
        <v>23</v>
      </c>
      <c r="E289" s="1">
        <v>401408.34787969867</v>
      </c>
      <c r="F289" s="1">
        <v>264595.64233496354</v>
      </c>
      <c r="G289" s="1">
        <v>228245.94929289923</v>
      </c>
      <c r="H289" s="1">
        <v>151001.53689524313</v>
      </c>
      <c r="I289" s="1">
        <v>93837.463010741878</v>
      </c>
    </row>
    <row r="290" spans="1:9" x14ac:dyDescent="0.15">
      <c r="A290" s="1">
        <v>13</v>
      </c>
      <c r="B290" s="1" t="s">
        <v>257</v>
      </c>
      <c r="C290" s="1">
        <v>11</v>
      </c>
      <c r="D290" s="1" t="s">
        <v>24</v>
      </c>
      <c r="E290" s="1">
        <v>470593.24287397932</v>
      </c>
      <c r="F290" s="1">
        <v>352360.91290658439</v>
      </c>
      <c r="G290" s="1">
        <v>349470.39298885391</v>
      </c>
      <c r="H290" s="1">
        <v>239033.28235488644</v>
      </c>
      <c r="I290" s="1">
        <v>182813.56485440745</v>
      </c>
    </row>
    <row r="291" spans="1:9" x14ac:dyDescent="0.15">
      <c r="A291" s="1">
        <v>13</v>
      </c>
      <c r="B291" s="1" t="s">
        <v>258</v>
      </c>
      <c r="C291" s="1">
        <v>12</v>
      </c>
      <c r="D291" s="1" t="s">
        <v>25</v>
      </c>
      <c r="E291" s="1">
        <v>621558.93112205784</v>
      </c>
      <c r="F291" s="1">
        <v>489884.37135112961</v>
      </c>
      <c r="G291" s="1">
        <v>547937.99222350889</v>
      </c>
      <c r="H291" s="1">
        <v>404896.17883582902</v>
      </c>
      <c r="I291" s="1">
        <v>299814.43120320444</v>
      </c>
    </row>
    <row r="292" spans="1:9" x14ac:dyDescent="0.15">
      <c r="A292" s="1">
        <v>13</v>
      </c>
      <c r="B292" s="1" t="s">
        <v>257</v>
      </c>
      <c r="C292" s="1">
        <v>13</v>
      </c>
      <c r="D292" s="1" t="s">
        <v>26</v>
      </c>
      <c r="E292" s="1">
        <v>230206.55612192323</v>
      </c>
      <c r="F292" s="1">
        <v>198198.68726680148</v>
      </c>
      <c r="G292" s="1">
        <v>167756.82218305365</v>
      </c>
      <c r="H292" s="1">
        <v>108708.05530485272</v>
      </c>
      <c r="I292" s="1">
        <v>80264.126886505852</v>
      </c>
    </row>
    <row r="293" spans="1:9" x14ac:dyDescent="0.15">
      <c r="A293" s="1">
        <v>13</v>
      </c>
      <c r="B293" s="1" t="s">
        <v>257</v>
      </c>
      <c r="C293" s="1">
        <v>14</v>
      </c>
      <c r="D293" s="1" t="s">
        <v>27</v>
      </c>
      <c r="E293" s="1">
        <v>210561.79740796829</v>
      </c>
      <c r="F293" s="1">
        <v>162592.21804473281</v>
      </c>
      <c r="G293" s="1">
        <v>125878.56140981562</v>
      </c>
      <c r="H293" s="1">
        <v>70445.179412875543</v>
      </c>
      <c r="I293" s="1">
        <v>66007.176791673817</v>
      </c>
    </row>
    <row r="294" spans="1:9" x14ac:dyDescent="0.15">
      <c r="A294" s="1">
        <v>13</v>
      </c>
      <c r="B294" s="1" t="s">
        <v>257</v>
      </c>
      <c r="C294" s="1">
        <v>15</v>
      </c>
      <c r="D294" s="1" t="s">
        <v>28</v>
      </c>
      <c r="E294" s="1">
        <v>1326497.7506319366</v>
      </c>
      <c r="F294" s="1">
        <v>1145898.6836680064</v>
      </c>
      <c r="G294" s="1">
        <v>1140413.6468481408</v>
      </c>
      <c r="H294" s="1">
        <v>832780.10321749526</v>
      </c>
      <c r="I294" s="1">
        <v>526688.64558625116</v>
      </c>
    </row>
    <row r="295" spans="1:9" x14ac:dyDescent="0.15">
      <c r="A295" s="1">
        <v>13</v>
      </c>
      <c r="B295" s="1" t="s">
        <v>259</v>
      </c>
      <c r="C295" s="1">
        <v>16</v>
      </c>
      <c r="D295" s="1" t="s">
        <v>11</v>
      </c>
      <c r="E295" s="1">
        <v>1487125.0121452413</v>
      </c>
      <c r="F295" s="1">
        <v>1449211.4896428017</v>
      </c>
      <c r="G295" s="1">
        <v>1573452.7111232383</v>
      </c>
      <c r="H295" s="1">
        <v>1273739.2930841076</v>
      </c>
      <c r="I295" s="1">
        <v>995869.72465733718</v>
      </c>
    </row>
    <row r="296" spans="1:9" x14ac:dyDescent="0.15">
      <c r="A296" s="1">
        <v>13</v>
      </c>
      <c r="B296" s="1" t="s">
        <v>256</v>
      </c>
      <c r="C296" s="1">
        <v>17</v>
      </c>
      <c r="D296" s="1" t="s">
        <v>12</v>
      </c>
      <c r="E296" s="1">
        <v>75663.838451841628</v>
      </c>
      <c r="F296" s="1">
        <v>83439.794308178462</v>
      </c>
      <c r="G296" s="1">
        <v>83471.463478446385</v>
      </c>
      <c r="H296" s="1">
        <v>79310.505169607524</v>
      </c>
      <c r="I296" s="1">
        <v>68556.984656226283</v>
      </c>
    </row>
    <row r="297" spans="1:9" x14ac:dyDescent="0.15">
      <c r="A297" s="1">
        <v>13</v>
      </c>
      <c r="B297" s="1" t="s">
        <v>256</v>
      </c>
      <c r="C297" s="1">
        <v>18</v>
      </c>
      <c r="D297" s="1" t="s">
        <v>13</v>
      </c>
      <c r="E297" s="1">
        <v>3258875.888035397</v>
      </c>
      <c r="F297" s="1">
        <v>3296292.4325170578</v>
      </c>
      <c r="G297" s="1">
        <v>3419032.6393054896</v>
      </c>
      <c r="H297" s="1">
        <v>2865974.3781322683</v>
      </c>
      <c r="I297" s="1">
        <v>2171177.799237146</v>
      </c>
    </row>
    <row r="298" spans="1:9" x14ac:dyDescent="0.15">
      <c r="A298" s="1">
        <v>13</v>
      </c>
      <c r="B298" s="1" t="s">
        <v>256</v>
      </c>
      <c r="C298" s="1">
        <v>19</v>
      </c>
      <c r="D298" s="1" t="s">
        <v>14</v>
      </c>
      <c r="E298" s="1">
        <v>676642.47876907804</v>
      </c>
      <c r="F298" s="1">
        <v>778417.67264411587</v>
      </c>
      <c r="G298" s="1">
        <v>1007164.7270331084</v>
      </c>
      <c r="H298" s="1">
        <v>844465.1050017355</v>
      </c>
      <c r="I298" s="1">
        <v>849760.76591879688</v>
      </c>
    </row>
    <row r="299" spans="1:9" x14ac:dyDescent="0.15">
      <c r="A299" s="1">
        <v>13</v>
      </c>
      <c r="B299" s="1" t="s">
        <v>256</v>
      </c>
      <c r="C299" s="1">
        <v>20</v>
      </c>
      <c r="D299" s="1" t="s">
        <v>15</v>
      </c>
      <c r="E299" s="1">
        <v>232316.76021882196</v>
      </c>
      <c r="F299" s="1">
        <v>342312.89827708399</v>
      </c>
      <c r="G299" s="1">
        <v>526148.86705231946</v>
      </c>
      <c r="H299" s="1">
        <v>484749.1553951212</v>
      </c>
      <c r="I299" s="1">
        <v>450212.5093357985</v>
      </c>
    </row>
    <row r="300" spans="1:9" x14ac:dyDescent="0.15">
      <c r="A300" s="1">
        <v>13</v>
      </c>
      <c r="B300" s="1" t="s">
        <v>259</v>
      </c>
      <c r="C300" s="1">
        <v>21</v>
      </c>
      <c r="D300" s="1" t="s">
        <v>16</v>
      </c>
      <c r="E300" s="1">
        <v>1062357.3817695237</v>
      </c>
      <c r="F300" s="1">
        <v>1109386.3578782508</v>
      </c>
      <c r="G300" s="1">
        <v>1290680.9916514873</v>
      </c>
      <c r="H300" s="1">
        <v>1092619.5941113869</v>
      </c>
      <c r="I300" s="1">
        <v>987572.46614067059</v>
      </c>
    </row>
    <row r="301" spans="1:9" x14ac:dyDescent="0.15">
      <c r="A301" s="1">
        <v>13</v>
      </c>
      <c r="B301" s="1" t="s">
        <v>254</v>
      </c>
      <c r="C301" s="1">
        <v>22</v>
      </c>
      <c r="D301" s="1" t="s">
        <v>8</v>
      </c>
      <c r="E301" s="1">
        <v>3174545.8919401015</v>
      </c>
      <c r="F301" s="1">
        <v>3962001.2954665273</v>
      </c>
      <c r="G301" s="1">
        <v>5526756.1511233076</v>
      </c>
      <c r="H301" s="1">
        <v>6504436.2170648444</v>
      </c>
      <c r="I301" s="1">
        <v>7084924.7341083949</v>
      </c>
    </row>
    <row r="302" spans="1:9" x14ac:dyDescent="0.15">
      <c r="A302" s="1">
        <v>13</v>
      </c>
      <c r="B302" s="1" t="s">
        <v>254</v>
      </c>
      <c r="C302" s="1">
        <v>23</v>
      </c>
      <c r="D302" s="1" t="s">
        <v>29</v>
      </c>
      <c r="E302" s="1">
        <v>742770.00420130952</v>
      </c>
      <c r="F302" s="1">
        <v>846445.43024004821</v>
      </c>
      <c r="G302" s="1">
        <v>781381.72050716565</v>
      </c>
      <c r="H302" s="1">
        <v>720059.24420096388</v>
      </c>
      <c r="I302" s="1">
        <v>585027.61537392111</v>
      </c>
    </row>
    <row r="303" spans="1:9" x14ac:dyDescent="0.15">
      <c r="A303" s="1">
        <v>14</v>
      </c>
      <c r="B303" s="1" t="s">
        <v>104</v>
      </c>
      <c r="C303" s="1">
        <v>1</v>
      </c>
      <c r="D303" s="1" t="s">
        <v>9</v>
      </c>
      <c r="E303" s="1">
        <v>198083.51601429793</v>
      </c>
      <c r="F303" s="1">
        <v>147617.48066518089</v>
      </c>
      <c r="G303" s="1">
        <v>112977.28753155368</v>
      </c>
      <c r="H303" s="1">
        <v>85775.54944050005</v>
      </c>
      <c r="I303" s="1">
        <v>72445.809938979524</v>
      </c>
    </row>
    <row r="304" spans="1:9" x14ac:dyDescent="0.15">
      <c r="A304" s="1">
        <v>14</v>
      </c>
      <c r="B304" s="1" t="s">
        <v>104</v>
      </c>
      <c r="C304" s="1">
        <v>2</v>
      </c>
      <c r="D304" s="1" t="s">
        <v>10</v>
      </c>
      <c r="E304" s="1">
        <v>5349.6662729766376</v>
      </c>
      <c r="F304" s="1">
        <v>3715.8011866843767</v>
      </c>
      <c r="G304" s="1">
        <v>3101.6901446349179</v>
      </c>
      <c r="H304" s="1">
        <v>1674.7127040440182</v>
      </c>
      <c r="I304" s="1">
        <v>877.40036017771354</v>
      </c>
    </row>
    <row r="305" spans="1:9" x14ac:dyDescent="0.15">
      <c r="A305" s="1">
        <v>14</v>
      </c>
      <c r="B305" s="1" t="s">
        <v>105</v>
      </c>
      <c r="C305" s="1">
        <v>3</v>
      </c>
      <c r="D305" s="1" t="s">
        <v>17</v>
      </c>
      <c r="E305" s="1">
        <v>123679.82279885774</v>
      </c>
      <c r="F305" s="1">
        <v>112034.00766397614</v>
      </c>
      <c r="G305" s="1">
        <v>127273.33513029064</v>
      </c>
      <c r="H305" s="1">
        <v>113384.26565409057</v>
      </c>
      <c r="I305" s="1">
        <v>94514.600761281879</v>
      </c>
    </row>
    <row r="306" spans="1:9" x14ac:dyDescent="0.15">
      <c r="A306" s="1">
        <v>14</v>
      </c>
      <c r="B306" s="1" t="s">
        <v>105</v>
      </c>
      <c r="C306" s="1">
        <v>4</v>
      </c>
      <c r="D306" s="1" t="s">
        <v>18</v>
      </c>
      <c r="E306" s="1">
        <v>61044.522285601612</v>
      </c>
      <c r="F306" s="1">
        <v>48783.56286123272</v>
      </c>
      <c r="G306" s="1">
        <v>38230.491163752355</v>
      </c>
      <c r="H306" s="1">
        <v>22125.112930730662</v>
      </c>
      <c r="I306" s="1">
        <v>10025.889520344172</v>
      </c>
    </row>
    <row r="307" spans="1:9" x14ac:dyDescent="0.15">
      <c r="A307" s="1">
        <v>14</v>
      </c>
      <c r="B307" s="1" t="s">
        <v>105</v>
      </c>
      <c r="C307" s="1">
        <v>5</v>
      </c>
      <c r="D307" s="1" t="s">
        <v>19</v>
      </c>
      <c r="E307" s="1">
        <v>27930.963822100781</v>
      </c>
      <c r="F307" s="1">
        <v>22982.584478936955</v>
      </c>
      <c r="G307" s="1">
        <v>26268.737033464495</v>
      </c>
      <c r="H307" s="1">
        <v>20168.262930053119</v>
      </c>
      <c r="I307" s="1">
        <v>13951.106257203932</v>
      </c>
    </row>
    <row r="308" spans="1:9" x14ac:dyDescent="0.15">
      <c r="A308" s="1">
        <v>14</v>
      </c>
      <c r="B308" s="1" t="s">
        <v>105</v>
      </c>
      <c r="C308" s="1">
        <v>6</v>
      </c>
      <c r="D308" s="1" t="s">
        <v>3</v>
      </c>
      <c r="E308" s="1">
        <v>93519.2217953777</v>
      </c>
      <c r="F308" s="1">
        <v>75436.909554943835</v>
      </c>
      <c r="G308" s="1">
        <v>70375.587155629401</v>
      </c>
      <c r="H308" s="1">
        <v>64408.897123691568</v>
      </c>
      <c r="I308" s="1">
        <v>48605.181775178236</v>
      </c>
    </row>
    <row r="309" spans="1:9" x14ac:dyDescent="0.15">
      <c r="A309" s="1">
        <v>14</v>
      </c>
      <c r="B309" s="1" t="s">
        <v>105</v>
      </c>
      <c r="C309" s="1">
        <v>7</v>
      </c>
      <c r="D309" s="1" t="s">
        <v>20</v>
      </c>
      <c r="E309" s="1">
        <v>14649.528385102885</v>
      </c>
      <c r="F309" s="1">
        <v>14982.615976844187</v>
      </c>
      <c r="G309" s="1">
        <v>8814.6854308095171</v>
      </c>
      <c r="H309" s="1">
        <v>8177.7297445513141</v>
      </c>
      <c r="I309" s="1">
        <v>7880.8612021804238</v>
      </c>
    </row>
    <row r="310" spans="1:9" x14ac:dyDescent="0.15">
      <c r="A310" s="1">
        <v>14</v>
      </c>
      <c r="B310" s="1" t="s">
        <v>105</v>
      </c>
      <c r="C310" s="1">
        <v>8</v>
      </c>
      <c r="D310" s="1" t="s">
        <v>21</v>
      </c>
      <c r="E310" s="1">
        <v>62771.413345541434</v>
      </c>
      <c r="F310" s="1">
        <v>46048.051446663434</v>
      </c>
      <c r="G310" s="1">
        <v>47799.304863563179</v>
      </c>
      <c r="H310" s="1">
        <v>29417.897366581121</v>
      </c>
      <c r="I310" s="1">
        <v>22258.704280884569</v>
      </c>
    </row>
    <row r="311" spans="1:9" x14ac:dyDescent="0.15">
      <c r="A311" s="1">
        <v>14</v>
      </c>
      <c r="B311" s="1" t="s">
        <v>105</v>
      </c>
      <c r="C311" s="1">
        <v>9</v>
      </c>
      <c r="D311" s="1" t="s">
        <v>22</v>
      </c>
      <c r="E311" s="1">
        <v>193111.4493284162</v>
      </c>
      <c r="F311" s="1">
        <v>115564.01655917338</v>
      </c>
      <c r="G311" s="1">
        <v>91699.627422217352</v>
      </c>
      <c r="H311" s="1">
        <v>59987.500952550014</v>
      </c>
      <c r="I311" s="1">
        <v>43806.906249529959</v>
      </c>
    </row>
    <row r="312" spans="1:9" x14ac:dyDescent="0.15">
      <c r="A312" s="1">
        <v>14</v>
      </c>
      <c r="B312" s="1" t="s">
        <v>105</v>
      </c>
      <c r="C312" s="1">
        <v>10</v>
      </c>
      <c r="D312" s="1" t="s">
        <v>23</v>
      </c>
      <c r="E312" s="1">
        <v>157065.68896085714</v>
      </c>
      <c r="F312" s="1">
        <v>128109.19761144635</v>
      </c>
      <c r="G312" s="1">
        <v>146073.80074696691</v>
      </c>
      <c r="H312" s="1">
        <v>99954.683885328792</v>
      </c>
      <c r="I312" s="1">
        <v>70427.717430488177</v>
      </c>
    </row>
    <row r="313" spans="1:9" x14ac:dyDescent="0.15">
      <c r="A313" s="1">
        <v>14</v>
      </c>
      <c r="B313" s="1" t="s">
        <v>105</v>
      </c>
      <c r="C313" s="1">
        <v>11</v>
      </c>
      <c r="D313" s="1" t="s">
        <v>24</v>
      </c>
      <c r="E313" s="1">
        <v>229588.26536235845</v>
      </c>
      <c r="F313" s="1">
        <v>237691.19989939174</v>
      </c>
      <c r="G313" s="1">
        <v>262464.56852429733</v>
      </c>
      <c r="H313" s="1">
        <v>187220.49454916173</v>
      </c>
      <c r="I313" s="1">
        <v>169360.40536984024</v>
      </c>
    </row>
    <row r="314" spans="1:9" x14ac:dyDescent="0.15">
      <c r="A314" s="1">
        <v>14</v>
      </c>
      <c r="B314" s="1" t="s">
        <v>105</v>
      </c>
      <c r="C314" s="1">
        <v>12</v>
      </c>
      <c r="D314" s="1" t="s">
        <v>25</v>
      </c>
      <c r="E314" s="1">
        <v>462667.72180213244</v>
      </c>
      <c r="F314" s="1">
        <v>391231.89603718958</v>
      </c>
      <c r="G314" s="1">
        <v>483282.49069254112</v>
      </c>
      <c r="H314" s="1">
        <v>330279.0180481507</v>
      </c>
      <c r="I314" s="1">
        <v>247444.12991150454</v>
      </c>
    </row>
    <row r="315" spans="1:9" x14ac:dyDescent="0.15">
      <c r="A315" s="1">
        <v>14</v>
      </c>
      <c r="B315" s="1" t="s">
        <v>105</v>
      </c>
      <c r="C315" s="1">
        <v>13</v>
      </c>
      <c r="D315" s="1" t="s">
        <v>26</v>
      </c>
      <c r="E315" s="1">
        <v>371230.82291257003</v>
      </c>
      <c r="F315" s="1">
        <v>330405.82867724187</v>
      </c>
      <c r="G315" s="1">
        <v>309153.29996014445</v>
      </c>
      <c r="H315" s="1">
        <v>193233.27262163689</v>
      </c>
      <c r="I315" s="1">
        <v>176545.36082455883</v>
      </c>
    </row>
    <row r="316" spans="1:9" x14ac:dyDescent="0.15">
      <c r="A316" s="1">
        <v>14</v>
      </c>
      <c r="B316" s="1" t="s">
        <v>105</v>
      </c>
      <c r="C316" s="1">
        <v>14</v>
      </c>
      <c r="D316" s="1" t="s">
        <v>27</v>
      </c>
      <c r="E316" s="1">
        <v>39040.669836653629</v>
      </c>
      <c r="F316" s="1">
        <v>35502.305221945215</v>
      </c>
      <c r="G316" s="1">
        <v>39330.825173438076</v>
      </c>
      <c r="H316" s="1">
        <v>21263.837583650406</v>
      </c>
      <c r="I316" s="1">
        <v>20305.025567459656</v>
      </c>
    </row>
    <row r="317" spans="1:9" x14ac:dyDescent="0.15">
      <c r="A317" s="1">
        <v>14</v>
      </c>
      <c r="B317" s="1" t="s">
        <v>105</v>
      </c>
      <c r="C317" s="1">
        <v>15</v>
      </c>
      <c r="D317" s="1" t="s">
        <v>28</v>
      </c>
      <c r="E317" s="1">
        <v>207783.35752453934</v>
      </c>
      <c r="F317" s="1">
        <v>191266.05321451742</v>
      </c>
      <c r="G317" s="1">
        <v>221125.00586222176</v>
      </c>
      <c r="H317" s="1">
        <v>171486.43027764006</v>
      </c>
      <c r="I317" s="1">
        <v>127386.93489639024</v>
      </c>
    </row>
    <row r="318" spans="1:9" x14ac:dyDescent="0.15">
      <c r="A318" s="1">
        <v>14</v>
      </c>
      <c r="B318" s="1" t="s">
        <v>104</v>
      </c>
      <c r="C318" s="1">
        <v>16</v>
      </c>
      <c r="D318" s="1" t="s">
        <v>11</v>
      </c>
      <c r="E318" s="1">
        <v>562563.30507757457</v>
      </c>
      <c r="F318" s="1">
        <v>671671.03780118295</v>
      </c>
      <c r="G318" s="1">
        <v>804832.60514122678</v>
      </c>
      <c r="H318" s="1">
        <v>727816.05682981876</v>
      </c>
      <c r="I318" s="1">
        <v>634092.35406902584</v>
      </c>
    </row>
    <row r="319" spans="1:9" x14ac:dyDescent="0.15">
      <c r="A319" s="1">
        <v>14</v>
      </c>
      <c r="B319" s="1" t="s">
        <v>104</v>
      </c>
      <c r="C319" s="1">
        <v>17</v>
      </c>
      <c r="D319" s="1" t="s">
        <v>12</v>
      </c>
      <c r="E319" s="1">
        <v>33885.774611262677</v>
      </c>
      <c r="F319" s="1">
        <v>40809.176090827437</v>
      </c>
      <c r="G319" s="1">
        <v>44329.724278242356</v>
      </c>
      <c r="H319" s="1">
        <v>43012.501156271421</v>
      </c>
      <c r="I319" s="1">
        <v>36505.822018338913</v>
      </c>
    </row>
    <row r="320" spans="1:9" x14ac:dyDescent="0.15">
      <c r="A320" s="1">
        <v>14</v>
      </c>
      <c r="B320" s="1" t="s">
        <v>104</v>
      </c>
      <c r="C320" s="1">
        <v>18</v>
      </c>
      <c r="D320" s="1" t="s">
        <v>13</v>
      </c>
      <c r="E320" s="1">
        <v>783714.55284722638</v>
      </c>
      <c r="F320" s="1">
        <v>986327.00780727796</v>
      </c>
      <c r="G320" s="1">
        <v>942773.31014254224</v>
      </c>
      <c r="H320" s="1">
        <v>949650.02116222668</v>
      </c>
      <c r="I320" s="1">
        <v>789084.49229910236</v>
      </c>
    </row>
    <row r="321" spans="1:9" x14ac:dyDescent="0.15">
      <c r="A321" s="1">
        <v>14</v>
      </c>
      <c r="B321" s="1" t="s">
        <v>104</v>
      </c>
      <c r="C321" s="1">
        <v>19</v>
      </c>
      <c r="D321" s="1" t="s">
        <v>14</v>
      </c>
      <c r="E321" s="1">
        <v>102012.69681481287</v>
      </c>
      <c r="F321" s="1">
        <v>150815.25679039973</v>
      </c>
      <c r="G321" s="1">
        <v>197715.86856339462</v>
      </c>
      <c r="H321" s="1">
        <v>156904.47686340567</v>
      </c>
      <c r="I321" s="1">
        <v>153022.63903415413</v>
      </c>
    </row>
    <row r="322" spans="1:9" x14ac:dyDescent="0.15">
      <c r="A322" s="1">
        <v>14</v>
      </c>
      <c r="B322" s="1" t="s">
        <v>104</v>
      </c>
      <c r="C322" s="1">
        <v>20</v>
      </c>
      <c r="D322" s="1" t="s">
        <v>15</v>
      </c>
      <c r="E322" s="1">
        <v>40156.190467069398</v>
      </c>
      <c r="F322" s="1">
        <v>73782.985405764441</v>
      </c>
      <c r="G322" s="1">
        <v>131416.84439380508</v>
      </c>
      <c r="H322" s="1">
        <v>148190.12685756979</v>
      </c>
      <c r="I322" s="1">
        <v>149144.60165150667</v>
      </c>
    </row>
    <row r="323" spans="1:9" x14ac:dyDescent="0.15">
      <c r="A323" s="1">
        <v>14</v>
      </c>
      <c r="B323" s="1" t="s">
        <v>104</v>
      </c>
      <c r="C323" s="1">
        <v>21</v>
      </c>
      <c r="D323" s="1" t="s">
        <v>16</v>
      </c>
      <c r="E323" s="1">
        <v>415309.2562840649</v>
      </c>
      <c r="F323" s="1">
        <v>429766.56926145474</v>
      </c>
      <c r="G323" s="1">
        <v>488552.07351668749</v>
      </c>
      <c r="H323" s="1">
        <v>463418.61827671668</v>
      </c>
      <c r="I323" s="1">
        <v>461464.30934664392</v>
      </c>
    </row>
    <row r="324" spans="1:9" x14ac:dyDescent="0.15">
      <c r="A324" s="1">
        <v>14</v>
      </c>
      <c r="B324" s="1" t="s">
        <v>103</v>
      </c>
      <c r="C324" s="1">
        <v>22</v>
      </c>
      <c r="D324" s="1" t="s">
        <v>8</v>
      </c>
      <c r="E324" s="1">
        <v>888506.40381834039</v>
      </c>
      <c r="F324" s="1">
        <v>1195538.014965561</v>
      </c>
      <c r="G324" s="1">
        <v>2013534.0813532663</v>
      </c>
      <c r="H324" s="1">
        <v>2297887.1221965933</v>
      </c>
      <c r="I324" s="1">
        <v>2533710.3091409169</v>
      </c>
    </row>
    <row r="325" spans="1:9" x14ac:dyDescent="0.15">
      <c r="A325" s="1">
        <v>14</v>
      </c>
      <c r="B325" s="1" t="s">
        <v>103</v>
      </c>
      <c r="C325" s="1">
        <v>23</v>
      </c>
      <c r="D325" s="1" t="s">
        <v>29</v>
      </c>
      <c r="E325" s="1">
        <v>252637.35484001841</v>
      </c>
      <c r="F325" s="1">
        <v>339226.3808908572</v>
      </c>
      <c r="G325" s="1">
        <v>373811.82090773206</v>
      </c>
      <c r="H325" s="1">
        <v>318379.70028344187</v>
      </c>
      <c r="I325" s="1">
        <v>278943.14175625978</v>
      </c>
    </row>
    <row r="326" spans="1:9" x14ac:dyDescent="0.15">
      <c r="A326" s="1">
        <v>15</v>
      </c>
      <c r="B326" s="1" t="s">
        <v>107</v>
      </c>
      <c r="C326" s="1">
        <v>1</v>
      </c>
      <c r="D326" s="1" t="s">
        <v>9</v>
      </c>
      <c r="E326" s="1">
        <v>799273.65980591218</v>
      </c>
      <c r="F326" s="1">
        <v>488807.65087701898</v>
      </c>
      <c r="G326" s="1">
        <v>276076.80287582491</v>
      </c>
      <c r="H326" s="1">
        <v>169788.15726672258</v>
      </c>
      <c r="I326" s="1">
        <v>135100.71877494542</v>
      </c>
    </row>
    <row r="327" spans="1:9" x14ac:dyDescent="0.15">
      <c r="A327" s="1">
        <v>15</v>
      </c>
      <c r="B327" s="1" t="s">
        <v>107</v>
      </c>
      <c r="C327" s="1">
        <v>2</v>
      </c>
      <c r="D327" s="1" t="s">
        <v>10</v>
      </c>
      <c r="E327" s="1">
        <v>13889.272759769972</v>
      </c>
      <c r="F327" s="1">
        <v>12349.742927085055</v>
      </c>
      <c r="G327" s="1">
        <v>10980.117384308243</v>
      </c>
      <c r="H327" s="1">
        <v>7969.1159083311068</v>
      </c>
      <c r="I327" s="1">
        <v>5726.6883723427109</v>
      </c>
    </row>
    <row r="328" spans="1:9" x14ac:dyDescent="0.15">
      <c r="A328" s="1">
        <v>15</v>
      </c>
      <c r="B328" s="1" t="s">
        <v>108</v>
      </c>
      <c r="C328" s="1">
        <v>3</v>
      </c>
      <c r="D328" s="1" t="s">
        <v>17</v>
      </c>
      <c r="E328" s="1">
        <v>51961.585527484829</v>
      </c>
      <c r="F328" s="1">
        <v>74106.726902241207</v>
      </c>
      <c r="G328" s="1">
        <v>88091.858366255852</v>
      </c>
      <c r="H328" s="1">
        <v>81869.750932234878</v>
      </c>
      <c r="I328" s="1">
        <v>67575.841864323462</v>
      </c>
    </row>
    <row r="329" spans="1:9" x14ac:dyDescent="0.15">
      <c r="A329" s="1">
        <v>15</v>
      </c>
      <c r="B329" s="1" t="s">
        <v>108</v>
      </c>
      <c r="C329" s="1">
        <v>4</v>
      </c>
      <c r="D329" s="1" t="s">
        <v>18</v>
      </c>
      <c r="E329" s="1">
        <v>128286.93111014833</v>
      </c>
      <c r="F329" s="1">
        <v>123491.39456489413</v>
      </c>
      <c r="G329" s="1">
        <v>118490.95561113724</v>
      </c>
      <c r="H329" s="1">
        <v>63322.204432710147</v>
      </c>
      <c r="I329" s="1">
        <v>23668.350070051671</v>
      </c>
    </row>
    <row r="330" spans="1:9" x14ac:dyDescent="0.15">
      <c r="A330" s="1">
        <v>15</v>
      </c>
      <c r="B330" s="1" t="s">
        <v>108</v>
      </c>
      <c r="C330" s="1">
        <v>5</v>
      </c>
      <c r="D330" s="1" t="s">
        <v>19</v>
      </c>
      <c r="E330" s="1">
        <v>12582.109002808202</v>
      </c>
      <c r="F330" s="1">
        <v>10662.343037668861</v>
      </c>
      <c r="G330" s="1">
        <v>13245.000676383343</v>
      </c>
      <c r="H330" s="1">
        <v>12373.728999710662</v>
      </c>
      <c r="I330" s="1">
        <v>9451.671818862269</v>
      </c>
    </row>
    <row r="331" spans="1:9" x14ac:dyDescent="0.15">
      <c r="A331" s="1">
        <v>15</v>
      </c>
      <c r="B331" s="1" t="s">
        <v>108</v>
      </c>
      <c r="C331" s="1">
        <v>6</v>
      </c>
      <c r="D331" s="1" t="s">
        <v>3</v>
      </c>
      <c r="E331" s="1">
        <v>30740.210944924376</v>
      </c>
      <c r="F331" s="1">
        <v>19094.211484431224</v>
      </c>
      <c r="G331" s="1">
        <v>15246.165580382562</v>
      </c>
      <c r="H331" s="1">
        <v>14758.514177560175</v>
      </c>
      <c r="I331" s="1">
        <v>12500.698223579891</v>
      </c>
    </row>
    <row r="332" spans="1:9" x14ac:dyDescent="0.15">
      <c r="A332" s="1">
        <v>15</v>
      </c>
      <c r="B332" s="1" t="s">
        <v>108</v>
      </c>
      <c r="C332" s="1">
        <v>7</v>
      </c>
      <c r="D332" s="1" t="s">
        <v>20</v>
      </c>
      <c r="E332" s="1">
        <v>2660.5898456540995</v>
      </c>
      <c r="F332" s="1">
        <v>3220.5565010729465</v>
      </c>
      <c r="G332" s="1">
        <v>2357.6230702863822</v>
      </c>
      <c r="H332" s="1">
        <v>1097.2253188241702</v>
      </c>
      <c r="I332" s="1">
        <v>670.39721165821743</v>
      </c>
    </row>
    <row r="333" spans="1:9" x14ac:dyDescent="0.15">
      <c r="A333" s="1">
        <v>15</v>
      </c>
      <c r="B333" s="1" t="s">
        <v>108</v>
      </c>
      <c r="C333" s="1">
        <v>8</v>
      </c>
      <c r="D333" s="1" t="s">
        <v>21</v>
      </c>
      <c r="E333" s="1">
        <v>27791.929500054914</v>
      </c>
      <c r="F333" s="1">
        <v>27161.517789581838</v>
      </c>
      <c r="G333" s="1">
        <v>25802.385318153465</v>
      </c>
      <c r="H333" s="1">
        <v>16160.013301519499</v>
      </c>
      <c r="I333" s="1">
        <v>10477.654459990037</v>
      </c>
    </row>
    <row r="334" spans="1:9" x14ac:dyDescent="0.15">
      <c r="A334" s="1">
        <v>15</v>
      </c>
      <c r="B334" s="1" t="s">
        <v>108</v>
      </c>
      <c r="C334" s="1">
        <v>9</v>
      </c>
      <c r="D334" s="1" t="s">
        <v>22</v>
      </c>
      <c r="E334" s="1">
        <v>42397.631529417224</v>
      </c>
      <c r="F334" s="1">
        <v>32634.871136478698</v>
      </c>
      <c r="G334" s="1">
        <v>24798.581320087247</v>
      </c>
      <c r="H334" s="1">
        <v>20466.542028927066</v>
      </c>
      <c r="I334" s="1">
        <v>19907.550617209723</v>
      </c>
    </row>
    <row r="335" spans="1:9" x14ac:dyDescent="0.15">
      <c r="A335" s="1">
        <v>15</v>
      </c>
      <c r="B335" s="1" t="s">
        <v>108</v>
      </c>
      <c r="C335" s="1">
        <v>10</v>
      </c>
      <c r="D335" s="1" t="s">
        <v>23</v>
      </c>
      <c r="E335" s="1">
        <v>79534.501553592403</v>
      </c>
      <c r="F335" s="1">
        <v>77094.562668836385</v>
      </c>
      <c r="G335" s="1">
        <v>88586.859527346067</v>
      </c>
      <c r="H335" s="1">
        <v>75745.824425815939</v>
      </c>
      <c r="I335" s="1">
        <v>53242.461706616712</v>
      </c>
    </row>
    <row r="336" spans="1:9" x14ac:dyDescent="0.15">
      <c r="A336" s="1">
        <v>15</v>
      </c>
      <c r="B336" s="1" t="s">
        <v>108</v>
      </c>
      <c r="C336" s="1">
        <v>11</v>
      </c>
      <c r="D336" s="1" t="s">
        <v>24</v>
      </c>
      <c r="E336" s="1">
        <v>69883.017236321961</v>
      </c>
      <c r="F336" s="1">
        <v>74903.295848987284</v>
      </c>
      <c r="G336" s="1">
        <v>87575.569639320704</v>
      </c>
      <c r="H336" s="1">
        <v>69738.15631029116</v>
      </c>
      <c r="I336" s="1">
        <v>56769.264484854764</v>
      </c>
    </row>
    <row r="337" spans="1:9" x14ac:dyDescent="0.15">
      <c r="A337" s="1">
        <v>15</v>
      </c>
      <c r="B337" s="1" t="s">
        <v>108</v>
      </c>
      <c r="C337" s="1">
        <v>12</v>
      </c>
      <c r="D337" s="1" t="s">
        <v>25</v>
      </c>
      <c r="E337" s="1">
        <v>22698.609231537874</v>
      </c>
      <c r="F337" s="1">
        <v>56873.085250545781</v>
      </c>
      <c r="G337" s="1">
        <v>117121.91873380763</v>
      </c>
      <c r="H337" s="1">
        <v>96349.761321857193</v>
      </c>
      <c r="I337" s="1">
        <v>72608.063555895991</v>
      </c>
    </row>
    <row r="338" spans="1:9" x14ac:dyDescent="0.15">
      <c r="A338" s="1">
        <v>15</v>
      </c>
      <c r="B338" s="1" t="s">
        <v>108</v>
      </c>
      <c r="C338" s="1">
        <v>13</v>
      </c>
      <c r="D338" s="1" t="s">
        <v>26</v>
      </c>
      <c r="E338" s="1">
        <v>14054.687781621225</v>
      </c>
      <c r="F338" s="1">
        <v>16900.631766849296</v>
      </c>
      <c r="G338" s="1">
        <v>15452.3528216995</v>
      </c>
      <c r="H338" s="1">
        <v>15916.550061913278</v>
      </c>
      <c r="I338" s="1">
        <v>22082.60603194352</v>
      </c>
    </row>
    <row r="339" spans="1:9" x14ac:dyDescent="0.15">
      <c r="A339" s="1">
        <v>15</v>
      </c>
      <c r="B339" s="1" t="s">
        <v>108</v>
      </c>
      <c r="C339" s="1">
        <v>14</v>
      </c>
      <c r="D339" s="1" t="s">
        <v>27</v>
      </c>
      <c r="E339" s="1">
        <v>8122.0551596473279</v>
      </c>
      <c r="F339" s="1">
        <v>13672.10902197382</v>
      </c>
      <c r="G339" s="1">
        <v>13490.436306999924</v>
      </c>
      <c r="H339" s="1">
        <v>8334.0067762003073</v>
      </c>
      <c r="I339" s="1">
        <v>7930.3065192506201</v>
      </c>
    </row>
    <row r="340" spans="1:9" x14ac:dyDescent="0.15">
      <c r="A340" s="1">
        <v>15</v>
      </c>
      <c r="B340" s="1" t="s">
        <v>108</v>
      </c>
      <c r="C340" s="1">
        <v>15</v>
      </c>
      <c r="D340" s="1" t="s">
        <v>28</v>
      </c>
      <c r="E340" s="1">
        <v>87939.192547022903</v>
      </c>
      <c r="F340" s="1">
        <v>92250.0981448479</v>
      </c>
      <c r="G340" s="1">
        <v>94110.713726505885</v>
      </c>
      <c r="H340" s="1">
        <v>74078.520196321057</v>
      </c>
      <c r="I340" s="1">
        <v>54796.189250798641</v>
      </c>
    </row>
    <row r="341" spans="1:9" x14ac:dyDescent="0.15">
      <c r="A341" s="1">
        <v>15</v>
      </c>
      <c r="B341" s="1" t="s">
        <v>107</v>
      </c>
      <c r="C341" s="1">
        <v>16</v>
      </c>
      <c r="D341" s="1" t="s">
        <v>11</v>
      </c>
      <c r="E341" s="1">
        <v>255103.34877999898</v>
      </c>
      <c r="F341" s="1">
        <v>350692.50271973485</v>
      </c>
      <c r="G341" s="1">
        <v>331226.0142188833</v>
      </c>
      <c r="H341" s="1">
        <v>329593.99029816542</v>
      </c>
      <c r="I341" s="1">
        <v>271213.40932485589</v>
      </c>
    </row>
    <row r="342" spans="1:9" x14ac:dyDescent="0.15">
      <c r="A342" s="1">
        <v>15</v>
      </c>
      <c r="B342" s="1" t="s">
        <v>107</v>
      </c>
      <c r="C342" s="1">
        <v>17</v>
      </c>
      <c r="D342" s="1" t="s">
        <v>12</v>
      </c>
      <c r="E342" s="1">
        <v>15794.493981700149</v>
      </c>
      <c r="F342" s="1">
        <v>16561.463845369584</v>
      </c>
      <c r="G342" s="1">
        <v>20005.570418202031</v>
      </c>
      <c r="H342" s="1">
        <v>21206.718118526398</v>
      </c>
      <c r="I342" s="1">
        <v>20688.559299036624</v>
      </c>
    </row>
    <row r="343" spans="1:9" x14ac:dyDescent="0.15">
      <c r="A343" s="1">
        <v>15</v>
      </c>
      <c r="B343" s="1" t="s">
        <v>107</v>
      </c>
      <c r="C343" s="1">
        <v>18</v>
      </c>
      <c r="D343" s="1" t="s">
        <v>13</v>
      </c>
      <c r="E343" s="1">
        <v>415766.62769861682</v>
      </c>
      <c r="F343" s="1">
        <v>494261.94935713813</v>
      </c>
      <c r="G343" s="1">
        <v>455395.21529183903</v>
      </c>
      <c r="H343" s="1">
        <v>375115.43044705613</v>
      </c>
      <c r="I343" s="1">
        <v>323150.82360885735</v>
      </c>
    </row>
    <row r="344" spans="1:9" x14ac:dyDescent="0.15">
      <c r="A344" s="1">
        <v>15</v>
      </c>
      <c r="B344" s="1" t="s">
        <v>107</v>
      </c>
      <c r="C344" s="1">
        <v>19</v>
      </c>
      <c r="D344" s="1" t="s">
        <v>14</v>
      </c>
      <c r="E344" s="1">
        <v>48440.700566005449</v>
      </c>
      <c r="F344" s="1">
        <v>59123.805038064558</v>
      </c>
      <c r="G344" s="1">
        <v>61648.398579121189</v>
      </c>
      <c r="H344" s="1">
        <v>55160.499712870784</v>
      </c>
      <c r="I344" s="1">
        <v>51711.63013435746</v>
      </c>
    </row>
    <row r="345" spans="1:9" x14ac:dyDescent="0.15">
      <c r="A345" s="1">
        <v>15</v>
      </c>
      <c r="B345" s="1" t="s">
        <v>107</v>
      </c>
      <c r="C345" s="1">
        <v>20</v>
      </c>
      <c r="D345" s="1" t="s">
        <v>15</v>
      </c>
      <c r="E345" s="1">
        <v>5610.8999064815926</v>
      </c>
      <c r="F345" s="1">
        <v>9393.169181880603</v>
      </c>
      <c r="G345" s="1">
        <v>14047.579589592762</v>
      </c>
      <c r="H345" s="1">
        <v>14957.096039418013</v>
      </c>
      <c r="I345" s="1">
        <v>14192.706214403295</v>
      </c>
    </row>
    <row r="346" spans="1:9" x14ac:dyDescent="0.15">
      <c r="A346" s="1">
        <v>15</v>
      </c>
      <c r="B346" s="1" t="s">
        <v>107</v>
      </c>
      <c r="C346" s="1">
        <v>21</v>
      </c>
      <c r="D346" s="1" t="s">
        <v>16</v>
      </c>
      <c r="E346" s="1">
        <v>141195.1017359143</v>
      </c>
      <c r="F346" s="1">
        <v>142670.06823450277</v>
      </c>
      <c r="G346" s="1">
        <v>146384.40479700759</v>
      </c>
      <c r="H346" s="1">
        <v>144159.44934853367</v>
      </c>
      <c r="I346" s="1">
        <v>122537.69562244746</v>
      </c>
    </row>
    <row r="347" spans="1:9" x14ac:dyDescent="0.15">
      <c r="A347" s="1">
        <v>15</v>
      </c>
      <c r="B347" s="1" t="s">
        <v>106</v>
      </c>
      <c r="C347" s="1">
        <v>22</v>
      </c>
      <c r="D347" s="1" t="s">
        <v>8</v>
      </c>
      <c r="E347" s="1">
        <v>371231.47736539046</v>
      </c>
      <c r="F347" s="1">
        <v>451854.35529786005</v>
      </c>
      <c r="G347" s="1">
        <v>559082.6521024399</v>
      </c>
      <c r="H347" s="1">
        <v>603276.37583360635</v>
      </c>
      <c r="I347" s="1">
        <v>687225.69116696622</v>
      </c>
    </row>
    <row r="348" spans="1:9" x14ac:dyDescent="0.15">
      <c r="A348" s="1">
        <v>15</v>
      </c>
      <c r="B348" s="1" t="s">
        <v>106</v>
      </c>
      <c r="C348" s="1">
        <v>23</v>
      </c>
      <c r="D348" s="1" t="s">
        <v>29</v>
      </c>
      <c r="E348" s="1">
        <v>152876.83406827968</v>
      </c>
      <c r="F348" s="1">
        <v>167190.08168410827</v>
      </c>
      <c r="G348" s="1">
        <v>158971.11869483543</v>
      </c>
      <c r="H348" s="1">
        <v>138312.03638171186</v>
      </c>
      <c r="I348" s="1">
        <v>126899.82965215674</v>
      </c>
    </row>
    <row r="349" spans="1:9" x14ac:dyDescent="0.15">
      <c r="A349" s="1">
        <v>16</v>
      </c>
      <c r="B349" s="1" t="s">
        <v>110</v>
      </c>
      <c r="C349" s="1">
        <v>1</v>
      </c>
      <c r="D349" s="1" t="s">
        <v>9</v>
      </c>
      <c r="E349" s="1">
        <v>267193.50114921905</v>
      </c>
      <c r="F349" s="1">
        <v>148253.98535980991</v>
      </c>
      <c r="G349" s="1">
        <v>80784.27332572508</v>
      </c>
      <c r="H349" s="1">
        <v>46058.47518891775</v>
      </c>
      <c r="I349" s="1">
        <v>36339.195213191866</v>
      </c>
    </row>
    <row r="350" spans="1:9" x14ac:dyDescent="0.15">
      <c r="A350" s="1">
        <v>16</v>
      </c>
      <c r="B350" s="1" t="s">
        <v>110</v>
      </c>
      <c r="C350" s="1">
        <v>2</v>
      </c>
      <c r="D350" s="1" t="s">
        <v>10</v>
      </c>
      <c r="E350" s="1">
        <v>2097.6649655059209</v>
      </c>
      <c r="F350" s="1">
        <v>2307.3464995898366</v>
      </c>
      <c r="G350" s="1">
        <v>2255.7746506435769</v>
      </c>
      <c r="H350" s="1">
        <v>2052.1971418070707</v>
      </c>
      <c r="I350" s="1">
        <v>996.9029181947501</v>
      </c>
    </row>
    <row r="351" spans="1:9" x14ac:dyDescent="0.15">
      <c r="A351" s="1">
        <v>16</v>
      </c>
      <c r="B351" s="1" t="s">
        <v>111</v>
      </c>
      <c r="C351" s="1">
        <v>3</v>
      </c>
      <c r="D351" s="1" t="s">
        <v>17</v>
      </c>
      <c r="E351" s="1">
        <v>21841.214236218257</v>
      </c>
      <c r="F351" s="1">
        <v>24234.605732923403</v>
      </c>
      <c r="G351" s="1">
        <v>25078.561174818562</v>
      </c>
      <c r="H351" s="1">
        <v>22668.048492918118</v>
      </c>
      <c r="I351" s="1">
        <v>19905.666816942859</v>
      </c>
    </row>
    <row r="352" spans="1:9" x14ac:dyDescent="0.15">
      <c r="A352" s="1">
        <v>16</v>
      </c>
      <c r="B352" s="1" t="s">
        <v>111</v>
      </c>
      <c r="C352" s="1">
        <v>4</v>
      </c>
      <c r="D352" s="1" t="s">
        <v>18</v>
      </c>
      <c r="E352" s="1">
        <v>59288.698282786834</v>
      </c>
      <c r="F352" s="1">
        <v>49094.805788996098</v>
      </c>
      <c r="G352" s="1">
        <v>41691.647336230759</v>
      </c>
      <c r="H352" s="1">
        <v>21600.169948473984</v>
      </c>
      <c r="I352" s="1">
        <v>11151.359188338762</v>
      </c>
    </row>
    <row r="353" spans="1:9" x14ac:dyDescent="0.15">
      <c r="A353" s="1">
        <v>16</v>
      </c>
      <c r="B353" s="1" t="s">
        <v>111</v>
      </c>
      <c r="C353" s="1">
        <v>5</v>
      </c>
      <c r="D353" s="1" t="s">
        <v>19</v>
      </c>
      <c r="E353" s="1">
        <v>14350.933514361104</v>
      </c>
      <c r="F353" s="1">
        <v>11984.322788432195</v>
      </c>
      <c r="G353" s="1">
        <v>11800.202859239625</v>
      </c>
      <c r="H353" s="1">
        <v>9550.9572456641708</v>
      </c>
      <c r="I353" s="1">
        <v>6093.8569783652338</v>
      </c>
    </row>
    <row r="354" spans="1:9" x14ac:dyDescent="0.15">
      <c r="A354" s="1">
        <v>16</v>
      </c>
      <c r="B354" s="1" t="s">
        <v>111</v>
      </c>
      <c r="C354" s="1">
        <v>6</v>
      </c>
      <c r="D354" s="1" t="s">
        <v>3</v>
      </c>
      <c r="E354" s="1">
        <v>30140.237885763476</v>
      </c>
      <c r="F354" s="1">
        <v>20140.621600178834</v>
      </c>
      <c r="G354" s="1">
        <v>20173.181051771786</v>
      </c>
      <c r="H354" s="1">
        <v>20721.180432191446</v>
      </c>
      <c r="I354" s="1">
        <v>19381.428805659132</v>
      </c>
    </row>
    <row r="355" spans="1:9" x14ac:dyDescent="0.15">
      <c r="A355" s="1">
        <v>16</v>
      </c>
      <c r="B355" s="1" t="s">
        <v>111</v>
      </c>
      <c r="C355" s="1">
        <v>7</v>
      </c>
      <c r="D355" s="1" t="s">
        <v>20</v>
      </c>
      <c r="E355" s="1">
        <v>490.27523355637572</v>
      </c>
      <c r="F355" s="1">
        <v>562.43641107215069</v>
      </c>
      <c r="G355" s="1">
        <v>371.56214439618049</v>
      </c>
      <c r="H355" s="1">
        <v>431.32632712921429</v>
      </c>
      <c r="I355" s="1">
        <v>265.57134381278456</v>
      </c>
    </row>
    <row r="356" spans="1:9" x14ac:dyDescent="0.15">
      <c r="A356" s="1">
        <v>16</v>
      </c>
      <c r="B356" s="1" t="s">
        <v>111</v>
      </c>
      <c r="C356" s="1">
        <v>8</v>
      </c>
      <c r="D356" s="1" t="s">
        <v>21</v>
      </c>
      <c r="E356" s="1">
        <v>12356.227250335009</v>
      </c>
      <c r="F356" s="1">
        <v>11449.477955424145</v>
      </c>
      <c r="G356" s="1">
        <v>11553.622687522467</v>
      </c>
      <c r="H356" s="1">
        <v>9492.1732644866242</v>
      </c>
      <c r="I356" s="1">
        <v>6592.3971485630154</v>
      </c>
    </row>
    <row r="357" spans="1:9" x14ac:dyDescent="0.15">
      <c r="A357" s="1">
        <v>16</v>
      </c>
      <c r="B357" s="1" t="s">
        <v>111</v>
      </c>
      <c r="C357" s="1">
        <v>9</v>
      </c>
      <c r="D357" s="1" t="s">
        <v>22</v>
      </c>
      <c r="E357" s="1">
        <v>38356.604258785323</v>
      </c>
      <c r="F357" s="1">
        <v>31178.94231301445</v>
      </c>
      <c r="G357" s="1">
        <v>26562.623601159863</v>
      </c>
      <c r="H357" s="1">
        <v>18806.07258841041</v>
      </c>
      <c r="I357" s="1">
        <v>17366.072106756066</v>
      </c>
    </row>
    <row r="358" spans="1:9" x14ac:dyDescent="0.15">
      <c r="A358" s="1">
        <v>16</v>
      </c>
      <c r="B358" s="1" t="s">
        <v>111</v>
      </c>
      <c r="C358" s="1">
        <v>10</v>
      </c>
      <c r="D358" s="1" t="s">
        <v>23</v>
      </c>
      <c r="E358" s="1">
        <v>30108.325870336921</v>
      </c>
      <c r="F358" s="1">
        <v>48486.195121985307</v>
      </c>
      <c r="G358" s="1">
        <v>66429.182811854829</v>
      </c>
      <c r="H358" s="1">
        <v>61778.341754237263</v>
      </c>
      <c r="I358" s="1">
        <v>45342.029230592721</v>
      </c>
    </row>
    <row r="359" spans="1:9" x14ac:dyDescent="0.15">
      <c r="A359" s="1">
        <v>16</v>
      </c>
      <c r="B359" s="1" t="s">
        <v>111</v>
      </c>
      <c r="C359" s="1">
        <v>11</v>
      </c>
      <c r="D359" s="1" t="s">
        <v>24</v>
      </c>
      <c r="E359" s="1">
        <v>43037.429083815718</v>
      </c>
      <c r="F359" s="1">
        <v>43125.621833637299</v>
      </c>
      <c r="G359" s="1">
        <v>49179.230763280473</v>
      </c>
      <c r="H359" s="1">
        <v>38848.759770904377</v>
      </c>
      <c r="I359" s="1">
        <v>36996.35322137802</v>
      </c>
    </row>
    <row r="360" spans="1:9" x14ac:dyDescent="0.15">
      <c r="A360" s="1">
        <v>16</v>
      </c>
      <c r="B360" s="1" t="s">
        <v>111</v>
      </c>
      <c r="C360" s="1">
        <v>12</v>
      </c>
      <c r="D360" s="1" t="s">
        <v>25</v>
      </c>
      <c r="E360" s="1">
        <v>14669.277142520923</v>
      </c>
      <c r="F360" s="1">
        <v>22176.643529790847</v>
      </c>
      <c r="G360" s="1">
        <v>49513.779909151242</v>
      </c>
      <c r="H360" s="1">
        <v>42917.846266107124</v>
      </c>
      <c r="I360" s="1">
        <v>31234.409551439192</v>
      </c>
    </row>
    <row r="361" spans="1:9" x14ac:dyDescent="0.15">
      <c r="A361" s="1">
        <v>16</v>
      </c>
      <c r="B361" s="1" t="s">
        <v>111</v>
      </c>
      <c r="C361" s="1">
        <v>13</v>
      </c>
      <c r="D361" s="1" t="s">
        <v>26</v>
      </c>
      <c r="E361" s="1">
        <v>14505.09063459893</v>
      </c>
      <c r="F361" s="1">
        <v>13373.46100390527</v>
      </c>
      <c r="G361" s="1">
        <v>12037.055521332873</v>
      </c>
      <c r="H361" s="1">
        <v>12058.279279306067</v>
      </c>
      <c r="I361" s="1">
        <v>13492.949423244519</v>
      </c>
    </row>
    <row r="362" spans="1:9" x14ac:dyDescent="0.15">
      <c r="A362" s="1">
        <v>16</v>
      </c>
      <c r="B362" s="1" t="s">
        <v>111</v>
      </c>
      <c r="C362" s="1">
        <v>14</v>
      </c>
      <c r="D362" s="1" t="s">
        <v>27</v>
      </c>
      <c r="E362" s="1">
        <v>1157.9150080335801</v>
      </c>
      <c r="F362" s="1">
        <v>916.48353858230701</v>
      </c>
      <c r="G362" s="1">
        <v>1825.0332323713644</v>
      </c>
      <c r="H362" s="1">
        <v>1228.6479803713271</v>
      </c>
      <c r="I362" s="1">
        <v>1052.159051746421</v>
      </c>
    </row>
    <row r="363" spans="1:9" x14ac:dyDescent="0.15">
      <c r="A363" s="1">
        <v>16</v>
      </c>
      <c r="B363" s="1" t="s">
        <v>111</v>
      </c>
      <c r="C363" s="1">
        <v>15</v>
      </c>
      <c r="D363" s="1" t="s">
        <v>28</v>
      </c>
      <c r="E363" s="1">
        <v>77645.74605632879</v>
      </c>
      <c r="F363" s="1">
        <v>60566.420824176843</v>
      </c>
      <c r="G363" s="1">
        <v>62036.529480598801</v>
      </c>
      <c r="H363" s="1">
        <v>56023.700248789035</v>
      </c>
      <c r="I363" s="1">
        <v>47360.713306330887</v>
      </c>
    </row>
    <row r="364" spans="1:9" x14ac:dyDescent="0.15">
      <c r="A364" s="1">
        <v>16</v>
      </c>
      <c r="B364" s="1" t="s">
        <v>110</v>
      </c>
      <c r="C364" s="1">
        <v>16</v>
      </c>
      <c r="D364" s="1" t="s">
        <v>11</v>
      </c>
      <c r="E364" s="1">
        <v>108379.78525950249</v>
      </c>
      <c r="F364" s="1">
        <v>144926.73979196174</v>
      </c>
      <c r="G364" s="1">
        <v>141170.41494880768</v>
      </c>
      <c r="H364" s="1">
        <v>141042.71326740703</v>
      </c>
      <c r="I364" s="1">
        <v>97709.12396319781</v>
      </c>
    </row>
    <row r="365" spans="1:9" x14ac:dyDescent="0.15">
      <c r="A365" s="1">
        <v>16</v>
      </c>
      <c r="B365" s="1" t="s">
        <v>110</v>
      </c>
      <c r="C365" s="1">
        <v>17</v>
      </c>
      <c r="D365" s="1" t="s">
        <v>12</v>
      </c>
      <c r="E365" s="1">
        <v>10911.991117018506</v>
      </c>
      <c r="F365" s="1">
        <v>11106.969575995965</v>
      </c>
      <c r="G365" s="1">
        <v>10771.05099880371</v>
      </c>
      <c r="H365" s="1">
        <v>10247.611183153778</v>
      </c>
      <c r="I365" s="1">
        <v>10466.914035347494</v>
      </c>
    </row>
    <row r="366" spans="1:9" x14ac:dyDescent="0.15">
      <c r="A366" s="1">
        <v>16</v>
      </c>
      <c r="B366" s="1" t="s">
        <v>110</v>
      </c>
      <c r="C366" s="1">
        <v>18</v>
      </c>
      <c r="D366" s="1" t="s">
        <v>13</v>
      </c>
      <c r="E366" s="1">
        <v>186886.88822534631</v>
      </c>
      <c r="F366" s="1">
        <v>212561.6137671411</v>
      </c>
      <c r="G366" s="1">
        <v>185532.34133681544</v>
      </c>
      <c r="H366" s="1">
        <v>146988.69707891106</v>
      </c>
      <c r="I366" s="1">
        <v>143358.32321504306</v>
      </c>
    </row>
    <row r="367" spans="1:9" x14ac:dyDescent="0.15">
      <c r="A367" s="1">
        <v>16</v>
      </c>
      <c r="B367" s="1" t="s">
        <v>110</v>
      </c>
      <c r="C367" s="1">
        <v>19</v>
      </c>
      <c r="D367" s="1" t="s">
        <v>14</v>
      </c>
      <c r="E367" s="1">
        <v>22703.030685942682</v>
      </c>
      <c r="F367" s="1">
        <v>31456.858077823719</v>
      </c>
      <c r="G367" s="1">
        <v>30047.601605867414</v>
      </c>
      <c r="H367" s="1">
        <v>28891.461377038846</v>
      </c>
      <c r="I367" s="1">
        <v>30604.368842764001</v>
      </c>
    </row>
    <row r="368" spans="1:9" x14ac:dyDescent="0.15">
      <c r="A368" s="1">
        <v>16</v>
      </c>
      <c r="B368" s="1" t="s">
        <v>110</v>
      </c>
      <c r="C368" s="1">
        <v>20</v>
      </c>
      <c r="D368" s="1" t="s">
        <v>15</v>
      </c>
      <c r="E368" s="1">
        <v>2524.9049579167172</v>
      </c>
      <c r="F368" s="1">
        <v>5053.7746545430555</v>
      </c>
      <c r="G368" s="1">
        <v>6371.0489057393324</v>
      </c>
      <c r="H368" s="1">
        <v>7089.8259736884447</v>
      </c>
      <c r="I368" s="1">
        <v>6014.011488189919</v>
      </c>
    </row>
    <row r="369" spans="1:9" x14ac:dyDescent="0.15">
      <c r="A369" s="1">
        <v>16</v>
      </c>
      <c r="B369" s="1" t="s">
        <v>110</v>
      </c>
      <c r="C369" s="1">
        <v>21</v>
      </c>
      <c r="D369" s="1" t="s">
        <v>16</v>
      </c>
      <c r="E369" s="1">
        <v>60144.012611251521</v>
      </c>
      <c r="F369" s="1">
        <v>65288.77841304303</v>
      </c>
      <c r="G369" s="1">
        <v>57804.758487336512</v>
      </c>
      <c r="H369" s="1">
        <v>63217.619923280472</v>
      </c>
      <c r="I369" s="1">
        <v>57236.968496758345</v>
      </c>
    </row>
    <row r="370" spans="1:9" x14ac:dyDescent="0.15">
      <c r="A370" s="1">
        <v>16</v>
      </c>
      <c r="B370" s="1" t="s">
        <v>109</v>
      </c>
      <c r="C370" s="1">
        <v>22</v>
      </c>
      <c r="D370" s="1" t="s">
        <v>8</v>
      </c>
      <c r="E370" s="1">
        <v>169219.86674750768</v>
      </c>
      <c r="F370" s="1">
        <v>211829.09721075508</v>
      </c>
      <c r="G370" s="1">
        <v>266997.22942255292</v>
      </c>
      <c r="H370" s="1">
        <v>285807.48290486907</v>
      </c>
      <c r="I370" s="1">
        <v>316308.81140373909</v>
      </c>
    </row>
    <row r="371" spans="1:9" x14ac:dyDescent="0.15">
      <c r="A371" s="1">
        <v>16</v>
      </c>
      <c r="B371" s="1" t="s">
        <v>109</v>
      </c>
      <c r="C371" s="1">
        <v>23</v>
      </c>
      <c r="D371" s="1" t="s">
        <v>29</v>
      </c>
      <c r="E371" s="1">
        <v>65891.31989089839</v>
      </c>
      <c r="F371" s="1">
        <v>72241.364109614762</v>
      </c>
      <c r="G371" s="1">
        <v>69995.384735787826</v>
      </c>
      <c r="H371" s="1">
        <v>61455.293112528459</v>
      </c>
      <c r="I371" s="1">
        <v>52271.592654506603</v>
      </c>
    </row>
    <row r="372" spans="1:9" x14ac:dyDescent="0.15">
      <c r="A372" s="1">
        <v>17</v>
      </c>
      <c r="B372" s="1" t="s">
        <v>113</v>
      </c>
      <c r="C372" s="1">
        <v>1</v>
      </c>
      <c r="D372" s="1" t="s">
        <v>9</v>
      </c>
      <c r="E372" s="1">
        <v>229140.11347217005</v>
      </c>
      <c r="F372" s="1">
        <v>133838.01416794164</v>
      </c>
      <c r="G372" s="1">
        <v>77846.812103033648</v>
      </c>
      <c r="H372" s="1">
        <v>44572.485595532336</v>
      </c>
      <c r="I372" s="1">
        <v>35192.435492066041</v>
      </c>
    </row>
    <row r="373" spans="1:9" x14ac:dyDescent="0.15">
      <c r="A373" s="1">
        <v>17</v>
      </c>
      <c r="B373" s="1" t="s">
        <v>113</v>
      </c>
      <c r="C373" s="1">
        <v>2</v>
      </c>
      <c r="D373" s="1" t="s">
        <v>10</v>
      </c>
      <c r="E373" s="1">
        <v>2283.8482464679846</v>
      </c>
      <c r="F373" s="1">
        <v>1042.027451427668</v>
      </c>
      <c r="G373" s="1">
        <v>1255.4460109236572</v>
      </c>
      <c r="H373" s="1">
        <v>1108.4860473994397</v>
      </c>
      <c r="I373" s="1">
        <v>632.10563582695511</v>
      </c>
    </row>
    <row r="374" spans="1:9" x14ac:dyDescent="0.15">
      <c r="A374" s="1">
        <v>17</v>
      </c>
      <c r="B374" s="1" t="s">
        <v>114</v>
      </c>
      <c r="C374" s="1">
        <v>3</v>
      </c>
      <c r="D374" s="1" t="s">
        <v>17</v>
      </c>
      <c r="E374" s="1">
        <v>21651.829787226492</v>
      </c>
      <c r="F374" s="1">
        <v>22891.536995938295</v>
      </c>
      <c r="G374" s="1">
        <v>27818.584722319847</v>
      </c>
      <c r="H374" s="1">
        <v>25739.948877800383</v>
      </c>
      <c r="I374" s="1">
        <v>22090.945581380769</v>
      </c>
    </row>
    <row r="375" spans="1:9" x14ac:dyDescent="0.15">
      <c r="A375" s="1">
        <v>17</v>
      </c>
      <c r="B375" s="1" t="s">
        <v>114</v>
      </c>
      <c r="C375" s="1">
        <v>4</v>
      </c>
      <c r="D375" s="1" t="s">
        <v>18</v>
      </c>
      <c r="E375" s="1">
        <v>131048.70129630595</v>
      </c>
      <c r="F375" s="1">
        <v>102280.82286812583</v>
      </c>
      <c r="G375" s="1">
        <v>86355.997522053236</v>
      </c>
      <c r="H375" s="1">
        <v>47735.893547901869</v>
      </c>
      <c r="I375" s="1">
        <v>25427.555828784571</v>
      </c>
    </row>
    <row r="376" spans="1:9" x14ac:dyDescent="0.15">
      <c r="A376" s="1">
        <v>17</v>
      </c>
      <c r="B376" s="1" t="s">
        <v>114</v>
      </c>
      <c r="C376" s="1">
        <v>5</v>
      </c>
      <c r="D376" s="1" t="s">
        <v>19</v>
      </c>
      <c r="E376" s="1">
        <v>5765.8619746810382</v>
      </c>
      <c r="F376" s="1">
        <v>4136.4548987667422</v>
      </c>
      <c r="G376" s="1">
        <v>4672.4484002594791</v>
      </c>
      <c r="H376" s="1">
        <v>3955.8466492030689</v>
      </c>
      <c r="I376" s="1">
        <v>4058.3304278166902</v>
      </c>
    </row>
    <row r="377" spans="1:9" x14ac:dyDescent="0.15">
      <c r="A377" s="1">
        <v>17</v>
      </c>
      <c r="B377" s="1" t="s">
        <v>114</v>
      </c>
      <c r="C377" s="1">
        <v>6</v>
      </c>
      <c r="D377" s="1" t="s">
        <v>3</v>
      </c>
      <c r="E377" s="1">
        <v>1337.1046446286364</v>
      </c>
      <c r="F377" s="1">
        <v>2452.8440022834711</v>
      </c>
      <c r="G377" s="1">
        <v>2996.7765198960069</v>
      </c>
      <c r="H377" s="1">
        <v>4099.4411807325569</v>
      </c>
      <c r="I377" s="1">
        <v>3393.2730236704429</v>
      </c>
    </row>
    <row r="378" spans="1:9" x14ac:dyDescent="0.15">
      <c r="A378" s="1">
        <v>17</v>
      </c>
      <c r="B378" s="1" t="s">
        <v>114</v>
      </c>
      <c r="C378" s="1">
        <v>7</v>
      </c>
      <c r="D378" s="1" t="s">
        <v>20</v>
      </c>
      <c r="E378" s="1">
        <v>306.27509809263961</v>
      </c>
      <c r="F378" s="1">
        <v>233.92076221815566</v>
      </c>
      <c r="G378" s="1">
        <v>164.78808279594702</v>
      </c>
      <c r="H378" s="1">
        <v>159.3442593782097</v>
      </c>
      <c r="I378" s="1">
        <v>97.814173480348842</v>
      </c>
    </row>
    <row r="379" spans="1:9" x14ac:dyDescent="0.15">
      <c r="A379" s="1">
        <v>17</v>
      </c>
      <c r="B379" s="1" t="s">
        <v>114</v>
      </c>
      <c r="C379" s="1">
        <v>8</v>
      </c>
      <c r="D379" s="1" t="s">
        <v>21</v>
      </c>
      <c r="E379" s="1">
        <v>16934.327310812339</v>
      </c>
      <c r="F379" s="1">
        <v>16761.390401994053</v>
      </c>
      <c r="G379" s="1">
        <v>14337.458390592496</v>
      </c>
      <c r="H379" s="1">
        <v>11297.412619998295</v>
      </c>
      <c r="I379" s="1">
        <v>6716.4800867237909</v>
      </c>
    </row>
    <row r="380" spans="1:9" x14ac:dyDescent="0.15">
      <c r="A380" s="1">
        <v>17</v>
      </c>
      <c r="B380" s="1" t="s">
        <v>114</v>
      </c>
      <c r="C380" s="1">
        <v>9</v>
      </c>
      <c r="D380" s="1" t="s">
        <v>22</v>
      </c>
      <c r="E380" s="1">
        <v>7685.1791001390829</v>
      </c>
      <c r="F380" s="1">
        <v>5519.7787449733514</v>
      </c>
      <c r="G380" s="1">
        <v>7315.3287497323108</v>
      </c>
      <c r="H380" s="1">
        <v>5784.3292708202034</v>
      </c>
      <c r="I380" s="1">
        <v>5844.8976605978896</v>
      </c>
    </row>
    <row r="381" spans="1:9" x14ac:dyDescent="0.15">
      <c r="A381" s="1">
        <v>17</v>
      </c>
      <c r="B381" s="1" t="s">
        <v>114</v>
      </c>
      <c r="C381" s="1">
        <v>10</v>
      </c>
      <c r="D381" s="1" t="s">
        <v>23</v>
      </c>
      <c r="E381" s="1">
        <v>15970.369869459955</v>
      </c>
      <c r="F381" s="1">
        <v>17076.895946837565</v>
      </c>
      <c r="G381" s="1">
        <v>25237.973922402976</v>
      </c>
      <c r="H381" s="1">
        <v>21092.578910380627</v>
      </c>
      <c r="I381" s="1">
        <v>15605.337999566731</v>
      </c>
    </row>
    <row r="382" spans="1:9" x14ac:dyDescent="0.15">
      <c r="A382" s="1">
        <v>17</v>
      </c>
      <c r="B382" s="1" t="s">
        <v>114</v>
      </c>
      <c r="C382" s="1">
        <v>11</v>
      </c>
      <c r="D382" s="1" t="s">
        <v>24</v>
      </c>
      <c r="E382" s="1">
        <v>55694.282279933221</v>
      </c>
      <c r="F382" s="1">
        <v>54900.346281916005</v>
      </c>
      <c r="G382" s="1">
        <v>60837.411261912428</v>
      </c>
      <c r="H382" s="1">
        <v>51028.384737584813</v>
      </c>
      <c r="I382" s="1">
        <v>52036.082544487661</v>
      </c>
    </row>
    <row r="383" spans="1:9" x14ac:dyDescent="0.15">
      <c r="A383" s="1">
        <v>17</v>
      </c>
      <c r="B383" s="1" t="s">
        <v>114</v>
      </c>
      <c r="C383" s="1">
        <v>12</v>
      </c>
      <c r="D383" s="1" t="s">
        <v>25</v>
      </c>
      <c r="E383" s="1">
        <v>9500.3961204981533</v>
      </c>
      <c r="F383" s="1">
        <v>18596.146164575777</v>
      </c>
      <c r="G383" s="1">
        <v>47227.046035531617</v>
      </c>
      <c r="H383" s="1">
        <v>45332.301338201869</v>
      </c>
      <c r="I383" s="1">
        <v>43098.185834095108</v>
      </c>
    </row>
    <row r="384" spans="1:9" x14ac:dyDescent="0.15">
      <c r="A384" s="1">
        <v>17</v>
      </c>
      <c r="B384" s="1" t="s">
        <v>114</v>
      </c>
      <c r="C384" s="1">
        <v>13</v>
      </c>
      <c r="D384" s="1" t="s">
        <v>26</v>
      </c>
      <c r="E384" s="1">
        <v>11259.032824518106</v>
      </c>
      <c r="F384" s="1">
        <v>5513.140902094271</v>
      </c>
      <c r="G384" s="1">
        <v>6823.1059962094005</v>
      </c>
      <c r="H384" s="1">
        <v>5295.4359221491468</v>
      </c>
      <c r="I384" s="1">
        <v>7043.4322257161266</v>
      </c>
    </row>
    <row r="385" spans="1:9" x14ac:dyDescent="0.15">
      <c r="A385" s="1">
        <v>17</v>
      </c>
      <c r="B385" s="1" t="s">
        <v>114</v>
      </c>
      <c r="C385" s="1">
        <v>14</v>
      </c>
      <c r="D385" s="1" t="s">
        <v>27</v>
      </c>
      <c r="E385" s="1">
        <v>323.23276203533618</v>
      </c>
      <c r="F385" s="1">
        <v>512.7064135500151</v>
      </c>
      <c r="G385" s="1">
        <v>1366.4967339119144</v>
      </c>
      <c r="H385" s="1">
        <v>1005.2799477435835</v>
      </c>
      <c r="I385" s="1">
        <v>1690.431983135368</v>
      </c>
    </row>
    <row r="386" spans="1:9" x14ac:dyDescent="0.15">
      <c r="A386" s="1">
        <v>17</v>
      </c>
      <c r="B386" s="1" t="s">
        <v>114</v>
      </c>
      <c r="C386" s="1">
        <v>15</v>
      </c>
      <c r="D386" s="1" t="s">
        <v>28</v>
      </c>
      <c r="E386" s="1">
        <v>50793.409450328654</v>
      </c>
      <c r="F386" s="1">
        <v>54704.069975953811</v>
      </c>
      <c r="G386" s="1">
        <v>59627.128365174773</v>
      </c>
      <c r="H386" s="1">
        <v>46367.390814000108</v>
      </c>
      <c r="I386" s="1">
        <v>34639.373682749996</v>
      </c>
    </row>
    <row r="387" spans="1:9" x14ac:dyDescent="0.15">
      <c r="A387" s="1">
        <v>17</v>
      </c>
      <c r="B387" s="1" t="s">
        <v>113</v>
      </c>
      <c r="C387" s="1">
        <v>16</v>
      </c>
      <c r="D387" s="1" t="s">
        <v>11</v>
      </c>
      <c r="E387" s="1">
        <v>96210.414829753063</v>
      </c>
      <c r="F387" s="1">
        <v>132378.235286582</v>
      </c>
      <c r="G387" s="1">
        <v>132992.78171575861</v>
      </c>
      <c r="H387" s="1">
        <v>139444.02847930742</v>
      </c>
      <c r="I387" s="1">
        <v>106495.51198668531</v>
      </c>
    </row>
    <row r="388" spans="1:9" x14ac:dyDescent="0.15">
      <c r="A388" s="1">
        <v>17</v>
      </c>
      <c r="B388" s="1" t="s">
        <v>113</v>
      </c>
      <c r="C388" s="1">
        <v>17</v>
      </c>
      <c r="D388" s="1" t="s">
        <v>12</v>
      </c>
      <c r="E388" s="1">
        <v>5550.7256077435377</v>
      </c>
      <c r="F388" s="1">
        <v>6147.1146168705391</v>
      </c>
      <c r="G388" s="1">
        <v>5965.3838535802133</v>
      </c>
      <c r="H388" s="1">
        <v>7743.5039227131929</v>
      </c>
      <c r="I388" s="1">
        <v>7812.6977338561283</v>
      </c>
    </row>
    <row r="389" spans="1:9" x14ac:dyDescent="0.15">
      <c r="A389" s="1">
        <v>17</v>
      </c>
      <c r="B389" s="1" t="s">
        <v>113</v>
      </c>
      <c r="C389" s="1">
        <v>18</v>
      </c>
      <c r="D389" s="1" t="s">
        <v>13</v>
      </c>
      <c r="E389" s="1">
        <v>198869.52998859639</v>
      </c>
      <c r="F389" s="1">
        <v>224597.30029087805</v>
      </c>
      <c r="G389" s="1">
        <v>218252.98843625028</v>
      </c>
      <c r="H389" s="1">
        <v>187077.96879546595</v>
      </c>
      <c r="I389" s="1">
        <v>160061.90157756297</v>
      </c>
    </row>
    <row r="390" spans="1:9" x14ac:dyDescent="0.15">
      <c r="A390" s="1">
        <v>17</v>
      </c>
      <c r="B390" s="1" t="s">
        <v>113</v>
      </c>
      <c r="C390" s="1">
        <v>19</v>
      </c>
      <c r="D390" s="1" t="s">
        <v>14</v>
      </c>
      <c r="E390" s="1">
        <v>26161.182892082259</v>
      </c>
      <c r="F390" s="1">
        <v>32444.753273750739</v>
      </c>
      <c r="G390" s="1">
        <v>35371.961950470257</v>
      </c>
      <c r="H390" s="1">
        <v>32200.152243593864</v>
      </c>
      <c r="I390" s="1">
        <v>28370.936654351342</v>
      </c>
    </row>
    <row r="391" spans="1:9" x14ac:dyDescent="0.15">
      <c r="A391" s="1">
        <v>17</v>
      </c>
      <c r="B391" s="1" t="s">
        <v>113</v>
      </c>
      <c r="C391" s="1">
        <v>20</v>
      </c>
      <c r="D391" s="1" t="s">
        <v>15</v>
      </c>
      <c r="E391" s="1">
        <v>3098.7469938068798</v>
      </c>
      <c r="F391" s="1">
        <v>6278.0469171517516</v>
      </c>
      <c r="G391" s="1">
        <v>9091.2162608972249</v>
      </c>
      <c r="H391" s="1">
        <v>9385.0265916844764</v>
      </c>
      <c r="I391" s="1">
        <v>8049.1685459392875</v>
      </c>
    </row>
    <row r="392" spans="1:9" x14ac:dyDescent="0.15">
      <c r="A392" s="1">
        <v>17</v>
      </c>
      <c r="B392" s="1" t="s">
        <v>113</v>
      </c>
      <c r="C392" s="1">
        <v>21</v>
      </c>
      <c r="D392" s="1" t="s">
        <v>16</v>
      </c>
      <c r="E392" s="1">
        <v>64235.904361832123</v>
      </c>
      <c r="F392" s="1">
        <v>73935.852597471297</v>
      </c>
      <c r="G392" s="1">
        <v>74098.070707288469</v>
      </c>
      <c r="H392" s="1">
        <v>70503.662333587476</v>
      </c>
      <c r="I392" s="1">
        <v>62208.093130962625</v>
      </c>
    </row>
    <row r="393" spans="1:9" x14ac:dyDescent="0.15">
      <c r="A393" s="1">
        <v>17</v>
      </c>
      <c r="B393" s="1" t="s">
        <v>112</v>
      </c>
      <c r="C393" s="1">
        <v>22</v>
      </c>
      <c r="D393" s="1" t="s">
        <v>8</v>
      </c>
      <c r="E393" s="1">
        <v>205909.26223281922</v>
      </c>
      <c r="F393" s="1">
        <v>271813.2200126056</v>
      </c>
      <c r="G393" s="1">
        <v>345326.845082774</v>
      </c>
      <c r="H393" s="1">
        <v>354498.64519330638</v>
      </c>
      <c r="I393" s="1">
        <v>404301.37812272989</v>
      </c>
    </row>
    <row r="394" spans="1:9" x14ac:dyDescent="0.15">
      <c r="A394" s="1">
        <v>17</v>
      </c>
      <c r="B394" s="1" t="s">
        <v>112</v>
      </c>
      <c r="C394" s="1">
        <v>23</v>
      </c>
      <c r="D394" s="1" t="s">
        <v>29</v>
      </c>
      <c r="E394" s="1">
        <v>71697.320890517847</v>
      </c>
      <c r="F394" s="1">
        <v>83886.150979546481</v>
      </c>
      <c r="G394" s="1">
        <v>78588.94487764033</v>
      </c>
      <c r="H394" s="1">
        <v>72660.653847264359</v>
      </c>
      <c r="I394" s="1">
        <v>61020.016535589391</v>
      </c>
    </row>
    <row r="395" spans="1:9" x14ac:dyDescent="0.15">
      <c r="A395" s="1">
        <v>18</v>
      </c>
      <c r="B395" s="1" t="s">
        <v>116</v>
      </c>
      <c r="C395" s="1">
        <v>1</v>
      </c>
      <c r="D395" s="1" t="s">
        <v>9</v>
      </c>
      <c r="E395" s="1">
        <v>192020.90214591037</v>
      </c>
      <c r="F395" s="1">
        <v>115106.28310404478</v>
      </c>
      <c r="G395" s="1">
        <v>64713.886532970842</v>
      </c>
      <c r="H395" s="1">
        <v>38888.149341335826</v>
      </c>
      <c r="I395" s="1">
        <v>29915.829014720635</v>
      </c>
    </row>
    <row r="396" spans="1:9" x14ac:dyDescent="0.15">
      <c r="A396" s="1">
        <v>18</v>
      </c>
      <c r="B396" s="1" t="s">
        <v>116</v>
      </c>
      <c r="C396" s="1">
        <v>2</v>
      </c>
      <c r="D396" s="1" t="s">
        <v>10</v>
      </c>
      <c r="E396" s="1">
        <v>3140.2913388934794</v>
      </c>
      <c r="F396" s="1">
        <v>2499.1482557592144</v>
      </c>
      <c r="G396" s="1">
        <v>849.2723015071798</v>
      </c>
      <c r="H396" s="1">
        <v>659.09981196723436</v>
      </c>
      <c r="I396" s="1">
        <v>374.23169484282414</v>
      </c>
    </row>
    <row r="397" spans="1:9" x14ac:dyDescent="0.15">
      <c r="A397" s="1">
        <v>18</v>
      </c>
      <c r="B397" s="1" t="s">
        <v>117</v>
      </c>
      <c r="C397" s="1">
        <v>3</v>
      </c>
      <c r="D397" s="1" t="s">
        <v>17</v>
      </c>
      <c r="E397" s="1">
        <v>13086.381296173835</v>
      </c>
      <c r="F397" s="1">
        <v>14089.197020968944</v>
      </c>
      <c r="G397" s="1">
        <v>16045.303304119858</v>
      </c>
      <c r="H397" s="1">
        <v>12768.863267438759</v>
      </c>
      <c r="I397" s="1">
        <v>11894.728616279992</v>
      </c>
    </row>
    <row r="398" spans="1:9" x14ac:dyDescent="0.15">
      <c r="A398" s="1">
        <v>18</v>
      </c>
      <c r="B398" s="1" t="s">
        <v>117</v>
      </c>
      <c r="C398" s="1">
        <v>4</v>
      </c>
      <c r="D398" s="1" t="s">
        <v>18</v>
      </c>
      <c r="E398" s="1">
        <v>120066.92325661231</v>
      </c>
      <c r="F398" s="1">
        <v>105719.04198129066</v>
      </c>
      <c r="G398" s="1">
        <v>81832.165822738592</v>
      </c>
      <c r="H398" s="1">
        <v>54140.691261698201</v>
      </c>
      <c r="I398" s="1">
        <v>34460.617603754683</v>
      </c>
    </row>
    <row r="399" spans="1:9" x14ac:dyDescent="0.15">
      <c r="A399" s="1">
        <v>18</v>
      </c>
      <c r="B399" s="1" t="s">
        <v>117</v>
      </c>
      <c r="C399" s="1">
        <v>5</v>
      </c>
      <c r="D399" s="1" t="s">
        <v>19</v>
      </c>
      <c r="E399" s="1">
        <v>8101.0996591420635</v>
      </c>
      <c r="F399" s="1">
        <v>7605.5945568186198</v>
      </c>
      <c r="G399" s="1">
        <v>7199.2744731917019</v>
      </c>
      <c r="H399" s="1">
        <v>5989.7960810264985</v>
      </c>
      <c r="I399" s="1">
        <v>4925.3413945075472</v>
      </c>
    </row>
    <row r="400" spans="1:9" x14ac:dyDescent="0.15">
      <c r="A400" s="1">
        <v>18</v>
      </c>
      <c r="B400" s="1" t="s">
        <v>117</v>
      </c>
      <c r="C400" s="1">
        <v>6</v>
      </c>
      <c r="D400" s="1" t="s">
        <v>3</v>
      </c>
      <c r="E400" s="1">
        <v>11498.929553565817</v>
      </c>
      <c r="F400" s="1">
        <v>8180.1201130810241</v>
      </c>
      <c r="G400" s="1">
        <v>8367.7388089937831</v>
      </c>
      <c r="H400" s="1">
        <v>8479.9603945251783</v>
      </c>
      <c r="I400" s="1">
        <v>5616.1500051970634</v>
      </c>
    </row>
    <row r="401" spans="1:9" x14ac:dyDescent="0.15">
      <c r="A401" s="1">
        <v>18</v>
      </c>
      <c r="B401" s="1" t="s">
        <v>117</v>
      </c>
      <c r="C401" s="1">
        <v>7</v>
      </c>
      <c r="D401" s="1" t="s">
        <v>20</v>
      </c>
      <c r="E401" s="1">
        <v>130.85751051811036</v>
      </c>
      <c r="F401" s="1">
        <v>166.50992018959499</v>
      </c>
      <c r="G401" s="1">
        <v>90.644402288068292</v>
      </c>
      <c r="H401" s="1">
        <v>101.34842623717017</v>
      </c>
      <c r="I401" s="1">
        <v>78.568522113517957</v>
      </c>
    </row>
    <row r="402" spans="1:9" x14ac:dyDescent="0.15">
      <c r="A402" s="1">
        <v>18</v>
      </c>
      <c r="B402" s="1" t="s">
        <v>117</v>
      </c>
      <c r="C402" s="1">
        <v>8</v>
      </c>
      <c r="D402" s="1" t="s">
        <v>21</v>
      </c>
      <c r="E402" s="1">
        <v>9728.9278422848729</v>
      </c>
      <c r="F402" s="1">
        <v>9170.8317521232038</v>
      </c>
      <c r="G402" s="1">
        <v>9192.3762340054072</v>
      </c>
      <c r="H402" s="1">
        <v>7753.6854352209266</v>
      </c>
      <c r="I402" s="1">
        <v>5753.8030171859355</v>
      </c>
    </row>
    <row r="403" spans="1:9" x14ac:dyDescent="0.15">
      <c r="A403" s="1">
        <v>18</v>
      </c>
      <c r="B403" s="1" t="s">
        <v>117</v>
      </c>
      <c r="C403" s="1">
        <v>9</v>
      </c>
      <c r="D403" s="1" t="s">
        <v>22</v>
      </c>
      <c r="E403" s="1">
        <v>2998.1351549020765</v>
      </c>
      <c r="F403" s="1">
        <v>2730.6967423434548</v>
      </c>
      <c r="G403" s="1">
        <v>3908.6853004866871</v>
      </c>
      <c r="H403" s="1">
        <v>4708.563628066122</v>
      </c>
      <c r="I403" s="1">
        <v>4790.1733341884237</v>
      </c>
    </row>
    <row r="404" spans="1:9" x14ac:dyDescent="0.15">
      <c r="A404" s="1">
        <v>18</v>
      </c>
      <c r="B404" s="1" t="s">
        <v>117</v>
      </c>
      <c r="C404" s="1">
        <v>10</v>
      </c>
      <c r="D404" s="1" t="s">
        <v>23</v>
      </c>
      <c r="E404" s="1">
        <v>8318.4788423041464</v>
      </c>
      <c r="F404" s="1">
        <v>8517.5383045740818</v>
      </c>
      <c r="G404" s="1">
        <v>12568.951947130063</v>
      </c>
      <c r="H404" s="1">
        <v>11166.530651149264</v>
      </c>
      <c r="I404" s="1">
        <v>8855.3538449778789</v>
      </c>
    </row>
    <row r="405" spans="1:9" x14ac:dyDescent="0.15">
      <c r="A405" s="1">
        <v>18</v>
      </c>
      <c r="B405" s="1" t="s">
        <v>117</v>
      </c>
      <c r="C405" s="1">
        <v>11</v>
      </c>
      <c r="D405" s="1" t="s">
        <v>24</v>
      </c>
      <c r="E405" s="1">
        <v>13531.100285830331</v>
      </c>
      <c r="F405" s="1">
        <v>10373.950669509339</v>
      </c>
      <c r="G405" s="1">
        <v>13186.040671234858</v>
      </c>
      <c r="H405" s="1">
        <v>13726.089708374722</v>
      </c>
      <c r="I405" s="1">
        <v>9778.84994438377</v>
      </c>
    </row>
    <row r="406" spans="1:9" x14ac:dyDescent="0.15">
      <c r="A406" s="1">
        <v>18</v>
      </c>
      <c r="B406" s="1" t="s">
        <v>117</v>
      </c>
      <c r="C406" s="1">
        <v>12</v>
      </c>
      <c r="D406" s="1" t="s">
        <v>25</v>
      </c>
      <c r="E406" s="1">
        <v>21817.65300505095</v>
      </c>
      <c r="F406" s="1">
        <v>28952.374395575887</v>
      </c>
      <c r="G406" s="1">
        <v>44633.828920058266</v>
      </c>
      <c r="H406" s="1">
        <v>35994.513323240724</v>
      </c>
      <c r="I406" s="1">
        <v>33928.166670680541</v>
      </c>
    </row>
    <row r="407" spans="1:9" x14ac:dyDescent="0.15">
      <c r="A407" s="1">
        <v>18</v>
      </c>
      <c r="B407" s="1" t="s">
        <v>117</v>
      </c>
      <c r="C407" s="1">
        <v>13</v>
      </c>
      <c r="D407" s="1" t="s">
        <v>26</v>
      </c>
      <c r="E407" s="1">
        <v>1291.7176759240733</v>
      </c>
      <c r="F407" s="1">
        <v>955.14477305124512</v>
      </c>
      <c r="G407" s="1">
        <v>3313.6522108707732</v>
      </c>
      <c r="H407" s="1">
        <v>4363.5204188237685</v>
      </c>
      <c r="I407" s="1">
        <v>8353.3167362296936</v>
      </c>
    </row>
    <row r="408" spans="1:9" x14ac:dyDescent="0.15">
      <c r="A408" s="1">
        <v>18</v>
      </c>
      <c r="B408" s="1" t="s">
        <v>117</v>
      </c>
      <c r="C408" s="1">
        <v>14</v>
      </c>
      <c r="D408" s="1" t="s">
        <v>27</v>
      </c>
      <c r="E408" s="1">
        <v>15693.161765261329</v>
      </c>
      <c r="F408" s="1">
        <v>20229.79356448137</v>
      </c>
      <c r="G408" s="1">
        <v>26313.27362714773</v>
      </c>
      <c r="H408" s="1">
        <v>15201.115437799854</v>
      </c>
      <c r="I408" s="1">
        <v>7804.2471638395</v>
      </c>
    </row>
    <row r="409" spans="1:9" x14ac:dyDescent="0.15">
      <c r="A409" s="1">
        <v>18</v>
      </c>
      <c r="B409" s="1" t="s">
        <v>117</v>
      </c>
      <c r="C409" s="1">
        <v>15</v>
      </c>
      <c r="D409" s="1" t="s">
        <v>28</v>
      </c>
      <c r="E409" s="1">
        <v>36107.633532948254</v>
      </c>
      <c r="F409" s="1">
        <v>39238.996855899357</v>
      </c>
      <c r="G409" s="1">
        <v>41407.257516184574</v>
      </c>
      <c r="H409" s="1">
        <v>33080.086760027953</v>
      </c>
      <c r="I409" s="1">
        <v>29662.951676715689</v>
      </c>
    </row>
    <row r="410" spans="1:9" x14ac:dyDescent="0.15">
      <c r="A410" s="1">
        <v>18</v>
      </c>
      <c r="B410" s="1" t="s">
        <v>116</v>
      </c>
      <c r="C410" s="1">
        <v>16</v>
      </c>
      <c r="D410" s="1" t="s">
        <v>11</v>
      </c>
      <c r="E410" s="1">
        <v>73535.853903872994</v>
      </c>
      <c r="F410" s="1">
        <v>104357.0856269731</v>
      </c>
      <c r="G410" s="1">
        <v>111118.08245950598</v>
      </c>
      <c r="H410" s="1">
        <v>106327.4692312032</v>
      </c>
      <c r="I410" s="1">
        <v>87623.966377026256</v>
      </c>
    </row>
    <row r="411" spans="1:9" x14ac:dyDescent="0.15">
      <c r="A411" s="1">
        <v>18</v>
      </c>
      <c r="B411" s="1" t="s">
        <v>116</v>
      </c>
      <c r="C411" s="1">
        <v>17</v>
      </c>
      <c r="D411" s="1" t="s">
        <v>12</v>
      </c>
      <c r="E411" s="1">
        <v>5290.5452022181853</v>
      </c>
      <c r="F411" s="1">
        <v>8051.4210739054788</v>
      </c>
      <c r="G411" s="1">
        <v>8814.8749155455407</v>
      </c>
      <c r="H411" s="1">
        <v>9504.0838192331339</v>
      </c>
      <c r="I411" s="1">
        <v>9489.8064060694269</v>
      </c>
    </row>
    <row r="412" spans="1:9" x14ac:dyDescent="0.15">
      <c r="A412" s="1">
        <v>18</v>
      </c>
      <c r="B412" s="1" t="s">
        <v>118</v>
      </c>
      <c r="C412" s="1">
        <v>18</v>
      </c>
      <c r="D412" s="1" t="s">
        <v>13</v>
      </c>
      <c r="E412" s="1">
        <v>134221.87643355344</v>
      </c>
      <c r="F412" s="1">
        <v>159401.09582453922</v>
      </c>
      <c r="G412" s="1">
        <v>158619.12549043563</v>
      </c>
      <c r="H412" s="1">
        <v>121156.48791573275</v>
      </c>
      <c r="I412" s="1">
        <v>104755.44781562546</v>
      </c>
    </row>
    <row r="413" spans="1:9" x14ac:dyDescent="0.15">
      <c r="A413" s="1">
        <v>18</v>
      </c>
      <c r="B413" s="1" t="s">
        <v>116</v>
      </c>
      <c r="C413" s="1">
        <v>19</v>
      </c>
      <c r="D413" s="1" t="s">
        <v>14</v>
      </c>
      <c r="E413" s="1">
        <v>16303.838868714804</v>
      </c>
      <c r="F413" s="1">
        <v>22041.897008686781</v>
      </c>
      <c r="G413" s="1">
        <v>23556.737975708795</v>
      </c>
      <c r="H413" s="1">
        <v>22085.870627649503</v>
      </c>
      <c r="I413" s="1">
        <v>20457.107558813052</v>
      </c>
    </row>
    <row r="414" spans="1:9" x14ac:dyDescent="0.15">
      <c r="A414" s="1">
        <v>18</v>
      </c>
      <c r="B414" s="1" t="s">
        <v>116</v>
      </c>
      <c r="C414" s="1">
        <v>20</v>
      </c>
      <c r="D414" s="1" t="s">
        <v>15</v>
      </c>
      <c r="E414" s="1">
        <v>1759.7822433964996</v>
      </c>
      <c r="F414" s="1">
        <v>2836.2750031802329</v>
      </c>
      <c r="G414" s="1">
        <v>4062.8777010889321</v>
      </c>
      <c r="H414" s="1">
        <v>4444.1953321156707</v>
      </c>
      <c r="I414" s="1">
        <v>3830.7923677128119</v>
      </c>
    </row>
    <row r="415" spans="1:9" x14ac:dyDescent="0.15">
      <c r="A415" s="1">
        <v>18</v>
      </c>
      <c r="B415" s="1" t="s">
        <v>116</v>
      </c>
      <c r="C415" s="1">
        <v>21</v>
      </c>
      <c r="D415" s="1" t="s">
        <v>16</v>
      </c>
      <c r="E415" s="1">
        <v>45171.603704290203</v>
      </c>
      <c r="F415" s="1">
        <v>45074.681300945776</v>
      </c>
      <c r="G415" s="1">
        <v>43735.029781311365</v>
      </c>
      <c r="H415" s="1">
        <v>45535.498002632907</v>
      </c>
      <c r="I415" s="1">
        <v>38607.254432583904</v>
      </c>
    </row>
    <row r="416" spans="1:9" x14ac:dyDescent="0.15">
      <c r="A416" s="1">
        <v>18</v>
      </c>
      <c r="B416" s="1" t="s">
        <v>115</v>
      </c>
      <c r="C416" s="1">
        <v>22</v>
      </c>
      <c r="D416" s="1" t="s">
        <v>8</v>
      </c>
      <c r="E416" s="1">
        <v>124793.89402405053</v>
      </c>
      <c r="F416" s="1">
        <v>164583.4480916773</v>
      </c>
      <c r="G416" s="1">
        <v>204486.89858744972</v>
      </c>
      <c r="H416" s="1">
        <v>221046.0914393503</v>
      </c>
      <c r="I416" s="1">
        <v>252103.57464940974</v>
      </c>
    </row>
    <row r="417" spans="1:9" x14ac:dyDescent="0.15">
      <c r="A417" s="1">
        <v>18</v>
      </c>
      <c r="B417" s="1" t="s">
        <v>115</v>
      </c>
      <c r="C417" s="1">
        <v>23</v>
      </c>
      <c r="D417" s="1" t="s">
        <v>29</v>
      </c>
      <c r="E417" s="1">
        <v>48806.271560766116</v>
      </c>
      <c r="F417" s="1">
        <v>56281.77350781735</v>
      </c>
      <c r="G417" s="1">
        <v>53560.697468668135</v>
      </c>
      <c r="H417" s="1">
        <v>51084.421390601754</v>
      </c>
      <c r="I417" s="1">
        <v>47576.644417883661</v>
      </c>
    </row>
    <row r="418" spans="1:9" x14ac:dyDescent="0.15">
      <c r="A418" s="1">
        <v>19</v>
      </c>
      <c r="B418" s="1" t="s">
        <v>120</v>
      </c>
      <c r="C418" s="1">
        <v>1</v>
      </c>
      <c r="D418" s="1" t="s">
        <v>9</v>
      </c>
      <c r="E418" s="1">
        <v>220484.68360975513</v>
      </c>
      <c r="F418" s="1">
        <v>157498.35590781734</v>
      </c>
      <c r="G418" s="1">
        <v>103169.51540367151</v>
      </c>
      <c r="H418" s="1">
        <v>72658.744915314877</v>
      </c>
      <c r="I418" s="1">
        <v>57072.4094638303</v>
      </c>
    </row>
    <row r="419" spans="1:9" x14ac:dyDescent="0.15">
      <c r="A419" s="1">
        <v>19</v>
      </c>
      <c r="B419" s="1" t="s">
        <v>120</v>
      </c>
      <c r="C419" s="1">
        <v>2</v>
      </c>
      <c r="D419" s="1" t="s">
        <v>10</v>
      </c>
      <c r="E419" s="1">
        <v>3078.2302452394574</v>
      </c>
      <c r="F419" s="1">
        <v>2822.6347997463754</v>
      </c>
      <c r="G419" s="1">
        <v>2460.5399091097343</v>
      </c>
      <c r="H419" s="1">
        <v>1665.724979335374</v>
      </c>
      <c r="I419" s="1">
        <v>1000.0477223530929</v>
      </c>
    </row>
    <row r="420" spans="1:9" x14ac:dyDescent="0.15">
      <c r="A420" s="1">
        <v>19</v>
      </c>
      <c r="B420" s="1" t="s">
        <v>121</v>
      </c>
      <c r="C420" s="1">
        <v>3</v>
      </c>
      <c r="D420" s="1" t="s">
        <v>17</v>
      </c>
      <c r="E420" s="1">
        <v>15902.768468929089</v>
      </c>
      <c r="F420" s="1">
        <v>15411.170681876518</v>
      </c>
      <c r="G420" s="1">
        <v>19712.16317163701</v>
      </c>
      <c r="H420" s="1">
        <v>22310.27647328578</v>
      </c>
      <c r="I420" s="1">
        <v>22582.205321034391</v>
      </c>
    </row>
    <row r="421" spans="1:9" x14ac:dyDescent="0.15">
      <c r="A421" s="1">
        <v>19</v>
      </c>
      <c r="B421" s="1" t="s">
        <v>121</v>
      </c>
      <c r="C421" s="1">
        <v>4</v>
      </c>
      <c r="D421" s="1" t="s">
        <v>18</v>
      </c>
      <c r="E421" s="1">
        <v>58786.643154011537</v>
      </c>
      <c r="F421" s="1">
        <v>34633.874098501401</v>
      </c>
      <c r="G421" s="1">
        <v>21216.56861540104</v>
      </c>
      <c r="H421" s="1">
        <v>12109.753940397231</v>
      </c>
      <c r="I421" s="1">
        <v>5761.6723801251546</v>
      </c>
    </row>
    <row r="422" spans="1:9" x14ac:dyDescent="0.15">
      <c r="A422" s="1">
        <v>19</v>
      </c>
      <c r="B422" s="1" t="s">
        <v>121</v>
      </c>
      <c r="C422" s="1">
        <v>5</v>
      </c>
      <c r="D422" s="1" t="s">
        <v>19</v>
      </c>
      <c r="E422" s="1">
        <v>5299.8166435519279</v>
      </c>
      <c r="F422" s="1">
        <v>4087.5906725819082</v>
      </c>
      <c r="G422" s="1">
        <v>4616.1175749967433</v>
      </c>
      <c r="H422" s="1">
        <v>4094.224592231697</v>
      </c>
      <c r="I422" s="1">
        <v>2722.3108153220824</v>
      </c>
    </row>
    <row r="423" spans="1:9" x14ac:dyDescent="0.15">
      <c r="A423" s="1">
        <v>19</v>
      </c>
      <c r="B423" s="1" t="s">
        <v>121</v>
      </c>
      <c r="C423" s="1">
        <v>6</v>
      </c>
      <c r="D423" s="1" t="s">
        <v>3</v>
      </c>
      <c r="E423" s="1">
        <v>415.25621576131437</v>
      </c>
      <c r="F423" s="1">
        <v>625.76209937968906</v>
      </c>
      <c r="G423" s="1">
        <v>1664.2721388039704</v>
      </c>
      <c r="H423" s="1">
        <v>2479.7320042281522</v>
      </c>
      <c r="I423" s="1">
        <v>3227.593152555065</v>
      </c>
    </row>
    <row r="424" spans="1:9" x14ac:dyDescent="0.15">
      <c r="A424" s="1">
        <v>19</v>
      </c>
      <c r="B424" s="1" t="s">
        <v>121</v>
      </c>
      <c r="C424" s="1">
        <v>7</v>
      </c>
      <c r="D424" s="1" t="s">
        <v>20</v>
      </c>
      <c r="E424" s="1">
        <v>69.911685270250999</v>
      </c>
      <c r="F424" s="1">
        <v>17.434485928712139</v>
      </c>
      <c r="G424" s="1">
        <v>44.156875061822852</v>
      </c>
      <c r="H424" s="1">
        <v>29.325562689349834</v>
      </c>
      <c r="I424" s="1">
        <v>60.520954137514607</v>
      </c>
    </row>
    <row r="425" spans="1:9" x14ac:dyDescent="0.15">
      <c r="A425" s="1">
        <v>19</v>
      </c>
      <c r="B425" s="1" t="s">
        <v>121</v>
      </c>
      <c r="C425" s="1">
        <v>8</v>
      </c>
      <c r="D425" s="1" t="s">
        <v>21</v>
      </c>
      <c r="E425" s="1">
        <v>9147.4038208204274</v>
      </c>
      <c r="F425" s="1">
        <v>7763.8928236380061</v>
      </c>
      <c r="G425" s="1">
        <v>7619.5303935556121</v>
      </c>
      <c r="H425" s="1">
        <v>6897.6903083447833</v>
      </c>
      <c r="I425" s="1">
        <v>3367.7808991784568</v>
      </c>
    </row>
    <row r="426" spans="1:9" x14ac:dyDescent="0.15">
      <c r="A426" s="1">
        <v>19</v>
      </c>
      <c r="B426" s="1" t="s">
        <v>121</v>
      </c>
      <c r="C426" s="1">
        <v>9</v>
      </c>
      <c r="D426" s="1" t="s">
        <v>22</v>
      </c>
      <c r="E426" s="1">
        <v>3418.7202067453613</v>
      </c>
      <c r="F426" s="1">
        <v>4791.7587798923942</v>
      </c>
      <c r="G426" s="1">
        <v>7064.7935932219152</v>
      </c>
      <c r="H426" s="1">
        <v>5431.9526550614191</v>
      </c>
      <c r="I426" s="1">
        <v>4765.2480107481915</v>
      </c>
    </row>
    <row r="427" spans="1:9" x14ac:dyDescent="0.15">
      <c r="A427" s="1">
        <v>19</v>
      </c>
      <c r="B427" s="1" t="s">
        <v>121</v>
      </c>
      <c r="C427" s="1">
        <v>10</v>
      </c>
      <c r="D427" s="1" t="s">
        <v>23</v>
      </c>
      <c r="E427" s="1">
        <v>9592.6924206421809</v>
      </c>
      <c r="F427" s="1">
        <v>8047.3957855474209</v>
      </c>
      <c r="G427" s="1">
        <v>12869.528231127406</v>
      </c>
      <c r="H427" s="1">
        <v>11902.001562180018</v>
      </c>
      <c r="I427" s="1">
        <v>9285.6523631774526</v>
      </c>
    </row>
    <row r="428" spans="1:9" x14ac:dyDescent="0.15">
      <c r="A428" s="1">
        <v>19</v>
      </c>
      <c r="B428" s="1" t="s">
        <v>121</v>
      </c>
      <c r="C428" s="1">
        <v>11</v>
      </c>
      <c r="D428" s="1" t="s">
        <v>24</v>
      </c>
      <c r="E428" s="1">
        <v>11933.75232111472</v>
      </c>
      <c r="F428" s="1">
        <v>16471.878789461844</v>
      </c>
      <c r="G428" s="1">
        <v>27403.409816416639</v>
      </c>
      <c r="H428" s="1">
        <v>36555.315368747419</v>
      </c>
      <c r="I428" s="1">
        <v>30006.932316794195</v>
      </c>
    </row>
    <row r="429" spans="1:9" x14ac:dyDescent="0.15">
      <c r="A429" s="1">
        <v>19</v>
      </c>
      <c r="B429" s="1" t="s">
        <v>121</v>
      </c>
      <c r="C429" s="1">
        <v>12</v>
      </c>
      <c r="D429" s="1" t="s">
        <v>25</v>
      </c>
      <c r="E429" s="1">
        <v>23651.719064059929</v>
      </c>
      <c r="F429" s="1">
        <v>32257.146460086809</v>
      </c>
      <c r="G429" s="1">
        <v>63908.820415100934</v>
      </c>
      <c r="H429" s="1">
        <v>49418.094768866569</v>
      </c>
      <c r="I429" s="1">
        <v>46138.840385133975</v>
      </c>
    </row>
    <row r="430" spans="1:9" x14ac:dyDescent="0.15">
      <c r="A430" s="1">
        <v>19</v>
      </c>
      <c r="B430" s="1" t="s">
        <v>121</v>
      </c>
      <c r="C430" s="1">
        <v>13</v>
      </c>
      <c r="D430" s="1" t="s">
        <v>26</v>
      </c>
      <c r="E430" s="1">
        <v>4745.8527653542651</v>
      </c>
      <c r="F430" s="1">
        <v>8424.4119001517283</v>
      </c>
      <c r="G430" s="1">
        <v>9337.4937623402984</v>
      </c>
      <c r="H430" s="1">
        <v>9683.5607066336906</v>
      </c>
      <c r="I430" s="1">
        <v>9996.5988599180873</v>
      </c>
    </row>
    <row r="431" spans="1:9" x14ac:dyDescent="0.15">
      <c r="A431" s="1">
        <v>19</v>
      </c>
      <c r="B431" s="1" t="s">
        <v>121</v>
      </c>
      <c r="C431" s="1">
        <v>14</v>
      </c>
      <c r="D431" s="1" t="s">
        <v>27</v>
      </c>
      <c r="E431" s="1">
        <v>9006.5553228736189</v>
      </c>
      <c r="F431" s="1">
        <v>15889.886240962936</v>
      </c>
      <c r="G431" s="1">
        <v>13136.45591149256</v>
      </c>
      <c r="H431" s="1">
        <v>9638.4159509630372</v>
      </c>
      <c r="I431" s="1">
        <v>5596.5474426341898</v>
      </c>
    </row>
    <row r="432" spans="1:9" x14ac:dyDescent="0.15">
      <c r="A432" s="1">
        <v>19</v>
      </c>
      <c r="B432" s="1" t="s">
        <v>121</v>
      </c>
      <c r="C432" s="1">
        <v>15</v>
      </c>
      <c r="D432" s="1" t="s">
        <v>28</v>
      </c>
      <c r="E432" s="1">
        <v>47791.332152071736</v>
      </c>
      <c r="F432" s="1">
        <v>49854.012693392484</v>
      </c>
      <c r="G432" s="1">
        <v>57104.344546680375</v>
      </c>
      <c r="H432" s="1">
        <v>45498.722869084755</v>
      </c>
      <c r="I432" s="1">
        <v>28502.61607202423</v>
      </c>
    </row>
    <row r="433" spans="1:9" x14ac:dyDescent="0.15">
      <c r="A433" s="1">
        <v>19</v>
      </c>
      <c r="B433" s="1" t="s">
        <v>120</v>
      </c>
      <c r="C433" s="1">
        <v>16</v>
      </c>
      <c r="D433" s="1" t="s">
        <v>11</v>
      </c>
      <c r="E433" s="1">
        <v>64833.033982818059</v>
      </c>
      <c r="F433" s="1">
        <v>87442.768656013082</v>
      </c>
      <c r="G433" s="1">
        <v>103288.28076613108</v>
      </c>
      <c r="H433" s="1">
        <v>105423.57671632279</v>
      </c>
      <c r="I433" s="1">
        <v>75215.433583760881</v>
      </c>
    </row>
    <row r="434" spans="1:9" x14ac:dyDescent="0.15">
      <c r="A434" s="1">
        <v>19</v>
      </c>
      <c r="B434" s="1" t="s">
        <v>120</v>
      </c>
      <c r="C434" s="1">
        <v>17</v>
      </c>
      <c r="D434" s="1" t="s">
        <v>12</v>
      </c>
      <c r="E434" s="1">
        <v>4467.8540974835096</v>
      </c>
      <c r="F434" s="1">
        <v>4914.9643702279682</v>
      </c>
      <c r="G434" s="1">
        <v>5998.623823677176</v>
      </c>
      <c r="H434" s="1">
        <v>6000.4532881495516</v>
      </c>
      <c r="I434" s="1">
        <v>5655.0709414096045</v>
      </c>
    </row>
    <row r="435" spans="1:9" x14ac:dyDescent="0.15">
      <c r="A435" s="1">
        <v>19</v>
      </c>
      <c r="B435" s="1" t="s">
        <v>120</v>
      </c>
      <c r="C435" s="1">
        <v>18</v>
      </c>
      <c r="D435" s="1" t="s">
        <v>13</v>
      </c>
      <c r="E435" s="1">
        <v>128046.47715260733</v>
      </c>
      <c r="F435" s="1">
        <v>139975.16602090525</v>
      </c>
      <c r="G435" s="1">
        <v>134945.95424332889</v>
      </c>
      <c r="H435" s="1">
        <v>115562.8557259081</v>
      </c>
      <c r="I435" s="1">
        <v>90461.677190251648</v>
      </c>
    </row>
    <row r="436" spans="1:9" x14ac:dyDescent="0.15">
      <c r="A436" s="1">
        <v>19</v>
      </c>
      <c r="B436" s="1" t="s">
        <v>120</v>
      </c>
      <c r="C436" s="1">
        <v>19</v>
      </c>
      <c r="D436" s="1" t="s">
        <v>14</v>
      </c>
      <c r="E436" s="1">
        <v>15313.40739076824</v>
      </c>
      <c r="F436" s="1">
        <v>20223.021091414241</v>
      </c>
      <c r="G436" s="1">
        <v>23995.162175084315</v>
      </c>
      <c r="H436" s="1">
        <v>20219.782671174373</v>
      </c>
      <c r="I436" s="1">
        <v>18042.49497130097</v>
      </c>
    </row>
    <row r="437" spans="1:9" x14ac:dyDescent="0.15">
      <c r="A437" s="1">
        <v>19</v>
      </c>
      <c r="B437" s="1" t="s">
        <v>120</v>
      </c>
      <c r="C437" s="1">
        <v>20</v>
      </c>
      <c r="D437" s="1" t="s">
        <v>15</v>
      </c>
      <c r="E437" s="1">
        <v>2295.3681435606518</v>
      </c>
      <c r="F437" s="1">
        <v>4501.3915078562695</v>
      </c>
      <c r="G437" s="1">
        <v>8148.0925428680284</v>
      </c>
      <c r="H437" s="1">
        <v>7593.4240870404556</v>
      </c>
      <c r="I437" s="1">
        <v>6871.7279764596897</v>
      </c>
    </row>
    <row r="438" spans="1:9" x14ac:dyDescent="0.15">
      <c r="A438" s="1">
        <v>19</v>
      </c>
      <c r="B438" s="1" t="s">
        <v>120</v>
      </c>
      <c r="C438" s="1">
        <v>21</v>
      </c>
      <c r="D438" s="1" t="s">
        <v>16</v>
      </c>
      <c r="E438" s="1">
        <v>33545.200656925466</v>
      </c>
      <c r="F438" s="1">
        <v>33843.853049205623</v>
      </c>
      <c r="G438" s="1">
        <v>38317.256825439399</v>
      </c>
      <c r="H438" s="1">
        <v>41646.139820388176</v>
      </c>
      <c r="I438" s="1">
        <v>36910.592577709867</v>
      </c>
    </row>
    <row r="439" spans="1:9" x14ac:dyDescent="0.15">
      <c r="A439" s="1">
        <v>19</v>
      </c>
      <c r="B439" s="1" t="s">
        <v>119</v>
      </c>
      <c r="C439" s="1">
        <v>22</v>
      </c>
      <c r="D439" s="1" t="s">
        <v>8</v>
      </c>
      <c r="E439" s="1">
        <v>117685.89770489496</v>
      </c>
      <c r="F439" s="1">
        <v>161712.3317869353</v>
      </c>
      <c r="G439" s="1">
        <v>221993.2097040691</v>
      </c>
      <c r="H439" s="1">
        <v>253406.54151405659</v>
      </c>
      <c r="I439" s="1">
        <v>253661.69963985254</v>
      </c>
    </row>
    <row r="440" spans="1:9" x14ac:dyDescent="0.15">
      <c r="A440" s="1">
        <v>19</v>
      </c>
      <c r="B440" s="1" t="s">
        <v>119</v>
      </c>
      <c r="C440" s="1">
        <v>23</v>
      </c>
      <c r="D440" s="1" t="s">
        <v>29</v>
      </c>
      <c r="E440" s="1">
        <v>49310.702897430594</v>
      </c>
      <c r="F440" s="1">
        <v>55729.797300117039</v>
      </c>
      <c r="G440" s="1">
        <v>58814.00946552497</v>
      </c>
      <c r="H440" s="1">
        <v>55907.038752669403</v>
      </c>
      <c r="I440" s="1">
        <v>46748.226813837377</v>
      </c>
    </row>
    <row r="441" spans="1:9" x14ac:dyDescent="0.15">
      <c r="A441" s="1">
        <v>20</v>
      </c>
      <c r="B441" s="1" t="s">
        <v>123</v>
      </c>
      <c r="C441" s="1">
        <v>1</v>
      </c>
      <c r="D441" s="1" t="s">
        <v>9</v>
      </c>
      <c r="E441" s="1">
        <v>679899.26755148219</v>
      </c>
      <c r="F441" s="1">
        <v>469979.15389670891</v>
      </c>
      <c r="G441" s="1">
        <v>334980.41184815881</v>
      </c>
      <c r="H441" s="1">
        <v>244533.7426809656</v>
      </c>
      <c r="I441" s="1">
        <v>196714.34197694849</v>
      </c>
    </row>
    <row r="442" spans="1:9" x14ac:dyDescent="0.15">
      <c r="A442" s="1">
        <v>20</v>
      </c>
      <c r="B442" s="1" t="s">
        <v>124</v>
      </c>
      <c r="C442" s="1">
        <v>2</v>
      </c>
      <c r="D442" s="1" t="s">
        <v>10</v>
      </c>
      <c r="E442" s="1">
        <v>4542.8720554743604</v>
      </c>
      <c r="F442" s="1">
        <v>4096.5419862444869</v>
      </c>
      <c r="G442" s="1">
        <v>5122.4882691697885</v>
      </c>
      <c r="H442" s="1">
        <v>3795.8157352840271</v>
      </c>
      <c r="I442" s="1">
        <v>1575.546883329873</v>
      </c>
    </row>
    <row r="443" spans="1:9" x14ac:dyDescent="0.15">
      <c r="A443" s="1">
        <v>20</v>
      </c>
      <c r="B443" s="1" t="s">
        <v>125</v>
      </c>
      <c r="C443" s="1">
        <v>3</v>
      </c>
      <c r="D443" s="1" t="s">
        <v>17</v>
      </c>
      <c r="E443" s="1">
        <v>57873.819705774164</v>
      </c>
      <c r="F443" s="1">
        <v>58567.604081149839</v>
      </c>
      <c r="G443" s="1">
        <v>61681.435881849146</v>
      </c>
      <c r="H443" s="1">
        <v>57255.566019132508</v>
      </c>
      <c r="I443" s="1">
        <v>49415.21376602121</v>
      </c>
    </row>
    <row r="444" spans="1:9" x14ac:dyDescent="0.15">
      <c r="A444" s="1">
        <v>20</v>
      </c>
      <c r="B444" s="1" t="s">
        <v>126</v>
      </c>
      <c r="C444" s="1">
        <v>4</v>
      </c>
      <c r="D444" s="1" t="s">
        <v>18</v>
      </c>
      <c r="E444" s="1">
        <v>52873.287814541043</v>
      </c>
      <c r="F444" s="1">
        <v>38510.506957257829</v>
      </c>
      <c r="G444" s="1">
        <v>29306.857752929223</v>
      </c>
      <c r="H444" s="1">
        <v>12838.794446069051</v>
      </c>
      <c r="I444" s="1">
        <v>5686.8456680366662</v>
      </c>
    </row>
    <row r="445" spans="1:9" x14ac:dyDescent="0.15">
      <c r="A445" s="1">
        <v>20</v>
      </c>
      <c r="B445" s="1" t="s">
        <v>125</v>
      </c>
      <c r="C445" s="1">
        <v>5</v>
      </c>
      <c r="D445" s="1" t="s">
        <v>19</v>
      </c>
      <c r="E445" s="1">
        <v>13086.696637633158</v>
      </c>
      <c r="F445" s="1">
        <v>11491.443882052818</v>
      </c>
      <c r="G445" s="1">
        <v>11066.78367780199</v>
      </c>
      <c r="H445" s="1">
        <v>9317.4176293403907</v>
      </c>
      <c r="I445" s="1">
        <v>7117.0338889403001</v>
      </c>
    </row>
    <row r="446" spans="1:9" x14ac:dyDescent="0.15">
      <c r="A446" s="1">
        <v>20</v>
      </c>
      <c r="B446" s="1" t="s">
        <v>125</v>
      </c>
      <c r="C446" s="1">
        <v>6</v>
      </c>
      <c r="D446" s="1" t="s">
        <v>3</v>
      </c>
      <c r="E446" s="1">
        <v>3385.4832195256149</v>
      </c>
      <c r="F446" s="1">
        <v>4152.0449404257042</v>
      </c>
      <c r="G446" s="1">
        <v>4862.6241429168967</v>
      </c>
      <c r="H446" s="1">
        <v>4826.7713433763793</v>
      </c>
      <c r="I446" s="1">
        <v>4139.3223682920006</v>
      </c>
    </row>
    <row r="447" spans="1:9" x14ac:dyDescent="0.15">
      <c r="A447" s="1">
        <v>20</v>
      </c>
      <c r="B447" s="1" t="s">
        <v>125</v>
      </c>
      <c r="C447" s="1">
        <v>7</v>
      </c>
      <c r="D447" s="1" t="s">
        <v>20</v>
      </c>
      <c r="E447" s="1">
        <v>252.78120924977492</v>
      </c>
      <c r="F447" s="1">
        <v>155.30183447808173</v>
      </c>
      <c r="G447" s="1">
        <v>383.86091639535709</v>
      </c>
      <c r="H447" s="1">
        <v>405.23967998479441</v>
      </c>
      <c r="I447" s="1">
        <v>376.12830768687377</v>
      </c>
    </row>
    <row r="448" spans="1:9" x14ac:dyDescent="0.15">
      <c r="A448" s="1">
        <v>20</v>
      </c>
      <c r="B448" s="1" t="s">
        <v>126</v>
      </c>
      <c r="C448" s="1">
        <v>8</v>
      </c>
      <c r="D448" s="1" t="s">
        <v>21</v>
      </c>
      <c r="E448" s="1">
        <v>22421.899351463166</v>
      </c>
      <c r="F448" s="1">
        <v>19949.220934967081</v>
      </c>
      <c r="G448" s="1">
        <v>19270.177524023551</v>
      </c>
      <c r="H448" s="1">
        <v>14271.599656735329</v>
      </c>
      <c r="I448" s="1">
        <v>11452.39217300868</v>
      </c>
    </row>
    <row r="449" spans="1:9" x14ac:dyDescent="0.15">
      <c r="A449" s="1">
        <v>20</v>
      </c>
      <c r="B449" s="1" t="s">
        <v>126</v>
      </c>
      <c r="C449" s="1">
        <v>9</v>
      </c>
      <c r="D449" s="1" t="s">
        <v>22</v>
      </c>
      <c r="E449" s="1">
        <v>18541.712117376126</v>
      </c>
      <c r="F449" s="1">
        <v>13775.473254307562</v>
      </c>
      <c r="G449" s="1">
        <v>14261.336713507066</v>
      </c>
      <c r="H449" s="1">
        <v>12967.596753620683</v>
      </c>
      <c r="I449" s="1">
        <v>13649.145005840375</v>
      </c>
    </row>
    <row r="450" spans="1:9" x14ac:dyDescent="0.15">
      <c r="A450" s="1">
        <v>20</v>
      </c>
      <c r="B450" s="1" t="s">
        <v>125</v>
      </c>
      <c r="C450" s="1">
        <v>10</v>
      </c>
      <c r="D450" s="1" t="s">
        <v>23</v>
      </c>
      <c r="E450" s="1">
        <v>31073.913589751952</v>
      </c>
      <c r="F450" s="1">
        <v>35082.179130783908</v>
      </c>
      <c r="G450" s="1">
        <v>41576.890682070014</v>
      </c>
      <c r="H450" s="1">
        <v>38868.967188329116</v>
      </c>
      <c r="I450" s="1">
        <v>30890.74909841999</v>
      </c>
    </row>
    <row r="451" spans="1:9" x14ac:dyDescent="0.15">
      <c r="A451" s="1">
        <v>20</v>
      </c>
      <c r="B451" s="1" t="s">
        <v>125</v>
      </c>
      <c r="C451" s="1">
        <v>11</v>
      </c>
      <c r="D451" s="1" t="s">
        <v>24</v>
      </c>
      <c r="E451" s="1">
        <v>58982.033123971829</v>
      </c>
      <c r="F451" s="1">
        <v>74237.337203348216</v>
      </c>
      <c r="G451" s="1">
        <v>91852.247798728611</v>
      </c>
      <c r="H451" s="1">
        <v>90001.353128759351</v>
      </c>
      <c r="I451" s="1">
        <v>84499.589605096771</v>
      </c>
    </row>
    <row r="452" spans="1:9" x14ac:dyDescent="0.15">
      <c r="A452" s="1">
        <v>20</v>
      </c>
      <c r="B452" s="1" t="s">
        <v>125</v>
      </c>
      <c r="C452" s="1">
        <v>12</v>
      </c>
      <c r="D452" s="1" t="s">
        <v>25</v>
      </c>
      <c r="E452" s="1">
        <v>145559.05917841036</v>
      </c>
      <c r="F452" s="1">
        <v>159929.98564699612</v>
      </c>
      <c r="G452" s="1">
        <v>219129.01417447641</v>
      </c>
      <c r="H452" s="1">
        <v>192885.86179307048</v>
      </c>
      <c r="I452" s="1">
        <v>145741.76155876095</v>
      </c>
    </row>
    <row r="453" spans="1:9" x14ac:dyDescent="0.15">
      <c r="A453" s="1">
        <v>20</v>
      </c>
      <c r="B453" s="1" t="s">
        <v>125</v>
      </c>
      <c r="C453" s="1">
        <v>13</v>
      </c>
      <c r="D453" s="1" t="s">
        <v>26</v>
      </c>
      <c r="E453" s="1">
        <v>21184.903529564348</v>
      </c>
      <c r="F453" s="1">
        <v>25369.555603989782</v>
      </c>
      <c r="G453" s="1">
        <v>32800.366923155867</v>
      </c>
      <c r="H453" s="1">
        <v>29398.661984591999</v>
      </c>
      <c r="I453" s="1">
        <v>29577.729892590585</v>
      </c>
    </row>
    <row r="454" spans="1:9" x14ac:dyDescent="0.15">
      <c r="A454" s="1">
        <v>20</v>
      </c>
      <c r="B454" s="1" t="s">
        <v>125</v>
      </c>
      <c r="C454" s="1">
        <v>14</v>
      </c>
      <c r="D454" s="1" t="s">
        <v>27</v>
      </c>
      <c r="E454" s="1">
        <v>66775.641176191028</v>
      </c>
      <c r="F454" s="1">
        <v>87721.644968161767</v>
      </c>
      <c r="G454" s="1">
        <v>70549.686166693922</v>
      </c>
      <c r="H454" s="1">
        <v>36819.549739947644</v>
      </c>
      <c r="I454" s="1">
        <v>19388.201737108175</v>
      </c>
    </row>
    <row r="455" spans="1:9" x14ac:dyDescent="0.15">
      <c r="A455" s="1">
        <v>20</v>
      </c>
      <c r="B455" s="1" t="s">
        <v>125</v>
      </c>
      <c r="C455" s="1">
        <v>15</v>
      </c>
      <c r="D455" s="1" t="s">
        <v>28</v>
      </c>
      <c r="E455" s="1">
        <v>129872.47704612202</v>
      </c>
      <c r="F455" s="1">
        <v>119240.93680274012</v>
      </c>
      <c r="G455" s="1">
        <v>107490.29833390855</v>
      </c>
      <c r="H455" s="1">
        <v>83542.712670520326</v>
      </c>
      <c r="I455" s="1">
        <v>60271.451225460551</v>
      </c>
    </row>
    <row r="456" spans="1:9" x14ac:dyDescent="0.15">
      <c r="A456" s="1">
        <v>20</v>
      </c>
      <c r="B456" s="1" t="s">
        <v>124</v>
      </c>
      <c r="C456" s="1">
        <v>16</v>
      </c>
      <c r="D456" s="1" t="s">
        <v>11</v>
      </c>
      <c r="E456" s="1">
        <v>169401.26790725812</v>
      </c>
      <c r="F456" s="1">
        <v>250562.63465902951</v>
      </c>
      <c r="G456" s="1">
        <v>258518.76904183559</v>
      </c>
      <c r="H456" s="1">
        <v>260922.24905138704</v>
      </c>
      <c r="I456" s="1">
        <v>186803.49532245501</v>
      </c>
    </row>
    <row r="457" spans="1:9" x14ac:dyDescent="0.15">
      <c r="A457" s="1">
        <v>20</v>
      </c>
      <c r="B457" s="1" t="s">
        <v>123</v>
      </c>
      <c r="C457" s="1">
        <v>17</v>
      </c>
      <c r="D457" s="1" t="s">
        <v>12</v>
      </c>
      <c r="E457" s="1">
        <v>13267.146281371368</v>
      </c>
      <c r="F457" s="1">
        <v>13649.697415501154</v>
      </c>
      <c r="G457" s="1">
        <v>16788.653258954993</v>
      </c>
      <c r="H457" s="1">
        <v>15215.997215480465</v>
      </c>
      <c r="I457" s="1">
        <v>14198.44979357036</v>
      </c>
    </row>
    <row r="458" spans="1:9" x14ac:dyDescent="0.15">
      <c r="A458" s="1">
        <v>20</v>
      </c>
      <c r="B458" s="1" t="s">
        <v>123</v>
      </c>
      <c r="C458" s="1">
        <v>18</v>
      </c>
      <c r="D458" s="1" t="s">
        <v>13</v>
      </c>
      <c r="E458" s="1">
        <v>324470.00273123634</v>
      </c>
      <c r="F458" s="1">
        <v>348998.66751202778</v>
      </c>
      <c r="G458" s="1">
        <v>354340.6485808579</v>
      </c>
      <c r="H458" s="1">
        <v>261685.02968855863</v>
      </c>
      <c r="I458" s="1">
        <v>253481.02417787982</v>
      </c>
    </row>
    <row r="459" spans="1:9" x14ac:dyDescent="0.15">
      <c r="A459" s="1">
        <v>20</v>
      </c>
      <c r="B459" s="1" t="s">
        <v>123</v>
      </c>
      <c r="C459" s="1">
        <v>19</v>
      </c>
      <c r="D459" s="1" t="s">
        <v>14</v>
      </c>
      <c r="E459" s="1">
        <v>34466.008040050365</v>
      </c>
      <c r="F459" s="1">
        <v>43488.327715274929</v>
      </c>
      <c r="G459" s="1">
        <v>52329.825292570604</v>
      </c>
      <c r="H459" s="1">
        <v>48300.795893429524</v>
      </c>
      <c r="I459" s="1">
        <v>47764.350197989661</v>
      </c>
    </row>
    <row r="460" spans="1:9" x14ac:dyDescent="0.15">
      <c r="A460" s="1">
        <v>20</v>
      </c>
      <c r="B460" s="1" t="s">
        <v>124</v>
      </c>
      <c r="C460" s="1">
        <v>20</v>
      </c>
      <c r="D460" s="1" t="s">
        <v>15</v>
      </c>
      <c r="E460" s="1">
        <v>4833.0251467193721</v>
      </c>
      <c r="F460" s="1">
        <v>9260.3847716193577</v>
      </c>
      <c r="G460" s="1">
        <v>15568.987061045123</v>
      </c>
      <c r="H460" s="1">
        <v>15576.730584417952</v>
      </c>
      <c r="I460" s="1">
        <v>15221.404339825289</v>
      </c>
    </row>
    <row r="461" spans="1:9" x14ac:dyDescent="0.15">
      <c r="A461" s="1">
        <v>20</v>
      </c>
      <c r="B461" s="1" t="s">
        <v>123</v>
      </c>
      <c r="C461" s="1">
        <v>21</v>
      </c>
      <c r="D461" s="1" t="s">
        <v>16</v>
      </c>
      <c r="E461" s="1">
        <v>107317.25259255567</v>
      </c>
      <c r="F461" s="1">
        <v>107360.62670386859</v>
      </c>
      <c r="G461" s="1">
        <v>106739.33303708256</v>
      </c>
      <c r="H461" s="1">
        <v>103283.21629838616</v>
      </c>
      <c r="I461" s="1">
        <v>93916.254675979697</v>
      </c>
    </row>
    <row r="462" spans="1:9" x14ac:dyDescent="0.15">
      <c r="A462" s="1">
        <v>20</v>
      </c>
      <c r="B462" s="1" t="s">
        <v>122</v>
      </c>
      <c r="C462" s="1">
        <v>22</v>
      </c>
      <c r="D462" s="1" t="s">
        <v>8</v>
      </c>
      <c r="E462" s="1">
        <v>337326.67117961711</v>
      </c>
      <c r="F462" s="1">
        <v>407747.75712259108</v>
      </c>
      <c r="G462" s="1">
        <v>514198.91920808307</v>
      </c>
      <c r="H462" s="1">
        <v>609675.0543970376</v>
      </c>
      <c r="I462" s="1">
        <v>687109.03477092483</v>
      </c>
    </row>
    <row r="463" spans="1:9" x14ac:dyDescent="0.15">
      <c r="A463" s="1">
        <v>20</v>
      </c>
      <c r="B463" s="1" t="s">
        <v>122</v>
      </c>
      <c r="C463" s="1">
        <v>23</v>
      </c>
      <c r="D463" s="1" t="s">
        <v>29</v>
      </c>
      <c r="E463" s="1">
        <v>127611.98121257298</v>
      </c>
      <c r="F463" s="1">
        <v>131102.8422219221</v>
      </c>
      <c r="G463" s="1">
        <v>134717.37233069679</v>
      </c>
      <c r="H463" s="1">
        <v>129724.31500761941</v>
      </c>
      <c r="I463" s="1">
        <v>116123.66627607866</v>
      </c>
    </row>
    <row r="464" spans="1:9" x14ac:dyDescent="0.15">
      <c r="A464" s="1">
        <v>21</v>
      </c>
      <c r="B464" s="1" t="s">
        <v>128</v>
      </c>
      <c r="C464" s="1">
        <v>1</v>
      </c>
      <c r="D464" s="1" t="s">
        <v>9</v>
      </c>
      <c r="E464" s="1">
        <v>357799.07476403628</v>
      </c>
      <c r="F464" s="1">
        <v>188317.22510857153</v>
      </c>
      <c r="G464" s="1">
        <v>111839.00874603553</v>
      </c>
      <c r="H464" s="1">
        <v>74077.217328909072</v>
      </c>
      <c r="I464" s="1">
        <v>60586.299064663443</v>
      </c>
    </row>
    <row r="465" spans="1:9" x14ac:dyDescent="0.15">
      <c r="A465" s="1">
        <v>21</v>
      </c>
      <c r="B465" s="1" t="s">
        <v>128</v>
      </c>
      <c r="C465" s="1">
        <v>2</v>
      </c>
      <c r="D465" s="1" t="s">
        <v>10</v>
      </c>
      <c r="E465" s="1">
        <v>14038.219384539623</v>
      </c>
      <c r="F465" s="1">
        <v>10875.445846081624</v>
      </c>
      <c r="G465" s="1">
        <v>8996.2441424475983</v>
      </c>
      <c r="H465" s="1">
        <v>4383.0137495821082</v>
      </c>
      <c r="I465" s="1">
        <v>1833.4208243140038</v>
      </c>
    </row>
    <row r="466" spans="1:9" x14ac:dyDescent="0.15">
      <c r="A466" s="1">
        <v>21</v>
      </c>
      <c r="B466" s="1" t="s">
        <v>129</v>
      </c>
      <c r="C466" s="1">
        <v>3</v>
      </c>
      <c r="D466" s="1" t="s">
        <v>17</v>
      </c>
      <c r="E466" s="1">
        <v>36617.306959732188</v>
      </c>
      <c r="F466" s="1">
        <v>39414.658678099404</v>
      </c>
      <c r="G466" s="1">
        <v>40821.957064663904</v>
      </c>
      <c r="H466" s="1">
        <v>38122.825171740304</v>
      </c>
      <c r="I466" s="1">
        <v>33200.096531772237</v>
      </c>
    </row>
    <row r="467" spans="1:9" x14ac:dyDescent="0.15">
      <c r="A467" s="1">
        <v>21</v>
      </c>
      <c r="B467" s="1" t="s">
        <v>129</v>
      </c>
      <c r="C467" s="1">
        <v>4</v>
      </c>
      <c r="D467" s="1" t="s">
        <v>18</v>
      </c>
      <c r="E467" s="1">
        <v>226221.42204396721</v>
      </c>
      <c r="F467" s="1">
        <v>191966.33954847546</v>
      </c>
      <c r="G467" s="1">
        <v>168652.16589699098</v>
      </c>
      <c r="H467" s="1">
        <v>77837.333246461028</v>
      </c>
      <c r="I467" s="1">
        <v>32367.279874203192</v>
      </c>
    </row>
    <row r="468" spans="1:9" x14ac:dyDescent="0.15">
      <c r="A468" s="1">
        <v>21</v>
      </c>
      <c r="B468" s="1" t="s">
        <v>129</v>
      </c>
      <c r="C468" s="1">
        <v>5</v>
      </c>
      <c r="D468" s="1" t="s">
        <v>19</v>
      </c>
      <c r="E468" s="1">
        <v>25327.053162527081</v>
      </c>
      <c r="F468" s="1">
        <v>24159.496493901472</v>
      </c>
      <c r="G468" s="1">
        <v>24714.695192355546</v>
      </c>
      <c r="H468" s="1">
        <v>21481.326207771399</v>
      </c>
      <c r="I468" s="1">
        <v>14662.64245353992</v>
      </c>
    </row>
    <row r="469" spans="1:9" x14ac:dyDescent="0.15">
      <c r="A469" s="1">
        <v>21</v>
      </c>
      <c r="B469" s="1" t="s">
        <v>129</v>
      </c>
      <c r="C469" s="1">
        <v>6</v>
      </c>
      <c r="D469" s="1" t="s">
        <v>3</v>
      </c>
      <c r="E469" s="1">
        <v>12355.844541864373</v>
      </c>
      <c r="F469" s="1">
        <v>9253.5246005934987</v>
      </c>
      <c r="G469" s="1">
        <v>9676.8485403663144</v>
      </c>
      <c r="H469" s="1">
        <v>10819.959638119368</v>
      </c>
      <c r="I469" s="1">
        <v>10537.913426205145</v>
      </c>
    </row>
    <row r="470" spans="1:9" x14ac:dyDescent="0.15">
      <c r="A470" s="1">
        <v>21</v>
      </c>
      <c r="B470" s="1" t="s">
        <v>129</v>
      </c>
      <c r="C470" s="1">
        <v>7</v>
      </c>
      <c r="D470" s="1" t="s">
        <v>20</v>
      </c>
      <c r="E470" s="1">
        <v>181.47914149355137</v>
      </c>
      <c r="F470" s="1">
        <v>254.02295546778754</v>
      </c>
      <c r="G470" s="1">
        <v>232.11821442230905</v>
      </c>
      <c r="H470" s="1">
        <v>530.63806688739794</v>
      </c>
      <c r="I470" s="1">
        <v>444.14045788854139</v>
      </c>
    </row>
    <row r="471" spans="1:9" x14ac:dyDescent="0.15">
      <c r="A471" s="1">
        <v>21</v>
      </c>
      <c r="B471" s="1" t="s">
        <v>129</v>
      </c>
      <c r="C471" s="1">
        <v>8</v>
      </c>
      <c r="D471" s="1" t="s">
        <v>21</v>
      </c>
      <c r="E471" s="1">
        <v>144756.52546507394</v>
      </c>
      <c r="F471" s="1">
        <v>122004.00283718834</v>
      </c>
      <c r="G471" s="1">
        <v>105233.81407315846</v>
      </c>
      <c r="H471" s="1">
        <v>73091.075989688383</v>
      </c>
      <c r="I471" s="1">
        <v>42779.642294787554</v>
      </c>
    </row>
    <row r="472" spans="1:9" x14ac:dyDescent="0.15">
      <c r="A472" s="1">
        <v>21</v>
      </c>
      <c r="B472" s="1" t="s">
        <v>129</v>
      </c>
      <c r="C472" s="1">
        <v>9</v>
      </c>
      <c r="D472" s="1" t="s">
        <v>22</v>
      </c>
      <c r="E472" s="1">
        <v>13595.5083569341</v>
      </c>
      <c r="F472" s="1">
        <v>11904.468513186237</v>
      </c>
      <c r="G472" s="1">
        <v>12246.285851941144</v>
      </c>
      <c r="H472" s="1">
        <v>14489.148707364344</v>
      </c>
      <c r="I472" s="1">
        <v>18023.500616071193</v>
      </c>
    </row>
    <row r="473" spans="1:9" x14ac:dyDescent="0.15">
      <c r="A473" s="1">
        <v>21</v>
      </c>
      <c r="B473" s="1" t="s">
        <v>129</v>
      </c>
      <c r="C473" s="1">
        <v>10</v>
      </c>
      <c r="D473" s="1" t="s">
        <v>23</v>
      </c>
      <c r="E473" s="1">
        <v>45586.216320613181</v>
      </c>
      <c r="F473" s="1">
        <v>44472.005141699519</v>
      </c>
      <c r="G473" s="1">
        <v>59753.068391450353</v>
      </c>
      <c r="H473" s="1">
        <v>51194.096326994499</v>
      </c>
      <c r="I473" s="1">
        <v>46485.808916421498</v>
      </c>
    </row>
    <row r="474" spans="1:9" x14ac:dyDescent="0.15">
      <c r="A474" s="1">
        <v>21</v>
      </c>
      <c r="B474" s="1" t="s">
        <v>129</v>
      </c>
      <c r="C474" s="1">
        <v>11</v>
      </c>
      <c r="D474" s="1" t="s">
        <v>24</v>
      </c>
      <c r="E474" s="1">
        <v>45420.131242675532</v>
      </c>
      <c r="F474" s="1">
        <v>47550.986718958113</v>
      </c>
      <c r="G474" s="1">
        <v>73861.844614010974</v>
      </c>
      <c r="H474" s="1">
        <v>68130.968369328868</v>
      </c>
      <c r="I474" s="1">
        <v>66276.195135738424</v>
      </c>
    </row>
    <row r="475" spans="1:9" x14ac:dyDescent="0.15">
      <c r="A475" s="1">
        <v>21</v>
      </c>
      <c r="B475" s="1" t="s">
        <v>129</v>
      </c>
      <c r="C475" s="1">
        <v>12</v>
      </c>
      <c r="D475" s="1" t="s">
        <v>25</v>
      </c>
      <c r="E475" s="1">
        <v>31192.411748118386</v>
      </c>
      <c r="F475" s="1">
        <v>38765.63586228482</v>
      </c>
      <c r="G475" s="1">
        <v>64403.256896792096</v>
      </c>
      <c r="H475" s="1">
        <v>61816.777552601881</v>
      </c>
      <c r="I475" s="1">
        <v>52171.584349660603</v>
      </c>
    </row>
    <row r="476" spans="1:9" x14ac:dyDescent="0.15">
      <c r="A476" s="1">
        <v>21</v>
      </c>
      <c r="B476" s="1" t="s">
        <v>129</v>
      </c>
      <c r="C476" s="1">
        <v>13</v>
      </c>
      <c r="D476" s="1" t="s">
        <v>26</v>
      </c>
      <c r="E476" s="1">
        <v>33651.5607118689</v>
      </c>
      <c r="F476" s="1">
        <v>48129.626788544483</v>
      </c>
      <c r="G476" s="1">
        <v>54021.494803919872</v>
      </c>
      <c r="H476" s="1">
        <v>54827.587928121822</v>
      </c>
      <c r="I476" s="1">
        <v>59036.239676397025</v>
      </c>
    </row>
    <row r="477" spans="1:9" x14ac:dyDescent="0.15">
      <c r="A477" s="1">
        <v>21</v>
      </c>
      <c r="B477" s="1" t="s">
        <v>130</v>
      </c>
      <c r="C477" s="1">
        <v>14</v>
      </c>
      <c r="D477" s="1" t="s">
        <v>27</v>
      </c>
      <c r="E477" s="1">
        <v>5591.712910629466</v>
      </c>
      <c r="F477" s="1">
        <v>6976.9615636394083</v>
      </c>
      <c r="G477" s="1">
        <v>6298.3659754519558</v>
      </c>
      <c r="H477" s="1">
        <v>2470.9877159706853</v>
      </c>
      <c r="I477" s="1">
        <v>2515.1860513991587</v>
      </c>
    </row>
    <row r="478" spans="1:9" x14ac:dyDescent="0.15">
      <c r="A478" s="1">
        <v>21</v>
      </c>
      <c r="B478" s="1" t="s">
        <v>129</v>
      </c>
      <c r="C478" s="1">
        <v>15</v>
      </c>
      <c r="D478" s="1" t="s">
        <v>28</v>
      </c>
      <c r="E478" s="1">
        <v>111394.59590585897</v>
      </c>
      <c r="F478" s="1">
        <v>123079.91816919409</v>
      </c>
      <c r="G478" s="1">
        <v>126700.13157521692</v>
      </c>
      <c r="H478" s="1">
        <v>109407.62228261001</v>
      </c>
      <c r="I478" s="1">
        <v>84364.115921034536</v>
      </c>
    </row>
    <row r="479" spans="1:9" x14ac:dyDescent="0.15">
      <c r="A479" s="1">
        <v>21</v>
      </c>
      <c r="B479" s="1" t="s">
        <v>128</v>
      </c>
      <c r="C479" s="1">
        <v>16</v>
      </c>
      <c r="D479" s="1" t="s">
        <v>11</v>
      </c>
      <c r="E479" s="1">
        <v>148410.62689019527</v>
      </c>
      <c r="F479" s="1">
        <v>208582.57288105279</v>
      </c>
      <c r="G479" s="1">
        <v>204555.27790344268</v>
      </c>
      <c r="H479" s="1">
        <v>227442.26308722573</v>
      </c>
      <c r="I479" s="1">
        <v>177079.57510315624</v>
      </c>
    </row>
    <row r="480" spans="1:9" x14ac:dyDescent="0.15">
      <c r="A480" s="1">
        <v>21</v>
      </c>
      <c r="B480" s="1" t="s">
        <v>128</v>
      </c>
      <c r="C480" s="1">
        <v>17</v>
      </c>
      <c r="D480" s="1" t="s">
        <v>12</v>
      </c>
      <c r="E480" s="1">
        <v>10098.473557540916</v>
      </c>
      <c r="F480" s="1">
        <v>10297.920636898376</v>
      </c>
      <c r="G480" s="1">
        <v>11211.531293744727</v>
      </c>
      <c r="H480" s="1">
        <v>10901.603210665146</v>
      </c>
      <c r="I480" s="1">
        <v>11198.364132183016</v>
      </c>
    </row>
    <row r="481" spans="1:9" x14ac:dyDescent="0.15">
      <c r="A481" s="1">
        <v>21</v>
      </c>
      <c r="B481" s="1" t="s">
        <v>131</v>
      </c>
      <c r="C481" s="1">
        <v>18</v>
      </c>
      <c r="D481" s="1" t="s">
        <v>13</v>
      </c>
      <c r="E481" s="1">
        <v>296608.36636847426</v>
      </c>
      <c r="F481" s="1">
        <v>353804.6511827322</v>
      </c>
      <c r="G481" s="1">
        <v>338850.30029337626</v>
      </c>
      <c r="H481" s="1">
        <v>293969.99117562623</v>
      </c>
      <c r="I481" s="1">
        <v>246949.99098402276</v>
      </c>
    </row>
    <row r="482" spans="1:9" x14ac:dyDescent="0.15">
      <c r="A482" s="1">
        <v>21</v>
      </c>
      <c r="B482" s="1" t="s">
        <v>128</v>
      </c>
      <c r="C482" s="1">
        <v>19</v>
      </c>
      <c r="D482" s="1" t="s">
        <v>14</v>
      </c>
      <c r="E482" s="1">
        <v>34109.247847724655</v>
      </c>
      <c r="F482" s="1">
        <v>44008.972815837333</v>
      </c>
      <c r="G482" s="1">
        <v>50598.629947469984</v>
      </c>
      <c r="H482" s="1">
        <v>48414.022347875041</v>
      </c>
      <c r="I482" s="1">
        <v>51298.350737926579</v>
      </c>
    </row>
    <row r="483" spans="1:9" x14ac:dyDescent="0.15">
      <c r="A483" s="1">
        <v>21</v>
      </c>
      <c r="B483" s="1" t="s">
        <v>128</v>
      </c>
      <c r="C483" s="1">
        <v>20</v>
      </c>
      <c r="D483" s="1" t="s">
        <v>15</v>
      </c>
      <c r="E483" s="1">
        <v>5113.5701420434516</v>
      </c>
      <c r="F483" s="1">
        <v>8466.3339982571015</v>
      </c>
      <c r="G483" s="1">
        <v>10518.311360546668</v>
      </c>
      <c r="H483" s="1">
        <v>11798.584369961394</v>
      </c>
      <c r="I483" s="1">
        <v>11856.975169015463</v>
      </c>
    </row>
    <row r="484" spans="1:9" x14ac:dyDescent="0.15">
      <c r="A484" s="1">
        <v>21</v>
      </c>
      <c r="B484" s="1" t="s">
        <v>128</v>
      </c>
      <c r="C484" s="1">
        <v>21</v>
      </c>
      <c r="D484" s="1" t="s">
        <v>16</v>
      </c>
      <c r="E484" s="1">
        <v>86955.647300002514</v>
      </c>
      <c r="F484" s="1">
        <v>86227.395298752352</v>
      </c>
      <c r="G484" s="1">
        <v>100688.4150620625</v>
      </c>
      <c r="H484" s="1">
        <v>99537.170294515527</v>
      </c>
      <c r="I484" s="1">
        <v>90764.69021330899</v>
      </c>
    </row>
    <row r="485" spans="1:9" x14ac:dyDescent="0.15">
      <c r="A485" s="1">
        <v>21</v>
      </c>
      <c r="B485" s="1" t="s">
        <v>127</v>
      </c>
      <c r="C485" s="1">
        <v>22</v>
      </c>
      <c r="D485" s="1" t="s">
        <v>8</v>
      </c>
      <c r="E485" s="1">
        <v>267010.54655412305</v>
      </c>
      <c r="F485" s="1">
        <v>347119.45609348809</v>
      </c>
      <c r="G485" s="1">
        <v>453563.80133431166</v>
      </c>
      <c r="H485" s="1">
        <v>519265.39667753468</v>
      </c>
      <c r="I485" s="1">
        <v>578701.29660369339</v>
      </c>
    </row>
    <row r="486" spans="1:9" x14ac:dyDescent="0.15">
      <c r="A486" s="1">
        <v>21</v>
      </c>
      <c r="B486" s="1" t="s">
        <v>127</v>
      </c>
      <c r="C486" s="1">
        <v>23</v>
      </c>
      <c r="D486" s="1" t="s">
        <v>29</v>
      </c>
      <c r="E486" s="1">
        <v>92405.179311308966</v>
      </c>
      <c r="F486" s="1">
        <v>110383.81557914683</v>
      </c>
      <c r="G486" s="1">
        <v>111096.56604085083</v>
      </c>
      <c r="H486" s="1">
        <v>106683.27275720429</v>
      </c>
      <c r="I486" s="1">
        <v>94846.219446690127</v>
      </c>
    </row>
    <row r="487" spans="1:9" x14ac:dyDescent="0.15">
      <c r="A487" s="1">
        <v>22</v>
      </c>
      <c r="B487" s="1" t="s">
        <v>133</v>
      </c>
      <c r="C487" s="1">
        <v>1</v>
      </c>
      <c r="D487" s="1" t="s">
        <v>9</v>
      </c>
      <c r="E487" s="1">
        <v>543423.72863056289</v>
      </c>
      <c r="F487" s="1">
        <v>396609.08571852493</v>
      </c>
      <c r="G487" s="1">
        <v>275904.31861372385</v>
      </c>
      <c r="H487" s="1">
        <v>202487.14431213136</v>
      </c>
      <c r="I487" s="1">
        <v>150191.84642837438</v>
      </c>
    </row>
    <row r="488" spans="1:9" x14ac:dyDescent="0.15">
      <c r="A488" s="1">
        <v>22</v>
      </c>
      <c r="B488" s="1" t="s">
        <v>133</v>
      </c>
      <c r="C488" s="1">
        <v>2</v>
      </c>
      <c r="D488" s="1" t="s">
        <v>10</v>
      </c>
      <c r="E488" s="1">
        <v>7124.6135514816488</v>
      </c>
      <c r="F488" s="1">
        <v>5361.8610344066537</v>
      </c>
      <c r="G488" s="1">
        <v>3897.2535258886796</v>
      </c>
      <c r="H488" s="1">
        <v>3340.4376833793926</v>
      </c>
      <c r="I488" s="1">
        <v>1921.4753407476096</v>
      </c>
    </row>
    <row r="489" spans="1:9" x14ac:dyDescent="0.15">
      <c r="A489" s="1">
        <v>22</v>
      </c>
      <c r="B489" s="1" t="s">
        <v>134</v>
      </c>
      <c r="C489" s="1">
        <v>3</v>
      </c>
      <c r="D489" s="1" t="s">
        <v>17</v>
      </c>
      <c r="E489" s="1">
        <v>110359.19754612577</v>
      </c>
      <c r="F489" s="1">
        <v>118649.12135442809</v>
      </c>
      <c r="G489" s="1">
        <v>125592.26955655405</v>
      </c>
      <c r="H489" s="1">
        <v>126819.94183081202</v>
      </c>
      <c r="I489" s="1">
        <v>107454.9950142131</v>
      </c>
    </row>
    <row r="490" spans="1:9" x14ac:dyDescent="0.15">
      <c r="A490" s="1">
        <v>22</v>
      </c>
      <c r="B490" s="1" t="s">
        <v>134</v>
      </c>
      <c r="C490" s="1">
        <v>4</v>
      </c>
      <c r="D490" s="1" t="s">
        <v>18</v>
      </c>
      <c r="E490" s="1">
        <v>123010.95126422582</v>
      </c>
      <c r="F490" s="1">
        <v>86197.776865137988</v>
      </c>
      <c r="G490" s="1">
        <v>60333.546196485855</v>
      </c>
      <c r="H490" s="1">
        <v>32951.446346687801</v>
      </c>
      <c r="I490" s="1">
        <v>15815.594440291501</v>
      </c>
    </row>
    <row r="491" spans="1:9" x14ac:dyDescent="0.15">
      <c r="A491" s="1">
        <v>22</v>
      </c>
      <c r="B491" s="1" t="s">
        <v>134</v>
      </c>
      <c r="C491" s="1">
        <v>5</v>
      </c>
      <c r="D491" s="1" t="s">
        <v>19</v>
      </c>
      <c r="E491" s="1">
        <v>93659.344441419787</v>
      </c>
      <c r="F491" s="1">
        <v>78527.114784470978</v>
      </c>
      <c r="G491" s="1">
        <v>77401.50410192307</v>
      </c>
      <c r="H491" s="1">
        <v>65460.833929115492</v>
      </c>
      <c r="I491" s="1">
        <v>41159.004151160887</v>
      </c>
    </row>
    <row r="492" spans="1:9" x14ac:dyDescent="0.15">
      <c r="A492" s="1">
        <v>22</v>
      </c>
      <c r="B492" s="1" t="s">
        <v>134</v>
      </c>
      <c r="C492" s="1">
        <v>6</v>
      </c>
      <c r="D492" s="1" t="s">
        <v>3</v>
      </c>
      <c r="E492" s="1">
        <v>38666.808464732094</v>
      </c>
      <c r="F492" s="1">
        <v>40837.298133699369</v>
      </c>
      <c r="G492" s="1">
        <v>45993.29521223496</v>
      </c>
      <c r="H492" s="1">
        <v>44369.513121721138</v>
      </c>
      <c r="I492" s="1">
        <v>39221.972111278636</v>
      </c>
    </row>
    <row r="493" spans="1:9" x14ac:dyDescent="0.15">
      <c r="A493" s="1">
        <v>22</v>
      </c>
      <c r="B493" s="1" t="s">
        <v>134</v>
      </c>
      <c r="C493" s="1">
        <v>7</v>
      </c>
      <c r="D493" s="1" t="s">
        <v>20</v>
      </c>
      <c r="E493" s="1">
        <v>1196.7844692081253</v>
      </c>
      <c r="F493" s="1">
        <v>1225.3967100051564</v>
      </c>
      <c r="G493" s="1">
        <v>641.63522664574316</v>
      </c>
      <c r="H493" s="1">
        <v>861.81248815107165</v>
      </c>
      <c r="I493" s="1">
        <v>662.35358747652265</v>
      </c>
    </row>
    <row r="494" spans="1:9" x14ac:dyDescent="0.15">
      <c r="A494" s="1">
        <v>22</v>
      </c>
      <c r="B494" s="1" t="s">
        <v>134</v>
      </c>
      <c r="C494" s="1">
        <v>8</v>
      </c>
      <c r="D494" s="1" t="s">
        <v>21</v>
      </c>
      <c r="E494" s="1">
        <v>23299.370455962577</v>
      </c>
      <c r="F494" s="1">
        <v>23117.100223956164</v>
      </c>
      <c r="G494" s="1">
        <v>23231.084305636683</v>
      </c>
      <c r="H494" s="1">
        <v>20454.575488569822</v>
      </c>
      <c r="I494" s="1">
        <v>15238.051682584908</v>
      </c>
    </row>
    <row r="495" spans="1:9" x14ac:dyDescent="0.15">
      <c r="A495" s="1">
        <v>22</v>
      </c>
      <c r="B495" s="1" t="s">
        <v>134</v>
      </c>
      <c r="C495" s="1">
        <v>9</v>
      </c>
      <c r="D495" s="1" t="s">
        <v>22</v>
      </c>
      <c r="E495" s="1">
        <v>50374.407880348575</v>
      </c>
      <c r="F495" s="1">
        <v>48160.166889834341</v>
      </c>
      <c r="G495" s="1">
        <v>46192.457608830846</v>
      </c>
      <c r="H495" s="1">
        <v>37566.623764872129</v>
      </c>
      <c r="I495" s="1">
        <v>35818.115847247027</v>
      </c>
    </row>
    <row r="496" spans="1:9" x14ac:dyDescent="0.15">
      <c r="A496" s="1">
        <v>22</v>
      </c>
      <c r="B496" s="1" t="s">
        <v>134</v>
      </c>
      <c r="C496" s="1">
        <v>10</v>
      </c>
      <c r="D496" s="1" t="s">
        <v>23</v>
      </c>
      <c r="E496" s="1">
        <v>73247.622519668133</v>
      </c>
      <c r="F496" s="1">
        <v>73045.699391454487</v>
      </c>
      <c r="G496" s="1">
        <v>95659.291036893468</v>
      </c>
      <c r="H496" s="1">
        <v>86410.052583719691</v>
      </c>
      <c r="I496" s="1">
        <v>64940.463395092032</v>
      </c>
    </row>
    <row r="497" spans="1:9" x14ac:dyDescent="0.15">
      <c r="A497" s="1">
        <v>22</v>
      </c>
      <c r="B497" s="1" t="s">
        <v>134</v>
      </c>
      <c r="C497" s="1">
        <v>11</v>
      </c>
      <c r="D497" s="1" t="s">
        <v>24</v>
      </c>
      <c r="E497" s="1">
        <v>117632.54392718218</v>
      </c>
      <c r="F497" s="1">
        <v>123709.64246814957</v>
      </c>
      <c r="G497" s="1">
        <v>160764.81007687212</v>
      </c>
      <c r="H497" s="1">
        <v>136907.05212046049</v>
      </c>
      <c r="I497" s="1">
        <v>117591.03458122235</v>
      </c>
    </row>
    <row r="498" spans="1:9" x14ac:dyDescent="0.15">
      <c r="A498" s="1">
        <v>22</v>
      </c>
      <c r="B498" s="1" t="s">
        <v>134</v>
      </c>
      <c r="C498" s="1">
        <v>12</v>
      </c>
      <c r="D498" s="1" t="s">
        <v>25</v>
      </c>
      <c r="E498" s="1">
        <v>74123.914505511086</v>
      </c>
      <c r="F498" s="1">
        <v>118055.45224009616</v>
      </c>
      <c r="G498" s="1">
        <v>193546.08874542551</v>
      </c>
      <c r="H498" s="1">
        <v>165884.18192738577</v>
      </c>
      <c r="I498" s="1">
        <v>145312.81473483687</v>
      </c>
    </row>
    <row r="499" spans="1:9" x14ac:dyDescent="0.15">
      <c r="A499" s="1">
        <v>22</v>
      </c>
      <c r="B499" s="1" t="s">
        <v>134</v>
      </c>
      <c r="C499" s="1">
        <v>13</v>
      </c>
      <c r="D499" s="1" t="s">
        <v>26</v>
      </c>
      <c r="E499" s="1">
        <v>151139.78932462496</v>
      </c>
      <c r="F499" s="1">
        <v>202913.34998720413</v>
      </c>
      <c r="G499" s="1">
        <v>224982.88814079677</v>
      </c>
      <c r="H499" s="1">
        <v>220825.80211712586</v>
      </c>
      <c r="I499" s="1">
        <v>241138.61499264184</v>
      </c>
    </row>
    <row r="500" spans="1:9" x14ac:dyDescent="0.15">
      <c r="A500" s="1">
        <v>22</v>
      </c>
      <c r="B500" s="1" t="s">
        <v>134</v>
      </c>
      <c r="C500" s="1">
        <v>14</v>
      </c>
      <c r="D500" s="1" t="s">
        <v>27</v>
      </c>
      <c r="E500" s="1">
        <v>15603.619952665867</v>
      </c>
      <c r="F500" s="1">
        <v>22531.012792712365</v>
      </c>
      <c r="G500" s="1">
        <v>20395.531520564324</v>
      </c>
      <c r="H500" s="1">
        <v>15070.522712101916</v>
      </c>
      <c r="I500" s="1">
        <v>16501.766028394413</v>
      </c>
    </row>
    <row r="501" spans="1:9" x14ac:dyDescent="0.15">
      <c r="A501" s="1">
        <v>22</v>
      </c>
      <c r="B501" s="1" t="s">
        <v>134</v>
      </c>
      <c r="C501" s="1">
        <v>15</v>
      </c>
      <c r="D501" s="1" t="s">
        <v>28</v>
      </c>
      <c r="E501" s="1">
        <v>281367.45713350398</v>
      </c>
      <c r="F501" s="1">
        <v>291504.32705296186</v>
      </c>
      <c r="G501" s="1">
        <v>289627.5389893828</v>
      </c>
      <c r="H501" s="1">
        <v>220684.84974928654</v>
      </c>
      <c r="I501" s="1">
        <v>153527.68204674131</v>
      </c>
    </row>
    <row r="502" spans="1:9" x14ac:dyDescent="0.15">
      <c r="A502" s="1">
        <v>22</v>
      </c>
      <c r="B502" s="1" t="s">
        <v>133</v>
      </c>
      <c r="C502" s="1">
        <v>16</v>
      </c>
      <c r="D502" s="1" t="s">
        <v>11</v>
      </c>
      <c r="E502" s="1">
        <v>299767.49189381365</v>
      </c>
      <c r="F502" s="1">
        <v>375127.99044280313</v>
      </c>
      <c r="G502" s="1">
        <v>423947.57633691659</v>
      </c>
      <c r="H502" s="1">
        <v>394510.40077850909</v>
      </c>
      <c r="I502" s="1">
        <v>321875.92605380883</v>
      </c>
    </row>
    <row r="503" spans="1:9" x14ac:dyDescent="0.15">
      <c r="A503" s="1">
        <v>22</v>
      </c>
      <c r="B503" s="1" t="s">
        <v>133</v>
      </c>
      <c r="C503" s="1">
        <v>17</v>
      </c>
      <c r="D503" s="1" t="s">
        <v>12</v>
      </c>
      <c r="E503" s="1">
        <v>17210.299400384654</v>
      </c>
      <c r="F503" s="1">
        <v>19926.690385709451</v>
      </c>
      <c r="G503" s="1">
        <v>22990.563092808607</v>
      </c>
      <c r="H503" s="1">
        <v>25423.182258315956</v>
      </c>
      <c r="I503" s="1">
        <v>24666.983744851383</v>
      </c>
    </row>
    <row r="504" spans="1:9" x14ac:dyDescent="0.15">
      <c r="A504" s="1">
        <v>22</v>
      </c>
      <c r="B504" s="1" t="s">
        <v>133</v>
      </c>
      <c r="C504" s="1">
        <v>18</v>
      </c>
      <c r="D504" s="1" t="s">
        <v>13</v>
      </c>
      <c r="E504" s="1">
        <v>563215.33624070697</v>
      </c>
      <c r="F504" s="1">
        <v>627642.10471691482</v>
      </c>
      <c r="G504" s="1">
        <v>633129.75584682822</v>
      </c>
      <c r="H504" s="1">
        <v>514644.03783185867</v>
      </c>
      <c r="I504" s="1">
        <v>469266.92633457528</v>
      </c>
    </row>
    <row r="505" spans="1:9" x14ac:dyDescent="0.15">
      <c r="A505" s="1">
        <v>22</v>
      </c>
      <c r="B505" s="1" t="s">
        <v>133</v>
      </c>
      <c r="C505" s="1">
        <v>19</v>
      </c>
      <c r="D505" s="1" t="s">
        <v>14</v>
      </c>
      <c r="E505" s="1">
        <v>68066.664967980978</v>
      </c>
      <c r="F505" s="1">
        <v>88913.577788200375</v>
      </c>
      <c r="G505" s="1">
        <v>100347.67039599488</v>
      </c>
      <c r="H505" s="1">
        <v>90630.184315949213</v>
      </c>
      <c r="I505" s="1">
        <v>89526.041809805887</v>
      </c>
    </row>
    <row r="506" spans="1:9" x14ac:dyDescent="0.15">
      <c r="A506" s="1">
        <v>22</v>
      </c>
      <c r="B506" s="1" t="s">
        <v>133</v>
      </c>
      <c r="C506" s="1">
        <v>20</v>
      </c>
      <c r="D506" s="1" t="s">
        <v>15</v>
      </c>
      <c r="E506" s="1">
        <v>15060.165430806275</v>
      </c>
      <c r="F506" s="1">
        <v>22331.682117736498</v>
      </c>
      <c r="G506" s="1">
        <v>36280.480289870502</v>
      </c>
      <c r="H506" s="1">
        <v>34175.049848947965</v>
      </c>
      <c r="I506" s="1">
        <v>35820.07736513071</v>
      </c>
    </row>
    <row r="507" spans="1:9" x14ac:dyDescent="0.15">
      <c r="A507" s="1">
        <v>22</v>
      </c>
      <c r="B507" s="1" t="s">
        <v>135</v>
      </c>
      <c r="C507" s="1">
        <v>21</v>
      </c>
      <c r="D507" s="1" t="s">
        <v>16</v>
      </c>
      <c r="E507" s="1">
        <v>202218.42395542606</v>
      </c>
      <c r="F507" s="1">
        <v>210444.28099127108</v>
      </c>
      <c r="G507" s="1">
        <v>235165.36635211174</v>
      </c>
      <c r="H507" s="1">
        <v>240915.18873634373</v>
      </c>
      <c r="I507" s="1">
        <v>210484.56812660009</v>
      </c>
    </row>
    <row r="508" spans="1:9" x14ac:dyDescent="0.15">
      <c r="A508" s="1">
        <v>22</v>
      </c>
      <c r="B508" s="1" t="s">
        <v>132</v>
      </c>
      <c r="C508" s="1">
        <v>22</v>
      </c>
      <c r="D508" s="1" t="s">
        <v>8</v>
      </c>
      <c r="E508" s="1">
        <v>600328.29373129352</v>
      </c>
      <c r="F508" s="1">
        <v>738735.76702907169</v>
      </c>
      <c r="G508" s="1">
        <v>905517.2052971581</v>
      </c>
      <c r="H508" s="1">
        <v>1044590.0673988739</v>
      </c>
      <c r="I508" s="1">
        <v>1104166.0111286277</v>
      </c>
    </row>
    <row r="509" spans="1:9" x14ac:dyDescent="0.15">
      <c r="A509" s="1">
        <v>22</v>
      </c>
      <c r="B509" s="1" t="s">
        <v>132</v>
      </c>
      <c r="C509" s="1">
        <v>23</v>
      </c>
      <c r="D509" s="1" t="s">
        <v>29</v>
      </c>
      <c r="E509" s="1">
        <v>176062.58158654571</v>
      </c>
      <c r="F509" s="1">
        <v>196232.50176125561</v>
      </c>
      <c r="G509" s="1">
        <v>184545.54341620408</v>
      </c>
      <c r="H509" s="1">
        <v>181312.01410849058</v>
      </c>
      <c r="I509" s="1">
        <v>160380.56010066016</v>
      </c>
    </row>
    <row r="510" spans="1:9" x14ac:dyDescent="0.15">
      <c r="A510" s="1">
        <v>23</v>
      </c>
      <c r="B510" s="1" t="s">
        <v>137</v>
      </c>
      <c r="C510" s="1">
        <v>1</v>
      </c>
      <c r="D510" s="1" t="s">
        <v>9</v>
      </c>
      <c r="E510" s="1">
        <v>539172.27299329743</v>
      </c>
      <c r="F510" s="1">
        <v>360244.4543304455</v>
      </c>
      <c r="G510" s="1">
        <v>259701.03115242865</v>
      </c>
      <c r="H510" s="1">
        <v>203679.27836111336</v>
      </c>
      <c r="I510" s="1">
        <v>157522.77450491308</v>
      </c>
    </row>
    <row r="511" spans="1:9" x14ac:dyDescent="0.15">
      <c r="A511" s="1">
        <v>23</v>
      </c>
      <c r="B511" s="1" t="s">
        <v>137</v>
      </c>
      <c r="C511" s="1">
        <v>2</v>
      </c>
      <c r="D511" s="1" t="s">
        <v>10</v>
      </c>
      <c r="E511" s="1">
        <v>7285.9723949821037</v>
      </c>
      <c r="F511" s="1">
        <v>6109.0290696336378</v>
      </c>
      <c r="G511" s="1">
        <v>4810.3051701967943</v>
      </c>
      <c r="H511" s="1">
        <v>3690.9589470165124</v>
      </c>
      <c r="I511" s="1">
        <v>2100.7291777731634</v>
      </c>
    </row>
    <row r="512" spans="1:9" x14ac:dyDescent="0.15">
      <c r="A512" s="1">
        <v>23</v>
      </c>
      <c r="B512" s="1" t="s">
        <v>138</v>
      </c>
      <c r="C512" s="1">
        <v>3</v>
      </c>
      <c r="D512" s="1" t="s">
        <v>17</v>
      </c>
      <c r="E512" s="1">
        <v>163160.84803799322</v>
      </c>
      <c r="F512" s="1">
        <v>157759.63748049486</v>
      </c>
      <c r="G512" s="1">
        <v>176690.00023986609</v>
      </c>
      <c r="H512" s="1">
        <v>155635.8764387407</v>
      </c>
      <c r="I512" s="1">
        <v>132395.03055200976</v>
      </c>
    </row>
    <row r="513" spans="1:9" x14ac:dyDescent="0.15">
      <c r="A513" s="1">
        <v>23</v>
      </c>
      <c r="B513" s="1" t="s">
        <v>138</v>
      </c>
      <c r="C513" s="1">
        <v>4</v>
      </c>
      <c r="D513" s="1" t="s">
        <v>18</v>
      </c>
      <c r="E513" s="1">
        <v>537487.64411382494</v>
      </c>
      <c r="F513" s="1">
        <v>337609.97993915592</v>
      </c>
      <c r="G513" s="1">
        <v>277414.49867046735</v>
      </c>
      <c r="H513" s="1">
        <v>137515.69943096608</v>
      </c>
      <c r="I513" s="1">
        <v>62317.324108554938</v>
      </c>
    </row>
    <row r="514" spans="1:9" x14ac:dyDescent="0.15">
      <c r="A514" s="1">
        <v>23</v>
      </c>
      <c r="B514" s="1" t="s">
        <v>138</v>
      </c>
      <c r="C514" s="1">
        <v>5</v>
      </c>
      <c r="D514" s="1" t="s">
        <v>19</v>
      </c>
      <c r="E514" s="1">
        <v>52820.490559310456</v>
      </c>
      <c r="F514" s="1">
        <v>47579.028173819541</v>
      </c>
      <c r="G514" s="1">
        <v>53551.394567178788</v>
      </c>
      <c r="H514" s="1">
        <v>42218.518094019295</v>
      </c>
      <c r="I514" s="1">
        <v>31600.239531458781</v>
      </c>
    </row>
    <row r="515" spans="1:9" x14ac:dyDescent="0.15">
      <c r="A515" s="1">
        <v>23</v>
      </c>
      <c r="B515" s="1" t="s">
        <v>138</v>
      </c>
      <c r="C515" s="1">
        <v>6</v>
      </c>
      <c r="D515" s="1" t="s">
        <v>3</v>
      </c>
      <c r="E515" s="1">
        <v>65533.201505822894</v>
      </c>
      <c r="F515" s="1">
        <v>53333.659134074784</v>
      </c>
      <c r="G515" s="1">
        <v>52868.69080795128</v>
      </c>
      <c r="H515" s="1">
        <v>41238.606303432389</v>
      </c>
      <c r="I515" s="1">
        <v>30025.320557872616</v>
      </c>
    </row>
    <row r="516" spans="1:9" x14ac:dyDescent="0.15">
      <c r="A516" s="1">
        <v>23</v>
      </c>
      <c r="B516" s="1" t="s">
        <v>138</v>
      </c>
      <c r="C516" s="1">
        <v>7</v>
      </c>
      <c r="D516" s="1" t="s">
        <v>20</v>
      </c>
      <c r="E516" s="1">
        <v>2374.2007875284871</v>
      </c>
      <c r="F516" s="1">
        <v>3683.0799742844761</v>
      </c>
      <c r="G516" s="1">
        <v>3632.3505021206192</v>
      </c>
      <c r="H516" s="1">
        <v>3254.0921087629313</v>
      </c>
      <c r="I516" s="1">
        <v>3108.5944229492998</v>
      </c>
    </row>
    <row r="517" spans="1:9" x14ac:dyDescent="0.15">
      <c r="A517" s="1">
        <v>23</v>
      </c>
      <c r="B517" s="1" t="s">
        <v>139</v>
      </c>
      <c r="C517" s="1">
        <v>8</v>
      </c>
      <c r="D517" s="1" t="s">
        <v>21</v>
      </c>
      <c r="E517" s="1">
        <v>198592.44882620379</v>
      </c>
      <c r="F517" s="1">
        <v>153444.65180900824</v>
      </c>
      <c r="G517" s="1">
        <v>136034.55838838482</v>
      </c>
      <c r="H517" s="1">
        <v>97636.186309092489</v>
      </c>
      <c r="I517" s="1">
        <v>64434.794609171375</v>
      </c>
    </row>
    <row r="518" spans="1:9" x14ac:dyDescent="0.15">
      <c r="A518" s="1">
        <v>23</v>
      </c>
      <c r="B518" s="1" t="s">
        <v>138</v>
      </c>
      <c r="C518" s="1">
        <v>9</v>
      </c>
      <c r="D518" s="1" t="s">
        <v>22</v>
      </c>
      <c r="E518" s="1">
        <v>184404.54305879239</v>
      </c>
      <c r="F518" s="1">
        <v>150890.15702298377</v>
      </c>
      <c r="G518" s="1">
        <v>130763.47679651699</v>
      </c>
      <c r="H518" s="1">
        <v>99470.241726185472</v>
      </c>
      <c r="I518" s="1">
        <v>102173.42520035864</v>
      </c>
    </row>
    <row r="519" spans="1:9" x14ac:dyDescent="0.15">
      <c r="A519" s="1">
        <v>23</v>
      </c>
      <c r="B519" s="1" t="s">
        <v>138</v>
      </c>
      <c r="C519" s="1">
        <v>10</v>
      </c>
      <c r="D519" s="1" t="s">
        <v>23</v>
      </c>
      <c r="E519" s="1">
        <v>179848.66669715071</v>
      </c>
      <c r="F519" s="1">
        <v>175506.05663259196</v>
      </c>
      <c r="G519" s="1">
        <v>214185.73515588592</v>
      </c>
      <c r="H519" s="1">
        <v>172967.04157811648</v>
      </c>
      <c r="I519" s="1">
        <v>138791.74910426949</v>
      </c>
    </row>
    <row r="520" spans="1:9" x14ac:dyDescent="0.15">
      <c r="A520" s="1">
        <v>23</v>
      </c>
      <c r="B520" s="1" t="s">
        <v>138</v>
      </c>
      <c r="C520" s="1">
        <v>11</v>
      </c>
      <c r="D520" s="1" t="s">
        <v>24</v>
      </c>
      <c r="E520" s="1">
        <v>292309.80461179733</v>
      </c>
      <c r="F520" s="1">
        <v>287460.92378829338</v>
      </c>
      <c r="G520" s="1">
        <v>379866.77556383121</v>
      </c>
      <c r="H520" s="1">
        <v>292383.32360808947</v>
      </c>
      <c r="I520" s="1">
        <v>259296.4748624124</v>
      </c>
    </row>
    <row r="521" spans="1:9" x14ac:dyDescent="0.15">
      <c r="A521" s="1">
        <v>23</v>
      </c>
      <c r="B521" s="1" t="s">
        <v>138</v>
      </c>
      <c r="C521" s="1">
        <v>12</v>
      </c>
      <c r="D521" s="1" t="s">
        <v>25</v>
      </c>
      <c r="E521" s="1">
        <v>124743.86231841754</v>
      </c>
      <c r="F521" s="1">
        <v>159217.75108591956</v>
      </c>
      <c r="G521" s="1">
        <v>233677.06218090386</v>
      </c>
      <c r="H521" s="1">
        <v>176683.51996936669</v>
      </c>
      <c r="I521" s="1">
        <v>154773.01445762289</v>
      </c>
    </row>
    <row r="522" spans="1:9" x14ac:dyDescent="0.15">
      <c r="A522" s="1">
        <v>23</v>
      </c>
      <c r="B522" s="1" t="s">
        <v>138</v>
      </c>
      <c r="C522" s="1">
        <v>13</v>
      </c>
      <c r="D522" s="1" t="s">
        <v>26</v>
      </c>
      <c r="E522" s="1">
        <v>396799.49553628912</v>
      </c>
      <c r="F522" s="1">
        <v>434162.44554453494</v>
      </c>
      <c r="G522" s="1">
        <v>596275.68694585143</v>
      </c>
      <c r="H522" s="1">
        <v>548490.98409705376</v>
      </c>
      <c r="I522" s="1">
        <v>677057.18116458273</v>
      </c>
    </row>
    <row r="523" spans="1:9" x14ac:dyDescent="0.15">
      <c r="A523" s="1">
        <v>23</v>
      </c>
      <c r="B523" s="1" t="s">
        <v>138</v>
      </c>
      <c r="C523" s="1">
        <v>14</v>
      </c>
      <c r="D523" s="1" t="s">
        <v>27</v>
      </c>
      <c r="E523" s="1">
        <v>25535.71368044486</v>
      </c>
      <c r="F523" s="1">
        <v>34659.608919418344</v>
      </c>
      <c r="G523" s="1">
        <v>38544.778623058402</v>
      </c>
      <c r="H523" s="1">
        <v>20933.296978424172</v>
      </c>
      <c r="I523" s="1">
        <v>13837.09777099575</v>
      </c>
    </row>
    <row r="524" spans="1:9" x14ac:dyDescent="0.15">
      <c r="A524" s="1">
        <v>23</v>
      </c>
      <c r="B524" s="1" t="s">
        <v>138</v>
      </c>
      <c r="C524" s="1">
        <v>15</v>
      </c>
      <c r="D524" s="1" t="s">
        <v>28</v>
      </c>
      <c r="E524" s="1">
        <v>396615.8617734721</v>
      </c>
      <c r="F524" s="1">
        <v>386979.4989370071</v>
      </c>
      <c r="G524" s="1">
        <v>431008.58504167834</v>
      </c>
      <c r="H524" s="1">
        <v>356423.00594816369</v>
      </c>
      <c r="I524" s="1">
        <v>274745.12213266437</v>
      </c>
    </row>
    <row r="525" spans="1:9" x14ac:dyDescent="0.15">
      <c r="A525" s="1">
        <v>23</v>
      </c>
      <c r="B525" s="1" t="s">
        <v>137</v>
      </c>
      <c r="C525" s="1">
        <v>16</v>
      </c>
      <c r="D525" s="1" t="s">
        <v>11</v>
      </c>
      <c r="E525" s="1">
        <v>568561.78718638828</v>
      </c>
      <c r="F525" s="1">
        <v>641058.15692647151</v>
      </c>
      <c r="G525" s="1">
        <v>692656.67119044601</v>
      </c>
      <c r="H525" s="1">
        <v>736254.15628947865</v>
      </c>
      <c r="I525" s="1">
        <v>522459.68929489015</v>
      </c>
    </row>
    <row r="526" spans="1:9" x14ac:dyDescent="0.15">
      <c r="A526" s="1">
        <v>23</v>
      </c>
      <c r="B526" s="1" t="s">
        <v>137</v>
      </c>
      <c r="C526" s="1">
        <v>17</v>
      </c>
      <c r="D526" s="1" t="s">
        <v>12</v>
      </c>
      <c r="E526" s="1">
        <v>35848.707601966868</v>
      </c>
      <c r="F526" s="1">
        <v>41951.3212983587</v>
      </c>
      <c r="G526" s="1">
        <v>47651.91597644391</v>
      </c>
      <c r="H526" s="1">
        <v>46556.678476937253</v>
      </c>
      <c r="I526" s="1">
        <v>47040.504109182504</v>
      </c>
    </row>
    <row r="527" spans="1:9" x14ac:dyDescent="0.15">
      <c r="A527" s="1">
        <v>23</v>
      </c>
      <c r="B527" s="1" t="s">
        <v>137</v>
      </c>
      <c r="C527" s="1">
        <v>18</v>
      </c>
      <c r="D527" s="1" t="s">
        <v>13</v>
      </c>
      <c r="E527" s="1">
        <v>1140514.0276154312</v>
      </c>
      <c r="F527" s="1">
        <v>1287323.8827336391</v>
      </c>
      <c r="G527" s="1">
        <v>1218150.7398858636</v>
      </c>
      <c r="H527" s="1">
        <v>1132003.195244045</v>
      </c>
      <c r="I527" s="1">
        <v>929577.16734868346</v>
      </c>
    </row>
    <row r="528" spans="1:9" x14ac:dyDescent="0.15">
      <c r="A528" s="1">
        <v>23</v>
      </c>
      <c r="B528" s="1" t="s">
        <v>137</v>
      </c>
      <c r="C528" s="1">
        <v>19</v>
      </c>
      <c r="D528" s="1" t="s">
        <v>14</v>
      </c>
      <c r="E528" s="1">
        <v>149405.70545794172</v>
      </c>
      <c r="F528" s="1">
        <v>172117.28233671669</v>
      </c>
      <c r="G528" s="1">
        <v>201740.87110680182</v>
      </c>
      <c r="H528" s="1">
        <v>182978.26623799582</v>
      </c>
      <c r="I528" s="1">
        <v>175870.23752704926</v>
      </c>
    </row>
    <row r="529" spans="1:9" x14ac:dyDescent="0.15">
      <c r="A529" s="1">
        <v>23</v>
      </c>
      <c r="B529" s="1" t="s">
        <v>137</v>
      </c>
      <c r="C529" s="1">
        <v>20</v>
      </c>
      <c r="D529" s="1" t="s">
        <v>15</v>
      </c>
      <c r="E529" s="1">
        <v>35641.966451400127</v>
      </c>
      <c r="F529" s="1">
        <v>56621.928223600895</v>
      </c>
      <c r="G529" s="1">
        <v>77772.960074112882</v>
      </c>
      <c r="H529" s="1">
        <v>85827.50703270697</v>
      </c>
      <c r="I529" s="1">
        <v>90578.729844128044</v>
      </c>
    </row>
    <row r="530" spans="1:9" x14ac:dyDescent="0.15">
      <c r="A530" s="1">
        <v>23</v>
      </c>
      <c r="B530" s="1" t="s">
        <v>137</v>
      </c>
      <c r="C530" s="1">
        <v>21</v>
      </c>
      <c r="D530" s="1" t="s">
        <v>16</v>
      </c>
      <c r="E530" s="1">
        <v>370594.82298269222</v>
      </c>
      <c r="F530" s="1">
        <v>425024.71693457768</v>
      </c>
      <c r="G530" s="1">
        <v>476618.78503685689</v>
      </c>
      <c r="H530" s="1">
        <v>529552.02816483635</v>
      </c>
      <c r="I530" s="1">
        <v>473877.97907976992</v>
      </c>
    </row>
    <row r="531" spans="1:9" x14ac:dyDescent="0.15">
      <c r="A531" s="1">
        <v>23</v>
      </c>
      <c r="B531" s="1" t="s">
        <v>136</v>
      </c>
      <c r="C531" s="1">
        <v>22</v>
      </c>
      <c r="D531" s="1" t="s">
        <v>8</v>
      </c>
      <c r="E531" s="1">
        <v>903673.98148135783</v>
      </c>
      <c r="F531" s="1">
        <v>1243000.1970747469</v>
      </c>
      <c r="G531" s="1">
        <v>1684043.9505576415</v>
      </c>
      <c r="H531" s="1">
        <v>1886003.5310967651</v>
      </c>
      <c r="I531" s="1">
        <v>2395556.7772789393</v>
      </c>
    </row>
    <row r="532" spans="1:9" x14ac:dyDescent="0.15">
      <c r="A532" s="1">
        <v>23</v>
      </c>
      <c r="B532" s="1" t="s">
        <v>136</v>
      </c>
      <c r="C532" s="1">
        <v>23</v>
      </c>
      <c r="D532" s="1" t="s">
        <v>29</v>
      </c>
      <c r="E532" s="1">
        <v>233771.97135087926</v>
      </c>
      <c r="F532" s="1">
        <v>325839.20440156269</v>
      </c>
      <c r="G532" s="1">
        <v>328543.17080979241</v>
      </c>
      <c r="H532" s="1">
        <v>296089.65263648028</v>
      </c>
      <c r="I532" s="1">
        <v>282637.76263647253</v>
      </c>
    </row>
    <row r="533" spans="1:9" x14ac:dyDescent="0.15">
      <c r="A533" s="1">
        <v>24</v>
      </c>
      <c r="B533" s="1" t="s">
        <v>141</v>
      </c>
      <c r="C533" s="1">
        <v>1</v>
      </c>
      <c r="D533" s="1" t="s">
        <v>9</v>
      </c>
      <c r="E533" s="1">
        <v>396691.314674447</v>
      </c>
      <c r="F533" s="1">
        <v>221882.0959817624</v>
      </c>
      <c r="G533" s="1">
        <v>134254.20306347837</v>
      </c>
      <c r="H533" s="1">
        <v>87905.166557112461</v>
      </c>
      <c r="I533" s="1">
        <v>63648.675587822639</v>
      </c>
    </row>
    <row r="534" spans="1:9" x14ac:dyDescent="0.15">
      <c r="A534" s="1">
        <v>24</v>
      </c>
      <c r="B534" s="1" t="s">
        <v>141</v>
      </c>
      <c r="C534" s="1">
        <v>2</v>
      </c>
      <c r="D534" s="1" t="s">
        <v>10</v>
      </c>
      <c r="E534" s="1">
        <v>6677.7736771726941</v>
      </c>
      <c r="F534" s="1">
        <v>4099.4046990231336</v>
      </c>
      <c r="G534" s="1">
        <v>3907.3239484361952</v>
      </c>
      <c r="H534" s="1">
        <v>3325.4581421983189</v>
      </c>
      <c r="I534" s="1">
        <v>1452.8995211544939</v>
      </c>
    </row>
    <row r="535" spans="1:9" x14ac:dyDescent="0.15">
      <c r="A535" s="1">
        <v>24</v>
      </c>
      <c r="B535" s="1" t="s">
        <v>142</v>
      </c>
      <c r="C535" s="1">
        <v>3</v>
      </c>
      <c r="D535" s="1" t="s">
        <v>17</v>
      </c>
      <c r="E535" s="1">
        <v>40074.56920350789</v>
      </c>
      <c r="F535" s="1">
        <v>42942.494027193781</v>
      </c>
      <c r="G535" s="1">
        <v>51415.107227835659</v>
      </c>
      <c r="H535" s="1">
        <v>44185.958146562669</v>
      </c>
      <c r="I535" s="1">
        <v>39668.569209537272</v>
      </c>
    </row>
    <row r="536" spans="1:9" x14ac:dyDescent="0.15">
      <c r="A536" s="1">
        <v>24</v>
      </c>
      <c r="B536" s="1" t="s">
        <v>142</v>
      </c>
      <c r="C536" s="1">
        <v>4</v>
      </c>
      <c r="D536" s="1" t="s">
        <v>18</v>
      </c>
      <c r="E536" s="1">
        <v>79232.37515479236</v>
      </c>
      <c r="F536" s="1">
        <v>57927.432891110817</v>
      </c>
      <c r="G536" s="1">
        <v>43555.602490200865</v>
      </c>
      <c r="H536" s="1">
        <v>18282.688034361367</v>
      </c>
      <c r="I536" s="1">
        <v>6765.4745417359172</v>
      </c>
    </row>
    <row r="537" spans="1:9" x14ac:dyDescent="0.15">
      <c r="A537" s="1">
        <v>24</v>
      </c>
      <c r="B537" s="1" t="s">
        <v>142</v>
      </c>
      <c r="C537" s="1">
        <v>5</v>
      </c>
      <c r="D537" s="1" t="s">
        <v>19</v>
      </c>
      <c r="E537" s="1">
        <v>9079.2678424228397</v>
      </c>
      <c r="F537" s="1">
        <v>7450.0958885127193</v>
      </c>
      <c r="G537" s="1">
        <v>8083.1392205320471</v>
      </c>
      <c r="H537" s="1">
        <v>7418.1710409962725</v>
      </c>
      <c r="I537" s="1">
        <v>4937.2667687141902</v>
      </c>
    </row>
    <row r="538" spans="1:9" x14ac:dyDescent="0.15">
      <c r="A538" s="1">
        <v>24</v>
      </c>
      <c r="B538" s="1" t="s">
        <v>142</v>
      </c>
      <c r="C538" s="1">
        <v>6</v>
      </c>
      <c r="D538" s="1" t="s">
        <v>3</v>
      </c>
      <c r="E538" s="1">
        <v>30601.672444911885</v>
      </c>
      <c r="F538" s="1">
        <v>27839.56964966888</v>
      </c>
      <c r="G538" s="1">
        <v>28660.512941811998</v>
      </c>
      <c r="H538" s="1">
        <v>23256.088162430264</v>
      </c>
      <c r="I538" s="1">
        <v>20527.313268662867</v>
      </c>
    </row>
    <row r="539" spans="1:9" x14ac:dyDescent="0.15">
      <c r="A539" s="1">
        <v>24</v>
      </c>
      <c r="B539" s="1" t="s">
        <v>142</v>
      </c>
      <c r="C539" s="1">
        <v>7</v>
      </c>
      <c r="D539" s="1" t="s">
        <v>20</v>
      </c>
      <c r="E539" s="1">
        <v>3928.0184383186211</v>
      </c>
      <c r="F539" s="1">
        <v>4768.3264501974172</v>
      </c>
      <c r="G539" s="1">
        <v>3923.3585462460769</v>
      </c>
      <c r="H539" s="1">
        <v>3616.7169346090545</v>
      </c>
      <c r="I539" s="1">
        <v>2826.9787988311305</v>
      </c>
    </row>
    <row r="540" spans="1:9" x14ac:dyDescent="0.15">
      <c r="A540" s="1">
        <v>24</v>
      </c>
      <c r="B540" s="1" t="s">
        <v>142</v>
      </c>
      <c r="C540" s="1">
        <v>8</v>
      </c>
      <c r="D540" s="1" t="s">
        <v>21</v>
      </c>
      <c r="E540" s="1">
        <v>43801.144105156811</v>
      </c>
      <c r="F540" s="1">
        <v>39607.608716982038</v>
      </c>
      <c r="G540" s="1">
        <v>37777.625143363701</v>
      </c>
      <c r="H540" s="1">
        <v>28843.690064044455</v>
      </c>
      <c r="I540" s="1">
        <v>18618.348305312804</v>
      </c>
    </row>
    <row r="541" spans="1:9" x14ac:dyDescent="0.15">
      <c r="A541" s="1">
        <v>24</v>
      </c>
      <c r="B541" s="1" t="s">
        <v>142</v>
      </c>
      <c r="C541" s="1">
        <v>9</v>
      </c>
      <c r="D541" s="1" t="s">
        <v>22</v>
      </c>
      <c r="E541" s="1">
        <v>38971.931894800357</v>
      </c>
      <c r="F541" s="1">
        <v>28135.381205828271</v>
      </c>
      <c r="G541" s="1">
        <v>25812.330558409343</v>
      </c>
      <c r="H541" s="1">
        <v>20404.923546832491</v>
      </c>
      <c r="I541" s="1">
        <v>15952.650888678148</v>
      </c>
    </row>
    <row r="542" spans="1:9" x14ac:dyDescent="0.15">
      <c r="A542" s="1">
        <v>24</v>
      </c>
      <c r="B542" s="1" t="s">
        <v>142</v>
      </c>
      <c r="C542" s="1">
        <v>10</v>
      </c>
      <c r="D542" s="1" t="s">
        <v>23</v>
      </c>
      <c r="E542" s="1">
        <v>25862.309521343181</v>
      </c>
      <c r="F542" s="1">
        <v>29416.268499114623</v>
      </c>
      <c r="G542" s="1">
        <v>41442.611122446295</v>
      </c>
      <c r="H542" s="1">
        <v>34691.684850184582</v>
      </c>
      <c r="I542" s="1">
        <v>29951.528066869472</v>
      </c>
    </row>
    <row r="543" spans="1:9" x14ac:dyDescent="0.15">
      <c r="A543" s="1">
        <v>24</v>
      </c>
      <c r="B543" s="1" t="s">
        <v>142</v>
      </c>
      <c r="C543" s="1">
        <v>11</v>
      </c>
      <c r="D543" s="1" t="s">
        <v>24</v>
      </c>
      <c r="E543" s="1">
        <v>39116.015542643865</v>
      </c>
      <c r="F543" s="1">
        <v>48232.339174569766</v>
      </c>
      <c r="G543" s="1">
        <v>66239.273518356116</v>
      </c>
      <c r="H543" s="1">
        <v>57433.893317276772</v>
      </c>
      <c r="I543" s="1">
        <v>56972.322449913416</v>
      </c>
    </row>
    <row r="544" spans="1:9" x14ac:dyDescent="0.15">
      <c r="A544" s="1">
        <v>24</v>
      </c>
      <c r="B544" s="1" t="s">
        <v>142</v>
      </c>
      <c r="C544" s="1">
        <v>12</v>
      </c>
      <c r="D544" s="1" t="s">
        <v>25</v>
      </c>
      <c r="E544" s="1">
        <v>55190.817617776913</v>
      </c>
      <c r="F544" s="1">
        <v>64210.658571191001</v>
      </c>
      <c r="G544" s="1">
        <v>106471.99290007805</v>
      </c>
      <c r="H544" s="1">
        <v>98298.017943764717</v>
      </c>
      <c r="I544" s="1">
        <v>91915.537990900251</v>
      </c>
    </row>
    <row r="545" spans="1:9" x14ac:dyDescent="0.15">
      <c r="A545" s="1">
        <v>24</v>
      </c>
      <c r="B545" s="1" t="s">
        <v>142</v>
      </c>
      <c r="C545" s="1">
        <v>13</v>
      </c>
      <c r="D545" s="1" t="s">
        <v>26</v>
      </c>
      <c r="E545" s="1">
        <v>50008.677209264264</v>
      </c>
      <c r="F545" s="1">
        <v>54047.406117247607</v>
      </c>
      <c r="G545" s="1">
        <v>72607.163358299178</v>
      </c>
      <c r="H545" s="1">
        <v>62958.656664638103</v>
      </c>
      <c r="I545" s="1">
        <v>84618.669923247056</v>
      </c>
    </row>
    <row r="546" spans="1:9" x14ac:dyDescent="0.15">
      <c r="A546" s="1">
        <v>24</v>
      </c>
      <c r="B546" s="1" t="s">
        <v>142</v>
      </c>
      <c r="C546" s="1">
        <v>14</v>
      </c>
      <c r="D546" s="1" t="s">
        <v>27</v>
      </c>
      <c r="E546" s="1">
        <v>2046.2659972261617</v>
      </c>
      <c r="F546" s="1">
        <v>2356.7414215105182</v>
      </c>
      <c r="G546" s="1">
        <v>3153.9604527123879</v>
      </c>
      <c r="H546" s="1">
        <v>2110.4504973254989</v>
      </c>
      <c r="I546" s="1">
        <v>1720.101255491435</v>
      </c>
    </row>
    <row r="547" spans="1:9" x14ac:dyDescent="0.15">
      <c r="A547" s="1">
        <v>24</v>
      </c>
      <c r="B547" s="1" t="s">
        <v>142</v>
      </c>
      <c r="C547" s="1">
        <v>15</v>
      </c>
      <c r="D547" s="1" t="s">
        <v>28</v>
      </c>
      <c r="E547" s="1">
        <v>71877.950365678829</v>
      </c>
      <c r="F547" s="1">
        <v>75605.112608024938</v>
      </c>
      <c r="G547" s="1">
        <v>86826.395458574247</v>
      </c>
      <c r="H547" s="1">
        <v>78834.318787920551</v>
      </c>
      <c r="I547" s="1">
        <v>66583.374934038671</v>
      </c>
    </row>
    <row r="548" spans="1:9" x14ac:dyDescent="0.15">
      <c r="A548" s="1">
        <v>24</v>
      </c>
      <c r="B548" s="1" t="s">
        <v>141</v>
      </c>
      <c r="C548" s="1">
        <v>16</v>
      </c>
      <c r="D548" s="1" t="s">
        <v>11</v>
      </c>
      <c r="E548" s="1">
        <v>107753.45438979588</v>
      </c>
      <c r="F548" s="1">
        <v>174616.76782105284</v>
      </c>
      <c r="G548" s="1">
        <v>185004.33442218951</v>
      </c>
      <c r="H548" s="1">
        <v>176627.63792519993</v>
      </c>
      <c r="I548" s="1">
        <v>132731.93476127632</v>
      </c>
    </row>
    <row r="549" spans="1:9" x14ac:dyDescent="0.15">
      <c r="A549" s="1">
        <v>24</v>
      </c>
      <c r="B549" s="1" t="s">
        <v>141</v>
      </c>
      <c r="C549" s="1">
        <v>17</v>
      </c>
      <c r="D549" s="1" t="s">
        <v>12</v>
      </c>
      <c r="E549" s="1">
        <v>9303.787540139625</v>
      </c>
      <c r="F549" s="1">
        <v>11043.628474073352</v>
      </c>
      <c r="G549" s="1">
        <v>12452.488212638817</v>
      </c>
      <c r="H549" s="1">
        <v>13313.213639150114</v>
      </c>
      <c r="I549" s="1">
        <v>12459.98460543381</v>
      </c>
    </row>
    <row r="550" spans="1:9" x14ac:dyDescent="0.15">
      <c r="A550" s="1">
        <v>24</v>
      </c>
      <c r="B550" s="1" t="s">
        <v>141</v>
      </c>
      <c r="C550" s="1">
        <v>18</v>
      </c>
      <c r="D550" s="1" t="s">
        <v>13</v>
      </c>
      <c r="E550" s="1">
        <v>241028.3701327208</v>
      </c>
      <c r="F550" s="1">
        <v>271698.46964336006</v>
      </c>
      <c r="G550" s="1">
        <v>240463.63560885604</v>
      </c>
      <c r="H550" s="1">
        <v>226742.5565009964</v>
      </c>
      <c r="I550" s="1">
        <v>170952.31666673656</v>
      </c>
    </row>
    <row r="551" spans="1:9" x14ac:dyDescent="0.15">
      <c r="A551" s="1">
        <v>24</v>
      </c>
      <c r="B551" s="1" t="s">
        <v>141</v>
      </c>
      <c r="C551" s="1">
        <v>19</v>
      </c>
      <c r="D551" s="1" t="s">
        <v>14</v>
      </c>
      <c r="E551" s="1">
        <v>27835.689958047671</v>
      </c>
      <c r="F551" s="1">
        <v>35236.634670981839</v>
      </c>
      <c r="G551" s="1">
        <v>40024.474575707238</v>
      </c>
      <c r="H551" s="1">
        <v>37686.24570488288</v>
      </c>
      <c r="I551" s="1">
        <v>39024.614863235132</v>
      </c>
    </row>
    <row r="552" spans="1:9" x14ac:dyDescent="0.15">
      <c r="A552" s="1">
        <v>24</v>
      </c>
      <c r="B552" s="1" t="s">
        <v>141</v>
      </c>
      <c r="C552" s="1">
        <v>20</v>
      </c>
      <c r="D552" s="1" t="s">
        <v>15</v>
      </c>
      <c r="E552" s="1">
        <v>4577.9842418792996</v>
      </c>
      <c r="F552" s="1">
        <v>7292.5198115476787</v>
      </c>
      <c r="G552" s="1">
        <v>10558.021832884739</v>
      </c>
      <c r="H552" s="1">
        <v>12485.520045317133</v>
      </c>
      <c r="I552" s="1">
        <v>11637.542721417736</v>
      </c>
    </row>
    <row r="553" spans="1:9" x14ac:dyDescent="0.15">
      <c r="A553" s="1">
        <v>24</v>
      </c>
      <c r="B553" s="1" t="s">
        <v>141</v>
      </c>
      <c r="C553" s="1">
        <v>21</v>
      </c>
      <c r="D553" s="1" t="s">
        <v>16</v>
      </c>
      <c r="E553" s="1">
        <v>95702.878385880671</v>
      </c>
      <c r="F553" s="1">
        <v>93016.533948001699</v>
      </c>
      <c r="G553" s="1">
        <v>114657.82981574471</v>
      </c>
      <c r="H553" s="1">
        <v>107202.02966960931</v>
      </c>
      <c r="I553" s="1">
        <v>94273.297503675043</v>
      </c>
    </row>
    <row r="554" spans="1:9" x14ac:dyDescent="0.15">
      <c r="A554" s="1">
        <v>24</v>
      </c>
      <c r="B554" s="1" t="s">
        <v>140</v>
      </c>
      <c r="C554" s="1">
        <v>22</v>
      </c>
      <c r="D554" s="1" t="s">
        <v>8</v>
      </c>
      <c r="E554" s="1">
        <v>227884.11625133271</v>
      </c>
      <c r="F554" s="1">
        <v>311533.54647557833</v>
      </c>
      <c r="G554" s="1">
        <v>376850.92644319608</v>
      </c>
      <c r="H554" s="1">
        <v>436754.96387275809</v>
      </c>
      <c r="I554" s="1">
        <v>495840.63071176631</v>
      </c>
    </row>
    <row r="555" spans="1:9" x14ac:dyDescent="0.15">
      <c r="A555" s="1">
        <v>24</v>
      </c>
      <c r="B555" s="1" t="s">
        <v>140</v>
      </c>
      <c r="C555" s="1">
        <v>23</v>
      </c>
      <c r="D555" s="1" t="s">
        <v>29</v>
      </c>
      <c r="E555" s="1">
        <v>86958.242886865381</v>
      </c>
      <c r="F555" s="1">
        <v>114613.10636296307</v>
      </c>
      <c r="G555" s="1">
        <v>107682.35966298605</v>
      </c>
      <c r="H555" s="1">
        <v>103088.85814837973</v>
      </c>
      <c r="I555" s="1">
        <v>82574.572848695447</v>
      </c>
    </row>
    <row r="556" spans="1:9" x14ac:dyDescent="0.15">
      <c r="A556" s="1">
        <v>25</v>
      </c>
      <c r="B556" s="1" t="s">
        <v>144</v>
      </c>
      <c r="C556" s="1">
        <v>1</v>
      </c>
      <c r="D556" s="1" t="s">
        <v>9</v>
      </c>
      <c r="E556" s="1">
        <v>256927.09370227973</v>
      </c>
      <c r="F556" s="1">
        <v>133891.77301039343</v>
      </c>
      <c r="G556" s="1">
        <v>70404.236836861921</v>
      </c>
      <c r="H556" s="1">
        <v>42926.90951499428</v>
      </c>
      <c r="I556" s="1">
        <v>35669.345079215134</v>
      </c>
    </row>
    <row r="557" spans="1:9" x14ac:dyDescent="0.15">
      <c r="A557" s="1">
        <v>25</v>
      </c>
      <c r="B557" s="1" t="s">
        <v>144</v>
      </c>
      <c r="C557" s="1">
        <v>2</v>
      </c>
      <c r="D557" s="1" t="s">
        <v>10</v>
      </c>
      <c r="E557" s="1">
        <v>2010.7794343902908</v>
      </c>
      <c r="F557" s="1">
        <v>1462.8462298888417</v>
      </c>
      <c r="G557" s="1">
        <v>1228.5915507969482</v>
      </c>
      <c r="H557" s="1">
        <v>871.80929673847822</v>
      </c>
      <c r="I557" s="1">
        <v>584.93357345180914</v>
      </c>
    </row>
    <row r="558" spans="1:9" x14ac:dyDescent="0.15">
      <c r="A558" s="1">
        <v>25</v>
      </c>
      <c r="B558" s="1" t="s">
        <v>145</v>
      </c>
      <c r="C558" s="1">
        <v>3</v>
      </c>
      <c r="D558" s="1" t="s">
        <v>17</v>
      </c>
      <c r="E558" s="1">
        <v>10691.964397539568</v>
      </c>
      <c r="F558" s="1">
        <v>15517.549112841858</v>
      </c>
      <c r="G558" s="1">
        <v>18438.520941453931</v>
      </c>
      <c r="H558" s="1">
        <v>20063.231339073049</v>
      </c>
      <c r="I558" s="1">
        <v>19639.13158821479</v>
      </c>
    </row>
    <row r="559" spans="1:9" x14ac:dyDescent="0.15">
      <c r="A559" s="1">
        <v>25</v>
      </c>
      <c r="B559" s="1" t="s">
        <v>145</v>
      </c>
      <c r="C559" s="1">
        <v>4</v>
      </c>
      <c r="D559" s="1" t="s">
        <v>18</v>
      </c>
      <c r="E559" s="1">
        <v>77066.03056047202</v>
      </c>
      <c r="F559" s="1">
        <v>60147.588742207226</v>
      </c>
      <c r="G559" s="1">
        <v>52681.769063323663</v>
      </c>
      <c r="H559" s="1">
        <v>27374.157912901224</v>
      </c>
      <c r="I559" s="1">
        <v>17593.141045193759</v>
      </c>
    </row>
    <row r="560" spans="1:9" x14ac:dyDescent="0.15">
      <c r="A560" s="1">
        <v>25</v>
      </c>
      <c r="B560" s="1" t="s">
        <v>145</v>
      </c>
      <c r="C560" s="1">
        <v>5</v>
      </c>
      <c r="D560" s="1" t="s">
        <v>19</v>
      </c>
      <c r="E560" s="1">
        <v>4532.342343995424</v>
      </c>
      <c r="F560" s="1">
        <v>6438.515628665652</v>
      </c>
      <c r="G560" s="1">
        <v>9775.3897766738828</v>
      </c>
      <c r="H560" s="1">
        <v>10113.733464475958</v>
      </c>
      <c r="I560" s="1">
        <v>6312.913695124832</v>
      </c>
    </row>
    <row r="561" spans="1:9" x14ac:dyDescent="0.15">
      <c r="A561" s="1">
        <v>25</v>
      </c>
      <c r="B561" s="1" t="s">
        <v>145</v>
      </c>
      <c r="C561" s="1">
        <v>6</v>
      </c>
      <c r="D561" s="1" t="s">
        <v>3</v>
      </c>
      <c r="E561" s="1">
        <v>19857.009462395974</v>
      </c>
      <c r="F561" s="1">
        <v>16103.943905403663</v>
      </c>
      <c r="G561" s="1">
        <v>19424.368577185447</v>
      </c>
      <c r="H561" s="1">
        <v>16077.460617757346</v>
      </c>
      <c r="I561" s="1">
        <v>12696.790812871574</v>
      </c>
    </row>
    <row r="562" spans="1:9" x14ac:dyDescent="0.15">
      <c r="A562" s="1">
        <v>25</v>
      </c>
      <c r="B562" s="1" t="s">
        <v>145</v>
      </c>
      <c r="C562" s="1">
        <v>7</v>
      </c>
      <c r="D562" s="1" t="s">
        <v>20</v>
      </c>
      <c r="E562" s="1">
        <v>166.62743371528765</v>
      </c>
      <c r="F562" s="1">
        <v>194.10685070251827</v>
      </c>
      <c r="G562" s="1">
        <v>324.74348182994231</v>
      </c>
      <c r="H562" s="1">
        <v>389.91084770932974</v>
      </c>
      <c r="I562" s="1">
        <v>358.75418058745333</v>
      </c>
    </row>
    <row r="563" spans="1:9" x14ac:dyDescent="0.15">
      <c r="A563" s="1">
        <v>25</v>
      </c>
      <c r="B563" s="1" t="s">
        <v>145</v>
      </c>
      <c r="C563" s="1">
        <v>8</v>
      </c>
      <c r="D563" s="1" t="s">
        <v>21</v>
      </c>
      <c r="E563" s="1">
        <v>27958.735277242853</v>
      </c>
      <c r="F563" s="1">
        <v>32022.123601842963</v>
      </c>
      <c r="G563" s="1">
        <v>36875.259389771352</v>
      </c>
      <c r="H563" s="1">
        <v>29875.734991827845</v>
      </c>
      <c r="I563" s="1">
        <v>23036.245136226935</v>
      </c>
    </row>
    <row r="564" spans="1:9" x14ac:dyDescent="0.15">
      <c r="A564" s="1">
        <v>25</v>
      </c>
      <c r="B564" s="1" t="s">
        <v>145</v>
      </c>
      <c r="C564" s="1">
        <v>9</v>
      </c>
      <c r="D564" s="1" t="s">
        <v>22</v>
      </c>
      <c r="E564" s="1">
        <v>10268.732624021022</v>
      </c>
      <c r="F564" s="1">
        <v>9236.3957952898745</v>
      </c>
      <c r="G564" s="1">
        <v>10295.729428926414</v>
      </c>
      <c r="H564" s="1">
        <v>10012.923157627201</v>
      </c>
      <c r="I564" s="1">
        <v>10824.777529198944</v>
      </c>
    </row>
    <row r="565" spans="1:9" x14ac:dyDescent="0.15">
      <c r="A565" s="1">
        <v>25</v>
      </c>
      <c r="B565" s="1" t="s">
        <v>145</v>
      </c>
      <c r="C565" s="1">
        <v>10</v>
      </c>
      <c r="D565" s="1" t="s">
        <v>23</v>
      </c>
      <c r="E565" s="1">
        <v>16235.805709737599</v>
      </c>
      <c r="F565" s="1">
        <v>18984.35556192022</v>
      </c>
      <c r="G565" s="1">
        <v>29044.880059269588</v>
      </c>
      <c r="H565" s="1">
        <v>26404.668248114325</v>
      </c>
      <c r="I565" s="1">
        <v>23110.646032045337</v>
      </c>
    </row>
    <row r="566" spans="1:9" x14ac:dyDescent="0.15">
      <c r="A566" s="1">
        <v>25</v>
      </c>
      <c r="B566" s="1" t="s">
        <v>145</v>
      </c>
      <c r="C566" s="1">
        <v>11</v>
      </c>
      <c r="D566" s="1" t="s">
        <v>24</v>
      </c>
      <c r="E566" s="1">
        <v>35909.57407981524</v>
      </c>
      <c r="F566" s="1">
        <v>44470.555015426231</v>
      </c>
      <c r="G566" s="1">
        <v>53905.844060028568</v>
      </c>
      <c r="H566" s="1">
        <v>58992.759384679863</v>
      </c>
      <c r="I566" s="1">
        <v>51172.963828945416</v>
      </c>
    </row>
    <row r="567" spans="1:9" x14ac:dyDescent="0.15">
      <c r="A567" s="1">
        <v>25</v>
      </c>
      <c r="B567" s="1" t="s">
        <v>145</v>
      </c>
      <c r="C567" s="1">
        <v>12</v>
      </c>
      <c r="D567" s="1" t="s">
        <v>25</v>
      </c>
      <c r="E567" s="1">
        <v>37457.735541009599</v>
      </c>
      <c r="F567" s="1">
        <v>50211.332108201183</v>
      </c>
      <c r="G567" s="1">
        <v>82502.324511853963</v>
      </c>
      <c r="H567" s="1">
        <v>83356.127183609089</v>
      </c>
      <c r="I567" s="1">
        <v>83648.910456160404</v>
      </c>
    </row>
    <row r="568" spans="1:9" x14ac:dyDescent="0.15">
      <c r="A568" s="1">
        <v>25</v>
      </c>
      <c r="B568" s="1" t="s">
        <v>145</v>
      </c>
      <c r="C568" s="1">
        <v>13</v>
      </c>
      <c r="D568" s="1" t="s">
        <v>26</v>
      </c>
      <c r="E568" s="1">
        <v>7023.726878538756</v>
      </c>
      <c r="F568" s="1">
        <v>12317.068282713892</v>
      </c>
      <c r="G568" s="1">
        <v>20531.883886093423</v>
      </c>
      <c r="H568" s="1">
        <v>21337.920814659607</v>
      </c>
      <c r="I568" s="1">
        <v>29537.958858607515</v>
      </c>
    </row>
    <row r="569" spans="1:9" x14ac:dyDescent="0.15">
      <c r="A569" s="1">
        <v>25</v>
      </c>
      <c r="B569" s="1" t="s">
        <v>145</v>
      </c>
      <c r="C569" s="1">
        <v>14</v>
      </c>
      <c r="D569" s="1" t="s">
        <v>27</v>
      </c>
      <c r="E569" s="1">
        <v>3574.1353390376121</v>
      </c>
      <c r="F569" s="1">
        <v>4643.1175665707997</v>
      </c>
      <c r="G569" s="1">
        <v>7681.4957733518158</v>
      </c>
      <c r="H569" s="1">
        <v>5393.7371161150095</v>
      </c>
      <c r="I569" s="1">
        <v>5963.5724733280013</v>
      </c>
    </row>
    <row r="570" spans="1:9" x14ac:dyDescent="0.15">
      <c r="A570" s="1">
        <v>25</v>
      </c>
      <c r="B570" s="1" t="s">
        <v>145</v>
      </c>
      <c r="C570" s="1">
        <v>15</v>
      </c>
      <c r="D570" s="1" t="s">
        <v>28</v>
      </c>
      <c r="E570" s="1">
        <v>44791.269305073489</v>
      </c>
      <c r="F570" s="1">
        <v>61443.907194802749</v>
      </c>
      <c r="G570" s="1">
        <v>71961.554307135069</v>
      </c>
      <c r="H570" s="1">
        <v>68906.678365930507</v>
      </c>
      <c r="I570" s="1">
        <v>57864.692721044485</v>
      </c>
    </row>
    <row r="571" spans="1:9" x14ac:dyDescent="0.15">
      <c r="A571" s="1">
        <v>25</v>
      </c>
      <c r="B571" s="1" t="s">
        <v>144</v>
      </c>
      <c r="C571" s="1">
        <v>16</v>
      </c>
      <c r="D571" s="1" t="s">
        <v>11</v>
      </c>
      <c r="E571" s="1">
        <v>68211.45974844665</v>
      </c>
      <c r="F571" s="1">
        <v>98527.466971241578</v>
      </c>
      <c r="G571" s="1">
        <v>102469.33214077147</v>
      </c>
      <c r="H571" s="1">
        <v>116089.4186339772</v>
      </c>
      <c r="I571" s="1">
        <v>69281.194453573276</v>
      </c>
    </row>
    <row r="572" spans="1:9" x14ac:dyDescent="0.15">
      <c r="A572" s="1">
        <v>25</v>
      </c>
      <c r="B572" s="1" t="s">
        <v>144</v>
      </c>
      <c r="C572" s="1">
        <v>17</v>
      </c>
      <c r="D572" s="1" t="s">
        <v>12</v>
      </c>
      <c r="E572" s="1">
        <v>3986.5105091309447</v>
      </c>
      <c r="F572" s="1">
        <v>5564.9295249459301</v>
      </c>
      <c r="G572" s="1">
        <v>6662.2014375377303</v>
      </c>
      <c r="H572" s="1">
        <v>7948.4157580553792</v>
      </c>
      <c r="I572" s="1">
        <v>6696.7232030855366</v>
      </c>
    </row>
    <row r="573" spans="1:9" x14ac:dyDescent="0.15">
      <c r="A573" s="1">
        <v>25</v>
      </c>
      <c r="B573" s="1" t="s">
        <v>144</v>
      </c>
      <c r="C573" s="1">
        <v>18</v>
      </c>
      <c r="D573" s="1" t="s">
        <v>13</v>
      </c>
      <c r="E573" s="1">
        <v>126461.35505173127</v>
      </c>
      <c r="F573" s="1">
        <v>145364.63480193185</v>
      </c>
      <c r="G573" s="1">
        <v>135763.07310243903</v>
      </c>
      <c r="H573" s="1">
        <v>138584.28764445052</v>
      </c>
      <c r="I573" s="1">
        <v>130161.0961710079</v>
      </c>
    </row>
    <row r="574" spans="1:9" x14ac:dyDescent="0.15">
      <c r="A574" s="1">
        <v>25</v>
      </c>
      <c r="B574" s="1" t="s">
        <v>144</v>
      </c>
      <c r="C574" s="1">
        <v>19</v>
      </c>
      <c r="D574" s="1" t="s">
        <v>14</v>
      </c>
      <c r="E574" s="1">
        <v>15293.964267134588</v>
      </c>
      <c r="F574" s="1">
        <v>21181.387477164059</v>
      </c>
      <c r="G574" s="1">
        <v>26782.087270550077</v>
      </c>
      <c r="H574" s="1">
        <v>23782.036946191176</v>
      </c>
      <c r="I574" s="1">
        <v>27256.504671183709</v>
      </c>
    </row>
    <row r="575" spans="1:9" x14ac:dyDescent="0.15">
      <c r="A575" s="1">
        <v>25</v>
      </c>
      <c r="B575" s="1" t="s">
        <v>144</v>
      </c>
      <c r="C575" s="1">
        <v>20</v>
      </c>
      <c r="D575" s="1" t="s">
        <v>15</v>
      </c>
      <c r="E575" s="1">
        <v>2014.823148236572</v>
      </c>
      <c r="F575" s="1">
        <v>4230.5113109233262</v>
      </c>
      <c r="G575" s="1">
        <v>8465.7763215725972</v>
      </c>
      <c r="H575" s="1">
        <v>10396.864275654416</v>
      </c>
      <c r="I575" s="1">
        <v>10123.103188829778</v>
      </c>
    </row>
    <row r="576" spans="1:9" x14ac:dyDescent="0.15">
      <c r="A576" s="1">
        <v>25</v>
      </c>
      <c r="B576" s="1" t="s">
        <v>144</v>
      </c>
      <c r="C576" s="1">
        <v>21</v>
      </c>
      <c r="D576" s="1" t="s">
        <v>16</v>
      </c>
      <c r="E576" s="1">
        <v>46424.720726950822</v>
      </c>
      <c r="F576" s="1">
        <v>52345.379591223355</v>
      </c>
      <c r="G576" s="1">
        <v>61568.797304889267</v>
      </c>
      <c r="H576" s="1">
        <v>69493.913092306422</v>
      </c>
      <c r="I576" s="1">
        <v>66472.04090175117</v>
      </c>
    </row>
    <row r="577" spans="1:9" x14ac:dyDescent="0.15">
      <c r="A577" s="1">
        <v>25</v>
      </c>
      <c r="B577" s="1" t="s">
        <v>143</v>
      </c>
      <c r="C577" s="1">
        <v>22</v>
      </c>
      <c r="D577" s="1" t="s">
        <v>8</v>
      </c>
      <c r="E577" s="1">
        <v>119495.17464473013</v>
      </c>
      <c r="F577" s="1">
        <v>181367.33343441057</v>
      </c>
      <c r="G577" s="1">
        <v>257862.31774616463</v>
      </c>
      <c r="H577" s="1">
        <v>310273.22096451599</v>
      </c>
      <c r="I577" s="1">
        <v>390944.63100179913</v>
      </c>
    </row>
    <row r="578" spans="1:9" x14ac:dyDescent="0.15">
      <c r="A578" s="1">
        <v>25</v>
      </c>
      <c r="B578" s="1" t="s">
        <v>143</v>
      </c>
      <c r="C578" s="1">
        <v>23</v>
      </c>
      <c r="D578" s="1" t="s">
        <v>29</v>
      </c>
      <c r="E578" s="1">
        <v>51319.696625067249</v>
      </c>
      <c r="F578" s="1">
        <v>70138.442875284323</v>
      </c>
      <c r="G578" s="1">
        <v>75209.656842047494</v>
      </c>
      <c r="H578" s="1">
        <v>68112.00046566056</v>
      </c>
      <c r="I578" s="1">
        <v>64055.90622730372</v>
      </c>
    </row>
    <row r="579" spans="1:9" x14ac:dyDescent="0.15">
      <c r="A579" s="1">
        <v>26</v>
      </c>
      <c r="B579" s="1" t="s">
        <v>241</v>
      </c>
      <c r="C579" s="1">
        <v>1</v>
      </c>
      <c r="D579" s="1" t="s">
        <v>9</v>
      </c>
      <c r="E579" s="1">
        <v>209017.19228322961</v>
      </c>
      <c r="F579" s="1">
        <v>139938.5676093692</v>
      </c>
      <c r="G579" s="1">
        <v>91839.768447392606</v>
      </c>
      <c r="H579" s="1">
        <v>64258.975145611221</v>
      </c>
      <c r="I579" s="1">
        <v>50413.940602468683</v>
      </c>
    </row>
    <row r="580" spans="1:9" x14ac:dyDescent="0.15">
      <c r="A580" s="1">
        <v>26</v>
      </c>
      <c r="B580" s="1" t="s">
        <v>242</v>
      </c>
      <c r="C580" s="1">
        <v>2</v>
      </c>
      <c r="D580" s="1" t="s">
        <v>10</v>
      </c>
      <c r="E580" s="1">
        <v>3103.0546827010658</v>
      </c>
      <c r="F580" s="1">
        <v>2026.8006472823872</v>
      </c>
      <c r="G580" s="1">
        <v>1641.4788752451027</v>
      </c>
      <c r="H580" s="1">
        <v>1273.2610003912482</v>
      </c>
      <c r="I580" s="1">
        <v>641.54004830198426</v>
      </c>
    </row>
    <row r="581" spans="1:9" x14ac:dyDescent="0.15">
      <c r="A581" s="1">
        <v>26</v>
      </c>
      <c r="B581" s="1" t="s">
        <v>243</v>
      </c>
      <c r="C581" s="1">
        <v>3</v>
      </c>
      <c r="D581" s="1" t="s">
        <v>17</v>
      </c>
      <c r="E581" s="1">
        <v>54227.354755723281</v>
      </c>
      <c r="F581" s="1">
        <v>56493.210732697473</v>
      </c>
      <c r="G581" s="1">
        <v>62579.204905428822</v>
      </c>
      <c r="H581" s="1">
        <v>54732.469831915922</v>
      </c>
      <c r="I581" s="1">
        <v>45464.490660815689</v>
      </c>
    </row>
    <row r="582" spans="1:9" x14ac:dyDescent="0.15">
      <c r="A582" s="1">
        <v>26</v>
      </c>
      <c r="B582" s="1" t="s">
        <v>244</v>
      </c>
      <c r="C582" s="1">
        <v>4</v>
      </c>
      <c r="D582" s="1" t="s">
        <v>18</v>
      </c>
      <c r="E582" s="1">
        <v>298534.21197064623</v>
      </c>
      <c r="F582" s="1">
        <v>245099.2990220442</v>
      </c>
      <c r="G582" s="1">
        <v>187724.46282536647</v>
      </c>
      <c r="H582" s="1">
        <v>92473.551105848717</v>
      </c>
      <c r="I582" s="1">
        <v>45276.494812713121</v>
      </c>
    </row>
    <row r="583" spans="1:9" x14ac:dyDescent="0.15">
      <c r="A583" s="1">
        <v>26</v>
      </c>
      <c r="B583" s="1" t="s">
        <v>245</v>
      </c>
      <c r="C583" s="1">
        <v>5</v>
      </c>
      <c r="D583" s="1" t="s">
        <v>19</v>
      </c>
      <c r="E583" s="1">
        <v>25472.958889014746</v>
      </c>
      <c r="F583" s="1">
        <v>16338.331409231801</v>
      </c>
      <c r="G583" s="1">
        <v>16344.093147178832</v>
      </c>
      <c r="H583" s="1">
        <v>12944.485261235759</v>
      </c>
      <c r="I583" s="1">
        <v>9410.7128010995675</v>
      </c>
    </row>
    <row r="584" spans="1:9" x14ac:dyDescent="0.15">
      <c r="A584" s="1">
        <v>26</v>
      </c>
      <c r="B584" s="1" t="s">
        <v>245</v>
      </c>
      <c r="C584" s="1">
        <v>6</v>
      </c>
      <c r="D584" s="1" t="s">
        <v>3</v>
      </c>
      <c r="E584" s="1">
        <v>26301.364492480243</v>
      </c>
      <c r="F584" s="1">
        <v>19099.810738192009</v>
      </c>
      <c r="G584" s="1">
        <v>17831.302474638895</v>
      </c>
      <c r="H584" s="1">
        <v>15743.379873375723</v>
      </c>
      <c r="I584" s="1">
        <v>10687.638814911539</v>
      </c>
    </row>
    <row r="585" spans="1:9" x14ac:dyDescent="0.15">
      <c r="A585" s="1">
        <v>26</v>
      </c>
      <c r="B585" s="1" t="s">
        <v>245</v>
      </c>
      <c r="C585" s="1">
        <v>7</v>
      </c>
      <c r="D585" s="1" t="s">
        <v>20</v>
      </c>
      <c r="E585" s="1">
        <v>383.53334059871361</v>
      </c>
      <c r="F585" s="1">
        <v>292.92286478545304</v>
      </c>
      <c r="G585" s="1">
        <v>195.31443611026864</v>
      </c>
      <c r="H585" s="1">
        <v>354.63726467546212</v>
      </c>
      <c r="I585" s="1">
        <v>133.22651541264449</v>
      </c>
    </row>
    <row r="586" spans="1:9" x14ac:dyDescent="0.15">
      <c r="A586" s="1">
        <v>26</v>
      </c>
      <c r="B586" s="1" t="s">
        <v>245</v>
      </c>
      <c r="C586" s="1">
        <v>8</v>
      </c>
      <c r="D586" s="1" t="s">
        <v>21</v>
      </c>
      <c r="E586" s="1">
        <v>25950.078996820132</v>
      </c>
      <c r="F586" s="1">
        <v>21186.189949806529</v>
      </c>
      <c r="G586" s="1">
        <v>20200.041319107826</v>
      </c>
      <c r="H586" s="1">
        <v>16227.214224739713</v>
      </c>
      <c r="I586" s="1">
        <v>11110.397934778966</v>
      </c>
    </row>
    <row r="587" spans="1:9" x14ac:dyDescent="0.15">
      <c r="A587" s="1">
        <v>26</v>
      </c>
      <c r="B587" s="1" t="s">
        <v>245</v>
      </c>
      <c r="C587" s="1">
        <v>9</v>
      </c>
      <c r="D587" s="1" t="s">
        <v>22</v>
      </c>
      <c r="E587" s="1">
        <v>18994.291353365374</v>
      </c>
      <c r="F587" s="1">
        <v>15453.20583730364</v>
      </c>
      <c r="G587" s="1">
        <v>12772.023476118578</v>
      </c>
      <c r="H587" s="1">
        <v>9472.7676825981835</v>
      </c>
      <c r="I587" s="1">
        <v>10036.261056531474</v>
      </c>
    </row>
    <row r="588" spans="1:9" x14ac:dyDescent="0.15">
      <c r="A588" s="1">
        <v>26</v>
      </c>
      <c r="B588" s="1" t="s">
        <v>245</v>
      </c>
      <c r="C588" s="1">
        <v>10</v>
      </c>
      <c r="D588" s="1" t="s">
        <v>23</v>
      </c>
      <c r="E588" s="1">
        <v>38039.977950933433</v>
      </c>
      <c r="F588" s="1">
        <v>30073.686363672936</v>
      </c>
      <c r="G588" s="1">
        <v>37695.08652116033</v>
      </c>
      <c r="H588" s="1">
        <v>28123.717312013861</v>
      </c>
      <c r="I588" s="1">
        <v>22611.368841127965</v>
      </c>
    </row>
    <row r="589" spans="1:9" x14ac:dyDescent="0.15">
      <c r="A589" s="1">
        <v>26</v>
      </c>
      <c r="B589" s="1" t="s">
        <v>246</v>
      </c>
      <c r="C589" s="1">
        <v>11</v>
      </c>
      <c r="D589" s="1" t="s">
        <v>24</v>
      </c>
      <c r="E589" s="1">
        <v>46563.870107470175</v>
      </c>
      <c r="F589" s="1">
        <v>46751.80807870243</v>
      </c>
      <c r="G589" s="1">
        <v>56063.071186939873</v>
      </c>
      <c r="H589" s="1">
        <v>48957.016332048719</v>
      </c>
      <c r="I589" s="1">
        <v>43333.25737653696</v>
      </c>
    </row>
    <row r="590" spans="1:9" x14ac:dyDescent="0.15">
      <c r="A590" s="1">
        <v>26</v>
      </c>
      <c r="B590" s="1" t="s">
        <v>245</v>
      </c>
      <c r="C590" s="1">
        <v>12</v>
      </c>
      <c r="D590" s="1" t="s">
        <v>25</v>
      </c>
      <c r="E590" s="1">
        <v>74669.120559638075</v>
      </c>
      <c r="F590" s="1">
        <v>64646.268210777511</v>
      </c>
      <c r="G590" s="1">
        <v>97741.658624973192</v>
      </c>
      <c r="H590" s="1">
        <v>80032.91247737901</v>
      </c>
      <c r="I590" s="1">
        <v>69508.709675255173</v>
      </c>
    </row>
    <row r="591" spans="1:9" x14ac:dyDescent="0.15">
      <c r="A591" s="1">
        <v>26</v>
      </c>
      <c r="B591" s="1" t="s">
        <v>246</v>
      </c>
      <c r="C591" s="1">
        <v>13</v>
      </c>
      <c r="D591" s="1" t="s">
        <v>26</v>
      </c>
      <c r="E591" s="1">
        <v>36111.298420906307</v>
      </c>
      <c r="F591" s="1">
        <v>33787.148091396404</v>
      </c>
      <c r="G591" s="1">
        <v>30046.421661900935</v>
      </c>
      <c r="H591" s="1">
        <v>25506.223061135941</v>
      </c>
      <c r="I591" s="1">
        <v>20581.193357796983</v>
      </c>
    </row>
    <row r="592" spans="1:9" x14ac:dyDescent="0.15">
      <c r="A592" s="1">
        <v>26</v>
      </c>
      <c r="B592" s="1" t="s">
        <v>245</v>
      </c>
      <c r="C592" s="1">
        <v>14</v>
      </c>
      <c r="D592" s="1" t="s">
        <v>27</v>
      </c>
      <c r="E592" s="1">
        <v>17509.363797039125</v>
      </c>
      <c r="F592" s="1">
        <v>20405.419949549447</v>
      </c>
      <c r="G592" s="1">
        <v>17273.30873495619</v>
      </c>
      <c r="H592" s="1">
        <v>14216.810800005043</v>
      </c>
      <c r="I592" s="1">
        <v>15356.676649368814</v>
      </c>
    </row>
    <row r="593" spans="1:9" x14ac:dyDescent="0.15">
      <c r="A593" s="1">
        <v>26</v>
      </c>
      <c r="B593" s="1" t="s">
        <v>245</v>
      </c>
      <c r="C593" s="1">
        <v>15</v>
      </c>
      <c r="D593" s="1" t="s">
        <v>28</v>
      </c>
      <c r="E593" s="1">
        <v>119813.0742596234</v>
      </c>
      <c r="F593" s="1">
        <v>113296.5744748226</v>
      </c>
      <c r="G593" s="1">
        <v>127528.55133047639</v>
      </c>
      <c r="H593" s="1">
        <v>95170.13174225777</v>
      </c>
      <c r="I593" s="1">
        <v>71523.471992278559</v>
      </c>
    </row>
    <row r="594" spans="1:9" x14ac:dyDescent="0.15">
      <c r="A594" s="1">
        <v>26</v>
      </c>
      <c r="B594" s="1" t="s">
        <v>247</v>
      </c>
      <c r="C594" s="1">
        <v>16</v>
      </c>
      <c r="D594" s="1" t="s">
        <v>11</v>
      </c>
      <c r="E594" s="1">
        <v>196292.85639572985</v>
      </c>
      <c r="F594" s="1">
        <v>213124.59754065145</v>
      </c>
      <c r="G594" s="1">
        <v>211026.55412207547</v>
      </c>
      <c r="H594" s="1">
        <v>223031.43950747189</v>
      </c>
      <c r="I594" s="1">
        <v>153730.83913201393</v>
      </c>
    </row>
    <row r="595" spans="1:9" x14ac:dyDescent="0.15">
      <c r="A595" s="1">
        <v>26</v>
      </c>
      <c r="B595" s="1" t="s">
        <v>248</v>
      </c>
      <c r="C595" s="1">
        <v>17</v>
      </c>
      <c r="D595" s="1" t="s">
        <v>12</v>
      </c>
      <c r="E595" s="1">
        <v>10348.823735122824</v>
      </c>
      <c r="F595" s="1">
        <v>11643.551793487837</v>
      </c>
      <c r="G595" s="1">
        <v>12691.41156219543</v>
      </c>
      <c r="H595" s="1">
        <v>12921.038777890733</v>
      </c>
      <c r="I595" s="1">
        <v>12242.043464573704</v>
      </c>
    </row>
    <row r="596" spans="1:9" x14ac:dyDescent="0.15">
      <c r="A596" s="1">
        <v>26</v>
      </c>
      <c r="B596" s="1" t="s">
        <v>248</v>
      </c>
      <c r="C596" s="1">
        <v>18</v>
      </c>
      <c r="D596" s="1" t="s">
        <v>13</v>
      </c>
      <c r="E596" s="1">
        <v>468549.16002918326</v>
      </c>
      <c r="F596" s="1">
        <v>520640.42163370264</v>
      </c>
      <c r="G596" s="1">
        <v>458385.87404864421</v>
      </c>
      <c r="H596" s="1">
        <v>381332.92754036566</v>
      </c>
      <c r="I596" s="1">
        <v>314451.04494618595</v>
      </c>
    </row>
    <row r="597" spans="1:9" x14ac:dyDescent="0.15">
      <c r="A597" s="1">
        <v>26</v>
      </c>
      <c r="B597" s="1" t="s">
        <v>247</v>
      </c>
      <c r="C597" s="1">
        <v>19</v>
      </c>
      <c r="D597" s="1" t="s">
        <v>14</v>
      </c>
      <c r="E597" s="1">
        <v>64360.818492934312</v>
      </c>
      <c r="F597" s="1">
        <v>71860.992329286586</v>
      </c>
      <c r="G597" s="1">
        <v>75684.043772173871</v>
      </c>
      <c r="H597" s="1">
        <v>66108.767955910051</v>
      </c>
      <c r="I597" s="1">
        <v>57638.390170018043</v>
      </c>
    </row>
    <row r="598" spans="1:9" x14ac:dyDescent="0.15">
      <c r="A598" s="1">
        <v>26</v>
      </c>
      <c r="B598" s="1" t="s">
        <v>247</v>
      </c>
      <c r="C598" s="1">
        <v>20</v>
      </c>
      <c r="D598" s="1" t="s">
        <v>15</v>
      </c>
      <c r="E598" s="1">
        <v>13555.42409224985</v>
      </c>
      <c r="F598" s="1">
        <v>24490.756628584375</v>
      </c>
      <c r="G598" s="1">
        <v>37844.080138182057</v>
      </c>
      <c r="H598" s="1">
        <v>39765.685125745185</v>
      </c>
      <c r="I598" s="1">
        <v>36708.31097497978</v>
      </c>
    </row>
    <row r="599" spans="1:9" x14ac:dyDescent="0.15">
      <c r="A599" s="1">
        <v>26</v>
      </c>
      <c r="B599" s="1" t="s">
        <v>247</v>
      </c>
      <c r="C599" s="1">
        <v>21</v>
      </c>
      <c r="D599" s="1" t="s">
        <v>16</v>
      </c>
      <c r="E599" s="1">
        <v>139983.6207986066</v>
      </c>
      <c r="F599" s="1">
        <v>152940.33493399216</v>
      </c>
      <c r="G599" s="1">
        <v>150576.51021268332</v>
      </c>
      <c r="H599" s="1">
        <v>143132.85600530254</v>
      </c>
      <c r="I599" s="1">
        <v>130894.30000437834</v>
      </c>
    </row>
    <row r="600" spans="1:9" x14ac:dyDescent="0.15">
      <c r="A600" s="1">
        <v>26</v>
      </c>
      <c r="B600" s="1" t="s">
        <v>240</v>
      </c>
      <c r="C600" s="1">
        <v>22</v>
      </c>
      <c r="D600" s="1" t="s">
        <v>8</v>
      </c>
      <c r="E600" s="1">
        <v>455254.11133011448</v>
      </c>
      <c r="F600" s="1">
        <v>559521.81417615269</v>
      </c>
      <c r="G600" s="1">
        <v>633045.17414398503</v>
      </c>
      <c r="H600" s="1">
        <v>758285.75623462792</v>
      </c>
      <c r="I600" s="1">
        <v>925616.08384286903</v>
      </c>
    </row>
    <row r="601" spans="1:9" x14ac:dyDescent="0.15">
      <c r="A601" s="1">
        <v>26</v>
      </c>
      <c r="B601" s="1" t="s">
        <v>240</v>
      </c>
      <c r="C601" s="1">
        <v>23</v>
      </c>
      <c r="D601" s="1" t="s">
        <v>29</v>
      </c>
      <c r="E601" s="1">
        <v>135970.82087533359</v>
      </c>
      <c r="F601" s="1">
        <v>158151.79349008822</v>
      </c>
      <c r="G601" s="1">
        <v>131800.47316232897</v>
      </c>
      <c r="H601" s="1">
        <v>134375.08231982467</v>
      </c>
      <c r="I601" s="1">
        <v>125483.96693005589</v>
      </c>
    </row>
    <row r="602" spans="1:9" x14ac:dyDescent="0.15">
      <c r="A602" s="1">
        <v>27</v>
      </c>
      <c r="B602" s="1" t="s">
        <v>250</v>
      </c>
      <c r="C602" s="1">
        <v>1</v>
      </c>
      <c r="D602" s="1" t="s">
        <v>9</v>
      </c>
      <c r="E602" s="1">
        <v>151145.92059300811</v>
      </c>
      <c r="F602" s="1">
        <v>88510.708566302157</v>
      </c>
      <c r="G602" s="1">
        <v>62780.339050185044</v>
      </c>
      <c r="H602" s="1">
        <v>44909.873093100097</v>
      </c>
      <c r="I602" s="1">
        <v>41005.903403406548</v>
      </c>
    </row>
    <row r="603" spans="1:9" x14ac:dyDescent="0.15">
      <c r="A603" s="1">
        <v>27</v>
      </c>
      <c r="B603" s="1" t="s">
        <v>251</v>
      </c>
      <c r="C603" s="1">
        <v>2</v>
      </c>
      <c r="D603" s="1" t="s">
        <v>10</v>
      </c>
      <c r="E603" s="1">
        <v>2383.1459963144184</v>
      </c>
      <c r="F603" s="1">
        <v>1511.5123471258482</v>
      </c>
      <c r="G603" s="1">
        <v>1916.7370915438721</v>
      </c>
      <c r="H603" s="1">
        <v>1066.5433320924337</v>
      </c>
      <c r="I603" s="1">
        <v>393.10051979288249</v>
      </c>
    </row>
    <row r="604" spans="1:9" x14ac:dyDescent="0.15">
      <c r="A604" s="1">
        <v>27</v>
      </c>
      <c r="B604" s="1" t="s">
        <v>252</v>
      </c>
      <c r="C604" s="1">
        <v>3</v>
      </c>
      <c r="D604" s="1" t="s">
        <v>17</v>
      </c>
      <c r="E604" s="1">
        <v>170228.38312532142</v>
      </c>
      <c r="F604" s="1">
        <v>138721.92802867357</v>
      </c>
      <c r="G604" s="1">
        <v>154639.50447115174</v>
      </c>
      <c r="H604" s="1">
        <v>127635.54747891803</v>
      </c>
      <c r="I604" s="1">
        <v>107139.54205121011</v>
      </c>
    </row>
    <row r="605" spans="1:9" x14ac:dyDescent="0.15">
      <c r="A605" s="1">
        <v>27</v>
      </c>
      <c r="B605" s="1" t="s">
        <v>253</v>
      </c>
      <c r="C605" s="1">
        <v>4</v>
      </c>
      <c r="D605" s="1" t="s">
        <v>18</v>
      </c>
      <c r="E605" s="1">
        <v>503796.19996359525</v>
      </c>
      <c r="F605" s="1">
        <v>338513.83094498771</v>
      </c>
      <c r="G605" s="1">
        <v>294952.12764374615</v>
      </c>
      <c r="H605" s="1">
        <v>140391.76094172741</v>
      </c>
      <c r="I605" s="1">
        <v>61510.518481848281</v>
      </c>
    </row>
    <row r="606" spans="1:9" x14ac:dyDescent="0.15">
      <c r="A606" s="1">
        <v>27</v>
      </c>
      <c r="B606" s="1" t="s">
        <v>252</v>
      </c>
      <c r="C606" s="1">
        <v>5</v>
      </c>
      <c r="D606" s="1" t="s">
        <v>19</v>
      </c>
      <c r="E606" s="1">
        <v>117885.21949037808</v>
      </c>
      <c r="F606" s="1">
        <v>80166.402072920871</v>
      </c>
      <c r="G606" s="1">
        <v>81765.744725113167</v>
      </c>
      <c r="H606" s="1">
        <v>61000.849718441656</v>
      </c>
      <c r="I606" s="1">
        <v>35897.472388781505</v>
      </c>
    </row>
    <row r="607" spans="1:9" x14ac:dyDescent="0.15">
      <c r="A607" s="1">
        <v>27</v>
      </c>
      <c r="B607" s="1" t="s">
        <v>252</v>
      </c>
      <c r="C607" s="1">
        <v>6</v>
      </c>
      <c r="D607" s="1" t="s">
        <v>3</v>
      </c>
      <c r="E607" s="1">
        <v>190731.80418679389</v>
      </c>
      <c r="F607" s="1">
        <v>145945.64773625339</v>
      </c>
      <c r="G607" s="1">
        <v>138730.39095297118</v>
      </c>
      <c r="H607" s="1">
        <v>120835.50719181326</v>
      </c>
      <c r="I607" s="1">
        <v>84257.168070377578</v>
      </c>
    </row>
    <row r="608" spans="1:9" x14ac:dyDescent="0.15">
      <c r="A608" s="1">
        <v>27</v>
      </c>
      <c r="B608" s="1" t="s">
        <v>252</v>
      </c>
      <c r="C608" s="1">
        <v>7</v>
      </c>
      <c r="D608" s="1" t="s">
        <v>20</v>
      </c>
      <c r="E608" s="1">
        <v>8327.1565189975154</v>
      </c>
      <c r="F608" s="1">
        <v>6385.1042719194684</v>
      </c>
      <c r="G608" s="1">
        <v>4767.5985026683429</v>
      </c>
      <c r="H608" s="1">
        <v>4221.0634668229677</v>
      </c>
      <c r="I608" s="1">
        <v>3002.6111118294293</v>
      </c>
    </row>
    <row r="609" spans="1:9" x14ac:dyDescent="0.15">
      <c r="A609" s="1">
        <v>27</v>
      </c>
      <c r="B609" s="1" t="s">
        <v>252</v>
      </c>
      <c r="C609" s="1">
        <v>8</v>
      </c>
      <c r="D609" s="1" t="s">
        <v>21</v>
      </c>
      <c r="E609" s="1">
        <v>86310.387183791856</v>
      </c>
      <c r="F609" s="1">
        <v>53791.599586350902</v>
      </c>
      <c r="G609" s="1">
        <v>46889.709681274457</v>
      </c>
      <c r="H609" s="1">
        <v>33323.65895924253</v>
      </c>
      <c r="I609" s="1">
        <v>20067.160823002887</v>
      </c>
    </row>
    <row r="610" spans="1:9" x14ac:dyDescent="0.15">
      <c r="A610" s="1">
        <v>27</v>
      </c>
      <c r="B610" s="1" t="s">
        <v>252</v>
      </c>
      <c r="C610" s="1">
        <v>9</v>
      </c>
      <c r="D610" s="1" t="s">
        <v>22</v>
      </c>
      <c r="E610" s="1">
        <v>315214.67750933673</v>
      </c>
      <c r="F610" s="1">
        <v>195986.19173101071</v>
      </c>
      <c r="G610" s="1">
        <v>149820.80599477058</v>
      </c>
      <c r="H610" s="1">
        <v>103544.6368592033</v>
      </c>
      <c r="I610" s="1">
        <v>80730.776891492991</v>
      </c>
    </row>
    <row r="611" spans="1:9" x14ac:dyDescent="0.15">
      <c r="A611" s="1">
        <v>27</v>
      </c>
      <c r="B611" s="1" t="s">
        <v>252</v>
      </c>
      <c r="C611" s="1">
        <v>10</v>
      </c>
      <c r="D611" s="1" t="s">
        <v>23</v>
      </c>
      <c r="E611" s="1">
        <v>408718.48600075225</v>
      </c>
      <c r="F611" s="1">
        <v>312040.99757055967</v>
      </c>
      <c r="G611" s="1">
        <v>314749.53311881196</v>
      </c>
      <c r="H611" s="1">
        <v>238454.09504825194</v>
      </c>
      <c r="I611" s="1">
        <v>152228.19868247793</v>
      </c>
    </row>
    <row r="612" spans="1:9" x14ac:dyDescent="0.15">
      <c r="A612" s="1">
        <v>27</v>
      </c>
      <c r="B612" s="1" t="s">
        <v>253</v>
      </c>
      <c r="C612" s="1">
        <v>11</v>
      </c>
      <c r="D612" s="1" t="s">
        <v>24</v>
      </c>
      <c r="E612" s="1">
        <v>433703.331025063</v>
      </c>
      <c r="F612" s="1">
        <v>358893.694821488</v>
      </c>
      <c r="G612" s="1">
        <v>372136.82616442407</v>
      </c>
      <c r="H612" s="1">
        <v>261951.69382509158</v>
      </c>
      <c r="I612" s="1">
        <v>199937.13853444959</v>
      </c>
    </row>
    <row r="613" spans="1:9" x14ac:dyDescent="0.15">
      <c r="A613" s="1">
        <v>27</v>
      </c>
      <c r="B613" s="1" t="s">
        <v>253</v>
      </c>
      <c r="C613" s="1">
        <v>12</v>
      </c>
      <c r="D613" s="1" t="s">
        <v>25</v>
      </c>
      <c r="E613" s="1">
        <v>278484.98993933533</v>
      </c>
      <c r="F613" s="1">
        <v>257342.55596278392</v>
      </c>
      <c r="G613" s="1">
        <v>306824.95638512174</v>
      </c>
      <c r="H613" s="1">
        <v>216752.64289772167</v>
      </c>
      <c r="I613" s="1">
        <v>176124.68625928072</v>
      </c>
    </row>
    <row r="614" spans="1:9" x14ac:dyDescent="0.15">
      <c r="A614" s="1">
        <v>27</v>
      </c>
      <c r="B614" s="1" t="s">
        <v>252</v>
      </c>
      <c r="C614" s="1">
        <v>13</v>
      </c>
      <c r="D614" s="1" t="s">
        <v>26</v>
      </c>
      <c r="E614" s="1">
        <v>160317.48177076239</v>
      </c>
      <c r="F614" s="1">
        <v>107202.74989699633</v>
      </c>
      <c r="G614" s="1">
        <v>98082.137969068339</v>
      </c>
      <c r="H614" s="1">
        <v>63174.533514511109</v>
      </c>
      <c r="I614" s="1">
        <v>60823.767125603394</v>
      </c>
    </row>
    <row r="615" spans="1:9" x14ac:dyDescent="0.15">
      <c r="A615" s="1">
        <v>27</v>
      </c>
      <c r="B615" s="1" t="s">
        <v>252</v>
      </c>
      <c r="C615" s="1">
        <v>14</v>
      </c>
      <c r="D615" s="1" t="s">
        <v>27</v>
      </c>
      <c r="E615" s="1">
        <v>37709.7997591366</v>
      </c>
      <c r="F615" s="1">
        <v>34247.537030786334</v>
      </c>
      <c r="G615" s="1">
        <v>31897.803330068338</v>
      </c>
      <c r="H615" s="1">
        <v>20282.036323549415</v>
      </c>
      <c r="I615" s="1">
        <v>18582.938170476631</v>
      </c>
    </row>
    <row r="616" spans="1:9" x14ac:dyDescent="0.15">
      <c r="A616" s="1">
        <v>27</v>
      </c>
      <c r="B616" s="1" t="s">
        <v>252</v>
      </c>
      <c r="C616" s="1">
        <v>15</v>
      </c>
      <c r="D616" s="1" t="s">
        <v>28</v>
      </c>
      <c r="E616" s="1">
        <v>642520.63137048122</v>
      </c>
      <c r="F616" s="1">
        <v>543768.79585316894</v>
      </c>
      <c r="G616" s="1">
        <v>577824.91385044891</v>
      </c>
      <c r="H616" s="1">
        <v>425446.08299638086</v>
      </c>
      <c r="I616" s="1">
        <v>277342.19634727883</v>
      </c>
    </row>
    <row r="617" spans="1:9" x14ac:dyDescent="0.15">
      <c r="A617" s="1">
        <v>27</v>
      </c>
      <c r="B617" s="1" t="s">
        <v>250</v>
      </c>
      <c r="C617" s="1">
        <v>16</v>
      </c>
      <c r="D617" s="1" t="s">
        <v>11</v>
      </c>
      <c r="E617" s="1">
        <v>933049.51503137627</v>
      </c>
      <c r="F617" s="1">
        <v>892110.64369083627</v>
      </c>
      <c r="G617" s="1">
        <v>904644.86011139466</v>
      </c>
      <c r="H617" s="1">
        <v>853798.01683505788</v>
      </c>
      <c r="I617" s="1">
        <v>615641.07031436393</v>
      </c>
    </row>
    <row r="618" spans="1:9" x14ac:dyDescent="0.15">
      <c r="A618" s="1">
        <v>27</v>
      </c>
      <c r="B618" s="1" t="s">
        <v>250</v>
      </c>
      <c r="C618" s="1">
        <v>17</v>
      </c>
      <c r="D618" s="1" t="s">
        <v>12</v>
      </c>
      <c r="E618" s="1">
        <v>45878.727655244067</v>
      </c>
      <c r="F618" s="1">
        <v>55730.018873762521</v>
      </c>
      <c r="G618" s="1">
        <v>54726.332507149069</v>
      </c>
      <c r="H618" s="1">
        <v>53152.930411582616</v>
      </c>
      <c r="I618" s="1">
        <v>42076.378248074834</v>
      </c>
    </row>
    <row r="619" spans="1:9" x14ac:dyDescent="0.15">
      <c r="A619" s="1">
        <v>27</v>
      </c>
      <c r="B619" s="1" t="s">
        <v>250</v>
      </c>
      <c r="C619" s="1">
        <v>18</v>
      </c>
      <c r="D619" s="1" t="s">
        <v>13</v>
      </c>
      <c r="E619" s="1">
        <v>1893736.9490407535</v>
      </c>
      <c r="F619" s="1">
        <v>1999451.04389948</v>
      </c>
      <c r="G619" s="1">
        <v>1897871.5797494396</v>
      </c>
      <c r="H619" s="1">
        <v>1628388.093801721</v>
      </c>
      <c r="I619" s="1">
        <v>1225734.1702121065</v>
      </c>
    </row>
    <row r="620" spans="1:9" x14ac:dyDescent="0.15">
      <c r="A620" s="1">
        <v>27</v>
      </c>
      <c r="B620" s="1" t="s">
        <v>250</v>
      </c>
      <c r="C620" s="1">
        <v>19</v>
      </c>
      <c r="D620" s="1" t="s">
        <v>14</v>
      </c>
      <c r="E620" s="1">
        <v>296400.08664206608</v>
      </c>
      <c r="F620" s="1">
        <v>345060.47381150181</v>
      </c>
      <c r="G620" s="1">
        <v>370659.70118098817</v>
      </c>
      <c r="H620" s="1">
        <v>294383.9580338347</v>
      </c>
      <c r="I620" s="1">
        <v>283492.77161598392</v>
      </c>
    </row>
    <row r="621" spans="1:9" x14ac:dyDescent="0.15">
      <c r="A621" s="1">
        <v>27</v>
      </c>
      <c r="B621" s="1" t="s">
        <v>250</v>
      </c>
      <c r="C621" s="1">
        <v>20</v>
      </c>
      <c r="D621" s="1" t="s">
        <v>15</v>
      </c>
      <c r="E621" s="1">
        <v>97782.682915683763</v>
      </c>
      <c r="F621" s="1">
        <v>147032.17748227864</v>
      </c>
      <c r="G621" s="1">
        <v>219725.48916011254</v>
      </c>
      <c r="H621" s="1">
        <v>201151.47499031742</v>
      </c>
      <c r="I621" s="1">
        <v>177619.01412433962</v>
      </c>
    </row>
    <row r="622" spans="1:9" x14ac:dyDescent="0.15">
      <c r="A622" s="1">
        <v>27</v>
      </c>
      <c r="B622" s="1" t="s">
        <v>250</v>
      </c>
      <c r="C622" s="1">
        <v>21</v>
      </c>
      <c r="D622" s="1" t="s">
        <v>16</v>
      </c>
      <c r="E622" s="1">
        <v>628365.16427237308</v>
      </c>
      <c r="F622" s="1">
        <v>627932.01221375086</v>
      </c>
      <c r="G622" s="1">
        <v>700993.15813652158</v>
      </c>
      <c r="H622" s="1">
        <v>665337.11214096728</v>
      </c>
      <c r="I622" s="1">
        <v>573444.74494503974</v>
      </c>
    </row>
    <row r="623" spans="1:9" x14ac:dyDescent="0.15">
      <c r="A623" s="1">
        <v>27</v>
      </c>
      <c r="B623" s="1" t="s">
        <v>249</v>
      </c>
      <c r="C623" s="1">
        <v>22</v>
      </c>
      <c r="D623" s="1" t="s">
        <v>8</v>
      </c>
      <c r="E623" s="1">
        <v>1506661.2163516693</v>
      </c>
      <c r="F623" s="1">
        <v>1826781.2276439632</v>
      </c>
      <c r="G623" s="1">
        <v>2595962.0291747106</v>
      </c>
      <c r="H623" s="1">
        <v>2755587.0103965155</v>
      </c>
      <c r="I623" s="1">
        <v>3038509.3611908769</v>
      </c>
    </row>
    <row r="624" spans="1:9" x14ac:dyDescent="0.15">
      <c r="A624" s="1">
        <v>27</v>
      </c>
      <c r="B624" s="1" t="s">
        <v>249</v>
      </c>
      <c r="C624" s="1">
        <v>23</v>
      </c>
      <c r="D624" s="1" t="s">
        <v>29</v>
      </c>
      <c r="E624" s="1">
        <v>332464.12505727535</v>
      </c>
      <c r="F624" s="1">
        <v>423038.96702507214</v>
      </c>
      <c r="G624" s="1">
        <v>419796.6077173361</v>
      </c>
      <c r="H624" s="1">
        <v>367404.15599655063</v>
      </c>
      <c r="I624" s="1">
        <v>306394.36994286656</v>
      </c>
    </row>
    <row r="625" spans="1:9" x14ac:dyDescent="0.15">
      <c r="A625" s="1">
        <v>28</v>
      </c>
      <c r="B625" s="1" t="s">
        <v>147</v>
      </c>
      <c r="C625" s="1">
        <v>1</v>
      </c>
      <c r="D625" s="1" t="s">
        <v>9</v>
      </c>
      <c r="E625" s="1">
        <v>475476.69772825704</v>
      </c>
      <c r="F625" s="1">
        <v>268697.44634246698</v>
      </c>
      <c r="G625" s="1">
        <v>172201.08194432312</v>
      </c>
      <c r="H625" s="1">
        <v>119719.41273586325</v>
      </c>
      <c r="I625" s="1">
        <v>95912.757691907638</v>
      </c>
    </row>
    <row r="626" spans="1:9" x14ac:dyDescent="0.15">
      <c r="A626" s="1">
        <v>28</v>
      </c>
      <c r="B626" s="1" t="s">
        <v>147</v>
      </c>
      <c r="C626" s="1">
        <v>2</v>
      </c>
      <c r="D626" s="1" t="s">
        <v>10</v>
      </c>
      <c r="E626" s="1">
        <v>9569.8206414500892</v>
      </c>
      <c r="F626" s="1">
        <v>4462.9692219113576</v>
      </c>
      <c r="G626" s="1">
        <v>3212.4647926575935</v>
      </c>
      <c r="H626" s="1">
        <v>2864.0882738212549</v>
      </c>
      <c r="I626" s="1">
        <v>1122.6950845284723</v>
      </c>
    </row>
    <row r="627" spans="1:9" x14ac:dyDescent="0.15">
      <c r="A627" s="1">
        <v>28</v>
      </c>
      <c r="B627" s="1" t="s">
        <v>148</v>
      </c>
      <c r="C627" s="1">
        <v>3</v>
      </c>
      <c r="D627" s="1" t="s">
        <v>17</v>
      </c>
      <c r="E627" s="1">
        <v>144345.95359549095</v>
      </c>
      <c r="F627" s="1">
        <v>132778.70695595819</v>
      </c>
      <c r="G627" s="1">
        <v>148409.22205910468</v>
      </c>
      <c r="H627" s="1">
        <v>128610.93621783589</v>
      </c>
      <c r="I627" s="1">
        <v>112045.76202510165</v>
      </c>
    </row>
    <row r="628" spans="1:9" x14ac:dyDescent="0.15">
      <c r="A628" s="1">
        <v>28</v>
      </c>
      <c r="B628" s="1" t="s">
        <v>148</v>
      </c>
      <c r="C628" s="1">
        <v>4</v>
      </c>
      <c r="D628" s="1" t="s">
        <v>18</v>
      </c>
      <c r="E628" s="1">
        <v>155501.12562761066</v>
      </c>
      <c r="F628" s="1">
        <v>111619.69994638445</v>
      </c>
      <c r="G628" s="1">
        <v>97245.075685277712</v>
      </c>
      <c r="H628" s="1">
        <v>48834.078453047623</v>
      </c>
      <c r="I628" s="1">
        <v>23185.740932781566</v>
      </c>
    </row>
    <row r="629" spans="1:9" x14ac:dyDescent="0.15">
      <c r="A629" s="1">
        <v>28</v>
      </c>
      <c r="B629" s="1" t="s">
        <v>148</v>
      </c>
      <c r="C629" s="1">
        <v>5</v>
      </c>
      <c r="D629" s="1" t="s">
        <v>19</v>
      </c>
      <c r="E629" s="1">
        <v>29605.367680939162</v>
      </c>
      <c r="F629" s="1">
        <v>25289.083558777042</v>
      </c>
      <c r="G629" s="1">
        <v>31239.228686539525</v>
      </c>
      <c r="H629" s="1">
        <v>23180.006631292214</v>
      </c>
      <c r="I629" s="1">
        <v>15858.68267912073</v>
      </c>
    </row>
    <row r="630" spans="1:9" x14ac:dyDescent="0.15">
      <c r="A630" s="1">
        <v>28</v>
      </c>
      <c r="B630" s="1" t="s">
        <v>148</v>
      </c>
      <c r="C630" s="1">
        <v>6</v>
      </c>
      <c r="D630" s="1" t="s">
        <v>3</v>
      </c>
      <c r="E630" s="1">
        <v>62300.607951122744</v>
      </c>
      <c r="F630" s="1">
        <v>47862.54228514366</v>
      </c>
      <c r="G630" s="1">
        <v>49369.468065990251</v>
      </c>
      <c r="H630" s="1">
        <v>47354.57178008731</v>
      </c>
      <c r="I630" s="1">
        <v>39158.931415312101</v>
      </c>
    </row>
    <row r="631" spans="1:9" x14ac:dyDescent="0.15">
      <c r="A631" s="1">
        <v>28</v>
      </c>
      <c r="B631" s="1" t="s">
        <v>148</v>
      </c>
      <c r="C631" s="1">
        <v>7</v>
      </c>
      <c r="D631" s="1" t="s">
        <v>20</v>
      </c>
      <c r="E631" s="1">
        <v>4770.9756845145375</v>
      </c>
      <c r="F631" s="1">
        <v>5941.7617213524563</v>
      </c>
      <c r="G631" s="1">
        <v>4162.5198967189644</v>
      </c>
      <c r="H631" s="1">
        <v>2980.9508467185024</v>
      </c>
      <c r="I631" s="1">
        <v>2216.917277867653</v>
      </c>
    </row>
    <row r="632" spans="1:9" x14ac:dyDescent="0.15">
      <c r="A632" s="1">
        <v>28</v>
      </c>
      <c r="B632" s="1" t="s">
        <v>148</v>
      </c>
      <c r="C632" s="1">
        <v>8</v>
      </c>
      <c r="D632" s="1" t="s">
        <v>21</v>
      </c>
      <c r="E632" s="1">
        <v>63893.330826965663</v>
      </c>
      <c r="F632" s="1">
        <v>47332.384268551679</v>
      </c>
      <c r="G632" s="1">
        <v>41408.746693500514</v>
      </c>
      <c r="H632" s="1">
        <v>29745.656190200614</v>
      </c>
      <c r="I632" s="1">
        <v>21390.005547982455</v>
      </c>
    </row>
    <row r="633" spans="1:9" x14ac:dyDescent="0.15">
      <c r="A633" s="1">
        <v>28</v>
      </c>
      <c r="B633" s="1" t="s">
        <v>148</v>
      </c>
      <c r="C633" s="1">
        <v>9</v>
      </c>
      <c r="D633" s="1" t="s">
        <v>22</v>
      </c>
      <c r="E633" s="1">
        <v>259090.86229795124</v>
      </c>
      <c r="F633" s="1">
        <v>177226.87404848155</v>
      </c>
      <c r="G633" s="1">
        <v>122657.10502014741</v>
      </c>
      <c r="H633" s="1">
        <v>82181.029749769514</v>
      </c>
      <c r="I633" s="1">
        <v>70667.434533867985</v>
      </c>
    </row>
    <row r="634" spans="1:9" x14ac:dyDescent="0.15">
      <c r="A634" s="1">
        <v>28</v>
      </c>
      <c r="B634" s="1" t="s">
        <v>148</v>
      </c>
      <c r="C634" s="1">
        <v>10</v>
      </c>
      <c r="D634" s="1" t="s">
        <v>23</v>
      </c>
      <c r="E634" s="1">
        <v>143230.14965392082</v>
      </c>
      <c r="F634" s="1">
        <v>111421.1980469285</v>
      </c>
      <c r="G634" s="1">
        <v>128156.66851068939</v>
      </c>
      <c r="H634" s="1">
        <v>100797.4650501541</v>
      </c>
      <c r="I634" s="1">
        <v>72739.795588722991</v>
      </c>
    </row>
    <row r="635" spans="1:9" x14ac:dyDescent="0.15">
      <c r="A635" s="1">
        <v>28</v>
      </c>
      <c r="B635" s="1" t="s">
        <v>148</v>
      </c>
      <c r="C635" s="1">
        <v>11</v>
      </c>
      <c r="D635" s="1" t="s">
        <v>24</v>
      </c>
      <c r="E635" s="1">
        <v>151308.51024528703</v>
      </c>
      <c r="F635" s="1">
        <v>166908.45998755493</v>
      </c>
      <c r="G635" s="1">
        <v>164788.5705326178</v>
      </c>
      <c r="H635" s="1">
        <v>130106.90831682706</v>
      </c>
      <c r="I635" s="1">
        <v>119602.63049711536</v>
      </c>
    </row>
    <row r="636" spans="1:9" x14ac:dyDescent="0.15">
      <c r="A636" s="1">
        <v>28</v>
      </c>
      <c r="B636" s="1" t="s">
        <v>148</v>
      </c>
      <c r="C636" s="1">
        <v>12</v>
      </c>
      <c r="D636" s="1" t="s">
        <v>25</v>
      </c>
      <c r="E636" s="1">
        <v>143126.61343680549</v>
      </c>
      <c r="F636" s="1">
        <v>123932.33899955447</v>
      </c>
      <c r="G636" s="1">
        <v>182769.55642584333</v>
      </c>
      <c r="H636" s="1">
        <v>159076.9772017471</v>
      </c>
      <c r="I636" s="1">
        <v>153524.67875992504</v>
      </c>
    </row>
    <row r="637" spans="1:9" x14ac:dyDescent="0.15">
      <c r="A637" s="1">
        <v>28</v>
      </c>
      <c r="B637" s="1" t="s">
        <v>148</v>
      </c>
      <c r="C637" s="1">
        <v>13</v>
      </c>
      <c r="D637" s="1" t="s">
        <v>26</v>
      </c>
      <c r="E637" s="1">
        <v>168403.43672370329</v>
      </c>
      <c r="F637" s="1">
        <v>95124.992179676308</v>
      </c>
      <c r="G637" s="1">
        <v>74835.102933678776</v>
      </c>
      <c r="H637" s="1">
        <v>68623.674630301874</v>
      </c>
      <c r="I637" s="1">
        <v>71637.884120821123</v>
      </c>
    </row>
    <row r="638" spans="1:9" x14ac:dyDescent="0.15">
      <c r="A638" s="1">
        <v>28</v>
      </c>
      <c r="B638" s="1" t="s">
        <v>148</v>
      </c>
      <c r="C638" s="1">
        <v>14</v>
      </c>
      <c r="D638" s="1" t="s">
        <v>27</v>
      </c>
      <c r="E638" s="1">
        <v>11003.63862902288</v>
      </c>
      <c r="F638" s="1">
        <v>11747.827940330677</v>
      </c>
      <c r="G638" s="1">
        <v>11700.394858641319</v>
      </c>
      <c r="H638" s="1">
        <v>7235.2786262745067</v>
      </c>
      <c r="I638" s="1">
        <v>8244.6657033377742</v>
      </c>
    </row>
    <row r="639" spans="1:9" x14ac:dyDescent="0.15">
      <c r="A639" s="1">
        <v>28</v>
      </c>
      <c r="B639" s="1" t="s">
        <v>148</v>
      </c>
      <c r="C639" s="1">
        <v>15</v>
      </c>
      <c r="D639" s="1" t="s">
        <v>28</v>
      </c>
      <c r="E639" s="1">
        <v>289098.59189162077</v>
      </c>
      <c r="F639" s="1">
        <v>230865.91796985589</v>
      </c>
      <c r="G639" s="1">
        <v>242034.50627905666</v>
      </c>
      <c r="H639" s="1">
        <v>170934.27471836633</v>
      </c>
      <c r="I639" s="1">
        <v>118540.71453500053</v>
      </c>
    </row>
    <row r="640" spans="1:9" x14ac:dyDescent="0.15">
      <c r="A640" s="1">
        <v>28</v>
      </c>
      <c r="B640" s="1" t="s">
        <v>147</v>
      </c>
      <c r="C640" s="1">
        <v>16</v>
      </c>
      <c r="D640" s="1" t="s">
        <v>11</v>
      </c>
      <c r="E640" s="1">
        <v>446270.91038780403</v>
      </c>
      <c r="F640" s="1">
        <v>466139.09542169876</v>
      </c>
      <c r="G640" s="1">
        <v>515501.38798042672</v>
      </c>
      <c r="H640" s="1">
        <v>459376.45932883112</v>
      </c>
      <c r="I640" s="1">
        <v>367829.90929295175</v>
      </c>
    </row>
    <row r="641" spans="1:9" x14ac:dyDescent="0.15">
      <c r="A641" s="1">
        <v>28</v>
      </c>
      <c r="B641" s="1" t="s">
        <v>147</v>
      </c>
      <c r="C641" s="1">
        <v>17</v>
      </c>
      <c r="D641" s="1" t="s">
        <v>12</v>
      </c>
      <c r="E641" s="1">
        <v>23093.596093110289</v>
      </c>
      <c r="F641" s="1">
        <v>26632.592061109539</v>
      </c>
      <c r="G641" s="1">
        <v>29488.061749596171</v>
      </c>
      <c r="H641" s="1">
        <v>29796.358752889817</v>
      </c>
      <c r="I641" s="1">
        <v>25579.272639996379</v>
      </c>
    </row>
    <row r="642" spans="1:9" x14ac:dyDescent="0.15">
      <c r="A642" s="1">
        <v>28</v>
      </c>
      <c r="B642" s="1" t="s">
        <v>147</v>
      </c>
      <c r="C642" s="1">
        <v>18</v>
      </c>
      <c r="D642" s="1" t="s">
        <v>13</v>
      </c>
      <c r="E642" s="1">
        <v>763151.32711926871</v>
      </c>
      <c r="F642" s="1">
        <v>794536.27141407679</v>
      </c>
      <c r="G642" s="1">
        <v>732802.36802507134</v>
      </c>
      <c r="H642" s="1">
        <v>648702.92459728441</v>
      </c>
      <c r="I642" s="1">
        <v>541877.38042110077</v>
      </c>
    </row>
    <row r="643" spans="1:9" x14ac:dyDescent="0.15">
      <c r="A643" s="1">
        <v>28</v>
      </c>
      <c r="B643" s="1" t="s">
        <v>147</v>
      </c>
      <c r="C643" s="1">
        <v>19</v>
      </c>
      <c r="D643" s="1" t="s">
        <v>14</v>
      </c>
      <c r="E643" s="1">
        <v>110326.9070222834</v>
      </c>
      <c r="F643" s="1">
        <v>126244.12852964194</v>
      </c>
      <c r="G643" s="1">
        <v>133586.44942151895</v>
      </c>
      <c r="H643" s="1">
        <v>119862.38055698623</v>
      </c>
      <c r="I643" s="1">
        <v>102756.56156236726</v>
      </c>
    </row>
    <row r="644" spans="1:9" x14ac:dyDescent="0.15">
      <c r="A644" s="1">
        <v>28</v>
      </c>
      <c r="B644" s="1" t="s">
        <v>147</v>
      </c>
      <c r="C644" s="1">
        <v>20</v>
      </c>
      <c r="D644" s="1" t="s">
        <v>15</v>
      </c>
      <c r="E644" s="1">
        <v>29444.472463786362</v>
      </c>
      <c r="F644" s="1">
        <v>46299.268169891562</v>
      </c>
      <c r="G644" s="1">
        <v>71578.12638937372</v>
      </c>
      <c r="H644" s="1">
        <v>78626.286084636522</v>
      </c>
      <c r="I644" s="1">
        <v>69642.68752651391</v>
      </c>
    </row>
    <row r="645" spans="1:9" x14ac:dyDescent="0.15">
      <c r="A645" s="1">
        <v>28</v>
      </c>
      <c r="B645" s="1" t="s">
        <v>147</v>
      </c>
      <c r="C645" s="1">
        <v>21</v>
      </c>
      <c r="D645" s="1" t="s">
        <v>16</v>
      </c>
      <c r="E645" s="1">
        <v>389579.87181582575</v>
      </c>
      <c r="F645" s="1">
        <v>368993.90587245015</v>
      </c>
      <c r="G645" s="1">
        <v>333591.96789590036</v>
      </c>
      <c r="H645" s="1">
        <v>317656.36064339738</v>
      </c>
      <c r="I645" s="1">
        <v>309832.63227527298</v>
      </c>
    </row>
    <row r="646" spans="1:9" x14ac:dyDescent="0.15">
      <c r="A646" s="1">
        <v>28</v>
      </c>
      <c r="B646" s="1" t="s">
        <v>146</v>
      </c>
      <c r="C646" s="1">
        <v>22</v>
      </c>
      <c r="D646" s="1" t="s">
        <v>8</v>
      </c>
      <c r="E646" s="1">
        <v>788539.74312451831</v>
      </c>
      <c r="F646" s="1">
        <v>933152.0502484279</v>
      </c>
      <c r="G646" s="1">
        <v>1168158.5974432651</v>
      </c>
      <c r="H646" s="1">
        <v>1392083.7939367446</v>
      </c>
      <c r="I646" s="1">
        <v>1500085.6369587898</v>
      </c>
    </row>
    <row r="647" spans="1:9" x14ac:dyDescent="0.15">
      <c r="A647" s="1">
        <v>28</v>
      </c>
      <c r="B647" s="1" t="s">
        <v>146</v>
      </c>
      <c r="C647" s="1">
        <v>23</v>
      </c>
      <c r="D647" s="1" t="s">
        <v>29</v>
      </c>
      <c r="E647" s="1">
        <v>256960.28339076391</v>
      </c>
      <c r="F647" s="1">
        <v>285682.87677679589</v>
      </c>
      <c r="G647" s="1">
        <v>261736.79014019753</v>
      </c>
      <c r="H647" s="1">
        <v>257082.60301588514</v>
      </c>
      <c r="I647" s="1">
        <v>193150.81564268266</v>
      </c>
    </row>
    <row r="648" spans="1:9" x14ac:dyDescent="0.15">
      <c r="A648" s="1">
        <v>29</v>
      </c>
      <c r="B648" s="1" t="s">
        <v>150</v>
      </c>
      <c r="C648" s="1">
        <v>1</v>
      </c>
      <c r="D648" s="1" t="s">
        <v>9</v>
      </c>
      <c r="E648" s="1">
        <v>160287.50345430317</v>
      </c>
      <c r="F648" s="1">
        <v>91547.007987978475</v>
      </c>
      <c r="G648" s="1">
        <v>55226.073364769545</v>
      </c>
      <c r="H648" s="1">
        <v>39739.32139138729</v>
      </c>
      <c r="I648" s="1">
        <v>30311.415630951691</v>
      </c>
    </row>
    <row r="649" spans="1:9" x14ac:dyDescent="0.15">
      <c r="A649" s="1">
        <v>29</v>
      </c>
      <c r="B649" s="1" t="s">
        <v>150</v>
      </c>
      <c r="C649" s="1">
        <v>2</v>
      </c>
      <c r="D649" s="1" t="s">
        <v>10</v>
      </c>
      <c r="E649" s="1">
        <v>1514.2906851581201</v>
      </c>
      <c r="F649" s="1">
        <v>269.09500119285934</v>
      </c>
      <c r="G649" s="1">
        <v>396.10328686896133</v>
      </c>
      <c r="H649" s="1">
        <v>296.59491538525549</v>
      </c>
      <c r="I649" s="1">
        <v>81.764908116919557</v>
      </c>
    </row>
    <row r="650" spans="1:9" x14ac:dyDescent="0.15">
      <c r="A650" s="1">
        <v>29</v>
      </c>
      <c r="B650" s="1" t="s">
        <v>151</v>
      </c>
      <c r="C650" s="1">
        <v>3</v>
      </c>
      <c r="D650" s="1" t="s">
        <v>17</v>
      </c>
      <c r="E650" s="1">
        <v>12090.206187316693</v>
      </c>
      <c r="F650" s="1">
        <v>12482.601477101247</v>
      </c>
      <c r="G650" s="1">
        <v>17696.666164429076</v>
      </c>
      <c r="H650" s="1">
        <v>17380.156784567742</v>
      </c>
      <c r="I650" s="1">
        <v>16413.575096243363</v>
      </c>
    </row>
    <row r="651" spans="1:9" x14ac:dyDescent="0.15">
      <c r="A651" s="1">
        <v>29</v>
      </c>
      <c r="B651" s="1" t="s">
        <v>151</v>
      </c>
      <c r="C651" s="1">
        <v>4</v>
      </c>
      <c r="D651" s="1" t="s">
        <v>18</v>
      </c>
      <c r="E651" s="1">
        <v>60855.508383964057</v>
      </c>
      <c r="F651" s="1">
        <v>47058.229538602063</v>
      </c>
      <c r="G651" s="1">
        <v>41625.143437390288</v>
      </c>
      <c r="H651" s="1">
        <v>28114.704584806528</v>
      </c>
      <c r="I651" s="1">
        <v>12395.730041480148</v>
      </c>
    </row>
    <row r="652" spans="1:9" x14ac:dyDescent="0.15">
      <c r="A652" s="1">
        <v>29</v>
      </c>
      <c r="B652" s="1" t="s">
        <v>151</v>
      </c>
      <c r="C652" s="1">
        <v>5</v>
      </c>
      <c r="D652" s="1" t="s">
        <v>19</v>
      </c>
      <c r="E652" s="1">
        <v>4026.554017798368</v>
      </c>
      <c r="F652" s="1">
        <v>4932.8033338227078</v>
      </c>
      <c r="G652" s="1">
        <v>5635.9429661200102</v>
      </c>
      <c r="H652" s="1">
        <v>5346.0562299205239</v>
      </c>
      <c r="I652" s="1">
        <v>4920.0525511325422</v>
      </c>
    </row>
    <row r="653" spans="1:9" x14ac:dyDescent="0.15">
      <c r="A653" s="1">
        <v>29</v>
      </c>
      <c r="B653" s="1" t="s">
        <v>151</v>
      </c>
      <c r="C653" s="1">
        <v>6</v>
      </c>
      <c r="D653" s="1" t="s">
        <v>3</v>
      </c>
      <c r="E653" s="1">
        <v>5018.7349960637566</v>
      </c>
      <c r="F653" s="1">
        <v>6178.1156744717655</v>
      </c>
      <c r="G653" s="1">
        <v>5525.319984736213</v>
      </c>
      <c r="H653" s="1">
        <v>6311.4011306162083</v>
      </c>
      <c r="I653" s="1">
        <v>5508.4662374189984</v>
      </c>
    </row>
    <row r="654" spans="1:9" x14ac:dyDescent="0.15">
      <c r="A654" s="1">
        <v>29</v>
      </c>
      <c r="B654" s="1" t="s">
        <v>151</v>
      </c>
      <c r="C654" s="1">
        <v>7</v>
      </c>
      <c r="D654" s="1" t="s">
        <v>20</v>
      </c>
      <c r="E654" s="1">
        <v>165.42187800643012</v>
      </c>
      <c r="F654" s="1">
        <v>111.29415299222651</v>
      </c>
      <c r="G654" s="1">
        <v>147.28143042101473</v>
      </c>
      <c r="H654" s="1">
        <v>205.42868226859983</v>
      </c>
      <c r="I654" s="1">
        <v>229.91240713613016</v>
      </c>
    </row>
    <row r="655" spans="1:9" x14ac:dyDescent="0.15">
      <c r="A655" s="1">
        <v>29</v>
      </c>
      <c r="B655" s="1" t="s">
        <v>151</v>
      </c>
      <c r="C655" s="1">
        <v>8</v>
      </c>
      <c r="D655" s="1" t="s">
        <v>21</v>
      </c>
      <c r="E655" s="1">
        <v>7826.1913271087615</v>
      </c>
      <c r="F655" s="1">
        <v>6234.2960995092581</v>
      </c>
      <c r="G655" s="1">
        <v>5566.511545622644</v>
      </c>
      <c r="H655" s="1">
        <v>5538.0983641558132</v>
      </c>
      <c r="I655" s="1">
        <v>2936.947692856274</v>
      </c>
    </row>
    <row r="656" spans="1:9" x14ac:dyDescent="0.15">
      <c r="A656" s="1">
        <v>29</v>
      </c>
      <c r="B656" s="1" t="s">
        <v>151</v>
      </c>
      <c r="C656" s="1">
        <v>9</v>
      </c>
      <c r="D656" s="1" t="s">
        <v>22</v>
      </c>
      <c r="E656" s="1">
        <v>5163.0069900727894</v>
      </c>
      <c r="F656" s="1">
        <v>3846.6434354036842</v>
      </c>
      <c r="G656" s="1">
        <v>4136.135185541254</v>
      </c>
      <c r="H656" s="1">
        <v>2816.4916111710668</v>
      </c>
      <c r="I656" s="1">
        <v>2544.1561937707074</v>
      </c>
    </row>
    <row r="657" spans="1:9" x14ac:dyDescent="0.15">
      <c r="A657" s="1">
        <v>29</v>
      </c>
      <c r="B657" s="1" t="s">
        <v>151</v>
      </c>
      <c r="C657" s="1">
        <v>10</v>
      </c>
      <c r="D657" s="1" t="s">
        <v>23</v>
      </c>
      <c r="E657" s="1">
        <v>11429.730787486596</v>
      </c>
      <c r="F657" s="1">
        <v>11883.521584393891</v>
      </c>
      <c r="G657" s="1">
        <v>15986.336492706541</v>
      </c>
      <c r="H657" s="1">
        <v>13813.718310073609</v>
      </c>
      <c r="I657" s="1">
        <v>8855.0082322308754</v>
      </c>
    </row>
    <row r="658" spans="1:9" x14ac:dyDescent="0.15">
      <c r="A658" s="1">
        <v>29</v>
      </c>
      <c r="B658" s="1" t="s">
        <v>151</v>
      </c>
      <c r="C658" s="1">
        <v>11</v>
      </c>
      <c r="D658" s="1" t="s">
        <v>24</v>
      </c>
      <c r="E658" s="1">
        <v>12003.365694551201</v>
      </c>
      <c r="F658" s="1">
        <v>18455.149098775288</v>
      </c>
      <c r="G658" s="1">
        <v>28201.896124882245</v>
      </c>
      <c r="H658" s="1">
        <v>19485.282116473394</v>
      </c>
      <c r="I658" s="1">
        <v>18966.680134625523</v>
      </c>
    </row>
    <row r="659" spans="1:9" x14ac:dyDescent="0.15">
      <c r="A659" s="1">
        <v>29</v>
      </c>
      <c r="B659" s="1" t="s">
        <v>152</v>
      </c>
      <c r="C659" s="1">
        <v>12</v>
      </c>
      <c r="D659" s="1" t="s">
        <v>25</v>
      </c>
      <c r="E659" s="1">
        <v>17800.653277722875</v>
      </c>
      <c r="F659" s="1">
        <v>19093.752465764235</v>
      </c>
      <c r="G659" s="1">
        <v>25686.688955398273</v>
      </c>
      <c r="H659" s="1">
        <v>31331.834651566642</v>
      </c>
      <c r="I659" s="1">
        <v>15324.136871266192</v>
      </c>
    </row>
    <row r="660" spans="1:9" x14ac:dyDescent="0.15">
      <c r="A660" s="1">
        <v>29</v>
      </c>
      <c r="B660" s="1" t="s">
        <v>151</v>
      </c>
      <c r="C660" s="1">
        <v>13</v>
      </c>
      <c r="D660" s="1" t="s">
        <v>26</v>
      </c>
      <c r="E660" s="1">
        <v>958.92965986260128</v>
      </c>
      <c r="F660" s="1">
        <v>3309.5180540826032</v>
      </c>
      <c r="G660" s="1">
        <v>5647.9214556848401</v>
      </c>
      <c r="H660" s="1">
        <v>5416.950995379626</v>
      </c>
      <c r="I660" s="1">
        <v>7931.6905177289054</v>
      </c>
    </row>
    <row r="661" spans="1:9" x14ac:dyDescent="0.15">
      <c r="A661" s="1">
        <v>29</v>
      </c>
      <c r="B661" s="1" t="s">
        <v>151</v>
      </c>
      <c r="C661" s="1">
        <v>14</v>
      </c>
      <c r="D661" s="1" t="s">
        <v>27</v>
      </c>
      <c r="E661" s="1">
        <v>711.11600976660111</v>
      </c>
      <c r="F661" s="1">
        <v>891.96480954714127</v>
      </c>
      <c r="G661" s="1">
        <v>838.33456298833357</v>
      </c>
      <c r="H661" s="1">
        <v>559.95223943571943</v>
      </c>
      <c r="I661" s="1">
        <v>875.05845941949474</v>
      </c>
    </row>
    <row r="662" spans="1:9" x14ac:dyDescent="0.15">
      <c r="A662" s="1">
        <v>29</v>
      </c>
      <c r="B662" s="1" t="s">
        <v>151</v>
      </c>
      <c r="C662" s="1">
        <v>15</v>
      </c>
      <c r="D662" s="1" t="s">
        <v>28</v>
      </c>
      <c r="E662" s="1">
        <v>87906.190743545492</v>
      </c>
      <c r="F662" s="1">
        <v>76588.265941861129</v>
      </c>
      <c r="G662" s="1">
        <v>75797.340567273422</v>
      </c>
      <c r="H662" s="1">
        <v>60090.246244230162</v>
      </c>
      <c r="I662" s="1">
        <v>42636.686641296998</v>
      </c>
    </row>
    <row r="663" spans="1:9" x14ac:dyDescent="0.15">
      <c r="A663" s="1">
        <v>29</v>
      </c>
      <c r="B663" s="1" t="s">
        <v>153</v>
      </c>
      <c r="C663" s="1">
        <v>16</v>
      </c>
      <c r="D663" s="1" t="s">
        <v>11</v>
      </c>
      <c r="E663" s="1">
        <v>63383.537159202431</v>
      </c>
      <c r="F663" s="1">
        <v>89546.265288033799</v>
      </c>
      <c r="G663" s="1">
        <v>95689.032744832293</v>
      </c>
      <c r="H663" s="1">
        <v>92509.010016442291</v>
      </c>
      <c r="I663" s="1">
        <v>64004.625783350137</v>
      </c>
    </row>
    <row r="664" spans="1:9" x14ac:dyDescent="0.15">
      <c r="A664" s="1">
        <v>29</v>
      </c>
      <c r="B664" s="1" t="s">
        <v>153</v>
      </c>
      <c r="C664" s="1">
        <v>17</v>
      </c>
      <c r="D664" s="1" t="s">
        <v>12</v>
      </c>
      <c r="E664" s="1">
        <v>4503.4166769422027</v>
      </c>
      <c r="F664" s="1">
        <v>7590.2687997833973</v>
      </c>
      <c r="G664" s="1">
        <v>6551.0532247317415</v>
      </c>
      <c r="H664" s="1">
        <v>7339.5845194562116</v>
      </c>
      <c r="I664" s="1">
        <v>6422.1335386523006</v>
      </c>
    </row>
    <row r="665" spans="1:9" x14ac:dyDescent="0.15">
      <c r="A665" s="1">
        <v>29</v>
      </c>
      <c r="B665" s="1" t="s">
        <v>150</v>
      </c>
      <c r="C665" s="1">
        <v>18</v>
      </c>
      <c r="D665" s="1" t="s">
        <v>13</v>
      </c>
      <c r="E665" s="1">
        <v>127160.32858987128</v>
      </c>
      <c r="F665" s="1">
        <v>148913.72707052637</v>
      </c>
      <c r="G665" s="1">
        <v>128751.48836744514</v>
      </c>
      <c r="H665" s="1">
        <v>127006.79378428342</v>
      </c>
      <c r="I665" s="1">
        <v>105156.7707733376</v>
      </c>
    </row>
    <row r="666" spans="1:9" x14ac:dyDescent="0.15">
      <c r="A666" s="1">
        <v>29</v>
      </c>
      <c r="B666" s="1" t="s">
        <v>150</v>
      </c>
      <c r="C666" s="1">
        <v>19</v>
      </c>
      <c r="D666" s="1" t="s">
        <v>14</v>
      </c>
      <c r="E666" s="1">
        <v>13065.065081047363</v>
      </c>
      <c r="F666" s="1">
        <v>23538.533501118367</v>
      </c>
      <c r="G666" s="1">
        <v>24520.425573905028</v>
      </c>
      <c r="H666" s="1">
        <v>22874.628854963426</v>
      </c>
      <c r="I666" s="1">
        <v>24189.70491656501</v>
      </c>
    </row>
    <row r="667" spans="1:9" x14ac:dyDescent="0.15">
      <c r="A667" s="1">
        <v>29</v>
      </c>
      <c r="B667" s="1" t="s">
        <v>154</v>
      </c>
      <c r="C667" s="1">
        <v>20</v>
      </c>
      <c r="D667" s="1" t="s">
        <v>15</v>
      </c>
      <c r="E667" s="1">
        <v>2703.4335913047676</v>
      </c>
      <c r="F667" s="1">
        <v>6872.9210751221381</v>
      </c>
      <c r="G667" s="1">
        <v>12938.168268647893</v>
      </c>
      <c r="H667" s="1">
        <v>13553.055216478077</v>
      </c>
      <c r="I667" s="1">
        <v>12394.07086897861</v>
      </c>
    </row>
    <row r="668" spans="1:9" x14ac:dyDescent="0.15">
      <c r="A668" s="1">
        <v>29</v>
      </c>
      <c r="B668" s="1" t="s">
        <v>150</v>
      </c>
      <c r="C668" s="1">
        <v>21</v>
      </c>
      <c r="D668" s="1" t="s">
        <v>16</v>
      </c>
      <c r="E668" s="1">
        <v>34174.33201214116</v>
      </c>
      <c r="F668" s="1">
        <v>37932.777607948927</v>
      </c>
      <c r="G668" s="1">
        <v>48796.884619433818</v>
      </c>
      <c r="H668" s="1">
        <v>55442.490279812875</v>
      </c>
      <c r="I668" s="1">
        <v>44897.681400335394</v>
      </c>
    </row>
    <row r="669" spans="1:9" x14ac:dyDescent="0.15">
      <c r="A669" s="1">
        <v>29</v>
      </c>
      <c r="B669" s="1" t="s">
        <v>149</v>
      </c>
      <c r="C669" s="1">
        <v>22</v>
      </c>
      <c r="D669" s="1" t="s">
        <v>8</v>
      </c>
      <c r="E669" s="1">
        <v>113950.57850832808</v>
      </c>
      <c r="F669" s="1">
        <v>162941.38939541791</v>
      </c>
      <c r="G669" s="1">
        <v>241462.60928047384</v>
      </c>
      <c r="H669" s="1">
        <v>290632.92689481511</v>
      </c>
      <c r="I669" s="1">
        <v>338273.44298004638</v>
      </c>
    </row>
    <row r="670" spans="1:9" x14ac:dyDescent="0.15">
      <c r="A670" s="1">
        <v>29</v>
      </c>
      <c r="B670" s="1" t="s">
        <v>149</v>
      </c>
      <c r="C670" s="1">
        <v>23</v>
      </c>
      <c r="D670" s="1" t="s">
        <v>29</v>
      </c>
      <c r="E670" s="1">
        <v>47547.506297946973</v>
      </c>
      <c r="F670" s="1">
        <v>70819.716480609146</v>
      </c>
      <c r="G670" s="1">
        <v>78092.427657620661</v>
      </c>
      <c r="H670" s="1">
        <v>70707.104906341148</v>
      </c>
      <c r="I670" s="1">
        <v>56924.205640748463</v>
      </c>
    </row>
    <row r="671" spans="1:9" x14ac:dyDescent="0.15">
      <c r="A671" s="1">
        <v>30</v>
      </c>
      <c r="B671" s="1" t="s">
        <v>156</v>
      </c>
      <c r="C671" s="1">
        <v>1</v>
      </c>
      <c r="D671" s="1" t="s">
        <v>9</v>
      </c>
      <c r="E671" s="1">
        <v>216805.17267705454</v>
      </c>
      <c r="F671" s="1">
        <v>173178.73507415137</v>
      </c>
      <c r="G671" s="1">
        <v>129666.53905000162</v>
      </c>
      <c r="H671" s="1">
        <v>95343.881937827158</v>
      </c>
      <c r="I671" s="1">
        <v>79734.308473420577</v>
      </c>
    </row>
    <row r="672" spans="1:9" x14ac:dyDescent="0.15">
      <c r="A672" s="1">
        <v>30</v>
      </c>
      <c r="B672" s="1" t="s">
        <v>156</v>
      </c>
      <c r="C672" s="1">
        <v>2</v>
      </c>
      <c r="D672" s="1" t="s">
        <v>10</v>
      </c>
      <c r="E672" s="1">
        <v>2718.275902046134</v>
      </c>
      <c r="F672" s="1">
        <v>1113.5952708938541</v>
      </c>
      <c r="G672" s="1">
        <v>429.67136202734798</v>
      </c>
      <c r="H672" s="1">
        <v>296.59491538525549</v>
      </c>
      <c r="I672" s="1">
        <v>150.95059960046686</v>
      </c>
    </row>
    <row r="673" spans="1:9" x14ac:dyDescent="0.15">
      <c r="A673" s="1">
        <v>30</v>
      </c>
      <c r="B673" s="1" t="s">
        <v>157</v>
      </c>
      <c r="C673" s="1">
        <v>3</v>
      </c>
      <c r="D673" s="1" t="s">
        <v>17</v>
      </c>
      <c r="E673" s="1">
        <v>22742.292434781848</v>
      </c>
      <c r="F673" s="1">
        <v>18910.772044405683</v>
      </c>
      <c r="G673" s="1">
        <v>24582.600616288564</v>
      </c>
      <c r="H673" s="1">
        <v>23728.27280821442</v>
      </c>
      <c r="I673" s="1">
        <v>20697.324116151187</v>
      </c>
    </row>
    <row r="674" spans="1:9" x14ac:dyDescent="0.15">
      <c r="A674" s="1">
        <v>30</v>
      </c>
      <c r="B674" s="1" t="s">
        <v>157</v>
      </c>
      <c r="C674" s="1">
        <v>4</v>
      </c>
      <c r="D674" s="1" t="s">
        <v>18</v>
      </c>
      <c r="E674" s="1">
        <v>65489.68903870583</v>
      </c>
      <c r="F674" s="1">
        <v>51456.535049029138</v>
      </c>
      <c r="G674" s="1">
        <v>47671.887934575665</v>
      </c>
      <c r="H674" s="1">
        <v>23691.803621893097</v>
      </c>
      <c r="I674" s="1">
        <v>10215.462763996185</v>
      </c>
    </row>
    <row r="675" spans="1:9" x14ac:dyDescent="0.15">
      <c r="A675" s="1">
        <v>30</v>
      </c>
      <c r="B675" s="1" t="s">
        <v>158</v>
      </c>
      <c r="C675" s="1">
        <v>5</v>
      </c>
      <c r="D675" s="1" t="s">
        <v>19</v>
      </c>
      <c r="E675" s="1">
        <v>7202.9538996905294</v>
      </c>
      <c r="F675" s="1">
        <v>4754.5577585414903</v>
      </c>
      <c r="G675" s="1">
        <v>4119.0850179329054</v>
      </c>
      <c r="H675" s="1">
        <v>2692.9865690685665</v>
      </c>
      <c r="I675" s="1">
        <v>1753.4577003524557</v>
      </c>
    </row>
    <row r="676" spans="1:9" x14ac:dyDescent="0.15">
      <c r="A676" s="1">
        <v>30</v>
      </c>
      <c r="B676" s="1" t="s">
        <v>157</v>
      </c>
      <c r="C676" s="1">
        <v>6</v>
      </c>
      <c r="D676" s="1" t="s">
        <v>3</v>
      </c>
      <c r="E676" s="1">
        <v>12661.560209227646</v>
      </c>
      <c r="F676" s="1">
        <v>10223.969825476841</v>
      </c>
      <c r="G676" s="1">
        <v>9871.9774777149487</v>
      </c>
      <c r="H676" s="1">
        <v>10230.577791970301</v>
      </c>
      <c r="I676" s="1">
        <v>8147.6744098532581</v>
      </c>
    </row>
    <row r="677" spans="1:9" x14ac:dyDescent="0.15">
      <c r="A677" s="1">
        <v>30</v>
      </c>
      <c r="B677" s="1" t="s">
        <v>157</v>
      </c>
      <c r="C677" s="1">
        <v>7</v>
      </c>
      <c r="D677" s="1" t="s">
        <v>20</v>
      </c>
      <c r="E677" s="1">
        <v>6757.9499068016748</v>
      </c>
      <c r="F677" s="1">
        <v>6760.5084152396075</v>
      </c>
      <c r="G677" s="1">
        <v>2845.4377770161564</v>
      </c>
      <c r="H677" s="1">
        <v>2438.4814010834298</v>
      </c>
      <c r="I677" s="1">
        <v>1881.2889123469872</v>
      </c>
    </row>
    <row r="678" spans="1:9" x14ac:dyDescent="0.15">
      <c r="A678" s="1">
        <v>30</v>
      </c>
      <c r="B678" s="1" t="s">
        <v>157</v>
      </c>
      <c r="C678" s="1">
        <v>8</v>
      </c>
      <c r="D678" s="1" t="s">
        <v>21</v>
      </c>
      <c r="E678" s="1">
        <v>6568.4102183589703</v>
      </c>
      <c r="F678" s="1">
        <v>6531.097829316449</v>
      </c>
      <c r="G678" s="1">
        <v>6129.91992292957</v>
      </c>
      <c r="H678" s="1">
        <v>5066.5678442225299</v>
      </c>
      <c r="I678" s="1">
        <v>3299.0544867037379</v>
      </c>
    </row>
    <row r="679" spans="1:9" x14ac:dyDescent="0.15">
      <c r="A679" s="1">
        <v>30</v>
      </c>
      <c r="B679" s="1" t="s">
        <v>157</v>
      </c>
      <c r="C679" s="1">
        <v>9</v>
      </c>
      <c r="D679" s="1" t="s">
        <v>22</v>
      </c>
      <c r="E679" s="1">
        <v>56468.773271600621</v>
      </c>
      <c r="F679" s="1">
        <v>37367.744987692335</v>
      </c>
      <c r="G679" s="1">
        <v>24999.585263956396</v>
      </c>
      <c r="H679" s="1">
        <v>15607.4952939629</v>
      </c>
      <c r="I679" s="1">
        <v>13313.573322523551</v>
      </c>
    </row>
    <row r="680" spans="1:9" x14ac:dyDescent="0.15">
      <c r="A680" s="1">
        <v>30</v>
      </c>
      <c r="B680" s="1" t="s">
        <v>157</v>
      </c>
      <c r="C680" s="1">
        <v>10</v>
      </c>
      <c r="D680" s="1" t="s">
        <v>23</v>
      </c>
      <c r="E680" s="1">
        <v>16076.336355658168</v>
      </c>
      <c r="F680" s="1">
        <v>11079.75034908542</v>
      </c>
      <c r="G680" s="1">
        <v>15028.442491626294</v>
      </c>
      <c r="H680" s="1">
        <v>11319.616656109478</v>
      </c>
      <c r="I680" s="1">
        <v>8304.0720818526152</v>
      </c>
    </row>
    <row r="681" spans="1:9" x14ac:dyDescent="0.15">
      <c r="A681" s="1">
        <v>30</v>
      </c>
      <c r="B681" s="1" t="s">
        <v>157</v>
      </c>
      <c r="C681" s="1">
        <v>11</v>
      </c>
      <c r="D681" s="1" t="s">
        <v>24</v>
      </c>
      <c r="E681" s="1">
        <v>13312.182282628532</v>
      </c>
      <c r="F681" s="1">
        <v>14109.95817119911</v>
      </c>
      <c r="G681" s="1">
        <v>16310.113633540957</v>
      </c>
      <c r="H681" s="1">
        <v>14564.396928902714</v>
      </c>
      <c r="I681" s="1">
        <v>13395.593584560569</v>
      </c>
    </row>
    <row r="682" spans="1:9" x14ac:dyDescent="0.15">
      <c r="A682" s="1">
        <v>30</v>
      </c>
      <c r="B682" s="1" t="s">
        <v>157</v>
      </c>
      <c r="C682" s="1">
        <v>12</v>
      </c>
      <c r="D682" s="1" t="s">
        <v>25</v>
      </c>
      <c r="E682" s="1">
        <v>2809.0244226828763</v>
      </c>
      <c r="F682" s="1">
        <v>2151.6248464854884</v>
      </c>
      <c r="G682" s="1">
        <v>5972.7033876352561</v>
      </c>
      <c r="H682" s="1">
        <v>7912.9226998719005</v>
      </c>
      <c r="I682" s="1">
        <v>7490.531723715063</v>
      </c>
    </row>
    <row r="683" spans="1:9" x14ac:dyDescent="0.15">
      <c r="A683" s="1">
        <v>30</v>
      </c>
      <c r="B683" s="1" t="s">
        <v>157</v>
      </c>
      <c r="C683" s="1">
        <v>13</v>
      </c>
      <c r="D683" s="1" t="s">
        <v>26</v>
      </c>
      <c r="E683" s="1">
        <v>2292.3292324852737</v>
      </c>
      <c r="F683" s="1">
        <v>3661.5934416863934</v>
      </c>
      <c r="G683" s="1">
        <v>2336.0516034631441</v>
      </c>
      <c r="H683" s="1">
        <v>2002.2169485607394</v>
      </c>
      <c r="I683" s="1">
        <v>2636.2561111320606</v>
      </c>
    </row>
    <row r="684" spans="1:9" x14ac:dyDescent="0.15">
      <c r="A684" s="1">
        <v>30</v>
      </c>
      <c r="B684" s="1" t="s">
        <v>157</v>
      </c>
      <c r="C684" s="1">
        <v>14</v>
      </c>
      <c r="D684" s="1" t="s">
        <v>27</v>
      </c>
      <c r="E684" s="1">
        <v>1161.3605690763429</v>
      </c>
      <c r="F684" s="1">
        <v>1398.502477041618</v>
      </c>
      <c r="G684" s="1">
        <v>2974.9481450368758</v>
      </c>
      <c r="H684" s="1">
        <v>2498.5093189897843</v>
      </c>
      <c r="I684" s="1">
        <v>1673.6952159362093</v>
      </c>
    </row>
    <row r="685" spans="1:9" x14ac:dyDescent="0.15">
      <c r="A685" s="1">
        <v>30</v>
      </c>
      <c r="B685" s="1" t="s">
        <v>157</v>
      </c>
      <c r="C685" s="1">
        <v>15</v>
      </c>
      <c r="D685" s="1" t="s">
        <v>28</v>
      </c>
      <c r="E685" s="1">
        <v>72843.879954931894</v>
      </c>
      <c r="F685" s="1">
        <v>50800.621325411143</v>
      </c>
      <c r="G685" s="1">
        <v>52189.766954348735</v>
      </c>
      <c r="H685" s="1">
        <v>35801.341339011386</v>
      </c>
      <c r="I685" s="1">
        <v>22097.017888030161</v>
      </c>
    </row>
    <row r="686" spans="1:9" x14ac:dyDescent="0.15">
      <c r="A686" s="1">
        <v>30</v>
      </c>
      <c r="B686" s="1" t="s">
        <v>156</v>
      </c>
      <c r="C686" s="1">
        <v>16</v>
      </c>
      <c r="D686" s="1" t="s">
        <v>11</v>
      </c>
      <c r="E686" s="1">
        <v>94124.381989091926</v>
      </c>
      <c r="F686" s="1">
        <v>111414.96379970841</v>
      </c>
      <c r="G686" s="1">
        <v>103984.04025839669</v>
      </c>
      <c r="H686" s="1">
        <v>98347.048736916244</v>
      </c>
      <c r="I686" s="1">
        <v>69949.424410631269</v>
      </c>
    </row>
    <row r="687" spans="1:9" x14ac:dyDescent="0.15">
      <c r="A687" s="1">
        <v>30</v>
      </c>
      <c r="B687" s="1" t="s">
        <v>156</v>
      </c>
      <c r="C687" s="1">
        <v>17</v>
      </c>
      <c r="D687" s="1" t="s">
        <v>12</v>
      </c>
      <c r="E687" s="1">
        <v>6535.7959173285299</v>
      </c>
      <c r="F687" s="1">
        <v>7174.1505027825997</v>
      </c>
      <c r="G687" s="1">
        <v>7612.4768960481642</v>
      </c>
      <c r="H687" s="1">
        <v>8023.7156370262364</v>
      </c>
      <c r="I687" s="1">
        <v>7594.4368416389298</v>
      </c>
    </row>
    <row r="688" spans="1:9" x14ac:dyDescent="0.15">
      <c r="A688" s="1">
        <v>30</v>
      </c>
      <c r="B688" s="1" t="s">
        <v>156</v>
      </c>
      <c r="C688" s="1">
        <v>18</v>
      </c>
      <c r="D688" s="1" t="s">
        <v>13</v>
      </c>
      <c r="E688" s="1">
        <v>172386.46074862976</v>
      </c>
      <c r="F688" s="1">
        <v>189813.39118016305</v>
      </c>
      <c r="G688" s="1">
        <v>159945.55467558731</v>
      </c>
      <c r="H688" s="1">
        <v>141150.75275660414</v>
      </c>
      <c r="I688" s="1">
        <v>95352.026767953372</v>
      </c>
    </row>
    <row r="689" spans="1:9" x14ac:dyDescent="0.15">
      <c r="A689" s="1">
        <v>30</v>
      </c>
      <c r="B689" s="1" t="s">
        <v>156</v>
      </c>
      <c r="C689" s="1">
        <v>19</v>
      </c>
      <c r="D689" s="1" t="s">
        <v>14</v>
      </c>
      <c r="E689" s="1">
        <v>23455.14264868895</v>
      </c>
      <c r="F689" s="1">
        <v>28829.069734553344</v>
      </c>
      <c r="G689" s="1">
        <v>30998.42293955338</v>
      </c>
      <c r="H689" s="1">
        <v>21233.655224757884</v>
      </c>
      <c r="I689" s="1">
        <v>22255.592547405962</v>
      </c>
    </row>
    <row r="690" spans="1:9" x14ac:dyDescent="0.15">
      <c r="A690" s="1">
        <v>30</v>
      </c>
      <c r="B690" s="1" t="s">
        <v>156</v>
      </c>
      <c r="C690" s="1">
        <v>20</v>
      </c>
      <c r="D690" s="1" t="s">
        <v>15</v>
      </c>
      <c r="E690" s="1">
        <v>3800.1094821170791</v>
      </c>
      <c r="F690" s="1">
        <v>5922.1846976516108</v>
      </c>
      <c r="G690" s="1">
        <v>9485.83907975681</v>
      </c>
      <c r="H690" s="1">
        <v>7152.4856467783275</v>
      </c>
      <c r="I690" s="1">
        <v>6715.0057906793254</v>
      </c>
    </row>
    <row r="691" spans="1:9" x14ac:dyDescent="0.15">
      <c r="A691" s="1">
        <v>30</v>
      </c>
      <c r="B691" s="1" t="s">
        <v>156</v>
      </c>
      <c r="C691" s="1">
        <v>21</v>
      </c>
      <c r="D691" s="1" t="s">
        <v>16</v>
      </c>
      <c r="E691" s="1">
        <v>78596.891112354439</v>
      </c>
      <c r="F691" s="1">
        <v>65152.37843359993</v>
      </c>
      <c r="G691" s="1">
        <v>63492.089105740888</v>
      </c>
      <c r="H691" s="1">
        <v>56252.753720860521</v>
      </c>
      <c r="I691" s="1">
        <v>43147.564401407712</v>
      </c>
    </row>
    <row r="692" spans="1:9" x14ac:dyDescent="0.15">
      <c r="A692" s="1">
        <v>30</v>
      </c>
      <c r="B692" s="1" t="s">
        <v>155</v>
      </c>
      <c r="C692" s="1">
        <v>22</v>
      </c>
      <c r="D692" s="1" t="s">
        <v>8</v>
      </c>
      <c r="E692" s="1">
        <v>191213.25234375519</v>
      </c>
      <c r="F692" s="1">
        <v>209250.58586464418</v>
      </c>
      <c r="G692" s="1">
        <v>248654.32538955193</v>
      </c>
      <c r="H692" s="1">
        <v>261836.59867182784</v>
      </c>
      <c r="I692" s="1">
        <v>277854.91996062413</v>
      </c>
    </row>
    <row r="693" spans="1:9" x14ac:dyDescent="0.15">
      <c r="A693" s="1">
        <v>30</v>
      </c>
      <c r="B693" s="1" t="s">
        <v>155</v>
      </c>
      <c r="C693" s="1">
        <v>23</v>
      </c>
      <c r="D693" s="1" t="s">
        <v>29</v>
      </c>
      <c r="E693" s="1">
        <v>66646.374941803995</v>
      </c>
      <c r="F693" s="1">
        <v>73847.31036481983</v>
      </c>
      <c r="G693" s="1">
        <v>71870.708681453689</v>
      </c>
      <c r="H693" s="1">
        <v>66647.900889636017</v>
      </c>
      <c r="I693" s="1">
        <v>52759.778310596448</v>
      </c>
    </row>
    <row r="694" spans="1:9" x14ac:dyDescent="0.15">
      <c r="A694" s="1">
        <v>31</v>
      </c>
      <c r="B694" s="1" t="s">
        <v>160</v>
      </c>
      <c r="C694" s="1">
        <v>1</v>
      </c>
      <c r="D694" s="1" t="s">
        <v>9</v>
      </c>
      <c r="E694" s="1">
        <v>192878.81920275767</v>
      </c>
      <c r="F694" s="1">
        <v>142527.59346184673</v>
      </c>
      <c r="G694" s="1">
        <v>104951.21381949399</v>
      </c>
      <c r="H694" s="1">
        <v>65812.153484982264</v>
      </c>
      <c r="I694" s="1">
        <v>51167.638137428716</v>
      </c>
    </row>
    <row r="695" spans="1:9" x14ac:dyDescent="0.15">
      <c r="A695" s="1">
        <v>31</v>
      </c>
      <c r="B695" s="1" t="s">
        <v>161</v>
      </c>
      <c r="C695" s="1">
        <v>2</v>
      </c>
      <c r="D695" s="1" t="s">
        <v>10</v>
      </c>
      <c r="E695" s="1">
        <v>1203.9852168880138</v>
      </c>
      <c r="F695" s="1">
        <v>970.45963196148216</v>
      </c>
      <c r="G695" s="1">
        <v>761.99530609537487</v>
      </c>
      <c r="H695" s="1">
        <v>698.04661903802548</v>
      </c>
      <c r="I695" s="1">
        <v>176.10903286721134</v>
      </c>
    </row>
    <row r="696" spans="1:9" x14ac:dyDescent="0.15">
      <c r="A696" s="1">
        <v>31</v>
      </c>
      <c r="B696" s="1" t="s">
        <v>162</v>
      </c>
      <c r="C696" s="1">
        <v>3</v>
      </c>
      <c r="D696" s="1" t="s">
        <v>17</v>
      </c>
      <c r="E696" s="1">
        <v>21989.499841691526</v>
      </c>
      <c r="F696" s="1">
        <v>23825.552520517806</v>
      </c>
      <c r="G696" s="1">
        <v>23130.006640211392</v>
      </c>
      <c r="H696" s="1">
        <v>17646.433067037626</v>
      </c>
      <c r="I696" s="1">
        <v>14183.823828601146</v>
      </c>
    </row>
    <row r="697" spans="1:9" x14ac:dyDescent="0.15">
      <c r="A697" s="1">
        <v>31</v>
      </c>
      <c r="B697" s="1" t="s">
        <v>162</v>
      </c>
      <c r="C697" s="1">
        <v>4</v>
      </c>
      <c r="D697" s="1" t="s">
        <v>18</v>
      </c>
      <c r="E697" s="1">
        <v>21686.972079227238</v>
      </c>
      <c r="F697" s="1">
        <v>29016.354140739997</v>
      </c>
      <c r="G697" s="1">
        <v>30789.367404907247</v>
      </c>
      <c r="H697" s="1">
        <v>15021.006907966856</v>
      </c>
      <c r="I697" s="1">
        <v>6057.4453268991374</v>
      </c>
    </row>
    <row r="698" spans="1:9" x14ac:dyDescent="0.15">
      <c r="A698" s="1">
        <v>31</v>
      </c>
      <c r="B698" s="1" t="s">
        <v>162</v>
      </c>
      <c r="C698" s="1">
        <v>5</v>
      </c>
      <c r="D698" s="1" t="s">
        <v>19</v>
      </c>
      <c r="E698" s="1">
        <v>8378.9987764307971</v>
      </c>
      <c r="F698" s="1">
        <v>6953.5317557394665</v>
      </c>
      <c r="G698" s="1">
        <v>6938.2779100956304</v>
      </c>
      <c r="H698" s="1">
        <v>5422.3704021819549</v>
      </c>
      <c r="I698" s="1">
        <v>4250.6574244212106</v>
      </c>
    </row>
    <row r="699" spans="1:9" x14ac:dyDescent="0.15">
      <c r="A699" s="1">
        <v>31</v>
      </c>
      <c r="B699" s="1" t="s">
        <v>162</v>
      </c>
      <c r="C699" s="1">
        <v>6</v>
      </c>
      <c r="D699" s="1" t="s">
        <v>3</v>
      </c>
      <c r="E699" s="1">
        <v>391.76273879381927</v>
      </c>
      <c r="F699" s="1">
        <v>439.77300994696856</v>
      </c>
      <c r="G699" s="1">
        <v>423.0661085313111</v>
      </c>
      <c r="H699" s="1">
        <v>600.92293415367624</v>
      </c>
      <c r="I699" s="1">
        <v>539.21122104552421</v>
      </c>
    </row>
    <row r="700" spans="1:9" x14ac:dyDescent="0.15">
      <c r="A700" s="1">
        <v>31</v>
      </c>
      <c r="B700" s="1" t="s">
        <v>162</v>
      </c>
      <c r="C700" s="1">
        <v>7</v>
      </c>
      <c r="D700" s="1" t="s">
        <v>20</v>
      </c>
      <c r="E700" s="1">
        <v>128.93726787987038</v>
      </c>
      <c r="F700" s="1">
        <v>146.5936770226518</v>
      </c>
      <c r="G700" s="1">
        <v>117.2215499380244</v>
      </c>
      <c r="H700" s="1">
        <v>88.127529337030097</v>
      </c>
      <c r="I700" s="1">
        <v>77.805081837395335</v>
      </c>
    </row>
    <row r="701" spans="1:9" x14ac:dyDescent="0.15">
      <c r="A701" s="1">
        <v>31</v>
      </c>
      <c r="B701" s="1" t="s">
        <v>162</v>
      </c>
      <c r="C701" s="1">
        <v>8</v>
      </c>
      <c r="D701" s="1" t="s">
        <v>21</v>
      </c>
      <c r="E701" s="1">
        <v>5219.2627155481014</v>
      </c>
      <c r="F701" s="1">
        <v>5059.3582047105674</v>
      </c>
      <c r="G701" s="1">
        <v>4593.3063561053914</v>
      </c>
      <c r="H701" s="1">
        <v>3663.46954783922</v>
      </c>
      <c r="I701" s="1">
        <v>1409.1565928864068</v>
      </c>
    </row>
    <row r="702" spans="1:9" x14ac:dyDescent="0.15">
      <c r="A702" s="1">
        <v>31</v>
      </c>
      <c r="B702" s="1" t="s">
        <v>162</v>
      </c>
      <c r="C702" s="1">
        <v>9</v>
      </c>
      <c r="D702" s="1" t="s">
        <v>22</v>
      </c>
      <c r="E702" s="1">
        <v>3733.0918504954379</v>
      </c>
      <c r="F702" s="1">
        <v>1808.1392996521377</v>
      </c>
      <c r="G702" s="1">
        <v>1678.8582245289194</v>
      </c>
      <c r="H702" s="1">
        <v>1985.2750372621201</v>
      </c>
      <c r="I702" s="1">
        <v>1962.0240774523827</v>
      </c>
    </row>
    <row r="703" spans="1:9" x14ac:dyDescent="0.15">
      <c r="A703" s="1">
        <v>31</v>
      </c>
      <c r="B703" s="1" t="s">
        <v>162</v>
      </c>
      <c r="C703" s="1">
        <v>10</v>
      </c>
      <c r="D703" s="1" t="s">
        <v>23</v>
      </c>
      <c r="E703" s="1">
        <v>8006.4279352096464</v>
      </c>
      <c r="F703" s="1">
        <v>5546.344122981528</v>
      </c>
      <c r="G703" s="1">
        <v>5912.7945981096918</v>
      </c>
      <c r="H703" s="1">
        <v>5038.7727725130744</v>
      </c>
      <c r="I703" s="1">
        <v>4265.1558513694008</v>
      </c>
    </row>
    <row r="704" spans="1:9" x14ac:dyDescent="0.15">
      <c r="A704" s="1">
        <v>31</v>
      </c>
      <c r="B704" s="1" t="s">
        <v>162</v>
      </c>
      <c r="C704" s="1">
        <v>11</v>
      </c>
      <c r="D704" s="1" t="s">
        <v>24</v>
      </c>
      <c r="E704" s="1">
        <v>3597.6697485379391</v>
      </c>
      <c r="F704" s="1">
        <v>4823.8366960489557</v>
      </c>
      <c r="G704" s="1">
        <v>5924.0446472871608</v>
      </c>
      <c r="H704" s="1">
        <v>5569.2810990844546</v>
      </c>
      <c r="I704" s="1">
        <v>5589.9135405749912</v>
      </c>
    </row>
    <row r="705" spans="1:9" x14ac:dyDescent="0.15">
      <c r="A705" s="1">
        <v>31</v>
      </c>
      <c r="B705" s="1" t="s">
        <v>162</v>
      </c>
      <c r="C705" s="1">
        <v>12</v>
      </c>
      <c r="D705" s="1" t="s">
        <v>25</v>
      </c>
      <c r="E705" s="1">
        <v>20837.483388216071</v>
      </c>
      <c r="F705" s="1">
        <v>25530.580103055472</v>
      </c>
      <c r="G705" s="1">
        <v>42694.886154904845</v>
      </c>
      <c r="H705" s="1">
        <v>37738.61466377895</v>
      </c>
      <c r="I705" s="1">
        <v>26742.955578458466</v>
      </c>
    </row>
    <row r="706" spans="1:9" x14ac:dyDescent="0.15">
      <c r="A706" s="1">
        <v>31</v>
      </c>
      <c r="B706" s="1" t="s">
        <v>162</v>
      </c>
      <c r="C706" s="1">
        <v>13</v>
      </c>
      <c r="D706" s="1" t="s">
        <v>26</v>
      </c>
      <c r="E706" s="1">
        <v>1486.9899923266935</v>
      </c>
      <c r="F706" s="1">
        <v>1097.3007702528137</v>
      </c>
      <c r="G706" s="1">
        <v>1264.5850096671609</v>
      </c>
      <c r="H706" s="1">
        <v>1681.9113605435996</v>
      </c>
      <c r="I706" s="1">
        <v>2440.1618366827233</v>
      </c>
    </row>
    <row r="707" spans="1:9" x14ac:dyDescent="0.15">
      <c r="A707" s="1">
        <v>31</v>
      </c>
      <c r="B707" s="1" t="s">
        <v>162</v>
      </c>
      <c r="C707" s="1">
        <v>14</v>
      </c>
      <c r="D707" s="1" t="s">
        <v>27</v>
      </c>
      <c r="E707" s="1">
        <v>303.19363860769181</v>
      </c>
      <c r="F707" s="1">
        <v>425.10011177376072</v>
      </c>
      <c r="G707" s="1">
        <v>995.13072406990909</v>
      </c>
      <c r="H707" s="1">
        <v>364.66696386059942</v>
      </c>
      <c r="I707" s="1">
        <v>249.61143754112271</v>
      </c>
    </row>
    <row r="708" spans="1:9" x14ac:dyDescent="0.15">
      <c r="A708" s="1">
        <v>31</v>
      </c>
      <c r="B708" s="1" t="s">
        <v>162</v>
      </c>
      <c r="C708" s="1">
        <v>15</v>
      </c>
      <c r="D708" s="1" t="s">
        <v>28</v>
      </c>
      <c r="E708" s="1">
        <v>26595.270598501709</v>
      </c>
      <c r="F708" s="1">
        <v>22424.141381284433</v>
      </c>
      <c r="G708" s="1">
        <v>18204.244885340377</v>
      </c>
      <c r="H708" s="1">
        <v>13603.329010584601</v>
      </c>
      <c r="I708" s="1">
        <v>9972.7197651949664</v>
      </c>
    </row>
    <row r="709" spans="1:9" x14ac:dyDescent="0.15">
      <c r="A709" s="1">
        <v>31</v>
      </c>
      <c r="B709" s="1" t="s">
        <v>161</v>
      </c>
      <c r="C709" s="1">
        <v>16</v>
      </c>
      <c r="D709" s="1" t="s">
        <v>11</v>
      </c>
      <c r="E709" s="1">
        <v>47928.786524781215</v>
      </c>
      <c r="F709" s="1">
        <v>78226.486784981651</v>
      </c>
      <c r="G709" s="1">
        <v>64986.354028506779</v>
      </c>
      <c r="H709" s="1">
        <v>72278.602120598734</v>
      </c>
      <c r="I709" s="1">
        <v>49635.653720382128</v>
      </c>
    </row>
    <row r="710" spans="1:9" x14ac:dyDescent="0.15">
      <c r="A710" s="1">
        <v>31</v>
      </c>
      <c r="B710" s="1" t="s">
        <v>161</v>
      </c>
      <c r="C710" s="1">
        <v>17</v>
      </c>
      <c r="D710" s="1" t="s">
        <v>12</v>
      </c>
      <c r="E710" s="1">
        <v>3056.8209238614309</v>
      </c>
      <c r="F710" s="1">
        <v>3595.6592384796581</v>
      </c>
      <c r="G710" s="1">
        <v>3912.0572771594111</v>
      </c>
      <c r="H710" s="1">
        <v>4669.1563845578476</v>
      </c>
      <c r="I710" s="1">
        <v>4276.7497768705252</v>
      </c>
    </row>
    <row r="711" spans="1:9" x14ac:dyDescent="0.15">
      <c r="A711" s="1">
        <v>31</v>
      </c>
      <c r="B711" s="1" t="s">
        <v>161</v>
      </c>
      <c r="C711" s="1">
        <v>18</v>
      </c>
      <c r="D711" s="1" t="s">
        <v>13</v>
      </c>
      <c r="E711" s="1">
        <v>94205.690125119509</v>
      </c>
      <c r="F711" s="1">
        <v>119803.99726884897</v>
      </c>
      <c r="G711" s="1">
        <v>96926.530595905395</v>
      </c>
      <c r="H711" s="1">
        <v>88470.615539996696</v>
      </c>
      <c r="I711" s="1">
        <v>70143.339011120479</v>
      </c>
    </row>
    <row r="712" spans="1:9" x14ac:dyDescent="0.15">
      <c r="A712" s="1">
        <v>31</v>
      </c>
      <c r="B712" s="1" t="s">
        <v>161</v>
      </c>
      <c r="C712" s="1">
        <v>19</v>
      </c>
      <c r="D712" s="1" t="s">
        <v>14</v>
      </c>
      <c r="E712" s="1">
        <v>11722.743890804943</v>
      </c>
      <c r="F712" s="1">
        <v>16173.553486613875</v>
      </c>
      <c r="G712" s="1">
        <v>18517.893483285225</v>
      </c>
      <c r="H712" s="1">
        <v>15827.109649400642</v>
      </c>
      <c r="I712" s="1">
        <v>13791.415822249326</v>
      </c>
    </row>
    <row r="713" spans="1:9" x14ac:dyDescent="0.15">
      <c r="A713" s="1">
        <v>31</v>
      </c>
      <c r="B713" s="1" t="s">
        <v>161</v>
      </c>
      <c r="C713" s="1">
        <v>20</v>
      </c>
      <c r="D713" s="1" t="s">
        <v>15</v>
      </c>
      <c r="E713" s="1">
        <v>1759.7822433964996</v>
      </c>
      <c r="F713" s="1">
        <v>2310.4487385456955</v>
      </c>
      <c r="G713" s="1">
        <v>3276.1139678908921</v>
      </c>
      <c r="H713" s="1">
        <v>3578.5635520221226</v>
      </c>
      <c r="I713" s="1">
        <v>3462.905818368326</v>
      </c>
    </row>
    <row r="714" spans="1:9" x14ac:dyDescent="0.15">
      <c r="A714" s="1">
        <v>31</v>
      </c>
      <c r="B714" s="1" t="s">
        <v>161</v>
      </c>
      <c r="C714" s="1">
        <v>21</v>
      </c>
      <c r="D714" s="1" t="s">
        <v>16</v>
      </c>
      <c r="E714" s="1">
        <v>40669.365174155872</v>
      </c>
      <c r="F714" s="1">
        <v>38652.189392698325</v>
      </c>
      <c r="G714" s="1">
        <v>34938.908059119116</v>
      </c>
      <c r="H714" s="1">
        <v>32053.861984868447</v>
      </c>
      <c r="I714" s="1">
        <v>27222.61294387636</v>
      </c>
    </row>
    <row r="715" spans="1:9" x14ac:dyDescent="0.15">
      <c r="A715" s="1">
        <v>31</v>
      </c>
      <c r="B715" s="1" t="s">
        <v>159</v>
      </c>
      <c r="C715" s="1">
        <v>22</v>
      </c>
      <c r="D715" s="1" t="s">
        <v>8</v>
      </c>
      <c r="E715" s="1">
        <v>116272.19585148735</v>
      </c>
      <c r="F715" s="1">
        <v>134425.1634732798</v>
      </c>
      <c r="G715" s="1">
        <v>151515.16264649635</v>
      </c>
      <c r="H715" s="1">
        <v>168047.41750838648</v>
      </c>
      <c r="I715" s="1">
        <v>192850.85784191734</v>
      </c>
    </row>
    <row r="716" spans="1:9" x14ac:dyDescent="0.15">
      <c r="A716" s="1">
        <v>31</v>
      </c>
      <c r="B716" s="1" t="s">
        <v>159</v>
      </c>
      <c r="C716" s="1">
        <v>23</v>
      </c>
      <c r="D716" s="1" t="s">
        <v>29</v>
      </c>
      <c r="E716" s="1">
        <v>48243.268552681227</v>
      </c>
      <c r="F716" s="1">
        <v>51155.255793998818</v>
      </c>
      <c r="G716" s="1">
        <v>48447.560634070636</v>
      </c>
      <c r="H716" s="1">
        <v>49183.939242491215</v>
      </c>
      <c r="I716" s="1">
        <v>41704.882015801806</v>
      </c>
    </row>
    <row r="717" spans="1:9" x14ac:dyDescent="0.15">
      <c r="A717" s="1">
        <v>32</v>
      </c>
      <c r="B717" s="1" t="s">
        <v>164</v>
      </c>
      <c r="C717" s="1">
        <v>1</v>
      </c>
      <c r="D717" s="1" t="s">
        <v>9</v>
      </c>
      <c r="E717" s="1">
        <v>311071.19240108685</v>
      </c>
      <c r="F717" s="1">
        <v>200580.69224867068</v>
      </c>
      <c r="G717" s="1">
        <v>125703.62856831313</v>
      </c>
      <c r="H717" s="1">
        <v>74106.012903435199</v>
      </c>
      <c r="I717" s="1">
        <v>54709.896666140798</v>
      </c>
    </row>
    <row r="718" spans="1:9" x14ac:dyDescent="0.15">
      <c r="A718" s="1">
        <v>32</v>
      </c>
      <c r="B718" s="1" t="s">
        <v>164</v>
      </c>
      <c r="C718" s="1">
        <v>2</v>
      </c>
      <c r="D718" s="1" t="s">
        <v>10</v>
      </c>
      <c r="E718" s="1">
        <v>5250.3685231302034</v>
      </c>
      <c r="F718" s="1">
        <v>2739.6161291655994</v>
      </c>
      <c r="G718" s="1">
        <v>2564.6009421007329</v>
      </c>
      <c r="H718" s="1">
        <v>2225.9598195075228</v>
      </c>
      <c r="I718" s="1">
        <v>899.41398928611511</v>
      </c>
    </row>
    <row r="719" spans="1:9" x14ac:dyDescent="0.15">
      <c r="A719" s="1">
        <v>32</v>
      </c>
      <c r="B719" s="1" t="s">
        <v>165</v>
      </c>
      <c r="C719" s="1">
        <v>3</v>
      </c>
      <c r="D719" s="1" t="s">
        <v>17</v>
      </c>
      <c r="E719" s="1">
        <v>25374.358323731129</v>
      </c>
      <c r="F719" s="1">
        <v>21298.484992395825</v>
      </c>
      <c r="G719" s="1">
        <v>20856.548890564693</v>
      </c>
      <c r="H719" s="1">
        <v>17886.692378509608</v>
      </c>
      <c r="I719" s="1">
        <v>14084.915236276702</v>
      </c>
    </row>
    <row r="720" spans="1:9" x14ac:dyDescent="0.15">
      <c r="A720" s="1">
        <v>32</v>
      </c>
      <c r="B720" s="1" t="s">
        <v>166</v>
      </c>
      <c r="C720" s="1">
        <v>4</v>
      </c>
      <c r="D720" s="1" t="s">
        <v>18</v>
      </c>
      <c r="E720" s="1">
        <v>21036.745443081163</v>
      </c>
      <c r="F720" s="1">
        <v>30970.594212996974</v>
      </c>
      <c r="G720" s="1">
        <v>40369.193967374173</v>
      </c>
      <c r="H720" s="1">
        <v>16329.362005658082</v>
      </c>
      <c r="I720" s="1">
        <v>6414.2425218587978</v>
      </c>
    </row>
    <row r="721" spans="1:9" x14ac:dyDescent="0.15">
      <c r="A721" s="1">
        <v>32</v>
      </c>
      <c r="B721" s="1" t="s">
        <v>165</v>
      </c>
      <c r="C721" s="1">
        <v>5</v>
      </c>
      <c r="D721" s="1" t="s">
        <v>19</v>
      </c>
      <c r="E721" s="1">
        <v>2822.9086058060079</v>
      </c>
      <c r="F721" s="1">
        <v>4191.6591352192854</v>
      </c>
      <c r="G721" s="1">
        <v>6193.7100559252149</v>
      </c>
      <c r="H721" s="1">
        <v>4459.9302240782827</v>
      </c>
      <c r="I721" s="1">
        <v>3197.7632793754096</v>
      </c>
    </row>
    <row r="722" spans="1:9" x14ac:dyDescent="0.15">
      <c r="A722" s="1">
        <v>32</v>
      </c>
      <c r="B722" s="1" t="s">
        <v>165</v>
      </c>
      <c r="C722" s="1">
        <v>6</v>
      </c>
      <c r="D722" s="1" t="s">
        <v>3</v>
      </c>
      <c r="E722" s="1">
        <v>2030.8489767524295</v>
      </c>
      <c r="F722" s="1">
        <v>1624.746204374698</v>
      </c>
      <c r="G722" s="1">
        <v>877.53226317263989</v>
      </c>
      <c r="H722" s="1">
        <v>1056.1897109907882</v>
      </c>
      <c r="I722" s="1">
        <v>1474.8552811504555</v>
      </c>
    </row>
    <row r="723" spans="1:9" x14ac:dyDescent="0.15">
      <c r="A723" s="1">
        <v>32</v>
      </c>
      <c r="B723" s="1" t="s">
        <v>165</v>
      </c>
      <c r="C723" s="1">
        <v>7</v>
      </c>
      <c r="D723" s="1" t="s">
        <v>20</v>
      </c>
      <c r="E723" s="1">
        <v>80.985242523445933</v>
      </c>
      <c r="F723" s="1">
        <v>100.23587722789576</v>
      </c>
      <c r="G723" s="1">
        <v>122.78011840718204</v>
      </c>
      <c r="H723" s="1">
        <v>106.27129682205147</v>
      </c>
      <c r="I723" s="1">
        <v>98.006053685241824</v>
      </c>
    </row>
    <row r="724" spans="1:9" x14ac:dyDescent="0.15">
      <c r="A724" s="1">
        <v>32</v>
      </c>
      <c r="B724" s="1" t="s">
        <v>165</v>
      </c>
      <c r="C724" s="1">
        <v>8</v>
      </c>
      <c r="D724" s="1" t="s">
        <v>21</v>
      </c>
      <c r="E724" s="1">
        <v>9617.361892814537</v>
      </c>
      <c r="F724" s="1">
        <v>13968.486961725364</v>
      </c>
      <c r="G724" s="1">
        <v>11084.568259751361</v>
      </c>
      <c r="H724" s="1">
        <v>8391.8097246883499</v>
      </c>
      <c r="I724" s="1">
        <v>4692.2369865267992</v>
      </c>
    </row>
    <row r="725" spans="1:9" x14ac:dyDescent="0.15">
      <c r="A725" s="1">
        <v>32</v>
      </c>
      <c r="B725" s="1" t="s">
        <v>165</v>
      </c>
      <c r="C725" s="1">
        <v>9</v>
      </c>
      <c r="D725" s="1" t="s">
        <v>22</v>
      </c>
      <c r="E725" s="1">
        <v>14025.790859919694</v>
      </c>
      <c r="F725" s="1">
        <v>11770.834340246176</v>
      </c>
      <c r="G725" s="1">
        <v>12857.041688688932</v>
      </c>
      <c r="H725" s="1">
        <v>11457.852981675947</v>
      </c>
      <c r="I725" s="1">
        <v>10261.149696361681</v>
      </c>
    </row>
    <row r="726" spans="1:9" x14ac:dyDescent="0.15">
      <c r="A726" s="1">
        <v>32</v>
      </c>
      <c r="B726" s="1" t="s">
        <v>165</v>
      </c>
      <c r="C726" s="1">
        <v>10</v>
      </c>
      <c r="D726" s="1" t="s">
        <v>23</v>
      </c>
      <c r="E726" s="1">
        <v>4727.6604618513638</v>
      </c>
      <c r="F726" s="1">
        <v>5588.7305310293195</v>
      </c>
      <c r="G726" s="1">
        <v>7601.3079271530114</v>
      </c>
      <c r="H726" s="1">
        <v>5051.8331703318881</v>
      </c>
      <c r="I726" s="1">
        <v>4464.767911580805</v>
      </c>
    </row>
    <row r="727" spans="1:9" x14ac:dyDescent="0.15">
      <c r="A727" s="1">
        <v>32</v>
      </c>
      <c r="B727" s="1" t="s">
        <v>165</v>
      </c>
      <c r="C727" s="1">
        <v>11</v>
      </c>
      <c r="D727" s="1" t="s">
        <v>24</v>
      </c>
      <c r="E727" s="1">
        <v>14560.921421029603</v>
      </c>
      <c r="F727" s="1">
        <v>15120.431172892042</v>
      </c>
      <c r="G727" s="1">
        <v>14614.914821381673</v>
      </c>
      <c r="H727" s="1">
        <v>13290.625912456879</v>
      </c>
      <c r="I727" s="1">
        <v>11385.344192926248</v>
      </c>
    </row>
    <row r="728" spans="1:9" x14ac:dyDescent="0.15">
      <c r="A728" s="1">
        <v>32</v>
      </c>
      <c r="B728" s="1" t="s">
        <v>165</v>
      </c>
      <c r="C728" s="1">
        <v>12</v>
      </c>
      <c r="D728" s="1" t="s">
        <v>25</v>
      </c>
      <c r="E728" s="1">
        <v>9837.3721185054983</v>
      </c>
      <c r="F728" s="1">
        <v>14964.652357166604</v>
      </c>
      <c r="G728" s="1">
        <v>25512.397411372804</v>
      </c>
      <c r="H728" s="1">
        <v>23509.060557943492</v>
      </c>
      <c r="I728" s="1">
        <v>20939.025943933164</v>
      </c>
    </row>
    <row r="729" spans="1:9" x14ac:dyDescent="0.15">
      <c r="A729" s="1">
        <v>32</v>
      </c>
      <c r="B729" s="1" t="s">
        <v>165</v>
      </c>
      <c r="C729" s="1">
        <v>13</v>
      </c>
      <c r="D729" s="1" t="s">
        <v>26</v>
      </c>
      <c r="E729" s="1">
        <v>4437.3728555526295</v>
      </c>
      <c r="F729" s="1">
        <v>6348.1531903998894</v>
      </c>
      <c r="G729" s="1">
        <v>6425.8941346119964</v>
      </c>
      <c r="H729" s="1">
        <v>4438.8287318877092</v>
      </c>
      <c r="I729" s="1">
        <v>6073.6604551566152</v>
      </c>
    </row>
    <row r="730" spans="1:9" x14ac:dyDescent="0.15">
      <c r="A730" s="1">
        <v>32</v>
      </c>
      <c r="B730" s="1" t="s">
        <v>165</v>
      </c>
      <c r="C730" s="1">
        <v>14</v>
      </c>
      <c r="D730" s="1" t="s">
        <v>27</v>
      </c>
      <c r="E730" s="1">
        <v>121.57255043991843</v>
      </c>
      <c r="F730" s="1">
        <v>1603.4159351163976</v>
      </c>
      <c r="G730" s="1">
        <v>2073.01395406133</v>
      </c>
      <c r="H730" s="1">
        <v>1282.105281880856</v>
      </c>
      <c r="I730" s="1">
        <v>863.18159412531827</v>
      </c>
    </row>
    <row r="731" spans="1:9" x14ac:dyDescent="0.15">
      <c r="A731" s="1">
        <v>32</v>
      </c>
      <c r="B731" s="1" t="s">
        <v>165</v>
      </c>
      <c r="C731" s="1">
        <v>15</v>
      </c>
      <c r="D731" s="1" t="s">
        <v>28</v>
      </c>
      <c r="E731" s="1">
        <v>33412.561066053822</v>
      </c>
      <c r="F731" s="1">
        <v>32279.772856378455</v>
      </c>
      <c r="G731" s="1">
        <v>31046.335396127244</v>
      </c>
      <c r="H731" s="1">
        <v>21826.41162046948</v>
      </c>
      <c r="I731" s="1">
        <v>13892.528074978425</v>
      </c>
    </row>
    <row r="732" spans="1:9" x14ac:dyDescent="0.15">
      <c r="A732" s="1">
        <v>32</v>
      </c>
      <c r="B732" s="1" t="s">
        <v>164</v>
      </c>
      <c r="C732" s="1">
        <v>16</v>
      </c>
      <c r="D732" s="1" t="s">
        <v>11</v>
      </c>
      <c r="E732" s="1">
        <v>60860.808178760082</v>
      </c>
      <c r="F732" s="1">
        <v>108724.60925629984</v>
      </c>
      <c r="G732" s="1">
        <v>96317.743851386273</v>
      </c>
      <c r="H732" s="1">
        <v>100394.79138398053</v>
      </c>
      <c r="I732" s="1">
        <v>71827.42313682336</v>
      </c>
    </row>
    <row r="733" spans="1:9" x14ac:dyDescent="0.15">
      <c r="A733" s="1">
        <v>32</v>
      </c>
      <c r="B733" s="1" t="s">
        <v>164</v>
      </c>
      <c r="C733" s="1">
        <v>17</v>
      </c>
      <c r="D733" s="1" t="s">
        <v>12</v>
      </c>
      <c r="E733" s="1">
        <v>4203.2850569802076</v>
      </c>
      <c r="F733" s="1">
        <v>4856.2978598627396</v>
      </c>
      <c r="G733" s="1">
        <v>5654.8913190437834</v>
      </c>
      <c r="H733" s="1">
        <v>6308.3804386748207</v>
      </c>
      <c r="I733" s="1">
        <v>6317.8893005889704</v>
      </c>
    </row>
    <row r="734" spans="1:9" x14ac:dyDescent="0.15">
      <c r="A734" s="1">
        <v>32</v>
      </c>
      <c r="B734" s="1" t="s">
        <v>164</v>
      </c>
      <c r="C734" s="1">
        <v>18</v>
      </c>
      <c r="D734" s="1" t="s">
        <v>13</v>
      </c>
      <c r="E734" s="1">
        <v>133491.3287504694</v>
      </c>
      <c r="F734" s="1">
        <v>152198.58801981655</v>
      </c>
      <c r="G734" s="1">
        <v>134097.58304406944</v>
      </c>
      <c r="H734" s="1">
        <v>110372.19045368742</v>
      </c>
      <c r="I734" s="1">
        <v>80926.967621199496</v>
      </c>
    </row>
    <row r="735" spans="1:9" x14ac:dyDescent="0.15">
      <c r="A735" s="1">
        <v>32</v>
      </c>
      <c r="B735" s="1" t="s">
        <v>164</v>
      </c>
      <c r="C735" s="1">
        <v>19</v>
      </c>
      <c r="D735" s="1" t="s">
        <v>14</v>
      </c>
      <c r="E735" s="1">
        <v>11763.093765466578</v>
      </c>
      <c r="F735" s="1">
        <v>17186.325108846508</v>
      </c>
      <c r="G735" s="1">
        <v>18264.691055707273</v>
      </c>
      <c r="H735" s="1">
        <v>16515.445697302275</v>
      </c>
      <c r="I735" s="1">
        <v>15978.81169803332</v>
      </c>
    </row>
    <row r="736" spans="1:9" x14ac:dyDescent="0.15">
      <c r="A736" s="1">
        <v>32</v>
      </c>
      <c r="B736" s="1" t="s">
        <v>167</v>
      </c>
      <c r="C736" s="1">
        <v>20</v>
      </c>
      <c r="D736" s="1" t="s">
        <v>15</v>
      </c>
      <c r="E736" s="1">
        <v>918.1472574242606</v>
      </c>
      <c r="F736" s="1">
        <v>1896.1613785306051</v>
      </c>
      <c r="G736" s="1">
        <v>2519.1330889464052</v>
      </c>
      <c r="H736" s="1">
        <v>3365.0565177899339</v>
      </c>
      <c r="I736" s="1">
        <v>3607.0978717508397</v>
      </c>
    </row>
    <row r="737" spans="1:9" x14ac:dyDescent="0.15">
      <c r="A737" s="1">
        <v>32</v>
      </c>
      <c r="B737" s="1" t="s">
        <v>164</v>
      </c>
      <c r="C737" s="1">
        <v>21</v>
      </c>
      <c r="D737" s="1" t="s">
        <v>16</v>
      </c>
      <c r="E737" s="1">
        <v>45768.746136284826</v>
      </c>
      <c r="F737" s="1">
        <v>46524.759390901796</v>
      </c>
      <c r="G737" s="1">
        <v>43863.277625587354</v>
      </c>
      <c r="H737" s="1">
        <v>38477.922880262689</v>
      </c>
      <c r="I737" s="1">
        <v>32096.027235186084</v>
      </c>
    </row>
    <row r="738" spans="1:9" x14ac:dyDescent="0.15">
      <c r="A738" s="1">
        <v>32</v>
      </c>
      <c r="B738" s="1" t="s">
        <v>163</v>
      </c>
      <c r="C738" s="1">
        <v>22</v>
      </c>
      <c r="D738" s="1" t="s">
        <v>8</v>
      </c>
      <c r="E738" s="1">
        <v>132832.38765179037</v>
      </c>
      <c r="F738" s="1">
        <v>159695.68229459052</v>
      </c>
      <c r="G738" s="1">
        <v>187003.54724493765</v>
      </c>
      <c r="H738" s="1">
        <v>207036.34059594356</v>
      </c>
      <c r="I738" s="1">
        <v>231016.1315606017</v>
      </c>
    </row>
    <row r="739" spans="1:9" x14ac:dyDescent="0.15">
      <c r="A739" s="1">
        <v>32</v>
      </c>
      <c r="B739" s="1" t="s">
        <v>163</v>
      </c>
      <c r="C739" s="1">
        <v>23</v>
      </c>
      <c r="D739" s="1" t="s">
        <v>29</v>
      </c>
      <c r="E739" s="1">
        <v>55873.751754490899</v>
      </c>
      <c r="F739" s="1">
        <v>63849.579402907235</v>
      </c>
      <c r="G739" s="1">
        <v>60710.343250029364</v>
      </c>
      <c r="H739" s="1">
        <v>60549.94036858077</v>
      </c>
      <c r="I739" s="1">
        <v>48034.089663911225</v>
      </c>
    </row>
    <row r="740" spans="1:9" x14ac:dyDescent="0.15">
      <c r="A740" s="1">
        <v>33</v>
      </c>
      <c r="B740" s="1" t="s">
        <v>169</v>
      </c>
      <c r="C740" s="1">
        <v>1</v>
      </c>
      <c r="D740" s="1" t="s">
        <v>9</v>
      </c>
      <c r="E740" s="1">
        <v>456240.29083139217</v>
      </c>
      <c r="F740" s="1">
        <v>262837.73251522344</v>
      </c>
      <c r="G740" s="1">
        <v>172575.92358168698</v>
      </c>
      <c r="H740" s="1">
        <v>112920.68641894402</v>
      </c>
      <c r="I740" s="1">
        <v>82684.83497352511</v>
      </c>
    </row>
    <row r="741" spans="1:9" x14ac:dyDescent="0.15">
      <c r="A741" s="1">
        <v>33</v>
      </c>
      <c r="B741" s="1" t="s">
        <v>169</v>
      </c>
      <c r="C741" s="1">
        <v>2</v>
      </c>
      <c r="D741" s="1" t="s">
        <v>10</v>
      </c>
      <c r="E741" s="1">
        <v>12039.852168880137</v>
      </c>
      <c r="F741" s="1">
        <v>6263.6155596805984</v>
      </c>
      <c r="G741" s="1">
        <v>4961.3615084095327</v>
      </c>
      <c r="H741" s="1">
        <v>2801.1742008607457</v>
      </c>
      <c r="I741" s="1">
        <v>1276.7904882872822</v>
      </c>
    </row>
    <row r="742" spans="1:9" x14ac:dyDescent="0.15">
      <c r="A742" s="1">
        <v>33</v>
      </c>
      <c r="B742" s="1" t="s">
        <v>170</v>
      </c>
      <c r="C742" s="1">
        <v>3</v>
      </c>
      <c r="D742" s="1" t="s">
        <v>17</v>
      </c>
      <c r="E742" s="1">
        <v>49107.448496662044</v>
      </c>
      <c r="F742" s="1">
        <v>45656.329188699703</v>
      </c>
      <c r="G742" s="1">
        <v>44714.523367108421</v>
      </c>
      <c r="H742" s="1">
        <v>40749.983531146303</v>
      </c>
      <c r="I742" s="1">
        <v>38368.992827435228</v>
      </c>
    </row>
    <row r="743" spans="1:9" x14ac:dyDescent="0.15">
      <c r="A743" s="1">
        <v>33</v>
      </c>
      <c r="B743" s="1" t="s">
        <v>170</v>
      </c>
      <c r="C743" s="1">
        <v>4</v>
      </c>
      <c r="D743" s="1" t="s">
        <v>18</v>
      </c>
      <c r="E743" s="1">
        <v>141587.59209700202</v>
      </c>
      <c r="F743" s="1">
        <v>121671.93145037102</v>
      </c>
      <c r="G743" s="1">
        <v>110252.87186616387</v>
      </c>
      <c r="H743" s="1">
        <v>56118.940274759523</v>
      </c>
      <c r="I743" s="1">
        <v>28601.172867177018</v>
      </c>
    </row>
    <row r="744" spans="1:9" x14ac:dyDescent="0.15">
      <c r="A744" s="1">
        <v>33</v>
      </c>
      <c r="B744" s="1" t="s">
        <v>170</v>
      </c>
      <c r="C744" s="1">
        <v>5</v>
      </c>
      <c r="D744" s="1" t="s">
        <v>19</v>
      </c>
      <c r="E744" s="1">
        <v>12111.930236615786</v>
      </c>
      <c r="F744" s="1">
        <v>9736.6441013572949</v>
      </c>
      <c r="G744" s="1">
        <v>9577.8636511775439</v>
      </c>
      <c r="H744" s="1">
        <v>8926.7343076953093</v>
      </c>
      <c r="I744" s="1">
        <v>6949.7770880092203</v>
      </c>
    </row>
    <row r="745" spans="1:9" x14ac:dyDescent="0.15">
      <c r="A745" s="1">
        <v>33</v>
      </c>
      <c r="B745" s="1" t="s">
        <v>170</v>
      </c>
      <c r="C745" s="1">
        <v>6</v>
      </c>
      <c r="D745" s="1" t="s">
        <v>3</v>
      </c>
      <c r="E745" s="1">
        <v>32368.142707498828</v>
      </c>
      <c r="F745" s="1">
        <v>24910.390014833341</v>
      </c>
      <c r="G745" s="1">
        <v>25915.280979182349</v>
      </c>
      <c r="H745" s="1">
        <v>23775.513355166295</v>
      </c>
      <c r="I745" s="1">
        <v>16149.387542011264</v>
      </c>
    </row>
    <row r="746" spans="1:9" x14ac:dyDescent="0.15">
      <c r="A746" s="1">
        <v>33</v>
      </c>
      <c r="B746" s="1" t="s">
        <v>171</v>
      </c>
      <c r="C746" s="1">
        <v>7</v>
      </c>
      <c r="D746" s="1" t="s">
        <v>20</v>
      </c>
      <c r="E746" s="1">
        <v>3837.0122672806069</v>
      </c>
      <c r="F746" s="1">
        <v>5390.1143521301246</v>
      </c>
      <c r="G746" s="1">
        <v>3650.2745201812236</v>
      </c>
      <c r="H746" s="1">
        <v>3019.811465867851</v>
      </c>
      <c r="I746" s="1">
        <v>2489.9093368719336</v>
      </c>
    </row>
    <row r="747" spans="1:9" x14ac:dyDescent="0.15">
      <c r="A747" s="1">
        <v>33</v>
      </c>
      <c r="B747" s="1" t="s">
        <v>170</v>
      </c>
      <c r="C747" s="1">
        <v>8</v>
      </c>
      <c r="D747" s="1" t="s">
        <v>21</v>
      </c>
      <c r="E747" s="1">
        <v>45049.573224262764</v>
      </c>
      <c r="F747" s="1">
        <v>36091.642283730042</v>
      </c>
      <c r="G747" s="1">
        <v>28371.551041528812</v>
      </c>
      <c r="H747" s="1">
        <v>19584.893938323548</v>
      </c>
      <c r="I747" s="1">
        <v>13050.623605007902</v>
      </c>
    </row>
    <row r="748" spans="1:9" x14ac:dyDescent="0.15">
      <c r="A748" s="1">
        <v>33</v>
      </c>
      <c r="B748" s="1" t="s">
        <v>170</v>
      </c>
      <c r="C748" s="1">
        <v>9</v>
      </c>
      <c r="D748" s="1" t="s">
        <v>22</v>
      </c>
      <c r="E748" s="1">
        <v>54917.064263338507</v>
      </c>
      <c r="F748" s="1">
        <v>47059.64370183336</v>
      </c>
      <c r="G748" s="1">
        <v>37264.060729162578</v>
      </c>
      <c r="H748" s="1">
        <v>26430.929875741032</v>
      </c>
      <c r="I748" s="1">
        <v>27035.402338993354</v>
      </c>
    </row>
    <row r="749" spans="1:9" x14ac:dyDescent="0.15">
      <c r="A749" s="1">
        <v>33</v>
      </c>
      <c r="B749" s="1" t="s">
        <v>170</v>
      </c>
      <c r="C749" s="1">
        <v>10</v>
      </c>
      <c r="D749" s="1" t="s">
        <v>23</v>
      </c>
      <c r="E749" s="1">
        <v>24282.794774974598</v>
      </c>
      <c r="F749" s="1">
        <v>21960.908176011391</v>
      </c>
      <c r="G749" s="1">
        <v>32922.829929462328</v>
      </c>
      <c r="H749" s="1">
        <v>25771.89696714803</v>
      </c>
      <c r="I749" s="1">
        <v>19345.468833752282</v>
      </c>
    </row>
    <row r="750" spans="1:9" x14ac:dyDescent="0.15">
      <c r="A750" s="1">
        <v>33</v>
      </c>
      <c r="B750" s="1" t="s">
        <v>170</v>
      </c>
      <c r="C750" s="1">
        <v>11</v>
      </c>
      <c r="D750" s="1" t="s">
        <v>24</v>
      </c>
      <c r="E750" s="1">
        <v>27096.164272136226</v>
      </c>
      <c r="F750" s="1">
        <v>29477.872183900374</v>
      </c>
      <c r="G750" s="1">
        <v>40492.059136934397</v>
      </c>
      <c r="H750" s="1">
        <v>35209.935703177543</v>
      </c>
      <c r="I750" s="1">
        <v>38555.983909918905</v>
      </c>
    </row>
    <row r="751" spans="1:9" x14ac:dyDescent="0.15">
      <c r="A751" s="1">
        <v>33</v>
      </c>
      <c r="B751" s="1" t="s">
        <v>170</v>
      </c>
      <c r="C751" s="1">
        <v>12</v>
      </c>
      <c r="D751" s="1" t="s">
        <v>25</v>
      </c>
      <c r="E751" s="1">
        <v>17094.191453208019</v>
      </c>
      <c r="F751" s="1">
        <v>29901.386056626656</v>
      </c>
      <c r="G751" s="1">
        <v>57910.593292867488</v>
      </c>
      <c r="H751" s="1">
        <v>47706.593865563882</v>
      </c>
      <c r="I751" s="1">
        <v>35234.190432937932</v>
      </c>
    </row>
    <row r="752" spans="1:9" x14ac:dyDescent="0.15">
      <c r="A752" s="1">
        <v>33</v>
      </c>
      <c r="B752" s="1" t="s">
        <v>170</v>
      </c>
      <c r="C752" s="1">
        <v>13</v>
      </c>
      <c r="D752" s="1" t="s">
        <v>26</v>
      </c>
      <c r="E752" s="1">
        <v>71370.511944992468</v>
      </c>
      <c r="F752" s="1">
        <v>62578.547527066345</v>
      </c>
      <c r="G752" s="1">
        <v>56569.585492519363</v>
      </c>
      <c r="H752" s="1">
        <v>49725.426235652441</v>
      </c>
      <c r="I752" s="1">
        <v>59225.256934904835</v>
      </c>
    </row>
    <row r="753" spans="1:9" x14ac:dyDescent="0.15">
      <c r="A753" s="1">
        <v>33</v>
      </c>
      <c r="B753" s="1" t="s">
        <v>170</v>
      </c>
      <c r="C753" s="1">
        <v>14</v>
      </c>
      <c r="D753" s="1" t="s">
        <v>27</v>
      </c>
      <c r="E753" s="1">
        <v>1486.4527934210016</v>
      </c>
      <c r="F753" s="1">
        <v>2787.1305346135669</v>
      </c>
      <c r="G753" s="1">
        <v>2935.3170296201442</v>
      </c>
      <c r="H753" s="1">
        <v>2568.9513577688267</v>
      </c>
      <c r="I753" s="1">
        <v>2796.0077134184758</v>
      </c>
    </row>
    <row r="754" spans="1:9" x14ac:dyDescent="0.15">
      <c r="A754" s="1">
        <v>33</v>
      </c>
      <c r="B754" s="1" t="s">
        <v>170</v>
      </c>
      <c r="C754" s="1">
        <v>15</v>
      </c>
      <c r="D754" s="1" t="s">
        <v>28</v>
      </c>
      <c r="E754" s="1">
        <v>99421.987760303542</v>
      </c>
      <c r="F754" s="1">
        <v>83606.342604685298</v>
      </c>
      <c r="G754" s="1">
        <v>86215.147281740981</v>
      </c>
      <c r="H754" s="1">
        <v>69481.215312480083</v>
      </c>
      <c r="I754" s="1">
        <v>58532.387036645923</v>
      </c>
    </row>
    <row r="755" spans="1:9" x14ac:dyDescent="0.15">
      <c r="A755" s="1">
        <v>33</v>
      </c>
      <c r="B755" s="1" t="s">
        <v>169</v>
      </c>
      <c r="C755" s="1">
        <v>16</v>
      </c>
      <c r="D755" s="1" t="s">
        <v>11</v>
      </c>
      <c r="E755" s="1">
        <v>177787.40038325853</v>
      </c>
      <c r="F755" s="1">
        <v>222890.86905267678</v>
      </c>
      <c r="G755" s="1">
        <v>206621.73428023665</v>
      </c>
      <c r="H755" s="1">
        <v>196678.63422575066</v>
      </c>
      <c r="I755" s="1">
        <v>158410.39088236858</v>
      </c>
    </row>
    <row r="756" spans="1:9" x14ac:dyDescent="0.15">
      <c r="A756" s="1">
        <v>33</v>
      </c>
      <c r="B756" s="1" t="s">
        <v>169</v>
      </c>
      <c r="C756" s="1">
        <v>17</v>
      </c>
      <c r="D756" s="1" t="s">
        <v>12</v>
      </c>
      <c r="E756" s="1">
        <v>8772.0531101912766</v>
      </c>
      <c r="F756" s="1">
        <v>11348.054981733092</v>
      </c>
      <c r="G756" s="1">
        <v>12575.677770819568</v>
      </c>
      <c r="H756" s="1">
        <v>12799.277155684926</v>
      </c>
      <c r="I756" s="1">
        <v>11682.715396499249</v>
      </c>
    </row>
    <row r="757" spans="1:9" x14ac:dyDescent="0.15">
      <c r="A757" s="1">
        <v>33</v>
      </c>
      <c r="B757" s="1" t="s">
        <v>169</v>
      </c>
      <c r="C757" s="1">
        <v>18</v>
      </c>
      <c r="D757" s="1" t="s">
        <v>13</v>
      </c>
      <c r="E757" s="1">
        <v>295805.34681411006</v>
      </c>
      <c r="F757" s="1">
        <v>323754.05132860033</v>
      </c>
      <c r="G757" s="1">
        <v>294912.93699787912</v>
      </c>
      <c r="H757" s="1">
        <v>244881.54010602858</v>
      </c>
      <c r="I757" s="1">
        <v>245950.94308200368</v>
      </c>
    </row>
    <row r="758" spans="1:9" x14ac:dyDescent="0.15">
      <c r="A758" s="1">
        <v>33</v>
      </c>
      <c r="B758" s="1" t="s">
        <v>169</v>
      </c>
      <c r="C758" s="1">
        <v>19</v>
      </c>
      <c r="D758" s="1" t="s">
        <v>14</v>
      </c>
      <c r="E758" s="1">
        <v>33481.780315978591</v>
      </c>
      <c r="F758" s="1">
        <v>43686.347862225739</v>
      </c>
      <c r="G758" s="1">
        <v>51420.25097249799</v>
      </c>
      <c r="H758" s="1">
        <v>45783.268796070421</v>
      </c>
      <c r="I758" s="1">
        <v>43979.487760047967</v>
      </c>
    </row>
    <row r="759" spans="1:9" x14ac:dyDescent="0.15">
      <c r="A759" s="1">
        <v>33</v>
      </c>
      <c r="B759" s="1" t="s">
        <v>169</v>
      </c>
      <c r="C759" s="1">
        <v>20</v>
      </c>
      <c r="D759" s="1" t="s">
        <v>15</v>
      </c>
      <c r="E759" s="1">
        <v>6197.4939876137596</v>
      </c>
      <c r="F759" s="1">
        <v>9796.8337890747935</v>
      </c>
      <c r="G759" s="1">
        <v>13412.212032183619</v>
      </c>
      <c r="H759" s="1">
        <v>14957.096039418013</v>
      </c>
      <c r="I759" s="1">
        <v>15054.158381320805</v>
      </c>
    </row>
    <row r="760" spans="1:9" x14ac:dyDescent="0.15">
      <c r="A760" s="1">
        <v>33</v>
      </c>
      <c r="B760" s="1" t="s">
        <v>169</v>
      </c>
      <c r="C760" s="1">
        <v>21</v>
      </c>
      <c r="D760" s="1" t="s">
        <v>16</v>
      </c>
      <c r="E760" s="1">
        <v>118841.26502890773</v>
      </c>
      <c r="F760" s="1">
        <v>130022.24759153082</v>
      </c>
      <c r="G760" s="1">
        <v>127754.17483321091</v>
      </c>
      <c r="H760" s="1">
        <v>118612.91599106422</v>
      </c>
      <c r="I760" s="1">
        <v>104757.86108652393</v>
      </c>
    </row>
    <row r="761" spans="1:9" x14ac:dyDescent="0.15">
      <c r="A761" s="1">
        <v>33</v>
      </c>
      <c r="B761" s="1" t="s">
        <v>168</v>
      </c>
      <c r="C761" s="1">
        <v>22</v>
      </c>
      <c r="D761" s="1" t="s">
        <v>8</v>
      </c>
      <c r="E761" s="1">
        <v>267790.62057668355</v>
      </c>
      <c r="F761" s="1">
        <v>359038.36534522742</v>
      </c>
      <c r="G761" s="1">
        <v>436557.43711435498</v>
      </c>
      <c r="H761" s="1">
        <v>531570.66489335604</v>
      </c>
      <c r="I761" s="1">
        <v>631713.94048958621</v>
      </c>
    </row>
    <row r="762" spans="1:9" x14ac:dyDescent="0.15">
      <c r="A762" s="1">
        <v>33</v>
      </c>
      <c r="B762" s="1" t="s">
        <v>168</v>
      </c>
      <c r="C762" s="1">
        <v>23</v>
      </c>
      <c r="D762" s="1" t="s">
        <v>29</v>
      </c>
      <c r="E762" s="1">
        <v>99658.235946275745</v>
      </c>
      <c r="F762" s="1">
        <v>120865.08004361983</v>
      </c>
      <c r="G762" s="1">
        <v>113538.50431420321</v>
      </c>
      <c r="H762" s="1">
        <v>109379.40348069218</v>
      </c>
      <c r="I762" s="1">
        <v>99301.513884764121</v>
      </c>
    </row>
    <row r="763" spans="1:9" x14ac:dyDescent="0.15">
      <c r="A763" s="1">
        <v>34</v>
      </c>
      <c r="B763" s="1" t="s">
        <v>173</v>
      </c>
      <c r="C763" s="1">
        <v>1</v>
      </c>
      <c r="D763" s="1" t="s">
        <v>9</v>
      </c>
      <c r="E763" s="1">
        <v>422924.51179048879</v>
      </c>
      <c r="F763" s="1">
        <v>267063.17753193306</v>
      </c>
      <c r="G763" s="1">
        <v>178177.27833274117</v>
      </c>
      <c r="H763" s="1">
        <v>119958.30869039154</v>
      </c>
      <c r="I763" s="1">
        <v>84672.1004125209</v>
      </c>
    </row>
    <row r="764" spans="1:9" x14ac:dyDescent="0.15">
      <c r="A764" s="1">
        <v>34</v>
      </c>
      <c r="B764" s="1" t="s">
        <v>174</v>
      </c>
      <c r="C764" s="1">
        <v>2</v>
      </c>
      <c r="D764" s="1" t="s">
        <v>10</v>
      </c>
      <c r="E764" s="1">
        <v>5846.155022208809</v>
      </c>
      <c r="F764" s="1">
        <v>3609.8808138744212</v>
      </c>
      <c r="G764" s="1">
        <v>3054.6948394131769</v>
      </c>
      <c r="H764" s="1">
        <v>1824.5081158547534</v>
      </c>
      <c r="I764" s="1">
        <v>657.2640690936995</v>
      </c>
    </row>
    <row r="765" spans="1:9" x14ac:dyDescent="0.15">
      <c r="A765" s="1">
        <v>34</v>
      </c>
      <c r="B765" s="1" t="s">
        <v>175</v>
      </c>
      <c r="C765" s="1">
        <v>3</v>
      </c>
      <c r="D765" s="1" t="s">
        <v>17</v>
      </c>
      <c r="E765" s="1">
        <v>78595.674412756707</v>
      </c>
      <c r="F765" s="1">
        <v>69581.816250188436</v>
      </c>
      <c r="G765" s="1">
        <v>74404.238773785575</v>
      </c>
      <c r="H765" s="1">
        <v>62626.541802863903</v>
      </c>
      <c r="I765" s="1">
        <v>51565.592704182825</v>
      </c>
    </row>
    <row r="766" spans="1:9" x14ac:dyDescent="0.15">
      <c r="A766" s="1">
        <v>34</v>
      </c>
      <c r="B766" s="1" t="s">
        <v>175</v>
      </c>
      <c r="C766" s="1">
        <v>4</v>
      </c>
      <c r="D766" s="1" t="s">
        <v>18</v>
      </c>
      <c r="E766" s="1">
        <v>91091.830236560301</v>
      </c>
      <c r="F766" s="1">
        <v>81539.77176485461</v>
      </c>
      <c r="G766" s="1">
        <v>87830.360403675266</v>
      </c>
      <c r="H766" s="1">
        <v>42176.397541693514</v>
      </c>
      <c r="I766" s="1">
        <v>20761.358208888185</v>
      </c>
    </row>
    <row r="767" spans="1:9" x14ac:dyDescent="0.15">
      <c r="A767" s="1">
        <v>34</v>
      </c>
      <c r="B767" s="1" t="s">
        <v>175</v>
      </c>
      <c r="C767" s="1">
        <v>5</v>
      </c>
      <c r="D767" s="1" t="s">
        <v>19</v>
      </c>
      <c r="E767" s="1">
        <v>16168.582079355883</v>
      </c>
      <c r="F767" s="1">
        <v>13089.831503668955</v>
      </c>
      <c r="G767" s="1">
        <v>11599.967775679752</v>
      </c>
      <c r="H767" s="1">
        <v>9230.2778437904435</v>
      </c>
      <c r="I767" s="1">
        <v>7194.1188729306859</v>
      </c>
    </row>
    <row r="768" spans="1:9" x14ac:dyDescent="0.15">
      <c r="A768" s="1">
        <v>34</v>
      </c>
      <c r="B768" s="1" t="s">
        <v>175</v>
      </c>
      <c r="C768" s="1">
        <v>6</v>
      </c>
      <c r="D768" s="1" t="s">
        <v>3</v>
      </c>
      <c r="E768" s="1">
        <v>30325.941715028515</v>
      </c>
      <c r="F768" s="1">
        <v>18056.578415920303</v>
      </c>
      <c r="G768" s="1">
        <v>17968.181972858965</v>
      </c>
      <c r="H768" s="1">
        <v>13400.710165541157</v>
      </c>
      <c r="I768" s="1">
        <v>11221.674326051872</v>
      </c>
    </row>
    <row r="769" spans="1:9" x14ac:dyDescent="0.15">
      <c r="A769" s="1">
        <v>34</v>
      </c>
      <c r="B769" s="1" t="s">
        <v>175</v>
      </c>
      <c r="C769" s="1">
        <v>7</v>
      </c>
      <c r="D769" s="1" t="s">
        <v>20</v>
      </c>
      <c r="E769" s="1">
        <v>918.89554705736714</v>
      </c>
      <c r="F769" s="1">
        <v>930.5373194671414</v>
      </c>
      <c r="G769" s="1">
        <v>738.36170660714811</v>
      </c>
      <c r="H769" s="1">
        <v>668.14053247373727</v>
      </c>
      <c r="I769" s="1">
        <v>497.47902109784769</v>
      </c>
    </row>
    <row r="770" spans="1:9" x14ac:dyDescent="0.15">
      <c r="A770" s="1">
        <v>34</v>
      </c>
      <c r="B770" s="1" t="s">
        <v>175</v>
      </c>
      <c r="C770" s="1">
        <v>8</v>
      </c>
      <c r="D770" s="1" t="s">
        <v>21</v>
      </c>
      <c r="E770" s="1">
        <v>25618.146983441544</v>
      </c>
      <c r="F770" s="1">
        <v>23128.769884249974</v>
      </c>
      <c r="G770" s="1">
        <v>19722.916312495607</v>
      </c>
      <c r="H770" s="1">
        <v>14327.449069184586</v>
      </c>
      <c r="I770" s="1">
        <v>10195.693656654004</v>
      </c>
    </row>
    <row r="771" spans="1:9" x14ac:dyDescent="0.15">
      <c r="A771" s="1">
        <v>34</v>
      </c>
      <c r="B771" s="1" t="s">
        <v>175</v>
      </c>
      <c r="C771" s="1">
        <v>9</v>
      </c>
      <c r="D771" s="1" t="s">
        <v>22</v>
      </c>
      <c r="E771" s="1">
        <v>92545.887594816973</v>
      </c>
      <c r="F771" s="1">
        <v>77179.607878154638</v>
      </c>
      <c r="G771" s="1">
        <v>57165.200802834624</v>
      </c>
      <c r="H771" s="1">
        <v>41696.824190493644</v>
      </c>
      <c r="I771" s="1">
        <v>39991.598097411741</v>
      </c>
    </row>
    <row r="772" spans="1:9" x14ac:dyDescent="0.15">
      <c r="A772" s="1">
        <v>34</v>
      </c>
      <c r="B772" s="1" t="s">
        <v>176</v>
      </c>
      <c r="C772" s="1">
        <v>10</v>
      </c>
      <c r="D772" s="1" t="s">
        <v>23</v>
      </c>
      <c r="E772" s="1">
        <v>68338.555911750198</v>
      </c>
      <c r="F772" s="1">
        <v>58838.834969919604</v>
      </c>
      <c r="G772" s="1">
        <v>65759.283542034085</v>
      </c>
      <c r="H772" s="1">
        <v>45956.09746836828</v>
      </c>
      <c r="I772" s="1">
        <v>38386.340815090123</v>
      </c>
    </row>
    <row r="773" spans="1:9" x14ac:dyDescent="0.15">
      <c r="A773" s="1">
        <v>34</v>
      </c>
      <c r="B773" s="1" t="s">
        <v>175</v>
      </c>
      <c r="C773" s="1">
        <v>11</v>
      </c>
      <c r="D773" s="1" t="s">
        <v>24</v>
      </c>
      <c r="E773" s="1">
        <v>87107.079900286859</v>
      </c>
      <c r="F773" s="1">
        <v>100153.49520137162</v>
      </c>
      <c r="G773" s="1">
        <v>103421.03378900971</v>
      </c>
      <c r="H773" s="1">
        <v>82288.294243833268</v>
      </c>
      <c r="I773" s="1">
        <v>70771.767162459058</v>
      </c>
    </row>
    <row r="774" spans="1:9" x14ac:dyDescent="0.15">
      <c r="A774" s="1">
        <v>34</v>
      </c>
      <c r="B774" s="1" t="s">
        <v>175</v>
      </c>
      <c r="C774" s="1">
        <v>12</v>
      </c>
      <c r="D774" s="1" t="s">
        <v>25</v>
      </c>
      <c r="E774" s="1">
        <v>20724.574714121958</v>
      </c>
      <c r="F774" s="1">
        <v>29935.141203552415</v>
      </c>
      <c r="G774" s="1">
        <v>50583.92452409846</v>
      </c>
      <c r="H774" s="1">
        <v>43671.883812791857</v>
      </c>
      <c r="I774" s="1">
        <v>48073.225712557083</v>
      </c>
    </row>
    <row r="775" spans="1:9" x14ac:dyDescent="0.15">
      <c r="A775" s="1">
        <v>34</v>
      </c>
      <c r="B775" s="1" t="s">
        <v>175</v>
      </c>
      <c r="C775" s="1">
        <v>13</v>
      </c>
      <c r="D775" s="1" t="s">
        <v>26</v>
      </c>
      <c r="E775" s="1">
        <v>213771.99442243655</v>
      </c>
      <c r="F775" s="1">
        <v>163014.07562442584</v>
      </c>
      <c r="G775" s="1">
        <v>152730.03530016288</v>
      </c>
      <c r="H775" s="1">
        <v>107783.02901097147</v>
      </c>
      <c r="I775" s="1">
        <v>125341.71765619019</v>
      </c>
    </row>
    <row r="776" spans="1:9" x14ac:dyDescent="0.15">
      <c r="A776" s="1">
        <v>34</v>
      </c>
      <c r="B776" s="1" t="s">
        <v>175</v>
      </c>
      <c r="C776" s="1">
        <v>14</v>
      </c>
      <c r="D776" s="1" t="s">
        <v>27</v>
      </c>
      <c r="E776" s="1">
        <v>6771.6867859211261</v>
      </c>
      <c r="F776" s="1">
        <v>6499.6591739876076</v>
      </c>
      <c r="G776" s="1">
        <v>5934.0487451369145</v>
      </c>
      <c r="H776" s="1">
        <v>3290.6724829638852</v>
      </c>
      <c r="I776" s="1">
        <v>3793.14931785523</v>
      </c>
    </row>
    <row r="777" spans="1:9" x14ac:dyDescent="0.15">
      <c r="A777" s="1">
        <v>34</v>
      </c>
      <c r="B777" s="1" t="s">
        <v>175</v>
      </c>
      <c r="C777" s="1">
        <v>15</v>
      </c>
      <c r="D777" s="1" t="s">
        <v>28</v>
      </c>
      <c r="E777" s="1">
        <v>168018.66121718643</v>
      </c>
      <c r="F777" s="1">
        <v>154884.67011060653</v>
      </c>
      <c r="G777" s="1">
        <v>155946.39660799253</v>
      </c>
      <c r="H777" s="1">
        <v>110520.26014435179</v>
      </c>
      <c r="I777" s="1">
        <v>81065.470428733694</v>
      </c>
    </row>
    <row r="778" spans="1:9" x14ac:dyDescent="0.15">
      <c r="A778" s="1">
        <v>34</v>
      </c>
      <c r="B778" s="1" t="s">
        <v>174</v>
      </c>
      <c r="C778" s="1">
        <v>16</v>
      </c>
      <c r="D778" s="1" t="s">
        <v>11</v>
      </c>
      <c r="E778" s="1">
        <v>275263.99737389188</v>
      </c>
      <c r="F778" s="1">
        <v>319919.23969161877</v>
      </c>
      <c r="G778" s="1">
        <v>313943.13486815302</v>
      </c>
      <c r="H778" s="1">
        <v>296329.95708541723</v>
      </c>
      <c r="I778" s="1">
        <v>230664.06027347801</v>
      </c>
    </row>
    <row r="779" spans="1:9" x14ac:dyDescent="0.15">
      <c r="A779" s="1">
        <v>34</v>
      </c>
      <c r="B779" s="1" t="s">
        <v>174</v>
      </c>
      <c r="C779" s="1">
        <v>17</v>
      </c>
      <c r="D779" s="1" t="s">
        <v>12</v>
      </c>
      <c r="E779" s="1">
        <v>16042.80753968576</v>
      </c>
      <c r="F779" s="1">
        <v>19888.155289278729</v>
      </c>
      <c r="G779" s="1">
        <v>20861.934773951714</v>
      </c>
      <c r="H779" s="1">
        <v>22125.665898277959</v>
      </c>
      <c r="I779" s="1">
        <v>21775.866696866509</v>
      </c>
    </row>
    <row r="780" spans="1:9" x14ac:dyDescent="0.15">
      <c r="A780" s="1">
        <v>34</v>
      </c>
      <c r="B780" s="1" t="s">
        <v>174</v>
      </c>
      <c r="C780" s="1">
        <v>18</v>
      </c>
      <c r="D780" s="1" t="s">
        <v>13</v>
      </c>
      <c r="E780" s="1">
        <v>454896.20756280539</v>
      </c>
      <c r="F780" s="1">
        <v>525215.45340390352</v>
      </c>
      <c r="G780" s="1">
        <v>463369.76375814597</v>
      </c>
      <c r="H780" s="1">
        <v>437022.21444683993</v>
      </c>
      <c r="I780" s="1">
        <v>383675.90589324542</v>
      </c>
    </row>
    <row r="781" spans="1:9" x14ac:dyDescent="0.15">
      <c r="A781" s="1">
        <v>34</v>
      </c>
      <c r="B781" s="1" t="s">
        <v>174</v>
      </c>
      <c r="C781" s="1">
        <v>19</v>
      </c>
      <c r="D781" s="1" t="s">
        <v>14</v>
      </c>
      <c r="E781" s="1">
        <v>60601.903595956617</v>
      </c>
      <c r="F781" s="1">
        <v>74373.793770544798</v>
      </c>
      <c r="G781" s="1">
        <v>79150.309317441541</v>
      </c>
      <c r="H781" s="1">
        <v>66526.820098569282</v>
      </c>
      <c r="I781" s="1">
        <v>67976.272359638955</v>
      </c>
    </row>
    <row r="782" spans="1:9" x14ac:dyDescent="0.15">
      <c r="A782" s="1">
        <v>34</v>
      </c>
      <c r="B782" s="1" t="s">
        <v>174</v>
      </c>
      <c r="C782" s="1">
        <v>20</v>
      </c>
      <c r="D782" s="1" t="s">
        <v>15</v>
      </c>
      <c r="E782" s="1">
        <v>11719.129577401329</v>
      </c>
      <c r="F782" s="1">
        <v>22355.583311583523</v>
      </c>
      <c r="G782" s="1">
        <v>31473.031232442729</v>
      </c>
      <c r="H782" s="1">
        <v>32838.310156363834</v>
      </c>
      <c r="I782" s="1">
        <v>31808.404559035571</v>
      </c>
    </row>
    <row r="783" spans="1:9" x14ac:dyDescent="0.15">
      <c r="A783" s="1">
        <v>34</v>
      </c>
      <c r="B783" s="1" t="s">
        <v>174</v>
      </c>
      <c r="C783" s="1">
        <v>21</v>
      </c>
      <c r="D783" s="1" t="s">
        <v>16</v>
      </c>
      <c r="E783" s="1">
        <v>200555.80831337522</v>
      </c>
      <c r="F783" s="1">
        <v>194693.64588370943</v>
      </c>
      <c r="G783" s="1">
        <v>211029.89697257016</v>
      </c>
      <c r="H783" s="1">
        <v>186147.03220746809</v>
      </c>
      <c r="I783" s="1">
        <v>188704.31904352209</v>
      </c>
    </row>
    <row r="784" spans="1:9" x14ac:dyDescent="0.15">
      <c r="A784" s="1">
        <v>34</v>
      </c>
      <c r="B784" s="1" t="s">
        <v>172</v>
      </c>
      <c r="C784" s="1">
        <v>22</v>
      </c>
      <c r="D784" s="1" t="s">
        <v>8</v>
      </c>
      <c r="E784" s="1">
        <v>451176.27774526924</v>
      </c>
      <c r="F784" s="1">
        <v>549447.18994899897</v>
      </c>
      <c r="G784" s="1">
        <v>726566.80269014917</v>
      </c>
      <c r="H784" s="1">
        <v>806240.18460809486</v>
      </c>
      <c r="I784" s="1">
        <v>868611.99790654192</v>
      </c>
    </row>
    <row r="785" spans="1:9" x14ac:dyDescent="0.15">
      <c r="A785" s="1">
        <v>34</v>
      </c>
      <c r="B785" s="1" t="s">
        <v>172</v>
      </c>
      <c r="C785" s="1">
        <v>23</v>
      </c>
      <c r="D785" s="1" t="s">
        <v>29</v>
      </c>
      <c r="E785" s="1">
        <v>178975.62558300007</v>
      </c>
      <c r="F785" s="1">
        <v>198814.65392485861</v>
      </c>
      <c r="G785" s="1">
        <v>195999.21029469385</v>
      </c>
      <c r="H785" s="1">
        <v>177040.9520105822</v>
      </c>
      <c r="I785" s="1">
        <v>141765.64373488803</v>
      </c>
    </row>
    <row r="786" spans="1:9" x14ac:dyDescent="0.15">
      <c r="A786" s="1">
        <v>35</v>
      </c>
      <c r="B786" s="1" t="s">
        <v>178</v>
      </c>
      <c r="C786" s="1">
        <v>1</v>
      </c>
      <c r="D786" s="1" t="s">
        <v>9</v>
      </c>
      <c r="E786" s="1">
        <v>343338.40615028801</v>
      </c>
      <c r="F786" s="1">
        <v>227425.70781538953</v>
      </c>
      <c r="G786" s="1">
        <v>154066.03997311465</v>
      </c>
      <c r="H786" s="1">
        <v>96674.972359589345</v>
      </c>
      <c r="I786" s="1">
        <v>68873.964455079229</v>
      </c>
    </row>
    <row r="787" spans="1:9" x14ac:dyDescent="0.15">
      <c r="A787" s="1">
        <v>35</v>
      </c>
      <c r="B787" s="1" t="s">
        <v>178</v>
      </c>
      <c r="C787" s="1">
        <v>2</v>
      </c>
      <c r="D787" s="1" t="s">
        <v>10</v>
      </c>
      <c r="E787" s="1">
        <v>14820.189164580292</v>
      </c>
      <c r="F787" s="1">
        <v>4686.2608186458583</v>
      </c>
      <c r="G787" s="1">
        <v>3074.8356845082085</v>
      </c>
      <c r="H787" s="1">
        <v>2522.5547348927789</v>
      </c>
      <c r="I787" s="1">
        <v>1452.8995211544939</v>
      </c>
    </row>
    <row r="788" spans="1:9" x14ac:dyDescent="0.15">
      <c r="A788" s="1">
        <v>35</v>
      </c>
      <c r="B788" s="1" t="s">
        <v>179</v>
      </c>
      <c r="C788" s="1">
        <v>3</v>
      </c>
      <c r="D788" s="1" t="s">
        <v>17</v>
      </c>
      <c r="E788" s="1">
        <v>48202.663278652741</v>
      </c>
      <c r="F788" s="1">
        <v>45083.820190730716</v>
      </c>
      <c r="G788" s="1">
        <v>46413.615706942808</v>
      </c>
      <c r="H788" s="1">
        <v>40233.187930700624</v>
      </c>
      <c r="I788" s="1">
        <v>30397.840760750427</v>
      </c>
    </row>
    <row r="789" spans="1:9" x14ac:dyDescent="0.15">
      <c r="A789" s="1">
        <v>35</v>
      </c>
      <c r="B789" s="1" t="s">
        <v>179</v>
      </c>
      <c r="C789" s="1">
        <v>4</v>
      </c>
      <c r="D789" s="1" t="s">
        <v>18</v>
      </c>
      <c r="E789" s="1">
        <v>15560.609559735267</v>
      </c>
      <c r="F789" s="1">
        <v>19434.238117967878</v>
      </c>
      <c r="G789" s="1">
        <v>24430.040630948584</v>
      </c>
      <c r="H789" s="1">
        <v>13814.058101578728</v>
      </c>
      <c r="I789" s="1">
        <v>7177.2469467803521</v>
      </c>
    </row>
    <row r="790" spans="1:9" x14ac:dyDescent="0.15">
      <c r="A790" s="1">
        <v>35</v>
      </c>
      <c r="B790" s="1" t="s">
        <v>179</v>
      </c>
      <c r="C790" s="1">
        <v>5</v>
      </c>
      <c r="D790" s="1" t="s">
        <v>19</v>
      </c>
      <c r="E790" s="1">
        <v>11849.075262944272</v>
      </c>
      <c r="F790" s="1">
        <v>8566.7569810448294</v>
      </c>
      <c r="G790" s="1">
        <v>8835.4782726728736</v>
      </c>
      <c r="H790" s="1">
        <v>6842.2116858170366</v>
      </c>
      <c r="I790" s="1">
        <v>5422.7694979309408</v>
      </c>
    </row>
    <row r="791" spans="1:9" x14ac:dyDescent="0.15">
      <c r="A791" s="1">
        <v>35</v>
      </c>
      <c r="B791" s="1" t="s">
        <v>179</v>
      </c>
      <c r="C791" s="1">
        <v>6</v>
      </c>
      <c r="D791" s="1" t="s">
        <v>3</v>
      </c>
      <c r="E791" s="1">
        <v>63134.708903297338</v>
      </c>
      <c r="F791" s="1">
        <v>43711.420588642919</v>
      </c>
      <c r="G791" s="1">
        <v>35224.203247783975</v>
      </c>
      <c r="H791" s="1">
        <v>30739.434265608194</v>
      </c>
      <c r="I791" s="1">
        <v>23733.466085630796</v>
      </c>
    </row>
    <row r="792" spans="1:9" x14ac:dyDescent="0.15">
      <c r="A792" s="1">
        <v>35</v>
      </c>
      <c r="B792" s="1" t="s">
        <v>179</v>
      </c>
      <c r="C792" s="1">
        <v>7</v>
      </c>
      <c r="D792" s="1" t="s">
        <v>20</v>
      </c>
      <c r="E792" s="1">
        <v>7476.5980121330113</v>
      </c>
      <c r="F792" s="1">
        <v>7638.3488743841071</v>
      </c>
      <c r="G792" s="1">
        <v>4494.6889196016446</v>
      </c>
      <c r="H792" s="1">
        <v>4011.3218660003872</v>
      </c>
      <c r="I792" s="1">
        <v>3079.8181517981411</v>
      </c>
    </row>
    <row r="793" spans="1:9" x14ac:dyDescent="0.15">
      <c r="A793" s="1">
        <v>35</v>
      </c>
      <c r="B793" s="1" t="s">
        <v>179</v>
      </c>
      <c r="C793" s="1">
        <v>8</v>
      </c>
      <c r="D793" s="1" t="s">
        <v>21</v>
      </c>
      <c r="E793" s="1">
        <v>25016.218151590809</v>
      </c>
      <c r="F793" s="1">
        <v>28262.249869819756</v>
      </c>
      <c r="G793" s="1">
        <v>19603.485655932753</v>
      </c>
      <c r="H793" s="1">
        <v>17661.094621708988</v>
      </c>
      <c r="I793" s="1">
        <v>10331.27343071615</v>
      </c>
    </row>
    <row r="794" spans="1:9" x14ac:dyDescent="0.15">
      <c r="A794" s="1">
        <v>35</v>
      </c>
      <c r="B794" s="1" t="s">
        <v>179</v>
      </c>
      <c r="C794" s="1">
        <v>9</v>
      </c>
      <c r="D794" s="1" t="s">
        <v>22</v>
      </c>
      <c r="E794" s="1">
        <v>41995.006398014775</v>
      </c>
      <c r="F794" s="1">
        <v>34178.589963159073</v>
      </c>
      <c r="G794" s="1">
        <v>28180.748341794431</v>
      </c>
      <c r="H794" s="1">
        <v>23197.685685812659</v>
      </c>
      <c r="I794" s="1">
        <v>19686.580476504867</v>
      </c>
    </row>
    <row r="795" spans="1:9" x14ac:dyDescent="0.15">
      <c r="A795" s="1">
        <v>35</v>
      </c>
      <c r="B795" s="1" t="s">
        <v>179</v>
      </c>
      <c r="C795" s="1">
        <v>10</v>
      </c>
      <c r="D795" s="1" t="s">
        <v>23</v>
      </c>
      <c r="E795" s="1">
        <v>20848.757665933947</v>
      </c>
      <c r="F795" s="1">
        <v>18081.18489643557</v>
      </c>
      <c r="G795" s="1">
        <v>24032.321886767772</v>
      </c>
      <c r="H795" s="1">
        <v>20217.078046140097</v>
      </c>
      <c r="I795" s="1">
        <v>16055.598197673227</v>
      </c>
    </row>
    <row r="796" spans="1:9" x14ac:dyDescent="0.15">
      <c r="A796" s="1">
        <v>35</v>
      </c>
      <c r="B796" s="1" t="s">
        <v>179</v>
      </c>
      <c r="C796" s="1">
        <v>11</v>
      </c>
      <c r="D796" s="1" t="s">
        <v>24</v>
      </c>
      <c r="E796" s="1">
        <v>28637.447490435712</v>
      </c>
      <c r="F796" s="1">
        <v>32060.746855069236</v>
      </c>
      <c r="G796" s="1">
        <v>26092.026560698272</v>
      </c>
      <c r="H796" s="1">
        <v>22350.300494247669</v>
      </c>
      <c r="I796" s="1">
        <v>20257.026119536044</v>
      </c>
    </row>
    <row r="797" spans="1:9" x14ac:dyDescent="0.15">
      <c r="A797" s="1">
        <v>35</v>
      </c>
      <c r="B797" s="1" t="s">
        <v>179</v>
      </c>
      <c r="C797" s="1">
        <v>12</v>
      </c>
      <c r="D797" s="1" t="s">
        <v>25</v>
      </c>
      <c r="E797" s="1">
        <v>7026.9977178686868</v>
      </c>
      <c r="F797" s="1">
        <v>7175.9939579057354</v>
      </c>
      <c r="G797" s="1">
        <v>22185.228423990498</v>
      </c>
      <c r="H797" s="1">
        <v>21152.801712502376</v>
      </c>
      <c r="I797" s="1">
        <v>19191.312787482755</v>
      </c>
    </row>
    <row r="798" spans="1:9" x14ac:dyDescent="0.15">
      <c r="A798" s="1">
        <v>35</v>
      </c>
      <c r="B798" s="1" t="s">
        <v>179</v>
      </c>
      <c r="C798" s="1">
        <v>13</v>
      </c>
      <c r="D798" s="1" t="s">
        <v>26</v>
      </c>
      <c r="E798" s="1">
        <v>37325.428995024842</v>
      </c>
      <c r="F798" s="1">
        <v>27206.20527760356</v>
      </c>
      <c r="G798" s="1">
        <v>31007.717524860531</v>
      </c>
      <c r="H798" s="1">
        <v>27806.108684068426</v>
      </c>
      <c r="I798" s="1">
        <v>36109.16264833141</v>
      </c>
    </row>
    <row r="799" spans="1:9" x14ac:dyDescent="0.15">
      <c r="A799" s="1">
        <v>35</v>
      </c>
      <c r="B799" s="1" t="s">
        <v>179</v>
      </c>
      <c r="C799" s="1">
        <v>14</v>
      </c>
      <c r="D799" s="1" t="s">
        <v>27</v>
      </c>
      <c r="E799" s="1">
        <v>599.70461943952273</v>
      </c>
      <c r="F799" s="1">
        <v>768.68468518246448</v>
      </c>
      <c r="G799" s="1">
        <v>1092.3825841115524</v>
      </c>
      <c r="H799" s="1">
        <v>1072.9463836041757</v>
      </c>
      <c r="I799" s="1">
        <v>1466.3410612818252</v>
      </c>
    </row>
    <row r="800" spans="1:9" x14ac:dyDescent="0.15">
      <c r="A800" s="1">
        <v>35</v>
      </c>
      <c r="B800" s="1" t="s">
        <v>179</v>
      </c>
      <c r="C800" s="1">
        <v>15</v>
      </c>
      <c r="D800" s="1" t="s">
        <v>28</v>
      </c>
      <c r="E800" s="1">
        <v>50590.674462775467</v>
      </c>
      <c r="F800" s="1">
        <v>46456.84086117617</v>
      </c>
      <c r="G800" s="1">
        <v>44305.566085023995</v>
      </c>
      <c r="H800" s="1">
        <v>36718.130603035876</v>
      </c>
      <c r="I800" s="1">
        <v>30896.896370624527</v>
      </c>
    </row>
    <row r="801" spans="1:9" x14ac:dyDescent="0.15">
      <c r="A801" s="1">
        <v>35</v>
      </c>
      <c r="B801" s="1" t="s">
        <v>178</v>
      </c>
      <c r="C801" s="1">
        <v>16</v>
      </c>
      <c r="D801" s="1" t="s">
        <v>11</v>
      </c>
      <c r="E801" s="1">
        <v>168409.83199188023</v>
      </c>
      <c r="F801" s="1">
        <v>216287.34112724633</v>
      </c>
      <c r="G801" s="1">
        <v>185469.45505703418</v>
      </c>
      <c r="H801" s="1">
        <v>163979.72397795136</v>
      </c>
      <c r="I801" s="1">
        <v>127419.17828192192</v>
      </c>
    </row>
    <row r="802" spans="1:9" x14ac:dyDescent="0.15">
      <c r="A802" s="1">
        <v>35</v>
      </c>
      <c r="B802" s="1" t="s">
        <v>178</v>
      </c>
      <c r="C802" s="1">
        <v>17</v>
      </c>
      <c r="D802" s="1" t="s">
        <v>12</v>
      </c>
      <c r="E802" s="1">
        <v>10217.906123407227</v>
      </c>
      <c r="F802" s="1">
        <v>11593.951939395547</v>
      </c>
      <c r="G802" s="1">
        <v>11724.928861575918</v>
      </c>
      <c r="H802" s="1">
        <v>11818.683925421321</v>
      </c>
      <c r="I802" s="1">
        <v>11041.301008027194</v>
      </c>
    </row>
    <row r="803" spans="1:9" x14ac:dyDescent="0.15">
      <c r="A803" s="1">
        <v>35</v>
      </c>
      <c r="B803" s="1" t="s">
        <v>178</v>
      </c>
      <c r="C803" s="1">
        <v>18</v>
      </c>
      <c r="D803" s="1" t="s">
        <v>13</v>
      </c>
      <c r="E803" s="1">
        <v>261565.60642244879</v>
      </c>
      <c r="F803" s="1">
        <v>283230.87981446157</v>
      </c>
      <c r="G803" s="1">
        <v>262149.09163071954</v>
      </c>
      <c r="H803" s="1">
        <v>221353.17052067912</v>
      </c>
      <c r="I803" s="1">
        <v>163551.81958231432</v>
      </c>
    </row>
    <row r="804" spans="1:9" x14ac:dyDescent="0.15">
      <c r="A804" s="1">
        <v>35</v>
      </c>
      <c r="B804" s="1" t="s">
        <v>178</v>
      </c>
      <c r="C804" s="1">
        <v>19</v>
      </c>
      <c r="D804" s="1" t="s">
        <v>14</v>
      </c>
      <c r="E804" s="1">
        <v>30578.571971297308</v>
      </c>
      <c r="F804" s="1">
        <v>37598.165733965943</v>
      </c>
      <c r="G804" s="1">
        <v>39043.944395260907</v>
      </c>
      <c r="H804" s="1">
        <v>35615.433398834524</v>
      </c>
      <c r="I804" s="1">
        <v>31778.668578419489</v>
      </c>
    </row>
    <row r="805" spans="1:9" x14ac:dyDescent="0.15">
      <c r="A805" s="1">
        <v>35</v>
      </c>
      <c r="B805" s="1" t="s">
        <v>178</v>
      </c>
      <c r="C805" s="1">
        <v>20</v>
      </c>
      <c r="D805" s="1" t="s">
        <v>15</v>
      </c>
      <c r="E805" s="1">
        <v>3710.8451654230539</v>
      </c>
      <c r="F805" s="1">
        <v>6429.4211448495744</v>
      </c>
      <c r="G805" s="1">
        <v>9557.814310869564</v>
      </c>
      <c r="H805" s="1">
        <v>9758.6639015908058</v>
      </c>
      <c r="I805" s="1">
        <v>9762.0551994275156</v>
      </c>
    </row>
    <row r="806" spans="1:9" x14ac:dyDescent="0.15">
      <c r="A806" s="1">
        <v>35</v>
      </c>
      <c r="B806" s="1" t="s">
        <v>178</v>
      </c>
      <c r="C806" s="1">
        <v>21</v>
      </c>
      <c r="D806" s="1" t="s">
        <v>16</v>
      </c>
      <c r="E806" s="1">
        <v>139032.77861998303</v>
      </c>
      <c r="F806" s="1">
        <v>136027.38513672736</v>
      </c>
      <c r="G806" s="1">
        <v>116925.08976450404</v>
      </c>
      <c r="H806" s="1">
        <v>92311.950561081743</v>
      </c>
      <c r="I806" s="1">
        <v>85188.598070400927</v>
      </c>
    </row>
    <row r="807" spans="1:9" x14ac:dyDescent="0.15">
      <c r="A807" s="1">
        <v>35</v>
      </c>
      <c r="B807" s="1" t="s">
        <v>177</v>
      </c>
      <c r="C807" s="1">
        <v>22</v>
      </c>
      <c r="D807" s="1" t="s">
        <v>8</v>
      </c>
      <c r="E807" s="1">
        <v>253776.30779827802</v>
      </c>
      <c r="F807" s="1">
        <v>316595.00154958857</v>
      </c>
      <c r="G807" s="1">
        <v>378537.68540693226</v>
      </c>
      <c r="H807" s="1">
        <v>394779.39547792234</v>
      </c>
      <c r="I807" s="1">
        <v>395614.71792227757</v>
      </c>
    </row>
    <row r="808" spans="1:9" x14ac:dyDescent="0.15">
      <c r="A808" s="1">
        <v>35</v>
      </c>
      <c r="B808" s="1" t="s">
        <v>177</v>
      </c>
      <c r="C808" s="1">
        <v>23</v>
      </c>
      <c r="D808" s="1" t="s">
        <v>29</v>
      </c>
      <c r="E808" s="1">
        <v>97227.793655602247</v>
      </c>
      <c r="F808" s="1">
        <v>111393.95397916895</v>
      </c>
      <c r="G808" s="1">
        <v>107607.21636485324</v>
      </c>
      <c r="H808" s="1">
        <v>100612.74297374106</v>
      </c>
      <c r="I808" s="1">
        <v>79270.024674264452</v>
      </c>
    </row>
    <row r="809" spans="1:9" x14ac:dyDescent="0.15">
      <c r="A809" s="1">
        <v>36</v>
      </c>
      <c r="B809" s="1" t="s">
        <v>181</v>
      </c>
      <c r="C809" s="1">
        <v>1</v>
      </c>
      <c r="D809" s="1" t="s">
        <v>9</v>
      </c>
      <c r="E809" s="1">
        <v>242075.59620707875</v>
      </c>
      <c r="F809" s="1">
        <v>167060.97880313927</v>
      </c>
      <c r="G809" s="1">
        <v>116013.08252842083</v>
      </c>
      <c r="H809" s="1">
        <v>70947.491006855576</v>
      </c>
      <c r="I809" s="1">
        <v>55846.544273396248</v>
      </c>
    </row>
    <row r="810" spans="1:9" x14ac:dyDescent="0.15">
      <c r="A810" s="1">
        <v>36</v>
      </c>
      <c r="B810" s="1" t="s">
        <v>181</v>
      </c>
      <c r="C810" s="1">
        <v>2</v>
      </c>
      <c r="D810" s="1" t="s">
        <v>10</v>
      </c>
      <c r="E810" s="1">
        <v>3425.7723697019769</v>
      </c>
      <c r="F810" s="1">
        <v>1809.2344761051818</v>
      </c>
      <c r="G810" s="1">
        <v>1661.6197203401346</v>
      </c>
      <c r="H810" s="1">
        <v>1482.9745769262772</v>
      </c>
      <c r="I810" s="1">
        <v>525.18229444329086</v>
      </c>
    </row>
    <row r="811" spans="1:9" x14ac:dyDescent="0.15">
      <c r="A811" s="1">
        <v>36</v>
      </c>
      <c r="B811" s="1" t="s">
        <v>182</v>
      </c>
      <c r="C811" s="1">
        <v>3</v>
      </c>
      <c r="D811" s="1" t="s">
        <v>17</v>
      </c>
      <c r="E811" s="1">
        <v>24287.700649170532</v>
      </c>
      <c r="F811" s="1">
        <v>23661.875149290365</v>
      </c>
      <c r="G811" s="1">
        <v>23490.410979577249</v>
      </c>
      <c r="H811" s="1">
        <v>18277.885301423361</v>
      </c>
      <c r="I811" s="1">
        <v>15052.634252977597</v>
      </c>
    </row>
    <row r="812" spans="1:9" x14ac:dyDescent="0.15">
      <c r="A812" s="1">
        <v>36</v>
      </c>
      <c r="B812" s="1" t="s">
        <v>182</v>
      </c>
      <c r="C812" s="1">
        <v>4</v>
      </c>
      <c r="D812" s="1" t="s">
        <v>18</v>
      </c>
      <c r="E812" s="1">
        <v>32213.955904871626</v>
      </c>
      <c r="F812" s="1">
        <v>36548.162597116119</v>
      </c>
      <c r="G812" s="1">
        <v>36841.022193271783</v>
      </c>
      <c r="H812" s="1">
        <v>16020.885639859394</v>
      </c>
      <c r="I812" s="1">
        <v>6240.3269784863514</v>
      </c>
    </row>
    <row r="813" spans="1:9" x14ac:dyDescent="0.15">
      <c r="A813" s="1">
        <v>36</v>
      </c>
      <c r="B813" s="1" t="s">
        <v>182</v>
      </c>
      <c r="C813" s="1">
        <v>5</v>
      </c>
      <c r="D813" s="1" t="s">
        <v>19</v>
      </c>
      <c r="E813" s="1">
        <v>9462.2438808216248</v>
      </c>
      <c r="F813" s="1">
        <v>8803.4068667673564</v>
      </c>
      <c r="G813" s="1">
        <v>8195.531832540215</v>
      </c>
      <c r="H813" s="1">
        <v>7941.7993895609179</v>
      </c>
      <c r="I813" s="1">
        <v>5413.0298081796172</v>
      </c>
    </row>
    <row r="814" spans="1:9" x14ac:dyDescent="0.15">
      <c r="A814" s="1">
        <v>36</v>
      </c>
      <c r="B814" s="1" t="s">
        <v>182</v>
      </c>
      <c r="C814" s="1">
        <v>6</v>
      </c>
      <c r="D814" s="1" t="s">
        <v>3</v>
      </c>
      <c r="E814" s="1">
        <v>16235.984204481909</v>
      </c>
      <c r="F814" s="1">
        <v>10350.099568701637</v>
      </c>
      <c r="G814" s="1">
        <v>10907.113650560632</v>
      </c>
      <c r="H814" s="1">
        <v>14141.052057953859</v>
      </c>
      <c r="I814" s="1">
        <v>10711.932646517576</v>
      </c>
    </row>
    <row r="815" spans="1:9" x14ac:dyDescent="0.15">
      <c r="A815" s="1">
        <v>36</v>
      </c>
      <c r="B815" s="1" t="s">
        <v>183</v>
      </c>
      <c r="C815" s="1">
        <v>7</v>
      </c>
      <c r="D815" s="1" t="s">
        <v>20</v>
      </c>
      <c r="E815" s="1">
        <v>181.62505111240452</v>
      </c>
      <c r="F815" s="1">
        <v>161.44081190939102</v>
      </c>
      <c r="G815" s="1">
        <v>123.71351459411676</v>
      </c>
      <c r="H815" s="1">
        <v>107.63633345851754</v>
      </c>
      <c r="I815" s="1">
        <v>19.26583412170752</v>
      </c>
    </row>
    <row r="816" spans="1:9" x14ac:dyDescent="0.15">
      <c r="A816" s="1">
        <v>36</v>
      </c>
      <c r="B816" s="1" t="s">
        <v>182</v>
      </c>
      <c r="C816" s="1">
        <v>8</v>
      </c>
      <c r="D816" s="1" t="s">
        <v>21</v>
      </c>
      <c r="E816" s="1">
        <v>6034.3914636871605</v>
      </c>
      <c r="F816" s="1">
        <v>6695.5691516236393</v>
      </c>
      <c r="G816" s="1">
        <v>6059.1195845559096</v>
      </c>
      <c r="H816" s="1">
        <v>4912.6896978748609</v>
      </c>
      <c r="I816" s="1">
        <v>2791.4451374060936</v>
      </c>
    </row>
    <row r="817" spans="1:9" x14ac:dyDescent="0.15">
      <c r="A817" s="1">
        <v>36</v>
      </c>
      <c r="B817" s="1" t="s">
        <v>182</v>
      </c>
      <c r="C817" s="1">
        <v>9</v>
      </c>
      <c r="D817" s="1" t="s">
        <v>22</v>
      </c>
      <c r="E817" s="1">
        <v>1764.3514534358542</v>
      </c>
      <c r="F817" s="1">
        <v>2096.6068283871305</v>
      </c>
      <c r="G817" s="1">
        <v>1461.2743089366015</v>
      </c>
      <c r="H817" s="1">
        <v>1291.2860722145831</v>
      </c>
      <c r="I817" s="1">
        <v>1402.1418151785674</v>
      </c>
    </row>
    <row r="818" spans="1:9" x14ac:dyDescent="0.15">
      <c r="A818" s="1">
        <v>36</v>
      </c>
      <c r="B818" s="1" t="s">
        <v>182</v>
      </c>
      <c r="C818" s="1">
        <v>10</v>
      </c>
      <c r="D818" s="1" t="s">
        <v>23</v>
      </c>
      <c r="E818" s="1">
        <v>7850.7779259713698</v>
      </c>
      <c r="F818" s="1">
        <v>7224.6811897220296</v>
      </c>
      <c r="G818" s="1">
        <v>7910.6680853702755</v>
      </c>
      <c r="H818" s="1">
        <v>6572.9776303133258</v>
      </c>
      <c r="I818" s="1">
        <v>5025.6917365616891</v>
      </c>
    </row>
    <row r="819" spans="1:9" x14ac:dyDescent="0.15">
      <c r="A819" s="1">
        <v>36</v>
      </c>
      <c r="B819" s="1" t="s">
        <v>182</v>
      </c>
      <c r="C819" s="1">
        <v>11</v>
      </c>
      <c r="D819" s="1" t="s">
        <v>24</v>
      </c>
      <c r="E819" s="1">
        <v>12677.267732798384</v>
      </c>
      <c r="F819" s="1">
        <v>11015.617906872227</v>
      </c>
      <c r="G819" s="1">
        <v>13484.172530768377</v>
      </c>
      <c r="H819" s="1">
        <v>11844.17484067592</v>
      </c>
      <c r="I819" s="1">
        <v>9365.8512964754391</v>
      </c>
    </row>
    <row r="820" spans="1:9" x14ac:dyDescent="0.15">
      <c r="A820" s="1">
        <v>36</v>
      </c>
      <c r="B820" s="1" t="s">
        <v>182</v>
      </c>
      <c r="C820" s="1">
        <v>12</v>
      </c>
      <c r="D820" s="1" t="s">
        <v>25</v>
      </c>
      <c r="E820" s="1">
        <v>7066.3011986373886</v>
      </c>
      <c r="F820" s="1">
        <v>7499.6467268665838</v>
      </c>
      <c r="G820" s="1">
        <v>12016.737423094715</v>
      </c>
      <c r="H820" s="1">
        <v>12180.617127841269</v>
      </c>
      <c r="I820" s="1">
        <v>20601.781543317546</v>
      </c>
    </row>
    <row r="821" spans="1:9" x14ac:dyDescent="0.15">
      <c r="A821" s="1">
        <v>36</v>
      </c>
      <c r="B821" s="1" t="s">
        <v>182</v>
      </c>
      <c r="C821" s="1">
        <v>13</v>
      </c>
      <c r="D821" s="1" t="s">
        <v>26</v>
      </c>
      <c r="E821" s="1">
        <v>4692.1864064758001</v>
      </c>
      <c r="F821" s="1">
        <v>3323.7765282473133</v>
      </c>
      <c r="G821" s="1">
        <v>3069.2687015909391</v>
      </c>
      <c r="H821" s="1">
        <v>2097.7378007492739</v>
      </c>
      <c r="I821" s="1">
        <v>2296.0539061037302</v>
      </c>
    </row>
    <row r="822" spans="1:9" x14ac:dyDescent="0.15">
      <c r="A822" s="1">
        <v>36</v>
      </c>
      <c r="B822" s="1" t="s">
        <v>182</v>
      </c>
      <c r="C822" s="1">
        <v>14</v>
      </c>
      <c r="D822" s="1" t="s">
        <v>27</v>
      </c>
      <c r="E822" s="1">
        <v>638.93720918956717</v>
      </c>
      <c r="F822" s="1">
        <v>747.6224136509494</v>
      </c>
      <c r="G822" s="1">
        <v>694.53591694331442</v>
      </c>
      <c r="H822" s="1">
        <v>461.66280574616206</v>
      </c>
      <c r="I822" s="1">
        <v>613.6658886783332</v>
      </c>
    </row>
    <row r="823" spans="1:9" x14ac:dyDescent="0.15">
      <c r="A823" s="1">
        <v>36</v>
      </c>
      <c r="B823" s="1" t="s">
        <v>182</v>
      </c>
      <c r="C823" s="1">
        <v>15</v>
      </c>
      <c r="D823" s="1" t="s">
        <v>28</v>
      </c>
      <c r="E823" s="1">
        <v>62893.058624047815</v>
      </c>
      <c r="F823" s="1">
        <v>61380.435309881235</v>
      </c>
      <c r="G823" s="1">
        <v>52176.448732015771</v>
      </c>
      <c r="H823" s="1">
        <v>33526.723081403143</v>
      </c>
      <c r="I823" s="1">
        <v>20041.83603874264</v>
      </c>
    </row>
    <row r="824" spans="1:9" x14ac:dyDescent="0.15">
      <c r="A824" s="1">
        <v>36</v>
      </c>
      <c r="B824" s="1" t="s">
        <v>181</v>
      </c>
      <c r="C824" s="1">
        <v>16</v>
      </c>
      <c r="D824" s="1" t="s">
        <v>11</v>
      </c>
      <c r="E824" s="1">
        <v>68994.136405636949</v>
      </c>
      <c r="F824" s="1">
        <v>100280.42280847995</v>
      </c>
      <c r="G824" s="1">
        <v>86073.03064773776</v>
      </c>
      <c r="H824" s="1">
        <v>85515.239642379922</v>
      </c>
      <c r="I824" s="1">
        <v>62652.223552505842</v>
      </c>
    </row>
    <row r="825" spans="1:9" x14ac:dyDescent="0.15">
      <c r="A825" s="1">
        <v>36</v>
      </c>
      <c r="B825" s="1" t="s">
        <v>181</v>
      </c>
      <c r="C825" s="1">
        <v>17</v>
      </c>
      <c r="D825" s="1" t="s">
        <v>12</v>
      </c>
      <c r="E825" s="1">
        <v>4021.3190413131824</v>
      </c>
      <c r="F825" s="1">
        <v>4400.6224297081681</v>
      </c>
      <c r="G825" s="1">
        <v>4897.0628383056182</v>
      </c>
      <c r="H825" s="1">
        <v>4889.405267325873</v>
      </c>
      <c r="I825" s="1">
        <v>4625.3384930495222</v>
      </c>
    </row>
    <row r="826" spans="1:9" x14ac:dyDescent="0.15">
      <c r="A826" s="1">
        <v>36</v>
      </c>
      <c r="B826" s="1" t="s">
        <v>181</v>
      </c>
      <c r="C826" s="1">
        <v>18</v>
      </c>
      <c r="D826" s="1" t="s">
        <v>13</v>
      </c>
      <c r="E826" s="1">
        <v>130972.42178512643</v>
      </c>
      <c r="F826" s="1">
        <v>151148.35361737828</v>
      </c>
      <c r="G826" s="1">
        <v>127506.46150031932</v>
      </c>
      <c r="H826" s="1">
        <v>110515.06083055427</v>
      </c>
      <c r="I826" s="1">
        <v>88121.819368022479</v>
      </c>
    </row>
    <row r="827" spans="1:9" x14ac:dyDescent="0.15">
      <c r="A827" s="1">
        <v>36</v>
      </c>
      <c r="B827" s="1" t="s">
        <v>181</v>
      </c>
      <c r="C827" s="1">
        <v>19</v>
      </c>
      <c r="D827" s="1" t="s">
        <v>14</v>
      </c>
      <c r="E827" s="1">
        <v>15051.57338445837</v>
      </c>
      <c r="F827" s="1">
        <v>18711.943600343104</v>
      </c>
      <c r="G827" s="1">
        <v>21414.633313831422</v>
      </c>
      <c r="H827" s="1">
        <v>18259.671016964865</v>
      </c>
      <c r="I827" s="1">
        <v>18472.054049110669</v>
      </c>
    </row>
    <row r="828" spans="1:9" x14ac:dyDescent="0.15">
      <c r="A828" s="1">
        <v>36</v>
      </c>
      <c r="B828" s="1" t="s">
        <v>181</v>
      </c>
      <c r="C828" s="1">
        <v>20</v>
      </c>
      <c r="D828" s="1" t="s">
        <v>15</v>
      </c>
      <c r="E828" s="1">
        <v>1989.319057752565</v>
      </c>
      <c r="F828" s="1">
        <v>4273.002322206924</v>
      </c>
      <c r="G828" s="1">
        <v>5619.0318358371051</v>
      </c>
      <c r="H828" s="1">
        <v>5411.9391720593967</v>
      </c>
      <c r="I828" s="1">
        <v>5466.4243690242984</v>
      </c>
    </row>
    <row r="829" spans="1:9" x14ac:dyDescent="0.15">
      <c r="A829" s="1">
        <v>36</v>
      </c>
      <c r="B829" s="1" t="s">
        <v>181</v>
      </c>
      <c r="C829" s="1">
        <v>21</v>
      </c>
      <c r="D829" s="1" t="s">
        <v>16</v>
      </c>
      <c r="E829" s="1">
        <v>47103.079416399858</v>
      </c>
      <c r="F829" s="1">
        <v>43103.824409568915</v>
      </c>
      <c r="G829" s="1">
        <v>45704.407109317508</v>
      </c>
      <c r="H829" s="1">
        <v>40516.514250897802</v>
      </c>
      <c r="I829" s="1">
        <v>34753.57339861599</v>
      </c>
    </row>
    <row r="830" spans="1:9" x14ac:dyDescent="0.15">
      <c r="A830" s="1">
        <v>36</v>
      </c>
      <c r="B830" s="1" t="s">
        <v>180</v>
      </c>
      <c r="C830" s="1">
        <v>22</v>
      </c>
      <c r="D830" s="1" t="s">
        <v>8</v>
      </c>
      <c r="E830" s="1">
        <v>117744.9821424136</v>
      </c>
      <c r="F830" s="1">
        <v>156560.9980944398</v>
      </c>
      <c r="G830" s="1">
        <v>194195.42584359713</v>
      </c>
      <c r="H830" s="1">
        <v>201496.55881119176</v>
      </c>
      <c r="I830" s="1">
        <v>214962.0136154448</v>
      </c>
    </row>
    <row r="831" spans="1:9" x14ac:dyDescent="0.15">
      <c r="A831" s="1">
        <v>36</v>
      </c>
      <c r="B831" s="1" t="s">
        <v>180</v>
      </c>
      <c r="C831" s="1">
        <v>23</v>
      </c>
      <c r="D831" s="1" t="s">
        <v>29</v>
      </c>
      <c r="E831" s="1">
        <v>57582.744477479842</v>
      </c>
      <c r="F831" s="1">
        <v>64833.39972161693</v>
      </c>
      <c r="G831" s="1">
        <v>65618.264852107197</v>
      </c>
      <c r="H831" s="1">
        <v>58223.64384371628</v>
      </c>
      <c r="I831" s="1">
        <v>46221.310710640493</v>
      </c>
    </row>
    <row r="832" spans="1:9" x14ac:dyDescent="0.15">
      <c r="A832" s="1">
        <v>37</v>
      </c>
      <c r="B832" s="1" t="s">
        <v>185</v>
      </c>
      <c r="C832" s="1">
        <v>1</v>
      </c>
      <c r="D832" s="1" t="s">
        <v>9</v>
      </c>
      <c r="E832" s="1">
        <v>236603.99186674153</v>
      </c>
      <c r="F832" s="1">
        <v>150653.78008685721</v>
      </c>
      <c r="G832" s="1">
        <v>101030.29436730174</v>
      </c>
      <c r="H832" s="1">
        <v>67500.333496341918</v>
      </c>
      <c r="I832" s="1">
        <v>50591.094426522941</v>
      </c>
    </row>
    <row r="833" spans="1:9" x14ac:dyDescent="0.15">
      <c r="A833" s="1">
        <v>37</v>
      </c>
      <c r="B833" s="1" t="s">
        <v>185</v>
      </c>
      <c r="C833" s="1">
        <v>2</v>
      </c>
      <c r="D833" s="1" t="s">
        <v>10</v>
      </c>
      <c r="E833" s="1">
        <v>3611.9556506640411</v>
      </c>
      <c r="F833" s="1">
        <v>3566.9401221947101</v>
      </c>
      <c r="G833" s="1">
        <v>3031.1971868023065</v>
      </c>
      <c r="H833" s="1">
        <v>2007.2585182638502</v>
      </c>
      <c r="I833" s="1">
        <v>852.24192691096914</v>
      </c>
    </row>
    <row r="834" spans="1:9" x14ac:dyDescent="0.15">
      <c r="A834" s="1">
        <v>37</v>
      </c>
      <c r="B834" s="1" t="s">
        <v>186</v>
      </c>
      <c r="C834" s="1">
        <v>3</v>
      </c>
      <c r="D834" s="1" t="s">
        <v>17</v>
      </c>
      <c r="E834" s="1">
        <v>35003.988511343501</v>
      </c>
      <c r="F834" s="1">
        <v>41676.077482077024</v>
      </c>
      <c r="G834" s="1">
        <v>43935.939266134854</v>
      </c>
      <c r="H834" s="1">
        <v>36129.766988978459</v>
      </c>
      <c r="I834" s="1">
        <v>30685.55717129691</v>
      </c>
    </row>
    <row r="835" spans="1:9" x14ac:dyDescent="0.15">
      <c r="A835" s="1">
        <v>37</v>
      </c>
      <c r="B835" s="1" t="s">
        <v>186</v>
      </c>
      <c r="C835" s="1">
        <v>4</v>
      </c>
      <c r="D835" s="1" t="s">
        <v>18</v>
      </c>
      <c r="E835" s="1">
        <v>51817.909118948897</v>
      </c>
      <c r="F835" s="1">
        <v>43367.411867180337</v>
      </c>
      <c r="G835" s="1">
        <v>38068.589348960028</v>
      </c>
      <c r="H835" s="1">
        <v>19997.521596378592</v>
      </c>
      <c r="I835" s="1">
        <v>7896.4763037179664</v>
      </c>
    </row>
    <row r="836" spans="1:9" x14ac:dyDescent="0.15">
      <c r="A836" s="1">
        <v>37</v>
      </c>
      <c r="B836" s="1" t="s">
        <v>186</v>
      </c>
      <c r="C836" s="1">
        <v>5</v>
      </c>
      <c r="D836" s="1" t="s">
        <v>19</v>
      </c>
      <c r="E836" s="1">
        <v>9231.3174420170726</v>
      </c>
      <c r="F836" s="1">
        <v>7933.3118385963862</v>
      </c>
      <c r="G836" s="1">
        <v>9685.87359782575</v>
      </c>
      <c r="H836" s="1">
        <v>8661.2145715477127</v>
      </c>
      <c r="I836" s="1">
        <v>7799.3181508683801</v>
      </c>
    </row>
    <row r="837" spans="1:9" x14ac:dyDescent="0.15">
      <c r="A837" s="1">
        <v>37</v>
      </c>
      <c r="B837" s="1" t="s">
        <v>186</v>
      </c>
      <c r="C837" s="1">
        <v>6</v>
      </c>
      <c r="D837" s="1" t="s">
        <v>3</v>
      </c>
      <c r="E837" s="1">
        <v>8739.970311988729</v>
      </c>
      <c r="F837" s="1">
        <v>5341.1351797637599</v>
      </c>
      <c r="G837" s="1">
        <v>5728.6219674310059</v>
      </c>
      <c r="H837" s="1">
        <v>5931.5943927904154</v>
      </c>
      <c r="I837" s="1">
        <v>5617.7126874185569</v>
      </c>
    </row>
    <row r="838" spans="1:9" x14ac:dyDescent="0.15">
      <c r="A838" s="1">
        <v>37</v>
      </c>
      <c r="B838" s="1" t="s">
        <v>186</v>
      </c>
      <c r="C838" s="1">
        <v>7</v>
      </c>
      <c r="D838" s="1" t="s">
        <v>20</v>
      </c>
      <c r="E838" s="1">
        <v>1135.1637748658052</v>
      </c>
      <c r="F838" s="1">
        <v>2276.4457341204147</v>
      </c>
      <c r="G838" s="1">
        <v>2310.1060950983911</v>
      </c>
      <c r="H838" s="1">
        <v>1716.6543311973971</v>
      </c>
      <c r="I838" s="1">
        <v>2074.4905933240279</v>
      </c>
    </row>
    <row r="839" spans="1:9" x14ac:dyDescent="0.15">
      <c r="A839" s="1">
        <v>37</v>
      </c>
      <c r="B839" s="1" t="s">
        <v>186</v>
      </c>
      <c r="C839" s="1">
        <v>8</v>
      </c>
      <c r="D839" s="1" t="s">
        <v>21</v>
      </c>
      <c r="E839" s="1">
        <v>15527.850096883885</v>
      </c>
      <c r="F839" s="1">
        <v>16172.7750913825</v>
      </c>
      <c r="G839" s="1">
        <v>16229.812837014024</v>
      </c>
      <c r="H839" s="1">
        <v>11502.057935573657</v>
      </c>
      <c r="I839" s="1">
        <v>7073.571429362948</v>
      </c>
    </row>
    <row r="840" spans="1:9" x14ac:dyDescent="0.15">
      <c r="A840" s="1">
        <v>37</v>
      </c>
      <c r="B840" s="1" t="s">
        <v>186</v>
      </c>
      <c r="C840" s="1">
        <v>9</v>
      </c>
      <c r="D840" s="1" t="s">
        <v>22</v>
      </c>
      <c r="E840" s="1">
        <v>9646.1704949348641</v>
      </c>
      <c r="F840" s="1">
        <v>9562.9392526287902</v>
      </c>
      <c r="G840" s="1">
        <v>6867.7936632598639</v>
      </c>
      <c r="H840" s="1">
        <v>5495.4397384884196</v>
      </c>
      <c r="I840" s="1">
        <v>4742.5212867239461</v>
      </c>
    </row>
    <row r="841" spans="1:9" x14ac:dyDescent="0.15">
      <c r="A841" s="1">
        <v>37</v>
      </c>
      <c r="B841" s="1" t="s">
        <v>186</v>
      </c>
      <c r="C841" s="1">
        <v>10</v>
      </c>
      <c r="D841" s="1" t="s">
        <v>23</v>
      </c>
      <c r="E841" s="1">
        <v>14743.362413715655</v>
      </c>
      <c r="F841" s="1">
        <v>18088.328362533961</v>
      </c>
      <c r="G841" s="1">
        <v>22363.36714024665</v>
      </c>
      <c r="H841" s="1">
        <v>17915.016300463481</v>
      </c>
      <c r="I841" s="1">
        <v>14322.422552893971</v>
      </c>
    </row>
    <row r="842" spans="1:9" x14ac:dyDescent="0.15">
      <c r="A842" s="1">
        <v>37</v>
      </c>
      <c r="B842" s="1" t="s">
        <v>186</v>
      </c>
      <c r="C842" s="1">
        <v>11</v>
      </c>
      <c r="D842" s="1" t="s">
        <v>24</v>
      </c>
      <c r="E842" s="1">
        <v>18017.753841708476</v>
      </c>
      <c r="F842" s="1">
        <v>19029.453488322131</v>
      </c>
      <c r="G842" s="1">
        <v>20985.215236592077</v>
      </c>
      <c r="H842" s="1">
        <v>18075.428425892391</v>
      </c>
      <c r="I842" s="1">
        <v>13313.499130672719</v>
      </c>
    </row>
    <row r="843" spans="1:9" x14ac:dyDescent="0.15">
      <c r="A843" s="1">
        <v>37</v>
      </c>
      <c r="B843" s="1" t="s">
        <v>186</v>
      </c>
      <c r="C843" s="1">
        <v>12</v>
      </c>
      <c r="D843" s="1" t="s">
        <v>25</v>
      </c>
      <c r="E843" s="1">
        <v>9136.0528632858895</v>
      </c>
      <c r="F843" s="1">
        <v>11832.625711736751</v>
      </c>
      <c r="G843" s="1">
        <v>18752.481476780395</v>
      </c>
      <c r="H843" s="1">
        <v>16148.761979302873</v>
      </c>
      <c r="I843" s="1">
        <v>15694.389817786892</v>
      </c>
    </row>
    <row r="844" spans="1:9" x14ac:dyDescent="0.15">
      <c r="A844" s="1">
        <v>37</v>
      </c>
      <c r="B844" s="1" t="s">
        <v>186</v>
      </c>
      <c r="C844" s="1">
        <v>13</v>
      </c>
      <c r="D844" s="1" t="s">
        <v>26</v>
      </c>
      <c r="E844" s="1">
        <v>15954.419985031522</v>
      </c>
      <c r="F844" s="1">
        <v>18067.854166401878</v>
      </c>
      <c r="G844" s="1">
        <v>11433.846436462241</v>
      </c>
      <c r="H844" s="1">
        <v>10397.757219364354</v>
      </c>
      <c r="I844" s="1">
        <v>18241.924051313694</v>
      </c>
    </row>
    <row r="845" spans="1:9" x14ac:dyDescent="0.15">
      <c r="A845" s="1">
        <v>37</v>
      </c>
      <c r="B845" s="1" t="s">
        <v>186</v>
      </c>
      <c r="C845" s="1">
        <v>14</v>
      </c>
      <c r="D845" s="1" t="s">
        <v>27</v>
      </c>
      <c r="E845" s="1">
        <v>2445.7490054713971</v>
      </c>
      <c r="F845" s="1">
        <v>1892.9246178947215</v>
      </c>
      <c r="G845" s="1">
        <v>1977.2865880686013</v>
      </c>
      <c r="H845" s="1">
        <v>1029.5285122248301</v>
      </c>
      <c r="I845" s="1">
        <v>799.17955303355927</v>
      </c>
    </row>
    <row r="846" spans="1:9" x14ac:dyDescent="0.15">
      <c r="A846" s="1">
        <v>37</v>
      </c>
      <c r="B846" s="1" t="s">
        <v>186</v>
      </c>
      <c r="C846" s="1">
        <v>15</v>
      </c>
      <c r="D846" s="1" t="s">
        <v>28</v>
      </c>
      <c r="E846" s="1">
        <v>61247.505458424377</v>
      </c>
      <c r="F846" s="1">
        <v>59824.151154434672</v>
      </c>
      <c r="G846" s="1">
        <v>57847.344885721017</v>
      </c>
      <c r="H846" s="1">
        <v>40280.007867188746</v>
      </c>
      <c r="I846" s="1">
        <v>27567.762757406741</v>
      </c>
    </row>
    <row r="847" spans="1:9" x14ac:dyDescent="0.15">
      <c r="A847" s="1">
        <v>37</v>
      </c>
      <c r="B847" s="1" t="s">
        <v>185</v>
      </c>
      <c r="C847" s="1">
        <v>16</v>
      </c>
      <c r="D847" s="1" t="s">
        <v>11</v>
      </c>
      <c r="E847" s="1">
        <v>91619.281167320238</v>
      </c>
      <c r="F847" s="1">
        <v>114930.72720507666</v>
      </c>
      <c r="G847" s="1">
        <v>108890.51072424249</v>
      </c>
      <c r="H847" s="1">
        <v>105493.42784167315</v>
      </c>
      <c r="I847" s="1">
        <v>86641.535464087618</v>
      </c>
    </row>
    <row r="848" spans="1:9" x14ac:dyDescent="0.15">
      <c r="A848" s="1">
        <v>37</v>
      </c>
      <c r="B848" s="1" t="s">
        <v>185</v>
      </c>
      <c r="C848" s="1">
        <v>17</v>
      </c>
      <c r="D848" s="1" t="s">
        <v>12</v>
      </c>
      <c r="E848" s="1">
        <v>6354.1462544963424</v>
      </c>
      <c r="F848" s="1">
        <v>6909.8396172025696</v>
      </c>
      <c r="G848" s="1">
        <v>7482.9587555046683</v>
      </c>
      <c r="H848" s="1">
        <v>7912.4502118386863</v>
      </c>
      <c r="I848" s="1">
        <v>7729.5489797911987</v>
      </c>
    </row>
    <row r="849" spans="1:9" x14ac:dyDescent="0.15">
      <c r="A849" s="1">
        <v>37</v>
      </c>
      <c r="B849" s="1" t="s">
        <v>185</v>
      </c>
      <c r="C849" s="1">
        <v>18</v>
      </c>
      <c r="D849" s="1" t="s">
        <v>13</v>
      </c>
      <c r="E849" s="1">
        <v>176387.73761574333</v>
      </c>
      <c r="F849" s="1">
        <v>195522.86843480504</v>
      </c>
      <c r="G849" s="1">
        <v>187148.6892991291</v>
      </c>
      <c r="H849" s="1">
        <v>156679.90406518421</v>
      </c>
      <c r="I849" s="1">
        <v>143944.72355412424</v>
      </c>
    </row>
    <row r="850" spans="1:9" x14ac:dyDescent="0.15">
      <c r="A850" s="1">
        <v>37</v>
      </c>
      <c r="B850" s="1" t="s">
        <v>185</v>
      </c>
      <c r="C850" s="1">
        <v>19</v>
      </c>
      <c r="D850" s="1" t="s">
        <v>14</v>
      </c>
      <c r="E850" s="1">
        <v>21567.674946720141</v>
      </c>
      <c r="F850" s="1">
        <v>30123.890389352015</v>
      </c>
      <c r="G850" s="1">
        <v>29347.152267779718</v>
      </c>
      <c r="H850" s="1">
        <v>27813.964788850382</v>
      </c>
      <c r="I850" s="1">
        <v>25791.875843616697</v>
      </c>
    </row>
    <row r="851" spans="1:9" x14ac:dyDescent="0.15">
      <c r="A851" s="1">
        <v>37</v>
      </c>
      <c r="B851" s="1" t="s">
        <v>185</v>
      </c>
      <c r="C851" s="1">
        <v>20</v>
      </c>
      <c r="D851" s="1" t="s">
        <v>15</v>
      </c>
      <c r="E851" s="1">
        <v>3545.0685772770066</v>
      </c>
      <c r="F851" s="1">
        <v>6137.2954422748307</v>
      </c>
      <c r="G851" s="1">
        <v>7401.0392820080606</v>
      </c>
      <c r="H851" s="1">
        <v>8700.4116449616977</v>
      </c>
      <c r="I851" s="1">
        <v>8876.474430805838</v>
      </c>
    </row>
    <row r="852" spans="1:9" x14ac:dyDescent="0.15">
      <c r="A852" s="1">
        <v>37</v>
      </c>
      <c r="B852" s="1" t="s">
        <v>187</v>
      </c>
      <c r="C852" s="1">
        <v>21</v>
      </c>
      <c r="D852" s="1" t="s">
        <v>16</v>
      </c>
      <c r="E852" s="1">
        <v>67280.598615359282</v>
      </c>
      <c r="F852" s="1">
        <v>75930.687638321571</v>
      </c>
      <c r="G852" s="1">
        <v>67677.371209626552</v>
      </c>
      <c r="H852" s="1">
        <v>66010.37685448784</v>
      </c>
      <c r="I852" s="1">
        <v>55346.041518602404</v>
      </c>
    </row>
    <row r="853" spans="1:9" x14ac:dyDescent="0.15">
      <c r="A853" s="1">
        <v>37</v>
      </c>
      <c r="B853" s="1" t="s">
        <v>184</v>
      </c>
      <c r="C853" s="1">
        <v>22</v>
      </c>
      <c r="D853" s="1" t="s">
        <v>8</v>
      </c>
      <c r="E853" s="1">
        <v>169235.55037523824</v>
      </c>
      <c r="F853" s="1">
        <v>202354.33875493807</v>
      </c>
      <c r="G853" s="1">
        <v>251142.67876879527</v>
      </c>
      <c r="H853" s="1">
        <v>271304.55668462132</v>
      </c>
      <c r="I853" s="1">
        <v>281797.76412149786</v>
      </c>
    </row>
    <row r="854" spans="1:9" x14ac:dyDescent="0.15">
      <c r="A854" s="1">
        <v>37</v>
      </c>
      <c r="B854" s="1" t="s">
        <v>184</v>
      </c>
      <c r="C854" s="1">
        <v>23</v>
      </c>
      <c r="D854" s="1" t="s">
        <v>29</v>
      </c>
      <c r="E854" s="1">
        <v>65841.733153766487</v>
      </c>
      <c r="F854" s="1">
        <v>70276.73304622728</v>
      </c>
      <c r="G854" s="1">
        <v>70811.94890991984</v>
      </c>
      <c r="H854" s="1">
        <v>63595.502741401993</v>
      </c>
      <c r="I854" s="1">
        <v>52216.756678124679</v>
      </c>
    </row>
    <row r="855" spans="1:9" x14ac:dyDescent="0.15">
      <c r="A855" s="1">
        <v>38</v>
      </c>
      <c r="B855" s="1" t="s">
        <v>189</v>
      </c>
      <c r="C855" s="1">
        <v>1</v>
      </c>
      <c r="D855" s="1" t="s">
        <v>9</v>
      </c>
      <c r="E855" s="1">
        <v>391791.65503867471</v>
      </c>
      <c r="F855" s="1">
        <v>285147.6521327105</v>
      </c>
      <c r="G855" s="1">
        <v>199018.3961520952</v>
      </c>
      <c r="H855" s="1">
        <v>126604.56630989305</v>
      </c>
      <c r="I855" s="1">
        <v>99772.821020647374</v>
      </c>
    </row>
    <row r="856" spans="1:9" x14ac:dyDescent="0.15">
      <c r="A856" s="1">
        <v>38</v>
      </c>
      <c r="B856" s="1" t="s">
        <v>189</v>
      </c>
      <c r="C856" s="1">
        <v>2</v>
      </c>
      <c r="D856" s="1" t="s">
        <v>10</v>
      </c>
      <c r="E856" s="1">
        <v>6367.4682089025882</v>
      </c>
      <c r="F856" s="1">
        <v>2132.7210200923423</v>
      </c>
      <c r="G856" s="1">
        <v>2809.6478907569549</v>
      </c>
      <c r="H856" s="1">
        <v>1770.5817676028889</v>
      </c>
      <c r="I856" s="1">
        <v>795.63545206079414</v>
      </c>
    </row>
    <row r="857" spans="1:9" x14ac:dyDescent="0.15">
      <c r="A857" s="1">
        <v>38</v>
      </c>
      <c r="B857" s="1" t="s">
        <v>190</v>
      </c>
      <c r="C857" s="1">
        <v>3</v>
      </c>
      <c r="D857" s="1" t="s">
        <v>17</v>
      </c>
      <c r="E857" s="1">
        <v>36052.742821166481</v>
      </c>
      <c r="F857" s="1">
        <v>37111.858476199028</v>
      </c>
      <c r="G857" s="1">
        <v>42993.082305041542</v>
      </c>
      <c r="H857" s="1">
        <v>37953.066190196281</v>
      </c>
      <c r="I857" s="1">
        <v>34685.187085592028</v>
      </c>
    </row>
    <row r="858" spans="1:9" x14ac:dyDescent="0.15">
      <c r="A858" s="1">
        <v>38</v>
      </c>
      <c r="B858" s="1" t="s">
        <v>190</v>
      </c>
      <c r="C858" s="1">
        <v>4</v>
      </c>
      <c r="D858" s="1" t="s">
        <v>18</v>
      </c>
      <c r="E858" s="1">
        <v>65207.941707264945</v>
      </c>
      <c r="F858" s="1">
        <v>64865.564638920354</v>
      </c>
      <c r="G858" s="1">
        <v>70115.615416686065</v>
      </c>
      <c r="H858" s="1">
        <v>33266.586415164988</v>
      </c>
      <c r="I858" s="1">
        <v>18397.978400506428</v>
      </c>
    </row>
    <row r="859" spans="1:9" x14ac:dyDescent="0.15">
      <c r="A859" s="1">
        <v>38</v>
      </c>
      <c r="B859" s="1" t="s">
        <v>190</v>
      </c>
      <c r="C859" s="1">
        <v>5</v>
      </c>
      <c r="D859" s="1" t="s">
        <v>19</v>
      </c>
      <c r="E859" s="1">
        <v>29545.71885960647</v>
      </c>
      <c r="F859" s="1">
        <v>29744.314123949309</v>
      </c>
      <c r="G859" s="1">
        <v>34665.616605268238</v>
      </c>
      <c r="H859" s="1">
        <v>27879.634087384093</v>
      </c>
      <c r="I859" s="1">
        <v>23598.292521353978</v>
      </c>
    </row>
    <row r="860" spans="1:9" x14ac:dyDescent="0.15">
      <c r="A860" s="1">
        <v>38</v>
      </c>
      <c r="B860" s="1" t="s">
        <v>190</v>
      </c>
      <c r="C860" s="1">
        <v>6</v>
      </c>
      <c r="D860" s="1" t="s">
        <v>3</v>
      </c>
      <c r="E860" s="1">
        <v>35475.329981433097</v>
      </c>
      <c r="F860" s="1">
        <v>21122.166605187467</v>
      </c>
      <c r="G860" s="1">
        <v>17869.098899937286</v>
      </c>
      <c r="H860" s="1">
        <v>14072.705332179452</v>
      </c>
      <c r="I860" s="1">
        <v>7947.5542427202909</v>
      </c>
    </row>
    <row r="861" spans="1:9" x14ac:dyDescent="0.15">
      <c r="A861" s="1">
        <v>38</v>
      </c>
      <c r="B861" s="1" t="s">
        <v>190</v>
      </c>
      <c r="C861" s="1">
        <v>7</v>
      </c>
      <c r="D861" s="1" t="s">
        <v>20</v>
      </c>
      <c r="E861" s="1">
        <v>2192.2199691355454</v>
      </c>
      <c r="F861" s="1">
        <v>1998.964903156166</v>
      </c>
      <c r="G861" s="1">
        <v>1197.1867983147301</v>
      </c>
      <c r="H861" s="1">
        <v>1282.3505906358519</v>
      </c>
      <c r="I861" s="1">
        <v>1278.8917234605367</v>
      </c>
    </row>
    <row r="862" spans="1:9" x14ac:dyDescent="0.15">
      <c r="A862" s="1">
        <v>38</v>
      </c>
      <c r="B862" s="1" t="s">
        <v>190</v>
      </c>
      <c r="C862" s="1">
        <v>8</v>
      </c>
      <c r="D862" s="1" t="s">
        <v>21</v>
      </c>
      <c r="E862" s="1">
        <v>11507.923856393099</v>
      </c>
      <c r="F862" s="1">
        <v>13999.413547944156</v>
      </c>
      <c r="G862" s="1">
        <v>11684.812259270208</v>
      </c>
      <c r="H862" s="1">
        <v>9354.7295911666333</v>
      </c>
      <c r="I862" s="1">
        <v>4999.1708548005581</v>
      </c>
    </row>
    <row r="863" spans="1:9" x14ac:dyDescent="0.15">
      <c r="A863" s="1">
        <v>38</v>
      </c>
      <c r="B863" s="1" t="s">
        <v>190</v>
      </c>
      <c r="C863" s="1">
        <v>9</v>
      </c>
      <c r="D863" s="1" t="s">
        <v>22</v>
      </c>
      <c r="E863" s="1">
        <v>19963.559939663857</v>
      </c>
      <c r="F863" s="1">
        <v>12170.723680706598</v>
      </c>
      <c r="G863" s="1">
        <v>6566.606682653477</v>
      </c>
      <c r="H863" s="1">
        <v>5979.3466062920388</v>
      </c>
      <c r="I863" s="1">
        <v>7109.4519685129726</v>
      </c>
    </row>
    <row r="864" spans="1:9" x14ac:dyDescent="0.15">
      <c r="A864" s="1">
        <v>38</v>
      </c>
      <c r="B864" s="1" t="s">
        <v>190</v>
      </c>
      <c r="C864" s="1">
        <v>10</v>
      </c>
      <c r="D864" s="1" t="s">
        <v>23</v>
      </c>
      <c r="E864" s="1">
        <v>15478.772374708831</v>
      </c>
      <c r="F864" s="1">
        <v>15201.904422542108</v>
      </c>
      <c r="G864" s="1">
        <v>17790.447440448064</v>
      </c>
      <c r="H864" s="1">
        <v>12630.081752762835</v>
      </c>
      <c r="I864" s="1">
        <v>10209.200012685065</v>
      </c>
    </row>
    <row r="865" spans="1:9" x14ac:dyDescent="0.15">
      <c r="A865" s="1">
        <v>38</v>
      </c>
      <c r="B865" s="1" t="s">
        <v>190</v>
      </c>
      <c r="C865" s="1">
        <v>11</v>
      </c>
      <c r="D865" s="1" t="s">
        <v>24</v>
      </c>
      <c r="E865" s="1">
        <v>34018.776746607546</v>
      </c>
      <c r="F865" s="1">
        <v>33430.351770658599</v>
      </c>
      <c r="G865" s="1">
        <v>32946.279776553638</v>
      </c>
      <c r="H865" s="1">
        <v>30242.25986698765</v>
      </c>
      <c r="I865" s="1">
        <v>26529.067896471388</v>
      </c>
    </row>
    <row r="866" spans="1:9" x14ac:dyDescent="0.15">
      <c r="A866" s="1">
        <v>38</v>
      </c>
      <c r="B866" s="1" t="s">
        <v>190</v>
      </c>
      <c r="C866" s="1">
        <v>12</v>
      </c>
      <c r="D866" s="1" t="s">
        <v>25</v>
      </c>
      <c r="E866" s="1">
        <v>10188.545241957885</v>
      </c>
      <c r="F866" s="1">
        <v>21233.117465235639</v>
      </c>
      <c r="G866" s="1">
        <v>32513.046738224224</v>
      </c>
      <c r="H866" s="1">
        <v>31573.69159979976</v>
      </c>
      <c r="I866" s="1">
        <v>16896.083136712139</v>
      </c>
    </row>
    <row r="867" spans="1:9" x14ac:dyDescent="0.15">
      <c r="A867" s="1">
        <v>38</v>
      </c>
      <c r="B867" s="1" t="s">
        <v>190</v>
      </c>
      <c r="C867" s="1">
        <v>13</v>
      </c>
      <c r="D867" s="1" t="s">
        <v>26</v>
      </c>
      <c r="E867" s="1">
        <v>19206.045642366542</v>
      </c>
      <c r="F867" s="1">
        <v>19400.413322768116</v>
      </c>
      <c r="G867" s="1">
        <v>14114.69044392889</v>
      </c>
      <c r="H867" s="1">
        <v>12872.138063856182</v>
      </c>
      <c r="I867" s="1">
        <v>21523.235774790293</v>
      </c>
    </row>
    <row r="868" spans="1:9" x14ac:dyDescent="0.15">
      <c r="A868" s="1">
        <v>38</v>
      </c>
      <c r="B868" s="1" t="s">
        <v>190</v>
      </c>
      <c r="C868" s="1">
        <v>14</v>
      </c>
      <c r="D868" s="1" t="s">
        <v>27</v>
      </c>
      <c r="E868" s="1">
        <v>271.9746332520528</v>
      </c>
      <c r="F868" s="1">
        <v>713.10934388015824</v>
      </c>
      <c r="G868" s="1">
        <v>1238.3757646394977</v>
      </c>
      <c r="H868" s="1">
        <v>791.10839022620019</v>
      </c>
      <c r="I868" s="1">
        <v>2513.3376221928693</v>
      </c>
    </row>
    <row r="869" spans="1:9" x14ac:dyDescent="0.15">
      <c r="A869" s="1">
        <v>38</v>
      </c>
      <c r="B869" s="1" t="s">
        <v>190</v>
      </c>
      <c r="C869" s="1">
        <v>15</v>
      </c>
      <c r="D869" s="1" t="s">
        <v>28</v>
      </c>
      <c r="E869" s="1">
        <v>43164.325025286911</v>
      </c>
      <c r="F869" s="1">
        <v>40839.114439066339</v>
      </c>
      <c r="G869" s="1">
        <v>42334.260188002234</v>
      </c>
      <c r="H869" s="1">
        <v>35250.302516637676</v>
      </c>
      <c r="I869" s="1">
        <v>24302.916840594444</v>
      </c>
    </row>
    <row r="870" spans="1:9" x14ac:dyDescent="0.15">
      <c r="A870" s="1">
        <v>38</v>
      </c>
      <c r="B870" s="1" t="s">
        <v>189</v>
      </c>
      <c r="C870" s="1">
        <v>16</v>
      </c>
      <c r="D870" s="1" t="s">
        <v>11</v>
      </c>
      <c r="E870" s="1">
        <v>135882.63073506966</v>
      </c>
      <c r="F870" s="1">
        <v>174982.12958863412</v>
      </c>
      <c r="G870" s="1">
        <v>161055.02643834334</v>
      </c>
      <c r="H870" s="1">
        <v>165910.25372340102</v>
      </c>
      <c r="I870" s="1">
        <v>123873.14423598333</v>
      </c>
    </row>
    <row r="871" spans="1:9" x14ac:dyDescent="0.15">
      <c r="A871" s="1">
        <v>38</v>
      </c>
      <c r="B871" s="1" t="s">
        <v>189</v>
      </c>
      <c r="C871" s="1">
        <v>17</v>
      </c>
      <c r="D871" s="1" t="s">
        <v>12</v>
      </c>
      <c r="E871" s="1">
        <v>8794.6201522122792</v>
      </c>
      <c r="F871" s="1">
        <v>9742.5025816613688</v>
      </c>
      <c r="G871" s="1">
        <v>10714.950051002426</v>
      </c>
      <c r="H871" s="1">
        <v>11191.033554672702</v>
      </c>
      <c r="I871" s="1">
        <v>10346.115389175113</v>
      </c>
    </row>
    <row r="872" spans="1:9" x14ac:dyDescent="0.15">
      <c r="A872" s="1">
        <v>38</v>
      </c>
      <c r="B872" s="1" t="s">
        <v>189</v>
      </c>
      <c r="C872" s="1">
        <v>18</v>
      </c>
      <c r="D872" s="1" t="s">
        <v>13</v>
      </c>
      <c r="E872" s="1">
        <v>231283.41510103919</v>
      </c>
      <c r="F872" s="1">
        <v>269273.97091427515</v>
      </c>
      <c r="G872" s="1">
        <v>232108.76470421031</v>
      </c>
      <c r="H872" s="1">
        <v>166852.78678625455</v>
      </c>
      <c r="I872" s="1">
        <v>176576.67224671243</v>
      </c>
    </row>
    <row r="873" spans="1:9" x14ac:dyDescent="0.15">
      <c r="A873" s="1">
        <v>38</v>
      </c>
      <c r="B873" s="1" t="s">
        <v>189</v>
      </c>
      <c r="C873" s="1">
        <v>19</v>
      </c>
      <c r="D873" s="1" t="s">
        <v>14</v>
      </c>
      <c r="E873" s="1">
        <v>25463.296189146102</v>
      </c>
      <c r="F873" s="1">
        <v>34581.980555406859</v>
      </c>
      <c r="G873" s="1">
        <v>37550.411627477042</v>
      </c>
      <c r="H873" s="1">
        <v>30249.980432928296</v>
      </c>
      <c r="I873" s="1">
        <v>34143.40910107056</v>
      </c>
    </row>
    <row r="874" spans="1:9" x14ac:dyDescent="0.15">
      <c r="A874" s="1">
        <v>38</v>
      </c>
      <c r="B874" s="1" t="s">
        <v>189</v>
      </c>
      <c r="C874" s="1">
        <v>20</v>
      </c>
      <c r="D874" s="1" t="s">
        <v>15</v>
      </c>
      <c r="E874" s="1">
        <v>4055.150386957152</v>
      </c>
      <c r="F874" s="1">
        <v>6216.966088431579</v>
      </c>
      <c r="G874" s="1">
        <v>10984.909410519003</v>
      </c>
      <c r="H874" s="1">
        <v>10167.112140991516</v>
      </c>
      <c r="I874" s="1">
        <v>10748.98237791714</v>
      </c>
    </row>
    <row r="875" spans="1:9" x14ac:dyDescent="0.15">
      <c r="A875" s="1">
        <v>38</v>
      </c>
      <c r="B875" s="1" t="s">
        <v>189</v>
      </c>
      <c r="C875" s="1">
        <v>21</v>
      </c>
      <c r="D875" s="1" t="s">
        <v>16</v>
      </c>
      <c r="E875" s="1">
        <v>118535.8886781645</v>
      </c>
      <c r="F875" s="1">
        <v>106750.48189213799</v>
      </c>
      <c r="G875" s="1">
        <v>100624.9215355807</v>
      </c>
      <c r="H875" s="1">
        <v>82327.90017261327</v>
      </c>
      <c r="I875" s="1">
        <v>80194.8815877905</v>
      </c>
    </row>
    <row r="876" spans="1:9" x14ac:dyDescent="0.15">
      <c r="A876" s="1">
        <v>38</v>
      </c>
      <c r="B876" s="1" t="s">
        <v>188</v>
      </c>
      <c r="C876" s="1">
        <v>22</v>
      </c>
      <c r="D876" s="1" t="s">
        <v>8</v>
      </c>
      <c r="E876" s="1">
        <v>238126.50997085733</v>
      </c>
      <c r="F876" s="1">
        <v>283108.56960029464</v>
      </c>
      <c r="G876" s="1">
        <v>369650.20924743538</v>
      </c>
      <c r="H876" s="1">
        <v>380609.14610198099</v>
      </c>
      <c r="I876" s="1">
        <v>402910.30405424954</v>
      </c>
    </row>
    <row r="877" spans="1:9" x14ac:dyDescent="0.15">
      <c r="A877" s="1">
        <v>38</v>
      </c>
      <c r="B877" s="1" t="s">
        <v>188</v>
      </c>
      <c r="C877" s="1">
        <v>23</v>
      </c>
      <c r="D877" s="1" t="s">
        <v>29</v>
      </c>
      <c r="E877" s="1">
        <v>88546.445056986864</v>
      </c>
      <c r="F877" s="1">
        <v>91164.235580356908</v>
      </c>
      <c r="G877" s="1">
        <v>97153.883520898496</v>
      </c>
      <c r="H877" s="1">
        <v>87007.645088157224</v>
      </c>
      <c r="I877" s="1">
        <v>69407.508249402425</v>
      </c>
    </row>
    <row r="878" spans="1:9" x14ac:dyDescent="0.15">
      <c r="A878" s="1">
        <v>39</v>
      </c>
      <c r="B878" s="1" t="s">
        <v>192</v>
      </c>
      <c r="C878" s="1">
        <v>1</v>
      </c>
      <c r="D878" s="1" t="s">
        <v>9</v>
      </c>
      <c r="E878" s="1">
        <v>265868.49591697712</v>
      </c>
      <c r="F878" s="1">
        <v>189439.70973896459</v>
      </c>
      <c r="G878" s="1">
        <v>133313.85010222232</v>
      </c>
      <c r="H878" s="1">
        <v>91045.435345386795</v>
      </c>
      <c r="I878" s="1">
        <v>77194.083956011396</v>
      </c>
    </row>
    <row r="879" spans="1:9" x14ac:dyDescent="0.15">
      <c r="A879" s="1">
        <v>39</v>
      </c>
      <c r="B879" s="1" t="s">
        <v>192</v>
      </c>
      <c r="C879" s="1">
        <v>2</v>
      </c>
      <c r="D879" s="1" t="s">
        <v>10</v>
      </c>
      <c r="E879" s="1">
        <v>5151.0707732837691</v>
      </c>
      <c r="F879" s="1">
        <v>4334.1471468722229</v>
      </c>
      <c r="G879" s="1">
        <v>3420.58685863959</v>
      </c>
      <c r="H879" s="1">
        <v>2959.9573373801254</v>
      </c>
      <c r="I879" s="1">
        <v>1276.7904882872822</v>
      </c>
    </row>
    <row r="880" spans="1:9" x14ac:dyDescent="0.15">
      <c r="A880" s="1">
        <v>39</v>
      </c>
      <c r="B880" s="1" t="s">
        <v>193</v>
      </c>
      <c r="C880" s="1">
        <v>3</v>
      </c>
      <c r="D880" s="1" t="s">
        <v>17</v>
      </c>
      <c r="E880" s="1">
        <v>16689.753562910581</v>
      </c>
      <c r="F880" s="1">
        <v>16438.511389123567</v>
      </c>
      <c r="G880" s="1">
        <v>17755.674866945246</v>
      </c>
      <c r="H880" s="1">
        <v>13755.293629862841</v>
      </c>
      <c r="I880" s="1">
        <v>12745.944830598532</v>
      </c>
    </row>
    <row r="881" spans="1:9" x14ac:dyDescent="0.15">
      <c r="A881" s="1">
        <v>39</v>
      </c>
      <c r="B881" s="1" t="s">
        <v>193</v>
      </c>
      <c r="C881" s="1">
        <v>4</v>
      </c>
      <c r="D881" s="1" t="s">
        <v>18</v>
      </c>
      <c r="E881" s="1">
        <v>11502.212518402359</v>
      </c>
      <c r="F881" s="1">
        <v>18477.433206640912</v>
      </c>
      <c r="G881" s="1">
        <v>22243.427130267995</v>
      </c>
      <c r="H881" s="1">
        <v>8051.2015364111439</v>
      </c>
      <c r="I881" s="1">
        <v>3088.4775832361011</v>
      </c>
    </row>
    <row r="882" spans="1:9" x14ac:dyDescent="0.15">
      <c r="A882" s="1">
        <v>39</v>
      </c>
      <c r="B882" s="1" t="s">
        <v>193</v>
      </c>
      <c r="C882" s="1">
        <v>5</v>
      </c>
      <c r="D882" s="1" t="s">
        <v>19</v>
      </c>
      <c r="E882" s="1">
        <v>12147.300294193155</v>
      </c>
      <c r="F882" s="1">
        <v>7904.4096968037275</v>
      </c>
      <c r="G882" s="1">
        <v>7161.3844883591146</v>
      </c>
      <c r="H882" s="1">
        <v>7153.7509836141489</v>
      </c>
      <c r="I882" s="1">
        <v>5128.7495141077261</v>
      </c>
    </row>
    <row r="883" spans="1:9" x14ac:dyDescent="0.15">
      <c r="A883" s="1">
        <v>39</v>
      </c>
      <c r="B883" s="1" t="s">
        <v>193</v>
      </c>
      <c r="C883" s="1">
        <v>6</v>
      </c>
      <c r="D883" s="1" t="s">
        <v>3</v>
      </c>
      <c r="E883" s="1">
        <v>2384.7293776632127</v>
      </c>
      <c r="F883" s="1">
        <v>686.67197084467364</v>
      </c>
      <c r="G883" s="1">
        <v>1030.0726504822262</v>
      </c>
      <c r="H883" s="1">
        <v>1002.5037494803843</v>
      </c>
      <c r="I883" s="1">
        <v>928.51720557468741</v>
      </c>
    </row>
    <row r="884" spans="1:9" x14ac:dyDescent="0.15">
      <c r="A884" s="1">
        <v>39</v>
      </c>
      <c r="B884" s="1" t="s">
        <v>193</v>
      </c>
      <c r="C884" s="1">
        <v>7</v>
      </c>
      <c r="D884" s="1" t="s">
        <v>20</v>
      </c>
      <c r="E884" s="1">
        <v>100.62359640908602</v>
      </c>
      <c r="F884" s="1">
        <v>58.778699997812971</v>
      </c>
      <c r="G884" s="1">
        <v>80.166288977298294</v>
      </c>
      <c r="H884" s="1">
        <v>15.210486651038879</v>
      </c>
      <c r="I884" s="1">
        <v>57.655198399274013</v>
      </c>
    </row>
    <row r="885" spans="1:9" x14ac:dyDescent="0.15">
      <c r="A885" s="1">
        <v>39</v>
      </c>
      <c r="B885" s="1" t="s">
        <v>193</v>
      </c>
      <c r="C885" s="1">
        <v>8</v>
      </c>
      <c r="D885" s="1" t="s">
        <v>21</v>
      </c>
      <c r="E885" s="1">
        <v>8055.1804132141197</v>
      </c>
      <c r="F885" s="1">
        <v>9756.2035490582748</v>
      </c>
      <c r="G885" s="1">
        <v>7670.6480798630619</v>
      </c>
      <c r="H885" s="1">
        <v>6298.6158938768913</v>
      </c>
      <c r="I885" s="1">
        <v>3490.8043860445978</v>
      </c>
    </row>
    <row r="886" spans="1:9" x14ac:dyDescent="0.15">
      <c r="A886" s="1">
        <v>39</v>
      </c>
      <c r="B886" s="1" t="s">
        <v>193</v>
      </c>
      <c r="C886" s="1">
        <v>9</v>
      </c>
      <c r="D886" s="1" t="s">
        <v>22</v>
      </c>
      <c r="E886" s="1">
        <v>3474.2063067277591</v>
      </c>
      <c r="F886" s="1">
        <v>3536.2075811525292</v>
      </c>
      <c r="G886" s="1">
        <v>2206.2955165062444</v>
      </c>
      <c r="H886" s="1">
        <v>1934.0059322119907</v>
      </c>
      <c r="I886" s="1">
        <v>1963.0731003199458</v>
      </c>
    </row>
    <row r="887" spans="1:9" x14ac:dyDescent="0.15">
      <c r="A887" s="1">
        <v>39</v>
      </c>
      <c r="B887" s="1" t="s">
        <v>193</v>
      </c>
      <c r="C887" s="1">
        <v>10</v>
      </c>
      <c r="D887" s="1" t="s">
        <v>23</v>
      </c>
      <c r="E887" s="1">
        <v>7507.8148897441797</v>
      </c>
      <c r="F887" s="1">
        <v>5971.556405853803</v>
      </c>
      <c r="G887" s="1">
        <v>6083.5740255590617</v>
      </c>
      <c r="H887" s="1">
        <v>4226.0463349623333</v>
      </c>
      <c r="I887" s="1">
        <v>2833.614474827431</v>
      </c>
    </row>
    <row r="888" spans="1:9" x14ac:dyDescent="0.15">
      <c r="A888" s="1">
        <v>39</v>
      </c>
      <c r="B888" s="1" t="s">
        <v>193</v>
      </c>
      <c r="C888" s="1">
        <v>11</v>
      </c>
      <c r="D888" s="1" t="s">
        <v>24</v>
      </c>
      <c r="E888" s="1">
        <v>11729.156829391261</v>
      </c>
      <c r="F888" s="1">
        <v>10797.093558530274</v>
      </c>
      <c r="G888" s="1">
        <v>10118.30503612672</v>
      </c>
      <c r="H888" s="1">
        <v>8732.5560631160915</v>
      </c>
      <c r="I888" s="1">
        <v>6909.7763806830344</v>
      </c>
    </row>
    <row r="889" spans="1:9" x14ac:dyDescent="0.15">
      <c r="A889" s="1">
        <v>39</v>
      </c>
      <c r="B889" s="1" t="s">
        <v>193</v>
      </c>
      <c r="C889" s="1">
        <v>12</v>
      </c>
      <c r="D889" s="1" t="s">
        <v>25</v>
      </c>
      <c r="E889" s="1">
        <v>871.54348379756925</v>
      </c>
      <c r="F889" s="1">
        <v>3142.591567653109</v>
      </c>
      <c r="G889" s="1">
        <v>7020.9652247715594</v>
      </c>
      <c r="H889" s="1">
        <v>8799.3935136555428</v>
      </c>
      <c r="I889" s="1">
        <v>5871.7307528264555</v>
      </c>
    </row>
    <row r="890" spans="1:9" x14ac:dyDescent="0.15">
      <c r="A890" s="1">
        <v>39</v>
      </c>
      <c r="B890" s="1" t="s">
        <v>193</v>
      </c>
      <c r="C890" s="1">
        <v>13</v>
      </c>
      <c r="D890" s="1" t="s">
        <v>26</v>
      </c>
      <c r="E890" s="1">
        <v>7747.532145002011</v>
      </c>
      <c r="F890" s="1">
        <v>5850.9243399910556</v>
      </c>
      <c r="G890" s="1">
        <v>2142.8666173036722</v>
      </c>
      <c r="H890" s="1">
        <v>2343.6785770005717</v>
      </c>
      <c r="I890" s="1">
        <v>2362.7292077059415</v>
      </c>
    </row>
    <row r="891" spans="1:9" x14ac:dyDescent="0.15">
      <c r="A891" s="1">
        <v>39</v>
      </c>
      <c r="B891" s="1" t="s">
        <v>193</v>
      </c>
      <c r="C891" s="1">
        <v>14</v>
      </c>
      <c r="D891" s="1" t="s">
        <v>27</v>
      </c>
      <c r="E891" s="1">
        <v>131.8281094854367</v>
      </c>
      <c r="F891" s="1">
        <v>358.42833300879903</v>
      </c>
      <c r="G891" s="1">
        <v>445.70338618692983</v>
      </c>
      <c r="H891" s="1">
        <v>380.49116201459032</v>
      </c>
      <c r="I891" s="1">
        <v>654.4113279919618</v>
      </c>
    </row>
    <row r="892" spans="1:9" x14ac:dyDescent="0.15">
      <c r="A892" s="1">
        <v>39</v>
      </c>
      <c r="B892" s="1" t="s">
        <v>193</v>
      </c>
      <c r="C892" s="1">
        <v>15</v>
      </c>
      <c r="D892" s="1" t="s">
        <v>28</v>
      </c>
      <c r="E892" s="1">
        <v>32703.156189327507</v>
      </c>
      <c r="F892" s="1">
        <v>27392.954707686487</v>
      </c>
      <c r="G892" s="1">
        <v>24716.870397324798</v>
      </c>
      <c r="H892" s="1">
        <v>16567.62204537437</v>
      </c>
      <c r="I892" s="1">
        <v>10761.851393735013</v>
      </c>
    </row>
    <row r="893" spans="1:9" x14ac:dyDescent="0.15">
      <c r="A893" s="1">
        <v>39</v>
      </c>
      <c r="B893" s="1" t="s">
        <v>192</v>
      </c>
      <c r="C893" s="1">
        <v>16</v>
      </c>
      <c r="D893" s="1" t="s">
        <v>11</v>
      </c>
      <c r="E893" s="1">
        <v>81118.41821087047</v>
      </c>
      <c r="F893" s="1">
        <v>108445.12965408045</v>
      </c>
      <c r="G893" s="1">
        <v>98756.058258292775</v>
      </c>
      <c r="H893" s="1">
        <v>94604.933024231825</v>
      </c>
      <c r="I893" s="1">
        <v>66058.464455338253</v>
      </c>
    </row>
    <row r="894" spans="1:9" x14ac:dyDescent="0.15">
      <c r="A894" s="1">
        <v>39</v>
      </c>
      <c r="B894" s="1" t="s">
        <v>192</v>
      </c>
      <c r="C894" s="1">
        <v>17</v>
      </c>
      <c r="D894" s="1" t="s">
        <v>12</v>
      </c>
      <c r="E894" s="1">
        <v>4506.4906515456278</v>
      </c>
      <c r="F894" s="1">
        <v>4273.9981207556384</v>
      </c>
      <c r="G894" s="1">
        <v>4779.2578186912378</v>
      </c>
      <c r="H894" s="1">
        <v>4708.6201946176534</v>
      </c>
      <c r="I894" s="1">
        <v>4161.4967827212258</v>
      </c>
    </row>
    <row r="895" spans="1:9" x14ac:dyDescent="0.15">
      <c r="A895" s="1">
        <v>39</v>
      </c>
      <c r="B895" s="1" t="s">
        <v>192</v>
      </c>
      <c r="C895" s="1">
        <v>18</v>
      </c>
      <c r="D895" s="1" t="s">
        <v>13</v>
      </c>
      <c r="E895" s="1">
        <v>146790.2745454766</v>
      </c>
      <c r="F895" s="1">
        <v>160756.64398249728</v>
      </c>
      <c r="G895" s="1">
        <v>126769.98890146018</v>
      </c>
      <c r="H895" s="1">
        <v>125753.84830392977</v>
      </c>
      <c r="I895" s="1">
        <v>94015.569768045068</v>
      </c>
    </row>
    <row r="896" spans="1:9" x14ac:dyDescent="0.15">
      <c r="A896" s="1">
        <v>39</v>
      </c>
      <c r="B896" s="1" t="s">
        <v>192</v>
      </c>
      <c r="C896" s="1">
        <v>19</v>
      </c>
      <c r="D896" s="1" t="s">
        <v>14</v>
      </c>
      <c r="E896" s="1">
        <v>16578.941949552096</v>
      </c>
      <c r="F896" s="1">
        <v>21053.290801184277</v>
      </c>
      <c r="G896" s="1">
        <v>22139.330126286502</v>
      </c>
      <c r="H896" s="1">
        <v>17176.666880452602</v>
      </c>
      <c r="I896" s="1">
        <v>14977.502590882161</v>
      </c>
    </row>
    <row r="897" spans="1:9" x14ac:dyDescent="0.15">
      <c r="A897" s="1">
        <v>39</v>
      </c>
      <c r="B897" s="1" t="s">
        <v>192</v>
      </c>
      <c r="C897" s="1">
        <v>20</v>
      </c>
      <c r="D897" s="1" t="s">
        <v>15</v>
      </c>
      <c r="E897" s="1">
        <v>3022.2347223548581</v>
      </c>
      <c r="F897" s="1">
        <v>4979.4153847967582</v>
      </c>
      <c r="G897" s="1">
        <v>5199.589971766226</v>
      </c>
      <c r="H897" s="1">
        <v>5131.1310074714083</v>
      </c>
      <c r="I897" s="1">
        <v>4554.417635558113</v>
      </c>
    </row>
    <row r="898" spans="1:9" x14ac:dyDescent="0.15">
      <c r="A898" s="1">
        <v>39</v>
      </c>
      <c r="B898" s="1" t="s">
        <v>192</v>
      </c>
      <c r="C898" s="1">
        <v>21</v>
      </c>
      <c r="D898" s="1" t="s">
        <v>16</v>
      </c>
      <c r="E898" s="1">
        <v>44841.474292775587</v>
      </c>
      <c r="F898" s="1">
        <v>45184.091893363555</v>
      </c>
      <c r="G898" s="1">
        <v>39056.695081480706</v>
      </c>
      <c r="H898" s="1">
        <v>37047.21152941788</v>
      </c>
      <c r="I898" s="1">
        <v>31568.516157113645</v>
      </c>
    </row>
    <row r="899" spans="1:9" x14ac:dyDescent="0.15">
      <c r="A899" s="1">
        <v>39</v>
      </c>
      <c r="B899" s="1" t="s">
        <v>191</v>
      </c>
      <c r="C899" s="1">
        <v>22</v>
      </c>
      <c r="D899" s="1" t="s">
        <v>8</v>
      </c>
      <c r="E899" s="1">
        <v>159358.48102360559</v>
      </c>
      <c r="F899" s="1">
        <v>189691.15917409296</v>
      </c>
      <c r="G899" s="1">
        <v>225148.79915906623</v>
      </c>
      <c r="H899" s="1">
        <v>225986.03244071436</v>
      </c>
      <c r="I899" s="1">
        <v>219676.63527032614</v>
      </c>
    </row>
    <row r="900" spans="1:9" x14ac:dyDescent="0.15">
      <c r="A900" s="1">
        <v>39</v>
      </c>
      <c r="B900" s="1" t="s">
        <v>191</v>
      </c>
      <c r="C900" s="1">
        <v>23</v>
      </c>
      <c r="D900" s="1" t="s">
        <v>29</v>
      </c>
      <c r="E900" s="1">
        <v>63106.083418397655</v>
      </c>
      <c r="F900" s="1">
        <v>70179.919771750618</v>
      </c>
      <c r="G900" s="1">
        <v>67038.992936318551</v>
      </c>
      <c r="H900" s="1">
        <v>60093.410884081648</v>
      </c>
      <c r="I900" s="1">
        <v>48541.88520005488</v>
      </c>
    </row>
    <row r="901" spans="1:9" x14ac:dyDescent="0.15">
      <c r="A901" s="1">
        <v>40</v>
      </c>
      <c r="B901" s="1" t="s">
        <v>195</v>
      </c>
      <c r="C901" s="1">
        <v>1</v>
      </c>
      <c r="D901" s="1" t="s">
        <v>9</v>
      </c>
      <c r="E901" s="1">
        <v>507562.79565434589</v>
      </c>
      <c r="F901" s="1">
        <v>342306.20378113689</v>
      </c>
      <c r="G901" s="1">
        <v>234475.82753440112</v>
      </c>
      <c r="H901" s="1">
        <v>157049.03420006059</v>
      </c>
      <c r="I901" s="1">
        <v>126687.74702320552</v>
      </c>
    </row>
    <row r="902" spans="1:9" x14ac:dyDescent="0.15">
      <c r="A902" s="1">
        <v>40</v>
      </c>
      <c r="B902" s="1" t="s">
        <v>195</v>
      </c>
      <c r="C902" s="1">
        <v>2</v>
      </c>
      <c r="D902" s="1" t="s">
        <v>10</v>
      </c>
      <c r="E902" s="1">
        <v>46818.889052593695</v>
      </c>
      <c r="F902" s="1">
        <v>23680.360104971616</v>
      </c>
      <c r="G902" s="1">
        <v>12903.568090883791</v>
      </c>
      <c r="H902" s="1">
        <v>3538.1676269695622</v>
      </c>
      <c r="I902" s="1">
        <v>2059.8467237147042</v>
      </c>
    </row>
    <row r="903" spans="1:9" x14ac:dyDescent="0.15">
      <c r="A903" s="1">
        <v>40</v>
      </c>
      <c r="B903" s="1" t="s">
        <v>196</v>
      </c>
      <c r="C903" s="1">
        <v>3</v>
      </c>
      <c r="D903" s="1" t="s">
        <v>17</v>
      </c>
      <c r="E903" s="1">
        <v>107623.29808222967</v>
      </c>
      <c r="F903" s="1">
        <v>100613.83191856454</v>
      </c>
      <c r="G903" s="1">
        <v>109697.99414105336</v>
      </c>
      <c r="H903" s="1">
        <v>106773.98836754468</v>
      </c>
      <c r="I903" s="1">
        <v>95056.245639780289</v>
      </c>
    </row>
    <row r="904" spans="1:9" x14ac:dyDescent="0.15">
      <c r="A904" s="1">
        <v>40</v>
      </c>
      <c r="B904" s="1" t="s">
        <v>196</v>
      </c>
      <c r="C904" s="1">
        <v>4</v>
      </c>
      <c r="D904" s="1" t="s">
        <v>18</v>
      </c>
      <c r="E904" s="1">
        <v>47527.833292006675</v>
      </c>
      <c r="F904" s="1">
        <v>50675.209943895636</v>
      </c>
      <c r="G904" s="1">
        <v>57513.011712507468</v>
      </c>
      <c r="H904" s="1">
        <v>30346.066077218358</v>
      </c>
      <c r="I904" s="1">
        <v>14538.097631385681</v>
      </c>
    </row>
    <row r="905" spans="1:9" x14ac:dyDescent="0.15">
      <c r="A905" s="1">
        <v>40</v>
      </c>
      <c r="B905" s="1" t="s">
        <v>196</v>
      </c>
      <c r="C905" s="1">
        <v>5</v>
      </c>
      <c r="D905" s="1" t="s">
        <v>19</v>
      </c>
      <c r="E905" s="1">
        <v>19955.641617975984</v>
      </c>
      <c r="F905" s="1">
        <v>17198.507558279791</v>
      </c>
      <c r="G905" s="1">
        <v>16238.496710070776</v>
      </c>
      <c r="H905" s="1">
        <v>12597.687946647999</v>
      </c>
      <c r="I905" s="1">
        <v>9011.1438201585734</v>
      </c>
    </row>
    <row r="906" spans="1:9" x14ac:dyDescent="0.15">
      <c r="A906" s="1">
        <v>40</v>
      </c>
      <c r="B906" s="1" t="s">
        <v>196</v>
      </c>
      <c r="C906" s="1">
        <v>6</v>
      </c>
      <c r="D906" s="1" t="s">
        <v>3</v>
      </c>
      <c r="E906" s="1">
        <v>29881.573798124075</v>
      </c>
      <c r="F906" s="1">
        <v>22831.681398003224</v>
      </c>
      <c r="G906" s="1">
        <v>23570.046406525435</v>
      </c>
      <c r="H906" s="1">
        <v>21235.141432324137</v>
      </c>
      <c r="I906" s="1">
        <v>17820.132943052471</v>
      </c>
    </row>
    <row r="907" spans="1:9" x14ac:dyDescent="0.15">
      <c r="A907" s="1">
        <v>40</v>
      </c>
      <c r="B907" s="1" t="s">
        <v>196</v>
      </c>
      <c r="C907" s="1">
        <v>7</v>
      </c>
      <c r="D907" s="1" t="s">
        <v>20</v>
      </c>
      <c r="E907" s="1">
        <v>13678.294067018576</v>
      </c>
      <c r="F907" s="1">
        <v>10087.657520335692</v>
      </c>
      <c r="G907" s="1">
        <v>6413.5972204286918</v>
      </c>
      <c r="H907" s="1">
        <v>1385.3466338780152</v>
      </c>
      <c r="I907" s="1">
        <v>1527.7268301019703</v>
      </c>
    </row>
    <row r="908" spans="1:9" x14ac:dyDescent="0.15">
      <c r="A908" s="1">
        <v>40</v>
      </c>
      <c r="B908" s="1" t="s">
        <v>196</v>
      </c>
      <c r="C908" s="1">
        <v>8</v>
      </c>
      <c r="D908" s="1" t="s">
        <v>21</v>
      </c>
      <c r="E908" s="1">
        <v>74246.716571391196</v>
      </c>
      <c r="F908" s="1">
        <v>55664.542934753852</v>
      </c>
      <c r="G908" s="1">
        <v>45656.666186552866</v>
      </c>
      <c r="H908" s="1">
        <v>40943.446899827257</v>
      </c>
      <c r="I908" s="1">
        <v>28434.776934303045</v>
      </c>
    </row>
    <row r="909" spans="1:9" x14ac:dyDescent="0.15">
      <c r="A909" s="1">
        <v>40</v>
      </c>
      <c r="B909" s="1" t="s">
        <v>196</v>
      </c>
      <c r="C909" s="1">
        <v>9</v>
      </c>
      <c r="D909" s="1" t="s">
        <v>22</v>
      </c>
      <c r="E909" s="1">
        <v>160061.14387085551</v>
      </c>
      <c r="F909" s="1">
        <v>108964.56053714085</v>
      </c>
      <c r="G909" s="1">
        <v>67810.330873835599</v>
      </c>
      <c r="H909" s="1">
        <v>42177.003330697793</v>
      </c>
      <c r="I909" s="1">
        <v>41495.227204700925</v>
      </c>
    </row>
    <row r="910" spans="1:9" x14ac:dyDescent="0.15">
      <c r="A910" s="1">
        <v>40</v>
      </c>
      <c r="B910" s="1" t="s">
        <v>196</v>
      </c>
      <c r="C910" s="1">
        <v>10</v>
      </c>
      <c r="D910" s="1" t="s">
        <v>23</v>
      </c>
      <c r="E910" s="1">
        <v>73298.226168804569</v>
      </c>
      <c r="F910" s="1">
        <v>65849.783184510961</v>
      </c>
      <c r="G910" s="1">
        <v>80338.383145261658</v>
      </c>
      <c r="H910" s="1">
        <v>60467.11433869676</v>
      </c>
      <c r="I910" s="1">
        <v>39586.049347920423</v>
      </c>
    </row>
    <row r="911" spans="1:9" x14ac:dyDescent="0.15">
      <c r="A911" s="1">
        <v>40</v>
      </c>
      <c r="B911" s="1" t="s">
        <v>196</v>
      </c>
      <c r="C911" s="1">
        <v>11</v>
      </c>
      <c r="D911" s="1" t="s">
        <v>24</v>
      </c>
      <c r="E911" s="1">
        <v>82931.976792041591</v>
      </c>
      <c r="F911" s="1">
        <v>78263.054428362535</v>
      </c>
      <c r="G911" s="1">
        <v>66550.61063759742</v>
      </c>
      <c r="H911" s="1">
        <v>55565.290037554631</v>
      </c>
      <c r="I911" s="1">
        <v>53759.277992961484</v>
      </c>
    </row>
    <row r="912" spans="1:9" x14ac:dyDescent="0.15">
      <c r="A912" s="1">
        <v>40</v>
      </c>
      <c r="B912" s="1" t="s">
        <v>196</v>
      </c>
      <c r="C912" s="1">
        <v>12</v>
      </c>
      <c r="D912" s="1" t="s">
        <v>25</v>
      </c>
      <c r="E912" s="1">
        <v>53067.547271099909</v>
      </c>
      <c r="F912" s="1">
        <v>45032.029098410727</v>
      </c>
      <c r="G912" s="1">
        <v>90988.394397762851</v>
      </c>
      <c r="H912" s="1">
        <v>79670.108112689108</v>
      </c>
      <c r="I912" s="1">
        <v>62285.323986794858</v>
      </c>
    </row>
    <row r="913" spans="1:9" x14ac:dyDescent="0.15">
      <c r="A913" s="1">
        <v>40</v>
      </c>
      <c r="B913" s="1" t="s">
        <v>196</v>
      </c>
      <c r="C913" s="1">
        <v>13</v>
      </c>
      <c r="D913" s="1" t="s">
        <v>26</v>
      </c>
      <c r="E913" s="1">
        <v>18586.675704685382</v>
      </c>
      <c r="F913" s="1">
        <v>27304.671127265468</v>
      </c>
      <c r="G913" s="1">
        <v>30491.193128882922</v>
      </c>
      <c r="H913" s="1">
        <v>32371.648162868285</v>
      </c>
      <c r="I913" s="1">
        <v>56575.066677124909</v>
      </c>
    </row>
    <row r="914" spans="1:9" x14ac:dyDescent="0.15">
      <c r="A914" s="1">
        <v>40</v>
      </c>
      <c r="B914" s="1" t="s">
        <v>196</v>
      </c>
      <c r="C914" s="1">
        <v>14</v>
      </c>
      <c r="D914" s="1" t="s">
        <v>27</v>
      </c>
      <c r="E914" s="1">
        <v>3331.8865363571122</v>
      </c>
      <c r="F914" s="1">
        <v>3654.5600909220948</v>
      </c>
      <c r="G914" s="1">
        <v>4781.3408366667436</v>
      </c>
      <c r="H914" s="1">
        <v>2999.5043858014124</v>
      </c>
      <c r="I914" s="1">
        <v>3229.5188936615114</v>
      </c>
    </row>
    <row r="915" spans="1:9" x14ac:dyDescent="0.15">
      <c r="A915" s="1">
        <v>40</v>
      </c>
      <c r="B915" s="1" t="s">
        <v>196</v>
      </c>
      <c r="C915" s="1">
        <v>15</v>
      </c>
      <c r="D915" s="1" t="s">
        <v>28</v>
      </c>
      <c r="E915" s="1">
        <v>210103.79792383459</v>
      </c>
      <c r="F915" s="1">
        <v>205812.05218891581</v>
      </c>
      <c r="G915" s="1">
        <v>207179.6691121207</v>
      </c>
      <c r="H915" s="1">
        <v>156372.9010036086</v>
      </c>
      <c r="I915" s="1">
        <v>105806.52430807259</v>
      </c>
    </row>
    <row r="916" spans="1:9" x14ac:dyDescent="0.15">
      <c r="A916" s="1">
        <v>40</v>
      </c>
      <c r="B916" s="1" t="s">
        <v>195</v>
      </c>
      <c r="C916" s="1">
        <v>16</v>
      </c>
      <c r="D916" s="1" t="s">
        <v>11</v>
      </c>
      <c r="E916" s="1">
        <v>493756.8548671758</v>
      </c>
      <c r="F916" s="1">
        <v>584950.8108894038</v>
      </c>
      <c r="G916" s="1">
        <v>533696.89665957331</v>
      </c>
      <c r="H916" s="1">
        <v>509770.81444037915</v>
      </c>
      <c r="I916" s="1">
        <v>396407.08983212156</v>
      </c>
    </row>
    <row r="917" spans="1:9" x14ac:dyDescent="0.15">
      <c r="A917" s="1">
        <v>40</v>
      </c>
      <c r="B917" s="1" t="s">
        <v>195</v>
      </c>
      <c r="C917" s="1">
        <v>17</v>
      </c>
      <c r="D917" s="1" t="s">
        <v>12</v>
      </c>
      <c r="E917" s="1">
        <v>25968.636935892679</v>
      </c>
      <c r="F917" s="1">
        <v>29844.774732963037</v>
      </c>
      <c r="G917" s="1">
        <v>31964.107236860105</v>
      </c>
      <c r="H917" s="1">
        <v>32739.0790153667</v>
      </c>
      <c r="I917" s="1">
        <v>31753.73057166845</v>
      </c>
    </row>
    <row r="918" spans="1:9" x14ac:dyDescent="0.15">
      <c r="A918" s="1">
        <v>40</v>
      </c>
      <c r="B918" s="1" t="s">
        <v>195</v>
      </c>
      <c r="C918" s="1">
        <v>18</v>
      </c>
      <c r="D918" s="1" t="s">
        <v>13</v>
      </c>
      <c r="E918" s="1">
        <v>869323.26153282856</v>
      </c>
      <c r="F918" s="1">
        <v>956052.83023880934</v>
      </c>
      <c r="G918" s="1">
        <v>923250.77368086262</v>
      </c>
      <c r="H918" s="1">
        <v>792558.7813457232</v>
      </c>
      <c r="I918" s="1">
        <v>691709.83860164171</v>
      </c>
    </row>
    <row r="919" spans="1:9" x14ac:dyDescent="0.15">
      <c r="A919" s="1">
        <v>40</v>
      </c>
      <c r="B919" s="1" t="s">
        <v>195</v>
      </c>
      <c r="C919" s="1">
        <v>19</v>
      </c>
      <c r="D919" s="1" t="s">
        <v>14</v>
      </c>
      <c r="E919" s="1">
        <v>97666.960139621311</v>
      </c>
      <c r="F919" s="1">
        <v>127590.99545623623</v>
      </c>
      <c r="G919" s="1">
        <v>152711.72095349748</v>
      </c>
      <c r="H919" s="1">
        <v>138246.64474033902</v>
      </c>
      <c r="I919" s="1">
        <v>126604.2487192284</v>
      </c>
    </row>
    <row r="920" spans="1:9" x14ac:dyDescent="0.15">
      <c r="A920" s="1">
        <v>40</v>
      </c>
      <c r="B920" s="1" t="s">
        <v>195</v>
      </c>
      <c r="C920" s="1">
        <v>20</v>
      </c>
      <c r="D920" s="1" t="s">
        <v>15</v>
      </c>
      <c r="E920" s="1">
        <v>26945.07159635365</v>
      </c>
      <c r="F920" s="1">
        <v>43537.35243645763</v>
      </c>
      <c r="G920" s="1">
        <v>67520.212497327055</v>
      </c>
      <c r="H920" s="1">
        <v>65748.562900349381</v>
      </c>
      <c r="I920" s="1">
        <v>63715.813004887408</v>
      </c>
    </row>
    <row r="921" spans="1:9" x14ac:dyDescent="0.15">
      <c r="A921" s="1">
        <v>40</v>
      </c>
      <c r="B921" s="1" t="s">
        <v>195</v>
      </c>
      <c r="C921" s="1">
        <v>21</v>
      </c>
      <c r="D921" s="1" t="s">
        <v>16</v>
      </c>
      <c r="E921" s="1">
        <v>342770.76285707694</v>
      </c>
      <c r="F921" s="1">
        <v>340756.00814443053</v>
      </c>
      <c r="G921" s="1">
        <v>369172.81321622402</v>
      </c>
      <c r="H921" s="1">
        <v>317051.46072944149</v>
      </c>
      <c r="I921" s="1">
        <v>323142.70605746214</v>
      </c>
    </row>
    <row r="922" spans="1:9" x14ac:dyDescent="0.15">
      <c r="A922" s="1">
        <v>40</v>
      </c>
      <c r="B922" s="1" t="s">
        <v>194</v>
      </c>
      <c r="C922" s="1">
        <v>22</v>
      </c>
      <c r="D922" s="1" t="s">
        <v>8</v>
      </c>
      <c r="E922" s="1">
        <v>782864.48323209584</v>
      </c>
      <c r="F922" s="1">
        <v>1000038.7272848677</v>
      </c>
      <c r="G922" s="1">
        <v>1309081.7664386611</v>
      </c>
      <c r="H922" s="1">
        <v>1473469.0213800219</v>
      </c>
      <c r="I922" s="1">
        <v>1720392.776011877</v>
      </c>
    </row>
    <row r="923" spans="1:9" x14ac:dyDescent="0.15">
      <c r="A923" s="1">
        <v>40</v>
      </c>
      <c r="B923" s="1" t="s">
        <v>194</v>
      </c>
      <c r="C923" s="1">
        <v>23</v>
      </c>
      <c r="D923" s="1" t="s">
        <v>29</v>
      </c>
      <c r="E923" s="1">
        <v>274574.25306368829</v>
      </c>
      <c r="F923" s="1">
        <v>294995.96970030613</v>
      </c>
      <c r="G923" s="1">
        <v>286408.88917036873</v>
      </c>
      <c r="H923" s="1">
        <v>241877.68647521501</v>
      </c>
      <c r="I923" s="1">
        <v>218904.35869981191</v>
      </c>
    </row>
    <row r="924" spans="1:9" x14ac:dyDescent="0.15">
      <c r="A924" s="1">
        <v>41</v>
      </c>
      <c r="B924" s="1" t="s">
        <v>198</v>
      </c>
      <c r="C924" s="1">
        <v>1</v>
      </c>
      <c r="D924" s="1" t="s">
        <v>9</v>
      </c>
      <c r="E924" s="1">
        <v>259214.87252053918</v>
      </c>
      <c r="F924" s="1">
        <v>193469.47256914974</v>
      </c>
      <c r="G924" s="1">
        <v>133448.87963876285</v>
      </c>
      <c r="H924" s="1">
        <v>90236.320407929481</v>
      </c>
      <c r="I924" s="1">
        <v>72031.759638137868</v>
      </c>
    </row>
    <row r="925" spans="1:9" x14ac:dyDescent="0.15">
      <c r="A925" s="1">
        <v>41</v>
      </c>
      <c r="B925" s="1" t="s">
        <v>198</v>
      </c>
      <c r="C925" s="1">
        <v>2</v>
      </c>
      <c r="D925" s="1" t="s">
        <v>10</v>
      </c>
      <c r="E925" s="1">
        <v>6292.9948965177628</v>
      </c>
      <c r="F925" s="1">
        <v>1895.1158594646051</v>
      </c>
      <c r="G925" s="1">
        <v>1366.2206589463328</v>
      </c>
      <c r="H925" s="1">
        <v>907.76019557305449</v>
      </c>
      <c r="I925" s="1">
        <v>525.18229444329086</v>
      </c>
    </row>
    <row r="926" spans="1:9" x14ac:dyDescent="0.15">
      <c r="A926" s="1">
        <v>41</v>
      </c>
      <c r="B926" s="1" t="s">
        <v>199</v>
      </c>
      <c r="C926" s="1">
        <v>3</v>
      </c>
      <c r="D926" s="1" t="s">
        <v>17</v>
      </c>
      <c r="E926" s="1">
        <v>31843.784761931947</v>
      </c>
      <c r="F926" s="1">
        <v>30976.176659657154</v>
      </c>
      <c r="G926" s="1">
        <v>32367.020125778061</v>
      </c>
      <c r="H926" s="1">
        <v>32241.141183041589</v>
      </c>
      <c r="I926" s="1">
        <v>31700.031672285506</v>
      </c>
    </row>
    <row r="927" spans="1:9" x14ac:dyDescent="0.15">
      <c r="A927" s="1">
        <v>41</v>
      </c>
      <c r="B927" s="1" t="s">
        <v>199</v>
      </c>
      <c r="C927" s="1">
        <v>4</v>
      </c>
      <c r="D927" s="1" t="s">
        <v>18</v>
      </c>
      <c r="E927" s="1">
        <v>11796.195945624324</v>
      </c>
      <c r="F927" s="1">
        <v>17086.139557560444</v>
      </c>
      <c r="G927" s="1">
        <v>23160.975616480566</v>
      </c>
      <c r="H927" s="1">
        <v>11612.444852030932</v>
      </c>
      <c r="I927" s="1">
        <v>6189.877127622708</v>
      </c>
    </row>
    <row r="928" spans="1:9" x14ac:dyDescent="0.15">
      <c r="A928" s="1">
        <v>41</v>
      </c>
      <c r="B928" s="1" t="s">
        <v>199</v>
      </c>
      <c r="C928" s="1">
        <v>5</v>
      </c>
      <c r="D928" s="1" t="s">
        <v>19</v>
      </c>
      <c r="E928" s="1">
        <v>5028.5367964134757</v>
      </c>
      <c r="F928" s="1">
        <v>5340.0915303316442</v>
      </c>
      <c r="G928" s="1">
        <v>5217.0999160248011</v>
      </c>
      <c r="H928" s="1">
        <v>4609.9109488762706</v>
      </c>
      <c r="I928" s="1">
        <v>3353.8104418235939</v>
      </c>
    </row>
    <row r="929" spans="1:9" x14ac:dyDescent="0.15">
      <c r="A929" s="1">
        <v>41</v>
      </c>
      <c r="B929" s="1" t="s">
        <v>199</v>
      </c>
      <c r="C929" s="1">
        <v>6</v>
      </c>
      <c r="D929" s="1" t="s">
        <v>3</v>
      </c>
      <c r="E929" s="1">
        <v>4421.0509706276662</v>
      </c>
      <c r="F929" s="1">
        <v>4313.0153308712952</v>
      </c>
      <c r="G929" s="1">
        <v>3722.451215984654</v>
      </c>
      <c r="H929" s="1">
        <v>3559.1511018399506</v>
      </c>
      <c r="I929" s="1">
        <v>3721.1063515934761</v>
      </c>
    </row>
    <row r="930" spans="1:9" x14ac:dyDescent="0.15">
      <c r="A930" s="1">
        <v>41</v>
      </c>
      <c r="B930" s="1" t="s">
        <v>199</v>
      </c>
      <c r="C930" s="1">
        <v>7</v>
      </c>
      <c r="D930" s="1" t="s">
        <v>20</v>
      </c>
      <c r="E930" s="1">
        <v>112.73679680387475</v>
      </c>
      <c r="F930" s="1">
        <v>24.524312344194026</v>
      </c>
      <c r="G930" s="1">
        <v>62.08152385640858</v>
      </c>
      <c r="H930" s="1">
        <v>68.361285058512422</v>
      </c>
      <c r="I930" s="1">
        <v>99.117613428529154</v>
      </c>
    </row>
    <row r="931" spans="1:9" x14ac:dyDescent="0.15">
      <c r="A931" s="1">
        <v>41</v>
      </c>
      <c r="B931" s="1" t="s">
        <v>199</v>
      </c>
      <c r="C931" s="1">
        <v>8</v>
      </c>
      <c r="D931" s="1" t="s">
        <v>21</v>
      </c>
      <c r="E931" s="1">
        <v>31406.077469260195</v>
      </c>
      <c r="F931" s="1">
        <v>31235.359631006671</v>
      </c>
      <c r="G931" s="1">
        <v>27528.681408610577</v>
      </c>
      <c r="H931" s="1">
        <v>16900.676626997745</v>
      </c>
      <c r="I931" s="1">
        <v>10594.020478213366</v>
      </c>
    </row>
    <row r="932" spans="1:9" x14ac:dyDescent="0.15">
      <c r="A932" s="1">
        <v>41</v>
      </c>
      <c r="B932" s="1" t="s">
        <v>199</v>
      </c>
      <c r="C932" s="1">
        <v>9</v>
      </c>
      <c r="D932" s="1" t="s">
        <v>22</v>
      </c>
      <c r="E932" s="1">
        <v>3219.6503811729262</v>
      </c>
      <c r="F932" s="1">
        <v>4108.9301859245015</v>
      </c>
      <c r="G932" s="1">
        <v>2725.7338648195946</v>
      </c>
      <c r="H932" s="1">
        <v>3537.6778039024471</v>
      </c>
      <c r="I932" s="1">
        <v>4024.4563866612016</v>
      </c>
    </row>
    <row r="933" spans="1:9" x14ac:dyDescent="0.15">
      <c r="A933" s="1">
        <v>41</v>
      </c>
      <c r="B933" s="1" t="s">
        <v>199</v>
      </c>
      <c r="C933" s="1">
        <v>10</v>
      </c>
      <c r="D933" s="1" t="s">
        <v>23</v>
      </c>
      <c r="E933" s="1">
        <v>7852.5861380589922</v>
      </c>
      <c r="F933" s="1">
        <v>7607.2284133355515</v>
      </c>
      <c r="G933" s="1">
        <v>9399.165854116427</v>
      </c>
      <c r="H933" s="1">
        <v>9006.7054593136272</v>
      </c>
      <c r="I933" s="1">
        <v>7663.0752083040197</v>
      </c>
    </row>
    <row r="934" spans="1:9" x14ac:dyDescent="0.15">
      <c r="A934" s="1">
        <v>41</v>
      </c>
      <c r="B934" s="1" t="s">
        <v>199</v>
      </c>
      <c r="C934" s="1">
        <v>11</v>
      </c>
      <c r="D934" s="1" t="s">
        <v>24</v>
      </c>
      <c r="E934" s="1">
        <v>7666.6847568910262</v>
      </c>
      <c r="F934" s="1">
        <v>11106.666867223197</v>
      </c>
      <c r="G934" s="1">
        <v>12809.215420919782</v>
      </c>
      <c r="H934" s="1">
        <v>12576.871745716033</v>
      </c>
      <c r="I934" s="1">
        <v>10018.52493450512</v>
      </c>
    </row>
    <row r="935" spans="1:9" x14ac:dyDescent="0.15">
      <c r="A935" s="1">
        <v>41</v>
      </c>
      <c r="B935" s="1" t="s">
        <v>199</v>
      </c>
      <c r="C935" s="1">
        <v>12</v>
      </c>
      <c r="D935" s="1" t="s">
        <v>25</v>
      </c>
      <c r="E935" s="1">
        <v>9667.1807118016714</v>
      </c>
      <c r="F935" s="1">
        <v>11869.241099971818</v>
      </c>
      <c r="G935" s="1">
        <v>20423.695610483537</v>
      </c>
      <c r="H935" s="1">
        <v>20669.7067904875</v>
      </c>
      <c r="I935" s="1">
        <v>24161.555511419665</v>
      </c>
    </row>
    <row r="936" spans="1:9" x14ac:dyDescent="0.15">
      <c r="A936" s="1">
        <v>41</v>
      </c>
      <c r="B936" s="1" t="s">
        <v>199</v>
      </c>
      <c r="C936" s="1">
        <v>13</v>
      </c>
      <c r="D936" s="1" t="s">
        <v>26</v>
      </c>
      <c r="E936" s="1">
        <v>2994.9651214219703</v>
      </c>
      <c r="F936" s="1">
        <v>6333.2273122416182</v>
      </c>
      <c r="G936" s="1">
        <v>5469.0153540372312</v>
      </c>
      <c r="H936" s="1">
        <v>6481.2795565257866</v>
      </c>
      <c r="I936" s="1">
        <v>9524.6771614644458</v>
      </c>
    </row>
    <row r="937" spans="1:9" x14ac:dyDescent="0.15">
      <c r="A937" s="1">
        <v>41</v>
      </c>
      <c r="B937" s="1" t="s">
        <v>199</v>
      </c>
      <c r="C937" s="1">
        <v>14</v>
      </c>
      <c r="D937" s="1" t="s">
        <v>27</v>
      </c>
      <c r="E937" s="1">
        <v>111.89223489040933</v>
      </c>
      <c r="F937" s="1">
        <v>140.85288998564519</v>
      </c>
      <c r="G937" s="1">
        <v>195.49322197406121</v>
      </c>
      <c r="H937" s="1">
        <v>403.49761341059639</v>
      </c>
      <c r="I937" s="1">
        <v>363.18034318859208</v>
      </c>
    </row>
    <row r="938" spans="1:9" x14ac:dyDescent="0.15">
      <c r="A938" s="1">
        <v>41</v>
      </c>
      <c r="B938" s="1" t="s">
        <v>199</v>
      </c>
      <c r="C938" s="1">
        <v>15</v>
      </c>
      <c r="D938" s="1" t="s">
        <v>28</v>
      </c>
      <c r="E938" s="1">
        <v>36812.022456811123</v>
      </c>
      <c r="F938" s="1">
        <v>35066.856290242067</v>
      </c>
      <c r="G938" s="1">
        <v>33221.546790766886</v>
      </c>
      <c r="H938" s="1">
        <v>27115.072586418944</v>
      </c>
      <c r="I938" s="1">
        <v>21079.395689123736</v>
      </c>
    </row>
    <row r="939" spans="1:9" x14ac:dyDescent="0.15">
      <c r="A939" s="1">
        <v>41</v>
      </c>
      <c r="B939" s="1" t="s">
        <v>198</v>
      </c>
      <c r="C939" s="1">
        <v>16</v>
      </c>
      <c r="D939" s="1" t="s">
        <v>11</v>
      </c>
      <c r="E939" s="1">
        <v>65248.735307403083</v>
      </c>
      <c r="F939" s="1">
        <v>98318.515127975494</v>
      </c>
      <c r="G939" s="1">
        <v>94554.559353561606</v>
      </c>
      <c r="H939" s="1">
        <v>100415.37132803368</v>
      </c>
      <c r="I939" s="1">
        <v>78908.73653135683</v>
      </c>
    </row>
    <row r="940" spans="1:9" x14ac:dyDescent="0.15">
      <c r="A940" s="1">
        <v>41</v>
      </c>
      <c r="B940" s="1" t="s">
        <v>198</v>
      </c>
      <c r="C940" s="1">
        <v>17</v>
      </c>
      <c r="D940" s="1" t="s">
        <v>12</v>
      </c>
      <c r="E940" s="1">
        <v>4700.6170262322812</v>
      </c>
      <c r="F940" s="1">
        <v>5688.5441080395722</v>
      </c>
      <c r="G940" s="1">
        <v>6680.4279299534801</v>
      </c>
      <c r="H940" s="1">
        <v>7083.0148298290078</v>
      </c>
      <c r="I940" s="1">
        <v>6768.8606523629796</v>
      </c>
    </row>
    <row r="941" spans="1:9" x14ac:dyDescent="0.15">
      <c r="A941" s="1">
        <v>41</v>
      </c>
      <c r="B941" s="1" t="s">
        <v>198</v>
      </c>
      <c r="C941" s="1">
        <v>18</v>
      </c>
      <c r="D941" s="1" t="s">
        <v>13</v>
      </c>
      <c r="E941" s="1">
        <v>131939.45816660134</v>
      </c>
      <c r="F941" s="1">
        <v>146145.81846609185</v>
      </c>
      <c r="G941" s="1">
        <v>139156.60982598545</v>
      </c>
      <c r="H941" s="1">
        <v>128720.4359676827</v>
      </c>
      <c r="I941" s="1">
        <v>108940.68870360832</v>
      </c>
    </row>
    <row r="942" spans="1:9" x14ac:dyDescent="0.15">
      <c r="A942" s="1">
        <v>41</v>
      </c>
      <c r="B942" s="1" t="s">
        <v>198</v>
      </c>
      <c r="C942" s="1">
        <v>19</v>
      </c>
      <c r="D942" s="1" t="s">
        <v>14</v>
      </c>
      <c r="E942" s="1">
        <v>13314.641333590072</v>
      </c>
      <c r="F942" s="1">
        <v>19642.758203366717</v>
      </c>
      <c r="G942" s="1">
        <v>19687.928799699836</v>
      </c>
      <c r="H942" s="1">
        <v>18689.026685577719</v>
      </c>
      <c r="I942" s="1">
        <v>18234.659503739895</v>
      </c>
    </row>
    <row r="943" spans="1:9" x14ac:dyDescent="0.15">
      <c r="A943" s="1">
        <v>41</v>
      </c>
      <c r="B943" s="1" t="s">
        <v>198</v>
      </c>
      <c r="C943" s="1">
        <v>20</v>
      </c>
      <c r="D943" s="1" t="s">
        <v>15</v>
      </c>
      <c r="E943" s="1">
        <v>1236.9483884743513</v>
      </c>
      <c r="F943" s="1">
        <v>2323.7271795718202</v>
      </c>
      <c r="G943" s="1">
        <v>3362.9806261304229</v>
      </c>
      <c r="H943" s="1">
        <v>3539.1111652618265</v>
      </c>
      <c r="I943" s="1">
        <v>4049.4915009990191</v>
      </c>
    </row>
    <row r="944" spans="1:9" x14ac:dyDescent="0.15">
      <c r="A944" s="1">
        <v>41</v>
      </c>
      <c r="B944" s="1" t="s">
        <v>198</v>
      </c>
      <c r="C944" s="1">
        <v>21</v>
      </c>
      <c r="D944" s="1" t="s">
        <v>16</v>
      </c>
      <c r="E944" s="1">
        <v>43433.204204166352</v>
      </c>
      <c r="F944" s="1">
        <v>52484.61423414664</v>
      </c>
      <c r="G944" s="1">
        <v>50407.048613757608</v>
      </c>
      <c r="H944" s="1">
        <v>50036.028071811808</v>
      </c>
      <c r="I944" s="1">
        <v>48207.167035487895</v>
      </c>
    </row>
    <row r="945" spans="1:9" x14ac:dyDescent="0.15">
      <c r="A945" s="1">
        <v>41</v>
      </c>
      <c r="B945" s="1" t="s">
        <v>197</v>
      </c>
      <c r="C945" s="1">
        <v>22</v>
      </c>
      <c r="D945" s="1" t="s">
        <v>8</v>
      </c>
      <c r="E945" s="1">
        <v>134864.78463506859</v>
      </c>
      <c r="F945" s="1">
        <v>174294.62029536013</v>
      </c>
      <c r="G945" s="1">
        <v>205647.77249105534</v>
      </c>
      <c r="H945" s="1">
        <v>242930.66759073539</v>
      </c>
      <c r="I945" s="1">
        <v>269076.08726150228</v>
      </c>
    </row>
    <row r="946" spans="1:9" x14ac:dyDescent="0.15">
      <c r="A946" s="1">
        <v>41</v>
      </c>
      <c r="B946" s="1" t="s">
        <v>197</v>
      </c>
      <c r="C946" s="1">
        <v>23</v>
      </c>
      <c r="D946" s="1" t="s">
        <v>29</v>
      </c>
      <c r="E946" s="1">
        <v>59451.696892212181</v>
      </c>
      <c r="F946" s="1">
        <v>67982.432867763608</v>
      </c>
      <c r="G946" s="1">
        <v>62913.321623263386</v>
      </c>
      <c r="H946" s="1">
        <v>59323.86521241795</v>
      </c>
      <c r="I946" s="1">
        <v>49515.995998546619</v>
      </c>
    </row>
    <row r="947" spans="1:9" x14ac:dyDescent="0.15">
      <c r="A947" s="1">
        <v>42</v>
      </c>
      <c r="B947" s="1" t="s">
        <v>201</v>
      </c>
      <c r="C947" s="1">
        <v>1</v>
      </c>
      <c r="D947" s="1" t="s">
        <v>9</v>
      </c>
      <c r="E947" s="1">
        <v>379828.47830152628</v>
      </c>
      <c r="F947" s="1">
        <v>287775.38435175328</v>
      </c>
      <c r="G947" s="1">
        <v>190965.09659706688</v>
      </c>
      <c r="H947" s="1">
        <v>118752.74411171459</v>
      </c>
      <c r="I947" s="1">
        <v>98302.425449873146</v>
      </c>
    </row>
    <row r="948" spans="1:9" x14ac:dyDescent="0.15">
      <c r="A948" s="1">
        <v>42</v>
      </c>
      <c r="B948" s="1" t="s">
        <v>201</v>
      </c>
      <c r="C948" s="1">
        <v>2</v>
      </c>
      <c r="D948" s="1" t="s">
        <v>10</v>
      </c>
      <c r="E948" s="1">
        <v>33401.280604594278</v>
      </c>
      <c r="F948" s="1">
        <v>13887.01968921873</v>
      </c>
      <c r="G948" s="1">
        <v>7284.2723093698824</v>
      </c>
      <c r="H948" s="1">
        <v>5865.9883265083854</v>
      </c>
      <c r="I948" s="1">
        <v>889.97957681108596</v>
      </c>
    </row>
    <row r="949" spans="1:9" x14ac:dyDescent="0.15">
      <c r="A949" s="1">
        <v>42</v>
      </c>
      <c r="B949" s="1" t="s">
        <v>202</v>
      </c>
      <c r="C949" s="1">
        <v>3</v>
      </c>
      <c r="D949" s="1" t="s">
        <v>17</v>
      </c>
      <c r="E949" s="1">
        <v>40957.983752715998</v>
      </c>
      <c r="F949" s="1">
        <v>39255.014510105408</v>
      </c>
      <c r="G949" s="1">
        <v>46232.099268081816</v>
      </c>
      <c r="H949" s="1">
        <v>37684.415914440127</v>
      </c>
      <c r="I949" s="1">
        <v>34632.415712376518</v>
      </c>
    </row>
    <row r="950" spans="1:9" x14ac:dyDescent="0.15">
      <c r="A950" s="1">
        <v>42</v>
      </c>
      <c r="B950" s="1" t="s">
        <v>202</v>
      </c>
      <c r="C950" s="1">
        <v>4</v>
      </c>
      <c r="D950" s="1" t="s">
        <v>18</v>
      </c>
      <c r="E950" s="1">
        <v>15413.103511705087</v>
      </c>
      <c r="F950" s="1">
        <v>24513.634558416124</v>
      </c>
      <c r="G950" s="1">
        <v>42705.394035727593</v>
      </c>
      <c r="H950" s="1">
        <v>23934.569448337556</v>
      </c>
      <c r="I950" s="1">
        <v>9689.9105945887059</v>
      </c>
    </row>
    <row r="951" spans="1:9" x14ac:dyDescent="0.15">
      <c r="A951" s="1">
        <v>42</v>
      </c>
      <c r="B951" s="1" t="s">
        <v>202</v>
      </c>
      <c r="C951" s="1">
        <v>5</v>
      </c>
      <c r="D951" s="1" t="s">
        <v>19</v>
      </c>
      <c r="E951" s="1">
        <v>1654.5060819606092</v>
      </c>
      <c r="F951" s="1">
        <v>1419.7958650105213</v>
      </c>
      <c r="G951" s="1">
        <v>1468.9985081293655</v>
      </c>
      <c r="H951" s="1">
        <v>1478.2648618484775</v>
      </c>
      <c r="I951" s="1">
        <v>1347.5046841436479</v>
      </c>
    </row>
    <row r="952" spans="1:9" x14ac:dyDescent="0.15">
      <c r="A952" s="1">
        <v>42</v>
      </c>
      <c r="B952" s="1" t="s">
        <v>202</v>
      </c>
      <c r="C952" s="1">
        <v>6</v>
      </c>
      <c r="D952" s="1" t="s">
        <v>3</v>
      </c>
      <c r="E952" s="1">
        <v>1328.7630125271664</v>
      </c>
      <c r="F952" s="1">
        <v>1094.4697642942554</v>
      </c>
      <c r="G952" s="1">
        <v>1415.3563044614489</v>
      </c>
      <c r="H952" s="1">
        <v>983.47300934891814</v>
      </c>
      <c r="I952" s="1">
        <v>995.57170086855513</v>
      </c>
    </row>
    <row r="953" spans="1:9" x14ac:dyDescent="0.15">
      <c r="A953" s="1">
        <v>42</v>
      </c>
      <c r="B953" s="1" t="s">
        <v>202</v>
      </c>
      <c r="C953" s="1">
        <v>7</v>
      </c>
      <c r="D953" s="1" t="s">
        <v>20</v>
      </c>
      <c r="E953" s="1">
        <v>159.79129786902055</v>
      </c>
      <c r="F953" s="1">
        <v>64.965325875935036</v>
      </c>
      <c r="G953" s="1">
        <v>101.91102317986598</v>
      </c>
      <c r="H953" s="1">
        <v>17.716274106993453</v>
      </c>
      <c r="I953" s="1">
        <v>107.45183064741917</v>
      </c>
    </row>
    <row r="954" spans="1:9" x14ac:dyDescent="0.15">
      <c r="A954" s="1">
        <v>42</v>
      </c>
      <c r="B954" s="1" t="s">
        <v>202</v>
      </c>
      <c r="C954" s="1">
        <v>8</v>
      </c>
      <c r="D954" s="1" t="s">
        <v>21</v>
      </c>
      <c r="E954" s="1">
        <v>23601.956625647603</v>
      </c>
      <c r="F954" s="1">
        <v>27450.290244807791</v>
      </c>
      <c r="G954" s="1">
        <v>24128.518541365345</v>
      </c>
      <c r="H954" s="1">
        <v>15627.430430728033</v>
      </c>
      <c r="I954" s="1">
        <v>8812.5274760651555</v>
      </c>
    </row>
    <row r="955" spans="1:9" x14ac:dyDescent="0.15">
      <c r="A955" s="1">
        <v>42</v>
      </c>
      <c r="B955" s="1" t="s">
        <v>202</v>
      </c>
      <c r="C955" s="1">
        <v>9</v>
      </c>
      <c r="D955" s="1" t="s">
        <v>22</v>
      </c>
      <c r="E955" s="1">
        <v>11491.933185037564</v>
      </c>
      <c r="F955" s="1">
        <v>2543.0501245682722</v>
      </c>
      <c r="G955" s="1">
        <v>2990.894270266167</v>
      </c>
      <c r="H955" s="1">
        <v>2620.8840975640028</v>
      </c>
      <c r="I955" s="1">
        <v>4064.1232547596574</v>
      </c>
    </row>
    <row r="956" spans="1:9" x14ac:dyDescent="0.15">
      <c r="A956" s="1">
        <v>42</v>
      </c>
      <c r="B956" s="1" t="s">
        <v>202</v>
      </c>
      <c r="C956" s="1">
        <v>10</v>
      </c>
      <c r="D956" s="1" t="s">
        <v>23</v>
      </c>
      <c r="E956" s="1">
        <v>18131.507822928608</v>
      </c>
      <c r="F956" s="1">
        <v>11417.72163247284</v>
      </c>
      <c r="G956" s="1">
        <v>13269.087555147031</v>
      </c>
      <c r="H956" s="1">
        <v>9568.9662194105877</v>
      </c>
      <c r="I956" s="1">
        <v>9561.7512813304456</v>
      </c>
    </row>
    <row r="957" spans="1:9" x14ac:dyDescent="0.15">
      <c r="A957" s="1">
        <v>42</v>
      </c>
      <c r="B957" s="1" t="s">
        <v>202</v>
      </c>
      <c r="C957" s="1">
        <v>11</v>
      </c>
      <c r="D957" s="1" t="s">
        <v>24</v>
      </c>
      <c r="E957" s="1">
        <v>8016.2389943593917</v>
      </c>
      <c r="F957" s="1">
        <v>16990.159826502313</v>
      </c>
      <c r="G957" s="1">
        <v>24483.263314319163</v>
      </c>
      <c r="H957" s="1">
        <v>23590.703209064264</v>
      </c>
      <c r="I957" s="1">
        <v>9526.2423461843209</v>
      </c>
    </row>
    <row r="958" spans="1:9" x14ac:dyDescent="0.15">
      <c r="A958" s="1">
        <v>42</v>
      </c>
      <c r="B958" s="1" t="s">
        <v>202</v>
      </c>
      <c r="C958" s="1">
        <v>12</v>
      </c>
      <c r="D958" s="1" t="s">
        <v>25</v>
      </c>
      <c r="E958" s="1">
        <v>10126.975211498013</v>
      </c>
      <c r="F958" s="1">
        <v>9978.4448603029614</v>
      </c>
      <c r="G958" s="1">
        <v>18244.660981481989</v>
      </c>
      <c r="H958" s="1">
        <v>19477.700142337628</v>
      </c>
      <c r="I958" s="1">
        <v>21347.948575537856</v>
      </c>
    </row>
    <row r="959" spans="1:9" x14ac:dyDescent="0.15">
      <c r="A959" s="1">
        <v>42</v>
      </c>
      <c r="B959" s="1" t="s">
        <v>202</v>
      </c>
      <c r="C959" s="1">
        <v>13</v>
      </c>
      <c r="D959" s="1" t="s">
        <v>26</v>
      </c>
      <c r="E959" s="1">
        <v>77405.690459207268</v>
      </c>
      <c r="F959" s="1">
        <v>50924.580460251622</v>
      </c>
      <c r="G959" s="1">
        <v>26949.140359926281</v>
      </c>
      <c r="H959" s="1">
        <v>21355.602863675631</v>
      </c>
      <c r="I959" s="1">
        <v>41024.469598826923</v>
      </c>
    </row>
    <row r="960" spans="1:9" x14ac:dyDescent="0.15">
      <c r="A960" s="1">
        <v>42</v>
      </c>
      <c r="B960" s="1" t="s">
        <v>202</v>
      </c>
      <c r="C960" s="1">
        <v>14</v>
      </c>
      <c r="D960" s="1" t="s">
        <v>27</v>
      </c>
      <c r="E960" s="1">
        <v>942.04972371448889</v>
      </c>
      <c r="F960" s="1">
        <v>806.28604160815723</v>
      </c>
      <c r="G960" s="1">
        <v>641.21979203602655</v>
      </c>
      <c r="H960" s="1">
        <v>665.17531655490279</v>
      </c>
      <c r="I960" s="1">
        <v>319.66378115461572</v>
      </c>
    </row>
    <row r="961" spans="1:9" x14ac:dyDescent="0.15">
      <c r="A961" s="1">
        <v>42</v>
      </c>
      <c r="B961" s="1" t="s">
        <v>202</v>
      </c>
      <c r="C961" s="1">
        <v>15</v>
      </c>
      <c r="D961" s="1" t="s">
        <v>28</v>
      </c>
      <c r="E961" s="1">
        <v>28166.995604443306</v>
      </c>
      <c r="F961" s="1">
        <v>24980.549888401678</v>
      </c>
      <c r="G961" s="1">
        <v>22605.317738849939</v>
      </c>
      <c r="H961" s="1">
        <v>17983.731025417266</v>
      </c>
      <c r="I961" s="1">
        <v>11609.212074726433</v>
      </c>
    </row>
    <row r="962" spans="1:9" x14ac:dyDescent="0.15">
      <c r="A962" s="1">
        <v>42</v>
      </c>
      <c r="B962" s="1" t="s">
        <v>201</v>
      </c>
      <c r="C962" s="1">
        <v>16</v>
      </c>
      <c r="D962" s="1" t="s">
        <v>11</v>
      </c>
      <c r="E962" s="1">
        <v>129863.79092045956</v>
      </c>
      <c r="F962" s="1">
        <v>163514.21357993956</v>
      </c>
      <c r="G962" s="1">
        <v>170855.51351984331</v>
      </c>
      <c r="H962" s="1">
        <v>165585.71352150021</v>
      </c>
      <c r="I962" s="1">
        <v>126685.34845170715</v>
      </c>
    </row>
    <row r="963" spans="1:9" x14ac:dyDescent="0.15">
      <c r="A963" s="1">
        <v>42</v>
      </c>
      <c r="B963" s="1" t="s">
        <v>201</v>
      </c>
      <c r="C963" s="1">
        <v>17</v>
      </c>
      <c r="D963" s="1" t="s">
        <v>12</v>
      </c>
      <c r="E963" s="1">
        <v>8781.4047844226297</v>
      </c>
      <c r="F963" s="1">
        <v>9121.715187016589</v>
      </c>
      <c r="G963" s="1">
        <v>10801.787381229469</v>
      </c>
      <c r="H963" s="1">
        <v>9872.7759202323541</v>
      </c>
      <c r="I963" s="1">
        <v>9536.6208037717115</v>
      </c>
    </row>
    <row r="964" spans="1:9" x14ac:dyDescent="0.15">
      <c r="A964" s="1">
        <v>42</v>
      </c>
      <c r="B964" s="1" t="s">
        <v>201</v>
      </c>
      <c r="C964" s="1">
        <v>18</v>
      </c>
      <c r="D964" s="1" t="s">
        <v>13</v>
      </c>
      <c r="E964" s="1">
        <v>249809.25278788767</v>
      </c>
      <c r="F964" s="1">
        <v>281541.42482253961</v>
      </c>
      <c r="G964" s="1">
        <v>247915.6292684041</v>
      </c>
      <c r="H964" s="1">
        <v>214799.29792181743</v>
      </c>
      <c r="I964" s="1">
        <v>172053.63250261155</v>
      </c>
    </row>
    <row r="965" spans="1:9" x14ac:dyDescent="0.15">
      <c r="A965" s="1">
        <v>42</v>
      </c>
      <c r="B965" s="1" t="s">
        <v>201</v>
      </c>
      <c r="C965" s="1">
        <v>19</v>
      </c>
      <c r="D965" s="1" t="s">
        <v>14</v>
      </c>
      <c r="E965" s="1">
        <v>33061.508026424402</v>
      </c>
      <c r="F965" s="1">
        <v>39668.95894479016</v>
      </c>
      <c r="G965" s="1">
        <v>40089.110507812962</v>
      </c>
      <c r="H965" s="1">
        <v>34866.634252707394</v>
      </c>
      <c r="I965" s="1">
        <v>35483.329108845224</v>
      </c>
    </row>
    <row r="966" spans="1:9" x14ac:dyDescent="0.15">
      <c r="A966" s="1">
        <v>42</v>
      </c>
      <c r="B966" s="1" t="s">
        <v>201</v>
      </c>
      <c r="C966" s="1">
        <v>20</v>
      </c>
      <c r="D966" s="1" t="s">
        <v>15</v>
      </c>
      <c r="E966" s="1">
        <v>3774.605391633072</v>
      </c>
      <c r="F966" s="1">
        <v>6243.5229704838284</v>
      </c>
      <c r="G966" s="1">
        <v>9433.7190848130922</v>
      </c>
      <c r="H966" s="1">
        <v>9696.0042285009258</v>
      </c>
      <c r="I966" s="1">
        <v>9208.2054438220639</v>
      </c>
    </row>
    <row r="967" spans="1:9" x14ac:dyDescent="0.15">
      <c r="A967" s="1">
        <v>42</v>
      </c>
      <c r="B967" s="1" t="s">
        <v>201</v>
      </c>
      <c r="C967" s="1">
        <v>21</v>
      </c>
      <c r="D967" s="1" t="s">
        <v>16</v>
      </c>
      <c r="E967" s="1">
        <v>98610.404035083964</v>
      </c>
      <c r="F967" s="1">
        <v>100974.33062087315</v>
      </c>
      <c r="G967" s="1">
        <v>84906.535353597923</v>
      </c>
      <c r="H967" s="1">
        <v>74385.067865976249</v>
      </c>
      <c r="I967" s="1">
        <v>74600.702914345035</v>
      </c>
    </row>
    <row r="968" spans="1:9" x14ac:dyDescent="0.15">
      <c r="A968" s="1">
        <v>42</v>
      </c>
      <c r="B968" s="1" t="s">
        <v>200</v>
      </c>
      <c r="C968" s="1">
        <v>22</v>
      </c>
      <c r="D968" s="1" t="s">
        <v>8</v>
      </c>
      <c r="E968" s="1">
        <v>262939.29033614305</v>
      </c>
      <c r="F968" s="1">
        <v>328000.44505862473</v>
      </c>
      <c r="G968" s="1">
        <v>392686.54443219036</v>
      </c>
      <c r="H968" s="1">
        <v>426277.93540827191</v>
      </c>
      <c r="I968" s="1">
        <v>491212.89557108097</v>
      </c>
    </row>
    <row r="969" spans="1:9" x14ac:dyDescent="0.15">
      <c r="A969" s="1">
        <v>42</v>
      </c>
      <c r="B969" s="1" t="s">
        <v>200</v>
      </c>
      <c r="C969" s="1">
        <v>23</v>
      </c>
      <c r="D969" s="1" t="s">
        <v>29</v>
      </c>
      <c r="E969" s="1">
        <v>116794.44824535039</v>
      </c>
      <c r="F969" s="1">
        <v>125129.88775817277</v>
      </c>
      <c r="G969" s="1">
        <v>117703.74070511758</v>
      </c>
      <c r="H969" s="1">
        <v>104963.53873186313</v>
      </c>
      <c r="I969" s="1">
        <v>98958.79331155814</v>
      </c>
    </row>
    <row r="970" spans="1:9" x14ac:dyDescent="0.15">
      <c r="A970" s="1">
        <v>43</v>
      </c>
      <c r="B970" s="1" t="s">
        <v>204</v>
      </c>
      <c r="C970" s="1">
        <v>1</v>
      </c>
      <c r="D970" s="1" t="s">
        <v>9</v>
      </c>
      <c r="E970" s="1">
        <v>568417.7122200476</v>
      </c>
      <c r="F970" s="1">
        <v>438846.33305603627</v>
      </c>
      <c r="G970" s="1">
        <v>302673.29024174204</v>
      </c>
      <c r="H970" s="1">
        <v>196247.72659770036</v>
      </c>
      <c r="I970" s="1">
        <v>162472.11241616317</v>
      </c>
    </row>
    <row r="971" spans="1:9" x14ac:dyDescent="0.15">
      <c r="A971" s="1">
        <v>43</v>
      </c>
      <c r="B971" s="1" t="s">
        <v>204</v>
      </c>
      <c r="C971" s="1">
        <v>2</v>
      </c>
      <c r="D971" s="1" t="s">
        <v>10</v>
      </c>
      <c r="E971" s="1">
        <v>11605.424513301987</v>
      </c>
      <c r="F971" s="1">
        <v>6793.2174237303743</v>
      </c>
      <c r="G971" s="1">
        <v>4004.671366395517</v>
      </c>
      <c r="H971" s="1">
        <v>3637.0325987646479</v>
      </c>
      <c r="I971" s="1">
        <v>1415.1618712543768</v>
      </c>
    </row>
    <row r="972" spans="1:9" x14ac:dyDescent="0.15">
      <c r="A972" s="1">
        <v>43</v>
      </c>
      <c r="B972" s="1" t="s">
        <v>205</v>
      </c>
      <c r="C972" s="1">
        <v>3</v>
      </c>
      <c r="D972" s="1" t="s">
        <v>17</v>
      </c>
      <c r="E972" s="1">
        <v>43956.028626533567</v>
      </c>
      <c r="F972" s="1">
        <v>41948.976776775526</v>
      </c>
      <c r="G972" s="1">
        <v>43082.525097966602</v>
      </c>
      <c r="H972" s="1">
        <v>41101.15702054002</v>
      </c>
      <c r="I972" s="1">
        <v>38153.105787385015</v>
      </c>
    </row>
    <row r="973" spans="1:9" x14ac:dyDescent="0.15">
      <c r="A973" s="1">
        <v>43</v>
      </c>
      <c r="B973" s="1" t="s">
        <v>205</v>
      </c>
      <c r="C973" s="1">
        <v>4</v>
      </c>
      <c r="D973" s="1" t="s">
        <v>18</v>
      </c>
      <c r="E973" s="1">
        <v>21460.839044531651</v>
      </c>
      <c r="F973" s="1">
        <v>33472.530983820419</v>
      </c>
      <c r="G973" s="1">
        <v>44988.357914419954</v>
      </c>
      <c r="H973" s="1">
        <v>21590.596809609775</v>
      </c>
      <c r="I973" s="1">
        <v>9889.6030702622284</v>
      </c>
    </row>
    <row r="974" spans="1:9" x14ac:dyDescent="0.15">
      <c r="A974" s="1">
        <v>43</v>
      </c>
      <c r="B974" s="1" t="s">
        <v>205</v>
      </c>
      <c r="C974" s="1">
        <v>5</v>
      </c>
      <c r="D974" s="1" t="s">
        <v>19</v>
      </c>
      <c r="E974" s="1">
        <v>7730.1448410251851</v>
      </c>
      <c r="F974" s="1">
        <v>6148.6190460707858</v>
      </c>
      <c r="G974" s="1">
        <v>5920.8353241964815</v>
      </c>
      <c r="H974" s="1">
        <v>4792.7137892562996</v>
      </c>
      <c r="I974" s="1">
        <v>2809.6961026731092</v>
      </c>
    </row>
    <row r="975" spans="1:9" x14ac:dyDescent="0.15">
      <c r="A975" s="1">
        <v>43</v>
      </c>
      <c r="B975" s="1" t="s">
        <v>205</v>
      </c>
      <c r="C975" s="1">
        <v>6</v>
      </c>
      <c r="D975" s="1" t="s">
        <v>3</v>
      </c>
      <c r="E975" s="1">
        <v>10643.73531945385</v>
      </c>
      <c r="F975" s="1">
        <v>8654.7810140335096</v>
      </c>
      <c r="G975" s="1">
        <v>8465.2217551882495</v>
      </c>
      <c r="H975" s="1">
        <v>6792.9931961214124</v>
      </c>
      <c r="I975" s="1">
        <v>8455.5714093155184</v>
      </c>
    </row>
    <row r="976" spans="1:9" x14ac:dyDescent="0.15">
      <c r="A976" s="1">
        <v>43</v>
      </c>
      <c r="B976" s="1" t="s">
        <v>205</v>
      </c>
      <c r="C976" s="1">
        <v>7</v>
      </c>
      <c r="D976" s="1" t="s">
        <v>20</v>
      </c>
      <c r="E976" s="1">
        <v>239.99430271361496</v>
      </c>
      <c r="F976" s="1">
        <v>144.72610018782936</v>
      </c>
      <c r="G976" s="1">
        <v>182.06181412220411</v>
      </c>
      <c r="H976" s="1">
        <v>303.62107881097143</v>
      </c>
      <c r="I976" s="1">
        <v>174.37770907840635</v>
      </c>
    </row>
    <row r="977" spans="1:9" x14ac:dyDescent="0.15">
      <c r="A977" s="1">
        <v>43</v>
      </c>
      <c r="B977" s="1" t="s">
        <v>205</v>
      </c>
      <c r="C977" s="1">
        <v>8</v>
      </c>
      <c r="D977" s="1" t="s">
        <v>21</v>
      </c>
      <c r="E977" s="1">
        <v>15150.77193667368</v>
      </c>
      <c r="F977" s="1">
        <v>20119.537695635961</v>
      </c>
      <c r="G977" s="1">
        <v>16930.594531158225</v>
      </c>
      <c r="H977" s="1">
        <v>11950.159413893276</v>
      </c>
      <c r="I977" s="1">
        <v>7038.6075448486017</v>
      </c>
    </row>
    <row r="978" spans="1:9" x14ac:dyDescent="0.15">
      <c r="A978" s="1">
        <v>43</v>
      </c>
      <c r="B978" s="1" t="s">
        <v>205</v>
      </c>
      <c r="C978" s="1">
        <v>9</v>
      </c>
      <c r="D978" s="1" t="s">
        <v>22</v>
      </c>
      <c r="E978" s="1">
        <v>2074.5197500427544</v>
      </c>
      <c r="F978" s="1">
        <v>4422.5762880149059</v>
      </c>
      <c r="G978" s="1">
        <v>4332.3804322538017</v>
      </c>
      <c r="H978" s="1">
        <v>3764.5649955532099</v>
      </c>
      <c r="I978" s="1">
        <v>4527.1909925221016</v>
      </c>
    </row>
    <row r="979" spans="1:9" x14ac:dyDescent="0.15">
      <c r="A979" s="1">
        <v>43</v>
      </c>
      <c r="B979" s="1" t="s">
        <v>205</v>
      </c>
      <c r="C979" s="1">
        <v>10</v>
      </c>
      <c r="D979" s="1" t="s">
        <v>23</v>
      </c>
      <c r="E979" s="1">
        <v>9586.3398967278681</v>
      </c>
      <c r="F979" s="1">
        <v>12944.867398253738</v>
      </c>
      <c r="G979" s="1">
        <v>16909.461196475862</v>
      </c>
      <c r="H979" s="1">
        <v>18809.797803534413</v>
      </c>
      <c r="I979" s="1">
        <v>15272.616854007221</v>
      </c>
    </row>
    <row r="980" spans="1:9" x14ac:dyDescent="0.15">
      <c r="A980" s="1">
        <v>43</v>
      </c>
      <c r="B980" s="1" t="s">
        <v>205</v>
      </c>
      <c r="C980" s="1">
        <v>11</v>
      </c>
      <c r="D980" s="1" t="s">
        <v>24</v>
      </c>
      <c r="E980" s="1">
        <v>11182.933305026145</v>
      </c>
      <c r="F980" s="1">
        <v>11265.577123388546</v>
      </c>
      <c r="G980" s="1">
        <v>13297.113217395901</v>
      </c>
      <c r="H980" s="1">
        <v>17501.838685350078</v>
      </c>
      <c r="I980" s="1">
        <v>20939.517894469034</v>
      </c>
    </row>
    <row r="981" spans="1:9" x14ac:dyDescent="0.15">
      <c r="A981" s="1">
        <v>43</v>
      </c>
      <c r="B981" s="1" t="s">
        <v>205</v>
      </c>
      <c r="C981" s="1">
        <v>12</v>
      </c>
      <c r="D981" s="1" t="s">
        <v>25</v>
      </c>
      <c r="E981" s="1">
        <v>10097.711418782759</v>
      </c>
      <c r="F981" s="1">
        <v>25839.876485558172</v>
      </c>
      <c r="G981" s="1">
        <v>53774.603016783753</v>
      </c>
      <c r="H981" s="1">
        <v>50463.075564138941</v>
      </c>
      <c r="I981" s="1">
        <v>44651.21258688379</v>
      </c>
    </row>
    <row r="982" spans="1:9" x14ac:dyDescent="0.15">
      <c r="A982" s="1">
        <v>43</v>
      </c>
      <c r="B982" s="1" t="s">
        <v>205</v>
      </c>
      <c r="C982" s="1">
        <v>13</v>
      </c>
      <c r="D982" s="1" t="s">
        <v>26</v>
      </c>
      <c r="E982" s="1">
        <v>3938.6039427251972</v>
      </c>
      <c r="F982" s="1">
        <v>16615.154214928116</v>
      </c>
      <c r="G982" s="1">
        <v>19093.259040736681</v>
      </c>
      <c r="H982" s="1">
        <v>22115.993195647512</v>
      </c>
      <c r="I982" s="1">
        <v>27490.441917399308</v>
      </c>
    </row>
    <row r="983" spans="1:9" x14ac:dyDescent="0.15">
      <c r="A983" s="1">
        <v>43</v>
      </c>
      <c r="B983" s="1" t="s">
        <v>205</v>
      </c>
      <c r="C983" s="1">
        <v>14</v>
      </c>
      <c r="D983" s="1" t="s">
        <v>27</v>
      </c>
      <c r="E983" s="1">
        <v>152.8426885507582</v>
      </c>
      <c r="F983" s="1">
        <v>564.80307181186879</v>
      </c>
      <c r="G983" s="1">
        <v>1171.8104518316752</v>
      </c>
      <c r="H983" s="1">
        <v>981.18293949027805</v>
      </c>
      <c r="I983" s="1">
        <v>1544.4903952202314</v>
      </c>
    </row>
    <row r="984" spans="1:9" x14ac:dyDescent="0.15">
      <c r="A984" s="1">
        <v>43</v>
      </c>
      <c r="B984" s="1" t="s">
        <v>205</v>
      </c>
      <c r="C984" s="1">
        <v>15</v>
      </c>
      <c r="D984" s="1" t="s">
        <v>28</v>
      </c>
      <c r="E984" s="1">
        <v>59333.756993220515</v>
      </c>
      <c r="F984" s="1">
        <v>58833.042669573537</v>
      </c>
      <c r="G984" s="1">
        <v>54924.827751861812</v>
      </c>
      <c r="H984" s="1">
        <v>45215.258191947352</v>
      </c>
      <c r="I984" s="1">
        <v>32278.050285202644</v>
      </c>
    </row>
    <row r="985" spans="1:9" x14ac:dyDescent="0.15">
      <c r="A985" s="1">
        <v>43</v>
      </c>
      <c r="B985" s="1" t="s">
        <v>204</v>
      </c>
      <c r="C985" s="1">
        <v>16</v>
      </c>
      <c r="D985" s="1" t="s">
        <v>11</v>
      </c>
      <c r="E985" s="1">
        <v>129622.14236069788</v>
      </c>
      <c r="F985" s="1">
        <v>199308.359861684</v>
      </c>
      <c r="G985" s="1">
        <v>187554.1656128577</v>
      </c>
      <c r="H985" s="1">
        <v>185524.0533452096</v>
      </c>
      <c r="I985" s="1">
        <v>151970.63361078454</v>
      </c>
    </row>
    <row r="986" spans="1:9" x14ac:dyDescent="0.15">
      <c r="A986" s="1">
        <v>43</v>
      </c>
      <c r="B986" s="1" t="s">
        <v>204</v>
      </c>
      <c r="C986" s="1">
        <v>17</v>
      </c>
      <c r="D986" s="1" t="s">
        <v>12</v>
      </c>
      <c r="E986" s="1">
        <v>8101.7289937456853</v>
      </c>
      <c r="F986" s="1">
        <v>8580.7359104316401</v>
      </c>
      <c r="G986" s="1">
        <v>9588.1894466859903</v>
      </c>
      <c r="H986" s="1">
        <v>9671.8519686712134</v>
      </c>
      <c r="I986" s="1">
        <v>9340.6276415012653</v>
      </c>
    </row>
    <row r="987" spans="1:9" x14ac:dyDescent="0.15">
      <c r="A987" s="1">
        <v>43</v>
      </c>
      <c r="B987" s="1" t="s">
        <v>204</v>
      </c>
      <c r="C987" s="1">
        <v>18</v>
      </c>
      <c r="D987" s="1" t="s">
        <v>13</v>
      </c>
      <c r="E987" s="1">
        <v>280143.79399953526</v>
      </c>
      <c r="F987" s="1">
        <v>337728.77273125126</v>
      </c>
      <c r="G987" s="1">
        <v>316003.38033368357</v>
      </c>
      <c r="H987" s="1">
        <v>231053.26319057611</v>
      </c>
      <c r="I987" s="1">
        <v>217947.91323408528</v>
      </c>
    </row>
    <row r="988" spans="1:9" x14ac:dyDescent="0.15">
      <c r="A988" s="1">
        <v>43</v>
      </c>
      <c r="B988" s="1" t="s">
        <v>204</v>
      </c>
      <c r="C988" s="1">
        <v>19</v>
      </c>
      <c r="D988" s="1" t="s">
        <v>14</v>
      </c>
      <c r="E988" s="1">
        <v>30142.458642294812</v>
      </c>
      <c r="F988" s="1">
        <v>39190.257915408263</v>
      </c>
      <c r="G988" s="1">
        <v>47753.112373458185</v>
      </c>
      <c r="H988" s="1">
        <v>41240.24946123593</v>
      </c>
      <c r="I988" s="1">
        <v>36439.026182153968</v>
      </c>
    </row>
    <row r="989" spans="1:9" x14ac:dyDescent="0.15">
      <c r="A989" s="1">
        <v>43</v>
      </c>
      <c r="B989" s="1" t="s">
        <v>204</v>
      </c>
      <c r="C989" s="1">
        <v>20</v>
      </c>
      <c r="D989" s="1" t="s">
        <v>15</v>
      </c>
      <c r="E989" s="1">
        <v>4807.5210562353659</v>
      </c>
      <c r="F989" s="1">
        <v>9725.1302075337207</v>
      </c>
      <c r="G989" s="1">
        <v>14342.926227607168</v>
      </c>
      <c r="H989" s="1">
        <v>15263.432218968546</v>
      </c>
      <c r="I989" s="1">
        <v>14225.975843245544</v>
      </c>
    </row>
    <row r="990" spans="1:9" x14ac:dyDescent="0.15">
      <c r="A990" s="1">
        <v>43</v>
      </c>
      <c r="B990" s="1" t="s">
        <v>204</v>
      </c>
      <c r="C990" s="1">
        <v>21</v>
      </c>
      <c r="D990" s="1" t="s">
        <v>16</v>
      </c>
      <c r="E990" s="1">
        <v>93577.569151782969</v>
      </c>
      <c r="F990" s="1">
        <v>105697.60690332805</v>
      </c>
      <c r="G990" s="1">
        <v>95659.879951582116</v>
      </c>
      <c r="H990" s="1">
        <v>93047.331476581166</v>
      </c>
      <c r="I990" s="1">
        <v>89393.627697096934</v>
      </c>
    </row>
    <row r="991" spans="1:9" x14ac:dyDescent="0.15">
      <c r="A991" s="1">
        <v>43</v>
      </c>
      <c r="B991" s="1" t="s">
        <v>203</v>
      </c>
      <c r="C991" s="1">
        <v>22</v>
      </c>
      <c r="D991" s="1" t="s">
        <v>8</v>
      </c>
      <c r="E991" s="1">
        <v>283026.9998509651</v>
      </c>
      <c r="F991" s="1">
        <v>372271.16599000996</v>
      </c>
      <c r="G991" s="1">
        <v>474127.96398470504</v>
      </c>
      <c r="H991" s="1">
        <v>512042.6460907752</v>
      </c>
      <c r="I991" s="1">
        <v>568248.61889976822</v>
      </c>
    </row>
    <row r="992" spans="1:9" x14ac:dyDescent="0.15">
      <c r="A992" s="1">
        <v>43</v>
      </c>
      <c r="B992" s="1" t="s">
        <v>203</v>
      </c>
      <c r="C992" s="1">
        <v>23</v>
      </c>
      <c r="D992" s="1" t="s">
        <v>29</v>
      </c>
      <c r="E992" s="1">
        <v>127443.77302373406</v>
      </c>
      <c r="F992" s="1">
        <v>132770.39372395288</v>
      </c>
      <c r="G992" s="1">
        <v>128128.97274848141</v>
      </c>
      <c r="H992" s="1">
        <v>114729.84304642587</v>
      </c>
      <c r="I992" s="1">
        <v>99761.353691258206</v>
      </c>
    </row>
    <row r="993" spans="1:9" x14ac:dyDescent="0.15">
      <c r="A993" s="1">
        <v>44</v>
      </c>
      <c r="B993" s="1" t="s">
        <v>207</v>
      </c>
      <c r="C993" s="1">
        <v>1</v>
      </c>
      <c r="D993" s="1" t="s">
        <v>9</v>
      </c>
      <c r="E993" s="1">
        <v>385719.50875854446</v>
      </c>
      <c r="F993" s="1">
        <v>247948.68350977954</v>
      </c>
      <c r="G993" s="1">
        <v>162562.40704150547</v>
      </c>
      <c r="H993" s="1">
        <v>103728.25537450804</v>
      </c>
      <c r="I993" s="1">
        <v>76028.496160580617</v>
      </c>
    </row>
    <row r="994" spans="1:9" x14ac:dyDescent="0.15">
      <c r="A994" s="1">
        <v>44</v>
      </c>
      <c r="B994" s="1" t="s">
        <v>207</v>
      </c>
      <c r="C994" s="1">
        <v>2</v>
      </c>
      <c r="D994" s="1" t="s">
        <v>10</v>
      </c>
      <c r="E994" s="1">
        <v>7372.857926097734</v>
      </c>
      <c r="F994" s="1">
        <v>4972.5320965106021</v>
      </c>
      <c r="G994" s="1">
        <v>4635.7511793731837</v>
      </c>
      <c r="H994" s="1">
        <v>3930.6316059136884</v>
      </c>
      <c r="I994" s="1">
        <v>2034.6882904479596</v>
      </c>
    </row>
    <row r="995" spans="1:9" x14ac:dyDescent="0.15">
      <c r="A995" s="1">
        <v>44</v>
      </c>
      <c r="B995" s="1" t="s">
        <v>208</v>
      </c>
      <c r="C995" s="1">
        <v>3</v>
      </c>
      <c r="D995" s="1" t="s">
        <v>17</v>
      </c>
      <c r="E995" s="1">
        <v>27661.372624264259</v>
      </c>
      <c r="F995" s="1">
        <v>26857.399961279949</v>
      </c>
      <c r="G995" s="1">
        <v>25148.181481504726</v>
      </c>
      <c r="H995" s="1">
        <v>22372.366256949543</v>
      </c>
      <c r="I995" s="1">
        <v>19404.489145873195</v>
      </c>
    </row>
    <row r="996" spans="1:9" x14ac:dyDescent="0.15">
      <c r="A996" s="1">
        <v>44</v>
      </c>
      <c r="B996" s="1" t="s">
        <v>208</v>
      </c>
      <c r="C996" s="1">
        <v>4</v>
      </c>
      <c r="D996" s="1" t="s">
        <v>18</v>
      </c>
      <c r="E996" s="1">
        <v>13974.788627978993</v>
      </c>
      <c r="F996" s="1">
        <v>15896.281920404837</v>
      </c>
      <c r="G996" s="1">
        <v>20313.89561833661</v>
      </c>
      <c r="H996" s="1">
        <v>11065.46523296106</v>
      </c>
      <c r="I996" s="1">
        <v>3730.4942951126009</v>
      </c>
    </row>
    <row r="997" spans="1:9" x14ac:dyDescent="0.15">
      <c r="A997" s="1">
        <v>44</v>
      </c>
      <c r="B997" s="1" t="s">
        <v>208</v>
      </c>
      <c r="C997" s="1">
        <v>5</v>
      </c>
      <c r="D997" s="1" t="s">
        <v>19</v>
      </c>
      <c r="E997" s="1">
        <v>5761.71784086763</v>
      </c>
      <c r="F997" s="1">
        <v>4586.1759101830576</v>
      </c>
      <c r="G997" s="1">
        <v>3700.3574847748973</v>
      </c>
      <c r="H997" s="1">
        <v>2692.1437060557955</v>
      </c>
      <c r="I997" s="1">
        <v>1837.3635070189534</v>
      </c>
    </row>
    <row r="998" spans="1:9" x14ac:dyDescent="0.15">
      <c r="A998" s="1">
        <v>44</v>
      </c>
      <c r="B998" s="1" t="s">
        <v>208</v>
      </c>
      <c r="C998" s="1">
        <v>6</v>
      </c>
      <c r="D998" s="1" t="s">
        <v>3</v>
      </c>
      <c r="E998" s="1">
        <v>6110.2104064479099</v>
      </c>
      <c r="F998" s="1">
        <v>5855.7040997478125</v>
      </c>
      <c r="G998" s="1">
        <v>6421.3467377415673</v>
      </c>
      <c r="H998" s="1">
        <v>5183.4277696786612</v>
      </c>
      <c r="I998" s="1">
        <v>4158.5971038403623</v>
      </c>
    </row>
    <row r="999" spans="1:9" x14ac:dyDescent="0.15">
      <c r="A999" s="1">
        <v>44</v>
      </c>
      <c r="B999" s="1" t="s">
        <v>208</v>
      </c>
      <c r="C999" s="1">
        <v>7</v>
      </c>
      <c r="D999" s="1" t="s">
        <v>20</v>
      </c>
      <c r="E999" s="1">
        <v>756.51165142372429</v>
      </c>
      <c r="F999" s="1">
        <v>1337.0275315781471</v>
      </c>
      <c r="G999" s="1">
        <v>752.95445809499836</v>
      </c>
      <c r="H999" s="1">
        <v>922.00419251638289</v>
      </c>
      <c r="I999" s="1">
        <v>1033.8900465879321</v>
      </c>
    </row>
    <row r="1000" spans="1:9" x14ac:dyDescent="0.15">
      <c r="A1000" s="1">
        <v>44</v>
      </c>
      <c r="B1000" s="1" t="s">
        <v>208</v>
      </c>
      <c r="C1000" s="1">
        <v>8</v>
      </c>
      <c r="D1000" s="1" t="s">
        <v>21</v>
      </c>
      <c r="E1000" s="1">
        <v>14622.670807194861</v>
      </c>
      <c r="F1000" s="1">
        <v>16938.187325876901</v>
      </c>
      <c r="G1000" s="1">
        <v>13483.992115195017</v>
      </c>
      <c r="H1000" s="1">
        <v>11737.037290111755</v>
      </c>
      <c r="I1000" s="1">
        <v>8215.8722272183768</v>
      </c>
    </row>
    <row r="1001" spans="1:9" x14ac:dyDescent="0.15">
      <c r="A1001" s="1">
        <v>44</v>
      </c>
      <c r="B1001" s="1" t="s">
        <v>208</v>
      </c>
      <c r="C1001" s="1">
        <v>9</v>
      </c>
      <c r="D1001" s="1" t="s">
        <v>22</v>
      </c>
      <c r="E1001" s="1">
        <v>11740.469152839916</v>
      </c>
      <c r="F1001" s="1">
        <v>21819.328067720682</v>
      </c>
      <c r="G1001" s="1">
        <v>17287.894309387495</v>
      </c>
      <c r="H1001" s="1">
        <v>10765.593926691254</v>
      </c>
      <c r="I1001" s="1">
        <v>10871.331463339497</v>
      </c>
    </row>
    <row r="1002" spans="1:9" x14ac:dyDescent="0.15">
      <c r="A1002" s="1">
        <v>44</v>
      </c>
      <c r="B1002" s="1" t="s">
        <v>208</v>
      </c>
      <c r="C1002" s="1">
        <v>10</v>
      </c>
      <c r="D1002" s="1" t="s">
        <v>23</v>
      </c>
      <c r="E1002" s="1">
        <v>12019.799848456198</v>
      </c>
      <c r="F1002" s="1">
        <v>11489.386559308019</v>
      </c>
      <c r="G1002" s="1">
        <v>12495.538213586266</v>
      </c>
      <c r="H1002" s="1">
        <v>9800.4119296670178</v>
      </c>
      <c r="I1002" s="1">
        <v>7951.5395369804064</v>
      </c>
    </row>
    <row r="1003" spans="1:9" x14ac:dyDescent="0.15">
      <c r="A1003" s="1">
        <v>44</v>
      </c>
      <c r="B1003" s="1" t="s">
        <v>208</v>
      </c>
      <c r="C1003" s="1">
        <v>11</v>
      </c>
      <c r="D1003" s="1" t="s">
        <v>24</v>
      </c>
      <c r="E1003" s="1">
        <v>4093.1996184623954</v>
      </c>
      <c r="F1003" s="1">
        <v>6054.8772633520975</v>
      </c>
      <c r="G1003" s="1">
        <v>8594.3289322747114</v>
      </c>
      <c r="H1003" s="1">
        <v>10337.362194121604</v>
      </c>
      <c r="I1003" s="1">
        <v>12886.58124879322</v>
      </c>
    </row>
    <row r="1004" spans="1:9" x14ac:dyDescent="0.15">
      <c r="A1004" s="1">
        <v>44</v>
      </c>
      <c r="B1004" s="1" t="s">
        <v>208</v>
      </c>
      <c r="C1004" s="1">
        <v>12</v>
      </c>
      <c r="D1004" s="1" t="s">
        <v>25</v>
      </c>
      <c r="E1004" s="1">
        <v>5431.5934865044665</v>
      </c>
      <c r="F1004" s="1">
        <v>13977.855236181405</v>
      </c>
      <c r="G1004" s="1">
        <v>34969.214252501872</v>
      </c>
      <c r="H1004" s="1">
        <v>35316.014576716821</v>
      </c>
      <c r="I1004" s="1">
        <v>40657.490630015687</v>
      </c>
    </row>
    <row r="1005" spans="1:9" x14ac:dyDescent="0.15">
      <c r="A1005" s="1">
        <v>44</v>
      </c>
      <c r="B1005" s="1" t="s">
        <v>208</v>
      </c>
      <c r="C1005" s="1">
        <v>13</v>
      </c>
      <c r="D1005" s="1" t="s">
        <v>26</v>
      </c>
      <c r="E1005" s="1">
        <v>8637.6673357540985</v>
      </c>
      <c r="F1005" s="1">
        <v>10501.535121635668</v>
      </c>
      <c r="G1005" s="1">
        <v>11528.062525064457</v>
      </c>
      <c r="H1005" s="1">
        <v>9644.1698240009973</v>
      </c>
      <c r="I1005" s="1">
        <v>22939.364056438877</v>
      </c>
    </row>
    <row r="1006" spans="1:9" x14ac:dyDescent="0.15">
      <c r="A1006" s="1">
        <v>44</v>
      </c>
      <c r="B1006" s="1" t="s">
        <v>208</v>
      </c>
      <c r="C1006" s="1">
        <v>14</v>
      </c>
      <c r="D1006" s="1" t="s">
        <v>27</v>
      </c>
      <c r="E1006" s="1">
        <v>926.37950088986781</v>
      </c>
      <c r="F1006" s="1">
        <v>2964.2905783536985</v>
      </c>
      <c r="G1006" s="1">
        <v>5724.6858360365586</v>
      </c>
      <c r="H1006" s="1">
        <v>6525.5584503896871</v>
      </c>
      <c r="I1006" s="1">
        <v>3311.5481048567522</v>
      </c>
    </row>
    <row r="1007" spans="1:9" x14ac:dyDescent="0.15">
      <c r="A1007" s="1">
        <v>44</v>
      </c>
      <c r="B1007" s="1" t="s">
        <v>208</v>
      </c>
      <c r="C1007" s="1">
        <v>15</v>
      </c>
      <c r="D1007" s="1" t="s">
        <v>28</v>
      </c>
      <c r="E1007" s="1">
        <v>46026.857347044301</v>
      </c>
      <c r="F1007" s="1">
        <v>41900.596634322224</v>
      </c>
      <c r="G1007" s="1">
        <v>40767.750761212141</v>
      </c>
      <c r="H1007" s="1">
        <v>31011.828838472698</v>
      </c>
      <c r="I1007" s="1">
        <v>23917.843436309169</v>
      </c>
    </row>
    <row r="1008" spans="1:9" x14ac:dyDescent="0.15">
      <c r="A1008" s="1">
        <v>44</v>
      </c>
      <c r="B1008" s="1" t="s">
        <v>207</v>
      </c>
      <c r="C1008" s="1">
        <v>16</v>
      </c>
      <c r="D1008" s="1" t="s">
        <v>11</v>
      </c>
      <c r="E1008" s="1">
        <v>107638.67182346017</v>
      </c>
      <c r="F1008" s="1">
        <v>155975.77738152331</v>
      </c>
      <c r="G1008" s="1">
        <v>140988.00212108972</v>
      </c>
      <c r="H1008" s="1">
        <v>147161.96152232797</v>
      </c>
      <c r="I1008" s="1">
        <v>113097.37147478467</v>
      </c>
    </row>
    <row r="1009" spans="1:9" x14ac:dyDescent="0.15">
      <c r="A1009" s="1">
        <v>44</v>
      </c>
      <c r="B1009" s="1" t="s">
        <v>207</v>
      </c>
      <c r="C1009" s="1">
        <v>17</v>
      </c>
      <c r="D1009" s="1" t="s">
        <v>12</v>
      </c>
      <c r="E1009" s="1">
        <v>7305.2837455449962</v>
      </c>
      <c r="F1009" s="1">
        <v>6753.8042753946875</v>
      </c>
      <c r="G1009" s="1">
        <v>8488.7477653018577</v>
      </c>
      <c r="H1009" s="1">
        <v>8240.2855095233481</v>
      </c>
      <c r="I1009" s="1">
        <v>7664.6944117570201</v>
      </c>
    </row>
    <row r="1010" spans="1:9" x14ac:dyDescent="0.15">
      <c r="A1010" s="1">
        <v>44</v>
      </c>
      <c r="B1010" s="1" t="s">
        <v>207</v>
      </c>
      <c r="C1010" s="1">
        <v>18</v>
      </c>
      <c r="D1010" s="1" t="s">
        <v>13</v>
      </c>
      <c r="E1010" s="1">
        <v>193540.1664515865</v>
      </c>
      <c r="F1010" s="1">
        <v>228880.21785216933</v>
      </c>
      <c r="G1010" s="1">
        <v>199622.59058341966</v>
      </c>
      <c r="H1010" s="1">
        <v>171727.84010524914</v>
      </c>
      <c r="I1010" s="1">
        <v>151521.5163809619</v>
      </c>
    </row>
    <row r="1011" spans="1:9" x14ac:dyDescent="0.15">
      <c r="A1011" s="1">
        <v>44</v>
      </c>
      <c r="B1011" s="1" t="s">
        <v>207</v>
      </c>
      <c r="C1011" s="1">
        <v>19</v>
      </c>
      <c r="D1011" s="1" t="s">
        <v>14</v>
      </c>
      <c r="E1011" s="1">
        <v>20016.357169768642</v>
      </c>
      <c r="F1011" s="1">
        <v>28951.686514689005</v>
      </c>
      <c r="G1011" s="1">
        <v>31318.470770794156</v>
      </c>
      <c r="H1011" s="1">
        <v>27550.991797154264</v>
      </c>
      <c r="I1011" s="1">
        <v>26065.192497648321</v>
      </c>
    </row>
    <row r="1012" spans="1:9" x14ac:dyDescent="0.15">
      <c r="A1012" s="1">
        <v>44</v>
      </c>
      <c r="B1012" s="1" t="s">
        <v>207</v>
      </c>
      <c r="C1012" s="1">
        <v>20</v>
      </c>
      <c r="D1012" s="1" t="s">
        <v>15</v>
      </c>
      <c r="E1012" s="1">
        <v>3519.5644867929991</v>
      </c>
      <c r="F1012" s="1">
        <v>6764.0378587079158</v>
      </c>
      <c r="G1012" s="1">
        <v>8599.7991657135899</v>
      </c>
      <c r="H1012" s="1">
        <v>9336.2912903923461</v>
      </c>
      <c r="I1012" s="1">
        <v>8714.3858335440218</v>
      </c>
    </row>
    <row r="1013" spans="1:9" x14ac:dyDescent="0.15">
      <c r="A1013" s="1">
        <v>44</v>
      </c>
      <c r="B1013" s="1" t="s">
        <v>207</v>
      </c>
      <c r="C1013" s="1">
        <v>21</v>
      </c>
      <c r="D1013" s="1" t="s">
        <v>16</v>
      </c>
      <c r="E1013" s="1">
        <v>75914.941553477358</v>
      </c>
      <c r="F1013" s="1">
        <v>81668.712442020798</v>
      </c>
      <c r="G1013" s="1">
        <v>80262.462300210376</v>
      </c>
      <c r="H1013" s="1">
        <v>65976.988781930108</v>
      </c>
      <c r="I1013" s="1">
        <v>78164.579019347831</v>
      </c>
    </row>
    <row r="1014" spans="1:9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1">
        <v>215017.41649068202</v>
      </c>
      <c r="F1014" s="1">
        <v>264396.73312353785</v>
      </c>
      <c r="G1014" s="1">
        <v>310637.02220489533</v>
      </c>
      <c r="H1014" s="1">
        <v>342182.73185140954</v>
      </c>
      <c r="I1014" s="1">
        <v>385982.24586813606</v>
      </c>
    </row>
    <row r="1015" spans="1:9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1">
        <v>88601.350538039784</v>
      </c>
      <c r="F1015" s="1">
        <v>96148.810601338468</v>
      </c>
      <c r="G1015" s="1">
        <v>89721.882060223128</v>
      </c>
      <c r="H1015" s="1">
        <v>79449.912274187081</v>
      </c>
      <c r="I1015" s="1">
        <v>64416.750950758316</v>
      </c>
    </row>
    <row r="1016" spans="1:9" x14ac:dyDescent="0.15">
      <c r="A1016" s="1">
        <v>45</v>
      </c>
      <c r="B1016" s="1" t="s">
        <v>210</v>
      </c>
      <c r="C1016" s="1">
        <v>1</v>
      </c>
      <c r="D1016" s="1" t="s">
        <v>9</v>
      </c>
      <c r="E1016" s="1">
        <v>377931.52836471953</v>
      </c>
      <c r="F1016" s="1">
        <v>283881.09380454663</v>
      </c>
      <c r="G1016" s="1">
        <v>201080.04012087948</v>
      </c>
      <c r="H1016" s="1">
        <v>134114.37409174201</v>
      </c>
      <c r="I1016" s="1">
        <v>114450.39248788974</v>
      </c>
    </row>
    <row r="1017" spans="1:9" x14ac:dyDescent="0.15">
      <c r="A1017" s="1">
        <v>45</v>
      </c>
      <c r="B1017" s="1" t="s">
        <v>210</v>
      </c>
      <c r="C1017" s="1">
        <v>2</v>
      </c>
      <c r="D1017" s="1" t="s">
        <v>10</v>
      </c>
      <c r="E1017" s="1">
        <v>2805.1614331617643</v>
      </c>
      <c r="F1017" s="1">
        <v>2816.9093741890806</v>
      </c>
      <c r="G1017" s="1">
        <v>1463.5680769056542</v>
      </c>
      <c r="H1017" s="1">
        <v>988.64971795085171</v>
      </c>
      <c r="I1017" s="1">
        <v>468.57581959311597</v>
      </c>
    </row>
    <row r="1018" spans="1:9" x14ac:dyDescent="0.15">
      <c r="A1018" s="1">
        <v>45</v>
      </c>
      <c r="B1018" s="1" t="s">
        <v>211</v>
      </c>
      <c r="C1018" s="1">
        <v>3</v>
      </c>
      <c r="D1018" s="1" t="s">
        <v>17</v>
      </c>
      <c r="E1018" s="1">
        <v>26225.115083264525</v>
      </c>
      <c r="F1018" s="1">
        <v>34560.845180507014</v>
      </c>
      <c r="G1018" s="1">
        <v>37824.104790387391</v>
      </c>
      <c r="H1018" s="1">
        <v>34951.206180796362</v>
      </c>
      <c r="I1018" s="1">
        <v>35540.070612624688</v>
      </c>
    </row>
    <row r="1019" spans="1:9" x14ac:dyDescent="0.15">
      <c r="A1019" s="1">
        <v>45</v>
      </c>
      <c r="B1019" s="1" t="s">
        <v>211</v>
      </c>
      <c r="C1019" s="1">
        <v>4</v>
      </c>
      <c r="D1019" s="1" t="s">
        <v>18</v>
      </c>
      <c r="E1019" s="1">
        <v>13392.777037691038</v>
      </c>
      <c r="F1019" s="1">
        <v>27917.370800637054</v>
      </c>
      <c r="G1019" s="1">
        <v>38131.475310843001</v>
      </c>
      <c r="H1019" s="1">
        <v>17268.923045028354</v>
      </c>
      <c r="I1019" s="1">
        <v>10397.278899430699</v>
      </c>
    </row>
    <row r="1020" spans="1:9" x14ac:dyDescent="0.15">
      <c r="A1020" s="1">
        <v>45</v>
      </c>
      <c r="B1020" s="1" t="s">
        <v>211</v>
      </c>
      <c r="C1020" s="1">
        <v>5</v>
      </c>
      <c r="D1020" s="1" t="s">
        <v>19</v>
      </c>
      <c r="E1020" s="1">
        <v>4599.7193575885094</v>
      </c>
      <c r="F1020" s="1">
        <v>4337.0831272265077</v>
      </c>
      <c r="G1020" s="1">
        <v>4838.3591718819553</v>
      </c>
      <c r="H1020" s="1">
        <v>2859.799403740094</v>
      </c>
      <c r="I1020" s="1">
        <v>2226.1457864466074</v>
      </c>
    </row>
    <row r="1021" spans="1:9" x14ac:dyDescent="0.15">
      <c r="A1021" s="1">
        <v>45</v>
      </c>
      <c r="B1021" s="1" t="s">
        <v>212</v>
      </c>
      <c r="C1021" s="1">
        <v>6</v>
      </c>
      <c r="D1021" s="1" t="s">
        <v>3</v>
      </c>
      <c r="E1021" s="1">
        <v>29079.297436300254</v>
      </c>
      <c r="F1021" s="1">
        <v>14073.100424248278</v>
      </c>
      <c r="G1021" s="1">
        <v>11010.111786996213</v>
      </c>
      <c r="H1021" s="1">
        <v>7384.3070415752782</v>
      </c>
      <c r="I1021" s="1">
        <v>3328.1859618531607</v>
      </c>
    </row>
    <row r="1022" spans="1:9" x14ac:dyDescent="0.15">
      <c r="A1022" s="1">
        <v>45</v>
      </c>
      <c r="B1022" s="1" t="s">
        <v>213</v>
      </c>
      <c r="C1022" s="1">
        <v>7</v>
      </c>
      <c r="D1022" s="1" t="s">
        <v>20</v>
      </c>
      <c r="E1022" s="1">
        <v>29.54129375780176</v>
      </c>
      <c r="F1022" s="1">
        <v>167.05293077308204</v>
      </c>
      <c r="G1022" s="1">
        <v>42.562109243446741</v>
      </c>
      <c r="H1022" s="1">
        <v>55.94234992686075</v>
      </c>
      <c r="I1022" s="1">
        <v>179.23578988544779</v>
      </c>
    </row>
    <row r="1023" spans="1:9" x14ac:dyDescent="0.15">
      <c r="A1023" s="1">
        <v>45</v>
      </c>
      <c r="B1023" s="1" t="s">
        <v>211</v>
      </c>
      <c r="C1023" s="1">
        <v>8</v>
      </c>
      <c r="D1023" s="1" t="s">
        <v>21</v>
      </c>
      <c r="E1023" s="1">
        <v>8914.5847885138555</v>
      </c>
      <c r="F1023" s="1">
        <v>13196.085057700227</v>
      </c>
      <c r="G1023" s="1">
        <v>9797.3377701884929</v>
      </c>
      <c r="H1023" s="1">
        <v>7487.0749022936552</v>
      </c>
      <c r="I1023" s="1">
        <v>4641.9172347958483</v>
      </c>
    </row>
    <row r="1024" spans="1:9" x14ac:dyDescent="0.15">
      <c r="A1024" s="1">
        <v>45</v>
      </c>
      <c r="B1024" s="1" t="s">
        <v>213</v>
      </c>
      <c r="C1024" s="1">
        <v>9</v>
      </c>
      <c r="D1024" s="1" t="s">
        <v>22</v>
      </c>
      <c r="E1024" s="1">
        <v>1765.6046937261938</v>
      </c>
      <c r="F1024" s="1">
        <v>1685.6593163862838</v>
      </c>
      <c r="G1024" s="1">
        <v>1317.8093725959654</v>
      </c>
      <c r="H1024" s="1">
        <v>1344.0168245388131</v>
      </c>
      <c r="I1024" s="1">
        <v>1881.6689269104684</v>
      </c>
    </row>
    <row r="1025" spans="1:9" x14ac:dyDescent="0.15">
      <c r="A1025" s="1">
        <v>45</v>
      </c>
      <c r="B1025" s="1" t="s">
        <v>214</v>
      </c>
      <c r="C1025" s="1">
        <v>10</v>
      </c>
      <c r="D1025" s="1" t="s">
        <v>23</v>
      </c>
      <c r="E1025" s="1">
        <v>5398.1275943453484</v>
      </c>
      <c r="F1025" s="1">
        <v>5239.9315279237908</v>
      </c>
      <c r="G1025" s="1">
        <v>7829.9173938846234</v>
      </c>
      <c r="H1025" s="1">
        <v>6346.711416396638</v>
      </c>
      <c r="I1025" s="1">
        <v>5138.58824976092</v>
      </c>
    </row>
    <row r="1026" spans="1:9" x14ac:dyDescent="0.15">
      <c r="A1026" s="1">
        <v>45</v>
      </c>
      <c r="B1026" s="1" t="s">
        <v>215</v>
      </c>
      <c r="C1026" s="1">
        <v>11</v>
      </c>
      <c r="D1026" s="1" t="s">
        <v>24</v>
      </c>
      <c r="E1026" s="1">
        <v>4152.7508365259728</v>
      </c>
      <c r="F1026" s="1">
        <v>5381.4304919054239</v>
      </c>
      <c r="G1026" s="1">
        <v>6778.9296014255251</v>
      </c>
      <c r="H1026" s="1">
        <v>6543.5836881395744</v>
      </c>
      <c r="I1026" s="1">
        <v>5865.3951082834164</v>
      </c>
    </row>
    <row r="1027" spans="1:9" x14ac:dyDescent="0.15">
      <c r="A1027" s="1">
        <v>45</v>
      </c>
      <c r="B1027" s="1" t="s">
        <v>211</v>
      </c>
      <c r="C1027" s="1">
        <v>12</v>
      </c>
      <c r="D1027" s="1" t="s">
        <v>25</v>
      </c>
      <c r="E1027" s="1">
        <v>5065.3865176560175</v>
      </c>
      <c r="F1027" s="1">
        <v>7636.8420172996985</v>
      </c>
      <c r="G1027" s="1">
        <v>26067.255103666968</v>
      </c>
      <c r="H1027" s="1">
        <v>25432.563463558254</v>
      </c>
      <c r="I1027" s="1">
        <v>23990.659308664824</v>
      </c>
    </row>
    <row r="1028" spans="1:9" x14ac:dyDescent="0.15">
      <c r="A1028" s="1">
        <v>45</v>
      </c>
      <c r="B1028" s="1" t="s">
        <v>213</v>
      </c>
      <c r="C1028" s="1">
        <v>13</v>
      </c>
      <c r="D1028" s="1" t="s">
        <v>26</v>
      </c>
      <c r="E1028" s="1">
        <v>1363.7214817162044</v>
      </c>
      <c r="F1028" s="1">
        <v>1899.1757831084062</v>
      </c>
      <c r="G1028" s="1">
        <v>2706.7059009781633</v>
      </c>
      <c r="H1028" s="1">
        <v>4364.5357422574843</v>
      </c>
      <c r="I1028" s="1">
        <v>4397.0919813407081</v>
      </c>
    </row>
    <row r="1029" spans="1:9" x14ac:dyDescent="0.15">
      <c r="A1029" s="1">
        <v>45</v>
      </c>
      <c r="B1029" s="1" t="s">
        <v>215</v>
      </c>
      <c r="C1029" s="1">
        <v>14</v>
      </c>
      <c r="D1029" s="1" t="s">
        <v>27</v>
      </c>
      <c r="E1029" s="1">
        <v>236.51455918139212</v>
      </c>
      <c r="F1029" s="1">
        <v>2195.1087175762696</v>
      </c>
      <c r="G1029" s="1">
        <v>2373.45000012732</v>
      </c>
      <c r="H1029" s="1">
        <v>2504.68986116323</v>
      </c>
      <c r="I1029" s="1">
        <v>3384.5920580668057</v>
      </c>
    </row>
    <row r="1030" spans="1:9" x14ac:dyDescent="0.15">
      <c r="A1030" s="1">
        <v>45</v>
      </c>
      <c r="B1030" s="1" t="s">
        <v>215</v>
      </c>
      <c r="C1030" s="1">
        <v>15</v>
      </c>
      <c r="D1030" s="1" t="s">
        <v>28</v>
      </c>
      <c r="E1030" s="1">
        <v>35742.218303619957</v>
      </c>
      <c r="F1030" s="1">
        <v>41366.513738573231</v>
      </c>
      <c r="G1030" s="1">
        <v>42503.324825254909</v>
      </c>
      <c r="H1030" s="1">
        <v>30971.9530582638</v>
      </c>
      <c r="I1030" s="1">
        <v>24442.65544429182</v>
      </c>
    </row>
    <row r="1031" spans="1:9" x14ac:dyDescent="0.15">
      <c r="A1031" s="1">
        <v>45</v>
      </c>
      <c r="B1031" s="1" t="s">
        <v>216</v>
      </c>
      <c r="C1031" s="1">
        <v>16</v>
      </c>
      <c r="D1031" s="1" t="s">
        <v>11</v>
      </c>
      <c r="E1031" s="1">
        <v>97937.446853538029</v>
      </c>
      <c r="F1031" s="1">
        <v>150172.14025770946</v>
      </c>
      <c r="G1031" s="1">
        <v>128956.97737105285</v>
      </c>
      <c r="H1031" s="1">
        <v>131599.31516832559</v>
      </c>
      <c r="I1031" s="1">
        <v>104514.05181333933</v>
      </c>
    </row>
    <row r="1032" spans="1:9" x14ac:dyDescent="0.15">
      <c r="A1032" s="1">
        <v>45</v>
      </c>
      <c r="B1032" s="1" t="s">
        <v>216</v>
      </c>
      <c r="C1032" s="1">
        <v>17</v>
      </c>
      <c r="D1032" s="1" t="s">
        <v>12</v>
      </c>
      <c r="E1032" s="1">
        <v>6070.8839649032743</v>
      </c>
      <c r="F1032" s="1">
        <v>6635.9606900321078</v>
      </c>
      <c r="G1032" s="1">
        <v>6698.8141737263522</v>
      </c>
      <c r="H1032" s="1">
        <v>7672.1876085481445</v>
      </c>
      <c r="I1032" s="1">
        <v>7549.2397973350953</v>
      </c>
    </row>
    <row r="1033" spans="1:9" x14ac:dyDescent="0.15">
      <c r="A1033" s="1">
        <v>45</v>
      </c>
      <c r="B1033" s="1" t="s">
        <v>217</v>
      </c>
      <c r="C1033" s="1">
        <v>18</v>
      </c>
      <c r="D1033" s="1" t="s">
        <v>13</v>
      </c>
      <c r="E1033" s="1">
        <v>178572.48842977706</v>
      </c>
      <c r="F1033" s="1">
        <v>216124.91152381591</v>
      </c>
      <c r="G1033" s="1">
        <v>190410.25255593666</v>
      </c>
      <c r="H1033" s="1">
        <v>161852.03369010187</v>
      </c>
      <c r="I1033" s="1">
        <v>139527.03624827261</v>
      </c>
    </row>
    <row r="1034" spans="1:9" x14ac:dyDescent="0.15">
      <c r="A1034" s="1">
        <v>45</v>
      </c>
      <c r="B1034" s="1" t="s">
        <v>218</v>
      </c>
      <c r="C1034" s="1">
        <v>19</v>
      </c>
      <c r="D1034" s="1" t="s">
        <v>14</v>
      </c>
      <c r="E1034" s="1">
        <v>18135.334534180787</v>
      </c>
      <c r="F1034" s="1">
        <v>25872.827040636123</v>
      </c>
      <c r="G1034" s="1">
        <v>27096.395593182915</v>
      </c>
      <c r="H1034" s="1">
        <v>27173.836049079488</v>
      </c>
      <c r="I1034" s="1">
        <v>23613.472395204295</v>
      </c>
    </row>
    <row r="1035" spans="1:9" x14ac:dyDescent="0.15">
      <c r="A1035" s="1">
        <v>45</v>
      </c>
      <c r="B1035" s="1" t="s">
        <v>219</v>
      </c>
      <c r="C1035" s="1">
        <v>20</v>
      </c>
      <c r="D1035" s="1" t="s">
        <v>15</v>
      </c>
      <c r="E1035" s="1">
        <v>3341.0358534049483</v>
      </c>
      <c r="F1035" s="1">
        <v>7677.5946013052944</v>
      </c>
      <c r="G1035" s="1">
        <v>7353.8830961065996</v>
      </c>
      <c r="H1035" s="1">
        <v>7031.8077578644816</v>
      </c>
      <c r="I1035" s="1">
        <v>6686.2204084170162</v>
      </c>
    </row>
    <row r="1036" spans="1:9" x14ac:dyDescent="0.15">
      <c r="A1036" s="1">
        <v>45</v>
      </c>
      <c r="B1036" s="1" t="s">
        <v>218</v>
      </c>
      <c r="C1036" s="1">
        <v>21</v>
      </c>
      <c r="D1036" s="1" t="s">
        <v>16</v>
      </c>
      <c r="E1036" s="1">
        <v>48538.408337962202</v>
      </c>
      <c r="F1036" s="1">
        <v>59471.353674130827</v>
      </c>
      <c r="G1036" s="1">
        <v>59853.022514841789</v>
      </c>
      <c r="H1036" s="1">
        <v>58558.52326326364</v>
      </c>
      <c r="I1036" s="1">
        <v>52107.370309048267</v>
      </c>
    </row>
    <row r="1037" spans="1:9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1">
        <v>175074.72877609782</v>
      </c>
      <c r="F1037" s="1">
        <v>235497.58553490756</v>
      </c>
      <c r="G1037" s="1">
        <v>295160.09943602199</v>
      </c>
      <c r="H1037" s="1">
        <v>334270.64961191162</v>
      </c>
      <c r="I1037" s="1">
        <v>360255.96779119008</v>
      </c>
    </row>
    <row r="1038" spans="1:9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1">
        <v>80508.789168868272</v>
      </c>
      <c r="F1038" s="1">
        <v>83617.691543176581</v>
      </c>
      <c r="G1038" s="1">
        <v>84987.901572686897</v>
      </c>
      <c r="H1038" s="1">
        <v>80061.500803579445</v>
      </c>
      <c r="I1038" s="1">
        <v>64826.582510752633</v>
      </c>
    </row>
    <row r="1039" spans="1:9" x14ac:dyDescent="0.15">
      <c r="A1039" s="1">
        <v>46</v>
      </c>
      <c r="B1039" s="1" t="s">
        <v>221</v>
      </c>
      <c r="C1039" s="1">
        <v>1</v>
      </c>
      <c r="D1039" s="1" t="s">
        <v>9</v>
      </c>
      <c r="E1039" s="1">
        <v>674808.95968085492</v>
      </c>
      <c r="F1039" s="1">
        <v>450477.5962089026</v>
      </c>
      <c r="G1039" s="1">
        <v>293826.90221523243</v>
      </c>
      <c r="H1039" s="1">
        <v>179731.23483725591</v>
      </c>
      <c r="I1039" s="1">
        <v>149213.89236929038</v>
      </c>
    </row>
    <row r="1040" spans="1:9" x14ac:dyDescent="0.15">
      <c r="A1040" s="1">
        <v>46</v>
      </c>
      <c r="B1040" s="1" t="s">
        <v>222</v>
      </c>
      <c r="C1040" s="1">
        <v>2</v>
      </c>
      <c r="D1040" s="1" t="s">
        <v>10</v>
      </c>
      <c r="E1040" s="1">
        <v>5560.6739914003119</v>
      </c>
      <c r="F1040" s="1">
        <v>4331.2844340935771</v>
      </c>
      <c r="G1040" s="1">
        <v>4437.6995359387038</v>
      </c>
      <c r="H1040" s="1">
        <v>2792.1864761521019</v>
      </c>
      <c r="I1040" s="1">
        <v>2091.2947652981347</v>
      </c>
    </row>
    <row r="1041" spans="1:9" x14ac:dyDescent="0.15">
      <c r="A1041" s="1">
        <v>46</v>
      </c>
      <c r="B1041" s="1" t="s">
        <v>223</v>
      </c>
      <c r="C1041" s="1">
        <v>3</v>
      </c>
      <c r="D1041" s="1" t="s">
        <v>17</v>
      </c>
      <c r="E1041" s="1">
        <v>54314.237860185334</v>
      </c>
      <c r="F1041" s="1">
        <v>61556.04110656822</v>
      </c>
      <c r="G1041" s="1">
        <v>72784.70320286788</v>
      </c>
      <c r="H1041" s="1">
        <v>63424.070759897673</v>
      </c>
      <c r="I1041" s="1">
        <v>58275.660494490221</v>
      </c>
    </row>
    <row r="1042" spans="1:9" x14ac:dyDescent="0.15">
      <c r="A1042" s="1">
        <v>46</v>
      </c>
      <c r="B1042" s="1" t="s">
        <v>224</v>
      </c>
      <c r="C1042" s="1">
        <v>4</v>
      </c>
      <c r="D1042" s="1" t="s">
        <v>18</v>
      </c>
      <c r="E1042" s="1">
        <v>78679.50829327722</v>
      </c>
      <c r="F1042" s="1">
        <v>70677.872967438729</v>
      </c>
      <c r="G1042" s="1">
        <v>43807.006178829579</v>
      </c>
      <c r="H1042" s="1">
        <v>17107.348736214652</v>
      </c>
      <c r="I1042" s="1">
        <v>5981.4216544911824</v>
      </c>
    </row>
    <row r="1043" spans="1:9" x14ac:dyDescent="0.15">
      <c r="A1043" s="1">
        <v>46</v>
      </c>
      <c r="B1043" s="1" t="s">
        <v>225</v>
      </c>
      <c r="C1043" s="1">
        <v>5</v>
      </c>
      <c r="D1043" s="1" t="s">
        <v>19</v>
      </c>
      <c r="E1043" s="1">
        <v>5596.8988408425957</v>
      </c>
      <c r="F1043" s="1">
        <v>4976.0770380197018</v>
      </c>
      <c r="G1043" s="1">
        <v>4183.1096362295066</v>
      </c>
      <c r="H1043" s="1">
        <v>2703.405656788224</v>
      </c>
      <c r="I1043" s="1">
        <v>2053.4217729266252</v>
      </c>
    </row>
    <row r="1044" spans="1:9" x14ac:dyDescent="0.15">
      <c r="A1044" s="1">
        <v>46</v>
      </c>
      <c r="B1044" s="1" t="s">
        <v>226</v>
      </c>
      <c r="C1044" s="1">
        <v>6</v>
      </c>
      <c r="D1044" s="1" t="s">
        <v>3</v>
      </c>
      <c r="E1044" s="1">
        <v>2664.9454901950903</v>
      </c>
      <c r="F1044" s="1">
        <v>2200.3884454745544</v>
      </c>
      <c r="G1044" s="1">
        <v>2417.2219387772225</v>
      </c>
      <c r="H1044" s="1">
        <v>1631.5682015295674</v>
      </c>
      <c r="I1044" s="1">
        <v>1511.2848969954041</v>
      </c>
    </row>
    <row r="1045" spans="1:9" x14ac:dyDescent="0.15">
      <c r="A1045" s="1">
        <v>46</v>
      </c>
      <c r="B1045" s="1" t="s">
        <v>223</v>
      </c>
      <c r="C1045" s="1">
        <v>7</v>
      </c>
      <c r="D1045" s="1" t="s">
        <v>20</v>
      </c>
      <c r="E1045" s="1">
        <v>116.53630129234354</v>
      </c>
      <c r="F1045" s="1">
        <v>162.09072864790923</v>
      </c>
      <c r="G1045" s="1">
        <v>213.60346893612808</v>
      </c>
      <c r="H1045" s="1">
        <v>318.0285058676921</v>
      </c>
      <c r="I1045" s="1">
        <v>243.19050710835839</v>
      </c>
    </row>
    <row r="1046" spans="1:9" x14ac:dyDescent="0.15">
      <c r="A1046" s="1">
        <v>46</v>
      </c>
      <c r="B1046" s="1" t="s">
        <v>225</v>
      </c>
      <c r="C1046" s="1">
        <v>8</v>
      </c>
      <c r="D1046" s="1" t="s">
        <v>21</v>
      </c>
      <c r="E1046" s="1">
        <v>16201.0894402432</v>
      </c>
      <c r="F1046" s="1">
        <v>21397.438611287416</v>
      </c>
      <c r="G1046" s="1">
        <v>25840.911381790196</v>
      </c>
      <c r="H1046" s="1">
        <v>13708.888493755843</v>
      </c>
      <c r="I1046" s="1">
        <v>10409.77467890526</v>
      </c>
    </row>
    <row r="1047" spans="1:9" x14ac:dyDescent="0.15">
      <c r="A1047" s="1">
        <v>46</v>
      </c>
      <c r="B1047" s="1" t="s">
        <v>223</v>
      </c>
      <c r="C1047" s="1">
        <v>9</v>
      </c>
      <c r="D1047" s="1" t="s">
        <v>22</v>
      </c>
      <c r="E1047" s="1">
        <v>2417.6259775605217</v>
      </c>
      <c r="F1047" s="1">
        <v>1006.526422978203</v>
      </c>
      <c r="G1047" s="1">
        <v>1372.9175546949004</v>
      </c>
      <c r="H1047" s="1">
        <v>616.62612211607586</v>
      </c>
      <c r="I1047" s="1">
        <v>1170.3846436322622</v>
      </c>
    </row>
    <row r="1048" spans="1:9" x14ac:dyDescent="0.15">
      <c r="A1048" s="1">
        <v>46</v>
      </c>
      <c r="B1048" s="1" t="s">
        <v>225</v>
      </c>
      <c r="C1048" s="1">
        <v>10</v>
      </c>
      <c r="D1048" s="1" t="s">
        <v>23</v>
      </c>
      <c r="E1048" s="1">
        <v>6165.2350778177724</v>
      </c>
      <c r="F1048" s="1">
        <v>7008.9614617453681</v>
      </c>
      <c r="G1048" s="1">
        <v>9687.3391510994607</v>
      </c>
      <c r="H1048" s="1">
        <v>8852.9697633659071</v>
      </c>
      <c r="I1048" s="1">
        <v>6259.0075556123156</v>
      </c>
    </row>
    <row r="1049" spans="1:9" x14ac:dyDescent="0.15">
      <c r="A1049" s="1">
        <v>46</v>
      </c>
      <c r="B1049" s="1" t="s">
        <v>223</v>
      </c>
      <c r="C1049" s="1">
        <v>11</v>
      </c>
      <c r="D1049" s="1" t="s">
        <v>24</v>
      </c>
      <c r="E1049" s="1">
        <v>2912.0645679271179</v>
      </c>
      <c r="F1049" s="1">
        <v>3541.5779093364067</v>
      </c>
      <c r="G1049" s="1">
        <v>5415.2335978927431</v>
      </c>
      <c r="H1049" s="1">
        <v>8009.8609916795613</v>
      </c>
      <c r="I1049" s="1">
        <v>7741.9249391613475</v>
      </c>
    </row>
    <row r="1050" spans="1:9" x14ac:dyDescent="0.15">
      <c r="A1050" s="1">
        <v>46</v>
      </c>
      <c r="B1050" s="1" t="s">
        <v>223</v>
      </c>
      <c r="C1050" s="1">
        <v>12</v>
      </c>
      <c r="D1050" s="1" t="s">
        <v>25</v>
      </c>
      <c r="E1050" s="1">
        <v>5058.0410773584081</v>
      </c>
      <c r="F1050" s="1">
        <v>22946.338408960251</v>
      </c>
      <c r="G1050" s="1">
        <v>46234.836375994819</v>
      </c>
      <c r="H1050" s="1">
        <v>61209.437716233915</v>
      </c>
      <c r="I1050" s="1">
        <v>42131.201475583162</v>
      </c>
    </row>
    <row r="1051" spans="1:9" x14ac:dyDescent="0.15">
      <c r="A1051" s="1">
        <v>46</v>
      </c>
      <c r="B1051" s="1" t="s">
        <v>226</v>
      </c>
      <c r="C1051" s="1">
        <v>13</v>
      </c>
      <c r="D1051" s="1" t="s">
        <v>26</v>
      </c>
      <c r="E1051" s="1">
        <v>3270.8885435399311</v>
      </c>
      <c r="F1051" s="1">
        <v>2412.7087442297202</v>
      </c>
      <c r="G1051" s="1">
        <v>2583.3345694856785</v>
      </c>
      <c r="H1051" s="1">
        <v>2346.3075259827428</v>
      </c>
      <c r="I1051" s="1">
        <v>2534.5314209993203</v>
      </c>
    </row>
    <row r="1052" spans="1:9" x14ac:dyDescent="0.15">
      <c r="A1052" s="1">
        <v>46</v>
      </c>
      <c r="B1052" s="1" t="s">
        <v>225</v>
      </c>
      <c r="C1052" s="1">
        <v>14</v>
      </c>
      <c r="D1052" s="1" t="s">
        <v>27</v>
      </c>
      <c r="E1052" s="1">
        <v>902.17354957446457</v>
      </c>
      <c r="F1052" s="1">
        <v>712.89085719012633</v>
      </c>
      <c r="G1052" s="1">
        <v>860.58923183850823</v>
      </c>
      <c r="H1052" s="1">
        <v>1063.2754403027809</v>
      </c>
      <c r="I1052" s="1">
        <v>1321.4449274438643</v>
      </c>
    </row>
    <row r="1053" spans="1:9" x14ac:dyDescent="0.15">
      <c r="A1053" s="1">
        <v>46</v>
      </c>
      <c r="B1053" s="1" t="s">
        <v>227</v>
      </c>
      <c r="C1053" s="1">
        <v>15</v>
      </c>
      <c r="D1053" s="1" t="s">
        <v>28</v>
      </c>
      <c r="E1053" s="1">
        <v>45878.936483403551</v>
      </c>
      <c r="F1053" s="1">
        <v>43351.979259065796</v>
      </c>
      <c r="G1053" s="1">
        <v>38781.478544033154</v>
      </c>
      <c r="H1053" s="1">
        <v>27704.145609767067</v>
      </c>
      <c r="I1053" s="1">
        <v>17062.748784226933</v>
      </c>
    </row>
    <row r="1054" spans="1:9" x14ac:dyDescent="0.15">
      <c r="A1054" s="1">
        <v>46</v>
      </c>
      <c r="B1054" s="1" t="s">
        <v>228</v>
      </c>
      <c r="C1054" s="1">
        <v>16</v>
      </c>
      <c r="D1054" s="1" t="s">
        <v>11</v>
      </c>
      <c r="E1054" s="1">
        <v>118232.28171972063</v>
      </c>
      <c r="F1054" s="1">
        <v>213605.37987538052</v>
      </c>
      <c r="G1054" s="1">
        <v>195995.36467172284</v>
      </c>
      <c r="H1054" s="1">
        <v>186756.56466647374</v>
      </c>
      <c r="I1054" s="1">
        <v>135052.59643742509</v>
      </c>
    </row>
    <row r="1055" spans="1:9" x14ac:dyDescent="0.15">
      <c r="A1055" s="1">
        <v>46</v>
      </c>
      <c r="B1055" s="1" t="s">
        <v>222</v>
      </c>
      <c r="C1055" s="1">
        <v>17</v>
      </c>
      <c r="D1055" s="1" t="s">
        <v>12</v>
      </c>
      <c r="E1055" s="1">
        <v>7472.5812961964129</v>
      </c>
      <c r="F1055" s="1">
        <v>9320.877582617808</v>
      </c>
      <c r="G1055" s="1">
        <v>11137.686776864943</v>
      </c>
      <c r="H1055" s="1">
        <v>10739.797420435729</v>
      </c>
      <c r="I1055" s="1">
        <v>11076.220497752443</v>
      </c>
    </row>
    <row r="1056" spans="1:9" x14ac:dyDescent="0.15">
      <c r="A1056" s="1">
        <v>46</v>
      </c>
      <c r="B1056" s="1" t="s">
        <v>228</v>
      </c>
      <c r="C1056" s="1">
        <v>18</v>
      </c>
      <c r="D1056" s="1" t="s">
        <v>13</v>
      </c>
      <c r="E1056" s="1">
        <v>246884.82724918009</v>
      </c>
      <c r="F1056" s="1">
        <v>285342.72996172297</v>
      </c>
      <c r="G1056" s="1">
        <v>260306.68239374214</v>
      </c>
      <c r="H1056" s="1">
        <v>217972.62949575292</v>
      </c>
      <c r="I1056" s="1">
        <v>201014.67699958757</v>
      </c>
    </row>
    <row r="1057" spans="1:9" x14ac:dyDescent="0.15">
      <c r="A1057" s="1">
        <v>46</v>
      </c>
      <c r="B1057" s="1" t="s">
        <v>228</v>
      </c>
      <c r="C1057" s="1">
        <v>19</v>
      </c>
      <c r="D1057" s="1" t="s">
        <v>14</v>
      </c>
      <c r="E1057" s="1">
        <v>22665.02783404311</v>
      </c>
      <c r="F1057" s="1">
        <v>35720.499653416249</v>
      </c>
      <c r="G1057" s="1">
        <v>41117.046131693271</v>
      </c>
      <c r="H1057" s="1">
        <v>36789.639907749966</v>
      </c>
      <c r="I1057" s="1">
        <v>35121.598778722575</v>
      </c>
    </row>
    <row r="1058" spans="1:9" x14ac:dyDescent="0.15">
      <c r="A1058" s="1">
        <v>46</v>
      </c>
      <c r="B1058" s="1" t="s">
        <v>229</v>
      </c>
      <c r="C1058" s="1">
        <v>20</v>
      </c>
      <c r="D1058" s="1" t="s">
        <v>15</v>
      </c>
      <c r="E1058" s="1">
        <v>4603.4883323633067</v>
      </c>
      <c r="F1058" s="1">
        <v>10489.968410638503</v>
      </c>
      <c r="G1058" s="1">
        <v>12578.292113084121</v>
      </c>
      <c r="H1058" s="1">
        <v>10754.256485130036</v>
      </c>
      <c r="I1058" s="1">
        <v>10432.138559888128</v>
      </c>
    </row>
    <row r="1059" spans="1:9" x14ac:dyDescent="0.15">
      <c r="A1059" s="1">
        <v>46</v>
      </c>
      <c r="B1059" s="1" t="s">
        <v>228</v>
      </c>
      <c r="C1059" s="1">
        <v>21</v>
      </c>
      <c r="D1059" s="1" t="s">
        <v>16</v>
      </c>
      <c r="E1059" s="1">
        <v>95920.846038563104</v>
      </c>
      <c r="F1059" s="1">
        <v>110396.43052483362</v>
      </c>
      <c r="G1059" s="1">
        <v>100390.28316279856</v>
      </c>
      <c r="H1059" s="1">
        <v>105562.32741463061</v>
      </c>
      <c r="I1059" s="1">
        <v>82674.554445514266</v>
      </c>
    </row>
    <row r="1060" spans="1:9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1">
        <v>248678.4651405233</v>
      </c>
      <c r="F1060" s="1">
        <v>343271.62126996892</v>
      </c>
      <c r="G1060" s="1">
        <v>422129.15348007192</v>
      </c>
      <c r="H1060" s="1">
        <v>479418.48094123707</v>
      </c>
      <c r="I1060" s="1">
        <v>557752.64078850788</v>
      </c>
    </row>
    <row r="1061" spans="1:9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1">
        <v>146539.40890347637</v>
      </c>
      <c r="F1061" s="1">
        <v>145325.22100805078</v>
      </c>
      <c r="G1061" s="1">
        <v>134590.52830089218</v>
      </c>
      <c r="H1061" s="1">
        <v>119363.35511925507</v>
      </c>
      <c r="I1061" s="1">
        <v>102204.5272598533</v>
      </c>
    </row>
    <row r="1062" spans="1:9" x14ac:dyDescent="0.15">
      <c r="A1062" s="1">
        <v>47</v>
      </c>
      <c r="B1062" s="1" t="s">
        <v>231</v>
      </c>
      <c r="C1062" s="1">
        <v>1</v>
      </c>
      <c r="D1062" s="1" t="s">
        <v>9</v>
      </c>
      <c r="E1062" s="1" t="s">
        <v>456</v>
      </c>
      <c r="F1062" s="1">
        <v>115775.0431041449</v>
      </c>
      <c r="G1062" s="1">
        <v>96553.126252010989</v>
      </c>
      <c r="H1062" s="1">
        <v>61701.214810040263</v>
      </c>
      <c r="I1062" s="1">
        <v>55016.585164358861</v>
      </c>
    </row>
    <row r="1063" spans="1:9" x14ac:dyDescent="0.15">
      <c r="A1063" s="1">
        <v>47</v>
      </c>
      <c r="B1063" s="1" t="s">
        <v>231</v>
      </c>
      <c r="C1063" s="1">
        <v>2</v>
      </c>
      <c r="D1063" s="1" t="s">
        <v>10</v>
      </c>
      <c r="E1063" s="1" t="s">
        <v>456</v>
      </c>
      <c r="F1063" s="1">
        <v>1557.3157515842074</v>
      </c>
      <c r="G1063" s="1">
        <v>1268.873240987012</v>
      </c>
      <c r="H1063" s="1">
        <v>1441.0318616192712</v>
      </c>
      <c r="I1063" s="1">
        <v>773.62182295239279</v>
      </c>
    </row>
    <row r="1064" spans="1:9" x14ac:dyDescent="0.15">
      <c r="A1064" s="1">
        <v>47</v>
      </c>
      <c r="B1064" s="1" t="s">
        <v>232</v>
      </c>
      <c r="C1064" s="1">
        <v>3</v>
      </c>
      <c r="D1064" s="1" t="s">
        <v>17</v>
      </c>
      <c r="E1064" s="1" t="s">
        <v>456</v>
      </c>
      <c r="F1064" s="1">
        <v>24226.737885052342</v>
      </c>
      <c r="G1064" s="1">
        <v>24881.198233309853</v>
      </c>
      <c r="H1064" s="1">
        <v>22583.429063298925</v>
      </c>
      <c r="I1064" s="1">
        <v>23366.160646486427</v>
      </c>
    </row>
    <row r="1065" spans="1:9" x14ac:dyDescent="0.15">
      <c r="A1065" s="1">
        <v>47</v>
      </c>
      <c r="B1065" s="1" t="s">
        <v>233</v>
      </c>
      <c r="C1065" s="1">
        <v>4</v>
      </c>
      <c r="D1065" s="1" t="s">
        <v>18</v>
      </c>
      <c r="E1065" s="1" t="s">
        <v>456</v>
      </c>
      <c r="F1065" s="1">
        <v>5868.9138507694688</v>
      </c>
      <c r="G1065" s="1">
        <v>5510.6144089070403</v>
      </c>
      <c r="H1065" s="1">
        <v>3360.4100268099273</v>
      </c>
      <c r="I1065" s="1">
        <v>2246.3916607158289</v>
      </c>
    </row>
    <row r="1066" spans="1:9" x14ac:dyDescent="0.15">
      <c r="A1066" s="1">
        <v>47</v>
      </c>
      <c r="B1066" s="1" t="s">
        <v>234</v>
      </c>
      <c r="C1066" s="1">
        <v>5</v>
      </c>
      <c r="D1066" s="1" t="s">
        <v>19</v>
      </c>
      <c r="E1066" s="1" t="s">
        <v>456</v>
      </c>
      <c r="F1066" s="1">
        <v>1347.6103595959748</v>
      </c>
      <c r="G1066" s="1">
        <v>940.03034902840932</v>
      </c>
      <c r="H1066" s="1">
        <v>760.88707760599345</v>
      </c>
      <c r="I1066" s="1">
        <v>1000.9407896744285</v>
      </c>
    </row>
    <row r="1067" spans="1:9" x14ac:dyDescent="0.15">
      <c r="A1067" s="1">
        <v>47</v>
      </c>
      <c r="B1067" s="1" t="s">
        <v>232</v>
      </c>
      <c r="C1067" s="1">
        <v>6</v>
      </c>
      <c r="D1067" s="1" t="s">
        <v>3</v>
      </c>
      <c r="E1067" s="1" t="s">
        <v>456</v>
      </c>
      <c r="F1067" s="1">
        <v>1156.3194928832174</v>
      </c>
      <c r="G1067" s="1">
        <v>1310.66381814034</v>
      </c>
      <c r="H1067" s="1">
        <v>1278.6722354194678</v>
      </c>
      <c r="I1067" s="1">
        <v>1333.4750856222784</v>
      </c>
    </row>
    <row r="1068" spans="1:9" x14ac:dyDescent="0.15">
      <c r="A1068" s="1">
        <v>47</v>
      </c>
      <c r="B1068" s="1" t="s">
        <v>234</v>
      </c>
      <c r="C1068" s="1">
        <v>7</v>
      </c>
      <c r="D1068" s="1" t="s">
        <v>20</v>
      </c>
      <c r="E1068" s="1" t="s">
        <v>456</v>
      </c>
      <c r="F1068" s="1">
        <v>1617.0287836686125</v>
      </c>
      <c r="G1068" s="1">
        <v>1567.67984861322</v>
      </c>
      <c r="H1068" s="1">
        <v>1138.1013266314123</v>
      </c>
      <c r="I1068" s="1">
        <v>466.54307234083007</v>
      </c>
    </row>
    <row r="1069" spans="1:9" x14ac:dyDescent="0.15">
      <c r="A1069" s="1">
        <v>47</v>
      </c>
      <c r="B1069" s="1" t="s">
        <v>235</v>
      </c>
      <c r="C1069" s="1">
        <v>8</v>
      </c>
      <c r="D1069" s="1" t="s">
        <v>21</v>
      </c>
      <c r="E1069" s="1" t="s">
        <v>456</v>
      </c>
      <c r="F1069" s="1">
        <v>10164.468287830721</v>
      </c>
      <c r="G1069" s="1">
        <v>10343.470758795966</v>
      </c>
      <c r="H1069" s="1">
        <v>8365.7092620212006</v>
      </c>
      <c r="I1069" s="1">
        <v>6389.212862997857</v>
      </c>
    </row>
    <row r="1070" spans="1:9" x14ac:dyDescent="0.15">
      <c r="A1070" s="1">
        <v>47</v>
      </c>
      <c r="B1070" s="1" t="s">
        <v>232</v>
      </c>
      <c r="C1070" s="1">
        <v>9</v>
      </c>
      <c r="D1070" s="1" t="s">
        <v>22</v>
      </c>
      <c r="E1070" s="1" t="s">
        <v>456</v>
      </c>
      <c r="F1070" s="1">
        <v>1666.4348649166868</v>
      </c>
      <c r="G1070" s="1">
        <v>1618.3731572041856</v>
      </c>
      <c r="H1070" s="1">
        <v>778.74306960994579</v>
      </c>
      <c r="I1070" s="1">
        <v>1217.2815392208922</v>
      </c>
    </row>
    <row r="1071" spans="1:9" x14ac:dyDescent="0.15">
      <c r="A1071" s="1">
        <v>47</v>
      </c>
      <c r="B1071" s="1" t="s">
        <v>233</v>
      </c>
      <c r="C1071" s="1">
        <v>10</v>
      </c>
      <c r="D1071" s="1" t="s">
        <v>23</v>
      </c>
      <c r="E1071" s="1" t="s">
        <v>456</v>
      </c>
      <c r="F1071" s="1">
        <v>7890.7648797799293</v>
      </c>
      <c r="G1071" s="1">
        <v>8440.268427233319</v>
      </c>
      <c r="H1071" s="1">
        <v>6598.43421724568</v>
      </c>
      <c r="I1071" s="1">
        <v>5118.8702106286983</v>
      </c>
    </row>
    <row r="1072" spans="1:9" x14ac:dyDescent="0.15">
      <c r="A1072" s="1">
        <v>47</v>
      </c>
      <c r="B1072" s="1" t="s">
        <v>234</v>
      </c>
      <c r="C1072" s="1">
        <v>11</v>
      </c>
      <c r="D1072" s="1" t="s">
        <v>24</v>
      </c>
      <c r="E1072" s="1" t="s">
        <v>456</v>
      </c>
      <c r="F1072" s="1">
        <v>653.99917121735007</v>
      </c>
      <c r="G1072" s="1">
        <v>768.49492058733404</v>
      </c>
      <c r="H1072" s="1">
        <v>700.87947518249632</v>
      </c>
      <c r="I1072" s="1">
        <v>444.46550394271105</v>
      </c>
    </row>
    <row r="1073" spans="1:9" x14ac:dyDescent="0.15">
      <c r="A1073" s="1">
        <v>47</v>
      </c>
      <c r="B1073" s="1" t="s">
        <v>233</v>
      </c>
      <c r="C1073" s="1">
        <v>12</v>
      </c>
      <c r="D1073" s="1" t="s">
        <v>25</v>
      </c>
      <c r="E1073" s="1" t="s">
        <v>456</v>
      </c>
      <c r="F1073" s="1">
        <v>287.90054512478036</v>
      </c>
      <c r="G1073" s="1">
        <v>388.43403462292298</v>
      </c>
      <c r="H1073" s="1">
        <v>586.57884012574357</v>
      </c>
      <c r="I1073" s="1">
        <v>641.87844553432888</v>
      </c>
    </row>
    <row r="1074" spans="1:9" x14ac:dyDescent="0.15">
      <c r="A1074" s="1">
        <v>47</v>
      </c>
      <c r="B1074" s="1" t="s">
        <v>233</v>
      </c>
      <c r="C1074" s="1">
        <v>13</v>
      </c>
      <c r="D1074" s="1" t="s">
        <v>26</v>
      </c>
      <c r="E1074" s="1" t="s">
        <v>456</v>
      </c>
      <c r="F1074" s="1">
        <v>870.47822079734851</v>
      </c>
      <c r="G1074" s="1">
        <v>1063.8295883968879</v>
      </c>
      <c r="H1074" s="1">
        <v>393.68333070291823</v>
      </c>
      <c r="I1074" s="1">
        <v>534.38451110887206</v>
      </c>
    </row>
    <row r="1075" spans="1:9" x14ac:dyDescent="0.15">
      <c r="A1075" s="1">
        <v>47</v>
      </c>
      <c r="B1075" s="1" t="s">
        <v>234</v>
      </c>
      <c r="C1075" s="1">
        <v>14</v>
      </c>
      <c r="D1075" s="1" t="s">
        <v>27</v>
      </c>
      <c r="E1075" s="1" t="s">
        <v>456</v>
      </c>
      <c r="F1075" s="1">
        <v>50.858695862030956</v>
      </c>
      <c r="G1075" s="1">
        <v>38.091811896310901</v>
      </c>
      <c r="H1075" s="1">
        <v>34.851164594779668</v>
      </c>
      <c r="I1075" s="1">
        <v>328.07202352084948</v>
      </c>
    </row>
    <row r="1076" spans="1:9" x14ac:dyDescent="0.15">
      <c r="A1076" s="1">
        <v>47</v>
      </c>
      <c r="B1076" s="1" t="s">
        <v>234</v>
      </c>
      <c r="C1076" s="1">
        <v>15</v>
      </c>
      <c r="D1076" s="1" t="s">
        <v>28</v>
      </c>
      <c r="E1076" s="1" t="s">
        <v>456</v>
      </c>
      <c r="F1076" s="1">
        <v>15650.200519761207</v>
      </c>
      <c r="G1076" s="1">
        <v>19002.716464239227</v>
      </c>
      <c r="H1076" s="1">
        <v>14648.042580134517</v>
      </c>
      <c r="I1076" s="1">
        <v>12431.14121642887</v>
      </c>
    </row>
    <row r="1077" spans="1:9" x14ac:dyDescent="0.15">
      <c r="A1077" s="1">
        <v>47</v>
      </c>
      <c r="B1077" s="1" t="s">
        <v>231</v>
      </c>
      <c r="C1077" s="1">
        <v>16</v>
      </c>
      <c r="D1077" s="1" t="s">
        <v>11</v>
      </c>
      <c r="E1077" s="1" t="s">
        <v>456</v>
      </c>
      <c r="F1077" s="1">
        <v>155512.32518107622</v>
      </c>
      <c r="G1077" s="1">
        <v>169079.19399808467</v>
      </c>
      <c r="H1077" s="1">
        <v>147568.05001667861</v>
      </c>
      <c r="I1077" s="1">
        <v>115931.56386829392</v>
      </c>
    </row>
    <row r="1078" spans="1:9" x14ac:dyDescent="0.15">
      <c r="A1078" s="1">
        <v>47</v>
      </c>
      <c r="B1078" s="1" t="s">
        <v>236</v>
      </c>
      <c r="C1078" s="1">
        <v>17</v>
      </c>
      <c r="D1078" s="1" t="s">
        <v>12</v>
      </c>
      <c r="E1078" s="1" t="s">
        <v>456</v>
      </c>
      <c r="F1078" s="1">
        <v>6792.5397945558652</v>
      </c>
      <c r="G1078" s="1">
        <v>7688.5778387524251</v>
      </c>
      <c r="H1078" s="1">
        <v>8582.9987791051553</v>
      </c>
      <c r="I1078" s="1">
        <v>8331.7221155703664</v>
      </c>
    </row>
    <row r="1079" spans="1:9" x14ac:dyDescent="0.15">
      <c r="A1079" s="1">
        <v>47</v>
      </c>
      <c r="B1079" s="1" t="s">
        <v>237</v>
      </c>
      <c r="C1079" s="1">
        <v>18</v>
      </c>
      <c r="D1079" s="1" t="s">
        <v>13</v>
      </c>
      <c r="E1079" s="1" t="s">
        <v>456</v>
      </c>
      <c r="F1079" s="1">
        <v>180793.34635487717</v>
      </c>
      <c r="G1079" s="1">
        <v>209030.60184848905</v>
      </c>
      <c r="H1079" s="1">
        <v>191210.64211740694</v>
      </c>
      <c r="I1079" s="1">
        <v>145794.13923601553</v>
      </c>
    </row>
    <row r="1080" spans="1:9" x14ac:dyDescent="0.15">
      <c r="A1080" s="1">
        <v>47</v>
      </c>
      <c r="B1080" s="1" t="s">
        <v>231</v>
      </c>
      <c r="C1080" s="1">
        <v>19</v>
      </c>
      <c r="D1080" s="1" t="s">
        <v>14</v>
      </c>
      <c r="E1080" s="1" t="s">
        <v>456</v>
      </c>
      <c r="F1080" s="1">
        <v>19519.167443996332</v>
      </c>
      <c r="G1080" s="1">
        <v>28197.591919476348</v>
      </c>
      <c r="H1080" s="1">
        <v>22207.659602039967</v>
      </c>
      <c r="I1080" s="1">
        <v>24214.7332363102</v>
      </c>
    </row>
    <row r="1081" spans="1:9" x14ac:dyDescent="0.15">
      <c r="A1081" s="1">
        <v>47</v>
      </c>
      <c r="B1081" s="1" t="s">
        <v>238</v>
      </c>
      <c r="C1081" s="1">
        <v>20</v>
      </c>
      <c r="D1081" s="1" t="s">
        <v>15</v>
      </c>
      <c r="E1081" s="1" t="s">
        <v>456</v>
      </c>
      <c r="F1081" s="1">
        <v>5699.1068884127162</v>
      </c>
      <c r="G1081" s="1">
        <v>16052.958442665369</v>
      </c>
      <c r="H1081" s="1">
        <v>14534.723428219553</v>
      </c>
      <c r="I1081" s="1">
        <v>13222.554406250727</v>
      </c>
    </row>
    <row r="1082" spans="1:9" x14ac:dyDescent="0.15">
      <c r="A1082" s="1">
        <v>47</v>
      </c>
      <c r="B1082" s="1" t="s">
        <v>239</v>
      </c>
      <c r="C1082" s="1">
        <v>21</v>
      </c>
      <c r="D1082" s="1" t="s">
        <v>16</v>
      </c>
      <c r="E1082" s="1" t="s">
        <v>456</v>
      </c>
      <c r="F1082" s="1">
        <v>66046.499377305401</v>
      </c>
      <c r="G1082" s="1">
        <v>78840.471184269583</v>
      </c>
      <c r="H1082" s="1">
        <v>74620.135795632319</v>
      </c>
      <c r="I1082" s="1">
        <v>65598.048371765399</v>
      </c>
    </row>
    <row r="1083" spans="1:9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1" t="s">
        <v>456</v>
      </c>
      <c r="F1083" s="1">
        <v>221506.31049993524</v>
      </c>
      <c r="G1083" s="1">
        <v>338518.17625283473</v>
      </c>
      <c r="H1083" s="1">
        <v>396586.07786457165</v>
      </c>
      <c r="I1083" s="1">
        <v>500874.03378803778</v>
      </c>
    </row>
    <row r="1084" spans="1:9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1" t="s">
        <v>456</v>
      </c>
      <c r="F1084" s="1">
        <v>99084.158293235305</v>
      </c>
      <c r="G1084" s="1">
        <v>106259.47248454904</v>
      </c>
      <c r="H1084" s="1">
        <v>104159.08903824368</v>
      </c>
      <c r="I1084" s="1">
        <v>83669.527325438408</v>
      </c>
    </row>
  </sheetData>
  <sortState ref="A4:AQ1084">
    <sortCondition ref="A4:A1084"/>
    <sortCondition ref="C4:C1084"/>
  </sortState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 x14ac:dyDescent="0.15">
      <c r="A1" s="1" t="s">
        <v>5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 x14ac:dyDescent="0.15">
      <c r="A4" s="1">
        <v>1</v>
      </c>
      <c r="B4" s="1" t="s">
        <v>2</v>
      </c>
      <c r="C4" s="1">
        <v>1</v>
      </c>
      <c r="D4" s="1" t="s">
        <v>9</v>
      </c>
      <c r="E4" s="1">
        <v>95563.678346300207</v>
      </c>
      <c r="F4" s="1">
        <v>314262.77618574916</v>
      </c>
      <c r="G4" s="1">
        <v>308244.88127776689</v>
      </c>
      <c r="H4" s="1">
        <v>239612.72235495114</v>
      </c>
      <c r="I4" s="1">
        <v>236087.3623277568</v>
      </c>
    </row>
    <row r="5" spans="1:9" x14ac:dyDescent="0.15">
      <c r="A5" s="1">
        <v>1</v>
      </c>
      <c r="B5" s="1" t="s">
        <v>2</v>
      </c>
      <c r="C5" s="1">
        <v>2</v>
      </c>
      <c r="D5" s="1" t="s">
        <v>10</v>
      </c>
      <c r="E5" s="1">
        <v>66097.480925147349</v>
      </c>
      <c r="F5" s="1">
        <v>140658.2695299107</v>
      </c>
      <c r="G5" s="1">
        <v>76760.249495473137</v>
      </c>
      <c r="H5" s="1">
        <v>46432.206825985515</v>
      </c>
      <c r="I5" s="1">
        <v>17241.237451274388</v>
      </c>
    </row>
    <row r="6" spans="1:9" x14ac:dyDescent="0.15">
      <c r="A6" s="1">
        <v>1</v>
      </c>
      <c r="B6" s="1" t="s">
        <v>7</v>
      </c>
      <c r="C6" s="1">
        <v>3</v>
      </c>
      <c r="D6" s="1" t="s">
        <v>17</v>
      </c>
      <c r="E6" s="1">
        <v>57619.567536272392</v>
      </c>
      <c r="F6" s="1">
        <v>198277.88254252955</v>
      </c>
      <c r="G6" s="1">
        <v>298680.13339898305</v>
      </c>
      <c r="H6" s="1">
        <v>271185.54945507902</v>
      </c>
      <c r="I6" s="1">
        <v>212763.59140491037</v>
      </c>
    </row>
    <row r="7" spans="1:9" x14ac:dyDescent="0.15">
      <c r="A7" s="1">
        <v>1</v>
      </c>
      <c r="B7" s="1" t="s">
        <v>7</v>
      </c>
      <c r="C7" s="1">
        <v>4</v>
      </c>
      <c r="D7" s="1" t="s">
        <v>18</v>
      </c>
      <c r="E7" s="1">
        <v>5983.4672867664412</v>
      </c>
      <c r="F7" s="1">
        <v>17633.307267795393</v>
      </c>
      <c r="G7" s="1">
        <v>33528.890244144546</v>
      </c>
      <c r="H7" s="1">
        <v>18103.634444958945</v>
      </c>
      <c r="I7" s="1">
        <v>10996.076649073362</v>
      </c>
    </row>
    <row r="8" spans="1:9" x14ac:dyDescent="0.15">
      <c r="A8" s="1">
        <v>1</v>
      </c>
      <c r="B8" s="1" t="s">
        <v>7</v>
      </c>
      <c r="C8" s="1">
        <v>5</v>
      </c>
      <c r="D8" s="1" t="s">
        <v>19</v>
      </c>
      <c r="E8" s="1">
        <v>10596.663097176193</v>
      </c>
      <c r="F8" s="1">
        <v>37606.136363338366</v>
      </c>
      <c r="G8" s="1">
        <v>52783.847922717039</v>
      </c>
      <c r="H8" s="1">
        <v>38172.458943280137</v>
      </c>
      <c r="I8" s="1">
        <v>27563.774619457283</v>
      </c>
    </row>
    <row r="9" spans="1:9" x14ac:dyDescent="0.15">
      <c r="A9" s="1">
        <v>1</v>
      </c>
      <c r="B9" s="1" t="s">
        <v>7</v>
      </c>
      <c r="C9" s="1">
        <v>6</v>
      </c>
      <c r="D9" s="1" t="s">
        <v>3</v>
      </c>
      <c r="E9" s="1">
        <v>5393.5634413830594</v>
      </c>
      <c r="F9" s="1">
        <v>15971.13589116241</v>
      </c>
      <c r="G9" s="1">
        <v>25231.166724065042</v>
      </c>
      <c r="H9" s="1">
        <v>21090.324954271175</v>
      </c>
      <c r="I9" s="1">
        <v>15850.273665502576</v>
      </c>
    </row>
    <row r="10" spans="1:9" x14ac:dyDescent="0.15">
      <c r="A10" s="1">
        <v>1</v>
      </c>
      <c r="B10" s="1" t="s">
        <v>7</v>
      </c>
      <c r="C10" s="1">
        <v>7</v>
      </c>
      <c r="D10" s="1" t="s">
        <v>20</v>
      </c>
      <c r="E10" s="1">
        <v>1266.0250876361026</v>
      </c>
      <c r="F10" s="1">
        <v>5938.0460521975556</v>
      </c>
      <c r="G10" s="1">
        <v>6035.155518029741</v>
      </c>
      <c r="H10" s="1">
        <v>5423.4185156990507</v>
      </c>
      <c r="I10" s="1">
        <v>4491.7468464947806</v>
      </c>
    </row>
    <row r="11" spans="1:9" x14ac:dyDescent="0.15">
      <c r="A11" s="1">
        <v>1</v>
      </c>
      <c r="B11" s="1" t="s">
        <v>7</v>
      </c>
      <c r="C11" s="1">
        <v>8</v>
      </c>
      <c r="D11" s="1" t="s">
        <v>21</v>
      </c>
      <c r="E11" s="1">
        <v>15657.103854413812</v>
      </c>
      <c r="F11" s="1">
        <v>69301.357323522869</v>
      </c>
      <c r="G11" s="1">
        <v>85724.914984938558</v>
      </c>
      <c r="H11" s="1">
        <v>55545.683228612375</v>
      </c>
      <c r="I11" s="1">
        <v>31323.06504136699</v>
      </c>
    </row>
    <row r="12" spans="1:9" x14ac:dyDescent="0.15">
      <c r="A12" s="1">
        <v>1</v>
      </c>
      <c r="B12" s="1" t="s">
        <v>7</v>
      </c>
      <c r="C12" s="1">
        <v>9</v>
      </c>
      <c r="D12" s="1" t="s">
        <v>22</v>
      </c>
      <c r="E12" s="1">
        <v>25577.63551471346</v>
      </c>
      <c r="F12" s="1">
        <v>73887.318911693175</v>
      </c>
      <c r="G12" s="1">
        <v>51929.681823182837</v>
      </c>
      <c r="H12" s="1">
        <v>30829.957224287406</v>
      </c>
      <c r="I12" s="1">
        <v>37818.668109483238</v>
      </c>
    </row>
    <row r="13" spans="1:9" x14ac:dyDescent="0.15">
      <c r="A13" s="1">
        <v>1</v>
      </c>
      <c r="B13" s="1" t="s">
        <v>7</v>
      </c>
      <c r="C13" s="1">
        <v>10</v>
      </c>
      <c r="D13" s="1" t="s">
        <v>23</v>
      </c>
      <c r="E13" s="1">
        <v>13020.889662902289</v>
      </c>
      <c r="F13" s="1">
        <v>44359.294663247201</v>
      </c>
      <c r="G13" s="1">
        <v>77968.615179316519</v>
      </c>
      <c r="H13" s="1">
        <v>57652.010747671287</v>
      </c>
      <c r="I13" s="1">
        <v>44648.248445808618</v>
      </c>
    </row>
    <row r="14" spans="1:9" x14ac:dyDescent="0.15">
      <c r="A14" s="1">
        <v>1</v>
      </c>
      <c r="B14" s="1" t="s">
        <v>7</v>
      </c>
      <c r="C14" s="1">
        <v>11</v>
      </c>
      <c r="D14" s="1" t="s">
        <v>24</v>
      </c>
      <c r="E14" s="1">
        <v>12759.972496473818</v>
      </c>
      <c r="F14" s="1">
        <v>40380.19438642374</v>
      </c>
      <c r="G14" s="1">
        <v>59768.193840978056</v>
      </c>
      <c r="H14" s="1">
        <v>48382.961809703862</v>
      </c>
      <c r="I14" s="1">
        <v>36205.239003547525</v>
      </c>
    </row>
    <row r="15" spans="1:9" x14ac:dyDescent="0.15">
      <c r="A15" s="1">
        <v>1</v>
      </c>
      <c r="B15" s="1" t="s">
        <v>7</v>
      </c>
      <c r="C15" s="1">
        <v>12</v>
      </c>
      <c r="D15" s="1" t="s">
        <v>25</v>
      </c>
      <c r="E15" s="1">
        <v>2319.5158819526796</v>
      </c>
      <c r="F15" s="1">
        <v>20209.28212291043</v>
      </c>
      <c r="G15" s="1">
        <v>53810.903491273159</v>
      </c>
      <c r="H15" s="1">
        <v>59226.889652290098</v>
      </c>
      <c r="I15" s="1">
        <v>43383.27914803219</v>
      </c>
    </row>
    <row r="16" spans="1:9" x14ac:dyDescent="0.15">
      <c r="A16" s="1">
        <v>1</v>
      </c>
      <c r="B16" s="1" t="s">
        <v>7</v>
      </c>
      <c r="C16" s="1">
        <v>13</v>
      </c>
      <c r="D16" s="1" t="s">
        <v>26</v>
      </c>
      <c r="E16" s="1">
        <v>11365.398248548001</v>
      </c>
      <c r="F16" s="1">
        <v>28329.712570342948</v>
      </c>
      <c r="G16" s="1">
        <v>26642.740666760255</v>
      </c>
      <c r="H16" s="1">
        <v>29800.186231532309</v>
      </c>
      <c r="I16" s="1">
        <v>41205.93502629557</v>
      </c>
    </row>
    <row r="17" spans="1:9" x14ac:dyDescent="0.15">
      <c r="A17" s="1">
        <v>1</v>
      </c>
      <c r="B17" s="1" t="s">
        <v>7</v>
      </c>
      <c r="C17" s="1">
        <v>14</v>
      </c>
      <c r="D17" s="1" t="s">
        <v>27</v>
      </c>
      <c r="E17" s="1">
        <v>471.93198992862733</v>
      </c>
      <c r="F17" s="1">
        <v>2507.37370356049</v>
      </c>
      <c r="G17" s="1">
        <v>5145.5499492151357</v>
      </c>
      <c r="H17" s="1">
        <v>4069.3291714812867</v>
      </c>
      <c r="I17" s="1">
        <v>4656.164725791873</v>
      </c>
    </row>
    <row r="18" spans="1:9" x14ac:dyDescent="0.15">
      <c r="A18" s="1">
        <v>1</v>
      </c>
      <c r="B18" s="1" t="s">
        <v>7</v>
      </c>
      <c r="C18" s="1">
        <v>15</v>
      </c>
      <c r="D18" s="1" t="s">
        <v>28</v>
      </c>
      <c r="E18" s="1">
        <v>67851.730901739385</v>
      </c>
      <c r="F18" s="1">
        <v>208086.76820966136</v>
      </c>
      <c r="G18" s="1">
        <v>295222.86601523677</v>
      </c>
      <c r="H18" s="1">
        <v>188392.03753728629</v>
      </c>
      <c r="I18" s="1">
        <v>119532.03031637272</v>
      </c>
    </row>
    <row r="19" spans="1:9" x14ac:dyDescent="0.15">
      <c r="A19" s="1">
        <v>1</v>
      </c>
      <c r="B19" s="1" t="s">
        <v>2</v>
      </c>
      <c r="C19" s="1">
        <v>16</v>
      </c>
      <c r="D19" s="1" t="s">
        <v>11</v>
      </c>
      <c r="E19" s="1">
        <v>270992.91732214339</v>
      </c>
      <c r="F19" s="1">
        <v>1149302.8828560214</v>
      </c>
      <c r="G19" s="1">
        <v>1428567.3119481183</v>
      </c>
      <c r="H19" s="1">
        <v>1742112.9320379547</v>
      </c>
      <c r="I19" s="1">
        <v>1150614.6734337555</v>
      </c>
    </row>
    <row r="20" spans="1:9" x14ac:dyDescent="0.15">
      <c r="A20" s="1">
        <v>1</v>
      </c>
      <c r="B20" s="1" t="s">
        <v>2</v>
      </c>
      <c r="C20" s="1">
        <v>17</v>
      </c>
      <c r="D20" s="1" t="s">
        <v>12</v>
      </c>
      <c r="E20" s="1">
        <v>18285.242464916144</v>
      </c>
      <c r="F20" s="1">
        <v>77660.51823100257</v>
      </c>
      <c r="G20" s="1">
        <v>137595.1791344067</v>
      </c>
      <c r="H20" s="1">
        <v>166971.15865278876</v>
      </c>
      <c r="I20" s="1">
        <v>144807.38359772397</v>
      </c>
    </row>
    <row r="21" spans="1:9" x14ac:dyDescent="0.15">
      <c r="A21" s="1">
        <v>1</v>
      </c>
      <c r="B21" s="1" t="s">
        <v>2</v>
      </c>
      <c r="C21" s="1">
        <v>18</v>
      </c>
      <c r="D21" s="1" t="s">
        <v>13</v>
      </c>
      <c r="E21" s="1">
        <v>285965.16300061822</v>
      </c>
      <c r="F21" s="1">
        <v>1297176.1468853091</v>
      </c>
      <c r="G21" s="1">
        <v>1574041.8314492891</v>
      </c>
      <c r="H21" s="1">
        <v>1556460.8815264427</v>
      </c>
      <c r="I21" s="1">
        <v>1135993.7605145618</v>
      </c>
    </row>
    <row r="22" spans="1:9" x14ac:dyDescent="0.15">
      <c r="A22" s="1">
        <v>1</v>
      </c>
      <c r="B22" s="1" t="s">
        <v>2</v>
      </c>
      <c r="C22" s="1">
        <v>19</v>
      </c>
      <c r="D22" s="1" t="s">
        <v>14</v>
      </c>
      <c r="E22" s="1">
        <v>56389.78291059436</v>
      </c>
      <c r="F22" s="1">
        <v>296128.46729342098</v>
      </c>
      <c r="G22" s="1">
        <v>577930.11181894445</v>
      </c>
      <c r="H22" s="1">
        <v>457167.64438966155</v>
      </c>
      <c r="I22" s="1">
        <v>442673.98121121776</v>
      </c>
    </row>
    <row r="23" spans="1:9" x14ac:dyDescent="0.15">
      <c r="A23" s="1">
        <v>1</v>
      </c>
      <c r="B23" s="1" t="s">
        <v>2</v>
      </c>
      <c r="C23" s="1">
        <v>20</v>
      </c>
      <c r="D23" s="1" t="s">
        <v>15</v>
      </c>
      <c r="E23" s="1">
        <v>14463.833117905426</v>
      </c>
      <c r="F23" s="1">
        <v>62285.02803014544</v>
      </c>
      <c r="G23" s="1">
        <v>144356.33881673485</v>
      </c>
      <c r="H23" s="1">
        <v>162409.25846526734</v>
      </c>
      <c r="I23" s="1">
        <v>138381.60092212097</v>
      </c>
    </row>
    <row r="24" spans="1:9" x14ac:dyDescent="0.15">
      <c r="A24" s="1">
        <v>1</v>
      </c>
      <c r="B24" s="1" t="s">
        <v>2</v>
      </c>
      <c r="C24" s="1">
        <v>21</v>
      </c>
      <c r="D24" s="1" t="s">
        <v>16</v>
      </c>
      <c r="E24" s="1">
        <v>210369.88153584456</v>
      </c>
      <c r="F24" s="1">
        <v>695285.81323695777</v>
      </c>
      <c r="G24" s="1">
        <v>1005207.3691391548</v>
      </c>
      <c r="H24" s="1">
        <v>820798.97291669471</v>
      </c>
      <c r="I24" s="1">
        <v>623169.52663532645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8</v>
      </c>
      <c r="E25" s="1">
        <v>321689.60314213758</v>
      </c>
      <c r="F25" s="1">
        <v>1388983.8613168579</v>
      </c>
      <c r="G25" s="1">
        <v>2527795.3523541982</v>
      </c>
      <c r="H25" s="1">
        <v>2951986.4922042587</v>
      </c>
      <c r="I25" s="1">
        <v>3517601.4307512259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29</v>
      </c>
      <c r="E26" s="1">
        <v>258014.49577154571</v>
      </c>
      <c r="F26" s="1">
        <v>1150973.1798437645</v>
      </c>
      <c r="G26" s="1">
        <v>1585763.7734866044</v>
      </c>
      <c r="H26" s="1">
        <v>2136161.5341644385</v>
      </c>
      <c r="I26" s="1">
        <v>1740306.9720827206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9</v>
      </c>
      <c r="E27" s="1">
        <v>51247.998953899136</v>
      </c>
      <c r="F27" s="1">
        <v>162229.46814611938</v>
      </c>
      <c r="G27" s="1">
        <v>154968.93084249567</v>
      </c>
      <c r="H27" s="1">
        <v>113212.37943679457</v>
      </c>
      <c r="I27" s="1">
        <v>104443.02510586657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10</v>
      </c>
      <c r="E28" s="1">
        <v>2758.6390930901762</v>
      </c>
      <c r="F28" s="1">
        <v>5821.4774813421927</v>
      </c>
      <c r="G28" s="1">
        <v>7329.9525324023443</v>
      </c>
      <c r="H28" s="1">
        <v>7908.5957839356934</v>
      </c>
      <c r="I28" s="1">
        <v>4281.7101537761991</v>
      </c>
    </row>
    <row r="29" spans="1:9" x14ac:dyDescent="0.15">
      <c r="A29" s="1">
        <v>2</v>
      </c>
      <c r="B29" s="1" t="s">
        <v>51</v>
      </c>
      <c r="C29" s="1">
        <v>3</v>
      </c>
      <c r="D29" s="1" t="s">
        <v>17</v>
      </c>
      <c r="E29" s="1">
        <v>10405.532875153896</v>
      </c>
      <c r="F29" s="1">
        <v>35180.435744213937</v>
      </c>
      <c r="G29" s="1">
        <v>49144.812411679231</v>
      </c>
      <c r="H29" s="1">
        <v>56384.869470392892</v>
      </c>
      <c r="I29" s="1">
        <v>43329.44437074801</v>
      </c>
    </row>
    <row r="30" spans="1:9" x14ac:dyDescent="0.15">
      <c r="A30" s="1">
        <v>2</v>
      </c>
      <c r="B30" s="1" t="s">
        <v>51</v>
      </c>
      <c r="C30" s="1">
        <v>4</v>
      </c>
      <c r="D30" s="1" t="s">
        <v>18</v>
      </c>
      <c r="E30" s="1">
        <v>1438.6514302703449</v>
      </c>
      <c r="F30" s="1">
        <v>6439.9093540358444</v>
      </c>
      <c r="G30" s="1">
        <v>25792.993379528452</v>
      </c>
      <c r="H30" s="1">
        <v>20953.630364494038</v>
      </c>
      <c r="I30" s="1">
        <v>13770.072225134762</v>
      </c>
    </row>
    <row r="31" spans="1:9" x14ac:dyDescent="0.15">
      <c r="A31" s="1">
        <v>2</v>
      </c>
      <c r="B31" s="1" t="s">
        <v>51</v>
      </c>
      <c r="C31" s="1">
        <v>5</v>
      </c>
      <c r="D31" s="1" t="s">
        <v>19</v>
      </c>
      <c r="E31" s="1">
        <v>1444.381566229114</v>
      </c>
      <c r="F31" s="1">
        <v>5053.7370905556481</v>
      </c>
      <c r="G31" s="1">
        <v>7754.0427290286743</v>
      </c>
      <c r="H31" s="1">
        <v>8178.2698315507878</v>
      </c>
      <c r="I31" s="1">
        <v>6814.2740843965403</v>
      </c>
    </row>
    <row r="32" spans="1:9" x14ac:dyDescent="0.15">
      <c r="A32" s="1">
        <v>2</v>
      </c>
      <c r="B32" s="1" t="s">
        <v>51</v>
      </c>
      <c r="C32" s="1">
        <v>6</v>
      </c>
      <c r="D32" s="1" t="s">
        <v>3</v>
      </c>
      <c r="E32" s="1">
        <v>867.54949030891589</v>
      </c>
      <c r="F32" s="1">
        <v>2073.480425599872</v>
      </c>
      <c r="G32" s="1">
        <v>2203.7084050047088</v>
      </c>
      <c r="H32" s="1">
        <v>2809.5118904613378</v>
      </c>
      <c r="I32" s="1">
        <v>2367.1516306308454</v>
      </c>
    </row>
    <row r="33" spans="1:9" x14ac:dyDescent="0.15">
      <c r="A33" s="1">
        <v>2</v>
      </c>
      <c r="B33" s="1" t="s">
        <v>51</v>
      </c>
      <c r="C33" s="1">
        <v>7</v>
      </c>
      <c r="D33" s="1" t="s">
        <v>20</v>
      </c>
      <c r="E33" s="1">
        <v>43.792888625940805</v>
      </c>
      <c r="F33" s="1">
        <v>261.70397958694224</v>
      </c>
      <c r="G33" s="1">
        <v>173.24938055651941</v>
      </c>
      <c r="H33" s="1">
        <v>386.39040997569083</v>
      </c>
      <c r="I33" s="1">
        <v>550.86753431552143</v>
      </c>
    </row>
    <row r="34" spans="1:9" x14ac:dyDescent="0.15">
      <c r="A34" s="1">
        <v>2</v>
      </c>
      <c r="B34" s="1" t="s">
        <v>51</v>
      </c>
      <c r="C34" s="1">
        <v>8</v>
      </c>
      <c r="D34" s="1" t="s">
        <v>21</v>
      </c>
      <c r="E34" s="1">
        <v>2233.4773105854624</v>
      </c>
      <c r="F34" s="1">
        <v>9651.7087878231869</v>
      </c>
      <c r="G34" s="1">
        <v>10285.503291642768</v>
      </c>
      <c r="H34" s="1">
        <v>12456.858617137908</v>
      </c>
      <c r="I34" s="1">
        <v>6939.4761880397464</v>
      </c>
    </row>
    <row r="35" spans="1:9" x14ac:dyDescent="0.15">
      <c r="A35" s="1">
        <v>2</v>
      </c>
      <c r="B35" s="1" t="s">
        <v>51</v>
      </c>
      <c r="C35" s="1">
        <v>9</v>
      </c>
      <c r="D35" s="1" t="s">
        <v>22</v>
      </c>
      <c r="E35" s="1">
        <v>3713.5879963938728</v>
      </c>
      <c r="F35" s="1">
        <v>9237.0045399585451</v>
      </c>
      <c r="G35" s="1">
        <v>11084.43657501153</v>
      </c>
      <c r="H35" s="1">
        <v>18609.259718066671</v>
      </c>
      <c r="I35" s="1">
        <v>26118.399518536102</v>
      </c>
    </row>
    <row r="36" spans="1:9" x14ac:dyDescent="0.15">
      <c r="A36" s="1">
        <v>2</v>
      </c>
      <c r="B36" s="1" t="s">
        <v>51</v>
      </c>
      <c r="C36" s="1">
        <v>10</v>
      </c>
      <c r="D36" s="1" t="s">
        <v>23</v>
      </c>
      <c r="E36" s="1">
        <v>1997.0765726638376</v>
      </c>
      <c r="F36" s="1">
        <v>5008.4948475425981</v>
      </c>
      <c r="G36" s="1">
        <v>7896.8825138510601</v>
      </c>
      <c r="H36" s="1">
        <v>10654.121415029533</v>
      </c>
      <c r="I36" s="1">
        <v>8381.9487110150858</v>
      </c>
    </row>
    <row r="37" spans="1:9" x14ac:dyDescent="0.15">
      <c r="A37" s="1">
        <v>2</v>
      </c>
      <c r="B37" s="1" t="s">
        <v>51</v>
      </c>
      <c r="C37" s="1">
        <v>11</v>
      </c>
      <c r="D37" s="1" t="s">
        <v>24</v>
      </c>
      <c r="E37" s="1">
        <v>623.6985944536616</v>
      </c>
      <c r="F37" s="1">
        <v>2092.928126378109</v>
      </c>
      <c r="G37" s="1">
        <v>4227.6436651011336</v>
      </c>
      <c r="H37" s="1">
        <v>12479.327379786057</v>
      </c>
      <c r="I37" s="1">
        <v>11523.890645228579</v>
      </c>
    </row>
    <row r="38" spans="1:9" x14ac:dyDescent="0.15">
      <c r="A38" s="1">
        <v>2</v>
      </c>
      <c r="B38" s="1" t="s">
        <v>51</v>
      </c>
      <c r="C38" s="1">
        <v>12</v>
      </c>
      <c r="D38" s="1" t="s">
        <v>25</v>
      </c>
      <c r="E38" s="1">
        <v>2623.2147933107244</v>
      </c>
      <c r="F38" s="1">
        <v>15379.719030574106</v>
      </c>
      <c r="G38" s="1">
        <v>46810.407141767595</v>
      </c>
      <c r="H38" s="1">
        <v>72762.125815746811</v>
      </c>
      <c r="I38" s="1">
        <v>55109.008330890618</v>
      </c>
    </row>
    <row r="39" spans="1:9" x14ac:dyDescent="0.15">
      <c r="A39" s="1">
        <v>2</v>
      </c>
      <c r="B39" s="1" t="s">
        <v>51</v>
      </c>
      <c r="C39" s="1">
        <v>13</v>
      </c>
      <c r="D39" s="1" t="s">
        <v>26</v>
      </c>
      <c r="E39" s="1">
        <v>771.84194399373655</v>
      </c>
      <c r="F39" s="1">
        <v>3155.6374751549015</v>
      </c>
      <c r="G39" s="1">
        <v>2402.8667942611223</v>
      </c>
      <c r="H39" s="1">
        <v>4085.989729931267</v>
      </c>
      <c r="I39" s="1">
        <v>6510.985792887318</v>
      </c>
    </row>
    <row r="40" spans="1:9" x14ac:dyDescent="0.15">
      <c r="A40" s="1">
        <v>2</v>
      </c>
      <c r="B40" s="1" t="s">
        <v>51</v>
      </c>
      <c r="C40" s="1">
        <v>14</v>
      </c>
      <c r="D40" s="1" t="s">
        <v>27</v>
      </c>
      <c r="E40" s="1">
        <v>127.08019076707322</v>
      </c>
      <c r="F40" s="1">
        <v>2265.9867001545858</v>
      </c>
      <c r="G40" s="1">
        <v>5916.5633989952503</v>
      </c>
      <c r="H40" s="1">
        <v>6282.6546721486147</v>
      </c>
      <c r="I40" s="1">
        <v>6077.6470758466394</v>
      </c>
    </row>
    <row r="41" spans="1:9" x14ac:dyDescent="0.15">
      <c r="A41" s="1">
        <v>2</v>
      </c>
      <c r="B41" s="1" t="s">
        <v>51</v>
      </c>
      <c r="C41" s="1">
        <v>15</v>
      </c>
      <c r="D41" s="1" t="s">
        <v>28</v>
      </c>
      <c r="E41" s="1">
        <v>9343.2135500889108</v>
      </c>
      <c r="F41" s="1">
        <v>28777.627049285798</v>
      </c>
      <c r="G41" s="1">
        <v>34349.003792992284</v>
      </c>
      <c r="H41" s="1">
        <v>34841.99902148368</v>
      </c>
      <c r="I41" s="1">
        <v>22754.689843222819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11</v>
      </c>
      <c r="E42" s="1">
        <v>36656.494267005226</v>
      </c>
      <c r="F42" s="1">
        <v>228683.87830823776</v>
      </c>
      <c r="G42" s="1">
        <v>209978.83637848494</v>
      </c>
      <c r="H42" s="1">
        <v>358266.59668580414</v>
      </c>
      <c r="I42" s="1">
        <v>247884.38041604665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12</v>
      </c>
      <c r="E43" s="1">
        <v>4477.4799098217918</v>
      </c>
      <c r="F43" s="1">
        <v>17556.386074744962</v>
      </c>
      <c r="G43" s="1">
        <v>34029.126696862273</v>
      </c>
      <c r="H43" s="1">
        <v>38890.063175973453</v>
      </c>
      <c r="I43" s="1">
        <v>40297.445788972524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13</v>
      </c>
      <c r="E44" s="1">
        <v>55400.035401515459</v>
      </c>
      <c r="F44" s="1">
        <v>274485.64172392554</v>
      </c>
      <c r="G44" s="1">
        <v>310418.28918616014</v>
      </c>
      <c r="H44" s="1">
        <v>347167.88906160853</v>
      </c>
      <c r="I44" s="1">
        <v>237106.48651168257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14</v>
      </c>
      <c r="E45" s="1">
        <v>9955.2310802595766</v>
      </c>
      <c r="F45" s="1">
        <v>68661.464812599297</v>
      </c>
      <c r="G45" s="1">
        <v>111229.54708670182</v>
      </c>
      <c r="H45" s="1">
        <v>109514.81475789358</v>
      </c>
      <c r="I45" s="1">
        <v>92411.970670042982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</v>
      </c>
      <c r="E46" s="1">
        <v>1458.5377934022279</v>
      </c>
      <c r="F46" s="1">
        <v>11202.883297492748</v>
      </c>
      <c r="G46" s="1">
        <v>19123.558085719153</v>
      </c>
      <c r="H46" s="1">
        <v>23350.623298370847</v>
      </c>
      <c r="I46" s="1">
        <v>17829.402240799551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16</v>
      </c>
      <c r="E47" s="1">
        <v>35954.632914848058</v>
      </c>
      <c r="F47" s="1">
        <v>133655.0679721722</v>
      </c>
      <c r="G47" s="1">
        <v>159121.42196585919</v>
      </c>
      <c r="H47" s="1">
        <v>165802.42804178712</v>
      </c>
      <c r="I47" s="1">
        <v>159172.82195573626</v>
      </c>
    </row>
    <row r="48" spans="1:9" x14ac:dyDescent="0.15">
      <c r="A48" s="1">
        <v>2</v>
      </c>
      <c r="B48" s="1" t="s">
        <v>49</v>
      </c>
      <c r="C48" s="1">
        <v>22</v>
      </c>
      <c r="D48" s="1" t="s">
        <v>8</v>
      </c>
      <c r="E48" s="1">
        <v>75493.648554710846</v>
      </c>
      <c r="F48" s="1">
        <v>305984.75589664868</v>
      </c>
      <c r="G48" s="1">
        <v>478703.80547328858</v>
      </c>
      <c r="H48" s="1">
        <v>694351.64400213026</v>
      </c>
      <c r="I48" s="1">
        <v>754794.57107164222</v>
      </c>
    </row>
    <row r="49" spans="1:9" x14ac:dyDescent="0.15">
      <c r="A49" s="1">
        <v>2</v>
      </c>
      <c r="B49" s="1" t="s">
        <v>49</v>
      </c>
      <c r="C49" s="1">
        <v>23</v>
      </c>
      <c r="D49" s="1" t="s">
        <v>29</v>
      </c>
      <c r="E49" s="1">
        <v>64342.676013416727</v>
      </c>
      <c r="F49" s="1">
        <v>292352.20588663768</v>
      </c>
      <c r="G49" s="1">
        <v>407032.13973046222</v>
      </c>
      <c r="H49" s="1">
        <v>558203.67482713447</v>
      </c>
      <c r="I49" s="1">
        <v>452342.17536548793</v>
      </c>
    </row>
    <row r="50" spans="1:9" x14ac:dyDescent="0.15">
      <c r="A50" s="1">
        <v>3</v>
      </c>
      <c r="B50" s="1" t="s">
        <v>53</v>
      </c>
      <c r="C50" s="1">
        <v>1</v>
      </c>
      <c r="D50" s="1" t="s">
        <v>9</v>
      </c>
      <c r="E50" s="1">
        <v>55055.87978950487</v>
      </c>
      <c r="F50" s="1">
        <v>169780.51055407073</v>
      </c>
      <c r="G50" s="1">
        <v>160532.13039540811</v>
      </c>
      <c r="H50" s="1">
        <v>110391.23629060845</v>
      </c>
      <c r="I50" s="1">
        <v>97298.942991243908</v>
      </c>
    </row>
    <row r="51" spans="1:9" x14ac:dyDescent="0.15">
      <c r="A51" s="1">
        <v>3</v>
      </c>
      <c r="B51" s="1" t="s">
        <v>53</v>
      </c>
      <c r="C51" s="1">
        <v>2</v>
      </c>
      <c r="D51" s="1" t="s">
        <v>10</v>
      </c>
      <c r="E51" s="1">
        <v>7244.4792112788455</v>
      </c>
      <c r="F51" s="1">
        <v>13827.879672905363</v>
      </c>
      <c r="G51" s="1">
        <v>10567.155543557954</v>
      </c>
      <c r="H51" s="1">
        <v>9887.868412998012</v>
      </c>
      <c r="I51" s="1">
        <v>4608.5582571178929</v>
      </c>
    </row>
    <row r="52" spans="1:9" x14ac:dyDescent="0.15">
      <c r="A52" s="1">
        <v>3</v>
      </c>
      <c r="B52" s="1" t="s">
        <v>54</v>
      </c>
      <c r="C52" s="1">
        <v>3</v>
      </c>
      <c r="D52" s="1" t="s">
        <v>17</v>
      </c>
      <c r="E52" s="1">
        <v>10013.813290534568</v>
      </c>
      <c r="F52" s="1">
        <v>35237.026506120324</v>
      </c>
      <c r="G52" s="1">
        <v>57364.108150412852</v>
      </c>
      <c r="H52" s="1">
        <v>70110.668412392406</v>
      </c>
      <c r="I52" s="1">
        <v>51179.604685139806</v>
      </c>
    </row>
    <row r="53" spans="1:9" x14ac:dyDescent="0.15">
      <c r="A53" s="1">
        <v>3</v>
      </c>
      <c r="B53" s="1" t="s">
        <v>54</v>
      </c>
      <c r="C53" s="1">
        <v>4</v>
      </c>
      <c r="D53" s="1" t="s">
        <v>18</v>
      </c>
      <c r="E53" s="1">
        <v>3067.5751534918409</v>
      </c>
      <c r="F53" s="1">
        <v>15104.116371137343</v>
      </c>
      <c r="G53" s="1">
        <v>32549.441950669592</v>
      </c>
      <c r="H53" s="1">
        <v>25623.766136958398</v>
      </c>
      <c r="I53" s="1">
        <v>14891.406623678562</v>
      </c>
    </row>
    <row r="54" spans="1:9" x14ac:dyDescent="0.15">
      <c r="A54" s="1">
        <v>3</v>
      </c>
      <c r="B54" s="1" t="s">
        <v>54</v>
      </c>
      <c r="C54" s="1">
        <v>5</v>
      </c>
      <c r="D54" s="1" t="s">
        <v>19</v>
      </c>
      <c r="E54" s="1">
        <v>1076.4251774167863</v>
      </c>
      <c r="F54" s="1">
        <v>3336.4721707111485</v>
      </c>
      <c r="G54" s="1">
        <v>6058.483697747688</v>
      </c>
      <c r="H54" s="1">
        <v>6656.0653291236686</v>
      </c>
      <c r="I54" s="1">
        <v>6044.4719782688762</v>
      </c>
    </row>
    <row r="55" spans="1:9" x14ac:dyDescent="0.15">
      <c r="A55" s="1">
        <v>3</v>
      </c>
      <c r="B55" s="1" t="s">
        <v>54</v>
      </c>
      <c r="C55" s="1">
        <v>6</v>
      </c>
      <c r="D55" s="1" t="s">
        <v>3</v>
      </c>
      <c r="E55" s="1">
        <v>1385.8594981911331</v>
      </c>
      <c r="F55" s="1">
        <v>3763.2811156829357</v>
      </c>
      <c r="G55" s="1">
        <v>5265.5993148637153</v>
      </c>
      <c r="H55" s="1">
        <v>6463.9709561521067</v>
      </c>
      <c r="I55" s="1">
        <v>6275.1755918597437</v>
      </c>
    </row>
    <row r="56" spans="1:9" x14ac:dyDescent="0.15">
      <c r="A56" s="1">
        <v>3</v>
      </c>
      <c r="B56" s="1" t="s">
        <v>54</v>
      </c>
      <c r="C56" s="1">
        <v>7</v>
      </c>
      <c r="D56" s="1" t="s">
        <v>20</v>
      </c>
      <c r="E56" s="1">
        <v>58.148143227947834</v>
      </c>
      <c r="F56" s="1">
        <v>232.83346226887522</v>
      </c>
      <c r="G56" s="1">
        <v>402.61748241394025</v>
      </c>
      <c r="H56" s="1">
        <v>652.43764102047692</v>
      </c>
      <c r="I56" s="1">
        <v>959.63653534293303</v>
      </c>
    </row>
    <row r="57" spans="1:9" x14ac:dyDescent="0.15">
      <c r="A57" s="1">
        <v>3</v>
      </c>
      <c r="B57" s="1" t="s">
        <v>54</v>
      </c>
      <c r="C57" s="1">
        <v>8</v>
      </c>
      <c r="D57" s="1" t="s">
        <v>21</v>
      </c>
      <c r="E57" s="1">
        <v>3192.9372713965809</v>
      </c>
      <c r="F57" s="1">
        <v>13783.053623946253</v>
      </c>
      <c r="G57" s="1">
        <v>17464.86595868252</v>
      </c>
      <c r="H57" s="1">
        <v>21061.388687810035</v>
      </c>
      <c r="I57" s="1">
        <v>10301.274231099904</v>
      </c>
    </row>
    <row r="58" spans="1:9" x14ac:dyDescent="0.15">
      <c r="A58" s="1">
        <v>3</v>
      </c>
      <c r="B58" s="1" t="s">
        <v>54</v>
      </c>
      <c r="C58" s="1">
        <v>9</v>
      </c>
      <c r="D58" s="1" t="s">
        <v>22</v>
      </c>
      <c r="E58" s="1">
        <v>10869.987518853215</v>
      </c>
      <c r="F58" s="1">
        <v>21005.33507867327</v>
      </c>
      <c r="G58" s="1">
        <v>16904.890387561354</v>
      </c>
      <c r="H58" s="1">
        <v>17419.071764506542</v>
      </c>
      <c r="I58" s="1">
        <v>16908.579788872579</v>
      </c>
    </row>
    <row r="59" spans="1:9" x14ac:dyDescent="0.15">
      <c r="A59" s="1">
        <v>3</v>
      </c>
      <c r="B59" s="1" t="s">
        <v>54</v>
      </c>
      <c r="C59" s="1">
        <v>10</v>
      </c>
      <c r="D59" s="1" t="s">
        <v>23</v>
      </c>
      <c r="E59" s="1">
        <v>1702.171248192016</v>
      </c>
      <c r="F59" s="1">
        <v>7283.6651711314043</v>
      </c>
      <c r="G59" s="1">
        <v>19877.007971145853</v>
      </c>
      <c r="H59" s="1">
        <v>23910.334520996996</v>
      </c>
      <c r="I59" s="1">
        <v>22509.64781750843</v>
      </c>
    </row>
    <row r="60" spans="1:9" x14ac:dyDescent="0.15">
      <c r="A60" s="1">
        <v>3</v>
      </c>
      <c r="B60" s="1" t="s">
        <v>54</v>
      </c>
      <c r="C60" s="1">
        <v>11</v>
      </c>
      <c r="D60" s="1" t="s">
        <v>24</v>
      </c>
      <c r="E60" s="1">
        <v>1829.3853231880989</v>
      </c>
      <c r="F60" s="1">
        <v>10565.699260504867</v>
      </c>
      <c r="G60" s="1">
        <v>25910.671561759656</v>
      </c>
      <c r="H60" s="1">
        <v>44510.541925781894</v>
      </c>
      <c r="I60" s="1">
        <v>53976.729480999573</v>
      </c>
    </row>
    <row r="61" spans="1:9" x14ac:dyDescent="0.15">
      <c r="A61" s="1">
        <v>3</v>
      </c>
      <c r="B61" s="1" t="s">
        <v>54</v>
      </c>
      <c r="C61" s="1">
        <v>12</v>
      </c>
      <c r="D61" s="1" t="s">
        <v>25</v>
      </c>
      <c r="E61" s="1">
        <v>7935.0914665053288</v>
      </c>
      <c r="F61" s="1">
        <v>42624.033488538218</v>
      </c>
      <c r="G61" s="1">
        <v>111772.33321180355</v>
      </c>
      <c r="H61" s="1">
        <v>131446.77260031778</v>
      </c>
      <c r="I61" s="1">
        <v>70640.992758186243</v>
      </c>
    </row>
    <row r="62" spans="1:9" x14ac:dyDescent="0.15">
      <c r="A62" s="1">
        <v>3</v>
      </c>
      <c r="B62" s="1" t="s">
        <v>54</v>
      </c>
      <c r="C62" s="1">
        <v>13</v>
      </c>
      <c r="D62" s="1" t="s">
        <v>26</v>
      </c>
      <c r="E62" s="1">
        <v>1099.2812797039567</v>
      </c>
      <c r="F62" s="1">
        <v>6116.2039694674841</v>
      </c>
      <c r="G62" s="1">
        <v>9154.0780483413164</v>
      </c>
      <c r="H62" s="1">
        <v>22786.766841902168</v>
      </c>
      <c r="I62" s="1">
        <v>36927.9971152547</v>
      </c>
    </row>
    <row r="63" spans="1:9" x14ac:dyDescent="0.15">
      <c r="A63" s="1">
        <v>3</v>
      </c>
      <c r="B63" s="1" t="s">
        <v>54</v>
      </c>
      <c r="C63" s="1">
        <v>14</v>
      </c>
      <c r="D63" s="1" t="s">
        <v>27</v>
      </c>
      <c r="E63" s="1">
        <v>384.58869373998783</v>
      </c>
      <c r="F63" s="1">
        <v>7823.1990476509418</v>
      </c>
      <c r="G63" s="1">
        <v>18367.419778937638</v>
      </c>
      <c r="H63" s="1">
        <v>11699.726952797813</v>
      </c>
      <c r="I63" s="1">
        <v>8385.6233851410707</v>
      </c>
    </row>
    <row r="64" spans="1:9" x14ac:dyDescent="0.15">
      <c r="A64" s="1">
        <v>3</v>
      </c>
      <c r="B64" s="1" t="s">
        <v>54</v>
      </c>
      <c r="C64" s="1">
        <v>15</v>
      </c>
      <c r="D64" s="1" t="s">
        <v>28</v>
      </c>
      <c r="E64" s="1">
        <v>12984.774976590354</v>
      </c>
      <c r="F64" s="1">
        <v>37173.36910093508</v>
      </c>
      <c r="G64" s="1">
        <v>54607.257050742555</v>
      </c>
      <c r="H64" s="1">
        <v>57488.314557230748</v>
      </c>
      <c r="I64" s="1">
        <v>45583.465895847738</v>
      </c>
    </row>
    <row r="65" spans="1:9" x14ac:dyDescent="0.15">
      <c r="A65" s="1">
        <v>3</v>
      </c>
      <c r="B65" s="1" t="s">
        <v>53</v>
      </c>
      <c r="C65" s="1">
        <v>16</v>
      </c>
      <c r="D65" s="1" t="s">
        <v>11</v>
      </c>
      <c r="E65" s="1">
        <v>35260.297627945038</v>
      </c>
      <c r="F65" s="1">
        <v>209257.87827042208</v>
      </c>
      <c r="G65" s="1">
        <v>209728.65875896983</v>
      </c>
      <c r="H65" s="1">
        <v>342031.14411770384</v>
      </c>
      <c r="I65" s="1">
        <v>268120.87131130323</v>
      </c>
    </row>
    <row r="66" spans="1:9" x14ac:dyDescent="0.15">
      <c r="A66" s="1">
        <v>3</v>
      </c>
      <c r="B66" s="1" t="s">
        <v>53</v>
      </c>
      <c r="C66" s="1">
        <v>17</v>
      </c>
      <c r="D66" s="1" t="s">
        <v>12</v>
      </c>
      <c r="E66" s="1">
        <v>4389.1801772202307</v>
      </c>
      <c r="F66" s="1">
        <v>16437.611718227909</v>
      </c>
      <c r="G66" s="1">
        <v>34045.613116414737</v>
      </c>
      <c r="H66" s="1">
        <v>42308.411283613568</v>
      </c>
      <c r="I66" s="1">
        <v>38197.723581747901</v>
      </c>
    </row>
    <row r="67" spans="1:9" x14ac:dyDescent="0.15">
      <c r="A67" s="1">
        <v>3</v>
      </c>
      <c r="B67" s="1" t="s">
        <v>53</v>
      </c>
      <c r="C67" s="1">
        <v>18</v>
      </c>
      <c r="D67" s="1" t="s">
        <v>13</v>
      </c>
      <c r="E67" s="1">
        <v>47784.046290587852</v>
      </c>
      <c r="F67" s="1">
        <v>228463.83187673602</v>
      </c>
      <c r="G67" s="1">
        <v>279287.03336872242</v>
      </c>
      <c r="H67" s="1">
        <v>365773.22768941702</v>
      </c>
      <c r="I67" s="1">
        <v>237567.19124916982</v>
      </c>
    </row>
    <row r="68" spans="1:9" x14ac:dyDescent="0.15">
      <c r="A68" s="1">
        <v>3</v>
      </c>
      <c r="B68" s="1" t="s">
        <v>53</v>
      </c>
      <c r="C68" s="1">
        <v>19</v>
      </c>
      <c r="D68" s="1" t="s">
        <v>14</v>
      </c>
      <c r="E68" s="1">
        <v>8592.0893348837017</v>
      </c>
      <c r="F68" s="1">
        <v>64552.168810205621</v>
      </c>
      <c r="G68" s="1">
        <v>105738.7357933209</v>
      </c>
      <c r="H68" s="1">
        <v>138838.59693415265</v>
      </c>
      <c r="I68" s="1">
        <v>83479.351817827628</v>
      </c>
    </row>
    <row r="69" spans="1:9" x14ac:dyDescent="0.15">
      <c r="A69" s="1">
        <v>3</v>
      </c>
      <c r="B69" s="1" t="s">
        <v>53</v>
      </c>
      <c r="C69" s="1">
        <v>20</v>
      </c>
      <c r="D69" s="1" t="s">
        <v>15</v>
      </c>
      <c r="E69" s="1">
        <v>856.09827004043814</v>
      </c>
      <c r="F69" s="1">
        <v>6479.5231193249147</v>
      </c>
      <c r="G69" s="1">
        <v>13591.99294053672</v>
      </c>
      <c r="H69" s="1">
        <v>20203.365375546946</v>
      </c>
      <c r="I69" s="1">
        <v>17787.368842440996</v>
      </c>
    </row>
    <row r="70" spans="1:9" x14ac:dyDescent="0.15">
      <c r="A70" s="1">
        <v>3</v>
      </c>
      <c r="B70" s="1" t="s">
        <v>53</v>
      </c>
      <c r="C70" s="1">
        <v>21</v>
      </c>
      <c r="D70" s="1" t="s">
        <v>16</v>
      </c>
      <c r="E70" s="1">
        <v>39589.844197109625</v>
      </c>
      <c r="F70" s="1">
        <v>130860.43741202007</v>
      </c>
      <c r="G70" s="1">
        <v>197463.53240665741</v>
      </c>
      <c r="H70" s="1">
        <v>181108.71515199976</v>
      </c>
      <c r="I70" s="1">
        <v>171935.82859065084</v>
      </c>
    </row>
    <row r="71" spans="1:9" x14ac:dyDescent="0.15">
      <c r="A71" s="1">
        <v>3</v>
      </c>
      <c r="B71" s="1" t="s">
        <v>52</v>
      </c>
      <c r="C71" s="1">
        <v>22</v>
      </c>
      <c r="D71" s="1" t="s">
        <v>8</v>
      </c>
      <c r="E71" s="1">
        <v>61982.906136895042</v>
      </c>
      <c r="F71" s="1">
        <v>303265.6163378167</v>
      </c>
      <c r="G71" s="1">
        <v>503332.0187059064</v>
      </c>
      <c r="H71" s="1">
        <v>773553.01027409837</v>
      </c>
      <c r="I71" s="1">
        <v>691642.17755851999</v>
      </c>
    </row>
    <row r="72" spans="1:9" x14ac:dyDescent="0.15">
      <c r="A72" s="1">
        <v>3</v>
      </c>
      <c r="B72" s="1" t="s">
        <v>52</v>
      </c>
      <c r="C72" s="1">
        <v>23</v>
      </c>
      <c r="D72" s="1" t="s">
        <v>29</v>
      </c>
      <c r="E72" s="1">
        <v>55781.274503772409</v>
      </c>
      <c r="F72" s="1">
        <v>244005.84234653297</v>
      </c>
      <c r="G72" s="1">
        <v>340475.38116024301</v>
      </c>
      <c r="H72" s="1">
        <v>474760.96285135765</v>
      </c>
      <c r="I72" s="1">
        <v>393962.58862418664</v>
      </c>
    </row>
    <row r="73" spans="1:9" x14ac:dyDescent="0.15">
      <c r="A73" s="1">
        <v>4</v>
      </c>
      <c r="B73" s="1" t="s">
        <v>56</v>
      </c>
      <c r="C73" s="1">
        <v>1</v>
      </c>
      <c r="D73" s="1" t="s">
        <v>9</v>
      </c>
      <c r="E73" s="1">
        <v>51143.635496605064</v>
      </c>
      <c r="F73" s="1">
        <v>140176.21898415824</v>
      </c>
      <c r="G73" s="1">
        <v>127899.26219151763</v>
      </c>
      <c r="H73" s="1">
        <v>78836.92610396196</v>
      </c>
      <c r="I73" s="1">
        <v>68291.154638564825</v>
      </c>
    </row>
    <row r="74" spans="1:9" x14ac:dyDescent="0.15">
      <c r="A74" s="1">
        <v>4</v>
      </c>
      <c r="B74" s="1" t="s">
        <v>57</v>
      </c>
      <c r="C74" s="1">
        <v>2</v>
      </c>
      <c r="D74" s="1" t="s">
        <v>10</v>
      </c>
      <c r="E74" s="1">
        <v>4516.3560373600212</v>
      </c>
      <c r="F74" s="1">
        <v>11134.136879482239</v>
      </c>
      <c r="G74" s="1">
        <v>7214.3381391467874</v>
      </c>
      <c r="H74" s="1">
        <v>6506.9649521962874</v>
      </c>
      <c r="I74" s="1">
        <v>2655.6408396512684</v>
      </c>
    </row>
    <row r="75" spans="1:9" x14ac:dyDescent="0.15">
      <c r="A75" s="1">
        <v>4</v>
      </c>
      <c r="B75" s="1" t="s">
        <v>58</v>
      </c>
      <c r="C75" s="1">
        <v>3</v>
      </c>
      <c r="D75" s="1" t="s">
        <v>17</v>
      </c>
      <c r="E75" s="1">
        <v>16290.865833553631</v>
      </c>
      <c r="F75" s="1">
        <v>66936.130377846275</v>
      </c>
      <c r="G75" s="1">
        <v>93143.357115244304</v>
      </c>
      <c r="H75" s="1">
        <v>122953.00532455626</v>
      </c>
      <c r="I75" s="1">
        <v>98080.22484019016</v>
      </c>
    </row>
    <row r="76" spans="1:9" x14ac:dyDescent="0.15">
      <c r="A76" s="1">
        <v>4</v>
      </c>
      <c r="B76" s="1" t="s">
        <v>58</v>
      </c>
      <c r="C76" s="1">
        <v>4</v>
      </c>
      <c r="D76" s="1" t="s">
        <v>18</v>
      </c>
      <c r="E76" s="1">
        <v>4675.9211126018272</v>
      </c>
      <c r="F76" s="1">
        <v>18686.483317105565</v>
      </c>
      <c r="G76" s="1">
        <v>31512.110225130335</v>
      </c>
      <c r="H76" s="1">
        <v>23751.399658288985</v>
      </c>
      <c r="I76" s="1">
        <v>15112.286537893042</v>
      </c>
    </row>
    <row r="77" spans="1:9" x14ac:dyDescent="0.15">
      <c r="A77" s="1">
        <v>4</v>
      </c>
      <c r="B77" s="1" t="s">
        <v>58</v>
      </c>
      <c r="C77" s="1">
        <v>5</v>
      </c>
      <c r="D77" s="1" t="s">
        <v>19</v>
      </c>
      <c r="E77" s="1">
        <v>2807.9222865975407</v>
      </c>
      <c r="F77" s="1">
        <v>13388.42239207823</v>
      </c>
      <c r="G77" s="1">
        <v>20178.216084207004</v>
      </c>
      <c r="H77" s="1">
        <v>20662.116281097595</v>
      </c>
      <c r="I77" s="1">
        <v>16870.571332128158</v>
      </c>
    </row>
    <row r="78" spans="1:9" x14ac:dyDescent="0.15">
      <c r="A78" s="1">
        <v>4</v>
      </c>
      <c r="B78" s="1" t="s">
        <v>59</v>
      </c>
      <c r="C78" s="1">
        <v>6</v>
      </c>
      <c r="D78" s="1" t="s">
        <v>3</v>
      </c>
      <c r="E78" s="1">
        <v>1115.9290748086132</v>
      </c>
      <c r="F78" s="1">
        <v>5186.97739547324</v>
      </c>
      <c r="G78" s="1">
        <v>9864.521810851973</v>
      </c>
      <c r="H78" s="1">
        <v>13184.261294198815</v>
      </c>
      <c r="I78" s="1">
        <v>11751.73402658387</v>
      </c>
    </row>
    <row r="79" spans="1:9" x14ac:dyDescent="0.15">
      <c r="A79" s="1">
        <v>4</v>
      </c>
      <c r="B79" s="1" t="s">
        <v>60</v>
      </c>
      <c r="C79" s="1">
        <v>7</v>
      </c>
      <c r="D79" s="1" t="s">
        <v>20</v>
      </c>
      <c r="E79" s="1">
        <v>270.6591464549835</v>
      </c>
      <c r="F79" s="1">
        <v>2333.6361183256868</v>
      </c>
      <c r="G79" s="1">
        <v>3247.214204022278</v>
      </c>
      <c r="H79" s="1">
        <v>2922.5847164503512</v>
      </c>
      <c r="I79" s="1">
        <v>3769.2905063234516</v>
      </c>
    </row>
    <row r="80" spans="1:9" x14ac:dyDescent="0.15">
      <c r="A80" s="1">
        <v>4</v>
      </c>
      <c r="B80" s="1" t="s">
        <v>58</v>
      </c>
      <c r="C80" s="1">
        <v>8</v>
      </c>
      <c r="D80" s="1" t="s">
        <v>21</v>
      </c>
      <c r="E80" s="1">
        <v>3993.9442828817714</v>
      </c>
      <c r="F80" s="1">
        <v>18992.001041261883</v>
      </c>
      <c r="G80" s="1">
        <v>22744.272637184826</v>
      </c>
      <c r="H80" s="1">
        <v>24930.982108917458</v>
      </c>
      <c r="I80" s="1">
        <v>21121.142383937102</v>
      </c>
    </row>
    <row r="81" spans="1:9" x14ac:dyDescent="0.15">
      <c r="A81" s="1">
        <v>4</v>
      </c>
      <c r="B81" s="1" t="s">
        <v>60</v>
      </c>
      <c r="C81" s="1">
        <v>9</v>
      </c>
      <c r="D81" s="1" t="s">
        <v>22</v>
      </c>
      <c r="E81" s="1">
        <v>3651.5815750423553</v>
      </c>
      <c r="F81" s="1">
        <v>16550.215012712193</v>
      </c>
      <c r="G81" s="1">
        <v>24095.698320784395</v>
      </c>
      <c r="H81" s="1">
        <v>25267.258394398621</v>
      </c>
      <c r="I81" s="1">
        <v>30414.616286427328</v>
      </c>
    </row>
    <row r="82" spans="1:9" x14ac:dyDescent="0.15">
      <c r="A82" s="1">
        <v>4</v>
      </c>
      <c r="B82" s="1" t="s">
        <v>60</v>
      </c>
      <c r="C82" s="1">
        <v>10</v>
      </c>
      <c r="D82" s="1" t="s">
        <v>23</v>
      </c>
      <c r="E82" s="1">
        <v>4334.6942499184825</v>
      </c>
      <c r="F82" s="1">
        <v>17698.717373139258</v>
      </c>
      <c r="G82" s="1">
        <v>30873.851893314251</v>
      </c>
      <c r="H82" s="1">
        <v>35448.345529972197</v>
      </c>
      <c r="I82" s="1">
        <v>33469.441579924656</v>
      </c>
    </row>
    <row r="83" spans="1:9" x14ac:dyDescent="0.15">
      <c r="A83" s="1">
        <v>4</v>
      </c>
      <c r="B83" s="1" t="s">
        <v>60</v>
      </c>
      <c r="C83" s="1">
        <v>11</v>
      </c>
      <c r="D83" s="1" t="s">
        <v>24</v>
      </c>
      <c r="E83" s="1">
        <v>5048.9954800206106</v>
      </c>
      <c r="F83" s="1">
        <v>23018.198993385562</v>
      </c>
      <c r="G83" s="1">
        <v>42006.817664955815</v>
      </c>
      <c r="H83" s="1">
        <v>50067.101940891087</v>
      </c>
      <c r="I83" s="1">
        <v>58229.497839187767</v>
      </c>
    </row>
    <row r="84" spans="1:9" x14ac:dyDescent="0.15">
      <c r="A84" s="1">
        <v>4</v>
      </c>
      <c r="B84" s="1" t="s">
        <v>58</v>
      </c>
      <c r="C84" s="1">
        <v>12</v>
      </c>
      <c r="D84" s="1" t="s">
        <v>25</v>
      </c>
      <c r="E84" s="1">
        <v>12948.565267397664</v>
      </c>
      <c r="F84" s="1">
        <v>84045.442819689997</v>
      </c>
      <c r="G84" s="1">
        <v>170545.66509862672</v>
      </c>
      <c r="H84" s="1">
        <v>189132.40734475266</v>
      </c>
      <c r="I84" s="1">
        <v>141654.80283109428</v>
      </c>
    </row>
    <row r="85" spans="1:9" x14ac:dyDescent="0.15">
      <c r="A85" s="1">
        <v>4</v>
      </c>
      <c r="B85" s="1" t="s">
        <v>61</v>
      </c>
      <c r="C85" s="1">
        <v>13</v>
      </c>
      <c r="D85" s="1" t="s">
        <v>26</v>
      </c>
      <c r="E85" s="1">
        <v>5018.0064203479833</v>
      </c>
      <c r="F85" s="1">
        <v>18953.511202086051</v>
      </c>
      <c r="G85" s="1">
        <v>30299.915407290948</v>
      </c>
      <c r="H85" s="1">
        <v>42284.199361350955</v>
      </c>
      <c r="I85" s="1">
        <v>59911.29057445583</v>
      </c>
    </row>
    <row r="86" spans="1:9" x14ac:dyDescent="0.15">
      <c r="A86" s="1">
        <v>4</v>
      </c>
      <c r="B86" s="1" t="s">
        <v>60</v>
      </c>
      <c r="C86" s="1">
        <v>14</v>
      </c>
      <c r="D86" s="1" t="s">
        <v>27</v>
      </c>
      <c r="E86" s="1">
        <v>1310.4183344924363</v>
      </c>
      <c r="F86" s="1">
        <v>9195.4236086839792</v>
      </c>
      <c r="G86" s="1">
        <v>14986.672766080716</v>
      </c>
      <c r="H86" s="1">
        <v>11309.296011748491</v>
      </c>
      <c r="I86" s="1">
        <v>8356.1084838043062</v>
      </c>
    </row>
    <row r="87" spans="1:9" x14ac:dyDescent="0.15">
      <c r="A87" s="1">
        <v>4</v>
      </c>
      <c r="B87" s="1" t="s">
        <v>58</v>
      </c>
      <c r="C87" s="1">
        <v>15</v>
      </c>
      <c r="D87" s="1" t="s">
        <v>28</v>
      </c>
      <c r="E87" s="1">
        <v>16440.095873202481</v>
      </c>
      <c r="F87" s="1">
        <v>65297.898968747613</v>
      </c>
      <c r="G87" s="1">
        <v>93739.506572511295</v>
      </c>
      <c r="H87" s="1">
        <v>111934.57164690856</v>
      </c>
      <c r="I87" s="1">
        <v>87902.426012163531</v>
      </c>
    </row>
    <row r="88" spans="1:9" x14ac:dyDescent="0.15">
      <c r="A88" s="1">
        <v>4</v>
      </c>
      <c r="B88" s="1" t="s">
        <v>57</v>
      </c>
      <c r="C88" s="1">
        <v>16</v>
      </c>
      <c r="D88" s="1" t="s">
        <v>11</v>
      </c>
      <c r="E88" s="1">
        <v>62360.926986684579</v>
      </c>
      <c r="F88" s="1">
        <v>419338.19399829715</v>
      </c>
      <c r="G88" s="1">
        <v>512241.08180655632</v>
      </c>
      <c r="H88" s="1">
        <v>734919.16259987943</v>
      </c>
      <c r="I88" s="1">
        <v>617866.32165081345</v>
      </c>
    </row>
    <row r="89" spans="1:9" x14ac:dyDescent="0.15">
      <c r="A89" s="1">
        <v>4</v>
      </c>
      <c r="B89" s="1" t="s">
        <v>62</v>
      </c>
      <c r="C89" s="1">
        <v>17</v>
      </c>
      <c r="D89" s="1" t="s">
        <v>12</v>
      </c>
      <c r="E89" s="1">
        <v>8562.8057932549036</v>
      </c>
      <c r="F89" s="1">
        <v>34723.942895674059</v>
      </c>
      <c r="G89" s="1">
        <v>63986.079193809514</v>
      </c>
      <c r="H89" s="1">
        <v>85861.059305819101</v>
      </c>
      <c r="I89" s="1">
        <v>83470.505154404207</v>
      </c>
    </row>
    <row r="90" spans="1:9" x14ac:dyDescent="0.15">
      <c r="A90" s="1">
        <v>4</v>
      </c>
      <c r="B90" s="1" t="s">
        <v>57</v>
      </c>
      <c r="C90" s="1">
        <v>18</v>
      </c>
      <c r="D90" s="1" t="s">
        <v>13</v>
      </c>
      <c r="E90" s="1">
        <v>124462.85032992865</v>
      </c>
      <c r="F90" s="1">
        <v>584802.63479620451</v>
      </c>
      <c r="G90" s="1">
        <v>888472.14046178514</v>
      </c>
      <c r="H90" s="1">
        <v>896821.23688894534</v>
      </c>
      <c r="I90" s="1">
        <v>642698.35610046145</v>
      </c>
    </row>
    <row r="91" spans="1:9" x14ac:dyDescent="0.15">
      <c r="A91" s="1">
        <v>4</v>
      </c>
      <c r="B91" s="1" t="s">
        <v>57</v>
      </c>
      <c r="C91" s="1">
        <v>19</v>
      </c>
      <c r="D91" s="1" t="s">
        <v>14</v>
      </c>
      <c r="E91" s="1">
        <v>21733.678429363339</v>
      </c>
      <c r="F91" s="1">
        <v>125000.86516999679</v>
      </c>
      <c r="G91" s="1">
        <v>197186.33629043514</v>
      </c>
      <c r="H91" s="1">
        <v>134882.71219062476</v>
      </c>
      <c r="I91" s="1">
        <v>181336.51596509025</v>
      </c>
    </row>
    <row r="92" spans="1:9" x14ac:dyDescent="0.15">
      <c r="A92" s="1">
        <v>4</v>
      </c>
      <c r="B92" s="1" t="s">
        <v>62</v>
      </c>
      <c r="C92" s="1">
        <v>20</v>
      </c>
      <c r="D92" s="1" t="s">
        <v>15</v>
      </c>
      <c r="E92" s="1">
        <v>2568.2948101213146</v>
      </c>
      <c r="F92" s="1">
        <v>19007.689231148102</v>
      </c>
      <c r="G92" s="1">
        <v>50525.748672476402</v>
      </c>
      <c r="H92" s="1">
        <v>65937.143692407291</v>
      </c>
      <c r="I92" s="1">
        <v>61216.059169029504</v>
      </c>
    </row>
    <row r="93" spans="1:9" x14ac:dyDescent="0.15">
      <c r="A93" s="1">
        <v>4</v>
      </c>
      <c r="B93" s="1" t="s">
        <v>62</v>
      </c>
      <c r="C93" s="1">
        <v>21</v>
      </c>
      <c r="D93" s="1" t="s">
        <v>16</v>
      </c>
      <c r="E93" s="1">
        <v>60060.902561426126</v>
      </c>
      <c r="F93" s="1">
        <v>205051.97438902323</v>
      </c>
      <c r="G93" s="1">
        <v>333148.57917200431</v>
      </c>
      <c r="H93" s="1">
        <v>378781.69522453385</v>
      </c>
      <c r="I93" s="1">
        <v>380189.75958072388</v>
      </c>
    </row>
    <row r="94" spans="1:9" x14ac:dyDescent="0.15">
      <c r="A94" s="1">
        <v>4</v>
      </c>
      <c r="B94" s="1" t="s">
        <v>55</v>
      </c>
      <c r="C94" s="1">
        <v>22</v>
      </c>
      <c r="D94" s="1" t="s">
        <v>8</v>
      </c>
      <c r="E94" s="1">
        <v>109329.71415214078</v>
      </c>
      <c r="F94" s="1">
        <v>443043.59049399698</v>
      </c>
      <c r="G94" s="1">
        <v>973233.71134712361</v>
      </c>
      <c r="H94" s="1">
        <v>1424889.9469385773</v>
      </c>
      <c r="I94" s="1">
        <v>1552445.8257101157</v>
      </c>
    </row>
    <row r="95" spans="1:9" x14ac:dyDescent="0.15">
      <c r="A95" s="1">
        <v>4</v>
      </c>
      <c r="B95" s="1" t="s">
        <v>55</v>
      </c>
      <c r="C95" s="1">
        <v>23</v>
      </c>
      <c r="D95" s="1" t="s">
        <v>29</v>
      </c>
      <c r="E95" s="1">
        <v>83638.570994083304</v>
      </c>
      <c r="F95" s="1">
        <v>369867.57245384896</v>
      </c>
      <c r="G95" s="1">
        <v>523655.85616951413</v>
      </c>
      <c r="H95" s="1">
        <v>740392.92103703576</v>
      </c>
      <c r="I95" s="1">
        <v>637440.22867349989</v>
      </c>
    </row>
    <row r="96" spans="1:9" x14ac:dyDescent="0.15">
      <c r="A96" s="1">
        <v>5</v>
      </c>
      <c r="B96" s="1" t="s">
        <v>64</v>
      </c>
      <c r="C96" s="1">
        <v>1</v>
      </c>
      <c r="D96" s="1" t="s">
        <v>9</v>
      </c>
      <c r="E96" s="1">
        <v>49250.316138615322</v>
      </c>
      <c r="F96" s="1">
        <v>130802.57209655282</v>
      </c>
      <c r="G96" s="1">
        <v>110529.47191844438</v>
      </c>
      <c r="H96" s="1">
        <v>69371.990536887344</v>
      </c>
      <c r="I96" s="1">
        <v>64170.782080064782</v>
      </c>
    </row>
    <row r="97" spans="1:9" x14ac:dyDescent="0.15">
      <c r="A97" s="1">
        <v>5</v>
      </c>
      <c r="B97" s="1" t="s">
        <v>65</v>
      </c>
      <c r="C97" s="1">
        <v>2</v>
      </c>
      <c r="D97" s="1" t="s">
        <v>10</v>
      </c>
      <c r="E97" s="1">
        <v>10717.190812978648</v>
      </c>
      <c r="F97" s="1">
        <v>23610.156743095631</v>
      </c>
      <c r="G97" s="1">
        <v>13634.790777938748</v>
      </c>
      <c r="H97" s="1">
        <v>8843.0163384286352</v>
      </c>
      <c r="I97" s="1">
        <v>4314.3949641103691</v>
      </c>
    </row>
    <row r="98" spans="1:9" x14ac:dyDescent="0.15">
      <c r="A98" s="1">
        <v>5</v>
      </c>
      <c r="B98" s="1" t="s">
        <v>66</v>
      </c>
      <c r="C98" s="1">
        <v>3</v>
      </c>
      <c r="D98" s="1" t="s">
        <v>17</v>
      </c>
      <c r="E98" s="1">
        <v>4752.5585203738892</v>
      </c>
      <c r="F98" s="1">
        <v>16113.649684431879</v>
      </c>
      <c r="G98" s="1">
        <v>21937.168335641702</v>
      </c>
      <c r="H98" s="1">
        <v>28680.722601864312</v>
      </c>
      <c r="I98" s="1">
        <v>21154.711711229644</v>
      </c>
    </row>
    <row r="99" spans="1:9" x14ac:dyDescent="0.15">
      <c r="A99" s="1">
        <v>5</v>
      </c>
      <c r="B99" s="1" t="s">
        <v>66</v>
      </c>
      <c r="C99" s="1">
        <v>4</v>
      </c>
      <c r="D99" s="1" t="s">
        <v>18</v>
      </c>
      <c r="E99" s="1">
        <v>2245.2335286701964</v>
      </c>
      <c r="F99" s="1">
        <v>17622.879394385192</v>
      </c>
      <c r="G99" s="1">
        <v>44854.017839820146</v>
      </c>
      <c r="H99" s="1">
        <v>37384.416405392629</v>
      </c>
      <c r="I99" s="1">
        <v>22168.131413762872</v>
      </c>
    </row>
    <row r="100" spans="1:9" x14ac:dyDescent="0.15">
      <c r="A100" s="1">
        <v>5</v>
      </c>
      <c r="B100" s="1" t="s">
        <v>66</v>
      </c>
      <c r="C100" s="1">
        <v>5</v>
      </c>
      <c r="D100" s="1" t="s">
        <v>19</v>
      </c>
      <c r="E100" s="1">
        <v>835.86791387791186</v>
      </c>
      <c r="F100" s="1">
        <v>2543.7397055309566</v>
      </c>
      <c r="G100" s="1">
        <v>3695.9891897041007</v>
      </c>
      <c r="H100" s="1">
        <v>4224.8885041048325</v>
      </c>
      <c r="I100" s="1">
        <v>3768.5919658631701</v>
      </c>
    </row>
    <row r="101" spans="1:9" x14ac:dyDescent="0.15">
      <c r="A101" s="1">
        <v>5</v>
      </c>
      <c r="B101" s="1" t="s">
        <v>67</v>
      </c>
      <c r="C101" s="1">
        <v>6</v>
      </c>
      <c r="D101" s="1" t="s">
        <v>3</v>
      </c>
      <c r="E101" s="1">
        <v>1012.378613966336</v>
      </c>
      <c r="F101" s="1">
        <v>2777.6952661289665</v>
      </c>
      <c r="G101" s="1">
        <v>3485.2547449277322</v>
      </c>
      <c r="H101" s="1">
        <v>4688.355295665845</v>
      </c>
      <c r="I101" s="1">
        <v>6215.6410204072927</v>
      </c>
    </row>
    <row r="102" spans="1:9" x14ac:dyDescent="0.15">
      <c r="A102" s="1">
        <v>5</v>
      </c>
      <c r="B102" s="1" t="s">
        <v>67</v>
      </c>
      <c r="C102" s="1">
        <v>7</v>
      </c>
      <c r="D102" s="1" t="s">
        <v>20</v>
      </c>
      <c r="E102" s="1">
        <v>355.19414777659296</v>
      </c>
      <c r="F102" s="1">
        <v>841.17700228355852</v>
      </c>
      <c r="G102" s="1">
        <v>1091.2857992967874</v>
      </c>
      <c r="H102" s="1">
        <v>1011.9986594956237</v>
      </c>
      <c r="I102" s="1">
        <v>652.32599259971278</v>
      </c>
    </row>
    <row r="103" spans="1:9" x14ac:dyDescent="0.15">
      <c r="A103" s="1">
        <v>5</v>
      </c>
      <c r="B103" s="1" t="s">
        <v>68</v>
      </c>
      <c r="C103" s="1">
        <v>8</v>
      </c>
      <c r="D103" s="1" t="s">
        <v>21</v>
      </c>
      <c r="E103" s="1">
        <v>1981.2801617179134</v>
      </c>
      <c r="F103" s="1">
        <v>8226.4684686250002</v>
      </c>
      <c r="G103" s="1">
        <v>10709.203758065489</v>
      </c>
      <c r="H103" s="1">
        <v>14136.091243763791</v>
      </c>
      <c r="I103" s="1">
        <v>8694.0299062854738</v>
      </c>
    </row>
    <row r="104" spans="1:9" x14ac:dyDescent="0.15">
      <c r="A104" s="1">
        <v>5</v>
      </c>
      <c r="B104" s="1" t="s">
        <v>69</v>
      </c>
      <c r="C104" s="1">
        <v>9</v>
      </c>
      <c r="D104" s="1" t="s">
        <v>22</v>
      </c>
      <c r="E104" s="1">
        <v>2580.0214973266907</v>
      </c>
      <c r="F104" s="1">
        <v>8142.4515430653455</v>
      </c>
      <c r="G104" s="1">
        <v>10154.056404051393</v>
      </c>
      <c r="H104" s="1">
        <v>11657.445411867366</v>
      </c>
      <c r="I104" s="1">
        <v>16739.206518849904</v>
      </c>
    </row>
    <row r="105" spans="1:9" x14ac:dyDescent="0.15">
      <c r="A105" s="1">
        <v>5</v>
      </c>
      <c r="B105" s="1" t="s">
        <v>66</v>
      </c>
      <c r="C105" s="1">
        <v>10</v>
      </c>
      <c r="D105" s="1" t="s">
        <v>23</v>
      </c>
      <c r="E105" s="1">
        <v>1791.4135175857878</v>
      </c>
      <c r="F105" s="1">
        <v>5444.4696233176501</v>
      </c>
      <c r="G105" s="1">
        <v>12473.568123208524</v>
      </c>
      <c r="H105" s="1">
        <v>16556.121149206432</v>
      </c>
      <c r="I105" s="1">
        <v>16059.609856436693</v>
      </c>
    </row>
    <row r="106" spans="1:9" x14ac:dyDescent="0.15">
      <c r="A106" s="1">
        <v>5</v>
      </c>
      <c r="B106" s="1" t="s">
        <v>70</v>
      </c>
      <c r="C106" s="1">
        <v>11</v>
      </c>
      <c r="D106" s="1" t="s">
        <v>24</v>
      </c>
      <c r="E106" s="1">
        <v>1754.0083427218201</v>
      </c>
      <c r="F106" s="1">
        <v>6293.7032580618843</v>
      </c>
      <c r="G106" s="1">
        <v>18142.134013778323</v>
      </c>
      <c r="H106" s="1">
        <v>26095.811848618814</v>
      </c>
      <c r="I106" s="1">
        <v>25933.020549940433</v>
      </c>
    </row>
    <row r="107" spans="1:9" x14ac:dyDescent="0.15">
      <c r="A107" s="1">
        <v>5</v>
      </c>
      <c r="B107" s="1" t="s">
        <v>66</v>
      </c>
      <c r="C107" s="1">
        <v>12</v>
      </c>
      <c r="D107" s="1" t="s">
        <v>25</v>
      </c>
      <c r="E107" s="1">
        <v>5778.3558956003963</v>
      </c>
      <c r="F107" s="1">
        <v>33055.41002020835</v>
      </c>
      <c r="G107" s="1">
        <v>96323.22460922756</v>
      </c>
      <c r="H107" s="1">
        <v>122741.57215691199</v>
      </c>
      <c r="I107" s="1">
        <v>80147.014628206758</v>
      </c>
    </row>
    <row r="108" spans="1:9" x14ac:dyDescent="0.15">
      <c r="A108" s="1">
        <v>5</v>
      </c>
      <c r="B108" s="1" t="s">
        <v>66</v>
      </c>
      <c r="C108" s="1">
        <v>13</v>
      </c>
      <c r="D108" s="1" t="s">
        <v>26</v>
      </c>
      <c r="E108" s="1">
        <v>269.47906350407618</v>
      </c>
      <c r="F108" s="1">
        <v>3732.9159635871242</v>
      </c>
      <c r="G108" s="1">
        <v>11926.96574989496</v>
      </c>
      <c r="H108" s="1">
        <v>16981.557553594961</v>
      </c>
      <c r="I108" s="1">
        <v>14788.369065025132</v>
      </c>
    </row>
    <row r="109" spans="1:9" x14ac:dyDescent="0.15">
      <c r="A109" s="1">
        <v>5</v>
      </c>
      <c r="B109" s="1" t="s">
        <v>66</v>
      </c>
      <c r="C109" s="1">
        <v>14</v>
      </c>
      <c r="D109" s="1" t="s">
        <v>27</v>
      </c>
      <c r="E109" s="1">
        <v>201.21203067970421</v>
      </c>
      <c r="F109" s="1">
        <v>3630.7625693062337</v>
      </c>
      <c r="G109" s="1">
        <v>16010.670668646382</v>
      </c>
      <c r="H109" s="1">
        <v>13534.174136382851</v>
      </c>
      <c r="I109" s="1">
        <v>11028.191022519351</v>
      </c>
    </row>
    <row r="110" spans="1:9" x14ac:dyDescent="0.15">
      <c r="A110" s="1">
        <v>5</v>
      </c>
      <c r="B110" s="1" t="s">
        <v>66</v>
      </c>
      <c r="C110" s="1">
        <v>15</v>
      </c>
      <c r="D110" s="1" t="s">
        <v>28</v>
      </c>
      <c r="E110" s="1">
        <v>14534.587637412102</v>
      </c>
      <c r="F110" s="1">
        <v>49060.273100021084</v>
      </c>
      <c r="G110" s="1">
        <v>64510.740305705927</v>
      </c>
      <c r="H110" s="1">
        <v>63456.460341646998</v>
      </c>
      <c r="I110" s="1">
        <v>36715.515908138994</v>
      </c>
    </row>
    <row r="111" spans="1:9" x14ac:dyDescent="0.15">
      <c r="A111" s="1">
        <v>5</v>
      </c>
      <c r="B111" s="1" t="s">
        <v>64</v>
      </c>
      <c r="C111" s="1">
        <v>16</v>
      </c>
      <c r="D111" s="1" t="s">
        <v>11</v>
      </c>
      <c r="E111" s="1">
        <v>31269.01063343947</v>
      </c>
      <c r="F111" s="1">
        <v>169354.90462988964</v>
      </c>
      <c r="G111" s="1">
        <v>195710.36094306136</v>
      </c>
      <c r="H111" s="1">
        <v>298789.37762190681</v>
      </c>
      <c r="I111" s="1">
        <v>200921.84284782701</v>
      </c>
    </row>
    <row r="112" spans="1:9" x14ac:dyDescent="0.15">
      <c r="A112" s="1">
        <v>5</v>
      </c>
      <c r="B112" s="1" t="s">
        <v>64</v>
      </c>
      <c r="C112" s="1">
        <v>17</v>
      </c>
      <c r="D112" s="1" t="s">
        <v>12</v>
      </c>
      <c r="E112" s="1">
        <v>4686.3168173924541</v>
      </c>
      <c r="F112" s="1">
        <v>17776.302919134512</v>
      </c>
      <c r="G112" s="1">
        <v>30404.739916611805</v>
      </c>
      <c r="H112" s="1">
        <v>39455.322296957311</v>
      </c>
      <c r="I112" s="1">
        <v>33012.013060480429</v>
      </c>
    </row>
    <row r="113" spans="1:9" x14ac:dyDescent="0.15">
      <c r="A113" s="1">
        <v>5</v>
      </c>
      <c r="B113" s="1" t="s">
        <v>64</v>
      </c>
      <c r="C113" s="1">
        <v>18</v>
      </c>
      <c r="D113" s="1" t="s">
        <v>13</v>
      </c>
      <c r="E113" s="1">
        <v>49670.150910857388</v>
      </c>
      <c r="F113" s="1">
        <v>204367.47784640625</v>
      </c>
      <c r="G113" s="1">
        <v>254554.3491050101</v>
      </c>
      <c r="H113" s="1">
        <v>259503.12880486625</v>
      </c>
      <c r="I113" s="1">
        <v>174460.2914934376</v>
      </c>
    </row>
    <row r="114" spans="1:9" x14ac:dyDescent="0.15">
      <c r="A114" s="1">
        <v>5</v>
      </c>
      <c r="B114" s="1" t="s">
        <v>64</v>
      </c>
      <c r="C114" s="1">
        <v>19</v>
      </c>
      <c r="D114" s="1" t="s">
        <v>14</v>
      </c>
      <c r="E114" s="1">
        <v>10725.741109258997</v>
      </c>
      <c r="F114" s="1">
        <v>58448.016862041855</v>
      </c>
      <c r="G114" s="1">
        <v>91684.725207803698</v>
      </c>
      <c r="H114" s="1">
        <v>77253.268395097199</v>
      </c>
      <c r="I114" s="1">
        <v>73897.158215003088</v>
      </c>
    </row>
    <row r="115" spans="1:9" x14ac:dyDescent="0.15">
      <c r="A115" s="1">
        <v>5</v>
      </c>
      <c r="B115" s="1" t="s">
        <v>64</v>
      </c>
      <c r="C115" s="1">
        <v>20</v>
      </c>
      <c r="D115" s="1" t="s">
        <v>15</v>
      </c>
      <c r="E115" s="1">
        <v>951.22030004493126</v>
      </c>
      <c r="F115" s="1">
        <v>5066.1057335981195</v>
      </c>
      <c r="G115" s="1">
        <v>10187.556664032449</v>
      </c>
      <c r="H115" s="1">
        <v>14380.639617001789</v>
      </c>
      <c r="I115" s="1">
        <v>11775.414207326718</v>
      </c>
    </row>
    <row r="116" spans="1:9" x14ac:dyDescent="0.15">
      <c r="A116" s="1">
        <v>5</v>
      </c>
      <c r="B116" s="1" t="s">
        <v>64</v>
      </c>
      <c r="C116" s="1">
        <v>21</v>
      </c>
      <c r="D116" s="1" t="s">
        <v>16</v>
      </c>
      <c r="E116" s="1">
        <v>32864.163323007204</v>
      </c>
      <c r="F116" s="1">
        <v>104889.74526702709</v>
      </c>
      <c r="G116" s="1">
        <v>138423.08840943626</v>
      </c>
      <c r="H116" s="1">
        <v>144166.16708081713</v>
      </c>
      <c r="I116" s="1">
        <v>102710.25773768559</v>
      </c>
    </row>
    <row r="117" spans="1:9" x14ac:dyDescent="0.15">
      <c r="A117" s="1">
        <v>5</v>
      </c>
      <c r="B117" s="1" t="s">
        <v>63</v>
      </c>
      <c r="C117" s="1">
        <v>22</v>
      </c>
      <c r="D117" s="1" t="s">
        <v>8</v>
      </c>
      <c r="E117" s="1">
        <v>57218.779181858539</v>
      </c>
      <c r="F117" s="1">
        <v>243374.71769357508</v>
      </c>
      <c r="G117" s="1">
        <v>463137.03431236243</v>
      </c>
      <c r="H117" s="1">
        <v>626321.45606018929</v>
      </c>
      <c r="I117" s="1">
        <v>529877.08570703096</v>
      </c>
    </row>
    <row r="118" spans="1:9" x14ac:dyDescent="0.15">
      <c r="A118" s="1">
        <v>5</v>
      </c>
      <c r="B118" s="1" t="s">
        <v>63</v>
      </c>
      <c r="C118" s="1">
        <v>23</v>
      </c>
      <c r="D118" s="1" t="s">
        <v>29</v>
      </c>
      <c r="E118" s="1">
        <v>49377.785200570877</v>
      </c>
      <c r="F118" s="1">
        <v>224369.79572396056</v>
      </c>
      <c r="G118" s="1">
        <v>288975.8058410518</v>
      </c>
      <c r="H118" s="1">
        <v>402794.57969458116</v>
      </c>
      <c r="I118" s="1">
        <v>341852.41704639827</v>
      </c>
    </row>
    <row r="119" spans="1:9" x14ac:dyDescent="0.15">
      <c r="A119" s="1">
        <v>6</v>
      </c>
      <c r="B119" s="1" t="s">
        <v>72</v>
      </c>
      <c r="C119" s="1">
        <v>1</v>
      </c>
      <c r="D119" s="1" t="s">
        <v>9</v>
      </c>
      <c r="E119" s="1">
        <v>45375.93823287532</v>
      </c>
      <c r="F119" s="1">
        <v>133310.75150408459</v>
      </c>
      <c r="G119" s="1">
        <v>109754.83898940917</v>
      </c>
      <c r="H119" s="1">
        <v>76854.891674129205</v>
      </c>
      <c r="I119" s="1">
        <v>71456.098107309852</v>
      </c>
    </row>
    <row r="120" spans="1:9" x14ac:dyDescent="0.15">
      <c r="A120" s="1">
        <v>6</v>
      </c>
      <c r="B120" s="1" t="s">
        <v>73</v>
      </c>
      <c r="C120" s="1">
        <v>2</v>
      </c>
      <c r="D120" s="1" t="s">
        <v>10</v>
      </c>
      <c r="E120" s="1">
        <v>3112.6237554778531</v>
      </c>
      <c r="F120" s="1">
        <v>8195.96186961887</v>
      </c>
      <c r="G120" s="1">
        <v>8046.7617705868024</v>
      </c>
      <c r="H120" s="1">
        <v>5954.8073518140945</v>
      </c>
      <c r="I120" s="1">
        <v>2541.244003481675</v>
      </c>
    </row>
    <row r="121" spans="1:9" x14ac:dyDescent="0.15">
      <c r="A121" s="1">
        <v>6</v>
      </c>
      <c r="B121" s="1" t="s">
        <v>74</v>
      </c>
      <c r="C121" s="1">
        <v>3</v>
      </c>
      <c r="D121" s="1" t="s">
        <v>17</v>
      </c>
      <c r="E121" s="1">
        <v>6918.1230767028601</v>
      </c>
      <c r="F121" s="1">
        <v>26255.520893393241</v>
      </c>
      <c r="G121" s="1">
        <v>41089.216874302074</v>
      </c>
      <c r="H121" s="1">
        <v>53186.835745912911</v>
      </c>
      <c r="I121" s="1">
        <v>45049.128021601289</v>
      </c>
    </row>
    <row r="122" spans="1:9" x14ac:dyDescent="0.15">
      <c r="A122" s="1">
        <v>6</v>
      </c>
      <c r="B122" s="1" t="s">
        <v>75</v>
      </c>
      <c r="C122" s="1">
        <v>4</v>
      </c>
      <c r="D122" s="1" t="s">
        <v>18</v>
      </c>
      <c r="E122" s="1">
        <v>7504.2314203455235</v>
      </c>
      <c r="F122" s="1">
        <v>30397.869361741214</v>
      </c>
      <c r="G122" s="1">
        <v>54786.816033076517</v>
      </c>
      <c r="H122" s="1">
        <v>37522.106801324051</v>
      </c>
      <c r="I122" s="1">
        <v>22738.193181317711</v>
      </c>
    </row>
    <row r="123" spans="1:9" x14ac:dyDescent="0.15">
      <c r="A123" s="1">
        <v>6</v>
      </c>
      <c r="B123" s="1" t="s">
        <v>74</v>
      </c>
      <c r="C123" s="1">
        <v>5</v>
      </c>
      <c r="D123" s="1" t="s">
        <v>19</v>
      </c>
      <c r="E123" s="1">
        <v>1058.6429178777844</v>
      </c>
      <c r="F123" s="1">
        <v>4069.9742053426403</v>
      </c>
      <c r="G123" s="1">
        <v>7856.0239997056906</v>
      </c>
      <c r="H123" s="1">
        <v>8784.4408112096062</v>
      </c>
      <c r="I123" s="1">
        <v>5440.6616889215711</v>
      </c>
    </row>
    <row r="124" spans="1:9" x14ac:dyDescent="0.15">
      <c r="A124" s="1">
        <v>6</v>
      </c>
      <c r="B124" s="1" t="s">
        <v>74</v>
      </c>
      <c r="C124" s="1">
        <v>6</v>
      </c>
      <c r="D124" s="1" t="s">
        <v>3</v>
      </c>
      <c r="E124" s="1">
        <v>1750.4752546152304</v>
      </c>
      <c r="F124" s="1">
        <v>5753.2206183803928</v>
      </c>
      <c r="G124" s="1">
        <v>10153.63028595946</v>
      </c>
      <c r="H124" s="1">
        <v>11740.87495584387</v>
      </c>
      <c r="I124" s="1">
        <v>11109.188785189161</v>
      </c>
    </row>
    <row r="125" spans="1:9" x14ac:dyDescent="0.15">
      <c r="A125" s="1">
        <v>6</v>
      </c>
      <c r="B125" s="1" t="s">
        <v>74</v>
      </c>
      <c r="C125" s="1">
        <v>7</v>
      </c>
      <c r="D125" s="1" t="s">
        <v>20</v>
      </c>
      <c r="E125" s="1">
        <v>31.337016011579831</v>
      </c>
      <c r="F125" s="1">
        <v>226.97865202772704</v>
      </c>
      <c r="G125" s="1">
        <v>574.74730725398706</v>
      </c>
      <c r="H125" s="1">
        <v>706.81557338713969</v>
      </c>
      <c r="I125" s="1">
        <v>764.99369048681001</v>
      </c>
    </row>
    <row r="126" spans="1:9" x14ac:dyDescent="0.15">
      <c r="A126" s="1">
        <v>6</v>
      </c>
      <c r="B126" s="1" t="s">
        <v>74</v>
      </c>
      <c r="C126" s="1">
        <v>8</v>
      </c>
      <c r="D126" s="1" t="s">
        <v>21</v>
      </c>
      <c r="E126" s="1">
        <v>2814.4201573348487</v>
      </c>
      <c r="F126" s="1">
        <v>13287.448032744067</v>
      </c>
      <c r="G126" s="1">
        <v>19649.33986026355</v>
      </c>
      <c r="H126" s="1">
        <v>18695.575557637589</v>
      </c>
      <c r="I126" s="1">
        <v>12246.505779631669</v>
      </c>
    </row>
    <row r="127" spans="1:9" x14ac:dyDescent="0.15">
      <c r="A127" s="1">
        <v>6</v>
      </c>
      <c r="B127" s="1" t="s">
        <v>74</v>
      </c>
      <c r="C127" s="1">
        <v>9</v>
      </c>
      <c r="D127" s="1" t="s">
        <v>22</v>
      </c>
      <c r="E127" s="1">
        <v>5206.7332510361794</v>
      </c>
      <c r="F127" s="1">
        <v>14830.378468745412</v>
      </c>
      <c r="G127" s="1">
        <v>18246.31859362364</v>
      </c>
      <c r="H127" s="1">
        <v>15095.530018457299</v>
      </c>
      <c r="I127" s="1">
        <v>18915.182065751105</v>
      </c>
    </row>
    <row r="128" spans="1:9" x14ac:dyDescent="0.15">
      <c r="A128" s="1">
        <v>6</v>
      </c>
      <c r="B128" s="1" t="s">
        <v>74</v>
      </c>
      <c r="C128" s="1">
        <v>10</v>
      </c>
      <c r="D128" s="1" t="s">
        <v>23</v>
      </c>
      <c r="E128" s="1">
        <v>2069.9255038773617</v>
      </c>
      <c r="F128" s="1">
        <v>8992.4102453332525</v>
      </c>
      <c r="G128" s="1">
        <v>22282.585424576162</v>
      </c>
      <c r="H128" s="1">
        <v>27418.079259145863</v>
      </c>
      <c r="I128" s="1">
        <v>23292.034178319889</v>
      </c>
    </row>
    <row r="129" spans="1:9" x14ac:dyDescent="0.15">
      <c r="A129" s="1">
        <v>6</v>
      </c>
      <c r="B129" s="1" t="s">
        <v>74</v>
      </c>
      <c r="C129" s="1">
        <v>11</v>
      </c>
      <c r="D129" s="1" t="s">
        <v>24</v>
      </c>
      <c r="E129" s="1">
        <v>6509.4191933924913</v>
      </c>
      <c r="F129" s="1">
        <v>24219.651520262687</v>
      </c>
      <c r="G129" s="1">
        <v>49774.244624061583</v>
      </c>
      <c r="H129" s="1">
        <v>64716.598367155086</v>
      </c>
      <c r="I129" s="1">
        <v>69028.40046740706</v>
      </c>
    </row>
    <row r="130" spans="1:9" x14ac:dyDescent="0.15">
      <c r="A130" s="1">
        <v>6</v>
      </c>
      <c r="B130" s="1" t="s">
        <v>74</v>
      </c>
      <c r="C130" s="1">
        <v>12</v>
      </c>
      <c r="D130" s="1" t="s">
        <v>25</v>
      </c>
      <c r="E130" s="1">
        <v>9407.5941428072874</v>
      </c>
      <c r="F130" s="1">
        <v>60331.006883626549</v>
      </c>
      <c r="G130" s="1">
        <v>166568.04529689098</v>
      </c>
      <c r="H130" s="1">
        <v>196098.16785330596</v>
      </c>
      <c r="I130" s="1">
        <v>148193.38464030583</v>
      </c>
    </row>
    <row r="131" spans="1:9" x14ac:dyDescent="0.15">
      <c r="A131" s="1">
        <v>6</v>
      </c>
      <c r="B131" s="1" t="s">
        <v>74</v>
      </c>
      <c r="C131" s="1">
        <v>13</v>
      </c>
      <c r="D131" s="1" t="s">
        <v>26</v>
      </c>
      <c r="E131" s="1">
        <v>892.33449141633423</v>
      </c>
      <c r="F131" s="1">
        <v>10407.906517989542</v>
      </c>
      <c r="G131" s="1">
        <v>22909.079973664109</v>
      </c>
      <c r="H131" s="1">
        <v>31771.959846162143</v>
      </c>
      <c r="I131" s="1">
        <v>39111.739474389993</v>
      </c>
    </row>
    <row r="132" spans="1:9" x14ac:dyDescent="0.15">
      <c r="A132" s="1">
        <v>6</v>
      </c>
      <c r="B132" s="1" t="s">
        <v>74</v>
      </c>
      <c r="C132" s="1">
        <v>14</v>
      </c>
      <c r="D132" s="1" t="s">
        <v>27</v>
      </c>
      <c r="E132" s="1">
        <v>664.65345788266222</v>
      </c>
      <c r="F132" s="1">
        <v>5644.6155555438836</v>
      </c>
      <c r="G132" s="1">
        <v>12845.773978891895</v>
      </c>
      <c r="H132" s="1">
        <v>11044.338675891966</v>
      </c>
      <c r="I132" s="1">
        <v>8733.3141486962577</v>
      </c>
    </row>
    <row r="133" spans="1:9" x14ac:dyDescent="0.15">
      <c r="A133" s="1">
        <v>6</v>
      </c>
      <c r="B133" s="1" t="s">
        <v>74</v>
      </c>
      <c r="C133" s="1">
        <v>15</v>
      </c>
      <c r="D133" s="1" t="s">
        <v>28</v>
      </c>
      <c r="E133" s="1">
        <v>9764.5056030765063</v>
      </c>
      <c r="F133" s="1">
        <v>44036.373386003354</v>
      </c>
      <c r="G133" s="1">
        <v>75392.204411444807</v>
      </c>
      <c r="H133" s="1">
        <v>75188.217650032791</v>
      </c>
      <c r="I133" s="1">
        <v>51864.220718626493</v>
      </c>
    </row>
    <row r="134" spans="1:9" x14ac:dyDescent="0.15">
      <c r="A134" s="1">
        <v>6</v>
      </c>
      <c r="B134" s="1" t="s">
        <v>73</v>
      </c>
      <c r="C134" s="1">
        <v>16</v>
      </c>
      <c r="D134" s="1" t="s">
        <v>11</v>
      </c>
      <c r="E134" s="1">
        <v>30196.416251357707</v>
      </c>
      <c r="F134" s="1">
        <v>145474.72337434784</v>
      </c>
      <c r="G134" s="1">
        <v>195585.63300236329</v>
      </c>
      <c r="H134" s="1">
        <v>283040.47869655251</v>
      </c>
      <c r="I134" s="1">
        <v>215386.76747832043</v>
      </c>
    </row>
    <row r="135" spans="1:9" x14ac:dyDescent="0.15">
      <c r="A135" s="1">
        <v>6</v>
      </c>
      <c r="B135" s="1" t="s">
        <v>73</v>
      </c>
      <c r="C135" s="1">
        <v>17</v>
      </c>
      <c r="D135" s="1" t="s">
        <v>12</v>
      </c>
      <c r="E135" s="1">
        <v>4366.8779431908652</v>
      </c>
      <c r="F135" s="1">
        <v>16945.224745880165</v>
      </c>
      <c r="G135" s="1">
        <v>28276.08374959986</v>
      </c>
      <c r="H135" s="1">
        <v>34819.209666288094</v>
      </c>
      <c r="I135" s="1">
        <v>32324.789289776432</v>
      </c>
    </row>
    <row r="136" spans="1:9" x14ac:dyDescent="0.15">
      <c r="A136" s="1">
        <v>6</v>
      </c>
      <c r="B136" s="1" t="s">
        <v>73</v>
      </c>
      <c r="C136" s="1">
        <v>18</v>
      </c>
      <c r="D136" s="1" t="s">
        <v>13</v>
      </c>
      <c r="E136" s="1">
        <v>57202.048832658482</v>
      </c>
      <c r="F136" s="1">
        <v>234732.23020378585</v>
      </c>
      <c r="G136" s="1">
        <v>297883.73276546982</v>
      </c>
      <c r="H136" s="1">
        <v>298386.30153287452</v>
      </c>
      <c r="I136" s="1">
        <v>253284.52657542427</v>
      </c>
    </row>
    <row r="137" spans="1:9" x14ac:dyDescent="0.15">
      <c r="A137" s="1">
        <v>6</v>
      </c>
      <c r="B137" s="1" t="s">
        <v>73</v>
      </c>
      <c r="C137" s="1">
        <v>19</v>
      </c>
      <c r="D137" s="1" t="s">
        <v>14</v>
      </c>
      <c r="E137" s="1">
        <v>12428.242770313902</v>
      </c>
      <c r="F137" s="1">
        <v>61465.973196500076</v>
      </c>
      <c r="G137" s="1">
        <v>100861.25672245391</v>
      </c>
      <c r="H137" s="1">
        <v>89856.150241440089</v>
      </c>
      <c r="I137" s="1">
        <v>98153.888549231182</v>
      </c>
    </row>
    <row r="138" spans="1:9" x14ac:dyDescent="0.15">
      <c r="A138" s="1">
        <v>6</v>
      </c>
      <c r="B138" s="1" t="s">
        <v>73</v>
      </c>
      <c r="C138" s="1">
        <v>20</v>
      </c>
      <c r="D138" s="1" t="s">
        <v>15</v>
      </c>
      <c r="E138" s="1">
        <v>945.93574282245959</v>
      </c>
      <c r="F138" s="1">
        <v>5425.1725059536566</v>
      </c>
      <c r="G138" s="1">
        <v>9348.0360693725452</v>
      </c>
      <c r="H138" s="1">
        <v>15628.793138577112</v>
      </c>
      <c r="I138" s="1">
        <v>14790.554955477157</v>
      </c>
    </row>
    <row r="139" spans="1:9" x14ac:dyDescent="0.15">
      <c r="A139" s="1">
        <v>6</v>
      </c>
      <c r="B139" s="1" t="s">
        <v>76</v>
      </c>
      <c r="C139" s="1">
        <v>21</v>
      </c>
      <c r="D139" s="1" t="s">
        <v>16</v>
      </c>
      <c r="E139" s="1">
        <v>24849.810275768625</v>
      </c>
      <c r="F139" s="1">
        <v>87251.309378627819</v>
      </c>
      <c r="G139" s="1">
        <v>121476.46949682533</v>
      </c>
      <c r="H139" s="1">
        <v>131666.70830406778</v>
      </c>
      <c r="I139" s="1">
        <v>96990.679695085943</v>
      </c>
    </row>
    <row r="140" spans="1:9" x14ac:dyDescent="0.15">
      <c r="A140" s="1">
        <v>6</v>
      </c>
      <c r="B140" s="1" t="s">
        <v>71</v>
      </c>
      <c r="C140" s="1">
        <v>22</v>
      </c>
      <c r="D140" s="1" t="s">
        <v>8</v>
      </c>
      <c r="E140" s="1">
        <v>59311.967488981958</v>
      </c>
      <c r="F140" s="1">
        <v>265617.4728014085</v>
      </c>
      <c r="G140" s="1">
        <v>438610.9468715493</v>
      </c>
      <c r="H140" s="1">
        <v>621937.75341310073</v>
      </c>
      <c r="I140" s="1">
        <v>627378.76176342682</v>
      </c>
    </row>
    <row r="141" spans="1:9" x14ac:dyDescent="0.15">
      <c r="A141" s="1">
        <v>6</v>
      </c>
      <c r="B141" s="1" t="s">
        <v>71</v>
      </c>
      <c r="C141" s="1">
        <v>23</v>
      </c>
      <c r="D141" s="1" t="s">
        <v>29</v>
      </c>
      <c r="E141" s="1">
        <v>50448.25057579446</v>
      </c>
      <c r="F141" s="1">
        <v>210442.89880023376</v>
      </c>
      <c r="G141" s="1">
        <v>286169.63029377093</v>
      </c>
      <c r="H141" s="1">
        <v>397738.30456058186</v>
      </c>
      <c r="I141" s="1">
        <v>338144.38010046695</v>
      </c>
    </row>
    <row r="142" spans="1:9" x14ac:dyDescent="0.15">
      <c r="A142" s="1">
        <v>7</v>
      </c>
      <c r="B142" s="1" t="s">
        <v>78</v>
      </c>
      <c r="C142" s="1">
        <v>1</v>
      </c>
      <c r="D142" s="1" t="s">
        <v>9</v>
      </c>
      <c r="E142" s="1">
        <v>66195.986177832849</v>
      </c>
      <c r="F142" s="1">
        <v>202652.76817838964</v>
      </c>
      <c r="G142" s="1">
        <v>159473.10487186158</v>
      </c>
      <c r="H142" s="1">
        <v>109928.77008085056</v>
      </c>
      <c r="I142" s="1">
        <v>92041.122699275569</v>
      </c>
    </row>
    <row r="143" spans="1:9" x14ac:dyDescent="0.15">
      <c r="A143" s="1">
        <v>7</v>
      </c>
      <c r="B143" s="1" t="s">
        <v>79</v>
      </c>
      <c r="C143" s="1">
        <v>2</v>
      </c>
      <c r="D143" s="1" t="s">
        <v>10</v>
      </c>
      <c r="E143" s="1">
        <v>12163.645381700708</v>
      </c>
      <c r="F143" s="1">
        <v>11438.430046887446</v>
      </c>
      <c r="G143" s="1">
        <v>14891.133851315806</v>
      </c>
      <c r="H143" s="1">
        <v>9641.5211759044196</v>
      </c>
      <c r="I143" s="1">
        <v>4003.889265935758</v>
      </c>
    </row>
    <row r="144" spans="1:9" x14ac:dyDescent="0.15">
      <c r="A144" s="1">
        <v>7</v>
      </c>
      <c r="B144" s="1" t="s">
        <v>80</v>
      </c>
      <c r="C144" s="1">
        <v>3</v>
      </c>
      <c r="D144" s="1" t="s">
        <v>17</v>
      </c>
      <c r="E144" s="1">
        <v>10380.422099051451</v>
      </c>
      <c r="F144" s="1">
        <v>38916.597867140503</v>
      </c>
      <c r="G144" s="1">
        <v>59911.460231662692</v>
      </c>
      <c r="H144" s="1">
        <v>82529.457330140023</v>
      </c>
      <c r="I144" s="1">
        <v>55987.332500527598</v>
      </c>
    </row>
    <row r="145" spans="1:9" x14ac:dyDescent="0.15">
      <c r="A145" s="1">
        <v>7</v>
      </c>
      <c r="B145" s="1" t="s">
        <v>80</v>
      </c>
      <c r="C145" s="1">
        <v>4</v>
      </c>
      <c r="D145" s="1" t="s">
        <v>18</v>
      </c>
      <c r="E145" s="1">
        <v>13199.689951756072</v>
      </c>
      <c r="F145" s="1">
        <v>49420.125878779538</v>
      </c>
      <c r="G145" s="1">
        <v>81114.402374113226</v>
      </c>
      <c r="H145" s="1">
        <v>62265.221859590427</v>
      </c>
      <c r="I145" s="1">
        <v>31041.563345415772</v>
      </c>
    </row>
    <row r="146" spans="1:9" x14ac:dyDescent="0.15">
      <c r="A146" s="1">
        <v>7</v>
      </c>
      <c r="B146" s="1" t="s">
        <v>81</v>
      </c>
      <c r="C146" s="1">
        <v>5</v>
      </c>
      <c r="D146" s="1" t="s">
        <v>19</v>
      </c>
      <c r="E146" s="1">
        <v>2524.1549998609448</v>
      </c>
      <c r="F146" s="1">
        <v>9943.0648763821537</v>
      </c>
      <c r="G146" s="1">
        <v>16439.574957111698</v>
      </c>
      <c r="H146" s="1">
        <v>24004.854722442728</v>
      </c>
      <c r="I146" s="1">
        <v>17445.259811622273</v>
      </c>
    </row>
    <row r="147" spans="1:9" x14ac:dyDescent="0.15">
      <c r="A147" s="1">
        <v>7</v>
      </c>
      <c r="B147" s="1" t="s">
        <v>80</v>
      </c>
      <c r="C147" s="1">
        <v>6</v>
      </c>
      <c r="D147" s="1" t="s">
        <v>3</v>
      </c>
      <c r="E147" s="1">
        <v>8618.5662530871796</v>
      </c>
      <c r="F147" s="1">
        <v>25210.428325182475</v>
      </c>
      <c r="G147" s="1">
        <v>36109.090761967549</v>
      </c>
      <c r="H147" s="1">
        <v>47077.762936161016</v>
      </c>
      <c r="I147" s="1">
        <v>37709.839384513747</v>
      </c>
    </row>
    <row r="148" spans="1:9" x14ac:dyDescent="0.15">
      <c r="A148" s="1">
        <v>7</v>
      </c>
      <c r="B148" s="1" t="s">
        <v>82</v>
      </c>
      <c r="C148" s="1">
        <v>7</v>
      </c>
      <c r="D148" s="1" t="s">
        <v>20</v>
      </c>
      <c r="E148" s="1">
        <v>243.5646710334635</v>
      </c>
      <c r="F148" s="1">
        <v>602.44722651912002</v>
      </c>
      <c r="G148" s="1">
        <v>2234.7190914332245</v>
      </c>
      <c r="H148" s="1">
        <v>2090.0916199028684</v>
      </c>
      <c r="I148" s="1">
        <v>1085.1522472429774</v>
      </c>
    </row>
    <row r="149" spans="1:9" x14ac:dyDescent="0.15">
      <c r="A149" s="1">
        <v>7</v>
      </c>
      <c r="B149" s="1" t="s">
        <v>80</v>
      </c>
      <c r="C149" s="1">
        <v>8</v>
      </c>
      <c r="D149" s="1" t="s">
        <v>21</v>
      </c>
      <c r="E149" s="1">
        <v>7936.019480717081</v>
      </c>
      <c r="F149" s="1">
        <v>30568.159875804002</v>
      </c>
      <c r="G149" s="1">
        <v>43805.057388665155</v>
      </c>
      <c r="H149" s="1">
        <v>55008.12901678808</v>
      </c>
      <c r="I149" s="1">
        <v>35992.957693397431</v>
      </c>
    </row>
    <row r="150" spans="1:9" x14ac:dyDescent="0.15">
      <c r="A150" s="1">
        <v>7</v>
      </c>
      <c r="B150" s="1" t="s">
        <v>80</v>
      </c>
      <c r="C150" s="1">
        <v>9</v>
      </c>
      <c r="D150" s="1" t="s">
        <v>22</v>
      </c>
      <c r="E150" s="1">
        <v>10075.076928310857</v>
      </c>
      <c r="F150" s="1">
        <v>30326.513817091931</v>
      </c>
      <c r="G150" s="1">
        <v>39347.153781073779</v>
      </c>
      <c r="H150" s="1">
        <v>45399.566397778472</v>
      </c>
      <c r="I150" s="1">
        <v>50879.433184393049</v>
      </c>
    </row>
    <row r="151" spans="1:9" x14ac:dyDescent="0.15">
      <c r="A151" s="1">
        <v>7</v>
      </c>
      <c r="B151" s="1" t="s">
        <v>80</v>
      </c>
      <c r="C151" s="1">
        <v>10</v>
      </c>
      <c r="D151" s="1" t="s">
        <v>23</v>
      </c>
      <c r="E151" s="1">
        <v>5542.5617511546916</v>
      </c>
      <c r="F151" s="1">
        <v>19576.339494152289</v>
      </c>
      <c r="G151" s="1">
        <v>44818.915025234135</v>
      </c>
      <c r="H151" s="1">
        <v>60320.046603091672</v>
      </c>
      <c r="I151" s="1">
        <v>50647.864175548173</v>
      </c>
    </row>
    <row r="152" spans="1:9" x14ac:dyDescent="0.15">
      <c r="A152" s="1">
        <v>7</v>
      </c>
      <c r="B152" s="1" t="s">
        <v>80</v>
      </c>
      <c r="C152" s="1">
        <v>11</v>
      </c>
      <c r="D152" s="1" t="s">
        <v>24</v>
      </c>
      <c r="E152" s="1">
        <v>5278.8198853340309</v>
      </c>
      <c r="F152" s="1">
        <v>22826.518642469018</v>
      </c>
      <c r="G152" s="1">
        <v>61276.778118378432</v>
      </c>
      <c r="H152" s="1">
        <v>90524.057582367561</v>
      </c>
      <c r="I152" s="1">
        <v>101011.67388104514</v>
      </c>
    </row>
    <row r="153" spans="1:9" x14ac:dyDescent="0.15">
      <c r="A153" s="1">
        <v>7</v>
      </c>
      <c r="B153" s="1" t="s">
        <v>80</v>
      </c>
      <c r="C153" s="1">
        <v>12</v>
      </c>
      <c r="D153" s="1" t="s">
        <v>25</v>
      </c>
      <c r="E153" s="1">
        <v>21885.306402801772</v>
      </c>
      <c r="F153" s="1">
        <v>114993.80019108651</v>
      </c>
      <c r="G153" s="1">
        <v>280286.32501017477</v>
      </c>
      <c r="H153" s="1">
        <v>359164.90618177032</v>
      </c>
      <c r="I153" s="1">
        <v>225211.39007271631</v>
      </c>
    </row>
    <row r="154" spans="1:9" x14ac:dyDescent="0.15">
      <c r="A154" s="1">
        <v>7</v>
      </c>
      <c r="B154" s="1" t="s">
        <v>80</v>
      </c>
      <c r="C154" s="1">
        <v>13</v>
      </c>
      <c r="D154" s="1" t="s">
        <v>26</v>
      </c>
      <c r="E154" s="1">
        <v>1643.1562566648026</v>
      </c>
      <c r="F154" s="1">
        <v>19380.120505795981</v>
      </c>
      <c r="G154" s="1">
        <v>46087.922383487625</v>
      </c>
      <c r="H154" s="1">
        <v>79358.376025795369</v>
      </c>
      <c r="I154" s="1">
        <v>69341.342865860905</v>
      </c>
    </row>
    <row r="155" spans="1:9" x14ac:dyDescent="0.15">
      <c r="A155" s="1">
        <v>7</v>
      </c>
      <c r="B155" s="1" t="s">
        <v>80</v>
      </c>
      <c r="C155" s="1">
        <v>14</v>
      </c>
      <c r="D155" s="1" t="s">
        <v>27</v>
      </c>
      <c r="E155" s="1">
        <v>4778.584909309764</v>
      </c>
      <c r="F155" s="1">
        <v>32489.614560887352</v>
      </c>
      <c r="G155" s="1">
        <v>40069.6294546883</v>
      </c>
      <c r="H155" s="1">
        <v>35675.634848448935</v>
      </c>
      <c r="I155" s="1">
        <v>31925.613608150157</v>
      </c>
    </row>
    <row r="156" spans="1:9" x14ac:dyDescent="0.15">
      <c r="A156" s="1">
        <v>7</v>
      </c>
      <c r="B156" s="1" t="s">
        <v>80</v>
      </c>
      <c r="C156" s="1">
        <v>15</v>
      </c>
      <c r="D156" s="1" t="s">
        <v>28</v>
      </c>
      <c r="E156" s="1">
        <v>21591.514974218895</v>
      </c>
      <c r="F156" s="1">
        <v>79306.610335845791</v>
      </c>
      <c r="G156" s="1">
        <v>137792.04943281753</v>
      </c>
      <c r="H156" s="1">
        <v>164487.81485241398</v>
      </c>
      <c r="I156" s="1">
        <v>115181.83458184323</v>
      </c>
    </row>
    <row r="157" spans="1:9" x14ac:dyDescent="0.15">
      <c r="A157" s="1">
        <v>7</v>
      </c>
      <c r="B157" s="1" t="s">
        <v>78</v>
      </c>
      <c r="C157" s="1">
        <v>16</v>
      </c>
      <c r="D157" s="1" t="s">
        <v>11</v>
      </c>
      <c r="E157" s="1">
        <v>42988.299451184284</v>
      </c>
      <c r="F157" s="1">
        <v>249539.36562428073</v>
      </c>
      <c r="G157" s="1">
        <v>311104.78863276314</v>
      </c>
      <c r="H157" s="1">
        <v>453510.13373523124</v>
      </c>
      <c r="I157" s="1">
        <v>402719.23935725249</v>
      </c>
    </row>
    <row r="158" spans="1:9" x14ac:dyDescent="0.15">
      <c r="A158" s="1">
        <v>7</v>
      </c>
      <c r="B158" s="1" t="s">
        <v>78</v>
      </c>
      <c r="C158" s="1">
        <v>17</v>
      </c>
      <c r="D158" s="1" t="s">
        <v>12</v>
      </c>
      <c r="E158" s="1">
        <v>8299.3792207865445</v>
      </c>
      <c r="F158" s="1">
        <v>37354.849357597705</v>
      </c>
      <c r="G158" s="1">
        <v>70735.821246627835</v>
      </c>
      <c r="H158" s="1">
        <v>96657.900666896821</v>
      </c>
      <c r="I158" s="1">
        <v>81420.621396299714</v>
      </c>
    </row>
    <row r="159" spans="1:9" x14ac:dyDescent="0.15">
      <c r="A159" s="1">
        <v>7</v>
      </c>
      <c r="B159" s="1" t="s">
        <v>78</v>
      </c>
      <c r="C159" s="1">
        <v>18</v>
      </c>
      <c r="D159" s="1" t="s">
        <v>13</v>
      </c>
      <c r="E159" s="1">
        <v>72540.808110020153</v>
      </c>
      <c r="F159" s="1">
        <v>333606.79940339888</v>
      </c>
      <c r="G159" s="1">
        <v>436794.32313330384</v>
      </c>
      <c r="H159" s="1">
        <v>473156.98193615349</v>
      </c>
      <c r="I159" s="1">
        <v>315268.39435982524</v>
      </c>
    </row>
    <row r="160" spans="1:9" x14ac:dyDescent="0.15">
      <c r="A160" s="1">
        <v>7</v>
      </c>
      <c r="B160" s="1" t="s">
        <v>78</v>
      </c>
      <c r="C160" s="1">
        <v>19</v>
      </c>
      <c r="D160" s="1" t="s">
        <v>14</v>
      </c>
      <c r="E160" s="1">
        <v>13915.330271831486</v>
      </c>
      <c r="F160" s="1">
        <v>83102.345327635208</v>
      </c>
      <c r="G160" s="1">
        <v>161449.51825526636</v>
      </c>
      <c r="H160" s="1">
        <v>145108.6540827759</v>
      </c>
      <c r="I160" s="1">
        <v>135001.09955033183</v>
      </c>
    </row>
    <row r="161" spans="1:9" x14ac:dyDescent="0.15">
      <c r="A161" s="1">
        <v>7</v>
      </c>
      <c r="B161" s="1" t="s">
        <v>78</v>
      </c>
      <c r="C161" s="1">
        <v>20</v>
      </c>
      <c r="D161" s="1" t="s">
        <v>15</v>
      </c>
      <c r="E161" s="1">
        <v>1379.2694350651504</v>
      </c>
      <c r="F161" s="1">
        <v>9991.8490016390751</v>
      </c>
      <c r="G161" s="1">
        <v>30011.573650817532</v>
      </c>
      <c r="H161" s="1">
        <v>36823.514899681497</v>
      </c>
      <c r="I161" s="1">
        <v>28223.966450325825</v>
      </c>
    </row>
    <row r="162" spans="1:9" x14ac:dyDescent="0.15">
      <c r="A162" s="1">
        <v>7</v>
      </c>
      <c r="B162" s="1" t="s">
        <v>78</v>
      </c>
      <c r="C162" s="1">
        <v>21</v>
      </c>
      <c r="D162" s="1" t="s">
        <v>16</v>
      </c>
      <c r="E162" s="1">
        <v>50017.057402519735</v>
      </c>
      <c r="F162" s="1">
        <v>162446.17686989723</v>
      </c>
      <c r="G162" s="1">
        <v>225956.55865715287</v>
      </c>
      <c r="H162" s="1">
        <v>238788.77022483869</v>
      </c>
      <c r="I162" s="1">
        <v>201700.00152817587</v>
      </c>
    </row>
    <row r="163" spans="1:9" x14ac:dyDescent="0.15">
      <c r="A163" s="1">
        <v>7</v>
      </c>
      <c r="B163" s="1" t="s">
        <v>77</v>
      </c>
      <c r="C163" s="1">
        <v>22</v>
      </c>
      <c r="D163" s="1" t="s">
        <v>8</v>
      </c>
      <c r="E163" s="1">
        <v>82609.824560311128</v>
      </c>
      <c r="F163" s="1">
        <v>383989.8496138287</v>
      </c>
      <c r="G163" s="1">
        <v>729714.37486018776</v>
      </c>
      <c r="H163" s="1">
        <v>1074048.5057818431</v>
      </c>
      <c r="I163" s="1">
        <v>1093803.7318411868</v>
      </c>
    </row>
    <row r="164" spans="1:9" x14ac:dyDescent="0.15">
      <c r="A164" s="1">
        <v>7</v>
      </c>
      <c r="B164" s="1" t="s">
        <v>77</v>
      </c>
      <c r="C164" s="1">
        <v>23</v>
      </c>
      <c r="D164" s="1" t="s">
        <v>29</v>
      </c>
      <c r="E164" s="1">
        <v>73084.337778985879</v>
      </c>
      <c r="F164" s="1">
        <v>317062.31998121826</v>
      </c>
      <c r="G164" s="1">
        <v>422722.48732081847</v>
      </c>
      <c r="H164" s="1">
        <v>597005.34509585728</v>
      </c>
      <c r="I164" s="1">
        <v>493075.72042349819</v>
      </c>
    </row>
    <row r="165" spans="1:9" x14ac:dyDescent="0.15">
      <c r="A165" s="1">
        <v>8</v>
      </c>
      <c r="B165" s="1" t="s">
        <v>84</v>
      </c>
      <c r="C165" s="1">
        <v>1</v>
      </c>
      <c r="D165" s="1" t="s">
        <v>9</v>
      </c>
      <c r="E165" s="1">
        <v>76012.616156405071</v>
      </c>
      <c r="F165" s="1">
        <v>234897.76008261429</v>
      </c>
      <c r="G165" s="1">
        <v>181274.46882655408</v>
      </c>
      <c r="H165" s="1">
        <v>129086.7306416762</v>
      </c>
      <c r="I165" s="1">
        <v>107770.60768654927</v>
      </c>
    </row>
    <row r="166" spans="1:9" x14ac:dyDescent="0.15">
      <c r="A166" s="1">
        <v>8</v>
      </c>
      <c r="B166" s="1" t="s">
        <v>85</v>
      </c>
      <c r="C166" s="1">
        <v>2</v>
      </c>
      <c r="D166" s="1" t="s">
        <v>10</v>
      </c>
      <c r="E166" s="1">
        <v>8440.7032427958256</v>
      </c>
      <c r="F166" s="1">
        <v>10510.585306930592</v>
      </c>
      <c r="G166" s="1">
        <v>13210.871336001703</v>
      </c>
      <c r="H166" s="1">
        <v>8248.3850764785802</v>
      </c>
      <c r="I166" s="1">
        <v>4289.8813563597405</v>
      </c>
    </row>
    <row r="167" spans="1:9" x14ac:dyDescent="0.15">
      <c r="A167" s="1">
        <v>8</v>
      </c>
      <c r="B167" s="1" t="s">
        <v>86</v>
      </c>
      <c r="C167" s="1">
        <v>3</v>
      </c>
      <c r="D167" s="1" t="s">
        <v>17</v>
      </c>
      <c r="E167" s="1">
        <v>14529.517786141885</v>
      </c>
      <c r="F167" s="1">
        <v>75142.837286077061</v>
      </c>
      <c r="G167" s="1">
        <v>130149.77866521431</v>
      </c>
      <c r="H167" s="1">
        <v>182747.17468213991</v>
      </c>
      <c r="I167" s="1">
        <v>136725.18974927763</v>
      </c>
    </row>
    <row r="168" spans="1:9" x14ac:dyDescent="0.15">
      <c r="A168" s="1">
        <v>8</v>
      </c>
      <c r="B168" s="1" t="s">
        <v>86</v>
      </c>
      <c r="C168" s="1">
        <v>4</v>
      </c>
      <c r="D168" s="1" t="s">
        <v>18</v>
      </c>
      <c r="E168" s="1">
        <v>10487.722358161782</v>
      </c>
      <c r="F168" s="1">
        <v>40157.217476668433</v>
      </c>
      <c r="G168" s="1">
        <v>55031.729226464478</v>
      </c>
      <c r="H168" s="1">
        <v>38995.103868855294</v>
      </c>
      <c r="I168" s="1">
        <v>17567.975240035517</v>
      </c>
    </row>
    <row r="169" spans="1:9" x14ac:dyDescent="0.15">
      <c r="A169" s="1">
        <v>8</v>
      </c>
      <c r="B169" s="1" t="s">
        <v>86</v>
      </c>
      <c r="C169" s="1">
        <v>5</v>
      </c>
      <c r="D169" s="1" t="s">
        <v>19</v>
      </c>
      <c r="E169" s="1">
        <v>2910.8627834463423</v>
      </c>
      <c r="F169" s="1">
        <v>18925.647979163787</v>
      </c>
      <c r="G169" s="1">
        <v>41537.451683493098</v>
      </c>
      <c r="H169" s="1">
        <v>53697.744542724286</v>
      </c>
      <c r="I169" s="1">
        <v>34155.035450878997</v>
      </c>
    </row>
    <row r="170" spans="1:9" x14ac:dyDescent="0.15">
      <c r="A170" s="1">
        <v>8</v>
      </c>
      <c r="B170" s="1" t="s">
        <v>86</v>
      </c>
      <c r="C170" s="1">
        <v>6</v>
      </c>
      <c r="D170" s="1" t="s">
        <v>3</v>
      </c>
      <c r="E170" s="1">
        <v>4582.1685122349982</v>
      </c>
      <c r="F170" s="1">
        <v>32198.632447328066</v>
      </c>
      <c r="G170" s="1">
        <v>69171.245053639504</v>
      </c>
      <c r="H170" s="1">
        <v>97453.94865618179</v>
      </c>
      <c r="I170" s="1">
        <v>83014.213966644311</v>
      </c>
    </row>
    <row r="171" spans="1:9" x14ac:dyDescent="0.15">
      <c r="A171" s="1">
        <v>8</v>
      </c>
      <c r="B171" s="1" t="s">
        <v>86</v>
      </c>
      <c r="C171" s="1">
        <v>7</v>
      </c>
      <c r="D171" s="1" t="s">
        <v>20</v>
      </c>
      <c r="E171" s="1">
        <v>855.78448786929869</v>
      </c>
      <c r="F171" s="1">
        <v>6855.2418092701846</v>
      </c>
      <c r="G171" s="1">
        <v>8036.5965872314846</v>
      </c>
      <c r="H171" s="1">
        <v>9858.2387211845307</v>
      </c>
      <c r="I171" s="1">
        <v>7795.187037566754</v>
      </c>
    </row>
    <row r="172" spans="1:9" x14ac:dyDescent="0.15">
      <c r="A172" s="1">
        <v>8</v>
      </c>
      <c r="B172" s="1" t="s">
        <v>86</v>
      </c>
      <c r="C172" s="1">
        <v>8</v>
      </c>
      <c r="D172" s="1" t="s">
        <v>21</v>
      </c>
      <c r="E172" s="1">
        <v>11846.944945471671</v>
      </c>
      <c r="F172" s="1">
        <v>58369.227174109466</v>
      </c>
      <c r="G172" s="1">
        <v>102748.80228658525</v>
      </c>
      <c r="H172" s="1">
        <v>107366.30953726507</v>
      </c>
      <c r="I172" s="1">
        <v>61007.424340894599</v>
      </c>
    </row>
    <row r="173" spans="1:9" x14ac:dyDescent="0.15">
      <c r="A173" s="1">
        <v>8</v>
      </c>
      <c r="B173" s="1" t="s">
        <v>86</v>
      </c>
      <c r="C173" s="1">
        <v>9</v>
      </c>
      <c r="D173" s="1" t="s">
        <v>22</v>
      </c>
      <c r="E173" s="1">
        <v>26772.91335920733</v>
      </c>
      <c r="F173" s="1">
        <v>133043.06882525526</v>
      </c>
      <c r="G173" s="1">
        <v>203420.76943527313</v>
      </c>
      <c r="H173" s="1">
        <v>184217.54071022279</v>
      </c>
      <c r="I173" s="1">
        <v>164735.15218685745</v>
      </c>
    </row>
    <row r="174" spans="1:9" x14ac:dyDescent="0.15">
      <c r="A174" s="1">
        <v>8</v>
      </c>
      <c r="B174" s="1" t="s">
        <v>86</v>
      </c>
      <c r="C174" s="1">
        <v>10</v>
      </c>
      <c r="D174" s="1" t="s">
        <v>23</v>
      </c>
      <c r="E174" s="1">
        <v>10441.288278589062</v>
      </c>
      <c r="F174" s="1">
        <v>47855.869469487639</v>
      </c>
      <c r="G174" s="1">
        <v>113811.43139274557</v>
      </c>
      <c r="H174" s="1">
        <v>148597.30082519207</v>
      </c>
      <c r="I174" s="1">
        <v>115361.42771790114</v>
      </c>
    </row>
    <row r="175" spans="1:9" x14ac:dyDescent="0.15">
      <c r="A175" s="1">
        <v>8</v>
      </c>
      <c r="B175" s="1" t="s">
        <v>86</v>
      </c>
      <c r="C175" s="1">
        <v>11</v>
      </c>
      <c r="D175" s="1" t="s">
        <v>24</v>
      </c>
      <c r="E175" s="1">
        <v>20602.321861200828</v>
      </c>
      <c r="F175" s="1">
        <v>106437.13983290431</v>
      </c>
      <c r="G175" s="1">
        <v>289492.28150655224</v>
      </c>
      <c r="H175" s="1">
        <v>324968.5930995706</v>
      </c>
      <c r="I175" s="1">
        <v>267945.69573372684</v>
      </c>
    </row>
    <row r="176" spans="1:9" x14ac:dyDescent="0.15">
      <c r="A176" s="1">
        <v>8</v>
      </c>
      <c r="B176" s="1" t="s">
        <v>86</v>
      </c>
      <c r="C176" s="1">
        <v>12</v>
      </c>
      <c r="D176" s="1" t="s">
        <v>25</v>
      </c>
      <c r="E176" s="1">
        <v>54466.114788018953</v>
      </c>
      <c r="F176" s="1">
        <v>181780.88202680554</v>
      </c>
      <c r="G176" s="1">
        <v>344536.4162301239</v>
      </c>
      <c r="H176" s="1">
        <v>375475.33461573435</v>
      </c>
      <c r="I176" s="1">
        <v>281347.40242007806</v>
      </c>
    </row>
    <row r="177" spans="1:9" x14ac:dyDescent="0.15">
      <c r="A177" s="1">
        <v>8</v>
      </c>
      <c r="B177" s="1" t="s">
        <v>86</v>
      </c>
      <c r="C177" s="1">
        <v>13</v>
      </c>
      <c r="D177" s="1" t="s">
        <v>26</v>
      </c>
      <c r="E177" s="1">
        <v>8152.4310756566047</v>
      </c>
      <c r="F177" s="1">
        <v>81662.201481592259</v>
      </c>
      <c r="G177" s="1">
        <v>97092.116959144216</v>
      </c>
      <c r="H177" s="1">
        <v>88844.908356293308</v>
      </c>
      <c r="I177" s="1">
        <v>103862.24137712347</v>
      </c>
    </row>
    <row r="178" spans="1:9" x14ac:dyDescent="0.15">
      <c r="A178" s="1">
        <v>8</v>
      </c>
      <c r="B178" s="1" t="s">
        <v>86</v>
      </c>
      <c r="C178" s="1">
        <v>14</v>
      </c>
      <c r="D178" s="1" t="s">
        <v>27</v>
      </c>
      <c r="E178" s="1">
        <v>5872.3118514826601</v>
      </c>
      <c r="F178" s="1">
        <v>26302.263844454585</v>
      </c>
      <c r="G178" s="1">
        <v>53734.860888273754</v>
      </c>
      <c r="H178" s="1">
        <v>36397.828764691374</v>
      </c>
      <c r="I178" s="1">
        <v>23333.423139340492</v>
      </c>
    </row>
    <row r="179" spans="1:9" x14ac:dyDescent="0.15">
      <c r="A179" s="1">
        <v>8</v>
      </c>
      <c r="B179" s="1" t="s">
        <v>86</v>
      </c>
      <c r="C179" s="1">
        <v>15</v>
      </c>
      <c r="D179" s="1" t="s">
        <v>28</v>
      </c>
      <c r="E179" s="1">
        <v>28780.976149764076</v>
      </c>
      <c r="F179" s="1">
        <v>118454.53978273067</v>
      </c>
      <c r="G179" s="1">
        <v>236261.75055229719</v>
      </c>
      <c r="H179" s="1">
        <v>279089.13432181574</v>
      </c>
      <c r="I179" s="1">
        <v>200296.42622330593</v>
      </c>
    </row>
    <row r="180" spans="1:9" x14ac:dyDescent="0.15">
      <c r="A180" s="1">
        <v>8</v>
      </c>
      <c r="B180" s="1" t="s">
        <v>84</v>
      </c>
      <c r="C180" s="1">
        <v>16</v>
      </c>
      <c r="D180" s="1" t="s">
        <v>11</v>
      </c>
      <c r="E180" s="1">
        <v>58995.639110332297</v>
      </c>
      <c r="F180" s="1">
        <v>302900.05621465226</v>
      </c>
      <c r="G180" s="1">
        <v>565123.14336956467</v>
      </c>
      <c r="H180" s="1">
        <v>627306.34670490073</v>
      </c>
      <c r="I180" s="1">
        <v>547152.45644586324</v>
      </c>
    </row>
    <row r="181" spans="1:9" x14ac:dyDescent="0.15">
      <c r="A181" s="1">
        <v>8</v>
      </c>
      <c r="B181" s="1" t="s">
        <v>84</v>
      </c>
      <c r="C181" s="1">
        <v>17</v>
      </c>
      <c r="D181" s="1" t="s">
        <v>12</v>
      </c>
      <c r="E181" s="1">
        <v>5662.6060210527994</v>
      </c>
      <c r="F181" s="1">
        <v>33734.547936722105</v>
      </c>
      <c r="G181" s="1">
        <v>68246.76658260102</v>
      </c>
      <c r="H181" s="1">
        <v>82282.588414219223</v>
      </c>
      <c r="I181" s="1">
        <v>74216.385203200058</v>
      </c>
    </row>
    <row r="182" spans="1:9" x14ac:dyDescent="0.15">
      <c r="A182" s="1">
        <v>8</v>
      </c>
      <c r="B182" s="1" t="s">
        <v>84</v>
      </c>
      <c r="C182" s="1">
        <v>18</v>
      </c>
      <c r="D182" s="1" t="s">
        <v>13</v>
      </c>
      <c r="E182" s="1">
        <v>96531.724212516565</v>
      </c>
      <c r="F182" s="1">
        <v>464943.15548308723</v>
      </c>
      <c r="G182" s="1">
        <v>597721.75384568481</v>
      </c>
      <c r="H182" s="1">
        <v>543323.59568535106</v>
      </c>
      <c r="I182" s="1">
        <v>487399.82108590071</v>
      </c>
    </row>
    <row r="183" spans="1:9" x14ac:dyDescent="0.15">
      <c r="A183" s="1">
        <v>8</v>
      </c>
      <c r="B183" s="1" t="s">
        <v>87</v>
      </c>
      <c r="C183" s="1">
        <v>19</v>
      </c>
      <c r="D183" s="1" t="s">
        <v>14</v>
      </c>
      <c r="E183" s="1">
        <v>15782.37292810783</v>
      </c>
      <c r="F183" s="1">
        <v>98022.24646225851</v>
      </c>
      <c r="G183" s="1">
        <v>175623.26090937175</v>
      </c>
      <c r="H183" s="1">
        <v>214143.65247806307</v>
      </c>
      <c r="I183" s="1">
        <v>212375.37088527871</v>
      </c>
    </row>
    <row r="184" spans="1:9" x14ac:dyDescent="0.15">
      <c r="A184" s="1">
        <v>8</v>
      </c>
      <c r="B184" s="1" t="s">
        <v>84</v>
      </c>
      <c r="C184" s="1">
        <v>20</v>
      </c>
      <c r="D184" s="1" t="s">
        <v>15</v>
      </c>
      <c r="E184" s="1">
        <v>2985.77483069659</v>
      </c>
      <c r="F184" s="1">
        <v>16575.827909285599</v>
      </c>
      <c r="G184" s="1">
        <v>51380.720566424519</v>
      </c>
      <c r="H184" s="1">
        <v>58352.67014025103</v>
      </c>
      <c r="I184" s="1">
        <v>47501.442867524354</v>
      </c>
    </row>
    <row r="185" spans="1:9" x14ac:dyDescent="0.15">
      <c r="A185" s="1">
        <v>8</v>
      </c>
      <c r="B185" s="1" t="s">
        <v>84</v>
      </c>
      <c r="C185" s="1">
        <v>21</v>
      </c>
      <c r="D185" s="1" t="s">
        <v>16</v>
      </c>
      <c r="E185" s="1">
        <v>42272.848958416937</v>
      </c>
      <c r="F185" s="1">
        <v>177760.30847277082</v>
      </c>
      <c r="G185" s="1">
        <v>347056.57329285785</v>
      </c>
      <c r="H185" s="1">
        <v>414291.12303950096</v>
      </c>
      <c r="I185" s="1">
        <v>371780.41150692874</v>
      </c>
    </row>
    <row r="186" spans="1:9" x14ac:dyDescent="0.15">
      <c r="A186" s="1">
        <v>8</v>
      </c>
      <c r="B186" s="1" t="s">
        <v>83</v>
      </c>
      <c r="C186" s="1">
        <v>22</v>
      </c>
      <c r="D186" s="1" t="s">
        <v>8</v>
      </c>
      <c r="E186" s="1">
        <v>99124.39661185033</v>
      </c>
      <c r="F186" s="1">
        <v>476841.92140243924</v>
      </c>
      <c r="G186" s="1">
        <v>1073922.0243587093</v>
      </c>
      <c r="H186" s="1">
        <v>1635487.790152475</v>
      </c>
      <c r="I186" s="1">
        <v>1758812.4978081007</v>
      </c>
    </row>
    <row r="187" spans="1:9" x14ac:dyDescent="0.15">
      <c r="A187" s="1">
        <v>8</v>
      </c>
      <c r="B187" s="1" t="s">
        <v>83</v>
      </c>
      <c r="C187" s="1">
        <v>23</v>
      </c>
      <c r="D187" s="1" t="s">
        <v>29</v>
      </c>
      <c r="E187" s="1">
        <v>75244.562700120849</v>
      </c>
      <c r="F187" s="1">
        <v>412006.0412964088</v>
      </c>
      <c r="G187" s="1">
        <v>600541.5313235136</v>
      </c>
      <c r="H187" s="1">
        <v>881902.51972149767</v>
      </c>
      <c r="I187" s="1">
        <v>821061.41640256078</v>
      </c>
    </row>
    <row r="188" spans="1:9" x14ac:dyDescent="0.15">
      <c r="A188" s="1">
        <v>9</v>
      </c>
      <c r="B188" s="1" t="s">
        <v>89</v>
      </c>
      <c r="C188" s="1">
        <v>1</v>
      </c>
      <c r="D188" s="1" t="s">
        <v>9</v>
      </c>
      <c r="E188" s="1">
        <v>43447.523198981369</v>
      </c>
      <c r="F188" s="1">
        <v>130339.63232566635</v>
      </c>
      <c r="G188" s="1">
        <v>105643.7042931825</v>
      </c>
      <c r="H188" s="1">
        <v>79509.199460333955</v>
      </c>
      <c r="I188" s="1">
        <v>71141.188738041063</v>
      </c>
    </row>
    <row r="189" spans="1:9" x14ac:dyDescent="0.15">
      <c r="A189" s="1">
        <v>9</v>
      </c>
      <c r="B189" s="1" t="s">
        <v>89</v>
      </c>
      <c r="C189" s="1">
        <v>2</v>
      </c>
      <c r="D189" s="1" t="s">
        <v>10</v>
      </c>
      <c r="E189" s="1">
        <v>7616.7734251693346</v>
      </c>
      <c r="F189" s="1">
        <v>19419.890175548549</v>
      </c>
      <c r="G189" s="1">
        <v>17635.048784581035</v>
      </c>
      <c r="H189" s="1">
        <v>13421.677055444037</v>
      </c>
      <c r="I189" s="1">
        <v>5499.2193387240104</v>
      </c>
    </row>
    <row r="190" spans="1:9" x14ac:dyDescent="0.15">
      <c r="A190" s="1">
        <v>9</v>
      </c>
      <c r="B190" s="1" t="s">
        <v>90</v>
      </c>
      <c r="C190" s="1">
        <v>3</v>
      </c>
      <c r="D190" s="1" t="s">
        <v>17</v>
      </c>
      <c r="E190" s="1">
        <v>10284.528463274492</v>
      </c>
      <c r="F190" s="1">
        <v>46180.568130262545</v>
      </c>
      <c r="G190" s="1">
        <v>74933.39359558413</v>
      </c>
      <c r="H190" s="1">
        <v>101540.76062368279</v>
      </c>
      <c r="I190" s="1">
        <v>82071.393581800803</v>
      </c>
    </row>
    <row r="191" spans="1:9" x14ac:dyDescent="0.15">
      <c r="A191" s="1">
        <v>9</v>
      </c>
      <c r="B191" s="1" t="s">
        <v>90</v>
      </c>
      <c r="C191" s="1">
        <v>4</v>
      </c>
      <c r="D191" s="1" t="s">
        <v>18</v>
      </c>
      <c r="E191" s="1">
        <v>22800.669805980797</v>
      </c>
      <c r="F191" s="1">
        <v>68095.986929919309</v>
      </c>
      <c r="G191" s="1">
        <v>78630.443301238542</v>
      </c>
      <c r="H191" s="1">
        <v>49382.082580134498</v>
      </c>
      <c r="I191" s="1">
        <v>22438.322682379367</v>
      </c>
    </row>
    <row r="192" spans="1:9" x14ac:dyDescent="0.15">
      <c r="A192" s="1">
        <v>9</v>
      </c>
      <c r="B192" s="1" t="s">
        <v>90</v>
      </c>
      <c r="C192" s="1">
        <v>5</v>
      </c>
      <c r="D192" s="1" t="s">
        <v>19</v>
      </c>
      <c r="E192" s="1">
        <v>3464.025343326764</v>
      </c>
      <c r="F192" s="1">
        <v>13242.737577208489</v>
      </c>
      <c r="G192" s="1">
        <v>31820.534708629293</v>
      </c>
      <c r="H192" s="1">
        <v>37831.723872174422</v>
      </c>
      <c r="I192" s="1">
        <v>32798.629182708464</v>
      </c>
    </row>
    <row r="193" spans="1:9" x14ac:dyDescent="0.15">
      <c r="A193" s="1">
        <v>9</v>
      </c>
      <c r="B193" s="1" t="s">
        <v>90</v>
      </c>
      <c r="C193" s="1">
        <v>6</v>
      </c>
      <c r="D193" s="1" t="s">
        <v>3</v>
      </c>
      <c r="E193" s="1">
        <v>2289.1482712469192</v>
      </c>
      <c r="F193" s="1">
        <v>15475.609203391192</v>
      </c>
      <c r="G193" s="1">
        <v>29224.423063489987</v>
      </c>
      <c r="H193" s="1">
        <v>38518.59483588671</v>
      </c>
      <c r="I193" s="1">
        <v>36968.770394978266</v>
      </c>
    </row>
    <row r="194" spans="1:9" x14ac:dyDescent="0.15">
      <c r="A194" s="1">
        <v>9</v>
      </c>
      <c r="B194" s="1" t="s">
        <v>90</v>
      </c>
      <c r="C194" s="1">
        <v>7</v>
      </c>
      <c r="D194" s="1" t="s">
        <v>20</v>
      </c>
      <c r="E194" s="1">
        <v>173.39012129051059</v>
      </c>
      <c r="F194" s="1">
        <v>942.15589255071484</v>
      </c>
      <c r="G194" s="1">
        <v>1094.2248928325587</v>
      </c>
      <c r="H194" s="1">
        <v>2649.1458378074876</v>
      </c>
      <c r="I194" s="1">
        <v>3132.2992275062384</v>
      </c>
    </row>
    <row r="195" spans="1:9" x14ac:dyDescent="0.15">
      <c r="A195" s="1">
        <v>9</v>
      </c>
      <c r="B195" s="1" t="s">
        <v>90</v>
      </c>
      <c r="C195" s="1">
        <v>8</v>
      </c>
      <c r="D195" s="1" t="s">
        <v>21</v>
      </c>
      <c r="E195" s="1">
        <v>7565.5400786043147</v>
      </c>
      <c r="F195" s="1">
        <v>30230.325430456902</v>
      </c>
      <c r="G195" s="1">
        <v>48959.605438778963</v>
      </c>
      <c r="H195" s="1">
        <v>54725.298157614314</v>
      </c>
      <c r="I195" s="1">
        <v>35998.566350215333</v>
      </c>
    </row>
    <row r="196" spans="1:9" x14ac:dyDescent="0.15">
      <c r="A196" s="1">
        <v>9</v>
      </c>
      <c r="B196" s="1" t="s">
        <v>90</v>
      </c>
      <c r="C196" s="1">
        <v>9</v>
      </c>
      <c r="D196" s="1" t="s">
        <v>22</v>
      </c>
      <c r="E196" s="1">
        <v>14908.286212207224</v>
      </c>
      <c r="F196" s="1">
        <v>64918.422456190463</v>
      </c>
      <c r="G196" s="1">
        <v>95976.259038224307</v>
      </c>
      <c r="H196" s="1">
        <v>93697.949050670417</v>
      </c>
      <c r="I196" s="1">
        <v>83860.749016400194</v>
      </c>
    </row>
    <row r="197" spans="1:9" x14ac:dyDescent="0.15">
      <c r="A197" s="1">
        <v>9</v>
      </c>
      <c r="B197" s="1" t="s">
        <v>90</v>
      </c>
      <c r="C197" s="1">
        <v>10</v>
      </c>
      <c r="D197" s="1" t="s">
        <v>23</v>
      </c>
      <c r="E197" s="1">
        <v>8461.7149465868843</v>
      </c>
      <c r="F197" s="1">
        <v>40444.570860299522</v>
      </c>
      <c r="G197" s="1">
        <v>95613.637104060268</v>
      </c>
      <c r="H197" s="1">
        <v>107044.01986870282</v>
      </c>
      <c r="I197" s="1">
        <v>81107.463154712765</v>
      </c>
    </row>
    <row r="198" spans="1:9" x14ac:dyDescent="0.15">
      <c r="A198" s="1">
        <v>9</v>
      </c>
      <c r="B198" s="1" t="s">
        <v>90</v>
      </c>
      <c r="C198" s="1">
        <v>11</v>
      </c>
      <c r="D198" s="1" t="s">
        <v>24</v>
      </c>
      <c r="E198" s="1">
        <v>15090.463925684895</v>
      </c>
      <c r="F198" s="1">
        <v>75560.640419714066</v>
      </c>
      <c r="G198" s="1">
        <v>146413.88342388705</v>
      </c>
      <c r="H198" s="1">
        <v>166238.59346869748</v>
      </c>
      <c r="I198" s="1">
        <v>144674.3960225636</v>
      </c>
    </row>
    <row r="199" spans="1:9" x14ac:dyDescent="0.15">
      <c r="A199" s="1">
        <v>9</v>
      </c>
      <c r="B199" s="1" t="s">
        <v>90</v>
      </c>
      <c r="C199" s="1">
        <v>12</v>
      </c>
      <c r="D199" s="1" t="s">
        <v>25</v>
      </c>
      <c r="E199" s="1">
        <v>26202.754740865952</v>
      </c>
      <c r="F199" s="1">
        <v>115366.16539886524</v>
      </c>
      <c r="G199" s="1">
        <v>259005.98405327238</v>
      </c>
      <c r="H199" s="1">
        <v>271899.54402821814</v>
      </c>
      <c r="I199" s="1">
        <v>188487.41896310521</v>
      </c>
    </row>
    <row r="200" spans="1:9" x14ac:dyDescent="0.15">
      <c r="A200" s="1">
        <v>9</v>
      </c>
      <c r="B200" s="1" t="s">
        <v>90</v>
      </c>
      <c r="C200" s="1">
        <v>13</v>
      </c>
      <c r="D200" s="1" t="s">
        <v>26</v>
      </c>
      <c r="E200" s="1">
        <v>13232.469720906394</v>
      </c>
      <c r="F200" s="1">
        <v>108688.75811107471</v>
      </c>
      <c r="G200" s="1">
        <v>208586.62615986145</v>
      </c>
      <c r="H200" s="1">
        <v>231553.34286574429</v>
      </c>
      <c r="I200" s="1">
        <v>269915.61496158043</v>
      </c>
    </row>
    <row r="201" spans="1:9" x14ac:dyDescent="0.15">
      <c r="A201" s="1">
        <v>9</v>
      </c>
      <c r="B201" s="1" t="s">
        <v>90</v>
      </c>
      <c r="C201" s="1">
        <v>14</v>
      </c>
      <c r="D201" s="1" t="s">
        <v>27</v>
      </c>
      <c r="E201" s="1">
        <v>5334.1076933540935</v>
      </c>
      <c r="F201" s="1">
        <v>32951.071615751163</v>
      </c>
      <c r="G201" s="1">
        <v>54327.850956540489</v>
      </c>
      <c r="H201" s="1">
        <v>54801.634939402684</v>
      </c>
      <c r="I201" s="1">
        <v>47966.52287663793</v>
      </c>
    </row>
    <row r="202" spans="1:9" x14ac:dyDescent="0.15">
      <c r="A202" s="1">
        <v>9</v>
      </c>
      <c r="B202" s="1" t="s">
        <v>90</v>
      </c>
      <c r="C202" s="1">
        <v>15</v>
      </c>
      <c r="D202" s="1" t="s">
        <v>28</v>
      </c>
      <c r="E202" s="1">
        <v>33904.300290755018</v>
      </c>
      <c r="F202" s="1">
        <v>136400.40423095098</v>
      </c>
      <c r="G202" s="1">
        <v>240788.6419041022</v>
      </c>
      <c r="H202" s="1">
        <v>259976.48758412691</v>
      </c>
      <c r="I202" s="1">
        <v>184401.4709308249</v>
      </c>
    </row>
    <row r="203" spans="1:9" x14ac:dyDescent="0.15">
      <c r="A203" s="1">
        <v>9</v>
      </c>
      <c r="B203" s="1" t="s">
        <v>89</v>
      </c>
      <c r="C203" s="1">
        <v>16</v>
      </c>
      <c r="D203" s="1" t="s">
        <v>11</v>
      </c>
      <c r="E203" s="1">
        <v>30553.850965221794</v>
      </c>
      <c r="F203" s="1">
        <v>211104.44167925353</v>
      </c>
      <c r="G203" s="1">
        <v>347729.8619586812</v>
      </c>
      <c r="H203" s="1">
        <v>453457.4417005633</v>
      </c>
      <c r="I203" s="1">
        <v>441606.35095897113</v>
      </c>
    </row>
    <row r="204" spans="1:9" x14ac:dyDescent="0.15">
      <c r="A204" s="1">
        <v>9</v>
      </c>
      <c r="B204" s="1" t="s">
        <v>89</v>
      </c>
      <c r="C204" s="1">
        <v>17</v>
      </c>
      <c r="D204" s="1" t="s">
        <v>12</v>
      </c>
      <c r="E204" s="1">
        <v>4420.0411704081298</v>
      </c>
      <c r="F204" s="1">
        <v>21550.264787589931</v>
      </c>
      <c r="G204" s="1">
        <v>39282.200957170644</v>
      </c>
      <c r="H204" s="1">
        <v>50404.440912124999</v>
      </c>
      <c r="I204" s="1">
        <v>48923.758195928152</v>
      </c>
    </row>
    <row r="205" spans="1:9" x14ac:dyDescent="0.15">
      <c r="A205" s="1">
        <v>9</v>
      </c>
      <c r="B205" s="1" t="s">
        <v>89</v>
      </c>
      <c r="C205" s="1">
        <v>18</v>
      </c>
      <c r="D205" s="1" t="s">
        <v>13</v>
      </c>
      <c r="E205" s="1">
        <v>65048.158876413538</v>
      </c>
      <c r="F205" s="1">
        <v>326681.79143623909</v>
      </c>
      <c r="G205" s="1">
        <v>515194.24120115838</v>
      </c>
      <c r="H205" s="1">
        <v>568792.25038250803</v>
      </c>
      <c r="I205" s="1">
        <v>382321.1920326422</v>
      </c>
    </row>
    <row r="206" spans="1:9" x14ac:dyDescent="0.15">
      <c r="A206" s="1">
        <v>9</v>
      </c>
      <c r="B206" s="1" t="s">
        <v>89</v>
      </c>
      <c r="C206" s="1">
        <v>19</v>
      </c>
      <c r="D206" s="1" t="s">
        <v>14</v>
      </c>
      <c r="E206" s="1">
        <v>13210.271044471741</v>
      </c>
      <c r="F206" s="1">
        <v>75489.88273244111</v>
      </c>
      <c r="G206" s="1">
        <v>151261.46907093114</v>
      </c>
      <c r="H206" s="1">
        <v>151966.21432983235</v>
      </c>
      <c r="I206" s="1">
        <v>141071.5366826806</v>
      </c>
    </row>
    <row r="207" spans="1:9" x14ac:dyDescent="0.15">
      <c r="A207" s="1">
        <v>9</v>
      </c>
      <c r="B207" s="1" t="s">
        <v>89</v>
      </c>
      <c r="C207" s="1">
        <v>20</v>
      </c>
      <c r="D207" s="1" t="s">
        <v>15</v>
      </c>
      <c r="E207" s="1">
        <v>1955.2861723145811</v>
      </c>
      <c r="F207" s="1">
        <v>10964.593530384072</v>
      </c>
      <c r="G207" s="1">
        <v>34523.353042977506</v>
      </c>
      <c r="H207" s="1">
        <v>40872.548811777517</v>
      </c>
      <c r="I207" s="1">
        <v>35895.751216487704</v>
      </c>
    </row>
    <row r="208" spans="1:9" x14ac:dyDescent="0.15">
      <c r="A208" s="1">
        <v>9</v>
      </c>
      <c r="B208" s="1" t="s">
        <v>89</v>
      </c>
      <c r="C208" s="1">
        <v>21</v>
      </c>
      <c r="D208" s="1" t="s">
        <v>16</v>
      </c>
      <c r="E208" s="1">
        <v>35891.137369124583</v>
      </c>
      <c r="F208" s="1">
        <v>120658.57621145618</v>
      </c>
      <c r="G208" s="1">
        <v>230406.11868278237</v>
      </c>
      <c r="H208" s="1">
        <v>267063.43523232098</v>
      </c>
      <c r="I208" s="1">
        <v>204077.01804501284</v>
      </c>
    </row>
    <row r="209" spans="1:9" x14ac:dyDescent="0.15">
      <c r="A209" s="1">
        <v>9</v>
      </c>
      <c r="B209" s="1" t="s">
        <v>88</v>
      </c>
      <c r="C209" s="1">
        <v>22</v>
      </c>
      <c r="D209" s="1" t="s">
        <v>8</v>
      </c>
      <c r="E209" s="1">
        <v>72714.575056636575</v>
      </c>
      <c r="F209" s="1">
        <v>330324.95784889464</v>
      </c>
      <c r="G209" s="1">
        <v>735201.22701319703</v>
      </c>
      <c r="H209" s="1">
        <v>1189246.1982878225</v>
      </c>
      <c r="I209" s="1">
        <v>1335085.4544758459</v>
      </c>
    </row>
    <row r="210" spans="1:9" x14ac:dyDescent="0.15">
      <c r="A210" s="1">
        <v>9</v>
      </c>
      <c r="B210" s="1" t="s">
        <v>88</v>
      </c>
      <c r="C210" s="1">
        <v>23</v>
      </c>
      <c r="D210" s="1" t="s">
        <v>29</v>
      </c>
      <c r="E210" s="1">
        <v>53157.133846788798</v>
      </c>
      <c r="F210" s="1">
        <v>244460.22317303022</v>
      </c>
      <c r="G210" s="1">
        <v>353623.11718549486</v>
      </c>
      <c r="H210" s="1">
        <v>490976.99820065848</v>
      </c>
      <c r="I210" s="1">
        <v>442117.63356226537</v>
      </c>
    </row>
    <row r="211" spans="1:9" x14ac:dyDescent="0.15">
      <c r="A211" s="1">
        <v>10</v>
      </c>
      <c r="B211" s="1" t="s">
        <v>92</v>
      </c>
      <c r="C211" s="1">
        <v>1</v>
      </c>
      <c r="D211" s="1" t="s">
        <v>9</v>
      </c>
      <c r="E211" s="1">
        <v>45044.376452622484</v>
      </c>
      <c r="F211" s="1">
        <v>130453.60032269756</v>
      </c>
      <c r="G211" s="1">
        <v>103096.74595965265</v>
      </c>
      <c r="H211" s="1">
        <v>78036.012645898067</v>
      </c>
      <c r="I211" s="1">
        <v>67195.772914647838</v>
      </c>
    </row>
    <row r="212" spans="1:9" x14ac:dyDescent="0.15">
      <c r="A212" s="1">
        <v>10</v>
      </c>
      <c r="B212" s="1" t="s">
        <v>92</v>
      </c>
      <c r="C212" s="1">
        <v>2</v>
      </c>
      <c r="D212" s="1" t="s">
        <v>10</v>
      </c>
      <c r="E212" s="1">
        <v>3686.323035899261</v>
      </c>
      <c r="F212" s="1">
        <v>5851.4079568246716</v>
      </c>
      <c r="G212" s="1">
        <v>6250.8848620171411</v>
      </c>
      <c r="H212" s="1">
        <v>5682.975917779785</v>
      </c>
      <c r="I212" s="1">
        <v>2255.2519130576925</v>
      </c>
    </row>
    <row r="213" spans="1:9" x14ac:dyDescent="0.15">
      <c r="A213" s="1">
        <v>10</v>
      </c>
      <c r="B213" s="1" t="s">
        <v>93</v>
      </c>
      <c r="C213" s="1">
        <v>3</v>
      </c>
      <c r="D213" s="1" t="s">
        <v>17</v>
      </c>
      <c r="E213" s="1">
        <v>10291.737480687931</v>
      </c>
      <c r="F213" s="1">
        <v>46426.177681782065</v>
      </c>
      <c r="G213" s="1">
        <v>75010.784146487582</v>
      </c>
      <c r="H213" s="1">
        <v>113282.0339479971</v>
      </c>
      <c r="I213" s="1">
        <v>88338.906965716917</v>
      </c>
    </row>
    <row r="214" spans="1:9" x14ac:dyDescent="0.15">
      <c r="A214" s="1">
        <v>10</v>
      </c>
      <c r="B214" s="1" t="s">
        <v>93</v>
      </c>
      <c r="C214" s="1">
        <v>4</v>
      </c>
      <c r="D214" s="1" t="s">
        <v>18</v>
      </c>
      <c r="E214" s="1">
        <v>29648.163279742508</v>
      </c>
      <c r="F214" s="1">
        <v>66729.842423277223</v>
      </c>
      <c r="G214" s="1">
        <v>75761.816996428053</v>
      </c>
      <c r="H214" s="1">
        <v>50405.86814594223</v>
      </c>
      <c r="I214" s="1">
        <v>24902.023852545724</v>
      </c>
    </row>
    <row r="215" spans="1:9" x14ac:dyDescent="0.15">
      <c r="A215" s="1">
        <v>10</v>
      </c>
      <c r="B215" s="1" t="s">
        <v>93</v>
      </c>
      <c r="C215" s="1">
        <v>5</v>
      </c>
      <c r="D215" s="1" t="s">
        <v>19</v>
      </c>
      <c r="E215" s="1">
        <v>3006.8232615089355</v>
      </c>
      <c r="F215" s="1">
        <v>10355.509999921016</v>
      </c>
      <c r="G215" s="1">
        <v>19192.107529503934</v>
      </c>
      <c r="H215" s="1">
        <v>22149.475574094384</v>
      </c>
      <c r="I215" s="1">
        <v>15121.719359126328</v>
      </c>
    </row>
    <row r="216" spans="1:9" x14ac:dyDescent="0.15">
      <c r="A216" s="1">
        <v>10</v>
      </c>
      <c r="B216" s="1" t="s">
        <v>93</v>
      </c>
      <c r="C216" s="1">
        <v>6</v>
      </c>
      <c r="D216" s="1" t="s">
        <v>3</v>
      </c>
      <c r="E216" s="1">
        <v>4885.3993688104792</v>
      </c>
      <c r="F216" s="1">
        <v>18342.798193330138</v>
      </c>
      <c r="G216" s="1">
        <v>37240.88519007666</v>
      </c>
      <c r="H216" s="1">
        <v>54130.228125251851</v>
      </c>
      <c r="I216" s="1">
        <v>42829.240734256884</v>
      </c>
    </row>
    <row r="217" spans="1:9" x14ac:dyDescent="0.15">
      <c r="A217" s="1">
        <v>10</v>
      </c>
      <c r="B217" s="1" t="s">
        <v>93</v>
      </c>
      <c r="C217" s="1">
        <v>7</v>
      </c>
      <c r="D217" s="1" t="s">
        <v>20</v>
      </c>
      <c r="E217" s="1">
        <v>192.06760345787004</v>
      </c>
      <c r="F217" s="1">
        <v>489.65345740373255</v>
      </c>
      <c r="G217" s="1">
        <v>1255.3312311028717</v>
      </c>
      <c r="H217" s="1">
        <v>1791.3642324678233</v>
      </c>
      <c r="I217" s="1">
        <v>1629.4609358817243</v>
      </c>
    </row>
    <row r="218" spans="1:9" x14ac:dyDescent="0.15">
      <c r="A218" s="1">
        <v>10</v>
      </c>
      <c r="B218" s="1" t="s">
        <v>93</v>
      </c>
      <c r="C218" s="1">
        <v>8</v>
      </c>
      <c r="D218" s="1" t="s">
        <v>21</v>
      </c>
      <c r="E218" s="1">
        <v>5619.1946855687529</v>
      </c>
      <c r="F218" s="1">
        <v>24758.963365343592</v>
      </c>
      <c r="G218" s="1">
        <v>36062.861085994307</v>
      </c>
      <c r="H218" s="1">
        <v>34677.207842331954</v>
      </c>
      <c r="I218" s="1">
        <v>19912.016990228192</v>
      </c>
    </row>
    <row r="219" spans="1:9" x14ac:dyDescent="0.15">
      <c r="A219" s="1">
        <v>10</v>
      </c>
      <c r="B219" s="1" t="s">
        <v>93</v>
      </c>
      <c r="C219" s="1">
        <v>9</v>
      </c>
      <c r="D219" s="1" t="s">
        <v>22</v>
      </c>
      <c r="E219" s="1">
        <v>12151.421066638075</v>
      </c>
      <c r="F219" s="1">
        <v>42224.824622777516</v>
      </c>
      <c r="G219" s="1">
        <v>58071.913251861151</v>
      </c>
      <c r="H219" s="1">
        <v>51497.691455434055</v>
      </c>
      <c r="I219" s="1">
        <v>55635.634777632346</v>
      </c>
    </row>
    <row r="220" spans="1:9" x14ac:dyDescent="0.15">
      <c r="A220" s="1">
        <v>10</v>
      </c>
      <c r="B220" s="1" t="s">
        <v>93</v>
      </c>
      <c r="C220" s="1">
        <v>10</v>
      </c>
      <c r="D220" s="1" t="s">
        <v>23</v>
      </c>
      <c r="E220" s="1">
        <v>11726.274460628047</v>
      </c>
      <c r="F220" s="1">
        <v>48691.345598335443</v>
      </c>
      <c r="G220" s="1">
        <v>111634.9334549928</v>
      </c>
      <c r="H220" s="1">
        <v>115957.43861410527</v>
      </c>
      <c r="I220" s="1">
        <v>91403.950189520823</v>
      </c>
    </row>
    <row r="221" spans="1:9" x14ac:dyDescent="0.15">
      <c r="A221" s="1">
        <v>10</v>
      </c>
      <c r="B221" s="1" t="s">
        <v>93</v>
      </c>
      <c r="C221" s="1">
        <v>11</v>
      </c>
      <c r="D221" s="1" t="s">
        <v>24</v>
      </c>
      <c r="E221" s="1">
        <v>15433.940272946995</v>
      </c>
      <c r="F221" s="1">
        <v>69796.236046256963</v>
      </c>
      <c r="G221" s="1">
        <v>157327.82997795311</v>
      </c>
      <c r="H221" s="1">
        <v>193385.74747463604</v>
      </c>
      <c r="I221" s="1">
        <v>162179.90957922075</v>
      </c>
    </row>
    <row r="222" spans="1:9" x14ac:dyDescent="0.15">
      <c r="A222" s="1">
        <v>10</v>
      </c>
      <c r="B222" s="1" t="s">
        <v>93</v>
      </c>
      <c r="C222" s="1">
        <v>12</v>
      </c>
      <c r="D222" s="1" t="s">
        <v>25</v>
      </c>
      <c r="E222" s="1">
        <v>40274.197535890438</v>
      </c>
      <c r="F222" s="1">
        <v>155007.10561393868</v>
      </c>
      <c r="G222" s="1">
        <v>329994.80820274842</v>
      </c>
      <c r="H222" s="1">
        <v>360149.30912858527</v>
      </c>
      <c r="I222" s="1">
        <v>230668.34557655567</v>
      </c>
    </row>
    <row r="223" spans="1:9" x14ac:dyDescent="0.15">
      <c r="A223" s="1">
        <v>10</v>
      </c>
      <c r="B223" s="1" t="s">
        <v>93</v>
      </c>
      <c r="C223" s="1">
        <v>13</v>
      </c>
      <c r="D223" s="1" t="s">
        <v>26</v>
      </c>
      <c r="E223" s="1">
        <v>25702.041537109475</v>
      </c>
      <c r="F223" s="1">
        <v>119312.71170066699</v>
      </c>
      <c r="G223" s="1">
        <v>246535.39981345306</v>
      </c>
      <c r="H223" s="1">
        <v>340150.72155925981</v>
      </c>
      <c r="I223" s="1">
        <v>317805.58943557646</v>
      </c>
    </row>
    <row r="224" spans="1:9" x14ac:dyDescent="0.15">
      <c r="A224" s="1">
        <v>10</v>
      </c>
      <c r="B224" s="1" t="s">
        <v>93</v>
      </c>
      <c r="C224" s="1">
        <v>14</v>
      </c>
      <c r="D224" s="1" t="s">
        <v>27</v>
      </c>
      <c r="E224" s="1">
        <v>1686.1914231131641</v>
      </c>
      <c r="F224" s="1">
        <v>12198.261546930282</v>
      </c>
      <c r="G224" s="1">
        <v>16506.217054481123</v>
      </c>
      <c r="H224" s="1">
        <v>13364.218725372557</v>
      </c>
      <c r="I224" s="1">
        <v>11354.570995234946</v>
      </c>
    </row>
    <row r="225" spans="1:9" x14ac:dyDescent="0.15">
      <c r="A225" s="1">
        <v>10</v>
      </c>
      <c r="B225" s="1" t="s">
        <v>93</v>
      </c>
      <c r="C225" s="1">
        <v>15</v>
      </c>
      <c r="D225" s="1" t="s">
        <v>28</v>
      </c>
      <c r="E225" s="1">
        <v>26571.908925057567</v>
      </c>
      <c r="F225" s="1">
        <v>105338.58745567559</v>
      </c>
      <c r="G225" s="1">
        <v>190400.70948163018</v>
      </c>
      <c r="H225" s="1">
        <v>220387.12926633726</v>
      </c>
      <c r="I225" s="1">
        <v>172814.15581848504</v>
      </c>
    </row>
    <row r="226" spans="1:9" x14ac:dyDescent="0.15">
      <c r="A226" s="1">
        <v>10</v>
      </c>
      <c r="B226" s="1" t="s">
        <v>92</v>
      </c>
      <c r="C226" s="1">
        <v>16</v>
      </c>
      <c r="D226" s="1" t="s">
        <v>11</v>
      </c>
      <c r="E226" s="1">
        <v>41239.763341074096</v>
      </c>
      <c r="F226" s="1">
        <v>232891.12676514327</v>
      </c>
      <c r="G226" s="1">
        <v>390840.71681111626</v>
      </c>
      <c r="H226" s="1">
        <v>446784.03400102654</v>
      </c>
      <c r="I226" s="1">
        <v>383362.9351037633</v>
      </c>
    </row>
    <row r="227" spans="1:9" x14ac:dyDescent="0.15">
      <c r="A227" s="1">
        <v>10</v>
      </c>
      <c r="B227" s="1" t="s">
        <v>92</v>
      </c>
      <c r="C227" s="1">
        <v>17</v>
      </c>
      <c r="D227" s="1" t="s">
        <v>12</v>
      </c>
      <c r="E227" s="1">
        <v>6050.3997594560187</v>
      </c>
      <c r="F227" s="1">
        <v>27448.474626609797</v>
      </c>
      <c r="G227" s="1">
        <v>49264.436359860243</v>
      </c>
      <c r="H227" s="1">
        <v>62204.389500572237</v>
      </c>
      <c r="I227" s="1">
        <v>58003.926957475836</v>
      </c>
    </row>
    <row r="228" spans="1:9" x14ac:dyDescent="0.15">
      <c r="A228" s="1">
        <v>10</v>
      </c>
      <c r="B228" s="1" t="s">
        <v>92</v>
      </c>
      <c r="C228" s="1">
        <v>18</v>
      </c>
      <c r="D228" s="1" t="s">
        <v>13</v>
      </c>
      <c r="E228" s="1">
        <v>86540.331855877681</v>
      </c>
      <c r="F228" s="1">
        <v>300356.8775140504</v>
      </c>
      <c r="G228" s="1">
        <v>494058.90651364368</v>
      </c>
      <c r="H228" s="1">
        <v>662362.86005601205</v>
      </c>
      <c r="I228" s="1">
        <v>396971.2520594825</v>
      </c>
    </row>
    <row r="229" spans="1:9" x14ac:dyDescent="0.15">
      <c r="A229" s="1">
        <v>10</v>
      </c>
      <c r="B229" s="1" t="s">
        <v>92</v>
      </c>
      <c r="C229" s="1">
        <v>19</v>
      </c>
      <c r="D229" s="1" t="s">
        <v>14</v>
      </c>
      <c r="E229" s="1">
        <v>16151.408955746436</v>
      </c>
      <c r="F229" s="1">
        <v>95666.381902568392</v>
      </c>
      <c r="G229" s="1">
        <v>153149.5257875956</v>
      </c>
      <c r="H229" s="1">
        <v>171607.66750462074</v>
      </c>
      <c r="I229" s="1">
        <v>185900.98229822464</v>
      </c>
    </row>
    <row r="230" spans="1:9" x14ac:dyDescent="0.15">
      <c r="A230" s="1">
        <v>10</v>
      </c>
      <c r="B230" s="1" t="s">
        <v>92</v>
      </c>
      <c r="C230" s="1">
        <v>20</v>
      </c>
      <c r="D230" s="1" t="s">
        <v>15</v>
      </c>
      <c r="E230" s="1">
        <v>1992.2780728718842</v>
      </c>
      <c r="F230" s="1">
        <v>10674.075869114595</v>
      </c>
      <c r="G230" s="1">
        <v>31098.315034088944</v>
      </c>
      <c r="H230" s="1">
        <v>42741.793080930991</v>
      </c>
      <c r="I230" s="1">
        <v>34814.32595530212</v>
      </c>
    </row>
    <row r="231" spans="1:9" x14ac:dyDescent="0.15">
      <c r="A231" s="1">
        <v>10</v>
      </c>
      <c r="B231" s="1" t="s">
        <v>92</v>
      </c>
      <c r="C231" s="1">
        <v>21</v>
      </c>
      <c r="D231" s="1" t="s">
        <v>16</v>
      </c>
      <c r="E231" s="1">
        <v>39817.857345414785</v>
      </c>
      <c r="F231" s="1">
        <v>144747.90569791998</v>
      </c>
      <c r="G231" s="1">
        <v>250043.42834443072</v>
      </c>
      <c r="H231" s="1">
        <v>235587.5622683157</v>
      </c>
      <c r="I231" s="1">
        <v>259202.04478827695</v>
      </c>
    </row>
    <row r="232" spans="1:9" x14ac:dyDescent="0.15">
      <c r="A232" s="1">
        <v>10</v>
      </c>
      <c r="B232" s="1" t="s">
        <v>91</v>
      </c>
      <c r="C232" s="1">
        <v>22</v>
      </c>
      <c r="D232" s="1" t="s">
        <v>8</v>
      </c>
      <c r="E232" s="1">
        <v>77385.256293813174</v>
      </c>
      <c r="F232" s="1">
        <v>357985.1513722433</v>
      </c>
      <c r="G232" s="1">
        <v>726882.51292789099</v>
      </c>
      <c r="H232" s="1">
        <v>1105104.1592645899</v>
      </c>
      <c r="I232" s="1">
        <v>1073410.6464794509</v>
      </c>
    </row>
    <row r="233" spans="1:9" x14ac:dyDescent="0.15">
      <c r="A233" s="1">
        <v>10</v>
      </c>
      <c r="B233" s="1" t="s">
        <v>91</v>
      </c>
      <c r="C233" s="1">
        <v>23</v>
      </c>
      <c r="D233" s="1" t="s">
        <v>29</v>
      </c>
      <c r="E233" s="1">
        <v>53551.205168871398</v>
      </c>
      <c r="F233" s="1">
        <v>250958.17633444391</v>
      </c>
      <c r="G233" s="1">
        <v>361495.61215456174</v>
      </c>
      <c r="H233" s="1">
        <v>510997.13908441091</v>
      </c>
      <c r="I233" s="1">
        <v>463382.92349760106</v>
      </c>
    </row>
    <row r="234" spans="1:9" x14ac:dyDescent="0.15">
      <c r="A234" s="1">
        <v>11</v>
      </c>
      <c r="B234" s="1" t="s">
        <v>95</v>
      </c>
      <c r="C234" s="1">
        <v>1</v>
      </c>
      <c r="D234" s="1" t="s">
        <v>9</v>
      </c>
      <c r="E234" s="1">
        <v>51383.763805423288</v>
      </c>
      <c r="F234" s="1">
        <v>144166.86582594091</v>
      </c>
      <c r="G234" s="1">
        <v>118262.76492990127</v>
      </c>
      <c r="H234" s="1">
        <v>89488.029188120374</v>
      </c>
      <c r="I234" s="1">
        <v>76927.218717240074</v>
      </c>
    </row>
    <row r="235" spans="1:9" x14ac:dyDescent="0.15">
      <c r="A235" s="1">
        <v>11</v>
      </c>
      <c r="B235" s="1" t="s">
        <v>95</v>
      </c>
      <c r="C235" s="1">
        <v>2</v>
      </c>
      <c r="D235" s="1" t="s">
        <v>10</v>
      </c>
      <c r="E235" s="1">
        <v>3076.0046524722311</v>
      </c>
      <c r="F235" s="1">
        <v>6973.8007874176401</v>
      </c>
      <c r="G235" s="1">
        <v>6428.1602650089972</v>
      </c>
      <c r="H235" s="1">
        <v>7135.5751434006261</v>
      </c>
      <c r="I235" s="1">
        <v>3726.0683780953177</v>
      </c>
    </row>
    <row r="236" spans="1:9" x14ac:dyDescent="0.15">
      <c r="A236" s="1">
        <v>11</v>
      </c>
      <c r="B236" s="1" t="s">
        <v>96</v>
      </c>
      <c r="C236" s="1">
        <v>3</v>
      </c>
      <c r="D236" s="1" t="s">
        <v>17</v>
      </c>
      <c r="E236" s="1">
        <v>23303.789600114971</v>
      </c>
      <c r="F236" s="1">
        <v>107938.09834844599</v>
      </c>
      <c r="G236" s="1">
        <v>199748.68079929388</v>
      </c>
      <c r="H236" s="1">
        <v>252711.87617265841</v>
      </c>
      <c r="I236" s="1">
        <v>200905.40787559852</v>
      </c>
    </row>
    <row r="237" spans="1:9" x14ac:dyDescent="0.15">
      <c r="A237" s="1">
        <v>11</v>
      </c>
      <c r="B237" s="1" t="s">
        <v>96</v>
      </c>
      <c r="C237" s="1">
        <v>4</v>
      </c>
      <c r="D237" s="1" t="s">
        <v>18</v>
      </c>
      <c r="E237" s="1">
        <v>34085.879235481771</v>
      </c>
      <c r="F237" s="1">
        <v>89699.053041521853</v>
      </c>
      <c r="G237" s="1">
        <v>114710.03554725327</v>
      </c>
      <c r="H237" s="1">
        <v>68300.810501015367</v>
      </c>
      <c r="I237" s="1">
        <v>38456.293232904791</v>
      </c>
    </row>
    <row r="238" spans="1:9" x14ac:dyDescent="0.15">
      <c r="A238" s="1">
        <v>11</v>
      </c>
      <c r="B238" s="1" t="s">
        <v>96</v>
      </c>
      <c r="C238" s="1">
        <v>5</v>
      </c>
      <c r="D238" s="1" t="s">
        <v>19</v>
      </c>
      <c r="E238" s="1">
        <v>13917.727398144714</v>
      </c>
      <c r="F238" s="1">
        <v>60192.678499725378</v>
      </c>
      <c r="G238" s="1">
        <v>114607.59742554052</v>
      </c>
      <c r="H238" s="1">
        <v>117953.43615839558</v>
      </c>
      <c r="I238" s="1">
        <v>76976.084099742351</v>
      </c>
    </row>
    <row r="239" spans="1:9" x14ac:dyDescent="0.15">
      <c r="A239" s="1">
        <v>11</v>
      </c>
      <c r="B239" s="1" t="s">
        <v>96</v>
      </c>
      <c r="C239" s="1">
        <v>6</v>
      </c>
      <c r="D239" s="1" t="s">
        <v>3</v>
      </c>
      <c r="E239" s="1">
        <v>20242.350130355971</v>
      </c>
      <c r="F239" s="1">
        <v>80298.84090475025</v>
      </c>
      <c r="G239" s="1">
        <v>152496.10552876728</v>
      </c>
      <c r="H239" s="1">
        <v>170225.17820032162</v>
      </c>
      <c r="I239" s="1">
        <v>131130.81916845724</v>
      </c>
    </row>
    <row r="240" spans="1:9" x14ac:dyDescent="0.15">
      <c r="A240" s="1">
        <v>11</v>
      </c>
      <c r="B240" s="1" t="s">
        <v>96</v>
      </c>
      <c r="C240" s="1">
        <v>7</v>
      </c>
      <c r="D240" s="1" t="s">
        <v>20</v>
      </c>
      <c r="E240" s="1">
        <v>414.97030042887928</v>
      </c>
      <c r="F240" s="1">
        <v>1661.8201063767967</v>
      </c>
      <c r="G240" s="1">
        <v>4794.8412660686145</v>
      </c>
      <c r="H240" s="1">
        <v>3281.9988605081012</v>
      </c>
      <c r="I240" s="1">
        <v>4577.3817418395647</v>
      </c>
    </row>
    <row r="241" spans="1:9" x14ac:dyDescent="0.15">
      <c r="A241" s="1">
        <v>11</v>
      </c>
      <c r="B241" s="1" t="s">
        <v>96</v>
      </c>
      <c r="C241" s="1">
        <v>8</v>
      </c>
      <c r="D241" s="1" t="s">
        <v>21</v>
      </c>
      <c r="E241" s="1">
        <v>14523.854738787475</v>
      </c>
      <c r="F241" s="1">
        <v>54895.290620266926</v>
      </c>
      <c r="G241" s="1">
        <v>86156.65095584208</v>
      </c>
      <c r="H241" s="1">
        <v>76683.284175640554</v>
      </c>
      <c r="I241" s="1">
        <v>48512.511409858918</v>
      </c>
    </row>
    <row r="242" spans="1:9" x14ac:dyDescent="0.15">
      <c r="A242" s="1">
        <v>11</v>
      </c>
      <c r="B242" s="1" t="s">
        <v>97</v>
      </c>
      <c r="C242" s="1">
        <v>9</v>
      </c>
      <c r="D242" s="1" t="s">
        <v>22</v>
      </c>
      <c r="E242" s="1">
        <v>58348.054706770912</v>
      </c>
      <c r="F242" s="1">
        <v>159054.40472531228</v>
      </c>
      <c r="G242" s="1">
        <v>202584.97120289863</v>
      </c>
      <c r="H242" s="1">
        <v>143928.75241424504</v>
      </c>
      <c r="I242" s="1">
        <v>129043.89786012379</v>
      </c>
    </row>
    <row r="243" spans="1:9" x14ac:dyDescent="0.15">
      <c r="A243" s="1">
        <v>11</v>
      </c>
      <c r="B243" s="1" t="s">
        <v>96</v>
      </c>
      <c r="C243" s="1">
        <v>10</v>
      </c>
      <c r="D243" s="1" t="s">
        <v>23</v>
      </c>
      <c r="E243" s="1">
        <v>35914.122904214513</v>
      </c>
      <c r="F243" s="1">
        <v>137903.35864427098</v>
      </c>
      <c r="G243" s="1">
        <v>291990.3746545008</v>
      </c>
      <c r="H243" s="1">
        <v>264254.23041610175</v>
      </c>
      <c r="I243" s="1">
        <v>198860.53470302589</v>
      </c>
    </row>
    <row r="244" spans="1:9" x14ac:dyDescent="0.15">
      <c r="A244" s="1">
        <v>11</v>
      </c>
      <c r="B244" s="1" t="s">
        <v>98</v>
      </c>
      <c r="C244" s="1">
        <v>11</v>
      </c>
      <c r="D244" s="1" t="s">
        <v>24</v>
      </c>
      <c r="E244" s="1">
        <v>56647.883828070582</v>
      </c>
      <c r="F244" s="1">
        <v>226277.87030540471</v>
      </c>
      <c r="G244" s="1">
        <v>457966.11593139474</v>
      </c>
      <c r="H244" s="1">
        <v>396274.26693917939</v>
      </c>
      <c r="I244" s="1">
        <v>295786.24635057233</v>
      </c>
    </row>
    <row r="245" spans="1:9" x14ac:dyDescent="0.15">
      <c r="A245" s="1">
        <v>11</v>
      </c>
      <c r="B245" s="1" t="s">
        <v>96</v>
      </c>
      <c r="C245" s="1">
        <v>12</v>
      </c>
      <c r="D245" s="1" t="s">
        <v>25</v>
      </c>
      <c r="E245" s="1">
        <v>60144.975849015944</v>
      </c>
      <c r="F245" s="1">
        <v>245622.22467472637</v>
      </c>
      <c r="G245" s="1">
        <v>527625.09161738888</v>
      </c>
      <c r="H245" s="1">
        <v>494370.7016903155</v>
      </c>
      <c r="I245" s="1">
        <v>330901.64711845358</v>
      </c>
    </row>
    <row r="246" spans="1:9" x14ac:dyDescent="0.15">
      <c r="A246" s="1">
        <v>11</v>
      </c>
      <c r="B246" s="1" t="s">
        <v>96</v>
      </c>
      <c r="C246" s="1">
        <v>13</v>
      </c>
      <c r="D246" s="1" t="s">
        <v>26</v>
      </c>
      <c r="E246" s="1">
        <v>55162.734980824804</v>
      </c>
      <c r="F246" s="1">
        <v>240010.7912707818</v>
      </c>
      <c r="G246" s="1">
        <v>440338.39993416943</v>
      </c>
      <c r="H246" s="1">
        <v>376202.9867161616</v>
      </c>
      <c r="I246" s="1">
        <v>347822.39783637621</v>
      </c>
    </row>
    <row r="247" spans="1:9" x14ac:dyDescent="0.15">
      <c r="A247" s="1">
        <v>11</v>
      </c>
      <c r="B247" s="1" t="s">
        <v>96</v>
      </c>
      <c r="C247" s="1">
        <v>14</v>
      </c>
      <c r="D247" s="1" t="s">
        <v>27</v>
      </c>
      <c r="E247" s="1">
        <v>20575.249083092367</v>
      </c>
      <c r="F247" s="1">
        <v>89137.726441875508</v>
      </c>
      <c r="G247" s="1">
        <v>120894.74061270611</v>
      </c>
      <c r="H247" s="1">
        <v>76801.690519030017</v>
      </c>
      <c r="I247" s="1">
        <v>56983.825098568428</v>
      </c>
    </row>
    <row r="248" spans="1:9" x14ac:dyDescent="0.15">
      <c r="A248" s="1">
        <v>11</v>
      </c>
      <c r="B248" s="1" t="s">
        <v>96</v>
      </c>
      <c r="C248" s="1">
        <v>15</v>
      </c>
      <c r="D248" s="1" t="s">
        <v>28</v>
      </c>
      <c r="E248" s="1">
        <v>76751.862463313329</v>
      </c>
      <c r="F248" s="1">
        <v>348219.39495881536</v>
      </c>
      <c r="G248" s="1">
        <v>687654.96092446311</v>
      </c>
      <c r="H248" s="1">
        <v>668333.06907294085</v>
      </c>
      <c r="I248" s="1">
        <v>471903.84600565501</v>
      </c>
    </row>
    <row r="249" spans="1:9" x14ac:dyDescent="0.15">
      <c r="A249" s="1">
        <v>11</v>
      </c>
      <c r="B249" s="1" t="s">
        <v>95</v>
      </c>
      <c r="C249" s="1">
        <v>16</v>
      </c>
      <c r="D249" s="1" t="s">
        <v>11</v>
      </c>
      <c r="E249" s="1">
        <v>100110.05390073417</v>
      </c>
      <c r="F249" s="1">
        <v>710242.78895964893</v>
      </c>
      <c r="G249" s="1">
        <v>1109607.6837948742</v>
      </c>
      <c r="H249" s="1">
        <v>1538665.977641854</v>
      </c>
      <c r="I249" s="1">
        <v>1131890.2519243762</v>
      </c>
    </row>
    <row r="250" spans="1:9" x14ac:dyDescent="0.15">
      <c r="A250" s="1">
        <v>11</v>
      </c>
      <c r="B250" s="1" t="s">
        <v>95</v>
      </c>
      <c r="C250" s="1">
        <v>17</v>
      </c>
      <c r="D250" s="1" t="s">
        <v>12</v>
      </c>
      <c r="E250" s="1">
        <v>10285.745564291135</v>
      </c>
      <c r="F250" s="1">
        <v>57605.742704617143</v>
      </c>
      <c r="G250" s="1">
        <v>116999.63599601493</v>
      </c>
      <c r="H250" s="1">
        <v>148423.82098888585</v>
      </c>
      <c r="I250" s="1">
        <v>137687.97121415328</v>
      </c>
    </row>
    <row r="251" spans="1:9" x14ac:dyDescent="0.15">
      <c r="A251" s="1">
        <v>11</v>
      </c>
      <c r="B251" s="1" t="s">
        <v>95</v>
      </c>
      <c r="C251" s="1">
        <v>18</v>
      </c>
      <c r="D251" s="1" t="s">
        <v>13</v>
      </c>
      <c r="E251" s="1">
        <v>156355.3817120929</v>
      </c>
      <c r="F251" s="1">
        <v>869969.56609850947</v>
      </c>
      <c r="G251" s="1">
        <v>1068496.7300960519</v>
      </c>
      <c r="H251" s="1">
        <v>1301317.4343726754</v>
      </c>
      <c r="I251" s="1">
        <v>1196014.3368249822</v>
      </c>
    </row>
    <row r="252" spans="1:9" x14ac:dyDescent="0.15">
      <c r="A252" s="1">
        <v>11</v>
      </c>
      <c r="B252" s="1" t="s">
        <v>95</v>
      </c>
      <c r="C252" s="1">
        <v>19</v>
      </c>
      <c r="D252" s="1" t="s">
        <v>14</v>
      </c>
      <c r="E252" s="1">
        <v>28547.502611400261</v>
      </c>
      <c r="F252" s="1">
        <v>191647.48172782583</v>
      </c>
      <c r="G252" s="1">
        <v>380299.25278263201</v>
      </c>
      <c r="H252" s="1">
        <v>515215.981793841</v>
      </c>
      <c r="I252" s="1">
        <v>356385.69522892981</v>
      </c>
    </row>
    <row r="253" spans="1:9" x14ac:dyDescent="0.15">
      <c r="A253" s="1">
        <v>11</v>
      </c>
      <c r="B253" s="1" t="s">
        <v>95</v>
      </c>
      <c r="C253" s="1">
        <v>20</v>
      </c>
      <c r="D253" s="1" t="s">
        <v>15</v>
      </c>
      <c r="E253" s="1">
        <v>7398.3801114605767</v>
      </c>
      <c r="F253" s="1">
        <v>53922.036477646485</v>
      </c>
      <c r="G253" s="1">
        <v>159673.72684445602</v>
      </c>
      <c r="H253" s="1">
        <v>215184.05593015306</v>
      </c>
      <c r="I253" s="1">
        <v>196108.99630991783</v>
      </c>
    </row>
    <row r="254" spans="1:9" x14ac:dyDescent="0.15">
      <c r="A254" s="1">
        <v>11</v>
      </c>
      <c r="B254" s="1" t="s">
        <v>95</v>
      </c>
      <c r="C254" s="1">
        <v>21</v>
      </c>
      <c r="D254" s="1" t="s">
        <v>16</v>
      </c>
      <c r="E254" s="1">
        <v>67502.649587250387</v>
      </c>
      <c r="F254" s="1">
        <v>335723.74584602041</v>
      </c>
      <c r="G254" s="1">
        <v>549443.4515811028</v>
      </c>
      <c r="H254" s="1">
        <v>919324.3122459614</v>
      </c>
      <c r="I254" s="1">
        <v>810444.7378916461</v>
      </c>
    </row>
    <row r="255" spans="1:9" x14ac:dyDescent="0.15">
      <c r="A255" s="1">
        <v>11</v>
      </c>
      <c r="B255" s="1" t="s">
        <v>94</v>
      </c>
      <c r="C255" s="1">
        <v>22</v>
      </c>
      <c r="D255" s="1" t="s">
        <v>8</v>
      </c>
      <c r="E255" s="1">
        <v>147977.40955826253</v>
      </c>
      <c r="F255" s="1">
        <v>825736.34136781842</v>
      </c>
      <c r="G255" s="1">
        <v>2086392.7662847037</v>
      </c>
      <c r="H255" s="1">
        <v>3283580.6497454336</v>
      </c>
      <c r="I255" s="1">
        <v>3926082.9108623262</v>
      </c>
    </row>
    <row r="256" spans="1:9" x14ac:dyDescent="0.15">
      <c r="A256" s="1">
        <v>11</v>
      </c>
      <c r="B256" s="1" t="s">
        <v>94</v>
      </c>
      <c r="C256" s="1">
        <v>23</v>
      </c>
      <c r="D256" s="1" t="s">
        <v>29</v>
      </c>
      <c r="E256" s="1">
        <v>105156.51793441229</v>
      </c>
      <c r="F256" s="1">
        <v>632814.96871673968</v>
      </c>
      <c r="G256" s="1">
        <v>950140.42660412006</v>
      </c>
      <c r="H256" s="1">
        <v>1416125.0303512253</v>
      </c>
      <c r="I256" s="1">
        <v>1331475.1221483271</v>
      </c>
    </row>
    <row r="257" spans="1:9" x14ac:dyDescent="0.15">
      <c r="A257" s="1">
        <v>12</v>
      </c>
      <c r="B257" s="1" t="s">
        <v>100</v>
      </c>
      <c r="C257" s="1">
        <v>1</v>
      </c>
      <c r="D257" s="1" t="s">
        <v>9</v>
      </c>
      <c r="E257" s="1">
        <v>68389.46592184536</v>
      </c>
      <c r="F257" s="1">
        <v>206985.31901126588</v>
      </c>
      <c r="G257" s="1">
        <v>165899.17506256615</v>
      </c>
      <c r="H257" s="1">
        <v>128294.09700167659</v>
      </c>
      <c r="I257" s="1">
        <v>108691.18543467073</v>
      </c>
    </row>
    <row r="258" spans="1:9" x14ac:dyDescent="0.15">
      <c r="A258" s="1">
        <v>12</v>
      </c>
      <c r="B258" s="1" t="s">
        <v>100</v>
      </c>
      <c r="C258" s="1">
        <v>2</v>
      </c>
      <c r="D258" s="1" t="s">
        <v>10</v>
      </c>
      <c r="E258" s="1">
        <v>2007.9474814749285</v>
      </c>
      <c r="F258" s="1">
        <v>8021.3674293044087</v>
      </c>
      <c r="G258" s="1">
        <v>12370.740078344652</v>
      </c>
      <c r="H258" s="1">
        <v>9751.9526959808554</v>
      </c>
      <c r="I258" s="1">
        <v>6447.0788384149237</v>
      </c>
    </row>
    <row r="259" spans="1:9" x14ac:dyDescent="0.15">
      <c r="A259" s="1">
        <v>12</v>
      </c>
      <c r="B259" s="1" t="s">
        <v>101</v>
      </c>
      <c r="C259" s="1">
        <v>3</v>
      </c>
      <c r="D259" s="1" t="s">
        <v>17</v>
      </c>
      <c r="E259" s="1">
        <v>29668.768948007782</v>
      </c>
      <c r="F259" s="1">
        <v>122834.06176532694</v>
      </c>
      <c r="G259" s="1">
        <v>202146.62025508363</v>
      </c>
      <c r="H259" s="1">
        <v>242579.9931736445</v>
      </c>
      <c r="I259" s="1">
        <v>179656.67193961565</v>
      </c>
    </row>
    <row r="260" spans="1:9" x14ac:dyDescent="0.15">
      <c r="A260" s="1">
        <v>12</v>
      </c>
      <c r="B260" s="1" t="s">
        <v>102</v>
      </c>
      <c r="C260" s="1">
        <v>4</v>
      </c>
      <c r="D260" s="1" t="s">
        <v>18</v>
      </c>
      <c r="E260" s="1">
        <v>11753.514584114113</v>
      </c>
      <c r="F260" s="1">
        <v>40026.762722537569</v>
      </c>
      <c r="G260" s="1">
        <v>55506.496919378274</v>
      </c>
      <c r="H260" s="1">
        <v>36811.222526973252</v>
      </c>
      <c r="I260" s="1">
        <v>15655.884337094603</v>
      </c>
    </row>
    <row r="261" spans="1:9" x14ac:dyDescent="0.15">
      <c r="A261" s="1">
        <v>12</v>
      </c>
      <c r="B261" s="1" t="s">
        <v>102</v>
      </c>
      <c r="C261" s="1">
        <v>5</v>
      </c>
      <c r="D261" s="1" t="s">
        <v>19</v>
      </c>
      <c r="E261" s="1">
        <v>5052.4621267971124</v>
      </c>
      <c r="F261" s="1">
        <v>19585.524858391393</v>
      </c>
      <c r="G261" s="1">
        <v>37440.175573646498</v>
      </c>
      <c r="H261" s="1">
        <v>40931.239986594657</v>
      </c>
      <c r="I261" s="1">
        <v>29256.615042574529</v>
      </c>
    </row>
    <row r="262" spans="1:9" x14ac:dyDescent="0.15">
      <c r="A262" s="1">
        <v>12</v>
      </c>
      <c r="B262" s="1" t="s">
        <v>102</v>
      </c>
      <c r="C262" s="1">
        <v>6</v>
      </c>
      <c r="D262" s="1" t="s">
        <v>3</v>
      </c>
      <c r="E262" s="1">
        <v>22363.137571331143</v>
      </c>
      <c r="F262" s="1">
        <v>83942.460779531146</v>
      </c>
      <c r="G262" s="1">
        <v>129154.37614918355</v>
      </c>
      <c r="H262" s="1">
        <v>154952.32498946472</v>
      </c>
      <c r="I262" s="1">
        <v>105846.75568107112</v>
      </c>
    </row>
    <row r="263" spans="1:9" x14ac:dyDescent="0.15">
      <c r="A263" s="1">
        <v>12</v>
      </c>
      <c r="B263" s="1" t="s">
        <v>102</v>
      </c>
      <c r="C263" s="1">
        <v>7</v>
      </c>
      <c r="D263" s="1" t="s">
        <v>20</v>
      </c>
      <c r="E263" s="1">
        <v>3840.0934969861905</v>
      </c>
      <c r="F263" s="1">
        <v>24282.942139002385</v>
      </c>
      <c r="G263" s="1">
        <v>28359.64566023622</v>
      </c>
      <c r="H263" s="1">
        <v>34258.104979772623</v>
      </c>
      <c r="I263" s="1">
        <v>31667.423273565568</v>
      </c>
    </row>
    <row r="264" spans="1:9" x14ac:dyDescent="0.15">
      <c r="A264" s="1">
        <v>12</v>
      </c>
      <c r="B264" s="1" t="s">
        <v>102</v>
      </c>
      <c r="C264" s="1">
        <v>8</v>
      </c>
      <c r="D264" s="1" t="s">
        <v>21</v>
      </c>
      <c r="E264" s="1">
        <v>12690.851046660404</v>
      </c>
      <c r="F264" s="1">
        <v>46816.674634268042</v>
      </c>
      <c r="G264" s="1">
        <v>77561.078770043023</v>
      </c>
      <c r="H264" s="1">
        <v>75874.337043123611</v>
      </c>
      <c r="I264" s="1">
        <v>47932.077215793659</v>
      </c>
    </row>
    <row r="265" spans="1:9" x14ac:dyDescent="0.15">
      <c r="A265" s="1">
        <v>12</v>
      </c>
      <c r="B265" s="1" t="s">
        <v>102</v>
      </c>
      <c r="C265" s="1">
        <v>9</v>
      </c>
      <c r="D265" s="1" t="s">
        <v>22</v>
      </c>
      <c r="E265" s="1">
        <v>73684.725296679331</v>
      </c>
      <c r="F265" s="1">
        <v>242670.58258890576</v>
      </c>
      <c r="G265" s="1">
        <v>297801.62227180821</v>
      </c>
      <c r="H265" s="1">
        <v>234993.39816616708</v>
      </c>
      <c r="I265" s="1">
        <v>210043.5649073674</v>
      </c>
    </row>
    <row r="266" spans="1:9" x14ac:dyDescent="0.15">
      <c r="A266" s="1">
        <v>12</v>
      </c>
      <c r="B266" s="1" t="s">
        <v>102</v>
      </c>
      <c r="C266" s="1">
        <v>10</v>
      </c>
      <c r="D266" s="1" t="s">
        <v>23</v>
      </c>
      <c r="E266" s="1">
        <v>31054.81722956118</v>
      </c>
      <c r="F266" s="1">
        <v>99339.710382986159</v>
      </c>
      <c r="G266" s="1">
        <v>195221.4915522275</v>
      </c>
      <c r="H266" s="1">
        <v>174976.14856280823</v>
      </c>
      <c r="I266" s="1">
        <v>126093.48747936104</v>
      </c>
    </row>
    <row r="267" spans="1:9" x14ac:dyDescent="0.15">
      <c r="A267" s="1">
        <v>12</v>
      </c>
      <c r="B267" s="1" t="s">
        <v>102</v>
      </c>
      <c r="C267" s="1">
        <v>11</v>
      </c>
      <c r="D267" s="1" t="s">
        <v>24</v>
      </c>
      <c r="E267" s="1">
        <v>24897.66889661477</v>
      </c>
      <c r="F267" s="1">
        <v>91223.094090241866</v>
      </c>
      <c r="G267" s="1">
        <v>184112.50029364935</v>
      </c>
      <c r="H267" s="1">
        <v>180076.26306359525</v>
      </c>
      <c r="I267" s="1">
        <v>152873.69514360666</v>
      </c>
    </row>
    <row r="268" spans="1:9" x14ac:dyDescent="0.15">
      <c r="A268" s="1">
        <v>12</v>
      </c>
      <c r="B268" s="1" t="s">
        <v>102</v>
      </c>
      <c r="C268" s="1">
        <v>12</v>
      </c>
      <c r="D268" s="1" t="s">
        <v>25</v>
      </c>
      <c r="E268" s="1">
        <v>30358.853659027514</v>
      </c>
      <c r="F268" s="1">
        <v>114341.61365327788</v>
      </c>
      <c r="G268" s="1">
        <v>261882.96055306948</v>
      </c>
      <c r="H268" s="1">
        <v>269256.3613113602</v>
      </c>
      <c r="I268" s="1">
        <v>147095.03722656399</v>
      </c>
    </row>
    <row r="269" spans="1:9" x14ac:dyDescent="0.15">
      <c r="A269" s="1">
        <v>12</v>
      </c>
      <c r="B269" s="1" t="s">
        <v>102</v>
      </c>
      <c r="C269" s="1">
        <v>13</v>
      </c>
      <c r="D269" s="1" t="s">
        <v>26</v>
      </c>
      <c r="E269" s="1">
        <v>12433.740394537868</v>
      </c>
      <c r="F269" s="1">
        <v>45806.778940967619</v>
      </c>
      <c r="G269" s="1">
        <v>50593.671453987925</v>
      </c>
      <c r="H269" s="1">
        <v>55858.634999017006</v>
      </c>
      <c r="I269" s="1">
        <v>52812.459948260621</v>
      </c>
    </row>
    <row r="270" spans="1:9" x14ac:dyDescent="0.15">
      <c r="A270" s="1">
        <v>12</v>
      </c>
      <c r="B270" s="1" t="s">
        <v>102</v>
      </c>
      <c r="C270" s="1">
        <v>14</v>
      </c>
      <c r="D270" s="1" t="s">
        <v>27</v>
      </c>
      <c r="E270" s="1">
        <v>8918.8944480770733</v>
      </c>
      <c r="F270" s="1">
        <v>32284.48644726539</v>
      </c>
      <c r="G270" s="1">
        <v>44258.863449436998</v>
      </c>
      <c r="H270" s="1">
        <v>28023.663330261468</v>
      </c>
      <c r="I270" s="1">
        <v>17295.821253619917</v>
      </c>
    </row>
    <row r="271" spans="1:9" x14ac:dyDescent="0.15">
      <c r="A271" s="1">
        <v>12</v>
      </c>
      <c r="B271" s="1" t="s">
        <v>102</v>
      </c>
      <c r="C271" s="1">
        <v>15</v>
      </c>
      <c r="D271" s="1" t="s">
        <v>28</v>
      </c>
      <c r="E271" s="1">
        <v>43408.210427029284</v>
      </c>
      <c r="F271" s="1">
        <v>163434.67526490742</v>
      </c>
      <c r="G271" s="1">
        <v>318543.24055551889</v>
      </c>
      <c r="H271" s="1">
        <v>291652.71873413888</v>
      </c>
      <c r="I271" s="1">
        <v>197431.34359358065</v>
      </c>
    </row>
    <row r="272" spans="1:9" x14ac:dyDescent="0.15">
      <c r="A272" s="1">
        <v>12</v>
      </c>
      <c r="B272" s="1" t="s">
        <v>100</v>
      </c>
      <c r="C272" s="1">
        <v>16</v>
      </c>
      <c r="D272" s="1" t="s">
        <v>11</v>
      </c>
      <c r="E272" s="1">
        <v>113646.93004428099</v>
      </c>
      <c r="F272" s="1">
        <v>548128.94791567337</v>
      </c>
      <c r="G272" s="1">
        <v>1104401.0275317915</v>
      </c>
      <c r="H272" s="1">
        <v>1266437.0688346715</v>
      </c>
      <c r="I272" s="1">
        <v>864432.28258153342</v>
      </c>
    </row>
    <row r="273" spans="1:9" x14ac:dyDescent="0.15">
      <c r="A273" s="1">
        <v>12</v>
      </c>
      <c r="B273" s="1" t="s">
        <v>100</v>
      </c>
      <c r="C273" s="1">
        <v>17</v>
      </c>
      <c r="D273" s="1" t="s">
        <v>12</v>
      </c>
      <c r="E273" s="1">
        <v>11325.477332622826</v>
      </c>
      <c r="F273" s="1">
        <v>70426.614120110462</v>
      </c>
      <c r="G273" s="1">
        <v>132362.07875547311</v>
      </c>
      <c r="H273" s="1">
        <v>164951.44274545691</v>
      </c>
      <c r="I273" s="1">
        <v>134401.05042302175</v>
      </c>
    </row>
    <row r="274" spans="1:9" x14ac:dyDescent="0.15">
      <c r="A274" s="1">
        <v>12</v>
      </c>
      <c r="B274" s="1" t="s">
        <v>100</v>
      </c>
      <c r="C274" s="1">
        <v>18</v>
      </c>
      <c r="D274" s="1" t="s">
        <v>13</v>
      </c>
      <c r="E274" s="1">
        <v>142800.55096489962</v>
      </c>
      <c r="F274" s="1">
        <v>690555.47832753602</v>
      </c>
      <c r="G274" s="1">
        <v>1034742.3345820648</v>
      </c>
      <c r="H274" s="1">
        <v>1159053.0032042449</v>
      </c>
      <c r="I274" s="1">
        <v>1036651.0415764316</v>
      </c>
    </row>
    <row r="275" spans="1:9" x14ac:dyDescent="0.15">
      <c r="A275" s="1">
        <v>12</v>
      </c>
      <c r="B275" s="1" t="s">
        <v>100</v>
      </c>
      <c r="C275" s="1">
        <v>19</v>
      </c>
      <c r="D275" s="1" t="s">
        <v>14</v>
      </c>
      <c r="E275" s="1">
        <v>27541.40411137827</v>
      </c>
      <c r="F275" s="1">
        <v>205624.78804262233</v>
      </c>
      <c r="G275" s="1">
        <v>389021.6521728955</v>
      </c>
      <c r="H275" s="1">
        <v>318124.33612268593</v>
      </c>
      <c r="I275" s="1">
        <v>461008.76603468158</v>
      </c>
    </row>
    <row r="276" spans="1:9" x14ac:dyDescent="0.15">
      <c r="A276" s="1">
        <v>12</v>
      </c>
      <c r="B276" s="1" t="s">
        <v>100</v>
      </c>
      <c r="C276" s="1">
        <v>20</v>
      </c>
      <c r="D276" s="1" t="s">
        <v>15</v>
      </c>
      <c r="E276" s="1">
        <v>8724.8039743010086</v>
      </c>
      <c r="F276" s="1">
        <v>56304.934148733228</v>
      </c>
      <c r="G276" s="1">
        <v>161363.06889996797</v>
      </c>
      <c r="H276" s="1">
        <v>201245.34626815878</v>
      </c>
      <c r="I276" s="1">
        <v>164645.58733588643</v>
      </c>
    </row>
    <row r="277" spans="1:9" x14ac:dyDescent="0.15">
      <c r="A277" s="1">
        <v>12</v>
      </c>
      <c r="B277" s="1" t="s">
        <v>100</v>
      </c>
      <c r="C277" s="1">
        <v>21</v>
      </c>
      <c r="D277" s="1" t="s">
        <v>16</v>
      </c>
      <c r="E277" s="1">
        <v>73819.218698607379</v>
      </c>
      <c r="F277" s="1">
        <v>398701.24499956483</v>
      </c>
      <c r="G277" s="1">
        <v>840220.59796637483</v>
      </c>
      <c r="H277" s="1">
        <v>1075882.8378817637</v>
      </c>
      <c r="I277" s="1">
        <v>820559.40159019304</v>
      </c>
    </row>
    <row r="278" spans="1:9" x14ac:dyDescent="0.15">
      <c r="A278" s="1">
        <v>12</v>
      </c>
      <c r="B278" s="1" t="s">
        <v>99</v>
      </c>
      <c r="C278" s="1">
        <v>22</v>
      </c>
      <c r="D278" s="1" t="s">
        <v>8</v>
      </c>
      <c r="E278" s="1">
        <v>157980.15643158465</v>
      </c>
      <c r="F278" s="1">
        <v>858791.10554453416</v>
      </c>
      <c r="G278" s="1">
        <v>1950472.166766963</v>
      </c>
      <c r="H278" s="1">
        <v>3382724.2356339339</v>
      </c>
      <c r="I278" s="1">
        <v>3418308.5146072879</v>
      </c>
    </row>
    <row r="279" spans="1:9" x14ac:dyDescent="0.15">
      <c r="A279" s="1">
        <v>12</v>
      </c>
      <c r="B279" s="1" t="s">
        <v>99</v>
      </c>
      <c r="C279" s="1">
        <v>23</v>
      </c>
      <c r="D279" s="1" t="s">
        <v>29</v>
      </c>
      <c r="E279" s="1">
        <v>105149.3268610676</v>
      </c>
      <c r="F279" s="1">
        <v>644910.36551917763</v>
      </c>
      <c r="G279" s="1">
        <v>957547.07785533776</v>
      </c>
      <c r="H279" s="1">
        <v>1345444.5722142584</v>
      </c>
      <c r="I279" s="1">
        <v>1252192.6232788661</v>
      </c>
    </row>
    <row r="280" spans="1:9" x14ac:dyDescent="0.15">
      <c r="A280" s="1">
        <v>13</v>
      </c>
      <c r="B280" s="1" t="s">
        <v>255</v>
      </c>
      <c r="C280" s="1">
        <v>1</v>
      </c>
      <c r="D280" s="1" t="s">
        <v>9</v>
      </c>
      <c r="E280" s="1">
        <v>11291.571936967162</v>
      </c>
      <c r="F280" s="1">
        <v>38105.950759302388</v>
      </c>
      <c r="G280" s="1">
        <v>42631.633178840733</v>
      </c>
      <c r="H280" s="1">
        <v>35624.562594625233</v>
      </c>
      <c r="I280" s="1">
        <v>35334.054675790569</v>
      </c>
    </row>
    <row r="281" spans="1:9" x14ac:dyDescent="0.15">
      <c r="A281" s="1">
        <v>13</v>
      </c>
      <c r="B281" s="1" t="s">
        <v>256</v>
      </c>
      <c r="C281" s="1">
        <v>2</v>
      </c>
      <c r="D281" s="1" t="s">
        <v>10</v>
      </c>
      <c r="E281" s="1">
        <v>10369.309334425241</v>
      </c>
      <c r="F281" s="1">
        <v>27097.057136804448</v>
      </c>
      <c r="G281" s="1">
        <v>33797.940961707973</v>
      </c>
      <c r="H281" s="1">
        <v>23199.113948365612</v>
      </c>
      <c r="I281" s="1">
        <v>16154.467507663252</v>
      </c>
    </row>
    <row r="282" spans="1:9" x14ac:dyDescent="0.15">
      <c r="A282" s="1">
        <v>13</v>
      </c>
      <c r="B282" s="1" t="s">
        <v>257</v>
      </c>
      <c r="C282" s="1">
        <v>3</v>
      </c>
      <c r="D282" s="1" t="s">
        <v>17</v>
      </c>
      <c r="E282" s="1">
        <v>107864.26596756358</v>
      </c>
      <c r="F282" s="1">
        <v>343582.62998907198</v>
      </c>
      <c r="G282" s="1">
        <v>509602.4848997767</v>
      </c>
      <c r="H282" s="1">
        <v>503287.20866352093</v>
      </c>
      <c r="I282" s="1">
        <v>347313.251601625</v>
      </c>
    </row>
    <row r="283" spans="1:9" x14ac:dyDescent="0.15">
      <c r="A283" s="1">
        <v>13</v>
      </c>
      <c r="B283" s="1" t="s">
        <v>257</v>
      </c>
      <c r="C283" s="1">
        <v>4</v>
      </c>
      <c r="D283" s="1" t="s">
        <v>18</v>
      </c>
      <c r="E283" s="1">
        <v>104973.88715004471</v>
      </c>
      <c r="F283" s="1">
        <v>287182.84674839029</v>
      </c>
      <c r="G283" s="1">
        <v>350529.90214909852</v>
      </c>
      <c r="H283" s="1">
        <v>220589.28482098295</v>
      </c>
      <c r="I283" s="1">
        <v>135085.30926813715</v>
      </c>
    </row>
    <row r="284" spans="1:9" x14ac:dyDescent="0.15">
      <c r="A284" s="1">
        <v>13</v>
      </c>
      <c r="B284" s="1" t="s">
        <v>258</v>
      </c>
      <c r="C284" s="1">
        <v>5</v>
      </c>
      <c r="D284" s="1" t="s">
        <v>19</v>
      </c>
      <c r="E284" s="1">
        <v>60224.797291834198</v>
      </c>
      <c r="F284" s="1">
        <v>172361.87105325688</v>
      </c>
      <c r="G284" s="1">
        <v>250397.14016152039</v>
      </c>
      <c r="H284" s="1">
        <v>212869.60893117377</v>
      </c>
      <c r="I284" s="1">
        <v>147453.09035381716</v>
      </c>
    </row>
    <row r="285" spans="1:9" x14ac:dyDescent="0.15">
      <c r="A285" s="1">
        <v>13</v>
      </c>
      <c r="B285" s="1" t="s">
        <v>257</v>
      </c>
      <c r="C285" s="1">
        <v>6</v>
      </c>
      <c r="D285" s="1" t="s">
        <v>3</v>
      </c>
      <c r="E285" s="1">
        <v>147661.68004698053</v>
      </c>
      <c r="F285" s="1">
        <v>445659.05776912352</v>
      </c>
      <c r="G285" s="1">
        <v>733992.38910200179</v>
      </c>
      <c r="H285" s="1">
        <v>712170.90355812002</v>
      </c>
      <c r="I285" s="1">
        <v>568375.14968308713</v>
      </c>
    </row>
    <row r="286" spans="1:9" x14ac:dyDescent="0.15">
      <c r="A286" s="1">
        <v>13</v>
      </c>
      <c r="B286" s="1" t="s">
        <v>257</v>
      </c>
      <c r="C286" s="1">
        <v>7</v>
      </c>
      <c r="D286" s="1" t="s">
        <v>20</v>
      </c>
      <c r="E286" s="1">
        <v>10118.184997307666</v>
      </c>
      <c r="F286" s="1">
        <v>43931.18406378245</v>
      </c>
      <c r="G286" s="1">
        <v>74124.855591555533</v>
      </c>
      <c r="H286" s="1">
        <v>53980.235743365884</v>
      </c>
      <c r="I286" s="1">
        <v>41680.91002869582</v>
      </c>
    </row>
    <row r="287" spans="1:9" x14ac:dyDescent="0.15">
      <c r="A287" s="1">
        <v>13</v>
      </c>
      <c r="B287" s="1" t="s">
        <v>258</v>
      </c>
      <c r="C287" s="1">
        <v>8</v>
      </c>
      <c r="D287" s="1" t="s">
        <v>21</v>
      </c>
      <c r="E287" s="1">
        <v>45728.459436718098</v>
      </c>
      <c r="F287" s="1">
        <v>126994.70277918175</v>
      </c>
      <c r="G287" s="1">
        <v>184796.94178510629</v>
      </c>
      <c r="H287" s="1">
        <v>145849.84692434096</v>
      </c>
      <c r="I287" s="1">
        <v>101428.58755679501</v>
      </c>
    </row>
    <row r="288" spans="1:9" x14ac:dyDescent="0.15">
      <c r="A288" s="1">
        <v>13</v>
      </c>
      <c r="B288" s="1" t="s">
        <v>257</v>
      </c>
      <c r="C288" s="1">
        <v>9</v>
      </c>
      <c r="D288" s="1" t="s">
        <v>22</v>
      </c>
      <c r="E288" s="1">
        <v>164189.80341048224</v>
      </c>
      <c r="F288" s="1">
        <v>388540.31233531935</v>
      </c>
      <c r="G288" s="1">
        <v>453089.39976785384</v>
      </c>
      <c r="H288" s="1">
        <v>301886.12968971475</v>
      </c>
      <c r="I288" s="1">
        <v>255965.70009344991</v>
      </c>
    </row>
    <row r="289" spans="1:9" x14ac:dyDescent="0.15">
      <c r="A289" s="1">
        <v>13</v>
      </c>
      <c r="B289" s="1" t="s">
        <v>257</v>
      </c>
      <c r="C289" s="1">
        <v>10</v>
      </c>
      <c r="D289" s="1" t="s">
        <v>23</v>
      </c>
      <c r="E289" s="1">
        <v>171243.03372469515</v>
      </c>
      <c r="F289" s="1">
        <v>419380.19610029308</v>
      </c>
      <c r="G289" s="1">
        <v>598349.5281774886</v>
      </c>
      <c r="H289" s="1">
        <v>501612.74368702044</v>
      </c>
      <c r="I289" s="1">
        <v>341910.76096394961</v>
      </c>
    </row>
    <row r="290" spans="1:9" x14ac:dyDescent="0.15">
      <c r="A290" s="1">
        <v>13</v>
      </c>
      <c r="B290" s="1" t="s">
        <v>257</v>
      </c>
      <c r="C290" s="1">
        <v>11</v>
      </c>
      <c r="D290" s="1" t="s">
        <v>24</v>
      </c>
      <c r="E290" s="1">
        <v>277666.76795544662</v>
      </c>
      <c r="F290" s="1">
        <v>706558.86598055693</v>
      </c>
      <c r="G290" s="1">
        <v>1069239.1003617567</v>
      </c>
      <c r="H290" s="1">
        <v>920178.01538590214</v>
      </c>
      <c r="I290" s="1">
        <v>767504.14017047884</v>
      </c>
    </row>
    <row r="291" spans="1:9" x14ac:dyDescent="0.15">
      <c r="A291" s="1">
        <v>13</v>
      </c>
      <c r="B291" s="1" t="s">
        <v>258</v>
      </c>
      <c r="C291" s="1">
        <v>12</v>
      </c>
      <c r="D291" s="1" t="s">
        <v>25</v>
      </c>
      <c r="E291" s="1">
        <v>327848.99139760685</v>
      </c>
      <c r="F291" s="1">
        <v>967419.16833675979</v>
      </c>
      <c r="G291" s="1">
        <v>1572021.6658131543</v>
      </c>
      <c r="H291" s="1">
        <v>1613966.5593057044</v>
      </c>
      <c r="I291" s="1">
        <v>1171412.1793867378</v>
      </c>
    </row>
    <row r="292" spans="1:9" x14ac:dyDescent="0.15">
      <c r="A292" s="1">
        <v>13</v>
      </c>
      <c r="B292" s="1" t="s">
        <v>257</v>
      </c>
      <c r="C292" s="1">
        <v>13</v>
      </c>
      <c r="D292" s="1" t="s">
        <v>26</v>
      </c>
      <c r="E292" s="1">
        <v>138222.95299310476</v>
      </c>
      <c r="F292" s="1">
        <v>453982.56469611131</v>
      </c>
      <c r="G292" s="1">
        <v>557824.98262398283</v>
      </c>
      <c r="H292" s="1">
        <v>487199.85829259019</v>
      </c>
      <c r="I292" s="1">
        <v>374575.5851936313</v>
      </c>
    </row>
    <row r="293" spans="1:9" x14ac:dyDescent="0.15">
      <c r="A293" s="1">
        <v>13</v>
      </c>
      <c r="B293" s="1" t="s">
        <v>257</v>
      </c>
      <c r="C293" s="1">
        <v>14</v>
      </c>
      <c r="D293" s="1" t="s">
        <v>27</v>
      </c>
      <c r="E293" s="1">
        <v>98549.830121217572</v>
      </c>
      <c r="F293" s="1">
        <v>292153.19557081914</v>
      </c>
      <c r="G293" s="1">
        <v>350737.06649723783</v>
      </c>
      <c r="H293" s="1">
        <v>254491.37436500282</v>
      </c>
      <c r="I293" s="1">
        <v>249669.67325710069</v>
      </c>
    </row>
    <row r="294" spans="1:9" x14ac:dyDescent="0.15">
      <c r="A294" s="1">
        <v>13</v>
      </c>
      <c r="B294" s="1" t="s">
        <v>257</v>
      </c>
      <c r="C294" s="1">
        <v>15</v>
      </c>
      <c r="D294" s="1" t="s">
        <v>28</v>
      </c>
      <c r="E294" s="1">
        <v>532537.48286078672</v>
      </c>
      <c r="F294" s="1">
        <v>1780408.4431923134</v>
      </c>
      <c r="G294" s="1">
        <v>2890375.4175498281</v>
      </c>
      <c r="H294" s="1">
        <v>2690114.1466134726</v>
      </c>
      <c r="I294" s="1">
        <v>1755410.8117276491</v>
      </c>
    </row>
    <row r="295" spans="1:9" x14ac:dyDescent="0.15">
      <c r="A295" s="1">
        <v>13</v>
      </c>
      <c r="B295" s="1" t="s">
        <v>259</v>
      </c>
      <c r="C295" s="1">
        <v>16</v>
      </c>
      <c r="D295" s="1" t="s">
        <v>11</v>
      </c>
      <c r="E295" s="1">
        <v>698671.40790881414</v>
      </c>
      <c r="F295" s="1">
        <v>2528737.3957307138</v>
      </c>
      <c r="G295" s="1">
        <v>4414792.1011201022</v>
      </c>
      <c r="H295" s="1">
        <v>4292812.8528261697</v>
      </c>
      <c r="I295" s="1">
        <v>3202793.3064285368</v>
      </c>
    </row>
    <row r="296" spans="1:9" x14ac:dyDescent="0.15">
      <c r="A296" s="1">
        <v>13</v>
      </c>
      <c r="B296" s="1" t="s">
        <v>256</v>
      </c>
      <c r="C296" s="1">
        <v>17</v>
      </c>
      <c r="D296" s="1" t="s">
        <v>12</v>
      </c>
      <c r="E296" s="1">
        <v>53672.778909131761</v>
      </c>
      <c r="F296" s="1">
        <v>203282.50224476168</v>
      </c>
      <c r="G296" s="1">
        <v>322731.94190084387</v>
      </c>
      <c r="H296" s="1">
        <v>352793.60294111166</v>
      </c>
      <c r="I296" s="1">
        <v>286241.19814702985</v>
      </c>
    </row>
    <row r="297" spans="1:9" x14ac:dyDescent="0.15">
      <c r="A297" s="1">
        <v>13</v>
      </c>
      <c r="B297" s="1" t="s">
        <v>256</v>
      </c>
      <c r="C297" s="1">
        <v>18</v>
      </c>
      <c r="D297" s="1" t="s">
        <v>13</v>
      </c>
      <c r="E297" s="1">
        <v>1568320.6702876149</v>
      </c>
      <c r="F297" s="1">
        <v>5948456.0992891146</v>
      </c>
      <c r="G297" s="1">
        <v>9055260.099645948</v>
      </c>
      <c r="H297" s="1">
        <v>9623612.7433966063</v>
      </c>
      <c r="I297" s="1">
        <v>7225272.191972713</v>
      </c>
    </row>
    <row r="298" spans="1:9" x14ac:dyDescent="0.15">
      <c r="A298" s="1">
        <v>13</v>
      </c>
      <c r="B298" s="1" t="s">
        <v>256</v>
      </c>
      <c r="C298" s="1">
        <v>19</v>
      </c>
      <c r="D298" s="1" t="s">
        <v>14</v>
      </c>
      <c r="E298" s="1">
        <v>423316.01116669638</v>
      </c>
      <c r="F298" s="1">
        <v>1869992.001669497</v>
      </c>
      <c r="G298" s="1">
        <v>4077670.64707023</v>
      </c>
      <c r="H298" s="1">
        <v>4082544.6475190986</v>
      </c>
      <c r="I298" s="1">
        <v>4426417.0284936409</v>
      </c>
    </row>
    <row r="299" spans="1:9" x14ac:dyDescent="0.15">
      <c r="A299" s="1">
        <v>13</v>
      </c>
      <c r="B299" s="1" t="s">
        <v>256</v>
      </c>
      <c r="C299" s="1">
        <v>20</v>
      </c>
      <c r="D299" s="1" t="s">
        <v>15</v>
      </c>
      <c r="E299" s="1">
        <v>96274.063478991986</v>
      </c>
      <c r="F299" s="1">
        <v>420754.44384621806</v>
      </c>
      <c r="G299" s="1">
        <v>1091860.9137689052</v>
      </c>
      <c r="H299" s="1">
        <v>1247424.9343522012</v>
      </c>
      <c r="I299" s="1">
        <v>1039186.3956488275</v>
      </c>
    </row>
    <row r="300" spans="1:9" x14ac:dyDescent="0.15">
      <c r="A300" s="1">
        <v>13</v>
      </c>
      <c r="B300" s="1" t="s">
        <v>259</v>
      </c>
      <c r="C300" s="1">
        <v>21</v>
      </c>
      <c r="D300" s="1" t="s">
        <v>16</v>
      </c>
      <c r="E300" s="1">
        <v>576758.66636103077</v>
      </c>
      <c r="F300" s="1">
        <v>2212261.8964610635</v>
      </c>
      <c r="G300" s="1">
        <v>3731764.0576516441</v>
      </c>
      <c r="H300" s="1">
        <v>3914566.9774678387</v>
      </c>
      <c r="I300" s="1">
        <v>3295998.150457242</v>
      </c>
    </row>
    <row r="301" spans="1:9" x14ac:dyDescent="0.15">
      <c r="A301" s="1">
        <v>13</v>
      </c>
      <c r="B301" s="1" t="s">
        <v>254</v>
      </c>
      <c r="C301" s="1">
        <v>22</v>
      </c>
      <c r="D301" s="1" t="s">
        <v>8</v>
      </c>
      <c r="E301" s="1">
        <v>1364945.1239923686</v>
      </c>
      <c r="F301" s="1">
        <v>5485690.9124156041</v>
      </c>
      <c r="G301" s="1">
        <v>11897987.055220637</v>
      </c>
      <c r="H301" s="1">
        <v>16944604.90468907</v>
      </c>
      <c r="I301" s="1">
        <v>17979405.352321509</v>
      </c>
    </row>
    <row r="302" spans="1:9" x14ac:dyDescent="0.15">
      <c r="A302" s="1">
        <v>13</v>
      </c>
      <c r="B302" s="1" t="s">
        <v>254</v>
      </c>
      <c r="C302" s="1">
        <v>23</v>
      </c>
      <c r="D302" s="1" t="s">
        <v>29</v>
      </c>
      <c r="E302" s="1">
        <v>481655.83023343253</v>
      </c>
      <c r="F302" s="1">
        <v>2160624.3250149433</v>
      </c>
      <c r="G302" s="1">
        <v>2852230.880281847</v>
      </c>
      <c r="H302" s="1">
        <v>3697287.3243541149</v>
      </c>
      <c r="I302" s="1">
        <v>3213479.8616960044</v>
      </c>
    </row>
    <row r="303" spans="1:9" x14ac:dyDescent="0.15">
      <c r="A303" s="1">
        <v>14</v>
      </c>
      <c r="B303" s="1" t="s">
        <v>104</v>
      </c>
      <c r="C303" s="1">
        <v>1</v>
      </c>
      <c r="D303" s="1" t="s">
        <v>9</v>
      </c>
      <c r="E303" s="1">
        <v>19191.79329708634</v>
      </c>
      <c r="F303" s="1">
        <v>60648.643877506045</v>
      </c>
      <c r="G303" s="1">
        <v>58807.962229502278</v>
      </c>
      <c r="H303" s="1">
        <v>50543.102721563329</v>
      </c>
      <c r="I303" s="1">
        <v>49048.063366430732</v>
      </c>
    </row>
    <row r="304" spans="1:9" x14ac:dyDescent="0.15">
      <c r="A304" s="1">
        <v>14</v>
      </c>
      <c r="B304" s="1" t="s">
        <v>104</v>
      </c>
      <c r="C304" s="1">
        <v>2</v>
      </c>
      <c r="D304" s="1" t="s">
        <v>10</v>
      </c>
      <c r="E304" s="1">
        <v>2630.4722325704993</v>
      </c>
      <c r="F304" s="1">
        <v>6474.9595293763205</v>
      </c>
      <c r="G304" s="1">
        <v>7121.8466245423415</v>
      </c>
      <c r="H304" s="1">
        <v>4748.555363286845</v>
      </c>
      <c r="I304" s="1">
        <v>2279.7655208083193</v>
      </c>
    </row>
    <row r="305" spans="1:9" x14ac:dyDescent="0.15">
      <c r="A305" s="1">
        <v>14</v>
      </c>
      <c r="B305" s="1" t="s">
        <v>105</v>
      </c>
      <c r="C305" s="1">
        <v>3</v>
      </c>
      <c r="D305" s="1" t="s">
        <v>17</v>
      </c>
      <c r="E305" s="1">
        <v>43507.509872509567</v>
      </c>
      <c r="F305" s="1">
        <v>154070.33880816848</v>
      </c>
      <c r="G305" s="1">
        <v>244576.30340606938</v>
      </c>
      <c r="H305" s="1">
        <v>285300.72328173462</v>
      </c>
      <c r="I305" s="1">
        <v>192866.61553783857</v>
      </c>
    </row>
    <row r="306" spans="1:9" x14ac:dyDescent="0.15">
      <c r="A306" s="1">
        <v>14</v>
      </c>
      <c r="B306" s="1" t="s">
        <v>105</v>
      </c>
      <c r="C306" s="1">
        <v>4</v>
      </c>
      <c r="D306" s="1" t="s">
        <v>18</v>
      </c>
      <c r="E306" s="1">
        <v>19434.653439351154</v>
      </c>
      <c r="F306" s="1">
        <v>52842.116442189857</v>
      </c>
      <c r="G306" s="1">
        <v>58791.1831108283</v>
      </c>
      <c r="H306" s="1">
        <v>41392.396957935554</v>
      </c>
      <c r="I306" s="1">
        <v>21867.501955975167</v>
      </c>
    </row>
    <row r="307" spans="1:9" x14ac:dyDescent="0.15">
      <c r="A307" s="1">
        <v>14</v>
      </c>
      <c r="B307" s="1" t="s">
        <v>105</v>
      </c>
      <c r="C307" s="1">
        <v>5</v>
      </c>
      <c r="D307" s="1" t="s">
        <v>19</v>
      </c>
      <c r="E307" s="1">
        <v>11757.634721899807</v>
      </c>
      <c r="F307" s="1">
        <v>39067.60608073495</v>
      </c>
      <c r="G307" s="1">
        <v>69517.689154390726</v>
      </c>
      <c r="H307" s="1">
        <v>66497.714254332168</v>
      </c>
      <c r="I307" s="1">
        <v>44687.511006379311</v>
      </c>
    </row>
    <row r="308" spans="1:9" x14ac:dyDescent="0.15">
      <c r="A308" s="1">
        <v>14</v>
      </c>
      <c r="B308" s="1" t="s">
        <v>105</v>
      </c>
      <c r="C308" s="1">
        <v>6</v>
      </c>
      <c r="D308" s="1" t="s">
        <v>3</v>
      </c>
      <c r="E308" s="1">
        <v>57371.794385593385</v>
      </c>
      <c r="F308" s="1">
        <v>175688.63421481027</v>
      </c>
      <c r="G308" s="1">
        <v>255055.58677420521</v>
      </c>
      <c r="H308" s="1">
        <v>280185.08047116012</v>
      </c>
      <c r="I308" s="1">
        <v>184371.88818276813</v>
      </c>
    </row>
    <row r="309" spans="1:9" x14ac:dyDescent="0.15">
      <c r="A309" s="1">
        <v>14</v>
      </c>
      <c r="B309" s="1" t="s">
        <v>105</v>
      </c>
      <c r="C309" s="1">
        <v>7</v>
      </c>
      <c r="D309" s="1" t="s">
        <v>20</v>
      </c>
      <c r="E309" s="1">
        <v>8763.1160415362301</v>
      </c>
      <c r="F309" s="1">
        <v>36287.552155017329</v>
      </c>
      <c r="G309" s="1">
        <v>37084.504941886691</v>
      </c>
      <c r="H309" s="1">
        <v>40946.774372468506</v>
      </c>
      <c r="I309" s="1">
        <v>42243.159786887707</v>
      </c>
    </row>
    <row r="310" spans="1:9" x14ac:dyDescent="0.15">
      <c r="A310" s="1">
        <v>14</v>
      </c>
      <c r="B310" s="1" t="s">
        <v>105</v>
      </c>
      <c r="C310" s="1">
        <v>8</v>
      </c>
      <c r="D310" s="1" t="s">
        <v>21</v>
      </c>
      <c r="E310" s="1">
        <v>26450.454512098822</v>
      </c>
      <c r="F310" s="1">
        <v>76007.800063705217</v>
      </c>
      <c r="G310" s="1">
        <v>122108.71099757576</v>
      </c>
      <c r="H310" s="1">
        <v>95187.830185472587</v>
      </c>
      <c r="I310" s="1">
        <v>68530.606528377</v>
      </c>
    </row>
    <row r="311" spans="1:9" x14ac:dyDescent="0.15">
      <c r="A311" s="1">
        <v>14</v>
      </c>
      <c r="B311" s="1" t="s">
        <v>105</v>
      </c>
      <c r="C311" s="1">
        <v>9</v>
      </c>
      <c r="D311" s="1" t="s">
        <v>22</v>
      </c>
      <c r="E311" s="1">
        <v>123946.56438704289</v>
      </c>
      <c r="F311" s="1">
        <v>276290.26974611927</v>
      </c>
      <c r="G311" s="1">
        <v>330862.05402133981</v>
      </c>
      <c r="H311" s="1">
        <v>237843.43849388848</v>
      </c>
      <c r="I311" s="1">
        <v>176748.18143517833</v>
      </c>
    </row>
    <row r="312" spans="1:9" x14ac:dyDescent="0.15">
      <c r="A312" s="1">
        <v>14</v>
      </c>
      <c r="B312" s="1" t="s">
        <v>105</v>
      </c>
      <c r="C312" s="1">
        <v>10</v>
      </c>
      <c r="D312" s="1" t="s">
        <v>23</v>
      </c>
      <c r="E312" s="1">
        <v>62078.661956520511</v>
      </c>
      <c r="F312" s="1">
        <v>183602.86354185664</v>
      </c>
      <c r="G312" s="1">
        <v>343611.90830862365</v>
      </c>
      <c r="H312" s="1">
        <v>291587.85543102864</v>
      </c>
      <c r="I312" s="1">
        <v>204859.66203554178</v>
      </c>
    </row>
    <row r="313" spans="1:9" x14ac:dyDescent="0.15">
      <c r="A313" s="1">
        <v>14</v>
      </c>
      <c r="B313" s="1" t="s">
        <v>105</v>
      </c>
      <c r="C313" s="1">
        <v>11</v>
      </c>
      <c r="D313" s="1" t="s">
        <v>24</v>
      </c>
      <c r="E313" s="1">
        <v>125505.40102214755</v>
      </c>
      <c r="F313" s="1">
        <v>430970.59080740408</v>
      </c>
      <c r="G313" s="1">
        <v>720574.90031242487</v>
      </c>
      <c r="H313" s="1">
        <v>632915.8239365638</v>
      </c>
      <c r="I313" s="1">
        <v>567623.70079012203</v>
      </c>
    </row>
    <row r="314" spans="1:9" x14ac:dyDescent="0.15">
      <c r="A314" s="1">
        <v>14</v>
      </c>
      <c r="B314" s="1" t="s">
        <v>105</v>
      </c>
      <c r="C314" s="1">
        <v>12</v>
      </c>
      <c r="D314" s="1" t="s">
        <v>25</v>
      </c>
      <c r="E314" s="1">
        <v>226097.23609551368</v>
      </c>
      <c r="F314" s="1">
        <v>698601.10196824698</v>
      </c>
      <c r="G314" s="1">
        <v>1244148.3760672421</v>
      </c>
      <c r="H314" s="1">
        <v>1156141.3295304754</v>
      </c>
      <c r="I314" s="1">
        <v>771810.5032048116</v>
      </c>
    </row>
    <row r="315" spans="1:9" x14ac:dyDescent="0.15">
      <c r="A315" s="1">
        <v>14</v>
      </c>
      <c r="B315" s="1" t="s">
        <v>105</v>
      </c>
      <c r="C315" s="1">
        <v>13</v>
      </c>
      <c r="D315" s="1" t="s">
        <v>26</v>
      </c>
      <c r="E315" s="1">
        <v>206509.96732847687</v>
      </c>
      <c r="F315" s="1">
        <v>684321.2223886213</v>
      </c>
      <c r="G315" s="1">
        <v>922434.75848463795</v>
      </c>
      <c r="H315" s="1">
        <v>760512.61756163382</v>
      </c>
      <c r="I315" s="1">
        <v>657734.49283782474</v>
      </c>
    </row>
    <row r="316" spans="1:9" x14ac:dyDescent="0.15">
      <c r="A316" s="1">
        <v>14</v>
      </c>
      <c r="B316" s="1" t="s">
        <v>105</v>
      </c>
      <c r="C316" s="1">
        <v>14</v>
      </c>
      <c r="D316" s="1" t="s">
        <v>27</v>
      </c>
      <c r="E316" s="1">
        <v>16928.87397754725</v>
      </c>
      <c r="F316" s="1">
        <v>57682.137709961127</v>
      </c>
      <c r="G316" s="1">
        <v>98334.735809214064</v>
      </c>
      <c r="H316" s="1">
        <v>67459.407414115514</v>
      </c>
      <c r="I316" s="1">
        <v>61313.273366591064</v>
      </c>
    </row>
    <row r="317" spans="1:9" x14ac:dyDescent="0.15">
      <c r="A317" s="1">
        <v>14</v>
      </c>
      <c r="B317" s="1" t="s">
        <v>105</v>
      </c>
      <c r="C317" s="1">
        <v>15</v>
      </c>
      <c r="D317" s="1" t="s">
        <v>28</v>
      </c>
      <c r="E317" s="1">
        <v>77283.882892029607</v>
      </c>
      <c r="F317" s="1">
        <v>268710.86637013557</v>
      </c>
      <c r="G317" s="1">
        <v>502890.82191851316</v>
      </c>
      <c r="H317" s="1">
        <v>486462.3302058769</v>
      </c>
      <c r="I317" s="1">
        <v>338942.49961857847</v>
      </c>
    </row>
    <row r="318" spans="1:9" x14ac:dyDescent="0.15">
      <c r="A318" s="1">
        <v>14</v>
      </c>
      <c r="B318" s="1" t="s">
        <v>104</v>
      </c>
      <c r="C318" s="1">
        <v>16</v>
      </c>
      <c r="D318" s="1" t="s">
        <v>11</v>
      </c>
      <c r="E318" s="1">
        <v>262967.06515901006</v>
      </c>
      <c r="F318" s="1">
        <v>1068587.7871014427</v>
      </c>
      <c r="G318" s="1">
        <v>2029025.2930456717</v>
      </c>
      <c r="H318" s="1">
        <v>2093256.0861696985</v>
      </c>
      <c r="I318" s="1">
        <v>1975486.5004444185</v>
      </c>
    </row>
    <row r="319" spans="1:9" x14ac:dyDescent="0.15">
      <c r="A319" s="1">
        <v>14</v>
      </c>
      <c r="B319" s="1" t="s">
        <v>104</v>
      </c>
      <c r="C319" s="1">
        <v>17</v>
      </c>
      <c r="D319" s="1" t="s">
        <v>12</v>
      </c>
      <c r="E319" s="1">
        <v>24037.158649208137</v>
      </c>
      <c r="F319" s="1">
        <v>99422.48179148951</v>
      </c>
      <c r="G319" s="1">
        <v>171395.31768171681</v>
      </c>
      <c r="H319" s="1">
        <v>191330.70987227478</v>
      </c>
      <c r="I319" s="1">
        <v>152420.21343659755</v>
      </c>
    </row>
    <row r="320" spans="1:9" x14ac:dyDescent="0.15">
      <c r="A320" s="1">
        <v>14</v>
      </c>
      <c r="B320" s="1" t="s">
        <v>104</v>
      </c>
      <c r="C320" s="1">
        <v>18</v>
      </c>
      <c r="D320" s="1" t="s">
        <v>13</v>
      </c>
      <c r="E320" s="1">
        <v>259691.07924663031</v>
      </c>
      <c r="F320" s="1">
        <v>1325490.8291674261</v>
      </c>
      <c r="G320" s="1">
        <v>1748979.2630405359</v>
      </c>
      <c r="H320" s="1">
        <v>2010084.8251356543</v>
      </c>
      <c r="I320" s="1">
        <v>1735138.4440254581</v>
      </c>
    </row>
    <row r="321" spans="1:9" x14ac:dyDescent="0.15">
      <c r="A321" s="1">
        <v>14</v>
      </c>
      <c r="B321" s="1" t="s">
        <v>104</v>
      </c>
      <c r="C321" s="1">
        <v>19</v>
      </c>
      <c r="D321" s="1" t="s">
        <v>14</v>
      </c>
      <c r="E321" s="1">
        <v>54958.652922475572</v>
      </c>
      <c r="F321" s="1">
        <v>313224.97013902245</v>
      </c>
      <c r="G321" s="1">
        <v>687396.53676860023</v>
      </c>
      <c r="H321" s="1">
        <v>559198.75190955866</v>
      </c>
      <c r="I321" s="1">
        <v>624096.21192432009</v>
      </c>
    </row>
    <row r="322" spans="1:9" x14ac:dyDescent="0.15">
      <c r="A322" s="1">
        <v>14</v>
      </c>
      <c r="B322" s="1" t="s">
        <v>104</v>
      </c>
      <c r="C322" s="1">
        <v>20</v>
      </c>
      <c r="D322" s="1" t="s">
        <v>15</v>
      </c>
      <c r="E322" s="1">
        <v>16641.070693563823</v>
      </c>
      <c r="F322" s="1">
        <v>90690.47396685346</v>
      </c>
      <c r="G322" s="1">
        <v>272715.4324370668</v>
      </c>
      <c r="H322" s="1">
        <v>381343.7469865653</v>
      </c>
      <c r="I322" s="1">
        <v>344257.51796494005</v>
      </c>
    </row>
    <row r="323" spans="1:9" x14ac:dyDescent="0.15">
      <c r="A323" s="1">
        <v>14</v>
      </c>
      <c r="B323" s="1" t="s">
        <v>104</v>
      </c>
      <c r="C323" s="1">
        <v>21</v>
      </c>
      <c r="D323" s="1" t="s">
        <v>16</v>
      </c>
      <c r="E323" s="1">
        <v>202718.05098073688</v>
      </c>
      <c r="F323" s="1">
        <v>681658.78666658443</v>
      </c>
      <c r="G323" s="1">
        <v>1259440.4027919765</v>
      </c>
      <c r="H323" s="1">
        <v>1284424.1098854318</v>
      </c>
      <c r="I323" s="1">
        <v>1180466.8516474804</v>
      </c>
    </row>
    <row r="324" spans="1:9" x14ac:dyDescent="0.15">
      <c r="A324" s="1">
        <v>14</v>
      </c>
      <c r="B324" s="1" t="s">
        <v>103</v>
      </c>
      <c r="C324" s="1">
        <v>22</v>
      </c>
      <c r="D324" s="1" t="s">
        <v>8</v>
      </c>
      <c r="E324" s="1">
        <v>326169.11837177741</v>
      </c>
      <c r="F324" s="1">
        <v>1599510.1849923986</v>
      </c>
      <c r="G324" s="1">
        <v>4002484.2739080666</v>
      </c>
      <c r="H324" s="1">
        <v>6064256.3201398347</v>
      </c>
      <c r="I324" s="1">
        <v>6089105.745583823</v>
      </c>
    </row>
    <row r="325" spans="1:9" x14ac:dyDescent="0.15">
      <c r="A325" s="1">
        <v>14</v>
      </c>
      <c r="B325" s="1" t="s">
        <v>103</v>
      </c>
      <c r="C325" s="1">
        <v>23</v>
      </c>
      <c r="D325" s="1" t="s">
        <v>29</v>
      </c>
      <c r="E325" s="1">
        <v>159967.91627919802</v>
      </c>
      <c r="F325" s="1">
        <v>876563.26237051201</v>
      </c>
      <c r="G325" s="1">
        <v>1271860.3653039278</v>
      </c>
      <c r="H325" s="1">
        <v>1716712.2634037798</v>
      </c>
      <c r="I325" s="1">
        <v>1584476.8298778033</v>
      </c>
    </row>
    <row r="326" spans="1:9" x14ac:dyDescent="0.15">
      <c r="A326" s="1">
        <v>15</v>
      </c>
      <c r="B326" s="1" t="s">
        <v>107</v>
      </c>
      <c r="C326" s="1">
        <v>1</v>
      </c>
      <c r="D326" s="1" t="s">
        <v>9</v>
      </c>
      <c r="E326" s="1">
        <v>77439.532453036358</v>
      </c>
      <c r="F326" s="1">
        <v>200826.62980735474</v>
      </c>
      <c r="G326" s="1">
        <v>143706.00100864351</v>
      </c>
      <c r="H326" s="1">
        <v>100047.39496993517</v>
      </c>
      <c r="I326" s="1">
        <v>91467.382598182623</v>
      </c>
    </row>
    <row r="327" spans="1:9" x14ac:dyDescent="0.15">
      <c r="A327" s="1">
        <v>15</v>
      </c>
      <c r="B327" s="1" t="s">
        <v>107</v>
      </c>
      <c r="C327" s="1">
        <v>2</v>
      </c>
      <c r="D327" s="1" t="s">
        <v>10</v>
      </c>
      <c r="E327" s="1">
        <v>6829.462710548466</v>
      </c>
      <c r="F327" s="1">
        <v>21520.011871902505</v>
      </c>
      <c r="G327" s="1">
        <v>25211.645355928573</v>
      </c>
      <c r="H327" s="1">
        <v>22595.987954101987</v>
      </c>
      <c r="I327" s="1">
        <v>14879.759904630644</v>
      </c>
    </row>
    <row r="328" spans="1:9" x14ac:dyDescent="0.15">
      <c r="A328" s="1">
        <v>15</v>
      </c>
      <c r="B328" s="1" t="s">
        <v>108</v>
      </c>
      <c r="C328" s="1">
        <v>3</v>
      </c>
      <c r="D328" s="1" t="s">
        <v>17</v>
      </c>
      <c r="E328" s="1">
        <v>13457.301391055034</v>
      </c>
      <c r="F328" s="1">
        <v>66058.101157335434</v>
      </c>
      <c r="G328" s="1">
        <v>106244.75951412838</v>
      </c>
      <c r="H328" s="1">
        <v>132589.92428173509</v>
      </c>
      <c r="I328" s="1">
        <v>103454.57710361095</v>
      </c>
    </row>
    <row r="329" spans="1:9" x14ac:dyDescent="0.15">
      <c r="A329" s="1">
        <v>15</v>
      </c>
      <c r="B329" s="1" t="s">
        <v>108</v>
      </c>
      <c r="C329" s="1">
        <v>4</v>
      </c>
      <c r="D329" s="1" t="s">
        <v>18</v>
      </c>
      <c r="E329" s="1">
        <v>30069.259201592722</v>
      </c>
      <c r="F329" s="1">
        <v>86704.706248685863</v>
      </c>
      <c r="G329" s="1">
        <v>114362.15182454817</v>
      </c>
      <c r="H329" s="1">
        <v>76247.933572369118</v>
      </c>
      <c r="I329" s="1">
        <v>38729.717854347102</v>
      </c>
    </row>
    <row r="330" spans="1:9" x14ac:dyDescent="0.15">
      <c r="A330" s="1">
        <v>15</v>
      </c>
      <c r="B330" s="1" t="s">
        <v>108</v>
      </c>
      <c r="C330" s="1">
        <v>5</v>
      </c>
      <c r="D330" s="1" t="s">
        <v>19</v>
      </c>
      <c r="E330" s="1">
        <v>3899.3991819131497</v>
      </c>
      <c r="F330" s="1">
        <v>11748.160568635274</v>
      </c>
      <c r="G330" s="1">
        <v>21998.998651654059</v>
      </c>
      <c r="H330" s="1">
        <v>26258.855633151561</v>
      </c>
      <c r="I330" s="1">
        <v>22713.614096474477</v>
      </c>
    </row>
    <row r="331" spans="1:9" x14ac:dyDescent="0.15">
      <c r="A331" s="1">
        <v>15</v>
      </c>
      <c r="B331" s="1" t="s">
        <v>108</v>
      </c>
      <c r="C331" s="1">
        <v>6</v>
      </c>
      <c r="D331" s="1" t="s">
        <v>3</v>
      </c>
      <c r="E331" s="1">
        <v>13883.999965857092</v>
      </c>
      <c r="F331" s="1">
        <v>28824.434433579074</v>
      </c>
      <c r="G331" s="1">
        <v>34679.133348061332</v>
      </c>
      <c r="H331" s="1">
        <v>41321.754424553939</v>
      </c>
      <c r="I331" s="1">
        <v>35575.129726285952</v>
      </c>
    </row>
    <row r="332" spans="1:9" x14ac:dyDescent="0.15">
      <c r="A332" s="1">
        <v>15</v>
      </c>
      <c r="B332" s="1" t="s">
        <v>108</v>
      </c>
      <c r="C332" s="1">
        <v>7</v>
      </c>
      <c r="D332" s="1" t="s">
        <v>20</v>
      </c>
      <c r="E332" s="1">
        <v>1171.7178872508425</v>
      </c>
      <c r="F332" s="1">
        <v>5055.9204891964664</v>
      </c>
      <c r="G332" s="1">
        <v>6225.2218646946403</v>
      </c>
      <c r="H332" s="1">
        <v>3536.0608861341361</v>
      </c>
      <c r="I332" s="1">
        <v>2695.9696951263345</v>
      </c>
    </row>
    <row r="333" spans="1:9" x14ac:dyDescent="0.15">
      <c r="A333" s="1">
        <v>15</v>
      </c>
      <c r="B333" s="1" t="s">
        <v>108</v>
      </c>
      <c r="C333" s="1">
        <v>8</v>
      </c>
      <c r="D333" s="1" t="s">
        <v>21</v>
      </c>
      <c r="E333" s="1">
        <v>8621.8436471424029</v>
      </c>
      <c r="F333" s="1">
        <v>29060.308994168317</v>
      </c>
      <c r="G333" s="1">
        <v>41369.447083818268</v>
      </c>
      <c r="H333" s="1">
        <v>33654.913992690803</v>
      </c>
      <c r="I333" s="1">
        <v>24201.86629560982</v>
      </c>
    </row>
    <row r="334" spans="1:9" x14ac:dyDescent="0.15">
      <c r="A334" s="1">
        <v>15</v>
      </c>
      <c r="B334" s="1" t="s">
        <v>108</v>
      </c>
      <c r="C334" s="1">
        <v>9</v>
      </c>
      <c r="D334" s="1" t="s">
        <v>22</v>
      </c>
      <c r="E334" s="1">
        <v>20034.48936329865</v>
      </c>
      <c r="F334" s="1">
        <v>50573.63298964782</v>
      </c>
      <c r="G334" s="1">
        <v>56156.627832973711</v>
      </c>
      <c r="H334" s="1">
        <v>52229.016636935572</v>
      </c>
      <c r="I334" s="1">
        <v>60260.161177640563</v>
      </c>
    </row>
    <row r="335" spans="1:9" x14ac:dyDescent="0.15">
      <c r="A335" s="1">
        <v>15</v>
      </c>
      <c r="B335" s="1" t="s">
        <v>108</v>
      </c>
      <c r="C335" s="1">
        <v>10</v>
      </c>
      <c r="D335" s="1" t="s">
        <v>23</v>
      </c>
      <c r="E335" s="1">
        <v>23143.380684891708</v>
      </c>
      <c r="F335" s="1">
        <v>71617.997941323672</v>
      </c>
      <c r="G335" s="1">
        <v>130785.61437955507</v>
      </c>
      <c r="H335" s="1">
        <v>142220.41809406603</v>
      </c>
      <c r="I335" s="1">
        <v>116190.61638680415</v>
      </c>
    </row>
    <row r="336" spans="1:9" x14ac:dyDescent="0.15">
      <c r="A336" s="1">
        <v>15</v>
      </c>
      <c r="B336" s="1" t="s">
        <v>108</v>
      </c>
      <c r="C336" s="1">
        <v>11</v>
      </c>
      <c r="D336" s="1" t="s">
        <v>24</v>
      </c>
      <c r="E336" s="1">
        <v>28125.133209784595</v>
      </c>
      <c r="F336" s="1">
        <v>88030.820070298621</v>
      </c>
      <c r="G336" s="1">
        <v>150898.94770661849</v>
      </c>
      <c r="H336" s="1">
        <v>151739.97207656465</v>
      </c>
      <c r="I336" s="1">
        <v>142745.35776179752</v>
      </c>
    </row>
    <row r="337" spans="1:9" x14ac:dyDescent="0.15">
      <c r="A337" s="1">
        <v>15</v>
      </c>
      <c r="B337" s="1" t="s">
        <v>108</v>
      </c>
      <c r="C337" s="1">
        <v>12</v>
      </c>
      <c r="D337" s="1" t="s">
        <v>25</v>
      </c>
      <c r="E337" s="1">
        <v>8166.4914440843677</v>
      </c>
      <c r="F337" s="1">
        <v>65826.549121178352</v>
      </c>
      <c r="G337" s="1">
        <v>189236.14340795713</v>
      </c>
      <c r="H337" s="1">
        <v>217078.87259699227</v>
      </c>
      <c r="I337" s="1">
        <v>169909.81725549113</v>
      </c>
    </row>
    <row r="338" spans="1:9" x14ac:dyDescent="0.15">
      <c r="A338" s="1">
        <v>15</v>
      </c>
      <c r="B338" s="1" t="s">
        <v>108</v>
      </c>
      <c r="C338" s="1">
        <v>13</v>
      </c>
      <c r="D338" s="1" t="s">
        <v>26</v>
      </c>
      <c r="E338" s="1">
        <v>5756.1009751143811</v>
      </c>
      <c r="F338" s="1">
        <v>22688.957197286538</v>
      </c>
      <c r="G338" s="1">
        <v>28936.845302755049</v>
      </c>
      <c r="H338" s="1">
        <v>40319.062614342234</v>
      </c>
      <c r="I338" s="1">
        <v>61722.672462218907</v>
      </c>
    </row>
    <row r="339" spans="1:9" x14ac:dyDescent="0.15">
      <c r="A339" s="1">
        <v>15</v>
      </c>
      <c r="B339" s="1" t="s">
        <v>108</v>
      </c>
      <c r="C339" s="1">
        <v>14</v>
      </c>
      <c r="D339" s="1" t="s">
        <v>27</v>
      </c>
      <c r="E339" s="1">
        <v>2592.9071047658103</v>
      </c>
      <c r="F339" s="1">
        <v>14398.577697361688</v>
      </c>
      <c r="G339" s="1">
        <v>21168.724314311658</v>
      </c>
      <c r="H339" s="1">
        <v>17017.340828857738</v>
      </c>
      <c r="I339" s="1">
        <v>17965.571019778905</v>
      </c>
    </row>
    <row r="340" spans="1:9" x14ac:dyDescent="0.15">
      <c r="A340" s="1">
        <v>15</v>
      </c>
      <c r="B340" s="1" t="s">
        <v>108</v>
      </c>
      <c r="C340" s="1">
        <v>15</v>
      </c>
      <c r="D340" s="1" t="s">
        <v>28</v>
      </c>
      <c r="E340" s="1">
        <v>24080.797145671841</v>
      </c>
      <c r="F340" s="1">
        <v>84006.609625017009</v>
      </c>
      <c r="G340" s="1">
        <v>134328.97881400233</v>
      </c>
      <c r="H340" s="1">
        <v>135253.56668478425</v>
      </c>
      <c r="I340" s="1">
        <v>109383.4422872642</v>
      </c>
    </row>
    <row r="341" spans="1:9" x14ac:dyDescent="0.15">
      <c r="A341" s="1">
        <v>15</v>
      </c>
      <c r="B341" s="1" t="s">
        <v>107</v>
      </c>
      <c r="C341" s="1">
        <v>16</v>
      </c>
      <c r="D341" s="1" t="s">
        <v>11</v>
      </c>
      <c r="E341" s="1">
        <v>73411.337810979923</v>
      </c>
      <c r="F341" s="1">
        <v>406118.52038812364</v>
      </c>
      <c r="G341" s="1">
        <v>593779.26677927154</v>
      </c>
      <c r="H341" s="1">
        <v>714566.2135371659</v>
      </c>
      <c r="I341" s="1">
        <v>646335.64787725976</v>
      </c>
    </row>
    <row r="342" spans="1:9" x14ac:dyDescent="0.15">
      <c r="A342" s="1">
        <v>15</v>
      </c>
      <c r="B342" s="1" t="s">
        <v>107</v>
      </c>
      <c r="C342" s="1">
        <v>17</v>
      </c>
      <c r="D342" s="1" t="s">
        <v>12</v>
      </c>
      <c r="E342" s="1">
        <v>11203.956880947411</v>
      </c>
      <c r="F342" s="1">
        <v>40348.323473670105</v>
      </c>
      <c r="G342" s="1">
        <v>77349.028288782429</v>
      </c>
      <c r="H342" s="1">
        <v>94332.957224164726</v>
      </c>
      <c r="I342" s="1">
        <v>86379.499206202265</v>
      </c>
    </row>
    <row r="343" spans="1:9" x14ac:dyDescent="0.15">
      <c r="A343" s="1">
        <v>15</v>
      </c>
      <c r="B343" s="1" t="s">
        <v>107</v>
      </c>
      <c r="C343" s="1">
        <v>18</v>
      </c>
      <c r="D343" s="1" t="s">
        <v>13</v>
      </c>
      <c r="E343" s="1">
        <v>118592.48431676949</v>
      </c>
      <c r="F343" s="1">
        <v>524411.69795308565</v>
      </c>
      <c r="G343" s="1">
        <v>681826.37193597842</v>
      </c>
      <c r="H343" s="1">
        <v>677352.98760547093</v>
      </c>
      <c r="I343" s="1">
        <v>606715.84294271457</v>
      </c>
    </row>
    <row r="344" spans="1:9" x14ac:dyDescent="0.15">
      <c r="A344" s="1">
        <v>15</v>
      </c>
      <c r="B344" s="1" t="s">
        <v>107</v>
      </c>
      <c r="C344" s="1">
        <v>19</v>
      </c>
      <c r="D344" s="1" t="s">
        <v>14</v>
      </c>
      <c r="E344" s="1">
        <v>22409.270452474106</v>
      </c>
      <c r="F344" s="1">
        <v>126221.15949650147</v>
      </c>
      <c r="G344" s="1">
        <v>199065.7081158481</v>
      </c>
      <c r="H344" s="1">
        <v>202938.08879802929</v>
      </c>
      <c r="I344" s="1">
        <v>196410.52374716438</v>
      </c>
    </row>
    <row r="345" spans="1:9" x14ac:dyDescent="0.15">
      <c r="A345" s="1">
        <v>15</v>
      </c>
      <c r="B345" s="1" t="s">
        <v>107</v>
      </c>
      <c r="C345" s="1">
        <v>20</v>
      </c>
      <c r="D345" s="1" t="s">
        <v>15</v>
      </c>
      <c r="E345" s="1">
        <v>2325.2051778876098</v>
      </c>
      <c r="F345" s="1">
        <v>11545.628852923033</v>
      </c>
      <c r="G345" s="1">
        <v>29151.451323773337</v>
      </c>
      <c r="H345" s="1">
        <v>38489.710270588257</v>
      </c>
      <c r="I345" s="1">
        <v>32759.789898347295</v>
      </c>
    </row>
    <row r="346" spans="1:9" x14ac:dyDescent="0.15">
      <c r="A346" s="1">
        <v>15</v>
      </c>
      <c r="B346" s="1" t="s">
        <v>107</v>
      </c>
      <c r="C346" s="1">
        <v>21</v>
      </c>
      <c r="D346" s="1" t="s">
        <v>16</v>
      </c>
      <c r="E346" s="1">
        <v>66605.610692592862</v>
      </c>
      <c r="F346" s="1">
        <v>209170.55858595404</v>
      </c>
      <c r="G346" s="1">
        <v>290303.40365893778</v>
      </c>
      <c r="H346" s="1">
        <v>322672.93680915929</v>
      </c>
      <c r="I346" s="1">
        <v>277084.94426972617</v>
      </c>
    </row>
    <row r="347" spans="1:9" x14ac:dyDescent="0.15">
      <c r="A347" s="1">
        <v>15</v>
      </c>
      <c r="B347" s="1" t="s">
        <v>106</v>
      </c>
      <c r="C347" s="1">
        <v>22</v>
      </c>
      <c r="D347" s="1" t="s">
        <v>8</v>
      </c>
      <c r="E347" s="1">
        <v>122877.80141081895</v>
      </c>
      <c r="F347" s="1">
        <v>528571.50252156728</v>
      </c>
      <c r="G347" s="1">
        <v>959637.86945978308</v>
      </c>
      <c r="H347" s="1">
        <v>1355620.2305076371</v>
      </c>
      <c r="I347" s="1">
        <v>1314029.0062924202</v>
      </c>
    </row>
    <row r="348" spans="1:9" x14ac:dyDescent="0.15">
      <c r="A348" s="1">
        <v>15</v>
      </c>
      <c r="B348" s="1" t="s">
        <v>106</v>
      </c>
      <c r="C348" s="1">
        <v>23</v>
      </c>
      <c r="D348" s="1" t="s">
        <v>29</v>
      </c>
      <c r="E348" s="1">
        <v>93101.817542892095</v>
      </c>
      <c r="F348" s="1">
        <v>406284.96157589019</v>
      </c>
      <c r="G348" s="1">
        <v>537664.42543817835</v>
      </c>
      <c r="H348" s="1">
        <v>746430.31799587084</v>
      </c>
      <c r="I348" s="1">
        <v>664518.91218449047</v>
      </c>
    </row>
    <row r="349" spans="1:9" x14ac:dyDescent="0.15">
      <c r="A349" s="1">
        <v>16</v>
      </c>
      <c r="B349" s="1" t="s">
        <v>110</v>
      </c>
      <c r="C349" s="1">
        <v>1</v>
      </c>
      <c r="D349" s="1" t="s">
        <v>9</v>
      </c>
      <c r="E349" s="1">
        <v>25887.678831440338</v>
      </c>
      <c r="F349" s="1">
        <v>60910.151839686172</v>
      </c>
      <c r="G349" s="1">
        <v>42050.562535856414</v>
      </c>
      <c r="H349" s="1">
        <v>27139.881444733473</v>
      </c>
      <c r="I349" s="1">
        <v>24602.763789969405</v>
      </c>
    </row>
    <row r="350" spans="1:9" x14ac:dyDescent="0.15">
      <c r="A350" s="1">
        <v>16</v>
      </c>
      <c r="B350" s="1" t="s">
        <v>110</v>
      </c>
      <c r="C350" s="1">
        <v>2</v>
      </c>
      <c r="D350" s="1" t="s">
        <v>10</v>
      </c>
      <c r="E350" s="1">
        <v>1031.4380679916806</v>
      </c>
      <c r="F350" s="1">
        <v>4020.6605398130318</v>
      </c>
      <c r="G350" s="1">
        <v>5179.5248178489765</v>
      </c>
      <c r="H350" s="1">
        <v>5818.8916347969398</v>
      </c>
      <c r="I350" s="1">
        <v>2590.2712189829299</v>
      </c>
    </row>
    <row r="351" spans="1:9" x14ac:dyDescent="0.15">
      <c r="A351" s="1">
        <v>16</v>
      </c>
      <c r="B351" s="1" t="s">
        <v>111</v>
      </c>
      <c r="C351" s="1">
        <v>3</v>
      </c>
      <c r="D351" s="1" t="s">
        <v>17</v>
      </c>
      <c r="E351" s="1">
        <v>5979.6621680953831</v>
      </c>
      <c r="F351" s="1">
        <v>24800.151811977201</v>
      </c>
      <c r="G351" s="1">
        <v>36327.694011396037</v>
      </c>
      <c r="H351" s="1">
        <v>38879.866707319627</v>
      </c>
      <c r="I351" s="1">
        <v>30770.540037007991</v>
      </c>
    </row>
    <row r="352" spans="1:9" x14ac:dyDescent="0.15">
      <c r="A352" s="1">
        <v>16</v>
      </c>
      <c r="B352" s="1" t="s">
        <v>111</v>
      </c>
      <c r="C352" s="1">
        <v>4</v>
      </c>
      <c r="D352" s="1" t="s">
        <v>18</v>
      </c>
      <c r="E352" s="1">
        <v>14690.497819577697</v>
      </c>
      <c r="F352" s="1">
        <v>39572.314275007971</v>
      </c>
      <c r="G352" s="1">
        <v>48329.203812398562</v>
      </c>
      <c r="H352" s="1">
        <v>27545.635838991253</v>
      </c>
      <c r="I352" s="1">
        <v>18424.864250181774</v>
      </c>
    </row>
    <row r="353" spans="1:9" x14ac:dyDescent="0.15">
      <c r="A353" s="1">
        <v>16</v>
      </c>
      <c r="B353" s="1" t="s">
        <v>111</v>
      </c>
      <c r="C353" s="1">
        <v>5</v>
      </c>
      <c r="D353" s="1" t="s">
        <v>19</v>
      </c>
      <c r="E353" s="1">
        <v>4701.6326151444546</v>
      </c>
      <c r="F353" s="1">
        <v>15159.352357107793</v>
      </c>
      <c r="G353" s="1">
        <v>23539.859714469934</v>
      </c>
      <c r="H353" s="1">
        <v>21465.730729355222</v>
      </c>
      <c r="I353" s="1">
        <v>14786.657359016244</v>
      </c>
    </row>
    <row r="354" spans="1:9" x14ac:dyDescent="0.15">
      <c r="A354" s="1">
        <v>16</v>
      </c>
      <c r="B354" s="1" t="s">
        <v>111</v>
      </c>
      <c r="C354" s="1">
        <v>6</v>
      </c>
      <c r="D354" s="1" t="s">
        <v>3</v>
      </c>
      <c r="E354" s="1">
        <v>14390.594021502027</v>
      </c>
      <c r="F354" s="1">
        <v>34904.53553396841</v>
      </c>
      <c r="G354" s="1">
        <v>55111.909489955113</v>
      </c>
      <c r="H354" s="1">
        <v>61443.251341254756</v>
      </c>
      <c r="I354" s="1">
        <v>55692.684790219901</v>
      </c>
    </row>
    <row r="355" spans="1:9" x14ac:dyDescent="0.15">
      <c r="A355" s="1">
        <v>16</v>
      </c>
      <c r="B355" s="1" t="s">
        <v>111</v>
      </c>
      <c r="C355" s="1">
        <v>7</v>
      </c>
      <c r="D355" s="1" t="s">
        <v>20</v>
      </c>
      <c r="E355" s="1">
        <v>228.24925616583218</v>
      </c>
      <c r="F355" s="1">
        <v>1013.6608376261156</v>
      </c>
      <c r="G355" s="1">
        <v>1178.3529430743399</v>
      </c>
      <c r="H355" s="1">
        <v>1472.1547411333213</v>
      </c>
      <c r="I355" s="1">
        <v>1078.3609704769949</v>
      </c>
    </row>
    <row r="356" spans="1:9" x14ac:dyDescent="0.15">
      <c r="A356" s="1">
        <v>16</v>
      </c>
      <c r="B356" s="1" t="s">
        <v>111</v>
      </c>
      <c r="C356" s="1">
        <v>8</v>
      </c>
      <c r="D356" s="1" t="s">
        <v>21</v>
      </c>
      <c r="E356" s="1">
        <v>4052.2069357140681</v>
      </c>
      <c r="F356" s="1">
        <v>14063.123973034924</v>
      </c>
      <c r="G356" s="1">
        <v>22248.539603428075</v>
      </c>
      <c r="H356" s="1">
        <v>20936.110844053295</v>
      </c>
      <c r="I356" s="1">
        <v>15375.466143191305</v>
      </c>
    </row>
    <row r="357" spans="1:9" x14ac:dyDescent="0.15">
      <c r="A357" s="1">
        <v>16</v>
      </c>
      <c r="B357" s="1" t="s">
        <v>111</v>
      </c>
      <c r="C357" s="1">
        <v>9</v>
      </c>
      <c r="D357" s="1" t="s">
        <v>22</v>
      </c>
      <c r="E357" s="1">
        <v>19160.247658265853</v>
      </c>
      <c r="F357" s="1">
        <v>55469.411193282896</v>
      </c>
      <c r="G357" s="1">
        <v>72245.137398077641</v>
      </c>
      <c r="H357" s="1">
        <v>50826.366805694168</v>
      </c>
      <c r="I357" s="1">
        <v>53077.957603622126</v>
      </c>
    </row>
    <row r="358" spans="1:9" x14ac:dyDescent="0.15">
      <c r="A358" s="1">
        <v>16</v>
      </c>
      <c r="B358" s="1" t="s">
        <v>111</v>
      </c>
      <c r="C358" s="1">
        <v>10</v>
      </c>
      <c r="D358" s="1" t="s">
        <v>23</v>
      </c>
      <c r="E358" s="1">
        <v>9261.5170024678173</v>
      </c>
      <c r="F358" s="1">
        <v>51709.038091298768</v>
      </c>
      <c r="G358" s="1">
        <v>117791.25516572433</v>
      </c>
      <c r="H358" s="1">
        <v>122846.58325243916</v>
      </c>
      <c r="I358" s="1">
        <v>99911.165213678847</v>
      </c>
    </row>
    <row r="359" spans="1:9" x14ac:dyDescent="0.15">
      <c r="A359" s="1">
        <v>16</v>
      </c>
      <c r="B359" s="1" t="s">
        <v>111</v>
      </c>
      <c r="C359" s="1">
        <v>11</v>
      </c>
      <c r="D359" s="1" t="s">
        <v>24</v>
      </c>
      <c r="E359" s="1">
        <v>18310.219290226956</v>
      </c>
      <c r="F359" s="1">
        <v>58186.082341916743</v>
      </c>
      <c r="G359" s="1">
        <v>101776.71762586654</v>
      </c>
      <c r="H359" s="1">
        <v>89522.103402435532</v>
      </c>
      <c r="I359" s="1">
        <v>93930.749158358361</v>
      </c>
    </row>
    <row r="360" spans="1:9" x14ac:dyDescent="0.15">
      <c r="A360" s="1">
        <v>16</v>
      </c>
      <c r="B360" s="1" t="s">
        <v>111</v>
      </c>
      <c r="C360" s="1">
        <v>12</v>
      </c>
      <c r="D360" s="1" t="s">
        <v>25</v>
      </c>
      <c r="E360" s="1">
        <v>5579.165722251947</v>
      </c>
      <c r="F360" s="1">
        <v>29467.279498932345</v>
      </c>
      <c r="G360" s="1">
        <v>96084.970387150417</v>
      </c>
      <c r="H360" s="1">
        <v>102406.71023939704</v>
      </c>
      <c r="I360" s="1">
        <v>73801.818302639353</v>
      </c>
    </row>
    <row r="361" spans="1:9" x14ac:dyDescent="0.15">
      <c r="A361" s="1">
        <v>16</v>
      </c>
      <c r="B361" s="1" t="s">
        <v>111</v>
      </c>
      <c r="C361" s="1">
        <v>13</v>
      </c>
      <c r="D361" s="1" t="s">
        <v>26</v>
      </c>
      <c r="E361" s="1">
        <v>6279.8885064404403</v>
      </c>
      <c r="F361" s="1">
        <v>20611.297841817894</v>
      </c>
      <c r="G361" s="1">
        <v>27073.244109292831</v>
      </c>
      <c r="H361" s="1">
        <v>32349.711068566819</v>
      </c>
      <c r="I361" s="1">
        <v>38080.393970347148</v>
      </c>
    </row>
    <row r="362" spans="1:9" x14ac:dyDescent="0.15">
      <c r="A362" s="1">
        <v>16</v>
      </c>
      <c r="B362" s="1" t="s">
        <v>111</v>
      </c>
      <c r="C362" s="1">
        <v>14</v>
      </c>
      <c r="D362" s="1" t="s">
        <v>27</v>
      </c>
      <c r="E362" s="1">
        <v>390.7706984496333</v>
      </c>
      <c r="F362" s="1">
        <v>1108.048262898001</v>
      </c>
      <c r="G362" s="1">
        <v>3439.5603733724765</v>
      </c>
      <c r="H362" s="1">
        <v>2656.9837597334408</v>
      </c>
      <c r="I362" s="1">
        <v>2406.7589214210871</v>
      </c>
    </row>
    <row r="363" spans="1:9" x14ac:dyDescent="0.15">
      <c r="A363" s="1">
        <v>16</v>
      </c>
      <c r="B363" s="1" t="s">
        <v>111</v>
      </c>
      <c r="C363" s="1">
        <v>15</v>
      </c>
      <c r="D363" s="1" t="s">
        <v>28</v>
      </c>
      <c r="E363" s="1">
        <v>22476.585563720029</v>
      </c>
      <c r="F363" s="1">
        <v>63318.185008913999</v>
      </c>
      <c r="G363" s="1">
        <v>106351.00757758869</v>
      </c>
      <c r="H363" s="1">
        <v>108330.76219257317</v>
      </c>
      <c r="I363" s="1">
        <v>95459.599339639375</v>
      </c>
    </row>
    <row r="364" spans="1:9" x14ac:dyDescent="0.15">
      <c r="A364" s="1">
        <v>16</v>
      </c>
      <c r="B364" s="1" t="s">
        <v>110</v>
      </c>
      <c r="C364" s="1">
        <v>16</v>
      </c>
      <c r="D364" s="1" t="s">
        <v>11</v>
      </c>
      <c r="E364" s="1">
        <v>32964.540853038008</v>
      </c>
      <c r="F364" s="1">
        <v>168702.9914214595</v>
      </c>
      <c r="G364" s="1">
        <v>244225.66839356508</v>
      </c>
      <c r="H364" s="1">
        <v>308299.03976716148</v>
      </c>
      <c r="I364" s="1">
        <v>160602.72192141446</v>
      </c>
    </row>
    <row r="365" spans="1:9" x14ac:dyDescent="0.15">
      <c r="A365" s="1">
        <v>16</v>
      </c>
      <c r="B365" s="1" t="s">
        <v>110</v>
      </c>
      <c r="C365" s="1">
        <v>17</v>
      </c>
      <c r="D365" s="1" t="s">
        <v>12</v>
      </c>
      <c r="E365" s="1">
        <v>7740.5124913787522</v>
      </c>
      <c r="F365" s="1">
        <v>27059.661238206016</v>
      </c>
      <c r="G365" s="1">
        <v>41644.917440012825</v>
      </c>
      <c r="H365" s="1">
        <v>45584.020214132499</v>
      </c>
      <c r="I365" s="1">
        <v>43701.776404014148</v>
      </c>
    </row>
    <row r="366" spans="1:9" x14ac:dyDescent="0.15">
      <c r="A366" s="1">
        <v>16</v>
      </c>
      <c r="B366" s="1" t="s">
        <v>110</v>
      </c>
      <c r="C366" s="1">
        <v>18</v>
      </c>
      <c r="D366" s="1" t="s">
        <v>13</v>
      </c>
      <c r="E366" s="1">
        <v>62223.951695741191</v>
      </c>
      <c r="F366" s="1">
        <v>221166.03773095031</v>
      </c>
      <c r="G366" s="1">
        <v>313378.53980498033</v>
      </c>
      <c r="H366" s="1">
        <v>297103.19864229177</v>
      </c>
      <c r="I366" s="1">
        <v>256580.92578262984</v>
      </c>
    </row>
    <row r="367" spans="1:9" x14ac:dyDescent="0.15">
      <c r="A367" s="1">
        <v>16</v>
      </c>
      <c r="B367" s="1" t="s">
        <v>110</v>
      </c>
      <c r="C367" s="1">
        <v>19</v>
      </c>
      <c r="D367" s="1" t="s">
        <v>14</v>
      </c>
      <c r="E367" s="1">
        <v>12175.288388415136</v>
      </c>
      <c r="F367" s="1">
        <v>68271.318958111224</v>
      </c>
      <c r="G367" s="1">
        <v>113440.50814380612</v>
      </c>
      <c r="H367" s="1">
        <v>119230.98883825516</v>
      </c>
      <c r="I367" s="1">
        <v>107953.94506630336</v>
      </c>
    </row>
    <row r="368" spans="1:9" x14ac:dyDescent="0.15">
      <c r="A368" s="1">
        <v>16</v>
      </c>
      <c r="B368" s="1" t="s">
        <v>110</v>
      </c>
      <c r="C368" s="1">
        <v>20</v>
      </c>
      <c r="D368" s="1" t="s">
        <v>15</v>
      </c>
      <c r="E368" s="1">
        <v>1046.3423300494244</v>
      </c>
      <c r="F368" s="1">
        <v>6211.8551617507865</v>
      </c>
      <c r="G368" s="1">
        <v>13221.16175761946</v>
      </c>
      <c r="H368" s="1">
        <v>18244.540710108166</v>
      </c>
      <c r="I368" s="1">
        <v>13881.619884402849</v>
      </c>
    </row>
    <row r="369" spans="1:9" x14ac:dyDescent="0.15">
      <c r="A369" s="1">
        <v>16</v>
      </c>
      <c r="B369" s="1" t="s">
        <v>110</v>
      </c>
      <c r="C369" s="1">
        <v>21</v>
      </c>
      <c r="D369" s="1" t="s">
        <v>16</v>
      </c>
      <c r="E369" s="1">
        <v>29623.923370937326</v>
      </c>
      <c r="F369" s="1">
        <v>103838.53029809335</v>
      </c>
      <c r="G369" s="1">
        <v>152227.76606890472</v>
      </c>
      <c r="H369" s="1">
        <v>154565.17825725471</v>
      </c>
      <c r="I369" s="1">
        <v>111205.92296411679</v>
      </c>
    </row>
    <row r="370" spans="1:9" x14ac:dyDescent="0.15">
      <c r="A370" s="1">
        <v>16</v>
      </c>
      <c r="B370" s="1" t="s">
        <v>109</v>
      </c>
      <c r="C370" s="1">
        <v>22</v>
      </c>
      <c r="D370" s="1" t="s">
        <v>8</v>
      </c>
      <c r="E370" s="1">
        <v>52853.357139365697</v>
      </c>
      <c r="F370" s="1">
        <v>232504.66973662237</v>
      </c>
      <c r="G370" s="1">
        <v>444353.72885381134</v>
      </c>
      <c r="H370" s="1">
        <v>593129.10506359627</v>
      </c>
      <c r="I370" s="1">
        <v>581345.84549056215</v>
      </c>
    </row>
    <row r="371" spans="1:9" x14ac:dyDescent="0.15">
      <c r="A371" s="1">
        <v>16</v>
      </c>
      <c r="B371" s="1" t="s">
        <v>109</v>
      </c>
      <c r="C371" s="1">
        <v>23</v>
      </c>
      <c r="D371" s="1" t="s">
        <v>29</v>
      </c>
      <c r="E371" s="1">
        <v>39910.937287418921</v>
      </c>
      <c r="F371" s="1">
        <v>173592.83435818998</v>
      </c>
      <c r="G371" s="1">
        <v>238801.87973882107</v>
      </c>
      <c r="H371" s="1">
        <v>320643.43610045646</v>
      </c>
      <c r="I371" s="1">
        <v>277772.58257114119</v>
      </c>
    </row>
    <row r="372" spans="1:9" x14ac:dyDescent="0.15">
      <c r="A372" s="1">
        <v>17</v>
      </c>
      <c r="B372" s="1" t="s">
        <v>113</v>
      </c>
      <c r="C372" s="1">
        <v>1</v>
      </c>
      <c r="D372" s="1" t="s">
        <v>9</v>
      </c>
      <c r="E372" s="1">
        <v>22200.785720662247</v>
      </c>
      <c r="F372" s="1">
        <v>54987.34988544423</v>
      </c>
      <c r="G372" s="1">
        <v>40521.528582138781</v>
      </c>
      <c r="H372" s="1">
        <v>26264.264498510911</v>
      </c>
      <c r="I372" s="1">
        <v>23826.371842454071</v>
      </c>
    </row>
    <row r="373" spans="1:9" x14ac:dyDescent="0.15">
      <c r="A373" s="1">
        <v>17</v>
      </c>
      <c r="B373" s="1" t="s">
        <v>113</v>
      </c>
      <c r="C373" s="1">
        <v>2</v>
      </c>
      <c r="D373" s="1" t="s">
        <v>10</v>
      </c>
      <c r="E373" s="1">
        <v>1122.9858255057352</v>
      </c>
      <c r="F373" s="1">
        <v>1815.7821792704012</v>
      </c>
      <c r="G373" s="1">
        <v>2882.6522051719003</v>
      </c>
      <c r="H373" s="1">
        <v>3143.0509560217047</v>
      </c>
      <c r="I373" s="1">
        <v>1642.4117192920153</v>
      </c>
    </row>
    <row r="374" spans="1:9" x14ac:dyDescent="0.15">
      <c r="A374" s="1">
        <v>17</v>
      </c>
      <c r="B374" s="1" t="s">
        <v>114</v>
      </c>
      <c r="C374" s="1">
        <v>3</v>
      </c>
      <c r="D374" s="1" t="s">
        <v>17</v>
      </c>
      <c r="E374" s="1">
        <v>5744.7121266657177</v>
      </c>
      <c r="F374" s="1">
        <v>23931.759392566935</v>
      </c>
      <c r="G374" s="1">
        <v>36763.835131110551</v>
      </c>
      <c r="H374" s="1">
        <v>46120.743690128598</v>
      </c>
      <c r="I374" s="1">
        <v>34286.412251573216</v>
      </c>
    </row>
    <row r="375" spans="1:9" x14ac:dyDescent="0.15">
      <c r="A375" s="1">
        <v>17</v>
      </c>
      <c r="B375" s="1" t="s">
        <v>114</v>
      </c>
      <c r="C375" s="1">
        <v>4</v>
      </c>
      <c r="D375" s="1" t="s">
        <v>18</v>
      </c>
      <c r="E375" s="1">
        <v>31468.143061630471</v>
      </c>
      <c r="F375" s="1">
        <v>84223.136443372699</v>
      </c>
      <c r="G375" s="1">
        <v>91327.938379127663</v>
      </c>
      <c r="H375" s="1">
        <v>63594.371148213359</v>
      </c>
      <c r="I375" s="1">
        <v>42182.319567679813</v>
      </c>
    </row>
    <row r="376" spans="1:9" x14ac:dyDescent="0.15">
      <c r="A376" s="1">
        <v>17</v>
      </c>
      <c r="B376" s="1" t="s">
        <v>114</v>
      </c>
      <c r="C376" s="1">
        <v>5</v>
      </c>
      <c r="D376" s="1" t="s">
        <v>19</v>
      </c>
      <c r="E376" s="1">
        <v>1830.6552969683644</v>
      </c>
      <c r="F376" s="1">
        <v>5345.3572626273362</v>
      </c>
      <c r="G376" s="1">
        <v>8503.730239111901</v>
      </c>
      <c r="H376" s="1">
        <v>9287.8717747569081</v>
      </c>
      <c r="I376" s="1">
        <v>9887.2270054349374</v>
      </c>
    </row>
    <row r="377" spans="1:9" x14ac:dyDescent="0.15">
      <c r="A377" s="1">
        <v>17</v>
      </c>
      <c r="B377" s="1" t="s">
        <v>114</v>
      </c>
      <c r="C377" s="1">
        <v>6</v>
      </c>
      <c r="D377" s="1" t="s">
        <v>3</v>
      </c>
      <c r="E377" s="1">
        <v>618.68735483575369</v>
      </c>
      <c r="F377" s="1">
        <v>4342.7038696289555</v>
      </c>
      <c r="G377" s="1">
        <v>7469.2327599422124</v>
      </c>
      <c r="H377" s="1">
        <v>12698.790054427029</v>
      </c>
      <c r="I377" s="1">
        <v>9789.9509933536956</v>
      </c>
    </row>
    <row r="378" spans="1:9" x14ac:dyDescent="0.15">
      <c r="A378" s="1">
        <v>17</v>
      </c>
      <c r="B378" s="1" t="s">
        <v>114</v>
      </c>
      <c r="C378" s="1">
        <v>7</v>
      </c>
      <c r="D378" s="1" t="s">
        <v>20</v>
      </c>
      <c r="E378" s="1">
        <v>138.18309000058869</v>
      </c>
      <c r="F378" s="1">
        <v>430.69447836446085</v>
      </c>
      <c r="G378" s="1">
        <v>476.78248741330623</v>
      </c>
      <c r="H378" s="1">
        <v>568.14855173654485</v>
      </c>
      <c r="I378" s="1">
        <v>398.7806604458998</v>
      </c>
    </row>
    <row r="379" spans="1:9" x14ac:dyDescent="0.15">
      <c r="A379" s="1">
        <v>17</v>
      </c>
      <c r="B379" s="1" t="s">
        <v>114</v>
      </c>
      <c r="C379" s="1">
        <v>8</v>
      </c>
      <c r="D379" s="1" t="s">
        <v>21</v>
      </c>
      <c r="E379" s="1">
        <v>5382.0468617383704</v>
      </c>
      <c r="F379" s="1">
        <v>21032.333308642592</v>
      </c>
      <c r="G379" s="1">
        <v>25188.717925275472</v>
      </c>
      <c r="H379" s="1">
        <v>26030.788900970103</v>
      </c>
      <c r="I379" s="1">
        <v>15728.090843481041</v>
      </c>
    </row>
    <row r="380" spans="1:9" x14ac:dyDescent="0.15">
      <c r="A380" s="1">
        <v>17</v>
      </c>
      <c r="B380" s="1" t="s">
        <v>114</v>
      </c>
      <c r="C380" s="1">
        <v>9</v>
      </c>
      <c r="D380" s="1" t="s">
        <v>22</v>
      </c>
      <c r="E380" s="1">
        <v>3720.3924663813823</v>
      </c>
      <c r="F380" s="1">
        <v>10032.175964893409</v>
      </c>
      <c r="G380" s="1">
        <v>18151.898939797931</v>
      </c>
      <c r="H380" s="1">
        <v>16331.344970991993</v>
      </c>
      <c r="I380" s="1">
        <v>17936.547984333531</v>
      </c>
    </row>
    <row r="381" spans="1:9" x14ac:dyDescent="0.15">
      <c r="A381" s="1">
        <v>17</v>
      </c>
      <c r="B381" s="1" t="s">
        <v>114</v>
      </c>
      <c r="C381" s="1">
        <v>10</v>
      </c>
      <c r="D381" s="1" t="s">
        <v>23</v>
      </c>
      <c r="E381" s="1">
        <v>4760.8477330262585</v>
      </c>
      <c r="F381" s="1">
        <v>18605.381525124587</v>
      </c>
      <c r="G381" s="1">
        <v>40828.101967970659</v>
      </c>
      <c r="H381" s="1">
        <v>43816.179276965857</v>
      </c>
      <c r="I381" s="1">
        <v>34525.152056282946</v>
      </c>
    </row>
    <row r="382" spans="1:9" x14ac:dyDescent="0.15">
      <c r="A382" s="1">
        <v>17</v>
      </c>
      <c r="B382" s="1" t="s">
        <v>114</v>
      </c>
      <c r="C382" s="1">
        <v>11</v>
      </c>
      <c r="D382" s="1" t="s">
        <v>24</v>
      </c>
      <c r="E382" s="1">
        <v>22963.159050206781</v>
      </c>
      <c r="F382" s="1">
        <v>75672.855901852032</v>
      </c>
      <c r="G382" s="1">
        <v>114865.07450659137</v>
      </c>
      <c r="H382" s="1">
        <v>122840.88246438222</v>
      </c>
      <c r="I382" s="1">
        <v>132648.64311615026</v>
      </c>
    </row>
    <row r="383" spans="1:9" x14ac:dyDescent="0.15">
      <c r="A383" s="1">
        <v>17</v>
      </c>
      <c r="B383" s="1" t="s">
        <v>114</v>
      </c>
      <c r="C383" s="1">
        <v>12</v>
      </c>
      <c r="D383" s="1" t="s">
        <v>25</v>
      </c>
      <c r="E383" s="1">
        <v>3501.6767973590818</v>
      </c>
      <c r="F383" s="1">
        <v>25243.436194424623</v>
      </c>
      <c r="G383" s="1">
        <v>83612.406766279761</v>
      </c>
      <c r="H383" s="1">
        <v>112999.42911858539</v>
      </c>
      <c r="I383" s="1">
        <v>102245.00484742226</v>
      </c>
    </row>
    <row r="384" spans="1:9" x14ac:dyDescent="0.15">
      <c r="A384" s="1">
        <v>17</v>
      </c>
      <c r="B384" s="1" t="s">
        <v>114</v>
      </c>
      <c r="C384" s="1">
        <v>13</v>
      </c>
      <c r="D384" s="1" t="s">
        <v>26</v>
      </c>
      <c r="E384" s="1">
        <v>4723.9617065671409</v>
      </c>
      <c r="F384" s="1">
        <v>8680.4433952317031</v>
      </c>
      <c r="G384" s="1">
        <v>14000.795664147565</v>
      </c>
      <c r="H384" s="1">
        <v>14841.054924427814</v>
      </c>
      <c r="I384" s="1">
        <v>19958.515214156461</v>
      </c>
    </row>
    <row r="385" spans="1:9" x14ac:dyDescent="0.15">
      <c r="A385" s="1">
        <v>17</v>
      </c>
      <c r="B385" s="1" t="s">
        <v>114</v>
      </c>
      <c r="C385" s="1">
        <v>14</v>
      </c>
      <c r="D385" s="1" t="s">
        <v>27</v>
      </c>
      <c r="E385" s="1">
        <v>105.71448006993212</v>
      </c>
      <c r="F385" s="1">
        <v>633.26291030459186</v>
      </c>
      <c r="G385" s="1">
        <v>2349.5858697156518</v>
      </c>
      <c r="H385" s="1">
        <v>2271.0486403745958</v>
      </c>
      <c r="I385" s="1">
        <v>3882.3818195052818</v>
      </c>
    </row>
    <row r="386" spans="1:9" x14ac:dyDescent="0.15">
      <c r="A386" s="1">
        <v>17</v>
      </c>
      <c r="B386" s="1" t="s">
        <v>114</v>
      </c>
      <c r="C386" s="1">
        <v>15</v>
      </c>
      <c r="D386" s="1" t="s">
        <v>28</v>
      </c>
      <c r="E386" s="1">
        <v>14249.309930170737</v>
      </c>
      <c r="F386" s="1">
        <v>58424.833124351382</v>
      </c>
      <c r="G386" s="1">
        <v>93258.53157745245</v>
      </c>
      <c r="H386" s="1">
        <v>93663.558649327184</v>
      </c>
      <c r="I386" s="1">
        <v>70100.441371110384</v>
      </c>
    </row>
    <row r="387" spans="1:9" x14ac:dyDescent="0.15">
      <c r="A387" s="1">
        <v>17</v>
      </c>
      <c r="B387" s="1" t="s">
        <v>113</v>
      </c>
      <c r="C387" s="1">
        <v>16</v>
      </c>
      <c r="D387" s="1" t="s">
        <v>11</v>
      </c>
      <c r="E387" s="1">
        <v>32746.225406079</v>
      </c>
      <c r="F387" s="1">
        <v>167034.46144159441</v>
      </c>
      <c r="G387" s="1">
        <v>229107.10574985686</v>
      </c>
      <c r="H387" s="1">
        <v>357764.42931172537</v>
      </c>
      <c r="I387" s="1">
        <v>251112.17223656361</v>
      </c>
    </row>
    <row r="388" spans="1:9" x14ac:dyDescent="0.15">
      <c r="A388" s="1">
        <v>17</v>
      </c>
      <c r="B388" s="1" t="s">
        <v>113</v>
      </c>
      <c r="C388" s="1">
        <v>17</v>
      </c>
      <c r="D388" s="1" t="s">
        <v>12</v>
      </c>
      <c r="E388" s="1">
        <v>3937.4538012540343</v>
      </c>
      <c r="F388" s="1">
        <v>14976.07767688746</v>
      </c>
      <c r="G388" s="1">
        <v>23064.408302209809</v>
      </c>
      <c r="H388" s="1">
        <v>34445.104623157677</v>
      </c>
      <c r="I388" s="1">
        <v>32619.812136041237</v>
      </c>
    </row>
    <row r="389" spans="1:9" x14ac:dyDescent="0.15">
      <c r="A389" s="1">
        <v>17</v>
      </c>
      <c r="B389" s="1" t="s">
        <v>113</v>
      </c>
      <c r="C389" s="1">
        <v>18</v>
      </c>
      <c r="D389" s="1" t="s">
        <v>13</v>
      </c>
      <c r="E389" s="1">
        <v>67560.509567700981</v>
      </c>
      <c r="F389" s="1">
        <v>332429.244897925</v>
      </c>
      <c r="G389" s="1">
        <v>391026.45668015839</v>
      </c>
      <c r="H389" s="1">
        <v>462604.65640077501</v>
      </c>
      <c r="I389" s="1">
        <v>294792.69628885784</v>
      </c>
    </row>
    <row r="390" spans="1:9" x14ac:dyDescent="0.15">
      <c r="A390" s="1">
        <v>17</v>
      </c>
      <c r="B390" s="1" t="s">
        <v>113</v>
      </c>
      <c r="C390" s="1">
        <v>19</v>
      </c>
      <c r="D390" s="1" t="s">
        <v>14</v>
      </c>
      <c r="E390" s="1">
        <v>13296.966551064314</v>
      </c>
      <c r="F390" s="1">
        <v>72434.084953565238</v>
      </c>
      <c r="G390" s="1">
        <v>132713.01201344538</v>
      </c>
      <c r="H390" s="1">
        <v>116841.44497585554</v>
      </c>
      <c r="I390" s="1">
        <v>103401.39306300812</v>
      </c>
    </row>
    <row r="391" spans="1:9" x14ac:dyDescent="0.15">
      <c r="A391" s="1">
        <v>17</v>
      </c>
      <c r="B391" s="1" t="s">
        <v>113</v>
      </c>
      <c r="C391" s="1">
        <v>20</v>
      </c>
      <c r="D391" s="1" t="s">
        <v>15</v>
      </c>
      <c r="E391" s="1">
        <v>1284.1474050606573</v>
      </c>
      <c r="F391" s="1">
        <v>7716.6713622589914</v>
      </c>
      <c r="G391" s="1">
        <v>18866.036430915501</v>
      </c>
      <c r="H391" s="1">
        <v>24150.874838519616</v>
      </c>
      <c r="I391" s="1">
        <v>18579.195992498946</v>
      </c>
    </row>
    <row r="392" spans="1:9" x14ac:dyDescent="0.15">
      <c r="A392" s="1">
        <v>17</v>
      </c>
      <c r="B392" s="1" t="s">
        <v>113</v>
      </c>
      <c r="C392" s="1">
        <v>21</v>
      </c>
      <c r="D392" s="1" t="s">
        <v>16</v>
      </c>
      <c r="E392" s="1">
        <v>33500.399945280886</v>
      </c>
      <c r="F392" s="1">
        <v>115308.15046106045</v>
      </c>
      <c r="G392" s="1">
        <v>191941.32747617978</v>
      </c>
      <c r="H392" s="1">
        <v>183464.13111552689</v>
      </c>
      <c r="I392" s="1">
        <v>129786.59329182671</v>
      </c>
    </row>
    <row r="393" spans="1:9" x14ac:dyDescent="0.15">
      <c r="A393" s="1">
        <v>17</v>
      </c>
      <c r="B393" s="1" t="s">
        <v>112</v>
      </c>
      <c r="C393" s="1">
        <v>22</v>
      </c>
      <c r="D393" s="1" t="s">
        <v>8</v>
      </c>
      <c r="E393" s="1">
        <v>63154.910296419068</v>
      </c>
      <c r="F393" s="1">
        <v>275926.0556988095</v>
      </c>
      <c r="G393" s="1">
        <v>501978.44306699047</v>
      </c>
      <c r="H393" s="1">
        <v>733922.21738698729</v>
      </c>
      <c r="I393" s="1">
        <v>775537.30839582975</v>
      </c>
    </row>
    <row r="394" spans="1:9" x14ac:dyDescent="0.15">
      <c r="A394" s="1">
        <v>17</v>
      </c>
      <c r="B394" s="1" t="s">
        <v>112</v>
      </c>
      <c r="C394" s="1">
        <v>23</v>
      </c>
      <c r="D394" s="1" t="s">
        <v>29</v>
      </c>
      <c r="E394" s="1">
        <v>41177.931464040543</v>
      </c>
      <c r="F394" s="1">
        <v>195269.424340547</v>
      </c>
      <c r="G394" s="1">
        <v>255312.84233584921</v>
      </c>
      <c r="H394" s="1">
        <v>374908.71072329598</v>
      </c>
      <c r="I394" s="1">
        <v>317312.10794132721</v>
      </c>
    </row>
    <row r="395" spans="1:9" x14ac:dyDescent="0.15">
      <c r="A395" s="1">
        <v>18</v>
      </c>
      <c r="B395" s="1" t="s">
        <v>116</v>
      </c>
      <c r="C395" s="1">
        <v>1</v>
      </c>
      <c r="D395" s="1" t="s">
        <v>9</v>
      </c>
      <c r="E395" s="1">
        <v>18604.402510900254</v>
      </c>
      <c r="F395" s="1">
        <v>47291.417930879565</v>
      </c>
      <c r="G395" s="1">
        <v>33685.4590697475</v>
      </c>
      <c r="H395" s="1">
        <v>22914.778624345163</v>
      </c>
      <c r="I395" s="1">
        <v>20253.945375298172</v>
      </c>
    </row>
    <row r="396" spans="1:9" x14ac:dyDescent="0.15">
      <c r="A396" s="1">
        <v>18</v>
      </c>
      <c r="B396" s="1" t="s">
        <v>116</v>
      </c>
      <c r="C396" s="1">
        <v>2</v>
      </c>
      <c r="D396" s="1" t="s">
        <v>10</v>
      </c>
      <c r="E396" s="1">
        <v>1544.1055100703859</v>
      </c>
      <c r="F396" s="1">
        <v>4354.8841827007154</v>
      </c>
      <c r="G396" s="1">
        <v>1950.0294329104031</v>
      </c>
      <c r="H396" s="1">
        <v>1868.8411089858785</v>
      </c>
      <c r="I396" s="1">
        <v>972.37310744154115</v>
      </c>
    </row>
    <row r="397" spans="1:9" x14ac:dyDescent="0.15">
      <c r="A397" s="1">
        <v>18</v>
      </c>
      <c r="B397" s="1" t="s">
        <v>117</v>
      </c>
      <c r="C397" s="1">
        <v>3</v>
      </c>
      <c r="D397" s="1" t="s">
        <v>17</v>
      </c>
      <c r="E397" s="1">
        <v>3072.1831420864301</v>
      </c>
      <c r="F397" s="1">
        <v>13146.970020093009</v>
      </c>
      <c r="G397" s="1">
        <v>20306.549721686144</v>
      </c>
      <c r="H397" s="1">
        <v>24497.008552507687</v>
      </c>
      <c r="I397" s="1">
        <v>17894.003819732839</v>
      </c>
    </row>
    <row r="398" spans="1:9" x14ac:dyDescent="0.15">
      <c r="A398" s="1">
        <v>18</v>
      </c>
      <c r="B398" s="1" t="s">
        <v>117</v>
      </c>
      <c r="C398" s="1">
        <v>4</v>
      </c>
      <c r="D398" s="1" t="s">
        <v>18</v>
      </c>
      <c r="E398" s="1">
        <v>25510.30444722794</v>
      </c>
      <c r="F398" s="1">
        <v>77701.637573823537</v>
      </c>
      <c r="G398" s="1">
        <v>82877.687369712658</v>
      </c>
      <c r="H398" s="1">
        <v>77227.079795583311</v>
      </c>
      <c r="I398" s="1">
        <v>55410.765324192551</v>
      </c>
    </row>
    <row r="399" spans="1:9" x14ac:dyDescent="0.15">
      <c r="A399" s="1">
        <v>18</v>
      </c>
      <c r="B399" s="1" t="s">
        <v>117</v>
      </c>
      <c r="C399" s="1">
        <v>5</v>
      </c>
      <c r="D399" s="1" t="s">
        <v>19</v>
      </c>
      <c r="E399" s="1">
        <v>2275.8318698470293</v>
      </c>
      <c r="F399" s="1">
        <v>8772.4594514218152</v>
      </c>
      <c r="G399" s="1">
        <v>12547.468717974467</v>
      </c>
      <c r="H399" s="1">
        <v>15057.781697773506</v>
      </c>
      <c r="I399" s="1">
        <v>11630.775975362747</v>
      </c>
    </row>
    <row r="400" spans="1:9" x14ac:dyDescent="0.15">
      <c r="A400" s="1">
        <v>18</v>
      </c>
      <c r="B400" s="1" t="s">
        <v>117</v>
      </c>
      <c r="C400" s="1">
        <v>6</v>
      </c>
      <c r="D400" s="1" t="s">
        <v>3</v>
      </c>
      <c r="E400" s="1">
        <v>4707.7904210303059</v>
      </c>
      <c r="F400" s="1">
        <v>12926.761128709883</v>
      </c>
      <c r="G400" s="1">
        <v>19972.488563019589</v>
      </c>
      <c r="H400" s="1">
        <v>28125.7235265196</v>
      </c>
      <c r="I400" s="1">
        <v>15705.279270797055</v>
      </c>
    </row>
    <row r="401" spans="1:9" x14ac:dyDescent="0.15">
      <c r="A401" s="1">
        <v>18</v>
      </c>
      <c r="B401" s="1" t="s">
        <v>117</v>
      </c>
      <c r="C401" s="1">
        <v>7</v>
      </c>
      <c r="D401" s="1" t="s">
        <v>20</v>
      </c>
      <c r="E401" s="1">
        <v>52.239105458942205</v>
      </c>
      <c r="F401" s="1">
        <v>273.64051682979436</v>
      </c>
      <c r="G401" s="1">
        <v>251.15273565205007</v>
      </c>
      <c r="H401" s="1">
        <v>386.91421614027149</v>
      </c>
      <c r="I401" s="1">
        <v>310.47464116972469</v>
      </c>
    </row>
    <row r="402" spans="1:9" x14ac:dyDescent="0.15">
      <c r="A402" s="1">
        <v>18</v>
      </c>
      <c r="B402" s="1" t="s">
        <v>117</v>
      </c>
      <c r="C402" s="1">
        <v>8</v>
      </c>
      <c r="D402" s="1" t="s">
        <v>21</v>
      </c>
      <c r="E402" s="1">
        <v>2735.8883668409521</v>
      </c>
      <c r="F402" s="1">
        <v>10271.311389024877</v>
      </c>
      <c r="G402" s="1">
        <v>15465.505264956309</v>
      </c>
      <c r="H402" s="1">
        <v>19128.843448064956</v>
      </c>
      <c r="I402" s="1">
        <v>13059.739615320121</v>
      </c>
    </row>
    <row r="403" spans="1:9" x14ac:dyDescent="0.15">
      <c r="A403" s="1">
        <v>18</v>
      </c>
      <c r="B403" s="1" t="s">
        <v>117</v>
      </c>
      <c r="C403" s="1">
        <v>9</v>
      </c>
      <c r="D403" s="1" t="s">
        <v>22</v>
      </c>
      <c r="E403" s="1">
        <v>1284.2212009416594</v>
      </c>
      <c r="F403" s="1">
        <v>4429.8263209271363</v>
      </c>
      <c r="G403" s="1">
        <v>9287.9817185159864</v>
      </c>
      <c r="H403" s="1">
        <v>14234.085981620017</v>
      </c>
      <c r="I403" s="1">
        <v>14248.148473865553</v>
      </c>
    </row>
    <row r="404" spans="1:9" x14ac:dyDescent="0.15">
      <c r="A404" s="1">
        <v>18</v>
      </c>
      <c r="B404" s="1" t="s">
        <v>117</v>
      </c>
      <c r="C404" s="1">
        <v>10</v>
      </c>
      <c r="D404" s="1" t="s">
        <v>23</v>
      </c>
      <c r="E404" s="1">
        <v>2194.1539639556581</v>
      </c>
      <c r="F404" s="1">
        <v>8282.9206159696987</v>
      </c>
      <c r="G404" s="1">
        <v>19471.804421834237</v>
      </c>
      <c r="H404" s="1">
        <v>24836.779430623446</v>
      </c>
      <c r="I404" s="1">
        <v>18989.502674533793</v>
      </c>
    </row>
    <row r="405" spans="1:9" x14ac:dyDescent="0.15">
      <c r="A405" s="1">
        <v>18</v>
      </c>
      <c r="B405" s="1" t="s">
        <v>117</v>
      </c>
      <c r="C405" s="1">
        <v>11</v>
      </c>
      <c r="D405" s="1" t="s">
        <v>24</v>
      </c>
      <c r="E405" s="1">
        <v>4936.3733647224271</v>
      </c>
      <c r="F405" s="1">
        <v>12762.88849868941</v>
      </c>
      <c r="G405" s="1">
        <v>23841.529504041508</v>
      </c>
      <c r="H405" s="1">
        <v>35379.373251178018</v>
      </c>
      <c r="I405" s="1">
        <v>24161.90936542911</v>
      </c>
    </row>
    <row r="406" spans="1:9" x14ac:dyDescent="0.15">
      <c r="A406" s="1">
        <v>18</v>
      </c>
      <c r="B406" s="1" t="s">
        <v>117</v>
      </c>
      <c r="C406" s="1">
        <v>12</v>
      </c>
      <c r="D406" s="1" t="s">
        <v>25</v>
      </c>
      <c r="E406" s="1">
        <v>7115.3495538359894</v>
      </c>
      <c r="F406" s="1">
        <v>35079.182404527935</v>
      </c>
      <c r="G406" s="1">
        <v>75673.969651881562</v>
      </c>
      <c r="H406" s="1">
        <v>96067.609504130509</v>
      </c>
      <c r="I406" s="1">
        <v>78016.911618315149</v>
      </c>
    </row>
    <row r="407" spans="1:9" x14ac:dyDescent="0.15">
      <c r="A407" s="1">
        <v>18</v>
      </c>
      <c r="B407" s="1" t="s">
        <v>117</v>
      </c>
      <c r="C407" s="1">
        <v>13</v>
      </c>
      <c r="D407" s="1" t="s">
        <v>26</v>
      </c>
      <c r="E407" s="1">
        <v>479.54211124497397</v>
      </c>
      <c r="F407" s="1">
        <v>1342.3067572578425</v>
      </c>
      <c r="G407" s="1">
        <v>6511.4836313812311</v>
      </c>
      <c r="H407" s="1">
        <v>13093.997796079391</v>
      </c>
      <c r="I407" s="1">
        <v>22942.888232047389</v>
      </c>
    </row>
    <row r="408" spans="1:9" x14ac:dyDescent="0.15">
      <c r="A408" s="1">
        <v>18</v>
      </c>
      <c r="B408" s="1" t="s">
        <v>117</v>
      </c>
      <c r="C408" s="1">
        <v>14</v>
      </c>
      <c r="D408" s="1" t="s">
        <v>27</v>
      </c>
      <c r="E408" s="1">
        <v>4541.3337659856807</v>
      </c>
      <c r="F408" s="1">
        <v>22302.138530643595</v>
      </c>
      <c r="G408" s="1">
        <v>43327.14125479613</v>
      </c>
      <c r="H408" s="1">
        <v>36769.444513228606</v>
      </c>
      <c r="I408" s="1">
        <v>17373.079611513327</v>
      </c>
    </row>
    <row r="409" spans="1:9" x14ac:dyDescent="0.15">
      <c r="A409" s="1">
        <v>18</v>
      </c>
      <c r="B409" s="1" t="s">
        <v>117</v>
      </c>
      <c r="C409" s="1">
        <v>15</v>
      </c>
      <c r="D409" s="1" t="s">
        <v>28</v>
      </c>
      <c r="E409" s="1">
        <v>8962.7102924030223</v>
      </c>
      <c r="F409" s="1">
        <v>37405.502511910345</v>
      </c>
      <c r="G409" s="1">
        <v>62018.830916567487</v>
      </c>
      <c r="H409" s="1">
        <v>71547.890236158913</v>
      </c>
      <c r="I409" s="1">
        <v>58184.905962814999</v>
      </c>
    </row>
    <row r="410" spans="1:9" x14ac:dyDescent="0.15">
      <c r="A410" s="1">
        <v>18</v>
      </c>
      <c r="B410" s="1" t="s">
        <v>116</v>
      </c>
      <c r="C410" s="1">
        <v>16</v>
      </c>
      <c r="D410" s="1" t="s">
        <v>11</v>
      </c>
      <c r="E410" s="1">
        <v>23109.912688977365</v>
      </c>
      <c r="F410" s="1">
        <v>120752.37001205455</v>
      </c>
      <c r="G410" s="1">
        <v>208653.54451985168</v>
      </c>
      <c r="H410" s="1">
        <v>274728.92990399583</v>
      </c>
      <c r="I410" s="1">
        <v>199449.38951909076</v>
      </c>
    </row>
    <row r="411" spans="1:9" x14ac:dyDescent="0.15">
      <c r="A411" s="1">
        <v>18</v>
      </c>
      <c r="B411" s="1" t="s">
        <v>116</v>
      </c>
      <c r="C411" s="1">
        <v>17</v>
      </c>
      <c r="D411" s="1" t="s">
        <v>12</v>
      </c>
      <c r="E411" s="1">
        <v>3752.8926467054357</v>
      </c>
      <c r="F411" s="1">
        <v>19615.496851354146</v>
      </c>
      <c r="G411" s="1">
        <v>34081.608019747146</v>
      </c>
      <c r="H411" s="1">
        <v>42276.618539639181</v>
      </c>
      <c r="I411" s="1">
        <v>39622.127044789355</v>
      </c>
    </row>
    <row r="412" spans="1:9" x14ac:dyDescent="0.15">
      <c r="A412" s="1">
        <v>18</v>
      </c>
      <c r="B412" s="1" t="s">
        <v>118</v>
      </c>
      <c r="C412" s="1">
        <v>18</v>
      </c>
      <c r="D412" s="1" t="s">
        <v>13</v>
      </c>
      <c r="E412" s="1">
        <v>40522.227125299898</v>
      </c>
      <c r="F412" s="1">
        <v>171313.05260757642</v>
      </c>
      <c r="G412" s="1">
        <v>247701.83552764694</v>
      </c>
      <c r="H412" s="1">
        <v>237768.39118161285</v>
      </c>
      <c r="I412" s="1">
        <v>170426.6489312198</v>
      </c>
    </row>
    <row r="413" spans="1:9" x14ac:dyDescent="0.15">
      <c r="A413" s="1">
        <v>18</v>
      </c>
      <c r="B413" s="1" t="s">
        <v>116</v>
      </c>
      <c r="C413" s="1">
        <v>19</v>
      </c>
      <c r="D413" s="1" t="s">
        <v>14</v>
      </c>
      <c r="E413" s="1">
        <v>8015.7129613560737</v>
      </c>
      <c r="F413" s="1">
        <v>52674.494813997022</v>
      </c>
      <c r="G413" s="1">
        <v>66291.637912586069</v>
      </c>
      <c r="H413" s="1">
        <v>75279.888992517823</v>
      </c>
      <c r="I413" s="1">
        <v>77347.380127190074</v>
      </c>
    </row>
    <row r="414" spans="1:9" x14ac:dyDescent="0.15">
      <c r="A414" s="1">
        <v>18</v>
      </c>
      <c r="B414" s="1" t="s">
        <v>116</v>
      </c>
      <c r="C414" s="1">
        <v>20</v>
      </c>
      <c r="D414" s="1" t="s">
        <v>15</v>
      </c>
      <c r="E414" s="1">
        <v>729.26889670111393</v>
      </c>
      <c r="F414" s="1">
        <v>3486.2119352337572</v>
      </c>
      <c r="G414" s="1">
        <v>8431.2589782715459</v>
      </c>
      <c r="H414" s="1">
        <v>11436.430592424596</v>
      </c>
      <c r="I414" s="1">
        <v>8842.2849888279961</v>
      </c>
    </row>
    <row r="415" spans="1:9" x14ac:dyDescent="0.15">
      <c r="A415" s="1">
        <v>18</v>
      </c>
      <c r="B415" s="1" t="s">
        <v>116</v>
      </c>
      <c r="C415" s="1">
        <v>21</v>
      </c>
      <c r="D415" s="1" t="s">
        <v>16</v>
      </c>
      <c r="E415" s="1">
        <v>23393.047481012574</v>
      </c>
      <c r="F415" s="1">
        <v>80458.278412717031</v>
      </c>
      <c r="G415" s="1">
        <v>101174.78383406022</v>
      </c>
      <c r="H415" s="1">
        <v>90569.875503209492</v>
      </c>
      <c r="I415" s="1">
        <v>81868.461702496366</v>
      </c>
    </row>
    <row r="416" spans="1:9" x14ac:dyDescent="0.15">
      <c r="A416" s="1">
        <v>18</v>
      </c>
      <c r="B416" s="1" t="s">
        <v>115</v>
      </c>
      <c r="C416" s="1">
        <v>22</v>
      </c>
      <c r="D416" s="1" t="s">
        <v>8</v>
      </c>
      <c r="E416" s="1">
        <v>39377.959738196718</v>
      </c>
      <c r="F416" s="1">
        <v>178841.4980458096</v>
      </c>
      <c r="G416" s="1">
        <v>334397.69577409915</v>
      </c>
      <c r="H416" s="1">
        <v>452767.12699428602</v>
      </c>
      <c r="I416" s="1">
        <v>533927.67833342217</v>
      </c>
    </row>
    <row r="417" spans="1:9" x14ac:dyDescent="0.15">
      <c r="A417" s="1">
        <v>18</v>
      </c>
      <c r="B417" s="1" t="s">
        <v>115</v>
      </c>
      <c r="C417" s="1">
        <v>23</v>
      </c>
      <c r="D417" s="1" t="s">
        <v>29</v>
      </c>
      <c r="E417" s="1">
        <v>29285.046442001589</v>
      </c>
      <c r="F417" s="1">
        <v>134186.60396052885</v>
      </c>
      <c r="G417" s="1">
        <v>180051.42622762496</v>
      </c>
      <c r="H417" s="1">
        <v>261166.1096572454</v>
      </c>
      <c r="I417" s="1">
        <v>238585.52969054543</v>
      </c>
    </row>
    <row r="418" spans="1:9" x14ac:dyDescent="0.15">
      <c r="A418" s="1">
        <v>19</v>
      </c>
      <c r="B418" s="1" t="s">
        <v>120</v>
      </c>
      <c r="C418" s="1">
        <v>1</v>
      </c>
      <c r="D418" s="1" t="s">
        <v>9</v>
      </c>
      <c r="E418" s="1">
        <v>21362.183780635569</v>
      </c>
      <c r="F418" s="1">
        <v>64708.201601214532</v>
      </c>
      <c r="G418" s="1">
        <v>53702.731740666452</v>
      </c>
      <c r="H418" s="1">
        <v>42814.047031223752</v>
      </c>
      <c r="I418" s="1">
        <v>38639.793774334896</v>
      </c>
    </row>
    <row r="419" spans="1:9" x14ac:dyDescent="0.15">
      <c r="A419" s="1">
        <v>19</v>
      </c>
      <c r="B419" s="1" t="s">
        <v>120</v>
      </c>
      <c r="C419" s="1">
        <v>2</v>
      </c>
      <c r="D419" s="1" t="s">
        <v>10</v>
      </c>
      <c r="E419" s="1">
        <v>1513.5895908990344</v>
      </c>
      <c r="F419" s="1">
        <v>4918.5748042874056</v>
      </c>
      <c r="G419" s="1">
        <v>5649.6900170882427</v>
      </c>
      <c r="H419" s="1">
        <v>4723.0711663461298</v>
      </c>
      <c r="I419" s="1">
        <v>2598.4424215664717</v>
      </c>
    </row>
    <row r="420" spans="1:9" x14ac:dyDescent="0.15">
      <c r="A420" s="1">
        <v>19</v>
      </c>
      <c r="B420" s="1" t="s">
        <v>121</v>
      </c>
      <c r="C420" s="1">
        <v>3</v>
      </c>
      <c r="D420" s="1" t="s">
        <v>17</v>
      </c>
      <c r="E420" s="1">
        <v>3758.2935970913873</v>
      </c>
      <c r="F420" s="1">
        <v>15119.09009348857</v>
      </c>
      <c r="G420" s="1">
        <v>27379.316717960963</v>
      </c>
      <c r="H420" s="1">
        <v>44669.462137468363</v>
      </c>
      <c r="I420" s="1">
        <v>36262.357259522971</v>
      </c>
    </row>
    <row r="421" spans="1:9" x14ac:dyDescent="0.15">
      <c r="A421" s="1">
        <v>19</v>
      </c>
      <c r="B421" s="1" t="s">
        <v>121</v>
      </c>
      <c r="C421" s="1">
        <v>4</v>
      </c>
      <c r="D421" s="1" t="s">
        <v>18</v>
      </c>
      <c r="E421" s="1">
        <v>12573.649732906371</v>
      </c>
      <c r="F421" s="1">
        <v>26762.61958794442</v>
      </c>
      <c r="G421" s="1">
        <v>23582.445355857006</v>
      </c>
      <c r="H421" s="1">
        <v>18027.109178284518</v>
      </c>
      <c r="I421" s="1">
        <v>9889.090343477219</v>
      </c>
    </row>
    <row r="422" spans="1:9" x14ac:dyDescent="0.15">
      <c r="A422" s="1">
        <v>19</v>
      </c>
      <c r="B422" s="1" t="s">
        <v>121</v>
      </c>
      <c r="C422" s="1">
        <v>5</v>
      </c>
      <c r="D422" s="1" t="s">
        <v>19</v>
      </c>
      <c r="E422" s="1">
        <v>1498.8131027779948</v>
      </c>
      <c r="F422" s="1">
        <v>4956.854751361504</v>
      </c>
      <c r="G422" s="1">
        <v>8829.6678025486781</v>
      </c>
      <c r="H422" s="1">
        <v>10741.515895903414</v>
      </c>
      <c r="I422" s="1">
        <v>6861.9374261060138</v>
      </c>
    </row>
    <row r="423" spans="1:9" x14ac:dyDescent="0.15">
      <c r="A423" s="1">
        <v>19</v>
      </c>
      <c r="B423" s="1" t="s">
        <v>121</v>
      </c>
      <c r="C423" s="1">
        <v>6</v>
      </c>
      <c r="D423" s="1" t="s">
        <v>3</v>
      </c>
      <c r="E423" s="1">
        <v>171.14581580679058</v>
      </c>
      <c r="F423" s="1">
        <v>1039.6565471767037</v>
      </c>
      <c r="G423" s="1">
        <v>4359.6188386849044</v>
      </c>
      <c r="H423" s="1">
        <v>8583.4045163069732</v>
      </c>
      <c r="I423" s="1">
        <v>9634.3505087397516</v>
      </c>
    </row>
    <row r="424" spans="1:9" x14ac:dyDescent="0.15">
      <c r="A424" s="1">
        <v>19</v>
      </c>
      <c r="B424" s="1" t="s">
        <v>121</v>
      </c>
      <c r="C424" s="1">
        <v>7</v>
      </c>
      <c r="D424" s="1" t="s">
        <v>20</v>
      </c>
      <c r="E424" s="1">
        <v>28.095533633820946</v>
      </c>
      <c r="F424" s="1">
        <v>30.123125418201624</v>
      </c>
      <c r="G424" s="1">
        <v>134.27506366017332</v>
      </c>
      <c r="H424" s="1">
        <v>116.83931048684921</v>
      </c>
      <c r="I424" s="1">
        <v>255.281891248292</v>
      </c>
    </row>
    <row r="425" spans="1:9" x14ac:dyDescent="0.15">
      <c r="A425" s="1">
        <v>19</v>
      </c>
      <c r="B425" s="1" t="s">
        <v>121</v>
      </c>
      <c r="C425" s="1">
        <v>8</v>
      </c>
      <c r="D425" s="1" t="s">
        <v>21</v>
      </c>
      <c r="E425" s="1">
        <v>2589.5343647954883</v>
      </c>
      <c r="F425" s="1">
        <v>9142.1279565365585</v>
      </c>
      <c r="G425" s="1">
        <v>14069.045686891646</v>
      </c>
      <c r="H425" s="1">
        <v>17759.436442312646</v>
      </c>
      <c r="I425" s="1">
        <v>8159.4343140085966</v>
      </c>
    </row>
    <row r="426" spans="1:9" x14ac:dyDescent="0.15">
      <c r="A426" s="1">
        <v>19</v>
      </c>
      <c r="B426" s="1" t="s">
        <v>121</v>
      </c>
      <c r="C426" s="1">
        <v>9</v>
      </c>
      <c r="D426" s="1" t="s">
        <v>22</v>
      </c>
      <c r="E426" s="1">
        <v>1474.1532148712879</v>
      </c>
      <c r="F426" s="1">
        <v>8172.5722491688011</v>
      </c>
      <c r="G426" s="1">
        <v>18424.26775771847</v>
      </c>
      <c r="H426" s="1">
        <v>17137.287038951967</v>
      </c>
      <c r="I426" s="1">
        <v>15129.668228122939</v>
      </c>
    </row>
    <row r="427" spans="1:9" x14ac:dyDescent="0.15">
      <c r="A427" s="1">
        <v>19</v>
      </c>
      <c r="B427" s="1" t="s">
        <v>121</v>
      </c>
      <c r="C427" s="1">
        <v>10</v>
      </c>
      <c r="D427" s="1" t="s">
        <v>23</v>
      </c>
      <c r="E427" s="1">
        <v>2547.1477558651331</v>
      </c>
      <c r="F427" s="1">
        <v>8227.6414847563428</v>
      </c>
      <c r="G427" s="1">
        <v>21881.136334038172</v>
      </c>
      <c r="H427" s="1">
        <v>27627.52462458799</v>
      </c>
      <c r="I427" s="1">
        <v>21254.788341399617</v>
      </c>
    </row>
    <row r="428" spans="1:9" x14ac:dyDescent="0.15">
      <c r="A428" s="1">
        <v>19</v>
      </c>
      <c r="B428" s="1" t="s">
        <v>121</v>
      </c>
      <c r="C428" s="1">
        <v>11</v>
      </c>
      <c r="D428" s="1" t="s">
        <v>24</v>
      </c>
      <c r="E428" s="1">
        <v>4382.7060567583567</v>
      </c>
      <c r="F428" s="1">
        <v>21305.833495407129</v>
      </c>
      <c r="G428" s="1">
        <v>54378.148971068324</v>
      </c>
      <c r="H428" s="1">
        <v>98332.88717171755</v>
      </c>
      <c r="I428" s="1">
        <v>79141.041315652896</v>
      </c>
    </row>
    <row r="429" spans="1:9" x14ac:dyDescent="0.15">
      <c r="A429" s="1">
        <v>19</v>
      </c>
      <c r="B429" s="1" t="s">
        <v>121</v>
      </c>
      <c r="C429" s="1">
        <v>12</v>
      </c>
      <c r="D429" s="1" t="s">
        <v>25</v>
      </c>
      <c r="E429" s="1">
        <v>7764.9981812225415</v>
      </c>
      <c r="F429" s="1">
        <v>41090.536987700012</v>
      </c>
      <c r="G429" s="1">
        <v>118916.8197120253</v>
      </c>
      <c r="H429" s="1">
        <v>137648.54646588003</v>
      </c>
      <c r="I429" s="1">
        <v>113248.30985113143</v>
      </c>
    </row>
    <row r="430" spans="1:9" x14ac:dyDescent="0.15">
      <c r="A430" s="1">
        <v>19</v>
      </c>
      <c r="B430" s="1" t="s">
        <v>121</v>
      </c>
      <c r="C430" s="1">
        <v>13</v>
      </c>
      <c r="D430" s="1" t="s">
        <v>26</v>
      </c>
      <c r="E430" s="1">
        <v>1773.6333467198419</v>
      </c>
      <c r="F430" s="1">
        <v>12447.231311928572</v>
      </c>
      <c r="G430" s="1">
        <v>20137.403194049653</v>
      </c>
      <c r="H430" s="1">
        <v>30326.01071411591</v>
      </c>
      <c r="I430" s="1">
        <v>29307.454424409498</v>
      </c>
    </row>
    <row r="431" spans="1:9" x14ac:dyDescent="0.15">
      <c r="A431" s="1">
        <v>19</v>
      </c>
      <c r="B431" s="1" t="s">
        <v>121</v>
      </c>
      <c r="C431" s="1">
        <v>14</v>
      </c>
      <c r="D431" s="1" t="s">
        <v>27</v>
      </c>
      <c r="E431" s="1">
        <v>2623.7480426484999</v>
      </c>
      <c r="F431" s="1">
        <v>18417.320271108132</v>
      </c>
      <c r="G431" s="1">
        <v>23739.057805487162</v>
      </c>
      <c r="H431" s="1">
        <v>24331.127249413188</v>
      </c>
      <c r="I431" s="1">
        <v>13298.500590796551</v>
      </c>
    </row>
    <row r="432" spans="1:9" x14ac:dyDescent="0.15">
      <c r="A432" s="1">
        <v>19</v>
      </c>
      <c r="B432" s="1" t="s">
        <v>121</v>
      </c>
      <c r="C432" s="1">
        <v>15</v>
      </c>
      <c r="D432" s="1" t="s">
        <v>28</v>
      </c>
      <c r="E432" s="1">
        <v>11942.078054709795</v>
      </c>
      <c r="F432" s="1">
        <v>49965.278401628137</v>
      </c>
      <c r="G432" s="1">
        <v>93867.742069933665</v>
      </c>
      <c r="H432" s="1">
        <v>102700.92427645676</v>
      </c>
      <c r="I432" s="1">
        <v>59678.429830345747</v>
      </c>
    </row>
    <row r="433" spans="1:9" x14ac:dyDescent="0.15">
      <c r="A433" s="1">
        <v>19</v>
      </c>
      <c r="B433" s="1" t="s">
        <v>120</v>
      </c>
      <c r="C433" s="1">
        <v>16</v>
      </c>
      <c r="D433" s="1" t="s">
        <v>11</v>
      </c>
      <c r="E433" s="1">
        <v>23612.477397268416</v>
      </c>
      <c r="F433" s="1">
        <v>111235.07465718752</v>
      </c>
      <c r="G433" s="1">
        <v>189611.35521364326</v>
      </c>
      <c r="H433" s="1">
        <v>244734.99495795846</v>
      </c>
      <c r="I433" s="1">
        <v>192229.79528605132</v>
      </c>
    </row>
    <row r="434" spans="1:9" x14ac:dyDescent="0.15">
      <c r="A434" s="1">
        <v>19</v>
      </c>
      <c r="B434" s="1" t="s">
        <v>120</v>
      </c>
      <c r="C434" s="1">
        <v>17</v>
      </c>
      <c r="D434" s="1" t="s">
        <v>12</v>
      </c>
      <c r="E434" s="1">
        <v>3169.3098060987172</v>
      </c>
      <c r="F434" s="1">
        <v>11974.217624909223</v>
      </c>
      <c r="G434" s="1">
        <v>23192.92647657833</v>
      </c>
      <c r="H434" s="1">
        <v>26691.565389465501</v>
      </c>
      <c r="I434" s="1">
        <v>23611.223422273531</v>
      </c>
    </row>
    <row r="435" spans="1:9" x14ac:dyDescent="0.15">
      <c r="A435" s="1">
        <v>19</v>
      </c>
      <c r="B435" s="1" t="s">
        <v>120</v>
      </c>
      <c r="C435" s="1">
        <v>18</v>
      </c>
      <c r="D435" s="1" t="s">
        <v>13</v>
      </c>
      <c r="E435" s="1">
        <v>42062.406154256649</v>
      </c>
      <c r="F435" s="1">
        <v>168164.93756282688</v>
      </c>
      <c r="G435" s="1">
        <v>236935.36623946231</v>
      </c>
      <c r="H435" s="1">
        <v>238785.74512328609</v>
      </c>
      <c r="I435" s="1">
        <v>150992.80651893219</v>
      </c>
    </row>
    <row r="436" spans="1:9" x14ac:dyDescent="0.15">
      <c r="A436" s="1">
        <v>19</v>
      </c>
      <c r="B436" s="1" t="s">
        <v>120</v>
      </c>
      <c r="C436" s="1">
        <v>19</v>
      </c>
      <c r="D436" s="1" t="s">
        <v>14</v>
      </c>
      <c r="E436" s="1">
        <v>7885.0953643702487</v>
      </c>
      <c r="F436" s="1">
        <v>42811.093148979438</v>
      </c>
      <c r="G436" s="1">
        <v>72986.818860230356</v>
      </c>
      <c r="H436" s="1">
        <v>74003.675228675405</v>
      </c>
      <c r="I436" s="1">
        <v>69676.078816368346</v>
      </c>
    </row>
    <row r="437" spans="1:9" x14ac:dyDescent="0.15">
      <c r="A437" s="1">
        <v>19</v>
      </c>
      <c r="B437" s="1" t="s">
        <v>120</v>
      </c>
      <c r="C437" s="1">
        <v>20</v>
      </c>
      <c r="D437" s="1" t="s">
        <v>15</v>
      </c>
      <c r="E437" s="1">
        <v>951.22030004493126</v>
      </c>
      <c r="F437" s="1">
        <v>5532.8925376603174</v>
      </c>
      <c r="G437" s="1">
        <v>16908.871854407753</v>
      </c>
      <c r="H437" s="1">
        <v>19540.470443035651</v>
      </c>
      <c r="I437" s="1">
        <v>15861.412287880517</v>
      </c>
    </row>
    <row r="438" spans="1:9" x14ac:dyDescent="0.15">
      <c r="A438" s="1">
        <v>19</v>
      </c>
      <c r="B438" s="1" t="s">
        <v>120</v>
      </c>
      <c r="C438" s="1">
        <v>21</v>
      </c>
      <c r="D438" s="1" t="s">
        <v>16</v>
      </c>
      <c r="E438" s="1">
        <v>16374.466651662548</v>
      </c>
      <c r="F438" s="1">
        <v>63193.036529869794</v>
      </c>
      <c r="G438" s="1">
        <v>95070.868447787725</v>
      </c>
      <c r="H438" s="1">
        <v>87280.968669901617</v>
      </c>
      <c r="I438" s="1">
        <v>84913.950173097721</v>
      </c>
    </row>
    <row r="439" spans="1:9" x14ac:dyDescent="0.15">
      <c r="A439" s="1">
        <v>19</v>
      </c>
      <c r="B439" s="1" t="s">
        <v>119</v>
      </c>
      <c r="C439" s="1">
        <v>22</v>
      </c>
      <c r="D439" s="1" t="s">
        <v>8</v>
      </c>
      <c r="E439" s="1">
        <v>37488.430219014997</v>
      </c>
      <c r="F439" s="1">
        <v>172034.92749500391</v>
      </c>
      <c r="G439" s="1">
        <v>333185.04826717562</v>
      </c>
      <c r="H439" s="1">
        <v>534043.9953900699</v>
      </c>
      <c r="I439" s="1">
        <v>454872.68814812315</v>
      </c>
    </row>
    <row r="440" spans="1:9" x14ac:dyDescent="0.15">
      <c r="A440" s="1">
        <v>19</v>
      </c>
      <c r="B440" s="1" t="s">
        <v>119</v>
      </c>
      <c r="C440" s="1">
        <v>23</v>
      </c>
      <c r="D440" s="1" t="s">
        <v>29</v>
      </c>
      <c r="E440" s="1">
        <v>29691.278202568323</v>
      </c>
      <c r="F440" s="1">
        <v>129112.86476936219</v>
      </c>
      <c r="G440" s="1">
        <v>184937.48194292121</v>
      </c>
      <c r="H440" s="1">
        <v>267229.06047357869</v>
      </c>
      <c r="I440" s="1">
        <v>241128.58810785756</v>
      </c>
    </row>
    <row r="441" spans="1:9" x14ac:dyDescent="0.15">
      <c r="A441" s="1">
        <v>20</v>
      </c>
      <c r="B441" s="1" t="s">
        <v>123</v>
      </c>
      <c r="C441" s="1">
        <v>1</v>
      </c>
      <c r="D441" s="1" t="s">
        <v>9</v>
      </c>
      <c r="E441" s="1">
        <v>65873.660101765316</v>
      </c>
      <c r="F441" s="1">
        <v>193090.94157475591</v>
      </c>
      <c r="G441" s="1">
        <v>174367.04171258953</v>
      </c>
      <c r="H441" s="1">
        <v>144091.10936428094</v>
      </c>
      <c r="I441" s="1">
        <v>133181.7191152657</v>
      </c>
    </row>
    <row r="442" spans="1:9" x14ac:dyDescent="0.15">
      <c r="A442" s="1">
        <v>20</v>
      </c>
      <c r="B442" s="1" t="s">
        <v>124</v>
      </c>
      <c r="C442" s="1">
        <v>2</v>
      </c>
      <c r="D442" s="1" t="s">
        <v>10</v>
      </c>
      <c r="E442" s="1">
        <v>2233.7652833429297</v>
      </c>
      <c r="F442" s="1">
        <v>7138.4184025712757</v>
      </c>
      <c r="G442" s="1">
        <v>11761.837607198715</v>
      </c>
      <c r="H442" s="1">
        <v>10762.825841295946</v>
      </c>
      <c r="I442" s="1">
        <v>4093.7724943547241</v>
      </c>
    </row>
    <row r="443" spans="1:9" x14ac:dyDescent="0.15">
      <c r="A443" s="1">
        <v>20</v>
      </c>
      <c r="B443" s="1" t="s">
        <v>125</v>
      </c>
      <c r="C443" s="1">
        <v>3</v>
      </c>
      <c r="D443" s="1" t="s">
        <v>17</v>
      </c>
      <c r="E443" s="1">
        <v>14833.463403041129</v>
      </c>
      <c r="F443" s="1">
        <v>58431.061349237636</v>
      </c>
      <c r="G443" s="1">
        <v>86279.342105976597</v>
      </c>
      <c r="H443" s="1">
        <v>110322.17906385282</v>
      </c>
      <c r="I443" s="1">
        <v>78047.557269517565</v>
      </c>
    </row>
    <row r="444" spans="1:9" x14ac:dyDescent="0.15">
      <c r="A444" s="1">
        <v>20</v>
      </c>
      <c r="B444" s="1" t="s">
        <v>126</v>
      </c>
      <c r="C444" s="1">
        <v>4</v>
      </c>
      <c r="D444" s="1" t="s">
        <v>18</v>
      </c>
      <c r="E444" s="1">
        <v>12264.828012559208</v>
      </c>
      <c r="F444" s="1">
        <v>30262.379641830848</v>
      </c>
      <c r="G444" s="1">
        <v>32805.523810357008</v>
      </c>
      <c r="H444" s="1">
        <v>18393.075937812893</v>
      </c>
      <c r="I444" s="1">
        <v>9600.3746859472103</v>
      </c>
    </row>
    <row r="445" spans="1:9" x14ac:dyDescent="0.15">
      <c r="A445" s="1">
        <v>20</v>
      </c>
      <c r="B445" s="1" t="s">
        <v>125</v>
      </c>
      <c r="C445" s="1">
        <v>5</v>
      </c>
      <c r="D445" s="1" t="s">
        <v>19</v>
      </c>
      <c r="E445" s="1">
        <v>4013.8313525914891</v>
      </c>
      <c r="F445" s="1">
        <v>14171.29982434733</v>
      </c>
      <c r="G445" s="1">
        <v>21318.318824672053</v>
      </c>
      <c r="H445" s="1">
        <v>23524.956168074452</v>
      </c>
      <c r="I445" s="1">
        <v>17644.811972847441</v>
      </c>
    </row>
    <row r="446" spans="1:9" x14ac:dyDescent="0.15">
      <c r="A446" s="1">
        <v>20</v>
      </c>
      <c r="B446" s="1" t="s">
        <v>125</v>
      </c>
      <c r="C446" s="1">
        <v>6</v>
      </c>
      <c r="D446" s="1" t="s">
        <v>3</v>
      </c>
      <c r="E446" s="1">
        <v>1513.2589770366135</v>
      </c>
      <c r="F446" s="1">
        <v>7015.182523001321</v>
      </c>
      <c r="G446" s="1">
        <v>12827.998763832205</v>
      </c>
      <c r="H446" s="1">
        <v>16078.699059775292</v>
      </c>
      <c r="I446" s="1">
        <v>12152.95426235921</v>
      </c>
    </row>
    <row r="447" spans="1:9" x14ac:dyDescent="0.15">
      <c r="A447" s="1">
        <v>20</v>
      </c>
      <c r="B447" s="1" t="s">
        <v>125</v>
      </c>
      <c r="C447" s="1">
        <v>7</v>
      </c>
      <c r="D447" s="1" t="s">
        <v>20</v>
      </c>
      <c r="E447" s="1">
        <v>110.1728922297229</v>
      </c>
      <c r="F447" s="1">
        <v>272.87500821805071</v>
      </c>
      <c r="G447" s="1">
        <v>1175.5333675955471</v>
      </c>
      <c r="H447" s="1">
        <v>1553.7957996324963</v>
      </c>
      <c r="I447" s="1">
        <v>1560.4836349464972</v>
      </c>
    </row>
    <row r="448" spans="1:9" x14ac:dyDescent="0.15">
      <c r="A448" s="1">
        <v>20</v>
      </c>
      <c r="B448" s="1" t="s">
        <v>126</v>
      </c>
      <c r="C448" s="1">
        <v>8</v>
      </c>
      <c r="D448" s="1" t="s">
        <v>21</v>
      </c>
      <c r="E448" s="1">
        <v>6883.9653405874005</v>
      </c>
      <c r="F448" s="1">
        <v>23888.561382517801</v>
      </c>
      <c r="G448" s="1">
        <v>35833.248334963573</v>
      </c>
      <c r="H448" s="1">
        <v>35362.054661530114</v>
      </c>
      <c r="I448" s="1">
        <v>27291.121864579654</v>
      </c>
    </row>
    <row r="449" spans="1:9" x14ac:dyDescent="0.15">
      <c r="A449" s="1">
        <v>20</v>
      </c>
      <c r="B449" s="1" t="s">
        <v>126</v>
      </c>
      <c r="C449" s="1">
        <v>9</v>
      </c>
      <c r="D449" s="1" t="s">
        <v>22</v>
      </c>
      <c r="E449" s="1">
        <v>8671.0431659111819</v>
      </c>
      <c r="F449" s="1">
        <v>23892.777655487062</v>
      </c>
      <c r="G449" s="1">
        <v>37455.450249039408</v>
      </c>
      <c r="H449" s="1">
        <v>39371.770051468469</v>
      </c>
      <c r="I449" s="1">
        <v>42624.402060121429</v>
      </c>
    </row>
    <row r="450" spans="1:9" x14ac:dyDescent="0.15">
      <c r="A450" s="1">
        <v>20</v>
      </c>
      <c r="B450" s="1" t="s">
        <v>125</v>
      </c>
      <c r="C450" s="1">
        <v>10</v>
      </c>
      <c r="D450" s="1" t="s">
        <v>23</v>
      </c>
      <c r="E450" s="1">
        <v>8948.5366680138231</v>
      </c>
      <c r="F450" s="1">
        <v>36475.634237470149</v>
      </c>
      <c r="G450" s="1">
        <v>71190.703136743366</v>
      </c>
      <c r="H450" s="1">
        <v>86828.904282124669</v>
      </c>
      <c r="I450" s="1">
        <v>69547.537959653477</v>
      </c>
    </row>
    <row r="451" spans="1:9" x14ac:dyDescent="0.15">
      <c r="A451" s="1">
        <v>20</v>
      </c>
      <c r="B451" s="1" t="s">
        <v>125</v>
      </c>
      <c r="C451" s="1">
        <v>11</v>
      </c>
      <c r="D451" s="1" t="s">
        <v>24</v>
      </c>
      <c r="E451" s="1">
        <v>23492.406771190264</v>
      </c>
      <c r="F451" s="1">
        <v>97650.409567351089</v>
      </c>
      <c r="G451" s="1">
        <v>183558.13349812751</v>
      </c>
      <c r="H451" s="1">
        <v>232989.65732852169</v>
      </c>
      <c r="I451" s="1">
        <v>219201.59877554738</v>
      </c>
    </row>
    <row r="452" spans="1:9" x14ac:dyDescent="0.15">
      <c r="A452" s="1">
        <v>20</v>
      </c>
      <c r="B452" s="1" t="s">
        <v>125</v>
      </c>
      <c r="C452" s="1">
        <v>12</v>
      </c>
      <c r="D452" s="1" t="s">
        <v>25</v>
      </c>
      <c r="E452" s="1">
        <v>51827.509010824382</v>
      </c>
      <c r="F452" s="1">
        <v>207177.24870113353</v>
      </c>
      <c r="G452" s="1">
        <v>410625.95677246986</v>
      </c>
      <c r="H452" s="1">
        <v>517041.46747188969</v>
      </c>
      <c r="I452" s="1">
        <v>351850.38021145063</v>
      </c>
    </row>
    <row r="453" spans="1:9" x14ac:dyDescent="0.15">
      <c r="A453" s="1">
        <v>20</v>
      </c>
      <c r="B453" s="1" t="s">
        <v>125</v>
      </c>
      <c r="C453" s="1">
        <v>13</v>
      </c>
      <c r="D453" s="1" t="s">
        <v>26</v>
      </c>
      <c r="E453" s="1">
        <v>8586.5464769332157</v>
      </c>
      <c r="F453" s="1">
        <v>38119.072018434461</v>
      </c>
      <c r="G453" s="1">
        <v>71238.681454378413</v>
      </c>
      <c r="H453" s="1">
        <v>88602.732853784255</v>
      </c>
      <c r="I453" s="1">
        <v>85290.297205047813</v>
      </c>
    </row>
    <row r="454" spans="1:9" x14ac:dyDescent="0.15">
      <c r="A454" s="1">
        <v>20</v>
      </c>
      <c r="B454" s="1" t="s">
        <v>125</v>
      </c>
      <c r="C454" s="1">
        <v>14</v>
      </c>
      <c r="D454" s="1" t="s">
        <v>27</v>
      </c>
      <c r="E454" s="1">
        <v>21097.156415545574</v>
      </c>
      <c r="F454" s="1">
        <v>103397.18418343875</v>
      </c>
      <c r="G454" s="1">
        <v>128393.89713710497</v>
      </c>
      <c r="H454" s="1">
        <v>89448.772823722349</v>
      </c>
      <c r="I454" s="1">
        <v>45313.642431122855</v>
      </c>
    </row>
    <row r="455" spans="1:9" x14ac:dyDescent="0.15">
      <c r="A455" s="1">
        <v>20</v>
      </c>
      <c r="B455" s="1" t="s">
        <v>125</v>
      </c>
      <c r="C455" s="1">
        <v>15</v>
      </c>
      <c r="D455" s="1" t="s">
        <v>28</v>
      </c>
      <c r="E455" s="1">
        <v>35195.759577273071</v>
      </c>
      <c r="F455" s="1">
        <v>121531.78128512455</v>
      </c>
      <c r="G455" s="1">
        <v>177942.8401970024</v>
      </c>
      <c r="H455" s="1">
        <v>181477.61648464005</v>
      </c>
      <c r="I455" s="1">
        <v>124123.28755908762</v>
      </c>
    </row>
    <row r="456" spans="1:9" x14ac:dyDescent="0.15">
      <c r="A456" s="1">
        <v>20</v>
      </c>
      <c r="B456" s="1" t="s">
        <v>124</v>
      </c>
      <c r="C456" s="1">
        <v>16</v>
      </c>
      <c r="D456" s="1" t="s">
        <v>11</v>
      </c>
      <c r="E456" s="1">
        <v>61145.669562888608</v>
      </c>
      <c r="F456" s="1">
        <v>320110.3348308297</v>
      </c>
      <c r="G456" s="1">
        <v>500410.83583069302</v>
      </c>
      <c r="H456" s="1">
        <v>687322.18222862342</v>
      </c>
      <c r="I456" s="1">
        <v>430204.59524267988</v>
      </c>
    </row>
    <row r="457" spans="1:9" x14ac:dyDescent="0.15">
      <c r="A457" s="1">
        <v>20</v>
      </c>
      <c r="B457" s="1" t="s">
        <v>123</v>
      </c>
      <c r="C457" s="1">
        <v>17</v>
      </c>
      <c r="D457" s="1" t="s">
        <v>12</v>
      </c>
      <c r="E457" s="1">
        <v>9411.1615757953041</v>
      </c>
      <c r="F457" s="1">
        <v>33254.452129383557</v>
      </c>
      <c r="G457" s="1">
        <v>64911.221660340823</v>
      </c>
      <c r="H457" s="1">
        <v>67684.683996293359</v>
      </c>
      <c r="I457" s="1">
        <v>59281.797487470489</v>
      </c>
    </row>
    <row r="458" spans="1:9" x14ac:dyDescent="0.15">
      <c r="A458" s="1">
        <v>20</v>
      </c>
      <c r="B458" s="1" t="s">
        <v>123</v>
      </c>
      <c r="C458" s="1">
        <v>18</v>
      </c>
      <c r="D458" s="1" t="s">
        <v>13</v>
      </c>
      <c r="E458" s="1">
        <v>97719.504134932955</v>
      </c>
      <c r="F458" s="1">
        <v>343945.60753124172</v>
      </c>
      <c r="G458" s="1">
        <v>580426.77830418269</v>
      </c>
      <c r="H458" s="1">
        <v>540455.65353976854</v>
      </c>
      <c r="I458" s="1">
        <v>462509.92092038569</v>
      </c>
    </row>
    <row r="459" spans="1:9" x14ac:dyDescent="0.15">
      <c r="A459" s="1">
        <v>20</v>
      </c>
      <c r="B459" s="1" t="s">
        <v>123</v>
      </c>
      <c r="C459" s="1">
        <v>19</v>
      </c>
      <c r="D459" s="1" t="s">
        <v>14</v>
      </c>
      <c r="E459" s="1">
        <v>15719.692659571403</v>
      </c>
      <c r="F459" s="1">
        <v>82617.383957350903</v>
      </c>
      <c r="G459" s="1">
        <v>140969.3106150674</v>
      </c>
      <c r="H459" s="1">
        <v>185769.845454628</v>
      </c>
      <c r="I459" s="1">
        <v>174751.83437843132</v>
      </c>
    </row>
    <row r="460" spans="1:9" x14ac:dyDescent="0.15">
      <c r="A460" s="1">
        <v>20</v>
      </c>
      <c r="B460" s="1" t="s">
        <v>124</v>
      </c>
      <c r="C460" s="1">
        <v>20</v>
      </c>
      <c r="D460" s="1" t="s">
        <v>15</v>
      </c>
      <c r="E460" s="1">
        <v>2002.8471873168276</v>
      </c>
      <c r="F460" s="1">
        <v>11382.416683670517</v>
      </c>
      <c r="G460" s="1">
        <v>32308.666811666099</v>
      </c>
      <c r="H460" s="1">
        <v>40084.241324466777</v>
      </c>
      <c r="I460" s="1">
        <v>35134.244350412831</v>
      </c>
    </row>
    <row r="461" spans="1:9" x14ac:dyDescent="0.15">
      <c r="A461" s="1">
        <v>20</v>
      </c>
      <c r="B461" s="1" t="s">
        <v>123</v>
      </c>
      <c r="C461" s="1">
        <v>21</v>
      </c>
      <c r="D461" s="1" t="s">
        <v>16</v>
      </c>
      <c r="E461" s="1">
        <v>54619.088874137808</v>
      </c>
      <c r="F461" s="1">
        <v>185560.55395135644</v>
      </c>
      <c r="G461" s="1">
        <v>263232.07104691857</v>
      </c>
      <c r="H461" s="1">
        <v>258877.18223094579</v>
      </c>
      <c r="I461" s="1">
        <v>354312.24915962847</v>
      </c>
    </row>
    <row r="462" spans="1:9" x14ac:dyDescent="0.15">
      <c r="A462" s="1">
        <v>20</v>
      </c>
      <c r="B462" s="1" t="s">
        <v>122</v>
      </c>
      <c r="C462" s="1">
        <v>22</v>
      </c>
      <c r="D462" s="1" t="s">
        <v>8</v>
      </c>
      <c r="E462" s="1">
        <v>111401.78026986879</v>
      </c>
      <c r="F462" s="1">
        <v>440971.27166917181</v>
      </c>
      <c r="G462" s="1">
        <v>855354.23100194498</v>
      </c>
      <c r="H462" s="1">
        <v>1322020.6612610254</v>
      </c>
      <c r="I462" s="1">
        <v>1400963.4521360919</v>
      </c>
    </row>
    <row r="463" spans="1:9" x14ac:dyDescent="0.15">
      <c r="A463" s="1">
        <v>20</v>
      </c>
      <c r="B463" s="1" t="s">
        <v>122</v>
      </c>
      <c r="C463" s="1">
        <v>23</v>
      </c>
      <c r="D463" s="1" t="s">
        <v>29</v>
      </c>
      <c r="E463" s="1">
        <v>73320.948243516017</v>
      </c>
      <c r="F463" s="1">
        <v>312589.25657047197</v>
      </c>
      <c r="G463" s="1">
        <v>452420.46429822873</v>
      </c>
      <c r="H463" s="1">
        <v>642445.25314134837</v>
      </c>
      <c r="I463" s="1">
        <v>584019.17879461357</v>
      </c>
    </row>
    <row r="464" spans="1:9" x14ac:dyDescent="0.15">
      <c r="A464" s="1">
        <v>21</v>
      </c>
      <c r="B464" s="1" t="s">
        <v>128</v>
      </c>
      <c r="C464" s="1">
        <v>1</v>
      </c>
      <c r="D464" s="1" t="s">
        <v>9</v>
      </c>
      <c r="E464" s="1">
        <v>34666.215659583053</v>
      </c>
      <c r="F464" s="1">
        <v>77370.134418666115</v>
      </c>
      <c r="G464" s="1">
        <v>58215.455033693572</v>
      </c>
      <c r="H464" s="1">
        <v>43649.879589285389</v>
      </c>
      <c r="I464" s="1">
        <v>41018.806169247371</v>
      </c>
    </row>
    <row r="465" spans="1:9" x14ac:dyDescent="0.15">
      <c r="A465" s="1">
        <v>21</v>
      </c>
      <c r="B465" s="1" t="s">
        <v>128</v>
      </c>
      <c r="C465" s="1">
        <v>2</v>
      </c>
      <c r="D465" s="1" t="s">
        <v>10</v>
      </c>
      <c r="E465" s="1">
        <v>6902.7009165597083</v>
      </c>
      <c r="F465" s="1">
        <v>18950.97939298971</v>
      </c>
      <c r="G465" s="1">
        <v>20656.438261659609</v>
      </c>
      <c r="H465" s="1">
        <v>12427.793374756093</v>
      </c>
      <c r="I465" s="1">
        <v>4763.8111062051985</v>
      </c>
    </row>
    <row r="466" spans="1:9" x14ac:dyDescent="0.15">
      <c r="A466" s="1">
        <v>21</v>
      </c>
      <c r="B466" s="1" t="s">
        <v>129</v>
      </c>
      <c r="C466" s="1">
        <v>3</v>
      </c>
      <c r="D466" s="1" t="s">
        <v>17</v>
      </c>
      <c r="E466" s="1">
        <v>9067.856710762082</v>
      </c>
      <c r="F466" s="1">
        <v>37438.056882707162</v>
      </c>
      <c r="G466" s="1">
        <v>55000.824897577011</v>
      </c>
      <c r="H466" s="1">
        <v>72242.983864708542</v>
      </c>
      <c r="I466" s="1">
        <v>52758.485746518549</v>
      </c>
    </row>
    <row r="467" spans="1:9" x14ac:dyDescent="0.15">
      <c r="A467" s="1">
        <v>21</v>
      </c>
      <c r="B467" s="1" t="s">
        <v>129</v>
      </c>
      <c r="C467" s="1">
        <v>4</v>
      </c>
      <c r="D467" s="1" t="s">
        <v>18</v>
      </c>
      <c r="E467" s="1">
        <v>50701.020912153355</v>
      </c>
      <c r="F467" s="1">
        <v>143621.06274314754</v>
      </c>
      <c r="G467" s="1">
        <v>181841.36166879575</v>
      </c>
      <c r="H467" s="1">
        <v>109668.91466315417</v>
      </c>
      <c r="I467" s="1">
        <v>54976.52471440893</v>
      </c>
    </row>
    <row r="468" spans="1:9" x14ac:dyDescent="0.15">
      <c r="A468" s="1">
        <v>21</v>
      </c>
      <c r="B468" s="1" t="s">
        <v>129</v>
      </c>
      <c r="C468" s="1">
        <v>5</v>
      </c>
      <c r="D468" s="1" t="s">
        <v>19</v>
      </c>
      <c r="E468" s="1">
        <v>7505.3608661161115</v>
      </c>
      <c r="F468" s="1">
        <v>28365.613288165951</v>
      </c>
      <c r="G468" s="1">
        <v>45857.441682264434</v>
      </c>
      <c r="H468" s="1">
        <v>53340.837477463632</v>
      </c>
      <c r="I468" s="1">
        <v>36575.021027474977</v>
      </c>
    </row>
    <row r="469" spans="1:9" x14ac:dyDescent="0.15">
      <c r="A469" s="1">
        <v>21</v>
      </c>
      <c r="B469" s="1" t="s">
        <v>129</v>
      </c>
      <c r="C469" s="1">
        <v>6</v>
      </c>
      <c r="D469" s="1" t="s">
        <v>3</v>
      </c>
      <c r="E469" s="1">
        <v>5336.0864817974179</v>
      </c>
      <c r="F469" s="1">
        <v>14885.153798733209</v>
      </c>
      <c r="G469" s="1">
        <v>24589.244351112422</v>
      </c>
      <c r="H469" s="1">
        <v>35447.474664221721</v>
      </c>
      <c r="I469" s="1">
        <v>31128.74260519191</v>
      </c>
    </row>
    <row r="470" spans="1:9" x14ac:dyDescent="0.15">
      <c r="A470" s="1">
        <v>21</v>
      </c>
      <c r="B470" s="1" t="s">
        <v>129</v>
      </c>
      <c r="C470" s="1">
        <v>7</v>
      </c>
      <c r="D470" s="1" t="s">
        <v>20</v>
      </c>
      <c r="E470" s="1">
        <v>76.421315675675103</v>
      </c>
      <c r="F470" s="1">
        <v>424.94170239269857</v>
      </c>
      <c r="G470" s="1">
        <v>684.68894864730783</v>
      </c>
      <c r="H470" s="1">
        <v>2000.9943414606462</v>
      </c>
      <c r="I470" s="1">
        <v>1853.9493862524473</v>
      </c>
    </row>
    <row r="471" spans="1:9" x14ac:dyDescent="0.15">
      <c r="A471" s="1">
        <v>21</v>
      </c>
      <c r="B471" s="1" t="s">
        <v>129</v>
      </c>
      <c r="C471" s="1">
        <v>8</v>
      </c>
      <c r="D471" s="1" t="s">
        <v>21</v>
      </c>
      <c r="E471" s="1">
        <v>42940.021479164257</v>
      </c>
      <c r="F471" s="1">
        <v>139093.664459336</v>
      </c>
      <c r="G471" s="1">
        <v>188485.8735324945</v>
      </c>
      <c r="H471" s="1">
        <v>178112.61132006723</v>
      </c>
      <c r="I471" s="1">
        <v>102569.12841598743</v>
      </c>
    </row>
    <row r="472" spans="1:9" x14ac:dyDescent="0.15">
      <c r="A472" s="1">
        <v>21</v>
      </c>
      <c r="B472" s="1" t="s">
        <v>129</v>
      </c>
      <c r="C472" s="1">
        <v>9</v>
      </c>
      <c r="D472" s="1" t="s">
        <v>22</v>
      </c>
      <c r="E472" s="1">
        <v>6142.9191049038782</v>
      </c>
      <c r="F472" s="1">
        <v>19658.00029294753</v>
      </c>
      <c r="G472" s="1">
        <v>30980.056996584441</v>
      </c>
      <c r="H472" s="1">
        <v>43264.709469751462</v>
      </c>
      <c r="I472" s="1">
        <v>56629.970682221079</v>
      </c>
    </row>
    <row r="473" spans="1:9" x14ac:dyDescent="0.15">
      <c r="A473" s="1">
        <v>21</v>
      </c>
      <c r="B473" s="1" t="s">
        <v>129</v>
      </c>
      <c r="C473" s="1">
        <v>10</v>
      </c>
      <c r="D473" s="1" t="s">
        <v>23</v>
      </c>
      <c r="E473" s="1">
        <v>12683.743359214404</v>
      </c>
      <c r="F473" s="1">
        <v>44022.247837362804</v>
      </c>
      <c r="G473" s="1">
        <v>98549.521109615234</v>
      </c>
      <c r="H473" s="1">
        <v>112472.58581812268</v>
      </c>
      <c r="I473" s="1">
        <v>105299.92257556564</v>
      </c>
    </row>
    <row r="474" spans="1:9" x14ac:dyDescent="0.15">
      <c r="A474" s="1">
        <v>21</v>
      </c>
      <c r="B474" s="1" t="s">
        <v>129</v>
      </c>
      <c r="C474" s="1">
        <v>11</v>
      </c>
      <c r="D474" s="1" t="s">
        <v>24</v>
      </c>
      <c r="E474" s="1">
        <v>17478.895617348513</v>
      </c>
      <c r="F474" s="1">
        <v>59549.816750143815</v>
      </c>
      <c r="G474" s="1">
        <v>142176.24020433336</v>
      </c>
      <c r="H474" s="1">
        <v>173459.32198001954</v>
      </c>
      <c r="I474" s="1">
        <v>172982.0440586016</v>
      </c>
    </row>
    <row r="475" spans="1:9" x14ac:dyDescent="0.15">
      <c r="A475" s="1">
        <v>21</v>
      </c>
      <c r="B475" s="1" t="s">
        <v>129</v>
      </c>
      <c r="C475" s="1">
        <v>12</v>
      </c>
      <c r="D475" s="1" t="s">
        <v>25</v>
      </c>
      <c r="E475" s="1">
        <v>10730.695756225174</v>
      </c>
      <c r="F475" s="1">
        <v>47811.050702839057</v>
      </c>
      <c r="G475" s="1">
        <v>116245.82818552155</v>
      </c>
      <c r="H475" s="1">
        <v>162965.93051133066</v>
      </c>
      <c r="I475" s="1">
        <v>126725.02185671768</v>
      </c>
    </row>
    <row r="476" spans="1:9" x14ac:dyDescent="0.15">
      <c r="A476" s="1">
        <v>21</v>
      </c>
      <c r="B476" s="1" t="s">
        <v>129</v>
      </c>
      <c r="C476" s="1">
        <v>13</v>
      </c>
      <c r="D476" s="1" t="s">
        <v>26</v>
      </c>
      <c r="E476" s="1">
        <v>13178.169097941962</v>
      </c>
      <c r="F476" s="1">
        <v>68851.144934563476</v>
      </c>
      <c r="G476" s="1">
        <v>113012.58253909714</v>
      </c>
      <c r="H476" s="1">
        <v>162511.52718705786</v>
      </c>
      <c r="I476" s="1">
        <v>171280.45793326831</v>
      </c>
    </row>
    <row r="477" spans="1:9" x14ac:dyDescent="0.15">
      <c r="A477" s="1">
        <v>21</v>
      </c>
      <c r="B477" s="1" t="s">
        <v>130</v>
      </c>
      <c r="C477" s="1">
        <v>14</v>
      </c>
      <c r="D477" s="1" t="s">
        <v>27</v>
      </c>
      <c r="E477" s="1">
        <v>1706.9018631276083</v>
      </c>
      <c r="F477" s="1">
        <v>7829.562369759391</v>
      </c>
      <c r="G477" s="1">
        <v>11040.791767008295</v>
      </c>
      <c r="H477" s="1">
        <v>5903.804650861056</v>
      </c>
      <c r="I477" s="1">
        <v>5914.4708848914361</v>
      </c>
    </row>
    <row r="478" spans="1:9" x14ac:dyDescent="0.15">
      <c r="A478" s="1">
        <v>21</v>
      </c>
      <c r="B478" s="1" t="s">
        <v>129</v>
      </c>
      <c r="C478" s="1">
        <v>15</v>
      </c>
      <c r="D478" s="1" t="s">
        <v>28</v>
      </c>
      <c r="E478" s="1">
        <v>29167.229008541635</v>
      </c>
      <c r="F478" s="1">
        <v>119432.05243271899</v>
      </c>
      <c r="G478" s="1">
        <v>202027.89905316866</v>
      </c>
      <c r="H478" s="1">
        <v>233737.04676564925</v>
      </c>
      <c r="I478" s="1">
        <v>174804.9474017263</v>
      </c>
    </row>
    <row r="479" spans="1:9" x14ac:dyDescent="0.15">
      <c r="A479" s="1">
        <v>21</v>
      </c>
      <c r="B479" s="1" t="s">
        <v>128</v>
      </c>
      <c r="C479" s="1">
        <v>16</v>
      </c>
      <c r="D479" s="1" t="s">
        <v>11</v>
      </c>
      <c r="E479" s="1">
        <v>51016.557654406992</v>
      </c>
      <c r="F479" s="1">
        <v>254132.40064433828</v>
      </c>
      <c r="G479" s="1">
        <v>404510.72589941719</v>
      </c>
      <c r="H479" s="1">
        <v>494030.9703624284</v>
      </c>
      <c r="I479" s="1">
        <v>455250.93843618641</v>
      </c>
    </row>
    <row r="480" spans="1:9" x14ac:dyDescent="0.15">
      <c r="A480" s="1">
        <v>21</v>
      </c>
      <c r="B480" s="1" t="s">
        <v>128</v>
      </c>
      <c r="C480" s="1">
        <v>17</v>
      </c>
      <c r="D480" s="1" t="s">
        <v>12</v>
      </c>
      <c r="E480" s="1">
        <v>7163.4369821005885</v>
      </c>
      <c r="F480" s="1">
        <v>25088.593426475956</v>
      </c>
      <c r="G480" s="1">
        <v>43347.979241392139</v>
      </c>
      <c r="H480" s="1">
        <v>48493.145596540395</v>
      </c>
      <c r="I480" s="1">
        <v>46755.748995615671</v>
      </c>
    </row>
    <row r="481" spans="1:9" x14ac:dyDescent="0.15">
      <c r="A481" s="1">
        <v>21</v>
      </c>
      <c r="B481" s="1" t="s">
        <v>131</v>
      </c>
      <c r="C481" s="1">
        <v>18</v>
      </c>
      <c r="D481" s="1" t="s">
        <v>13</v>
      </c>
      <c r="E481" s="1">
        <v>94599.853676133163</v>
      </c>
      <c r="F481" s="1">
        <v>394104.42577991146</v>
      </c>
      <c r="G481" s="1">
        <v>503822.08957729163</v>
      </c>
      <c r="H481" s="1">
        <v>590559.14981174853</v>
      </c>
      <c r="I481" s="1">
        <v>446062.58553375892</v>
      </c>
    </row>
    <row r="482" spans="1:9" x14ac:dyDescent="0.15">
      <c r="A482" s="1">
        <v>21</v>
      </c>
      <c r="B482" s="1" t="s">
        <v>128</v>
      </c>
      <c r="C482" s="1">
        <v>19</v>
      </c>
      <c r="D482" s="1" t="s">
        <v>14</v>
      </c>
      <c r="E482" s="1">
        <v>17695.066692363882</v>
      </c>
      <c r="F482" s="1">
        <v>87245.80924425539</v>
      </c>
      <c r="G482" s="1">
        <v>151484.46095578527</v>
      </c>
      <c r="H482" s="1">
        <v>163979.99762794192</v>
      </c>
      <c r="I482" s="1">
        <v>196321.66044612712</v>
      </c>
    </row>
    <row r="483" spans="1:9" x14ac:dyDescent="0.15">
      <c r="A483" s="1">
        <v>21</v>
      </c>
      <c r="B483" s="1" t="s">
        <v>128</v>
      </c>
      <c r="C483" s="1">
        <v>20</v>
      </c>
      <c r="D483" s="1" t="s">
        <v>15</v>
      </c>
      <c r="E483" s="1">
        <v>2119.1074462112083</v>
      </c>
      <c r="F483" s="1">
        <v>10406.407911540466</v>
      </c>
      <c r="G483" s="1">
        <v>21827.535461157495</v>
      </c>
      <c r="H483" s="1">
        <v>30361.782314301119</v>
      </c>
      <c r="I483" s="1">
        <v>27368.424985269685</v>
      </c>
    </row>
    <row r="484" spans="1:9" x14ac:dyDescent="0.15">
      <c r="A484" s="1">
        <v>21</v>
      </c>
      <c r="B484" s="1" t="s">
        <v>128</v>
      </c>
      <c r="C484" s="1">
        <v>21</v>
      </c>
      <c r="D484" s="1" t="s">
        <v>16</v>
      </c>
      <c r="E484" s="1">
        <v>40802.652429328591</v>
      </c>
      <c r="F484" s="1">
        <v>142891.43736492901</v>
      </c>
      <c r="G484" s="1">
        <v>223441.06180418641</v>
      </c>
      <c r="H484" s="1">
        <v>211134.0053464986</v>
      </c>
      <c r="I484" s="1">
        <v>178493.64954210629</v>
      </c>
    </row>
    <row r="485" spans="1:9" x14ac:dyDescent="0.15">
      <c r="A485" s="1">
        <v>21</v>
      </c>
      <c r="B485" s="1" t="s">
        <v>127</v>
      </c>
      <c r="C485" s="1">
        <v>22</v>
      </c>
      <c r="D485" s="1" t="s">
        <v>8</v>
      </c>
      <c r="E485" s="1">
        <v>86257.422985985264</v>
      </c>
      <c r="F485" s="1">
        <v>380347.10881843284</v>
      </c>
      <c r="G485" s="1">
        <v>749328.34246030566</v>
      </c>
      <c r="H485" s="1">
        <v>1061767.0215588573</v>
      </c>
      <c r="I485" s="1">
        <v>1136693.5602220229</v>
      </c>
    </row>
    <row r="486" spans="1:9" x14ac:dyDescent="0.15">
      <c r="A486" s="1">
        <v>21</v>
      </c>
      <c r="B486" s="1" t="s">
        <v>127</v>
      </c>
      <c r="C486" s="1">
        <v>23</v>
      </c>
      <c r="D486" s="1" t="s">
        <v>29</v>
      </c>
      <c r="E486" s="1">
        <v>56168.373174643726</v>
      </c>
      <c r="F486" s="1">
        <v>271727.6731567317</v>
      </c>
      <c r="G486" s="1">
        <v>372780.04935994657</v>
      </c>
      <c r="H486" s="1">
        <v>540400.85340741207</v>
      </c>
      <c r="I486" s="1">
        <v>497233.97771003249</v>
      </c>
    </row>
    <row r="487" spans="1:9" x14ac:dyDescent="0.15">
      <c r="A487" s="1">
        <v>22</v>
      </c>
      <c r="B487" s="1" t="s">
        <v>133</v>
      </c>
      <c r="C487" s="1">
        <v>1</v>
      </c>
      <c r="D487" s="1" t="s">
        <v>9</v>
      </c>
      <c r="E487" s="1">
        <v>52650.902419648613</v>
      </c>
      <c r="F487" s="1">
        <v>162946.84809642434</v>
      </c>
      <c r="G487" s="1">
        <v>143616.21793637786</v>
      </c>
      <c r="H487" s="1">
        <v>119315.21979772713</v>
      </c>
      <c r="I487" s="1">
        <v>101684.54472308309</v>
      </c>
    </row>
    <row r="488" spans="1:9" x14ac:dyDescent="0.15">
      <c r="A488" s="1">
        <v>22</v>
      </c>
      <c r="B488" s="1" t="s">
        <v>133</v>
      </c>
      <c r="C488" s="1">
        <v>2</v>
      </c>
      <c r="D488" s="1" t="s">
        <v>10</v>
      </c>
      <c r="E488" s="1">
        <v>3503.2275208711526</v>
      </c>
      <c r="F488" s="1">
        <v>9343.2967631139054</v>
      </c>
      <c r="G488" s="1">
        <v>8948.5540379801496</v>
      </c>
      <c r="H488" s="1">
        <v>9471.6265296329748</v>
      </c>
      <c r="I488" s="1">
        <v>4992.6047785443843</v>
      </c>
    </row>
    <row r="489" spans="1:9" x14ac:dyDescent="0.15">
      <c r="A489" s="1">
        <v>22</v>
      </c>
      <c r="B489" s="1" t="s">
        <v>134</v>
      </c>
      <c r="C489" s="1">
        <v>3</v>
      </c>
      <c r="D489" s="1" t="s">
        <v>17</v>
      </c>
      <c r="E489" s="1">
        <v>33032.392627252601</v>
      </c>
      <c r="F489" s="1">
        <v>134741.97906254084</v>
      </c>
      <c r="G489" s="1">
        <v>205823.69881715358</v>
      </c>
      <c r="H489" s="1">
        <v>272384.69416208076</v>
      </c>
      <c r="I489" s="1">
        <v>185964.40619997884</v>
      </c>
    </row>
    <row r="490" spans="1:9" x14ac:dyDescent="0.15">
      <c r="A490" s="1">
        <v>22</v>
      </c>
      <c r="B490" s="1" t="s">
        <v>134</v>
      </c>
      <c r="C490" s="1">
        <v>4</v>
      </c>
      <c r="D490" s="1" t="s">
        <v>18</v>
      </c>
      <c r="E490" s="1">
        <v>33322.686184098115</v>
      </c>
      <c r="F490" s="1">
        <v>77103.125452950102</v>
      </c>
      <c r="G490" s="1">
        <v>79125.541070796491</v>
      </c>
      <c r="H490" s="1">
        <v>52620.458942644902</v>
      </c>
      <c r="I490" s="1">
        <v>29255.454082974604</v>
      </c>
    </row>
    <row r="491" spans="1:9" x14ac:dyDescent="0.15">
      <c r="A491" s="1">
        <v>22</v>
      </c>
      <c r="B491" s="1" t="s">
        <v>134</v>
      </c>
      <c r="C491" s="1">
        <v>5</v>
      </c>
      <c r="D491" s="1" t="s">
        <v>19</v>
      </c>
      <c r="E491" s="1">
        <v>33546.813945557165</v>
      </c>
      <c r="F491" s="1">
        <v>110231.7762465236</v>
      </c>
      <c r="G491" s="1">
        <v>174687.18743177637</v>
      </c>
      <c r="H491" s="1">
        <v>184231.89783271353</v>
      </c>
      <c r="I491" s="1">
        <v>111811.74930109578</v>
      </c>
    </row>
    <row r="492" spans="1:9" x14ac:dyDescent="0.15">
      <c r="A492" s="1">
        <v>22</v>
      </c>
      <c r="B492" s="1" t="s">
        <v>134</v>
      </c>
      <c r="C492" s="1">
        <v>6</v>
      </c>
      <c r="D492" s="1" t="s">
        <v>3</v>
      </c>
      <c r="E492" s="1">
        <v>20183.756639349864</v>
      </c>
      <c r="F492" s="1">
        <v>78539.116004924581</v>
      </c>
      <c r="G492" s="1">
        <v>142155.23365653955</v>
      </c>
      <c r="H492" s="1">
        <v>164751.30965920156</v>
      </c>
      <c r="I492" s="1">
        <v>126178.86668942888</v>
      </c>
    </row>
    <row r="493" spans="1:9" x14ac:dyDescent="0.15">
      <c r="A493" s="1">
        <v>22</v>
      </c>
      <c r="B493" s="1" t="s">
        <v>134</v>
      </c>
      <c r="C493" s="1">
        <v>7</v>
      </c>
      <c r="D493" s="1" t="s">
        <v>20</v>
      </c>
      <c r="E493" s="1">
        <v>609.13981732672244</v>
      </c>
      <c r="F493" s="1">
        <v>2450.8456697105503</v>
      </c>
      <c r="G493" s="1">
        <v>2302.127564213602</v>
      </c>
      <c r="H493" s="1">
        <v>3683.3653115323327</v>
      </c>
      <c r="I493" s="1">
        <v>3011.0479679368668</v>
      </c>
    </row>
    <row r="494" spans="1:9" x14ac:dyDescent="0.15">
      <c r="A494" s="1">
        <v>22</v>
      </c>
      <c r="B494" s="1" t="s">
        <v>134</v>
      </c>
      <c r="C494" s="1">
        <v>8</v>
      </c>
      <c r="D494" s="1" t="s">
        <v>21</v>
      </c>
      <c r="E494" s="1">
        <v>8353.7513349875971</v>
      </c>
      <c r="F494" s="1">
        <v>31510.078906750976</v>
      </c>
      <c r="G494" s="1">
        <v>50611.599752393544</v>
      </c>
      <c r="H494" s="1">
        <v>56494.391954910832</v>
      </c>
      <c r="I494" s="1">
        <v>39788.649823583022</v>
      </c>
    </row>
    <row r="495" spans="1:9" x14ac:dyDescent="0.15">
      <c r="A495" s="1">
        <v>22</v>
      </c>
      <c r="B495" s="1" t="s">
        <v>134</v>
      </c>
      <c r="C495" s="1">
        <v>9</v>
      </c>
      <c r="D495" s="1" t="s">
        <v>22</v>
      </c>
      <c r="E495" s="1">
        <v>27510.757535287546</v>
      </c>
      <c r="F495" s="1">
        <v>95082.408775920747</v>
      </c>
      <c r="G495" s="1">
        <v>142136.61792556627</v>
      </c>
      <c r="H495" s="1">
        <v>127138.66290819591</v>
      </c>
      <c r="I495" s="1">
        <v>122563.22261241148</v>
      </c>
    </row>
    <row r="496" spans="1:9" x14ac:dyDescent="0.15">
      <c r="A496" s="1">
        <v>22</v>
      </c>
      <c r="B496" s="1" t="s">
        <v>134</v>
      </c>
      <c r="C496" s="1">
        <v>10</v>
      </c>
      <c r="D496" s="1" t="s">
        <v>23</v>
      </c>
      <c r="E496" s="1">
        <v>24633.191423843564</v>
      </c>
      <c r="F496" s="1">
        <v>86449.606454111301</v>
      </c>
      <c r="G496" s="1">
        <v>191901.58105544327</v>
      </c>
      <c r="H496" s="1">
        <v>215166.97813682497</v>
      </c>
      <c r="I496" s="1">
        <v>160203.97446020701</v>
      </c>
    </row>
    <row r="497" spans="1:9" x14ac:dyDescent="0.15">
      <c r="A497" s="1">
        <v>22</v>
      </c>
      <c r="B497" s="1" t="s">
        <v>134</v>
      </c>
      <c r="C497" s="1">
        <v>11</v>
      </c>
      <c r="D497" s="1" t="s">
        <v>24</v>
      </c>
      <c r="E497" s="1">
        <v>54714.99238530545</v>
      </c>
      <c r="F497" s="1">
        <v>185228.28833436943</v>
      </c>
      <c r="G497" s="1">
        <v>376404.62938397547</v>
      </c>
      <c r="H497" s="1">
        <v>395060.35941354884</v>
      </c>
      <c r="I497" s="1">
        <v>334247.30309097376</v>
      </c>
    </row>
    <row r="498" spans="1:9" x14ac:dyDescent="0.15">
      <c r="A498" s="1">
        <v>22</v>
      </c>
      <c r="B498" s="1" t="s">
        <v>134</v>
      </c>
      <c r="C498" s="1">
        <v>12</v>
      </c>
      <c r="D498" s="1" t="s">
        <v>25</v>
      </c>
      <c r="E498" s="1">
        <v>30821.269504144359</v>
      </c>
      <c r="F498" s="1">
        <v>174080.56630048534</v>
      </c>
      <c r="G498" s="1">
        <v>424923.77734518377</v>
      </c>
      <c r="H498" s="1">
        <v>495655.56495812006</v>
      </c>
      <c r="I498" s="1">
        <v>384399.22917747835</v>
      </c>
    </row>
    <row r="499" spans="1:9" x14ac:dyDescent="0.15">
      <c r="A499" s="1">
        <v>22</v>
      </c>
      <c r="B499" s="1" t="s">
        <v>134</v>
      </c>
      <c r="C499" s="1">
        <v>13</v>
      </c>
      <c r="D499" s="1" t="s">
        <v>26</v>
      </c>
      <c r="E499" s="1">
        <v>71538.845536188252</v>
      </c>
      <c r="F499" s="1">
        <v>347050.08819438569</v>
      </c>
      <c r="G499" s="1">
        <v>572488.51484879712</v>
      </c>
      <c r="H499" s="1">
        <v>741855.63623884309</v>
      </c>
      <c r="I499" s="1">
        <v>761914.31638406543</v>
      </c>
    </row>
    <row r="500" spans="1:9" x14ac:dyDescent="0.15">
      <c r="A500" s="1">
        <v>22</v>
      </c>
      <c r="B500" s="1" t="s">
        <v>134</v>
      </c>
      <c r="C500" s="1">
        <v>14</v>
      </c>
      <c r="D500" s="1" t="s">
        <v>27</v>
      </c>
      <c r="E500" s="1">
        <v>5757.080478239076</v>
      </c>
      <c r="F500" s="1">
        <v>30229.76265622802</v>
      </c>
      <c r="G500" s="1">
        <v>43487.500125504921</v>
      </c>
      <c r="H500" s="1">
        <v>40810.720361004955</v>
      </c>
      <c r="I500" s="1">
        <v>42259.704040827914</v>
      </c>
    </row>
    <row r="501" spans="1:9" x14ac:dyDescent="0.15">
      <c r="A501" s="1">
        <v>22</v>
      </c>
      <c r="B501" s="1" t="s">
        <v>134</v>
      </c>
      <c r="C501" s="1">
        <v>15</v>
      </c>
      <c r="D501" s="1" t="s">
        <v>28</v>
      </c>
      <c r="E501" s="1">
        <v>89046.768734916928</v>
      </c>
      <c r="F501" s="1">
        <v>338190.62807894562</v>
      </c>
      <c r="G501" s="1">
        <v>561734.66353415838</v>
      </c>
      <c r="H501" s="1">
        <v>534363.81846156041</v>
      </c>
      <c r="I501" s="1">
        <v>346443.88253421732</v>
      </c>
    </row>
    <row r="502" spans="1:9" x14ac:dyDescent="0.15">
      <c r="A502" s="1">
        <v>22</v>
      </c>
      <c r="B502" s="1" t="s">
        <v>133</v>
      </c>
      <c r="C502" s="1">
        <v>16</v>
      </c>
      <c r="D502" s="1" t="s">
        <v>11</v>
      </c>
      <c r="E502" s="1">
        <v>110867.04573373469</v>
      </c>
      <c r="F502" s="1">
        <v>493876.85826652776</v>
      </c>
      <c r="G502" s="1">
        <v>845378.58519120712</v>
      </c>
      <c r="H502" s="1">
        <v>1038126.6445070725</v>
      </c>
      <c r="I502" s="1">
        <v>791198.15022312768</v>
      </c>
    </row>
    <row r="503" spans="1:9" x14ac:dyDescent="0.15">
      <c r="A503" s="1">
        <v>22</v>
      </c>
      <c r="B503" s="1" t="s">
        <v>133</v>
      </c>
      <c r="C503" s="1">
        <v>17</v>
      </c>
      <c r="D503" s="1" t="s">
        <v>12</v>
      </c>
      <c r="E503" s="1">
        <v>12208.270338607508</v>
      </c>
      <c r="F503" s="1">
        <v>48546.949529891317</v>
      </c>
      <c r="G503" s="1">
        <v>88890.127992686947</v>
      </c>
      <c r="H503" s="1">
        <v>113088.87830129324</v>
      </c>
      <c r="I503" s="1">
        <v>102990.33741353912</v>
      </c>
    </row>
    <row r="504" spans="1:9" x14ac:dyDescent="0.15">
      <c r="A504" s="1">
        <v>22</v>
      </c>
      <c r="B504" s="1" t="s">
        <v>133</v>
      </c>
      <c r="C504" s="1">
        <v>18</v>
      </c>
      <c r="D504" s="1" t="s">
        <v>13</v>
      </c>
      <c r="E504" s="1">
        <v>195030.08589891964</v>
      </c>
      <c r="F504" s="1">
        <v>788621.63710432884</v>
      </c>
      <c r="G504" s="1">
        <v>1362181.8781191797</v>
      </c>
      <c r="H504" s="1">
        <v>999268.48592008522</v>
      </c>
      <c r="I504" s="1">
        <v>898124.2940302263</v>
      </c>
    </row>
    <row r="505" spans="1:9" x14ac:dyDescent="0.15">
      <c r="A505" s="1">
        <v>22</v>
      </c>
      <c r="B505" s="1" t="s">
        <v>133</v>
      </c>
      <c r="C505" s="1">
        <v>19</v>
      </c>
      <c r="D505" s="1" t="s">
        <v>14</v>
      </c>
      <c r="E505" s="1">
        <v>39112.186217757495</v>
      </c>
      <c r="F505" s="1">
        <v>193699.5129203719</v>
      </c>
      <c r="G505" s="1">
        <v>349307.13619269041</v>
      </c>
      <c r="H505" s="1">
        <v>370853.18917808431</v>
      </c>
      <c r="I505" s="1">
        <v>409050.69135407836</v>
      </c>
    </row>
    <row r="506" spans="1:9" x14ac:dyDescent="0.15">
      <c r="A506" s="1">
        <v>22</v>
      </c>
      <c r="B506" s="1" t="s">
        <v>133</v>
      </c>
      <c r="C506" s="1">
        <v>20</v>
      </c>
      <c r="D506" s="1" t="s">
        <v>15</v>
      </c>
      <c r="E506" s="1">
        <v>6241.0620797392439</v>
      </c>
      <c r="F506" s="1">
        <v>27449.022624888265</v>
      </c>
      <c r="G506" s="1">
        <v>75289.030998395523</v>
      </c>
      <c r="H506" s="1">
        <v>87944.061046498478</v>
      </c>
      <c r="I506" s="1">
        <v>82680.370529572261</v>
      </c>
    </row>
    <row r="507" spans="1:9" x14ac:dyDescent="0.15">
      <c r="A507" s="1">
        <v>22</v>
      </c>
      <c r="B507" s="1" t="s">
        <v>135</v>
      </c>
      <c r="C507" s="1">
        <v>21</v>
      </c>
      <c r="D507" s="1" t="s">
        <v>16</v>
      </c>
      <c r="E507" s="1">
        <v>97043.947407677886</v>
      </c>
      <c r="F507" s="1">
        <v>319647.38157909398</v>
      </c>
      <c r="G507" s="1">
        <v>512282.98762509075</v>
      </c>
      <c r="H507" s="1">
        <v>620546.00618494302</v>
      </c>
      <c r="I507" s="1">
        <v>470624.69652462367</v>
      </c>
    </row>
    <row r="508" spans="1:9" x14ac:dyDescent="0.15">
      <c r="A508" s="1">
        <v>22</v>
      </c>
      <c r="B508" s="1" t="s">
        <v>132</v>
      </c>
      <c r="C508" s="1">
        <v>22</v>
      </c>
      <c r="D508" s="1" t="s">
        <v>8</v>
      </c>
      <c r="E508" s="1">
        <v>180589.70581171336</v>
      </c>
      <c r="F508" s="1">
        <v>734742.44350142404</v>
      </c>
      <c r="G508" s="1">
        <v>1562491.3570276108</v>
      </c>
      <c r="H508" s="1">
        <v>2221835.3613024359</v>
      </c>
      <c r="I508" s="1">
        <v>2188008.4529344025</v>
      </c>
    </row>
    <row r="509" spans="1:9" x14ac:dyDescent="0.15">
      <c r="A509" s="1">
        <v>22</v>
      </c>
      <c r="B509" s="1" t="s">
        <v>132</v>
      </c>
      <c r="C509" s="1">
        <v>23</v>
      </c>
      <c r="D509" s="1" t="s">
        <v>29</v>
      </c>
      <c r="E509" s="1">
        <v>102660.34334056098</v>
      </c>
      <c r="F509" s="1">
        <v>455378.5342613486</v>
      </c>
      <c r="G509" s="1">
        <v>640832.65938414913</v>
      </c>
      <c r="H509" s="1">
        <v>910314.1427596088</v>
      </c>
      <c r="I509" s="1">
        <v>847740.5659172344</v>
      </c>
    </row>
    <row r="510" spans="1:9" x14ac:dyDescent="0.15">
      <c r="A510" s="1">
        <v>23</v>
      </c>
      <c r="B510" s="1" t="s">
        <v>137</v>
      </c>
      <c r="C510" s="1">
        <v>1</v>
      </c>
      <c r="D510" s="1" t="s">
        <v>9</v>
      </c>
      <c r="E510" s="1">
        <v>52238.99001298353</v>
      </c>
      <c r="F510" s="1">
        <v>148006.43881119377</v>
      </c>
      <c r="G510" s="1">
        <v>135181.93580908314</v>
      </c>
      <c r="H510" s="1">
        <v>120017.68284329897</v>
      </c>
      <c r="I510" s="1">
        <v>106647.81071646043</v>
      </c>
    </row>
    <row r="511" spans="1:9" x14ac:dyDescent="0.15">
      <c r="A511" s="1">
        <v>23</v>
      </c>
      <c r="B511" s="1" t="s">
        <v>137</v>
      </c>
      <c r="C511" s="1">
        <v>2</v>
      </c>
      <c r="D511" s="1" t="s">
        <v>10</v>
      </c>
      <c r="E511" s="1">
        <v>3582.5689107166659</v>
      </c>
      <c r="F511" s="1">
        <v>10645.27244660175</v>
      </c>
      <c r="G511" s="1">
        <v>11045.028369014261</v>
      </c>
      <c r="H511" s="1">
        <v>10465.510210320919</v>
      </c>
      <c r="I511" s="1">
        <v>5458.3633258062982</v>
      </c>
    </row>
    <row r="512" spans="1:9" x14ac:dyDescent="0.15">
      <c r="A512" s="1">
        <v>23</v>
      </c>
      <c r="B512" s="1" t="s">
        <v>138</v>
      </c>
      <c r="C512" s="1">
        <v>3</v>
      </c>
      <c r="D512" s="1" t="s">
        <v>17</v>
      </c>
      <c r="E512" s="1">
        <v>49646.242357893861</v>
      </c>
      <c r="F512" s="1">
        <v>188811.41267274451</v>
      </c>
      <c r="G512" s="1">
        <v>294856.13371440105</v>
      </c>
      <c r="H512" s="1">
        <v>346697.35819402034</v>
      </c>
      <c r="I512" s="1">
        <v>250015.28575957127</v>
      </c>
    </row>
    <row r="513" spans="1:9" x14ac:dyDescent="0.15">
      <c r="A513" s="1">
        <v>23</v>
      </c>
      <c r="B513" s="1" t="s">
        <v>138</v>
      </c>
      <c r="C513" s="1">
        <v>4</v>
      </c>
      <c r="D513" s="1" t="s">
        <v>18</v>
      </c>
      <c r="E513" s="1">
        <v>148014.28865517108</v>
      </c>
      <c r="F513" s="1">
        <v>318262.25867233454</v>
      </c>
      <c r="G513" s="1">
        <v>370469.72312791995</v>
      </c>
      <c r="H513" s="1">
        <v>227760.3376576929</v>
      </c>
      <c r="I513" s="1">
        <v>125782.95069794713</v>
      </c>
    </row>
    <row r="514" spans="1:9" x14ac:dyDescent="0.15">
      <c r="A514" s="1">
        <v>23</v>
      </c>
      <c r="B514" s="1" t="s">
        <v>138</v>
      </c>
      <c r="C514" s="1">
        <v>5</v>
      </c>
      <c r="D514" s="1" t="s">
        <v>19</v>
      </c>
      <c r="E514" s="1">
        <v>19232.756261248192</v>
      </c>
      <c r="F514" s="1">
        <v>70387.684409298148</v>
      </c>
      <c r="G514" s="1">
        <v>123068.85572914479</v>
      </c>
      <c r="H514" s="1">
        <v>123234.39681395004</v>
      </c>
      <c r="I514" s="1">
        <v>93670.883548060301</v>
      </c>
    </row>
    <row r="515" spans="1:9" x14ac:dyDescent="0.15">
      <c r="A515" s="1">
        <v>23</v>
      </c>
      <c r="B515" s="1" t="s">
        <v>138</v>
      </c>
      <c r="C515" s="1">
        <v>6</v>
      </c>
      <c r="D515" s="1" t="s">
        <v>3</v>
      </c>
      <c r="E515" s="1">
        <v>34774.74789769842</v>
      </c>
      <c r="F515" s="1">
        <v>108099.66187890792</v>
      </c>
      <c r="G515" s="1">
        <v>166392.06398370117</v>
      </c>
      <c r="H515" s="1">
        <v>158815.85546543798</v>
      </c>
      <c r="I515" s="1">
        <v>105399.00401513775</v>
      </c>
    </row>
    <row r="516" spans="1:9" x14ac:dyDescent="0.15">
      <c r="A516" s="1">
        <v>23</v>
      </c>
      <c r="B516" s="1" t="s">
        <v>138</v>
      </c>
      <c r="C516" s="1">
        <v>7</v>
      </c>
      <c r="D516" s="1" t="s">
        <v>20</v>
      </c>
      <c r="E516" s="1">
        <v>1228.4498166825451</v>
      </c>
      <c r="F516" s="1">
        <v>7763.2639121145758</v>
      </c>
      <c r="G516" s="1">
        <v>13270.725307525343</v>
      </c>
      <c r="H516" s="1">
        <v>14424.724219212751</v>
      </c>
      <c r="I516" s="1">
        <v>15419.969091153123</v>
      </c>
    </row>
    <row r="517" spans="1:9" x14ac:dyDescent="0.15">
      <c r="A517" s="1">
        <v>23</v>
      </c>
      <c r="B517" s="1" t="s">
        <v>139</v>
      </c>
      <c r="C517" s="1">
        <v>8</v>
      </c>
      <c r="D517" s="1" t="s">
        <v>21</v>
      </c>
      <c r="E517" s="1">
        <v>72383.406682332396</v>
      </c>
      <c r="F517" s="1">
        <v>220425.5014316017</v>
      </c>
      <c r="G517" s="1">
        <v>301783.54816467257</v>
      </c>
      <c r="H517" s="1">
        <v>279686.39541753783</v>
      </c>
      <c r="I517" s="1">
        <v>183586.9753961298</v>
      </c>
    </row>
    <row r="518" spans="1:9" x14ac:dyDescent="0.15">
      <c r="A518" s="1">
        <v>23</v>
      </c>
      <c r="B518" s="1" t="s">
        <v>138</v>
      </c>
      <c r="C518" s="1">
        <v>9</v>
      </c>
      <c r="D518" s="1" t="s">
        <v>22</v>
      </c>
      <c r="E518" s="1">
        <v>102377.17520843432</v>
      </c>
      <c r="F518" s="1">
        <v>313954.74355655664</v>
      </c>
      <c r="G518" s="1">
        <v>409719.93297484401</v>
      </c>
      <c r="H518" s="1">
        <v>349151.82305956568</v>
      </c>
      <c r="I518" s="1">
        <v>381493.41490842076</v>
      </c>
    </row>
    <row r="519" spans="1:9" x14ac:dyDescent="0.15">
      <c r="A519" s="1">
        <v>23</v>
      </c>
      <c r="B519" s="1" t="s">
        <v>138</v>
      </c>
      <c r="C519" s="1">
        <v>10</v>
      </c>
      <c r="D519" s="1" t="s">
        <v>23</v>
      </c>
      <c r="E519" s="1">
        <v>61485.584015408553</v>
      </c>
      <c r="F519" s="1">
        <v>218904.36610978024</v>
      </c>
      <c r="G519" s="1">
        <v>437529.8257428534</v>
      </c>
      <c r="H519" s="1">
        <v>446704.54862498632</v>
      </c>
      <c r="I519" s="1">
        <v>373605.45631055941</v>
      </c>
    </row>
    <row r="520" spans="1:9" x14ac:dyDescent="0.15">
      <c r="A520" s="1">
        <v>23</v>
      </c>
      <c r="B520" s="1" t="s">
        <v>138</v>
      </c>
      <c r="C520" s="1">
        <v>11</v>
      </c>
      <c r="D520" s="1" t="s">
        <v>24</v>
      </c>
      <c r="E520" s="1">
        <v>138216.90620096706</v>
      </c>
      <c r="F520" s="1">
        <v>453603.63396897214</v>
      </c>
      <c r="G520" s="1">
        <v>905651.26896746235</v>
      </c>
      <c r="H520" s="1">
        <v>875056.10684171587</v>
      </c>
      <c r="I520" s="1">
        <v>804233.15173312556</v>
      </c>
    </row>
    <row r="521" spans="1:9" x14ac:dyDescent="0.15">
      <c r="A521" s="1">
        <v>23</v>
      </c>
      <c r="B521" s="1" t="s">
        <v>138</v>
      </c>
      <c r="C521" s="1">
        <v>12</v>
      </c>
      <c r="D521" s="1" t="s">
        <v>25</v>
      </c>
      <c r="E521" s="1">
        <v>52729.092164591399</v>
      </c>
      <c r="F521" s="1">
        <v>247428.47217576057</v>
      </c>
      <c r="G521" s="1">
        <v>522406.34529989504</v>
      </c>
      <c r="H521" s="1">
        <v>547541.09529185295</v>
      </c>
      <c r="I521" s="1">
        <v>446750.95813169132</v>
      </c>
    </row>
    <row r="522" spans="1:9" x14ac:dyDescent="0.15">
      <c r="A522" s="1">
        <v>23</v>
      </c>
      <c r="B522" s="1" t="s">
        <v>138</v>
      </c>
      <c r="C522" s="1">
        <v>13</v>
      </c>
      <c r="D522" s="1" t="s">
        <v>26</v>
      </c>
      <c r="E522" s="1">
        <v>190929.55367120801</v>
      </c>
      <c r="F522" s="1">
        <v>782578.18894589238</v>
      </c>
      <c r="G522" s="1">
        <v>1545005.8118716623</v>
      </c>
      <c r="H522" s="1">
        <v>1911105.8568059679</v>
      </c>
      <c r="I522" s="1">
        <v>2334298.4361048876</v>
      </c>
    </row>
    <row r="523" spans="1:9" x14ac:dyDescent="0.15">
      <c r="A523" s="1">
        <v>23</v>
      </c>
      <c r="B523" s="1" t="s">
        <v>138</v>
      </c>
      <c r="C523" s="1">
        <v>14</v>
      </c>
      <c r="D523" s="1" t="s">
        <v>27</v>
      </c>
      <c r="E523" s="1">
        <v>9577.7581814613932</v>
      </c>
      <c r="F523" s="1">
        <v>49008.524548816386</v>
      </c>
      <c r="G523" s="1">
        <v>83687.519620338426</v>
      </c>
      <c r="H523" s="1">
        <v>58793.490694152468</v>
      </c>
      <c r="I523" s="1">
        <v>38666.30693776477</v>
      </c>
    </row>
    <row r="524" spans="1:9" x14ac:dyDescent="0.15">
      <c r="A524" s="1">
        <v>23</v>
      </c>
      <c r="B524" s="1" t="s">
        <v>138</v>
      </c>
      <c r="C524" s="1">
        <v>15</v>
      </c>
      <c r="D524" s="1" t="s">
        <v>28</v>
      </c>
      <c r="E524" s="1">
        <v>127600.77408275963</v>
      </c>
      <c r="F524" s="1">
        <v>473149.58881797508</v>
      </c>
      <c r="G524" s="1">
        <v>851222.3461745322</v>
      </c>
      <c r="H524" s="1">
        <v>895108.99217952695</v>
      </c>
      <c r="I524" s="1">
        <v>676500.08118585928</v>
      </c>
    </row>
    <row r="525" spans="1:9" x14ac:dyDescent="0.15">
      <c r="A525" s="1">
        <v>23</v>
      </c>
      <c r="B525" s="1" t="s">
        <v>137</v>
      </c>
      <c r="C525" s="1">
        <v>16</v>
      </c>
      <c r="D525" s="1" t="s">
        <v>11</v>
      </c>
      <c r="E525" s="1">
        <v>234725.86420017271</v>
      </c>
      <c r="F525" s="1">
        <v>966066.41140313039</v>
      </c>
      <c r="G525" s="1">
        <v>1673389.2498416873</v>
      </c>
      <c r="H525" s="1">
        <v>1956201.4174333843</v>
      </c>
      <c r="I525" s="1">
        <v>1841967.4527007798</v>
      </c>
    </row>
    <row r="526" spans="1:9" x14ac:dyDescent="0.15">
      <c r="A526" s="1">
        <v>23</v>
      </c>
      <c r="B526" s="1" t="s">
        <v>137</v>
      </c>
      <c r="C526" s="1">
        <v>17</v>
      </c>
      <c r="D526" s="1" t="s">
        <v>12</v>
      </c>
      <c r="E526" s="1">
        <v>25429.581642532259</v>
      </c>
      <c r="F526" s="1">
        <v>102205.06458233732</v>
      </c>
      <c r="G526" s="1">
        <v>184240.1551081542</v>
      </c>
      <c r="H526" s="1">
        <v>207096.12561065576</v>
      </c>
      <c r="I526" s="1">
        <v>196404.93707784169</v>
      </c>
    </row>
    <row r="527" spans="1:9" x14ac:dyDescent="0.15">
      <c r="A527" s="1">
        <v>23</v>
      </c>
      <c r="B527" s="1" t="s">
        <v>137</v>
      </c>
      <c r="C527" s="1">
        <v>18</v>
      </c>
      <c r="D527" s="1" t="s">
        <v>13</v>
      </c>
      <c r="E527" s="1">
        <v>497685.76692490559</v>
      </c>
      <c r="F527" s="1">
        <v>1852429.3544031647</v>
      </c>
      <c r="G527" s="1">
        <v>2517477.3702923181</v>
      </c>
      <c r="H527" s="1">
        <v>2941128.9385271939</v>
      </c>
      <c r="I527" s="1">
        <v>2163472.4972536038</v>
      </c>
    </row>
    <row r="528" spans="1:9" x14ac:dyDescent="0.15">
      <c r="A528" s="1">
        <v>23</v>
      </c>
      <c r="B528" s="1" t="s">
        <v>137</v>
      </c>
      <c r="C528" s="1">
        <v>19</v>
      </c>
      <c r="D528" s="1" t="s">
        <v>14</v>
      </c>
      <c r="E528" s="1">
        <v>82980.51612892891</v>
      </c>
      <c r="F528" s="1">
        <v>386314.60350455943</v>
      </c>
      <c r="G528" s="1">
        <v>681703.06869527337</v>
      </c>
      <c r="H528" s="1">
        <v>698850.20144386007</v>
      </c>
      <c r="I528" s="1">
        <v>693000.70399244362</v>
      </c>
    </row>
    <row r="529" spans="1:9" x14ac:dyDescent="0.15">
      <c r="A529" s="1">
        <v>23</v>
      </c>
      <c r="B529" s="1" t="s">
        <v>137</v>
      </c>
      <c r="C529" s="1">
        <v>20</v>
      </c>
      <c r="D529" s="1" t="s">
        <v>15</v>
      </c>
      <c r="E529" s="1">
        <v>14770.337436808795</v>
      </c>
      <c r="F529" s="1">
        <v>69596.933212658187</v>
      </c>
      <c r="G529" s="1">
        <v>161393.97149854444</v>
      </c>
      <c r="H529" s="1">
        <v>220863.45305464169</v>
      </c>
      <c r="I529" s="1">
        <v>209075.0075515144</v>
      </c>
    </row>
    <row r="530" spans="1:9" x14ac:dyDescent="0.15">
      <c r="A530" s="1">
        <v>23</v>
      </c>
      <c r="B530" s="1" t="s">
        <v>137</v>
      </c>
      <c r="C530" s="1">
        <v>21</v>
      </c>
      <c r="D530" s="1" t="s">
        <v>16</v>
      </c>
      <c r="E530" s="1">
        <v>180161.64962677596</v>
      </c>
      <c r="F530" s="1">
        <v>671702.37010817614</v>
      </c>
      <c r="G530" s="1">
        <v>1177180.3944454822</v>
      </c>
      <c r="H530" s="1">
        <v>1406013.6943225979</v>
      </c>
      <c r="I530" s="1">
        <v>1149690.6250830432</v>
      </c>
    </row>
    <row r="531" spans="1:9" x14ac:dyDescent="0.15">
      <c r="A531" s="1">
        <v>23</v>
      </c>
      <c r="B531" s="1" t="s">
        <v>136</v>
      </c>
      <c r="C531" s="1">
        <v>22</v>
      </c>
      <c r="D531" s="1" t="s">
        <v>8</v>
      </c>
      <c r="E531" s="1">
        <v>346680.01387276343</v>
      </c>
      <c r="F531" s="1">
        <v>1497675.4682985933</v>
      </c>
      <c r="G531" s="1">
        <v>3377384.758995743</v>
      </c>
      <c r="H531" s="1">
        <v>4592396.8070171764</v>
      </c>
      <c r="I531" s="1">
        <v>5013490.9326540604</v>
      </c>
    </row>
    <row r="532" spans="1:9" x14ac:dyDescent="0.15">
      <c r="A532" s="1">
        <v>23</v>
      </c>
      <c r="B532" s="1" t="s">
        <v>136</v>
      </c>
      <c r="C532" s="1">
        <v>23</v>
      </c>
      <c r="D532" s="1" t="s">
        <v>29</v>
      </c>
      <c r="E532" s="1">
        <v>150050.73641069344</v>
      </c>
      <c r="F532" s="1">
        <v>806717.91683663439</v>
      </c>
      <c r="G532" s="1">
        <v>1129376.6960729153</v>
      </c>
      <c r="H532" s="1">
        <v>1593848.8399730818</v>
      </c>
      <c r="I532" s="1">
        <v>1513974.6192006997</v>
      </c>
    </row>
    <row r="533" spans="1:9" x14ac:dyDescent="0.15">
      <c r="A533" s="1">
        <v>24</v>
      </c>
      <c r="B533" s="1" t="s">
        <v>141</v>
      </c>
      <c r="C533" s="1">
        <v>1</v>
      </c>
      <c r="D533" s="1" t="s">
        <v>9</v>
      </c>
      <c r="E533" s="1">
        <v>38434.382967191916</v>
      </c>
      <c r="F533" s="1">
        <v>91160.262059442131</v>
      </c>
      <c r="G533" s="1">
        <v>69883.215249825269</v>
      </c>
      <c r="H533" s="1">
        <v>51797.976136943849</v>
      </c>
      <c r="I533" s="1">
        <v>43092.130187383096</v>
      </c>
    </row>
    <row r="534" spans="1:9" x14ac:dyDescent="0.15">
      <c r="A534" s="1">
        <v>24</v>
      </c>
      <c r="B534" s="1" t="s">
        <v>141</v>
      </c>
      <c r="C534" s="1">
        <v>2</v>
      </c>
      <c r="D534" s="1" t="s">
        <v>10</v>
      </c>
      <c r="E534" s="1">
        <v>3283.5129028374213</v>
      </c>
      <c r="F534" s="1">
        <v>7143.4068151516885</v>
      </c>
      <c r="G534" s="1">
        <v>8971.6769166312624</v>
      </c>
      <c r="H534" s="1">
        <v>9429.1528680651154</v>
      </c>
      <c r="I534" s="1">
        <v>3775.0955935965726</v>
      </c>
    </row>
    <row r="535" spans="1:9" x14ac:dyDescent="0.15">
      <c r="A535" s="1">
        <v>24</v>
      </c>
      <c r="B535" s="1" t="s">
        <v>142</v>
      </c>
      <c r="C535" s="1">
        <v>3</v>
      </c>
      <c r="D535" s="1" t="s">
        <v>17</v>
      </c>
      <c r="E535" s="1">
        <v>11311.574450893362</v>
      </c>
      <c r="F535" s="1">
        <v>46722.197862244946</v>
      </c>
      <c r="G535" s="1">
        <v>78865.167682911124</v>
      </c>
      <c r="H535" s="1">
        <v>95326.637638641711</v>
      </c>
      <c r="I535" s="1">
        <v>70317.137289867896</v>
      </c>
    </row>
    <row r="536" spans="1:9" x14ac:dyDescent="0.15">
      <c r="A536" s="1">
        <v>24</v>
      </c>
      <c r="B536" s="1" t="s">
        <v>142</v>
      </c>
      <c r="C536" s="1">
        <v>4</v>
      </c>
      <c r="D536" s="1" t="s">
        <v>18</v>
      </c>
      <c r="E536" s="1">
        <v>20240.516888164271</v>
      </c>
      <c r="F536" s="1">
        <v>49642.975640812096</v>
      </c>
      <c r="G536" s="1">
        <v>53464.299522707079</v>
      </c>
      <c r="H536" s="1">
        <v>29326.14962029958</v>
      </c>
      <c r="I536" s="1">
        <v>12818.31717770565</v>
      </c>
    </row>
    <row r="537" spans="1:9" x14ac:dyDescent="0.15">
      <c r="A537" s="1">
        <v>24</v>
      </c>
      <c r="B537" s="1" t="s">
        <v>142</v>
      </c>
      <c r="C537" s="1">
        <v>5</v>
      </c>
      <c r="D537" s="1" t="s">
        <v>19</v>
      </c>
      <c r="E537" s="1">
        <v>3066.7169415247226</v>
      </c>
      <c r="F537" s="1">
        <v>10019.513434064198</v>
      </c>
      <c r="G537" s="1">
        <v>17074.725340427492</v>
      </c>
      <c r="H537" s="1">
        <v>20970.79923568487</v>
      </c>
      <c r="I537" s="1">
        <v>13737.907984181826</v>
      </c>
    </row>
    <row r="538" spans="1:9" x14ac:dyDescent="0.15">
      <c r="A538" s="1">
        <v>24</v>
      </c>
      <c r="B538" s="1" t="s">
        <v>142</v>
      </c>
      <c r="C538" s="1">
        <v>6</v>
      </c>
      <c r="D538" s="1" t="s">
        <v>3</v>
      </c>
      <c r="E538" s="1">
        <v>15063.695702923118</v>
      </c>
      <c r="F538" s="1">
        <v>51296.664966483571</v>
      </c>
      <c r="G538" s="1">
        <v>82911.410130460281</v>
      </c>
      <c r="H538" s="1">
        <v>86739.26250241595</v>
      </c>
      <c r="I538" s="1">
        <v>67639.553476464629</v>
      </c>
    </row>
    <row r="539" spans="1:9" x14ac:dyDescent="0.15">
      <c r="A539" s="1">
        <v>24</v>
      </c>
      <c r="B539" s="1" t="s">
        <v>142</v>
      </c>
      <c r="C539" s="1">
        <v>7</v>
      </c>
      <c r="D539" s="1" t="s">
        <v>20</v>
      </c>
      <c r="E539" s="1">
        <v>1885.3728968800135</v>
      </c>
      <c r="F539" s="1">
        <v>9136.9834845501464</v>
      </c>
      <c r="G539" s="1">
        <v>13175.320841178984</v>
      </c>
      <c r="H539" s="1">
        <v>15526.779233770669</v>
      </c>
      <c r="I539" s="1">
        <v>13163.208448153327</v>
      </c>
    </row>
    <row r="540" spans="1:9" x14ac:dyDescent="0.15">
      <c r="A540" s="1">
        <v>24</v>
      </c>
      <c r="B540" s="1" t="s">
        <v>142</v>
      </c>
      <c r="C540" s="1">
        <v>8</v>
      </c>
      <c r="D540" s="1" t="s">
        <v>21</v>
      </c>
      <c r="E540" s="1">
        <v>14809.674364088487</v>
      </c>
      <c r="F540" s="1">
        <v>51724.030923531747</v>
      </c>
      <c r="G540" s="1">
        <v>77033.078153015813</v>
      </c>
      <c r="H540" s="1">
        <v>80020.366461580052</v>
      </c>
      <c r="I540" s="1">
        <v>49794.610152495698</v>
      </c>
    </row>
    <row r="541" spans="1:9" x14ac:dyDescent="0.15">
      <c r="A541" s="1">
        <v>24</v>
      </c>
      <c r="B541" s="1" t="s">
        <v>142</v>
      </c>
      <c r="C541" s="1">
        <v>9</v>
      </c>
      <c r="D541" s="1" t="s">
        <v>22</v>
      </c>
      <c r="E541" s="1">
        <v>20070.917587964264</v>
      </c>
      <c r="F541" s="1">
        <v>53218.496491796046</v>
      </c>
      <c r="G541" s="1">
        <v>74340.271318545536</v>
      </c>
      <c r="H541" s="1">
        <v>69365.783147521943</v>
      </c>
      <c r="I541" s="1">
        <v>55911.574428978245</v>
      </c>
    </row>
    <row r="542" spans="1:9" x14ac:dyDescent="0.15">
      <c r="A542" s="1">
        <v>24</v>
      </c>
      <c r="B542" s="1" t="s">
        <v>142</v>
      </c>
      <c r="C542" s="1">
        <v>10</v>
      </c>
      <c r="D542" s="1" t="s">
        <v>23</v>
      </c>
      <c r="E542" s="1">
        <v>8201.950648076845</v>
      </c>
      <c r="F542" s="1">
        <v>33354.432411264701</v>
      </c>
      <c r="G542" s="1">
        <v>77814.498140485171</v>
      </c>
      <c r="H542" s="1">
        <v>86770.398344356479</v>
      </c>
      <c r="I542" s="1">
        <v>75681.252865430157</v>
      </c>
    </row>
    <row r="543" spans="1:9" x14ac:dyDescent="0.15">
      <c r="A543" s="1">
        <v>24</v>
      </c>
      <c r="B543" s="1" t="s">
        <v>142</v>
      </c>
      <c r="C543" s="1">
        <v>11</v>
      </c>
      <c r="D543" s="1" t="s">
        <v>24</v>
      </c>
      <c r="E543" s="1">
        <v>17157.585105617873</v>
      </c>
      <c r="F543" s="1">
        <v>69189.420236115373</v>
      </c>
      <c r="G543" s="1">
        <v>145158.1886444143</v>
      </c>
      <c r="H543" s="1">
        <v>166471.82471704981</v>
      </c>
      <c r="I543" s="1">
        <v>165870.4603674197</v>
      </c>
    </row>
    <row r="544" spans="1:9" x14ac:dyDescent="0.15">
      <c r="A544" s="1">
        <v>24</v>
      </c>
      <c r="B544" s="1" t="s">
        <v>142</v>
      </c>
      <c r="C544" s="1">
        <v>12</v>
      </c>
      <c r="D544" s="1" t="s">
        <v>25</v>
      </c>
      <c r="E544" s="1">
        <v>21641.218120180598</v>
      </c>
      <c r="F544" s="1">
        <v>90712.88321007925</v>
      </c>
      <c r="G544" s="1">
        <v>218788.2690691989</v>
      </c>
      <c r="H544" s="1">
        <v>295022.14733806124</v>
      </c>
      <c r="I544" s="1">
        <v>249045.64537280088</v>
      </c>
    </row>
    <row r="545" spans="1:9" x14ac:dyDescent="0.15">
      <c r="A545" s="1">
        <v>24</v>
      </c>
      <c r="B545" s="1" t="s">
        <v>142</v>
      </c>
      <c r="C545" s="1">
        <v>13</v>
      </c>
      <c r="D545" s="1" t="s">
        <v>26</v>
      </c>
      <c r="E545" s="1">
        <v>22321.901109855466</v>
      </c>
      <c r="F545" s="1">
        <v>88563.342474346849</v>
      </c>
      <c r="G545" s="1">
        <v>172925.39480925762</v>
      </c>
      <c r="H545" s="1">
        <v>212451.54051300642</v>
      </c>
      <c r="I545" s="1">
        <v>273852.67813365808</v>
      </c>
    </row>
    <row r="546" spans="1:9" x14ac:dyDescent="0.15">
      <c r="A546" s="1">
        <v>24</v>
      </c>
      <c r="B546" s="1" t="s">
        <v>142</v>
      </c>
      <c r="C546" s="1">
        <v>14</v>
      </c>
      <c r="D546" s="1" t="s">
        <v>27</v>
      </c>
      <c r="E546" s="1">
        <v>711.97004542398133</v>
      </c>
      <c r="F546" s="1">
        <v>3029.4484238898053</v>
      </c>
      <c r="G546" s="1">
        <v>6294.3034110910503</v>
      </c>
      <c r="H546" s="1">
        <v>5740.5824940266702</v>
      </c>
      <c r="I546" s="1">
        <v>4511.9207711571808</v>
      </c>
    </row>
    <row r="547" spans="1:9" x14ac:dyDescent="0.15">
      <c r="A547" s="1">
        <v>24</v>
      </c>
      <c r="B547" s="1" t="s">
        <v>142</v>
      </c>
      <c r="C547" s="1">
        <v>15</v>
      </c>
      <c r="D547" s="1" t="s">
        <v>28</v>
      </c>
      <c r="E547" s="1">
        <v>21451.747746049401</v>
      </c>
      <c r="F547" s="1">
        <v>84035.99218256872</v>
      </c>
      <c r="G547" s="1">
        <v>157617.76220752415</v>
      </c>
      <c r="H547" s="1">
        <v>191740.86928644005</v>
      </c>
      <c r="I547" s="1">
        <v>153894.61892849446</v>
      </c>
    </row>
    <row r="548" spans="1:9" x14ac:dyDescent="0.15">
      <c r="A548" s="1">
        <v>24</v>
      </c>
      <c r="B548" s="1" t="s">
        <v>141</v>
      </c>
      <c r="C548" s="1">
        <v>16</v>
      </c>
      <c r="D548" s="1" t="s">
        <v>11</v>
      </c>
      <c r="E548" s="1">
        <v>34724.63734074097</v>
      </c>
      <c r="F548" s="1">
        <v>195948.63838623682</v>
      </c>
      <c r="G548" s="1">
        <v>387316.79515163624</v>
      </c>
      <c r="H548" s="1">
        <v>480003.73956987954</v>
      </c>
      <c r="I548" s="1">
        <v>358823.47710724548</v>
      </c>
    </row>
    <row r="549" spans="1:9" x14ac:dyDescent="0.15">
      <c r="A549" s="1">
        <v>24</v>
      </c>
      <c r="B549" s="1" t="s">
        <v>141</v>
      </c>
      <c r="C549" s="1">
        <v>17</v>
      </c>
      <c r="D549" s="1" t="s">
        <v>12</v>
      </c>
      <c r="E549" s="1">
        <v>6599.7197852614981</v>
      </c>
      <c r="F549" s="1">
        <v>26905.344730111421</v>
      </c>
      <c r="G549" s="1">
        <v>48145.983488117628</v>
      </c>
      <c r="H549" s="1">
        <v>59220.611398657165</v>
      </c>
      <c r="I549" s="1">
        <v>52023.304995649465</v>
      </c>
    </row>
    <row r="550" spans="1:9" x14ac:dyDescent="0.15">
      <c r="A550" s="1">
        <v>24</v>
      </c>
      <c r="B550" s="1" t="s">
        <v>141</v>
      </c>
      <c r="C550" s="1">
        <v>18</v>
      </c>
      <c r="D550" s="1" t="s">
        <v>13</v>
      </c>
      <c r="E550" s="1">
        <v>70632.567421251253</v>
      </c>
      <c r="F550" s="1">
        <v>266750.55075139535</v>
      </c>
      <c r="G550" s="1">
        <v>395051.58536699344</v>
      </c>
      <c r="H550" s="1">
        <v>473854.29071125371</v>
      </c>
      <c r="I550" s="1">
        <v>330330.69444725377</v>
      </c>
    </row>
    <row r="551" spans="1:9" x14ac:dyDescent="0.15">
      <c r="A551" s="1">
        <v>24</v>
      </c>
      <c r="B551" s="1" t="s">
        <v>141</v>
      </c>
      <c r="C551" s="1">
        <v>19</v>
      </c>
      <c r="D551" s="1" t="s">
        <v>14</v>
      </c>
      <c r="E551" s="1">
        <v>12952.633820426605</v>
      </c>
      <c r="F551" s="1">
        <v>74528.57296623844</v>
      </c>
      <c r="G551" s="1">
        <v>133039.7812260566</v>
      </c>
      <c r="H551" s="1">
        <v>160789.04827644306</v>
      </c>
      <c r="I551" s="1">
        <v>155991.59099045923</v>
      </c>
    </row>
    <row r="552" spans="1:9" x14ac:dyDescent="0.15">
      <c r="A552" s="1">
        <v>24</v>
      </c>
      <c r="B552" s="1" t="s">
        <v>141</v>
      </c>
      <c r="C552" s="1">
        <v>20</v>
      </c>
      <c r="D552" s="1" t="s">
        <v>15</v>
      </c>
      <c r="E552" s="1">
        <v>1897.1560428673904</v>
      </c>
      <c r="F552" s="1">
        <v>8963.612335348218</v>
      </c>
      <c r="G552" s="1">
        <v>21909.942390694665</v>
      </c>
      <c r="H552" s="1">
        <v>32129.50213433124</v>
      </c>
      <c r="I552" s="1">
        <v>26861.928143047553</v>
      </c>
    </row>
    <row r="553" spans="1:9" x14ac:dyDescent="0.15">
      <c r="A553" s="1">
        <v>24</v>
      </c>
      <c r="B553" s="1" t="s">
        <v>141</v>
      </c>
      <c r="C553" s="1">
        <v>21</v>
      </c>
      <c r="D553" s="1" t="s">
        <v>16</v>
      </c>
      <c r="E553" s="1">
        <v>41811.121692515379</v>
      </c>
      <c r="F553" s="1">
        <v>142234.03184164435</v>
      </c>
      <c r="G553" s="1">
        <v>260796.10810496131</v>
      </c>
      <c r="H553" s="1">
        <v>301572.05038568046</v>
      </c>
      <c r="I553" s="1">
        <v>234894.33897952453</v>
      </c>
    </row>
    <row r="554" spans="1:9" x14ac:dyDescent="0.15">
      <c r="A554" s="1">
        <v>24</v>
      </c>
      <c r="B554" s="1" t="s">
        <v>140</v>
      </c>
      <c r="C554" s="1">
        <v>22</v>
      </c>
      <c r="D554" s="1" t="s">
        <v>8</v>
      </c>
      <c r="E554" s="1">
        <v>82435.617299974314</v>
      </c>
      <c r="F554" s="1">
        <v>344830.4774729918</v>
      </c>
      <c r="G554" s="1">
        <v>657262.32852667803</v>
      </c>
      <c r="H554" s="1">
        <v>950817.53390578728</v>
      </c>
      <c r="I554" s="1">
        <v>929968.80446023447</v>
      </c>
    </row>
    <row r="555" spans="1:9" x14ac:dyDescent="0.15">
      <c r="A555" s="1">
        <v>24</v>
      </c>
      <c r="B555" s="1" t="s">
        <v>140</v>
      </c>
      <c r="C555" s="1">
        <v>23</v>
      </c>
      <c r="D555" s="1" t="s">
        <v>29</v>
      </c>
      <c r="E555" s="1">
        <v>53410.600196190964</v>
      </c>
      <c r="F555" s="1">
        <v>267760.34477327002</v>
      </c>
      <c r="G555" s="1">
        <v>369128.89562854561</v>
      </c>
      <c r="H555" s="1">
        <v>538319.02894167404</v>
      </c>
      <c r="I555" s="1">
        <v>474270.2136569951</v>
      </c>
    </row>
    <row r="556" spans="1:9" x14ac:dyDescent="0.15">
      <c r="A556" s="1">
        <v>25</v>
      </c>
      <c r="B556" s="1" t="s">
        <v>144</v>
      </c>
      <c r="C556" s="1">
        <v>1</v>
      </c>
      <c r="D556" s="1" t="s">
        <v>9</v>
      </c>
      <c r="E556" s="1">
        <v>24892.99349068182</v>
      </c>
      <c r="F556" s="1">
        <v>55009.436706574321</v>
      </c>
      <c r="G556" s="1">
        <v>36647.45181231889</v>
      </c>
      <c r="H556" s="1">
        <v>25294.611474807731</v>
      </c>
      <c r="I556" s="1">
        <v>24149.254444915819</v>
      </c>
    </row>
    <row r="557" spans="1:9" x14ac:dyDescent="0.15">
      <c r="A557" s="1">
        <v>25</v>
      </c>
      <c r="B557" s="1" t="s">
        <v>144</v>
      </c>
      <c r="C557" s="1">
        <v>2</v>
      </c>
      <c r="D557" s="1" t="s">
        <v>10</v>
      </c>
      <c r="E557" s="1">
        <v>988.71578115178863</v>
      </c>
      <c r="F557" s="1">
        <v>2549.0788285911403</v>
      </c>
      <c r="G557" s="1">
        <v>2820.991195435603</v>
      </c>
      <c r="H557" s="1">
        <v>2471.967103249503</v>
      </c>
      <c r="I557" s="1">
        <v>1519.8436805388794</v>
      </c>
    </row>
    <row r="558" spans="1:9" x14ac:dyDescent="0.15">
      <c r="A558" s="1">
        <v>25</v>
      </c>
      <c r="B558" s="1" t="s">
        <v>145</v>
      </c>
      <c r="C558" s="1">
        <v>3</v>
      </c>
      <c r="D558" s="1" t="s">
        <v>17</v>
      </c>
      <c r="E558" s="1">
        <v>3101.4600389288603</v>
      </c>
      <c r="F558" s="1">
        <v>18131.392888545546</v>
      </c>
      <c r="G558" s="1">
        <v>31295.054899350143</v>
      </c>
      <c r="H558" s="1">
        <v>44434.115777327723</v>
      </c>
      <c r="I558" s="1">
        <v>35418.818896144076</v>
      </c>
    </row>
    <row r="559" spans="1:9" x14ac:dyDescent="0.15">
      <c r="A559" s="1">
        <v>25</v>
      </c>
      <c r="B559" s="1" t="s">
        <v>145</v>
      </c>
      <c r="C559" s="1">
        <v>4</v>
      </c>
      <c r="D559" s="1" t="s">
        <v>18</v>
      </c>
      <c r="E559" s="1">
        <v>20231.887637127234</v>
      </c>
      <c r="F559" s="1">
        <v>55355.883184671533</v>
      </c>
      <c r="G559" s="1">
        <v>71554.237398167854</v>
      </c>
      <c r="H559" s="1">
        <v>45075.590930199789</v>
      </c>
      <c r="I559" s="1">
        <v>33913.55235218419</v>
      </c>
    </row>
    <row r="560" spans="1:9" x14ac:dyDescent="0.15">
      <c r="A560" s="1">
        <v>25</v>
      </c>
      <c r="B560" s="1" t="s">
        <v>145</v>
      </c>
      <c r="C560" s="1">
        <v>5</v>
      </c>
      <c r="D560" s="1" t="s">
        <v>19</v>
      </c>
      <c r="E560" s="1">
        <v>1573.2584044608182</v>
      </c>
      <c r="F560" s="1">
        <v>9299.135231250124</v>
      </c>
      <c r="G560" s="1">
        <v>22848.774016238465</v>
      </c>
      <c r="H560" s="1">
        <v>29350.486715252009</v>
      </c>
      <c r="I560" s="1">
        <v>17871.500232324728</v>
      </c>
    </row>
    <row r="561" spans="1:9" x14ac:dyDescent="0.15">
      <c r="A561" s="1">
        <v>25</v>
      </c>
      <c r="B561" s="1" t="s">
        <v>145</v>
      </c>
      <c r="C561" s="1">
        <v>6</v>
      </c>
      <c r="D561" s="1" t="s">
        <v>3</v>
      </c>
      <c r="E561" s="1">
        <v>10045.110177861405</v>
      </c>
      <c r="F561" s="1">
        <v>31866.245808418076</v>
      </c>
      <c r="G561" s="1">
        <v>62177.378091666273</v>
      </c>
      <c r="H561" s="1">
        <v>61557.670692760694</v>
      </c>
      <c r="I561" s="1">
        <v>42565.695660152254</v>
      </c>
    </row>
    <row r="562" spans="1:9" x14ac:dyDescent="0.15">
      <c r="A562" s="1">
        <v>25</v>
      </c>
      <c r="B562" s="1" t="s">
        <v>145</v>
      </c>
      <c r="C562" s="1">
        <v>7</v>
      </c>
      <c r="D562" s="1" t="s">
        <v>20</v>
      </c>
      <c r="E562" s="1">
        <v>82.19108953417404</v>
      </c>
      <c r="F562" s="1">
        <v>399.43835323716002</v>
      </c>
      <c r="G562" s="1">
        <v>1206.6985620753965</v>
      </c>
      <c r="H562" s="1">
        <v>1718.3745808130959</v>
      </c>
      <c r="I562" s="1">
        <v>1699.5475791571666</v>
      </c>
    </row>
    <row r="563" spans="1:9" x14ac:dyDescent="0.15">
      <c r="A563" s="1">
        <v>25</v>
      </c>
      <c r="B563" s="1" t="s">
        <v>145</v>
      </c>
      <c r="C563" s="1">
        <v>8</v>
      </c>
      <c r="D563" s="1" t="s">
        <v>21</v>
      </c>
      <c r="E563" s="1">
        <v>9714.7597946622027</v>
      </c>
      <c r="F563" s="1">
        <v>44909.261040541824</v>
      </c>
      <c r="G563" s="1">
        <v>83201.821618703558</v>
      </c>
      <c r="H563" s="1">
        <v>85085.190900367801</v>
      </c>
      <c r="I563" s="1">
        <v>62683.036528743003</v>
      </c>
    </row>
    <row r="564" spans="1:9" x14ac:dyDescent="0.15">
      <c r="A564" s="1">
        <v>25</v>
      </c>
      <c r="B564" s="1" t="s">
        <v>145</v>
      </c>
      <c r="C564" s="1">
        <v>9</v>
      </c>
      <c r="D564" s="1" t="s">
        <v>22</v>
      </c>
      <c r="E564" s="1">
        <v>5434.8383176447724</v>
      </c>
      <c r="F564" s="1">
        <v>18762.226381357646</v>
      </c>
      <c r="G564" s="1">
        <v>32810.224058906038</v>
      </c>
      <c r="H564" s="1">
        <v>34942.73291649513</v>
      </c>
      <c r="I564" s="1">
        <v>38599.794240281604</v>
      </c>
    </row>
    <row r="565" spans="1:9" x14ac:dyDescent="0.15">
      <c r="A565" s="1">
        <v>25</v>
      </c>
      <c r="B565" s="1" t="s">
        <v>145</v>
      </c>
      <c r="C565" s="1">
        <v>10</v>
      </c>
      <c r="D565" s="1" t="s">
        <v>23</v>
      </c>
      <c r="E565" s="1">
        <v>5291.4924679943206</v>
      </c>
      <c r="F565" s="1">
        <v>23117.12774047401</v>
      </c>
      <c r="G565" s="1">
        <v>60344.563374938727</v>
      </c>
      <c r="H565" s="1">
        <v>67797.327931210049</v>
      </c>
      <c r="I565" s="1">
        <v>59412.600797096631</v>
      </c>
    </row>
    <row r="566" spans="1:9" x14ac:dyDescent="0.15">
      <c r="A566" s="1">
        <v>25</v>
      </c>
      <c r="B566" s="1" t="s">
        <v>145</v>
      </c>
      <c r="C566" s="1">
        <v>11</v>
      </c>
      <c r="D566" s="1" t="s">
        <v>24</v>
      </c>
      <c r="E566" s="1">
        <v>16186.997356010166</v>
      </c>
      <c r="F566" s="1">
        <v>68508.736211386116</v>
      </c>
      <c r="G566" s="1">
        <v>130712.45811990362</v>
      </c>
      <c r="H566" s="1">
        <v>175532.22464689144</v>
      </c>
      <c r="I566" s="1">
        <v>151580.32954109169</v>
      </c>
    </row>
    <row r="567" spans="1:9" x14ac:dyDescent="0.15">
      <c r="A567" s="1">
        <v>25</v>
      </c>
      <c r="B567" s="1" t="s">
        <v>145</v>
      </c>
      <c r="C567" s="1">
        <v>12</v>
      </c>
      <c r="D567" s="1" t="s">
        <v>25</v>
      </c>
      <c r="E567" s="1">
        <v>15094.22722528488</v>
      </c>
      <c r="F567" s="1">
        <v>76179.063543049109</v>
      </c>
      <c r="G567" s="1">
        <v>187590.13071112731</v>
      </c>
      <c r="H567" s="1">
        <v>256822.4891650936</v>
      </c>
      <c r="I567" s="1">
        <v>230593.71007225316</v>
      </c>
    </row>
    <row r="568" spans="1:9" x14ac:dyDescent="0.15">
      <c r="A568" s="1">
        <v>25</v>
      </c>
      <c r="B568" s="1" t="s">
        <v>145</v>
      </c>
      <c r="C568" s="1">
        <v>13</v>
      </c>
      <c r="D568" s="1" t="s">
        <v>26</v>
      </c>
      <c r="E568" s="1">
        <v>3221.8692965921709</v>
      </c>
      <c r="F568" s="1">
        <v>21674.971341630946</v>
      </c>
      <c r="G568" s="1">
        <v>54108.221249638053</v>
      </c>
      <c r="H568" s="1">
        <v>73916.636093617257</v>
      </c>
      <c r="I568" s="1">
        <v>97258.692876690082</v>
      </c>
    </row>
    <row r="569" spans="1:9" x14ac:dyDescent="0.15">
      <c r="A569" s="1">
        <v>25</v>
      </c>
      <c r="B569" s="1" t="s">
        <v>145</v>
      </c>
      <c r="C569" s="1">
        <v>14</v>
      </c>
      <c r="D569" s="1" t="s">
        <v>27</v>
      </c>
      <c r="E569" s="1">
        <v>1277.9831211908972</v>
      </c>
      <c r="F569" s="1">
        <v>6409.6357264266962</v>
      </c>
      <c r="G569" s="1">
        <v>16962.598322114722</v>
      </c>
      <c r="H569" s="1">
        <v>15061.084031100248</v>
      </c>
      <c r="I569" s="1">
        <v>15915.163437816502</v>
      </c>
    </row>
    <row r="570" spans="1:9" x14ac:dyDescent="0.15">
      <c r="A570" s="1">
        <v>25</v>
      </c>
      <c r="B570" s="1" t="s">
        <v>145</v>
      </c>
      <c r="C570" s="1">
        <v>15</v>
      </c>
      <c r="D570" s="1" t="s">
        <v>28</v>
      </c>
      <c r="E570" s="1">
        <v>13737.726207599861</v>
      </c>
      <c r="F570" s="1">
        <v>73344.074324503643</v>
      </c>
      <c r="G570" s="1">
        <v>144546.99655380048</v>
      </c>
      <c r="H570" s="1">
        <v>172046.7018492943</v>
      </c>
      <c r="I570" s="1">
        <v>136071.89424016172</v>
      </c>
    </row>
    <row r="571" spans="1:9" x14ac:dyDescent="0.15">
      <c r="A571" s="1">
        <v>25</v>
      </c>
      <c r="B571" s="1" t="s">
        <v>144</v>
      </c>
      <c r="C571" s="1">
        <v>16</v>
      </c>
      <c r="D571" s="1" t="s">
        <v>11</v>
      </c>
      <c r="E571" s="1">
        <v>25242.341839852605</v>
      </c>
      <c r="F571" s="1">
        <v>137806.77939325958</v>
      </c>
      <c r="G571" s="1">
        <v>246366.66282182501</v>
      </c>
      <c r="H571" s="1">
        <v>291825.33473016554</v>
      </c>
      <c r="I571" s="1">
        <v>132663.74952779859</v>
      </c>
    </row>
    <row r="572" spans="1:9" x14ac:dyDescent="0.15">
      <c r="A572" s="1">
        <v>25</v>
      </c>
      <c r="B572" s="1" t="s">
        <v>144</v>
      </c>
      <c r="C572" s="1">
        <v>17</v>
      </c>
      <c r="D572" s="1" t="s">
        <v>12</v>
      </c>
      <c r="E572" s="1">
        <v>2827.8646914232463</v>
      </c>
      <c r="F572" s="1">
        <v>13557.713175425222</v>
      </c>
      <c r="G572" s="1">
        <v>25758.566073617909</v>
      </c>
      <c r="H572" s="1">
        <v>35356.605369761783</v>
      </c>
      <c r="I572" s="1">
        <v>27960.36148500779</v>
      </c>
    </row>
    <row r="573" spans="1:9" x14ac:dyDescent="0.15">
      <c r="A573" s="1">
        <v>25</v>
      </c>
      <c r="B573" s="1" t="s">
        <v>144</v>
      </c>
      <c r="C573" s="1">
        <v>18</v>
      </c>
      <c r="D573" s="1" t="s">
        <v>13</v>
      </c>
      <c r="E573" s="1">
        <v>37763.538156928378</v>
      </c>
      <c r="F573" s="1">
        <v>152959.22147053067</v>
      </c>
      <c r="G573" s="1">
        <v>222261.51406521717</v>
      </c>
      <c r="H573" s="1">
        <v>253661.11337579534</v>
      </c>
      <c r="I573" s="1">
        <v>238496.42092101771</v>
      </c>
    </row>
    <row r="574" spans="1:9" x14ac:dyDescent="0.15">
      <c r="A574" s="1">
        <v>25</v>
      </c>
      <c r="B574" s="1" t="s">
        <v>144</v>
      </c>
      <c r="C574" s="1">
        <v>19</v>
      </c>
      <c r="D574" s="1" t="s">
        <v>14</v>
      </c>
      <c r="E574" s="1">
        <v>7788.157095225486</v>
      </c>
      <c r="F574" s="1">
        <v>36699.097772920017</v>
      </c>
      <c r="G574" s="1">
        <v>93501.828657953898</v>
      </c>
      <c r="H574" s="1">
        <v>90418.491190284723</v>
      </c>
      <c r="I574" s="1">
        <v>96407.43317426274</v>
      </c>
    </row>
    <row r="575" spans="1:9" x14ac:dyDescent="0.15">
      <c r="A575" s="1">
        <v>25</v>
      </c>
      <c r="B575" s="1" t="s">
        <v>144</v>
      </c>
      <c r="C575" s="1">
        <v>20</v>
      </c>
      <c r="D575" s="1" t="s">
        <v>15</v>
      </c>
      <c r="E575" s="1">
        <v>834.96004115055075</v>
      </c>
      <c r="F575" s="1">
        <v>5199.9397123851832</v>
      </c>
      <c r="G575" s="1">
        <v>17568.127290705099</v>
      </c>
      <c r="H575" s="1">
        <v>26754.678357212633</v>
      </c>
      <c r="I575" s="1">
        <v>23366.279029210196</v>
      </c>
    </row>
    <row r="576" spans="1:9" x14ac:dyDescent="0.15">
      <c r="A576" s="1">
        <v>25</v>
      </c>
      <c r="B576" s="1" t="s">
        <v>144</v>
      </c>
      <c r="C576" s="1">
        <v>21</v>
      </c>
      <c r="D576" s="1" t="s">
        <v>16</v>
      </c>
      <c r="E576" s="1">
        <v>22464.461706101301</v>
      </c>
      <c r="F576" s="1">
        <v>83593.032587829744</v>
      </c>
      <c r="G576" s="1">
        <v>135231.26699924271</v>
      </c>
      <c r="H576" s="1">
        <v>178100.34454605228</v>
      </c>
      <c r="I576" s="1">
        <v>119981.59853126161</v>
      </c>
    </row>
    <row r="577" spans="1:9" x14ac:dyDescent="0.15">
      <c r="A577" s="1">
        <v>25</v>
      </c>
      <c r="B577" s="1" t="s">
        <v>143</v>
      </c>
      <c r="C577" s="1">
        <v>22</v>
      </c>
      <c r="D577" s="1" t="s">
        <v>8</v>
      </c>
      <c r="E577" s="1">
        <v>44971.817857594615</v>
      </c>
      <c r="F577" s="1">
        <v>194962.98174863565</v>
      </c>
      <c r="G577" s="1">
        <v>435865.14614960039</v>
      </c>
      <c r="H577" s="1">
        <v>719009.90946898214</v>
      </c>
      <c r="I577" s="1">
        <v>822416.60016607703</v>
      </c>
    </row>
    <row r="578" spans="1:9" x14ac:dyDescent="0.15">
      <c r="A578" s="1">
        <v>25</v>
      </c>
      <c r="B578" s="1" t="s">
        <v>143</v>
      </c>
      <c r="C578" s="1">
        <v>23</v>
      </c>
      <c r="D578" s="1" t="s">
        <v>29</v>
      </c>
      <c r="E578" s="1">
        <v>32429.359320049654</v>
      </c>
      <c r="F578" s="1">
        <v>163464.00492950538</v>
      </c>
      <c r="G578" s="1">
        <v>248769.78166969836</v>
      </c>
      <c r="H578" s="1">
        <v>363538.07399462943</v>
      </c>
      <c r="I578" s="1">
        <v>343810.50188486616</v>
      </c>
    </row>
    <row r="579" spans="1:9" x14ac:dyDescent="0.15">
      <c r="A579" s="1">
        <v>26</v>
      </c>
      <c r="B579" s="1" t="s">
        <v>241</v>
      </c>
      <c r="C579" s="1">
        <v>1</v>
      </c>
      <c r="D579" s="1" t="s">
        <v>9</v>
      </c>
      <c r="E579" s="1">
        <v>20251.12856714207</v>
      </c>
      <c r="F579" s="1">
        <v>57493.762347285578</v>
      </c>
      <c r="G579" s="1">
        <v>47805.269112272392</v>
      </c>
      <c r="H579" s="1">
        <v>37864.496383318983</v>
      </c>
      <c r="I579" s="1">
        <v>34131.80355501717</v>
      </c>
    </row>
    <row r="580" spans="1:9" x14ac:dyDescent="0.15">
      <c r="A580" s="1">
        <v>26</v>
      </c>
      <c r="B580" s="1" t="s">
        <v>242</v>
      </c>
      <c r="C580" s="1">
        <v>2</v>
      </c>
      <c r="D580" s="1" t="s">
        <v>10</v>
      </c>
      <c r="E580" s="1">
        <v>1525.7959585675746</v>
      </c>
      <c r="F580" s="1">
        <v>3531.7961069325384</v>
      </c>
      <c r="G580" s="1">
        <v>3769.0292201311745</v>
      </c>
      <c r="H580" s="1">
        <v>3610.2612332681742</v>
      </c>
      <c r="I580" s="1">
        <v>1666.925327042642</v>
      </c>
    </row>
    <row r="581" spans="1:9" x14ac:dyDescent="0.15">
      <c r="A581" s="1">
        <v>26</v>
      </c>
      <c r="B581" s="1" t="s">
        <v>243</v>
      </c>
      <c r="C581" s="1">
        <v>3</v>
      </c>
      <c r="D581" s="1" t="s">
        <v>17</v>
      </c>
      <c r="E581" s="1">
        <v>18005.889426110571</v>
      </c>
      <c r="F581" s="1">
        <v>72807.136010538263</v>
      </c>
      <c r="G581" s="1">
        <v>107530.21205804963</v>
      </c>
      <c r="H581" s="1">
        <v>117855.39948266382</v>
      </c>
      <c r="I581" s="1">
        <v>82390.123570928103</v>
      </c>
    </row>
    <row r="582" spans="1:9" x14ac:dyDescent="0.15">
      <c r="A582" s="1">
        <v>26</v>
      </c>
      <c r="B582" s="1" t="s">
        <v>244</v>
      </c>
      <c r="C582" s="1">
        <v>4</v>
      </c>
      <c r="D582" s="1" t="s">
        <v>18</v>
      </c>
      <c r="E582" s="1">
        <v>89712.920646965387</v>
      </c>
      <c r="F582" s="1">
        <v>248803.95591729131</v>
      </c>
      <c r="G582" s="1">
        <v>258134.88609334704</v>
      </c>
      <c r="H582" s="1">
        <v>148049.5093989</v>
      </c>
      <c r="I582" s="1">
        <v>87698.81514244531</v>
      </c>
    </row>
    <row r="583" spans="1:9" x14ac:dyDescent="0.15">
      <c r="A583" s="1">
        <v>26</v>
      </c>
      <c r="B583" s="1" t="s">
        <v>245</v>
      </c>
      <c r="C583" s="1">
        <v>5</v>
      </c>
      <c r="D583" s="1" t="s">
        <v>19</v>
      </c>
      <c r="E583" s="1">
        <v>10121.484679316891</v>
      </c>
      <c r="F583" s="1">
        <v>26027.602158686146</v>
      </c>
      <c r="G583" s="1">
        <v>38675.903892929848</v>
      </c>
      <c r="H583" s="1">
        <v>36523.918512813827</v>
      </c>
      <c r="I583" s="1">
        <v>26769.774214169029</v>
      </c>
    </row>
    <row r="584" spans="1:9" x14ac:dyDescent="0.15">
      <c r="A584" s="1">
        <v>26</v>
      </c>
      <c r="B584" s="1" t="s">
        <v>245</v>
      </c>
      <c r="C584" s="1">
        <v>6</v>
      </c>
      <c r="D584" s="1" t="s">
        <v>3</v>
      </c>
      <c r="E584" s="1">
        <v>15230.235364945262</v>
      </c>
      <c r="F584" s="1">
        <v>41686.685517186786</v>
      </c>
      <c r="G584" s="1">
        <v>57785.567929532073</v>
      </c>
      <c r="H584" s="1">
        <v>58607.267687912543</v>
      </c>
      <c r="I584" s="1">
        <v>36002.989944547007</v>
      </c>
    </row>
    <row r="585" spans="1:9" x14ac:dyDescent="0.15">
      <c r="A585" s="1">
        <v>26</v>
      </c>
      <c r="B585" s="1" t="s">
        <v>245</v>
      </c>
      <c r="C585" s="1">
        <v>7</v>
      </c>
      <c r="D585" s="1" t="s">
        <v>20</v>
      </c>
      <c r="E585" s="1">
        <v>216.55530551939205</v>
      </c>
      <c r="F585" s="1">
        <v>664.86247433131894</v>
      </c>
      <c r="G585" s="1">
        <v>734.75664256306482</v>
      </c>
      <c r="H585" s="1">
        <v>1519.5873407353954</v>
      </c>
      <c r="I585" s="1">
        <v>634.18805091161619</v>
      </c>
    </row>
    <row r="586" spans="1:9" x14ac:dyDescent="0.15">
      <c r="A586" s="1">
        <v>26</v>
      </c>
      <c r="B586" s="1" t="s">
        <v>245</v>
      </c>
      <c r="C586" s="1">
        <v>8</v>
      </c>
      <c r="D586" s="1" t="s">
        <v>21</v>
      </c>
      <c r="E586" s="1">
        <v>10321.449740382279</v>
      </c>
      <c r="F586" s="1">
        <v>32772.403301115461</v>
      </c>
      <c r="G586" s="1">
        <v>46142.469427061689</v>
      </c>
      <c r="H586" s="1">
        <v>44933.280329485926</v>
      </c>
      <c r="I586" s="1">
        <v>30377.986086780958</v>
      </c>
    </row>
    <row r="587" spans="1:9" x14ac:dyDescent="0.15">
      <c r="A587" s="1">
        <v>26</v>
      </c>
      <c r="B587" s="1" t="s">
        <v>245</v>
      </c>
      <c r="C587" s="1">
        <v>9</v>
      </c>
      <c r="D587" s="1" t="s">
        <v>22</v>
      </c>
      <c r="E587" s="1">
        <v>11507.483246824242</v>
      </c>
      <c r="F587" s="1">
        <v>34623.428912581308</v>
      </c>
      <c r="G587" s="1">
        <v>41206.203968412665</v>
      </c>
      <c r="H587" s="1">
        <v>32141.16752118841</v>
      </c>
      <c r="I587" s="1">
        <v>35960.770545840489</v>
      </c>
    </row>
    <row r="588" spans="1:9" x14ac:dyDescent="0.15">
      <c r="A588" s="1">
        <v>26</v>
      </c>
      <c r="B588" s="1" t="s">
        <v>245</v>
      </c>
      <c r="C588" s="1">
        <v>10</v>
      </c>
      <c r="D588" s="1" t="s">
        <v>23</v>
      </c>
      <c r="E588" s="1">
        <v>14191.623025496097</v>
      </c>
      <c r="F588" s="1">
        <v>40391.9043448761</v>
      </c>
      <c r="G588" s="1">
        <v>79287.391630822836</v>
      </c>
      <c r="H588" s="1">
        <v>70209.092998026274</v>
      </c>
      <c r="I588" s="1">
        <v>58409.617475790932</v>
      </c>
    </row>
    <row r="589" spans="1:9" x14ac:dyDescent="0.15">
      <c r="A589" s="1">
        <v>26</v>
      </c>
      <c r="B589" s="1" t="s">
        <v>246</v>
      </c>
      <c r="C589" s="1">
        <v>11</v>
      </c>
      <c r="D589" s="1" t="s">
        <v>24</v>
      </c>
      <c r="E589" s="1">
        <v>24026.614703084295</v>
      </c>
      <c r="F589" s="1">
        <v>79440.408239141238</v>
      </c>
      <c r="G589" s="1">
        <v>137628.6471242547</v>
      </c>
      <c r="H589" s="1">
        <v>141632.1554954483</v>
      </c>
      <c r="I589" s="1">
        <v>128977.70400631979</v>
      </c>
    </row>
    <row r="590" spans="1:9" x14ac:dyDescent="0.15">
      <c r="A590" s="1">
        <v>26</v>
      </c>
      <c r="B590" s="1" t="s">
        <v>245</v>
      </c>
      <c r="C590" s="1">
        <v>12</v>
      </c>
      <c r="D590" s="1" t="s">
        <v>25</v>
      </c>
      <c r="E590" s="1">
        <v>34442.75431793696</v>
      </c>
      <c r="F590" s="1">
        <v>108180.00457315234</v>
      </c>
      <c r="G590" s="1">
        <v>224995.75790391385</v>
      </c>
      <c r="H590" s="1">
        <v>239746.85584155004</v>
      </c>
      <c r="I590" s="1">
        <v>192538.42916755663</v>
      </c>
    </row>
    <row r="591" spans="1:9" x14ac:dyDescent="0.15">
      <c r="A591" s="1">
        <v>26</v>
      </c>
      <c r="B591" s="1" t="s">
        <v>246</v>
      </c>
      <c r="C591" s="1">
        <v>13</v>
      </c>
      <c r="D591" s="1" t="s">
        <v>26</v>
      </c>
      <c r="E591" s="1">
        <v>18961.420962991495</v>
      </c>
      <c r="F591" s="1">
        <v>65580.144263462236</v>
      </c>
      <c r="G591" s="1">
        <v>80163.752740620665</v>
      </c>
      <c r="H591" s="1">
        <v>85906.302101096968</v>
      </c>
      <c r="I591" s="1">
        <v>68094.107109782446</v>
      </c>
    </row>
    <row r="592" spans="1:9" x14ac:dyDescent="0.15">
      <c r="A592" s="1">
        <v>26</v>
      </c>
      <c r="B592" s="1" t="s">
        <v>245</v>
      </c>
      <c r="C592" s="1">
        <v>14</v>
      </c>
      <c r="D592" s="1" t="s">
        <v>27</v>
      </c>
      <c r="E592" s="1">
        <v>7166.5801747900023</v>
      </c>
      <c r="F592" s="1">
        <v>31069.82838913958</v>
      </c>
      <c r="G592" s="1">
        <v>38616.50293347871</v>
      </c>
      <c r="H592" s="1">
        <v>38597.343608816882</v>
      </c>
      <c r="I592" s="1">
        <v>41180.619035730968</v>
      </c>
    </row>
    <row r="593" spans="1:9" x14ac:dyDescent="0.15">
      <c r="A593" s="1">
        <v>26</v>
      </c>
      <c r="B593" s="1" t="s">
        <v>245</v>
      </c>
      <c r="C593" s="1">
        <v>15</v>
      </c>
      <c r="D593" s="1" t="s">
        <v>28</v>
      </c>
      <c r="E593" s="1">
        <v>42064.252124380189</v>
      </c>
      <c r="F593" s="1">
        <v>149166.95891700673</v>
      </c>
      <c r="G593" s="1">
        <v>259338.37651436374</v>
      </c>
      <c r="H593" s="1">
        <v>231033.24772210754</v>
      </c>
      <c r="I593" s="1">
        <v>169002.99351467704</v>
      </c>
    </row>
    <row r="594" spans="1:9" x14ac:dyDescent="0.15">
      <c r="A594" s="1">
        <v>26</v>
      </c>
      <c r="B594" s="1" t="s">
        <v>247</v>
      </c>
      <c r="C594" s="1">
        <v>16</v>
      </c>
      <c r="D594" s="1" t="s">
        <v>11</v>
      </c>
      <c r="E594" s="1">
        <v>82209.903678151488</v>
      </c>
      <c r="F594" s="1">
        <v>313410.05157631694</v>
      </c>
      <c r="G594" s="1">
        <v>356468.00711188349</v>
      </c>
      <c r="H594" s="1">
        <v>542481.93109606218</v>
      </c>
      <c r="I594" s="1">
        <v>359428.14817364688</v>
      </c>
    </row>
    <row r="595" spans="1:9" x14ac:dyDescent="0.15">
      <c r="A595" s="1">
        <v>26</v>
      </c>
      <c r="B595" s="1" t="s">
        <v>248</v>
      </c>
      <c r="C595" s="1">
        <v>17</v>
      </c>
      <c r="D595" s="1" t="s">
        <v>12</v>
      </c>
      <c r="E595" s="1">
        <v>7341.0249819450319</v>
      </c>
      <c r="F595" s="1">
        <v>28366.924477960903</v>
      </c>
      <c r="G595" s="1">
        <v>49069.750645833403</v>
      </c>
      <c r="H595" s="1">
        <v>57476.116366243135</v>
      </c>
      <c r="I595" s="1">
        <v>51113.350545375055</v>
      </c>
    </row>
    <row r="596" spans="1:9" x14ac:dyDescent="0.15">
      <c r="A596" s="1">
        <v>26</v>
      </c>
      <c r="B596" s="1" t="s">
        <v>248</v>
      </c>
      <c r="C596" s="1">
        <v>18</v>
      </c>
      <c r="D596" s="1" t="s">
        <v>13</v>
      </c>
      <c r="E596" s="1">
        <v>179219.13347619688</v>
      </c>
      <c r="F596" s="1">
        <v>711217.28880084434</v>
      </c>
      <c r="G596" s="1">
        <v>834217.77364370809</v>
      </c>
      <c r="H596" s="1">
        <v>787205.66783614527</v>
      </c>
      <c r="I596" s="1">
        <v>614687.5326657074</v>
      </c>
    </row>
    <row r="597" spans="1:9" x14ac:dyDescent="0.15">
      <c r="A597" s="1">
        <v>26</v>
      </c>
      <c r="B597" s="1" t="s">
        <v>247</v>
      </c>
      <c r="C597" s="1">
        <v>19</v>
      </c>
      <c r="D597" s="1" t="s">
        <v>14</v>
      </c>
      <c r="E597" s="1">
        <v>32412.252775767443</v>
      </c>
      <c r="F597" s="1">
        <v>156383.55489979792</v>
      </c>
      <c r="G597" s="1">
        <v>245748.2956932805</v>
      </c>
      <c r="H597" s="1">
        <v>246245.80473229266</v>
      </c>
      <c r="I597" s="1">
        <v>207418.74620922649</v>
      </c>
    </row>
    <row r="598" spans="1:9" x14ac:dyDescent="0.15">
      <c r="A598" s="1">
        <v>26</v>
      </c>
      <c r="B598" s="1" t="s">
        <v>247</v>
      </c>
      <c r="C598" s="1">
        <v>20</v>
      </c>
      <c r="D598" s="1" t="s">
        <v>15</v>
      </c>
      <c r="E598" s="1">
        <v>5617.4843274875666</v>
      </c>
      <c r="F598" s="1">
        <v>30102.852496934189</v>
      </c>
      <c r="G598" s="1">
        <v>78533.803848921525</v>
      </c>
      <c r="H598" s="1">
        <v>102330.67268991932</v>
      </c>
      <c r="I598" s="1">
        <v>84730.602951756562</v>
      </c>
    </row>
    <row r="599" spans="1:9" x14ac:dyDescent="0.15">
      <c r="A599" s="1">
        <v>26</v>
      </c>
      <c r="B599" s="1" t="s">
        <v>247</v>
      </c>
      <c r="C599" s="1">
        <v>21</v>
      </c>
      <c r="D599" s="1" t="s">
        <v>16</v>
      </c>
      <c r="E599" s="1">
        <v>68932.911140509794</v>
      </c>
      <c r="F599" s="1">
        <v>248548.63845729639</v>
      </c>
      <c r="G599" s="1">
        <v>356605.33489351778</v>
      </c>
      <c r="H599" s="1">
        <v>341549.56895743456</v>
      </c>
      <c r="I599" s="1">
        <v>271220.81378692033</v>
      </c>
    </row>
    <row r="600" spans="1:9" x14ac:dyDescent="0.15">
      <c r="A600" s="1">
        <v>26</v>
      </c>
      <c r="B600" s="1" t="s">
        <v>240</v>
      </c>
      <c r="C600" s="1">
        <v>22</v>
      </c>
      <c r="D600" s="1" t="s">
        <v>8</v>
      </c>
      <c r="E600" s="1">
        <v>173732.58738844091</v>
      </c>
      <c r="F600" s="1">
        <v>735407.35484043846</v>
      </c>
      <c r="G600" s="1">
        <v>1280575.2526057165</v>
      </c>
      <c r="H600" s="1">
        <v>1910001.5953277943</v>
      </c>
      <c r="I600" s="1">
        <v>2094822.7282782171</v>
      </c>
    </row>
    <row r="601" spans="1:9" x14ac:dyDescent="0.15">
      <c r="A601" s="1">
        <v>26</v>
      </c>
      <c r="B601" s="1" t="s">
        <v>240</v>
      </c>
      <c r="C601" s="1">
        <v>23</v>
      </c>
      <c r="D601" s="1" t="s">
        <v>29</v>
      </c>
      <c r="E601" s="1">
        <v>86945.317190627044</v>
      </c>
      <c r="F601" s="1">
        <v>397057.22982653865</v>
      </c>
      <c r="G601" s="1">
        <v>529099.43150527705</v>
      </c>
      <c r="H601" s="1">
        <v>720302.42327778891</v>
      </c>
      <c r="I601" s="1">
        <v>680892.78333514626</v>
      </c>
    </row>
    <row r="602" spans="1:9" x14ac:dyDescent="0.15">
      <c r="A602" s="1">
        <v>27</v>
      </c>
      <c r="B602" s="1" t="s">
        <v>250</v>
      </c>
      <c r="C602" s="1">
        <v>1</v>
      </c>
      <c r="D602" s="1" t="s">
        <v>9</v>
      </c>
      <c r="E602" s="1">
        <v>14644.132556236817</v>
      </c>
      <c r="F602" s="1">
        <v>36364.625781406976</v>
      </c>
      <c r="G602" s="1">
        <v>32678.991399819959</v>
      </c>
      <c r="H602" s="1">
        <v>26463.069531620811</v>
      </c>
      <c r="I602" s="1">
        <v>27762.270174383983</v>
      </c>
    </row>
    <row r="603" spans="1:9" x14ac:dyDescent="0.15">
      <c r="A603" s="1">
        <v>27</v>
      </c>
      <c r="B603" s="1" t="s">
        <v>251</v>
      </c>
      <c r="C603" s="1">
        <v>2</v>
      </c>
      <c r="D603" s="1" t="s">
        <v>10</v>
      </c>
      <c r="E603" s="1">
        <v>1171.8112961798975</v>
      </c>
      <c r="F603" s="1">
        <v>2633.8818424581646</v>
      </c>
      <c r="G603" s="1">
        <v>4401.054569928222</v>
      </c>
      <c r="H603" s="1">
        <v>3024.1247036316945</v>
      </c>
      <c r="I603" s="1">
        <v>1021.4003229427955</v>
      </c>
    </row>
    <row r="604" spans="1:9" x14ac:dyDescent="0.15">
      <c r="A604" s="1">
        <v>27</v>
      </c>
      <c r="B604" s="1" t="s">
        <v>252</v>
      </c>
      <c r="C604" s="1">
        <v>3</v>
      </c>
      <c r="D604" s="1" t="s">
        <v>17</v>
      </c>
      <c r="E604" s="1">
        <v>59610.043520089101</v>
      </c>
      <c r="F604" s="1">
        <v>188381.36826747924</v>
      </c>
      <c r="G604" s="1">
        <v>284532.02128365764</v>
      </c>
      <c r="H604" s="1">
        <v>304072.7373508141</v>
      </c>
      <c r="I604" s="1">
        <v>213795.54388954819</v>
      </c>
    </row>
    <row r="605" spans="1:9" x14ac:dyDescent="0.15">
      <c r="A605" s="1">
        <v>27</v>
      </c>
      <c r="B605" s="1" t="s">
        <v>253</v>
      </c>
      <c r="C605" s="1">
        <v>4</v>
      </c>
      <c r="D605" s="1" t="s">
        <v>18</v>
      </c>
      <c r="E605" s="1">
        <v>159664.02758212754</v>
      </c>
      <c r="F605" s="1">
        <v>362081.86281949142</v>
      </c>
      <c r="G605" s="1">
        <v>434297.7740440229</v>
      </c>
      <c r="H605" s="1">
        <v>248675.19024927457</v>
      </c>
      <c r="I605" s="1">
        <v>131194.7194643968</v>
      </c>
    </row>
    <row r="606" spans="1:9" x14ac:dyDescent="0.15">
      <c r="A606" s="1">
        <v>27</v>
      </c>
      <c r="B606" s="1" t="s">
        <v>252</v>
      </c>
      <c r="C606" s="1">
        <v>5</v>
      </c>
      <c r="D606" s="1" t="s">
        <v>19</v>
      </c>
      <c r="E606" s="1">
        <v>49398.696541833699</v>
      </c>
      <c r="F606" s="1">
        <v>134565.58148430477</v>
      </c>
      <c r="G606" s="1">
        <v>207186.41639417034</v>
      </c>
      <c r="H606" s="1">
        <v>190427.58717935032</v>
      </c>
      <c r="I606" s="1">
        <v>112442.9154972625</v>
      </c>
    </row>
    <row r="607" spans="1:9" x14ac:dyDescent="0.15">
      <c r="A607" s="1">
        <v>27</v>
      </c>
      <c r="B607" s="1" t="s">
        <v>252</v>
      </c>
      <c r="C607" s="1">
        <v>6</v>
      </c>
      <c r="D607" s="1" t="s">
        <v>3</v>
      </c>
      <c r="E607" s="1">
        <v>116477.69229972988</v>
      </c>
      <c r="F607" s="1">
        <v>335640.67957897694</v>
      </c>
      <c r="G607" s="1">
        <v>481413.39211440226</v>
      </c>
      <c r="H607" s="1">
        <v>497679.17638731125</v>
      </c>
      <c r="I607" s="1">
        <v>312542.94344631629</v>
      </c>
    </row>
    <row r="608" spans="1:9" x14ac:dyDescent="0.15">
      <c r="A608" s="1">
        <v>27</v>
      </c>
      <c r="B608" s="1" t="s">
        <v>252</v>
      </c>
      <c r="C608" s="1">
        <v>7</v>
      </c>
      <c r="D608" s="1" t="s">
        <v>20</v>
      </c>
      <c r="E608" s="1">
        <v>4958.5390595653653</v>
      </c>
      <c r="F608" s="1">
        <v>15270.796287816393</v>
      </c>
      <c r="G608" s="1">
        <v>19205.211310737977</v>
      </c>
      <c r="H608" s="1">
        <v>20010.805960200862</v>
      </c>
      <c r="I608" s="1">
        <v>15738.832471989905</v>
      </c>
    </row>
    <row r="609" spans="1:9" x14ac:dyDescent="0.15">
      <c r="A609" s="1">
        <v>27</v>
      </c>
      <c r="B609" s="1" t="s">
        <v>252</v>
      </c>
      <c r="C609" s="1">
        <v>8</v>
      </c>
      <c r="D609" s="1" t="s">
        <v>21</v>
      </c>
      <c r="E609" s="1">
        <v>36203.986015607545</v>
      </c>
      <c r="F609" s="1">
        <v>87676.868322087175</v>
      </c>
      <c r="G609" s="1">
        <v>114692.85340199312</v>
      </c>
      <c r="H609" s="1">
        <v>102088.83246416466</v>
      </c>
      <c r="I609" s="1">
        <v>60417.303061750965</v>
      </c>
    </row>
    <row r="610" spans="1:9" x14ac:dyDescent="0.15">
      <c r="A610" s="1">
        <v>27</v>
      </c>
      <c r="B610" s="1" t="s">
        <v>252</v>
      </c>
      <c r="C610" s="1">
        <v>9</v>
      </c>
      <c r="D610" s="1" t="s">
        <v>22</v>
      </c>
      <c r="E610" s="1">
        <v>201397.92572093461</v>
      </c>
      <c r="F610" s="1">
        <v>462692.11828122911</v>
      </c>
      <c r="G610" s="1">
        <v>517589.27332504297</v>
      </c>
      <c r="H610" s="1">
        <v>388699.31162496732</v>
      </c>
      <c r="I610" s="1">
        <v>318524.03638810659</v>
      </c>
    </row>
    <row r="611" spans="1:9" x14ac:dyDescent="0.15">
      <c r="A611" s="1">
        <v>27</v>
      </c>
      <c r="B611" s="1" t="s">
        <v>252</v>
      </c>
      <c r="C611" s="1">
        <v>10</v>
      </c>
      <c r="D611" s="1" t="s">
        <v>23</v>
      </c>
      <c r="E611" s="1">
        <v>160807.90594732342</v>
      </c>
      <c r="F611" s="1">
        <v>441605.48792615935</v>
      </c>
      <c r="G611" s="1">
        <v>708915.90360347135</v>
      </c>
      <c r="H611" s="1">
        <v>658607.73057399085</v>
      </c>
      <c r="I611" s="1">
        <v>433010.72694230685</v>
      </c>
    </row>
    <row r="612" spans="1:9" x14ac:dyDescent="0.15">
      <c r="A612" s="1">
        <v>27</v>
      </c>
      <c r="B612" s="1" t="s">
        <v>253</v>
      </c>
      <c r="C612" s="1">
        <v>11</v>
      </c>
      <c r="D612" s="1" t="s">
        <v>24</v>
      </c>
      <c r="E612" s="1">
        <v>236008.46399023928</v>
      </c>
      <c r="F612" s="1">
        <v>642575.29695247533</v>
      </c>
      <c r="G612" s="1">
        <v>978238.70794269675</v>
      </c>
      <c r="H612" s="1">
        <v>838435.25982065278</v>
      </c>
      <c r="I612" s="1">
        <v>655288.9078166266</v>
      </c>
    </row>
    <row r="613" spans="1:9" x14ac:dyDescent="0.15">
      <c r="A613" s="1">
        <v>27</v>
      </c>
      <c r="B613" s="1" t="s">
        <v>253</v>
      </c>
      <c r="C613" s="1">
        <v>12</v>
      </c>
      <c r="D613" s="1" t="s">
        <v>25</v>
      </c>
      <c r="E613" s="1">
        <v>135472.12257458383</v>
      </c>
      <c r="F613" s="1">
        <v>453764.26065276557</v>
      </c>
      <c r="G613" s="1">
        <v>756302.51567264867</v>
      </c>
      <c r="H613" s="1">
        <v>718373.16469836794</v>
      </c>
      <c r="I613" s="1">
        <v>537210.47128689324</v>
      </c>
    </row>
    <row r="614" spans="1:9" x14ac:dyDescent="0.15">
      <c r="A614" s="1">
        <v>27</v>
      </c>
      <c r="B614" s="1" t="s">
        <v>252</v>
      </c>
      <c r="C614" s="1">
        <v>13</v>
      </c>
      <c r="D614" s="1" t="s">
        <v>26</v>
      </c>
      <c r="E614" s="1">
        <v>88776.897597817908</v>
      </c>
      <c r="F614" s="1">
        <v>219251.15973763677</v>
      </c>
      <c r="G614" s="1">
        <v>280211.17059760774</v>
      </c>
      <c r="H614" s="1">
        <v>235408.59509869572</v>
      </c>
      <c r="I614" s="1">
        <v>221594.17017313157</v>
      </c>
    </row>
    <row r="615" spans="1:9" x14ac:dyDescent="0.15">
      <c r="A615" s="1">
        <v>27</v>
      </c>
      <c r="B615" s="1" t="s">
        <v>252</v>
      </c>
      <c r="C615" s="1">
        <v>14</v>
      </c>
      <c r="D615" s="1" t="s">
        <v>27</v>
      </c>
      <c r="E615" s="1">
        <v>16277.478470176247</v>
      </c>
      <c r="F615" s="1">
        <v>54946.217695107727</v>
      </c>
      <c r="G615" s="1">
        <v>76360.439780394503</v>
      </c>
      <c r="H615" s="1">
        <v>60921.163463333869</v>
      </c>
      <c r="I615" s="1">
        <v>54872.664852328868</v>
      </c>
    </row>
    <row r="616" spans="1:9" x14ac:dyDescent="0.15">
      <c r="A616" s="1">
        <v>27</v>
      </c>
      <c r="B616" s="1" t="s">
        <v>252</v>
      </c>
      <c r="C616" s="1">
        <v>15</v>
      </c>
      <c r="D616" s="1" t="s">
        <v>28</v>
      </c>
      <c r="E616" s="1">
        <v>237896.11142520033</v>
      </c>
      <c r="F616" s="1">
        <v>754371.5127533169</v>
      </c>
      <c r="G616" s="1">
        <v>1258246.8825943987</v>
      </c>
      <c r="H616" s="1">
        <v>1142667.1507308953</v>
      </c>
      <c r="I616" s="1">
        <v>721618.73239427176</v>
      </c>
    </row>
    <row r="617" spans="1:9" x14ac:dyDescent="0.15">
      <c r="A617" s="1">
        <v>27</v>
      </c>
      <c r="B617" s="1" t="s">
        <v>250</v>
      </c>
      <c r="C617" s="1">
        <v>16</v>
      </c>
      <c r="D617" s="1" t="s">
        <v>11</v>
      </c>
      <c r="E617" s="1">
        <v>442241.13829075557</v>
      </c>
      <c r="F617" s="1">
        <v>1447869.8710702097</v>
      </c>
      <c r="G617" s="1">
        <v>2624116.5928277355</v>
      </c>
      <c r="H617" s="1">
        <v>2513151.6515399707</v>
      </c>
      <c r="I617" s="1">
        <v>2077570.4330541736</v>
      </c>
    </row>
    <row r="618" spans="1:9" x14ac:dyDescent="0.15">
      <c r="A618" s="1">
        <v>27</v>
      </c>
      <c r="B618" s="1" t="s">
        <v>250</v>
      </c>
      <c r="C618" s="1">
        <v>17</v>
      </c>
      <c r="D618" s="1" t="s">
        <v>12</v>
      </c>
      <c r="E618" s="1">
        <v>32544.460556801809</v>
      </c>
      <c r="F618" s="1">
        <v>135773.79691234234</v>
      </c>
      <c r="G618" s="1">
        <v>211592.49912641197</v>
      </c>
      <c r="H618" s="1">
        <v>236437.95719972733</v>
      </c>
      <c r="I618" s="1">
        <v>175678.56847570298</v>
      </c>
    </row>
    <row r="619" spans="1:9" x14ac:dyDescent="0.15">
      <c r="A619" s="1">
        <v>27</v>
      </c>
      <c r="B619" s="1" t="s">
        <v>250</v>
      </c>
      <c r="C619" s="1">
        <v>18</v>
      </c>
      <c r="D619" s="1" t="s">
        <v>13</v>
      </c>
      <c r="E619" s="1">
        <v>859768.60394723527</v>
      </c>
      <c r="F619" s="1">
        <v>3330414.873632967</v>
      </c>
      <c r="G619" s="1">
        <v>4727194.9878080841</v>
      </c>
      <c r="H619" s="1">
        <v>4728087.463478677</v>
      </c>
      <c r="I619" s="1">
        <v>3329636.2699034507</v>
      </c>
    </row>
    <row r="620" spans="1:9" x14ac:dyDescent="0.15">
      <c r="A620" s="1">
        <v>27</v>
      </c>
      <c r="B620" s="1" t="s">
        <v>250</v>
      </c>
      <c r="C620" s="1">
        <v>19</v>
      </c>
      <c r="D620" s="1" t="s">
        <v>14</v>
      </c>
      <c r="E620" s="1">
        <v>178591.6552081219</v>
      </c>
      <c r="F620" s="1">
        <v>843526.05003074056</v>
      </c>
      <c r="G620" s="1">
        <v>1471096.4179737817</v>
      </c>
      <c r="H620" s="1">
        <v>1406471.0903092439</v>
      </c>
      <c r="I620" s="1">
        <v>1181575.3910251958</v>
      </c>
    </row>
    <row r="621" spans="1:9" x14ac:dyDescent="0.15">
      <c r="A621" s="1">
        <v>27</v>
      </c>
      <c r="B621" s="1" t="s">
        <v>250</v>
      </c>
      <c r="C621" s="1">
        <v>20</v>
      </c>
      <c r="D621" s="1" t="s">
        <v>15</v>
      </c>
      <c r="E621" s="1">
        <v>40521.98478191407</v>
      </c>
      <c r="F621" s="1">
        <v>180724.83501331176</v>
      </c>
      <c r="G621" s="1">
        <v>455972.99242844124</v>
      </c>
      <c r="H621" s="1">
        <v>517631.36189503619</v>
      </c>
      <c r="I621" s="1">
        <v>409982.52882595744</v>
      </c>
    </row>
    <row r="622" spans="1:9" x14ac:dyDescent="0.15">
      <c r="A622" s="1">
        <v>27</v>
      </c>
      <c r="B622" s="1" t="s">
        <v>250</v>
      </c>
      <c r="C622" s="1">
        <v>21</v>
      </c>
      <c r="D622" s="1" t="s">
        <v>16</v>
      </c>
      <c r="E622" s="1">
        <v>328602.26468140492</v>
      </c>
      <c r="F622" s="1">
        <v>1159884.5709347534</v>
      </c>
      <c r="G622" s="1">
        <v>1767597.6319607606</v>
      </c>
      <c r="H622" s="1">
        <v>1833346.4831731436</v>
      </c>
      <c r="I622" s="1">
        <v>1609054.5189106842</v>
      </c>
    </row>
    <row r="623" spans="1:9" x14ac:dyDescent="0.15">
      <c r="A623" s="1">
        <v>27</v>
      </c>
      <c r="B623" s="1" t="s">
        <v>249</v>
      </c>
      <c r="C623" s="1">
        <v>22</v>
      </c>
      <c r="D623" s="1" t="s">
        <v>8</v>
      </c>
      <c r="E623" s="1">
        <v>582560.79158857558</v>
      </c>
      <c r="F623" s="1">
        <v>2386527.1744293841</v>
      </c>
      <c r="G623" s="1">
        <v>4749122.8989547053</v>
      </c>
      <c r="H623" s="1">
        <v>6934518.2298049312</v>
      </c>
      <c r="I623" s="1">
        <v>7056667.4677431425</v>
      </c>
    </row>
    <row r="624" spans="1:9" x14ac:dyDescent="0.15">
      <c r="A624" s="1">
        <v>27</v>
      </c>
      <c r="B624" s="1" t="s">
        <v>249</v>
      </c>
      <c r="C624" s="1">
        <v>23</v>
      </c>
      <c r="D624" s="1" t="s">
        <v>29</v>
      </c>
      <c r="E624" s="1">
        <v>208804.23936835039</v>
      </c>
      <c r="F624" s="1">
        <v>1090172.0640710222</v>
      </c>
      <c r="G624" s="1">
        <v>1461568.6092169322</v>
      </c>
      <c r="H624" s="1">
        <v>1967956.5688555504</v>
      </c>
      <c r="I624" s="1">
        <v>1703750.7852618997</v>
      </c>
    </row>
    <row r="625" spans="1:9" x14ac:dyDescent="0.15">
      <c r="A625" s="1">
        <v>28</v>
      </c>
      <c r="B625" s="1" t="s">
        <v>147</v>
      </c>
      <c r="C625" s="1">
        <v>1</v>
      </c>
      <c r="D625" s="1" t="s">
        <v>9</v>
      </c>
      <c r="E625" s="1">
        <v>46067.692476355478</v>
      </c>
      <c r="F625" s="1">
        <v>110394.34937235995</v>
      </c>
      <c r="G625" s="1">
        <v>89635.668762474452</v>
      </c>
      <c r="H625" s="1">
        <v>70544.468850897494</v>
      </c>
      <c r="I625" s="1">
        <v>64935.915836736785</v>
      </c>
    </row>
    <row r="626" spans="1:9" x14ac:dyDescent="0.15">
      <c r="A626" s="1">
        <v>28</v>
      </c>
      <c r="B626" s="1" t="s">
        <v>147</v>
      </c>
      <c r="C626" s="1">
        <v>2</v>
      </c>
      <c r="D626" s="1" t="s">
        <v>10</v>
      </c>
      <c r="E626" s="1">
        <v>4705.5547362224015</v>
      </c>
      <c r="F626" s="1">
        <v>7776.9352128641622</v>
      </c>
      <c r="G626" s="1">
        <v>7376.1982897045682</v>
      </c>
      <c r="H626" s="1">
        <v>8120.9640917749985</v>
      </c>
      <c r="I626" s="1">
        <v>2917.1193223246241</v>
      </c>
    </row>
    <row r="627" spans="1:9" x14ac:dyDescent="0.15">
      <c r="A627" s="1">
        <v>28</v>
      </c>
      <c r="B627" s="1" t="s">
        <v>148</v>
      </c>
      <c r="C627" s="1">
        <v>3</v>
      </c>
      <c r="D627" s="1" t="s">
        <v>17</v>
      </c>
      <c r="E627" s="1">
        <v>49533.426691745743</v>
      </c>
      <c r="F627" s="1">
        <v>174147.83447121808</v>
      </c>
      <c r="G627" s="1">
        <v>255396.79593008207</v>
      </c>
      <c r="H627" s="1">
        <v>284985.86917270184</v>
      </c>
      <c r="I627" s="1">
        <v>201306.52683513192</v>
      </c>
    </row>
    <row r="628" spans="1:9" x14ac:dyDescent="0.15">
      <c r="A628" s="1">
        <v>28</v>
      </c>
      <c r="B628" s="1" t="s">
        <v>148</v>
      </c>
      <c r="C628" s="1">
        <v>4</v>
      </c>
      <c r="D628" s="1" t="s">
        <v>18</v>
      </c>
      <c r="E628" s="1">
        <v>48293.87176099707</v>
      </c>
      <c r="F628" s="1">
        <v>115310.27730272</v>
      </c>
      <c r="G628" s="1">
        <v>133920.64892009075</v>
      </c>
      <c r="H628" s="1">
        <v>80455.071007026068</v>
      </c>
      <c r="I628" s="1">
        <v>44524.751518231729</v>
      </c>
    </row>
    <row r="629" spans="1:9" x14ac:dyDescent="0.15">
      <c r="A629" s="1">
        <v>28</v>
      </c>
      <c r="B629" s="1" t="s">
        <v>148</v>
      </c>
      <c r="C629" s="1">
        <v>5</v>
      </c>
      <c r="D629" s="1" t="s">
        <v>19</v>
      </c>
      <c r="E629" s="1">
        <v>12157.18111514392</v>
      </c>
      <c r="F629" s="1">
        <v>40998.833829298943</v>
      </c>
      <c r="G629" s="1">
        <v>74034.481755799046</v>
      </c>
      <c r="H629" s="1">
        <v>67304.968361746418</v>
      </c>
      <c r="I629" s="1">
        <v>44724.850236959537</v>
      </c>
    </row>
    <row r="630" spans="1:9" x14ac:dyDescent="0.15">
      <c r="A630" s="1">
        <v>28</v>
      </c>
      <c r="B630" s="1" t="s">
        <v>148</v>
      </c>
      <c r="C630" s="1">
        <v>6</v>
      </c>
      <c r="D630" s="1" t="s">
        <v>3</v>
      </c>
      <c r="E630" s="1">
        <v>37283.63261962244</v>
      </c>
      <c r="F630" s="1">
        <v>106310.46530994344</v>
      </c>
      <c r="G630" s="1">
        <v>160231.85534914109</v>
      </c>
      <c r="H630" s="1">
        <v>181407.98629085749</v>
      </c>
      <c r="I630" s="1">
        <v>130781.77575281</v>
      </c>
    </row>
    <row r="631" spans="1:9" x14ac:dyDescent="0.15">
      <c r="A631" s="1">
        <v>28</v>
      </c>
      <c r="B631" s="1" t="s">
        <v>148</v>
      </c>
      <c r="C631" s="1">
        <v>7</v>
      </c>
      <c r="D631" s="1" t="s">
        <v>20</v>
      </c>
      <c r="E631" s="1">
        <v>2784.0081895501485</v>
      </c>
      <c r="F631" s="1">
        <v>13724.79081720268</v>
      </c>
      <c r="G631" s="1">
        <v>15682.655194064077</v>
      </c>
      <c r="H631" s="1">
        <v>13144.289084151545</v>
      </c>
      <c r="I631" s="1">
        <v>10462.524100539129</v>
      </c>
    </row>
    <row r="632" spans="1:9" x14ac:dyDescent="0.15">
      <c r="A632" s="1">
        <v>28</v>
      </c>
      <c r="B632" s="1" t="s">
        <v>148</v>
      </c>
      <c r="C632" s="1">
        <v>8</v>
      </c>
      <c r="D632" s="1" t="s">
        <v>21</v>
      </c>
      <c r="E632" s="1">
        <v>26263.653926544597</v>
      </c>
      <c r="F632" s="1">
        <v>74511.921734556585</v>
      </c>
      <c r="G632" s="1">
        <v>94731.574588902295</v>
      </c>
      <c r="H632" s="1">
        <v>84759.560921695273</v>
      </c>
      <c r="I632" s="1">
        <v>57982.890185253476</v>
      </c>
    </row>
    <row r="633" spans="1:9" x14ac:dyDescent="0.15">
      <c r="A633" s="1">
        <v>28</v>
      </c>
      <c r="B633" s="1" t="s">
        <v>148</v>
      </c>
      <c r="C633" s="1">
        <v>9</v>
      </c>
      <c r="D633" s="1" t="s">
        <v>22</v>
      </c>
      <c r="E633" s="1">
        <v>162220.95456933821</v>
      </c>
      <c r="F633" s="1">
        <v>404103.87736246706</v>
      </c>
      <c r="G633" s="1">
        <v>396323.39050705638</v>
      </c>
      <c r="H633" s="1">
        <v>286944.11982489412</v>
      </c>
      <c r="I633" s="1">
        <v>251035.97443669621</v>
      </c>
    </row>
    <row r="634" spans="1:9" x14ac:dyDescent="0.15">
      <c r="A634" s="1">
        <v>28</v>
      </c>
      <c r="B634" s="1" t="s">
        <v>148</v>
      </c>
      <c r="C634" s="1">
        <v>10</v>
      </c>
      <c r="D634" s="1" t="s">
        <v>23</v>
      </c>
      <c r="E634" s="1">
        <v>55223.490792521159</v>
      </c>
      <c r="F634" s="1">
        <v>152295.62960045855</v>
      </c>
      <c r="G634" s="1">
        <v>269969.49253882415</v>
      </c>
      <c r="H634" s="1">
        <v>258947.21089096848</v>
      </c>
      <c r="I634" s="1">
        <v>186289.84492709208</v>
      </c>
    </row>
    <row r="635" spans="1:9" x14ac:dyDescent="0.15">
      <c r="A635" s="1">
        <v>28</v>
      </c>
      <c r="B635" s="1" t="s">
        <v>148</v>
      </c>
      <c r="C635" s="1">
        <v>11</v>
      </c>
      <c r="D635" s="1" t="s">
        <v>24</v>
      </c>
      <c r="E635" s="1">
        <v>80687.167600274552</v>
      </c>
      <c r="F635" s="1">
        <v>288624.61040341842</v>
      </c>
      <c r="G635" s="1">
        <v>405147.4751795113</v>
      </c>
      <c r="H635" s="1">
        <v>387336.36134122283</v>
      </c>
      <c r="I635" s="1">
        <v>352934.11024707148</v>
      </c>
    </row>
    <row r="636" spans="1:9" x14ac:dyDescent="0.15">
      <c r="A636" s="1">
        <v>28</v>
      </c>
      <c r="B636" s="1" t="s">
        <v>148</v>
      </c>
      <c r="C636" s="1">
        <v>12</v>
      </c>
      <c r="D636" s="1" t="s">
        <v>25</v>
      </c>
      <c r="E636" s="1">
        <v>68229.915466894963</v>
      </c>
      <c r="F636" s="1">
        <v>211057.18228490735</v>
      </c>
      <c r="G636" s="1">
        <v>421359.2942329002</v>
      </c>
      <c r="H636" s="1">
        <v>490379.85102596181</v>
      </c>
      <c r="I636" s="1">
        <v>421614.94045176153</v>
      </c>
    </row>
    <row r="637" spans="1:9" x14ac:dyDescent="0.15">
      <c r="A637" s="1">
        <v>28</v>
      </c>
      <c r="B637" s="1" t="s">
        <v>148</v>
      </c>
      <c r="C637" s="1">
        <v>13</v>
      </c>
      <c r="D637" s="1" t="s">
        <v>26</v>
      </c>
      <c r="E637" s="1">
        <v>91385.296731888986</v>
      </c>
      <c r="F637" s="1">
        <v>187900.27693653799</v>
      </c>
      <c r="G637" s="1">
        <v>199960.74084205928</v>
      </c>
      <c r="H637" s="1">
        <v>237844.8926132276</v>
      </c>
      <c r="I637" s="1">
        <v>234985.64040951245</v>
      </c>
    </row>
    <row r="638" spans="1:9" x14ac:dyDescent="0.15">
      <c r="A638" s="1">
        <v>28</v>
      </c>
      <c r="B638" s="1" t="s">
        <v>148</v>
      </c>
      <c r="C638" s="1">
        <v>14</v>
      </c>
      <c r="D638" s="1" t="s">
        <v>27</v>
      </c>
      <c r="E638" s="1">
        <v>4654.5266054279782</v>
      </c>
      <c r="F638" s="1">
        <v>18203.833236541108</v>
      </c>
      <c r="G638" s="1">
        <v>26197.027713044015</v>
      </c>
      <c r="H638" s="1">
        <v>20213.963694381244</v>
      </c>
      <c r="I638" s="1">
        <v>21919.380671840023</v>
      </c>
    </row>
    <row r="639" spans="1:9" x14ac:dyDescent="0.15">
      <c r="A639" s="1">
        <v>28</v>
      </c>
      <c r="B639" s="1" t="s">
        <v>148</v>
      </c>
      <c r="C639" s="1">
        <v>15</v>
      </c>
      <c r="D639" s="1" t="s">
        <v>28</v>
      </c>
      <c r="E639" s="1">
        <v>104894.45641389552</v>
      </c>
      <c r="F639" s="1">
        <v>309333.98363637883</v>
      </c>
      <c r="G639" s="1">
        <v>492936.23406536639</v>
      </c>
      <c r="H639" s="1">
        <v>427015.81021614687</v>
      </c>
      <c r="I639" s="1">
        <v>277698.12456452631</v>
      </c>
    </row>
    <row r="640" spans="1:9" x14ac:dyDescent="0.15">
      <c r="A640" s="1">
        <v>28</v>
      </c>
      <c r="B640" s="1" t="s">
        <v>147</v>
      </c>
      <c r="C640" s="1">
        <v>16</v>
      </c>
      <c r="D640" s="1" t="s">
        <v>11</v>
      </c>
      <c r="E640" s="1">
        <v>193968.41672470391</v>
      </c>
      <c r="F640" s="1">
        <v>655296.38168668339</v>
      </c>
      <c r="G640" s="1">
        <v>881372.64093507419</v>
      </c>
      <c r="H640" s="1">
        <v>1013249.7614577098</v>
      </c>
      <c r="I640" s="1">
        <v>961460.22706795612</v>
      </c>
    </row>
    <row r="641" spans="1:9" x14ac:dyDescent="0.15">
      <c r="A641" s="1">
        <v>28</v>
      </c>
      <c r="B641" s="1" t="s">
        <v>147</v>
      </c>
      <c r="C641" s="1">
        <v>17</v>
      </c>
      <c r="D641" s="1" t="s">
        <v>12</v>
      </c>
      <c r="E641" s="1">
        <v>16381.636230512024</v>
      </c>
      <c r="F641" s="1">
        <v>64884.387603477931</v>
      </c>
      <c r="G641" s="1">
        <v>114011.89142678128</v>
      </c>
      <c r="H641" s="1">
        <v>132541.89639162965</v>
      </c>
      <c r="I641" s="1">
        <v>106799.3536313902</v>
      </c>
    </row>
    <row r="642" spans="1:9" x14ac:dyDescent="0.15">
      <c r="A642" s="1">
        <v>28</v>
      </c>
      <c r="B642" s="1" t="s">
        <v>147</v>
      </c>
      <c r="C642" s="1">
        <v>18</v>
      </c>
      <c r="D642" s="1" t="s">
        <v>13</v>
      </c>
      <c r="E642" s="1">
        <v>281191.62271003047</v>
      </c>
      <c r="F642" s="1">
        <v>1089464.6810039768</v>
      </c>
      <c r="G642" s="1">
        <v>1301368.166603517</v>
      </c>
      <c r="H642" s="1">
        <v>1343109.5928954447</v>
      </c>
      <c r="I642" s="1">
        <v>1077438.9888531868</v>
      </c>
    </row>
    <row r="643" spans="1:9" x14ac:dyDescent="0.15">
      <c r="A643" s="1">
        <v>28</v>
      </c>
      <c r="B643" s="1" t="s">
        <v>147</v>
      </c>
      <c r="C643" s="1">
        <v>19</v>
      </c>
      <c r="D643" s="1" t="s">
        <v>14</v>
      </c>
      <c r="E643" s="1">
        <v>64038.04733607301</v>
      </c>
      <c r="F643" s="1">
        <v>272837.19890479115</v>
      </c>
      <c r="G643" s="1">
        <v>434370.84606050287</v>
      </c>
      <c r="H643" s="1">
        <v>548704.42424281966</v>
      </c>
      <c r="I643" s="1">
        <v>412140.48003118689</v>
      </c>
    </row>
    <row r="644" spans="1:9" x14ac:dyDescent="0.15">
      <c r="A644" s="1">
        <v>28</v>
      </c>
      <c r="B644" s="1" t="s">
        <v>147</v>
      </c>
      <c r="C644" s="1">
        <v>20</v>
      </c>
      <c r="D644" s="1" t="s">
        <v>15</v>
      </c>
      <c r="E644" s="1">
        <v>12202.04262668748</v>
      </c>
      <c r="F644" s="1">
        <v>56908.819174967539</v>
      </c>
      <c r="G644" s="1">
        <v>148538.49049074613</v>
      </c>
      <c r="H644" s="1">
        <v>202332.25507642052</v>
      </c>
      <c r="I644" s="1">
        <v>160750.16116443777</v>
      </c>
    </row>
    <row r="645" spans="1:9" x14ac:dyDescent="0.15">
      <c r="A645" s="1">
        <v>28</v>
      </c>
      <c r="B645" s="1" t="s">
        <v>147</v>
      </c>
      <c r="C645" s="1">
        <v>21</v>
      </c>
      <c r="D645" s="1" t="s">
        <v>16</v>
      </c>
      <c r="E645" s="1">
        <v>183662.22356420127</v>
      </c>
      <c r="F645" s="1">
        <v>600663.72944283416</v>
      </c>
      <c r="G645" s="1">
        <v>850446.67338970175</v>
      </c>
      <c r="H645" s="1">
        <v>749760.0021058236</v>
      </c>
      <c r="I645" s="1">
        <v>623079.89072048711</v>
      </c>
    </row>
    <row r="646" spans="1:9" x14ac:dyDescent="0.15">
      <c r="A646" s="1">
        <v>28</v>
      </c>
      <c r="B646" s="1" t="s">
        <v>146</v>
      </c>
      <c r="C646" s="1">
        <v>22</v>
      </c>
      <c r="D646" s="1" t="s">
        <v>8</v>
      </c>
      <c r="E646" s="1">
        <v>278346.09750675049</v>
      </c>
      <c r="F646" s="1">
        <v>1099833.6208091802</v>
      </c>
      <c r="G646" s="1">
        <v>2040481.1778128361</v>
      </c>
      <c r="H646" s="1">
        <v>3359610.7953682905</v>
      </c>
      <c r="I646" s="1">
        <v>3221039.7765094996</v>
      </c>
    </row>
    <row r="647" spans="1:9" x14ac:dyDescent="0.15">
      <c r="A647" s="1">
        <v>28</v>
      </c>
      <c r="B647" s="1" t="s">
        <v>146</v>
      </c>
      <c r="C647" s="1">
        <v>23</v>
      </c>
      <c r="D647" s="1" t="s">
        <v>29</v>
      </c>
      <c r="E647" s="1">
        <v>151031.33261690915</v>
      </c>
      <c r="F647" s="1">
        <v>704631.93235842872</v>
      </c>
      <c r="G647" s="1">
        <v>953394.43582620576</v>
      </c>
      <c r="H647" s="1">
        <v>1351547.5488354587</v>
      </c>
      <c r="I647" s="1">
        <v>1121447.7077467274</v>
      </c>
    </row>
    <row r="648" spans="1:9" x14ac:dyDescent="0.15">
      <c r="A648" s="1">
        <v>29</v>
      </c>
      <c r="B648" s="1" t="s">
        <v>150</v>
      </c>
      <c r="C648" s="1">
        <v>1</v>
      </c>
      <c r="D648" s="1" t="s">
        <v>9</v>
      </c>
      <c r="E648" s="1">
        <v>15529.836587608606</v>
      </c>
      <c r="F648" s="1">
        <v>37612.089438833835</v>
      </c>
      <c r="G648" s="1">
        <v>28746.776520121559</v>
      </c>
      <c r="H648" s="1">
        <v>23416.330367704348</v>
      </c>
      <c r="I648" s="1">
        <v>20521.769800701873</v>
      </c>
    </row>
    <row r="649" spans="1:9" x14ac:dyDescent="0.15">
      <c r="A649" s="1">
        <v>29</v>
      </c>
      <c r="B649" s="1" t="s">
        <v>150</v>
      </c>
      <c r="C649" s="1">
        <v>2</v>
      </c>
      <c r="D649" s="1" t="s">
        <v>10</v>
      </c>
      <c r="E649" s="1">
        <v>744.58842778097664</v>
      </c>
      <c r="F649" s="1">
        <v>468.91078255883986</v>
      </c>
      <c r="G649" s="1">
        <v>909.49989361038558</v>
      </c>
      <c r="H649" s="1">
        <v>840.97849904364534</v>
      </c>
      <c r="I649" s="1">
        <v>212.45126717210144</v>
      </c>
    </row>
    <row r="650" spans="1:9" x14ac:dyDescent="0.15">
      <c r="A650" s="1">
        <v>29</v>
      </c>
      <c r="B650" s="1" t="s">
        <v>151</v>
      </c>
      <c r="C650" s="1">
        <v>3</v>
      </c>
      <c r="D650" s="1" t="s">
        <v>17</v>
      </c>
      <c r="E650" s="1">
        <v>3030.0944202434366</v>
      </c>
      <c r="F650" s="1">
        <v>13859.462474085023</v>
      </c>
      <c r="G650" s="1">
        <v>27575.536989705266</v>
      </c>
      <c r="H650" s="1">
        <v>35363.293158441003</v>
      </c>
      <c r="I650" s="1">
        <v>29438.604186246524</v>
      </c>
    </row>
    <row r="651" spans="1:9" x14ac:dyDescent="0.15">
      <c r="A651" s="1">
        <v>29</v>
      </c>
      <c r="B651" s="1" t="s">
        <v>151</v>
      </c>
      <c r="C651" s="1">
        <v>4</v>
      </c>
      <c r="D651" s="1" t="s">
        <v>18</v>
      </c>
      <c r="E651" s="1">
        <v>13803.431909488934</v>
      </c>
      <c r="F651" s="1">
        <v>41154.221228104449</v>
      </c>
      <c r="G651" s="1">
        <v>51905.530437706104</v>
      </c>
      <c r="H651" s="1">
        <v>42532.169423861764</v>
      </c>
      <c r="I651" s="1">
        <v>23763.162694846291</v>
      </c>
    </row>
    <row r="652" spans="1:9" x14ac:dyDescent="0.15">
      <c r="A652" s="1">
        <v>29</v>
      </c>
      <c r="B652" s="1" t="s">
        <v>151</v>
      </c>
      <c r="C652" s="1">
        <v>5</v>
      </c>
      <c r="D652" s="1" t="s">
        <v>19</v>
      </c>
      <c r="E652" s="1">
        <v>1207.6043042865881</v>
      </c>
      <c r="F652" s="1">
        <v>6769.9249084986304</v>
      </c>
      <c r="G652" s="1">
        <v>12094.231907202693</v>
      </c>
      <c r="H652" s="1">
        <v>14253.472288006173</v>
      </c>
      <c r="I652" s="1">
        <v>13851.701806327181</v>
      </c>
    </row>
    <row r="653" spans="1:9" x14ac:dyDescent="0.15">
      <c r="A653" s="1">
        <v>29</v>
      </c>
      <c r="B653" s="1" t="s">
        <v>151</v>
      </c>
      <c r="C653" s="1">
        <v>6</v>
      </c>
      <c r="D653" s="1" t="s">
        <v>3</v>
      </c>
      <c r="E653" s="1">
        <v>2193.5568503957652</v>
      </c>
      <c r="F653" s="1">
        <v>11616.837909291469</v>
      </c>
      <c r="G653" s="1">
        <v>16237.748549552416</v>
      </c>
      <c r="H653" s="1">
        <v>22201.06747908461</v>
      </c>
      <c r="I653" s="1">
        <v>18365.328297452019</v>
      </c>
    </row>
    <row r="654" spans="1:9" x14ac:dyDescent="0.15">
      <c r="A654" s="1">
        <v>29</v>
      </c>
      <c r="B654" s="1" t="s">
        <v>151</v>
      </c>
      <c r="C654" s="1">
        <v>7</v>
      </c>
      <c r="D654" s="1" t="s">
        <v>20</v>
      </c>
      <c r="E654" s="1">
        <v>70.499323124296737</v>
      </c>
      <c r="F654" s="1">
        <v>217.62785885327503</v>
      </c>
      <c r="G654" s="1">
        <v>502.4458102494462</v>
      </c>
      <c r="H654" s="1">
        <v>831.75793396309609</v>
      </c>
      <c r="I654" s="1">
        <v>1083.1809119264237</v>
      </c>
    </row>
    <row r="655" spans="1:9" x14ac:dyDescent="0.15">
      <c r="A655" s="1">
        <v>29</v>
      </c>
      <c r="B655" s="1" t="s">
        <v>151</v>
      </c>
      <c r="C655" s="1">
        <v>8</v>
      </c>
      <c r="D655" s="1" t="s">
        <v>21</v>
      </c>
      <c r="E655" s="1">
        <v>2349.5179862853197</v>
      </c>
      <c r="F655" s="1">
        <v>8308.190506256462</v>
      </c>
      <c r="G655" s="1">
        <v>11530.914404043668</v>
      </c>
      <c r="H655" s="1">
        <v>14490.367307177386</v>
      </c>
      <c r="I655" s="1">
        <v>7947.6142579018442</v>
      </c>
    </row>
    <row r="656" spans="1:9" x14ac:dyDescent="0.15">
      <c r="A656" s="1">
        <v>29</v>
      </c>
      <c r="B656" s="1" t="s">
        <v>151</v>
      </c>
      <c r="C656" s="1">
        <v>9</v>
      </c>
      <c r="D656" s="1" t="s">
        <v>22</v>
      </c>
      <c r="E656" s="1">
        <v>2360.9471431742413</v>
      </c>
      <c r="F656" s="1">
        <v>7425.009430270261</v>
      </c>
      <c r="G656" s="1">
        <v>12101.23468179576</v>
      </c>
      <c r="H656" s="1">
        <v>9030.0009803561807</v>
      </c>
      <c r="I656" s="1">
        <v>9022.1909349765847</v>
      </c>
    </row>
    <row r="657" spans="1:9" x14ac:dyDescent="0.15">
      <c r="A657" s="1">
        <v>29</v>
      </c>
      <c r="B657" s="1" t="s">
        <v>151</v>
      </c>
      <c r="C657" s="1">
        <v>10</v>
      </c>
      <c r="D657" s="1" t="s">
        <v>23</v>
      </c>
      <c r="E657" s="1">
        <v>3218.5043940537289</v>
      </c>
      <c r="F657" s="1">
        <v>13750.434268577776</v>
      </c>
      <c r="G657" s="1">
        <v>30493.016952624792</v>
      </c>
      <c r="H657" s="1">
        <v>32585.606430496697</v>
      </c>
      <c r="I657" s="1">
        <v>22639.022997381311</v>
      </c>
    </row>
    <row r="658" spans="1:9" x14ac:dyDescent="0.15">
      <c r="A658" s="1">
        <v>29</v>
      </c>
      <c r="B658" s="1" t="s">
        <v>151</v>
      </c>
      <c r="C658" s="1">
        <v>11</v>
      </c>
      <c r="D658" s="1" t="s">
        <v>24</v>
      </c>
      <c r="E658" s="1">
        <v>4674.9056220362208</v>
      </c>
      <c r="F658" s="1">
        <v>27016.19647685123</v>
      </c>
      <c r="G658" s="1">
        <v>62783.037453731959</v>
      </c>
      <c r="H658" s="1">
        <v>53265.768136986175</v>
      </c>
      <c r="I658" s="1">
        <v>55872.20729180154</v>
      </c>
    </row>
    <row r="659" spans="1:9" x14ac:dyDescent="0.15">
      <c r="A659" s="1">
        <v>29</v>
      </c>
      <c r="B659" s="1" t="s">
        <v>152</v>
      </c>
      <c r="C659" s="1">
        <v>12</v>
      </c>
      <c r="D659" s="1" t="s">
        <v>25</v>
      </c>
      <c r="E659" s="1">
        <v>6197.5362234859194</v>
      </c>
      <c r="F659" s="1">
        <v>27526.970392057468</v>
      </c>
      <c r="G659" s="1">
        <v>53620.987896305014</v>
      </c>
      <c r="H659" s="1">
        <v>88687.966707076135</v>
      </c>
      <c r="I659" s="1">
        <v>42011.232589402425</v>
      </c>
    </row>
    <row r="660" spans="1:9" x14ac:dyDescent="0.15">
      <c r="A660" s="1">
        <v>29</v>
      </c>
      <c r="B660" s="1" t="s">
        <v>151</v>
      </c>
      <c r="C660" s="1">
        <v>13</v>
      </c>
      <c r="D660" s="1" t="s">
        <v>26</v>
      </c>
      <c r="E660" s="1">
        <v>380.050075167834</v>
      </c>
      <c r="F660" s="1">
        <v>5534.1277339696808</v>
      </c>
      <c r="G660" s="1">
        <v>13664.885258312925</v>
      </c>
      <c r="H660" s="1">
        <v>17239.646317669121</v>
      </c>
      <c r="I660" s="1">
        <v>25972.630718954177</v>
      </c>
    </row>
    <row r="661" spans="1:9" x14ac:dyDescent="0.15">
      <c r="A661" s="1">
        <v>29</v>
      </c>
      <c r="B661" s="1" t="s">
        <v>151</v>
      </c>
      <c r="C661" s="1">
        <v>14</v>
      </c>
      <c r="D661" s="1" t="s">
        <v>27</v>
      </c>
      <c r="E661" s="1">
        <v>219.68901875109842</v>
      </c>
      <c r="F661" s="1">
        <v>1170.0505631666281</v>
      </c>
      <c r="G661" s="1">
        <v>1699.6004484700256</v>
      </c>
      <c r="H661" s="1">
        <v>1436.4839958275752</v>
      </c>
      <c r="I661" s="1">
        <v>2322.4367876212486</v>
      </c>
    </row>
    <row r="662" spans="1:9" x14ac:dyDescent="0.15">
      <c r="A662" s="1">
        <v>29</v>
      </c>
      <c r="B662" s="1" t="s">
        <v>151</v>
      </c>
      <c r="C662" s="1">
        <v>15</v>
      </c>
      <c r="D662" s="1" t="s">
        <v>28</v>
      </c>
      <c r="E662" s="1">
        <v>23294.570980649183</v>
      </c>
      <c r="F662" s="1">
        <v>86872.373091494956</v>
      </c>
      <c r="G662" s="1">
        <v>139780.11339492182</v>
      </c>
      <c r="H662" s="1">
        <v>137839.08131979729</v>
      </c>
      <c r="I662" s="1">
        <v>99710.400383456858</v>
      </c>
    </row>
    <row r="663" spans="1:9" x14ac:dyDescent="0.15">
      <c r="A663" s="1">
        <v>29</v>
      </c>
      <c r="B663" s="1" t="s">
        <v>153</v>
      </c>
      <c r="C663" s="1">
        <v>16</v>
      </c>
      <c r="D663" s="1" t="s">
        <v>11</v>
      </c>
      <c r="E663" s="1">
        <v>26375.565785260125</v>
      </c>
      <c r="F663" s="1">
        <v>122557.2876714913</v>
      </c>
      <c r="G663" s="1">
        <v>220725.41188544469</v>
      </c>
      <c r="H663" s="1">
        <v>226583.75455654197</v>
      </c>
      <c r="I663" s="1">
        <v>164319.17859764246</v>
      </c>
    </row>
    <row r="664" spans="1:9" x14ac:dyDescent="0.15">
      <c r="A664" s="1">
        <v>29</v>
      </c>
      <c r="B664" s="1" t="s">
        <v>153</v>
      </c>
      <c r="C664" s="1">
        <v>17</v>
      </c>
      <c r="D664" s="1" t="s">
        <v>12</v>
      </c>
      <c r="E664" s="1">
        <v>3194.53642034113</v>
      </c>
      <c r="F664" s="1">
        <v>18492.001893382869</v>
      </c>
      <c r="G664" s="1">
        <v>25328.825452537894</v>
      </c>
      <c r="H664" s="1">
        <v>32648.366835797551</v>
      </c>
      <c r="I664" s="1">
        <v>26813.886403872173</v>
      </c>
    </row>
    <row r="665" spans="1:9" x14ac:dyDescent="0.15">
      <c r="A665" s="1">
        <v>29</v>
      </c>
      <c r="B665" s="1" t="s">
        <v>150</v>
      </c>
      <c r="C665" s="1">
        <v>18</v>
      </c>
      <c r="D665" s="1" t="s">
        <v>13</v>
      </c>
      <c r="E665" s="1">
        <v>38244.243478046861</v>
      </c>
      <c r="F665" s="1">
        <v>181766.9179761066</v>
      </c>
      <c r="G665" s="1">
        <v>195725.10549097593</v>
      </c>
      <c r="H665" s="1">
        <v>294873.33118348877</v>
      </c>
      <c r="I665" s="1">
        <v>160108.56951482955</v>
      </c>
    </row>
    <row r="666" spans="1:9" x14ac:dyDescent="0.15">
      <c r="A666" s="1">
        <v>29</v>
      </c>
      <c r="B666" s="1" t="s">
        <v>150</v>
      </c>
      <c r="C666" s="1">
        <v>19</v>
      </c>
      <c r="D666" s="1" t="s">
        <v>14</v>
      </c>
      <c r="E666" s="1">
        <v>6328.133563749223</v>
      </c>
      <c r="F666" s="1">
        <v>54948.846489265787</v>
      </c>
      <c r="G666" s="1">
        <v>90217.311744755571</v>
      </c>
      <c r="H666" s="1">
        <v>73807.678923534244</v>
      </c>
      <c r="I666" s="1">
        <v>104369.10237641472</v>
      </c>
    </row>
    <row r="667" spans="1:9" x14ac:dyDescent="0.15">
      <c r="A667" s="1">
        <v>29</v>
      </c>
      <c r="B667" s="1" t="s">
        <v>154</v>
      </c>
      <c r="C667" s="1">
        <v>20</v>
      </c>
      <c r="D667" s="1" t="s">
        <v>15</v>
      </c>
      <c r="E667" s="1">
        <v>1120.3261311640301</v>
      </c>
      <c r="F667" s="1">
        <v>8447.8618805102669</v>
      </c>
      <c r="G667" s="1">
        <v>26849.207729828693</v>
      </c>
      <c r="H667" s="1">
        <v>34876.634287080749</v>
      </c>
      <c r="I667" s="1">
        <v>28608.156296571138</v>
      </c>
    </row>
    <row r="668" spans="1:9" x14ac:dyDescent="0.15">
      <c r="A668" s="1">
        <v>29</v>
      </c>
      <c r="B668" s="1" t="s">
        <v>150</v>
      </c>
      <c r="C668" s="1">
        <v>21</v>
      </c>
      <c r="D668" s="1" t="s">
        <v>16</v>
      </c>
      <c r="E668" s="1">
        <v>17354.534813838804</v>
      </c>
      <c r="F668" s="1">
        <v>64367.494578911283</v>
      </c>
      <c r="G668" s="1">
        <v>112605.86936732806</v>
      </c>
      <c r="H668" s="1">
        <v>137132.48647290131</v>
      </c>
      <c r="I668" s="1">
        <v>95627.861159322332</v>
      </c>
    </row>
    <row r="669" spans="1:9" x14ac:dyDescent="0.15">
      <c r="A669" s="1">
        <v>29</v>
      </c>
      <c r="B669" s="1" t="s">
        <v>149</v>
      </c>
      <c r="C669" s="1">
        <v>22</v>
      </c>
      <c r="D669" s="1" t="s">
        <v>8</v>
      </c>
      <c r="E669" s="1">
        <v>40749.719066415732</v>
      </c>
      <c r="F669" s="1">
        <v>181507.18257033394</v>
      </c>
      <c r="G669" s="1">
        <v>374181.50088818534</v>
      </c>
      <c r="H669" s="1">
        <v>757224.59052581503</v>
      </c>
      <c r="I669" s="1">
        <v>704014.42227733904</v>
      </c>
    </row>
    <row r="670" spans="1:9" x14ac:dyDescent="0.15">
      <c r="A670" s="1">
        <v>29</v>
      </c>
      <c r="B670" s="1" t="s">
        <v>149</v>
      </c>
      <c r="C670" s="1">
        <v>23</v>
      </c>
      <c r="D670" s="1" t="s">
        <v>29</v>
      </c>
      <c r="E670" s="1">
        <v>31397.834697658811</v>
      </c>
      <c r="F670" s="1">
        <v>177756.2882414911</v>
      </c>
      <c r="G670" s="1">
        <v>269211.58375309507</v>
      </c>
      <c r="H670" s="1">
        <v>372355.22818926902</v>
      </c>
      <c r="I670" s="1">
        <v>307996.77382601553</v>
      </c>
    </row>
    <row r="671" spans="1:9" x14ac:dyDescent="0.15">
      <c r="A671" s="1">
        <v>30</v>
      </c>
      <c r="B671" s="1" t="s">
        <v>156</v>
      </c>
      <c r="C671" s="1">
        <v>1</v>
      </c>
      <c r="D671" s="1" t="s">
        <v>9</v>
      </c>
      <c r="E671" s="1">
        <v>21005.685599082379</v>
      </c>
      <c r="F671" s="1">
        <v>71150.485588435928</v>
      </c>
      <c r="G671" s="1">
        <v>67495.202774744044</v>
      </c>
      <c r="H671" s="1">
        <v>56181.227052342991</v>
      </c>
      <c r="I671" s="1">
        <v>53982.603242022029</v>
      </c>
    </row>
    <row r="672" spans="1:9" x14ac:dyDescent="0.15">
      <c r="A672" s="1">
        <v>30</v>
      </c>
      <c r="B672" s="1" t="s">
        <v>156</v>
      </c>
      <c r="C672" s="1">
        <v>2</v>
      </c>
      <c r="D672" s="1" t="s">
        <v>10</v>
      </c>
      <c r="E672" s="1">
        <v>1336.5972597051957</v>
      </c>
      <c r="F672" s="1">
        <v>1940.4924937807309</v>
      </c>
      <c r="G672" s="1">
        <v>986.57615578075729</v>
      </c>
      <c r="H672" s="1">
        <v>840.97849904364534</v>
      </c>
      <c r="I672" s="1">
        <v>392.21772401003341</v>
      </c>
    </row>
    <row r="673" spans="1:9" x14ac:dyDescent="0.15">
      <c r="A673" s="1">
        <v>30</v>
      </c>
      <c r="B673" s="1" t="s">
        <v>157</v>
      </c>
      <c r="C673" s="1">
        <v>3</v>
      </c>
      <c r="D673" s="1" t="s">
        <v>17</v>
      </c>
      <c r="E673" s="1">
        <v>7180.2121884689695</v>
      </c>
      <c r="F673" s="1">
        <v>24105.240557485569</v>
      </c>
      <c r="G673" s="1">
        <v>39242.760979689789</v>
      </c>
      <c r="H673" s="1">
        <v>45593.729529112825</v>
      </c>
      <c r="I673" s="1">
        <v>33617.372356789929</v>
      </c>
    </row>
    <row r="674" spans="1:9" x14ac:dyDescent="0.15">
      <c r="A674" s="1">
        <v>30</v>
      </c>
      <c r="B674" s="1" t="s">
        <v>157</v>
      </c>
      <c r="C674" s="1">
        <v>4</v>
      </c>
      <c r="D674" s="1" t="s">
        <v>18</v>
      </c>
      <c r="E674" s="1">
        <v>18712.882706497567</v>
      </c>
      <c r="F674" s="1">
        <v>51663.0773126844</v>
      </c>
      <c r="G674" s="1">
        <v>60900.302761262443</v>
      </c>
      <c r="H674" s="1">
        <v>33847.1507041066</v>
      </c>
      <c r="I674" s="1">
        <v>17734.776230530322</v>
      </c>
    </row>
    <row r="675" spans="1:9" x14ac:dyDescent="0.15">
      <c r="A675" s="1">
        <v>30</v>
      </c>
      <c r="B675" s="1" t="s">
        <v>158</v>
      </c>
      <c r="C675" s="1">
        <v>5</v>
      </c>
      <c r="D675" s="1" t="s">
        <v>19</v>
      </c>
      <c r="E675" s="1">
        <v>2721.3371005560371</v>
      </c>
      <c r="F675" s="1">
        <v>7491.3675764172103</v>
      </c>
      <c r="G675" s="1">
        <v>9055.4840090104681</v>
      </c>
      <c r="H675" s="1">
        <v>6780.4937661815529</v>
      </c>
      <c r="I675" s="1">
        <v>4470.5836124831339</v>
      </c>
    </row>
    <row r="676" spans="1:9" x14ac:dyDescent="0.15">
      <c r="A676" s="1">
        <v>30</v>
      </c>
      <c r="B676" s="1" t="s">
        <v>157</v>
      </c>
      <c r="C676" s="1">
        <v>6</v>
      </c>
      <c r="D676" s="1" t="s">
        <v>3</v>
      </c>
      <c r="E676" s="1">
        <v>6971.4391251290108</v>
      </c>
      <c r="F676" s="1">
        <v>22070.510668093666</v>
      </c>
      <c r="G676" s="1">
        <v>29721.56976554362</v>
      </c>
      <c r="H676" s="1">
        <v>33985.073682534858</v>
      </c>
      <c r="I676" s="1">
        <v>24600.118894941756</v>
      </c>
    </row>
    <row r="677" spans="1:9" x14ac:dyDescent="0.15">
      <c r="A677" s="1">
        <v>30</v>
      </c>
      <c r="B677" s="1" t="s">
        <v>157</v>
      </c>
      <c r="C677" s="1">
        <v>7</v>
      </c>
      <c r="D677" s="1" t="s">
        <v>20</v>
      </c>
      <c r="E677" s="1">
        <v>3628.1693755280407</v>
      </c>
      <c r="F677" s="1">
        <v>15176.877442171293</v>
      </c>
      <c r="G677" s="1">
        <v>9944.6508149901347</v>
      </c>
      <c r="H677" s="1">
        <v>9323.8504614891117</v>
      </c>
      <c r="I677" s="1">
        <v>8026.5630534763759</v>
      </c>
    </row>
    <row r="678" spans="1:9" x14ac:dyDescent="0.15">
      <c r="A678" s="1">
        <v>30</v>
      </c>
      <c r="B678" s="1" t="s">
        <v>157</v>
      </c>
      <c r="C678" s="1">
        <v>8</v>
      </c>
      <c r="D678" s="1" t="s">
        <v>21</v>
      </c>
      <c r="E678" s="1">
        <v>2484.1005207390826</v>
      </c>
      <c r="F678" s="1">
        <v>9992.3155158794198</v>
      </c>
      <c r="G678" s="1">
        <v>13008.722366897455</v>
      </c>
      <c r="H678" s="1">
        <v>12519.084530723716</v>
      </c>
      <c r="I678" s="1">
        <v>8084.7313430672812</v>
      </c>
    </row>
    <row r="679" spans="1:9" x14ac:dyDescent="0.15">
      <c r="A679" s="1">
        <v>30</v>
      </c>
      <c r="B679" s="1" t="s">
        <v>157</v>
      </c>
      <c r="C679" s="1">
        <v>9</v>
      </c>
      <c r="D679" s="1" t="s">
        <v>22</v>
      </c>
      <c r="E679" s="1">
        <v>32529.13306951581</v>
      </c>
      <c r="F679" s="1">
        <v>82808.114779900498</v>
      </c>
      <c r="G679" s="1">
        <v>74931.939219776978</v>
      </c>
      <c r="H679" s="1">
        <v>47255.518022396296</v>
      </c>
      <c r="I679" s="1">
        <v>42756.132446455813</v>
      </c>
    </row>
    <row r="680" spans="1:9" x14ac:dyDescent="0.15">
      <c r="A680" s="1">
        <v>30</v>
      </c>
      <c r="B680" s="1" t="s">
        <v>157</v>
      </c>
      <c r="C680" s="1">
        <v>10</v>
      </c>
      <c r="D680" s="1" t="s">
        <v>23</v>
      </c>
      <c r="E680" s="1">
        <v>5702.7689182872382</v>
      </c>
      <c r="F680" s="1">
        <v>14718.452771874041</v>
      </c>
      <c r="G680" s="1">
        <v>29367.341169064301</v>
      </c>
      <c r="H680" s="1">
        <v>25216.622208882505</v>
      </c>
      <c r="I680" s="1">
        <v>19226.284201413135</v>
      </c>
    </row>
    <row r="681" spans="1:9" x14ac:dyDescent="0.15">
      <c r="A681" s="1">
        <v>30</v>
      </c>
      <c r="B681" s="1" t="s">
        <v>157</v>
      </c>
      <c r="C681" s="1">
        <v>11</v>
      </c>
      <c r="D681" s="1" t="s">
        <v>24</v>
      </c>
      <c r="E681" s="1">
        <v>6531.3002718115595</v>
      </c>
      <c r="F681" s="1">
        <v>23713.371378212803</v>
      </c>
      <c r="G681" s="1">
        <v>37198.053179775554</v>
      </c>
      <c r="H681" s="1">
        <v>37598.799881942876</v>
      </c>
      <c r="I681" s="1">
        <v>35735.676478916233</v>
      </c>
    </row>
    <row r="682" spans="1:9" x14ac:dyDescent="0.15">
      <c r="A682" s="1">
        <v>30</v>
      </c>
      <c r="B682" s="1" t="s">
        <v>157</v>
      </c>
      <c r="C682" s="1">
        <v>12</v>
      </c>
      <c r="D682" s="1" t="s">
        <v>25</v>
      </c>
      <c r="E682" s="1">
        <v>1232.0241831562375</v>
      </c>
      <c r="F682" s="1">
        <v>3561.1855888658338</v>
      </c>
      <c r="G682" s="1">
        <v>12773.115567270235</v>
      </c>
      <c r="H682" s="1">
        <v>21152.211275309033</v>
      </c>
      <c r="I682" s="1">
        <v>18596.77279288998</v>
      </c>
    </row>
    <row r="683" spans="1:9" x14ac:dyDescent="0.15">
      <c r="A683" s="1">
        <v>30</v>
      </c>
      <c r="B683" s="1" t="s">
        <v>157</v>
      </c>
      <c r="C683" s="1">
        <v>13</v>
      </c>
      <c r="D683" s="1" t="s">
        <v>26</v>
      </c>
      <c r="E683" s="1">
        <v>1144.4890674843809</v>
      </c>
      <c r="F683" s="1">
        <v>7029.3549643051556</v>
      </c>
      <c r="G683" s="1">
        <v>5790.2722316218651</v>
      </c>
      <c r="H683" s="1">
        <v>6017.6172161052436</v>
      </c>
      <c r="I683" s="1">
        <v>7817.5976706419033</v>
      </c>
    </row>
    <row r="684" spans="1:9" x14ac:dyDescent="0.15">
      <c r="A684" s="1">
        <v>30</v>
      </c>
      <c r="B684" s="1" t="s">
        <v>157</v>
      </c>
      <c r="C684" s="1">
        <v>14</v>
      </c>
      <c r="D684" s="1" t="s">
        <v>27</v>
      </c>
      <c r="E684" s="1">
        <v>451.97618712358292</v>
      </c>
      <c r="F684" s="1">
        <v>2106.1101349725827</v>
      </c>
      <c r="G684" s="1">
        <v>6178.8560168052336</v>
      </c>
      <c r="H684" s="1">
        <v>6053.0011969637017</v>
      </c>
      <c r="I684" s="1">
        <v>4022.7101873561169</v>
      </c>
    </row>
    <row r="685" spans="1:9" x14ac:dyDescent="0.15">
      <c r="A685" s="1">
        <v>30</v>
      </c>
      <c r="B685" s="1" t="s">
        <v>157</v>
      </c>
      <c r="C685" s="1">
        <v>15</v>
      </c>
      <c r="D685" s="1" t="s">
        <v>28</v>
      </c>
      <c r="E685" s="1">
        <v>24316.939260171504</v>
      </c>
      <c r="F685" s="1">
        <v>66152.978284530356</v>
      </c>
      <c r="G685" s="1">
        <v>98599.789444326394</v>
      </c>
      <c r="H685" s="1">
        <v>77554.618308780045</v>
      </c>
      <c r="I685" s="1">
        <v>46797.883912074736</v>
      </c>
    </row>
    <row r="686" spans="1:9" x14ac:dyDescent="0.15">
      <c r="A686" s="1">
        <v>30</v>
      </c>
      <c r="B686" s="1" t="s">
        <v>156</v>
      </c>
      <c r="C686" s="1">
        <v>16</v>
      </c>
      <c r="D686" s="1" t="s">
        <v>11</v>
      </c>
      <c r="E686" s="1">
        <v>36064.519810678445</v>
      </c>
      <c r="F686" s="1">
        <v>139210.7338252803</v>
      </c>
      <c r="G686" s="1">
        <v>218568.28273638553</v>
      </c>
      <c r="H686" s="1">
        <v>187378.23571881113</v>
      </c>
      <c r="I686" s="1">
        <v>170621.32961835532</v>
      </c>
    </row>
    <row r="687" spans="1:9" x14ac:dyDescent="0.15">
      <c r="A687" s="1">
        <v>30</v>
      </c>
      <c r="B687" s="1" t="s">
        <v>156</v>
      </c>
      <c r="C687" s="1">
        <v>17</v>
      </c>
      <c r="D687" s="1" t="s">
        <v>12</v>
      </c>
      <c r="E687" s="1">
        <v>4636.2216937917192</v>
      </c>
      <c r="F687" s="1">
        <v>17478.222205339462</v>
      </c>
      <c r="G687" s="1">
        <v>29432.686920258839</v>
      </c>
      <c r="H687" s="1">
        <v>35691.558671929604</v>
      </c>
      <c r="I687" s="1">
        <v>31708.522650219074</v>
      </c>
    </row>
    <row r="688" spans="1:9" x14ac:dyDescent="0.15">
      <c r="A688" s="1">
        <v>30</v>
      </c>
      <c r="B688" s="1" t="s">
        <v>156</v>
      </c>
      <c r="C688" s="1">
        <v>18</v>
      </c>
      <c r="D688" s="1" t="s">
        <v>13</v>
      </c>
      <c r="E688" s="1">
        <v>54683.603374635815</v>
      </c>
      <c r="F688" s="1">
        <v>209951.42248568113</v>
      </c>
      <c r="G688" s="1">
        <v>206039.81980737532</v>
      </c>
      <c r="H688" s="1">
        <v>264247.05016369134</v>
      </c>
      <c r="I688" s="1">
        <v>137906.01229312879</v>
      </c>
    </row>
    <row r="689" spans="1:9" x14ac:dyDescent="0.15">
      <c r="A689" s="1">
        <v>30</v>
      </c>
      <c r="B689" s="1" t="s">
        <v>156</v>
      </c>
      <c r="C689" s="1">
        <v>19</v>
      </c>
      <c r="D689" s="1" t="s">
        <v>14</v>
      </c>
      <c r="E689" s="1">
        <v>11047.357711861127</v>
      </c>
      <c r="F689" s="1">
        <v>54624.171066224662</v>
      </c>
      <c r="G689" s="1">
        <v>93427.317086507668</v>
      </c>
      <c r="H689" s="1">
        <v>58645.574812670595</v>
      </c>
      <c r="I689" s="1">
        <v>94568.926309536037</v>
      </c>
    </row>
    <row r="690" spans="1:9" x14ac:dyDescent="0.15">
      <c r="A690" s="1">
        <v>30</v>
      </c>
      <c r="B690" s="1" t="s">
        <v>156</v>
      </c>
      <c r="C690" s="1">
        <v>20</v>
      </c>
      <c r="D690" s="1" t="s">
        <v>15</v>
      </c>
      <c r="E690" s="1">
        <v>1574.7980522966086</v>
      </c>
      <c r="F690" s="1">
        <v>7279.2627486622459</v>
      </c>
      <c r="G690" s="1">
        <v>19684.955293191113</v>
      </c>
      <c r="H690" s="1">
        <v>18405.785423421727</v>
      </c>
      <c r="I690" s="1">
        <v>15499.664091235391</v>
      </c>
    </row>
    <row r="691" spans="1:9" x14ac:dyDescent="0.15">
      <c r="A691" s="1">
        <v>30</v>
      </c>
      <c r="B691" s="1" t="s">
        <v>156</v>
      </c>
      <c r="C691" s="1">
        <v>21</v>
      </c>
      <c r="D691" s="1" t="s">
        <v>16</v>
      </c>
      <c r="E691" s="1">
        <v>35737.820826148825</v>
      </c>
      <c r="F691" s="1">
        <v>108775.60791556929</v>
      </c>
      <c r="G691" s="1">
        <v>127846.64442621874</v>
      </c>
      <c r="H691" s="1">
        <v>117455.20988263014</v>
      </c>
      <c r="I691" s="1">
        <v>96333.739268896883</v>
      </c>
    </row>
    <row r="692" spans="1:9" x14ac:dyDescent="0.15">
      <c r="A692" s="1">
        <v>30</v>
      </c>
      <c r="B692" s="1" t="s">
        <v>155</v>
      </c>
      <c r="C692" s="1">
        <v>22</v>
      </c>
      <c r="D692" s="1" t="s">
        <v>8</v>
      </c>
      <c r="E692" s="1">
        <v>56722.63488116613</v>
      </c>
      <c r="F692" s="1">
        <v>233747.72316958607</v>
      </c>
      <c r="G692" s="1">
        <v>413429.77657613333</v>
      </c>
      <c r="H692" s="1">
        <v>558317.69586561027</v>
      </c>
      <c r="I692" s="1">
        <v>583134.50329102017</v>
      </c>
    </row>
    <row r="693" spans="1:9" x14ac:dyDescent="0.15">
      <c r="A693" s="1">
        <v>30</v>
      </c>
      <c r="B693" s="1" t="s">
        <v>155</v>
      </c>
      <c r="C693" s="1">
        <v>23</v>
      </c>
      <c r="D693" s="1" t="s">
        <v>29</v>
      </c>
      <c r="E693" s="1">
        <v>39027.330617571504</v>
      </c>
      <c r="F693" s="1">
        <v>178012.22715403204</v>
      </c>
      <c r="G693" s="1">
        <v>243260.18793383869</v>
      </c>
      <c r="H693" s="1">
        <v>340602.66489890218</v>
      </c>
      <c r="I693" s="1">
        <v>282017.64543794241</v>
      </c>
    </row>
    <row r="694" spans="1:9" x14ac:dyDescent="0.15">
      <c r="A694" s="1">
        <v>31</v>
      </c>
      <c r="B694" s="1" t="s">
        <v>160</v>
      </c>
      <c r="C694" s="1">
        <v>1</v>
      </c>
      <c r="D694" s="1" t="s">
        <v>9</v>
      </c>
      <c r="E694" s="1">
        <v>18687.5238485681</v>
      </c>
      <c r="F694" s="1">
        <v>58557.463652910177</v>
      </c>
      <c r="G694" s="1">
        <v>54630.157557229708</v>
      </c>
      <c r="H694" s="1">
        <v>38779.704188617776</v>
      </c>
      <c r="I694" s="1">
        <v>34642.080194687282</v>
      </c>
    </row>
    <row r="695" spans="1:9" x14ac:dyDescent="0.15">
      <c r="A695" s="1">
        <v>31</v>
      </c>
      <c r="B695" s="1" t="s">
        <v>161</v>
      </c>
      <c r="C695" s="1">
        <v>2</v>
      </c>
      <c r="D695" s="1" t="s">
        <v>10</v>
      </c>
      <c r="E695" s="1">
        <v>592.00883192421918</v>
      </c>
      <c r="F695" s="1">
        <v>1691.0718647600715</v>
      </c>
      <c r="G695" s="1">
        <v>1749.6311512674367</v>
      </c>
      <c r="H695" s="1">
        <v>1979.2726290623166</v>
      </c>
      <c r="I695" s="1">
        <v>457.5873446783724</v>
      </c>
    </row>
    <row r="696" spans="1:9" x14ac:dyDescent="0.15">
      <c r="A696" s="1">
        <v>31</v>
      </c>
      <c r="B696" s="1" t="s">
        <v>162</v>
      </c>
      <c r="C696" s="1">
        <v>3</v>
      </c>
      <c r="D696" s="1" t="s">
        <v>17</v>
      </c>
      <c r="E696" s="1">
        <v>4526.8327840252687</v>
      </c>
      <c r="F696" s="1">
        <v>18437.061599508059</v>
      </c>
      <c r="G696" s="1">
        <v>26659.843903192286</v>
      </c>
      <c r="H696" s="1">
        <v>26978.204329192147</v>
      </c>
      <c r="I696" s="1">
        <v>18708.112730508583</v>
      </c>
    </row>
    <row r="697" spans="1:9" x14ac:dyDescent="0.15">
      <c r="A697" s="1">
        <v>31</v>
      </c>
      <c r="B697" s="1" t="s">
        <v>162</v>
      </c>
      <c r="C697" s="1">
        <v>4</v>
      </c>
      <c r="D697" s="1" t="s">
        <v>18</v>
      </c>
      <c r="E697" s="1">
        <v>4040.5710664931553</v>
      </c>
      <c r="F697" s="1">
        <v>17685.978448301266</v>
      </c>
      <c r="G697" s="1">
        <v>28399.322610114603</v>
      </c>
      <c r="H697" s="1">
        <v>17074.191635742474</v>
      </c>
      <c r="I697" s="1">
        <v>8539.7323012241632</v>
      </c>
    </row>
    <row r="698" spans="1:9" x14ac:dyDescent="0.15">
      <c r="A698" s="1">
        <v>31</v>
      </c>
      <c r="B698" s="1" t="s">
        <v>162</v>
      </c>
      <c r="C698" s="1">
        <v>5</v>
      </c>
      <c r="D698" s="1" t="s">
        <v>19</v>
      </c>
      <c r="E698" s="1">
        <v>2064.1435484147869</v>
      </c>
      <c r="F698" s="1">
        <v>6651.244875009209</v>
      </c>
      <c r="G698" s="1">
        <v>11013.179519458086</v>
      </c>
      <c r="H698" s="1">
        <v>10862.591038304136</v>
      </c>
      <c r="I698" s="1">
        <v>8800.5966971779144</v>
      </c>
    </row>
    <row r="699" spans="1:9" x14ac:dyDescent="0.15">
      <c r="A699" s="1">
        <v>31</v>
      </c>
      <c r="B699" s="1" t="s">
        <v>162</v>
      </c>
      <c r="C699" s="1">
        <v>6</v>
      </c>
      <c r="D699" s="1" t="s">
        <v>3</v>
      </c>
      <c r="E699" s="1">
        <v>140.64827311843646</v>
      </c>
      <c r="F699" s="1">
        <v>576.32559924995212</v>
      </c>
      <c r="G699" s="1">
        <v>919.65712135615627</v>
      </c>
      <c r="H699" s="1">
        <v>1588.2685914851447</v>
      </c>
      <c r="I699" s="1">
        <v>1322.0550747105381</v>
      </c>
    </row>
    <row r="700" spans="1:9" x14ac:dyDescent="0.15">
      <c r="A700" s="1">
        <v>31</v>
      </c>
      <c r="B700" s="1" t="s">
        <v>162</v>
      </c>
      <c r="C700" s="1">
        <v>7</v>
      </c>
      <c r="D700" s="1" t="s">
        <v>20</v>
      </c>
      <c r="E700" s="1">
        <v>45.136420067594791</v>
      </c>
      <c r="F700" s="1">
        <v>199.78589491710082</v>
      </c>
      <c r="G700" s="1">
        <v>295.79989793808102</v>
      </c>
      <c r="H700" s="1">
        <v>268.10478285546606</v>
      </c>
      <c r="I700" s="1">
        <v>269.56852077542521</v>
      </c>
    </row>
    <row r="701" spans="1:9" x14ac:dyDescent="0.15">
      <c r="A701" s="1">
        <v>31</v>
      </c>
      <c r="B701" s="1" t="s">
        <v>162</v>
      </c>
      <c r="C701" s="1">
        <v>8</v>
      </c>
      <c r="D701" s="1" t="s">
        <v>21</v>
      </c>
      <c r="E701" s="1">
        <v>1287.0461444945583</v>
      </c>
      <c r="F701" s="1">
        <v>4699.1779786339366</v>
      </c>
      <c r="G701" s="1">
        <v>7038.0989924999431</v>
      </c>
      <c r="H701" s="1">
        <v>7202.2536108845206</v>
      </c>
      <c r="I701" s="1">
        <v>2804.2869258840155</v>
      </c>
    </row>
    <row r="702" spans="1:9" x14ac:dyDescent="0.15">
      <c r="A702" s="1">
        <v>31</v>
      </c>
      <c r="B702" s="1" t="s">
        <v>162</v>
      </c>
      <c r="C702" s="1">
        <v>9</v>
      </c>
      <c r="D702" s="1" t="s">
        <v>22</v>
      </c>
      <c r="E702" s="1">
        <v>1402.1964836501429</v>
      </c>
      <c r="F702" s="1">
        <v>2432.5087337043678</v>
      </c>
      <c r="G702" s="1">
        <v>3633.2752953416393</v>
      </c>
      <c r="H702" s="1">
        <v>4782.5234948619118</v>
      </c>
      <c r="I702" s="1">
        <v>5116.7617766656813</v>
      </c>
    </row>
    <row r="703" spans="1:9" x14ac:dyDescent="0.15">
      <c r="A703" s="1">
        <v>31</v>
      </c>
      <c r="B703" s="1" t="s">
        <v>162</v>
      </c>
      <c r="C703" s="1">
        <v>10</v>
      </c>
      <c r="D703" s="1" t="s">
        <v>23</v>
      </c>
      <c r="E703" s="1">
        <v>1851.8830256663628</v>
      </c>
      <c r="F703" s="1">
        <v>4472.8621233690928</v>
      </c>
      <c r="G703" s="1">
        <v>8342.4490375534078</v>
      </c>
      <c r="H703" s="1">
        <v>8930.9381374156492</v>
      </c>
      <c r="I703" s="1">
        <v>8019.1112488184372</v>
      </c>
    </row>
    <row r="704" spans="1:9" x14ac:dyDescent="0.15">
      <c r="A704" s="1">
        <v>31</v>
      </c>
      <c r="B704" s="1" t="s">
        <v>162</v>
      </c>
      <c r="C704" s="1">
        <v>11</v>
      </c>
      <c r="D704" s="1" t="s">
        <v>24</v>
      </c>
      <c r="E704" s="1">
        <v>1150.9269283246595</v>
      </c>
      <c r="F704" s="1">
        <v>4921.604253636513</v>
      </c>
      <c r="G704" s="1">
        <v>9755.0985718368465</v>
      </c>
      <c r="H704" s="1">
        <v>11439.254699908204</v>
      </c>
      <c r="I704" s="1">
        <v>12109.667578455352</v>
      </c>
    </row>
    <row r="705" spans="1:9" x14ac:dyDescent="0.15">
      <c r="A705" s="1">
        <v>31</v>
      </c>
      <c r="B705" s="1" t="s">
        <v>162</v>
      </c>
      <c r="C705" s="1">
        <v>12</v>
      </c>
      <c r="D705" s="1" t="s">
        <v>25</v>
      </c>
      <c r="E705" s="1">
        <v>5959.1600016419943</v>
      </c>
      <c r="F705" s="1">
        <v>25652.828335194219</v>
      </c>
      <c r="G705" s="1">
        <v>65925.262657923857</v>
      </c>
      <c r="H705" s="1">
        <v>80264.207314025974</v>
      </c>
      <c r="I705" s="1">
        <v>53916.466991548077</v>
      </c>
    </row>
    <row r="706" spans="1:9" x14ac:dyDescent="0.15">
      <c r="A706" s="1">
        <v>31</v>
      </c>
      <c r="B706" s="1" t="s">
        <v>162</v>
      </c>
      <c r="C706" s="1">
        <v>13</v>
      </c>
      <c r="D706" s="1" t="s">
        <v>26</v>
      </c>
      <c r="E706" s="1">
        <v>484.08180988364887</v>
      </c>
      <c r="F706" s="1">
        <v>1278.8439483529139</v>
      </c>
      <c r="G706" s="1">
        <v>2263.1570628430659</v>
      </c>
      <c r="H706" s="1">
        <v>4021.9220026071262</v>
      </c>
      <c r="I706" s="1">
        <v>5876.1305089024872</v>
      </c>
    </row>
    <row r="707" spans="1:9" x14ac:dyDescent="0.15">
      <c r="A707" s="1">
        <v>31</v>
      </c>
      <c r="B707" s="1" t="s">
        <v>162</v>
      </c>
      <c r="C707" s="1">
        <v>14</v>
      </c>
      <c r="D707" s="1" t="s">
        <v>27</v>
      </c>
      <c r="E707" s="1">
        <v>76.938661154040176</v>
      </c>
      <c r="F707" s="1">
        <v>388.6472265177315</v>
      </c>
      <c r="G707" s="1">
        <v>1492.3095733558637</v>
      </c>
      <c r="H707" s="1">
        <v>702.91582705251051</v>
      </c>
      <c r="I707" s="1">
        <v>487.1850332347334</v>
      </c>
    </row>
    <row r="708" spans="1:9" x14ac:dyDescent="0.15">
      <c r="A708" s="1">
        <v>31</v>
      </c>
      <c r="B708" s="1" t="s">
        <v>162</v>
      </c>
      <c r="C708" s="1">
        <v>15</v>
      </c>
      <c r="D708" s="1" t="s">
        <v>28</v>
      </c>
      <c r="E708" s="1">
        <v>5788.903575388932</v>
      </c>
      <c r="F708" s="1">
        <v>17727.304960466725</v>
      </c>
      <c r="G708" s="1">
        <v>24832.098026669595</v>
      </c>
      <c r="H708" s="1">
        <v>23446.103794900973</v>
      </c>
      <c r="I708" s="1">
        <v>17151.150185182687</v>
      </c>
    </row>
    <row r="709" spans="1:9" x14ac:dyDescent="0.15">
      <c r="A709" s="1">
        <v>31</v>
      </c>
      <c r="B709" s="1" t="s">
        <v>161</v>
      </c>
      <c r="C709" s="1">
        <v>16</v>
      </c>
      <c r="D709" s="1" t="s">
        <v>11</v>
      </c>
      <c r="E709" s="1">
        <v>13171.376681736885</v>
      </c>
      <c r="F709" s="1">
        <v>85775.380129267214</v>
      </c>
      <c r="G709" s="1">
        <v>96247.6717597596</v>
      </c>
      <c r="H709" s="1">
        <v>154190.00423766594</v>
      </c>
      <c r="I709" s="1">
        <v>90526.93138447775</v>
      </c>
    </row>
    <row r="710" spans="1:9" x14ac:dyDescent="0.15">
      <c r="A710" s="1">
        <v>31</v>
      </c>
      <c r="B710" s="1" t="s">
        <v>161</v>
      </c>
      <c r="C710" s="1">
        <v>17</v>
      </c>
      <c r="D710" s="1" t="s">
        <v>12</v>
      </c>
      <c r="E710" s="1">
        <v>2168.3815805306813</v>
      </c>
      <c r="F710" s="1">
        <v>8760.0240781753182</v>
      </c>
      <c r="G710" s="1">
        <v>15125.478687827168</v>
      </c>
      <c r="H710" s="1">
        <v>20769.613055432888</v>
      </c>
      <c r="I710" s="1">
        <v>17856.415162437905</v>
      </c>
    </row>
    <row r="711" spans="1:9" x14ac:dyDescent="0.15">
      <c r="A711" s="1">
        <v>31</v>
      </c>
      <c r="B711" s="1" t="s">
        <v>161</v>
      </c>
      <c r="C711" s="1">
        <v>18</v>
      </c>
      <c r="D711" s="1" t="s">
        <v>13</v>
      </c>
      <c r="E711" s="1">
        <v>25658.603147876325</v>
      </c>
      <c r="F711" s="1">
        <v>126896.18969047577</v>
      </c>
      <c r="G711" s="1">
        <v>133819.40370890769</v>
      </c>
      <c r="H711" s="1">
        <v>165989.13131744196</v>
      </c>
      <c r="I711" s="1">
        <v>106766.86212562864</v>
      </c>
    </row>
    <row r="712" spans="1:9" x14ac:dyDescent="0.15">
      <c r="A712" s="1">
        <v>31</v>
      </c>
      <c r="B712" s="1" t="s">
        <v>161</v>
      </c>
      <c r="C712" s="1">
        <v>19</v>
      </c>
      <c r="D712" s="1" t="s">
        <v>14</v>
      </c>
      <c r="E712" s="1">
        <v>5293.5990330291661</v>
      </c>
      <c r="F712" s="1">
        <v>35499.274964952681</v>
      </c>
      <c r="G712" s="1">
        <v>50279.05572567632</v>
      </c>
      <c r="H712" s="1">
        <v>49676.965758043654</v>
      </c>
      <c r="I712" s="1">
        <v>40987.023257013774</v>
      </c>
    </row>
    <row r="713" spans="1:9" x14ac:dyDescent="0.15">
      <c r="A713" s="1">
        <v>31</v>
      </c>
      <c r="B713" s="1" t="s">
        <v>161</v>
      </c>
      <c r="C713" s="1">
        <v>20</v>
      </c>
      <c r="D713" s="1" t="s">
        <v>15</v>
      </c>
      <c r="E713" s="1">
        <v>729.26889670111393</v>
      </c>
      <c r="F713" s="1">
        <v>2839.8917449937912</v>
      </c>
      <c r="G713" s="1">
        <v>6798.5716868163972</v>
      </c>
      <c r="H713" s="1">
        <v>9208.8647381298852</v>
      </c>
      <c r="I713" s="1">
        <v>7993.1244495417941</v>
      </c>
    </row>
    <row r="714" spans="1:9" x14ac:dyDescent="0.15">
      <c r="A714" s="1">
        <v>31</v>
      </c>
      <c r="B714" s="1" t="s">
        <v>161</v>
      </c>
      <c r="C714" s="1">
        <v>21</v>
      </c>
      <c r="D714" s="1" t="s">
        <v>16</v>
      </c>
      <c r="E714" s="1">
        <v>19024.750895582412</v>
      </c>
      <c r="F714" s="1">
        <v>55149.378439051688</v>
      </c>
      <c r="G714" s="1">
        <v>78852.065314381689</v>
      </c>
      <c r="H714" s="1">
        <v>81970.171059850065</v>
      </c>
      <c r="I714" s="1">
        <v>55630.391826342246</v>
      </c>
    </row>
    <row r="715" spans="1:9" x14ac:dyDescent="0.15">
      <c r="A715" s="1">
        <v>31</v>
      </c>
      <c r="B715" s="1" t="s">
        <v>159</v>
      </c>
      <c r="C715" s="1">
        <v>22</v>
      </c>
      <c r="D715" s="1" t="s">
        <v>8</v>
      </c>
      <c r="E715" s="1">
        <v>36042.487480725758</v>
      </c>
      <c r="F715" s="1">
        <v>132506.14127786655</v>
      </c>
      <c r="G715" s="1">
        <v>244876.72360413853</v>
      </c>
      <c r="H715" s="1">
        <v>337509.224049079</v>
      </c>
      <c r="I715" s="1">
        <v>353340.49535309081</v>
      </c>
    </row>
    <row r="716" spans="1:9" x14ac:dyDescent="0.15">
      <c r="A716" s="1">
        <v>31</v>
      </c>
      <c r="B716" s="1" t="s">
        <v>159</v>
      </c>
      <c r="C716" s="1">
        <v>23</v>
      </c>
      <c r="D716" s="1" t="s">
        <v>29</v>
      </c>
      <c r="E716" s="1">
        <v>28322.163148093066</v>
      </c>
      <c r="F716" s="1">
        <v>120487.20049226464</v>
      </c>
      <c r="G716" s="1">
        <v>158243.88184190076</v>
      </c>
      <c r="H716" s="1">
        <v>242842.26383986243</v>
      </c>
      <c r="I716" s="1">
        <v>216805.61305822429</v>
      </c>
    </row>
    <row r="717" spans="1:9" x14ac:dyDescent="0.15">
      <c r="A717" s="1">
        <v>32</v>
      </c>
      <c r="B717" s="1" t="s">
        <v>164</v>
      </c>
      <c r="C717" s="1">
        <v>1</v>
      </c>
      <c r="D717" s="1" t="s">
        <v>9</v>
      </c>
      <c r="E717" s="1">
        <v>30138.873467941223</v>
      </c>
      <c r="F717" s="1">
        <v>82408.580054859704</v>
      </c>
      <c r="G717" s="1">
        <v>65432.392673546077</v>
      </c>
      <c r="H717" s="1">
        <v>43666.847334647486</v>
      </c>
      <c r="I717" s="1">
        <v>37040.299234862141</v>
      </c>
    </row>
    <row r="718" spans="1:9" x14ac:dyDescent="0.15">
      <c r="A718" s="1">
        <v>32</v>
      </c>
      <c r="B718" s="1" t="s">
        <v>164</v>
      </c>
      <c r="C718" s="1">
        <v>2</v>
      </c>
      <c r="D718" s="1" t="s">
        <v>10</v>
      </c>
      <c r="E718" s="1">
        <v>2581.6467618963366</v>
      </c>
      <c r="F718" s="1">
        <v>4773.9108394554223</v>
      </c>
      <c r="G718" s="1">
        <v>5888.626429816396</v>
      </c>
      <c r="H718" s="1">
        <v>6311.5861089841255</v>
      </c>
      <c r="I718" s="1">
        <v>2336.9639388931164</v>
      </c>
    </row>
    <row r="719" spans="1:9" x14ac:dyDescent="0.15">
      <c r="A719" s="1">
        <v>32</v>
      </c>
      <c r="B719" s="1" t="s">
        <v>165</v>
      </c>
      <c r="C719" s="1">
        <v>3</v>
      </c>
      <c r="D719" s="1" t="s">
        <v>17</v>
      </c>
      <c r="E719" s="1">
        <v>5418.5678103189139</v>
      </c>
      <c r="F719" s="1">
        <v>17365.093527649082</v>
      </c>
      <c r="G719" s="1">
        <v>23545.408689644937</v>
      </c>
      <c r="H719" s="1">
        <v>27874.787387834622</v>
      </c>
      <c r="I719" s="1">
        <v>19768.332836868376</v>
      </c>
    </row>
    <row r="720" spans="1:9" x14ac:dyDescent="0.15">
      <c r="A720" s="1">
        <v>32</v>
      </c>
      <c r="B720" s="1" t="s">
        <v>166</v>
      </c>
      <c r="C720" s="1">
        <v>4</v>
      </c>
      <c r="D720" s="1" t="s">
        <v>18</v>
      </c>
      <c r="E720" s="1">
        <v>4065.6756073958036</v>
      </c>
      <c r="F720" s="1">
        <v>19889.115736434011</v>
      </c>
      <c r="G720" s="1">
        <v>36470.291441418573</v>
      </c>
      <c r="H720" s="1">
        <v>18920.636485049014</v>
      </c>
      <c r="I720" s="1">
        <v>9622.3087412910591</v>
      </c>
    </row>
    <row r="721" spans="1:9" x14ac:dyDescent="0.15">
      <c r="A721" s="1">
        <v>32</v>
      </c>
      <c r="B721" s="1" t="s">
        <v>165</v>
      </c>
      <c r="C721" s="1">
        <v>5</v>
      </c>
      <c r="D721" s="1" t="s">
        <v>19</v>
      </c>
      <c r="E721" s="1">
        <v>721.36477306467191</v>
      </c>
      <c r="F721" s="1">
        <v>4224.3815996286639</v>
      </c>
      <c r="G721" s="1">
        <v>9629.2805173838296</v>
      </c>
      <c r="H721" s="1">
        <v>9107.4696300314554</v>
      </c>
      <c r="I721" s="1">
        <v>7045.0078657612266</v>
      </c>
    </row>
    <row r="722" spans="1:9" x14ac:dyDescent="0.15">
      <c r="A722" s="1">
        <v>32</v>
      </c>
      <c r="B722" s="1" t="s">
        <v>165</v>
      </c>
      <c r="C722" s="1">
        <v>6</v>
      </c>
      <c r="D722" s="1" t="s">
        <v>3</v>
      </c>
      <c r="E722" s="1">
        <v>756.30896547569887</v>
      </c>
      <c r="F722" s="1">
        <v>2243.3888561105832</v>
      </c>
      <c r="G722" s="1">
        <v>1868.3693555881619</v>
      </c>
      <c r="H722" s="1">
        <v>2845.5912723223159</v>
      </c>
      <c r="I722" s="1">
        <v>3847.8593677567637</v>
      </c>
    </row>
    <row r="723" spans="1:9" x14ac:dyDescent="0.15">
      <c r="A723" s="1">
        <v>32</v>
      </c>
      <c r="B723" s="1" t="s">
        <v>165</v>
      </c>
      <c r="C723" s="1">
        <v>7</v>
      </c>
      <c r="D723" s="1" t="s">
        <v>20</v>
      </c>
      <c r="E723" s="1">
        <v>29.407958534079985</v>
      </c>
      <c r="F723" s="1">
        <v>143.93037903363401</v>
      </c>
      <c r="G723" s="1">
        <v>303.4593678140655</v>
      </c>
      <c r="H723" s="1">
        <v>329.55990295346567</v>
      </c>
      <c r="I723" s="1">
        <v>361.32105615032924</v>
      </c>
    </row>
    <row r="724" spans="1:9" x14ac:dyDescent="0.15">
      <c r="A724" s="1">
        <v>32</v>
      </c>
      <c r="B724" s="1" t="s">
        <v>165</v>
      </c>
      <c r="C724" s="1">
        <v>8</v>
      </c>
      <c r="D724" s="1" t="s">
        <v>21</v>
      </c>
      <c r="E724" s="1">
        <v>2460.091506319071</v>
      </c>
      <c r="F724" s="1">
        <v>13669.591005605163</v>
      </c>
      <c r="G724" s="1">
        <v>16635.301691597142</v>
      </c>
      <c r="H724" s="1">
        <v>16817.323230249156</v>
      </c>
      <c r="I724" s="1">
        <v>9936.2448750345302</v>
      </c>
    </row>
    <row r="725" spans="1:9" x14ac:dyDescent="0.15">
      <c r="A725" s="1">
        <v>32</v>
      </c>
      <c r="B725" s="1" t="s">
        <v>165</v>
      </c>
      <c r="C725" s="1">
        <v>9</v>
      </c>
      <c r="D725" s="1" t="s">
        <v>22</v>
      </c>
      <c r="E725" s="1">
        <v>5464.8456470742058</v>
      </c>
      <c r="F725" s="1">
        <v>16684.356418540585</v>
      </c>
      <c r="G725" s="1">
        <v>27252.558205494377</v>
      </c>
      <c r="H725" s="1">
        <v>28136.177493705607</v>
      </c>
      <c r="I725" s="1">
        <v>28475.151653746394</v>
      </c>
    </row>
    <row r="726" spans="1:9" x14ac:dyDescent="0.15">
      <c r="A726" s="1">
        <v>32</v>
      </c>
      <c r="B726" s="1" t="s">
        <v>165</v>
      </c>
      <c r="C726" s="1">
        <v>10</v>
      </c>
      <c r="D726" s="1" t="s">
        <v>23</v>
      </c>
      <c r="E726" s="1">
        <v>1134.3089877729005</v>
      </c>
      <c r="F726" s="1">
        <v>4748.6652739616202</v>
      </c>
      <c r="G726" s="1">
        <v>10504.394808261764</v>
      </c>
      <c r="H726" s="1">
        <v>9127.3924971678989</v>
      </c>
      <c r="I726" s="1">
        <v>8932.4250054476779</v>
      </c>
    </row>
    <row r="727" spans="1:9" x14ac:dyDescent="0.15">
      <c r="A727" s="1">
        <v>32</v>
      </c>
      <c r="B727" s="1" t="s">
        <v>165</v>
      </c>
      <c r="C727" s="1">
        <v>11</v>
      </c>
      <c r="D727" s="1" t="s">
        <v>24</v>
      </c>
      <c r="E727" s="1">
        <v>4831.9858996599896</v>
      </c>
      <c r="F727" s="1">
        <v>16253.913958785966</v>
      </c>
      <c r="G727" s="1">
        <v>23571.7359896042</v>
      </c>
      <c r="H727" s="1">
        <v>27827.195847749943</v>
      </c>
      <c r="I727" s="1">
        <v>26245.355052600393</v>
      </c>
    </row>
    <row r="728" spans="1:9" x14ac:dyDescent="0.15">
      <c r="A728" s="1">
        <v>32</v>
      </c>
      <c r="B728" s="1" t="s">
        <v>165</v>
      </c>
      <c r="C728" s="1">
        <v>12</v>
      </c>
      <c r="D728" s="1" t="s">
        <v>25</v>
      </c>
      <c r="E728" s="1">
        <v>2918.2952112462185</v>
      </c>
      <c r="F728" s="1">
        <v>15842.397024654405</v>
      </c>
      <c r="G728" s="1">
        <v>38584.175188524037</v>
      </c>
      <c r="H728" s="1">
        <v>50967.890745392484</v>
      </c>
      <c r="I728" s="1">
        <v>44920.81793309316</v>
      </c>
    </row>
    <row r="729" spans="1:9" x14ac:dyDescent="0.15">
      <c r="A729" s="1">
        <v>32</v>
      </c>
      <c r="B729" s="1" t="s">
        <v>165</v>
      </c>
      <c r="C729" s="1">
        <v>13</v>
      </c>
      <c r="D729" s="1" t="s">
        <v>26</v>
      </c>
      <c r="E729" s="1">
        <v>1498.4663110035233</v>
      </c>
      <c r="F729" s="1">
        <v>7795.0509049996472</v>
      </c>
      <c r="G729" s="1">
        <v>11263.728466918035</v>
      </c>
      <c r="H729" s="1">
        <v>10819.927423464114</v>
      </c>
      <c r="I729" s="1">
        <v>15563.327938596653</v>
      </c>
    </row>
    <row r="730" spans="1:9" x14ac:dyDescent="0.15">
      <c r="A730" s="1">
        <v>32</v>
      </c>
      <c r="B730" s="1" t="s">
        <v>165</v>
      </c>
      <c r="C730" s="1">
        <v>14</v>
      </c>
      <c r="D730" s="1" t="s">
        <v>27</v>
      </c>
      <c r="E730" s="1">
        <v>32.001505534114379</v>
      </c>
      <c r="F730" s="1">
        <v>1544.5082687813774</v>
      </c>
      <c r="G730" s="1">
        <v>3044.8293411533164</v>
      </c>
      <c r="H730" s="1">
        <v>2519.1614943184459</v>
      </c>
      <c r="I730" s="1">
        <v>1792.7130700502814</v>
      </c>
    </row>
    <row r="731" spans="1:9" x14ac:dyDescent="0.15">
      <c r="A731" s="1">
        <v>32</v>
      </c>
      <c r="B731" s="1" t="s">
        <v>165</v>
      </c>
      <c r="C731" s="1">
        <v>15</v>
      </c>
      <c r="D731" s="1" t="s">
        <v>28</v>
      </c>
      <c r="E731" s="1">
        <v>7544.1794593704653</v>
      </c>
      <c r="F731" s="1">
        <v>26886.672157522109</v>
      </c>
      <c r="G731" s="1">
        <v>41479.453930561496</v>
      </c>
      <c r="H731" s="1">
        <v>38347.163187123908</v>
      </c>
      <c r="I731" s="1">
        <v>25423.777239846211</v>
      </c>
    </row>
    <row r="732" spans="1:9" x14ac:dyDescent="0.15">
      <c r="A732" s="1">
        <v>32</v>
      </c>
      <c r="B732" s="1" t="s">
        <v>164</v>
      </c>
      <c r="C732" s="1">
        <v>16</v>
      </c>
      <c r="D732" s="1" t="s">
        <v>11</v>
      </c>
      <c r="E732" s="1">
        <v>17368.272648355913</v>
      </c>
      <c r="F732" s="1">
        <v>106722.56190778458</v>
      </c>
      <c r="G732" s="1">
        <v>154798.48544459738</v>
      </c>
      <c r="H732" s="1">
        <v>216762.56526451645</v>
      </c>
      <c r="I732" s="1">
        <v>181741.96890137665</v>
      </c>
    </row>
    <row r="733" spans="1:9" x14ac:dyDescent="0.15">
      <c r="A733" s="1">
        <v>32</v>
      </c>
      <c r="B733" s="1" t="s">
        <v>164</v>
      </c>
      <c r="C733" s="1">
        <v>17</v>
      </c>
      <c r="D733" s="1" t="s">
        <v>12</v>
      </c>
      <c r="E733" s="1">
        <v>2981.6355364914075</v>
      </c>
      <c r="F733" s="1">
        <v>11831.289719538736</v>
      </c>
      <c r="G733" s="1">
        <v>21863.927869246854</v>
      </c>
      <c r="H733" s="1">
        <v>28061.304853927133</v>
      </c>
      <c r="I733" s="1">
        <v>26378.642704739294</v>
      </c>
    </row>
    <row r="734" spans="1:9" x14ac:dyDescent="0.15">
      <c r="A734" s="1">
        <v>32</v>
      </c>
      <c r="B734" s="1" t="s">
        <v>164</v>
      </c>
      <c r="C734" s="1">
        <v>18</v>
      </c>
      <c r="D734" s="1" t="s">
        <v>13</v>
      </c>
      <c r="E734" s="1">
        <v>31371.836984100551</v>
      </c>
      <c r="F734" s="1">
        <v>146924.08799424971</v>
      </c>
      <c r="G734" s="1">
        <v>177583.11125403369</v>
      </c>
      <c r="H734" s="1">
        <v>195635.5986149534</v>
      </c>
      <c r="I734" s="1">
        <v>127194.87054732004</v>
      </c>
    </row>
    <row r="735" spans="1:9" x14ac:dyDescent="0.15">
      <c r="A735" s="1">
        <v>32</v>
      </c>
      <c r="B735" s="1" t="s">
        <v>164</v>
      </c>
      <c r="C735" s="1">
        <v>19</v>
      </c>
      <c r="D735" s="1" t="s">
        <v>14</v>
      </c>
      <c r="E735" s="1">
        <v>5410.1467832154558</v>
      </c>
      <c r="F735" s="1">
        <v>34913.407611721224</v>
      </c>
      <c r="G735" s="1">
        <v>51881.970503597317</v>
      </c>
      <c r="H735" s="1">
        <v>56631.340526146079</v>
      </c>
      <c r="I735" s="1">
        <v>48133.563275247063</v>
      </c>
    </row>
    <row r="736" spans="1:9" x14ac:dyDescent="0.15">
      <c r="A736" s="1">
        <v>32</v>
      </c>
      <c r="B736" s="1" t="s">
        <v>167</v>
      </c>
      <c r="C736" s="1">
        <v>20</v>
      </c>
      <c r="D736" s="1" t="s">
        <v>15</v>
      </c>
      <c r="E736" s="1">
        <v>380.48812001797245</v>
      </c>
      <c r="F736" s="1">
        <v>2330.6697769259385</v>
      </c>
      <c r="G736" s="1">
        <v>5227.6895925141243</v>
      </c>
      <c r="H736" s="1">
        <v>8659.4383075799833</v>
      </c>
      <c r="I736" s="1">
        <v>8325.9504308918931</v>
      </c>
    </row>
    <row r="737" spans="1:9" x14ac:dyDescent="0.15">
      <c r="A737" s="1">
        <v>32</v>
      </c>
      <c r="B737" s="1" t="s">
        <v>164</v>
      </c>
      <c r="C737" s="1">
        <v>21</v>
      </c>
      <c r="D737" s="1" t="s">
        <v>16</v>
      </c>
      <c r="E737" s="1">
        <v>21810.619531978871</v>
      </c>
      <c r="F737" s="1">
        <v>64730.004009646989</v>
      </c>
      <c r="G737" s="1">
        <v>86392.522469046962</v>
      </c>
      <c r="H737" s="1">
        <v>90455.52606275407</v>
      </c>
      <c r="I737" s="1">
        <v>62423.203668483184</v>
      </c>
    </row>
    <row r="738" spans="1:9" x14ac:dyDescent="0.15">
      <c r="A738" s="1">
        <v>32</v>
      </c>
      <c r="B738" s="1" t="s">
        <v>163</v>
      </c>
      <c r="C738" s="1">
        <v>22</v>
      </c>
      <c r="D738" s="1" t="s">
        <v>8</v>
      </c>
      <c r="E738" s="1">
        <v>43376.311150620873</v>
      </c>
      <c r="F738" s="1">
        <v>175037.28677672168</v>
      </c>
      <c r="G738" s="1">
        <v>311044.13678427105</v>
      </c>
      <c r="H738" s="1">
        <v>451717.99042703869</v>
      </c>
      <c r="I738" s="1">
        <v>451035.96987795393</v>
      </c>
    </row>
    <row r="739" spans="1:9" x14ac:dyDescent="0.15">
      <c r="A739" s="1">
        <v>32</v>
      </c>
      <c r="B739" s="1" t="s">
        <v>163</v>
      </c>
      <c r="C739" s="1">
        <v>23</v>
      </c>
      <c r="D739" s="1" t="s">
        <v>29</v>
      </c>
      <c r="E739" s="1">
        <v>34309.754744318379</v>
      </c>
      <c r="F739" s="1">
        <v>151398.60045938723</v>
      </c>
      <c r="G739" s="1">
        <v>203035.90221496439</v>
      </c>
      <c r="H739" s="1">
        <v>301388.69193429878</v>
      </c>
      <c r="I739" s="1">
        <v>249014.66771441649</v>
      </c>
    </row>
    <row r="740" spans="1:9" x14ac:dyDescent="0.15">
      <c r="A740" s="1">
        <v>33</v>
      </c>
      <c r="B740" s="1" t="s">
        <v>169</v>
      </c>
      <c r="C740" s="1">
        <v>1</v>
      </c>
      <c r="D740" s="1" t="s">
        <v>9</v>
      </c>
      <c r="E740" s="1">
        <v>44203.927371758735</v>
      </c>
      <c r="F740" s="1">
        <v>107986.88586918138</v>
      </c>
      <c r="G740" s="1">
        <v>89830.784730770145</v>
      </c>
      <c r="H740" s="1">
        <v>66538.330448365785</v>
      </c>
      <c r="I740" s="1">
        <v>55980.201320687367</v>
      </c>
    </row>
    <row r="741" spans="1:9" x14ac:dyDescent="0.15">
      <c r="A741" s="1">
        <v>33</v>
      </c>
      <c r="B741" s="1" t="s">
        <v>169</v>
      </c>
      <c r="C741" s="1">
        <v>2</v>
      </c>
      <c r="D741" s="1" t="s">
        <v>10</v>
      </c>
      <c r="E741" s="1">
        <v>5920.0883192421916</v>
      </c>
      <c r="F741" s="1">
        <v>10914.646725944061</v>
      </c>
      <c r="G741" s="1">
        <v>11391.871548780931</v>
      </c>
      <c r="H741" s="1">
        <v>7942.5747131899825</v>
      </c>
      <c r="I741" s="1">
        <v>3317.5082489181996</v>
      </c>
    </row>
    <row r="742" spans="1:9" x14ac:dyDescent="0.15">
      <c r="A742" s="1">
        <v>33</v>
      </c>
      <c r="B742" s="1" t="s">
        <v>170</v>
      </c>
      <c r="C742" s="1">
        <v>3</v>
      </c>
      <c r="D742" s="1" t="s">
        <v>17</v>
      </c>
      <c r="E742" s="1">
        <v>14027.96096433198</v>
      </c>
      <c r="F742" s="1">
        <v>50202.904836583846</v>
      </c>
      <c r="G742" s="1">
        <v>69316.150800738353</v>
      </c>
      <c r="H742" s="1">
        <v>82961.296057950909</v>
      </c>
      <c r="I742" s="1">
        <v>66329.089931311799</v>
      </c>
    </row>
    <row r="743" spans="1:9" x14ac:dyDescent="0.15">
      <c r="A743" s="1">
        <v>33</v>
      </c>
      <c r="B743" s="1" t="s">
        <v>170</v>
      </c>
      <c r="C743" s="1">
        <v>4</v>
      </c>
      <c r="D743" s="1" t="s">
        <v>18</v>
      </c>
      <c r="E743" s="1">
        <v>36604.721168719712</v>
      </c>
      <c r="F743" s="1">
        <v>105379.41438749783</v>
      </c>
      <c r="G743" s="1">
        <v>136773.23318066943</v>
      </c>
      <c r="H743" s="1">
        <v>84945.925269899599</v>
      </c>
      <c r="I743" s="1">
        <v>52847.638591877898</v>
      </c>
    </row>
    <row r="744" spans="1:9" x14ac:dyDescent="0.15">
      <c r="A744" s="1">
        <v>33</v>
      </c>
      <c r="B744" s="1" t="s">
        <v>170</v>
      </c>
      <c r="C744" s="1">
        <v>5</v>
      </c>
      <c r="D744" s="1" t="s">
        <v>19</v>
      </c>
      <c r="E744" s="1">
        <v>4140.275187419933</v>
      </c>
      <c r="F744" s="1">
        <v>13233.841258655459</v>
      </c>
      <c r="G744" s="1">
        <v>20447.191510028908</v>
      </c>
      <c r="H744" s="1">
        <v>23813.807643098888</v>
      </c>
      <c r="I744" s="1">
        <v>18858.792349812418</v>
      </c>
    </row>
    <row r="745" spans="1:9" x14ac:dyDescent="0.15">
      <c r="A745" s="1">
        <v>33</v>
      </c>
      <c r="B745" s="1" t="s">
        <v>170</v>
      </c>
      <c r="C745" s="1">
        <v>6</v>
      </c>
      <c r="D745" s="1" t="s">
        <v>3</v>
      </c>
      <c r="E745" s="1">
        <v>16124.903898797531</v>
      </c>
      <c r="F745" s="1">
        <v>46387.289431782476</v>
      </c>
      <c r="G745" s="1">
        <v>75766.567334714084</v>
      </c>
      <c r="H745" s="1">
        <v>83681.037413788188</v>
      </c>
      <c r="I745" s="1">
        <v>51895.974597028624</v>
      </c>
    </row>
    <row r="746" spans="1:9" x14ac:dyDescent="0.15">
      <c r="A746" s="1">
        <v>33</v>
      </c>
      <c r="B746" s="1" t="s">
        <v>171</v>
      </c>
      <c r="C746" s="1">
        <v>7</v>
      </c>
      <c r="D746" s="1" t="s">
        <v>20</v>
      </c>
      <c r="E746" s="1">
        <v>1863.8455132276606</v>
      </c>
      <c r="F746" s="1">
        <v>10438.22596293712</v>
      </c>
      <c r="G746" s="1">
        <v>12388.538494503146</v>
      </c>
      <c r="H746" s="1">
        <v>12233.895901598431</v>
      </c>
      <c r="I746" s="1">
        <v>11306.592367191528</v>
      </c>
    </row>
    <row r="747" spans="1:9" x14ac:dyDescent="0.15">
      <c r="A747" s="1">
        <v>33</v>
      </c>
      <c r="B747" s="1" t="s">
        <v>170</v>
      </c>
      <c r="C747" s="1">
        <v>8</v>
      </c>
      <c r="D747" s="1" t="s">
        <v>21</v>
      </c>
      <c r="E747" s="1">
        <v>15415.006733795735</v>
      </c>
      <c r="F747" s="1">
        <v>47633.47215526292</v>
      </c>
      <c r="G747" s="1">
        <v>58467.836656611093</v>
      </c>
      <c r="H747" s="1">
        <v>51273.035816421281</v>
      </c>
      <c r="I747" s="1">
        <v>34039.3645635918</v>
      </c>
    </row>
    <row r="748" spans="1:9" x14ac:dyDescent="0.15">
      <c r="A748" s="1">
        <v>33</v>
      </c>
      <c r="B748" s="1" t="s">
        <v>170</v>
      </c>
      <c r="C748" s="1">
        <v>9</v>
      </c>
      <c r="D748" s="1" t="s">
        <v>22</v>
      </c>
      <c r="E748" s="1">
        <v>28623.028869508038</v>
      </c>
      <c r="F748" s="1">
        <v>89960.174166602417</v>
      </c>
      <c r="G748" s="1">
        <v>108462.21007161196</v>
      </c>
      <c r="H748" s="1">
        <v>84789.262359488726</v>
      </c>
      <c r="I748" s="1">
        <v>92408.238523071821</v>
      </c>
    </row>
    <row r="749" spans="1:9" x14ac:dyDescent="0.15">
      <c r="A749" s="1">
        <v>33</v>
      </c>
      <c r="B749" s="1" t="s">
        <v>170</v>
      </c>
      <c r="C749" s="1">
        <v>10</v>
      </c>
      <c r="D749" s="1" t="s">
        <v>23</v>
      </c>
      <c r="E749" s="1">
        <v>7793.6607800857591</v>
      </c>
      <c r="F749" s="1">
        <v>25165.64845789846</v>
      </c>
      <c r="G749" s="1">
        <v>62474.374366619944</v>
      </c>
      <c r="H749" s="1">
        <v>60829.000118267941</v>
      </c>
      <c r="I749" s="1">
        <v>47671.364406566725</v>
      </c>
    </row>
    <row r="750" spans="1:9" x14ac:dyDescent="0.15">
      <c r="A750" s="1">
        <v>33</v>
      </c>
      <c r="B750" s="1" t="s">
        <v>170</v>
      </c>
      <c r="C750" s="1">
        <v>11</v>
      </c>
      <c r="D750" s="1" t="s">
        <v>24</v>
      </c>
      <c r="E750" s="1">
        <v>12028.247375851237</v>
      </c>
      <c r="F750" s="1">
        <v>42735.555528717116</v>
      </c>
      <c r="G750" s="1">
        <v>89678.263253785306</v>
      </c>
      <c r="H750" s="1">
        <v>96306.546013498155</v>
      </c>
      <c r="I750" s="1">
        <v>109472.72047922335</v>
      </c>
    </row>
    <row r="751" spans="1:9" x14ac:dyDescent="0.15">
      <c r="A751" s="1">
        <v>33</v>
      </c>
      <c r="B751" s="1" t="s">
        <v>170</v>
      </c>
      <c r="C751" s="1">
        <v>12</v>
      </c>
      <c r="D751" s="1" t="s">
        <v>25</v>
      </c>
      <c r="E751" s="1">
        <v>6783.5404817635426</v>
      </c>
      <c r="F751" s="1">
        <v>42691.854680079843</v>
      </c>
      <c r="G751" s="1">
        <v>120264.65521364268</v>
      </c>
      <c r="H751" s="1">
        <v>135115.86986134318</v>
      </c>
      <c r="I751" s="1">
        <v>93102.921739252575</v>
      </c>
    </row>
    <row r="752" spans="1:9" x14ac:dyDescent="0.15">
      <c r="A752" s="1">
        <v>33</v>
      </c>
      <c r="B752" s="1" t="s">
        <v>170</v>
      </c>
      <c r="C752" s="1">
        <v>13</v>
      </c>
      <c r="D752" s="1" t="s">
        <v>26</v>
      </c>
      <c r="E752" s="1">
        <v>32240.19112477731</v>
      </c>
      <c r="F752" s="1">
        <v>103632.61992573041</v>
      </c>
      <c r="G752" s="1">
        <v>136161.28753227345</v>
      </c>
      <c r="H752" s="1">
        <v>158343.79108729467</v>
      </c>
      <c r="I752" s="1">
        <v>186924.72282435306</v>
      </c>
    </row>
    <row r="753" spans="1:9" x14ac:dyDescent="0.15">
      <c r="A753" s="1">
        <v>33</v>
      </c>
      <c r="B753" s="1" t="s">
        <v>170</v>
      </c>
      <c r="C753" s="1">
        <v>14</v>
      </c>
      <c r="D753" s="1" t="s">
        <v>27</v>
      </c>
      <c r="E753" s="1">
        <v>523.41207666443233</v>
      </c>
      <c r="F753" s="1">
        <v>3620.7687903199198</v>
      </c>
      <c r="G753" s="1">
        <v>5920.2192611169803</v>
      </c>
      <c r="H753" s="1">
        <v>6594.0884186487174</v>
      </c>
      <c r="I753" s="1">
        <v>7152.4496822707606</v>
      </c>
    </row>
    <row r="754" spans="1:9" x14ac:dyDescent="0.15">
      <c r="A754" s="1">
        <v>33</v>
      </c>
      <c r="B754" s="1" t="s">
        <v>170</v>
      </c>
      <c r="C754" s="1">
        <v>15</v>
      </c>
      <c r="D754" s="1" t="s">
        <v>28</v>
      </c>
      <c r="E754" s="1">
        <v>30029.107296159131</v>
      </c>
      <c r="F754" s="1">
        <v>93917.224300241462</v>
      </c>
      <c r="G754" s="1">
        <v>158171.52676715949</v>
      </c>
      <c r="H754" s="1">
        <v>159472.15813526369</v>
      </c>
      <c r="I754" s="1">
        <v>131935.86222626877</v>
      </c>
    </row>
    <row r="755" spans="1:9" x14ac:dyDescent="0.15">
      <c r="A755" s="1">
        <v>33</v>
      </c>
      <c r="B755" s="1" t="s">
        <v>169</v>
      </c>
      <c r="C755" s="1">
        <v>16</v>
      </c>
      <c r="D755" s="1" t="s">
        <v>11</v>
      </c>
      <c r="E755" s="1">
        <v>63260.9555940481</v>
      </c>
      <c r="F755" s="1">
        <v>315968.00332850014</v>
      </c>
      <c r="G755" s="1">
        <v>434537.9100075289</v>
      </c>
      <c r="H755" s="1">
        <v>458423.89426982345</v>
      </c>
      <c r="I755" s="1">
        <v>420084.70214407844</v>
      </c>
    </row>
    <row r="756" spans="1:9" x14ac:dyDescent="0.15">
      <c r="A756" s="1">
        <v>33</v>
      </c>
      <c r="B756" s="1" t="s">
        <v>169</v>
      </c>
      <c r="C756" s="1">
        <v>17</v>
      </c>
      <c r="D756" s="1" t="s">
        <v>12</v>
      </c>
      <c r="E756" s="1">
        <v>6222.5295041319505</v>
      </c>
      <c r="F756" s="1">
        <v>27647.012213112877</v>
      </c>
      <c r="G756" s="1">
        <v>48622.280460481692</v>
      </c>
      <c r="H756" s="1">
        <v>56934.489234930872</v>
      </c>
      <c r="I756" s="1">
        <v>48778.027059872911</v>
      </c>
    </row>
    <row r="757" spans="1:9" x14ac:dyDescent="0.15">
      <c r="A757" s="1">
        <v>33</v>
      </c>
      <c r="B757" s="1" t="s">
        <v>169</v>
      </c>
      <c r="C757" s="1">
        <v>18</v>
      </c>
      <c r="D757" s="1" t="s">
        <v>13</v>
      </c>
      <c r="E757" s="1">
        <v>92643.014244032078</v>
      </c>
      <c r="F757" s="1">
        <v>426304.78248916694</v>
      </c>
      <c r="G757" s="1">
        <v>529182.79116920463</v>
      </c>
      <c r="H757" s="1">
        <v>458442.83814455057</v>
      </c>
      <c r="I757" s="1">
        <v>404819.09706326155</v>
      </c>
    </row>
    <row r="758" spans="1:9" x14ac:dyDescent="0.15">
      <c r="A758" s="1">
        <v>33</v>
      </c>
      <c r="B758" s="1" t="s">
        <v>169</v>
      </c>
      <c r="C758" s="1">
        <v>19</v>
      </c>
      <c r="D758" s="1" t="s">
        <v>14</v>
      </c>
      <c r="E758" s="1">
        <v>16920.543185070685</v>
      </c>
      <c r="F758" s="1">
        <v>84886.650293199506</v>
      </c>
      <c r="G758" s="1">
        <v>156830.92589575812</v>
      </c>
      <c r="H758" s="1">
        <v>154334.77734817984</v>
      </c>
      <c r="I758" s="1">
        <v>177900.17517392291</v>
      </c>
    </row>
    <row r="759" spans="1:9" x14ac:dyDescent="0.15">
      <c r="A759" s="1">
        <v>33</v>
      </c>
      <c r="B759" s="1" t="s">
        <v>169</v>
      </c>
      <c r="C759" s="1">
        <v>20</v>
      </c>
      <c r="D759" s="1" t="s">
        <v>15</v>
      </c>
      <c r="E759" s="1">
        <v>2568.2948101213146</v>
      </c>
      <c r="F759" s="1">
        <v>12041.793847450686</v>
      </c>
      <c r="G759" s="1">
        <v>27832.940451178642</v>
      </c>
      <c r="H759" s="1">
        <v>38489.710270588257</v>
      </c>
      <c r="I759" s="1">
        <v>34748.205044082781</v>
      </c>
    </row>
    <row r="760" spans="1:9" x14ac:dyDescent="0.15">
      <c r="A760" s="1">
        <v>33</v>
      </c>
      <c r="B760" s="1" t="s">
        <v>169</v>
      </c>
      <c r="C760" s="1">
        <v>21</v>
      </c>
      <c r="D760" s="1" t="s">
        <v>16</v>
      </c>
      <c r="E760" s="1">
        <v>56824.642220714617</v>
      </c>
      <c r="F760" s="1">
        <v>184006.56538137238</v>
      </c>
      <c r="G760" s="1">
        <v>293928.84006631118</v>
      </c>
      <c r="H760" s="1">
        <v>267534.0029833272</v>
      </c>
      <c r="I760" s="1">
        <v>228180.75688380594</v>
      </c>
    </row>
    <row r="761" spans="1:9" x14ac:dyDescent="0.15">
      <c r="A761" s="1">
        <v>33</v>
      </c>
      <c r="B761" s="1" t="s">
        <v>168</v>
      </c>
      <c r="C761" s="1">
        <v>22</v>
      </c>
      <c r="D761" s="1" t="s">
        <v>8</v>
      </c>
      <c r="E761" s="1">
        <v>83953.570662812315</v>
      </c>
      <c r="F761" s="1">
        <v>375698.53034138511</v>
      </c>
      <c r="G761" s="1">
        <v>764563.53839934187</v>
      </c>
      <c r="H761" s="1">
        <v>1131522.5171278536</v>
      </c>
      <c r="I761" s="1">
        <v>1278251.0902346945</v>
      </c>
    </row>
    <row r="762" spans="1:9" x14ac:dyDescent="0.15">
      <c r="A762" s="1">
        <v>33</v>
      </c>
      <c r="B762" s="1" t="s">
        <v>168</v>
      </c>
      <c r="C762" s="1">
        <v>23</v>
      </c>
      <c r="D762" s="1" t="s">
        <v>29</v>
      </c>
      <c r="E762" s="1">
        <v>63002.829928228239</v>
      </c>
      <c r="F762" s="1">
        <v>290544.35747286992</v>
      </c>
      <c r="G762" s="1">
        <v>394829.25183987553</v>
      </c>
      <c r="H762" s="1">
        <v>537659.89130780916</v>
      </c>
      <c r="I762" s="1">
        <v>485485.46810183709</v>
      </c>
    </row>
    <row r="763" spans="1:9" x14ac:dyDescent="0.15">
      <c r="A763" s="1">
        <v>34</v>
      </c>
      <c r="B763" s="1" t="s">
        <v>173</v>
      </c>
      <c r="C763" s="1">
        <v>1</v>
      </c>
      <c r="D763" s="1" t="s">
        <v>9</v>
      </c>
      <c r="E763" s="1">
        <v>40976.048758990844</v>
      </c>
      <c r="F763" s="1">
        <v>109722.91001000557</v>
      </c>
      <c r="G763" s="1">
        <v>92746.452701131333</v>
      </c>
      <c r="H763" s="1">
        <v>70685.237902780558</v>
      </c>
      <c r="I763" s="1">
        <v>57325.641743810294</v>
      </c>
    </row>
    <row r="764" spans="1:9" x14ac:dyDescent="0.15">
      <c r="A764" s="1">
        <v>34</v>
      </c>
      <c r="B764" s="1" t="s">
        <v>174</v>
      </c>
      <c r="C764" s="1">
        <v>2</v>
      </c>
      <c r="D764" s="1" t="s">
        <v>10</v>
      </c>
      <c r="E764" s="1">
        <v>2874.5995859413115</v>
      </c>
      <c r="F764" s="1">
        <v>6290.3882639010326</v>
      </c>
      <c r="G764" s="1">
        <v>7013.9398575038213</v>
      </c>
      <c r="H764" s="1">
        <v>5173.2919789654552</v>
      </c>
      <c r="I764" s="1">
        <v>1707.781339960354</v>
      </c>
    </row>
    <row r="765" spans="1:9" x14ac:dyDescent="0.15">
      <c r="A765" s="1">
        <v>34</v>
      </c>
      <c r="B765" s="1" t="s">
        <v>175</v>
      </c>
      <c r="C765" s="1">
        <v>3</v>
      </c>
      <c r="D765" s="1" t="s">
        <v>17</v>
      </c>
      <c r="E765" s="1">
        <v>24770.909789339152</v>
      </c>
      <c r="F765" s="1">
        <v>83038.335638466597</v>
      </c>
      <c r="G765" s="1">
        <v>118814.87650477301</v>
      </c>
      <c r="H765" s="1">
        <v>130689.00253801608</v>
      </c>
      <c r="I765" s="1">
        <v>85144.662314553643</v>
      </c>
    </row>
    <row r="766" spans="1:9" x14ac:dyDescent="0.15">
      <c r="A766" s="1">
        <v>34</v>
      </c>
      <c r="B766" s="1" t="s">
        <v>175</v>
      </c>
      <c r="C766" s="1">
        <v>4</v>
      </c>
      <c r="D766" s="1" t="s">
        <v>18</v>
      </c>
      <c r="E766" s="1">
        <v>25982.890858803119</v>
      </c>
      <c r="F766" s="1">
        <v>76646.06960060673</v>
      </c>
      <c r="G766" s="1">
        <v>112238.8422862786</v>
      </c>
      <c r="H766" s="1">
        <v>65438.764888743848</v>
      </c>
      <c r="I766" s="1">
        <v>36641.334219279248</v>
      </c>
    </row>
    <row r="767" spans="1:9" x14ac:dyDescent="0.15">
      <c r="A767" s="1">
        <v>34</v>
      </c>
      <c r="B767" s="1" t="s">
        <v>175</v>
      </c>
      <c r="C767" s="1">
        <v>5</v>
      </c>
      <c r="D767" s="1" t="s">
        <v>19</v>
      </c>
      <c r="E767" s="1">
        <v>6097.9508112440108</v>
      </c>
      <c r="F767" s="1">
        <v>19309.263118346269</v>
      </c>
      <c r="G767" s="1">
        <v>25509.920680810286</v>
      </c>
      <c r="H767" s="1">
        <v>25239.661630882911</v>
      </c>
      <c r="I767" s="1">
        <v>18646.373853268895</v>
      </c>
    </row>
    <row r="768" spans="1:9" x14ac:dyDescent="0.15">
      <c r="A768" s="1">
        <v>34</v>
      </c>
      <c r="B768" s="1" t="s">
        <v>175</v>
      </c>
      <c r="C768" s="1">
        <v>6</v>
      </c>
      <c r="D768" s="1" t="s">
        <v>3</v>
      </c>
      <c r="E768" s="1">
        <v>16668.241521311818</v>
      </c>
      <c r="F768" s="1">
        <v>36492.947819531262</v>
      </c>
      <c r="G768" s="1">
        <v>54114.436196112278</v>
      </c>
      <c r="H768" s="1">
        <v>48345.659474237451</v>
      </c>
      <c r="I768" s="1">
        <v>34443.640712695495</v>
      </c>
    </row>
    <row r="769" spans="1:9" x14ac:dyDescent="0.15">
      <c r="A769" s="1">
        <v>34</v>
      </c>
      <c r="B769" s="1" t="s">
        <v>175</v>
      </c>
      <c r="C769" s="1">
        <v>7</v>
      </c>
      <c r="D769" s="1" t="s">
        <v>20</v>
      </c>
      <c r="E769" s="1">
        <v>492.46912259655488</v>
      </c>
      <c r="F769" s="1">
        <v>1955.7688719112994</v>
      </c>
      <c r="G769" s="1">
        <v>2581.3745480120465</v>
      </c>
      <c r="H769" s="1">
        <v>2774.5035934756729</v>
      </c>
      <c r="I769" s="1">
        <v>2157.7282440811609</v>
      </c>
    </row>
    <row r="770" spans="1:9" x14ac:dyDescent="0.15">
      <c r="A770" s="1">
        <v>34</v>
      </c>
      <c r="B770" s="1" t="s">
        <v>175</v>
      </c>
      <c r="C770" s="1">
        <v>8</v>
      </c>
      <c r="D770" s="1" t="s">
        <v>21</v>
      </c>
      <c r="E770" s="1">
        <v>9671.5678907719466</v>
      </c>
      <c r="F770" s="1">
        <v>33129.36790641163</v>
      </c>
      <c r="G770" s="1">
        <v>41868.98079582135</v>
      </c>
      <c r="H770" s="1">
        <v>38447.597185044164</v>
      </c>
      <c r="I770" s="1">
        <v>25400.410305045672</v>
      </c>
    </row>
    <row r="771" spans="1:9" x14ac:dyDescent="0.15">
      <c r="A771" s="1">
        <v>34</v>
      </c>
      <c r="B771" s="1" t="s">
        <v>175</v>
      </c>
      <c r="C771" s="1">
        <v>9</v>
      </c>
      <c r="D771" s="1" t="s">
        <v>22</v>
      </c>
      <c r="E771" s="1">
        <v>53218.365851562507</v>
      </c>
      <c r="F771" s="1">
        <v>160125.03575272267</v>
      </c>
      <c r="G771" s="1">
        <v>171398.61766168542</v>
      </c>
      <c r="H771" s="1">
        <v>137108.35328700711</v>
      </c>
      <c r="I771" s="1">
        <v>130563.08045005384</v>
      </c>
    </row>
    <row r="772" spans="1:9" x14ac:dyDescent="0.15">
      <c r="A772" s="1">
        <v>34</v>
      </c>
      <c r="B772" s="1" t="s">
        <v>176</v>
      </c>
      <c r="C772" s="1">
        <v>10</v>
      </c>
      <c r="D772" s="1" t="s">
        <v>23</v>
      </c>
      <c r="E772" s="1">
        <v>24199.409069084988</v>
      </c>
      <c r="F772" s="1">
        <v>73177.389673423488</v>
      </c>
      <c r="G772" s="1">
        <v>128543.21001238217</v>
      </c>
      <c r="H772" s="1">
        <v>111183.40110400486</v>
      </c>
      <c r="I772" s="1">
        <v>90350.136255336169</v>
      </c>
    </row>
    <row r="773" spans="1:9" x14ac:dyDescent="0.15">
      <c r="A773" s="1">
        <v>34</v>
      </c>
      <c r="B773" s="1" t="s">
        <v>175</v>
      </c>
      <c r="C773" s="1">
        <v>11</v>
      </c>
      <c r="D773" s="1" t="s">
        <v>24</v>
      </c>
      <c r="E773" s="1">
        <v>42662.286095434094</v>
      </c>
      <c r="F773" s="1">
        <v>157584.80970657419</v>
      </c>
      <c r="G773" s="1">
        <v>235946.48517022951</v>
      </c>
      <c r="H773" s="1">
        <v>230707.20462538864</v>
      </c>
      <c r="I773" s="1">
        <v>191932.24116316598</v>
      </c>
    </row>
    <row r="774" spans="1:9" x14ac:dyDescent="0.15">
      <c r="A774" s="1">
        <v>34</v>
      </c>
      <c r="B774" s="1" t="s">
        <v>175</v>
      </c>
      <c r="C774" s="1">
        <v>12</v>
      </c>
      <c r="D774" s="1" t="s">
        <v>25</v>
      </c>
      <c r="E774" s="1">
        <v>9073.8086913365787</v>
      </c>
      <c r="F774" s="1">
        <v>46386.332041918977</v>
      </c>
      <c r="G774" s="1">
        <v>108213.09739546465</v>
      </c>
      <c r="H774" s="1">
        <v>126783.40141248358</v>
      </c>
      <c r="I774" s="1">
        <v>121332.19411001069</v>
      </c>
    </row>
    <row r="775" spans="1:9" x14ac:dyDescent="0.15">
      <c r="A775" s="1">
        <v>34</v>
      </c>
      <c r="B775" s="1" t="s">
        <v>175</v>
      </c>
      <c r="C775" s="1">
        <v>13</v>
      </c>
      <c r="D775" s="1" t="s">
        <v>26</v>
      </c>
      <c r="E775" s="1">
        <v>106543.20053362484</v>
      </c>
      <c r="F775" s="1">
        <v>292988.87057451421</v>
      </c>
      <c r="G775" s="1">
        <v>378688.76106544171</v>
      </c>
      <c r="H775" s="1">
        <v>351807.77265115309</v>
      </c>
      <c r="I775" s="1">
        <v>377858.51012436138</v>
      </c>
    </row>
    <row r="776" spans="1:9" x14ac:dyDescent="0.15">
      <c r="A776" s="1">
        <v>34</v>
      </c>
      <c r="B776" s="1" t="s">
        <v>175</v>
      </c>
      <c r="C776" s="1">
        <v>14</v>
      </c>
      <c r="D776" s="1" t="s">
        <v>27</v>
      </c>
      <c r="E776" s="1">
        <v>2630.7865546300163</v>
      </c>
      <c r="F776" s="1">
        <v>9164.0845393007712</v>
      </c>
      <c r="G776" s="1">
        <v>12328.811083892304</v>
      </c>
      <c r="H776" s="1">
        <v>8657.9697967407355</v>
      </c>
      <c r="I776" s="1">
        <v>9268.0882240461506</v>
      </c>
    </row>
    <row r="777" spans="1:9" x14ac:dyDescent="0.15">
      <c r="A777" s="1">
        <v>34</v>
      </c>
      <c r="B777" s="1" t="s">
        <v>175</v>
      </c>
      <c r="C777" s="1">
        <v>15</v>
      </c>
      <c r="D777" s="1" t="s">
        <v>28</v>
      </c>
      <c r="E777" s="1">
        <v>55990.408200436788</v>
      </c>
      <c r="F777" s="1">
        <v>188829.34095710923</v>
      </c>
      <c r="G777" s="1">
        <v>294718.49274276086</v>
      </c>
      <c r="H777" s="1">
        <v>260011.09823082227</v>
      </c>
      <c r="I777" s="1">
        <v>174532.49831204209</v>
      </c>
    </row>
    <row r="778" spans="1:9" x14ac:dyDescent="0.15">
      <c r="A778" s="1">
        <v>34</v>
      </c>
      <c r="B778" s="1" t="s">
        <v>174</v>
      </c>
      <c r="C778" s="1">
        <v>16</v>
      </c>
      <c r="D778" s="1" t="s">
        <v>11</v>
      </c>
      <c r="E778" s="1">
        <v>98794.436592549027</v>
      </c>
      <c r="F778" s="1">
        <v>418780.71569659008</v>
      </c>
      <c r="G778" s="1">
        <v>730881.84018718929</v>
      </c>
      <c r="H778" s="1">
        <v>1070648.3109746845</v>
      </c>
      <c r="I778" s="1">
        <v>725334.47948898876</v>
      </c>
    </row>
    <row r="779" spans="1:9" x14ac:dyDescent="0.15">
      <c r="A779" s="1">
        <v>34</v>
      </c>
      <c r="B779" s="1" t="s">
        <v>174</v>
      </c>
      <c r="C779" s="1">
        <v>17</v>
      </c>
      <c r="D779" s="1" t="s">
        <v>12</v>
      </c>
      <c r="E779" s="1">
        <v>11380.100187586346</v>
      </c>
      <c r="F779" s="1">
        <v>48453.067337447908</v>
      </c>
      <c r="G779" s="1">
        <v>80660.053637908175</v>
      </c>
      <c r="H779" s="1">
        <v>98420.674197344764</v>
      </c>
      <c r="I779" s="1">
        <v>90919.257975780667</v>
      </c>
    </row>
    <row r="780" spans="1:9" x14ac:dyDescent="0.15">
      <c r="A780" s="1">
        <v>34</v>
      </c>
      <c r="B780" s="1" t="s">
        <v>174</v>
      </c>
      <c r="C780" s="1">
        <v>18</v>
      </c>
      <c r="D780" s="1" t="s">
        <v>13</v>
      </c>
      <c r="E780" s="1">
        <v>162652.05195451056</v>
      </c>
      <c r="F780" s="1">
        <v>760547.46188407915</v>
      </c>
      <c r="G780" s="1">
        <v>834458.3765301418</v>
      </c>
      <c r="H780" s="1">
        <v>931426.52005047398</v>
      </c>
      <c r="I780" s="1">
        <v>723638.72331273416</v>
      </c>
    </row>
    <row r="781" spans="1:9" x14ac:dyDescent="0.15">
      <c r="A781" s="1">
        <v>34</v>
      </c>
      <c r="B781" s="1" t="s">
        <v>174</v>
      </c>
      <c r="C781" s="1">
        <v>19</v>
      </c>
      <c r="D781" s="1" t="s">
        <v>14</v>
      </c>
      <c r="E781" s="1">
        <v>30511.604458268477</v>
      </c>
      <c r="F781" s="1">
        <v>153483.821336889</v>
      </c>
      <c r="G781" s="1">
        <v>242519.33699439917</v>
      </c>
      <c r="H781" s="1">
        <v>252836.37748096281</v>
      </c>
      <c r="I781" s="1">
        <v>263581.36782085791</v>
      </c>
    </row>
    <row r="782" spans="1:9" x14ac:dyDescent="0.15">
      <c r="A782" s="1">
        <v>34</v>
      </c>
      <c r="B782" s="1" t="s">
        <v>174</v>
      </c>
      <c r="C782" s="1">
        <v>20</v>
      </c>
      <c r="D782" s="1" t="s">
        <v>15</v>
      </c>
      <c r="E782" s="1">
        <v>4856.5080874516216</v>
      </c>
      <c r="F782" s="1">
        <v>27478.400815353718</v>
      </c>
      <c r="G782" s="1">
        <v>65312.64209130207</v>
      </c>
      <c r="H782" s="1">
        <v>84504.173829142572</v>
      </c>
      <c r="I782" s="1">
        <v>73420.574949838614</v>
      </c>
    </row>
    <row r="783" spans="1:9" x14ac:dyDescent="0.15">
      <c r="A783" s="1">
        <v>34</v>
      </c>
      <c r="B783" s="1" t="s">
        <v>174</v>
      </c>
      <c r="C783" s="1">
        <v>21</v>
      </c>
      <c r="D783" s="1" t="s">
        <v>16</v>
      </c>
      <c r="E783" s="1">
        <v>94280.444093435348</v>
      </c>
      <c r="F783" s="1">
        <v>311745.5663616861</v>
      </c>
      <c r="G783" s="1">
        <v>453645.79715022113</v>
      </c>
      <c r="H783" s="1">
        <v>483979.50968507305</v>
      </c>
      <c r="I783" s="1">
        <v>394589.84043580038</v>
      </c>
    </row>
    <row r="784" spans="1:9" x14ac:dyDescent="0.15">
      <c r="A784" s="1">
        <v>34</v>
      </c>
      <c r="B784" s="1" t="s">
        <v>172</v>
      </c>
      <c r="C784" s="1">
        <v>22</v>
      </c>
      <c r="D784" s="1" t="s">
        <v>8</v>
      </c>
      <c r="E784" s="1">
        <v>157107.09842173217</v>
      </c>
      <c r="F784" s="1">
        <v>567723.82609848725</v>
      </c>
      <c r="G784" s="1">
        <v>1158392.3689845239</v>
      </c>
      <c r="H784" s="1">
        <v>1779079.4576845074</v>
      </c>
      <c r="I784" s="1">
        <v>1844772.794533703</v>
      </c>
    </row>
    <row r="785" spans="1:9" x14ac:dyDescent="0.15">
      <c r="A785" s="1">
        <v>34</v>
      </c>
      <c r="B785" s="1" t="s">
        <v>172</v>
      </c>
      <c r="C785" s="1">
        <v>23</v>
      </c>
      <c r="D785" s="1" t="s">
        <v>29</v>
      </c>
      <c r="E785" s="1">
        <v>108651.11184678592</v>
      </c>
      <c r="F785" s="1">
        <v>484513.99340502277</v>
      </c>
      <c r="G785" s="1">
        <v>651491.10603222006</v>
      </c>
      <c r="H785" s="1">
        <v>905061.82809413271</v>
      </c>
      <c r="I785" s="1">
        <v>776636.55943743477</v>
      </c>
    </row>
    <row r="786" spans="1:9" x14ac:dyDescent="0.15">
      <c r="A786" s="1">
        <v>35</v>
      </c>
      <c r="B786" s="1" t="s">
        <v>178</v>
      </c>
      <c r="C786" s="1">
        <v>1</v>
      </c>
      <c r="D786" s="1" t="s">
        <v>9</v>
      </c>
      <c r="E786" s="1">
        <v>33265.159334670636</v>
      </c>
      <c r="F786" s="1">
        <v>93437.855054375861</v>
      </c>
      <c r="G786" s="1">
        <v>80195.852259751235</v>
      </c>
      <c r="H786" s="1">
        <v>56965.569914121836</v>
      </c>
      <c r="I786" s="1">
        <v>46629.813038675362</v>
      </c>
    </row>
    <row r="787" spans="1:9" x14ac:dyDescent="0.15">
      <c r="A787" s="1">
        <v>35</v>
      </c>
      <c r="B787" s="1" t="s">
        <v>178</v>
      </c>
      <c r="C787" s="1">
        <v>2</v>
      </c>
      <c r="D787" s="1" t="s">
        <v>10</v>
      </c>
      <c r="E787" s="1">
        <v>7287.2014981187385</v>
      </c>
      <c r="F787" s="1">
        <v>8166.031394136392</v>
      </c>
      <c r="G787" s="1">
        <v>7060.1856148060442</v>
      </c>
      <c r="H787" s="1">
        <v>7152.564608027772</v>
      </c>
      <c r="I787" s="1">
        <v>3775.0955935965726</v>
      </c>
    </row>
    <row r="788" spans="1:9" x14ac:dyDescent="0.15">
      <c r="A788" s="1">
        <v>35</v>
      </c>
      <c r="B788" s="1" t="s">
        <v>179</v>
      </c>
      <c r="C788" s="1">
        <v>3</v>
      </c>
      <c r="D788" s="1" t="s">
        <v>17</v>
      </c>
      <c r="E788" s="1">
        <v>16342.676411696517</v>
      </c>
      <c r="F788" s="1">
        <v>56128.35470808512</v>
      </c>
      <c r="G788" s="1">
        <v>77283.974919798173</v>
      </c>
      <c r="H788" s="1">
        <v>75852.162234095435</v>
      </c>
      <c r="I788" s="1">
        <v>54429.62768240735</v>
      </c>
    </row>
    <row r="789" spans="1:9" x14ac:dyDescent="0.15">
      <c r="A789" s="1">
        <v>35</v>
      </c>
      <c r="B789" s="1" t="s">
        <v>179</v>
      </c>
      <c r="C789" s="1">
        <v>4</v>
      </c>
      <c r="D789" s="1" t="s">
        <v>18</v>
      </c>
      <c r="E789" s="1">
        <v>4774.6713228226827</v>
      </c>
      <c r="F789" s="1">
        <v>19057.531444239838</v>
      </c>
      <c r="G789" s="1">
        <v>32553.194160080442</v>
      </c>
      <c r="H789" s="1">
        <v>19363.764713012748</v>
      </c>
      <c r="I789" s="1">
        <v>13736.263756704584</v>
      </c>
    </row>
    <row r="790" spans="1:9" x14ac:dyDescent="0.15">
      <c r="A790" s="1">
        <v>35</v>
      </c>
      <c r="B790" s="1" t="s">
        <v>179</v>
      </c>
      <c r="C790" s="1">
        <v>5</v>
      </c>
      <c r="D790" s="1" t="s">
        <v>19</v>
      </c>
      <c r="E790" s="1">
        <v>4807.3448138171216</v>
      </c>
      <c r="F790" s="1">
        <v>13183.38147849101</v>
      </c>
      <c r="G790" s="1">
        <v>20260.646274563569</v>
      </c>
      <c r="H790" s="1">
        <v>16903.170324657713</v>
      </c>
      <c r="I790" s="1">
        <v>15241.690442036625</v>
      </c>
    </row>
    <row r="791" spans="1:9" x14ac:dyDescent="0.15">
      <c r="A791" s="1">
        <v>35</v>
      </c>
      <c r="B791" s="1" t="s">
        <v>179</v>
      </c>
      <c r="C791" s="1">
        <v>6</v>
      </c>
      <c r="D791" s="1" t="s">
        <v>3</v>
      </c>
      <c r="E791" s="1">
        <v>37329.528596718948</v>
      </c>
      <c r="F791" s="1">
        <v>92160.991099484279</v>
      </c>
      <c r="G791" s="1">
        <v>110616.79848868331</v>
      </c>
      <c r="H791" s="1">
        <v>100190.94016141299</v>
      </c>
      <c r="I791" s="1">
        <v>78996.485920375257</v>
      </c>
    </row>
    <row r="792" spans="1:9" x14ac:dyDescent="0.15">
      <c r="A792" s="1">
        <v>35</v>
      </c>
      <c r="B792" s="1" t="s">
        <v>179</v>
      </c>
      <c r="C792" s="1">
        <v>7</v>
      </c>
      <c r="D792" s="1" t="s">
        <v>20</v>
      </c>
      <c r="E792" s="1">
        <v>4310.4808917544442</v>
      </c>
      <c r="F792" s="1">
        <v>16747.961445288372</v>
      </c>
      <c r="G792" s="1">
        <v>16385.224782965244</v>
      </c>
      <c r="H792" s="1">
        <v>15049.008611439785</v>
      </c>
      <c r="I792" s="1">
        <v>14485.79264208737</v>
      </c>
    </row>
    <row r="793" spans="1:9" x14ac:dyDescent="0.15">
      <c r="A793" s="1">
        <v>35</v>
      </c>
      <c r="B793" s="1" t="s">
        <v>179</v>
      </c>
      <c r="C793" s="1">
        <v>8</v>
      </c>
      <c r="D793" s="1" t="s">
        <v>21</v>
      </c>
      <c r="E793" s="1">
        <v>10159.671401273836</v>
      </c>
      <c r="F793" s="1">
        <v>42232.430304359565</v>
      </c>
      <c r="G793" s="1">
        <v>43393.578090357558</v>
      </c>
      <c r="H793" s="1">
        <v>42817.455439134188</v>
      </c>
      <c r="I793" s="1">
        <v>27910.84753869913</v>
      </c>
    </row>
    <row r="794" spans="1:9" x14ac:dyDescent="0.15">
      <c r="A794" s="1">
        <v>35</v>
      </c>
      <c r="B794" s="1" t="s">
        <v>179</v>
      </c>
      <c r="C794" s="1">
        <v>9</v>
      </c>
      <c r="D794" s="1" t="s">
        <v>22</v>
      </c>
      <c r="E794" s="1">
        <v>25978.310059583451</v>
      </c>
      <c r="F794" s="1">
        <v>73975.778051038491</v>
      </c>
      <c r="G794" s="1">
        <v>88104.686246897603</v>
      </c>
      <c r="H794" s="1">
        <v>68914.165749052016</v>
      </c>
      <c r="I794" s="1">
        <v>69697.488666716192</v>
      </c>
    </row>
    <row r="795" spans="1:9" x14ac:dyDescent="0.15">
      <c r="A795" s="1">
        <v>35</v>
      </c>
      <c r="B795" s="1" t="s">
        <v>179</v>
      </c>
      <c r="C795" s="1">
        <v>10</v>
      </c>
      <c r="D795" s="1" t="s">
        <v>23</v>
      </c>
      <c r="E795" s="1">
        <v>7941.9651952218073</v>
      </c>
      <c r="F795" s="1">
        <v>23459.484442759145</v>
      </c>
      <c r="G795" s="1">
        <v>48984.503008514796</v>
      </c>
      <c r="H795" s="1">
        <v>44189.400305752926</v>
      </c>
      <c r="I795" s="1">
        <v>40980.174429484439</v>
      </c>
    </row>
    <row r="796" spans="1:9" x14ac:dyDescent="0.15">
      <c r="A796" s="1">
        <v>35</v>
      </c>
      <c r="B796" s="1" t="s">
        <v>179</v>
      </c>
      <c r="C796" s="1">
        <v>11</v>
      </c>
      <c r="D796" s="1" t="s">
        <v>24</v>
      </c>
      <c r="E796" s="1">
        <v>15088.074125552652</v>
      </c>
      <c r="F796" s="1">
        <v>52626.029426536581</v>
      </c>
      <c r="G796" s="1">
        <v>62070.230069561025</v>
      </c>
      <c r="H796" s="1">
        <v>56612.113755523773</v>
      </c>
      <c r="I796" s="1">
        <v>59574.279295406472</v>
      </c>
    </row>
    <row r="797" spans="1:9" x14ac:dyDescent="0.15">
      <c r="A797" s="1">
        <v>35</v>
      </c>
      <c r="B797" s="1" t="s">
        <v>179</v>
      </c>
      <c r="C797" s="1">
        <v>12</v>
      </c>
      <c r="D797" s="1" t="s">
        <v>25</v>
      </c>
      <c r="E797" s="1">
        <v>3309.654338356987</v>
      </c>
      <c r="F797" s="1">
        <v>11600.307815540484</v>
      </c>
      <c r="G797" s="1">
        <v>49488.252395477954</v>
      </c>
      <c r="H797" s="1">
        <v>55479.339055719262</v>
      </c>
      <c r="I797" s="1">
        <v>52525.801164463192</v>
      </c>
    </row>
    <row r="798" spans="1:9" x14ac:dyDescent="0.15">
      <c r="A798" s="1">
        <v>35</v>
      </c>
      <c r="B798" s="1" t="s">
        <v>179</v>
      </c>
      <c r="C798" s="1">
        <v>13</v>
      </c>
      <c r="D798" s="1" t="s">
        <v>26</v>
      </c>
      <c r="E798" s="1">
        <v>20011.911428439089</v>
      </c>
      <c r="F798" s="1">
        <v>51012.042903054818</v>
      </c>
      <c r="G798" s="1">
        <v>80167.560581709418</v>
      </c>
      <c r="H798" s="1">
        <v>81997.038823655341</v>
      </c>
      <c r="I798" s="1">
        <v>118044.61987479051</v>
      </c>
    </row>
    <row r="799" spans="1:9" x14ac:dyDescent="0.15">
      <c r="A799" s="1">
        <v>35</v>
      </c>
      <c r="B799" s="1" t="s">
        <v>179</v>
      </c>
      <c r="C799" s="1">
        <v>14</v>
      </c>
      <c r="D799" s="1" t="s">
        <v>27</v>
      </c>
      <c r="E799" s="1">
        <v>250.63111140032566</v>
      </c>
      <c r="F799" s="1">
        <v>1130.642898332502</v>
      </c>
      <c r="G799" s="1">
        <v>2366.5504196492793</v>
      </c>
      <c r="H799" s="1">
        <v>2550.4236925363261</v>
      </c>
      <c r="I799" s="1">
        <v>3885.2630763147854</v>
      </c>
    </row>
    <row r="800" spans="1:9" x14ac:dyDescent="0.15">
      <c r="A800" s="1">
        <v>35</v>
      </c>
      <c r="B800" s="1" t="s">
        <v>179</v>
      </c>
      <c r="C800" s="1">
        <v>15</v>
      </c>
      <c r="D800" s="1" t="s">
        <v>28</v>
      </c>
      <c r="E800" s="1">
        <v>18135.74570773013</v>
      </c>
      <c r="F800" s="1">
        <v>59086.660339649032</v>
      </c>
      <c r="G800" s="1">
        <v>87309.447264520408</v>
      </c>
      <c r="H800" s="1">
        <v>78042.910321227799</v>
      </c>
      <c r="I800" s="1">
        <v>72135.736265851869</v>
      </c>
    </row>
    <row r="801" spans="1:9" x14ac:dyDescent="0.15">
      <c r="A801" s="1">
        <v>35</v>
      </c>
      <c r="B801" s="1" t="s">
        <v>178</v>
      </c>
      <c r="C801" s="1">
        <v>16</v>
      </c>
      <c r="D801" s="1" t="s">
        <v>11</v>
      </c>
      <c r="E801" s="1">
        <v>56912.38518574302</v>
      </c>
      <c r="F801" s="1">
        <v>242271.28605940027</v>
      </c>
      <c r="G801" s="1">
        <v>320715.87563958328</v>
      </c>
      <c r="H801" s="1">
        <v>429480.81417073309</v>
      </c>
      <c r="I801" s="1">
        <v>273923.05841691035</v>
      </c>
    </row>
    <row r="802" spans="1:9" x14ac:dyDescent="0.15">
      <c r="A802" s="1">
        <v>35</v>
      </c>
      <c r="B802" s="1" t="s">
        <v>178</v>
      </c>
      <c r="C802" s="1">
        <v>17</v>
      </c>
      <c r="D802" s="1" t="s">
        <v>12</v>
      </c>
      <c r="E802" s="1">
        <v>7248.1574751849139</v>
      </c>
      <c r="F802" s="1">
        <v>28246.085464221058</v>
      </c>
      <c r="G802" s="1">
        <v>45332.9665308041</v>
      </c>
      <c r="H802" s="1">
        <v>52572.557382592473</v>
      </c>
      <c r="I802" s="1">
        <v>46099.974283986841</v>
      </c>
    </row>
    <row r="803" spans="1:9" x14ac:dyDescent="0.15">
      <c r="A803" s="1">
        <v>35</v>
      </c>
      <c r="B803" s="1" t="s">
        <v>178</v>
      </c>
      <c r="C803" s="1">
        <v>18</v>
      </c>
      <c r="D803" s="1" t="s">
        <v>13</v>
      </c>
      <c r="E803" s="1">
        <v>75525.413309775729</v>
      </c>
      <c r="F803" s="1">
        <v>300245.3556812646</v>
      </c>
      <c r="G803" s="1">
        <v>379355.03980497306</v>
      </c>
      <c r="H803" s="1">
        <v>449335.75793404912</v>
      </c>
      <c r="I803" s="1">
        <v>279187.70117154618</v>
      </c>
    </row>
    <row r="804" spans="1:9" x14ac:dyDescent="0.15">
      <c r="A804" s="1">
        <v>35</v>
      </c>
      <c r="B804" s="1" t="s">
        <v>178</v>
      </c>
      <c r="C804" s="1">
        <v>19</v>
      </c>
      <c r="D804" s="1" t="s">
        <v>14</v>
      </c>
      <c r="E804" s="1">
        <v>16178.628373490155</v>
      </c>
      <c r="F804" s="1">
        <v>72301.957058422791</v>
      </c>
      <c r="G804" s="1">
        <v>116581.64548507436</v>
      </c>
      <c r="H804" s="1">
        <v>132367.46001676988</v>
      </c>
      <c r="I804" s="1">
        <v>106491.75310944638</v>
      </c>
    </row>
    <row r="805" spans="1:9" x14ac:dyDescent="0.15">
      <c r="A805" s="1">
        <v>35</v>
      </c>
      <c r="B805" s="1" t="s">
        <v>178</v>
      </c>
      <c r="C805" s="1">
        <v>20</v>
      </c>
      <c r="D805" s="1" t="s">
        <v>15</v>
      </c>
      <c r="E805" s="1">
        <v>1537.8061517393057</v>
      </c>
      <c r="F805" s="1">
        <v>7902.7332352068606</v>
      </c>
      <c r="G805" s="1">
        <v>19834.31785297723</v>
      </c>
      <c r="H805" s="1">
        <v>25112.371091981946</v>
      </c>
      <c r="I805" s="1">
        <v>22532.903343321945</v>
      </c>
    </row>
    <row r="806" spans="1:9" x14ac:dyDescent="0.15">
      <c r="A806" s="1">
        <v>35</v>
      </c>
      <c r="B806" s="1" t="s">
        <v>178</v>
      </c>
      <c r="C806" s="1">
        <v>21</v>
      </c>
      <c r="D806" s="1" t="s">
        <v>16</v>
      </c>
      <c r="E806" s="1">
        <v>64911.414140640481</v>
      </c>
      <c r="F806" s="1">
        <v>180808.16163890547</v>
      </c>
      <c r="G806" s="1">
        <v>223469.31820511664</v>
      </c>
      <c r="H806" s="1">
        <v>229593.56054451791</v>
      </c>
      <c r="I806" s="1">
        <v>162685.83498846518</v>
      </c>
    </row>
    <row r="807" spans="1:9" x14ac:dyDescent="0.15">
      <c r="A807" s="1">
        <v>35</v>
      </c>
      <c r="B807" s="1" t="s">
        <v>177</v>
      </c>
      <c r="C807" s="1">
        <v>22</v>
      </c>
      <c r="D807" s="1" t="s">
        <v>8</v>
      </c>
      <c r="E807" s="1">
        <v>79629.878920047151</v>
      </c>
      <c r="F807" s="1">
        <v>309158.99024866178</v>
      </c>
      <c r="G807" s="1">
        <v>593343.27816313948</v>
      </c>
      <c r="H807" s="1">
        <v>840805.2875419209</v>
      </c>
      <c r="I807" s="1">
        <v>851977.26001868153</v>
      </c>
    </row>
    <row r="808" spans="1:9" x14ac:dyDescent="0.15">
      <c r="A808" s="1">
        <v>35</v>
      </c>
      <c r="B808" s="1" t="s">
        <v>177</v>
      </c>
      <c r="C808" s="1">
        <v>23</v>
      </c>
      <c r="D808" s="1" t="s">
        <v>29</v>
      </c>
      <c r="E808" s="1">
        <v>61933.293347317362</v>
      </c>
      <c r="F808" s="1">
        <v>269215.663202814</v>
      </c>
      <c r="G808" s="1">
        <v>364966.43989082234</v>
      </c>
      <c r="H808" s="1">
        <v>515479.83469138975</v>
      </c>
      <c r="I808" s="1">
        <v>431958.15368379425</v>
      </c>
    </row>
    <row r="809" spans="1:9" x14ac:dyDescent="0.15">
      <c r="A809" s="1">
        <v>36</v>
      </c>
      <c r="B809" s="1" t="s">
        <v>181</v>
      </c>
      <c r="C809" s="1">
        <v>1</v>
      </c>
      <c r="D809" s="1" t="s">
        <v>9</v>
      </c>
      <c r="E809" s="1">
        <v>23454.07077860961</v>
      </c>
      <c r="F809" s="1">
        <v>68637.005343832949</v>
      </c>
      <c r="G809" s="1">
        <v>60388.181771084142</v>
      </c>
      <c r="H809" s="1">
        <v>41805.693454451488</v>
      </c>
      <c r="I809" s="1">
        <v>37809.844967222998</v>
      </c>
    </row>
    <row r="810" spans="1:9" x14ac:dyDescent="0.15">
      <c r="A810" s="1">
        <v>36</v>
      </c>
      <c r="B810" s="1" t="s">
        <v>181</v>
      </c>
      <c r="C810" s="1">
        <v>2</v>
      </c>
      <c r="D810" s="1" t="s">
        <v>10</v>
      </c>
      <c r="E810" s="1">
        <v>1684.4787382586028</v>
      </c>
      <c r="F810" s="1">
        <v>3152.676750821136</v>
      </c>
      <c r="G810" s="1">
        <v>3815.2749774333975</v>
      </c>
      <c r="H810" s="1">
        <v>4204.892495218226</v>
      </c>
      <c r="I810" s="1">
        <v>1364.5908314515746</v>
      </c>
    </row>
    <row r="811" spans="1:9" x14ac:dyDescent="0.15">
      <c r="A811" s="1">
        <v>36</v>
      </c>
      <c r="B811" s="1" t="s">
        <v>182</v>
      </c>
      <c r="C811" s="1">
        <v>3</v>
      </c>
      <c r="D811" s="1" t="s">
        <v>17</v>
      </c>
      <c r="E811" s="1">
        <v>5537.7577520227787</v>
      </c>
      <c r="F811" s="1">
        <v>22306.47999036088</v>
      </c>
      <c r="G811" s="1">
        <v>31092.351391947232</v>
      </c>
      <c r="H811" s="1">
        <v>33611.790150275236</v>
      </c>
      <c r="I811" s="1">
        <v>25869.554327094083</v>
      </c>
    </row>
    <row r="812" spans="1:9" x14ac:dyDescent="0.15">
      <c r="A812" s="1">
        <v>36</v>
      </c>
      <c r="B812" s="1" t="s">
        <v>182</v>
      </c>
      <c r="C812" s="1">
        <v>4</v>
      </c>
      <c r="D812" s="1" t="s">
        <v>18</v>
      </c>
      <c r="E812" s="1">
        <v>6647.4692992505852</v>
      </c>
      <c r="F812" s="1">
        <v>27138.444746822493</v>
      </c>
      <c r="G812" s="1">
        <v>39022.940725520937</v>
      </c>
      <c r="H812" s="1">
        <v>21904.695245132691</v>
      </c>
      <c r="I812" s="1">
        <v>11463.094903903546</v>
      </c>
    </row>
    <row r="813" spans="1:9" x14ac:dyDescent="0.15">
      <c r="A813" s="1">
        <v>36</v>
      </c>
      <c r="B813" s="1" t="s">
        <v>182</v>
      </c>
      <c r="C813" s="1">
        <v>5</v>
      </c>
      <c r="D813" s="1" t="s">
        <v>19</v>
      </c>
      <c r="E813" s="1">
        <v>2581.7272455168309</v>
      </c>
      <c r="F813" s="1">
        <v>10258.442482530001</v>
      </c>
      <c r="G813" s="1">
        <v>14938.922559585048</v>
      </c>
      <c r="H813" s="1">
        <v>19136.951234708649</v>
      </c>
      <c r="I813" s="1">
        <v>14602.802803915885</v>
      </c>
    </row>
    <row r="814" spans="1:9" x14ac:dyDescent="0.15">
      <c r="A814" s="1">
        <v>36</v>
      </c>
      <c r="B814" s="1" t="s">
        <v>182</v>
      </c>
      <c r="C814" s="1">
        <v>6</v>
      </c>
      <c r="D814" s="1" t="s">
        <v>3</v>
      </c>
      <c r="E814" s="1">
        <v>6455.9230954122904</v>
      </c>
      <c r="F814" s="1">
        <v>16524.069958270709</v>
      </c>
      <c r="G814" s="1">
        <v>27227.55526443226</v>
      </c>
      <c r="H814" s="1">
        <v>44956.912635066896</v>
      </c>
      <c r="I814" s="1">
        <v>34221.437406220255</v>
      </c>
    </row>
    <row r="815" spans="1:9" x14ac:dyDescent="0.15">
      <c r="A815" s="1">
        <v>36</v>
      </c>
      <c r="B815" s="1" t="s">
        <v>183</v>
      </c>
      <c r="C815" s="1">
        <v>7</v>
      </c>
      <c r="D815" s="1" t="s">
        <v>20</v>
      </c>
      <c r="E815" s="1">
        <v>70.419485511999781</v>
      </c>
      <c r="F815" s="1">
        <v>268.03781975691157</v>
      </c>
      <c r="G815" s="1">
        <v>358.49971334406405</v>
      </c>
      <c r="H815" s="1">
        <v>393.87775293075919</v>
      </c>
      <c r="I815" s="1">
        <v>86.973874251377538</v>
      </c>
    </row>
    <row r="816" spans="1:9" x14ac:dyDescent="0.15">
      <c r="A816" s="1">
        <v>36</v>
      </c>
      <c r="B816" s="1" t="s">
        <v>182</v>
      </c>
      <c r="C816" s="1">
        <v>8</v>
      </c>
      <c r="D816" s="1" t="s">
        <v>21</v>
      </c>
      <c r="E816" s="1">
        <v>1648.1126448228654</v>
      </c>
      <c r="F816" s="1">
        <v>7576.1248640354661</v>
      </c>
      <c r="G816" s="1">
        <v>10661.555944679763</v>
      </c>
      <c r="H816" s="1">
        <v>11617.287758908851</v>
      </c>
      <c r="I816" s="1">
        <v>7238.2249308645032</v>
      </c>
    </row>
    <row r="817" spans="1:9" x14ac:dyDescent="0.15">
      <c r="A817" s="1">
        <v>36</v>
      </c>
      <c r="B817" s="1" t="s">
        <v>182</v>
      </c>
      <c r="C817" s="1">
        <v>9</v>
      </c>
      <c r="D817" s="1" t="s">
        <v>22</v>
      </c>
      <c r="E817" s="1">
        <v>733.99609381854214</v>
      </c>
      <c r="F817" s="1">
        <v>3436.1544561484461</v>
      </c>
      <c r="G817" s="1">
        <v>3631.5927428211489</v>
      </c>
      <c r="H817" s="1">
        <v>3741.6958864656422</v>
      </c>
      <c r="I817" s="1">
        <v>4764.5577376289921</v>
      </c>
    </row>
    <row r="818" spans="1:9" x14ac:dyDescent="0.15">
      <c r="A818" s="1">
        <v>36</v>
      </c>
      <c r="B818" s="1" t="s">
        <v>182</v>
      </c>
      <c r="C818" s="1">
        <v>10</v>
      </c>
      <c r="D818" s="1" t="s">
        <v>23</v>
      </c>
      <c r="E818" s="1">
        <v>2011.2029426291122</v>
      </c>
      <c r="F818" s="1">
        <v>7097.9109330337342</v>
      </c>
      <c r="G818" s="1">
        <v>12817.255451697842</v>
      </c>
      <c r="H818" s="1">
        <v>14013.417166187983</v>
      </c>
      <c r="I818" s="1">
        <v>12311.953529594812</v>
      </c>
    </row>
    <row r="819" spans="1:9" x14ac:dyDescent="0.15">
      <c r="A819" s="1">
        <v>36</v>
      </c>
      <c r="B819" s="1" t="s">
        <v>182</v>
      </c>
      <c r="C819" s="1">
        <v>11</v>
      </c>
      <c r="D819" s="1" t="s">
        <v>24</v>
      </c>
      <c r="E819" s="1">
        <v>4491.8016512099393</v>
      </c>
      <c r="F819" s="1">
        <v>13691.660262742424</v>
      </c>
      <c r="G819" s="1">
        <v>25498.741562279723</v>
      </c>
      <c r="H819" s="1">
        <v>29262.605348710877</v>
      </c>
      <c r="I819" s="1">
        <v>26437.122095200859</v>
      </c>
    </row>
    <row r="820" spans="1:9" x14ac:dyDescent="0.15">
      <c r="A820" s="1">
        <v>36</v>
      </c>
      <c r="B820" s="1" t="s">
        <v>182</v>
      </c>
      <c r="C820" s="1">
        <v>12</v>
      </c>
      <c r="D820" s="1" t="s">
        <v>25</v>
      </c>
      <c r="E820" s="1">
        <v>2238.2076504062975</v>
      </c>
      <c r="F820" s="1">
        <v>9180.1237804095781</v>
      </c>
      <c r="G820" s="1">
        <v>21308.049049841404</v>
      </c>
      <c r="H820" s="1">
        <v>31161.248437200407</v>
      </c>
      <c r="I820" s="1">
        <v>54119.850570396964</v>
      </c>
    </row>
    <row r="821" spans="1:9" x14ac:dyDescent="0.15">
      <c r="A821" s="1">
        <v>36</v>
      </c>
      <c r="B821" s="1" t="s">
        <v>182</v>
      </c>
      <c r="C821" s="1">
        <v>13</v>
      </c>
      <c r="D821" s="1" t="s">
        <v>26</v>
      </c>
      <c r="E821" s="1">
        <v>1691.8210571739567</v>
      </c>
      <c r="F821" s="1">
        <v>4719.0746127853663</v>
      </c>
      <c r="G821" s="1">
        <v>6307.8692653898852</v>
      </c>
      <c r="H821" s="1">
        <v>6033.805873749141</v>
      </c>
      <c r="I821" s="1">
        <v>7204.3477891418715</v>
      </c>
    </row>
    <row r="822" spans="1:9" x14ac:dyDescent="0.15">
      <c r="A822" s="1">
        <v>36</v>
      </c>
      <c r="B822" s="1" t="s">
        <v>182</v>
      </c>
      <c r="C822" s="1">
        <v>14</v>
      </c>
      <c r="D822" s="1" t="s">
        <v>27</v>
      </c>
      <c r="E822" s="1">
        <v>179.57718988774141</v>
      </c>
      <c r="F822" s="1">
        <v>832.68324385925894</v>
      </c>
      <c r="G822" s="1">
        <v>1196.064518055726</v>
      </c>
      <c r="H822" s="1">
        <v>1070.3883579801793</v>
      </c>
      <c r="I822" s="1">
        <v>1560.6345865886001</v>
      </c>
    </row>
    <row r="823" spans="1:9" x14ac:dyDescent="0.15">
      <c r="A823" s="1">
        <v>36</v>
      </c>
      <c r="B823" s="1" t="s">
        <v>182</v>
      </c>
      <c r="C823" s="1">
        <v>15</v>
      </c>
      <c r="D823" s="1" t="s">
        <v>28</v>
      </c>
      <c r="E823" s="1">
        <v>15162.229612037452</v>
      </c>
      <c r="F823" s="1">
        <v>59113.954884215585</v>
      </c>
      <c r="G823" s="1">
        <v>81732.79842549382</v>
      </c>
      <c r="H823" s="1">
        <v>69506.621265373658</v>
      </c>
      <c r="I823" s="1">
        <v>44911.434514455119</v>
      </c>
    </row>
    <row r="824" spans="1:9" x14ac:dyDescent="0.15">
      <c r="A824" s="1">
        <v>36</v>
      </c>
      <c r="B824" s="1" t="s">
        <v>181</v>
      </c>
      <c r="C824" s="1">
        <v>16</v>
      </c>
      <c r="D824" s="1" t="s">
        <v>11</v>
      </c>
      <c r="E824" s="1">
        <v>18772.504227174024</v>
      </c>
      <c r="F824" s="1">
        <v>95034.258148667781</v>
      </c>
      <c r="G824" s="1">
        <v>129847.83623603078</v>
      </c>
      <c r="H824" s="1">
        <v>155099.5775455788</v>
      </c>
      <c r="I824" s="1">
        <v>161468.45622849272</v>
      </c>
    </row>
    <row r="825" spans="1:9" x14ac:dyDescent="0.15">
      <c r="A825" s="1">
        <v>36</v>
      </c>
      <c r="B825" s="1" t="s">
        <v>181</v>
      </c>
      <c r="C825" s="1">
        <v>17</v>
      </c>
      <c r="D825" s="1" t="s">
        <v>12</v>
      </c>
      <c r="E825" s="1">
        <v>2852.5564159008222</v>
      </c>
      <c r="F825" s="1">
        <v>10721.137873871978</v>
      </c>
      <c r="G825" s="1">
        <v>18933.879119358247</v>
      </c>
      <c r="H825" s="1">
        <v>21749.336948621025</v>
      </c>
      <c r="I825" s="1">
        <v>19311.853325011012</v>
      </c>
    </row>
    <row r="826" spans="1:9" x14ac:dyDescent="0.15">
      <c r="A826" s="1">
        <v>36</v>
      </c>
      <c r="B826" s="1" t="s">
        <v>181</v>
      </c>
      <c r="C826" s="1">
        <v>18</v>
      </c>
      <c r="D826" s="1" t="s">
        <v>13</v>
      </c>
      <c r="E826" s="1">
        <v>46938.079412748077</v>
      </c>
      <c r="F826" s="1">
        <v>150928.46709944628</v>
      </c>
      <c r="G826" s="1">
        <v>219856.22409337814</v>
      </c>
      <c r="H826" s="1">
        <v>192799.85661225297</v>
      </c>
      <c r="I826" s="1">
        <v>137579.73752388218</v>
      </c>
    </row>
    <row r="827" spans="1:9" x14ac:dyDescent="0.15">
      <c r="A827" s="1">
        <v>36</v>
      </c>
      <c r="B827" s="1" t="s">
        <v>181</v>
      </c>
      <c r="C827" s="1">
        <v>19</v>
      </c>
      <c r="D827" s="1" t="s">
        <v>14</v>
      </c>
      <c r="E827" s="1">
        <v>7598.0760584106047</v>
      </c>
      <c r="F827" s="1">
        <v>43802.54902976397</v>
      </c>
      <c r="G827" s="1">
        <v>74724.255746704424</v>
      </c>
      <c r="H827" s="1">
        <v>70741.298602790135</v>
      </c>
      <c r="I827" s="1">
        <v>71428.33276261056</v>
      </c>
    </row>
    <row r="828" spans="1:9" x14ac:dyDescent="0.15">
      <c r="A828" s="1">
        <v>36</v>
      </c>
      <c r="B828" s="1" t="s">
        <v>181</v>
      </c>
      <c r="C828" s="1">
        <v>20</v>
      </c>
      <c r="D828" s="1" t="s">
        <v>15</v>
      </c>
      <c r="E828" s="1">
        <v>824.39092670560717</v>
      </c>
      <c r="F828" s="1">
        <v>5252.1676065459878</v>
      </c>
      <c r="G828" s="1">
        <v>11660.580529509334</v>
      </c>
      <c r="H828" s="1">
        <v>13926.76560915622</v>
      </c>
      <c r="I828" s="1">
        <v>12617.672142237792</v>
      </c>
    </row>
    <row r="829" spans="1:9" x14ac:dyDescent="0.15">
      <c r="A829" s="1">
        <v>36</v>
      </c>
      <c r="B829" s="1" t="s">
        <v>181</v>
      </c>
      <c r="C829" s="1">
        <v>21</v>
      </c>
      <c r="D829" s="1" t="s">
        <v>16</v>
      </c>
      <c r="E829" s="1">
        <v>21521.952044686965</v>
      </c>
      <c r="F829" s="1">
        <v>70251.405354433227</v>
      </c>
      <c r="G829" s="1">
        <v>101920.19959250385</v>
      </c>
      <c r="H829" s="1">
        <v>89662.427991503238</v>
      </c>
      <c r="I829" s="1">
        <v>71787.724686918169</v>
      </c>
    </row>
    <row r="830" spans="1:9" x14ac:dyDescent="0.15">
      <c r="A830" s="1">
        <v>36</v>
      </c>
      <c r="B830" s="1" t="s">
        <v>180</v>
      </c>
      <c r="C830" s="1">
        <v>22</v>
      </c>
      <c r="D830" s="1" t="s">
        <v>8</v>
      </c>
      <c r="E830" s="1">
        <v>37028.311397744154</v>
      </c>
      <c r="F830" s="1">
        <v>171036.42958811915</v>
      </c>
      <c r="G830" s="1">
        <v>298051.26759849215</v>
      </c>
      <c r="H830" s="1">
        <v>419817.04201336211</v>
      </c>
      <c r="I830" s="1">
        <v>406134.25569924689</v>
      </c>
    </row>
    <row r="831" spans="1:9" x14ac:dyDescent="0.15">
      <c r="A831" s="1">
        <v>36</v>
      </c>
      <c r="B831" s="1" t="s">
        <v>180</v>
      </c>
      <c r="C831" s="1">
        <v>23</v>
      </c>
      <c r="D831" s="1" t="s">
        <v>29</v>
      </c>
      <c r="E831" s="1">
        <v>35580.335409486768</v>
      </c>
      <c r="F831" s="1">
        <v>153876.25690522397</v>
      </c>
      <c r="G831" s="1">
        <v>213359.39755498795</v>
      </c>
      <c r="H831" s="1">
        <v>302242.13070670725</v>
      </c>
      <c r="I831" s="1">
        <v>251832.31201340837</v>
      </c>
    </row>
    <row r="832" spans="1:9" x14ac:dyDescent="0.15">
      <c r="A832" s="1">
        <v>37</v>
      </c>
      <c r="B832" s="1" t="s">
        <v>185</v>
      </c>
      <c r="C832" s="1">
        <v>1</v>
      </c>
      <c r="D832" s="1" t="s">
        <v>9</v>
      </c>
      <c r="E832" s="1">
        <v>22923.941358372478</v>
      </c>
      <c r="F832" s="1">
        <v>61896.107534932897</v>
      </c>
      <c r="G832" s="1">
        <v>52589.205007496705</v>
      </c>
      <c r="H832" s="1">
        <v>39774.461509127032</v>
      </c>
      <c r="I832" s="1">
        <v>34251.742195983948</v>
      </c>
    </row>
    <row r="833" spans="1:9" x14ac:dyDescent="0.15">
      <c r="A833" s="1">
        <v>37</v>
      </c>
      <c r="B833" s="1" t="s">
        <v>185</v>
      </c>
      <c r="C833" s="1">
        <v>2</v>
      </c>
      <c r="D833" s="1" t="s">
        <v>10</v>
      </c>
      <c r="E833" s="1">
        <v>1776.0264957726574</v>
      </c>
      <c r="F833" s="1">
        <v>6215.5620751948354</v>
      </c>
      <c r="G833" s="1">
        <v>6959.9864739845616</v>
      </c>
      <c r="H833" s="1">
        <v>5691.4706500933571</v>
      </c>
      <c r="I833" s="1">
        <v>2214.3959001399803</v>
      </c>
    </row>
    <row r="834" spans="1:9" x14ac:dyDescent="0.15">
      <c r="A834" s="1">
        <v>37</v>
      </c>
      <c r="B834" s="1" t="s">
        <v>186</v>
      </c>
      <c r="C834" s="1">
        <v>3</v>
      </c>
      <c r="D834" s="1" t="s">
        <v>17</v>
      </c>
      <c r="E834" s="1">
        <v>7751.4130480461699</v>
      </c>
      <c r="F834" s="1">
        <v>37285.355347568504</v>
      </c>
      <c r="G834" s="1">
        <v>58221.40342470193</v>
      </c>
      <c r="H834" s="1">
        <v>61164.291359453055</v>
      </c>
      <c r="I834" s="1">
        <v>39603.770113920866</v>
      </c>
    </row>
    <row r="835" spans="1:9" x14ac:dyDescent="0.15">
      <c r="A835" s="1">
        <v>37</v>
      </c>
      <c r="B835" s="1" t="s">
        <v>186</v>
      </c>
      <c r="C835" s="1">
        <v>4</v>
      </c>
      <c r="D835" s="1" t="s">
        <v>18</v>
      </c>
      <c r="E835" s="1">
        <v>10385.034895493069</v>
      </c>
      <c r="F835" s="1">
        <v>30559.9385591631</v>
      </c>
      <c r="G835" s="1">
        <v>40369.643032884283</v>
      </c>
      <c r="H835" s="1">
        <v>25170.622796931475</v>
      </c>
      <c r="I835" s="1">
        <v>10893.161893338105</v>
      </c>
    </row>
    <row r="836" spans="1:9" x14ac:dyDescent="0.15">
      <c r="A836" s="1">
        <v>37</v>
      </c>
      <c r="B836" s="1" t="s">
        <v>186</v>
      </c>
      <c r="C836" s="1">
        <v>5</v>
      </c>
      <c r="D836" s="1" t="s">
        <v>19</v>
      </c>
      <c r="E836" s="1">
        <v>2446.2210607911416</v>
      </c>
      <c r="F836" s="1">
        <v>8773.1336292525211</v>
      </c>
      <c r="G836" s="1">
        <v>17675.867366906488</v>
      </c>
      <c r="H836" s="1">
        <v>19213.201058668372</v>
      </c>
      <c r="I836" s="1">
        <v>15800.779712874097</v>
      </c>
    </row>
    <row r="837" spans="1:9" x14ac:dyDescent="0.15">
      <c r="A837" s="1">
        <v>37</v>
      </c>
      <c r="B837" s="1" t="s">
        <v>186</v>
      </c>
      <c r="C837" s="1">
        <v>6</v>
      </c>
      <c r="D837" s="1" t="s">
        <v>3</v>
      </c>
      <c r="E837" s="1">
        <v>3375.2463820995754</v>
      </c>
      <c r="F837" s="1">
        <v>8092.3681492704345</v>
      </c>
      <c r="G837" s="1">
        <v>14316.892904948118</v>
      </c>
      <c r="H837" s="1">
        <v>17360.14290210621</v>
      </c>
      <c r="I837" s="1">
        <v>13477.70722030559</v>
      </c>
    </row>
    <row r="838" spans="1:9" x14ac:dyDescent="0.15">
      <c r="A838" s="1">
        <v>37</v>
      </c>
      <c r="B838" s="1" t="s">
        <v>186</v>
      </c>
      <c r="C838" s="1">
        <v>7</v>
      </c>
      <c r="D838" s="1" t="s">
        <v>20</v>
      </c>
      <c r="E838" s="1">
        <v>427.45599917009849</v>
      </c>
      <c r="F838" s="1">
        <v>3586.8202321951294</v>
      </c>
      <c r="G838" s="1">
        <v>6701.9841469944686</v>
      </c>
      <c r="H838" s="1">
        <v>5782.9908044085942</v>
      </c>
      <c r="I838" s="1">
        <v>7032.9665092609903</v>
      </c>
    </row>
    <row r="839" spans="1:9" x14ac:dyDescent="0.15">
      <c r="A839" s="1">
        <v>37</v>
      </c>
      <c r="B839" s="1" t="s">
        <v>186</v>
      </c>
      <c r="C839" s="1">
        <v>8</v>
      </c>
      <c r="D839" s="1" t="s">
        <v>21</v>
      </c>
      <c r="E839" s="1">
        <v>4118.8932430848554</v>
      </c>
      <c r="F839" s="1">
        <v>17366.557400479647</v>
      </c>
      <c r="G839" s="1">
        <v>28590.673121303073</v>
      </c>
      <c r="H839" s="1">
        <v>25039.63859146582</v>
      </c>
      <c r="I839" s="1">
        <v>13774.244940365557</v>
      </c>
    </row>
    <row r="840" spans="1:9" x14ac:dyDescent="0.15">
      <c r="A840" s="1">
        <v>37</v>
      </c>
      <c r="B840" s="1" t="s">
        <v>186</v>
      </c>
      <c r="C840" s="1">
        <v>9</v>
      </c>
      <c r="D840" s="1" t="s">
        <v>22</v>
      </c>
      <c r="E840" s="1">
        <v>3897.439458341526</v>
      </c>
      <c r="F840" s="1">
        <v>14873.618690239118</v>
      </c>
      <c r="G840" s="1">
        <v>17087.653615578638</v>
      </c>
      <c r="H840" s="1">
        <v>14659.378610186386</v>
      </c>
      <c r="I840" s="1">
        <v>12102.247263656071</v>
      </c>
    </row>
    <row r="841" spans="1:9" x14ac:dyDescent="0.15">
      <c r="A841" s="1">
        <v>37</v>
      </c>
      <c r="B841" s="1" t="s">
        <v>186</v>
      </c>
      <c r="C841" s="1">
        <v>10</v>
      </c>
      <c r="D841" s="1" t="s">
        <v>23</v>
      </c>
      <c r="E841" s="1">
        <v>3668.2213914555764</v>
      </c>
      <c r="F841" s="1">
        <v>16864.748009783289</v>
      </c>
      <c r="G841" s="1">
        <v>36275.956577083969</v>
      </c>
      <c r="H841" s="1">
        <v>35161.403023296509</v>
      </c>
      <c r="I841" s="1">
        <v>26349.579177899901</v>
      </c>
    </row>
    <row r="842" spans="1:9" x14ac:dyDescent="0.15">
      <c r="A842" s="1">
        <v>37</v>
      </c>
      <c r="B842" s="1" t="s">
        <v>186</v>
      </c>
      <c r="C842" s="1">
        <v>11</v>
      </c>
      <c r="D842" s="1" t="s">
        <v>24</v>
      </c>
      <c r="E842" s="1">
        <v>6200.2807119394001</v>
      </c>
      <c r="F842" s="1">
        <v>22446.215691518337</v>
      </c>
      <c r="G842" s="1">
        <v>39729.003953934305</v>
      </c>
      <c r="H842" s="1">
        <v>41111.552015872898</v>
      </c>
      <c r="I842" s="1">
        <v>28221.832690976047</v>
      </c>
    </row>
    <row r="843" spans="1:9" x14ac:dyDescent="0.15">
      <c r="A843" s="1">
        <v>37</v>
      </c>
      <c r="B843" s="1" t="s">
        <v>186</v>
      </c>
      <c r="C843" s="1">
        <v>12</v>
      </c>
      <c r="D843" s="1" t="s">
        <v>25</v>
      </c>
      <c r="E843" s="1">
        <v>2810.4937857732098</v>
      </c>
      <c r="F843" s="1">
        <v>13745.432929454728</v>
      </c>
      <c r="G843" s="1">
        <v>33290.143248512213</v>
      </c>
      <c r="H843" s="1">
        <v>38032.237983047031</v>
      </c>
      <c r="I843" s="1">
        <v>30961.523784413595</v>
      </c>
    </row>
    <row r="844" spans="1:9" x14ac:dyDescent="0.15">
      <c r="A844" s="1">
        <v>37</v>
      </c>
      <c r="B844" s="1" t="s">
        <v>186</v>
      </c>
      <c r="C844" s="1">
        <v>13</v>
      </c>
      <c r="D844" s="1" t="s">
        <v>26</v>
      </c>
      <c r="E844" s="1">
        <v>5586.9654304086635</v>
      </c>
      <c r="F844" s="1">
        <v>24344.517364851006</v>
      </c>
      <c r="G844" s="1">
        <v>23525.557855757976</v>
      </c>
      <c r="H844" s="1">
        <v>27532.578999604462</v>
      </c>
      <c r="I844" s="1">
        <v>42984.246027300644</v>
      </c>
    </row>
    <row r="845" spans="1:9" x14ac:dyDescent="0.15">
      <c r="A845" s="1">
        <v>37</v>
      </c>
      <c r="B845" s="1" t="s">
        <v>186</v>
      </c>
      <c r="C845" s="1">
        <v>14</v>
      </c>
      <c r="D845" s="1" t="s">
        <v>27</v>
      </c>
      <c r="E845" s="1">
        <v>667.60667635837513</v>
      </c>
      <c r="F845" s="1">
        <v>2000.784880465744</v>
      </c>
      <c r="G845" s="1">
        <v>3409.0182047643943</v>
      </c>
      <c r="H845" s="1">
        <v>2197.4649709958776</v>
      </c>
      <c r="I845" s="1">
        <v>1526.2992408647151</v>
      </c>
    </row>
    <row r="846" spans="1:9" x14ac:dyDescent="0.15">
      <c r="A846" s="1">
        <v>37</v>
      </c>
      <c r="B846" s="1" t="s">
        <v>186</v>
      </c>
      <c r="C846" s="1">
        <v>15</v>
      </c>
      <c r="D846" s="1" t="s">
        <v>28</v>
      </c>
      <c r="E846" s="1">
        <v>14340.508562641038</v>
      </c>
      <c r="F846" s="1">
        <v>54677.186843451287</v>
      </c>
      <c r="G846" s="1">
        <v>90720.426867226124</v>
      </c>
      <c r="H846" s="1">
        <v>76876.164817761557</v>
      </c>
      <c r="I846" s="1">
        <v>46392.419716388213</v>
      </c>
    </row>
    <row r="847" spans="1:9" x14ac:dyDescent="0.15">
      <c r="A847" s="1">
        <v>37</v>
      </c>
      <c r="B847" s="1" t="s">
        <v>185</v>
      </c>
      <c r="C847" s="1">
        <v>16</v>
      </c>
      <c r="D847" s="1" t="s">
        <v>11</v>
      </c>
      <c r="E847" s="1">
        <v>34616.346466513642</v>
      </c>
      <c r="F847" s="1">
        <v>158196.71158792014</v>
      </c>
      <c r="G847" s="1">
        <v>250810.54054490002</v>
      </c>
      <c r="H847" s="1">
        <v>305708.26052547718</v>
      </c>
      <c r="I847" s="1">
        <v>198915.47866010969</v>
      </c>
    </row>
    <row r="848" spans="1:9" x14ac:dyDescent="0.15">
      <c r="A848" s="1">
        <v>37</v>
      </c>
      <c r="B848" s="1" t="s">
        <v>185</v>
      </c>
      <c r="C848" s="1">
        <v>17</v>
      </c>
      <c r="D848" s="1" t="s">
        <v>12</v>
      </c>
      <c r="E848" s="1">
        <v>4507.3669807399119</v>
      </c>
      <c r="F848" s="1">
        <v>16834.287514024305</v>
      </c>
      <c r="G848" s="1">
        <v>28931.921278120768</v>
      </c>
      <c r="H848" s="1">
        <v>35196.62133480452</v>
      </c>
      <c r="I848" s="1">
        <v>32272.64694044046</v>
      </c>
    </row>
    <row r="849" spans="1:9" x14ac:dyDescent="0.15">
      <c r="A849" s="1">
        <v>37</v>
      </c>
      <c r="B849" s="1" t="s">
        <v>185</v>
      </c>
      <c r="C849" s="1">
        <v>18</v>
      </c>
      <c r="D849" s="1" t="s">
        <v>13</v>
      </c>
      <c r="E849" s="1">
        <v>63931.553029263319</v>
      </c>
      <c r="F849" s="1">
        <v>235972.37526460757</v>
      </c>
      <c r="G849" s="1">
        <v>352595.67497066432</v>
      </c>
      <c r="H849" s="1">
        <v>289031.72023199062</v>
      </c>
      <c r="I849" s="1">
        <v>260229.33795323217</v>
      </c>
    </row>
    <row r="850" spans="1:9" x14ac:dyDescent="0.15">
      <c r="A850" s="1">
        <v>37</v>
      </c>
      <c r="B850" s="1" t="s">
        <v>185</v>
      </c>
      <c r="C850" s="1">
        <v>19</v>
      </c>
      <c r="D850" s="1" t="s">
        <v>14</v>
      </c>
      <c r="E850" s="1">
        <v>11774.371898568352</v>
      </c>
      <c r="F850" s="1">
        <v>68125.099898961431</v>
      </c>
      <c r="G850" s="1">
        <v>104641.9252286484</v>
      </c>
      <c r="H850" s="1">
        <v>87375.182237785892</v>
      </c>
      <c r="I850" s="1">
        <v>95681.795020331643</v>
      </c>
    </row>
    <row r="851" spans="1:9" x14ac:dyDescent="0.15">
      <c r="A851" s="1">
        <v>37</v>
      </c>
      <c r="B851" s="1" t="s">
        <v>185</v>
      </c>
      <c r="C851" s="1">
        <v>20</v>
      </c>
      <c r="D851" s="1" t="s">
        <v>15</v>
      </c>
      <c r="E851" s="1">
        <v>1469.1069078471719</v>
      </c>
      <c r="F851" s="1">
        <v>7543.6664628513236</v>
      </c>
      <c r="G851" s="1">
        <v>15358.59149248977</v>
      </c>
      <c r="H851" s="1">
        <v>22389.12704490852</v>
      </c>
      <c r="I851" s="1">
        <v>20488.794243915578</v>
      </c>
    </row>
    <row r="852" spans="1:9" x14ac:dyDescent="0.15">
      <c r="A852" s="1">
        <v>37</v>
      </c>
      <c r="B852" s="1" t="s">
        <v>187</v>
      </c>
      <c r="C852" s="1">
        <v>21</v>
      </c>
      <c r="D852" s="1" t="s">
        <v>16</v>
      </c>
      <c r="E852" s="1">
        <v>32410.994925211722</v>
      </c>
      <c r="F852" s="1">
        <v>111474.59531037176</v>
      </c>
      <c r="G852" s="1">
        <v>152606.58449578079</v>
      </c>
      <c r="H852" s="1">
        <v>144948.18823003449</v>
      </c>
      <c r="I852" s="1">
        <v>86661.635848847262</v>
      </c>
    </row>
    <row r="853" spans="1:9" x14ac:dyDescent="0.15">
      <c r="A853" s="1">
        <v>37</v>
      </c>
      <c r="B853" s="1" t="s">
        <v>184</v>
      </c>
      <c r="C853" s="1">
        <v>22</v>
      </c>
      <c r="D853" s="1" t="s">
        <v>8</v>
      </c>
      <c r="E853" s="1">
        <v>44995.191639056022</v>
      </c>
      <c r="F853" s="1">
        <v>211686.60276774201</v>
      </c>
      <c r="G853" s="1">
        <v>391590.89900992584</v>
      </c>
      <c r="H853" s="1">
        <v>604653.17881681677</v>
      </c>
      <c r="I853" s="1">
        <v>507172.81074640295</v>
      </c>
    </row>
    <row r="854" spans="1:9" x14ac:dyDescent="0.15">
      <c r="A854" s="1">
        <v>37</v>
      </c>
      <c r="B854" s="1" t="s">
        <v>184</v>
      </c>
      <c r="C854" s="1">
        <v>23</v>
      </c>
      <c r="D854" s="1" t="s">
        <v>29</v>
      </c>
      <c r="E854" s="1">
        <v>38380.446429857686</v>
      </c>
      <c r="F854" s="1">
        <v>169795.1518273339</v>
      </c>
      <c r="G854" s="1">
        <v>232811.05840210334</v>
      </c>
      <c r="H854" s="1">
        <v>320693.99232959835</v>
      </c>
      <c r="I854" s="1">
        <v>276850.72652541101</v>
      </c>
    </row>
    <row r="855" spans="1:9" x14ac:dyDescent="0.15">
      <c r="A855" s="1">
        <v>38</v>
      </c>
      <c r="B855" s="1" t="s">
        <v>189</v>
      </c>
      <c r="C855" s="1">
        <v>1</v>
      </c>
      <c r="D855" s="1" t="s">
        <v>9</v>
      </c>
      <c r="E855" s="1">
        <v>37959.667772066692</v>
      </c>
      <c r="F855" s="1">
        <v>117152.9166381641</v>
      </c>
      <c r="G855" s="1">
        <v>103594.86034411773</v>
      </c>
      <c r="H855" s="1">
        <v>74601.534373833289</v>
      </c>
      <c r="I855" s="1">
        <v>67549.298596981054</v>
      </c>
    </row>
    <row r="856" spans="1:9" x14ac:dyDescent="0.15">
      <c r="A856" s="1">
        <v>38</v>
      </c>
      <c r="B856" s="1" t="s">
        <v>189</v>
      </c>
      <c r="C856" s="1">
        <v>2</v>
      </c>
      <c r="D856" s="1" t="s">
        <v>10</v>
      </c>
      <c r="E856" s="1">
        <v>3130.9333069806639</v>
      </c>
      <c r="F856" s="1">
        <v>3716.3673724078262</v>
      </c>
      <c r="G856" s="1">
        <v>6451.2831436601082</v>
      </c>
      <c r="H856" s="1">
        <v>5020.3867973211554</v>
      </c>
      <c r="I856" s="1">
        <v>2067.3142536362179</v>
      </c>
    </row>
    <row r="857" spans="1:9" x14ac:dyDescent="0.15">
      <c r="A857" s="1">
        <v>38</v>
      </c>
      <c r="B857" s="1" t="s">
        <v>190</v>
      </c>
      <c r="C857" s="1">
        <v>3</v>
      </c>
      <c r="D857" s="1" t="s">
        <v>17</v>
      </c>
      <c r="E857" s="1">
        <v>10043.281028823349</v>
      </c>
      <c r="F857" s="1">
        <v>36843.504775923051</v>
      </c>
      <c r="G857" s="1">
        <v>54555.630161099354</v>
      </c>
      <c r="H857" s="1">
        <v>61406.835838969855</v>
      </c>
      <c r="I857" s="1">
        <v>54302.767887452326</v>
      </c>
    </row>
    <row r="858" spans="1:9" x14ac:dyDescent="0.15">
      <c r="A858" s="1">
        <v>38</v>
      </c>
      <c r="B858" s="1" t="s">
        <v>190</v>
      </c>
      <c r="C858" s="1">
        <v>4</v>
      </c>
      <c r="D858" s="1" t="s">
        <v>18</v>
      </c>
      <c r="E858" s="1">
        <v>16440.026931894576</v>
      </c>
      <c r="F858" s="1">
        <v>50722.419105131747</v>
      </c>
      <c r="G858" s="1">
        <v>71200.183865442857</v>
      </c>
      <c r="H858" s="1">
        <v>40018.71044874061</v>
      </c>
      <c r="I858" s="1">
        <v>30786.912273639762</v>
      </c>
    </row>
    <row r="859" spans="1:9" x14ac:dyDescent="0.15">
      <c r="A859" s="1">
        <v>38</v>
      </c>
      <c r="B859" s="1" t="s">
        <v>190</v>
      </c>
      <c r="C859" s="1">
        <v>5</v>
      </c>
      <c r="D859" s="1" t="s">
        <v>19</v>
      </c>
      <c r="E859" s="1">
        <v>9849.1904195993466</v>
      </c>
      <c r="F859" s="1">
        <v>36500.680463487188</v>
      </c>
      <c r="G859" s="1">
        <v>60578.582413188691</v>
      </c>
      <c r="H859" s="1">
        <v>59107.836480891128</v>
      </c>
      <c r="I859" s="1">
        <v>57993.306390015649</v>
      </c>
    </row>
    <row r="860" spans="1:9" x14ac:dyDescent="0.15">
      <c r="A860" s="1">
        <v>38</v>
      </c>
      <c r="B860" s="1" t="s">
        <v>190</v>
      </c>
      <c r="C860" s="1">
        <v>6</v>
      </c>
      <c r="D860" s="1" t="s">
        <v>3</v>
      </c>
      <c r="E860" s="1">
        <v>17234.390315925313</v>
      </c>
      <c r="F860" s="1">
        <v>35512.178039001599</v>
      </c>
      <c r="G860" s="1">
        <v>42764.116557870308</v>
      </c>
      <c r="H860" s="1">
        <v>39363.75390641659</v>
      </c>
      <c r="I860" s="1">
        <v>23129.45515640443</v>
      </c>
    </row>
    <row r="861" spans="1:9" x14ac:dyDescent="0.15">
      <c r="A861" s="1">
        <v>38</v>
      </c>
      <c r="B861" s="1" t="s">
        <v>190</v>
      </c>
      <c r="C861" s="1">
        <v>7</v>
      </c>
      <c r="D861" s="1" t="s">
        <v>20</v>
      </c>
      <c r="E861" s="1">
        <v>1038.462886847037</v>
      </c>
      <c r="F861" s="1">
        <v>3495.0569839569293</v>
      </c>
      <c r="G861" s="1">
        <v>3325.9187014887934</v>
      </c>
      <c r="H861" s="1">
        <v>4128.7015318225967</v>
      </c>
      <c r="I861" s="1">
        <v>5259.400751199435</v>
      </c>
    </row>
    <row r="862" spans="1:9" x14ac:dyDescent="0.15">
      <c r="A862" s="1">
        <v>38</v>
      </c>
      <c r="B862" s="1" t="s">
        <v>190</v>
      </c>
      <c r="C862" s="1">
        <v>8</v>
      </c>
      <c r="D862" s="1" t="s">
        <v>21</v>
      </c>
      <c r="E862" s="1">
        <v>3840.078859914905</v>
      </c>
      <c r="F862" s="1">
        <v>16681.52747752277</v>
      </c>
      <c r="G862" s="1">
        <v>19711.099373131303</v>
      </c>
      <c r="H862" s="1">
        <v>19463.494099773994</v>
      </c>
      <c r="I862" s="1">
        <v>11808.709685747801</v>
      </c>
    </row>
    <row r="863" spans="1:9" x14ac:dyDescent="0.15">
      <c r="A863" s="1">
        <v>38</v>
      </c>
      <c r="B863" s="1" t="s">
        <v>190</v>
      </c>
      <c r="C863" s="1">
        <v>9</v>
      </c>
      <c r="D863" s="1" t="s">
        <v>22</v>
      </c>
      <c r="E863" s="1">
        <v>10146.970309221839</v>
      </c>
      <c r="F863" s="1">
        <v>21005.761591202172</v>
      </c>
      <c r="G863" s="1">
        <v>15645.319527349437</v>
      </c>
      <c r="H863" s="1">
        <v>15244.174265698392</v>
      </c>
      <c r="I863" s="1">
        <v>22007.376089521804</v>
      </c>
    </row>
    <row r="864" spans="1:9" x14ac:dyDescent="0.15">
      <c r="A864" s="1">
        <v>38</v>
      </c>
      <c r="B864" s="1" t="s">
        <v>190</v>
      </c>
      <c r="C864" s="1">
        <v>10</v>
      </c>
      <c r="D864" s="1" t="s">
        <v>23</v>
      </c>
      <c r="E864" s="1">
        <v>4844.7287798781144</v>
      </c>
      <c r="F864" s="1">
        <v>15728.097907322601</v>
      </c>
      <c r="G864" s="1">
        <v>27634.193257672156</v>
      </c>
      <c r="H864" s="1">
        <v>23691.481224321269</v>
      </c>
      <c r="I864" s="1">
        <v>22783.70355511141</v>
      </c>
    </row>
    <row r="865" spans="1:9" x14ac:dyDescent="0.15">
      <c r="A865" s="1">
        <v>38</v>
      </c>
      <c r="B865" s="1" t="s">
        <v>190</v>
      </c>
      <c r="C865" s="1">
        <v>11</v>
      </c>
      <c r="D865" s="1" t="s">
        <v>24</v>
      </c>
      <c r="E865" s="1">
        <v>14726.629257879704</v>
      </c>
      <c r="F865" s="1">
        <v>43757.705959018669</v>
      </c>
      <c r="G865" s="1">
        <v>59728.123549982651</v>
      </c>
      <c r="H865" s="1">
        <v>65739.527381721491</v>
      </c>
      <c r="I865" s="1">
        <v>68216.651500468215</v>
      </c>
    </row>
    <row r="866" spans="1:9" x14ac:dyDescent="0.15">
      <c r="A866" s="1">
        <v>38</v>
      </c>
      <c r="B866" s="1" t="s">
        <v>190</v>
      </c>
      <c r="C866" s="1">
        <v>12</v>
      </c>
      <c r="D866" s="1" t="s">
        <v>25</v>
      </c>
      <c r="E866" s="1">
        <v>3942.8491474258194</v>
      </c>
      <c r="F866" s="1">
        <v>27370.822063623858</v>
      </c>
      <c r="G866" s="1">
        <v>55270.427908137877</v>
      </c>
      <c r="H866" s="1">
        <v>71068.160628947284</v>
      </c>
      <c r="I866" s="1">
        <v>40433.313836934562</v>
      </c>
    </row>
    <row r="867" spans="1:9" x14ac:dyDescent="0.15">
      <c r="A867" s="1">
        <v>38</v>
      </c>
      <c r="B867" s="1" t="s">
        <v>190</v>
      </c>
      <c r="C867" s="1">
        <v>13</v>
      </c>
      <c r="D867" s="1" t="s">
        <v>26</v>
      </c>
      <c r="E867" s="1">
        <v>8460.7113381973159</v>
      </c>
      <c r="F867" s="1">
        <v>29006.969493174627</v>
      </c>
      <c r="G867" s="1">
        <v>27809.755660754217</v>
      </c>
      <c r="H867" s="1">
        <v>32575.791351387263</v>
      </c>
      <c r="I867" s="1">
        <v>61520.752800811555</v>
      </c>
    </row>
    <row r="868" spans="1:9" x14ac:dyDescent="0.15">
      <c r="A868" s="1">
        <v>38</v>
      </c>
      <c r="B868" s="1" t="s">
        <v>190</v>
      </c>
      <c r="C868" s="1">
        <v>14</v>
      </c>
      <c r="D868" s="1" t="s">
        <v>27</v>
      </c>
      <c r="E868" s="1">
        <v>93.392315462726373</v>
      </c>
      <c r="F868" s="1">
        <v>836.41148513995188</v>
      </c>
      <c r="G868" s="1">
        <v>2044.5153891276907</v>
      </c>
      <c r="H868" s="1">
        <v>1613.8257354642401</v>
      </c>
      <c r="I868" s="1">
        <v>5822.6617841066945</v>
      </c>
    </row>
    <row r="869" spans="1:9" x14ac:dyDescent="0.15">
      <c r="A869" s="1">
        <v>38</v>
      </c>
      <c r="B869" s="1" t="s">
        <v>190</v>
      </c>
      <c r="C869" s="1">
        <v>15</v>
      </c>
      <c r="D869" s="1" t="s">
        <v>28</v>
      </c>
      <c r="E869" s="1">
        <v>12713.790762552786</v>
      </c>
      <c r="F869" s="1">
        <v>41419.296302146417</v>
      </c>
      <c r="G869" s="1">
        <v>63575.805196662317</v>
      </c>
      <c r="H869" s="1">
        <v>64298.682627523034</v>
      </c>
      <c r="I869" s="1">
        <v>49611.151902208891</v>
      </c>
    </row>
    <row r="870" spans="1:9" x14ac:dyDescent="0.15">
      <c r="A870" s="1">
        <v>38</v>
      </c>
      <c r="B870" s="1" t="s">
        <v>189</v>
      </c>
      <c r="C870" s="1">
        <v>16</v>
      </c>
      <c r="D870" s="1" t="s">
        <v>11</v>
      </c>
      <c r="E870" s="1">
        <v>41417.02807150413</v>
      </c>
      <c r="F870" s="1">
        <v>226005.2405633071</v>
      </c>
      <c r="G870" s="1">
        <v>298672.51852545649</v>
      </c>
      <c r="H870" s="1">
        <v>327854.20072954299</v>
      </c>
      <c r="I870" s="1">
        <v>261205.77299096715</v>
      </c>
    </row>
    <row r="871" spans="1:9" x14ac:dyDescent="0.15">
      <c r="A871" s="1">
        <v>38</v>
      </c>
      <c r="B871" s="1" t="s">
        <v>189</v>
      </c>
      <c r="C871" s="1">
        <v>17</v>
      </c>
      <c r="D871" s="1" t="s">
        <v>12</v>
      </c>
      <c r="E871" s="1">
        <v>6238.537624811649</v>
      </c>
      <c r="F871" s="1">
        <v>23735.440857049842</v>
      </c>
      <c r="G871" s="1">
        <v>41428.010163299492</v>
      </c>
      <c r="H871" s="1">
        <v>49780.606490208243</v>
      </c>
      <c r="I871" s="1">
        <v>43197.414238899859</v>
      </c>
    </row>
    <row r="872" spans="1:9" x14ac:dyDescent="0.15">
      <c r="A872" s="1">
        <v>38</v>
      </c>
      <c r="B872" s="1" t="s">
        <v>189</v>
      </c>
      <c r="C872" s="1">
        <v>18</v>
      </c>
      <c r="D872" s="1" t="s">
        <v>13</v>
      </c>
      <c r="E872" s="1">
        <v>67640.174716601061</v>
      </c>
      <c r="F872" s="1">
        <v>298062.10179627576</v>
      </c>
      <c r="G872" s="1">
        <v>329134.16823245113</v>
      </c>
      <c r="H872" s="1">
        <v>291756.0993017467</v>
      </c>
      <c r="I872" s="1">
        <v>289674.25842335244</v>
      </c>
    </row>
    <row r="873" spans="1:9" x14ac:dyDescent="0.15">
      <c r="A873" s="1">
        <v>38</v>
      </c>
      <c r="B873" s="1" t="s">
        <v>189</v>
      </c>
      <c r="C873" s="1">
        <v>19</v>
      </c>
      <c r="D873" s="1" t="s">
        <v>14</v>
      </c>
      <c r="E873" s="1">
        <v>10221.68761458514</v>
      </c>
      <c r="F873" s="1">
        <v>75189.665082848878</v>
      </c>
      <c r="G873" s="1">
        <v>112181.29968673772</v>
      </c>
      <c r="H873" s="1">
        <v>110686.86778283682</v>
      </c>
      <c r="I873" s="1">
        <v>124440.17247754939</v>
      </c>
    </row>
    <row r="874" spans="1:9" x14ac:dyDescent="0.15">
      <c r="A874" s="1">
        <v>38</v>
      </c>
      <c r="B874" s="1" t="s">
        <v>189</v>
      </c>
      <c r="C874" s="1">
        <v>20</v>
      </c>
      <c r="D874" s="1" t="s">
        <v>15</v>
      </c>
      <c r="E874" s="1">
        <v>1680.4891967460453</v>
      </c>
      <c r="F874" s="1">
        <v>7641.5937644028336</v>
      </c>
      <c r="G874" s="1">
        <v>22795.81688321922</v>
      </c>
      <c r="H874" s="1">
        <v>26163.447741729582</v>
      </c>
      <c r="I874" s="1">
        <v>24810.941549980347</v>
      </c>
    </row>
    <row r="875" spans="1:9" x14ac:dyDescent="0.15">
      <c r="A875" s="1">
        <v>38</v>
      </c>
      <c r="B875" s="1" t="s">
        <v>189</v>
      </c>
      <c r="C875" s="1">
        <v>21</v>
      </c>
      <c r="D875" s="1" t="s">
        <v>16</v>
      </c>
      <c r="E875" s="1">
        <v>52144.684379096761</v>
      </c>
      <c r="F875" s="1">
        <v>128254.26389077648</v>
      </c>
      <c r="G875" s="1">
        <v>221251.48800682838</v>
      </c>
      <c r="H875" s="1">
        <v>190030.81621617108</v>
      </c>
      <c r="I875" s="1">
        <v>141910.68297093298</v>
      </c>
    </row>
    <row r="876" spans="1:9" x14ac:dyDescent="0.15">
      <c r="A876" s="1">
        <v>38</v>
      </c>
      <c r="B876" s="1" t="s">
        <v>188</v>
      </c>
      <c r="C876" s="1">
        <v>22</v>
      </c>
      <c r="D876" s="1" t="s">
        <v>8</v>
      </c>
      <c r="E876" s="1">
        <v>67936.298343847913</v>
      </c>
      <c r="F876" s="1">
        <v>289547.25233268616</v>
      </c>
      <c r="G876" s="1">
        <v>559484.34135168185</v>
      </c>
      <c r="H876" s="1">
        <v>766322.44107702503</v>
      </c>
      <c r="I876" s="1">
        <v>715609.14339014271</v>
      </c>
    </row>
    <row r="877" spans="1:9" x14ac:dyDescent="0.15">
      <c r="A877" s="1">
        <v>38</v>
      </c>
      <c r="B877" s="1" t="s">
        <v>188</v>
      </c>
      <c r="C877" s="1">
        <v>23</v>
      </c>
      <c r="D877" s="1" t="s">
        <v>29</v>
      </c>
      <c r="E877" s="1">
        <v>52977.275472454872</v>
      </c>
      <c r="F877" s="1">
        <v>224866.03759192021</v>
      </c>
      <c r="G877" s="1">
        <v>305608.86912168097</v>
      </c>
      <c r="H877" s="1">
        <v>433847.34893837018</v>
      </c>
      <c r="I877" s="1">
        <v>373686.4118557506</v>
      </c>
    </row>
    <row r="878" spans="1:9" x14ac:dyDescent="0.15">
      <c r="A878" s="1">
        <v>39</v>
      </c>
      <c r="B878" s="1" t="s">
        <v>192</v>
      </c>
      <c r="C878" s="1">
        <v>1</v>
      </c>
      <c r="D878" s="1" t="s">
        <v>9</v>
      </c>
      <c r="E878" s="1">
        <v>25759.302543264446</v>
      </c>
      <c r="F878" s="1">
        <v>77831.30724386216</v>
      </c>
      <c r="G878" s="1">
        <v>69393.734198932623</v>
      </c>
      <c r="H878" s="1">
        <v>53648.374402817586</v>
      </c>
      <c r="I878" s="1">
        <v>52262.792348889772</v>
      </c>
    </row>
    <row r="879" spans="1:9" x14ac:dyDescent="0.15">
      <c r="A879" s="1">
        <v>39</v>
      </c>
      <c r="B879" s="1" t="s">
        <v>192</v>
      </c>
      <c r="C879" s="1">
        <v>2</v>
      </c>
      <c r="D879" s="1" t="s">
        <v>10</v>
      </c>
      <c r="E879" s="1">
        <v>2532.8212912221743</v>
      </c>
      <c r="F879" s="1">
        <v>7552.4566467455697</v>
      </c>
      <c r="G879" s="1">
        <v>7854.0711151608712</v>
      </c>
      <c r="H879" s="1">
        <v>8392.7955258093098</v>
      </c>
      <c r="I879" s="1">
        <v>3317.5082489181996</v>
      </c>
    </row>
    <row r="880" spans="1:9" x14ac:dyDescent="0.15">
      <c r="A880" s="1">
        <v>39</v>
      </c>
      <c r="B880" s="1" t="s">
        <v>193</v>
      </c>
      <c r="C880" s="1">
        <v>3</v>
      </c>
      <c r="D880" s="1" t="s">
        <v>17</v>
      </c>
      <c r="E880" s="1">
        <v>3989.3858267375235</v>
      </c>
      <c r="F880" s="1">
        <v>14075.451209315041</v>
      </c>
      <c r="G880" s="1">
        <v>20289.906483904357</v>
      </c>
      <c r="H880" s="1">
        <v>21094.200857152769</v>
      </c>
      <c r="I880" s="1">
        <v>15424.110940118271</v>
      </c>
    </row>
    <row r="881" spans="1:9" x14ac:dyDescent="0.15">
      <c r="A881" s="1">
        <v>39</v>
      </c>
      <c r="B881" s="1" t="s">
        <v>193</v>
      </c>
      <c r="C881" s="1">
        <v>4</v>
      </c>
      <c r="D881" s="1" t="s">
        <v>18</v>
      </c>
      <c r="E881" s="1">
        <v>2488.2970920061052</v>
      </c>
      <c r="F881" s="1">
        <v>12461.749078201356</v>
      </c>
      <c r="G881" s="1">
        <v>20340.889167223962</v>
      </c>
      <c r="H881" s="1">
        <v>9179.9202566630083</v>
      </c>
      <c r="I881" s="1">
        <v>3994.7597330943986</v>
      </c>
    </row>
    <row r="882" spans="1:9" x14ac:dyDescent="0.15">
      <c r="A882" s="1">
        <v>39</v>
      </c>
      <c r="B882" s="1" t="s">
        <v>193</v>
      </c>
      <c r="C882" s="1">
        <v>5</v>
      </c>
      <c r="D882" s="1" t="s">
        <v>19</v>
      </c>
      <c r="E882" s="1">
        <v>3474.597897781804</v>
      </c>
      <c r="F882" s="1">
        <v>8366.003658272597</v>
      </c>
      <c r="G882" s="1">
        <v>11269.873339315247</v>
      </c>
      <c r="H882" s="1">
        <v>14375.242245055471</v>
      </c>
      <c r="I882" s="1">
        <v>9742.2430261012341</v>
      </c>
    </row>
    <row r="883" spans="1:9" x14ac:dyDescent="0.15">
      <c r="A883" s="1">
        <v>39</v>
      </c>
      <c r="B883" s="1" t="s">
        <v>193</v>
      </c>
      <c r="C883" s="1">
        <v>6</v>
      </c>
      <c r="D883" s="1" t="s">
        <v>3</v>
      </c>
      <c r="E883" s="1">
        <v>994.09386634784005</v>
      </c>
      <c r="F883" s="1">
        <v>995.72582666107269</v>
      </c>
      <c r="G883" s="1">
        <v>2219.9672903988048</v>
      </c>
      <c r="H883" s="1">
        <v>2657.8366093239601</v>
      </c>
      <c r="I883" s="1">
        <v>2088.6806246357646</v>
      </c>
    </row>
    <row r="884" spans="1:9" x14ac:dyDescent="0.15">
      <c r="A884" s="1">
        <v>39</v>
      </c>
      <c r="B884" s="1" t="s">
        <v>193</v>
      </c>
      <c r="C884" s="1">
        <v>7</v>
      </c>
      <c r="D884" s="1" t="s">
        <v>20</v>
      </c>
      <c r="E884" s="1">
        <v>40.90020623171705</v>
      </c>
      <c r="F884" s="1">
        <v>88.638148226366255</v>
      </c>
      <c r="G884" s="1">
        <v>200.55955484207792</v>
      </c>
      <c r="H884" s="1">
        <v>46.416584583375574</v>
      </c>
      <c r="I884" s="1">
        <v>183.26989826759745</v>
      </c>
    </row>
    <row r="885" spans="1:9" x14ac:dyDescent="0.15">
      <c r="A885" s="1">
        <v>39</v>
      </c>
      <c r="B885" s="1" t="s">
        <v>193</v>
      </c>
      <c r="C885" s="1">
        <v>8</v>
      </c>
      <c r="D885" s="1" t="s">
        <v>21</v>
      </c>
      <c r="E885" s="1">
        <v>2306.4139016669301</v>
      </c>
      <c r="F885" s="1">
        <v>10026.709462688894</v>
      </c>
      <c r="G885" s="1">
        <v>11652.605237944765</v>
      </c>
      <c r="H885" s="1">
        <v>12421.042674024053</v>
      </c>
      <c r="I885" s="1">
        <v>6373.5318364272998</v>
      </c>
    </row>
    <row r="886" spans="1:9" x14ac:dyDescent="0.15">
      <c r="A886" s="1">
        <v>39</v>
      </c>
      <c r="B886" s="1" t="s">
        <v>193</v>
      </c>
      <c r="C886" s="1">
        <v>9</v>
      </c>
      <c r="D886" s="1" t="s">
        <v>22</v>
      </c>
      <c r="E886" s="1">
        <v>1515.2099640884308</v>
      </c>
      <c r="F886" s="1">
        <v>5263.9455274490083</v>
      </c>
      <c r="G886" s="1">
        <v>4733.7899408879875</v>
      </c>
      <c r="H886" s="1">
        <v>4673.3826002507631</v>
      </c>
      <c r="I886" s="1">
        <v>4696.9808916798511</v>
      </c>
    </row>
    <row r="887" spans="1:9" x14ac:dyDescent="0.15">
      <c r="A887" s="1">
        <v>39</v>
      </c>
      <c r="B887" s="1" t="s">
        <v>193</v>
      </c>
      <c r="C887" s="1">
        <v>10</v>
      </c>
      <c r="D887" s="1" t="s">
        <v>23</v>
      </c>
      <c r="E887" s="1">
        <v>2016.3472323683316</v>
      </c>
      <c r="F887" s="1">
        <v>5328.6519090800584</v>
      </c>
      <c r="G887" s="1">
        <v>8509.8241060149812</v>
      </c>
      <c r="H887" s="1">
        <v>7513.5238026053521</v>
      </c>
      <c r="I887" s="1">
        <v>4887.9139512487591</v>
      </c>
    </row>
    <row r="888" spans="1:9" x14ac:dyDescent="0.15">
      <c r="A888" s="1">
        <v>39</v>
      </c>
      <c r="B888" s="1" t="s">
        <v>193</v>
      </c>
      <c r="C888" s="1">
        <v>11</v>
      </c>
      <c r="D888" s="1" t="s">
        <v>24</v>
      </c>
      <c r="E888" s="1">
        <v>4356.8264992059767</v>
      </c>
      <c r="F888" s="1">
        <v>12189.112059896635</v>
      </c>
      <c r="G888" s="1">
        <v>16518.938026245025</v>
      </c>
      <c r="H888" s="1">
        <v>17991.902075270722</v>
      </c>
      <c r="I888" s="1">
        <v>13733.542621278202</v>
      </c>
    </row>
    <row r="889" spans="1:9" x14ac:dyDescent="0.15">
      <c r="A889" s="1">
        <v>39</v>
      </c>
      <c r="B889" s="1" t="s">
        <v>193</v>
      </c>
      <c r="C889" s="1">
        <v>12</v>
      </c>
      <c r="D889" s="1" t="s">
        <v>25</v>
      </c>
      <c r="E889" s="1">
        <v>289.40488335844486</v>
      </c>
      <c r="F889" s="1">
        <v>3493.9253826545482</v>
      </c>
      <c r="G889" s="1">
        <v>10748.153188907143</v>
      </c>
      <c r="H889" s="1">
        <v>18772.659902361793</v>
      </c>
      <c r="I889" s="1">
        <v>10860.994964804326</v>
      </c>
    </row>
    <row r="890" spans="1:9" x14ac:dyDescent="0.15">
      <c r="A890" s="1">
        <v>39</v>
      </c>
      <c r="B890" s="1" t="s">
        <v>193</v>
      </c>
      <c r="C890" s="1">
        <v>13</v>
      </c>
      <c r="D890" s="1" t="s">
        <v>26</v>
      </c>
      <c r="E890" s="1">
        <v>2928.539728625261</v>
      </c>
      <c r="F890" s="1">
        <v>7545.1428008881203</v>
      </c>
      <c r="G890" s="1">
        <v>3802.0937526471694</v>
      </c>
      <c r="H890" s="1">
        <v>5621.674490888814</v>
      </c>
      <c r="I890" s="1">
        <v>5220.0926167806629</v>
      </c>
    </row>
    <row r="891" spans="1:9" x14ac:dyDescent="0.15">
      <c r="A891" s="1">
        <v>39</v>
      </c>
      <c r="B891" s="1" t="s">
        <v>193</v>
      </c>
      <c r="C891" s="1">
        <v>14</v>
      </c>
      <c r="D891" s="1" t="s">
        <v>27</v>
      </c>
      <c r="E891" s="1">
        <v>38.842715054088288</v>
      </c>
      <c r="F891" s="1">
        <v>362.59165030695789</v>
      </c>
      <c r="G891" s="1">
        <v>662.65234680321464</v>
      </c>
      <c r="H891" s="1">
        <v>735.67937292246063</v>
      </c>
      <c r="I891" s="1">
        <v>1171.849181728956</v>
      </c>
    </row>
    <row r="892" spans="1:9" x14ac:dyDescent="0.15">
      <c r="A892" s="1">
        <v>39</v>
      </c>
      <c r="B892" s="1" t="s">
        <v>193</v>
      </c>
      <c r="C892" s="1">
        <v>15</v>
      </c>
      <c r="D892" s="1" t="s">
        <v>28</v>
      </c>
      <c r="E892" s="1">
        <v>8265.2993235882968</v>
      </c>
      <c r="F892" s="1">
        <v>23961.65910553436</v>
      </c>
      <c r="G892" s="1">
        <v>33426.833801908106</v>
      </c>
      <c r="H892" s="1">
        <v>28643.281074039729</v>
      </c>
      <c r="I892" s="1">
        <v>16980.797436754583</v>
      </c>
    </row>
    <row r="893" spans="1:9" x14ac:dyDescent="0.15">
      <c r="A893" s="1">
        <v>39</v>
      </c>
      <c r="B893" s="1" t="s">
        <v>192</v>
      </c>
      <c r="C893" s="1">
        <v>16</v>
      </c>
      <c r="D893" s="1" t="s">
        <v>11</v>
      </c>
      <c r="E893" s="1">
        <v>22506.231213801639</v>
      </c>
      <c r="F893" s="1">
        <v>104894.42715463349</v>
      </c>
      <c r="G893" s="1">
        <v>163158.72344413144</v>
      </c>
      <c r="H893" s="1">
        <v>189042.83773642208</v>
      </c>
      <c r="I893" s="1">
        <v>141624.6817422006</v>
      </c>
    </row>
    <row r="894" spans="1:9" x14ac:dyDescent="0.15">
      <c r="A894" s="1">
        <v>39</v>
      </c>
      <c r="B894" s="1" t="s">
        <v>192</v>
      </c>
      <c r="C894" s="1">
        <v>17</v>
      </c>
      <c r="D894" s="1" t="s">
        <v>12</v>
      </c>
      <c r="E894" s="1">
        <v>3196.7169700282434</v>
      </c>
      <c r="F894" s="1">
        <v>10412.645905713312</v>
      </c>
      <c r="G894" s="1">
        <v>18478.400789861447</v>
      </c>
      <c r="H894" s="1">
        <v>20945.158271126682</v>
      </c>
      <c r="I894" s="1">
        <v>17375.207371565033</v>
      </c>
    </row>
    <row r="895" spans="1:9" x14ac:dyDescent="0.15">
      <c r="A895" s="1">
        <v>39</v>
      </c>
      <c r="B895" s="1" t="s">
        <v>192</v>
      </c>
      <c r="C895" s="1">
        <v>18</v>
      </c>
      <c r="D895" s="1" t="s">
        <v>13</v>
      </c>
      <c r="E895" s="1">
        <v>40075.172320715814</v>
      </c>
      <c r="F895" s="1">
        <v>151168.42403544823</v>
      </c>
      <c r="G895" s="1">
        <v>207467.26744134861</v>
      </c>
      <c r="H895" s="1">
        <v>240871.29923530057</v>
      </c>
      <c r="I895" s="1">
        <v>139670.85462345131</v>
      </c>
    </row>
    <row r="896" spans="1:9" x14ac:dyDescent="0.15">
      <c r="A896" s="1">
        <v>39</v>
      </c>
      <c r="B896" s="1" t="s">
        <v>192</v>
      </c>
      <c r="C896" s="1">
        <v>19</v>
      </c>
      <c r="D896" s="1" t="s">
        <v>14</v>
      </c>
      <c r="E896" s="1">
        <v>5907.4454626574843</v>
      </c>
      <c r="F896" s="1">
        <v>40427.283895498425</v>
      </c>
      <c r="G896" s="1">
        <v>60524.71767216931</v>
      </c>
      <c r="H896" s="1">
        <v>63953.894310421332</v>
      </c>
      <c r="I896" s="1">
        <v>50369.550410458796</v>
      </c>
    </row>
    <row r="897" spans="1:9" x14ac:dyDescent="0.15">
      <c r="A897" s="1">
        <v>39</v>
      </c>
      <c r="B897" s="1" t="s">
        <v>192</v>
      </c>
      <c r="C897" s="1">
        <v>20</v>
      </c>
      <c r="D897" s="1" t="s">
        <v>15</v>
      </c>
      <c r="E897" s="1">
        <v>1252.4400617258264</v>
      </c>
      <c r="F897" s="1">
        <v>6120.4563469693776</v>
      </c>
      <c r="G897" s="1">
        <v>10790.157336272992</v>
      </c>
      <c r="H897" s="1">
        <v>13204.150412454715</v>
      </c>
      <c r="I897" s="1">
        <v>10512.566285547138</v>
      </c>
    </row>
    <row r="898" spans="1:9" x14ac:dyDescent="0.15">
      <c r="A898" s="1">
        <v>39</v>
      </c>
      <c r="B898" s="1" t="s">
        <v>192</v>
      </c>
      <c r="C898" s="1">
        <v>21</v>
      </c>
      <c r="D898" s="1" t="s">
        <v>16</v>
      </c>
      <c r="E898" s="1">
        <v>20677.960644692525</v>
      </c>
      <c r="F898" s="1">
        <v>67481.032425488229</v>
      </c>
      <c r="G898" s="1">
        <v>102570.98188731601</v>
      </c>
      <c r="H898" s="1">
        <v>90747.396798791684</v>
      </c>
      <c r="I898" s="1">
        <v>49579.301338427627</v>
      </c>
    </row>
    <row r="899" spans="1:9" x14ac:dyDescent="0.15">
      <c r="A899" s="1">
        <v>39</v>
      </c>
      <c r="B899" s="1" t="s">
        <v>191</v>
      </c>
      <c r="C899" s="1">
        <v>22</v>
      </c>
      <c r="D899" s="1" t="s">
        <v>8</v>
      </c>
      <c r="E899" s="1">
        <v>52625.745714637713</v>
      </c>
      <c r="F899" s="1">
        <v>193403.63591396838</v>
      </c>
      <c r="G899" s="1">
        <v>334424.57150083105</v>
      </c>
      <c r="H899" s="1">
        <v>501500.26915576652</v>
      </c>
      <c r="I899" s="1">
        <v>457178.9466042915</v>
      </c>
    </row>
    <row r="900" spans="1:9" x14ac:dyDescent="0.15">
      <c r="A900" s="1">
        <v>39</v>
      </c>
      <c r="B900" s="1" t="s">
        <v>191</v>
      </c>
      <c r="C900" s="1">
        <v>23</v>
      </c>
      <c r="D900" s="1" t="s">
        <v>29</v>
      </c>
      <c r="E900" s="1">
        <v>38046.056407638185</v>
      </c>
      <c r="F900" s="1">
        <v>171170.16926608904</v>
      </c>
      <c r="G900" s="1">
        <v>223592.67496037291</v>
      </c>
      <c r="H900" s="1">
        <v>309448.33285560115</v>
      </c>
      <c r="I900" s="1">
        <v>258806.34542411886</v>
      </c>
    </row>
    <row r="901" spans="1:9" x14ac:dyDescent="0.15">
      <c r="A901" s="1">
        <v>40</v>
      </c>
      <c r="B901" s="1" t="s">
        <v>195</v>
      </c>
      <c r="C901" s="1">
        <v>1</v>
      </c>
      <c r="D901" s="1" t="s">
        <v>9</v>
      </c>
      <c r="E901" s="1">
        <v>49176.43050513279</v>
      </c>
      <c r="F901" s="1">
        <v>140636.50833650908</v>
      </c>
      <c r="G901" s="1">
        <v>122051.48406951423</v>
      </c>
      <c r="H901" s="1">
        <v>92540.887463532388</v>
      </c>
      <c r="I901" s="1">
        <v>85771.539430345962</v>
      </c>
    </row>
    <row r="902" spans="1:9" x14ac:dyDescent="0.15">
      <c r="A902" s="1">
        <v>40</v>
      </c>
      <c r="B902" s="1" t="s">
        <v>195</v>
      </c>
      <c r="C902" s="1">
        <v>2</v>
      </c>
      <c r="D902" s="1" t="s">
        <v>10</v>
      </c>
      <c r="E902" s="1">
        <v>23021.209422867574</v>
      </c>
      <c r="F902" s="1">
        <v>41264.1488651779</v>
      </c>
      <c r="G902" s="1">
        <v>29628.115178290864</v>
      </c>
      <c r="H902" s="1">
        <v>10032.27886232874</v>
      </c>
      <c r="I902" s="1">
        <v>5352.137692220248</v>
      </c>
    </row>
    <row r="903" spans="1:9" x14ac:dyDescent="0.15">
      <c r="A903" s="1">
        <v>40</v>
      </c>
      <c r="B903" s="1" t="s">
        <v>196</v>
      </c>
      <c r="C903" s="1">
        <v>3</v>
      </c>
      <c r="D903" s="1" t="s">
        <v>17</v>
      </c>
      <c r="E903" s="1">
        <v>34669.793121044087</v>
      </c>
      <c r="F903" s="1">
        <v>119906.5501123321</v>
      </c>
      <c r="G903" s="1">
        <v>167988.79619480309</v>
      </c>
      <c r="H903" s="1">
        <v>194515.46664156546</v>
      </c>
      <c r="I903" s="1">
        <v>147074.14112718566</v>
      </c>
    </row>
    <row r="904" spans="1:9" x14ac:dyDescent="0.15">
      <c r="A904" s="1">
        <v>40</v>
      </c>
      <c r="B904" s="1" t="s">
        <v>196</v>
      </c>
      <c r="C904" s="1">
        <v>4</v>
      </c>
      <c r="D904" s="1" t="s">
        <v>18</v>
      </c>
      <c r="E904" s="1">
        <v>13856.632458661275</v>
      </c>
      <c r="F904" s="1">
        <v>47568.373004762951</v>
      </c>
      <c r="G904" s="1">
        <v>70481.171210092361</v>
      </c>
      <c r="H904" s="1">
        <v>41103.241465672902</v>
      </c>
      <c r="I904" s="1">
        <v>24042.595444131806</v>
      </c>
    </row>
    <row r="905" spans="1:9" x14ac:dyDescent="0.15">
      <c r="A905" s="1">
        <v>40</v>
      </c>
      <c r="B905" s="1" t="s">
        <v>196</v>
      </c>
      <c r="C905" s="1">
        <v>5</v>
      </c>
      <c r="D905" s="1" t="s">
        <v>19</v>
      </c>
      <c r="E905" s="1">
        <v>7692.709237653331</v>
      </c>
      <c r="F905" s="1">
        <v>25335.224029687426</v>
      </c>
      <c r="G905" s="1">
        <v>34245.746337993616</v>
      </c>
      <c r="H905" s="1">
        <v>30072.370423777509</v>
      </c>
      <c r="I905" s="1">
        <v>21885.423205319021</v>
      </c>
    </row>
    <row r="906" spans="1:9" x14ac:dyDescent="0.15">
      <c r="A906" s="1">
        <v>40</v>
      </c>
      <c r="B906" s="1" t="s">
        <v>196</v>
      </c>
      <c r="C906" s="1">
        <v>6</v>
      </c>
      <c r="D906" s="1" t="s">
        <v>3</v>
      </c>
      <c r="E906" s="1">
        <v>16787.290138410688</v>
      </c>
      <c r="F906" s="1">
        <v>46080.133263974967</v>
      </c>
      <c r="G906" s="1">
        <v>68073.475904252133</v>
      </c>
      <c r="H906" s="1">
        <v>66879.48096157187</v>
      </c>
      <c r="I906" s="1">
        <v>51253.152073669276</v>
      </c>
    </row>
    <row r="907" spans="1:9" x14ac:dyDescent="0.15">
      <c r="A907" s="1">
        <v>40</v>
      </c>
      <c r="B907" s="1" t="s">
        <v>196</v>
      </c>
      <c r="C907" s="1">
        <v>7</v>
      </c>
      <c r="D907" s="1" t="s">
        <v>20</v>
      </c>
      <c r="E907" s="1">
        <v>7492.8396010453143</v>
      </c>
      <c r="F907" s="1">
        <v>21172.707933171809</v>
      </c>
      <c r="G907" s="1">
        <v>21502.652154557531</v>
      </c>
      <c r="H907" s="1">
        <v>5022.0841814550031</v>
      </c>
      <c r="I907" s="1">
        <v>6209.061068217492</v>
      </c>
    </row>
    <row r="908" spans="1:9" x14ac:dyDescent="0.15">
      <c r="A908" s="1">
        <v>40</v>
      </c>
      <c r="B908" s="1" t="s">
        <v>196</v>
      </c>
      <c r="C908" s="1">
        <v>8</v>
      </c>
      <c r="D908" s="1" t="s">
        <v>21</v>
      </c>
      <c r="E908" s="1">
        <v>28650.226836109901</v>
      </c>
      <c r="F908" s="1">
        <v>79623.562548256552</v>
      </c>
      <c r="G908" s="1">
        <v>92946.692919871246</v>
      </c>
      <c r="H908" s="1">
        <v>95916.383054491147</v>
      </c>
      <c r="I908" s="1">
        <v>66379.202416888584</v>
      </c>
    </row>
    <row r="909" spans="1:9" x14ac:dyDescent="0.15">
      <c r="A909" s="1">
        <v>40</v>
      </c>
      <c r="B909" s="1" t="s">
        <v>196</v>
      </c>
      <c r="C909" s="1">
        <v>9</v>
      </c>
      <c r="D909" s="1" t="s">
        <v>22</v>
      </c>
      <c r="E909" s="1">
        <v>94078.842754547048</v>
      </c>
      <c r="F909" s="1">
        <v>225758.59139571257</v>
      </c>
      <c r="G909" s="1">
        <v>194975.45094856666</v>
      </c>
      <c r="H909" s="1">
        <v>121072.27914083144</v>
      </c>
      <c r="I909" s="1">
        <v>126942.78611388209</v>
      </c>
    </row>
    <row r="910" spans="1:9" x14ac:dyDescent="0.15">
      <c r="A910" s="1">
        <v>40</v>
      </c>
      <c r="B910" s="1" t="s">
        <v>196</v>
      </c>
      <c r="C910" s="1">
        <v>10</v>
      </c>
      <c r="D910" s="1" t="s">
        <v>23</v>
      </c>
      <c r="E910" s="1">
        <v>26529.805684753566</v>
      </c>
      <c r="F910" s="1">
        <v>81784.224710788621</v>
      </c>
      <c r="G910" s="1">
        <v>150599.53939814365</v>
      </c>
      <c r="H910" s="1">
        <v>127709.76862592643</v>
      </c>
      <c r="I910" s="1">
        <v>87307.692229973429</v>
      </c>
    </row>
    <row r="911" spans="1:9" x14ac:dyDescent="0.15">
      <c r="A911" s="1">
        <v>40</v>
      </c>
      <c r="B911" s="1" t="s">
        <v>196</v>
      </c>
      <c r="C911" s="1">
        <v>11</v>
      </c>
      <c r="D911" s="1" t="s">
        <v>24</v>
      </c>
      <c r="E911" s="1">
        <v>41515.887536246919</v>
      </c>
      <c r="F911" s="1">
        <v>122972.32324300193</v>
      </c>
      <c r="G911" s="1">
        <v>145601.2725145928</v>
      </c>
      <c r="H911" s="1">
        <v>135998.69604256112</v>
      </c>
      <c r="I911" s="1">
        <v>136615.37293700885</v>
      </c>
    </row>
    <row r="912" spans="1:9" x14ac:dyDescent="0.15">
      <c r="A912" s="1">
        <v>40</v>
      </c>
      <c r="B912" s="1" t="s">
        <v>196</v>
      </c>
      <c r="C912" s="1">
        <v>12</v>
      </c>
      <c r="D912" s="1" t="s">
        <v>25</v>
      </c>
      <c r="E912" s="1">
        <v>23748.415974468782</v>
      </c>
      <c r="F912" s="1">
        <v>69683.92115725638</v>
      </c>
      <c r="G912" s="1">
        <v>186664.5282551678</v>
      </c>
      <c r="H912" s="1">
        <v>201912.84182557999</v>
      </c>
      <c r="I912" s="1">
        <v>147304.75461737451</v>
      </c>
    </row>
    <row r="913" spans="1:9" x14ac:dyDescent="0.15">
      <c r="A913" s="1">
        <v>40</v>
      </c>
      <c r="B913" s="1" t="s">
        <v>196</v>
      </c>
      <c r="C913" s="1">
        <v>13</v>
      </c>
      <c r="D913" s="1" t="s">
        <v>26</v>
      </c>
      <c r="E913" s="1">
        <v>9468.4369561007134</v>
      </c>
      <c r="F913" s="1">
        <v>49007.811728235516</v>
      </c>
      <c r="G913" s="1">
        <v>72500.478193869756</v>
      </c>
      <c r="H913" s="1">
        <v>92241.831845509892</v>
      </c>
      <c r="I913" s="1">
        <v>159814.76134343259</v>
      </c>
    </row>
    <row r="914" spans="1:9" x14ac:dyDescent="0.15">
      <c r="A914" s="1">
        <v>40</v>
      </c>
      <c r="B914" s="1" t="s">
        <v>196</v>
      </c>
      <c r="C914" s="1">
        <v>14</v>
      </c>
      <c r="D914" s="1" t="s">
        <v>27</v>
      </c>
      <c r="E914" s="1">
        <v>1323.0632167814508</v>
      </c>
      <c r="F914" s="1">
        <v>5145.5991776666779</v>
      </c>
      <c r="G914" s="1">
        <v>9526.3883116610286</v>
      </c>
      <c r="H914" s="1">
        <v>6889.520072038641</v>
      </c>
      <c r="I914" s="1">
        <v>7394.116687323879</v>
      </c>
    </row>
    <row r="915" spans="1:9" x14ac:dyDescent="0.15">
      <c r="A915" s="1">
        <v>40</v>
      </c>
      <c r="B915" s="1" t="s">
        <v>196</v>
      </c>
      <c r="C915" s="1">
        <v>15</v>
      </c>
      <c r="D915" s="1" t="s">
        <v>28</v>
      </c>
      <c r="E915" s="1">
        <v>71563.513959790274</v>
      </c>
      <c r="F915" s="1">
        <v>250572.95143093617</v>
      </c>
      <c r="G915" s="1">
        <v>375480.74145454902</v>
      </c>
      <c r="H915" s="1">
        <v>321158.58957540663</v>
      </c>
      <c r="I915" s="1">
        <v>213457.34163730685</v>
      </c>
    </row>
    <row r="916" spans="1:9" x14ac:dyDescent="0.15">
      <c r="A916" s="1">
        <v>40</v>
      </c>
      <c r="B916" s="1" t="s">
        <v>195</v>
      </c>
      <c r="C916" s="1">
        <v>16</v>
      </c>
      <c r="D916" s="1" t="s">
        <v>11</v>
      </c>
      <c r="E916" s="1">
        <v>185926.34046604042</v>
      </c>
      <c r="F916" s="1">
        <v>833172.02120958059</v>
      </c>
      <c r="G916" s="1">
        <v>1255816.0076132284</v>
      </c>
      <c r="H916" s="1">
        <v>1427963.8355749534</v>
      </c>
      <c r="I916" s="1">
        <v>1349603.0006631191</v>
      </c>
    </row>
    <row r="917" spans="1:9" x14ac:dyDescent="0.15">
      <c r="A917" s="1">
        <v>40</v>
      </c>
      <c r="B917" s="1" t="s">
        <v>195</v>
      </c>
      <c r="C917" s="1">
        <v>17</v>
      </c>
      <c r="D917" s="1" t="s">
        <v>12</v>
      </c>
      <c r="E917" s="1">
        <v>18421.070584712794</v>
      </c>
      <c r="F917" s="1">
        <v>72710.156310312334</v>
      </c>
      <c r="G917" s="1">
        <v>123585.21067912492</v>
      </c>
      <c r="H917" s="1">
        <v>145631.87585433605</v>
      </c>
      <c r="I917" s="1">
        <v>132579.13734172485</v>
      </c>
    </row>
    <row r="918" spans="1:9" x14ac:dyDescent="0.15">
      <c r="A918" s="1">
        <v>40</v>
      </c>
      <c r="B918" s="1" t="s">
        <v>195</v>
      </c>
      <c r="C918" s="1">
        <v>18</v>
      </c>
      <c r="D918" s="1" t="s">
        <v>13</v>
      </c>
      <c r="E918" s="1">
        <v>263972.0212504018</v>
      </c>
      <c r="F918" s="1">
        <v>1293149.1563950721</v>
      </c>
      <c r="G918" s="1">
        <v>1745257.1802286427</v>
      </c>
      <c r="H918" s="1">
        <v>1785554.4611879133</v>
      </c>
      <c r="I918" s="1">
        <v>1469959.2803242041</v>
      </c>
    </row>
    <row r="919" spans="1:9" x14ac:dyDescent="0.15">
      <c r="A919" s="1">
        <v>40</v>
      </c>
      <c r="B919" s="1" t="s">
        <v>195</v>
      </c>
      <c r="C919" s="1">
        <v>19</v>
      </c>
      <c r="D919" s="1" t="s">
        <v>14</v>
      </c>
      <c r="E919" s="1">
        <v>52804.182134373354</v>
      </c>
      <c r="F919" s="1">
        <v>271798.52476808819</v>
      </c>
      <c r="G919" s="1">
        <v>546129.38170923002</v>
      </c>
      <c r="H919" s="1">
        <v>624692.41678260372</v>
      </c>
      <c r="I919" s="1">
        <v>482184.10593443591</v>
      </c>
    </row>
    <row r="920" spans="1:9" x14ac:dyDescent="0.15">
      <c r="A920" s="1">
        <v>40</v>
      </c>
      <c r="B920" s="1" t="s">
        <v>195</v>
      </c>
      <c r="C920" s="1">
        <v>20</v>
      </c>
      <c r="D920" s="1" t="s">
        <v>15</v>
      </c>
      <c r="E920" s="1">
        <v>11166.269411082998</v>
      </c>
      <c r="F920" s="1">
        <v>53514.006054515194</v>
      </c>
      <c r="G920" s="1">
        <v>140117.53237866674</v>
      </c>
      <c r="H920" s="1">
        <v>169193.4804772748</v>
      </c>
      <c r="I920" s="1">
        <v>147069.67196461852</v>
      </c>
    </row>
    <row r="921" spans="1:9" x14ac:dyDescent="0.15">
      <c r="A921" s="1">
        <v>40</v>
      </c>
      <c r="B921" s="1" t="s">
        <v>195</v>
      </c>
      <c r="C921" s="1">
        <v>21</v>
      </c>
      <c r="D921" s="1" t="s">
        <v>16</v>
      </c>
      <c r="E921" s="1">
        <v>151719.15917187129</v>
      </c>
      <c r="F921" s="1">
        <v>498612.89783501421</v>
      </c>
      <c r="G921" s="1">
        <v>794723.14153853862</v>
      </c>
      <c r="H921" s="1">
        <v>782067.79694947088</v>
      </c>
      <c r="I921" s="1">
        <v>779798.1861634691</v>
      </c>
    </row>
    <row r="922" spans="1:9" x14ac:dyDescent="0.15">
      <c r="A922" s="1">
        <v>40</v>
      </c>
      <c r="B922" s="1" t="s">
        <v>194</v>
      </c>
      <c r="C922" s="1">
        <v>22</v>
      </c>
      <c r="D922" s="1" t="s">
        <v>8</v>
      </c>
      <c r="E922" s="1">
        <v>260266.5253613852</v>
      </c>
      <c r="F922" s="1">
        <v>1065033.4779461757</v>
      </c>
      <c r="G922" s="1">
        <v>2194041.378647543</v>
      </c>
      <c r="H922" s="1">
        <v>3171687.7029832252</v>
      </c>
      <c r="I922" s="1">
        <v>3405003.928473244</v>
      </c>
    </row>
    <row r="923" spans="1:9" x14ac:dyDescent="0.15">
      <c r="A923" s="1">
        <v>40</v>
      </c>
      <c r="B923" s="1" t="s">
        <v>194</v>
      </c>
      <c r="C923" s="1">
        <v>23</v>
      </c>
      <c r="D923" s="1" t="s">
        <v>29</v>
      </c>
      <c r="E923" s="1">
        <v>171249.98288934911</v>
      </c>
      <c r="F923" s="1">
        <v>718492.09617952129</v>
      </c>
      <c r="G923" s="1">
        <v>960318.49953021971</v>
      </c>
      <c r="H923" s="1">
        <v>1271539.7541574263</v>
      </c>
      <c r="I923" s="1">
        <v>1145138.9727362576</v>
      </c>
    </row>
    <row r="924" spans="1:9" x14ac:dyDescent="0.15">
      <c r="A924" s="1">
        <v>41</v>
      </c>
      <c r="B924" s="1" t="s">
        <v>198</v>
      </c>
      <c r="C924" s="1">
        <v>1</v>
      </c>
      <c r="D924" s="1" t="s">
        <v>9</v>
      </c>
      <c r="E924" s="1">
        <v>25114.650391129402</v>
      </c>
      <c r="F924" s="1">
        <v>79486.935355772875</v>
      </c>
      <c r="G924" s="1">
        <v>69464.020997794956</v>
      </c>
      <c r="H924" s="1">
        <v>53171.604744515098</v>
      </c>
      <c r="I924" s="1">
        <v>48767.738453096514</v>
      </c>
    </row>
    <row r="925" spans="1:9" x14ac:dyDescent="0.15">
      <c r="A925" s="1">
        <v>41</v>
      </c>
      <c r="B925" s="1" t="s">
        <v>198</v>
      </c>
      <c r="C925" s="1">
        <v>2</v>
      </c>
      <c r="D925" s="1" t="s">
        <v>10</v>
      </c>
      <c r="E925" s="1">
        <v>3094.3142039750423</v>
      </c>
      <c r="F925" s="1">
        <v>3302.3291282335322</v>
      </c>
      <c r="G925" s="1">
        <v>3137.0038703341265</v>
      </c>
      <c r="H925" s="1">
        <v>2573.9038910123686</v>
      </c>
      <c r="I925" s="1">
        <v>1364.5908314515746</v>
      </c>
    </row>
    <row r="926" spans="1:9" x14ac:dyDescent="0.15">
      <c r="A926" s="1">
        <v>41</v>
      </c>
      <c r="B926" s="1" t="s">
        <v>199</v>
      </c>
      <c r="C926" s="1">
        <v>3</v>
      </c>
      <c r="D926" s="1" t="s">
        <v>17</v>
      </c>
      <c r="E926" s="1">
        <v>6673.5036010040449</v>
      </c>
      <c r="F926" s="1">
        <v>26696.108801241448</v>
      </c>
      <c r="G926" s="1">
        <v>38161.255165256283</v>
      </c>
      <c r="H926" s="1">
        <v>51423.067344710653</v>
      </c>
      <c r="I926" s="1">
        <v>41340.729105712497</v>
      </c>
    </row>
    <row r="927" spans="1:9" x14ac:dyDescent="0.15">
      <c r="A927" s="1">
        <v>41</v>
      </c>
      <c r="B927" s="1" t="s">
        <v>199</v>
      </c>
      <c r="C927" s="1">
        <v>4</v>
      </c>
      <c r="D927" s="1" t="s">
        <v>18</v>
      </c>
      <c r="E927" s="1">
        <v>2237.3602889330205</v>
      </c>
      <c r="F927" s="1">
        <v>11598.494555697169</v>
      </c>
      <c r="G927" s="1">
        <v>21852.55150951269</v>
      </c>
      <c r="H927" s="1">
        <v>13770.706964871442</v>
      </c>
      <c r="I927" s="1">
        <v>8628.1675075532476</v>
      </c>
    </row>
    <row r="928" spans="1:9" x14ac:dyDescent="0.15">
      <c r="A928" s="1">
        <v>41</v>
      </c>
      <c r="B928" s="1" t="s">
        <v>199</v>
      </c>
      <c r="C928" s="1">
        <v>5</v>
      </c>
      <c r="D928" s="1" t="s">
        <v>19</v>
      </c>
      <c r="E928" s="1">
        <v>1261.0709463476007</v>
      </c>
      <c r="F928" s="1">
        <v>5688.7601219805356</v>
      </c>
      <c r="G928" s="1">
        <v>8470.8749269505297</v>
      </c>
      <c r="H928" s="1">
        <v>9634.4793668136281</v>
      </c>
      <c r="I928" s="1">
        <v>6865.5654636307818</v>
      </c>
    </row>
    <row r="929" spans="1:9" x14ac:dyDescent="0.15">
      <c r="A929" s="1">
        <v>41</v>
      </c>
      <c r="B929" s="1" t="s">
        <v>199</v>
      </c>
      <c r="C929" s="1">
        <v>6</v>
      </c>
      <c r="D929" s="1" t="s">
        <v>3</v>
      </c>
      <c r="E929" s="1">
        <v>1615.7974457874514</v>
      </c>
      <c r="F929" s="1">
        <v>6294.9424739941369</v>
      </c>
      <c r="G929" s="1">
        <v>8277.2258483918049</v>
      </c>
      <c r="H929" s="1">
        <v>9813.9323797628567</v>
      </c>
      <c r="I929" s="1">
        <v>9020.7883790607139</v>
      </c>
    </row>
    <row r="930" spans="1:9" x14ac:dyDescent="0.15">
      <c r="A930" s="1">
        <v>41</v>
      </c>
      <c r="B930" s="1" t="s">
        <v>199</v>
      </c>
      <c r="C930" s="1">
        <v>7</v>
      </c>
      <c r="D930" s="1" t="s">
        <v>20</v>
      </c>
      <c r="E930" s="1">
        <v>40.175792877875359</v>
      </c>
      <c r="F930" s="1">
        <v>37.223555110896321</v>
      </c>
      <c r="G930" s="1">
        <v>160.2474092747739</v>
      </c>
      <c r="H930" s="1">
        <v>216.96748329780419</v>
      </c>
      <c r="I930" s="1">
        <v>339.54225923781121</v>
      </c>
    </row>
    <row r="931" spans="1:9" x14ac:dyDescent="0.15">
      <c r="A931" s="1">
        <v>41</v>
      </c>
      <c r="B931" s="1" t="s">
        <v>199</v>
      </c>
      <c r="C931" s="1">
        <v>8</v>
      </c>
      <c r="D931" s="1" t="s">
        <v>21</v>
      </c>
      <c r="E931" s="1">
        <v>7884.0392162225935</v>
      </c>
      <c r="F931" s="1">
        <v>32310.553749194194</v>
      </c>
      <c r="G931" s="1">
        <v>43147.283329958838</v>
      </c>
      <c r="H931" s="1">
        <v>34663.417888335869</v>
      </c>
      <c r="I931" s="1">
        <v>20845.186464630093</v>
      </c>
    </row>
    <row r="932" spans="1:9" x14ac:dyDescent="0.15">
      <c r="A932" s="1">
        <v>41</v>
      </c>
      <c r="B932" s="1" t="s">
        <v>199</v>
      </c>
      <c r="C932" s="1">
        <v>9</v>
      </c>
      <c r="D932" s="1" t="s">
        <v>22</v>
      </c>
      <c r="E932" s="1">
        <v>1231.1161568194925</v>
      </c>
      <c r="F932" s="1">
        <v>6156.3416070635121</v>
      </c>
      <c r="G932" s="1">
        <v>6034.0071608288172</v>
      </c>
      <c r="H932" s="1">
        <v>8890.9091753227021</v>
      </c>
      <c r="I932" s="1">
        <v>10377.192577559967</v>
      </c>
    </row>
    <row r="933" spans="1:9" x14ac:dyDescent="0.15">
      <c r="A933" s="1">
        <v>41</v>
      </c>
      <c r="B933" s="1" t="s">
        <v>199</v>
      </c>
      <c r="C933" s="1">
        <v>10</v>
      </c>
      <c r="D933" s="1" t="s">
        <v>23</v>
      </c>
      <c r="E933" s="1">
        <v>1849.0028443876542</v>
      </c>
      <c r="F933" s="1">
        <v>6832.4518708920432</v>
      </c>
      <c r="G933" s="1">
        <v>13565.261523772671</v>
      </c>
      <c r="H933" s="1">
        <v>16654.42849605095</v>
      </c>
      <c r="I933" s="1">
        <v>14245.451127146222</v>
      </c>
    </row>
    <row r="934" spans="1:9" x14ac:dyDescent="0.15">
      <c r="A934" s="1">
        <v>41</v>
      </c>
      <c r="B934" s="1" t="s">
        <v>199</v>
      </c>
      <c r="C934" s="1">
        <v>11</v>
      </c>
      <c r="D934" s="1" t="s">
        <v>24</v>
      </c>
      <c r="E934" s="1">
        <v>2496.8024470928081</v>
      </c>
      <c r="F934" s="1">
        <v>12620.287928499631</v>
      </c>
      <c r="G934" s="1">
        <v>21576.150199308733</v>
      </c>
      <c r="H934" s="1">
        <v>26950.243282501218</v>
      </c>
      <c r="I934" s="1">
        <v>21459.159123374069</v>
      </c>
    </row>
    <row r="935" spans="1:9" x14ac:dyDescent="0.15">
      <c r="A935" s="1">
        <v>41</v>
      </c>
      <c r="B935" s="1" t="s">
        <v>199</v>
      </c>
      <c r="C935" s="1">
        <v>12</v>
      </c>
      <c r="D935" s="1" t="s">
        <v>25</v>
      </c>
      <c r="E935" s="1">
        <v>2814.4253567738956</v>
      </c>
      <c r="F935" s="1">
        <v>13282.167387344867</v>
      </c>
      <c r="G935" s="1">
        <v>32258.816209152916</v>
      </c>
      <c r="H935" s="1">
        <v>45862.925059041772</v>
      </c>
      <c r="I935" s="1">
        <v>48163.57325653352</v>
      </c>
    </row>
    <row r="936" spans="1:9" x14ac:dyDescent="0.15">
      <c r="A936" s="1">
        <v>41</v>
      </c>
      <c r="B936" s="1" t="s">
        <v>199</v>
      </c>
      <c r="C936" s="1">
        <v>13</v>
      </c>
      <c r="D936" s="1" t="s">
        <v>26</v>
      </c>
      <c r="E936" s="1">
        <v>992.55048359058128</v>
      </c>
      <c r="F936" s="1">
        <v>8220.3132976347842</v>
      </c>
      <c r="G936" s="1">
        <v>10011.839902452337</v>
      </c>
      <c r="H936" s="1">
        <v>16168.985100297321</v>
      </c>
      <c r="I936" s="1">
        <v>22678.005296576401</v>
      </c>
    </row>
    <row r="937" spans="1:9" x14ac:dyDescent="0.15">
      <c r="A937" s="1">
        <v>41</v>
      </c>
      <c r="B937" s="1" t="s">
        <v>199</v>
      </c>
      <c r="C937" s="1">
        <v>14</v>
      </c>
      <c r="D937" s="1" t="s">
        <v>27</v>
      </c>
      <c r="E937" s="1">
        <v>28.905108655796319</v>
      </c>
      <c r="F937" s="1">
        <v>143.41729967077185</v>
      </c>
      <c r="G937" s="1">
        <v>299.88074592901563</v>
      </c>
      <c r="H937" s="1">
        <v>811.4080981671832</v>
      </c>
      <c r="I937" s="1">
        <v>700.8637161451685</v>
      </c>
    </row>
    <row r="938" spans="1:9" x14ac:dyDescent="0.15">
      <c r="A938" s="1">
        <v>41</v>
      </c>
      <c r="B938" s="1" t="s">
        <v>199</v>
      </c>
      <c r="C938" s="1">
        <v>15</v>
      </c>
      <c r="D938" s="1" t="s">
        <v>28</v>
      </c>
      <c r="E938" s="1">
        <v>8157.0232220244916</v>
      </c>
      <c r="F938" s="1">
        <v>30874.160093842911</v>
      </c>
      <c r="G938" s="1">
        <v>46355.223810736032</v>
      </c>
      <c r="H938" s="1">
        <v>48755.960796448482</v>
      </c>
      <c r="I938" s="1">
        <v>35844.256505792764</v>
      </c>
    </row>
    <row r="939" spans="1:9" x14ac:dyDescent="0.15">
      <c r="A939" s="1">
        <v>41</v>
      </c>
      <c r="B939" s="1" t="s">
        <v>198</v>
      </c>
      <c r="C939" s="1">
        <v>16</v>
      </c>
      <c r="D939" s="1" t="s">
        <v>11</v>
      </c>
      <c r="E939" s="1">
        <v>15737.750044684799</v>
      </c>
      <c r="F939" s="1">
        <v>99565.246948511485</v>
      </c>
      <c r="G939" s="1">
        <v>132009.34329998642</v>
      </c>
      <c r="H939" s="1">
        <v>196651.84158233812</v>
      </c>
      <c r="I939" s="1">
        <v>131911.39767911678</v>
      </c>
    </row>
    <row r="940" spans="1:9" x14ac:dyDescent="0.15">
      <c r="A940" s="1">
        <v>41</v>
      </c>
      <c r="B940" s="1" t="s">
        <v>198</v>
      </c>
      <c r="C940" s="1">
        <v>17</v>
      </c>
      <c r="D940" s="1" t="s">
        <v>12</v>
      </c>
      <c r="E940" s="1">
        <v>3334.4221433604107</v>
      </c>
      <c r="F940" s="1">
        <v>13858.872615876475</v>
      </c>
      <c r="G940" s="1">
        <v>25829.036519998604</v>
      </c>
      <c r="H940" s="1">
        <v>31507.07861659515</v>
      </c>
      <c r="I940" s="1">
        <v>28261.551947452826</v>
      </c>
    </row>
    <row r="941" spans="1:9" x14ac:dyDescent="0.15">
      <c r="A941" s="1">
        <v>41</v>
      </c>
      <c r="B941" s="1" t="s">
        <v>198</v>
      </c>
      <c r="C941" s="1">
        <v>18</v>
      </c>
      <c r="D941" s="1" t="s">
        <v>13</v>
      </c>
      <c r="E941" s="1">
        <v>31022.627384883723</v>
      </c>
      <c r="F941" s="1">
        <v>147867.93196014257</v>
      </c>
      <c r="G941" s="1">
        <v>190988.9748196443</v>
      </c>
      <c r="H941" s="1">
        <v>201744.20424341375</v>
      </c>
      <c r="I941" s="1">
        <v>160993.26570031926</v>
      </c>
    </row>
    <row r="942" spans="1:9" x14ac:dyDescent="0.15">
      <c r="A942" s="1">
        <v>41</v>
      </c>
      <c r="B942" s="1" t="s">
        <v>198</v>
      </c>
      <c r="C942" s="1">
        <v>19</v>
      </c>
      <c r="D942" s="1" t="s">
        <v>14</v>
      </c>
      <c r="E942" s="1">
        <v>6271.6303127667707</v>
      </c>
      <c r="F942" s="1">
        <v>39532.171219765056</v>
      </c>
      <c r="G942" s="1">
        <v>51486.887871633357</v>
      </c>
      <c r="H942" s="1">
        <v>64373.81844042008</v>
      </c>
      <c r="I942" s="1">
        <v>63639.540813143729</v>
      </c>
    </row>
    <row r="943" spans="1:9" x14ac:dyDescent="0.15">
      <c r="A943" s="1">
        <v>41</v>
      </c>
      <c r="B943" s="1" t="s">
        <v>198</v>
      </c>
      <c r="C943" s="1">
        <v>20</v>
      </c>
      <c r="D943" s="1" t="s">
        <v>15</v>
      </c>
      <c r="E943" s="1">
        <v>512.6020505797685</v>
      </c>
      <c r="F943" s="1">
        <v>2856.2129619190432</v>
      </c>
      <c r="G943" s="1">
        <v>6978.836845178952</v>
      </c>
      <c r="H943" s="1">
        <v>9107.3402890065336</v>
      </c>
      <c r="I943" s="1">
        <v>9347.0891853762168</v>
      </c>
    </row>
    <row r="944" spans="1:9" x14ac:dyDescent="0.15">
      <c r="A944" s="1">
        <v>41</v>
      </c>
      <c r="B944" s="1" t="s">
        <v>198</v>
      </c>
      <c r="C944" s="1">
        <v>21</v>
      </c>
      <c r="D944" s="1" t="s">
        <v>16</v>
      </c>
      <c r="E944" s="1">
        <v>19886.943394904036</v>
      </c>
      <c r="F944" s="1">
        <v>70329.300951711513</v>
      </c>
      <c r="G944" s="1">
        <v>104739.29324798311</v>
      </c>
      <c r="H944" s="1">
        <v>87626.188758766788</v>
      </c>
      <c r="I944" s="1">
        <v>80998.389382123947</v>
      </c>
    </row>
    <row r="945" spans="1:9" x14ac:dyDescent="0.15">
      <c r="A945" s="1">
        <v>41</v>
      </c>
      <c r="B945" s="1" t="s">
        <v>197</v>
      </c>
      <c r="C945" s="1">
        <v>22</v>
      </c>
      <c r="D945" s="1" t="s">
        <v>8</v>
      </c>
      <c r="E945" s="1">
        <v>41743.938305179909</v>
      </c>
      <c r="F945" s="1">
        <v>187291.60413213348</v>
      </c>
      <c r="G945" s="1">
        <v>304659.130924745</v>
      </c>
      <c r="H945" s="1">
        <v>445081.670828773</v>
      </c>
      <c r="I945" s="1">
        <v>456152.9751913228</v>
      </c>
    </row>
    <row r="946" spans="1:9" x14ac:dyDescent="0.15">
      <c r="A946" s="1">
        <v>41</v>
      </c>
      <c r="B946" s="1" t="s">
        <v>197</v>
      </c>
      <c r="C946" s="1">
        <v>23</v>
      </c>
      <c r="D946" s="1" t="s">
        <v>29</v>
      </c>
      <c r="E946" s="1">
        <v>36599.170738187458</v>
      </c>
      <c r="F946" s="1">
        <v>157622.56852174565</v>
      </c>
      <c r="G946" s="1">
        <v>210831.03429528067</v>
      </c>
      <c r="H946" s="1">
        <v>288655.08895656822</v>
      </c>
      <c r="I946" s="1">
        <v>256591.28877605838</v>
      </c>
    </row>
    <row r="947" spans="1:9" x14ac:dyDescent="0.15">
      <c r="A947" s="1">
        <v>42</v>
      </c>
      <c r="B947" s="1" t="s">
        <v>201</v>
      </c>
      <c r="C947" s="1">
        <v>1</v>
      </c>
      <c r="D947" s="1" t="s">
        <v>9</v>
      </c>
      <c r="E947" s="1">
        <v>36800.586896809546</v>
      </c>
      <c r="F947" s="1">
        <v>118232.52045500233</v>
      </c>
      <c r="G947" s="1">
        <v>99402.883829168204</v>
      </c>
      <c r="H947" s="1">
        <v>69974.860939473394</v>
      </c>
      <c r="I947" s="1">
        <v>66553.795127701043</v>
      </c>
    </row>
    <row r="948" spans="1:9" x14ac:dyDescent="0.15">
      <c r="A948" s="1">
        <v>42</v>
      </c>
      <c r="B948" s="1" t="s">
        <v>201</v>
      </c>
      <c r="C948" s="1">
        <v>2</v>
      </c>
      <c r="D948" s="1" t="s">
        <v>10</v>
      </c>
      <c r="E948" s="1">
        <v>16423.667698021378</v>
      </c>
      <c r="F948" s="1">
        <v>24198.789427584386</v>
      </c>
      <c r="G948" s="1">
        <v>16725.548890970651</v>
      </c>
      <c r="H948" s="1">
        <v>16632.685869974317</v>
      </c>
      <c r="I948" s="1">
        <v>2312.4503311424892</v>
      </c>
    </row>
    <row r="949" spans="1:9" x14ac:dyDescent="0.15">
      <c r="A949" s="1">
        <v>42</v>
      </c>
      <c r="B949" s="1" t="s">
        <v>202</v>
      </c>
      <c r="C949" s="1">
        <v>3</v>
      </c>
      <c r="D949" s="1" t="s">
        <v>17</v>
      </c>
      <c r="E949" s="1">
        <v>12321.550919239564</v>
      </c>
      <c r="F949" s="1">
        <v>35677.050996056292</v>
      </c>
      <c r="G949" s="1">
        <v>56712.186534486107</v>
      </c>
      <c r="H949" s="1">
        <v>61411.176149027349</v>
      </c>
      <c r="I949" s="1">
        <v>52313.279924465729</v>
      </c>
    </row>
    <row r="950" spans="1:9" x14ac:dyDescent="0.15">
      <c r="A950" s="1">
        <v>42</v>
      </c>
      <c r="B950" s="1" t="s">
        <v>202</v>
      </c>
      <c r="C950" s="1">
        <v>4</v>
      </c>
      <c r="D950" s="1" t="s">
        <v>18</v>
      </c>
      <c r="E950" s="1">
        <v>4196.4459127781556</v>
      </c>
      <c r="F950" s="1">
        <v>17548.461082297606</v>
      </c>
      <c r="G950" s="1">
        <v>41921.892661133927</v>
      </c>
      <c r="H950" s="1">
        <v>28999.882979937247</v>
      </c>
      <c r="I950" s="1">
        <v>15644.692750598613</v>
      </c>
    </row>
    <row r="951" spans="1:9" x14ac:dyDescent="0.15">
      <c r="A951" s="1">
        <v>42</v>
      </c>
      <c r="B951" s="1" t="s">
        <v>202</v>
      </c>
      <c r="C951" s="1">
        <v>5</v>
      </c>
      <c r="D951" s="1" t="s">
        <v>19</v>
      </c>
      <c r="E951" s="1">
        <v>595.61255404998485</v>
      </c>
      <c r="F951" s="1">
        <v>1595.0286305966299</v>
      </c>
      <c r="G951" s="1">
        <v>2481.6087678771978</v>
      </c>
      <c r="H951" s="1">
        <v>3156.6470289751969</v>
      </c>
      <c r="I951" s="1">
        <v>3195.0584840199353</v>
      </c>
    </row>
    <row r="952" spans="1:9" x14ac:dyDescent="0.15">
      <c r="A952" s="1">
        <v>42</v>
      </c>
      <c r="B952" s="1" t="s">
        <v>202</v>
      </c>
      <c r="C952" s="1">
        <v>6</v>
      </c>
      <c r="D952" s="1" t="s">
        <v>3</v>
      </c>
      <c r="E952" s="1">
        <v>697.11834774918213</v>
      </c>
      <c r="F952" s="1">
        <v>1684.5666084721665</v>
      </c>
      <c r="G952" s="1">
        <v>3274.4202630134969</v>
      </c>
      <c r="H952" s="1">
        <v>2770.7486759495014</v>
      </c>
      <c r="I952" s="1">
        <v>2795.4754587700795</v>
      </c>
    </row>
    <row r="953" spans="1:9" x14ac:dyDescent="0.15">
      <c r="A953" s="1">
        <v>42</v>
      </c>
      <c r="B953" s="1" t="s">
        <v>202</v>
      </c>
      <c r="C953" s="1">
        <v>7</v>
      </c>
      <c r="D953" s="1" t="s">
        <v>20</v>
      </c>
      <c r="E953" s="1">
        <v>81.742793809276392</v>
      </c>
      <c r="F953" s="1">
        <v>103.98633870955942</v>
      </c>
      <c r="G953" s="1">
        <v>273.69234794410266</v>
      </c>
      <c r="H953" s="1">
        <v>57.450640941718618</v>
      </c>
      <c r="I953" s="1">
        <v>426.35125437437915</v>
      </c>
    </row>
    <row r="954" spans="1:9" x14ac:dyDescent="0.15">
      <c r="A954" s="1">
        <v>42</v>
      </c>
      <c r="B954" s="1" t="s">
        <v>202</v>
      </c>
      <c r="C954" s="1">
        <v>8</v>
      </c>
      <c r="D954" s="1" t="s">
        <v>21</v>
      </c>
      <c r="E954" s="1">
        <v>8505.1244645077713</v>
      </c>
      <c r="F954" s="1">
        <v>29944.597997912631</v>
      </c>
      <c r="G954" s="1">
        <v>39346.993131915217</v>
      </c>
      <c r="H954" s="1">
        <v>32748.613569129673</v>
      </c>
      <c r="I954" s="1">
        <v>20084.276371631797</v>
      </c>
    </row>
    <row r="955" spans="1:9" x14ac:dyDescent="0.15">
      <c r="A955" s="1">
        <v>42</v>
      </c>
      <c r="B955" s="1" t="s">
        <v>202</v>
      </c>
      <c r="C955" s="1">
        <v>9</v>
      </c>
      <c r="D955" s="1" t="s">
        <v>22</v>
      </c>
      <c r="E955" s="1">
        <v>6307.8447515068256</v>
      </c>
      <c r="F955" s="1">
        <v>4018.1164968801199</v>
      </c>
      <c r="G955" s="1">
        <v>6888.6842216400719</v>
      </c>
      <c r="H955" s="1">
        <v>6729.9798886931394</v>
      </c>
      <c r="I955" s="1">
        <v>12138.087118186535</v>
      </c>
    </row>
    <row r="956" spans="1:9" x14ac:dyDescent="0.15">
      <c r="A956" s="1">
        <v>42</v>
      </c>
      <c r="B956" s="1" t="s">
        <v>202</v>
      </c>
      <c r="C956" s="1">
        <v>10</v>
      </c>
      <c r="D956" s="1" t="s">
        <v>23</v>
      </c>
      <c r="E956" s="1">
        <v>6128.5308873914064</v>
      </c>
      <c r="F956" s="1">
        <v>10814.419966313193</v>
      </c>
      <c r="G956" s="1">
        <v>19924.744572833442</v>
      </c>
      <c r="H956" s="1">
        <v>18078.685463440263</v>
      </c>
      <c r="I956" s="1">
        <v>20588.338048009547</v>
      </c>
    </row>
    <row r="957" spans="1:9" x14ac:dyDescent="0.15">
      <c r="A957" s="1">
        <v>42</v>
      </c>
      <c r="B957" s="1" t="s">
        <v>202</v>
      </c>
      <c r="C957" s="1">
        <v>11</v>
      </c>
      <c r="D957" s="1" t="s">
        <v>24</v>
      </c>
      <c r="E957" s="1">
        <v>3747.5274208100541</v>
      </c>
      <c r="F957" s="1">
        <v>20359.009147883378</v>
      </c>
      <c r="G957" s="1">
        <v>42907.536006867274</v>
      </c>
      <c r="H957" s="1">
        <v>51649.842120313951</v>
      </c>
      <c r="I957" s="1">
        <v>23634.219845704072</v>
      </c>
    </row>
    <row r="958" spans="1:9" x14ac:dyDescent="0.15">
      <c r="A958" s="1">
        <v>42</v>
      </c>
      <c r="B958" s="1" t="s">
        <v>202</v>
      </c>
      <c r="C958" s="1">
        <v>12</v>
      </c>
      <c r="D958" s="1" t="s">
        <v>25</v>
      </c>
      <c r="E958" s="1">
        <v>4232.2102253413213</v>
      </c>
      <c r="F958" s="1">
        <v>11775.585629128238</v>
      </c>
      <c r="G958" s="1">
        <v>29982.147734308248</v>
      </c>
      <c r="H958" s="1">
        <v>44157.36635098738</v>
      </c>
      <c r="I958" s="1">
        <v>49290.211963740454</v>
      </c>
    </row>
    <row r="959" spans="1:9" x14ac:dyDescent="0.15">
      <c r="A959" s="1">
        <v>42</v>
      </c>
      <c r="B959" s="1" t="s">
        <v>202</v>
      </c>
      <c r="C959" s="1">
        <v>13</v>
      </c>
      <c r="D959" s="1" t="s">
        <v>26</v>
      </c>
      <c r="E959" s="1">
        <v>36824.029727113433</v>
      </c>
      <c r="F959" s="1">
        <v>69705.076707117114</v>
      </c>
      <c r="G959" s="1">
        <v>51328.965919949449</v>
      </c>
      <c r="H959" s="1">
        <v>54434.206469630481</v>
      </c>
      <c r="I959" s="1">
        <v>113137.94643017022</v>
      </c>
    </row>
    <row r="960" spans="1:9" x14ac:dyDescent="0.15">
      <c r="A960" s="1">
        <v>42</v>
      </c>
      <c r="B960" s="1" t="s">
        <v>202</v>
      </c>
      <c r="C960" s="1">
        <v>14</v>
      </c>
      <c r="D960" s="1" t="s">
        <v>27</v>
      </c>
      <c r="E960" s="1">
        <v>349.33819486183154</v>
      </c>
      <c r="F960" s="1">
        <v>865.76211210227268</v>
      </c>
      <c r="G960" s="1">
        <v>1023.3793324936571</v>
      </c>
      <c r="H960" s="1">
        <v>1366.6979599624024</v>
      </c>
      <c r="I960" s="1">
        <v>714.5216676498593</v>
      </c>
    </row>
    <row r="961" spans="1:9" x14ac:dyDescent="0.15">
      <c r="A961" s="1">
        <v>42</v>
      </c>
      <c r="B961" s="1" t="s">
        <v>202</v>
      </c>
      <c r="C961" s="1">
        <v>15</v>
      </c>
      <c r="D961" s="1" t="s">
        <v>28</v>
      </c>
      <c r="E961" s="1">
        <v>8959.4249062530143</v>
      </c>
      <c r="F961" s="1">
        <v>23193.910026248352</v>
      </c>
      <c r="G961" s="1">
        <v>32817.258186027531</v>
      </c>
      <c r="H961" s="1">
        <v>33039.601450609676</v>
      </c>
      <c r="I961" s="1">
        <v>22865.194171057072</v>
      </c>
    </row>
    <row r="962" spans="1:9" x14ac:dyDescent="0.15">
      <c r="A962" s="1">
        <v>42</v>
      </c>
      <c r="B962" s="1" t="s">
        <v>201</v>
      </c>
      <c r="C962" s="1">
        <v>16</v>
      </c>
      <c r="D962" s="1" t="s">
        <v>11</v>
      </c>
      <c r="E962" s="1">
        <v>38642.50433239714</v>
      </c>
      <c r="F962" s="1">
        <v>171049.04125577441</v>
      </c>
      <c r="G962" s="1">
        <v>252897.91451656973</v>
      </c>
      <c r="H962" s="1">
        <v>315697.74304958625</v>
      </c>
      <c r="I962" s="1">
        <v>287128.74701598164</v>
      </c>
    </row>
    <row r="963" spans="1:9" x14ac:dyDescent="0.15">
      <c r="A963" s="1">
        <v>42</v>
      </c>
      <c r="B963" s="1" t="s">
        <v>201</v>
      </c>
      <c r="C963" s="1">
        <v>17</v>
      </c>
      <c r="D963" s="1" t="s">
        <v>12</v>
      </c>
      <c r="E963" s="1">
        <v>6229.1631927435728</v>
      </c>
      <c r="F963" s="1">
        <v>22223.030429966275</v>
      </c>
      <c r="G963" s="1">
        <v>41763.75580673002</v>
      </c>
      <c r="H963" s="1">
        <v>43916.656191767113</v>
      </c>
      <c r="I963" s="1">
        <v>39817.587935550924</v>
      </c>
    </row>
    <row r="964" spans="1:9" x14ac:dyDescent="0.15">
      <c r="A964" s="1">
        <v>42</v>
      </c>
      <c r="B964" s="1" t="s">
        <v>201</v>
      </c>
      <c r="C964" s="1">
        <v>18</v>
      </c>
      <c r="D964" s="1" t="s">
        <v>13</v>
      </c>
      <c r="E964" s="1">
        <v>112170.23852072022</v>
      </c>
      <c r="F964" s="1">
        <v>287714.30891518504</v>
      </c>
      <c r="G964" s="1">
        <v>329033.54527076229</v>
      </c>
      <c r="H964" s="1">
        <v>427054.22060115437</v>
      </c>
      <c r="I964" s="1">
        <v>270365.49655888922</v>
      </c>
    </row>
    <row r="965" spans="1:9" x14ac:dyDescent="0.15">
      <c r="A965" s="1">
        <v>42</v>
      </c>
      <c r="B965" s="1" t="s">
        <v>201</v>
      </c>
      <c r="C965" s="1">
        <v>19</v>
      </c>
      <c r="D965" s="1" t="s">
        <v>14</v>
      </c>
      <c r="E965" s="1">
        <v>10806.230640793156</v>
      </c>
      <c r="F965" s="1">
        <v>80208.867622779479</v>
      </c>
      <c r="G965" s="1">
        <v>114253.69358095933</v>
      </c>
      <c r="H965" s="1">
        <v>103158.84440581108</v>
      </c>
      <c r="I965" s="1">
        <v>109714.10575278752</v>
      </c>
    </row>
    <row r="966" spans="1:9" x14ac:dyDescent="0.15">
      <c r="A966" s="1">
        <v>42</v>
      </c>
      <c r="B966" s="1" t="s">
        <v>201</v>
      </c>
      <c r="C966" s="1">
        <v>20</v>
      </c>
      <c r="D966" s="1" t="s">
        <v>15</v>
      </c>
      <c r="E966" s="1">
        <v>1564.2289378516648</v>
      </c>
      <c r="F966" s="1">
        <v>7674.2361982533366</v>
      </c>
      <c r="G966" s="1">
        <v>19576.796198173579</v>
      </c>
      <c r="H966" s="1">
        <v>24951.126378668385</v>
      </c>
      <c r="I966" s="1">
        <v>21254.50010191106</v>
      </c>
    </row>
    <row r="967" spans="1:9" x14ac:dyDescent="0.15">
      <c r="A967" s="1">
        <v>42</v>
      </c>
      <c r="B967" s="1" t="s">
        <v>201</v>
      </c>
      <c r="C967" s="1">
        <v>21</v>
      </c>
      <c r="D967" s="1" t="s">
        <v>16</v>
      </c>
      <c r="E967" s="1">
        <v>44003.19785479796</v>
      </c>
      <c r="F967" s="1">
        <v>143096.07335112046</v>
      </c>
      <c r="G967" s="1">
        <v>190247.43901381607</v>
      </c>
      <c r="H967" s="1">
        <v>163208.22558781307</v>
      </c>
      <c r="I967" s="1">
        <v>100012.18837133572</v>
      </c>
    </row>
    <row r="968" spans="1:9" x14ac:dyDescent="0.15">
      <c r="A968" s="1">
        <v>42</v>
      </c>
      <c r="B968" s="1" t="s">
        <v>200</v>
      </c>
      <c r="C968" s="1">
        <v>22</v>
      </c>
      <c r="D968" s="1" t="s">
        <v>8</v>
      </c>
      <c r="E968" s="1">
        <v>77305.638340232283</v>
      </c>
      <c r="F968" s="1">
        <v>340211.6131186299</v>
      </c>
      <c r="G968" s="1">
        <v>583649.23055843578</v>
      </c>
      <c r="H968" s="1">
        <v>845751.82511722448</v>
      </c>
      <c r="I968" s="1">
        <v>922290.5300588659</v>
      </c>
    </row>
    <row r="969" spans="1:9" x14ac:dyDescent="0.15">
      <c r="A969" s="1">
        <v>42</v>
      </c>
      <c r="B969" s="1" t="s">
        <v>200</v>
      </c>
      <c r="C969" s="1">
        <v>23</v>
      </c>
      <c r="D969" s="1" t="s">
        <v>29</v>
      </c>
      <c r="E969" s="1">
        <v>70674.753057615104</v>
      </c>
      <c r="F969" s="1">
        <v>294336.13206593232</v>
      </c>
      <c r="G969" s="1">
        <v>393913.90226518823</v>
      </c>
      <c r="H969" s="1">
        <v>530766.22054199153</v>
      </c>
      <c r="I969" s="1">
        <v>478663.55384506751</v>
      </c>
    </row>
    <row r="970" spans="1:9" x14ac:dyDescent="0.15">
      <c r="A970" s="1">
        <v>43</v>
      </c>
      <c r="B970" s="1" t="s">
        <v>204</v>
      </c>
      <c r="C970" s="1">
        <v>1</v>
      </c>
      <c r="D970" s="1" t="s">
        <v>9</v>
      </c>
      <c r="E970" s="1">
        <v>55072.504057038437</v>
      </c>
      <c r="F970" s="1">
        <v>180300.02172190466</v>
      </c>
      <c r="G970" s="1">
        <v>157550.24580001761</v>
      </c>
      <c r="H970" s="1">
        <v>115638.65307772046</v>
      </c>
      <c r="I970" s="1">
        <v>109998.66619999142</v>
      </c>
    </row>
    <row r="971" spans="1:9" x14ac:dyDescent="0.15">
      <c r="A971" s="1">
        <v>43</v>
      </c>
      <c r="B971" s="1" t="s">
        <v>204</v>
      </c>
      <c r="C971" s="1">
        <v>2</v>
      </c>
      <c r="D971" s="1" t="s">
        <v>10</v>
      </c>
      <c r="E971" s="1">
        <v>5706.4768850427299</v>
      </c>
      <c r="F971" s="1">
        <v>11837.503053320499</v>
      </c>
      <c r="G971" s="1">
        <v>9195.1980769253405</v>
      </c>
      <c r="H971" s="1">
        <v>10312.60502867662</v>
      </c>
      <c r="I971" s="1">
        <v>3677.0411625940637</v>
      </c>
    </row>
    <row r="972" spans="1:9" x14ac:dyDescent="0.15">
      <c r="A972" s="1">
        <v>43</v>
      </c>
      <c r="B972" s="1" t="s">
        <v>205</v>
      </c>
      <c r="C972" s="1">
        <v>3</v>
      </c>
      <c r="D972" s="1" t="s">
        <v>17</v>
      </c>
      <c r="E972" s="1">
        <v>10404.646641736474</v>
      </c>
      <c r="F972" s="1">
        <v>35135.093067443886</v>
      </c>
      <c r="G972" s="1">
        <v>48718.657537041858</v>
      </c>
      <c r="H972" s="1">
        <v>69454.578213404733</v>
      </c>
      <c r="I972" s="1">
        <v>59840.862683293293</v>
      </c>
    </row>
    <row r="973" spans="1:9" x14ac:dyDescent="0.15">
      <c r="A973" s="1">
        <v>43</v>
      </c>
      <c r="B973" s="1" t="s">
        <v>205</v>
      </c>
      <c r="C973" s="1">
        <v>4</v>
      </c>
      <c r="D973" s="1" t="s">
        <v>18</v>
      </c>
      <c r="E973" s="1">
        <v>4597.4849204731654</v>
      </c>
      <c r="F973" s="1">
        <v>22082.376539897359</v>
      </c>
      <c r="G973" s="1">
        <v>40711.740998913963</v>
      </c>
      <c r="H973" s="1">
        <v>27126.669559343864</v>
      </c>
      <c r="I973" s="1">
        <v>16579.251295866179</v>
      </c>
    </row>
    <row r="974" spans="1:9" x14ac:dyDescent="0.15">
      <c r="A974" s="1">
        <v>43</v>
      </c>
      <c r="B974" s="1" t="s">
        <v>205</v>
      </c>
      <c r="C974" s="1">
        <v>5</v>
      </c>
      <c r="D974" s="1" t="s">
        <v>19</v>
      </c>
      <c r="E974" s="1">
        <v>2189.6020333913498</v>
      </c>
      <c r="F974" s="1">
        <v>6365.6988842378687</v>
      </c>
      <c r="G974" s="1">
        <v>9220.5393905623205</v>
      </c>
      <c r="H974" s="1">
        <v>10612.469792741133</v>
      </c>
      <c r="I974" s="1">
        <v>6917.460095079492</v>
      </c>
    </row>
    <row r="975" spans="1:9" x14ac:dyDescent="0.15">
      <c r="A975" s="1">
        <v>43</v>
      </c>
      <c r="B975" s="1" t="s">
        <v>205</v>
      </c>
      <c r="C975" s="1">
        <v>6</v>
      </c>
      <c r="D975" s="1" t="s">
        <v>3</v>
      </c>
      <c r="E975" s="1">
        <v>4393.7478533262247</v>
      </c>
      <c r="F975" s="1">
        <v>12276.270029519768</v>
      </c>
      <c r="G975" s="1">
        <v>18053.788896156646</v>
      </c>
      <c r="H975" s="1">
        <v>19845.27275569789</v>
      </c>
      <c r="I975" s="1">
        <v>24652.722499623636</v>
      </c>
    </row>
    <row r="976" spans="1:9" x14ac:dyDescent="0.15">
      <c r="A976" s="1">
        <v>43</v>
      </c>
      <c r="B976" s="1" t="s">
        <v>205</v>
      </c>
      <c r="C976" s="1">
        <v>7</v>
      </c>
      <c r="D976" s="1" t="s">
        <v>20</v>
      </c>
      <c r="E976" s="1">
        <v>96.600498139239122</v>
      </c>
      <c r="F976" s="1">
        <v>213.48504387945118</v>
      </c>
      <c r="G976" s="1">
        <v>450.73547909365385</v>
      </c>
      <c r="H976" s="1">
        <v>1020.9761803970899</v>
      </c>
      <c r="I976" s="1">
        <v>718.4283780785629</v>
      </c>
    </row>
    <row r="977" spans="1:9" x14ac:dyDescent="0.15">
      <c r="A977" s="1">
        <v>43</v>
      </c>
      <c r="B977" s="1" t="s">
        <v>205</v>
      </c>
      <c r="C977" s="1">
        <v>8</v>
      </c>
      <c r="D977" s="1" t="s">
        <v>21</v>
      </c>
      <c r="E977" s="1">
        <v>4295.8539478059101</v>
      </c>
      <c r="F977" s="1">
        <v>20226.254756516799</v>
      </c>
      <c r="G977" s="1">
        <v>25451.564646149218</v>
      </c>
      <c r="H977" s="1">
        <v>25968.104312334792</v>
      </c>
      <c r="I977" s="1">
        <v>16656.403781744633</v>
      </c>
    </row>
    <row r="978" spans="1:9" x14ac:dyDescent="0.15">
      <c r="A978" s="1">
        <v>43</v>
      </c>
      <c r="B978" s="1" t="s">
        <v>205</v>
      </c>
      <c r="C978" s="1">
        <v>9</v>
      </c>
      <c r="D978" s="1" t="s">
        <v>22</v>
      </c>
      <c r="E978" s="1">
        <v>895.95780814076272</v>
      </c>
      <c r="F978" s="1">
        <v>6439.7478998984807</v>
      </c>
      <c r="G978" s="1">
        <v>9198.6307757556951</v>
      </c>
      <c r="H978" s="1">
        <v>10024.020686149468</v>
      </c>
      <c r="I978" s="1">
        <v>14039.478669313074</v>
      </c>
    </row>
    <row r="979" spans="1:9" x14ac:dyDescent="0.15">
      <c r="A979" s="1">
        <v>43</v>
      </c>
      <c r="B979" s="1" t="s">
        <v>205</v>
      </c>
      <c r="C979" s="1">
        <v>10</v>
      </c>
      <c r="D979" s="1" t="s">
        <v>23</v>
      </c>
      <c r="E979" s="1">
        <v>2549.5137714489024</v>
      </c>
      <c r="F979" s="1">
        <v>11299.190111456513</v>
      </c>
      <c r="G979" s="1">
        <v>23406.843822913401</v>
      </c>
      <c r="H979" s="1">
        <v>36850.820191059705</v>
      </c>
      <c r="I979" s="1">
        <v>34145.705422991639</v>
      </c>
    </row>
    <row r="980" spans="1:9" x14ac:dyDescent="0.15">
      <c r="A980" s="1">
        <v>43</v>
      </c>
      <c r="B980" s="1" t="s">
        <v>205</v>
      </c>
      <c r="C980" s="1">
        <v>11</v>
      </c>
      <c r="D980" s="1" t="s">
        <v>24</v>
      </c>
      <c r="E980" s="1">
        <v>4113.5045173998788</v>
      </c>
      <c r="F980" s="1">
        <v>12440.520398327224</v>
      </c>
      <c r="G980" s="1">
        <v>21482.411130904591</v>
      </c>
      <c r="H980" s="1">
        <v>39734.979378458003</v>
      </c>
      <c r="I980" s="1">
        <v>53941.759520851359</v>
      </c>
    </row>
    <row r="981" spans="1:9" x14ac:dyDescent="0.15">
      <c r="A981" s="1">
        <v>43</v>
      </c>
      <c r="B981" s="1" t="s">
        <v>205</v>
      </c>
      <c r="C981" s="1">
        <v>12</v>
      </c>
      <c r="D981" s="1" t="s">
        <v>25</v>
      </c>
      <c r="E981" s="1">
        <v>3320.4161788082447</v>
      </c>
      <c r="F981" s="1">
        <v>28101.921472764294</v>
      </c>
      <c r="G981" s="1">
        <v>81463.964222569746</v>
      </c>
      <c r="H981" s="1">
        <v>118631.60530204278</v>
      </c>
      <c r="I981" s="1">
        <v>107047.51255100554</v>
      </c>
    </row>
    <row r="982" spans="1:9" x14ac:dyDescent="0.15">
      <c r="A982" s="1">
        <v>43</v>
      </c>
      <c r="B982" s="1" t="s">
        <v>205</v>
      </c>
      <c r="C982" s="1">
        <v>13</v>
      </c>
      <c r="D982" s="1" t="s">
        <v>26</v>
      </c>
      <c r="E982" s="1">
        <v>1474.2896480777649</v>
      </c>
      <c r="F982" s="1">
        <v>20958.840645667933</v>
      </c>
      <c r="G982" s="1">
        <v>33524.248287214352</v>
      </c>
      <c r="H982" s="1">
        <v>58455.813908251483</v>
      </c>
      <c r="I982" s="1">
        <v>78720.133682619926</v>
      </c>
    </row>
    <row r="983" spans="1:9" x14ac:dyDescent="0.15">
      <c r="A983" s="1">
        <v>43</v>
      </c>
      <c r="B983" s="1" t="s">
        <v>205</v>
      </c>
      <c r="C983" s="1">
        <v>14</v>
      </c>
      <c r="D983" s="1" t="s">
        <v>27</v>
      </c>
      <c r="E983" s="1">
        <v>44.59631710781278</v>
      </c>
      <c r="F983" s="1">
        <v>558.89781809952569</v>
      </c>
      <c r="G983" s="1">
        <v>1724.0445163519437</v>
      </c>
      <c r="H983" s="1">
        <v>2090.4876839477852</v>
      </c>
      <c r="I983" s="1">
        <v>3584.6434752124983</v>
      </c>
    </row>
    <row r="984" spans="1:9" x14ac:dyDescent="0.15">
      <c r="A984" s="1">
        <v>43</v>
      </c>
      <c r="B984" s="1" t="s">
        <v>205</v>
      </c>
      <c r="C984" s="1">
        <v>15</v>
      </c>
      <c r="D984" s="1" t="s">
        <v>28</v>
      </c>
      <c r="E984" s="1">
        <v>14849.90028852773</v>
      </c>
      <c r="F984" s="1">
        <v>50340.695657721662</v>
      </c>
      <c r="G984" s="1">
        <v>73505.826763251083</v>
      </c>
      <c r="H984" s="1">
        <v>86139.276648704734</v>
      </c>
      <c r="I984" s="1">
        <v>66011.291171337187</v>
      </c>
    </row>
    <row r="985" spans="1:9" x14ac:dyDescent="0.15">
      <c r="A985" s="1">
        <v>43</v>
      </c>
      <c r="B985" s="1" t="s">
        <v>204</v>
      </c>
      <c r="C985" s="1">
        <v>16</v>
      </c>
      <c r="D985" s="1" t="s">
        <v>11</v>
      </c>
      <c r="E985" s="1">
        <v>34405.970487062019</v>
      </c>
      <c r="F985" s="1">
        <v>234919.40248303636</v>
      </c>
      <c r="G985" s="1">
        <v>320130.33300401078</v>
      </c>
      <c r="H985" s="1">
        <v>380814.76230872126</v>
      </c>
      <c r="I985" s="1">
        <v>303159.61195761018</v>
      </c>
    </row>
    <row r="986" spans="1:9" x14ac:dyDescent="0.15">
      <c r="A986" s="1">
        <v>43</v>
      </c>
      <c r="B986" s="1" t="s">
        <v>204</v>
      </c>
      <c r="C986" s="1">
        <v>17</v>
      </c>
      <c r="D986" s="1" t="s">
        <v>12</v>
      </c>
      <c r="E986" s="1">
        <v>5747.029465598449</v>
      </c>
      <c r="F986" s="1">
        <v>20905.05473361475</v>
      </c>
      <c r="G986" s="1">
        <v>37071.531640764544</v>
      </c>
      <c r="H986" s="1">
        <v>43022.894581790832</v>
      </c>
      <c r="I986" s="1">
        <v>38999.271350038391</v>
      </c>
    </row>
    <row r="987" spans="1:9" x14ac:dyDescent="0.15">
      <c r="A987" s="1">
        <v>43</v>
      </c>
      <c r="B987" s="1" t="s">
        <v>204</v>
      </c>
      <c r="C987" s="1">
        <v>18</v>
      </c>
      <c r="D987" s="1" t="s">
        <v>13</v>
      </c>
      <c r="E987" s="1">
        <v>68570.59638319361</v>
      </c>
      <c r="F987" s="1">
        <v>341784.10645239806</v>
      </c>
      <c r="G987" s="1">
        <v>529340.86984305934</v>
      </c>
      <c r="H987" s="1">
        <v>367618.77745278744</v>
      </c>
      <c r="I987" s="1">
        <v>334073.56989216863</v>
      </c>
    </row>
    <row r="988" spans="1:9" x14ac:dyDescent="0.15">
      <c r="A988" s="1">
        <v>43</v>
      </c>
      <c r="B988" s="1" t="s">
        <v>204</v>
      </c>
      <c r="C988" s="1">
        <v>19</v>
      </c>
      <c r="D988" s="1" t="s">
        <v>14</v>
      </c>
      <c r="E988" s="1">
        <v>13176.315904356259</v>
      </c>
      <c r="F988" s="1">
        <v>70680.926240264598</v>
      </c>
      <c r="G988" s="1">
        <v>116826.18624577879</v>
      </c>
      <c r="H988" s="1">
        <v>165261.75928355759</v>
      </c>
      <c r="I988" s="1">
        <v>135645.91596510564</v>
      </c>
    </row>
    <row r="989" spans="1:9" x14ac:dyDescent="0.15">
      <c r="A989" s="1">
        <v>43</v>
      </c>
      <c r="B989" s="1" t="s">
        <v>204</v>
      </c>
      <c r="C989" s="1">
        <v>20</v>
      </c>
      <c r="D989" s="1" t="s">
        <v>15</v>
      </c>
      <c r="E989" s="1">
        <v>1992.2780728718842</v>
      </c>
      <c r="F989" s="1">
        <v>11953.659276054324</v>
      </c>
      <c r="G989" s="1">
        <v>29764.352862206026</v>
      </c>
      <c r="H989" s="1">
        <v>39278.017757898997</v>
      </c>
      <c r="I989" s="1">
        <v>32836.583290277151</v>
      </c>
    </row>
    <row r="990" spans="1:9" x14ac:dyDescent="0.15">
      <c r="A990" s="1">
        <v>43</v>
      </c>
      <c r="B990" s="1" t="s">
        <v>204</v>
      </c>
      <c r="C990" s="1">
        <v>21</v>
      </c>
      <c r="D990" s="1" t="s">
        <v>16</v>
      </c>
      <c r="E990" s="1">
        <v>43540.496270624411</v>
      </c>
      <c r="F990" s="1">
        <v>151633.17524601088</v>
      </c>
      <c r="G990" s="1">
        <v>198085.81610411656</v>
      </c>
      <c r="H990" s="1">
        <v>234994.98945493449</v>
      </c>
      <c r="I990" s="1">
        <v>125092.77305151109</v>
      </c>
    </row>
    <row r="991" spans="1:9" x14ac:dyDescent="0.15">
      <c r="A991" s="1">
        <v>43</v>
      </c>
      <c r="B991" s="1" t="s">
        <v>203</v>
      </c>
      <c r="C991" s="1">
        <v>22</v>
      </c>
      <c r="D991" s="1" t="s">
        <v>8</v>
      </c>
      <c r="E991" s="1">
        <v>85615.342392764636</v>
      </c>
      <c r="F991" s="1">
        <v>394541.3827685868</v>
      </c>
      <c r="G991" s="1">
        <v>759413.47206747124</v>
      </c>
      <c r="H991" s="1">
        <v>1035963.8998289198</v>
      </c>
      <c r="I991" s="1">
        <v>1069115.4576899807</v>
      </c>
    </row>
    <row r="992" spans="1:9" x14ac:dyDescent="0.15">
      <c r="A992" s="1">
        <v>43</v>
      </c>
      <c r="B992" s="1" t="s">
        <v>203</v>
      </c>
      <c r="C992" s="1">
        <v>23</v>
      </c>
      <c r="D992" s="1" t="s">
        <v>29</v>
      </c>
      <c r="E992" s="1">
        <v>77651.027922242982</v>
      </c>
      <c r="F992" s="1">
        <v>314009.14794083807</v>
      </c>
      <c r="G992" s="1">
        <v>416254.12160603603</v>
      </c>
      <c r="H992" s="1">
        <v>587290.75936133426</v>
      </c>
      <c r="I992" s="1">
        <v>516180.37551873887</v>
      </c>
    </row>
    <row r="993" spans="1:9" x14ac:dyDescent="0.15">
      <c r="A993" s="1">
        <v>44</v>
      </c>
      <c r="B993" s="1" t="s">
        <v>207</v>
      </c>
      <c r="C993" s="1">
        <v>1</v>
      </c>
      <c r="D993" s="1" t="s">
        <v>9</v>
      </c>
      <c r="E993" s="1">
        <v>37371.353415462072</v>
      </c>
      <c r="F993" s="1">
        <v>101869.71988899473</v>
      </c>
      <c r="G993" s="1">
        <v>84618.458294671</v>
      </c>
      <c r="H993" s="1">
        <v>61121.705436105105</v>
      </c>
      <c r="I993" s="1">
        <v>51473.65321030355</v>
      </c>
    </row>
    <row r="994" spans="1:9" x14ac:dyDescent="0.15">
      <c r="A994" s="1">
        <v>44</v>
      </c>
      <c r="B994" s="1" t="s">
        <v>207</v>
      </c>
      <c r="C994" s="1">
        <v>2</v>
      </c>
      <c r="D994" s="1" t="s">
        <v>10</v>
      </c>
      <c r="E994" s="1">
        <v>3625.2911975565585</v>
      </c>
      <c r="F994" s="1">
        <v>8664.8726521777116</v>
      </c>
      <c r="G994" s="1">
        <v>10644.231805728326</v>
      </c>
      <c r="H994" s="1">
        <v>11145.088795406695</v>
      </c>
      <c r="I994" s="1">
        <v>5286.7680715519091</v>
      </c>
    </row>
    <row r="995" spans="1:9" x14ac:dyDescent="0.15">
      <c r="A995" s="1">
        <v>44</v>
      </c>
      <c r="B995" s="1" t="s">
        <v>208</v>
      </c>
      <c r="C995" s="1">
        <v>3</v>
      </c>
      <c r="D995" s="1" t="s">
        <v>17</v>
      </c>
      <c r="E995" s="1">
        <v>7175.3934552900128</v>
      </c>
      <c r="F995" s="1">
        <v>26342.87100228027</v>
      </c>
      <c r="G995" s="1">
        <v>31903.317077267453</v>
      </c>
      <c r="H995" s="1">
        <v>36429.72970519364</v>
      </c>
      <c r="I995" s="1">
        <v>28546.89057979218</v>
      </c>
    </row>
    <row r="996" spans="1:9" x14ac:dyDescent="0.15">
      <c r="A996" s="1">
        <v>44</v>
      </c>
      <c r="B996" s="1" t="s">
        <v>208</v>
      </c>
      <c r="C996" s="1">
        <v>4</v>
      </c>
      <c r="D996" s="1" t="s">
        <v>18</v>
      </c>
      <c r="E996" s="1">
        <v>3280.8167160203125</v>
      </c>
      <c r="F996" s="1">
        <v>12280.957185438363</v>
      </c>
      <c r="G996" s="1">
        <v>20622.810038226897</v>
      </c>
      <c r="H996" s="1">
        <v>13396.726946665027</v>
      </c>
      <c r="I996" s="1">
        <v>5865.9867945883198</v>
      </c>
    </row>
    <row r="997" spans="1:9" x14ac:dyDescent="0.15">
      <c r="A997" s="1">
        <v>44</v>
      </c>
      <c r="B997" s="1" t="s">
        <v>208</v>
      </c>
      <c r="C997" s="1">
        <v>5</v>
      </c>
      <c r="D997" s="1" t="s">
        <v>19</v>
      </c>
      <c r="E997" s="1">
        <v>1788.5152514547417</v>
      </c>
      <c r="F997" s="1">
        <v>5560.3050213391616</v>
      </c>
      <c r="G997" s="1">
        <v>6464.7557225358305</v>
      </c>
      <c r="H997" s="1">
        <v>5744.2113269919901</v>
      </c>
      <c r="I997" s="1">
        <v>4242.9806124002625</v>
      </c>
    </row>
    <row r="998" spans="1:9" x14ac:dyDescent="0.15">
      <c r="A998" s="1">
        <v>44</v>
      </c>
      <c r="B998" s="1" t="s">
        <v>208</v>
      </c>
      <c r="C998" s="1">
        <v>6</v>
      </c>
      <c r="D998" s="1" t="s">
        <v>3</v>
      </c>
      <c r="E998" s="1">
        <v>2764.1419023114036</v>
      </c>
      <c r="F998" s="1">
        <v>9726.7750905752328</v>
      </c>
      <c r="G998" s="1">
        <v>15363.537807477525</v>
      </c>
      <c r="H998" s="1">
        <v>14591.842776966294</v>
      </c>
      <c r="I998" s="1">
        <v>11372.53860830321</v>
      </c>
    </row>
    <row r="999" spans="1:9" x14ac:dyDescent="0.15">
      <c r="A999" s="1">
        <v>44</v>
      </c>
      <c r="B999" s="1" t="s">
        <v>208</v>
      </c>
      <c r="C999" s="1">
        <v>7</v>
      </c>
      <c r="D999" s="1" t="s">
        <v>20</v>
      </c>
      <c r="E999" s="1">
        <v>333.7007327687179</v>
      </c>
      <c r="F999" s="1">
        <v>2309.61902176988</v>
      </c>
      <c r="G999" s="1">
        <v>2091.2534913693744</v>
      </c>
      <c r="H999" s="1">
        <v>2987.5403849033155</v>
      </c>
      <c r="I999" s="1">
        <v>3995.3562793807978</v>
      </c>
    </row>
    <row r="1000" spans="1:9" x14ac:dyDescent="0.15">
      <c r="A1000" s="1">
        <v>44</v>
      </c>
      <c r="B1000" s="1" t="s">
        <v>208</v>
      </c>
      <c r="C1000" s="1">
        <v>8</v>
      </c>
      <c r="D1000" s="1" t="s">
        <v>21</v>
      </c>
      <c r="E1000" s="1">
        <v>4543.6467041018213</v>
      </c>
      <c r="F1000" s="1">
        <v>19940.856556015482</v>
      </c>
      <c r="G1000" s="1">
        <v>22740.282646433916</v>
      </c>
      <c r="H1000" s="1">
        <v>24576.624298731407</v>
      </c>
      <c r="I1000" s="1">
        <v>18236.303599552088</v>
      </c>
    </row>
    <row r="1001" spans="1:9" x14ac:dyDescent="0.15">
      <c r="A1001" s="1">
        <v>44</v>
      </c>
      <c r="B1001" s="1" t="s">
        <v>208</v>
      </c>
      <c r="C1001" s="1">
        <v>9</v>
      </c>
      <c r="D1001" s="1" t="s">
        <v>22</v>
      </c>
      <c r="E1001" s="1">
        <v>5556.720362486355</v>
      </c>
      <c r="F1001" s="1">
        <v>37206.113573507297</v>
      </c>
      <c r="G1001" s="1">
        <v>41178.809968181544</v>
      </c>
      <c r="H1001" s="1">
        <v>27622.459583258533</v>
      </c>
      <c r="I1001" s="1">
        <v>31622.306918649458</v>
      </c>
    </row>
    <row r="1002" spans="1:9" x14ac:dyDescent="0.15">
      <c r="A1002" s="1">
        <v>44</v>
      </c>
      <c r="B1002" s="1" t="s">
        <v>208</v>
      </c>
      <c r="C1002" s="1">
        <v>10</v>
      </c>
      <c r="D1002" s="1" t="s">
        <v>23</v>
      </c>
      <c r="E1002" s="1">
        <v>3503.1995780266166</v>
      </c>
      <c r="F1002" s="1">
        <v>11744.268006343083</v>
      </c>
      <c r="G1002" s="1">
        <v>19404.530821135224</v>
      </c>
      <c r="H1002" s="1">
        <v>18501.398583751274</v>
      </c>
      <c r="I1002" s="1">
        <v>16674.871770874808</v>
      </c>
    </row>
    <row r="1003" spans="1:9" x14ac:dyDescent="0.15">
      <c r="A1003" s="1">
        <v>44</v>
      </c>
      <c r="B1003" s="1" t="s">
        <v>208</v>
      </c>
      <c r="C1003" s="1">
        <v>11</v>
      </c>
      <c r="D1003" s="1" t="s">
        <v>24</v>
      </c>
      <c r="E1003" s="1">
        <v>1649.9936542441046</v>
      </c>
      <c r="F1003" s="1">
        <v>7830.145800145513</v>
      </c>
      <c r="G1003" s="1">
        <v>15576.601892595276</v>
      </c>
      <c r="H1003" s="1">
        <v>22614.981992476529</v>
      </c>
      <c r="I1003" s="1">
        <v>31137.575530896873</v>
      </c>
    </row>
    <row r="1004" spans="1:9" x14ac:dyDescent="0.15">
      <c r="A1004" s="1">
        <v>44</v>
      </c>
      <c r="B1004" s="1" t="s">
        <v>208</v>
      </c>
      <c r="C1004" s="1">
        <v>12</v>
      </c>
      <c r="D1004" s="1" t="s">
        <v>25</v>
      </c>
      <c r="E1004" s="1">
        <v>1957.3114218968528</v>
      </c>
      <c r="F1004" s="1">
        <v>17801.865806472022</v>
      </c>
      <c r="G1004" s="1">
        <v>59430.487473599525</v>
      </c>
      <c r="H1004" s="1">
        <v>80001.029656444196</v>
      </c>
      <c r="I1004" s="1">
        <v>91426.593977790297</v>
      </c>
    </row>
    <row r="1005" spans="1:9" x14ac:dyDescent="0.15">
      <c r="A1005" s="1">
        <v>44</v>
      </c>
      <c r="B1005" s="1" t="s">
        <v>208</v>
      </c>
      <c r="C1005" s="1">
        <v>13</v>
      </c>
      <c r="D1005" s="1" t="s">
        <v>26</v>
      </c>
      <c r="E1005" s="1">
        <v>3543.2360333843471</v>
      </c>
      <c r="F1005" s="1">
        <v>15512.974206481484</v>
      </c>
      <c r="G1005" s="1">
        <v>22707.556243908606</v>
      </c>
      <c r="H1005" s="1">
        <v>24563.107631221083</v>
      </c>
      <c r="I1005" s="1">
        <v>61613.250754841276</v>
      </c>
    </row>
    <row r="1006" spans="1:9" x14ac:dyDescent="0.15">
      <c r="A1006" s="1">
        <v>44</v>
      </c>
      <c r="B1006" s="1" t="s">
        <v>208</v>
      </c>
      <c r="C1006" s="1">
        <v>14</v>
      </c>
      <c r="D1006" s="1" t="s">
        <v>27</v>
      </c>
      <c r="E1006" s="1">
        <v>296.21453689578999</v>
      </c>
      <c r="F1006" s="1">
        <v>3435.0695914557314</v>
      </c>
      <c r="G1006" s="1">
        <v>9448.8261358950804</v>
      </c>
      <c r="H1006" s="1">
        <v>13397.152684191356</v>
      </c>
      <c r="I1006" s="1">
        <v>7209.0904006329929</v>
      </c>
    </row>
    <row r="1007" spans="1:9" x14ac:dyDescent="0.15">
      <c r="A1007" s="1">
        <v>44</v>
      </c>
      <c r="B1007" s="1" t="s">
        <v>208</v>
      </c>
      <c r="C1007" s="1">
        <v>15</v>
      </c>
      <c r="D1007" s="1" t="s">
        <v>28</v>
      </c>
      <c r="E1007" s="1">
        <v>12623.974743453311</v>
      </c>
      <c r="F1007" s="1">
        <v>41985.32434766987</v>
      </c>
      <c r="G1007" s="1">
        <v>61207.537287987885</v>
      </c>
      <c r="H1007" s="1">
        <v>56929.947265369607</v>
      </c>
      <c r="I1007" s="1">
        <v>45879.808870011082</v>
      </c>
    </row>
    <row r="1008" spans="1:9" x14ac:dyDescent="0.15">
      <c r="A1008" s="1">
        <v>44</v>
      </c>
      <c r="B1008" s="1" t="s">
        <v>207</v>
      </c>
      <c r="C1008" s="1">
        <v>16</v>
      </c>
      <c r="D1008" s="1" t="s">
        <v>11</v>
      </c>
      <c r="E1008" s="1">
        <v>30099.643542111451</v>
      </c>
      <c r="F1008" s="1">
        <v>161019.18574200731</v>
      </c>
      <c r="G1008" s="1">
        <v>203062.58048178302</v>
      </c>
      <c r="H1008" s="1">
        <v>282720.71090657153</v>
      </c>
      <c r="I1008" s="1">
        <v>246855.27956224713</v>
      </c>
    </row>
    <row r="1009" spans="1:9" x14ac:dyDescent="0.15">
      <c r="A1009" s="1">
        <v>44</v>
      </c>
      <c r="B1009" s="1" t="s">
        <v>207</v>
      </c>
      <c r="C1009" s="1">
        <v>17</v>
      </c>
      <c r="D1009" s="1" t="s">
        <v>12</v>
      </c>
      <c r="E1009" s="1">
        <v>5182.0643436252622</v>
      </c>
      <c r="F1009" s="1">
        <v>16454.142105178133</v>
      </c>
      <c r="G1009" s="1">
        <v>32820.678306541507</v>
      </c>
      <c r="H1009" s="1">
        <v>36654.917377606238</v>
      </c>
      <c r="I1009" s="1">
        <v>32001.864184277845</v>
      </c>
    </row>
    <row r="1010" spans="1:9" x14ac:dyDescent="0.15">
      <c r="A1010" s="1">
        <v>44</v>
      </c>
      <c r="B1010" s="1" t="s">
        <v>207</v>
      </c>
      <c r="C1010" s="1">
        <v>18</v>
      </c>
      <c r="D1010" s="1" t="s">
        <v>13</v>
      </c>
      <c r="E1010" s="1">
        <v>53625.79930588865</v>
      </c>
      <c r="F1010" s="1">
        <v>229215.70805044007</v>
      </c>
      <c r="G1010" s="1">
        <v>306537.59755149373</v>
      </c>
      <c r="H1010" s="1">
        <v>316180.21143801569</v>
      </c>
      <c r="I1010" s="1">
        <v>250644.38068815952</v>
      </c>
    </row>
    <row r="1011" spans="1:9" x14ac:dyDescent="0.15">
      <c r="A1011" s="1">
        <v>44</v>
      </c>
      <c r="B1011" s="1" t="s">
        <v>207</v>
      </c>
      <c r="C1011" s="1">
        <v>19</v>
      </c>
      <c r="D1011" s="1" t="s">
        <v>14</v>
      </c>
      <c r="E1011" s="1">
        <v>11869.593878700036</v>
      </c>
      <c r="F1011" s="1">
        <v>50764.42147848678</v>
      </c>
      <c r="G1011" s="1">
        <v>81685.139741243664</v>
      </c>
      <c r="H1011" s="1">
        <v>102052.66456162634</v>
      </c>
      <c r="I1011" s="1">
        <v>105961.52038491999</v>
      </c>
    </row>
    <row r="1012" spans="1:9" x14ac:dyDescent="0.15">
      <c r="A1012" s="1">
        <v>44</v>
      </c>
      <c r="B1012" s="1" t="s">
        <v>207</v>
      </c>
      <c r="C1012" s="1">
        <v>20</v>
      </c>
      <c r="D1012" s="1" t="s">
        <v>15</v>
      </c>
      <c r="E1012" s="1">
        <v>1458.5377934022279</v>
      </c>
      <c r="F1012" s="1">
        <v>8314.0279017232024</v>
      </c>
      <c r="G1012" s="1">
        <v>17846.25067789304</v>
      </c>
      <c r="H1012" s="1">
        <v>24025.462283720182</v>
      </c>
      <c r="I1012" s="1">
        <v>20114.659226181884</v>
      </c>
    </row>
    <row r="1013" spans="1:9" x14ac:dyDescent="0.15">
      <c r="A1013" s="1">
        <v>44</v>
      </c>
      <c r="B1013" s="1" t="s">
        <v>207</v>
      </c>
      <c r="C1013" s="1">
        <v>21</v>
      </c>
      <c r="D1013" s="1" t="s">
        <v>16</v>
      </c>
      <c r="E1013" s="1">
        <v>32369.354334262214</v>
      </c>
      <c r="F1013" s="1">
        <v>108253.39404002733</v>
      </c>
      <c r="G1013" s="1">
        <v>150398.26441201352</v>
      </c>
      <c r="H1013" s="1">
        <v>130571.16753066206</v>
      </c>
      <c r="I1013" s="1">
        <v>96729.325369366095</v>
      </c>
    </row>
    <row r="1014" spans="1:9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1">
        <v>61202.845885228453</v>
      </c>
      <c r="F1014" s="1">
        <v>267444.63649659045</v>
      </c>
      <c r="G1014" s="1">
        <v>448163.53727244958</v>
      </c>
      <c r="H1014" s="1">
        <v>697529.0961174051</v>
      </c>
      <c r="I1014" s="1">
        <v>664787.86592751206</v>
      </c>
    </row>
    <row r="1015" spans="1:9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1">
        <v>52669.04146627579</v>
      </c>
      <c r="F1015" s="1">
        <v>224363.76103716815</v>
      </c>
      <c r="G1015" s="1">
        <v>299054.27106167772</v>
      </c>
      <c r="H1015" s="1">
        <v>396395.47631534358</v>
      </c>
      <c r="I1015" s="1">
        <v>328995.93852391967</v>
      </c>
    </row>
    <row r="1016" spans="1:9" x14ac:dyDescent="0.15">
      <c r="A1016" s="1">
        <v>45</v>
      </c>
      <c r="B1016" s="1" t="s">
        <v>210</v>
      </c>
      <c r="C1016" s="1">
        <v>1</v>
      </c>
      <c r="D1016" s="1" t="s">
        <v>9</v>
      </c>
      <c r="E1016" s="1">
        <v>36616.796383521767</v>
      </c>
      <c r="F1016" s="1">
        <v>116632.55113233942</v>
      </c>
      <c r="G1016" s="1">
        <v>104668.00595856775</v>
      </c>
      <c r="H1016" s="1">
        <v>79026.676370743284</v>
      </c>
      <c r="I1016" s="1">
        <v>77486.470339515086</v>
      </c>
    </row>
    <row r="1017" spans="1:9" x14ac:dyDescent="0.15">
      <c r="A1017" s="1">
        <v>45</v>
      </c>
      <c r="B1017" s="1" t="s">
        <v>210</v>
      </c>
      <c r="C1017" s="1">
        <v>2</v>
      </c>
      <c r="D1017" s="1" t="s">
        <v>10</v>
      </c>
      <c r="E1017" s="1">
        <v>1379.3195465450881</v>
      </c>
      <c r="F1017" s="1">
        <v>4908.597979126579</v>
      </c>
      <c r="G1017" s="1">
        <v>3360.5250306282041</v>
      </c>
      <c r="H1017" s="1">
        <v>2803.2616634788178</v>
      </c>
      <c r="I1017" s="1">
        <v>1217.5091849478124</v>
      </c>
    </row>
    <row r="1018" spans="1:9" x14ac:dyDescent="0.15">
      <c r="A1018" s="1">
        <v>45</v>
      </c>
      <c r="B1018" s="1" t="s">
        <v>211</v>
      </c>
      <c r="C1018" s="1">
        <v>3</v>
      </c>
      <c r="D1018" s="1" t="s">
        <v>17</v>
      </c>
      <c r="E1018" s="1">
        <v>6636.647056637159</v>
      </c>
      <c r="F1018" s="1">
        <v>28982.526798045281</v>
      </c>
      <c r="G1018" s="1">
        <v>41951.824027272705</v>
      </c>
      <c r="H1018" s="1">
        <v>58711.349068099531</v>
      </c>
      <c r="I1018" s="1">
        <v>42215.050775246869</v>
      </c>
    </row>
    <row r="1019" spans="1:9" x14ac:dyDescent="0.15">
      <c r="A1019" s="1">
        <v>45</v>
      </c>
      <c r="B1019" s="1" t="s">
        <v>211</v>
      </c>
      <c r="C1019" s="1">
        <v>4</v>
      </c>
      <c r="D1019" s="1" t="s">
        <v>18</v>
      </c>
      <c r="E1019" s="1">
        <v>3067.3736769943985</v>
      </c>
      <c r="F1019" s="1">
        <v>18440.12789938979</v>
      </c>
      <c r="G1019" s="1">
        <v>33844.738989104444</v>
      </c>
      <c r="H1019" s="1">
        <v>21568.013419426345</v>
      </c>
      <c r="I1019" s="1">
        <v>13200.391977880041</v>
      </c>
    </row>
    <row r="1020" spans="1:9" x14ac:dyDescent="0.15">
      <c r="A1020" s="1">
        <v>45</v>
      </c>
      <c r="B1020" s="1" t="s">
        <v>211</v>
      </c>
      <c r="C1020" s="1">
        <v>5</v>
      </c>
      <c r="D1020" s="1" t="s">
        <v>19</v>
      </c>
      <c r="E1020" s="1">
        <v>1392.9365128262427</v>
      </c>
      <c r="F1020" s="1">
        <v>4495.7112206787579</v>
      </c>
      <c r="G1020" s="1">
        <v>7390.255908054598</v>
      </c>
      <c r="H1020" s="1">
        <v>6294.8241865828604</v>
      </c>
      <c r="I1020" s="1">
        <v>4150.7062223855673</v>
      </c>
    </row>
    <row r="1021" spans="1:9" x14ac:dyDescent="0.15">
      <c r="A1021" s="1">
        <v>45</v>
      </c>
      <c r="B1021" s="1" t="s">
        <v>212</v>
      </c>
      <c r="C1021" s="1">
        <v>6</v>
      </c>
      <c r="D1021" s="1" t="s">
        <v>3</v>
      </c>
      <c r="E1021" s="1">
        <v>12833.56767117215</v>
      </c>
      <c r="F1021" s="1">
        <v>19986.294888526656</v>
      </c>
      <c r="G1021" s="1">
        <v>23030.839898166847</v>
      </c>
      <c r="H1021" s="1">
        <v>21444.637052217735</v>
      </c>
      <c r="I1021" s="1">
        <v>7348.7012216349895</v>
      </c>
    </row>
    <row r="1022" spans="1:9" x14ac:dyDescent="0.15">
      <c r="A1022" s="1">
        <v>45</v>
      </c>
      <c r="B1022" s="1" t="s">
        <v>213</v>
      </c>
      <c r="C1022" s="1">
        <v>7</v>
      </c>
      <c r="D1022" s="1" t="s">
        <v>20</v>
      </c>
      <c r="E1022" s="1">
        <v>12.712482751243758</v>
      </c>
      <c r="F1022" s="1">
        <v>246.72141656148099</v>
      </c>
      <c r="G1022" s="1">
        <v>103.35084883376837</v>
      </c>
      <c r="H1022" s="1">
        <v>186.99821352862637</v>
      </c>
      <c r="I1022" s="1">
        <v>559.24012694403734</v>
      </c>
    </row>
    <row r="1023" spans="1:9" x14ac:dyDescent="0.15">
      <c r="A1023" s="1">
        <v>45</v>
      </c>
      <c r="B1023" s="1" t="s">
        <v>211</v>
      </c>
      <c r="C1023" s="1">
        <v>8</v>
      </c>
      <c r="D1023" s="1" t="s">
        <v>21</v>
      </c>
      <c r="E1023" s="1">
        <v>2702.329475058099</v>
      </c>
      <c r="F1023" s="1">
        <v>13282.344406135204</v>
      </c>
      <c r="G1023" s="1">
        <v>14445.693139616058</v>
      </c>
      <c r="H1023" s="1">
        <v>16173.044714935493</v>
      </c>
      <c r="I1023" s="1">
        <v>8319.0352197031862</v>
      </c>
    </row>
    <row r="1024" spans="1:9" x14ac:dyDescent="0.15">
      <c r="A1024" s="1">
        <v>45</v>
      </c>
      <c r="B1024" s="1" t="s">
        <v>213</v>
      </c>
      <c r="C1024" s="1">
        <v>9</v>
      </c>
      <c r="D1024" s="1" t="s">
        <v>22</v>
      </c>
      <c r="E1024" s="1">
        <v>815.24077089134698</v>
      </c>
      <c r="F1024" s="1">
        <v>2457.5111303908766</v>
      </c>
      <c r="G1024" s="1">
        <v>2744.3356086275262</v>
      </c>
      <c r="H1024" s="1">
        <v>3557.5000998201167</v>
      </c>
      <c r="I1024" s="1">
        <v>4419.2285054731619</v>
      </c>
    </row>
    <row r="1025" spans="1:9" x14ac:dyDescent="0.15">
      <c r="A1025" s="1">
        <v>45</v>
      </c>
      <c r="B1025" s="1" t="s">
        <v>214</v>
      </c>
      <c r="C1025" s="1">
        <v>10</v>
      </c>
      <c r="D1025" s="1" t="s">
        <v>23</v>
      </c>
      <c r="E1025" s="1">
        <v>1534.8647633061812</v>
      </c>
      <c r="F1025" s="1">
        <v>4579.3883707407504</v>
      </c>
      <c r="G1025" s="1">
        <v>10630.612688148238</v>
      </c>
      <c r="H1025" s="1">
        <v>12360.18138064993</v>
      </c>
      <c r="I1025" s="1">
        <v>8700.5665373809334</v>
      </c>
    </row>
    <row r="1026" spans="1:9" x14ac:dyDescent="0.15">
      <c r="A1026" s="1">
        <v>45</v>
      </c>
      <c r="B1026" s="1" t="s">
        <v>215</v>
      </c>
      <c r="C1026" s="1">
        <v>11</v>
      </c>
      <c r="D1026" s="1" t="s">
        <v>24</v>
      </c>
      <c r="E1026" s="1">
        <v>1633.1066589790539</v>
      </c>
      <c r="F1026" s="1">
        <v>5949.9729731832131</v>
      </c>
      <c r="G1026" s="1">
        <v>10741.744259784586</v>
      </c>
      <c r="H1026" s="1">
        <v>14767.876015811993</v>
      </c>
      <c r="I1026" s="1">
        <v>11442.917935297553</v>
      </c>
    </row>
    <row r="1027" spans="1:9" x14ac:dyDescent="0.15">
      <c r="A1027" s="1">
        <v>45</v>
      </c>
      <c r="B1027" s="1" t="s">
        <v>211</v>
      </c>
      <c r="C1027" s="1">
        <v>12</v>
      </c>
      <c r="D1027" s="1" t="s">
        <v>25</v>
      </c>
      <c r="E1027" s="1">
        <v>1780.7567037936076</v>
      </c>
      <c r="F1027" s="1">
        <v>8315.5608171851836</v>
      </c>
      <c r="G1027" s="1">
        <v>38732.154584189491</v>
      </c>
      <c r="H1027" s="1">
        <v>59433.306089285172</v>
      </c>
      <c r="I1027" s="1">
        <v>43557.865198884196</v>
      </c>
    </row>
    <row r="1028" spans="1:9" x14ac:dyDescent="0.15">
      <c r="A1028" s="1">
        <v>45</v>
      </c>
      <c r="B1028" s="1" t="s">
        <v>213</v>
      </c>
      <c r="C1028" s="1">
        <v>13</v>
      </c>
      <c r="D1028" s="1" t="s">
        <v>26</v>
      </c>
      <c r="E1028" s="1">
        <v>545.74355792838765</v>
      </c>
      <c r="F1028" s="1">
        <v>2398.6130829245317</v>
      </c>
      <c r="G1028" s="1">
        <v>4661.3110110214293</v>
      </c>
      <c r="H1028" s="1">
        <v>11467.595871705847</v>
      </c>
      <c r="I1028" s="1">
        <v>9535.6594533162879</v>
      </c>
    </row>
    <row r="1029" spans="1:9" x14ac:dyDescent="0.15">
      <c r="A1029" s="1">
        <v>45</v>
      </c>
      <c r="B1029" s="1" t="s">
        <v>215</v>
      </c>
      <c r="C1029" s="1">
        <v>14</v>
      </c>
      <c r="D1029" s="1" t="s">
        <v>27</v>
      </c>
      <c r="E1029" s="1">
        <v>73.779318233611022</v>
      </c>
      <c r="F1029" s="1">
        <v>2174.8211800645417</v>
      </c>
      <c r="G1029" s="1">
        <v>3424.9893282535641</v>
      </c>
      <c r="H1029" s="1">
        <v>5304.7466097610359</v>
      </c>
      <c r="I1029" s="1">
        <v>5949.0575109136053</v>
      </c>
    </row>
    <row r="1030" spans="1:9" x14ac:dyDescent="0.15">
      <c r="A1030" s="1">
        <v>45</v>
      </c>
      <c r="B1030" s="1" t="s">
        <v>215</v>
      </c>
      <c r="C1030" s="1">
        <v>15</v>
      </c>
      <c r="D1030" s="1" t="s">
        <v>28</v>
      </c>
      <c r="E1030" s="1">
        <v>9563.6929313037344</v>
      </c>
      <c r="F1030" s="1">
        <v>35438.797725347911</v>
      </c>
      <c r="G1030" s="1">
        <v>55790.980563726727</v>
      </c>
      <c r="H1030" s="1">
        <v>58654.030247751252</v>
      </c>
      <c r="I1030" s="1">
        <v>37856.494856902835</v>
      </c>
    </row>
    <row r="1031" spans="1:9" x14ac:dyDescent="0.15">
      <c r="A1031" s="1">
        <v>45</v>
      </c>
      <c r="B1031" s="1" t="s">
        <v>216</v>
      </c>
      <c r="C1031" s="1">
        <v>16</v>
      </c>
      <c r="D1031" s="1" t="s">
        <v>11</v>
      </c>
      <c r="E1031" s="1">
        <v>22401.499336617249</v>
      </c>
      <c r="F1031" s="1">
        <v>153041.37972888039</v>
      </c>
      <c r="G1031" s="1">
        <v>219135.36993992599</v>
      </c>
      <c r="H1031" s="1">
        <v>230571.57765252492</v>
      </c>
      <c r="I1031" s="1">
        <v>161683.92927165522</v>
      </c>
    </row>
    <row r="1032" spans="1:9" x14ac:dyDescent="0.15">
      <c r="A1032" s="1">
        <v>45</v>
      </c>
      <c r="B1032" s="1" t="s">
        <v>216</v>
      </c>
      <c r="C1032" s="1">
        <v>17</v>
      </c>
      <c r="D1032" s="1" t="s">
        <v>12</v>
      </c>
      <c r="E1032" s="1">
        <v>4306.4324979843241</v>
      </c>
      <c r="F1032" s="1">
        <v>16167.042417257982</v>
      </c>
      <c r="G1032" s="1">
        <v>25900.124624960525</v>
      </c>
      <c r="H1032" s="1">
        <v>34127.871245700779</v>
      </c>
      <c r="I1032" s="1">
        <v>31519.814582337924</v>
      </c>
    </row>
    <row r="1033" spans="1:9" x14ac:dyDescent="0.15">
      <c r="A1033" s="1">
        <v>45</v>
      </c>
      <c r="B1033" s="1" t="s">
        <v>217</v>
      </c>
      <c r="C1033" s="1">
        <v>18</v>
      </c>
      <c r="D1033" s="1" t="s">
        <v>13</v>
      </c>
      <c r="E1033" s="1">
        <v>41571.766097261469</v>
      </c>
      <c r="F1033" s="1">
        <v>225372.70716020573</v>
      </c>
      <c r="G1033" s="1">
        <v>287784.66371112876</v>
      </c>
      <c r="H1033" s="1">
        <v>280753.28460097814</v>
      </c>
      <c r="I1033" s="1">
        <v>198328.0904850981</v>
      </c>
    </row>
    <row r="1034" spans="1:9" x14ac:dyDescent="0.15">
      <c r="A1034" s="1">
        <v>45</v>
      </c>
      <c r="B1034" s="1" t="s">
        <v>218</v>
      </c>
      <c r="C1034" s="1">
        <v>19</v>
      </c>
      <c r="D1034" s="1" t="s">
        <v>14</v>
      </c>
      <c r="E1034" s="1">
        <v>7114.2652117503249</v>
      </c>
      <c r="F1034" s="1">
        <v>46262.052950394122</v>
      </c>
      <c r="G1034" s="1">
        <v>91460.388835061443</v>
      </c>
      <c r="H1034" s="1">
        <v>78793.704204954905</v>
      </c>
      <c r="I1034" s="1">
        <v>104538.05273114789</v>
      </c>
    </row>
    <row r="1035" spans="1:9" x14ac:dyDescent="0.15">
      <c r="A1035" s="1">
        <v>45</v>
      </c>
      <c r="B1035" s="1" t="s">
        <v>219</v>
      </c>
      <c r="C1035" s="1">
        <v>20</v>
      </c>
      <c r="D1035" s="1" t="s">
        <v>15</v>
      </c>
      <c r="E1035" s="1">
        <v>1384.5539922876221</v>
      </c>
      <c r="F1035" s="1">
        <v>9436.9276261805171</v>
      </c>
      <c r="G1035" s="1">
        <v>15260.733263664381</v>
      </c>
      <c r="H1035" s="1">
        <v>18095.240049632652</v>
      </c>
      <c r="I1035" s="1">
        <v>15433.221295843776</v>
      </c>
    </row>
    <row r="1036" spans="1:9" x14ac:dyDescent="0.15">
      <c r="A1036" s="1">
        <v>45</v>
      </c>
      <c r="B1036" s="1" t="s">
        <v>218</v>
      </c>
      <c r="C1036" s="1">
        <v>21</v>
      </c>
      <c r="D1036" s="1" t="s">
        <v>16</v>
      </c>
      <c r="E1036" s="1">
        <v>19005.792286341835</v>
      </c>
      <c r="F1036" s="1">
        <v>77829.295624200953</v>
      </c>
      <c r="G1036" s="1">
        <v>105822.43154220587</v>
      </c>
      <c r="H1036" s="1">
        <v>104925.28598091492</v>
      </c>
      <c r="I1036" s="1">
        <v>93558.569848275729</v>
      </c>
    </row>
    <row r="1037" spans="1:9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1">
        <v>54787.432882218825</v>
      </c>
      <c r="F1037" s="1">
        <v>248360.55419869823</v>
      </c>
      <c r="G1037" s="1">
        <v>427446.3931559709</v>
      </c>
      <c r="H1037" s="1">
        <v>703986.87831831677</v>
      </c>
      <c r="I1037" s="1">
        <v>640460.54728475527</v>
      </c>
    </row>
    <row r="1038" spans="1:9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1">
        <v>48415.115733974169</v>
      </c>
      <c r="F1038" s="1">
        <v>202348.38669591382</v>
      </c>
      <c r="G1038" s="1">
        <v>273746.42954823928</v>
      </c>
      <c r="H1038" s="1">
        <v>396032.58755134733</v>
      </c>
      <c r="I1038" s="1">
        <v>334322.53079548135</v>
      </c>
    </row>
    <row r="1039" spans="1:9" x14ac:dyDescent="0.15">
      <c r="A1039" s="1">
        <v>46</v>
      </c>
      <c r="B1039" s="1" t="s">
        <v>221</v>
      </c>
      <c r="C1039" s="1">
        <v>1</v>
      </c>
      <c r="D1039" s="1" t="s">
        <v>9</v>
      </c>
      <c r="E1039" s="1">
        <v>65380.473498269457</v>
      </c>
      <c r="F1039" s="1">
        <v>185078.72634160853</v>
      </c>
      <c r="G1039" s="1">
        <v>152945.44368184675</v>
      </c>
      <c r="H1039" s="1">
        <v>105906.33722438898</v>
      </c>
      <c r="I1039" s="1">
        <v>101022.4394515731</v>
      </c>
    </row>
    <row r="1040" spans="1:9" x14ac:dyDescent="0.15">
      <c r="A1040" s="1">
        <v>46</v>
      </c>
      <c r="B1040" s="1" t="s">
        <v>222</v>
      </c>
      <c r="C1040" s="1">
        <v>2</v>
      </c>
      <c r="D1040" s="1" t="s">
        <v>10</v>
      </c>
      <c r="E1040" s="1">
        <v>2734.2263577530948</v>
      </c>
      <c r="F1040" s="1">
        <v>7547.4682341651569</v>
      </c>
      <c r="G1040" s="1">
        <v>10189.481858923134</v>
      </c>
      <c r="H1040" s="1">
        <v>7917.0905162492663</v>
      </c>
      <c r="I1040" s="1">
        <v>5433.8497180556724</v>
      </c>
    </row>
    <row r="1041" spans="1:9" x14ac:dyDescent="0.15">
      <c r="A1041" s="1">
        <v>46</v>
      </c>
      <c r="B1041" s="1" t="s">
        <v>223</v>
      </c>
      <c r="C1041" s="1">
        <v>3</v>
      </c>
      <c r="D1041" s="1" t="s">
        <v>17</v>
      </c>
      <c r="E1041" s="1">
        <v>10011.920042336564</v>
      </c>
      <c r="F1041" s="1">
        <v>46883.341879865067</v>
      </c>
      <c r="G1041" s="1">
        <v>77851.359873831214</v>
      </c>
      <c r="H1041" s="1">
        <v>91054.241993681542</v>
      </c>
      <c r="I1041" s="1">
        <v>77010.251613469605</v>
      </c>
    </row>
    <row r="1042" spans="1:9" x14ac:dyDescent="0.15">
      <c r="A1042" s="1">
        <v>46</v>
      </c>
      <c r="B1042" s="1" t="s">
        <v>224</v>
      </c>
      <c r="C1042" s="1">
        <v>4</v>
      </c>
      <c r="D1042" s="1" t="s">
        <v>18</v>
      </c>
      <c r="E1042" s="1">
        <v>13125.928915793533</v>
      </c>
      <c r="F1042" s="1">
        <v>42400.294538662783</v>
      </c>
      <c r="G1042" s="1">
        <v>37496.871292115102</v>
      </c>
      <c r="H1042" s="1">
        <v>18260.546805157552</v>
      </c>
      <c r="I1042" s="1">
        <v>8448.5827207068542</v>
      </c>
    </row>
    <row r="1043" spans="1:9" x14ac:dyDescent="0.15">
      <c r="A1043" s="1">
        <v>46</v>
      </c>
      <c r="B1043" s="1" t="s">
        <v>225</v>
      </c>
      <c r="C1043" s="1">
        <v>5</v>
      </c>
      <c r="D1043" s="1" t="s">
        <v>19</v>
      </c>
      <c r="E1043" s="1">
        <v>1234.5816241332648</v>
      </c>
      <c r="F1043" s="1">
        <v>4684.7211393348443</v>
      </c>
      <c r="G1043" s="1">
        <v>6161.756291928752</v>
      </c>
      <c r="H1043" s="1">
        <v>5085.6378468537987</v>
      </c>
      <c r="I1043" s="1">
        <v>4259.5023759105916</v>
      </c>
    </row>
    <row r="1044" spans="1:9" x14ac:dyDescent="0.15">
      <c r="A1044" s="1">
        <v>46</v>
      </c>
      <c r="B1044" s="1" t="s">
        <v>226</v>
      </c>
      <c r="C1044" s="1">
        <v>6</v>
      </c>
      <c r="D1044" s="1" t="s">
        <v>3</v>
      </c>
      <c r="E1044" s="1">
        <v>856.69096932714945</v>
      </c>
      <c r="F1044" s="1">
        <v>2838.1663609984107</v>
      </c>
      <c r="G1044" s="1">
        <v>4876.1658939773506</v>
      </c>
      <c r="H1044" s="1">
        <v>4049.490318188346</v>
      </c>
      <c r="I1044" s="1">
        <v>3712.4589187859247</v>
      </c>
    </row>
    <row r="1045" spans="1:9" x14ac:dyDescent="0.15">
      <c r="A1045" s="1">
        <v>46</v>
      </c>
      <c r="B1045" s="1" t="s">
        <v>223</v>
      </c>
      <c r="C1045" s="1">
        <v>7</v>
      </c>
      <c r="D1045" s="1" t="s">
        <v>20</v>
      </c>
      <c r="E1045" s="1">
        <v>36.528720365947471</v>
      </c>
      <c r="F1045" s="1">
        <v>217.42371576891821</v>
      </c>
      <c r="G1045" s="1">
        <v>500.19932876082186</v>
      </c>
      <c r="H1045" s="1">
        <v>908.55030725132929</v>
      </c>
      <c r="I1045" s="1">
        <v>844.17506137637167</v>
      </c>
    </row>
    <row r="1046" spans="1:9" x14ac:dyDescent="0.15">
      <c r="A1046" s="1">
        <v>46</v>
      </c>
      <c r="B1046" s="1" t="s">
        <v>225</v>
      </c>
      <c r="C1046" s="1">
        <v>8</v>
      </c>
      <c r="D1046" s="1" t="s">
        <v>21</v>
      </c>
      <c r="E1046" s="1">
        <v>3577.2868093334391</v>
      </c>
      <c r="F1046" s="1">
        <v>19560.835841611784</v>
      </c>
      <c r="G1046" s="1">
        <v>36743.627392763148</v>
      </c>
      <c r="H1046" s="1">
        <v>25308.594759135467</v>
      </c>
      <c r="I1046" s="1">
        <v>20755.309203012897</v>
      </c>
    </row>
    <row r="1047" spans="1:9" x14ac:dyDescent="0.15">
      <c r="A1047" s="1">
        <v>46</v>
      </c>
      <c r="B1047" s="1" t="s">
        <v>223</v>
      </c>
      <c r="C1047" s="1">
        <v>9</v>
      </c>
      <c r="D1047" s="1" t="s">
        <v>22</v>
      </c>
      <c r="E1047" s="1">
        <v>813.11859537834664</v>
      </c>
      <c r="F1047" s="1">
        <v>1332.7443713546975</v>
      </c>
      <c r="G1047" s="1">
        <v>2757.22993057341</v>
      </c>
      <c r="H1047" s="1">
        <v>1394.9168264946052</v>
      </c>
      <c r="I1047" s="1">
        <v>3058.0470859862394</v>
      </c>
    </row>
    <row r="1048" spans="1:9" x14ac:dyDescent="0.15">
      <c r="A1048" s="1">
        <v>46</v>
      </c>
      <c r="B1048" s="1" t="s">
        <v>225</v>
      </c>
      <c r="C1048" s="1">
        <v>10</v>
      </c>
      <c r="D1048" s="1" t="s">
        <v>23</v>
      </c>
      <c r="E1048" s="1">
        <v>1276.8767354599231</v>
      </c>
      <c r="F1048" s="1">
        <v>5563.2877743581676</v>
      </c>
      <c r="G1048" s="1">
        <v>12683.803849347454</v>
      </c>
      <c r="H1048" s="1">
        <v>14735.037721520024</v>
      </c>
      <c r="I1048" s="1">
        <v>11790.208823032744</v>
      </c>
    </row>
    <row r="1049" spans="1:9" x14ac:dyDescent="0.15">
      <c r="A1049" s="1">
        <v>46</v>
      </c>
      <c r="B1049" s="1" t="s">
        <v>223</v>
      </c>
      <c r="C1049" s="1">
        <v>11</v>
      </c>
      <c r="D1049" s="1" t="s">
        <v>24</v>
      </c>
      <c r="E1049" s="1">
        <v>834.16514411629566</v>
      </c>
      <c r="F1049" s="1">
        <v>3556.3954529496255</v>
      </c>
      <c r="G1049" s="1">
        <v>8275.1290944546781</v>
      </c>
      <c r="H1049" s="1">
        <v>15449.468179570766</v>
      </c>
      <c r="I1049" s="1">
        <v>16803.539657347526</v>
      </c>
    </row>
    <row r="1050" spans="1:9" x14ac:dyDescent="0.15">
      <c r="A1050" s="1">
        <v>46</v>
      </c>
      <c r="B1050" s="1" t="s">
        <v>223</v>
      </c>
      <c r="C1050" s="1">
        <v>12</v>
      </c>
      <c r="D1050" s="1" t="s">
        <v>25</v>
      </c>
      <c r="E1050" s="1">
        <v>1295.2294579439244</v>
      </c>
      <c r="F1050" s="1">
        <v>22692.749564123056</v>
      </c>
      <c r="G1050" s="1">
        <v>66250.563533915658</v>
      </c>
      <c r="H1050" s="1">
        <v>122248.72015713609</v>
      </c>
      <c r="I1050" s="1">
        <v>85102.154614615574</v>
      </c>
    </row>
    <row r="1051" spans="1:9" x14ac:dyDescent="0.15">
      <c r="A1051" s="1">
        <v>46</v>
      </c>
      <c r="B1051" s="1" t="s">
        <v>226</v>
      </c>
      <c r="C1051" s="1">
        <v>13</v>
      </c>
      <c r="D1051" s="1" t="s">
        <v>26</v>
      </c>
      <c r="E1051" s="1">
        <v>953.4568543468057</v>
      </c>
      <c r="F1051" s="1">
        <v>2767.5528364308875</v>
      </c>
      <c r="G1051" s="1">
        <v>4290.3385538024722</v>
      </c>
      <c r="H1051" s="1">
        <v>5268.7238628764535</v>
      </c>
      <c r="I1051" s="1">
        <v>6114.9818169688751</v>
      </c>
    </row>
    <row r="1052" spans="1:9" x14ac:dyDescent="0.15">
      <c r="A1052" s="1">
        <v>46</v>
      </c>
      <c r="B1052" s="1" t="s">
        <v>225</v>
      </c>
      <c r="C1052" s="1">
        <v>14</v>
      </c>
      <c r="D1052" s="1" t="s">
        <v>27</v>
      </c>
      <c r="E1052" s="1">
        <v>204.9930849819695</v>
      </c>
      <c r="F1052" s="1">
        <v>641.48506951234731</v>
      </c>
      <c r="G1052" s="1">
        <v>1197.6197256106173</v>
      </c>
      <c r="H1052" s="1">
        <v>1924.6095984161016</v>
      </c>
      <c r="I1052" s="1">
        <v>2584.0636848415302</v>
      </c>
    </row>
    <row r="1053" spans="1:9" x14ac:dyDescent="0.15">
      <c r="A1053" s="1">
        <v>46</v>
      </c>
      <c r="B1053" s="1" t="s">
        <v>227</v>
      </c>
      <c r="C1053" s="1">
        <v>15</v>
      </c>
      <c r="D1053" s="1" t="s">
        <v>28</v>
      </c>
      <c r="E1053" s="1">
        <v>8941.9003501331226</v>
      </c>
      <c r="F1053" s="1">
        <v>33731.447423065772</v>
      </c>
      <c r="G1053" s="1">
        <v>49091.844548127461</v>
      </c>
      <c r="H1053" s="1">
        <v>44839.442703443172</v>
      </c>
      <c r="I1053" s="1">
        <v>29400.405418034286</v>
      </c>
    </row>
    <row r="1054" spans="1:9" x14ac:dyDescent="0.15">
      <c r="A1054" s="1">
        <v>46</v>
      </c>
      <c r="B1054" s="1" t="s">
        <v>228</v>
      </c>
      <c r="C1054" s="1">
        <v>16</v>
      </c>
      <c r="D1054" s="1" t="s">
        <v>11</v>
      </c>
      <c r="E1054" s="1">
        <v>26457.184051770768</v>
      </c>
      <c r="F1054" s="1">
        <v>202242.65115169983</v>
      </c>
      <c r="G1054" s="1">
        <v>335481.87049007969</v>
      </c>
      <c r="H1054" s="1">
        <v>398969.76912775077</v>
      </c>
      <c r="I1054" s="1">
        <v>332690.74156042037</v>
      </c>
    </row>
    <row r="1055" spans="1:9" x14ac:dyDescent="0.15">
      <c r="A1055" s="1">
        <v>46</v>
      </c>
      <c r="B1055" s="1" t="s">
        <v>222</v>
      </c>
      <c r="C1055" s="1">
        <v>17</v>
      </c>
      <c r="D1055" s="1" t="s">
        <v>12</v>
      </c>
      <c r="E1055" s="1">
        <v>5300.7382654336034</v>
      </c>
      <c r="F1055" s="1">
        <v>22708.245314141852</v>
      </c>
      <c r="G1055" s="1">
        <v>43062.468680798025</v>
      </c>
      <c r="H1055" s="1">
        <v>47773.391667477728</v>
      </c>
      <c r="I1055" s="1">
        <v>46245.771194801389</v>
      </c>
    </row>
    <row r="1056" spans="1:9" x14ac:dyDescent="0.15">
      <c r="A1056" s="1">
        <v>46</v>
      </c>
      <c r="B1056" s="1" t="s">
        <v>228</v>
      </c>
      <c r="C1056" s="1">
        <v>18</v>
      </c>
      <c r="D1056" s="1" t="s">
        <v>13</v>
      </c>
      <c r="E1056" s="1">
        <v>62271.75758757702</v>
      </c>
      <c r="F1056" s="1">
        <v>302420.23889575579</v>
      </c>
      <c r="G1056" s="1">
        <v>399053.94757358765</v>
      </c>
      <c r="H1056" s="1">
        <v>401719.66363484634</v>
      </c>
      <c r="I1056" s="1">
        <v>297222.29037710949</v>
      </c>
    </row>
    <row r="1057" spans="1:9" x14ac:dyDescent="0.15">
      <c r="A1057" s="1">
        <v>46</v>
      </c>
      <c r="B1057" s="1" t="s">
        <v>228</v>
      </c>
      <c r="C1057" s="1">
        <v>19</v>
      </c>
      <c r="D1057" s="1" t="s">
        <v>14</v>
      </c>
      <c r="E1057" s="1">
        <v>9733.0400691477607</v>
      </c>
      <c r="F1057" s="1">
        <v>75576.139310257538</v>
      </c>
      <c r="G1057" s="1">
        <v>145409.2959906412</v>
      </c>
      <c r="H1057" s="1">
        <v>136296.78828251763</v>
      </c>
      <c r="I1057" s="1">
        <v>120880.75441637656</v>
      </c>
    </row>
    <row r="1058" spans="1:9" x14ac:dyDescent="0.15">
      <c r="A1058" s="1">
        <v>46</v>
      </c>
      <c r="B1058" s="1" t="s">
        <v>229</v>
      </c>
      <c r="C1058" s="1">
        <v>20</v>
      </c>
      <c r="D1058" s="1" t="s">
        <v>15</v>
      </c>
      <c r="E1058" s="1">
        <v>1907.7251573123342</v>
      </c>
      <c r="F1058" s="1">
        <v>12893.761370948821</v>
      </c>
      <c r="G1058" s="1">
        <v>26102.394930898106</v>
      </c>
      <c r="H1058" s="1">
        <v>27674.370425741818</v>
      </c>
      <c r="I1058" s="1">
        <v>24079.598509941454</v>
      </c>
    </row>
    <row r="1059" spans="1:9" x14ac:dyDescent="0.15">
      <c r="A1059" s="1">
        <v>46</v>
      </c>
      <c r="B1059" s="1" t="s">
        <v>228</v>
      </c>
      <c r="C1059" s="1">
        <v>21</v>
      </c>
      <c r="D1059" s="1" t="s">
        <v>16</v>
      </c>
      <c r="E1059" s="1">
        <v>42623.560962181786</v>
      </c>
      <c r="F1059" s="1">
        <v>159401.04064636381</v>
      </c>
      <c r="G1059" s="1">
        <v>224325.02219412662</v>
      </c>
      <c r="H1059" s="1">
        <v>191996.40808626727</v>
      </c>
      <c r="I1059" s="1">
        <v>164048.38905800771</v>
      </c>
    </row>
    <row r="1060" spans="1:9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1">
        <v>76312.036849257813</v>
      </c>
      <c r="F1060" s="1">
        <v>303542.74324029335</v>
      </c>
      <c r="G1060" s="1">
        <v>592929.32276121387</v>
      </c>
      <c r="H1060" s="1">
        <v>916487.27209316881</v>
      </c>
      <c r="I1060" s="1">
        <v>1002019.053190946</v>
      </c>
    </row>
    <row r="1061" spans="1:9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1">
        <v>85902.495821128789</v>
      </c>
      <c r="F1061" s="1">
        <v>333509.76345075056</v>
      </c>
      <c r="G1061" s="1">
        <v>441424.84861213737</v>
      </c>
      <c r="H1061" s="1">
        <v>606808.72909332835</v>
      </c>
      <c r="I1061" s="1">
        <v>516362.30462692794</v>
      </c>
    </row>
    <row r="1062" spans="1:9" x14ac:dyDescent="0.15">
      <c r="A1062" s="1">
        <v>47</v>
      </c>
      <c r="B1062" s="1" t="s">
        <v>231</v>
      </c>
      <c r="C1062" s="1">
        <v>1</v>
      </c>
      <c r="D1062" s="1" t="s">
        <v>9</v>
      </c>
      <c r="E1062" s="1" t="s">
        <v>456</v>
      </c>
      <c r="F1062" s="1">
        <v>47566.177985737755</v>
      </c>
      <c r="G1062" s="1">
        <v>50258.708859360602</v>
      </c>
      <c r="H1062" s="1">
        <v>36357.340273901362</v>
      </c>
      <c r="I1062" s="1">
        <v>37247.936873353938</v>
      </c>
    </row>
    <row r="1063" spans="1:9" x14ac:dyDescent="0.15">
      <c r="A1063" s="1">
        <v>47</v>
      </c>
      <c r="B1063" s="1" t="s">
        <v>231</v>
      </c>
      <c r="C1063" s="1">
        <v>2</v>
      </c>
      <c r="D1063" s="1" t="s">
        <v>10</v>
      </c>
      <c r="E1063" s="1" t="s">
        <v>456</v>
      </c>
      <c r="F1063" s="1">
        <v>2713.6964437447759</v>
      </c>
      <c r="G1063" s="1">
        <v>2913.4827100400489</v>
      </c>
      <c r="H1063" s="1">
        <v>4085.9662428282159</v>
      </c>
      <c r="I1063" s="1">
        <v>2010.1158355514217</v>
      </c>
    </row>
    <row r="1064" spans="1:9" x14ac:dyDescent="0.15">
      <c r="A1064" s="1">
        <v>47</v>
      </c>
      <c r="B1064" s="1" t="s">
        <v>232</v>
      </c>
      <c r="C1064" s="1">
        <v>3</v>
      </c>
      <c r="D1064" s="1" t="s">
        <v>17</v>
      </c>
      <c r="E1064" s="1" t="s">
        <v>456</v>
      </c>
      <c r="F1064" s="1">
        <v>25161.785956335429</v>
      </c>
      <c r="G1064" s="1">
        <v>30911.683518457106</v>
      </c>
      <c r="H1064" s="1">
        <v>35088.980317625079</v>
      </c>
      <c r="I1064" s="1">
        <v>24288.25566554533</v>
      </c>
    </row>
    <row r="1065" spans="1:9" x14ac:dyDescent="0.15">
      <c r="A1065" s="1">
        <v>47</v>
      </c>
      <c r="B1065" s="1" t="s">
        <v>233</v>
      </c>
      <c r="C1065" s="1">
        <v>4</v>
      </c>
      <c r="D1065" s="1" t="s">
        <v>18</v>
      </c>
      <c r="E1065" s="1" t="s">
        <v>456</v>
      </c>
      <c r="F1065" s="1">
        <v>4801.1113678160964</v>
      </c>
      <c r="G1065" s="1">
        <v>5478.6904208009664</v>
      </c>
      <c r="H1065" s="1">
        <v>3882.0232594320887</v>
      </c>
      <c r="I1065" s="1">
        <v>2495.8159158503759</v>
      </c>
    </row>
    <row r="1066" spans="1:9" x14ac:dyDescent="0.15">
      <c r="A1066" s="1">
        <v>47</v>
      </c>
      <c r="B1066" s="1" t="s">
        <v>234</v>
      </c>
      <c r="C1066" s="1">
        <v>5</v>
      </c>
      <c r="D1066" s="1" t="s">
        <v>19</v>
      </c>
      <c r="E1066" s="1" t="s">
        <v>456</v>
      </c>
      <c r="F1066" s="1">
        <v>1730.0538967277191</v>
      </c>
      <c r="G1066" s="1">
        <v>1608.3198586249464</v>
      </c>
      <c r="H1066" s="1">
        <v>1549.1348079856998</v>
      </c>
      <c r="I1066" s="1">
        <v>1633.1900281344749</v>
      </c>
    </row>
    <row r="1067" spans="1:9" x14ac:dyDescent="0.15">
      <c r="A1067" s="1">
        <v>47</v>
      </c>
      <c r="B1067" s="1" t="s">
        <v>232</v>
      </c>
      <c r="C1067" s="1">
        <v>6</v>
      </c>
      <c r="D1067" s="1" t="s">
        <v>3</v>
      </c>
      <c r="E1067" s="1" t="s">
        <v>456</v>
      </c>
      <c r="F1067" s="1">
        <v>2033.8315615800875</v>
      </c>
      <c r="G1067" s="1">
        <v>3070.9909397557158</v>
      </c>
      <c r="H1067" s="1">
        <v>3434.7027621371271</v>
      </c>
      <c r="I1067" s="1">
        <v>2576.6050272275234</v>
      </c>
    </row>
    <row r="1068" spans="1:9" x14ac:dyDescent="0.15">
      <c r="A1068" s="1">
        <v>47</v>
      </c>
      <c r="B1068" s="1" t="s">
        <v>234</v>
      </c>
      <c r="C1068" s="1">
        <v>7</v>
      </c>
      <c r="D1068" s="1" t="s">
        <v>20</v>
      </c>
      <c r="E1068" s="1" t="s">
        <v>456</v>
      </c>
      <c r="F1068" s="1">
        <v>2957.774991878427</v>
      </c>
      <c r="G1068" s="1">
        <v>4264.0025760955323</v>
      </c>
      <c r="H1068" s="1">
        <v>3518.8329664277244</v>
      </c>
      <c r="I1068" s="1">
        <v>1273.8704823991038</v>
      </c>
    </row>
    <row r="1069" spans="1:9" x14ac:dyDescent="0.15">
      <c r="A1069" s="1">
        <v>47</v>
      </c>
      <c r="B1069" s="1" t="s">
        <v>235</v>
      </c>
      <c r="C1069" s="1">
        <v>8</v>
      </c>
      <c r="D1069" s="1" t="s">
        <v>21</v>
      </c>
      <c r="E1069" s="1" t="s">
        <v>456</v>
      </c>
      <c r="F1069" s="1">
        <v>12670.942719834875</v>
      </c>
      <c r="G1069" s="1">
        <v>17083.064161844148</v>
      </c>
      <c r="H1069" s="1">
        <v>16714.883230584386</v>
      </c>
      <c r="I1069" s="1">
        <v>10020.349405064257</v>
      </c>
    </row>
    <row r="1070" spans="1:9" x14ac:dyDescent="0.15">
      <c r="A1070" s="1">
        <v>47</v>
      </c>
      <c r="B1070" s="1" t="s">
        <v>232</v>
      </c>
      <c r="C1070" s="1">
        <v>9</v>
      </c>
      <c r="D1070" s="1" t="s">
        <v>22</v>
      </c>
      <c r="E1070" s="1" t="s">
        <v>456</v>
      </c>
      <c r="F1070" s="1">
        <v>3008.9062959641415</v>
      </c>
      <c r="G1070" s="1">
        <v>3775.1348714673022</v>
      </c>
      <c r="H1070" s="1">
        <v>1906.5815267149949</v>
      </c>
      <c r="I1070" s="1">
        <v>2501.8093927246587</v>
      </c>
    </row>
    <row r="1071" spans="1:9" x14ac:dyDescent="0.15">
      <c r="A1071" s="1">
        <v>47</v>
      </c>
      <c r="B1071" s="1" t="s">
        <v>233</v>
      </c>
      <c r="C1071" s="1">
        <v>10</v>
      </c>
      <c r="D1071" s="1" t="s">
        <v>23</v>
      </c>
      <c r="E1071" s="1" t="s">
        <v>456</v>
      </c>
      <c r="F1071" s="1">
        <v>8540.7419326531817</v>
      </c>
      <c r="G1071" s="1">
        <v>12835.906673492091</v>
      </c>
      <c r="H1071" s="1">
        <v>11886.06098404096</v>
      </c>
      <c r="I1071" s="1">
        <v>7584.6888490891552</v>
      </c>
    </row>
    <row r="1072" spans="1:9" x14ac:dyDescent="0.15">
      <c r="A1072" s="1">
        <v>47</v>
      </c>
      <c r="B1072" s="1" t="s">
        <v>234</v>
      </c>
      <c r="C1072" s="1">
        <v>11</v>
      </c>
      <c r="D1072" s="1" t="s">
        <v>24</v>
      </c>
      <c r="E1072" s="1" t="s">
        <v>456</v>
      </c>
      <c r="F1072" s="1">
        <v>895.54845149138168</v>
      </c>
      <c r="G1072" s="1">
        <v>1364.02981335605</v>
      </c>
      <c r="H1072" s="1">
        <v>1463.0753351844453</v>
      </c>
      <c r="I1072" s="1">
        <v>758.81779781006742</v>
      </c>
    </row>
    <row r="1073" spans="1:9" x14ac:dyDescent="0.15">
      <c r="A1073" s="1">
        <v>47</v>
      </c>
      <c r="B1073" s="1" t="s">
        <v>233</v>
      </c>
      <c r="C1073" s="1">
        <v>12</v>
      </c>
      <c r="D1073" s="1" t="s">
        <v>25</v>
      </c>
      <c r="E1073" s="1" t="s">
        <v>456</v>
      </c>
      <c r="F1073" s="1">
        <v>388.25303235850163</v>
      </c>
      <c r="G1073" s="1">
        <v>646.49148175614778</v>
      </c>
      <c r="H1073" s="1">
        <v>1267.9061702302904</v>
      </c>
      <c r="I1073" s="1">
        <v>1019.8519562326688</v>
      </c>
    </row>
    <row r="1074" spans="1:9" x14ac:dyDescent="0.15">
      <c r="A1074" s="1">
        <v>47</v>
      </c>
      <c r="B1074" s="1" t="s">
        <v>233</v>
      </c>
      <c r="C1074" s="1">
        <v>13</v>
      </c>
      <c r="D1074" s="1" t="s">
        <v>26</v>
      </c>
      <c r="E1074" s="1" t="s">
        <v>456</v>
      </c>
      <c r="F1074" s="1">
        <v>1361.5938320260757</v>
      </c>
      <c r="G1074" s="1">
        <v>2052.145988566444</v>
      </c>
      <c r="H1074" s="1">
        <v>956.75848389328257</v>
      </c>
      <c r="I1074" s="1">
        <v>1014.1424968874388</v>
      </c>
    </row>
    <row r="1075" spans="1:9" x14ac:dyDescent="0.15">
      <c r="A1075" s="1">
        <v>47</v>
      </c>
      <c r="B1075" s="1" t="s">
        <v>234</v>
      </c>
      <c r="C1075" s="1">
        <v>14</v>
      </c>
      <c r="D1075" s="1" t="s">
        <v>27</v>
      </c>
      <c r="E1075" s="1" t="s">
        <v>456</v>
      </c>
      <c r="F1075" s="1">
        <v>62.406147099848845</v>
      </c>
      <c r="G1075" s="1">
        <v>61.571529672771263</v>
      </c>
      <c r="H1075" s="1">
        <v>68.272994494947397</v>
      </c>
      <c r="I1075" s="1">
        <v>504.62756690707062</v>
      </c>
    </row>
    <row r="1076" spans="1:9" x14ac:dyDescent="0.15">
      <c r="A1076" s="1">
        <v>47</v>
      </c>
      <c r="B1076" s="1" t="s">
        <v>234</v>
      </c>
      <c r="C1076" s="1">
        <v>15</v>
      </c>
      <c r="D1076" s="1" t="s">
        <v>28</v>
      </c>
      <c r="E1076" s="1" t="s">
        <v>456</v>
      </c>
      <c r="F1076" s="1">
        <v>16605.218569304179</v>
      </c>
      <c r="G1076" s="1">
        <v>27939.971290730791</v>
      </c>
      <c r="H1076" s="1">
        <v>25658.415320037348</v>
      </c>
      <c r="I1076" s="1">
        <v>16848.566337452477</v>
      </c>
    </row>
    <row r="1077" spans="1:9" x14ac:dyDescent="0.15">
      <c r="A1077" s="1">
        <v>47</v>
      </c>
      <c r="B1077" s="1" t="s">
        <v>231</v>
      </c>
      <c r="C1077" s="1">
        <v>16</v>
      </c>
      <c r="D1077" s="1" t="s">
        <v>11</v>
      </c>
      <c r="E1077" s="1" t="s">
        <v>456</v>
      </c>
      <c r="F1077" s="1">
        <v>166993.29330600626</v>
      </c>
      <c r="G1077" s="1">
        <v>257005.31217492573</v>
      </c>
      <c r="H1077" s="1">
        <v>311206.39736609079</v>
      </c>
      <c r="I1077" s="1">
        <v>334572.42674438993</v>
      </c>
    </row>
    <row r="1078" spans="1:9" x14ac:dyDescent="0.15">
      <c r="A1078" s="1">
        <v>47</v>
      </c>
      <c r="B1078" s="1" t="s">
        <v>236</v>
      </c>
      <c r="C1078" s="1">
        <v>17</v>
      </c>
      <c r="D1078" s="1" t="s">
        <v>12</v>
      </c>
      <c r="E1078" s="1" t="s">
        <v>456</v>
      </c>
      <c r="F1078" s="1">
        <v>16548.512583031312</v>
      </c>
      <c r="G1078" s="1">
        <v>29726.921668230796</v>
      </c>
      <c r="H1078" s="1">
        <v>38179.394480518793</v>
      </c>
      <c r="I1078" s="1">
        <v>34786.858449912514</v>
      </c>
    </row>
    <row r="1079" spans="1:9" x14ac:dyDescent="0.15">
      <c r="A1079" s="1">
        <v>47</v>
      </c>
      <c r="B1079" s="1" t="s">
        <v>237</v>
      </c>
      <c r="C1079" s="1">
        <v>18</v>
      </c>
      <c r="D1079" s="1" t="s">
        <v>13</v>
      </c>
      <c r="E1079" s="1" t="s">
        <v>456</v>
      </c>
      <c r="F1079" s="1">
        <v>204689.66966510218</v>
      </c>
      <c r="G1079" s="1">
        <v>272338.99341954268</v>
      </c>
      <c r="H1079" s="1">
        <v>290547.89717490715</v>
      </c>
      <c r="I1079" s="1">
        <v>203679.15301464227</v>
      </c>
    </row>
    <row r="1080" spans="1:9" x14ac:dyDescent="0.15">
      <c r="A1080" s="1">
        <v>47</v>
      </c>
      <c r="B1080" s="1" t="s">
        <v>231</v>
      </c>
      <c r="C1080" s="1">
        <v>19</v>
      </c>
      <c r="D1080" s="1" t="s">
        <v>14</v>
      </c>
      <c r="E1080" s="1" t="s">
        <v>456</v>
      </c>
      <c r="F1080" s="1">
        <v>42518.547407461687</v>
      </c>
      <c r="G1080" s="1">
        <v>71490.291973236905</v>
      </c>
      <c r="H1080" s="1">
        <v>72827.628617747789</v>
      </c>
      <c r="I1080" s="1">
        <v>77460.72222051365</v>
      </c>
    </row>
    <row r="1081" spans="1:9" x14ac:dyDescent="0.15">
      <c r="A1081" s="1">
        <v>47</v>
      </c>
      <c r="B1081" s="1" t="s">
        <v>238</v>
      </c>
      <c r="C1081" s="1">
        <v>20</v>
      </c>
      <c r="D1081" s="1" t="s">
        <v>15</v>
      </c>
      <c r="E1081" s="1" t="s">
        <v>456</v>
      </c>
      <c r="F1081" s="1">
        <v>7005.0663043180193</v>
      </c>
      <c r="G1081" s="1">
        <v>33313.001265400344</v>
      </c>
      <c r="H1081" s="1">
        <v>37402.801462326497</v>
      </c>
      <c r="I1081" s="1">
        <v>30520.472820655206</v>
      </c>
    </row>
    <row r="1082" spans="1:9" x14ac:dyDescent="0.15">
      <c r="A1082" s="1">
        <v>47</v>
      </c>
      <c r="B1082" s="1" t="s">
        <v>239</v>
      </c>
      <c r="C1082" s="1">
        <v>21</v>
      </c>
      <c r="D1082" s="1" t="s">
        <v>16</v>
      </c>
      <c r="E1082" s="1" t="s">
        <v>456</v>
      </c>
      <c r="F1082" s="1">
        <v>74763.446584142948</v>
      </c>
      <c r="G1082" s="1">
        <v>128130.40199165534</v>
      </c>
      <c r="H1082" s="1">
        <v>110225.50918128942</v>
      </c>
      <c r="I1082" s="1">
        <v>87483.563997935562</v>
      </c>
    </row>
    <row r="1083" spans="1:9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1" t="s">
        <v>456</v>
      </c>
      <c r="F1083" s="1">
        <v>222668.52493438893</v>
      </c>
      <c r="G1083" s="1">
        <v>470441.43278017815</v>
      </c>
      <c r="H1083" s="1">
        <v>802084.72494261584</v>
      </c>
      <c r="I1083" s="1">
        <v>898732.743787896</v>
      </c>
    </row>
    <row r="1084" spans="1:9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1" t="s">
        <v>456</v>
      </c>
      <c r="F1084" s="1">
        <v>240064.32300276455</v>
      </c>
      <c r="G1084" s="1">
        <v>352646.06266238465</v>
      </c>
      <c r="H1084" s="1">
        <v>514359.99510202132</v>
      </c>
      <c r="I1084" s="1">
        <v>435411.81208514469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8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customWidth="1"/>
    <col min="10" max="16384" width="9.33203125" style="1"/>
  </cols>
  <sheetData>
    <row r="1" spans="1:9" x14ac:dyDescent="0.15">
      <c r="A1" s="1" t="s">
        <v>461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</row>
    <row r="4" spans="1:9" x14ac:dyDescent="0.15">
      <c r="A4" s="1">
        <v>1</v>
      </c>
      <c r="B4" s="1" t="s">
        <v>2</v>
      </c>
      <c r="C4" s="1">
        <v>1</v>
      </c>
      <c r="D4" s="1" t="s">
        <v>9</v>
      </c>
      <c r="E4" s="6">
        <v>0.40653640694629523</v>
      </c>
      <c r="F4" s="6">
        <v>0.40690580611925298</v>
      </c>
      <c r="G4" s="6">
        <v>0.461197619215586</v>
      </c>
      <c r="H4" s="6">
        <v>0.42790819494084797</v>
      </c>
      <c r="I4" s="6">
        <v>0.31805489442038198</v>
      </c>
    </row>
    <row r="5" spans="1:9" x14ac:dyDescent="0.15">
      <c r="A5" s="1">
        <v>1</v>
      </c>
      <c r="B5" s="1" t="s">
        <v>2</v>
      </c>
      <c r="C5" s="1">
        <v>2</v>
      </c>
      <c r="D5" s="1" t="s">
        <v>10</v>
      </c>
      <c r="E5" s="6">
        <v>0.12553266370624799</v>
      </c>
      <c r="F5" s="6">
        <v>6.1782709515406403E-2</v>
      </c>
      <c r="G5" s="6">
        <v>1.8850404409249701E-3</v>
      </c>
      <c r="H5" s="6">
        <v>-0.178982736006184</v>
      </c>
      <c r="I5" s="6">
        <v>-0.49092703398799498</v>
      </c>
    </row>
    <row r="6" spans="1:9" x14ac:dyDescent="0.15">
      <c r="A6" s="1">
        <v>1</v>
      </c>
      <c r="B6" s="1" t="s">
        <v>7</v>
      </c>
      <c r="C6" s="1">
        <v>3</v>
      </c>
      <c r="D6" s="1" t="s">
        <v>17</v>
      </c>
      <c r="E6" s="6">
        <v>3.8291841854916714E-2</v>
      </c>
      <c r="F6" s="6">
        <v>6.0156144877289798E-2</v>
      </c>
      <c r="G6" s="6">
        <v>2.2766081460515099E-2</v>
      </c>
      <c r="H6" s="6">
        <v>-1.41488646823618E-3</v>
      </c>
      <c r="I6" s="6">
        <v>5.3905662124304997E-3</v>
      </c>
    </row>
    <row r="7" spans="1:9" x14ac:dyDescent="0.15">
      <c r="A7" s="1">
        <v>1</v>
      </c>
      <c r="B7" s="1" t="s">
        <v>7</v>
      </c>
      <c r="C7" s="1">
        <v>4</v>
      </c>
      <c r="D7" s="1" t="s">
        <v>18</v>
      </c>
      <c r="E7" s="6">
        <v>0.1661072419311416</v>
      </c>
      <c r="F7" s="6">
        <v>0.158921899820271</v>
      </c>
      <c r="G7" s="6">
        <v>0.141984467515399</v>
      </c>
      <c r="H7" s="6">
        <v>5.0852281531653297E-2</v>
      </c>
      <c r="I7" s="6">
        <v>8.7324043552036906E-2</v>
      </c>
    </row>
    <row r="8" spans="1:9" x14ac:dyDescent="0.15">
      <c r="A8" s="1">
        <v>1</v>
      </c>
      <c r="B8" s="1" t="s">
        <v>7</v>
      </c>
      <c r="C8" s="1">
        <v>5</v>
      </c>
      <c r="D8" s="1" t="s">
        <v>19</v>
      </c>
      <c r="E8" s="6">
        <v>0.274468584539519</v>
      </c>
      <c r="F8" s="6">
        <v>0.13440071365984299</v>
      </c>
      <c r="G8" s="6">
        <v>0.15454421514639999</v>
      </c>
      <c r="H8" s="6">
        <v>0.12329693402922499</v>
      </c>
      <c r="I8" s="6">
        <v>9.0648731430023402E-2</v>
      </c>
    </row>
    <row r="9" spans="1:9" x14ac:dyDescent="0.15">
      <c r="A9" s="1">
        <v>1</v>
      </c>
      <c r="B9" s="1" t="s">
        <v>7</v>
      </c>
      <c r="C9" s="1">
        <v>6</v>
      </c>
      <c r="D9" s="1" t="s">
        <v>3</v>
      </c>
      <c r="E9" s="6">
        <v>0.14690945860375818</v>
      </c>
      <c r="F9" s="6">
        <v>-0.103586987677998</v>
      </c>
      <c r="G9" s="6">
        <v>-5.7772096137678697E-2</v>
      </c>
      <c r="H9" s="6">
        <v>-0.106160306975755</v>
      </c>
      <c r="I9" s="6">
        <v>-1.5647960061058099E-2</v>
      </c>
    </row>
    <row r="10" spans="1:9" x14ac:dyDescent="0.15">
      <c r="A10" s="1">
        <v>1</v>
      </c>
      <c r="B10" s="1" t="s">
        <v>7</v>
      </c>
      <c r="C10" s="1">
        <v>7</v>
      </c>
      <c r="D10" s="1" t="s">
        <v>20</v>
      </c>
      <c r="E10" s="6">
        <v>-0.3347715082167001</v>
      </c>
      <c r="F10" s="6">
        <v>-1.2184103475066801</v>
      </c>
      <c r="G10" s="6">
        <v>-0.93226472606646404</v>
      </c>
      <c r="H10" s="6">
        <v>-0.66434715274400502</v>
      </c>
      <c r="I10" s="6">
        <v>-0.60843501706869296</v>
      </c>
    </row>
    <row r="11" spans="1:9" x14ac:dyDescent="0.15">
      <c r="A11" s="1">
        <v>1</v>
      </c>
      <c r="B11" s="1" t="s">
        <v>7</v>
      </c>
      <c r="C11" s="1">
        <v>8</v>
      </c>
      <c r="D11" s="1" t="s">
        <v>21</v>
      </c>
      <c r="E11" s="6">
        <v>7.536978356774203E-2</v>
      </c>
      <c r="F11" s="6">
        <v>3.7871661365582697E-2</v>
      </c>
      <c r="G11" s="6">
        <v>4.9178269568397902E-2</v>
      </c>
      <c r="H11" s="6">
        <v>7.6248190075536196E-2</v>
      </c>
      <c r="I11" s="6">
        <v>3.9583777138433598E-2</v>
      </c>
    </row>
    <row r="12" spans="1:9" x14ac:dyDescent="0.15">
      <c r="A12" s="1">
        <v>1</v>
      </c>
      <c r="B12" s="1" t="s">
        <v>7</v>
      </c>
      <c r="C12" s="1">
        <v>9</v>
      </c>
      <c r="D12" s="1" t="s">
        <v>22</v>
      </c>
      <c r="E12" s="6">
        <v>0.1270725139394028</v>
      </c>
      <c r="F12" s="6">
        <v>1.7646299152914598E-2</v>
      </c>
      <c r="G12" s="6">
        <v>3.39214489605663E-2</v>
      </c>
      <c r="H12" s="6">
        <v>-4.8104904309294302E-2</v>
      </c>
      <c r="I12" s="6">
        <v>3.2491827222051899E-2</v>
      </c>
    </row>
    <row r="13" spans="1:9" x14ac:dyDescent="0.15">
      <c r="A13" s="1">
        <v>1</v>
      </c>
      <c r="B13" s="1" t="s">
        <v>7</v>
      </c>
      <c r="C13" s="1">
        <v>10</v>
      </c>
      <c r="D13" s="1" t="s">
        <v>23</v>
      </c>
      <c r="E13" s="6">
        <v>5.4827442704883898E-2</v>
      </c>
      <c r="F13" s="6">
        <v>7.2938695731012498E-2</v>
      </c>
      <c r="G13" s="6">
        <v>9.6228104202526005E-2</v>
      </c>
      <c r="H13" s="6">
        <v>5.38023093863386E-2</v>
      </c>
      <c r="I13" s="6">
        <v>5.58509385890648E-2</v>
      </c>
    </row>
    <row r="14" spans="1:9" x14ac:dyDescent="0.15">
      <c r="A14" s="1">
        <v>1</v>
      </c>
      <c r="B14" s="1" t="s">
        <v>7</v>
      </c>
      <c r="C14" s="1">
        <v>11</v>
      </c>
      <c r="D14" s="1" t="s">
        <v>24</v>
      </c>
      <c r="E14" s="6">
        <v>3.9794075622795688E-2</v>
      </c>
      <c r="F14" s="6">
        <v>-1.8863045955039601E-2</v>
      </c>
      <c r="G14" s="6">
        <v>3.4464119790410898E-2</v>
      </c>
      <c r="H14" s="6">
        <v>6.5704316616901196E-2</v>
      </c>
      <c r="I14" s="6">
        <v>5.0043552735886399E-2</v>
      </c>
    </row>
    <row r="15" spans="1:9" x14ac:dyDescent="0.15">
      <c r="A15" s="1">
        <v>1</v>
      </c>
      <c r="B15" s="1" t="s">
        <v>7</v>
      </c>
      <c r="C15" s="1">
        <v>12</v>
      </c>
      <c r="D15" s="1" t="s">
        <v>25</v>
      </c>
      <c r="E15" s="6">
        <v>0.19979605508285309</v>
      </c>
      <c r="F15" s="6">
        <v>0.101644627760186</v>
      </c>
      <c r="G15" s="6">
        <v>8.5600978672365505E-2</v>
      </c>
      <c r="H15" s="6">
        <v>7.3754360901103294E-2</v>
      </c>
      <c r="I15" s="6">
        <v>0.10105956084809301</v>
      </c>
    </row>
    <row r="16" spans="1:9" x14ac:dyDescent="0.15">
      <c r="A16" s="1">
        <v>1</v>
      </c>
      <c r="B16" s="1" t="s">
        <v>7</v>
      </c>
      <c r="C16" s="1">
        <v>13</v>
      </c>
      <c r="D16" s="1" t="s">
        <v>26</v>
      </c>
      <c r="E16" s="6">
        <v>0.11852527109884528</v>
      </c>
      <c r="F16" s="6">
        <v>-1.8527808795059E-3</v>
      </c>
      <c r="G16" s="6">
        <v>5.4273259543625503E-2</v>
      </c>
      <c r="H16" s="6">
        <v>1.6840207109189299E-2</v>
      </c>
      <c r="I16" s="6">
        <v>-3.3422528461547599E-2</v>
      </c>
    </row>
    <row r="17" spans="1:9" x14ac:dyDescent="0.15">
      <c r="A17" s="1">
        <v>1</v>
      </c>
      <c r="B17" s="1" t="s">
        <v>7</v>
      </c>
      <c r="C17" s="1">
        <v>14</v>
      </c>
      <c r="D17" s="1" t="s">
        <v>27</v>
      </c>
      <c r="E17" s="6">
        <v>-0.16025929569428962</v>
      </c>
      <c r="F17" s="6">
        <v>-8.3218912578378004E-2</v>
      </c>
      <c r="G17" s="6">
        <v>-0.192266405542213</v>
      </c>
      <c r="H17" s="6">
        <v>-0.14434065882920699</v>
      </c>
      <c r="I17" s="6">
        <v>6.26621826016341E-2</v>
      </c>
    </row>
    <row r="18" spans="1:9" x14ac:dyDescent="0.15">
      <c r="A18" s="1">
        <v>1</v>
      </c>
      <c r="B18" s="1" t="s">
        <v>7</v>
      </c>
      <c r="C18" s="1">
        <v>15</v>
      </c>
      <c r="D18" s="1" t="s">
        <v>28</v>
      </c>
      <c r="E18" s="6">
        <v>0.10826909890022121</v>
      </c>
      <c r="F18" s="6">
        <v>0.118477564969066</v>
      </c>
      <c r="G18" s="6">
        <v>0.12116264162750499</v>
      </c>
      <c r="H18" s="6">
        <v>0.104117154410774</v>
      </c>
      <c r="I18" s="6">
        <v>8.21643643019484E-2</v>
      </c>
    </row>
    <row r="19" spans="1:9" x14ac:dyDescent="0.15">
      <c r="A19" s="1">
        <v>1</v>
      </c>
      <c r="B19" s="1" t="s">
        <v>2</v>
      </c>
      <c r="C19" s="1">
        <v>16</v>
      </c>
      <c r="D19" s="1" t="s">
        <v>11</v>
      </c>
      <c r="E19" s="6">
        <v>2.0064255782952511E-2</v>
      </c>
      <c r="F19" s="6">
        <v>2.1407363612552199E-2</v>
      </c>
      <c r="G19" s="6">
        <v>4.4322974464917599E-2</v>
      </c>
      <c r="H19" s="6">
        <v>6.2853886007331106E-2</v>
      </c>
      <c r="I19" s="6">
        <v>6.9837368349040502E-2</v>
      </c>
    </row>
    <row r="20" spans="1:9" x14ac:dyDescent="0.15">
      <c r="A20" s="1">
        <v>1</v>
      </c>
      <c r="B20" s="1" t="s">
        <v>2</v>
      </c>
      <c r="C20" s="1">
        <v>17</v>
      </c>
      <c r="D20" s="1" t="s">
        <v>12</v>
      </c>
      <c r="E20" s="6">
        <v>4.3457796075996008E-2</v>
      </c>
      <c r="F20" s="6">
        <v>-1.63467446905918E-3</v>
      </c>
      <c r="G20" s="6">
        <v>5.7000007984888697E-2</v>
      </c>
      <c r="H20" s="6">
        <v>5.3852084682447302E-2</v>
      </c>
      <c r="I20" s="6">
        <v>4.0709715664906103E-2</v>
      </c>
    </row>
    <row r="21" spans="1:9" x14ac:dyDescent="0.15">
      <c r="A21" s="1">
        <v>1</v>
      </c>
      <c r="B21" s="1" t="s">
        <v>2</v>
      </c>
      <c r="C21" s="1">
        <v>18</v>
      </c>
      <c r="D21" s="1" t="s">
        <v>13</v>
      </c>
      <c r="E21" s="6">
        <v>7.3058225668998431E-2</v>
      </c>
      <c r="F21" s="6">
        <v>0.13098797858830499</v>
      </c>
      <c r="G21" s="6">
        <v>0.116393841423795</v>
      </c>
      <c r="H21" s="6">
        <v>9.6480673799622399E-2</v>
      </c>
      <c r="I21" s="6">
        <v>6.4624975139774096E-2</v>
      </c>
    </row>
    <row r="22" spans="1:9" x14ac:dyDescent="0.15">
      <c r="A22" s="1">
        <v>1</v>
      </c>
      <c r="B22" s="1" t="s">
        <v>2</v>
      </c>
      <c r="C22" s="1">
        <v>19</v>
      </c>
      <c r="D22" s="1" t="s">
        <v>14</v>
      </c>
      <c r="E22" s="6">
        <v>3.1724939877210215E-2</v>
      </c>
      <c r="F22" s="6">
        <v>2.07643785339298E-2</v>
      </c>
      <c r="G22" s="6">
        <v>2.3642863474048599E-2</v>
      </c>
      <c r="H22" s="6">
        <v>4.6042659413694197E-3</v>
      </c>
      <c r="I22" s="6">
        <v>1.8371971568115101E-2</v>
      </c>
    </row>
    <row r="23" spans="1:9" x14ac:dyDescent="0.15">
      <c r="A23" s="1">
        <v>1</v>
      </c>
      <c r="B23" s="1" t="s">
        <v>2</v>
      </c>
      <c r="C23" s="1">
        <v>20</v>
      </c>
      <c r="D23" s="1" t="s">
        <v>15</v>
      </c>
      <c r="E23" s="6">
        <v>-0.14957218985548537</v>
      </c>
      <c r="F23" s="6">
        <v>-0.107175692051314</v>
      </c>
      <c r="G23" s="6">
        <v>6.9855300625005796E-3</v>
      </c>
      <c r="H23" s="6">
        <v>-2.37107333269009E-2</v>
      </c>
      <c r="I23" s="6">
        <v>-3.1601142510612197E-2</v>
      </c>
    </row>
    <row r="24" spans="1:9" x14ac:dyDescent="0.15">
      <c r="A24" s="1">
        <v>1</v>
      </c>
      <c r="B24" s="1" t="s">
        <v>2</v>
      </c>
      <c r="C24" s="1">
        <v>21</v>
      </c>
      <c r="D24" s="1" t="s">
        <v>16</v>
      </c>
      <c r="E24" s="6">
        <v>2.4142594242298358E-2</v>
      </c>
      <c r="F24" s="6">
        <v>3.3387006536723399E-2</v>
      </c>
      <c r="G24" s="6">
        <v>3.8332881050896703E-2</v>
      </c>
      <c r="H24" s="6">
        <v>3.8090946489724102E-2</v>
      </c>
      <c r="I24" s="6">
        <v>3.5170424981213901E-2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8</v>
      </c>
      <c r="E25" s="6">
        <v>2.4733997956722965E-3</v>
      </c>
      <c r="F25" s="6">
        <v>5.0325263661442597E-2</v>
      </c>
      <c r="G25" s="6">
        <v>4.3589667010598597E-2</v>
      </c>
      <c r="H25" s="6">
        <v>2.3285670509774401E-2</v>
      </c>
      <c r="I25" s="6">
        <v>1.6595296077763999E-2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29</v>
      </c>
      <c r="E26" s="6">
        <v>-1.0459412342781312E-2</v>
      </c>
      <c r="F26" s="6">
        <v>1.8163656554018401E-2</v>
      </c>
      <c r="G26" s="6">
        <v>9.0573530795501293E-3</v>
      </c>
      <c r="H26" s="6">
        <v>-3.6051686744962098E-2</v>
      </c>
      <c r="I26" s="6">
        <v>-2.9854649832460799E-2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9</v>
      </c>
      <c r="E27" s="6">
        <v>2.5978563168178009E-2</v>
      </c>
      <c r="F27" s="6">
        <v>0.20407956263152599</v>
      </c>
      <c r="G27" s="6">
        <v>0.13392566641192399</v>
      </c>
      <c r="H27" s="6">
        <v>5.7418193991322898E-2</v>
      </c>
      <c r="I27" s="6">
        <v>-5.6097625254883397E-2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10</v>
      </c>
      <c r="E28" s="6">
        <v>9.7562702025890236E-2</v>
      </c>
      <c r="F28" s="6">
        <v>1.28276791418383E-2</v>
      </c>
      <c r="G28" s="6">
        <v>-4.4920721322610699E-2</v>
      </c>
      <c r="H28" s="6">
        <v>-3.0855484984897201E-2</v>
      </c>
      <c r="I28" s="6">
        <v>-2.0670423430572901E-2</v>
      </c>
    </row>
    <row r="29" spans="1:9" x14ac:dyDescent="0.15">
      <c r="A29" s="1">
        <v>2</v>
      </c>
      <c r="B29" s="1" t="s">
        <v>51</v>
      </c>
      <c r="C29" s="1">
        <v>3</v>
      </c>
      <c r="D29" s="1" t="s">
        <v>17</v>
      </c>
      <c r="E29" s="6">
        <v>-1.4673155778009005E-2</v>
      </c>
      <c r="F29" s="6">
        <v>2.4693680136670501E-3</v>
      </c>
      <c r="G29" s="6">
        <v>-6.1000660238763604E-3</v>
      </c>
      <c r="H29" s="6">
        <v>-1.7562789202666001E-2</v>
      </c>
      <c r="I29" s="6">
        <v>-3.3751507858603001E-2</v>
      </c>
    </row>
    <row r="30" spans="1:9" x14ac:dyDescent="0.15">
      <c r="A30" s="1">
        <v>2</v>
      </c>
      <c r="B30" s="1" t="s">
        <v>51</v>
      </c>
      <c r="C30" s="1">
        <v>4</v>
      </c>
      <c r="D30" s="1" t="s">
        <v>18</v>
      </c>
      <c r="E30" s="6">
        <v>-9.5840013729477452E-2</v>
      </c>
      <c r="F30" s="6">
        <v>0.22215754439573299</v>
      </c>
      <c r="G30" s="6">
        <v>7.6385060825627904E-2</v>
      </c>
      <c r="H30" s="6">
        <v>0.107742740155033</v>
      </c>
      <c r="I30" s="6">
        <v>0.107436006339965</v>
      </c>
    </row>
    <row r="31" spans="1:9" x14ac:dyDescent="0.15">
      <c r="A31" s="1">
        <v>2</v>
      </c>
      <c r="B31" s="1" t="s">
        <v>51</v>
      </c>
      <c r="C31" s="1">
        <v>5</v>
      </c>
      <c r="D31" s="1" t="s">
        <v>19</v>
      </c>
      <c r="E31" s="6">
        <v>5.5257817468271603E-2</v>
      </c>
      <c r="F31" s="6">
        <v>5.2539928695147099E-2</v>
      </c>
      <c r="G31" s="6">
        <v>0.12015679620365199</v>
      </c>
      <c r="H31" s="6">
        <v>0.27076234639801899</v>
      </c>
      <c r="I31" s="6">
        <v>0.32782239199788799</v>
      </c>
    </row>
    <row r="32" spans="1:9" x14ac:dyDescent="0.15">
      <c r="A32" s="1">
        <v>2</v>
      </c>
      <c r="B32" s="1" t="s">
        <v>51</v>
      </c>
      <c r="C32" s="1">
        <v>6</v>
      </c>
      <c r="D32" s="1" t="s">
        <v>3</v>
      </c>
      <c r="E32" s="6">
        <v>0.27511103540003773</v>
      </c>
      <c r="F32" s="6">
        <v>0.238655924331201</v>
      </c>
      <c r="G32" s="6">
        <v>0.50806515578313205</v>
      </c>
      <c r="H32" s="6">
        <v>0.38979141982867699</v>
      </c>
      <c r="I32" s="6">
        <v>0.75036796522419702</v>
      </c>
    </row>
    <row r="33" spans="1:9" x14ac:dyDescent="0.15">
      <c r="A33" s="1">
        <v>2</v>
      </c>
      <c r="B33" s="1" t="s">
        <v>51</v>
      </c>
      <c r="C33" s="1">
        <v>7</v>
      </c>
      <c r="D33" s="1" t="s">
        <v>20</v>
      </c>
      <c r="E33" s="6">
        <v>1.747959668522911E-2</v>
      </c>
      <c r="F33" s="6">
        <v>0.25006203331119597</v>
      </c>
      <c r="G33" s="6">
        <v>1.3511542662201601</v>
      </c>
      <c r="H33" s="6">
        <v>0.86294703119799698</v>
      </c>
      <c r="I33" s="6">
        <v>1.2282547439659299</v>
      </c>
    </row>
    <row r="34" spans="1:9" x14ac:dyDescent="0.15">
      <c r="A34" s="1">
        <v>2</v>
      </c>
      <c r="B34" s="1" t="s">
        <v>51</v>
      </c>
      <c r="C34" s="1">
        <v>8</v>
      </c>
      <c r="D34" s="1" t="s">
        <v>21</v>
      </c>
      <c r="E34" s="6">
        <v>6.6289123757035093E-2</v>
      </c>
      <c r="F34" s="6">
        <v>9.7109973008029704E-2</v>
      </c>
      <c r="G34" s="6">
        <v>0.15601171669480801</v>
      </c>
      <c r="H34" s="6">
        <v>0.16703870769087401</v>
      </c>
      <c r="I34" s="6">
        <v>0.31365475750881899</v>
      </c>
    </row>
    <row r="35" spans="1:9" x14ac:dyDescent="0.15">
      <c r="A35" s="1">
        <v>2</v>
      </c>
      <c r="B35" s="1" t="s">
        <v>51</v>
      </c>
      <c r="C35" s="1">
        <v>9</v>
      </c>
      <c r="D35" s="1" t="s">
        <v>22</v>
      </c>
      <c r="E35" s="6">
        <v>8.6480995100874647E-2</v>
      </c>
      <c r="F35" s="6">
        <v>6.7575918363509305E-2</v>
      </c>
      <c r="G35" s="6">
        <v>0.170134630102726</v>
      </c>
      <c r="H35" s="6">
        <v>-8.6054393441008195E-2</v>
      </c>
      <c r="I35" s="6">
        <v>3.02745577021328E-2</v>
      </c>
    </row>
    <row r="36" spans="1:9" x14ac:dyDescent="0.15">
      <c r="A36" s="1">
        <v>2</v>
      </c>
      <c r="B36" s="1" t="s">
        <v>51</v>
      </c>
      <c r="C36" s="1">
        <v>10</v>
      </c>
      <c r="D36" s="1" t="s">
        <v>23</v>
      </c>
      <c r="E36" s="6">
        <v>-4.254893998253198E-3</v>
      </c>
      <c r="F36" s="6">
        <v>0.14289222398833401</v>
      </c>
      <c r="G36" s="6">
        <v>0.159345482573406</v>
      </c>
      <c r="H36" s="6">
        <v>0.179083390932222</v>
      </c>
      <c r="I36" s="6">
        <v>0.22515104534879701</v>
      </c>
    </row>
    <row r="37" spans="1:9" x14ac:dyDescent="0.15">
      <c r="A37" s="1">
        <v>2</v>
      </c>
      <c r="B37" s="1" t="s">
        <v>51</v>
      </c>
      <c r="C37" s="1">
        <v>11</v>
      </c>
      <c r="D37" s="1" t="s">
        <v>24</v>
      </c>
      <c r="E37" s="6">
        <v>0.11858060812912327</v>
      </c>
      <c r="F37" s="6">
        <v>0.34357743305107902</v>
      </c>
      <c r="G37" s="6">
        <v>0.25443348922215597</v>
      </c>
      <c r="H37" s="6">
        <v>0.123427558231825</v>
      </c>
      <c r="I37" s="6">
        <v>7.1496440009032103E-2</v>
      </c>
    </row>
    <row r="38" spans="1:9" x14ac:dyDescent="0.15">
      <c r="A38" s="1">
        <v>2</v>
      </c>
      <c r="B38" s="1" t="s">
        <v>51</v>
      </c>
      <c r="C38" s="1">
        <v>12</v>
      </c>
      <c r="D38" s="1" t="s">
        <v>25</v>
      </c>
      <c r="E38" s="6">
        <v>-0.17392561130089518</v>
      </c>
      <c r="F38" s="6">
        <v>-4.7172141530717603E-2</v>
      </c>
      <c r="G38" s="6">
        <v>-0.119535010412972</v>
      </c>
      <c r="H38" s="6">
        <v>-0.13595552647929199</v>
      </c>
      <c r="I38" s="6">
        <v>-4.7156116766964198E-2</v>
      </c>
    </row>
    <row r="39" spans="1:9" x14ac:dyDescent="0.15">
      <c r="A39" s="1">
        <v>2</v>
      </c>
      <c r="B39" s="1" t="s">
        <v>51</v>
      </c>
      <c r="C39" s="1">
        <v>13</v>
      </c>
      <c r="D39" s="1" t="s">
        <v>26</v>
      </c>
      <c r="E39" s="6">
        <v>6.9263186394578402E-2</v>
      </c>
      <c r="F39" s="6">
        <v>0.202838852023211</v>
      </c>
      <c r="G39" s="6">
        <v>0.42134728913949299</v>
      </c>
      <c r="H39" s="6">
        <v>0.37444932468180903</v>
      </c>
      <c r="I39" s="6">
        <v>0.36498823766564298</v>
      </c>
    </row>
    <row r="40" spans="1:9" x14ac:dyDescent="0.15">
      <c r="A40" s="1">
        <v>2</v>
      </c>
      <c r="B40" s="1" t="s">
        <v>51</v>
      </c>
      <c r="C40" s="1">
        <v>14</v>
      </c>
      <c r="D40" s="1" t="s">
        <v>27</v>
      </c>
      <c r="E40" s="6">
        <v>9.5554599316279021E-3</v>
      </c>
      <c r="F40" s="6">
        <v>-9.0435766142889507E-2</v>
      </c>
      <c r="G40" s="6">
        <v>-0.270803285080988</v>
      </c>
      <c r="H40" s="6">
        <v>-0.21427520365598501</v>
      </c>
      <c r="I40" s="6">
        <v>3.01116256611276E-2</v>
      </c>
    </row>
    <row r="41" spans="1:9" x14ac:dyDescent="0.15">
      <c r="A41" s="1">
        <v>2</v>
      </c>
      <c r="B41" s="1" t="s">
        <v>51</v>
      </c>
      <c r="C41" s="1">
        <v>15</v>
      </c>
      <c r="D41" s="1" t="s">
        <v>28</v>
      </c>
      <c r="E41" s="6">
        <v>3.4616105709820003E-2</v>
      </c>
      <c r="F41" s="6">
        <v>5.5470605458586598E-2</v>
      </c>
      <c r="G41" s="6">
        <v>3.4196552597062099E-2</v>
      </c>
      <c r="H41" s="6">
        <v>1.15019920708349E-2</v>
      </c>
      <c r="I41" s="6">
        <v>7.1768761368869297E-2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11</v>
      </c>
      <c r="E42" s="6">
        <v>-2.6086601773560279E-2</v>
      </c>
      <c r="F42" s="6">
        <v>-1.4996123102950501E-2</v>
      </c>
      <c r="G42" s="6">
        <v>1.10489141303692E-2</v>
      </c>
      <c r="H42" s="6">
        <v>2.51100744921114E-2</v>
      </c>
      <c r="I42" s="6">
        <v>3.6310539206942903E-2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12</v>
      </c>
      <c r="E43" s="6">
        <v>-9.1053313291123497E-3</v>
      </c>
      <c r="F43" s="6">
        <v>7.7334570864034405E-2</v>
      </c>
      <c r="G43" s="6">
        <v>5.8469819940304001E-2</v>
      </c>
      <c r="H43" s="6">
        <v>5.5706829345338799E-2</v>
      </c>
      <c r="I43" s="6">
        <v>2.12537309362433E-2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13</v>
      </c>
      <c r="E44" s="6">
        <v>-5.5439444998137313E-2</v>
      </c>
      <c r="F44" s="6">
        <v>-1.2271298313938001E-2</v>
      </c>
      <c r="G44" s="6">
        <v>-2.2144883057546399E-2</v>
      </c>
      <c r="H44" s="6">
        <v>-2.77306615884601E-2</v>
      </c>
      <c r="I44" s="6">
        <v>-3.9936458847350399E-2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14</v>
      </c>
      <c r="E45" s="6">
        <v>6.402538081752214E-2</v>
      </c>
      <c r="F45" s="6">
        <v>2.5148419022460299E-2</v>
      </c>
      <c r="G45" s="6">
        <v>5.5979747011139398E-2</v>
      </c>
      <c r="H45" s="6">
        <v>7.2860548596088096E-3</v>
      </c>
      <c r="I45" s="6">
        <v>8.7086933125212797E-3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</v>
      </c>
      <c r="E46" s="6">
        <v>-0.2130505499261254</v>
      </c>
      <c r="F46" s="6">
        <v>-0.140104433556133</v>
      </c>
      <c r="G46" s="6">
        <v>-1.84220061891157E-2</v>
      </c>
      <c r="H46" s="6">
        <v>-5.2605176482961098E-2</v>
      </c>
      <c r="I46" s="6">
        <v>-7.8473051736056898E-2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16</v>
      </c>
      <c r="E47" s="6">
        <v>8.2651178404155069E-3</v>
      </c>
      <c r="F47" s="6">
        <v>9.7167975781872196E-3</v>
      </c>
      <c r="G47" s="6">
        <v>1.9645505219339901E-2</v>
      </c>
      <c r="H47" s="6">
        <v>2.3981643593764999E-2</v>
      </c>
      <c r="I47" s="6">
        <v>2.1203526617975501E-2</v>
      </c>
    </row>
    <row r="48" spans="1:9" x14ac:dyDescent="0.15">
      <c r="A48" s="1">
        <v>2</v>
      </c>
      <c r="B48" s="1" t="s">
        <v>49</v>
      </c>
      <c r="C48" s="1">
        <v>22</v>
      </c>
      <c r="D48" s="1" t="s">
        <v>8</v>
      </c>
      <c r="E48" s="6">
        <v>-3.0189302442201419E-2</v>
      </c>
      <c r="F48" s="6">
        <v>-1.7859830328835601E-2</v>
      </c>
      <c r="G48" s="6">
        <v>-4.0079115483761E-3</v>
      </c>
      <c r="H48" s="6">
        <v>-2.6462461426273301E-2</v>
      </c>
      <c r="I48" s="6">
        <v>-4.4512486867517902E-2</v>
      </c>
    </row>
    <row r="49" spans="1:9" x14ac:dyDescent="0.15">
      <c r="A49" s="1">
        <v>2</v>
      </c>
      <c r="B49" s="1" t="s">
        <v>49</v>
      </c>
      <c r="C49" s="1">
        <v>23</v>
      </c>
      <c r="D49" s="1" t="s">
        <v>29</v>
      </c>
      <c r="E49" s="6">
        <v>-8.4796837070811003E-3</v>
      </c>
      <c r="F49" s="6">
        <v>1.36579441599971E-3</v>
      </c>
      <c r="G49" s="6">
        <v>2.42330333370423E-3</v>
      </c>
      <c r="H49" s="6">
        <v>-3.7947470642139797E-2</v>
      </c>
      <c r="I49" s="6">
        <v>-2.7309108182416601E-2</v>
      </c>
    </row>
    <row r="50" spans="1:9" x14ac:dyDescent="0.15">
      <c r="A50" s="1">
        <v>3</v>
      </c>
      <c r="B50" s="1" t="s">
        <v>53</v>
      </c>
      <c r="C50" s="1">
        <v>1</v>
      </c>
      <c r="D50" s="1" t="s">
        <v>9</v>
      </c>
      <c r="E50" s="6">
        <v>1.2960213291946146E-2</v>
      </c>
      <c r="F50" s="6">
        <v>0.13025028287433901</v>
      </c>
      <c r="G50" s="6">
        <v>7.9687207881230598E-2</v>
      </c>
      <c r="H50" s="6">
        <v>3.4656282793059399E-2</v>
      </c>
      <c r="I50" s="6">
        <v>4.5432104564132603E-2</v>
      </c>
    </row>
    <row r="51" spans="1:9" x14ac:dyDescent="0.15">
      <c r="A51" s="1">
        <v>3</v>
      </c>
      <c r="B51" s="1" t="s">
        <v>53</v>
      </c>
      <c r="C51" s="1">
        <v>2</v>
      </c>
      <c r="D51" s="1" t="s">
        <v>10</v>
      </c>
      <c r="E51" s="6">
        <v>0.1281347924589675</v>
      </c>
      <c r="F51" s="6">
        <v>3.8915871299752798E-3</v>
      </c>
      <c r="G51" s="6">
        <v>-5.0517006197577201E-2</v>
      </c>
      <c r="H51" s="6">
        <v>-0.16852931315553801</v>
      </c>
      <c r="I51" s="6">
        <v>-0.17492191064943899</v>
      </c>
    </row>
    <row r="52" spans="1:9" x14ac:dyDescent="0.15">
      <c r="A52" s="1">
        <v>3</v>
      </c>
      <c r="B52" s="1" t="s">
        <v>54</v>
      </c>
      <c r="C52" s="1">
        <v>3</v>
      </c>
      <c r="D52" s="1" t="s">
        <v>17</v>
      </c>
      <c r="E52" s="6">
        <v>-1.1315975310098599E-2</v>
      </c>
      <c r="F52" s="6">
        <v>3.0176165432319502E-4</v>
      </c>
      <c r="G52" s="6">
        <v>1.01904596043845E-3</v>
      </c>
      <c r="H52" s="6">
        <v>-7.3471742407062201E-4</v>
      </c>
      <c r="I52" s="6">
        <v>-5.9894959338069598E-2</v>
      </c>
    </row>
    <row r="53" spans="1:9" x14ac:dyDescent="0.15">
      <c r="A53" s="1">
        <v>3</v>
      </c>
      <c r="B53" s="1" t="s">
        <v>54</v>
      </c>
      <c r="C53" s="1">
        <v>4</v>
      </c>
      <c r="D53" s="1" t="s">
        <v>18</v>
      </c>
      <c r="E53" s="6">
        <v>-2.2689554829249392E-2</v>
      </c>
      <c r="F53" s="6">
        <v>0.104854424931472</v>
      </c>
      <c r="G53" s="6">
        <v>5.8193861454916999E-2</v>
      </c>
      <c r="H53" s="6">
        <v>5.8185800835598898E-2</v>
      </c>
      <c r="I53" s="6">
        <v>6.7422364781751606E-2</v>
      </c>
    </row>
    <row r="54" spans="1:9" x14ac:dyDescent="0.15">
      <c r="A54" s="1">
        <v>3</v>
      </c>
      <c r="B54" s="1" t="s">
        <v>54</v>
      </c>
      <c r="C54" s="1">
        <v>5</v>
      </c>
      <c r="D54" s="1" t="s">
        <v>19</v>
      </c>
      <c r="E54" s="6">
        <v>-2.5724858408353937E-3</v>
      </c>
      <c r="F54" s="6">
        <v>0.218822329253649</v>
      </c>
      <c r="G54" s="6">
        <v>0.15968706853084</v>
      </c>
      <c r="H54" s="6">
        <v>0.120430254989465</v>
      </c>
      <c r="I54" s="6">
        <v>0.18165297861387</v>
      </c>
    </row>
    <row r="55" spans="1:9" x14ac:dyDescent="0.15">
      <c r="A55" s="1">
        <v>3</v>
      </c>
      <c r="B55" s="1" t="s">
        <v>54</v>
      </c>
      <c r="C55" s="1">
        <v>6</v>
      </c>
      <c r="D55" s="1" t="s">
        <v>3</v>
      </c>
      <c r="E55" s="6">
        <v>0.17059824217933725</v>
      </c>
      <c r="F55" s="6">
        <v>0.14097493236022801</v>
      </c>
      <c r="G55" s="6">
        <v>0.12850542272768201</v>
      </c>
      <c r="H55" s="6">
        <v>0.100885545220429</v>
      </c>
      <c r="I55" s="6">
        <v>0.16630582241033201</v>
      </c>
    </row>
    <row r="56" spans="1:9" x14ac:dyDescent="0.15">
      <c r="A56" s="1">
        <v>3</v>
      </c>
      <c r="B56" s="1" t="s">
        <v>54</v>
      </c>
      <c r="C56" s="1">
        <v>7</v>
      </c>
      <c r="D56" s="1" t="s">
        <v>20</v>
      </c>
      <c r="E56" s="6">
        <v>0.69615965475433073</v>
      </c>
      <c r="F56" s="6">
        <v>0.67345930823981404</v>
      </c>
      <c r="G56" s="6">
        <v>0.47286696615004398</v>
      </c>
      <c r="H56" s="6">
        <v>0.31728429884224901</v>
      </c>
      <c r="I56" s="6">
        <v>0.23233570111681801</v>
      </c>
    </row>
    <row r="57" spans="1:9" x14ac:dyDescent="0.15">
      <c r="A57" s="1">
        <v>3</v>
      </c>
      <c r="B57" s="1" t="s">
        <v>54</v>
      </c>
      <c r="C57" s="1">
        <v>8</v>
      </c>
      <c r="D57" s="1" t="s">
        <v>21</v>
      </c>
      <c r="E57" s="6">
        <v>9.1556219438284792E-2</v>
      </c>
      <c r="F57" s="6">
        <v>0.119732257587177</v>
      </c>
      <c r="G57" s="6">
        <v>0.110068477833379</v>
      </c>
      <c r="H57" s="6">
        <v>7.7973740577670106E-2</v>
      </c>
      <c r="I57" s="6">
        <v>0.16393030986967999</v>
      </c>
    </row>
    <row r="58" spans="1:9" x14ac:dyDescent="0.15">
      <c r="A58" s="1">
        <v>3</v>
      </c>
      <c r="B58" s="1" t="s">
        <v>54</v>
      </c>
      <c r="C58" s="1">
        <v>9</v>
      </c>
      <c r="D58" s="1" t="s">
        <v>22</v>
      </c>
      <c r="E58" s="6">
        <v>0.15765537851201436</v>
      </c>
      <c r="F58" s="6">
        <v>2.03620868376032E-2</v>
      </c>
      <c r="G58" s="6">
        <v>7.4480150099330801E-3</v>
      </c>
      <c r="H58" s="6">
        <v>-0.109252367290741</v>
      </c>
      <c r="I58" s="6">
        <v>-9.5569723470135995E-2</v>
      </c>
    </row>
    <row r="59" spans="1:9" x14ac:dyDescent="0.15">
      <c r="A59" s="1">
        <v>3</v>
      </c>
      <c r="B59" s="1" t="s">
        <v>54</v>
      </c>
      <c r="C59" s="1">
        <v>10</v>
      </c>
      <c r="D59" s="1" t="s">
        <v>23</v>
      </c>
      <c r="E59" s="6">
        <v>4.3577241825422094E-2</v>
      </c>
      <c r="F59" s="6">
        <v>9.7030136204765097E-2</v>
      </c>
      <c r="G59" s="6">
        <v>6.54613634188633E-2</v>
      </c>
      <c r="H59" s="6">
        <v>3.2869248554354802E-2</v>
      </c>
      <c r="I59" s="6">
        <v>0.10634313338049101</v>
      </c>
    </row>
    <row r="60" spans="1:9" x14ac:dyDescent="0.15">
      <c r="A60" s="1">
        <v>3</v>
      </c>
      <c r="B60" s="1" t="s">
        <v>54</v>
      </c>
      <c r="C60" s="1">
        <v>11</v>
      </c>
      <c r="D60" s="1" t="s">
        <v>24</v>
      </c>
      <c r="E60" s="6">
        <v>-1.03140801650226E-2</v>
      </c>
      <c r="F60" s="6">
        <v>-1.86439436540877E-2</v>
      </c>
      <c r="G60" s="6">
        <v>1.29449471596643E-3</v>
      </c>
      <c r="H60" s="6">
        <v>-2.6192770292859501E-2</v>
      </c>
      <c r="I60" s="6">
        <v>-2.81569709971634E-2</v>
      </c>
    </row>
    <row r="61" spans="1:9" x14ac:dyDescent="0.15">
      <c r="A61" s="1">
        <v>3</v>
      </c>
      <c r="B61" s="1" t="s">
        <v>54</v>
      </c>
      <c r="C61" s="1">
        <v>12</v>
      </c>
      <c r="D61" s="1" t="s">
        <v>25</v>
      </c>
      <c r="E61" s="6">
        <v>-4.1870339193839298E-2</v>
      </c>
      <c r="F61" s="6">
        <v>-3.9255369444493302E-2</v>
      </c>
      <c r="G61" s="6">
        <v>-5.48801421408023E-2</v>
      </c>
      <c r="H61" s="6">
        <v>-2.5546846585918E-2</v>
      </c>
      <c r="I61" s="6">
        <v>-3.5842799397353603E-2</v>
      </c>
    </row>
    <row r="62" spans="1:9" x14ac:dyDescent="0.15">
      <c r="A62" s="1">
        <v>3</v>
      </c>
      <c r="B62" s="1" t="s">
        <v>54</v>
      </c>
      <c r="C62" s="1">
        <v>13</v>
      </c>
      <c r="D62" s="1" t="s">
        <v>26</v>
      </c>
      <c r="E62" s="6">
        <v>6.9982078809629547E-2</v>
      </c>
      <c r="F62" s="6">
        <v>4.4807136524914297E-2</v>
      </c>
      <c r="G62" s="6">
        <v>6.9046575963354506E-2</v>
      </c>
      <c r="H62" s="6">
        <v>-5.4933295791557098E-2</v>
      </c>
      <c r="I62" s="6">
        <v>-3.5170350781095899E-2</v>
      </c>
    </row>
    <row r="63" spans="1:9" x14ac:dyDescent="0.15">
      <c r="A63" s="1">
        <v>3</v>
      </c>
      <c r="B63" s="1" t="s">
        <v>54</v>
      </c>
      <c r="C63" s="1">
        <v>14</v>
      </c>
      <c r="D63" s="1" t="s">
        <v>27</v>
      </c>
      <c r="E63" s="6">
        <v>-0.29962006053755241</v>
      </c>
      <c r="F63" s="6">
        <v>-0.51857303679705102</v>
      </c>
      <c r="G63" s="6">
        <v>-0.366903177867202</v>
      </c>
      <c r="H63" s="6">
        <v>-0.24450958392307701</v>
      </c>
      <c r="I63" s="6">
        <v>8.1817660840970599E-2</v>
      </c>
    </row>
    <row r="64" spans="1:9" x14ac:dyDescent="0.15">
      <c r="A64" s="1">
        <v>3</v>
      </c>
      <c r="B64" s="1" t="s">
        <v>54</v>
      </c>
      <c r="C64" s="1">
        <v>15</v>
      </c>
      <c r="D64" s="1" t="s">
        <v>28</v>
      </c>
      <c r="E64" s="6">
        <v>8.1951408312795404E-2</v>
      </c>
      <c r="F64" s="6">
        <v>7.7139635862225706E-2</v>
      </c>
      <c r="G64" s="6">
        <v>4.5434632650114E-2</v>
      </c>
      <c r="H64" s="6">
        <v>4.6940164187522303E-2</v>
      </c>
      <c r="I64" s="6">
        <v>3.3879331087959597E-2</v>
      </c>
    </row>
    <row r="65" spans="1:9" x14ac:dyDescent="0.15">
      <c r="A65" s="1">
        <v>3</v>
      </c>
      <c r="B65" s="1" t="s">
        <v>53</v>
      </c>
      <c r="C65" s="1">
        <v>16</v>
      </c>
      <c r="D65" s="1" t="s">
        <v>11</v>
      </c>
      <c r="E65" s="6">
        <v>-1.8610705083257507E-3</v>
      </c>
      <c r="F65" s="6">
        <v>1.8641119799437899E-2</v>
      </c>
      <c r="G65" s="6">
        <v>2.8603100846792899E-2</v>
      </c>
      <c r="H65" s="6">
        <v>3.60518195971717E-2</v>
      </c>
      <c r="I65" s="6">
        <v>3.9250812240462001E-2</v>
      </c>
    </row>
    <row r="66" spans="1:9" x14ac:dyDescent="0.15">
      <c r="A66" s="1">
        <v>3</v>
      </c>
      <c r="B66" s="1" t="s">
        <v>53</v>
      </c>
      <c r="C66" s="1">
        <v>17</v>
      </c>
      <c r="D66" s="1" t="s">
        <v>12</v>
      </c>
      <c r="E66" s="6">
        <v>3.1621431543502325E-2</v>
      </c>
      <c r="F66" s="6">
        <v>7.6168260325248302E-2</v>
      </c>
      <c r="G66" s="6">
        <v>2.0526546529884001E-2</v>
      </c>
      <c r="H66" s="6">
        <v>2.5024801537356301E-2</v>
      </c>
      <c r="I66" s="6">
        <v>8.8548935902541502E-3</v>
      </c>
    </row>
    <row r="67" spans="1:9" x14ac:dyDescent="0.15">
      <c r="A67" s="1">
        <v>3</v>
      </c>
      <c r="B67" s="1" t="s">
        <v>53</v>
      </c>
      <c r="C67" s="1">
        <v>18</v>
      </c>
      <c r="D67" s="1" t="s">
        <v>13</v>
      </c>
      <c r="E67" s="6">
        <v>-2.772832265697352E-2</v>
      </c>
      <c r="F67" s="6">
        <v>8.0847100429459805E-4</v>
      </c>
      <c r="G67" s="6">
        <v>6.7362451657134196E-3</v>
      </c>
      <c r="H67" s="6">
        <v>6.2572769184816596E-3</v>
      </c>
      <c r="I67" s="6">
        <v>4.1290612235406199E-4</v>
      </c>
    </row>
    <row r="68" spans="1:9" x14ac:dyDescent="0.15">
      <c r="A68" s="1">
        <v>3</v>
      </c>
      <c r="B68" s="1" t="s">
        <v>53</v>
      </c>
      <c r="C68" s="1">
        <v>19</v>
      </c>
      <c r="D68" s="1" t="s">
        <v>14</v>
      </c>
      <c r="E68" s="6">
        <v>9.2335413422113835E-2</v>
      </c>
      <c r="F68" s="6">
        <v>5.6035202478785302E-2</v>
      </c>
      <c r="G68" s="6">
        <v>3.5852527186931701E-2</v>
      </c>
      <c r="H68" s="6">
        <v>1.08658933970629E-3</v>
      </c>
      <c r="I68" s="6">
        <v>3.1309186002819102E-2</v>
      </c>
    </row>
    <row r="69" spans="1:9" x14ac:dyDescent="0.15">
      <c r="A69" s="1">
        <v>3</v>
      </c>
      <c r="B69" s="1" t="s">
        <v>53</v>
      </c>
      <c r="C69" s="1">
        <v>20</v>
      </c>
      <c r="D69" s="1" t="s">
        <v>15</v>
      </c>
      <c r="E69" s="6">
        <v>3.181337228847432E-2</v>
      </c>
      <c r="F69" s="6">
        <v>0.13688299779576499</v>
      </c>
      <c r="G69" s="6">
        <v>7.9750148198942203E-2</v>
      </c>
      <c r="H69" s="6">
        <v>5.8903219059489604E-3</v>
      </c>
      <c r="I69" s="6">
        <v>4.33633574387478E-2</v>
      </c>
    </row>
    <row r="70" spans="1:9" x14ac:dyDescent="0.15">
      <c r="A70" s="1">
        <v>3</v>
      </c>
      <c r="B70" s="1" t="s">
        <v>53</v>
      </c>
      <c r="C70" s="1">
        <v>21</v>
      </c>
      <c r="D70" s="1" t="s">
        <v>16</v>
      </c>
      <c r="E70" s="6">
        <v>3.9276718288608972E-2</v>
      </c>
      <c r="F70" s="6">
        <v>3.7436093863957999E-2</v>
      </c>
      <c r="G70" s="6">
        <v>3.0739256113027101E-2</v>
      </c>
      <c r="H70" s="6">
        <v>2.5405241170967201E-2</v>
      </c>
      <c r="I70" s="6">
        <v>3.6913974407467597E-2</v>
      </c>
    </row>
    <row r="71" spans="1:9" x14ac:dyDescent="0.15">
      <c r="A71" s="1">
        <v>3</v>
      </c>
      <c r="B71" s="1" t="s">
        <v>52</v>
      </c>
      <c r="C71" s="1">
        <v>22</v>
      </c>
      <c r="D71" s="1" t="s">
        <v>8</v>
      </c>
      <c r="E71" s="6">
        <v>-3.8406939682296701E-3</v>
      </c>
      <c r="F71" s="6">
        <v>3.1995619932918599E-2</v>
      </c>
      <c r="G71" s="6">
        <v>2.3298162100515701E-2</v>
      </c>
      <c r="H71" s="6">
        <v>4.0074282246849201E-4</v>
      </c>
      <c r="I71" s="6">
        <v>-1.8044873171624301E-2</v>
      </c>
    </row>
    <row r="72" spans="1:9" x14ac:dyDescent="0.15">
      <c r="A72" s="1">
        <v>3</v>
      </c>
      <c r="B72" s="1" t="s">
        <v>52</v>
      </c>
      <c r="C72" s="1">
        <v>23</v>
      </c>
      <c r="D72" s="1" t="s">
        <v>29</v>
      </c>
      <c r="E72" s="6">
        <v>-1.98620140588723E-3</v>
      </c>
      <c r="F72" s="6">
        <v>3.8072903376016903E-2</v>
      </c>
      <c r="G72" s="6">
        <v>2.0670705927314102E-2</v>
      </c>
      <c r="H72" s="6">
        <v>-9.1627716422057193E-3</v>
      </c>
      <c r="I72" s="6">
        <v>3.88461197163054E-3</v>
      </c>
    </row>
    <row r="73" spans="1:9" x14ac:dyDescent="0.15">
      <c r="A73" s="1">
        <v>4</v>
      </c>
      <c r="B73" s="1" t="s">
        <v>56</v>
      </c>
      <c r="C73" s="1">
        <v>1</v>
      </c>
      <c r="D73" s="1" t="s">
        <v>9</v>
      </c>
      <c r="E73" s="6">
        <v>0.25356872765227984</v>
      </c>
      <c r="F73" s="6">
        <v>0.26472093012828901</v>
      </c>
      <c r="G73" s="6">
        <v>0.273291159704669</v>
      </c>
      <c r="H73" s="6">
        <v>0.220597007002625</v>
      </c>
      <c r="I73" s="6">
        <v>6.33971328917277E-2</v>
      </c>
    </row>
    <row r="74" spans="1:9" x14ac:dyDescent="0.15">
      <c r="A74" s="1">
        <v>4</v>
      </c>
      <c r="B74" s="1" t="s">
        <v>57</v>
      </c>
      <c r="C74" s="1">
        <v>2</v>
      </c>
      <c r="D74" s="1" t="s">
        <v>10</v>
      </c>
      <c r="E74" s="6">
        <v>0.13951998835909879</v>
      </c>
      <c r="F74" s="6">
        <v>1.0290432166986699E-2</v>
      </c>
      <c r="G74" s="6">
        <v>6.8301733525636898E-2</v>
      </c>
      <c r="H74" s="6">
        <v>9.0738421440651595E-3</v>
      </c>
      <c r="I74" s="6">
        <v>0.28383724317037501</v>
      </c>
    </row>
    <row r="75" spans="1:9" x14ac:dyDescent="0.15">
      <c r="A75" s="1">
        <v>4</v>
      </c>
      <c r="B75" s="1" t="s">
        <v>58</v>
      </c>
      <c r="C75" s="1">
        <v>3</v>
      </c>
      <c r="D75" s="1" t="s">
        <v>17</v>
      </c>
      <c r="E75" s="6">
        <v>8.6563728195442252E-2</v>
      </c>
      <c r="F75" s="6">
        <v>3.73502484772388E-2</v>
      </c>
      <c r="G75" s="6">
        <v>3.9768148519162903E-2</v>
      </c>
      <c r="H75" s="6">
        <v>2.1664421628802999E-2</v>
      </c>
      <c r="I75" s="6">
        <v>7.9412923040716999E-4</v>
      </c>
    </row>
    <row r="76" spans="1:9" x14ac:dyDescent="0.15">
      <c r="A76" s="1">
        <v>4</v>
      </c>
      <c r="B76" s="1" t="s">
        <v>58</v>
      </c>
      <c r="C76" s="1">
        <v>4</v>
      </c>
      <c r="D76" s="1" t="s">
        <v>18</v>
      </c>
      <c r="E76" s="6">
        <v>1.5618159765680199E-2</v>
      </c>
      <c r="F76" s="6">
        <v>8.2033253443883805E-2</v>
      </c>
      <c r="G76" s="6">
        <v>8.6911034877839397E-2</v>
      </c>
      <c r="H76" s="6">
        <v>8.6261812420941997E-2</v>
      </c>
      <c r="I76" s="6">
        <v>3.8787618158719797E-2</v>
      </c>
    </row>
    <row r="77" spans="1:9" x14ac:dyDescent="0.15">
      <c r="A77" s="1">
        <v>4</v>
      </c>
      <c r="B77" s="1" t="s">
        <v>58</v>
      </c>
      <c r="C77" s="1">
        <v>5</v>
      </c>
      <c r="D77" s="1" t="s">
        <v>19</v>
      </c>
      <c r="E77" s="6">
        <v>0.2195613732526108</v>
      </c>
      <c r="F77" s="6">
        <v>0.131432003316725</v>
      </c>
      <c r="G77" s="6">
        <v>0.10195286719813899</v>
      </c>
      <c r="H77" s="6">
        <v>6.2897961798081506E-2</v>
      </c>
      <c r="I77" s="6">
        <v>5.2440439336188603E-2</v>
      </c>
    </row>
    <row r="78" spans="1:9" x14ac:dyDescent="0.15">
      <c r="A78" s="1">
        <v>4</v>
      </c>
      <c r="B78" s="1" t="s">
        <v>59</v>
      </c>
      <c r="C78" s="1">
        <v>6</v>
      </c>
      <c r="D78" s="1" t="s">
        <v>3</v>
      </c>
      <c r="E78" s="6">
        <v>0.1450882260424205</v>
      </c>
      <c r="F78" s="6">
        <v>5.0398214231821802E-2</v>
      </c>
      <c r="G78" s="6">
        <v>1.3189780397674799E-2</v>
      </c>
      <c r="H78" s="6">
        <v>-6.4511591130778298E-2</v>
      </c>
      <c r="I78" s="6">
        <v>6.4905134802778694E-2</v>
      </c>
    </row>
    <row r="79" spans="1:9" x14ac:dyDescent="0.15">
      <c r="A79" s="1">
        <v>4</v>
      </c>
      <c r="B79" s="1" t="s">
        <v>60</v>
      </c>
      <c r="C79" s="1">
        <v>7</v>
      </c>
      <c r="D79" s="1" t="s">
        <v>20</v>
      </c>
      <c r="E79" s="6">
        <v>-0.44142115023480405</v>
      </c>
      <c r="F79" s="6">
        <v>-1.2164664861790799</v>
      </c>
      <c r="G79" s="6">
        <v>-1.0968169027083701</v>
      </c>
      <c r="H79" s="6">
        <v>-0.65472299748999696</v>
      </c>
      <c r="I79" s="6">
        <v>-0.51328475653636796</v>
      </c>
    </row>
    <row r="80" spans="1:9" x14ac:dyDescent="0.15">
      <c r="A80" s="1">
        <v>4</v>
      </c>
      <c r="B80" s="1" t="s">
        <v>58</v>
      </c>
      <c r="C80" s="1">
        <v>8</v>
      </c>
      <c r="D80" s="1" t="s">
        <v>21</v>
      </c>
      <c r="E80" s="6">
        <v>6.3386703684043588E-2</v>
      </c>
      <c r="F80" s="6">
        <v>9.0204231199932594E-2</v>
      </c>
      <c r="G80" s="6">
        <v>0.120853749261704</v>
      </c>
      <c r="H80" s="6">
        <v>7.7510454840790402E-2</v>
      </c>
      <c r="I80" s="6">
        <v>8.2366683860897003E-2</v>
      </c>
    </row>
    <row r="81" spans="1:9" x14ac:dyDescent="0.15">
      <c r="A81" s="1">
        <v>4</v>
      </c>
      <c r="B81" s="1" t="s">
        <v>60</v>
      </c>
      <c r="C81" s="1">
        <v>9</v>
      </c>
      <c r="D81" s="1" t="s">
        <v>22</v>
      </c>
      <c r="E81" s="6">
        <v>8.3660723895137845E-2</v>
      </c>
      <c r="F81" s="6">
        <v>5.4204811180330797E-2</v>
      </c>
      <c r="G81" s="6">
        <v>-1.9919551373214099E-2</v>
      </c>
      <c r="H81" s="6">
        <v>-9.16894323485756E-2</v>
      </c>
      <c r="I81" s="6">
        <v>-6.1047395702568799E-2</v>
      </c>
    </row>
    <row r="82" spans="1:9" x14ac:dyDescent="0.15">
      <c r="A82" s="1">
        <v>4</v>
      </c>
      <c r="B82" s="1" t="s">
        <v>60</v>
      </c>
      <c r="C82" s="1">
        <v>10</v>
      </c>
      <c r="D82" s="1" t="s">
        <v>23</v>
      </c>
      <c r="E82" s="6">
        <v>9.458968972208813E-2</v>
      </c>
      <c r="F82" s="6">
        <v>7.7771792447336896E-2</v>
      </c>
      <c r="G82" s="6">
        <v>7.0861391513712901E-2</v>
      </c>
      <c r="H82" s="6">
        <v>6.7153566957151703E-2</v>
      </c>
      <c r="I82" s="6">
        <v>2.9241644425036E-2</v>
      </c>
    </row>
    <row r="83" spans="1:9" x14ac:dyDescent="0.15">
      <c r="A83" s="1">
        <v>4</v>
      </c>
      <c r="B83" s="1" t="s">
        <v>60</v>
      </c>
      <c r="C83" s="1">
        <v>11</v>
      </c>
      <c r="D83" s="1" t="s">
        <v>24</v>
      </c>
      <c r="E83" s="6">
        <v>-6.5549728633160068E-2</v>
      </c>
      <c r="F83" s="6">
        <v>1.0486382251465001E-2</v>
      </c>
      <c r="G83" s="6">
        <v>1.8436077486228799E-2</v>
      </c>
      <c r="H83" s="6">
        <v>2.7889853236263099E-2</v>
      </c>
      <c r="I83" s="6">
        <v>1.42970895160519E-2</v>
      </c>
    </row>
    <row r="84" spans="1:9" x14ac:dyDescent="0.15">
      <c r="A84" s="1">
        <v>4</v>
      </c>
      <c r="B84" s="1" t="s">
        <v>58</v>
      </c>
      <c r="C84" s="1">
        <v>12</v>
      </c>
      <c r="D84" s="1" t="s">
        <v>25</v>
      </c>
      <c r="E84" s="6">
        <v>3.8779919784077022E-2</v>
      </c>
      <c r="F84" s="6">
        <v>-1.67474964601005E-2</v>
      </c>
      <c r="G84" s="6">
        <v>-1.45362069987962E-2</v>
      </c>
      <c r="H84" s="6">
        <v>2.3008060416355698E-3</v>
      </c>
      <c r="I84" s="6">
        <v>1.4917166304900999E-2</v>
      </c>
    </row>
    <row r="85" spans="1:9" x14ac:dyDescent="0.15">
      <c r="A85" s="1">
        <v>4</v>
      </c>
      <c r="B85" s="1" t="s">
        <v>61</v>
      </c>
      <c r="C85" s="1">
        <v>13</v>
      </c>
      <c r="D85" s="1" t="s">
        <v>26</v>
      </c>
      <c r="E85" s="6">
        <v>4.2937560842156879E-2</v>
      </c>
      <c r="F85" s="6">
        <v>-6.5957960892365899E-2</v>
      </c>
      <c r="G85" s="6">
        <v>-6.8201789611677999E-2</v>
      </c>
      <c r="H85" s="6">
        <v>-7.1839308018569803E-2</v>
      </c>
      <c r="I85" s="6">
        <v>-4.9573025976311802E-2</v>
      </c>
    </row>
    <row r="86" spans="1:9" x14ac:dyDescent="0.15">
      <c r="A86" s="1">
        <v>4</v>
      </c>
      <c r="B86" s="1" t="s">
        <v>60</v>
      </c>
      <c r="C86" s="1">
        <v>14</v>
      </c>
      <c r="D86" s="1" t="s">
        <v>27</v>
      </c>
      <c r="E86" s="6">
        <v>-0.43201438230927702</v>
      </c>
      <c r="F86" s="6">
        <v>-0.48401805031237599</v>
      </c>
      <c r="G86" s="6">
        <v>-0.31761747271014301</v>
      </c>
      <c r="H86" s="6">
        <v>-0.25760239279046898</v>
      </c>
      <c r="I86" s="6">
        <v>9.5804394206912294E-2</v>
      </c>
    </row>
    <row r="87" spans="1:9" x14ac:dyDescent="0.15">
      <c r="A87" s="1">
        <v>4</v>
      </c>
      <c r="B87" s="1" t="s">
        <v>58</v>
      </c>
      <c r="C87" s="1">
        <v>15</v>
      </c>
      <c r="D87" s="1" t="s">
        <v>28</v>
      </c>
      <c r="E87" s="6">
        <v>9.561391685969528E-2</v>
      </c>
      <c r="F87" s="6">
        <v>8.8018697425418402E-2</v>
      </c>
      <c r="G87" s="6">
        <v>0.114788484495261</v>
      </c>
      <c r="H87" s="6">
        <v>7.1044295596726995E-2</v>
      </c>
      <c r="I87" s="6">
        <v>9.1033878953471301E-2</v>
      </c>
    </row>
    <row r="88" spans="1:9" x14ac:dyDescent="0.15">
      <c r="A88" s="1">
        <v>4</v>
      </c>
      <c r="B88" s="1" t="s">
        <v>57</v>
      </c>
      <c r="C88" s="1">
        <v>16</v>
      </c>
      <c r="D88" s="1" t="s">
        <v>11</v>
      </c>
      <c r="E88" s="6">
        <v>4.3931547469227283E-2</v>
      </c>
      <c r="F88" s="6">
        <v>6.7915358973612297E-2</v>
      </c>
      <c r="G88" s="6">
        <v>8.1242135485656702E-2</v>
      </c>
      <c r="H88" s="6">
        <v>7.22608992322646E-2</v>
      </c>
      <c r="I88" s="6">
        <v>6.5788332640499006E-2</v>
      </c>
    </row>
    <row r="89" spans="1:9" x14ac:dyDescent="0.15">
      <c r="A89" s="1">
        <v>4</v>
      </c>
      <c r="B89" s="1" t="s">
        <v>62</v>
      </c>
      <c r="C89" s="1">
        <v>17</v>
      </c>
      <c r="D89" s="1" t="s">
        <v>12</v>
      </c>
      <c r="E89" s="6">
        <v>6.9031307382723742E-2</v>
      </c>
      <c r="F89" s="6">
        <v>7.7585387470611694E-2</v>
      </c>
      <c r="G89" s="6">
        <v>3.7201245763068699E-2</v>
      </c>
      <c r="H89" s="6">
        <v>2.0364275754010099E-2</v>
      </c>
      <c r="I89" s="6">
        <v>4.3817135069320501E-2</v>
      </c>
    </row>
    <row r="90" spans="1:9" x14ac:dyDescent="0.15">
      <c r="A90" s="1">
        <v>4</v>
      </c>
      <c r="B90" s="1" t="s">
        <v>57</v>
      </c>
      <c r="C90" s="1">
        <v>18</v>
      </c>
      <c r="D90" s="1" t="s">
        <v>13</v>
      </c>
      <c r="E90" s="6">
        <v>0.11374448494359388</v>
      </c>
      <c r="F90" s="6">
        <v>0.12483748156753501</v>
      </c>
      <c r="G90" s="6">
        <v>0.125386911018289</v>
      </c>
      <c r="H90" s="6">
        <v>0.10884238608987901</v>
      </c>
      <c r="I90" s="6">
        <v>7.8688633838977104E-2</v>
      </c>
    </row>
    <row r="91" spans="1:9" x14ac:dyDescent="0.15">
      <c r="A91" s="1">
        <v>4</v>
      </c>
      <c r="B91" s="1" t="s">
        <v>57</v>
      </c>
      <c r="C91" s="1">
        <v>19</v>
      </c>
      <c r="D91" s="1" t="s">
        <v>14</v>
      </c>
      <c r="E91" s="6">
        <v>0.10561246853070569</v>
      </c>
      <c r="F91" s="6">
        <v>5.7571272213696803E-2</v>
      </c>
      <c r="G91" s="6">
        <v>5.8644976526266997E-2</v>
      </c>
      <c r="H91" s="6">
        <v>1.09345275540817E-2</v>
      </c>
      <c r="I91" s="6">
        <v>2.4019389111810199E-2</v>
      </c>
    </row>
    <row r="92" spans="1:9" x14ac:dyDescent="0.15">
      <c r="A92" s="1">
        <v>4</v>
      </c>
      <c r="B92" s="1" t="s">
        <v>62</v>
      </c>
      <c r="C92" s="1">
        <v>20</v>
      </c>
      <c r="D92" s="1" t="s">
        <v>15</v>
      </c>
      <c r="E92" s="6">
        <v>0.13547934763704544</v>
      </c>
      <c r="F92" s="6">
        <v>-3.5281747186044501E-2</v>
      </c>
      <c r="G92" s="6">
        <v>8.2076398587625901E-2</v>
      </c>
      <c r="H92" s="6">
        <v>7.6347461887734096E-3</v>
      </c>
      <c r="I92" s="6">
        <v>4.0304952100779001E-2</v>
      </c>
    </row>
    <row r="93" spans="1:9" x14ac:dyDescent="0.15">
      <c r="A93" s="1">
        <v>4</v>
      </c>
      <c r="B93" s="1" t="s">
        <v>62</v>
      </c>
      <c r="C93" s="1">
        <v>21</v>
      </c>
      <c r="D93" s="1" t="s">
        <v>16</v>
      </c>
      <c r="E93" s="6">
        <v>3.5500965367474588E-2</v>
      </c>
      <c r="F93" s="6">
        <v>3.7130144428493397E-2</v>
      </c>
      <c r="G93" s="6">
        <v>2.7128651671713501E-2</v>
      </c>
      <c r="H93" s="6">
        <v>2.8018409539825199E-2</v>
      </c>
      <c r="I93" s="6">
        <v>4.3083418376016903E-2</v>
      </c>
    </row>
    <row r="94" spans="1:9" x14ac:dyDescent="0.15">
      <c r="A94" s="1">
        <v>4</v>
      </c>
      <c r="B94" s="1" t="s">
        <v>55</v>
      </c>
      <c r="C94" s="1">
        <v>22</v>
      </c>
      <c r="D94" s="1" t="s">
        <v>8</v>
      </c>
      <c r="E94" s="6">
        <v>5.4491446151307736E-2</v>
      </c>
      <c r="F94" s="6">
        <v>7.0059210076124395E-2</v>
      </c>
      <c r="G94" s="6">
        <v>5.9725396500415598E-2</v>
      </c>
      <c r="H94" s="6">
        <v>4.6538703965933403E-2</v>
      </c>
      <c r="I94" s="6">
        <v>2.45386194952446E-2</v>
      </c>
    </row>
    <row r="95" spans="1:9" x14ac:dyDescent="0.15">
      <c r="A95" s="1">
        <v>4</v>
      </c>
      <c r="B95" s="1" t="s">
        <v>55</v>
      </c>
      <c r="C95" s="1">
        <v>23</v>
      </c>
      <c r="D95" s="1" t="s">
        <v>29</v>
      </c>
      <c r="E95" s="6">
        <v>3.6513187047566398E-2</v>
      </c>
      <c r="F95" s="6">
        <v>3.1363073137732199E-2</v>
      </c>
      <c r="G95" s="6">
        <v>1.49938868253368E-2</v>
      </c>
      <c r="H95" s="6">
        <v>4.9523636384458097E-3</v>
      </c>
      <c r="I95" s="6">
        <v>-3.7157318859470899E-3</v>
      </c>
    </row>
    <row r="96" spans="1:9" x14ac:dyDescent="0.15">
      <c r="A96" s="1">
        <v>5</v>
      </c>
      <c r="B96" s="1" t="s">
        <v>64</v>
      </c>
      <c r="C96" s="1">
        <v>1</v>
      </c>
      <c r="D96" s="1" t="s">
        <v>9</v>
      </c>
      <c r="E96" s="6">
        <v>7.4762153033715598E-2</v>
      </c>
      <c r="F96" s="6">
        <v>0.18411956280274899</v>
      </c>
      <c r="G96" s="6">
        <v>9.3392509480852495E-2</v>
      </c>
      <c r="H96" s="6">
        <v>-1.58992545691021E-2</v>
      </c>
      <c r="I96" s="6">
        <v>-2.08018746088223E-2</v>
      </c>
    </row>
    <row r="97" spans="1:9" x14ac:dyDescent="0.15">
      <c r="A97" s="1">
        <v>5</v>
      </c>
      <c r="B97" s="1" t="s">
        <v>65</v>
      </c>
      <c r="C97" s="1">
        <v>2</v>
      </c>
      <c r="D97" s="1" t="s">
        <v>10</v>
      </c>
      <c r="E97" s="6">
        <v>0.151260572413667</v>
      </c>
      <c r="F97" s="6">
        <v>-2.0036546761590598E-2</v>
      </c>
      <c r="G97" s="6">
        <v>1.8840549011479499E-2</v>
      </c>
      <c r="H97" s="6">
        <v>-1.05083362226299E-3</v>
      </c>
      <c r="I97" s="6">
        <v>-0.14261909768683401</v>
      </c>
    </row>
    <row r="98" spans="1:9" x14ac:dyDescent="0.15">
      <c r="A98" s="1">
        <v>5</v>
      </c>
      <c r="B98" s="1" t="s">
        <v>66</v>
      </c>
      <c r="C98" s="1">
        <v>3</v>
      </c>
      <c r="D98" s="1" t="s">
        <v>17</v>
      </c>
      <c r="E98" s="6">
        <v>4.2701895529364556E-2</v>
      </c>
      <c r="F98" s="6">
        <v>7.5591029958293698E-2</v>
      </c>
      <c r="G98" s="6">
        <v>6.6204387723821395E-2</v>
      </c>
      <c r="H98" s="6">
        <v>2.00463956441959E-2</v>
      </c>
      <c r="I98" s="6">
        <v>8.5450309229191408E-3</v>
      </c>
    </row>
    <row r="99" spans="1:9" x14ac:dyDescent="0.15">
      <c r="A99" s="1">
        <v>5</v>
      </c>
      <c r="B99" s="1" t="s">
        <v>66</v>
      </c>
      <c r="C99" s="1">
        <v>4</v>
      </c>
      <c r="D99" s="1" t="s">
        <v>18</v>
      </c>
      <c r="E99" s="6">
        <v>-2.0591949181184021E-2</v>
      </c>
      <c r="F99" s="6">
        <v>7.1491481618594102E-2</v>
      </c>
      <c r="G99" s="6">
        <v>2.8448894743130702E-2</v>
      </c>
      <c r="H99" s="6">
        <v>2.6914751046272799E-2</v>
      </c>
      <c r="I99" s="6">
        <v>4.1863462248377697E-2</v>
      </c>
    </row>
    <row r="100" spans="1:9" x14ac:dyDescent="0.15">
      <c r="A100" s="1">
        <v>5</v>
      </c>
      <c r="B100" s="1" t="s">
        <v>66</v>
      </c>
      <c r="C100" s="1">
        <v>5</v>
      </c>
      <c r="D100" s="1" t="s">
        <v>19</v>
      </c>
      <c r="E100" s="6">
        <v>0.34232626400376681</v>
      </c>
      <c r="F100" s="6">
        <v>0.32540827559869001</v>
      </c>
      <c r="G100" s="6">
        <v>0.46630988586994998</v>
      </c>
      <c r="H100" s="6">
        <v>0.63707546325270004</v>
      </c>
      <c r="I100" s="6">
        <v>0.68348093591204295</v>
      </c>
    </row>
    <row r="101" spans="1:9" x14ac:dyDescent="0.15">
      <c r="A101" s="1">
        <v>5</v>
      </c>
      <c r="B101" s="1" t="s">
        <v>67</v>
      </c>
      <c r="C101" s="1">
        <v>6</v>
      </c>
      <c r="D101" s="1" t="s">
        <v>3</v>
      </c>
      <c r="E101" s="6">
        <v>0.24404357561857326</v>
      </c>
      <c r="F101" s="6">
        <v>0.169662856940515</v>
      </c>
      <c r="G101" s="6">
        <v>0.21076584026264999</v>
      </c>
      <c r="H101" s="6">
        <v>0.32510313934823698</v>
      </c>
      <c r="I101" s="6">
        <v>0.13706407311472099</v>
      </c>
    </row>
    <row r="102" spans="1:9" x14ac:dyDescent="0.15">
      <c r="A102" s="1">
        <v>5</v>
      </c>
      <c r="B102" s="1" t="s">
        <v>67</v>
      </c>
      <c r="C102" s="1">
        <v>7</v>
      </c>
      <c r="D102" s="1" t="s">
        <v>20</v>
      </c>
      <c r="E102" s="6">
        <v>-0.27260257306209801</v>
      </c>
      <c r="F102" s="6">
        <v>-0.61901152661082504</v>
      </c>
      <c r="G102" s="6">
        <v>-0.41023261401032401</v>
      </c>
      <c r="H102" s="6">
        <v>-0.171281670182683</v>
      </c>
      <c r="I102" s="6">
        <v>0.25112627261551501</v>
      </c>
    </row>
    <row r="103" spans="1:9" x14ac:dyDescent="0.15">
      <c r="A103" s="1">
        <v>5</v>
      </c>
      <c r="B103" s="1" t="s">
        <v>68</v>
      </c>
      <c r="C103" s="1">
        <v>8</v>
      </c>
      <c r="D103" s="1" t="s">
        <v>21</v>
      </c>
      <c r="E103" s="6">
        <v>4.1821302424285459E-2</v>
      </c>
      <c r="F103" s="6">
        <v>0.130688741332632</v>
      </c>
      <c r="G103" s="6">
        <v>0.14998803490464099</v>
      </c>
      <c r="H103" s="6">
        <v>0.122713447729102</v>
      </c>
      <c r="I103" s="6">
        <v>0.22689172269308899</v>
      </c>
    </row>
    <row r="104" spans="1:9" x14ac:dyDescent="0.15">
      <c r="A104" s="1">
        <v>5</v>
      </c>
      <c r="B104" s="1" t="s">
        <v>69</v>
      </c>
      <c r="C104" s="1">
        <v>9</v>
      </c>
      <c r="D104" s="1" t="s">
        <v>22</v>
      </c>
      <c r="E104" s="6">
        <v>9.7910367275526433E-2</v>
      </c>
      <c r="F104" s="6">
        <v>2.6113615661631302E-2</v>
      </c>
      <c r="G104" s="6">
        <v>0.21769799323306299</v>
      </c>
      <c r="H104" s="6">
        <v>8.7847650597410204E-2</v>
      </c>
      <c r="I104" s="6">
        <v>8.0215022663992594E-2</v>
      </c>
    </row>
    <row r="105" spans="1:9" x14ac:dyDescent="0.15">
      <c r="A105" s="1">
        <v>5</v>
      </c>
      <c r="B105" s="1" t="s">
        <v>66</v>
      </c>
      <c r="C105" s="1">
        <v>10</v>
      </c>
      <c r="D105" s="1" t="s">
        <v>23</v>
      </c>
      <c r="E105" s="6">
        <v>3.2388235276010487E-2</v>
      </c>
      <c r="F105" s="6">
        <v>0.11443107699517401</v>
      </c>
      <c r="G105" s="6">
        <v>9.6158990491164595E-2</v>
      </c>
      <c r="H105" s="6">
        <v>0.108683814584652</v>
      </c>
      <c r="I105" s="6">
        <v>7.3174777047605402E-2</v>
      </c>
    </row>
    <row r="106" spans="1:9" x14ac:dyDescent="0.15">
      <c r="A106" s="1">
        <v>5</v>
      </c>
      <c r="B106" s="1" t="s">
        <v>70</v>
      </c>
      <c r="C106" s="1">
        <v>11</v>
      </c>
      <c r="D106" s="1" t="s">
        <v>24</v>
      </c>
      <c r="E106" s="6">
        <v>6.2286724453064907E-2</v>
      </c>
      <c r="F106" s="6">
        <v>0.14419414373946501</v>
      </c>
      <c r="G106" s="6">
        <v>-2.8384265970847498E-2</v>
      </c>
      <c r="H106" s="6">
        <v>2.6868916774745299E-2</v>
      </c>
      <c r="I106" s="6">
        <v>-2.2217625761797401E-2</v>
      </c>
    </row>
    <row r="107" spans="1:9" x14ac:dyDescent="0.15">
      <c r="A107" s="1">
        <v>5</v>
      </c>
      <c r="B107" s="1" t="s">
        <v>66</v>
      </c>
      <c r="C107" s="1">
        <v>12</v>
      </c>
      <c r="D107" s="1" t="s">
        <v>25</v>
      </c>
      <c r="E107" s="6">
        <v>5.3262943462545446E-3</v>
      </c>
      <c r="F107" s="6">
        <v>-5.98058583715586E-2</v>
      </c>
      <c r="G107" s="6">
        <v>-6.02128518215964E-2</v>
      </c>
      <c r="H107" s="6">
        <v>-4.3460908553470998E-2</v>
      </c>
      <c r="I107" s="6">
        <v>-2.3329879010006199E-2</v>
      </c>
    </row>
    <row r="108" spans="1:9" x14ac:dyDescent="0.15">
      <c r="A108" s="1">
        <v>5</v>
      </c>
      <c r="B108" s="1" t="s">
        <v>66</v>
      </c>
      <c r="C108" s="1">
        <v>13</v>
      </c>
      <c r="D108" s="1" t="s">
        <v>26</v>
      </c>
      <c r="E108" s="6">
        <v>8.8914684348438799E-2</v>
      </c>
      <c r="F108" s="6">
        <v>0.26340089582095899</v>
      </c>
      <c r="G108" s="6">
        <v>9.3166525885791607E-2</v>
      </c>
      <c r="H108" s="6">
        <v>0.14865109421612799</v>
      </c>
      <c r="I108" s="6">
        <v>0.25805865491701802</v>
      </c>
    </row>
    <row r="109" spans="1:9" x14ac:dyDescent="0.15">
      <c r="A109" s="1">
        <v>5</v>
      </c>
      <c r="B109" s="1" t="s">
        <v>66</v>
      </c>
      <c r="C109" s="1">
        <v>14</v>
      </c>
      <c r="D109" s="1" t="s">
        <v>27</v>
      </c>
      <c r="E109" s="6">
        <v>-0.36887562653563477</v>
      </c>
      <c r="F109" s="6">
        <v>-0.28352494634796599</v>
      </c>
      <c r="G109" s="6">
        <v>-0.30216369089758599</v>
      </c>
      <c r="H109" s="6">
        <v>-0.27287981394830402</v>
      </c>
      <c r="I109" s="6">
        <v>7.8955508196212706E-2</v>
      </c>
    </row>
    <row r="110" spans="1:9" x14ac:dyDescent="0.15">
      <c r="A110" s="1">
        <v>5</v>
      </c>
      <c r="B110" s="1" t="s">
        <v>66</v>
      </c>
      <c r="C110" s="1">
        <v>15</v>
      </c>
      <c r="D110" s="1" t="s">
        <v>28</v>
      </c>
      <c r="E110" s="6">
        <v>4.0597718096940162E-2</v>
      </c>
      <c r="F110" s="6">
        <v>2.78995698579525E-2</v>
      </c>
      <c r="G110" s="6">
        <v>2.2805020608829999E-2</v>
      </c>
      <c r="H110" s="6">
        <v>6.84235020256141E-3</v>
      </c>
      <c r="I110" s="6">
        <v>3.5203836111791301E-2</v>
      </c>
    </row>
    <row r="111" spans="1:9" x14ac:dyDescent="0.15">
      <c r="A111" s="1">
        <v>5</v>
      </c>
      <c r="B111" s="1" t="s">
        <v>64</v>
      </c>
      <c r="C111" s="1">
        <v>16</v>
      </c>
      <c r="D111" s="1" t="s">
        <v>11</v>
      </c>
      <c r="E111" s="6">
        <v>-6.0813324964502143E-3</v>
      </c>
      <c r="F111" s="6">
        <v>8.9501051954162508E-3</v>
      </c>
      <c r="G111" s="6">
        <v>3.2261522933436398E-2</v>
      </c>
      <c r="H111" s="6">
        <v>3.8335655542930398E-2</v>
      </c>
      <c r="I111" s="6">
        <v>2.7763668966565201E-2</v>
      </c>
    </row>
    <row r="112" spans="1:9" x14ac:dyDescent="0.15">
      <c r="A112" s="1">
        <v>5</v>
      </c>
      <c r="B112" s="1" t="s">
        <v>64</v>
      </c>
      <c r="C112" s="1">
        <v>17</v>
      </c>
      <c r="D112" s="1" t="s">
        <v>12</v>
      </c>
      <c r="E112" s="6">
        <v>4.6567411975162072E-2</v>
      </c>
      <c r="F112" s="6">
        <v>8.1677536428251804E-2</v>
      </c>
      <c r="G112" s="6">
        <v>5.7485573993606702E-2</v>
      </c>
      <c r="H112" s="6">
        <v>2.05320094262454E-2</v>
      </c>
      <c r="I112" s="6">
        <v>5.3969800761667498E-2</v>
      </c>
    </row>
    <row r="113" spans="1:9" x14ac:dyDescent="0.15">
      <c r="A113" s="1">
        <v>5</v>
      </c>
      <c r="B113" s="1" t="s">
        <v>64</v>
      </c>
      <c r="C113" s="1">
        <v>18</v>
      </c>
      <c r="D113" s="1" t="s">
        <v>13</v>
      </c>
      <c r="E113" s="6">
        <v>-1.7840629533657761E-2</v>
      </c>
      <c r="F113" s="6">
        <v>-5.8356412775822904E-3</v>
      </c>
      <c r="G113" s="6">
        <v>-1.28873892789162E-2</v>
      </c>
      <c r="H113" s="6">
        <v>-1.3959129388696E-2</v>
      </c>
      <c r="I113" s="6">
        <v>-2.39992189481892E-2</v>
      </c>
    </row>
    <row r="114" spans="1:9" x14ac:dyDescent="0.15">
      <c r="A114" s="1">
        <v>5</v>
      </c>
      <c r="B114" s="1" t="s">
        <v>64</v>
      </c>
      <c r="C114" s="1">
        <v>19</v>
      </c>
      <c r="D114" s="1" t="s">
        <v>14</v>
      </c>
      <c r="E114" s="6">
        <v>9.5201342664694488E-2</v>
      </c>
      <c r="F114" s="6">
        <v>4.7774827691676298E-2</v>
      </c>
      <c r="G114" s="6">
        <v>6.5741728582416906E-2</v>
      </c>
      <c r="H114" s="6">
        <v>1.65436953491441E-2</v>
      </c>
      <c r="I114" s="6">
        <v>1.68874209013627E-2</v>
      </c>
    </row>
    <row r="115" spans="1:9" x14ac:dyDescent="0.15">
      <c r="A115" s="1">
        <v>5</v>
      </c>
      <c r="B115" s="1" t="s">
        <v>64</v>
      </c>
      <c r="C115" s="1">
        <v>20</v>
      </c>
      <c r="D115" s="1" t="s">
        <v>15</v>
      </c>
      <c r="E115" s="6">
        <v>7.8334989763321636E-2</v>
      </c>
      <c r="F115" s="6">
        <v>0.171462883584234</v>
      </c>
      <c r="G115" s="6">
        <v>0.19535894591394701</v>
      </c>
      <c r="H115" s="6">
        <v>0.27346748635574297</v>
      </c>
      <c r="I115" s="6">
        <v>0.25865166561126401</v>
      </c>
    </row>
    <row r="116" spans="1:9" x14ac:dyDescent="0.15">
      <c r="A116" s="1">
        <v>5</v>
      </c>
      <c r="B116" s="1" t="s">
        <v>64</v>
      </c>
      <c r="C116" s="1">
        <v>21</v>
      </c>
      <c r="D116" s="1" t="s">
        <v>16</v>
      </c>
      <c r="E116" s="6">
        <v>3.6487544752654352E-2</v>
      </c>
      <c r="F116" s="6">
        <v>5.03088941695502E-2</v>
      </c>
      <c r="G116" s="6">
        <v>4.8511138642405402E-2</v>
      </c>
      <c r="H116" s="6">
        <v>3.5190923017248001E-2</v>
      </c>
      <c r="I116" s="6">
        <v>3.9357827118172303E-2</v>
      </c>
    </row>
    <row r="117" spans="1:9" x14ac:dyDescent="0.15">
      <c r="A117" s="1">
        <v>5</v>
      </c>
      <c r="B117" s="1" t="s">
        <v>63</v>
      </c>
      <c r="C117" s="1">
        <v>22</v>
      </c>
      <c r="D117" s="1" t="s">
        <v>8</v>
      </c>
      <c r="E117" s="6">
        <v>-1.006037058571661E-2</v>
      </c>
      <c r="F117" s="6">
        <v>1.1046273381672401E-2</v>
      </c>
      <c r="G117" s="6">
        <v>5.94193213475491E-3</v>
      </c>
      <c r="H117" s="6">
        <v>-2.24135546797373E-2</v>
      </c>
      <c r="I117" s="6">
        <v>-3.5229368530191402E-2</v>
      </c>
    </row>
    <row r="118" spans="1:9" x14ac:dyDescent="0.15">
      <c r="A118" s="1">
        <v>5</v>
      </c>
      <c r="B118" s="1" t="s">
        <v>63</v>
      </c>
      <c r="C118" s="1">
        <v>23</v>
      </c>
      <c r="D118" s="1" t="s">
        <v>29</v>
      </c>
      <c r="E118" s="6">
        <v>1.5936417484555029E-2</v>
      </c>
      <c r="F118" s="6">
        <v>4.45331526966724E-2</v>
      </c>
      <c r="G118" s="6">
        <v>3.06584451615706E-2</v>
      </c>
      <c r="H118" s="6">
        <v>-1.9363261255317701E-2</v>
      </c>
      <c r="I118" s="6">
        <v>-1.34988757768051E-2</v>
      </c>
    </row>
    <row r="119" spans="1:9" x14ac:dyDescent="0.15">
      <c r="A119" s="1">
        <v>6</v>
      </c>
      <c r="B119" s="1" t="s">
        <v>72</v>
      </c>
      <c r="C119" s="1">
        <v>1</v>
      </c>
      <c r="D119" s="1" t="s">
        <v>9</v>
      </c>
      <c r="E119" s="6">
        <v>0.1146412586801383</v>
      </c>
      <c r="F119" s="6">
        <v>2.8780650661795099E-2</v>
      </c>
      <c r="G119" s="6">
        <v>-8.0668211632949294E-2</v>
      </c>
      <c r="H119" s="6">
        <v>-0.144463974041247</v>
      </c>
      <c r="I119" s="6">
        <v>-0.15340730964059801</v>
      </c>
    </row>
    <row r="120" spans="1:9" x14ac:dyDescent="0.15">
      <c r="A120" s="1">
        <v>6</v>
      </c>
      <c r="B120" s="1" t="s">
        <v>73</v>
      </c>
      <c r="C120" s="1">
        <v>2</v>
      </c>
      <c r="D120" s="1" t="s">
        <v>10</v>
      </c>
      <c r="E120" s="6">
        <v>4.8823785604823804E-2</v>
      </c>
      <c r="F120" s="6">
        <v>-2.7767915313809899E-2</v>
      </c>
      <c r="G120" s="6">
        <v>2.1462089356708101E-2</v>
      </c>
      <c r="H120" s="6">
        <v>1.98297058540657E-2</v>
      </c>
      <c r="I120" s="6">
        <v>0.13249338142094499</v>
      </c>
    </row>
    <row r="121" spans="1:9" x14ac:dyDescent="0.15">
      <c r="A121" s="1">
        <v>6</v>
      </c>
      <c r="B121" s="1" t="s">
        <v>74</v>
      </c>
      <c r="C121" s="1">
        <v>3</v>
      </c>
      <c r="D121" s="1" t="s">
        <v>17</v>
      </c>
      <c r="E121" s="6">
        <v>3.158649651929947E-2</v>
      </c>
      <c r="F121" s="6">
        <v>4.0993743550184501E-2</v>
      </c>
      <c r="G121" s="6">
        <v>3.4742320267388702E-2</v>
      </c>
      <c r="H121" s="6">
        <v>3.1212986219988598E-2</v>
      </c>
      <c r="I121" s="6">
        <v>3.0880081648916698E-2</v>
      </c>
    </row>
    <row r="122" spans="1:9" x14ac:dyDescent="0.15">
      <c r="A122" s="1">
        <v>6</v>
      </c>
      <c r="B122" s="1" t="s">
        <v>75</v>
      </c>
      <c r="C122" s="1">
        <v>4</v>
      </c>
      <c r="D122" s="1" t="s">
        <v>18</v>
      </c>
      <c r="E122" s="6">
        <v>7.2516584798391723E-2</v>
      </c>
      <c r="F122" s="6">
        <v>9.6091010554560902E-2</v>
      </c>
      <c r="G122" s="6">
        <v>8.4490975002165902E-2</v>
      </c>
      <c r="H122" s="6">
        <v>7.9970783859361905E-2</v>
      </c>
      <c r="I122" s="6">
        <v>2.4284943809915902E-2</v>
      </c>
    </row>
    <row r="123" spans="1:9" x14ac:dyDescent="0.15">
      <c r="A123" s="1">
        <v>6</v>
      </c>
      <c r="B123" s="1" t="s">
        <v>74</v>
      </c>
      <c r="C123" s="1">
        <v>5</v>
      </c>
      <c r="D123" s="1" t="s">
        <v>19</v>
      </c>
      <c r="E123" s="6">
        <v>-2.22306697360386E-2</v>
      </c>
      <c r="F123" s="6">
        <v>9.6300091388931003E-2</v>
      </c>
      <c r="G123" s="6">
        <v>2.7368179981874501E-2</v>
      </c>
      <c r="H123" s="6">
        <v>5.3013710849603303E-2</v>
      </c>
      <c r="I123" s="6">
        <v>0.15998079852726199</v>
      </c>
    </row>
    <row r="124" spans="1:9" x14ac:dyDescent="0.15">
      <c r="A124" s="1">
        <v>6</v>
      </c>
      <c r="B124" s="1" t="s">
        <v>74</v>
      </c>
      <c r="C124" s="1">
        <v>6</v>
      </c>
      <c r="D124" s="1" t="s">
        <v>3</v>
      </c>
      <c r="E124" s="6">
        <v>2.893510103229973E-2</v>
      </c>
      <c r="F124" s="6">
        <v>-3.5363769339315003E-2</v>
      </c>
      <c r="G124" s="6">
        <v>-0.103660162482971</v>
      </c>
      <c r="H124" s="6">
        <v>-0.100559684045074</v>
      </c>
      <c r="I124" s="6">
        <v>-0.105164115385133</v>
      </c>
    </row>
    <row r="125" spans="1:9" x14ac:dyDescent="0.15">
      <c r="A125" s="1">
        <v>6</v>
      </c>
      <c r="B125" s="1" t="s">
        <v>74</v>
      </c>
      <c r="C125" s="1">
        <v>7</v>
      </c>
      <c r="D125" s="1" t="s">
        <v>20</v>
      </c>
      <c r="E125" s="6">
        <v>0.63435325446811008</v>
      </c>
      <c r="F125" s="6">
        <v>0.57053191946336801</v>
      </c>
      <c r="G125" s="6">
        <v>0.1203831032804</v>
      </c>
      <c r="H125" s="6">
        <v>2.3288829085712101E-2</v>
      </c>
      <c r="I125" s="6">
        <v>0.358769108889544</v>
      </c>
    </row>
    <row r="126" spans="1:9" x14ac:dyDescent="0.15">
      <c r="A126" s="1">
        <v>6</v>
      </c>
      <c r="B126" s="1" t="s">
        <v>74</v>
      </c>
      <c r="C126" s="1">
        <v>8</v>
      </c>
      <c r="D126" s="1" t="s">
        <v>21</v>
      </c>
      <c r="E126" s="6">
        <v>6.2390991775310052E-2</v>
      </c>
      <c r="F126" s="6">
        <v>0.12526030723654799</v>
      </c>
      <c r="G126" s="6">
        <v>0.13399000151621501</v>
      </c>
      <c r="H126" s="6">
        <v>9.2757814769763094E-2</v>
      </c>
      <c r="I126" s="6">
        <v>7.8493077626049096E-2</v>
      </c>
    </row>
    <row r="127" spans="1:9" x14ac:dyDescent="0.15">
      <c r="A127" s="1">
        <v>6</v>
      </c>
      <c r="B127" s="1" t="s">
        <v>74</v>
      </c>
      <c r="C127" s="1">
        <v>9</v>
      </c>
      <c r="D127" s="1" t="s">
        <v>22</v>
      </c>
      <c r="E127" s="6">
        <v>6.5474716441838915E-2</v>
      </c>
      <c r="F127" s="6">
        <v>-3.0051076213931601E-2</v>
      </c>
      <c r="G127" s="6">
        <v>6.9523564759020901E-3</v>
      </c>
      <c r="H127" s="6">
        <v>-0.14706661978537</v>
      </c>
      <c r="I127" s="6">
        <v>-9.73075996759446E-2</v>
      </c>
    </row>
    <row r="128" spans="1:9" x14ac:dyDescent="0.15">
      <c r="A128" s="1">
        <v>6</v>
      </c>
      <c r="B128" s="1" t="s">
        <v>74</v>
      </c>
      <c r="C128" s="1">
        <v>10</v>
      </c>
      <c r="D128" s="1" t="s">
        <v>23</v>
      </c>
      <c r="E128" s="6">
        <v>3.0867330740063911E-2</v>
      </c>
      <c r="F128" s="6">
        <v>3.1854580497110999E-2</v>
      </c>
      <c r="G128" s="6">
        <v>4.2822937699738001E-4</v>
      </c>
      <c r="H128" s="6">
        <v>2.6219742034804702E-2</v>
      </c>
      <c r="I128" s="6">
        <v>-7.8509390263181208E-3</v>
      </c>
    </row>
    <row r="129" spans="1:9" x14ac:dyDescent="0.15">
      <c r="A129" s="1">
        <v>6</v>
      </c>
      <c r="B129" s="1" t="s">
        <v>74</v>
      </c>
      <c r="C129" s="1">
        <v>11</v>
      </c>
      <c r="D129" s="1" t="s">
        <v>24</v>
      </c>
      <c r="E129" s="6">
        <v>-8.8320806989462611E-2</v>
      </c>
      <c r="F129" s="6">
        <v>-8.2973197789435293E-2</v>
      </c>
      <c r="G129" s="6">
        <v>-5.7325598351618101E-2</v>
      </c>
      <c r="H129" s="6">
        <v>-4.0629674552738297E-2</v>
      </c>
      <c r="I129" s="6">
        <v>-3.9321411906316897E-2</v>
      </c>
    </row>
    <row r="130" spans="1:9" x14ac:dyDescent="0.15">
      <c r="A130" s="1">
        <v>6</v>
      </c>
      <c r="B130" s="1" t="s">
        <v>74</v>
      </c>
      <c r="C130" s="1">
        <v>12</v>
      </c>
      <c r="D130" s="1" t="s">
        <v>25</v>
      </c>
      <c r="E130" s="6">
        <v>-1.9593557598826632E-2</v>
      </c>
      <c r="F130" s="6">
        <v>-5.04657075773405E-2</v>
      </c>
      <c r="G130" s="6">
        <v>-3.00507667213574E-2</v>
      </c>
      <c r="H130" s="6">
        <v>-1.47050413787251E-2</v>
      </c>
      <c r="I130" s="6">
        <v>4.12760438855664E-3</v>
      </c>
    </row>
    <row r="131" spans="1:9" x14ac:dyDescent="0.15">
      <c r="A131" s="1">
        <v>6</v>
      </c>
      <c r="B131" s="1" t="s">
        <v>74</v>
      </c>
      <c r="C131" s="1">
        <v>13</v>
      </c>
      <c r="D131" s="1" t="s">
        <v>26</v>
      </c>
      <c r="E131" s="6">
        <v>2.4901283639807203E-2</v>
      </c>
      <c r="F131" s="6">
        <v>-4.00467869387773E-2</v>
      </c>
      <c r="G131" s="6">
        <v>-6.7980270686187894E-2</v>
      </c>
      <c r="H131" s="6">
        <v>-5.6685880943381201E-2</v>
      </c>
      <c r="I131" s="6">
        <v>-5.4826193975820503E-2</v>
      </c>
    </row>
    <row r="132" spans="1:9" x14ac:dyDescent="0.15">
      <c r="A132" s="1">
        <v>6</v>
      </c>
      <c r="B132" s="1" t="s">
        <v>74</v>
      </c>
      <c r="C132" s="1">
        <v>14</v>
      </c>
      <c r="D132" s="1" t="s">
        <v>27</v>
      </c>
      <c r="E132" s="6">
        <v>-0.32054361526148634</v>
      </c>
      <c r="F132" s="6">
        <v>-0.52349446185698101</v>
      </c>
      <c r="G132" s="6">
        <v>-0.35374213098445301</v>
      </c>
      <c r="H132" s="6">
        <v>-0.29092337091746701</v>
      </c>
      <c r="I132" s="6">
        <v>-1.2469025330242099E-2</v>
      </c>
    </row>
    <row r="133" spans="1:9" x14ac:dyDescent="0.15">
      <c r="A133" s="1">
        <v>6</v>
      </c>
      <c r="B133" s="1" t="s">
        <v>74</v>
      </c>
      <c r="C133" s="1">
        <v>15</v>
      </c>
      <c r="D133" s="1" t="s">
        <v>28</v>
      </c>
      <c r="E133" s="6">
        <v>2.0965264284543494E-2</v>
      </c>
      <c r="F133" s="6">
        <v>1.04628968373315E-2</v>
      </c>
      <c r="G133" s="6">
        <v>5.5057335040418201E-3</v>
      </c>
      <c r="H133" s="6">
        <v>1.6745524723329401E-2</v>
      </c>
      <c r="I133" s="6">
        <v>-6.43027229009124E-3</v>
      </c>
    </row>
    <row r="134" spans="1:9" x14ac:dyDescent="0.15">
      <c r="A134" s="1">
        <v>6</v>
      </c>
      <c r="B134" s="1" t="s">
        <v>73</v>
      </c>
      <c r="C134" s="1">
        <v>16</v>
      </c>
      <c r="D134" s="1" t="s">
        <v>11</v>
      </c>
      <c r="E134" s="6">
        <v>5.7703235216736894E-3</v>
      </c>
      <c r="F134" s="6">
        <v>5.7173307556946896E-3</v>
      </c>
      <c r="G134" s="6">
        <v>2.33140043941455E-2</v>
      </c>
      <c r="H134" s="6">
        <v>2.6137037908633899E-2</v>
      </c>
      <c r="I134" s="6">
        <v>1.0758333992583E-2</v>
      </c>
    </row>
    <row r="135" spans="1:9" x14ac:dyDescent="0.15">
      <c r="A135" s="1">
        <v>6</v>
      </c>
      <c r="B135" s="1" t="s">
        <v>73</v>
      </c>
      <c r="C135" s="1">
        <v>17</v>
      </c>
      <c r="D135" s="1" t="s">
        <v>12</v>
      </c>
      <c r="E135" s="6">
        <v>5.3430262180117538E-2</v>
      </c>
      <c r="F135" s="6">
        <v>9.82470118718861E-2</v>
      </c>
      <c r="G135" s="6">
        <v>7.2819495859977003E-4</v>
      </c>
      <c r="H135" s="6">
        <v>5.4115440496869102E-2</v>
      </c>
      <c r="I135" s="6">
        <v>6.7503013282310606E-2</v>
      </c>
    </row>
    <row r="136" spans="1:9" x14ac:dyDescent="0.15">
      <c r="A136" s="1">
        <v>6</v>
      </c>
      <c r="B136" s="1" t="s">
        <v>73</v>
      </c>
      <c r="C136" s="1">
        <v>18</v>
      </c>
      <c r="D136" s="1" t="s">
        <v>13</v>
      </c>
      <c r="E136" s="6">
        <v>-1.7952324936474431E-2</v>
      </c>
      <c r="F136" s="6">
        <v>-6.3471725642196301E-3</v>
      </c>
      <c r="G136" s="6">
        <v>-6.8667542514614403E-3</v>
      </c>
      <c r="H136" s="6">
        <v>-1.3601975330315401E-2</v>
      </c>
      <c r="I136" s="6">
        <v>-3.1106102918250299E-2</v>
      </c>
    </row>
    <row r="137" spans="1:9" x14ac:dyDescent="0.15">
      <c r="A137" s="1">
        <v>6</v>
      </c>
      <c r="B137" s="1" t="s">
        <v>73</v>
      </c>
      <c r="C137" s="1">
        <v>19</v>
      </c>
      <c r="D137" s="1" t="s">
        <v>14</v>
      </c>
      <c r="E137" s="6">
        <v>0.10251495000441693</v>
      </c>
      <c r="F137" s="6">
        <v>9.0578423345455406E-2</v>
      </c>
      <c r="G137" s="6">
        <v>8.44172018051116E-2</v>
      </c>
      <c r="H137" s="6">
        <v>4.4541970977504702E-2</v>
      </c>
      <c r="I137" s="6">
        <v>-4.6428510903037696E-3</v>
      </c>
    </row>
    <row r="138" spans="1:9" x14ac:dyDescent="0.15">
      <c r="A138" s="1">
        <v>6</v>
      </c>
      <c r="B138" s="1" t="s">
        <v>73</v>
      </c>
      <c r="C138" s="1">
        <v>20</v>
      </c>
      <c r="D138" s="1" t="s">
        <v>15</v>
      </c>
      <c r="E138" s="6">
        <v>-2.7515629579393873E-2</v>
      </c>
      <c r="F138" s="6">
        <v>0.166273652145395</v>
      </c>
      <c r="G138" s="6">
        <v>0.19261604600874499</v>
      </c>
      <c r="H138" s="6">
        <v>9.5239525521371604E-2</v>
      </c>
      <c r="I138" s="6">
        <v>2.31201456040021E-2</v>
      </c>
    </row>
    <row r="139" spans="1:9" x14ac:dyDescent="0.15">
      <c r="A139" s="1">
        <v>6</v>
      </c>
      <c r="B139" s="1" t="s">
        <v>76</v>
      </c>
      <c r="C139" s="1">
        <v>21</v>
      </c>
      <c r="D139" s="1" t="s">
        <v>16</v>
      </c>
      <c r="E139" s="6">
        <v>5.241313841041477E-2</v>
      </c>
      <c r="F139" s="6">
        <v>4.17461372304887E-2</v>
      </c>
      <c r="G139" s="6">
        <v>3.93187048152078E-2</v>
      </c>
      <c r="H139" s="6">
        <v>3.54047541480993E-2</v>
      </c>
      <c r="I139" s="6">
        <v>4.7148002051515397E-2</v>
      </c>
    </row>
    <row r="140" spans="1:9" x14ac:dyDescent="0.15">
      <c r="A140" s="1">
        <v>6</v>
      </c>
      <c r="B140" s="1" t="s">
        <v>71</v>
      </c>
      <c r="C140" s="1">
        <v>22</v>
      </c>
      <c r="D140" s="1" t="s">
        <v>8</v>
      </c>
      <c r="E140" s="6">
        <v>2.6158047798979702E-3</v>
      </c>
      <c r="F140" s="6">
        <v>1.6978089576810702E-2</v>
      </c>
      <c r="G140" s="6">
        <v>6.2426101866079903E-3</v>
      </c>
      <c r="H140" s="6">
        <v>2.67360641575232E-3</v>
      </c>
      <c r="I140" s="6">
        <v>-2.6857679627657401E-2</v>
      </c>
    </row>
    <row r="141" spans="1:9" x14ac:dyDescent="0.15">
      <c r="A141" s="1">
        <v>6</v>
      </c>
      <c r="B141" s="1" t="s">
        <v>71</v>
      </c>
      <c r="C141" s="1">
        <v>23</v>
      </c>
      <c r="D141" s="1" t="s">
        <v>29</v>
      </c>
      <c r="E141" s="6">
        <v>2.1068357450446201E-2</v>
      </c>
      <c r="F141" s="6">
        <v>3.5367991765797399E-2</v>
      </c>
      <c r="G141" s="6">
        <v>8.2013147403989795E-3</v>
      </c>
      <c r="H141" s="6">
        <v>-1.4170385410091099E-3</v>
      </c>
      <c r="I141" s="6">
        <v>-7.1504664968271604E-3</v>
      </c>
    </row>
    <row r="142" spans="1:9" x14ac:dyDescent="0.15">
      <c r="A142" s="1">
        <v>7</v>
      </c>
      <c r="B142" s="1" t="s">
        <v>78</v>
      </c>
      <c r="C142" s="1">
        <v>1</v>
      </c>
      <c r="D142" s="1" t="s">
        <v>9</v>
      </c>
      <c r="E142" s="6">
        <v>-1.2066458480442153E-2</v>
      </c>
      <c r="F142" s="6">
        <v>1.85963769176705E-2</v>
      </c>
      <c r="G142" s="6">
        <v>-4.5337233207005299E-2</v>
      </c>
      <c r="H142" s="6">
        <v>-0.12591244986022501</v>
      </c>
      <c r="I142" s="6">
        <v>-8.9234888948107605E-2</v>
      </c>
    </row>
    <row r="143" spans="1:9" x14ac:dyDescent="0.15">
      <c r="A143" s="1">
        <v>7</v>
      </c>
      <c r="B143" s="1" t="s">
        <v>79</v>
      </c>
      <c r="C143" s="1">
        <v>2</v>
      </c>
      <c r="D143" s="1" t="s">
        <v>10</v>
      </c>
      <c r="E143" s="6">
        <v>0.139125815303834</v>
      </c>
      <c r="F143" s="6">
        <v>-4.7936497083162097E-2</v>
      </c>
      <c r="G143" s="6">
        <v>-0.16341022107248601</v>
      </c>
      <c r="H143" s="6">
        <v>-4.7716034002245097E-2</v>
      </c>
      <c r="I143" s="6">
        <v>-0.18801989095864799</v>
      </c>
    </row>
    <row r="144" spans="1:9" x14ac:dyDescent="0.15">
      <c r="A144" s="1">
        <v>7</v>
      </c>
      <c r="B144" s="1" t="s">
        <v>80</v>
      </c>
      <c r="C144" s="1">
        <v>3</v>
      </c>
      <c r="D144" s="1" t="s">
        <v>17</v>
      </c>
      <c r="E144" s="6">
        <v>1.8156400668489753E-2</v>
      </c>
      <c r="F144" s="6">
        <v>3.9281942663829901E-2</v>
      </c>
      <c r="G144" s="6">
        <v>4.1286915574107699E-2</v>
      </c>
      <c r="H144" s="6">
        <v>2.56797003691378E-2</v>
      </c>
      <c r="I144" s="6">
        <v>3.7750301085918099E-2</v>
      </c>
    </row>
    <row r="145" spans="1:9" x14ac:dyDescent="0.15">
      <c r="A145" s="1">
        <v>7</v>
      </c>
      <c r="B145" s="1" t="s">
        <v>80</v>
      </c>
      <c r="C145" s="1">
        <v>4</v>
      </c>
      <c r="D145" s="1" t="s">
        <v>18</v>
      </c>
      <c r="E145" s="6">
        <v>1.9156969073800902E-2</v>
      </c>
      <c r="F145" s="6">
        <v>9.4554235736697703E-2</v>
      </c>
      <c r="G145" s="6">
        <v>8.8254461094453798E-2</v>
      </c>
      <c r="H145" s="6">
        <v>4.3286178900515102E-2</v>
      </c>
      <c r="I145" s="6">
        <v>2.69660359746372E-2</v>
      </c>
    </row>
    <row r="146" spans="1:9" x14ac:dyDescent="0.15">
      <c r="A146" s="1">
        <v>7</v>
      </c>
      <c r="B146" s="1" t="s">
        <v>81</v>
      </c>
      <c r="C146" s="1">
        <v>5</v>
      </c>
      <c r="D146" s="1" t="s">
        <v>19</v>
      </c>
      <c r="E146" s="6">
        <v>9.2390610481268731E-2</v>
      </c>
      <c r="F146" s="6">
        <v>6.4791720618686793E-2</v>
      </c>
      <c r="G146" s="6">
        <v>3.1770111189951301E-2</v>
      </c>
      <c r="H146" s="6">
        <v>-2.4460572068824401E-2</v>
      </c>
      <c r="I146" s="6">
        <v>2.49389054425233E-2</v>
      </c>
    </row>
    <row r="147" spans="1:9" x14ac:dyDescent="0.15">
      <c r="A147" s="1">
        <v>7</v>
      </c>
      <c r="B147" s="1" t="s">
        <v>80</v>
      </c>
      <c r="C147" s="1">
        <v>6</v>
      </c>
      <c r="D147" s="1" t="s">
        <v>3</v>
      </c>
      <c r="E147" s="6">
        <v>9.3106028780385597E-2</v>
      </c>
      <c r="F147" s="6">
        <v>-2.7984295955461001E-2</v>
      </c>
      <c r="G147" s="6">
        <v>-3.2389966662896598E-2</v>
      </c>
      <c r="H147" s="6">
        <v>-2.4834685043031001E-2</v>
      </c>
      <c r="I147" s="6">
        <v>-0.10186010429190299</v>
      </c>
    </row>
    <row r="148" spans="1:9" x14ac:dyDescent="0.15">
      <c r="A148" s="1">
        <v>7</v>
      </c>
      <c r="B148" s="1" t="s">
        <v>82</v>
      </c>
      <c r="C148" s="1">
        <v>7</v>
      </c>
      <c r="D148" s="1" t="s">
        <v>20</v>
      </c>
      <c r="E148" s="6">
        <v>-0.43904983781493678</v>
      </c>
      <c r="F148" s="6">
        <v>0.251552283134298</v>
      </c>
      <c r="G148" s="6">
        <v>-0.879638845339621</v>
      </c>
      <c r="H148" s="6">
        <v>-0.63092429727939403</v>
      </c>
      <c r="I148" s="6">
        <v>2.2667696403901001E-2</v>
      </c>
    </row>
    <row r="149" spans="1:9" x14ac:dyDescent="0.15">
      <c r="A149" s="1">
        <v>7</v>
      </c>
      <c r="B149" s="1" t="s">
        <v>80</v>
      </c>
      <c r="C149" s="1">
        <v>8</v>
      </c>
      <c r="D149" s="1" t="s">
        <v>21</v>
      </c>
      <c r="E149" s="6">
        <v>-5.2773330569620301E-3</v>
      </c>
      <c r="F149" s="6">
        <v>3.7554185450989902E-2</v>
      </c>
      <c r="G149" s="6">
        <v>4.4871269442636502E-2</v>
      </c>
      <c r="H149" s="6">
        <v>4.0684088119903497E-2</v>
      </c>
      <c r="I149" s="6">
        <v>-1.6417794667646101E-2</v>
      </c>
    </row>
    <row r="150" spans="1:9" x14ac:dyDescent="0.15">
      <c r="A150" s="1">
        <v>7</v>
      </c>
      <c r="B150" s="1" t="s">
        <v>80</v>
      </c>
      <c r="C150" s="1">
        <v>9</v>
      </c>
      <c r="D150" s="1" t="s">
        <v>22</v>
      </c>
      <c r="E150" s="6">
        <v>0.12832486410610122</v>
      </c>
      <c r="F150" s="6">
        <v>-3.1541166305423801E-4</v>
      </c>
      <c r="G150" s="6">
        <v>-5.1794405175021797E-2</v>
      </c>
      <c r="H150" s="6">
        <v>-9.6932063687609399E-2</v>
      </c>
      <c r="I150" s="6">
        <v>-4.8976408377870699E-2</v>
      </c>
    </row>
    <row r="151" spans="1:9" x14ac:dyDescent="0.15">
      <c r="A151" s="1">
        <v>7</v>
      </c>
      <c r="B151" s="1" t="s">
        <v>80</v>
      </c>
      <c r="C151" s="1">
        <v>10</v>
      </c>
      <c r="D151" s="1" t="s">
        <v>23</v>
      </c>
      <c r="E151" s="6">
        <v>-7.3034367384681217E-3</v>
      </c>
      <c r="F151" s="6">
        <v>4.9185586141944702E-2</v>
      </c>
      <c r="G151" s="6">
        <v>3.7790858709978503E-2</v>
      </c>
      <c r="H151" s="6">
        <v>2.6281879459598999E-2</v>
      </c>
      <c r="I151" s="6">
        <v>2.7721465515608199E-2</v>
      </c>
    </row>
    <row r="152" spans="1:9" x14ac:dyDescent="0.15">
      <c r="A152" s="1">
        <v>7</v>
      </c>
      <c r="B152" s="1" t="s">
        <v>80</v>
      </c>
      <c r="C152" s="1">
        <v>11</v>
      </c>
      <c r="D152" s="1" t="s">
        <v>24</v>
      </c>
      <c r="E152" s="6">
        <v>6.1448815746498353E-2</v>
      </c>
      <c r="F152" s="6">
        <v>-1.5166766297654099E-2</v>
      </c>
      <c r="G152" s="6">
        <v>-3.7382224163685002E-2</v>
      </c>
      <c r="H152" s="6">
        <v>-2.0452217396729699E-2</v>
      </c>
      <c r="I152" s="6">
        <v>-1.4868985938253899E-2</v>
      </c>
    </row>
    <row r="153" spans="1:9" x14ac:dyDescent="0.15">
      <c r="A153" s="1">
        <v>7</v>
      </c>
      <c r="B153" s="1" t="s">
        <v>80</v>
      </c>
      <c r="C153" s="1">
        <v>12</v>
      </c>
      <c r="D153" s="1" t="s">
        <v>25</v>
      </c>
      <c r="E153" s="6">
        <v>4.256419708375779E-2</v>
      </c>
      <c r="F153" s="6">
        <v>-1.7877178682926799E-2</v>
      </c>
      <c r="G153" s="6">
        <v>1.20052609895396E-2</v>
      </c>
      <c r="H153" s="6">
        <v>-3.9437537632309701E-3</v>
      </c>
      <c r="I153" s="6">
        <v>-7.2839802376968299E-3</v>
      </c>
    </row>
    <row r="154" spans="1:9" x14ac:dyDescent="0.15">
      <c r="A154" s="1">
        <v>7</v>
      </c>
      <c r="B154" s="1" t="s">
        <v>80</v>
      </c>
      <c r="C154" s="1">
        <v>13</v>
      </c>
      <c r="D154" s="1" t="s">
        <v>26</v>
      </c>
      <c r="E154" s="6">
        <v>4.4219530972784638E-2</v>
      </c>
      <c r="F154" s="6">
        <v>-8.1423866349273399E-2</v>
      </c>
      <c r="G154" s="6">
        <v>-3.3789112825213102E-2</v>
      </c>
      <c r="H154" s="6">
        <v>-2.8960841763888599E-2</v>
      </c>
      <c r="I154" s="6">
        <v>-2.8749746882554199E-2</v>
      </c>
    </row>
    <row r="155" spans="1:9" x14ac:dyDescent="0.15">
      <c r="A155" s="1">
        <v>7</v>
      </c>
      <c r="B155" s="1" t="s">
        <v>80</v>
      </c>
      <c r="C155" s="1">
        <v>14</v>
      </c>
      <c r="D155" s="1" t="s">
        <v>27</v>
      </c>
      <c r="E155" s="6">
        <v>-0.30022860589641426</v>
      </c>
      <c r="F155" s="6">
        <v>-0.43075166201856602</v>
      </c>
      <c r="G155" s="6">
        <v>-0.254403470945957</v>
      </c>
      <c r="H155" s="6">
        <v>-0.26663655197701502</v>
      </c>
      <c r="I155" s="6">
        <v>-6.4137796106200603E-3</v>
      </c>
    </row>
    <row r="156" spans="1:9" x14ac:dyDescent="0.15">
      <c r="A156" s="1">
        <v>7</v>
      </c>
      <c r="B156" s="1" t="s">
        <v>80</v>
      </c>
      <c r="C156" s="1">
        <v>15</v>
      </c>
      <c r="D156" s="1" t="s">
        <v>28</v>
      </c>
      <c r="E156" s="6">
        <v>6.3069237119425404E-3</v>
      </c>
      <c r="F156" s="6">
        <v>6.5295638702424202E-3</v>
      </c>
      <c r="G156" s="6">
        <v>1.25823747086607E-2</v>
      </c>
      <c r="H156" s="6">
        <v>1.02136009982138E-2</v>
      </c>
      <c r="I156" s="6">
        <v>2.91742622855687E-2</v>
      </c>
    </row>
    <row r="157" spans="1:9" x14ac:dyDescent="0.15">
      <c r="A157" s="1">
        <v>7</v>
      </c>
      <c r="B157" s="1" t="s">
        <v>78</v>
      </c>
      <c r="C157" s="1">
        <v>16</v>
      </c>
      <c r="D157" s="1" t="s">
        <v>11</v>
      </c>
      <c r="E157" s="6">
        <v>9.2826208328623885E-3</v>
      </c>
      <c r="F157" s="6">
        <v>2.1796722406213501E-2</v>
      </c>
      <c r="G157" s="6">
        <v>2.93325070777876E-2</v>
      </c>
      <c r="H157" s="6">
        <v>3.5376482959694602E-2</v>
      </c>
      <c r="I157" s="6">
        <v>2.58570589461922E-2</v>
      </c>
    </row>
    <row r="158" spans="1:9" x14ac:dyDescent="0.15">
      <c r="A158" s="1">
        <v>7</v>
      </c>
      <c r="B158" s="1" t="s">
        <v>78</v>
      </c>
      <c r="C158" s="1">
        <v>17</v>
      </c>
      <c r="D158" s="1" t="s">
        <v>12</v>
      </c>
      <c r="E158" s="6">
        <v>7.1719017851770067E-2</v>
      </c>
      <c r="F158" s="6">
        <v>2.1762298944697101E-2</v>
      </c>
      <c r="G158" s="6">
        <v>3.5329558260312498E-2</v>
      </c>
      <c r="H158" s="6">
        <v>3.7169390060607002E-2</v>
      </c>
      <c r="I158" s="6">
        <v>4.6632714641988801E-2</v>
      </c>
    </row>
    <row r="159" spans="1:9" x14ac:dyDescent="0.15">
      <c r="A159" s="1">
        <v>7</v>
      </c>
      <c r="B159" s="1" t="s">
        <v>78</v>
      </c>
      <c r="C159" s="1">
        <v>18</v>
      </c>
      <c r="D159" s="1" t="s">
        <v>13</v>
      </c>
      <c r="E159" s="6">
        <v>-1.1754514250916084E-2</v>
      </c>
      <c r="F159" s="6">
        <v>-3.3370387686074799E-4</v>
      </c>
      <c r="G159" s="6">
        <v>9.1375290345650003E-3</v>
      </c>
      <c r="H159" s="6">
        <v>-4.0888478711077697E-3</v>
      </c>
      <c r="I159" s="6">
        <v>-1.55528925032184E-2</v>
      </c>
    </row>
    <row r="160" spans="1:9" x14ac:dyDescent="0.15">
      <c r="A160" s="1">
        <v>7</v>
      </c>
      <c r="B160" s="1" t="s">
        <v>78</v>
      </c>
      <c r="C160" s="1">
        <v>19</v>
      </c>
      <c r="D160" s="1" t="s">
        <v>14</v>
      </c>
      <c r="E160" s="6">
        <v>4.2940140165958172E-2</v>
      </c>
      <c r="F160" s="6">
        <v>3.8208764030624898E-2</v>
      </c>
      <c r="G160" s="6">
        <v>9.2819955693635003E-3</v>
      </c>
      <c r="H160" s="6">
        <v>3.3715092782643903E-2</v>
      </c>
      <c r="I160" s="6">
        <v>5.7237179091567697E-2</v>
      </c>
    </row>
    <row r="161" spans="1:9" x14ac:dyDescent="0.15">
      <c r="A161" s="1">
        <v>7</v>
      </c>
      <c r="B161" s="1" t="s">
        <v>78</v>
      </c>
      <c r="C161" s="1">
        <v>20</v>
      </c>
      <c r="D161" s="1" t="s">
        <v>15</v>
      </c>
      <c r="E161" s="6">
        <v>8.347108047865659E-2</v>
      </c>
      <c r="F161" s="6">
        <v>2.91617412758391E-2</v>
      </c>
      <c r="G161" s="6">
        <v>2.0076813259268699E-2</v>
      </c>
      <c r="H161" s="6">
        <v>3.5205776272609099E-3</v>
      </c>
      <c r="I161" s="6">
        <v>-1.3979230789294601E-2</v>
      </c>
    </row>
    <row r="162" spans="1:9" x14ac:dyDescent="0.15">
      <c r="A162" s="1">
        <v>7</v>
      </c>
      <c r="B162" s="1" t="s">
        <v>78</v>
      </c>
      <c r="C162" s="1">
        <v>21</v>
      </c>
      <c r="D162" s="1" t="s">
        <v>16</v>
      </c>
      <c r="E162" s="6">
        <v>3.75997897737856E-2</v>
      </c>
      <c r="F162" s="6">
        <v>3.8158346331485897E-2</v>
      </c>
      <c r="G162" s="6">
        <v>2.0597422192954198E-2</v>
      </c>
      <c r="H162" s="6">
        <v>2.9877333938094299E-2</v>
      </c>
      <c r="I162" s="6">
        <v>2.8388683507532601E-2</v>
      </c>
    </row>
    <row r="163" spans="1:9" x14ac:dyDescent="0.15">
      <c r="A163" s="1">
        <v>7</v>
      </c>
      <c r="B163" s="1" t="s">
        <v>77</v>
      </c>
      <c r="C163" s="1">
        <v>22</v>
      </c>
      <c r="D163" s="1" t="s">
        <v>8</v>
      </c>
      <c r="E163" s="6">
        <v>-1.7991795189826821E-3</v>
      </c>
      <c r="F163" s="6">
        <v>1.58445400542119E-2</v>
      </c>
      <c r="G163" s="6">
        <v>1.38068772179126E-2</v>
      </c>
      <c r="H163" s="6">
        <v>-6.2507813680950696E-3</v>
      </c>
      <c r="I163" s="6">
        <v>-2.5016888989337099E-2</v>
      </c>
    </row>
    <row r="164" spans="1:9" x14ac:dyDescent="0.15">
      <c r="A164" s="1">
        <v>7</v>
      </c>
      <c r="B164" s="1" t="s">
        <v>77</v>
      </c>
      <c r="C164" s="1">
        <v>23</v>
      </c>
      <c r="D164" s="1" t="s">
        <v>29</v>
      </c>
      <c r="E164" s="6">
        <v>7.4514929623383493E-3</v>
      </c>
      <c r="F164" s="6">
        <v>3.0775957690704799E-2</v>
      </c>
      <c r="G164" s="6">
        <v>2.2872867159790901E-2</v>
      </c>
      <c r="H164" s="6">
        <v>-1.3721966902827301E-3</v>
      </c>
      <c r="I164" s="6">
        <v>2.03374412338117E-2</v>
      </c>
    </row>
    <row r="165" spans="1:9" x14ac:dyDescent="0.15">
      <c r="A165" s="1">
        <v>8</v>
      </c>
      <c r="B165" s="1" t="s">
        <v>84</v>
      </c>
      <c r="C165" s="1">
        <v>1</v>
      </c>
      <c r="D165" s="1" t="s">
        <v>9</v>
      </c>
      <c r="E165" s="6">
        <v>-8.0441816137656913E-2</v>
      </c>
      <c r="F165" s="6">
        <v>-4.4101952338786797E-2</v>
      </c>
      <c r="G165" s="6">
        <v>-9.5426688936423906E-2</v>
      </c>
      <c r="H165" s="6">
        <v>-0.108713347188027</v>
      </c>
      <c r="I165" s="6">
        <v>1.5756538773354301E-2</v>
      </c>
    </row>
    <row r="166" spans="1:9" x14ac:dyDescent="0.15">
      <c r="A166" s="1">
        <v>8</v>
      </c>
      <c r="B166" s="1" t="s">
        <v>85</v>
      </c>
      <c r="C166" s="1">
        <v>2</v>
      </c>
      <c r="D166" s="1" t="s">
        <v>10</v>
      </c>
      <c r="E166" s="6">
        <v>0.12811589814737312</v>
      </c>
      <c r="F166" s="6">
        <v>-6.8515156405447503E-2</v>
      </c>
      <c r="G166" s="6">
        <v>-0.16802212777355999</v>
      </c>
      <c r="H166" s="6">
        <v>-0.24466539300032999</v>
      </c>
      <c r="I166" s="6">
        <v>-0.243214262547333</v>
      </c>
    </row>
    <row r="167" spans="1:9" x14ac:dyDescent="0.15">
      <c r="A167" s="1">
        <v>8</v>
      </c>
      <c r="B167" s="1" t="s">
        <v>86</v>
      </c>
      <c r="C167" s="1">
        <v>3</v>
      </c>
      <c r="D167" s="1" t="s">
        <v>17</v>
      </c>
      <c r="E167" s="6">
        <v>1.9799877564995648E-2</v>
      </c>
      <c r="F167" s="6">
        <v>6.6012591379255497E-2</v>
      </c>
      <c r="G167" s="6">
        <v>7.4959024743072006E-2</v>
      </c>
      <c r="H167" s="6">
        <v>6.3649280049088194E-2</v>
      </c>
      <c r="I167" s="6">
        <v>6.5798121824144795E-2</v>
      </c>
    </row>
    <row r="168" spans="1:9" x14ac:dyDescent="0.15">
      <c r="A168" s="1">
        <v>8</v>
      </c>
      <c r="B168" s="1" t="s">
        <v>86</v>
      </c>
      <c r="C168" s="1">
        <v>4</v>
      </c>
      <c r="D168" s="1" t="s">
        <v>18</v>
      </c>
      <c r="E168" s="6">
        <v>-3.9047627543321774E-3</v>
      </c>
      <c r="F168" s="6">
        <v>5.0196090184566701E-2</v>
      </c>
      <c r="G168" s="6">
        <v>3.4662469020875997E-2</v>
      </c>
      <c r="H168" s="6">
        <v>-1.5567240004532501E-2</v>
      </c>
      <c r="I168" s="6">
        <v>-5.1076877184048101E-3</v>
      </c>
    </row>
    <row r="169" spans="1:9" x14ac:dyDescent="0.15">
      <c r="A169" s="1">
        <v>8</v>
      </c>
      <c r="B169" s="1" t="s">
        <v>86</v>
      </c>
      <c r="C169" s="1">
        <v>5</v>
      </c>
      <c r="D169" s="1" t="s">
        <v>19</v>
      </c>
      <c r="E169" s="6">
        <v>9.0098592686404938E-2</v>
      </c>
      <c r="F169" s="6">
        <v>6.7722123607822607E-2</v>
      </c>
      <c r="G169" s="6">
        <v>1.64583027203691E-3</v>
      </c>
      <c r="H169" s="6">
        <v>-1.44151619290215E-2</v>
      </c>
      <c r="I169" s="6">
        <v>-8.01278977443909E-2</v>
      </c>
    </row>
    <row r="170" spans="1:9" x14ac:dyDescent="0.15">
      <c r="A170" s="1">
        <v>8</v>
      </c>
      <c r="B170" s="1" t="s">
        <v>86</v>
      </c>
      <c r="C170" s="1">
        <v>6</v>
      </c>
      <c r="D170" s="1" t="s">
        <v>3</v>
      </c>
      <c r="E170" s="6">
        <v>5.6352149923901383E-2</v>
      </c>
      <c r="F170" s="6">
        <v>-9.4756199216021603E-2</v>
      </c>
      <c r="G170" s="6">
        <v>-9.9595331289909994E-2</v>
      </c>
      <c r="H170" s="6">
        <v>-6.4968414071547395E-2</v>
      </c>
      <c r="I170" s="6">
        <v>-2.3580522434598801E-2</v>
      </c>
    </row>
    <row r="171" spans="1:9" x14ac:dyDescent="0.15">
      <c r="A171" s="1">
        <v>8</v>
      </c>
      <c r="B171" s="1" t="s">
        <v>86</v>
      </c>
      <c r="C171" s="1">
        <v>7</v>
      </c>
      <c r="D171" s="1" t="s">
        <v>20</v>
      </c>
      <c r="E171" s="6">
        <v>-0.49091014545005485</v>
      </c>
      <c r="F171" s="6">
        <v>-1.27793614907644</v>
      </c>
      <c r="G171" s="6">
        <v>-0.95017294821861698</v>
      </c>
      <c r="H171" s="6">
        <v>-0.75772694703048205</v>
      </c>
      <c r="I171" s="6">
        <v>-0.68755558128978</v>
      </c>
    </row>
    <row r="172" spans="1:9" x14ac:dyDescent="0.15">
      <c r="A172" s="1">
        <v>8</v>
      </c>
      <c r="B172" s="1" t="s">
        <v>86</v>
      </c>
      <c r="C172" s="1">
        <v>8</v>
      </c>
      <c r="D172" s="1" t="s">
        <v>21</v>
      </c>
      <c r="E172" s="6">
        <v>1.2500801470780535E-2</v>
      </c>
      <c r="F172" s="6">
        <v>2.7414355968860299E-2</v>
      </c>
      <c r="G172" s="6">
        <v>1.7627294501094199E-2</v>
      </c>
      <c r="H172" s="6">
        <v>6.9335136200325796E-3</v>
      </c>
      <c r="I172" s="6">
        <v>-4.1984027562730099E-2</v>
      </c>
    </row>
    <row r="173" spans="1:9" x14ac:dyDescent="0.15">
      <c r="A173" s="1">
        <v>8</v>
      </c>
      <c r="B173" s="1" t="s">
        <v>86</v>
      </c>
      <c r="C173" s="1">
        <v>9</v>
      </c>
      <c r="D173" s="1" t="s">
        <v>22</v>
      </c>
      <c r="E173" s="6">
        <v>3.8041697280670604E-2</v>
      </c>
      <c r="F173" s="6">
        <v>-3.0260786326835199E-2</v>
      </c>
      <c r="G173" s="6">
        <v>3.0043174385703301E-3</v>
      </c>
      <c r="H173" s="6">
        <v>-6.62969331796259E-2</v>
      </c>
      <c r="I173" s="6">
        <v>-1.4884606289011801E-3</v>
      </c>
    </row>
    <row r="174" spans="1:9" x14ac:dyDescent="0.15">
      <c r="A174" s="1">
        <v>8</v>
      </c>
      <c r="B174" s="1" t="s">
        <v>86</v>
      </c>
      <c r="C174" s="1">
        <v>10</v>
      </c>
      <c r="D174" s="1" t="s">
        <v>23</v>
      </c>
      <c r="E174" s="6">
        <v>9.2711466824957501E-3</v>
      </c>
      <c r="F174" s="6">
        <v>1.65393554543063E-2</v>
      </c>
      <c r="G174" s="6">
        <v>1.8042666228708999E-2</v>
      </c>
      <c r="H174" s="6">
        <v>1.5889790121386499E-2</v>
      </c>
      <c r="I174" s="6">
        <v>1.0380510770113699E-2</v>
      </c>
    </row>
    <row r="175" spans="1:9" x14ac:dyDescent="0.15">
      <c r="A175" s="1">
        <v>8</v>
      </c>
      <c r="B175" s="1" t="s">
        <v>86</v>
      </c>
      <c r="C175" s="1">
        <v>11</v>
      </c>
      <c r="D175" s="1" t="s">
        <v>24</v>
      </c>
      <c r="E175" s="6">
        <v>-3.4160176341170891E-3</v>
      </c>
      <c r="F175" s="6">
        <v>2.0369424674751901E-2</v>
      </c>
      <c r="G175" s="6">
        <v>1.7236154667866301E-2</v>
      </c>
      <c r="H175" s="6">
        <v>4.5962187848996E-2</v>
      </c>
      <c r="I175" s="6">
        <v>7.5162661455338495E-2</v>
      </c>
    </row>
    <row r="176" spans="1:9" x14ac:dyDescent="0.15">
      <c r="A176" s="1">
        <v>8</v>
      </c>
      <c r="B176" s="1" t="s">
        <v>86</v>
      </c>
      <c r="C176" s="1">
        <v>12</v>
      </c>
      <c r="D176" s="1" t="s">
        <v>25</v>
      </c>
      <c r="E176" s="6">
        <v>0.3248898151048133</v>
      </c>
      <c r="F176" s="6">
        <v>0.24434760413752099</v>
      </c>
      <c r="G176" s="6">
        <v>0.20020625525284499</v>
      </c>
      <c r="H176" s="6">
        <v>0.16401711375390901</v>
      </c>
      <c r="I176" s="6">
        <v>0.105213329394179</v>
      </c>
    </row>
    <row r="177" spans="1:9" x14ac:dyDescent="0.15">
      <c r="A177" s="1">
        <v>8</v>
      </c>
      <c r="B177" s="1" t="s">
        <v>86</v>
      </c>
      <c r="C177" s="1">
        <v>13</v>
      </c>
      <c r="D177" s="1" t="s">
        <v>26</v>
      </c>
      <c r="E177" s="6">
        <v>-1.5145022573943404E-2</v>
      </c>
      <c r="F177" s="6">
        <v>-0.17127272633306001</v>
      </c>
      <c r="G177" s="6">
        <v>-0.15892648904382001</v>
      </c>
      <c r="H177" s="6">
        <v>-8.1345243795327704E-2</v>
      </c>
      <c r="I177" s="6">
        <v>-2.4948909894719502E-2</v>
      </c>
    </row>
    <row r="178" spans="1:9" x14ac:dyDescent="0.15">
      <c r="A178" s="1">
        <v>8</v>
      </c>
      <c r="B178" s="1" t="s">
        <v>86</v>
      </c>
      <c r="C178" s="1">
        <v>14</v>
      </c>
      <c r="D178" s="1" t="s">
        <v>27</v>
      </c>
      <c r="E178" s="6">
        <v>-0.23992751415617328</v>
      </c>
      <c r="F178" s="6">
        <v>-0.45085631074023802</v>
      </c>
      <c r="G178" s="6">
        <v>-0.162313428952848</v>
      </c>
      <c r="H178" s="6">
        <v>-0.17709355935270801</v>
      </c>
      <c r="I178" s="6">
        <v>0.14718044998303301</v>
      </c>
    </row>
    <row r="179" spans="1:9" x14ac:dyDescent="0.15">
      <c r="A179" s="1">
        <v>8</v>
      </c>
      <c r="B179" s="1" t="s">
        <v>86</v>
      </c>
      <c r="C179" s="1">
        <v>15</v>
      </c>
      <c r="D179" s="1" t="s">
        <v>28</v>
      </c>
      <c r="E179" s="6">
        <v>1.5935331844543727E-2</v>
      </c>
      <c r="F179" s="6">
        <v>3.76095306220081E-2</v>
      </c>
      <c r="G179" s="6">
        <v>2.1035599607055401E-2</v>
      </c>
      <c r="H179" s="6">
        <v>3.5249975620856501E-2</v>
      </c>
      <c r="I179" s="6">
        <v>3.7750922324420899E-2</v>
      </c>
    </row>
    <row r="180" spans="1:9" x14ac:dyDescent="0.15">
      <c r="A180" s="1">
        <v>8</v>
      </c>
      <c r="B180" s="1" t="s">
        <v>84</v>
      </c>
      <c r="C180" s="1">
        <v>16</v>
      </c>
      <c r="D180" s="1" t="s">
        <v>11</v>
      </c>
      <c r="E180" s="6">
        <v>2.1251646538139796E-2</v>
      </c>
      <c r="F180" s="6">
        <v>2.3997101962568899E-2</v>
      </c>
      <c r="G180" s="6">
        <v>1.2598696104772799E-2</v>
      </c>
      <c r="H180" s="6">
        <v>3.3608310397837998E-3</v>
      </c>
      <c r="I180" s="6">
        <v>1.3536764698852E-2</v>
      </c>
    </row>
    <row r="181" spans="1:9" x14ac:dyDescent="0.15">
      <c r="A181" s="1">
        <v>8</v>
      </c>
      <c r="B181" s="1" t="s">
        <v>84</v>
      </c>
      <c r="C181" s="1">
        <v>17</v>
      </c>
      <c r="D181" s="1" t="s">
        <v>12</v>
      </c>
      <c r="E181" s="6">
        <v>3.4995345530824055E-2</v>
      </c>
      <c r="F181" s="6">
        <v>-6.85211074457792E-3</v>
      </c>
      <c r="G181" s="6">
        <v>1.8757684213374901E-2</v>
      </c>
      <c r="H181" s="6">
        <v>4.7733437991033099E-2</v>
      </c>
      <c r="I181" s="6">
        <v>2.5378865554704401E-2</v>
      </c>
    </row>
    <row r="182" spans="1:9" x14ac:dyDescent="0.15">
      <c r="A182" s="1">
        <v>8</v>
      </c>
      <c r="B182" s="1" t="s">
        <v>84</v>
      </c>
      <c r="C182" s="1">
        <v>18</v>
      </c>
      <c r="D182" s="1" t="s">
        <v>13</v>
      </c>
      <c r="E182" s="6">
        <v>-2.7261045836798871E-2</v>
      </c>
      <c r="F182" s="6">
        <v>-2.1004910896064901E-2</v>
      </c>
      <c r="G182" s="6">
        <v>-1.09842381417109E-2</v>
      </c>
      <c r="H182" s="6">
        <v>-6.1376991338250603E-3</v>
      </c>
      <c r="I182" s="6">
        <v>1.9805108948782201E-3</v>
      </c>
    </row>
    <row r="183" spans="1:9" x14ac:dyDescent="0.15">
      <c r="A183" s="1">
        <v>8</v>
      </c>
      <c r="B183" s="1" t="s">
        <v>87</v>
      </c>
      <c r="C183" s="1">
        <v>19</v>
      </c>
      <c r="D183" s="1" t="s">
        <v>14</v>
      </c>
      <c r="E183" s="6">
        <v>-2.298440972024552E-2</v>
      </c>
      <c r="F183" s="6">
        <v>1.8745730486176899E-2</v>
      </c>
      <c r="G183" s="6">
        <v>2.2199605839482401E-2</v>
      </c>
      <c r="H183" s="6">
        <v>3.3424247124423198E-2</v>
      </c>
      <c r="I183" s="6">
        <v>4.8533048184603099E-2</v>
      </c>
    </row>
    <row r="184" spans="1:9" x14ac:dyDescent="0.15">
      <c r="A184" s="1">
        <v>8</v>
      </c>
      <c r="B184" s="1" t="s">
        <v>84</v>
      </c>
      <c r="C184" s="1">
        <v>20</v>
      </c>
      <c r="D184" s="1" t="s">
        <v>15</v>
      </c>
      <c r="E184" s="6">
        <v>0.20685184071030488</v>
      </c>
      <c r="F184" s="6">
        <v>-5.2706707080696904E-3</v>
      </c>
      <c r="G184" s="6">
        <v>3.4172729950018597E-2</v>
      </c>
      <c r="H184" s="6">
        <v>-3.0686779220209801E-3</v>
      </c>
      <c r="I184" s="6">
        <v>-5.3620228249914102E-2</v>
      </c>
    </row>
    <row r="185" spans="1:9" x14ac:dyDescent="0.15">
      <c r="A185" s="1">
        <v>8</v>
      </c>
      <c r="B185" s="1" t="s">
        <v>84</v>
      </c>
      <c r="C185" s="1">
        <v>21</v>
      </c>
      <c r="D185" s="1" t="s">
        <v>16</v>
      </c>
      <c r="E185" s="6">
        <v>-3.0186699661667246E-3</v>
      </c>
      <c r="F185" s="6">
        <v>-5.54484279795385E-3</v>
      </c>
      <c r="G185" s="6">
        <v>-3.8018326221968498E-3</v>
      </c>
      <c r="H185" s="6">
        <v>-3.0873420848882599E-3</v>
      </c>
      <c r="I185" s="6">
        <v>2.1972790622604699E-2</v>
      </c>
    </row>
    <row r="186" spans="1:9" x14ac:dyDescent="0.15">
      <c r="A186" s="1">
        <v>8</v>
      </c>
      <c r="B186" s="1" t="s">
        <v>83</v>
      </c>
      <c r="C186" s="1">
        <v>22</v>
      </c>
      <c r="D186" s="1" t="s">
        <v>8</v>
      </c>
      <c r="E186" s="6">
        <v>2.2571310929112867E-2</v>
      </c>
      <c r="F186" s="6">
        <v>3.20476265433896E-2</v>
      </c>
      <c r="G186" s="6">
        <v>3.67896484942404E-2</v>
      </c>
      <c r="H186" s="6">
        <v>3.2648821471975002E-2</v>
      </c>
      <c r="I186" s="6">
        <v>1.71211846062936E-2</v>
      </c>
    </row>
    <row r="187" spans="1:9" x14ac:dyDescent="0.15">
      <c r="A187" s="1">
        <v>8</v>
      </c>
      <c r="B187" s="1" t="s">
        <v>83</v>
      </c>
      <c r="C187" s="1">
        <v>23</v>
      </c>
      <c r="D187" s="1" t="s">
        <v>29</v>
      </c>
      <c r="E187" s="6">
        <v>4.3241038189699909E-3</v>
      </c>
      <c r="F187" s="6">
        <v>2.9912553100780101E-2</v>
      </c>
      <c r="G187" s="6">
        <v>2.9779351334569801E-2</v>
      </c>
      <c r="H187" s="6">
        <v>3.2124642582345E-2</v>
      </c>
      <c r="I187" s="6">
        <v>3.1814498454087098E-2</v>
      </c>
    </row>
    <row r="188" spans="1:9" x14ac:dyDescent="0.15">
      <c r="A188" s="1">
        <v>9</v>
      </c>
      <c r="B188" s="1" t="s">
        <v>89</v>
      </c>
      <c r="C188" s="1">
        <v>1</v>
      </c>
      <c r="D188" s="1" t="s">
        <v>9</v>
      </c>
      <c r="E188" s="6">
        <v>2.6746486091349712E-2</v>
      </c>
      <c r="F188" s="6">
        <v>-5.4280102392539997E-2</v>
      </c>
      <c r="G188" s="6">
        <v>-0.110259178840711</v>
      </c>
      <c r="H188" s="6">
        <v>-6.5965075695101197E-2</v>
      </c>
      <c r="I188" s="6">
        <v>1.70132555288998E-2</v>
      </c>
    </row>
    <row r="189" spans="1:9" x14ac:dyDescent="0.15">
      <c r="A189" s="1">
        <v>9</v>
      </c>
      <c r="B189" s="1" t="s">
        <v>89</v>
      </c>
      <c r="C189" s="1">
        <v>2</v>
      </c>
      <c r="D189" s="1" t="s">
        <v>10</v>
      </c>
      <c r="E189" s="6">
        <v>0.100153419592133</v>
      </c>
      <c r="F189" s="6">
        <v>-0.108077089453299</v>
      </c>
      <c r="G189" s="6">
        <v>-0.15139012655807499</v>
      </c>
      <c r="H189" s="6">
        <v>-0.28508756330769203</v>
      </c>
      <c r="I189" s="6">
        <v>-0.49781534036172798</v>
      </c>
    </row>
    <row r="190" spans="1:9" x14ac:dyDescent="0.15">
      <c r="A190" s="1">
        <v>9</v>
      </c>
      <c r="B190" s="1" t="s">
        <v>90</v>
      </c>
      <c r="C190" s="1">
        <v>3</v>
      </c>
      <c r="D190" s="1" t="s">
        <v>17</v>
      </c>
      <c r="E190" s="6">
        <v>9.9047376985289606E-2</v>
      </c>
      <c r="F190" s="6">
        <v>0.10222093466672599</v>
      </c>
      <c r="G190" s="6">
        <v>7.5255677985406097E-2</v>
      </c>
      <c r="H190" s="6">
        <v>8.7699229101358397E-2</v>
      </c>
      <c r="I190" s="6">
        <v>8.2384099813527498E-2</v>
      </c>
    </row>
    <row r="191" spans="1:9" x14ac:dyDescent="0.15">
      <c r="A191" s="1">
        <v>9</v>
      </c>
      <c r="B191" s="1" t="s">
        <v>90</v>
      </c>
      <c r="C191" s="1">
        <v>4</v>
      </c>
      <c r="D191" s="1" t="s">
        <v>18</v>
      </c>
      <c r="E191" s="6">
        <v>7.4417167060905801E-2</v>
      </c>
      <c r="F191" s="6">
        <v>8.2040132559234993E-2</v>
      </c>
      <c r="G191" s="6">
        <v>8.7821641285804303E-2</v>
      </c>
      <c r="H191" s="6">
        <v>3.8034571395324998E-2</v>
      </c>
      <c r="I191" s="6">
        <v>8.9065824532720394E-3</v>
      </c>
    </row>
    <row r="192" spans="1:9" x14ac:dyDescent="0.15">
      <c r="A192" s="1">
        <v>9</v>
      </c>
      <c r="B192" s="1" t="s">
        <v>90</v>
      </c>
      <c r="C192" s="1">
        <v>5</v>
      </c>
      <c r="D192" s="1" t="s">
        <v>19</v>
      </c>
      <c r="E192" s="6">
        <v>9.5003925856199656E-2</v>
      </c>
      <c r="F192" s="6">
        <v>4.5898810045860803E-3</v>
      </c>
      <c r="G192" s="6">
        <v>-2.5382742525361299E-2</v>
      </c>
      <c r="H192" s="6">
        <v>-4.7339696739619803E-2</v>
      </c>
      <c r="I192" s="6">
        <v>-5.5045452991195801E-2</v>
      </c>
    </row>
    <row r="193" spans="1:9" x14ac:dyDescent="0.15">
      <c r="A193" s="1">
        <v>9</v>
      </c>
      <c r="B193" s="1" t="s">
        <v>90</v>
      </c>
      <c r="C193" s="1">
        <v>6</v>
      </c>
      <c r="D193" s="1" t="s">
        <v>3</v>
      </c>
      <c r="E193" s="6">
        <v>-5.7736679618756379E-2</v>
      </c>
      <c r="F193" s="6">
        <v>-0.13348369261863299</v>
      </c>
      <c r="G193" s="6">
        <v>-0.15582109410171799</v>
      </c>
      <c r="H193" s="6">
        <v>-0.14681883033839299</v>
      </c>
      <c r="I193" s="6">
        <v>-0.102001263276533</v>
      </c>
    </row>
    <row r="194" spans="1:9" x14ac:dyDescent="0.15">
      <c r="A194" s="1">
        <v>9</v>
      </c>
      <c r="B194" s="1" t="s">
        <v>90</v>
      </c>
      <c r="C194" s="1">
        <v>7</v>
      </c>
      <c r="D194" s="1" t="s">
        <v>20</v>
      </c>
      <c r="E194" s="6">
        <v>-0.39750770154135923</v>
      </c>
      <c r="F194" s="6">
        <v>-0.51681028158818698</v>
      </c>
      <c r="G194" s="6">
        <v>-0.42067680909855099</v>
      </c>
      <c r="H194" s="6">
        <v>-0.67762566867089702</v>
      </c>
      <c r="I194" s="6">
        <v>-0.72082227452234804</v>
      </c>
    </row>
    <row r="195" spans="1:9" x14ac:dyDescent="0.15">
      <c r="A195" s="1">
        <v>9</v>
      </c>
      <c r="B195" s="1" t="s">
        <v>90</v>
      </c>
      <c r="C195" s="1">
        <v>8</v>
      </c>
      <c r="D195" s="1" t="s">
        <v>21</v>
      </c>
      <c r="E195" s="6">
        <v>7.2695692200831288E-2</v>
      </c>
      <c r="F195" s="6">
        <v>4.15585655974538E-2</v>
      </c>
      <c r="G195" s="6">
        <v>2.0460747579550499E-2</v>
      </c>
      <c r="H195" s="6">
        <v>1.45493922559126E-2</v>
      </c>
      <c r="I195" s="6">
        <v>-5.8434171034204001E-2</v>
      </c>
    </row>
    <row r="196" spans="1:9" x14ac:dyDescent="0.15">
      <c r="A196" s="1">
        <v>9</v>
      </c>
      <c r="B196" s="1" t="s">
        <v>90</v>
      </c>
      <c r="C196" s="1">
        <v>9</v>
      </c>
      <c r="D196" s="1" t="s">
        <v>22</v>
      </c>
      <c r="E196" s="6">
        <v>5.2662529466557258E-2</v>
      </c>
      <c r="F196" s="6">
        <v>-6.0350462005608702E-2</v>
      </c>
      <c r="G196" s="6">
        <v>-4.21521600329497E-2</v>
      </c>
      <c r="H196" s="6">
        <v>-0.116138757736908</v>
      </c>
      <c r="I196" s="6">
        <v>-4.5954664948407498E-2</v>
      </c>
    </row>
    <row r="197" spans="1:9" x14ac:dyDescent="0.15">
      <c r="A197" s="1">
        <v>9</v>
      </c>
      <c r="B197" s="1" t="s">
        <v>90</v>
      </c>
      <c r="C197" s="1">
        <v>10</v>
      </c>
      <c r="D197" s="1" t="s">
        <v>23</v>
      </c>
      <c r="E197" s="6">
        <v>1.0964165069877367E-2</v>
      </c>
      <c r="F197" s="6">
        <v>1.51083877185947E-2</v>
      </c>
      <c r="G197" s="6">
        <v>7.8486832904266501E-3</v>
      </c>
      <c r="H197" s="6">
        <v>3.3476436074230703E-2</v>
      </c>
      <c r="I197" s="6">
        <v>1.44462902329526E-2</v>
      </c>
    </row>
    <row r="198" spans="1:9" x14ac:dyDescent="0.15">
      <c r="A198" s="1">
        <v>9</v>
      </c>
      <c r="B198" s="1" t="s">
        <v>90</v>
      </c>
      <c r="C198" s="1">
        <v>11</v>
      </c>
      <c r="D198" s="1" t="s">
        <v>24</v>
      </c>
      <c r="E198" s="6">
        <v>2.2438420459985849E-2</v>
      </c>
      <c r="F198" s="6">
        <v>2.0828296187541898E-2</v>
      </c>
      <c r="G198" s="6">
        <v>2.6961449579035599E-2</v>
      </c>
      <c r="H198" s="6">
        <v>7.9179032128051705E-2</v>
      </c>
      <c r="I198" s="6">
        <v>6.3980107882777207E-2</v>
      </c>
    </row>
    <row r="199" spans="1:9" x14ac:dyDescent="0.15">
      <c r="A199" s="1">
        <v>9</v>
      </c>
      <c r="B199" s="1" t="s">
        <v>90</v>
      </c>
      <c r="C199" s="1">
        <v>12</v>
      </c>
      <c r="D199" s="1" t="s">
        <v>25</v>
      </c>
      <c r="E199" s="6">
        <v>0.12827507403506416</v>
      </c>
      <c r="F199" s="6">
        <v>0.150493272846983</v>
      </c>
      <c r="G199" s="6">
        <v>0.148456953270027</v>
      </c>
      <c r="H199" s="6">
        <v>0.12556281365549599</v>
      </c>
      <c r="I199" s="6">
        <v>6.1236173568338097E-2</v>
      </c>
    </row>
    <row r="200" spans="1:9" x14ac:dyDescent="0.15">
      <c r="A200" s="1">
        <v>9</v>
      </c>
      <c r="B200" s="1" t="s">
        <v>90</v>
      </c>
      <c r="C200" s="1">
        <v>13</v>
      </c>
      <c r="D200" s="1" t="s">
        <v>26</v>
      </c>
      <c r="E200" s="6">
        <v>4.2964440510489602E-2</v>
      </c>
      <c r="F200" s="6">
        <v>-2.56626239205195E-2</v>
      </c>
      <c r="G200" s="6">
        <v>3.5166655261431999E-2</v>
      </c>
      <c r="H200" s="6">
        <v>6.5411825148997696E-2</v>
      </c>
      <c r="I200" s="6">
        <v>9.0352415072228104E-2</v>
      </c>
    </row>
    <row r="201" spans="1:9" x14ac:dyDescent="0.15">
      <c r="A201" s="1">
        <v>9</v>
      </c>
      <c r="B201" s="1" t="s">
        <v>90</v>
      </c>
      <c r="C201" s="1">
        <v>14</v>
      </c>
      <c r="D201" s="1" t="s">
        <v>27</v>
      </c>
      <c r="E201" s="6">
        <v>-0.25323904916541878</v>
      </c>
      <c r="F201" s="6">
        <v>-0.40480545612350299</v>
      </c>
      <c r="G201" s="6">
        <v>-0.21933969296987799</v>
      </c>
      <c r="H201" s="6">
        <v>-0.17317969693546201</v>
      </c>
      <c r="I201" s="6">
        <v>0.124543105859708</v>
      </c>
    </row>
    <row r="202" spans="1:9" x14ac:dyDescent="0.15">
      <c r="A202" s="1">
        <v>9</v>
      </c>
      <c r="B202" s="1" t="s">
        <v>90</v>
      </c>
      <c r="C202" s="1">
        <v>15</v>
      </c>
      <c r="D202" s="1" t="s">
        <v>28</v>
      </c>
      <c r="E202" s="6">
        <v>-2.4637998467317571E-2</v>
      </c>
      <c r="F202" s="6">
        <v>2.8976505677329002E-2</v>
      </c>
      <c r="G202" s="6">
        <v>4.6396941127550197E-2</v>
      </c>
      <c r="H202" s="6">
        <v>3.3449595053865501E-2</v>
      </c>
      <c r="I202" s="6">
        <v>5.3028463012971497E-2</v>
      </c>
    </row>
    <row r="203" spans="1:9" x14ac:dyDescent="0.15">
      <c r="A203" s="1">
        <v>9</v>
      </c>
      <c r="B203" s="1" t="s">
        <v>89</v>
      </c>
      <c r="C203" s="1">
        <v>16</v>
      </c>
      <c r="D203" s="1" t="s">
        <v>11</v>
      </c>
      <c r="E203" s="6">
        <v>2.8158441441503583E-2</v>
      </c>
      <c r="F203" s="6">
        <v>2.7891809402053699E-2</v>
      </c>
      <c r="G203" s="6">
        <v>1.4530484355949501E-2</v>
      </c>
      <c r="H203" s="6">
        <v>1.7605424338815599E-2</v>
      </c>
      <c r="I203" s="6">
        <v>3.1332432411356498E-2</v>
      </c>
    </row>
    <row r="204" spans="1:9" x14ac:dyDescent="0.15">
      <c r="A204" s="1">
        <v>9</v>
      </c>
      <c r="B204" s="1" t="s">
        <v>89</v>
      </c>
      <c r="C204" s="1">
        <v>17</v>
      </c>
      <c r="D204" s="1" t="s">
        <v>12</v>
      </c>
      <c r="E204" s="6">
        <v>2.0179681100428178E-2</v>
      </c>
      <c r="F204" s="6">
        <v>2.0117923590784299E-2</v>
      </c>
      <c r="G204" s="6">
        <v>4.8905133977105601E-2</v>
      </c>
      <c r="H204" s="6">
        <v>5.8427501703864099E-2</v>
      </c>
      <c r="I204" s="6">
        <v>4.2071353300884497E-2</v>
      </c>
    </row>
    <row r="205" spans="1:9" x14ac:dyDescent="0.15">
      <c r="A205" s="1">
        <v>9</v>
      </c>
      <c r="B205" s="1" t="s">
        <v>89</v>
      </c>
      <c r="C205" s="1">
        <v>18</v>
      </c>
      <c r="D205" s="1" t="s">
        <v>13</v>
      </c>
      <c r="E205" s="6">
        <v>1.427376910258641E-2</v>
      </c>
      <c r="F205" s="6">
        <v>3.30785556378249E-2</v>
      </c>
      <c r="G205" s="6">
        <v>3.6599391789526398E-2</v>
      </c>
      <c r="H205" s="6">
        <v>2.1861258647383201E-2</v>
      </c>
      <c r="I205" s="6">
        <v>2.7171821280919599E-2</v>
      </c>
    </row>
    <row r="206" spans="1:9" x14ac:dyDescent="0.15">
      <c r="A206" s="1">
        <v>9</v>
      </c>
      <c r="B206" s="1" t="s">
        <v>89</v>
      </c>
      <c r="C206" s="1">
        <v>19</v>
      </c>
      <c r="D206" s="1" t="s">
        <v>14</v>
      </c>
      <c r="E206" s="6">
        <v>-6.1216190982442187E-2</v>
      </c>
      <c r="F206" s="6">
        <v>2.4720756134215899E-2</v>
      </c>
      <c r="G206" s="6">
        <v>-1.1928454990389701E-2</v>
      </c>
      <c r="H206" s="6">
        <v>3.8789042601078301E-2</v>
      </c>
      <c r="I206" s="6">
        <v>4.93082881394004E-2</v>
      </c>
    </row>
    <row r="207" spans="1:9" x14ac:dyDescent="0.15">
      <c r="A207" s="1">
        <v>9</v>
      </c>
      <c r="B207" s="1" t="s">
        <v>89</v>
      </c>
      <c r="C207" s="1">
        <v>20</v>
      </c>
      <c r="D207" s="1" t="s">
        <v>15</v>
      </c>
      <c r="E207" s="6">
        <v>0.16249730479629387</v>
      </c>
      <c r="F207" s="6">
        <v>-6.2793643862328599E-3</v>
      </c>
      <c r="G207" s="6">
        <v>-1.6211959180947901E-4</v>
      </c>
      <c r="H207" s="6">
        <v>-1.05790028982885E-3</v>
      </c>
      <c r="I207" s="6">
        <v>-5.6820563113453001E-2</v>
      </c>
    </row>
    <row r="208" spans="1:9" x14ac:dyDescent="0.15">
      <c r="A208" s="1">
        <v>9</v>
      </c>
      <c r="B208" s="1" t="s">
        <v>89</v>
      </c>
      <c r="C208" s="1">
        <v>21</v>
      </c>
      <c r="D208" s="1" t="s">
        <v>16</v>
      </c>
      <c r="E208" s="6">
        <v>-1.8053200777278199E-3</v>
      </c>
      <c r="F208" s="6">
        <v>-2.82429457586364E-3</v>
      </c>
      <c r="G208" s="6">
        <v>5.36810933083869E-3</v>
      </c>
      <c r="H208" s="6">
        <v>8.4630422944753699E-3</v>
      </c>
      <c r="I208" s="6">
        <v>3.9385880530188704E-3</v>
      </c>
    </row>
    <row r="209" spans="1:9" x14ac:dyDescent="0.15">
      <c r="A209" s="1">
        <v>9</v>
      </c>
      <c r="B209" s="1" t="s">
        <v>88</v>
      </c>
      <c r="C209" s="1">
        <v>22</v>
      </c>
      <c r="D209" s="1" t="s">
        <v>8</v>
      </c>
      <c r="E209" s="6">
        <v>4.3443156817455936E-3</v>
      </c>
      <c r="F209" s="6">
        <v>1.15713335925378E-2</v>
      </c>
      <c r="G209" s="6">
        <v>1.41925102636244E-2</v>
      </c>
      <c r="H209" s="6">
        <v>2.35418968797836E-2</v>
      </c>
      <c r="I209" s="6">
        <v>2.34155019109277E-2</v>
      </c>
    </row>
    <row r="210" spans="1:9" x14ac:dyDescent="0.15">
      <c r="A210" s="1">
        <v>9</v>
      </c>
      <c r="B210" s="1" t="s">
        <v>88</v>
      </c>
      <c r="C210" s="1">
        <v>23</v>
      </c>
      <c r="D210" s="1" t="s">
        <v>29</v>
      </c>
      <c r="E210" s="6">
        <v>5.7503737320236011E-4</v>
      </c>
      <c r="F210" s="6">
        <v>2.3190444038133199E-2</v>
      </c>
      <c r="G210" s="6">
        <v>1.4772430404689899E-2</v>
      </c>
      <c r="H210" s="6">
        <v>1.2391958949307899E-2</v>
      </c>
      <c r="I210" s="6">
        <v>1.0583035840398901E-2</v>
      </c>
    </row>
    <row r="211" spans="1:9" x14ac:dyDescent="0.15">
      <c r="A211" s="1">
        <v>10</v>
      </c>
      <c r="B211" s="1" t="s">
        <v>92</v>
      </c>
      <c r="C211" s="1">
        <v>1</v>
      </c>
      <c r="D211" s="1" t="s">
        <v>9</v>
      </c>
      <c r="E211" s="6">
        <v>1.4549043036501008E-2</v>
      </c>
      <c r="F211" s="6">
        <v>-1.9984062536161199E-2</v>
      </c>
      <c r="G211" s="6">
        <v>-3.9040116012671398E-2</v>
      </c>
      <c r="H211" s="6">
        <v>-1.03946781000389E-2</v>
      </c>
      <c r="I211" s="6">
        <v>4.0770491088069502E-2</v>
      </c>
    </row>
    <row r="212" spans="1:9" x14ac:dyDescent="0.15">
      <c r="A212" s="1">
        <v>10</v>
      </c>
      <c r="B212" s="1" t="s">
        <v>92</v>
      </c>
      <c r="C212" s="1">
        <v>2</v>
      </c>
      <c r="D212" s="1" t="s">
        <v>10</v>
      </c>
      <c r="E212" s="6">
        <v>0.11104441627728369</v>
      </c>
      <c r="F212" s="6">
        <v>3.8766081772980798E-2</v>
      </c>
      <c r="G212" s="6">
        <v>-8.2360534664450407E-3</v>
      </c>
      <c r="H212" s="6">
        <v>-4.9950201306275803E-2</v>
      </c>
      <c r="I212" s="6">
        <v>-0.254019600662589</v>
      </c>
    </row>
    <row r="213" spans="1:9" x14ac:dyDescent="0.15">
      <c r="A213" s="1">
        <v>10</v>
      </c>
      <c r="B213" s="1" t="s">
        <v>93</v>
      </c>
      <c r="C213" s="1">
        <v>3</v>
      </c>
      <c r="D213" s="1" t="s">
        <v>17</v>
      </c>
      <c r="E213" s="6">
        <v>0.12672878365301141</v>
      </c>
      <c r="F213" s="6">
        <v>0.147368921616673</v>
      </c>
      <c r="G213" s="6">
        <v>0.12427748504955601</v>
      </c>
      <c r="H213" s="6">
        <v>9.9159187202368507E-2</v>
      </c>
      <c r="I213" s="6">
        <v>0.13208480336881601</v>
      </c>
    </row>
    <row r="214" spans="1:9" x14ac:dyDescent="0.15">
      <c r="A214" s="1">
        <v>10</v>
      </c>
      <c r="B214" s="1" t="s">
        <v>93</v>
      </c>
      <c r="C214" s="1">
        <v>4</v>
      </c>
      <c r="D214" s="1" t="s">
        <v>18</v>
      </c>
      <c r="E214" s="6">
        <v>7.3634093585477345E-2</v>
      </c>
      <c r="F214" s="6">
        <v>8.4988790439864195E-2</v>
      </c>
      <c r="G214" s="6">
        <v>6.8237381309466397E-2</v>
      </c>
      <c r="H214" s="6">
        <v>5.1058437601515697E-2</v>
      </c>
      <c r="I214" s="6">
        <v>-1.7129368679467599E-2</v>
      </c>
    </row>
    <row r="215" spans="1:9" x14ac:dyDescent="0.15">
      <c r="A215" s="1">
        <v>10</v>
      </c>
      <c r="B215" s="1" t="s">
        <v>93</v>
      </c>
      <c r="C215" s="1">
        <v>5</v>
      </c>
      <c r="D215" s="1" t="s">
        <v>19</v>
      </c>
      <c r="E215" s="6">
        <v>-1.7991213032932919E-2</v>
      </c>
      <c r="F215" s="6">
        <v>-5.30722085761023E-2</v>
      </c>
      <c r="G215" s="6">
        <v>-9.48526344349339E-2</v>
      </c>
      <c r="H215" s="6">
        <v>-8.4082174834398796E-2</v>
      </c>
      <c r="I215" s="6">
        <v>-8.5429627123000507E-2</v>
      </c>
    </row>
    <row r="216" spans="1:9" x14ac:dyDescent="0.15">
      <c r="A216" s="1">
        <v>10</v>
      </c>
      <c r="B216" s="1" t="s">
        <v>93</v>
      </c>
      <c r="C216" s="1">
        <v>6</v>
      </c>
      <c r="D216" s="1" t="s">
        <v>3</v>
      </c>
      <c r="E216" s="6">
        <v>0.12304250357544366</v>
      </c>
      <c r="F216" s="6">
        <v>-5.4303988171712898E-2</v>
      </c>
      <c r="G216" s="6">
        <v>-6.5896587431639495E-2</v>
      </c>
      <c r="H216" s="6">
        <v>-0.107143854535665</v>
      </c>
      <c r="I216" s="6">
        <v>-5.6839515804160003E-2</v>
      </c>
    </row>
    <row r="217" spans="1:9" x14ac:dyDescent="0.15">
      <c r="A217" s="1">
        <v>10</v>
      </c>
      <c r="B217" s="1" t="s">
        <v>93</v>
      </c>
      <c r="C217" s="1">
        <v>7</v>
      </c>
      <c r="D217" s="1" t="s">
        <v>20</v>
      </c>
      <c r="E217" s="6">
        <v>-0.19070969116867958</v>
      </c>
      <c r="F217" s="6">
        <v>-4.5721243845083998E-2</v>
      </c>
      <c r="G217" s="6">
        <v>-0.36122147552092898</v>
      </c>
      <c r="H217" s="6">
        <v>-0.23776398110292299</v>
      </c>
      <c r="I217" s="6">
        <v>0.38201770276372199</v>
      </c>
    </row>
    <row r="218" spans="1:9" x14ac:dyDescent="0.15">
      <c r="A218" s="1">
        <v>10</v>
      </c>
      <c r="B218" s="1" t="s">
        <v>93</v>
      </c>
      <c r="C218" s="1">
        <v>8</v>
      </c>
      <c r="D218" s="1" t="s">
        <v>21</v>
      </c>
      <c r="E218" s="6">
        <v>4.878606972665786E-2</v>
      </c>
      <c r="F218" s="6">
        <v>4.9733213552816999E-2</v>
      </c>
      <c r="G218" s="6">
        <v>5.3398855418046003E-2</v>
      </c>
      <c r="H218" s="6">
        <v>5.8093073731281301E-2</v>
      </c>
      <c r="I218" s="6">
        <v>8.3695037097686498E-2</v>
      </c>
    </row>
    <row r="219" spans="1:9" x14ac:dyDescent="0.15">
      <c r="A219" s="1">
        <v>10</v>
      </c>
      <c r="B219" s="1" t="s">
        <v>93</v>
      </c>
      <c r="C219" s="1">
        <v>9</v>
      </c>
      <c r="D219" s="1" t="s">
        <v>22</v>
      </c>
      <c r="E219" s="6">
        <v>7.3502028395065949E-2</v>
      </c>
      <c r="F219" s="6">
        <v>-4.4238190986061597E-2</v>
      </c>
      <c r="G219" s="6">
        <v>-9.7089098191148596E-2</v>
      </c>
      <c r="H219" s="6">
        <v>-0.146312488475043</v>
      </c>
      <c r="I219" s="6">
        <v>-0.13468605056052599</v>
      </c>
    </row>
    <row r="220" spans="1:9" x14ac:dyDescent="0.15">
      <c r="A220" s="1">
        <v>10</v>
      </c>
      <c r="B220" s="1" t="s">
        <v>93</v>
      </c>
      <c r="C220" s="1">
        <v>10</v>
      </c>
      <c r="D220" s="1" t="s">
        <v>23</v>
      </c>
      <c r="E220" s="6">
        <v>1.7496938147314395E-3</v>
      </c>
      <c r="F220" s="6">
        <v>-1.8266005182317802E-2</v>
      </c>
      <c r="G220" s="6">
        <v>-1.31919088656755E-2</v>
      </c>
      <c r="H220" s="6">
        <v>1.9225267773795901E-3</v>
      </c>
      <c r="I220" s="6">
        <v>2.13840982441885E-2</v>
      </c>
    </row>
    <row r="221" spans="1:9" x14ac:dyDescent="0.15">
      <c r="A221" s="1">
        <v>10</v>
      </c>
      <c r="B221" s="1" t="s">
        <v>93</v>
      </c>
      <c r="C221" s="1">
        <v>11</v>
      </c>
      <c r="D221" s="1" t="s">
        <v>24</v>
      </c>
      <c r="E221" s="6">
        <v>2.239958162806191E-2</v>
      </c>
      <c r="F221" s="6">
        <v>-2.9116742298919501E-2</v>
      </c>
      <c r="G221" s="6">
        <v>-2.7457868666868199E-2</v>
      </c>
      <c r="H221" s="6">
        <v>7.2454584667088796E-3</v>
      </c>
      <c r="I221" s="6">
        <v>1.6711818308360799E-2</v>
      </c>
    </row>
    <row r="222" spans="1:9" x14ac:dyDescent="0.15">
      <c r="A222" s="1">
        <v>10</v>
      </c>
      <c r="B222" s="1" t="s">
        <v>93</v>
      </c>
      <c r="C222" s="1">
        <v>12</v>
      </c>
      <c r="D222" s="1" t="s">
        <v>25</v>
      </c>
      <c r="E222" s="6">
        <v>0.13334451834552963</v>
      </c>
      <c r="F222" s="6">
        <v>0.112729845333503</v>
      </c>
      <c r="G222" s="6">
        <v>0.13565197916223301</v>
      </c>
      <c r="H222" s="6">
        <v>0.139444576238237</v>
      </c>
      <c r="I222" s="6">
        <v>0.135425502273332</v>
      </c>
    </row>
    <row r="223" spans="1:9" x14ac:dyDescent="0.15">
      <c r="A223" s="1">
        <v>10</v>
      </c>
      <c r="B223" s="1" t="s">
        <v>93</v>
      </c>
      <c r="C223" s="1">
        <v>13</v>
      </c>
      <c r="D223" s="1" t="s">
        <v>26</v>
      </c>
      <c r="E223" s="6">
        <v>2.9772856943947927E-2</v>
      </c>
      <c r="F223" s="6">
        <v>-5.2148192197262397E-2</v>
      </c>
      <c r="G223" s="6">
        <v>1.4307118529559601E-3</v>
      </c>
      <c r="H223" s="6">
        <v>1.3850895271427599E-2</v>
      </c>
      <c r="I223" s="6">
        <v>2.7044226011942601E-2</v>
      </c>
    </row>
    <row r="224" spans="1:9" x14ac:dyDescent="0.15">
      <c r="A224" s="1">
        <v>10</v>
      </c>
      <c r="B224" s="1" t="s">
        <v>93</v>
      </c>
      <c r="C224" s="1">
        <v>14</v>
      </c>
      <c r="D224" s="1" t="s">
        <v>27</v>
      </c>
      <c r="E224" s="6">
        <v>-0.26606776970727863</v>
      </c>
      <c r="F224" s="6">
        <v>-0.50764210520848896</v>
      </c>
      <c r="G224" s="6">
        <v>-0.31268025943155298</v>
      </c>
      <c r="H224" s="6">
        <v>-0.20857425358413101</v>
      </c>
      <c r="I224" s="6">
        <v>6.3832606386661203E-2</v>
      </c>
    </row>
    <row r="225" spans="1:9" x14ac:dyDescent="0.15">
      <c r="A225" s="1">
        <v>10</v>
      </c>
      <c r="B225" s="1" t="s">
        <v>93</v>
      </c>
      <c r="C225" s="1">
        <v>15</v>
      </c>
      <c r="D225" s="1" t="s">
        <v>28</v>
      </c>
      <c r="E225" s="6">
        <v>2.1682149846345457E-2</v>
      </c>
      <c r="F225" s="6">
        <v>4.1753463385287098E-2</v>
      </c>
      <c r="G225" s="6">
        <v>4.4783551910195299E-2</v>
      </c>
      <c r="H225" s="6">
        <v>4.2368034711585699E-2</v>
      </c>
      <c r="I225" s="6">
        <v>4.2272130925088101E-2</v>
      </c>
    </row>
    <row r="226" spans="1:9" x14ac:dyDescent="0.15">
      <c r="A226" s="1">
        <v>10</v>
      </c>
      <c r="B226" s="1" t="s">
        <v>92</v>
      </c>
      <c r="C226" s="1">
        <v>16</v>
      </c>
      <c r="D226" s="1" t="s">
        <v>11</v>
      </c>
      <c r="E226" s="6">
        <v>3.2481005867021698E-2</v>
      </c>
      <c r="F226" s="6">
        <v>3.5602076778535101E-2</v>
      </c>
      <c r="G226" s="6">
        <v>2.0260772574168199E-2</v>
      </c>
      <c r="H226" s="6">
        <v>1.41429033826169E-2</v>
      </c>
      <c r="I226" s="6">
        <v>1.8497756498959499E-2</v>
      </c>
    </row>
    <row r="227" spans="1:9" x14ac:dyDescent="0.15">
      <c r="A227" s="1">
        <v>10</v>
      </c>
      <c r="B227" s="1" t="s">
        <v>92</v>
      </c>
      <c r="C227" s="1">
        <v>17</v>
      </c>
      <c r="D227" s="1" t="s">
        <v>12</v>
      </c>
      <c r="E227" s="6">
        <v>6.1892808898958901E-2</v>
      </c>
      <c r="F227" s="6">
        <v>4.8212332572774699E-2</v>
      </c>
      <c r="G227" s="6">
        <v>8.1188675963437401E-2</v>
      </c>
      <c r="H227" s="6">
        <v>3.09625611462012E-2</v>
      </c>
      <c r="I227" s="6">
        <v>4.7925310958152903E-2</v>
      </c>
    </row>
    <row r="228" spans="1:9" x14ac:dyDescent="0.15">
      <c r="A228" s="1">
        <v>10</v>
      </c>
      <c r="B228" s="1" t="s">
        <v>92</v>
      </c>
      <c r="C228" s="1">
        <v>18</v>
      </c>
      <c r="D228" s="1" t="s">
        <v>13</v>
      </c>
      <c r="E228" s="6">
        <v>1.332126422580461E-2</v>
      </c>
      <c r="F228" s="6">
        <v>3.83102978241395E-2</v>
      </c>
      <c r="G228" s="6">
        <v>4.7971369359264902E-2</v>
      </c>
      <c r="H228" s="6">
        <v>3.5988682331973103E-2</v>
      </c>
      <c r="I228" s="6">
        <v>3.4582938675558297E-2</v>
      </c>
    </row>
    <row r="229" spans="1:9" x14ac:dyDescent="0.15">
      <c r="A229" s="1">
        <v>10</v>
      </c>
      <c r="B229" s="1" t="s">
        <v>92</v>
      </c>
      <c r="C229" s="1">
        <v>19</v>
      </c>
      <c r="D229" s="1" t="s">
        <v>14</v>
      </c>
      <c r="E229" s="6">
        <v>-2.6118513546356064E-2</v>
      </c>
      <c r="F229" s="6">
        <v>7.0872615555909804E-3</v>
      </c>
      <c r="G229" s="6">
        <v>2.78444538269258E-2</v>
      </c>
      <c r="H229" s="6">
        <v>4.3561615039138503E-2</v>
      </c>
      <c r="I229" s="6">
        <v>4.5942443478041599E-2</v>
      </c>
    </row>
    <row r="230" spans="1:9" x14ac:dyDescent="0.15">
      <c r="A230" s="1">
        <v>10</v>
      </c>
      <c r="B230" s="1" t="s">
        <v>92</v>
      </c>
      <c r="C230" s="1">
        <v>20</v>
      </c>
      <c r="D230" s="1" t="s">
        <v>15</v>
      </c>
      <c r="E230" s="6">
        <v>7.5691182587724407E-2</v>
      </c>
      <c r="F230" s="6">
        <v>-8.8538516617925098E-2</v>
      </c>
      <c r="G230" s="6">
        <v>-1.5276696373555E-2</v>
      </c>
      <c r="H230" s="6">
        <v>-5.5217869270269698E-2</v>
      </c>
      <c r="I230" s="6">
        <v>-5.5943753696771098E-2</v>
      </c>
    </row>
    <row r="231" spans="1:9" x14ac:dyDescent="0.15">
      <c r="A231" s="1">
        <v>10</v>
      </c>
      <c r="B231" s="1" t="s">
        <v>92</v>
      </c>
      <c r="C231" s="1">
        <v>21</v>
      </c>
      <c r="D231" s="1" t="s">
        <v>16</v>
      </c>
      <c r="E231" s="6">
        <v>-4.8376791605332491E-3</v>
      </c>
      <c r="F231" s="6">
        <v>4.5234823145457199E-3</v>
      </c>
      <c r="G231" s="6">
        <v>2.3834722267812901E-3</v>
      </c>
      <c r="H231" s="6">
        <v>1.29527691788206E-2</v>
      </c>
      <c r="I231" s="6">
        <v>2.6764575692493402E-2</v>
      </c>
    </row>
    <row r="232" spans="1:9" x14ac:dyDescent="0.15">
      <c r="A232" s="1">
        <v>10</v>
      </c>
      <c r="B232" s="1" t="s">
        <v>91</v>
      </c>
      <c r="C232" s="1">
        <v>22</v>
      </c>
      <c r="D232" s="1" t="s">
        <v>8</v>
      </c>
      <c r="E232" s="6">
        <v>-1.5068932487419001E-2</v>
      </c>
      <c r="F232" s="6">
        <v>-7.3808084028442501E-3</v>
      </c>
      <c r="G232" s="6">
        <v>-7.7061321724499303E-3</v>
      </c>
      <c r="H232" s="6">
        <v>-7.6592380350345999E-3</v>
      </c>
      <c r="I232" s="6">
        <v>-7.2469304994928103E-3</v>
      </c>
    </row>
    <row r="233" spans="1:9" x14ac:dyDescent="0.15">
      <c r="A233" s="1">
        <v>10</v>
      </c>
      <c r="B233" s="1" t="s">
        <v>91</v>
      </c>
      <c r="C233" s="1">
        <v>23</v>
      </c>
      <c r="D233" s="1" t="s">
        <v>29</v>
      </c>
      <c r="E233" s="6">
        <v>-6.6735718307154293E-3</v>
      </c>
      <c r="F233" s="6">
        <v>4.0070022825122301E-2</v>
      </c>
      <c r="G233" s="6">
        <v>2.7221666366975199E-2</v>
      </c>
      <c r="H233" s="6">
        <v>2.2134223941057501E-2</v>
      </c>
      <c r="I233" s="6">
        <v>3.4039360357957099E-2</v>
      </c>
    </row>
    <row r="234" spans="1:9" x14ac:dyDescent="0.15">
      <c r="A234" s="1">
        <v>11</v>
      </c>
      <c r="B234" s="1" t="s">
        <v>95</v>
      </c>
      <c r="C234" s="1">
        <v>1</v>
      </c>
      <c r="D234" s="1" t="s">
        <v>9</v>
      </c>
      <c r="E234" s="6">
        <v>-8.3783433682755787E-2</v>
      </c>
      <c r="F234" s="6">
        <v>-6.8860831409016707E-2</v>
      </c>
      <c r="G234" s="6">
        <v>-7.7177263222106995E-2</v>
      </c>
      <c r="H234" s="6">
        <v>5.4512592066360603E-2</v>
      </c>
      <c r="I234" s="6">
        <v>3.9259361108312602E-2</v>
      </c>
    </row>
    <row r="235" spans="1:9" x14ac:dyDescent="0.15">
      <c r="A235" s="1">
        <v>11</v>
      </c>
      <c r="B235" s="1" t="s">
        <v>95</v>
      </c>
      <c r="C235" s="1">
        <v>2</v>
      </c>
      <c r="D235" s="1" t="s">
        <v>10</v>
      </c>
      <c r="E235" s="6">
        <v>0.21203014047300345</v>
      </c>
      <c r="F235" s="6">
        <v>2.7025397001339602E-2</v>
      </c>
      <c r="G235" s="6">
        <v>-5.0391041914890199E-3</v>
      </c>
      <c r="H235" s="6">
        <v>-3.8725327781347699E-2</v>
      </c>
      <c r="I235" s="6">
        <v>-0.281377559491853</v>
      </c>
    </row>
    <row r="236" spans="1:9" x14ac:dyDescent="0.15">
      <c r="A236" s="1">
        <v>11</v>
      </c>
      <c r="B236" s="1" t="s">
        <v>96</v>
      </c>
      <c r="C236" s="1">
        <v>3</v>
      </c>
      <c r="D236" s="1" t="s">
        <v>17</v>
      </c>
      <c r="E236" s="6">
        <v>0.20325088292707172</v>
      </c>
      <c r="F236" s="6">
        <v>0.13455552203530199</v>
      </c>
      <c r="G236" s="6">
        <v>0.10385400489303501</v>
      </c>
      <c r="H236" s="6">
        <v>8.4307819594290803E-2</v>
      </c>
      <c r="I236" s="6">
        <v>9.9493761715763601E-2</v>
      </c>
    </row>
    <row r="237" spans="1:9" x14ac:dyDescent="0.15">
      <c r="A237" s="1">
        <v>11</v>
      </c>
      <c r="B237" s="1" t="s">
        <v>96</v>
      </c>
      <c r="C237" s="1">
        <v>4</v>
      </c>
      <c r="D237" s="1" t="s">
        <v>18</v>
      </c>
      <c r="E237" s="6">
        <v>0.17860895552856665</v>
      </c>
      <c r="F237" s="6">
        <v>0.111444833013199</v>
      </c>
      <c r="G237" s="6">
        <v>0.125162149326358</v>
      </c>
      <c r="H237" s="6">
        <v>5.7999298085807498E-2</v>
      </c>
      <c r="I237" s="6">
        <v>4.1670691448029498E-2</v>
      </c>
    </row>
    <row r="238" spans="1:9" x14ac:dyDescent="0.15">
      <c r="A238" s="1">
        <v>11</v>
      </c>
      <c r="B238" s="1" t="s">
        <v>96</v>
      </c>
      <c r="C238" s="1">
        <v>5</v>
      </c>
      <c r="D238" s="1" t="s">
        <v>19</v>
      </c>
      <c r="E238" s="6">
        <v>0.14342137839508168</v>
      </c>
      <c r="F238" s="6">
        <v>2.8445621918737701E-2</v>
      </c>
      <c r="G238" s="6">
        <v>4.7867097686429298E-3</v>
      </c>
      <c r="H238" s="6">
        <v>-4.5333383658394899E-2</v>
      </c>
      <c r="I238" s="6">
        <v>-6.2386498360755202E-2</v>
      </c>
    </row>
    <row r="239" spans="1:9" x14ac:dyDescent="0.15">
      <c r="A239" s="1">
        <v>11</v>
      </c>
      <c r="B239" s="1" t="s">
        <v>96</v>
      </c>
      <c r="C239" s="1">
        <v>6</v>
      </c>
      <c r="D239" s="1" t="s">
        <v>3</v>
      </c>
      <c r="E239" s="6">
        <v>9.8797050766829431E-2</v>
      </c>
      <c r="F239" s="6">
        <v>-9.5595830874166704E-2</v>
      </c>
      <c r="G239" s="6">
        <v>-6.8725184776595893E-2</v>
      </c>
      <c r="H239" s="6">
        <v>-4.94594781535116E-2</v>
      </c>
      <c r="I239" s="6">
        <v>-4.0030096337872599E-2</v>
      </c>
    </row>
    <row r="240" spans="1:9" x14ac:dyDescent="0.15">
      <c r="A240" s="1">
        <v>11</v>
      </c>
      <c r="B240" s="1" t="s">
        <v>96</v>
      </c>
      <c r="C240" s="1">
        <v>7</v>
      </c>
      <c r="D240" s="1" t="s">
        <v>20</v>
      </c>
      <c r="E240" s="6">
        <v>-0.20609088492567668</v>
      </c>
      <c r="F240" s="6">
        <v>-0.94986471109851101</v>
      </c>
      <c r="G240" s="6">
        <v>-0.99040172949926497</v>
      </c>
      <c r="H240" s="6">
        <v>-0.61087218383781605</v>
      </c>
      <c r="I240" s="6">
        <v>-0.99829761235581305</v>
      </c>
    </row>
    <row r="241" spans="1:9" x14ac:dyDescent="0.15">
      <c r="A241" s="1">
        <v>11</v>
      </c>
      <c r="B241" s="1" t="s">
        <v>96</v>
      </c>
      <c r="C241" s="1">
        <v>8</v>
      </c>
      <c r="D241" s="1" t="s">
        <v>21</v>
      </c>
      <c r="E241" s="6">
        <v>0.13680533626439154</v>
      </c>
      <c r="F241" s="6">
        <v>0.111037574113947</v>
      </c>
      <c r="G241" s="6">
        <v>6.3572480722620103E-2</v>
      </c>
      <c r="H241" s="6">
        <v>4.6297363088953498E-2</v>
      </c>
      <c r="I241" s="6">
        <v>1.97348867448476E-2</v>
      </c>
    </row>
    <row r="242" spans="1:9" x14ac:dyDescent="0.15">
      <c r="A242" s="1">
        <v>11</v>
      </c>
      <c r="B242" s="1" t="s">
        <v>97</v>
      </c>
      <c r="C242" s="1">
        <v>9</v>
      </c>
      <c r="D242" s="1" t="s">
        <v>22</v>
      </c>
      <c r="E242" s="6">
        <v>8.5840602776050101E-2</v>
      </c>
      <c r="F242" s="6">
        <v>-6.7749376843996303E-2</v>
      </c>
      <c r="G242" s="6">
        <v>-7.2993210872319497E-2</v>
      </c>
      <c r="H242" s="6">
        <v>-0.14092308105679599</v>
      </c>
      <c r="I242" s="6">
        <v>-7.2526434602462594E-2</v>
      </c>
    </row>
    <row r="243" spans="1:9" x14ac:dyDescent="0.15">
      <c r="A243" s="1">
        <v>11</v>
      </c>
      <c r="B243" s="1" t="s">
        <v>96</v>
      </c>
      <c r="C243" s="1">
        <v>10</v>
      </c>
      <c r="D243" s="1" t="s">
        <v>23</v>
      </c>
      <c r="E243" s="6">
        <v>7.330184476846105E-2</v>
      </c>
      <c r="F243" s="6">
        <v>4.5609094023018E-2</v>
      </c>
      <c r="G243" s="6">
        <v>3.9917275388273499E-2</v>
      </c>
      <c r="H243" s="6">
        <v>3.5270274792343501E-2</v>
      </c>
      <c r="I243" s="6">
        <v>1.6889128242516298E-2</v>
      </c>
    </row>
    <row r="244" spans="1:9" x14ac:dyDescent="0.15">
      <c r="A244" s="1">
        <v>11</v>
      </c>
      <c r="B244" s="1" t="s">
        <v>98</v>
      </c>
      <c r="C244" s="1">
        <v>11</v>
      </c>
      <c r="D244" s="1" t="s">
        <v>24</v>
      </c>
      <c r="E244" s="6">
        <v>7.431671879850707E-2</v>
      </c>
      <c r="F244" s="6">
        <v>2.8643861368648799E-2</v>
      </c>
      <c r="G244" s="6">
        <v>3.9954370084871002E-2</v>
      </c>
      <c r="H244" s="6">
        <v>4.72035363998973E-2</v>
      </c>
      <c r="I244" s="6">
        <v>5.5651651512795802E-2</v>
      </c>
    </row>
    <row r="245" spans="1:9" x14ac:dyDescent="0.15">
      <c r="A245" s="1">
        <v>11</v>
      </c>
      <c r="B245" s="1" t="s">
        <v>96</v>
      </c>
      <c r="C245" s="1">
        <v>12</v>
      </c>
      <c r="D245" s="1" t="s">
        <v>25</v>
      </c>
      <c r="E245" s="6">
        <v>0.29092422635687404</v>
      </c>
      <c r="F245" s="6">
        <v>0.18604134920854001</v>
      </c>
      <c r="G245" s="6">
        <v>0.18165373394772999</v>
      </c>
      <c r="H245" s="6">
        <v>0.157166296680113</v>
      </c>
      <c r="I245" s="6">
        <v>0.14891133556685299</v>
      </c>
    </row>
    <row r="246" spans="1:9" x14ac:dyDescent="0.15">
      <c r="A246" s="1">
        <v>11</v>
      </c>
      <c r="B246" s="1" t="s">
        <v>96</v>
      </c>
      <c r="C246" s="1">
        <v>13</v>
      </c>
      <c r="D246" s="1" t="s">
        <v>26</v>
      </c>
      <c r="E246" s="6">
        <v>7.4716994276846291E-2</v>
      </c>
      <c r="F246" s="6">
        <v>-2.7910197860594899E-2</v>
      </c>
      <c r="G246" s="6">
        <v>3.6763621088560197E-2</v>
      </c>
      <c r="H246" s="6">
        <v>7.7438585523402506E-2</v>
      </c>
      <c r="I246" s="6">
        <v>0.117024853711717</v>
      </c>
    </row>
    <row r="247" spans="1:9" x14ac:dyDescent="0.15">
      <c r="A247" s="1">
        <v>11</v>
      </c>
      <c r="B247" s="1" t="s">
        <v>96</v>
      </c>
      <c r="C247" s="1">
        <v>14</v>
      </c>
      <c r="D247" s="1" t="s">
        <v>27</v>
      </c>
      <c r="E247" s="6">
        <v>-3.9045581361604409E-2</v>
      </c>
      <c r="F247" s="6">
        <v>-0.21478097276316899</v>
      </c>
      <c r="G247" s="6">
        <v>-6.4360685517658403E-2</v>
      </c>
      <c r="H247" s="6">
        <v>-5.35805693695535E-2</v>
      </c>
      <c r="I247" s="6">
        <v>0.19940140654403499</v>
      </c>
    </row>
    <row r="248" spans="1:9" x14ac:dyDescent="0.15">
      <c r="A248" s="1">
        <v>11</v>
      </c>
      <c r="B248" s="1" t="s">
        <v>96</v>
      </c>
      <c r="C248" s="1">
        <v>15</v>
      </c>
      <c r="D248" s="1" t="s">
        <v>28</v>
      </c>
      <c r="E248" s="6">
        <v>0.14577113396212182</v>
      </c>
      <c r="F248" s="6">
        <v>6.4552190664189907E-2</v>
      </c>
      <c r="G248" s="6">
        <v>6.1843235471837503E-2</v>
      </c>
      <c r="H248" s="6">
        <v>4.79147153898778E-2</v>
      </c>
      <c r="I248" s="6">
        <v>6.1865097318647401E-2</v>
      </c>
    </row>
    <row r="249" spans="1:9" x14ac:dyDescent="0.15">
      <c r="A249" s="1">
        <v>11</v>
      </c>
      <c r="B249" s="1" t="s">
        <v>95</v>
      </c>
      <c r="C249" s="1">
        <v>16</v>
      </c>
      <c r="D249" s="1" t="s">
        <v>11</v>
      </c>
      <c r="E249" s="6">
        <v>9.034737832130528E-2</v>
      </c>
      <c r="F249" s="6">
        <v>6.7944586992810294E-2</v>
      </c>
      <c r="G249" s="6">
        <v>3.41036280198488E-2</v>
      </c>
      <c r="H249" s="6">
        <v>2.2757173155039799E-2</v>
      </c>
      <c r="I249" s="6">
        <v>2.8609650035274398E-2</v>
      </c>
    </row>
    <row r="250" spans="1:9" x14ac:dyDescent="0.15">
      <c r="A250" s="1">
        <v>11</v>
      </c>
      <c r="B250" s="1" t="s">
        <v>95</v>
      </c>
      <c r="C250" s="1">
        <v>17</v>
      </c>
      <c r="D250" s="1" t="s">
        <v>12</v>
      </c>
      <c r="E250" s="6">
        <v>-2.8856276152100131E-2</v>
      </c>
      <c r="F250" s="6">
        <v>-4.8763439965533499E-2</v>
      </c>
      <c r="G250" s="6">
        <v>3.7436670760089601E-2</v>
      </c>
      <c r="H250" s="6">
        <v>4.0849215768145597E-2</v>
      </c>
      <c r="I250" s="6">
        <v>2.58411600687494E-2</v>
      </c>
    </row>
    <row r="251" spans="1:9" x14ac:dyDescent="0.15">
      <c r="A251" s="1">
        <v>11</v>
      </c>
      <c r="B251" s="1" t="s">
        <v>95</v>
      </c>
      <c r="C251" s="1">
        <v>18</v>
      </c>
      <c r="D251" s="1" t="s">
        <v>13</v>
      </c>
      <c r="E251" s="6">
        <v>0.18970098176184741</v>
      </c>
      <c r="F251" s="6">
        <v>4.5957924486805198E-2</v>
      </c>
      <c r="G251" s="6">
        <v>6.07598372038217E-2</v>
      </c>
      <c r="H251" s="6">
        <v>6.6949647187769495E-2</v>
      </c>
      <c r="I251" s="6">
        <v>7.20008462769193E-2</v>
      </c>
    </row>
    <row r="252" spans="1:9" x14ac:dyDescent="0.15">
      <c r="A252" s="1">
        <v>11</v>
      </c>
      <c r="B252" s="1" t="s">
        <v>95</v>
      </c>
      <c r="C252" s="1">
        <v>19</v>
      </c>
      <c r="D252" s="1" t="s">
        <v>14</v>
      </c>
      <c r="E252" s="6">
        <v>2.5346524369924673E-2</v>
      </c>
      <c r="F252" s="6">
        <v>9.5481521771314509E-3</v>
      </c>
      <c r="G252" s="6">
        <v>1.9543248001690099E-2</v>
      </c>
      <c r="H252" s="6">
        <v>2.4894845789937399E-2</v>
      </c>
      <c r="I252" s="6">
        <v>3.61818969434256E-2</v>
      </c>
    </row>
    <row r="253" spans="1:9" x14ac:dyDescent="0.15">
      <c r="A253" s="1">
        <v>11</v>
      </c>
      <c r="B253" s="1" t="s">
        <v>95</v>
      </c>
      <c r="C253" s="1">
        <v>20</v>
      </c>
      <c r="D253" s="1" t="s">
        <v>15</v>
      </c>
      <c r="E253" s="6">
        <v>0.2725263201071273</v>
      </c>
      <c r="F253" s="6">
        <v>-2.53350466008888E-2</v>
      </c>
      <c r="G253" s="6">
        <v>5.00532130872475E-2</v>
      </c>
      <c r="H253" s="6">
        <v>3.4020872396086602E-2</v>
      </c>
      <c r="I253" s="6">
        <v>3.51133888500825E-2</v>
      </c>
    </row>
    <row r="254" spans="1:9" x14ac:dyDescent="0.15">
      <c r="A254" s="1">
        <v>11</v>
      </c>
      <c r="B254" s="1" t="s">
        <v>95</v>
      </c>
      <c r="C254" s="1">
        <v>21</v>
      </c>
      <c r="D254" s="1" t="s">
        <v>16</v>
      </c>
      <c r="E254" s="6">
        <v>1.4282382131844658E-2</v>
      </c>
      <c r="F254" s="6">
        <v>-1.4125366721123E-2</v>
      </c>
      <c r="G254" s="6">
        <v>-1.15325118184371E-2</v>
      </c>
      <c r="H254" s="6">
        <v>-3.1862586531539199E-4</v>
      </c>
      <c r="I254" s="6">
        <v>1.5742267166410001E-2</v>
      </c>
    </row>
    <row r="255" spans="1:9" x14ac:dyDescent="0.15">
      <c r="A255" s="1">
        <v>11</v>
      </c>
      <c r="B255" s="1" t="s">
        <v>94</v>
      </c>
      <c r="C255" s="1">
        <v>22</v>
      </c>
      <c r="D255" s="1" t="s">
        <v>8</v>
      </c>
      <c r="E255" s="6">
        <v>0.10317144362447599</v>
      </c>
      <c r="F255" s="6">
        <v>1.91329297401274E-2</v>
      </c>
      <c r="G255" s="6">
        <v>2.9120699779746999E-2</v>
      </c>
      <c r="H255" s="6">
        <v>3.2604431998060103E-2</v>
      </c>
      <c r="I255" s="6">
        <v>3.05704199899299E-2</v>
      </c>
    </row>
    <row r="256" spans="1:9" x14ac:dyDescent="0.15">
      <c r="A256" s="1">
        <v>11</v>
      </c>
      <c r="B256" s="1" t="s">
        <v>94</v>
      </c>
      <c r="C256" s="1">
        <v>23</v>
      </c>
      <c r="D256" s="1" t="s">
        <v>29</v>
      </c>
      <c r="E256" s="6">
        <v>2.9596509721471403E-2</v>
      </c>
      <c r="F256" s="6">
        <v>-3.8256344423460903E-2</v>
      </c>
      <c r="G256" s="6">
        <v>-5.4914140806361399E-4</v>
      </c>
      <c r="H256" s="6">
        <v>3.2594710264472998E-2</v>
      </c>
      <c r="I256" s="6">
        <v>2.1324153867731298E-2</v>
      </c>
    </row>
    <row r="257" spans="1:9" x14ac:dyDescent="0.15">
      <c r="A257" s="1">
        <v>12</v>
      </c>
      <c r="B257" s="1" t="s">
        <v>100</v>
      </c>
      <c r="C257" s="1">
        <v>1</v>
      </c>
      <c r="D257" s="1" t="s">
        <v>9</v>
      </c>
      <c r="E257" s="6">
        <v>0.11952651254751628</v>
      </c>
      <c r="F257" s="6">
        <v>7.4760811809415602E-3</v>
      </c>
      <c r="G257" s="6">
        <v>3.3948855567165197E-2</v>
      </c>
      <c r="H257" s="6">
        <v>0.10851425682888299</v>
      </c>
      <c r="I257" s="6">
        <v>7.4005918192756398E-2</v>
      </c>
    </row>
    <row r="258" spans="1:9" x14ac:dyDescent="0.15">
      <c r="A258" s="1">
        <v>12</v>
      </c>
      <c r="B258" s="1" t="s">
        <v>100</v>
      </c>
      <c r="C258" s="1">
        <v>2</v>
      </c>
      <c r="D258" s="1" t="s">
        <v>10</v>
      </c>
      <c r="E258" s="6">
        <v>0.2643748637855296</v>
      </c>
      <c r="F258" s="6">
        <v>-7.3467250492686903E-2</v>
      </c>
      <c r="G258" s="6">
        <v>-8.5176363257071605E-2</v>
      </c>
      <c r="H258" s="6">
        <v>-3.6113128253844197E-2</v>
      </c>
      <c r="I258" s="6">
        <v>-0.466110557654414</v>
      </c>
    </row>
    <row r="259" spans="1:9" x14ac:dyDescent="0.15">
      <c r="A259" s="1">
        <v>12</v>
      </c>
      <c r="B259" s="1" t="s">
        <v>101</v>
      </c>
      <c r="C259" s="1">
        <v>3</v>
      </c>
      <c r="D259" s="1" t="s">
        <v>17</v>
      </c>
      <c r="E259" s="6">
        <v>0.24408519587007199</v>
      </c>
      <c r="F259" s="6">
        <v>0.14163943911669899</v>
      </c>
      <c r="G259" s="6">
        <v>0.101113685144917</v>
      </c>
      <c r="H259" s="6">
        <v>0.103874063201641</v>
      </c>
      <c r="I259" s="6">
        <v>0.111307706799239</v>
      </c>
    </row>
    <row r="260" spans="1:9" x14ac:dyDescent="0.15">
      <c r="A260" s="1">
        <v>12</v>
      </c>
      <c r="B260" s="1" t="s">
        <v>102</v>
      </c>
      <c r="C260" s="1">
        <v>4</v>
      </c>
      <c r="D260" s="1" t="s">
        <v>18</v>
      </c>
      <c r="E260" s="6">
        <v>0.26122796832603762</v>
      </c>
      <c r="F260" s="6">
        <v>6.2040009493619402E-2</v>
      </c>
      <c r="G260" s="6">
        <v>9.2591553297377505E-2</v>
      </c>
      <c r="H260" s="6">
        <v>7.9921426686069899E-2</v>
      </c>
      <c r="I260" s="6">
        <v>8.8766055102600397E-2</v>
      </c>
    </row>
    <row r="261" spans="1:9" x14ac:dyDescent="0.15">
      <c r="A261" s="1">
        <v>12</v>
      </c>
      <c r="B261" s="1" t="s">
        <v>102</v>
      </c>
      <c r="C261" s="1">
        <v>5</v>
      </c>
      <c r="D261" s="1" t="s">
        <v>19</v>
      </c>
      <c r="E261" s="6">
        <v>0.16615563134661282</v>
      </c>
      <c r="F261" s="6">
        <v>-6.0785097926773703E-2</v>
      </c>
      <c r="G261" s="6">
        <v>-5.4156474435870197E-2</v>
      </c>
      <c r="H261" s="6">
        <v>-0.11158061491235199</v>
      </c>
      <c r="I261" s="6">
        <v>-9.3188808486553601E-2</v>
      </c>
    </row>
    <row r="262" spans="1:9" x14ac:dyDescent="0.15">
      <c r="A262" s="1">
        <v>12</v>
      </c>
      <c r="B262" s="1" t="s">
        <v>102</v>
      </c>
      <c r="C262" s="1">
        <v>6</v>
      </c>
      <c r="D262" s="1" t="s">
        <v>3</v>
      </c>
      <c r="E262" s="6">
        <v>0.19121032504231056</v>
      </c>
      <c r="F262" s="6">
        <v>-3.1003466011671602E-2</v>
      </c>
      <c r="G262" s="6">
        <v>-1.5729185292600499E-2</v>
      </c>
      <c r="H262" s="6">
        <v>6.7065541633246602E-3</v>
      </c>
      <c r="I262" s="6">
        <v>1.6073603798706801E-2</v>
      </c>
    </row>
    <row r="263" spans="1:9" x14ac:dyDescent="0.15">
      <c r="A263" s="1">
        <v>12</v>
      </c>
      <c r="B263" s="1" t="s">
        <v>102</v>
      </c>
      <c r="C263" s="1">
        <v>7</v>
      </c>
      <c r="D263" s="1" t="s">
        <v>20</v>
      </c>
      <c r="E263" s="6">
        <v>-0.26041641580436498</v>
      </c>
      <c r="F263" s="6">
        <v>-0.98952095352062996</v>
      </c>
      <c r="G263" s="6">
        <v>-0.72095059270897399</v>
      </c>
      <c r="H263" s="6">
        <v>-0.55064259633018098</v>
      </c>
      <c r="I263" s="6">
        <v>-0.58605510274167705</v>
      </c>
    </row>
    <row r="264" spans="1:9" x14ac:dyDescent="0.15">
      <c r="A264" s="1">
        <v>12</v>
      </c>
      <c r="B264" s="1" t="s">
        <v>102</v>
      </c>
      <c r="C264" s="1">
        <v>8</v>
      </c>
      <c r="D264" s="1" t="s">
        <v>21</v>
      </c>
      <c r="E264" s="6">
        <v>0.19507979279554075</v>
      </c>
      <c r="F264" s="6">
        <v>0.128441319579988</v>
      </c>
      <c r="G264" s="6">
        <v>0.11990197088823699</v>
      </c>
      <c r="H264" s="6">
        <v>8.4503795903958207E-2</v>
      </c>
      <c r="I264" s="6">
        <v>2.2799619775047401E-2</v>
      </c>
    </row>
    <row r="265" spans="1:9" x14ac:dyDescent="0.15">
      <c r="A265" s="1">
        <v>12</v>
      </c>
      <c r="B265" s="1" t="s">
        <v>102</v>
      </c>
      <c r="C265" s="1">
        <v>9</v>
      </c>
      <c r="D265" s="1" t="s">
        <v>22</v>
      </c>
      <c r="E265" s="6">
        <v>0.12371000810155906</v>
      </c>
      <c r="F265" s="6">
        <v>4.6052906600978702E-2</v>
      </c>
      <c r="G265" s="6">
        <v>7.6645285519171297E-2</v>
      </c>
      <c r="H265" s="6">
        <v>-6.9623667346705399E-3</v>
      </c>
      <c r="I265" s="6">
        <v>1.8594870789174799E-3</v>
      </c>
    </row>
    <row r="266" spans="1:9" x14ac:dyDescent="0.15">
      <c r="A266" s="1">
        <v>12</v>
      </c>
      <c r="B266" s="1" t="s">
        <v>102</v>
      </c>
      <c r="C266" s="1">
        <v>10</v>
      </c>
      <c r="D266" s="1" t="s">
        <v>23</v>
      </c>
      <c r="E266" s="6">
        <v>0.14752734873483908</v>
      </c>
      <c r="F266" s="6">
        <v>0.130954834221859</v>
      </c>
      <c r="G266" s="6">
        <v>0.100710428135258</v>
      </c>
      <c r="H266" s="6">
        <v>8.0483988983701502E-2</v>
      </c>
      <c r="I266" s="6">
        <v>5.5187034591920099E-2</v>
      </c>
    </row>
    <row r="267" spans="1:9" x14ac:dyDescent="0.15">
      <c r="A267" s="1">
        <v>12</v>
      </c>
      <c r="B267" s="1" t="s">
        <v>102</v>
      </c>
      <c r="C267" s="1">
        <v>11</v>
      </c>
      <c r="D267" s="1" t="s">
        <v>24</v>
      </c>
      <c r="E267" s="6">
        <v>0.14635030018160131</v>
      </c>
      <c r="F267" s="6">
        <v>6.12297034410514E-2</v>
      </c>
      <c r="G267" s="6">
        <v>6.8584624204811401E-2</v>
      </c>
      <c r="H267" s="6">
        <v>7.8048114485804398E-2</v>
      </c>
      <c r="I267" s="6">
        <v>9.5434901930446195E-2</v>
      </c>
    </row>
    <row r="268" spans="1:9" x14ac:dyDescent="0.15">
      <c r="A268" s="1">
        <v>12</v>
      </c>
      <c r="B268" s="1" t="s">
        <v>102</v>
      </c>
      <c r="C268" s="1">
        <v>12</v>
      </c>
      <c r="D268" s="1" t="s">
        <v>25</v>
      </c>
      <c r="E268" s="6">
        <v>0.34377769657560131</v>
      </c>
      <c r="F268" s="6">
        <v>0.160588954822208</v>
      </c>
      <c r="G268" s="6">
        <v>0.164578332123405</v>
      </c>
      <c r="H268" s="6">
        <v>0.17919267042281301</v>
      </c>
      <c r="I268" s="6">
        <v>0.17165869815429299</v>
      </c>
    </row>
    <row r="269" spans="1:9" x14ac:dyDescent="0.15">
      <c r="A269" s="1">
        <v>12</v>
      </c>
      <c r="B269" s="1" t="s">
        <v>102</v>
      </c>
      <c r="C269" s="1">
        <v>13</v>
      </c>
      <c r="D269" s="1" t="s">
        <v>26</v>
      </c>
      <c r="E269" s="6">
        <v>0.16938286780139072</v>
      </c>
      <c r="F269" s="6">
        <v>-2.4317302619527099E-2</v>
      </c>
      <c r="G269" s="6">
        <v>1.7272999620008599E-3</v>
      </c>
      <c r="H269" s="6">
        <v>1.1867745779697E-2</v>
      </c>
      <c r="I269" s="6">
        <v>-5.2889163964105798E-2</v>
      </c>
    </row>
    <row r="270" spans="1:9" x14ac:dyDescent="0.15">
      <c r="A270" s="1">
        <v>12</v>
      </c>
      <c r="B270" s="1" t="s">
        <v>102</v>
      </c>
      <c r="C270" s="1">
        <v>14</v>
      </c>
      <c r="D270" s="1" t="s">
        <v>27</v>
      </c>
      <c r="E270" s="6">
        <v>-8.0589993846581234E-2</v>
      </c>
      <c r="F270" s="6">
        <v>-0.36315579686938698</v>
      </c>
      <c r="G270" s="6">
        <v>-0.176630183334749</v>
      </c>
      <c r="H270" s="6">
        <v>-0.10969791716131599</v>
      </c>
      <c r="I270" s="6">
        <v>0.15200389645946799</v>
      </c>
    </row>
    <row r="271" spans="1:9" x14ac:dyDescent="0.15">
      <c r="A271" s="1">
        <v>12</v>
      </c>
      <c r="B271" s="1" t="s">
        <v>102</v>
      </c>
      <c r="C271" s="1">
        <v>15</v>
      </c>
      <c r="D271" s="1" t="s">
        <v>28</v>
      </c>
      <c r="E271" s="6">
        <v>0.1625974429486248</v>
      </c>
      <c r="F271" s="6">
        <v>-2.9970191262710401E-3</v>
      </c>
      <c r="G271" s="6">
        <v>9.5662186646197096E-3</v>
      </c>
      <c r="H271" s="6">
        <v>2.3629002826074798E-2</v>
      </c>
      <c r="I271" s="6">
        <v>5.0233230145204498E-2</v>
      </c>
    </row>
    <row r="272" spans="1:9" x14ac:dyDescent="0.15">
      <c r="A272" s="1">
        <v>12</v>
      </c>
      <c r="B272" s="1" t="s">
        <v>100</v>
      </c>
      <c r="C272" s="1">
        <v>16</v>
      </c>
      <c r="D272" s="1" t="s">
        <v>11</v>
      </c>
      <c r="E272" s="6">
        <v>9.1299833362899235E-2</v>
      </c>
      <c r="F272" s="6">
        <v>7.6980150192047195E-2</v>
      </c>
      <c r="G272" s="6">
        <v>6.1301730223625402E-2</v>
      </c>
      <c r="H272" s="6">
        <v>5.0625366214371199E-2</v>
      </c>
      <c r="I272" s="6">
        <v>3.8149176694944102E-2</v>
      </c>
    </row>
    <row r="273" spans="1:9" x14ac:dyDescent="0.15">
      <c r="A273" s="1">
        <v>12</v>
      </c>
      <c r="B273" s="1" t="s">
        <v>100</v>
      </c>
      <c r="C273" s="1">
        <v>17</v>
      </c>
      <c r="D273" s="1" t="s">
        <v>12</v>
      </c>
      <c r="E273" s="6">
        <v>-3.0264439426222145E-2</v>
      </c>
      <c r="F273" s="6">
        <v>-1.9104606390575499E-2</v>
      </c>
      <c r="G273" s="6">
        <v>4.9483475595845497E-2</v>
      </c>
      <c r="H273" s="6">
        <v>5.0213386638451499E-2</v>
      </c>
      <c r="I273" s="6">
        <v>3.6348469306812098E-2</v>
      </c>
    </row>
    <row r="274" spans="1:9" x14ac:dyDescent="0.15">
      <c r="A274" s="1">
        <v>12</v>
      </c>
      <c r="B274" s="1" t="s">
        <v>100</v>
      </c>
      <c r="C274" s="1">
        <v>18</v>
      </c>
      <c r="D274" s="1" t="s">
        <v>13</v>
      </c>
      <c r="E274" s="6">
        <v>0.19739715219784218</v>
      </c>
      <c r="F274" s="6">
        <v>4.3235802255936401E-2</v>
      </c>
      <c r="G274" s="6">
        <v>5.3225491165167102E-2</v>
      </c>
      <c r="H274" s="6">
        <v>5.5226510847112498E-2</v>
      </c>
      <c r="I274" s="6">
        <v>5.7652159721278899E-2</v>
      </c>
    </row>
    <row r="275" spans="1:9" x14ac:dyDescent="0.15">
      <c r="A275" s="1">
        <v>12</v>
      </c>
      <c r="B275" s="1" t="s">
        <v>100</v>
      </c>
      <c r="C275" s="1">
        <v>19</v>
      </c>
      <c r="D275" s="1" t="s">
        <v>14</v>
      </c>
      <c r="E275" s="6">
        <v>0.12485093840064795</v>
      </c>
      <c r="F275" s="6">
        <v>-3.5157542887320802E-4</v>
      </c>
      <c r="G275" s="6">
        <v>8.7279611028241392E-3</v>
      </c>
      <c r="H275" s="6">
        <v>3.7262084895626997E-2</v>
      </c>
      <c r="I275" s="6">
        <v>1.9648776020469501E-2</v>
      </c>
    </row>
    <row r="276" spans="1:9" x14ac:dyDescent="0.15">
      <c r="A276" s="1">
        <v>12</v>
      </c>
      <c r="B276" s="1" t="s">
        <v>100</v>
      </c>
      <c r="C276" s="1">
        <v>20</v>
      </c>
      <c r="D276" s="1" t="s">
        <v>15</v>
      </c>
      <c r="E276" s="6">
        <v>0.27829405745664609</v>
      </c>
      <c r="F276" s="6">
        <v>1.7919376438723999E-2</v>
      </c>
      <c r="G276" s="6">
        <v>9.9623268216630506E-2</v>
      </c>
      <c r="H276" s="6">
        <v>6.5261665279506401E-2</v>
      </c>
      <c r="I276" s="6">
        <v>4.1837227372822701E-2</v>
      </c>
    </row>
    <row r="277" spans="1:9" x14ac:dyDescent="0.15">
      <c r="A277" s="1">
        <v>12</v>
      </c>
      <c r="B277" s="1" t="s">
        <v>100</v>
      </c>
      <c r="C277" s="1">
        <v>21</v>
      </c>
      <c r="D277" s="1" t="s">
        <v>16</v>
      </c>
      <c r="E277" s="6">
        <v>2.654859753262772E-2</v>
      </c>
      <c r="F277" s="6">
        <v>7.4475204586984499E-3</v>
      </c>
      <c r="G277" s="6">
        <v>3.1361112837873198E-2</v>
      </c>
      <c r="H277" s="6">
        <v>4.3155401220057003E-2</v>
      </c>
      <c r="I277" s="6">
        <v>4.2755922828651802E-2</v>
      </c>
    </row>
    <row r="278" spans="1:9" x14ac:dyDescent="0.15">
      <c r="A278" s="1">
        <v>12</v>
      </c>
      <c r="B278" s="1" t="s">
        <v>99</v>
      </c>
      <c r="C278" s="1">
        <v>22</v>
      </c>
      <c r="D278" s="1" t="s">
        <v>8</v>
      </c>
      <c r="E278" s="6">
        <v>0.10091901963875088</v>
      </c>
      <c r="F278" s="6">
        <v>2.5753933582557099E-2</v>
      </c>
      <c r="G278" s="6">
        <v>3.2212912104653803E-2</v>
      </c>
      <c r="H278" s="6">
        <v>5.2099749859078497E-2</v>
      </c>
      <c r="I278" s="6">
        <v>4.0388447690135297E-2</v>
      </c>
    </row>
    <row r="279" spans="1:9" x14ac:dyDescent="0.15">
      <c r="A279" s="1">
        <v>12</v>
      </c>
      <c r="B279" s="1" t="s">
        <v>99</v>
      </c>
      <c r="C279" s="1">
        <v>23</v>
      </c>
      <c r="D279" s="1" t="s">
        <v>29</v>
      </c>
      <c r="E279" s="6">
        <v>5.4481732514501599E-2</v>
      </c>
      <c r="F279" s="6">
        <v>-3.5698067761181701E-2</v>
      </c>
      <c r="G279" s="6">
        <v>-3.8096743948159398E-3</v>
      </c>
      <c r="H279" s="6">
        <v>3.1834277987826502E-2</v>
      </c>
      <c r="I279" s="6">
        <v>1.6393150139978298E-2</v>
      </c>
    </row>
    <row r="280" spans="1:9" x14ac:dyDescent="0.15">
      <c r="A280" s="1">
        <v>13</v>
      </c>
      <c r="B280" s="1" t="s">
        <v>255</v>
      </c>
      <c r="C280" s="1">
        <v>1</v>
      </c>
      <c r="D280" s="1" t="s">
        <v>9</v>
      </c>
      <c r="E280" s="6">
        <v>0.72404834798118922</v>
      </c>
      <c r="F280" s="6">
        <v>0.79632289860898398</v>
      </c>
      <c r="G280" s="6">
        <v>0.90199718796987305</v>
      </c>
      <c r="H280" s="6">
        <v>0.771512651459766</v>
      </c>
      <c r="I280" s="6">
        <v>0.65797312691078103</v>
      </c>
    </row>
    <row r="281" spans="1:9" x14ac:dyDescent="0.15">
      <c r="A281" s="1">
        <v>13</v>
      </c>
      <c r="B281" s="1" t="s">
        <v>256</v>
      </c>
      <c r="C281" s="1">
        <v>2</v>
      </c>
      <c r="D281" s="1" t="s">
        <v>10</v>
      </c>
      <c r="E281" s="6">
        <v>0.54096468062322911</v>
      </c>
      <c r="F281" s="6">
        <v>7.6271026290315194E-2</v>
      </c>
      <c r="G281" s="6">
        <v>0.11703228682254201</v>
      </c>
      <c r="H281" s="6">
        <v>4.12857246665332E-2</v>
      </c>
      <c r="I281" s="6">
        <v>-0.14782208563001101</v>
      </c>
    </row>
    <row r="282" spans="1:9" x14ac:dyDescent="0.15">
      <c r="A282" s="1">
        <v>13</v>
      </c>
      <c r="B282" s="1" t="s">
        <v>257</v>
      </c>
      <c r="C282" s="1">
        <v>3</v>
      </c>
      <c r="D282" s="1" t="s">
        <v>17</v>
      </c>
      <c r="E282" s="6">
        <v>0.31538018788891869</v>
      </c>
      <c r="F282" s="6">
        <v>0.33529154762953001</v>
      </c>
      <c r="G282" s="6">
        <v>0.36192329654134497</v>
      </c>
      <c r="H282" s="6">
        <v>0.32573947379310803</v>
      </c>
      <c r="I282" s="6">
        <v>0.37268092788226198</v>
      </c>
    </row>
    <row r="283" spans="1:9" x14ac:dyDescent="0.15">
      <c r="A283" s="1">
        <v>13</v>
      </c>
      <c r="B283" s="1" t="s">
        <v>257</v>
      </c>
      <c r="C283" s="1">
        <v>4</v>
      </c>
      <c r="D283" s="1" t="s">
        <v>18</v>
      </c>
      <c r="E283" s="6">
        <v>0.39095991046950707</v>
      </c>
      <c r="F283" s="6">
        <v>0.30575479440991099</v>
      </c>
      <c r="G283" s="6">
        <v>0.37092383356758202</v>
      </c>
      <c r="H283" s="6">
        <v>0.27970837094164402</v>
      </c>
      <c r="I283" s="6">
        <v>0.266597611341375</v>
      </c>
    </row>
    <row r="284" spans="1:9" x14ac:dyDescent="0.15">
      <c r="A284" s="1">
        <v>13</v>
      </c>
      <c r="B284" s="1" t="s">
        <v>258</v>
      </c>
      <c r="C284" s="1">
        <v>5</v>
      </c>
      <c r="D284" s="1" t="s">
        <v>19</v>
      </c>
      <c r="E284" s="6">
        <v>0.10569297813655208</v>
      </c>
      <c r="F284" s="6">
        <v>8.7442470066179098E-2</v>
      </c>
      <c r="G284" s="6">
        <v>0.108979251904587</v>
      </c>
      <c r="H284" s="6">
        <v>5.4281020289350203E-2</v>
      </c>
      <c r="I284" s="6">
        <v>4.1465659033792103E-2</v>
      </c>
    </row>
    <row r="285" spans="1:9" x14ac:dyDescent="0.15">
      <c r="A285" s="1">
        <v>13</v>
      </c>
      <c r="B285" s="1" t="s">
        <v>257</v>
      </c>
      <c r="C285" s="1">
        <v>6</v>
      </c>
      <c r="D285" s="1" t="s">
        <v>3</v>
      </c>
      <c r="E285" s="6">
        <v>0.20439470886000555</v>
      </c>
      <c r="F285" s="6">
        <v>0.140481891862858</v>
      </c>
      <c r="G285" s="6">
        <v>0.19849220636389001</v>
      </c>
      <c r="H285" s="6">
        <v>0.15825134637624699</v>
      </c>
      <c r="I285" s="6">
        <v>0.164603825156932</v>
      </c>
    </row>
    <row r="286" spans="1:9" x14ac:dyDescent="0.15">
      <c r="A286" s="1">
        <v>13</v>
      </c>
      <c r="B286" s="1" t="s">
        <v>257</v>
      </c>
      <c r="C286" s="1">
        <v>7</v>
      </c>
      <c r="D286" s="1" t="s">
        <v>20</v>
      </c>
      <c r="E286" s="6">
        <v>7.1439436023515435E-4</v>
      </c>
      <c r="F286" s="6">
        <v>-0.81527843098845998</v>
      </c>
      <c r="G286" s="6">
        <v>-0.70368395997131405</v>
      </c>
      <c r="H286" s="6">
        <v>-0.78914458076327199</v>
      </c>
      <c r="I286" s="6">
        <v>-0.76552612536375497</v>
      </c>
    </row>
    <row r="287" spans="1:9" x14ac:dyDescent="0.15">
      <c r="A287" s="1">
        <v>13</v>
      </c>
      <c r="B287" s="1" t="s">
        <v>258</v>
      </c>
      <c r="C287" s="1">
        <v>8</v>
      </c>
      <c r="D287" s="1" t="s">
        <v>21</v>
      </c>
      <c r="E287" s="6">
        <v>0.22128729517757659</v>
      </c>
      <c r="F287" s="6">
        <v>0.24086720060623401</v>
      </c>
      <c r="G287" s="6">
        <v>0.25454644640066298</v>
      </c>
      <c r="H287" s="6">
        <v>0.19838947079953401</v>
      </c>
      <c r="I287" s="6">
        <v>0.19786130710656899</v>
      </c>
    </row>
    <row r="288" spans="1:9" x14ac:dyDescent="0.15">
      <c r="A288" s="1">
        <v>13</v>
      </c>
      <c r="B288" s="1" t="s">
        <v>257</v>
      </c>
      <c r="C288" s="1">
        <v>9</v>
      </c>
      <c r="D288" s="1" t="s">
        <v>22</v>
      </c>
      <c r="E288" s="6">
        <v>0.18169309383396112</v>
      </c>
      <c r="F288" s="6">
        <v>0.13272763900787499</v>
      </c>
      <c r="G288" s="6">
        <v>0.172992167573365</v>
      </c>
      <c r="H288" s="6">
        <v>3.36513863248213E-2</v>
      </c>
      <c r="I288" s="6">
        <v>0.152651493172592</v>
      </c>
    </row>
    <row r="289" spans="1:9" x14ac:dyDescent="0.15">
      <c r="A289" s="1">
        <v>13</v>
      </c>
      <c r="B289" s="1" t="s">
        <v>257</v>
      </c>
      <c r="C289" s="1">
        <v>10</v>
      </c>
      <c r="D289" s="1" t="s">
        <v>23</v>
      </c>
      <c r="E289" s="6">
        <v>5.8932866278579472E-2</v>
      </c>
      <c r="F289" s="6">
        <v>6.1177448098233E-2</v>
      </c>
      <c r="G289" s="6">
        <v>9.2639385523025197E-2</v>
      </c>
      <c r="H289" s="6">
        <v>7.0425486251692607E-2</v>
      </c>
      <c r="I289" s="6">
        <v>8.3935590949357305E-2</v>
      </c>
    </row>
    <row r="290" spans="1:9" x14ac:dyDescent="0.15">
      <c r="A290" s="1">
        <v>13</v>
      </c>
      <c r="B290" s="1" t="s">
        <v>257</v>
      </c>
      <c r="C290" s="1">
        <v>11</v>
      </c>
      <c r="D290" s="1" t="s">
        <v>24</v>
      </c>
      <c r="E290" s="6">
        <v>9.020065194876728E-2</v>
      </c>
      <c r="F290" s="6">
        <v>0.131890573630257</v>
      </c>
      <c r="G290" s="6">
        <v>0.16679704815945701</v>
      </c>
      <c r="H290" s="6">
        <v>0.16957460596485599</v>
      </c>
      <c r="I290" s="6">
        <v>0.198376127441068</v>
      </c>
    </row>
    <row r="291" spans="1:9" x14ac:dyDescent="0.15">
      <c r="A291" s="1">
        <v>13</v>
      </c>
      <c r="B291" s="1" t="s">
        <v>258</v>
      </c>
      <c r="C291" s="1">
        <v>12</v>
      </c>
      <c r="D291" s="1" t="s">
        <v>25</v>
      </c>
      <c r="E291" s="6">
        <v>0.49665196922589178</v>
      </c>
      <c r="F291" s="6">
        <v>0.38605337149438901</v>
      </c>
      <c r="G291" s="6">
        <v>0.41111415473596802</v>
      </c>
      <c r="H291" s="6">
        <v>0.34865248628557199</v>
      </c>
      <c r="I291" s="6">
        <v>0.30126178861839698</v>
      </c>
    </row>
    <row r="292" spans="1:9" x14ac:dyDescent="0.15">
      <c r="A292" s="1">
        <v>13</v>
      </c>
      <c r="B292" s="1" t="s">
        <v>257</v>
      </c>
      <c r="C292" s="1">
        <v>13</v>
      </c>
      <c r="D292" s="1" t="s">
        <v>26</v>
      </c>
      <c r="E292" s="6">
        <v>0.19374374693590737</v>
      </c>
      <c r="F292" s="6">
        <v>0.10046771563905001</v>
      </c>
      <c r="G292" s="6">
        <v>0.181827872924784</v>
      </c>
      <c r="H292" s="6">
        <v>0.15315914748012099</v>
      </c>
      <c r="I292" s="6">
        <v>0.14303794890601401</v>
      </c>
    </row>
    <row r="293" spans="1:9" x14ac:dyDescent="0.15">
      <c r="A293" s="1">
        <v>13</v>
      </c>
      <c r="B293" s="1" t="s">
        <v>257</v>
      </c>
      <c r="C293" s="1">
        <v>14</v>
      </c>
      <c r="D293" s="1" t="s">
        <v>27</v>
      </c>
      <c r="E293" s="6">
        <v>0.10775695264367177</v>
      </c>
      <c r="F293" s="6">
        <v>5.1540098526681198E-2</v>
      </c>
      <c r="G293" s="6">
        <v>0.152986565228344</v>
      </c>
      <c r="H293" s="6">
        <v>0.15383994848092999</v>
      </c>
      <c r="I293" s="6">
        <v>0.38030720042279897</v>
      </c>
    </row>
    <row r="294" spans="1:9" x14ac:dyDescent="0.15">
      <c r="A294" s="1">
        <v>13</v>
      </c>
      <c r="B294" s="1" t="s">
        <v>257</v>
      </c>
      <c r="C294" s="1">
        <v>15</v>
      </c>
      <c r="D294" s="1" t="s">
        <v>28</v>
      </c>
      <c r="E294" s="6">
        <v>0.21441296255868106</v>
      </c>
      <c r="F294" s="6">
        <v>0.29288595926944899</v>
      </c>
      <c r="G294" s="6">
        <v>0.30108805510606801</v>
      </c>
      <c r="H294" s="6">
        <v>0.261971758209118</v>
      </c>
      <c r="I294" s="6">
        <v>0.22825539788194399</v>
      </c>
    </row>
    <row r="295" spans="1:9" x14ac:dyDescent="0.15">
      <c r="A295" s="1">
        <v>13</v>
      </c>
      <c r="B295" s="1" t="s">
        <v>259</v>
      </c>
      <c r="C295" s="1">
        <v>16</v>
      </c>
      <c r="D295" s="1" t="s">
        <v>11</v>
      </c>
      <c r="E295" s="6">
        <v>0.14184288092806885</v>
      </c>
      <c r="F295" s="6">
        <v>0.21858919184908099</v>
      </c>
      <c r="G295" s="6">
        <v>0.20143404938482101</v>
      </c>
      <c r="H295" s="6">
        <v>0.17156066362279199</v>
      </c>
      <c r="I295" s="6">
        <v>0.172481171273769</v>
      </c>
    </row>
    <row r="296" spans="1:9" x14ac:dyDescent="0.15">
      <c r="A296" s="1">
        <v>13</v>
      </c>
      <c r="B296" s="1" t="s">
        <v>256</v>
      </c>
      <c r="C296" s="1">
        <v>17</v>
      </c>
      <c r="D296" s="1" t="s">
        <v>12</v>
      </c>
      <c r="E296" s="6">
        <v>2.5974449447749293E-3</v>
      </c>
      <c r="F296" s="6">
        <v>7.5519936996172099E-2</v>
      </c>
      <c r="G296" s="6">
        <v>0.12663756108528099</v>
      </c>
      <c r="H296" s="6">
        <v>9.2091203809335595E-2</v>
      </c>
      <c r="I296" s="6">
        <v>8.02654514738219E-2</v>
      </c>
    </row>
    <row r="297" spans="1:9" x14ac:dyDescent="0.15">
      <c r="A297" s="1">
        <v>13</v>
      </c>
      <c r="B297" s="1" t="s">
        <v>256</v>
      </c>
      <c r="C297" s="1">
        <v>18</v>
      </c>
      <c r="D297" s="1" t="s">
        <v>13</v>
      </c>
      <c r="E297" s="6">
        <v>0.26621370450017218</v>
      </c>
      <c r="F297" s="6">
        <v>0.33523608931083299</v>
      </c>
      <c r="G297" s="6">
        <v>0.32149081463408602</v>
      </c>
      <c r="H297" s="6">
        <v>0.28473617692233899</v>
      </c>
      <c r="I297" s="6">
        <v>0.278823342231798</v>
      </c>
    </row>
    <row r="298" spans="1:9" x14ac:dyDescent="0.15">
      <c r="A298" s="1">
        <v>13</v>
      </c>
      <c r="B298" s="1" t="s">
        <v>256</v>
      </c>
      <c r="C298" s="1">
        <v>19</v>
      </c>
      <c r="D298" s="1" t="s">
        <v>14</v>
      </c>
      <c r="E298" s="6">
        <v>7.7271785855169792E-2</v>
      </c>
      <c r="F298" s="6">
        <v>0.14418540071070499</v>
      </c>
      <c r="G298" s="6">
        <v>0.115590202574819</v>
      </c>
      <c r="H298" s="6">
        <v>0.14747448466129101</v>
      </c>
      <c r="I298" s="6">
        <v>0.14039831409274001</v>
      </c>
    </row>
    <row r="299" spans="1:9" x14ac:dyDescent="0.15">
      <c r="A299" s="1">
        <v>13</v>
      </c>
      <c r="B299" s="1" t="s">
        <v>256</v>
      </c>
      <c r="C299" s="1">
        <v>20</v>
      </c>
      <c r="D299" s="1" t="s">
        <v>15</v>
      </c>
      <c r="E299" s="6">
        <v>0.25014021174908407</v>
      </c>
      <c r="F299" s="6">
        <v>0.20594613610958201</v>
      </c>
      <c r="G299" s="6">
        <v>0.24498057825494099</v>
      </c>
      <c r="H299" s="6">
        <v>0.22624589050066601</v>
      </c>
      <c r="I299" s="6">
        <v>0.23913672874827099</v>
      </c>
    </row>
    <row r="300" spans="1:9" x14ac:dyDescent="0.15">
      <c r="A300" s="1">
        <v>13</v>
      </c>
      <c r="B300" s="1" t="s">
        <v>259</v>
      </c>
      <c r="C300" s="1">
        <v>21</v>
      </c>
      <c r="D300" s="1" t="s">
        <v>16</v>
      </c>
      <c r="E300" s="6">
        <v>2.6762055570399998E-2</v>
      </c>
      <c r="F300" s="6">
        <v>8.4190994466189398E-2</v>
      </c>
      <c r="G300" s="6">
        <v>9.6032442322783407E-2</v>
      </c>
      <c r="H300" s="6">
        <v>0.111980906262515</v>
      </c>
      <c r="I300" s="6">
        <v>0.13161480581420801</v>
      </c>
    </row>
    <row r="301" spans="1:9" x14ac:dyDescent="0.15">
      <c r="A301" s="1">
        <v>13</v>
      </c>
      <c r="B301" s="1" t="s">
        <v>254</v>
      </c>
      <c r="C301" s="1">
        <v>22</v>
      </c>
      <c r="D301" s="1" t="s">
        <v>8</v>
      </c>
      <c r="E301" s="6">
        <v>0.1602352864326069</v>
      </c>
      <c r="F301" s="6">
        <v>0.25285471344625199</v>
      </c>
      <c r="G301" s="6">
        <v>0.22946889233300799</v>
      </c>
      <c r="H301" s="6">
        <v>0.19875452675060101</v>
      </c>
      <c r="I301" s="6">
        <v>0.203026513774451</v>
      </c>
    </row>
    <row r="302" spans="1:9" x14ac:dyDescent="0.15">
      <c r="A302" s="1">
        <v>13</v>
      </c>
      <c r="B302" s="1" t="s">
        <v>254</v>
      </c>
      <c r="C302" s="1">
        <v>23</v>
      </c>
      <c r="D302" s="1" t="s">
        <v>29</v>
      </c>
      <c r="E302" s="6">
        <v>0.1183688226368428</v>
      </c>
      <c r="F302" s="6">
        <v>0.122479368482157</v>
      </c>
      <c r="G302" s="6">
        <v>0.108756715069386</v>
      </c>
      <c r="H302" s="6">
        <v>8.66330797557959E-2</v>
      </c>
      <c r="I302" s="6">
        <v>6.6721440332744297E-2</v>
      </c>
    </row>
    <row r="303" spans="1:9" x14ac:dyDescent="0.15">
      <c r="A303" s="1">
        <v>14</v>
      </c>
      <c r="B303" s="1" t="s">
        <v>104</v>
      </c>
      <c r="C303" s="1">
        <v>1</v>
      </c>
      <c r="D303" s="1" t="s">
        <v>9</v>
      </c>
      <c r="E303" s="6">
        <v>0.45007098090923614</v>
      </c>
      <c r="F303" s="6">
        <v>0.19709682351899799</v>
      </c>
      <c r="G303" s="6">
        <v>0.35924231108989402</v>
      </c>
      <c r="H303" s="6">
        <v>0.38055643254094201</v>
      </c>
      <c r="I303" s="6">
        <v>0.36191374321423297</v>
      </c>
    </row>
    <row r="304" spans="1:9" x14ac:dyDescent="0.15">
      <c r="A304" s="1">
        <v>14</v>
      </c>
      <c r="B304" s="1" t="s">
        <v>104</v>
      </c>
      <c r="C304" s="1">
        <v>2</v>
      </c>
      <c r="D304" s="1" t="s">
        <v>10</v>
      </c>
      <c r="E304" s="6">
        <v>0.26484857238974019</v>
      </c>
      <c r="F304" s="6">
        <v>1.7764153880812199E-2</v>
      </c>
      <c r="G304" s="6">
        <v>-0.13099346231570999</v>
      </c>
      <c r="H304" s="6">
        <v>0.107895338579186</v>
      </c>
      <c r="I304" s="6">
        <v>-0.109656619842081</v>
      </c>
    </row>
    <row r="305" spans="1:9" x14ac:dyDescent="0.15">
      <c r="A305" s="1">
        <v>14</v>
      </c>
      <c r="B305" s="1" t="s">
        <v>105</v>
      </c>
      <c r="C305" s="1">
        <v>3</v>
      </c>
      <c r="D305" s="1" t="s">
        <v>17</v>
      </c>
      <c r="E305" s="6">
        <v>0.2961257304101752</v>
      </c>
      <c r="F305" s="6">
        <v>0.22767031017233999</v>
      </c>
      <c r="G305" s="6">
        <v>0.19906039022962799</v>
      </c>
      <c r="H305" s="6">
        <v>0.14163501744252899</v>
      </c>
      <c r="I305" s="6">
        <v>0.12523723910345899</v>
      </c>
    </row>
    <row r="306" spans="1:9" x14ac:dyDescent="0.15">
      <c r="A306" s="1">
        <v>14</v>
      </c>
      <c r="B306" s="1" t="s">
        <v>105</v>
      </c>
      <c r="C306" s="1">
        <v>4</v>
      </c>
      <c r="D306" s="1" t="s">
        <v>18</v>
      </c>
      <c r="E306" s="6">
        <v>0.33542485031851665</v>
      </c>
      <c r="F306" s="6">
        <v>0.135231505099005</v>
      </c>
      <c r="G306" s="6">
        <v>0.18882500103026101</v>
      </c>
      <c r="H306" s="6">
        <v>0.16220188963974899</v>
      </c>
      <c r="I306" s="6">
        <v>0.15542421654019201</v>
      </c>
    </row>
    <row r="307" spans="1:9" x14ac:dyDescent="0.15">
      <c r="A307" s="1">
        <v>14</v>
      </c>
      <c r="B307" s="1" t="s">
        <v>105</v>
      </c>
      <c r="C307" s="1">
        <v>5</v>
      </c>
      <c r="D307" s="1" t="s">
        <v>19</v>
      </c>
      <c r="E307" s="6">
        <v>0.11576381703715026</v>
      </c>
      <c r="F307" s="6">
        <v>-1.92282360694731E-2</v>
      </c>
      <c r="G307" s="6">
        <v>-1.6082743864061801E-2</v>
      </c>
      <c r="H307" s="6">
        <v>-7.1707558920876699E-2</v>
      </c>
      <c r="I307" s="6">
        <v>-0.12198676135684999</v>
      </c>
    </row>
    <row r="308" spans="1:9" x14ac:dyDescent="0.15">
      <c r="A308" s="1">
        <v>14</v>
      </c>
      <c r="B308" s="1" t="s">
        <v>105</v>
      </c>
      <c r="C308" s="1">
        <v>6</v>
      </c>
      <c r="D308" s="1" t="s">
        <v>3</v>
      </c>
      <c r="E308" s="6">
        <v>0.10607949974575971</v>
      </c>
      <c r="F308" s="6">
        <v>-2.3476945299546199E-2</v>
      </c>
      <c r="G308" s="6">
        <v>6.1021286763220904E-3</v>
      </c>
      <c r="H308" s="6">
        <v>1.07859599333544E-2</v>
      </c>
      <c r="I308" s="6">
        <v>7.1255290530425298E-3</v>
      </c>
    </row>
    <row r="309" spans="1:9" x14ac:dyDescent="0.15">
      <c r="A309" s="1">
        <v>14</v>
      </c>
      <c r="B309" s="1" t="s">
        <v>105</v>
      </c>
      <c r="C309" s="1">
        <v>7</v>
      </c>
      <c r="D309" s="1" t="s">
        <v>20</v>
      </c>
      <c r="E309" s="6">
        <v>-2.8687971323744191E-2</v>
      </c>
      <c r="F309" s="6">
        <v>-0.75400839336246905</v>
      </c>
      <c r="G309" s="6">
        <v>-0.66789916551112904</v>
      </c>
      <c r="H309" s="6">
        <v>-0.58468466562869104</v>
      </c>
      <c r="I309" s="6">
        <v>-0.54886297412053497</v>
      </c>
    </row>
    <row r="310" spans="1:9" x14ac:dyDescent="0.15">
      <c r="A310" s="1">
        <v>14</v>
      </c>
      <c r="B310" s="1" t="s">
        <v>105</v>
      </c>
      <c r="C310" s="1">
        <v>8</v>
      </c>
      <c r="D310" s="1" t="s">
        <v>21</v>
      </c>
      <c r="E310" s="6">
        <v>0.18537682393874183</v>
      </c>
      <c r="F310" s="6">
        <v>0.169267767483533</v>
      </c>
      <c r="G310" s="6">
        <v>0.11898960631526501</v>
      </c>
      <c r="H310" s="6">
        <v>0.10643329360596999</v>
      </c>
      <c r="I310" s="6">
        <v>0.124391965233986</v>
      </c>
    </row>
    <row r="311" spans="1:9" x14ac:dyDescent="0.15">
      <c r="A311" s="1">
        <v>14</v>
      </c>
      <c r="B311" s="1" t="s">
        <v>105</v>
      </c>
      <c r="C311" s="1">
        <v>9</v>
      </c>
      <c r="D311" s="1" t="s">
        <v>22</v>
      </c>
      <c r="E311" s="6">
        <v>0.14502238749271529</v>
      </c>
      <c r="F311" s="6">
        <v>3.8850698947420402E-2</v>
      </c>
      <c r="G311" s="6">
        <v>4.2982917413157698E-2</v>
      </c>
      <c r="H311" s="6">
        <v>-7.7799949046857301E-3</v>
      </c>
      <c r="I311" s="6">
        <v>8.1900384896080904E-3</v>
      </c>
    </row>
    <row r="312" spans="1:9" x14ac:dyDescent="0.15">
      <c r="A312" s="1">
        <v>14</v>
      </c>
      <c r="B312" s="1" t="s">
        <v>105</v>
      </c>
      <c r="C312" s="1">
        <v>10</v>
      </c>
      <c r="D312" s="1" t="s">
        <v>23</v>
      </c>
      <c r="E312" s="6">
        <v>0.13376530367835623</v>
      </c>
      <c r="F312" s="6">
        <v>0.11940596706682401</v>
      </c>
      <c r="G312" s="6">
        <v>0.10652615278627001</v>
      </c>
      <c r="H312" s="6">
        <v>9.1977986258887603E-2</v>
      </c>
      <c r="I312" s="6">
        <v>8.6072218508124604E-2</v>
      </c>
    </row>
    <row r="313" spans="1:9" x14ac:dyDescent="0.15">
      <c r="A313" s="1">
        <v>14</v>
      </c>
      <c r="B313" s="1" t="s">
        <v>105</v>
      </c>
      <c r="C313" s="1">
        <v>11</v>
      </c>
      <c r="D313" s="1" t="s">
        <v>24</v>
      </c>
      <c r="E313" s="6">
        <v>0.1190229312089081</v>
      </c>
      <c r="F313" s="6">
        <v>0.12355313848453101</v>
      </c>
      <c r="G313" s="6">
        <v>0.131345064357032</v>
      </c>
      <c r="H313" s="6">
        <v>0.13054977293158501</v>
      </c>
      <c r="I313" s="6">
        <v>0.16218968750114299</v>
      </c>
    </row>
    <row r="314" spans="1:9" x14ac:dyDescent="0.15">
      <c r="A314" s="1">
        <v>14</v>
      </c>
      <c r="B314" s="1" t="s">
        <v>105</v>
      </c>
      <c r="C314" s="1">
        <v>12</v>
      </c>
      <c r="D314" s="1" t="s">
        <v>25</v>
      </c>
      <c r="E314" s="6">
        <v>0.4227094444661777</v>
      </c>
      <c r="F314" s="6">
        <v>0.30460806130197199</v>
      </c>
      <c r="G314" s="6">
        <v>0.29631886239523803</v>
      </c>
      <c r="H314" s="6">
        <v>0.29490828650002499</v>
      </c>
      <c r="I314" s="6">
        <v>0.28253808737774799</v>
      </c>
    </row>
    <row r="315" spans="1:9" x14ac:dyDescent="0.15">
      <c r="A315" s="1">
        <v>14</v>
      </c>
      <c r="B315" s="1" t="s">
        <v>105</v>
      </c>
      <c r="C315" s="1">
        <v>13</v>
      </c>
      <c r="D315" s="1" t="s">
        <v>26</v>
      </c>
      <c r="E315" s="6">
        <v>0.11370948207342264</v>
      </c>
      <c r="F315" s="6">
        <v>5.17725864440646E-2</v>
      </c>
      <c r="G315" s="6">
        <v>0.104302202971793</v>
      </c>
      <c r="H315" s="6">
        <v>0.13830966650069701</v>
      </c>
      <c r="I315" s="6">
        <v>0.15523619279161299</v>
      </c>
    </row>
    <row r="316" spans="1:9" x14ac:dyDescent="0.15">
      <c r="A316" s="1">
        <v>14</v>
      </c>
      <c r="B316" s="1" t="s">
        <v>105</v>
      </c>
      <c r="C316" s="1">
        <v>14</v>
      </c>
      <c r="D316" s="1" t="s">
        <v>27</v>
      </c>
      <c r="E316" s="6">
        <v>9.2944926370187794E-2</v>
      </c>
      <c r="F316" s="6">
        <v>-0.19977945692285501</v>
      </c>
      <c r="G316" s="6">
        <v>-9.6249155538217206E-3</v>
      </c>
      <c r="H316" s="6">
        <v>7.84125636110811E-3</v>
      </c>
      <c r="I316" s="6">
        <v>0.34387185868492798</v>
      </c>
    </row>
    <row r="317" spans="1:9" x14ac:dyDescent="0.15">
      <c r="A317" s="1">
        <v>14</v>
      </c>
      <c r="B317" s="1" t="s">
        <v>105</v>
      </c>
      <c r="C317" s="1">
        <v>15</v>
      </c>
      <c r="D317" s="1" t="s">
        <v>28</v>
      </c>
      <c r="E317" s="6">
        <v>0.23378993806471376</v>
      </c>
      <c r="F317" s="6">
        <v>0.16676637474199499</v>
      </c>
      <c r="G317" s="6">
        <v>0.14350224961468599</v>
      </c>
      <c r="H317" s="6">
        <v>0.136082203449223</v>
      </c>
      <c r="I317" s="6">
        <v>0.104572673443157</v>
      </c>
    </row>
    <row r="318" spans="1:9" x14ac:dyDescent="0.15">
      <c r="A318" s="1">
        <v>14</v>
      </c>
      <c r="B318" s="1" t="s">
        <v>104</v>
      </c>
      <c r="C318" s="1">
        <v>16</v>
      </c>
      <c r="D318" s="1" t="s">
        <v>11</v>
      </c>
      <c r="E318" s="6">
        <v>0.12198397641203193</v>
      </c>
      <c r="F318" s="6">
        <v>0.113124518949556</v>
      </c>
      <c r="G318" s="6">
        <v>9.0555640876318594E-2</v>
      </c>
      <c r="H318" s="6">
        <v>7.5319574219622903E-2</v>
      </c>
      <c r="I318" s="6">
        <v>6.5705256469484899E-2</v>
      </c>
    </row>
    <row r="319" spans="1:9" x14ac:dyDescent="0.15">
      <c r="A319" s="1">
        <v>14</v>
      </c>
      <c r="B319" s="1" t="s">
        <v>104</v>
      </c>
      <c r="C319" s="1">
        <v>17</v>
      </c>
      <c r="D319" s="1" t="s">
        <v>12</v>
      </c>
      <c r="E319" s="6">
        <v>2.4405280563332972E-2</v>
      </c>
      <c r="F319" s="6">
        <v>3.54962375717396E-2</v>
      </c>
      <c r="G319" s="6">
        <v>9.5969277427988595E-2</v>
      </c>
      <c r="H319" s="6">
        <v>7.7421457788806797E-2</v>
      </c>
      <c r="I319" s="6">
        <v>4.8354253403605003E-2</v>
      </c>
    </row>
    <row r="320" spans="1:9" x14ac:dyDescent="0.15">
      <c r="A320" s="1">
        <v>14</v>
      </c>
      <c r="B320" s="1" t="s">
        <v>104</v>
      </c>
      <c r="C320" s="1">
        <v>18</v>
      </c>
      <c r="D320" s="1" t="s">
        <v>13</v>
      </c>
      <c r="E320" s="6">
        <v>0.25520491613828034</v>
      </c>
      <c r="F320" s="6">
        <v>0.123452219178249</v>
      </c>
      <c r="G320" s="6">
        <v>0.120422104107665</v>
      </c>
      <c r="H320" s="6">
        <v>0.115849054646062</v>
      </c>
      <c r="I320" s="6">
        <v>0.129167377871335</v>
      </c>
    </row>
    <row r="321" spans="1:9" x14ac:dyDescent="0.15">
      <c r="A321" s="1">
        <v>14</v>
      </c>
      <c r="B321" s="1" t="s">
        <v>104</v>
      </c>
      <c r="C321" s="1">
        <v>19</v>
      </c>
      <c r="D321" s="1" t="s">
        <v>14</v>
      </c>
      <c r="E321" s="6">
        <v>7.1842079270717313E-2</v>
      </c>
      <c r="F321" s="6">
        <v>1.6896399900588398E-2</v>
      </c>
      <c r="G321" s="6">
        <v>2.8677142570777501E-2</v>
      </c>
      <c r="H321" s="6">
        <v>1.75852475688245E-2</v>
      </c>
      <c r="I321" s="6">
        <v>1.4706609336891101E-2</v>
      </c>
    </row>
    <row r="322" spans="1:9" x14ac:dyDescent="0.15">
      <c r="A322" s="1">
        <v>14</v>
      </c>
      <c r="B322" s="1" t="s">
        <v>104</v>
      </c>
      <c r="C322" s="1">
        <v>20</v>
      </c>
      <c r="D322" s="1" t="s">
        <v>15</v>
      </c>
      <c r="E322" s="6">
        <v>0.27183830506600837</v>
      </c>
      <c r="F322" s="6">
        <v>3.4614599961044303E-2</v>
      </c>
      <c r="G322" s="6">
        <v>7.8831587523163105E-2</v>
      </c>
      <c r="H322" s="6">
        <v>9.3380259680319697E-2</v>
      </c>
      <c r="I322" s="6">
        <v>8.0366582679659307E-2</v>
      </c>
    </row>
    <row r="323" spans="1:9" x14ac:dyDescent="0.15">
      <c r="A323" s="1">
        <v>14</v>
      </c>
      <c r="B323" s="1" t="s">
        <v>104</v>
      </c>
      <c r="C323" s="1">
        <v>21</v>
      </c>
      <c r="D323" s="1" t="s">
        <v>16</v>
      </c>
      <c r="E323" s="6">
        <v>4.8567054080447231E-2</v>
      </c>
      <c r="F323" s="6">
        <v>4.0654161225496699E-2</v>
      </c>
      <c r="G323" s="6">
        <v>3.6665754791791898E-2</v>
      </c>
      <c r="H323" s="6">
        <v>3.6325759662673797E-2</v>
      </c>
      <c r="I323" s="6">
        <v>5.2285532801991601E-2</v>
      </c>
    </row>
    <row r="324" spans="1:9" x14ac:dyDescent="0.15">
      <c r="A324" s="1">
        <v>14</v>
      </c>
      <c r="B324" s="1" t="s">
        <v>103</v>
      </c>
      <c r="C324" s="1">
        <v>22</v>
      </c>
      <c r="D324" s="1" t="s">
        <v>8</v>
      </c>
      <c r="E324" s="6">
        <v>0.14462179910173709</v>
      </c>
      <c r="F324" s="6">
        <v>0.112600110381622</v>
      </c>
      <c r="G324" s="6">
        <v>0.120339456358129</v>
      </c>
      <c r="H324" s="6">
        <v>0.12055373266785099</v>
      </c>
      <c r="I324" s="6">
        <v>0.11987381941969601</v>
      </c>
    </row>
    <row r="325" spans="1:9" x14ac:dyDescent="0.15">
      <c r="A325" s="1">
        <v>14</v>
      </c>
      <c r="B325" s="1" t="s">
        <v>103</v>
      </c>
      <c r="C325" s="1">
        <v>23</v>
      </c>
      <c r="D325" s="1" t="s">
        <v>29</v>
      </c>
      <c r="E325" s="6">
        <v>7.5767381216078997E-2</v>
      </c>
      <c r="F325" s="6">
        <v>3.7500002194654103E-2</v>
      </c>
      <c r="G325" s="6">
        <v>5.2528433631277002E-2</v>
      </c>
      <c r="H325" s="6">
        <v>6.7809269807337105E-2</v>
      </c>
      <c r="I325" s="6">
        <v>4.67043691234037E-2</v>
      </c>
    </row>
    <row r="326" spans="1:9" x14ac:dyDescent="0.15">
      <c r="A326" s="1">
        <v>15</v>
      </c>
      <c r="B326" s="1" t="s">
        <v>107</v>
      </c>
      <c r="C326" s="1">
        <v>1</v>
      </c>
      <c r="D326" s="1" t="s">
        <v>9</v>
      </c>
      <c r="E326" s="6">
        <v>-0.18986659986300047</v>
      </c>
      <c r="F326" s="6">
        <v>-4.8142625576431598E-2</v>
      </c>
      <c r="G326" s="6">
        <v>-7.7848815912860705E-2</v>
      </c>
      <c r="H326" s="6">
        <v>-1.4508701600918401E-2</v>
      </c>
      <c r="I326" s="6">
        <v>6.1698655522827703E-2</v>
      </c>
    </row>
    <row r="327" spans="1:9" x14ac:dyDescent="0.15">
      <c r="A327" s="1">
        <v>15</v>
      </c>
      <c r="B327" s="1" t="s">
        <v>107</v>
      </c>
      <c r="C327" s="1">
        <v>2</v>
      </c>
      <c r="D327" s="1" t="s">
        <v>10</v>
      </c>
      <c r="E327" s="6">
        <v>0.11536281164694329</v>
      </c>
      <c r="F327" s="6">
        <v>-7.3521705089589107E-2</v>
      </c>
      <c r="G327" s="6">
        <v>-9.7646743956387505E-2</v>
      </c>
      <c r="H327" s="6">
        <v>-0.244471295586424</v>
      </c>
      <c r="I327" s="6">
        <v>-0.45741596386510602</v>
      </c>
    </row>
    <row r="328" spans="1:9" x14ac:dyDescent="0.15">
      <c r="A328" s="1">
        <v>15</v>
      </c>
      <c r="B328" s="1" t="s">
        <v>108</v>
      </c>
      <c r="C328" s="1">
        <v>3</v>
      </c>
      <c r="D328" s="1" t="s">
        <v>17</v>
      </c>
      <c r="E328" s="6">
        <v>-2.9259365448492045E-3</v>
      </c>
      <c r="F328" s="6">
        <v>3.2652609733191999E-2</v>
      </c>
      <c r="G328" s="6">
        <v>2.6771333477416701E-2</v>
      </c>
      <c r="H328" s="6">
        <v>3.60275247216802E-2</v>
      </c>
      <c r="I328" s="6">
        <v>4.5572882336739499E-2</v>
      </c>
    </row>
    <row r="329" spans="1:9" x14ac:dyDescent="0.15">
      <c r="A329" s="1">
        <v>15</v>
      </c>
      <c r="B329" s="1" t="s">
        <v>108</v>
      </c>
      <c r="C329" s="1">
        <v>4</v>
      </c>
      <c r="D329" s="1" t="s">
        <v>18</v>
      </c>
      <c r="E329" s="6">
        <v>6.8635072901879507E-2</v>
      </c>
      <c r="F329" s="6">
        <v>0.12600704305794899</v>
      </c>
      <c r="G329" s="6">
        <v>9.7927514656612993E-2</v>
      </c>
      <c r="H329" s="6">
        <v>7.7651847858233106E-2</v>
      </c>
      <c r="I329" s="6">
        <v>-1.8829471113158601E-2</v>
      </c>
    </row>
    <row r="330" spans="1:9" x14ac:dyDescent="0.15">
      <c r="A330" s="1">
        <v>15</v>
      </c>
      <c r="B330" s="1" t="s">
        <v>108</v>
      </c>
      <c r="C330" s="1">
        <v>5</v>
      </c>
      <c r="D330" s="1" t="s">
        <v>19</v>
      </c>
      <c r="E330" s="6">
        <v>1.5036113843676242E-2</v>
      </c>
      <c r="F330" s="6">
        <v>-8.3905365204500204E-2</v>
      </c>
      <c r="G330" s="6">
        <v>-7.2140945262997094E-2</v>
      </c>
      <c r="H330" s="6">
        <v>-0.108120003946926</v>
      </c>
      <c r="I330" s="6">
        <v>-0.13017287993756699</v>
      </c>
    </row>
    <row r="331" spans="1:9" x14ac:dyDescent="0.15">
      <c r="A331" s="1">
        <v>15</v>
      </c>
      <c r="B331" s="1" t="s">
        <v>108</v>
      </c>
      <c r="C331" s="1">
        <v>6</v>
      </c>
      <c r="D331" s="1" t="s">
        <v>3</v>
      </c>
      <c r="E331" s="6">
        <v>0.20105147267419132</v>
      </c>
      <c r="F331" s="6">
        <v>3.54774520435618E-2</v>
      </c>
      <c r="G331" s="6">
        <v>2.1037665260734299E-2</v>
      </c>
      <c r="H331" s="6">
        <v>-1.7044186572882002E-2</v>
      </c>
      <c r="I331" s="6">
        <v>-5.1541569868500697E-2</v>
      </c>
    </row>
    <row r="332" spans="1:9" x14ac:dyDescent="0.15">
      <c r="A332" s="1">
        <v>15</v>
      </c>
      <c r="B332" s="1" t="s">
        <v>108</v>
      </c>
      <c r="C332" s="1">
        <v>7</v>
      </c>
      <c r="D332" s="1" t="s">
        <v>20</v>
      </c>
      <c r="E332" s="6">
        <v>-0.2797310668563644</v>
      </c>
      <c r="F332" s="6">
        <v>-1.16462225315102</v>
      </c>
      <c r="G332" s="6">
        <v>-0.76601974279140195</v>
      </c>
      <c r="H332" s="6">
        <v>-0.56117948504749005</v>
      </c>
      <c r="I332" s="6">
        <v>-0.416646004246846</v>
      </c>
    </row>
    <row r="333" spans="1:9" x14ac:dyDescent="0.15">
      <c r="A333" s="1">
        <v>15</v>
      </c>
      <c r="B333" s="1" t="s">
        <v>108</v>
      </c>
      <c r="C333" s="1">
        <v>8</v>
      </c>
      <c r="D333" s="1" t="s">
        <v>21</v>
      </c>
      <c r="E333" s="6">
        <v>1.382395407801768E-2</v>
      </c>
      <c r="F333" s="6">
        <v>3.24471799459383E-2</v>
      </c>
      <c r="G333" s="6">
        <v>5.7180917467998603E-2</v>
      </c>
      <c r="H333" s="6">
        <v>6.5643974970037794E-2</v>
      </c>
      <c r="I333" s="6">
        <v>-1.1868168896478799E-2</v>
      </c>
    </row>
    <row r="334" spans="1:9" x14ac:dyDescent="0.15">
      <c r="A334" s="1">
        <v>15</v>
      </c>
      <c r="B334" s="1" t="s">
        <v>108</v>
      </c>
      <c r="C334" s="1">
        <v>9</v>
      </c>
      <c r="D334" s="1" t="s">
        <v>22</v>
      </c>
      <c r="E334" s="6">
        <v>2.6963427806184929E-2</v>
      </c>
      <c r="F334" s="6">
        <v>-5.5405015940626703E-2</v>
      </c>
      <c r="G334" s="6">
        <v>-4.3345075079520297E-2</v>
      </c>
      <c r="H334" s="6">
        <v>-0.146710739365457</v>
      </c>
      <c r="I334" s="6">
        <v>-5.0877914795783297E-2</v>
      </c>
    </row>
    <row r="335" spans="1:9" x14ac:dyDescent="0.15">
      <c r="A335" s="1">
        <v>15</v>
      </c>
      <c r="B335" s="1" t="s">
        <v>108</v>
      </c>
      <c r="C335" s="1">
        <v>10</v>
      </c>
      <c r="D335" s="1" t="s">
        <v>23</v>
      </c>
      <c r="E335" s="6">
        <v>-8.4106519190033119E-2</v>
      </c>
      <c r="F335" s="6">
        <v>-7.1207117498543401E-2</v>
      </c>
      <c r="G335" s="6">
        <v>-4.9166415361988201E-2</v>
      </c>
      <c r="H335" s="6">
        <v>-4.0655782329421401E-2</v>
      </c>
      <c r="I335" s="6">
        <v>-4.4015612398255799E-2</v>
      </c>
    </row>
    <row r="336" spans="1:9" x14ac:dyDescent="0.15">
      <c r="A336" s="1">
        <v>15</v>
      </c>
      <c r="B336" s="1" t="s">
        <v>108</v>
      </c>
      <c r="C336" s="1">
        <v>11</v>
      </c>
      <c r="D336" s="1" t="s">
        <v>24</v>
      </c>
      <c r="E336" s="6">
        <v>8.4051806456706003E-3</v>
      </c>
      <c r="F336" s="6">
        <v>-3.5216014476033598E-2</v>
      </c>
      <c r="G336" s="6">
        <v>-9.6606674614877503E-3</v>
      </c>
      <c r="H336" s="6">
        <v>2.6938049368513701E-2</v>
      </c>
      <c r="I336" s="6">
        <v>3.7148385341256002E-2</v>
      </c>
    </row>
    <row r="337" spans="1:9" x14ac:dyDescent="0.15">
      <c r="A337" s="1">
        <v>15</v>
      </c>
      <c r="B337" s="1" t="s">
        <v>108</v>
      </c>
      <c r="C337" s="1">
        <v>12</v>
      </c>
      <c r="D337" s="1" t="s">
        <v>25</v>
      </c>
      <c r="E337" s="6">
        <v>3.8685913922854837E-2</v>
      </c>
      <c r="F337" s="6">
        <v>-4.3311860989425202E-2</v>
      </c>
      <c r="G337" s="6">
        <v>-6.5046626090836904E-2</v>
      </c>
      <c r="H337" s="6">
        <v>-2.0496340736770102E-2</v>
      </c>
      <c r="I337" s="6">
        <v>1.55536645847777E-2</v>
      </c>
    </row>
    <row r="338" spans="1:9" x14ac:dyDescent="0.15">
      <c r="A338" s="1">
        <v>15</v>
      </c>
      <c r="B338" s="1" t="s">
        <v>108</v>
      </c>
      <c r="C338" s="1">
        <v>13</v>
      </c>
      <c r="D338" s="1" t="s">
        <v>26</v>
      </c>
      <c r="E338" s="6">
        <v>0.12036555618911819</v>
      </c>
      <c r="F338" s="6">
        <v>-5.6874236310301097E-3</v>
      </c>
      <c r="G338" s="6">
        <v>-5.4062422464391899E-2</v>
      </c>
      <c r="H338" s="6">
        <v>-4.1284981796981798E-2</v>
      </c>
      <c r="I338" s="6">
        <v>-4.7239584571842498E-2</v>
      </c>
    </row>
    <row r="339" spans="1:9" x14ac:dyDescent="0.15">
      <c r="A339" s="1">
        <v>15</v>
      </c>
      <c r="B339" s="1" t="s">
        <v>108</v>
      </c>
      <c r="C339" s="1">
        <v>14</v>
      </c>
      <c r="D339" s="1" t="s">
        <v>27</v>
      </c>
      <c r="E339" s="6">
        <v>-0.16888211797320335</v>
      </c>
      <c r="F339" s="6">
        <v>-0.456364495171179</v>
      </c>
      <c r="G339" s="6">
        <v>-0.262074221865782</v>
      </c>
      <c r="H339" s="6">
        <v>-0.22799945428659699</v>
      </c>
      <c r="I339" s="6">
        <v>0.13586490310159599</v>
      </c>
    </row>
    <row r="340" spans="1:9" x14ac:dyDescent="0.15">
      <c r="A340" s="1">
        <v>15</v>
      </c>
      <c r="B340" s="1" t="s">
        <v>108</v>
      </c>
      <c r="C340" s="1">
        <v>15</v>
      </c>
      <c r="D340" s="1" t="s">
        <v>28</v>
      </c>
      <c r="E340" s="6">
        <v>8.3664821323642981E-3</v>
      </c>
      <c r="F340" s="6">
        <v>1.6927712983808699E-2</v>
      </c>
      <c r="G340" s="6">
        <v>2.3192331875464399E-2</v>
      </c>
      <c r="H340" s="6">
        <v>7.2330101636001697E-3</v>
      </c>
      <c r="I340" s="6">
        <v>6.4898731625183904E-3</v>
      </c>
    </row>
    <row r="341" spans="1:9" x14ac:dyDescent="0.15">
      <c r="A341" s="1">
        <v>15</v>
      </c>
      <c r="B341" s="1" t="s">
        <v>107</v>
      </c>
      <c r="C341" s="1">
        <v>16</v>
      </c>
      <c r="D341" s="1" t="s">
        <v>11</v>
      </c>
      <c r="E341" s="6">
        <v>4.66070393409008E-3</v>
      </c>
      <c r="F341" s="6">
        <v>2.2768157388859001E-2</v>
      </c>
      <c r="G341" s="6">
        <v>2.9778640970217998E-2</v>
      </c>
      <c r="H341" s="6">
        <v>3.6597349147745803E-2</v>
      </c>
      <c r="I341" s="6">
        <v>3.86439669999845E-2</v>
      </c>
    </row>
    <row r="342" spans="1:9" x14ac:dyDescent="0.15">
      <c r="A342" s="1">
        <v>15</v>
      </c>
      <c r="B342" s="1" t="s">
        <v>107</v>
      </c>
      <c r="C342" s="1">
        <v>17</v>
      </c>
      <c r="D342" s="1" t="s">
        <v>12</v>
      </c>
      <c r="E342" s="6">
        <v>3.4540218218864188E-2</v>
      </c>
      <c r="F342" s="6">
        <v>4.1277119763386702E-2</v>
      </c>
      <c r="G342" s="6">
        <v>-9.8295832181897694E-3</v>
      </c>
      <c r="H342" s="6">
        <v>3.8629688926065602E-2</v>
      </c>
      <c r="I342" s="6">
        <v>3.0080153120623E-2</v>
      </c>
    </row>
    <row r="343" spans="1:9" x14ac:dyDescent="0.15">
      <c r="A343" s="1">
        <v>15</v>
      </c>
      <c r="B343" s="1" t="s">
        <v>107</v>
      </c>
      <c r="C343" s="1">
        <v>18</v>
      </c>
      <c r="D343" s="1" t="s">
        <v>13</v>
      </c>
      <c r="E343" s="6">
        <v>-2.348136241478456E-2</v>
      </c>
      <c r="F343" s="6">
        <v>3.5837467776668998E-2</v>
      </c>
      <c r="G343" s="6">
        <v>2.56407200442615E-2</v>
      </c>
      <c r="H343" s="6">
        <v>1.18716154274078E-2</v>
      </c>
      <c r="I343" s="6">
        <v>7.53927327428128E-3</v>
      </c>
    </row>
    <row r="344" spans="1:9" x14ac:dyDescent="0.15">
      <c r="A344" s="1">
        <v>15</v>
      </c>
      <c r="B344" s="1" t="s">
        <v>107</v>
      </c>
      <c r="C344" s="1">
        <v>19</v>
      </c>
      <c r="D344" s="1" t="s">
        <v>14</v>
      </c>
      <c r="E344" s="6">
        <v>1.6958938194816982E-2</v>
      </c>
      <c r="F344" s="6">
        <v>2.9340755382769899E-2</v>
      </c>
      <c r="G344" s="6">
        <v>5.1651629447541203E-2</v>
      </c>
      <c r="H344" s="6">
        <v>4.9699097159917299E-2</v>
      </c>
      <c r="I344" s="6">
        <v>3.0336299275467798E-2</v>
      </c>
    </row>
    <row r="345" spans="1:9" x14ac:dyDescent="0.15">
      <c r="A345" s="1">
        <v>15</v>
      </c>
      <c r="B345" s="1" t="s">
        <v>107</v>
      </c>
      <c r="C345" s="1">
        <v>20</v>
      </c>
      <c r="D345" s="1" t="s">
        <v>15</v>
      </c>
      <c r="E345" s="6">
        <v>2.2299828259289611E-2</v>
      </c>
      <c r="F345" s="6">
        <v>-4.4079935618550198E-2</v>
      </c>
      <c r="G345" s="6">
        <v>-2.7771173506925598E-2</v>
      </c>
      <c r="H345" s="6">
        <v>1.01293325131544E-2</v>
      </c>
      <c r="I345" s="6">
        <v>-8.1303263524330899E-2</v>
      </c>
    </row>
    <row r="346" spans="1:9" x14ac:dyDescent="0.15">
      <c r="A346" s="1">
        <v>15</v>
      </c>
      <c r="B346" s="1" t="s">
        <v>107</v>
      </c>
      <c r="C346" s="1">
        <v>21</v>
      </c>
      <c r="D346" s="1" t="s">
        <v>16</v>
      </c>
      <c r="E346" s="6">
        <v>3.8812204860983246E-2</v>
      </c>
      <c r="F346" s="6">
        <v>4.3706083033720297E-2</v>
      </c>
      <c r="G346" s="6">
        <v>4.0878359013771202E-2</v>
      </c>
      <c r="H346" s="6">
        <v>2.85515347442378E-2</v>
      </c>
      <c r="I346" s="6">
        <v>2.9757509811973899E-2</v>
      </c>
    </row>
    <row r="347" spans="1:9" x14ac:dyDescent="0.15">
      <c r="A347" s="1">
        <v>15</v>
      </c>
      <c r="B347" s="1" t="s">
        <v>106</v>
      </c>
      <c r="C347" s="1">
        <v>22</v>
      </c>
      <c r="D347" s="1" t="s">
        <v>8</v>
      </c>
      <c r="E347" s="6">
        <v>-2.449235186061367E-2</v>
      </c>
      <c r="F347" s="6">
        <v>9.506923002605E-3</v>
      </c>
      <c r="G347" s="6">
        <v>-1.3944595319119299E-2</v>
      </c>
      <c r="H347" s="6">
        <v>-1.85917043889589E-2</v>
      </c>
      <c r="I347" s="6">
        <v>-2.22642909745457E-2</v>
      </c>
    </row>
    <row r="348" spans="1:9" x14ac:dyDescent="0.15">
      <c r="A348" s="1">
        <v>15</v>
      </c>
      <c r="B348" s="1" t="s">
        <v>106</v>
      </c>
      <c r="C348" s="1">
        <v>23</v>
      </c>
      <c r="D348" s="1" t="s">
        <v>29</v>
      </c>
      <c r="E348" s="6">
        <v>-2.1507035370124231E-2</v>
      </c>
      <c r="F348" s="6">
        <v>3.0164360957632402E-2</v>
      </c>
      <c r="G348" s="6">
        <v>1.56101958393848E-2</v>
      </c>
      <c r="H348" s="6">
        <v>-1.68750509510916E-2</v>
      </c>
      <c r="I348" s="6">
        <v>-2.64911029353922E-2</v>
      </c>
    </row>
    <row r="349" spans="1:9" x14ac:dyDescent="0.15">
      <c r="A349" s="1">
        <v>16</v>
      </c>
      <c r="B349" s="1" t="s">
        <v>110</v>
      </c>
      <c r="C349" s="1">
        <v>1</v>
      </c>
      <c r="D349" s="1" t="s">
        <v>9</v>
      </c>
      <c r="E349" s="6">
        <v>-0.1794483873647047</v>
      </c>
      <c r="F349" s="6">
        <v>-4.5883022050634504E-3</v>
      </c>
      <c r="G349" s="6">
        <v>0.118858994483295</v>
      </c>
      <c r="H349" s="6">
        <v>0.24807966789684599</v>
      </c>
      <c r="I349" s="6">
        <v>0.27718698947244402</v>
      </c>
    </row>
    <row r="350" spans="1:9" x14ac:dyDescent="0.15">
      <c r="A350" s="1">
        <v>16</v>
      </c>
      <c r="B350" s="1" t="s">
        <v>110</v>
      </c>
      <c r="C350" s="1">
        <v>2</v>
      </c>
      <c r="D350" s="1" t="s">
        <v>10</v>
      </c>
      <c r="E350" s="6">
        <v>3.6036720983754454E-2</v>
      </c>
      <c r="F350" s="6">
        <v>0.109886370755627</v>
      </c>
      <c r="G350" s="6">
        <v>-2.5313195007957801E-2</v>
      </c>
      <c r="H350" s="6">
        <v>-0.16484806234750601</v>
      </c>
      <c r="I350" s="6">
        <v>-0.19164216075814</v>
      </c>
    </row>
    <row r="351" spans="1:9" x14ac:dyDescent="0.15">
      <c r="A351" s="1">
        <v>16</v>
      </c>
      <c r="B351" s="1" t="s">
        <v>111</v>
      </c>
      <c r="C351" s="1">
        <v>3</v>
      </c>
      <c r="D351" s="1" t="s">
        <v>17</v>
      </c>
      <c r="E351" s="6">
        <v>-2.1004786726214419E-2</v>
      </c>
      <c r="F351" s="6">
        <v>-6.7837102656438403E-3</v>
      </c>
      <c r="G351" s="6">
        <v>1.3802757225111401E-2</v>
      </c>
      <c r="H351" s="6">
        <v>-2.8768027570317302E-3</v>
      </c>
      <c r="I351" s="6">
        <v>3.2492726699348801E-2</v>
      </c>
    </row>
    <row r="352" spans="1:9" x14ac:dyDescent="0.15">
      <c r="A352" s="1">
        <v>16</v>
      </c>
      <c r="B352" s="1" t="s">
        <v>111</v>
      </c>
      <c r="C352" s="1">
        <v>4</v>
      </c>
      <c r="D352" s="1" t="s">
        <v>18</v>
      </c>
      <c r="E352" s="6">
        <v>0.1191054685215709</v>
      </c>
      <c r="F352" s="6">
        <v>0.18256903827897999</v>
      </c>
      <c r="G352" s="6">
        <v>0.22752575542221301</v>
      </c>
      <c r="H352" s="6">
        <v>0.15522913988335499</v>
      </c>
      <c r="I352" s="6">
        <v>0.11389684107045001</v>
      </c>
    </row>
    <row r="353" spans="1:9" x14ac:dyDescent="0.15">
      <c r="A353" s="1">
        <v>16</v>
      </c>
      <c r="B353" s="1" t="s">
        <v>111</v>
      </c>
      <c r="C353" s="1">
        <v>5</v>
      </c>
      <c r="D353" s="1" t="s">
        <v>19</v>
      </c>
      <c r="E353" s="6">
        <v>0.21895182861286866</v>
      </c>
      <c r="F353" s="6">
        <v>3.2636078441691099E-2</v>
      </c>
      <c r="G353" s="6">
        <v>1.6067055215769802E-2</v>
      </c>
      <c r="H353" s="6">
        <v>-2.9340743052587302E-2</v>
      </c>
      <c r="I353" s="6">
        <v>-8.9014709344642007E-2</v>
      </c>
    </row>
    <row r="354" spans="1:9" x14ac:dyDescent="0.15">
      <c r="A354" s="1">
        <v>16</v>
      </c>
      <c r="B354" s="1" t="s">
        <v>111</v>
      </c>
      <c r="C354" s="1">
        <v>6</v>
      </c>
      <c r="D354" s="1" t="s">
        <v>3</v>
      </c>
      <c r="E354" s="6">
        <v>0.14155249161961109</v>
      </c>
      <c r="F354" s="6">
        <v>-0.13023518883853399</v>
      </c>
      <c r="G354" s="6">
        <v>-0.14289929578680399</v>
      </c>
      <c r="H354" s="6">
        <v>-0.113363097476209</v>
      </c>
      <c r="I354" s="6">
        <v>-8.0325896089116805E-2</v>
      </c>
    </row>
    <row r="355" spans="1:9" x14ac:dyDescent="0.15">
      <c r="A355" s="1">
        <v>16</v>
      </c>
      <c r="B355" s="1" t="s">
        <v>111</v>
      </c>
      <c r="C355" s="1">
        <v>7</v>
      </c>
      <c r="D355" s="1" t="s">
        <v>20</v>
      </c>
      <c r="E355" s="6">
        <v>-0.54823519584589753</v>
      </c>
      <c r="F355" s="6">
        <v>-0.91910351469792295</v>
      </c>
      <c r="G355" s="6">
        <v>-0.294891885824762</v>
      </c>
      <c r="H355" s="6">
        <v>-0.22070151930266099</v>
      </c>
      <c r="I355" s="6">
        <v>3.5100862578181999E-2</v>
      </c>
    </row>
    <row r="356" spans="1:9" x14ac:dyDescent="0.15">
      <c r="A356" s="1">
        <v>16</v>
      </c>
      <c r="B356" s="1" t="s">
        <v>111</v>
      </c>
      <c r="C356" s="1">
        <v>8</v>
      </c>
      <c r="D356" s="1" t="s">
        <v>21</v>
      </c>
      <c r="E356" s="6">
        <v>7.8832994518565291E-2</v>
      </c>
      <c r="F356" s="6">
        <v>7.9540991905929698E-2</v>
      </c>
      <c r="G356" s="6">
        <v>8.2195381396063902E-2</v>
      </c>
      <c r="H356" s="6">
        <v>0.105784695690332</v>
      </c>
      <c r="I356" s="6">
        <v>7.2475343536495193E-2</v>
      </c>
    </row>
    <row r="357" spans="1:9" x14ac:dyDescent="0.15">
      <c r="A357" s="1">
        <v>16</v>
      </c>
      <c r="B357" s="1" t="s">
        <v>111</v>
      </c>
      <c r="C357" s="1">
        <v>9</v>
      </c>
      <c r="D357" s="1" t="s">
        <v>22</v>
      </c>
      <c r="E357" s="6">
        <v>8.0066793939097269E-2</v>
      </c>
      <c r="F357" s="6">
        <v>-7.2040364629543205E-2</v>
      </c>
      <c r="G357" s="6">
        <v>-7.5997881764255495E-2</v>
      </c>
      <c r="H357" s="6">
        <v>-7.3973266380787606E-2</v>
      </c>
      <c r="I357" s="6">
        <v>-0.12715140319859899</v>
      </c>
    </row>
    <row r="358" spans="1:9" x14ac:dyDescent="0.15">
      <c r="A358" s="1">
        <v>16</v>
      </c>
      <c r="B358" s="1" t="s">
        <v>111</v>
      </c>
      <c r="C358" s="1">
        <v>10</v>
      </c>
      <c r="D358" s="1" t="s">
        <v>23</v>
      </c>
      <c r="E358" s="6">
        <v>2.2268810731987911E-2</v>
      </c>
      <c r="F358" s="6">
        <v>3.13375150605587E-2</v>
      </c>
      <c r="G358" s="6">
        <v>3.4131887718875098E-2</v>
      </c>
      <c r="H358" s="6">
        <v>5.0609096244492099E-2</v>
      </c>
      <c r="I358" s="6">
        <v>7.9961134693590202E-2</v>
      </c>
    </row>
    <row r="359" spans="1:9" x14ac:dyDescent="0.15">
      <c r="A359" s="1">
        <v>16</v>
      </c>
      <c r="B359" s="1" t="s">
        <v>111</v>
      </c>
      <c r="C359" s="1">
        <v>11</v>
      </c>
      <c r="D359" s="1" t="s">
        <v>24</v>
      </c>
      <c r="E359" s="6">
        <v>1.7647541407627303E-2</v>
      </c>
      <c r="F359" s="6">
        <v>2.76555072256464E-2</v>
      </c>
      <c r="G359" s="6">
        <v>3.3821411886968002E-2</v>
      </c>
      <c r="H359" s="6">
        <v>2.7090535102747601E-2</v>
      </c>
      <c r="I359" s="6">
        <v>5.0654186001099201E-2</v>
      </c>
    </row>
    <row r="360" spans="1:9" x14ac:dyDescent="0.15">
      <c r="A360" s="1">
        <v>16</v>
      </c>
      <c r="B360" s="1" t="s">
        <v>111</v>
      </c>
      <c r="C360" s="1">
        <v>12</v>
      </c>
      <c r="D360" s="1" t="s">
        <v>25</v>
      </c>
      <c r="E360" s="6">
        <v>7.7261050971891898E-2</v>
      </c>
      <c r="F360" s="6">
        <v>-4.2242403116392803E-2</v>
      </c>
      <c r="G360" s="6">
        <v>-3.8870551578075903E-2</v>
      </c>
      <c r="H360" s="6">
        <v>1.0204862311202901E-2</v>
      </c>
      <c r="I360" s="6">
        <v>8.3757820358865101E-2</v>
      </c>
    </row>
    <row r="361" spans="1:9" x14ac:dyDescent="0.15">
      <c r="A361" s="1">
        <v>16</v>
      </c>
      <c r="B361" s="1" t="s">
        <v>111</v>
      </c>
      <c r="C361" s="1">
        <v>13</v>
      </c>
      <c r="D361" s="1" t="s">
        <v>26</v>
      </c>
      <c r="E361" s="6">
        <v>6.254407819038129E-3</v>
      </c>
      <c r="F361" s="6">
        <v>-1.1877768159094901E-2</v>
      </c>
      <c r="G361" s="6">
        <v>-1.0749842251836499E-3</v>
      </c>
      <c r="H361" s="6">
        <v>3.05856278947567E-2</v>
      </c>
      <c r="I361" s="6">
        <v>5.28222051676996E-3</v>
      </c>
    </row>
    <row r="362" spans="1:9" x14ac:dyDescent="0.15">
      <c r="A362" s="1">
        <v>16</v>
      </c>
      <c r="B362" s="1" t="s">
        <v>111</v>
      </c>
      <c r="C362" s="1">
        <v>14</v>
      </c>
      <c r="D362" s="1" t="s">
        <v>27</v>
      </c>
      <c r="E362" s="6">
        <v>-0.21082704466625851</v>
      </c>
      <c r="F362" s="6">
        <v>0.37999820382059601</v>
      </c>
      <c r="G362" s="6">
        <v>-9.7075370412808407E-2</v>
      </c>
      <c r="H362" s="6">
        <v>7.4814629715833705E-2</v>
      </c>
      <c r="I362" s="6">
        <v>-4.2180266512085798E-2</v>
      </c>
    </row>
    <row r="363" spans="1:9" x14ac:dyDescent="0.15">
      <c r="A363" s="1">
        <v>16</v>
      </c>
      <c r="B363" s="1" t="s">
        <v>111</v>
      </c>
      <c r="C363" s="1">
        <v>15</v>
      </c>
      <c r="D363" s="1" t="s">
        <v>28</v>
      </c>
      <c r="E363" s="6">
        <v>-2.0088432772256866E-2</v>
      </c>
      <c r="F363" s="6">
        <v>1.56859961275474E-2</v>
      </c>
      <c r="G363" s="6">
        <v>2.4680761718086999E-2</v>
      </c>
      <c r="H363" s="6">
        <v>3.31050725115241E-2</v>
      </c>
      <c r="I363" s="6">
        <v>3.9290169388631203E-2</v>
      </c>
    </row>
    <row r="364" spans="1:9" x14ac:dyDescent="0.15">
      <c r="A364" s="1">
        <v>16</v>
      </c>
      <c r="B364" s="1" t="s">
        <v>110</v>
      </c>
      <c r="C364" s="1">
        <v>16</v>
      </c>
      <c r="D364" s="1" t="s">
        <v>11</v>
      </c>
      <c r="E364" s="6">
        <v>2.7953632688164459E-2</v>
      </c>
      <c r="F364" s="6">
        <v>2.32211897637409E-2</v>
      </c>
      <c r="G364" s="6">
        <v>1.8673470851386799E-2</v>
      </c>
      <c r="H364" s="6">
        <v>2.79627898715075E-2</v>
      </c>
      <c r="I364" s="6">
        <v>4.8992066036493899E-2</v>
      </c>
    </row>
    <row r="365" spans="1:9" x14ac:dyDescent="0.15">
      <c r="A365" s="1">
        <v>16</v>
      </c>
      <c r="B365" s="1" t="s">
        <v>110</v>
      </c>
      <c r="C365" s="1">
        <v>17</v>
      </c>
      <c r="D365" s="1" t="s">
        <v>12</v>
      </c>
      <c r="E365" s="6">
        <v>9.7363970497277477E-2</v>
      </c>
      <c r="F365" s="6">
        <v>7.3708418982304999E-2</v>
      </c>
      <c r="G365" s="6">
        <v>6.9874885048283195E-2</v>
      </c>
      <c r="H365" s="6">
        <v>6.4876913687955298E-2</v>
      </c>
      <c r="I365" s="6">
        <v>4.44282335915403E-2</v>
      </c>
    </row>
    <row r="366" spans="1:9" x14ac:dyDescent="0.15">
      <c r="A366" s="1">
        <v>16</v>
      </c>
      <c r="B366" s="1" t="s">
        <v>110</v>
      </c>
      <c r="C366" s="1">
        <v>18</v>
      </c>
      <c r="D366" s="1" t="s">
        <v>13</v>
      </c>
      <c r="E366" s="6">
        <v>-2.1356865786420619E-2</v>
      </c>
      <c r="F366" s="6">
        <v>-3.5423134262769799E-3</v>
      </c>
      <c r="G366" s="6">
        <v>-1.6236111514378901E-3</v>
      </c>
      <c r="H366" s="6">
        <v>5.0860237056307199E-3</v>
      </c>
      <c r="I366" s="6">
        <v>2.3686380724007999E-2</v>
      </c>
    </row>
    <row r="367" spans="1:9" x14ac:dyDescent="0.15">
      <c r="A367" s="1">
        <v>16</v>
      </c>
      <c r="B367" s="1" t="s">
        <v>110</v>
      </c>
      <c r="C367" s="1">
        <v>19</v>
      </c>
      <c r="D367" s="1" t="s">
        <v>14</v>
      </c>
      <c r="E367" s="6">
        <v>8.3098656769853025E-4</v>
      </c>
      <c r="F367" s="6">
        <v>3.0296814344377299E-2</v>
      </c>
      <c r="G367" s="6">
        <v>4.4265229940287802E-2</v>
      </c>
      <c r="H367" s="6">
        <v>3.4834537984545701E-2</v>
      </c>
      <c r="I367" s="6">
        <v>3.3381584994347097E-2</v>
      </c>
    </row>
    <row r="368" spans="1:9" x14ac:dyDescent="0.15">
      <c r="A368" s="1">
        <v>16</v>
      </c>
      <c r="B368" s="1" t="s">
        <v>110</v>
      </c>
      <c r="C368" s="1">
        <v>20</v>
      </c>
      <c r="D368" s="1" t="s">
        <v>15</v>
      </c>
      <c r="E368" s="6">
        <v>-4.0085923266222512E-2</v>
      </c>
      <c r="F368" s="6">
        <v>-1.49988717751045E-2</v>
      </c>
      <c r="G368" s="6">
        <v>-1.38471741076763E-2</v>
      </c>
      <c r="H368" s="6">
        <v>8.3457659272986401E-2</v>
      </c>
      <c r="I368" s="6">
        <v>0.16919241072757699</v>
      </c>
    </row>
    <row r="369" spans="1:9" x14ac:dyDescent="0.15">
      <c r="A369" s="1">
        <v>16</v>
      </c>
      <c r="B369" s="1" t="s">
        <v>110</v>
      </c>
      <c r="C369" s="1">
        <v>21</v>
      </c>
      <c r="D369" s="1" t="s">
        <v>16</v>
      </c>
      <c r="E369" s="6">
        <v>1.8758331096466851E-2</v>
      </c>
      <c r="F369" s="6">
        <v>4.1180226391044697E-2</v>
      </c>
      <c r="G369" s="6">
        <v>4.1810077183893603E-2</v>
      </c>
      <c r="H369" s="6">
        <v>3.7290300884084401E-2</v>
      </c>
      <c r="I369" s="6">
        <v>4.0605839502256998E-2</v>
      </c>
    </row>
    <row r="370" spans="1:9" x14ac:dyDescent="0.15">
      <c r="A370" s="1">
        <v>16</v>
      </c>
      <c r="B370" s="1" t="s">
        <v>109</v>
      </c>
      <c r="C370" s="1">
        <v>22</v>
      </c>
      <c r="D370" s="1" t="s">
        <v>8</v>
      </c>
      <c r="E370" s="6">
        <v>-1.5062150478041179E-2</v>
      </c>
      <c r="F370" s="6">
        <v>-1.2199726855933801E-2</v>
      </c>
      <c r="G370" s="6">
        <v>1.70188635718227E-3</v>
      </c>
      <c r="H370" s="6">
        <v>6.4698013480930499E-3</v>
      </c>
      <c r="I370" s="6">
        <v>2.0824661931925101E-2</v>
      </c>
    </row>
    <row r="371" spans="1:9" x14ac:dyDescent="0.15">
      <c r="A371" s="1">
        <v>16</v>
      </c>
      <c r="B371" s="1" t="s">
        <v>109</v>
      </c>
      <c r="C371" s="1">
        <v>23</v>
      </c>
      <c r="D371" s="1" t="s">
        <v>29</v>
      </c>
      <c r="E371" s="6">
        <v>1.2357304860306209E-2</v>
      </c>
      <c r="F371" s="6">
        <v>4.4334135565148897E-2</v>
      </c>
      <c r="G371" s="6">
        <v>4.0430203757609501E-2</v>
      </c>
      <c r="H371" s="6">
        <v>3.7991518665019403E-2</v>
      </c>
      <c r="I371" s="6">
        <v>4.8855951985195101E-2</v>
      </c>
    </row>
    <row r="372" spans="1:9" x14ac:dyDescent="0.15">
      <c r="A372" s="1">
        <v>17</v>
      </c>
      <c r="B372" s="1" t="s">
        <v>113</v>
      </c>
      <c r="C372" s="1">
        <v>1</v>
      </c>
      <c r="D372" s="1" t="s">
        <v>9</v>
      </c>
      <c r="E372" s="6">
        <v>-0.14165682188374878</v>
      </c>
      <c r="F372" s="6">
        <v>0.12514973338556401</v>
      </c>
      <c r="G372" s="6">
        <v>0.21358573279443899</v>
      </c>
      <c r="H372" s="6">
        <v>0.27893714720777502</v>
      </c>
      <c r="I372" s="6">
        <v>0.28409958128379997</v>
      </c>
    </row>
    <row r="373" spans="1:9" x14ac:dyDescent="0.15">
      <c r="A373" s="1">
        <v>17</v>
      </c>
      <c r="B373" s="1" t="s">
        <v>113</v>
      </c>
      <c r="C373" s="1">
        <v>2</v>
      </c>
      <c r="D373" s="1" t="s">
        <v>10</v>
      </c>
      <c r="E373" s="6">
        <v>5.9974350075842842E-2</v>
      </c>
      <c r="F373" s="6">
        <v>0.312092343467405</v>
      </c>
      <c r="G373" s="6">
        <v>0.11660710887930199</v>
      </c>
      <c r="H373" s="6">
        <v>7.0421854345701598E-2</v>
      </c>
      <c r="I373" s="6">
        <v>0.49604404875631702</v>
      </c>
    </row>
    <row r="374" spans="1:9" x14ac:dyDescent="0.15">
      <c r="A374" s="1">
        <v>17</v>
      </c>
      <c r="B374" s="1" t="s">
        <v>114</v>
      </c>
      <c r="C374" s="1">
        <v>3</v>
      </c>
      <c r="D374" s="1" t="s">
        <v>17</v>
      </c>
      <c r="E374" s="6">
        <v>1.0326131101775025E-3</v>
      </c>
      <c r="F374" s="6">
        <v>8.6855363956394004E-3</v>
      </c>
      <c r="G374" s="6">
        <v>5.1829605101145503E-2</v>
      </c>
      <c r="H374" s="6">
        <v>2.5364066168895302E-2</v>
      </c>
      <c r="I374" s="6">
        <v>3.9913591059173803E-2</v>
      </c>
    </row>
    <row r="375" spans="1:9" x14ac:dyDescent="0.15">
      <c r="A375" s="1">
        <v>17</v>
      </c>
      <c r="B375" s="1" t="s">
        <v>114</v>
      </c>
      <c r="C375" s="1">
        <v>4</v>
      </c>
      <c r="D375" s="1" t="s">
        <v>18</v>
      </c>
      <c r="E375" s="6">
        <v>0.15799875619149331</v>
      </c>
      <c r="F375" s="6">
        <v>0.168582564526124</v>
      </c>
      <c r="G375" s="6">
        <v>0.177533235009246</v>
      </c>
      <c r="H375" s="6">
        <v>0.188478233554353</v>
      </c>
      <c r="I375" s="6">
        <v>0.148255542025411</v>
      </c>
    </row>
    <row r="376" spans="1:9" x14ac:dyDescent="0.15">
      <c r="A376" s="1">
        <v>17</v>
      </c>
      <c r="B376" s="1" t="s">
        <v>114</v>
      </c>
      <c r="C376" s="1">
        <v>5</v>
      </c>
      <c r="D376" s="1" t="s">
        <v>19</v>
      </c>
      <c r="E376" s="6">
        <v>-0.10458846259185201</v>
      </c>
      <c r="F376" s="6">
        <v>7.7738860370750507E-2</v>
      </c>
      <c r="G376" s="6">
        <v>2.0471093106038198E-2</v>
      </c>
      <c r="H376" s="6">
        <v>9.8893586262099806E-2</v>
      </c>
      <c r="I376" s="6">
        <v>-0.16765539294208301</v>
      </c>
    </row>
    <row r="377" spans="1:9" x14ac:dyDescent="0.15">
      <c r="A377" s="1">
        <v>17</v>
      </c>
      <c r="B377" s="1" t="s">
        <v>114</v>
      </c>
      <c r="C377" s="1">
        <v>6</v>
      </c>
      <c r="D377" s="1" t="s">
        <v>3</v>
      </c>
      <c r="E377" s="6">
        <v>-2.5746600150779141E-2</v>
      </c>
      <c r="F377" s="6">
        <v>7.1022753580607195E-2</v>
      </c>
      <c r="G377" s="6">
        <v>3.7413594531426703E-2</v>
      </c>
      <c r="H377" s="6">
        <v>-2.1766320754057499E-2</v>
      </c>
      <c r="I377" s="6">
        <v>4.7429339632356002E-2</v>
      </c>
    </row>
    <row r="378" spans="1:9" x14ac:dyDescent="0.15">
      <c r="A378" s="1">
        <v>17</v>
      </c>
      <c r="B378" s="1" t="s">
        <v>114</v>
      </c>
      <c r="C378" s="1">
        <v>7</v>
      </c>
      <c r="D378" s="1" t="s">
        <v>20</v>
      </c>
      <c r="E378" s="6">
        <v>-5.3775896111793869E-3</v>
      </c>
      <c r="F378" s="6">
        <v>0.32545918848664201</v>
      </c>
      <c r="G378" s="6">
        <v>0.65414479165933903</v>
      </c>
      <c r="H378" s="6">
        <v>0.89469116550712702</v>
      </c>
      <c r="I378" s="6">
        <v>1.33901663916636</v>
      </c>
    </row>
    <row r="379" spans="1:9" x14ac:dyDescent="0.15">
      <c r="A379" s="1">
        <v>17</v>
      </c>
      <c r="B379" s="1" t="s">
        <v>114</v>
      </c>
      <c r="C379" s="1">
        <v>8</v>
      </c>
      <c r="D379" s="1" t="s">
        <v>21</v>
      </c>
      <c r="E379" s="6">
        <v>-8.4100272809707305E-2</v>
      </c>
      <c r="F379" s="6">
        <v>-9.1997369677247406E-2</v>
      </c>
      <c r="G379" s="6">
        <v>-0.115524427309167</v>
      </c>
      <c r="H379" s="6">
        <v>-6.2593302634734699E-2</v>
      </c>
      <c r="I379" s="6">
        <v>-7.7631470342276798E-2</v>
      </c>
    </row>
    <row r="380" spans="1:9" x14ac:dyDescent="0.15">
      <c r="A380" s="1">
        <v>17</v>
      </c>
      <c r="B380" s="1" t="s">
        <v>114</v>
      </c>
      <c r="C380" s="1">
        <v>9</v>
      </c>
      <c r="D380" s="1" t="s">
        <v>22</v>
      </c>
      <c r="E380" s="6">
        <v>3.7782871637679696E-2</v>
      </c>
      <c r="F380" s="6">
        <v>-4.7122886574887397E-2</v>
      </c>
      <c r="G380" s="6">
        <v>-0.117617757595393</v>
      </c>
      <c r="H380" s="6">
        <v>-0.112021976513699</v>
      </c>
      <c r="I380" s="6">
        <v>-5.9205847603521301E-2</v>
      </c>
    </row>
    <row r="381" spans="1:9" x14ac:dyDescent="0.15">
      <c r="A381" s="1">
        <v>17</v>
      </c>
      <c r="B381" s="1" t="s">
        <v>114</v>
      </c>
      <c r="C381" s="1">
        <v>10</v>
      </c>
      <c r="D381" s="1" t="s">
        <v>23</v>
      </c>
      <c r="E381" s="6">
        <v>-5.2051885813372299E-2</v>
      </c>
      <c r="F381" s="6">
        <v>-9.6857842323288701E-2</v>
      </c>
      <c r="G381" s="6">
        <v>-4.4000805560348598E-2</v>
      </c>
      <c r="H381" s="6">
        <v>-7.1153036503136301E-3</v>
      </c>
      <c r="I381" s="6">
        <v>1.8399581770465499E-2</v>
      </c>
    </row>
    <row r="382" spans="1:9" x14ac:dyDescent="0.15">
      <c r="A382" s="1">
        <v>17</v>
      </c>
      <c r="B382" s="1" t="s">
        <v>114</v>
      </c>
      <c r="C382" s="1">
        <v>11</v>
      </c>
      <c r="D382" s="1" t="s">
        <v>24</v>
      </c>
      <c r="E382" s="6">
        <v>6.1766541897256784E-2</v>
      </c>
      <c r="F382" s="6">
        <v>5.4007297687060501E-2</v>
      </c>
      <c r="G382" s="6">
        <v>4.5229077078845797E-2</v>
      </c>
      <c r="H382" s="6">
        <v>7.4065816871547993E-2</v>
      </c>
      <c r="I382" s="6">
        <v>6.4006219777672596E-2</v>
      </c>
    </row>
    <row r="383" spans="1:9" x14ac:dyDescent="0.15">
      <c r="A383" s="1">
        <v>17</v>
      </c>
      <c r="B383" s="1" t="s">
        <v>114</v>
      </c>
      <c r="C383" s="1">
        <v>12</v>
      </c>
      <c r="D383" s="1" t="s">
        <v>25</v>
      </c>
      <c r="E383" s="6">
        <v>7.6825924697007691E-2</v>
      </c>
      <c r="F383" s="6">
        <v>-2.4371001296329301E-2</v>
      </c>
      <c r="G383" s="6">
        <v>-2.5409451181045199E-2</v>
      </c>
      <c r="H383" s="6">
        <v>9.3428488482225102E-4</v>
      </c>
      <c r="I383" s="6">
        <v>5.65423624581331E-2</v>
      </c>
    </row>
    <row r="384" spans="1:9" x14ac:dyDescent="0.15">
      <c r="A384" s="1">
        <v>17</v>
      </c>
      <c r="B384" s="1" t="s">
        <v>114</v>
      </c>
      <c r="C384" s="1">
        <v>13</v>
      </c>
      <c r="D384" s="1" t="s">
        <v>26</v>
      </c>
      <c r="E384" s="6">
        <v>6.4447399119852089E-2</v>
      </c>
      <c r="F384" s="6">
        <v>5.9547701436162101E-2</v>
      </c>
      <c r="G384" s="6">
        <v>-2.0131692612675299E-2</v>
      </c>
      <c r="H384" s="6">
        <v>0.101970479012196</v>
      </c>
      <c r="I384" s="6">
        <v>6.3916824995937899E-2</v>
      </c>
    </row>
    <row r="385" spans="1:9" x14ac:dyDescent="0.15">
      <c r="A385" s="1">
        <v>17</v>
      </c>
      <c r="B385" s="1" t="s">
        <v>114</v>
      </c>
      <c r="C385" s="1">
        <v>14</v>
      </c>
      <c r="D385" s="1" t="s">
        <v>27</v>
      </c>
      <c r="E385" s="6">
        <v>0.1090279021376015</v>
      </c>
      <c r="F385" s="6">
        <v>1.22362572690631</v>
      </c>
      <c r="G385" s="6">
        <v>0.16655093471805599</v>
      </c>
      <c r="H385" s="6">
        <v>0.26721084375952903</v>
      </c>
      <c r="I385" s="6">
        <v>8.2326194888583698E-2</v>
      </c>
    </row>
    <row r="386" spans="1:9" x14ac:dyDescent="0.15">
      <c r="A386" s="1">
        <v>17</v>
      </c>
      <c r="B386" s="1" t="s">
        <v>114</v>
      </c>
      <c r="C386" s="1">
        <v>15</v>
      </c>
      <c r="D386" s="1" t="s">
        <v>28</v>
      </c>
      <c r="E386" s="6">
        <v>-4.5701446442728631E-2</v>
      </c>
      <c r="F386" s="6">
        <v>-5.37043874974878E-2</v>
      </c>
      <c r="G386" s="6">
        <v>-5.7691661939191598E-2</v>
      </c>
      <c r="H386" s="6">
        <v>-1.3930278560066799E-2</v>
      </c>
      <c r="I386" s="6">
        <v>6.4752060168608598E-3</v>
      </c>
    </row>
    <row r="387" spans="1:9" x14ac:dyDescent="0.15">
      <c r="A387" s="1">
        <v>17</v>
      </c>
      <c r="B387" s="1" t="s">
        <v>113</v>
      </c>
      <c r="C387" s="1">
        <v>16</v>
      </c>
      <c r="D387" s="1" t="s">
        <v>11</v>
      </c>
      <c r="E387" s="6">
        <v>1.496674341754901E-2</v>
      </c>
      <c r="F387" s="6">
        <v>3.2839886377037199E-2</v>
      </c>
      <c r="G387" s="6">
        <v>3.3996356606865397E-2</v>
      </c>
      <c r="H387" s="6">
        <v>4.1944689446018597E-2</v>
      </c>
      <c r="I387" s="6">
        <v>6.2628164567639394E-2</v>
      </c>
    </row>
    <row r="388" spans="1:9" x14ac:dyDescent="0.15">
      <c r="A388" s="1">
        <v>17</v>
      </c>
      <c r="B388" s="1" t="s">
        <v>113</v>
      </c>
      <c r="C388" s="1">
        <v>17</v>
      </c>
      <c r="D388" s="1" t="s">
        <v>12</v>
      </c>
      <c r="E388" s="6">
        <v>3.3473743895723801E-2</v>
      </c>
      <c r="F388" s="6">
        <v>0.10512796637183</v>
      </c>
      <c r="G388" s="6">
        <v>0.17267248741796301</v>
      </c>
      <c r="H388" s="6">
        <v>9.1471149528775705E-2</v>
      </c>
      <c r="I388" s="6">
        <v>6.1855896575926703E-2</v>
      </c>
    </row>
    <row r="389" spans="1:9" x14ac:dyDescent="0.15">
      <c r="A389" s="1">
        <v>17</v>
      </c>
      <c r="B389" s="1" t="s">
        <v>113</v>
      </c>
      <c r="C389" s="1">
        <v>18</v>
      </c>
      <c r="D389" s="1" t="s">
        <v>13</v>
      </c>
      <c r="E389" s="6">
        <v>7.1455531421401102E-3</v>
      </c>
      <c r="F389" s="6">
        <v>5.0590498585286699E-2</v>
      </c>
      <c r="G389" s="6">
        <v>3.8368020908247598E-2</v>
      </c>
      <c r="H389" s="6">
        <v>6.0278194414189301E-2</v>
      </c>
      <c r="I389" s="6">
        <v>6.3596617675466802E-2</v>
      </c>
    </row>
    <row r="390" spans="1:9" x14ac:dyDescent="0.15">
      <c r="A390" s="1">
        <v>17</v>
      </c>
      <c r="B390" s="1" t="s">
        <v>113</v>
      </c>
      <c r="C390" s="1">
        <v>19</v>
      </c>
      <c r="D390" s="1" t="s">
        <v>14</v>
      </c>
      <c r="E390" s="6">
        <v>1.2617003985464021E-2</v>
      </c>
      <c r="F390" s="6">
        <v>3.6305249756865603E-2</v>
      </c>
      <c r="G390" s="6">
        <v>5.26469860345758E-2</v>
      </c>
      <c r="H390" s="6">
        <v>2.6278249529382399E-2</v>
      </c>
      <c r="I390" s="6">
        <v>5.39419701985022E-2</v>
      </c>
    </row>
    <row r="391" spans="1:9" x14ac:dyDescent="0.15">
      <c r="A391" s="1">
        <v>17</v>
      </c>
      <c r="B391" s="1" t="s">
        <v>113</v>
      </c>
      <c r="C391" s="1">
        <v>20</v>
      </c>
      <c r="D391" s="1" t="s">
        <v>15</v>
      </c>
      <c r="E391" s="6">
        <v>-4.570518443115603E-2</v>
      </c>
      <c r="F391" s="6">
        <v>-4.9510331469012701E-2</v>
      </c>
      <c r="G391" s="6">
        <v>-2.2139221839492799E-2</v>
      </c>
      <c r="H391" s="6">
        <v>-1.9352566873934801E-2</v>
      </c>
      <c r="I391" s="6">
        <v>3.5758194422203599E-2</v>
      </c>
    </row>
    <row r="392" spans="1:9" x14ac:dyDescent="0.15">
      <c r="A392" s="1">
        <v>17</v>
      </c>
      <c r="B392" s="1" t="s">
        <v>113</v>
      </c>
      <c r="C392" s="1">
        <v>21</v>
      </c>
      <c r="D392" s="1" t="s">
        <v>16</v>
      </c>
      <c r="E392" s="6">
        <v>1.7942425081852283E-2</v>
      </c>
      <c r="F392" s="6">
        <v>3.6343871357247301E-2</v>
      </c>
      <c r="G392" s="6">
        <v>2.8453164989390201E-2</v>
      </c>
      <c r="H392" s="6">
        <v>3.3147176753641802E-2</v>
      </c>
      <c r="I392" s="6">
        <v>4.6465780316432802E-2</v>
      </c>
    </row>
    <row r="393" spans="1:9" x14ac:dyDescent="0.15">
      <c r="A393" s="1">
        <v>17</v>
      </c>
      <c r="B393" s="1" t="s">
        <v>112</v>
      </c>
      <c r="C393" s="1">
        <v>22</v>
      </c>
      <c r="D393" s="1" t="s">
        <v>8</v>
      </c>
      <c r="E393" s="6">
        <v>-2.6831973633463929E-2</v>
      </c>
      <c r="F393" s="6">
        <v>1.0897011068670401E-2</v>
      </c>
      <c r="G393" s="6">
        <v>1.6058562836936401E-2</v>
      </c>
      <c r="H393" s="6">
        <v>1.94854023658254E-2</v>
      </c>
      <c r="I393" s="6">
        <v>2.46712640310538E-2</v>
      </c>
    </row>
    <row r="394" spans="1:9" x14ac:dyDescent="0.15">
      <c r="A394" s="1">
        <v>17</v>
      </c>
      <c r="B394" s="1" t="s">
        <v>112</v>
      </c>
      <c r="C394" s="1">
        <v>23</v>
      </c>
      <c r="D394" s="1" t="s">
        <v>29</v>
      </c>
      <c r="E394" s="6">
        <v>-4.6790076116379701E-3</v>
      </c>
      <c r="F394" s="6">
        <v>1.05754392740084E-2</v>
      </c>
      <c r="G394" s="6">
        <v>2.5771618993158399E-2</v>
      </c>
      <c r="H394" s="6">
        <v>4.58505405582273E-2</v>
      </c>
      <c r="I394" s="6">
        <v>1.2968112170330901E-2</v>
      </c>
    </row>
    <row r="395" spans="1:9" x14ac:dyDescent="0.15">
      <c r="A395" s="1">
        <v>18</v>
      </c>
      <c r="B395" s="1" t="s">
        <v>116</v>
      </c>
      <c r="C395" s="1">
        <v>1</v>
      </c>
      <c r="D395" s="1" t="s">
        <v>9</v>
      </c>
      <c r="E395" s="6">
        <v>-0.140185388917029</v>
      </c>
      <c r="F395" s="6">
        <v>-1.05148360489198E-2</v>
      </c>
      <c r="G395" s="6">
        <v>2.4505640567388201E-2</v>
      </c>
      <c r="H395" s="6">
        <v>7.5107333999777204E-2</v>
      </c>
      <c r="I395" s="6">
        <v>0.25441677844088501</v>
      </c>
    </row>
    <row r="396" spans="1:9" x14ac:dyDescent="0.15">
      <c r="A396" s="1">
        <v>18</v>
      </c>
      <c r="B396" s="1" t="s">
        <v>116</v>
      </c>
      <c r="C396" s="1">
        <v>2</v>
      </c>
      <c r="D396" s="1" t="s">
        <v>10</v>
      </c>
      <c r="E396" s="6">
        <v>0.12998269656310024</v>
      </c>
      <c r="F396" s="6">
        <v>0.19038641248473401</v>
      </c>
      <c r="G396" s="6">
        <v>0.61221280838890901</v>
      </c>
      <c r="H396" s="6">
        <v>0.53487322131945303</v>
      </c>
      <c r="I396" s="6">
        <v>0.55960584925055901</v>
      </c>
    </row>
    <row r="397" spans="1:9" x14ac:dyDescent="0.15">
      <c r="A397" s="1">
        <v>18</v>
      </c>
      <c r="B397" s="1" t="s">
        <v>117</v>
      </c>
      <c r="C397" s="1">
        <v>3</v>
      </c>
      <c r="D397" s="1" t="s">
        <v>17</v>
      </c>
      <c r="E397" s="6">
        <v>-0.18058271947660962</v>
      </c>
      <c r="F397" s="6">
        <v>-2.3688076190216099E-2</v>
      </c>
      <c r="G397" s="6">
        <v>-4.2398040486162601E-2</v>
      </c>
      <c r="H397" s="6">
        <v>9.4155478363855405E-3</v>
      </c>
      <c r="I397" s="6">
        <v>8.7566496111068908E-3</v>
      </c>
    </row>
    <row r="398" spans="1:9" x14ac:dyDescent="0.15">
      <c r="A398" s="1">
        <v>18</v>
      </c>
      <c r="B398" s="1" t="s">
        <v>117</v>
      </c>
      <c r="C398" s="1">
        <v>4</v>
      </c>
      <c r="D398" s="1" t="s">
        <v>18</v>
      </c>
      <c r="E398" s="6">
        <v>0.22483810968994239</v>
      </c>
      <c r="F398" s="6">
        <v>0.226425287988472</v>
      </c>
      <c r="G398" s="6">
        <v>0.24689189972598399</v>
      </c>
      <c r="H398" s="6">
        <v>0.25175196454566601</v>
      </c>
      <c r="I398" s="6">
        <v>0.20143539300823801</v>
      </c>
    </row>
    <row r="399" spans="1:9" x14ac:dyDescent="0.15">
      <c r="A399" s="1">
        <v>18</v>
      </c>
      <c r="B399" s="1" t="s">
        <v>117</v>
      </c>
      <c r="C399" s="1">
        <v>5</v>
      </c>
      <c r="D399" s="1" t="s">
        <v>19</v>
      </c>
      <c r="E399" s="6">
        <v>-4.1818758989875686E-2</v>
      </c>
      <c r="F399" s="6">
        <v>-1.6368146037775901E-2</v>
      </c>
      <c r="G399" s="6">
        <v>-4.9918630449575001E-2</v>
      </c>
      <c r="H399" s="6">
        <v>-9.6959205321123301E-2</v>
      </c>
      <c r="I399" s="6">
        <v>1.75721830508913E-2</v>
      </c>
    </row>
    <row r="400" spans="1:9" x14ac:dyDescent="0.15">
      <c r="A400" s="1">
        <v>18</v>
      </c>
      <c r="B400" s="1" t="s">
        <v>117</v>
      </c>
      <c r="C400" s="1">
        <v>6</v>
      </c>
      <c r="D400" s="1" t="s">
        <v>3</v>
      </c>
      <c r="E400" s="6">
        <v>-5.5239377082129584E-3</v>
      </c>
      <c r="F400" s="6">
        <v>-9.0125146675583898E-2</v>
      </c>
      <c r="G400" s="6">
        <v>-0.15067608191226101</v>
      </c>
      <c r="H400" s="6">
        <v>-0.113705489820358</v>
      </c>
      <c r="I400" s="6">
        <v>-7.0464650321699004E-2</v>
      </c>
    </row>
    <row r="401" spans="1:9" x14ac:dyDescent="0.15">
      <c r="A401" s="1">
        <v>18</v>
      </c>
      <c r="B401" s="1" t="s">
        <v>117</v>
      </c>
      <c r="C401" s="1">
        <v>7</v>
      </c>
      <c r="D401" s="1" t="s">
        <v>20</v>
      </c>
      <c r="E401" s="6">
        <v>-1.7199723199298744E-4</v>
      </c>
      <c r="F401" s="6">
        <v>0.69610433380680603</v>
      </c>
      <c r="G401" s="6">
        <v>0.91884799822411101</v>
      </c>
      <c r="H401" s="6">
        <v>1.1705912247466399</v>
      </c>
      <c r="I401" s="6">
        <v>1.48214805099949</v>
      </c>
    </row>
    <row r="402" spans="1:9" x14ac:dyDescent="0.15">
      <c r="A402" s="1">
        <v>18</v>
      </c>
      <c r="B402" s="1" t="s">
        <v>117</v>
      </c>
      <c r="C402" s="1">
        <v>8</v>
      </c>
      <c r="D402" s="1" t="s">
        <v>21</v>
      </c>
      <c r="E402" s="6">
        <v>0.1131571679576576</v>
      </c>
      <c r="F402" s="6">
        <v>0.112511929150579</v>
      </c>
      <c r="G402" s="6">
        <v>0.124111268524358</v>
      </c>
      <c r="H402" s="6">
        <v>3.9903117154577498E-2</v>
      </c>
      <c r="I402" s="6">
        <v>0.10518052242440799</v>
      </c>
    </row>
    <row r="403" spans="1:9" x14ac:dyDescent="0.15">
      <c r="A403" s="1">
        <v>18</v>
      </c>
      <c r="B403" s="1" t="s">
        <v>117</v>
      </c>
      <c r="C403" s="1">
        <v>9</v>
      </c>
      <c r="D403" s="1" t="s">
        <v>22</v>
      </c>
      <c r="E403" s="6">
        <v>1.0570017563541522E-2</v>
      </c>
      <c r="F403" s="6">
        <v>7.4492692560458498E-2</v>
      </c>
      <c r="G403" s="6">
        <v>5.4803593136203404E-3</v>
      </c>
      <c r="H403" s="6">
        <v>2.0768053433415701E-2</v>
      </c>
      <c r="I403" s="6">
        <v>3.6133457979644998E-2</v>
      </c>
    </row>
    <row r="404" spans="1:9" x14ac:dyDescent="0.15">
      <c r="A404" s="1">
        <v>18</v>
      </c>
      <c r="B404" s="1" t="s">
        <v>117</v>
      </c>
      <c r="C404" s="1">
        <v>10</v>
      </c>
      <c r="D404" s="1" t="s">
        <v>23</v>
      </c>
      <c r="E404" s="6">
        <v>-7.8076376075468419E-3</v>
      </c>
      <c r="F404" s="6">
        <v>2.2680544756548598E-2</v>
      </c>
      <c r="G404" s="6">
        <v>-1.23003812549554E-2</v>
      </c>
      <c r="H404" s="6">
        <v>3.4804287163617498E-2</v>
      </c>
      <c r="I404" s="6">
        <v>3.9323619190995598E-2</v>
      </c>
    </row>
    <row r="405" spans="1:9" x14ac:dyDescent="0.15">
      <c r="A405" s="1">
        <v>18</v>
      </c>
      <c r="B405" s="1" t="s">
        <v>117</v>
      </c>
      <c r="C405" s="1">
        <v>11</v>
      </c>
      <c r="D405" s="1" t="s">
        <v>24</v>
      </c>
      <c r="E405" s="6">
        <v>-8.2093979032118493E-3</v>
      </c>
      <c r="F405" s="6">
        <v>4.4712194125747999E-2</v>
      </c>
      <c r="G405" s="6">
        <v>5.3371929998849099E-2</v>
      </c>
      <c r="H405" s="6">
        <v>0.10280734343117399</v>
      </c>
      <c r="I405" s="6">
        <v>7.2927569589441799E-2</v>
      </c>
    </row>
    <row r="406" spans="1:9" x14ac:dyDescent="0.15">
      <c r="A406" s="1">
        <v>18</v>
      </c>
      <c r="B406" s="1" t="s">
        <v>117</v>
      </c>
      <c r="C406" s="1">
        <v>12</v>
      </c>
      <c r="D406" s="1" t="s">
        <v>25</v>
      </c>
      <c r="E406" s="6">
        <v>7.802200464294691E-2</v>
      </c>
      <c r="F406" s="6">
        <v>3.3154057161180299E-2</v>
      </c>
      <c r="G406" s="6">
        <v>6.7031683644708198E-2</v>
      </c>
      <c r="H406" s="6">
        <v>5.6655608416809798E-2</v>
      </c>
      <c r="I406" s="6">
        <v>3.7056954481601602E-2</v>
      </c>
    </row>
    <row r="407" spans="1:9" x14ac:dyDescent="0.15">
      <c r="A407" s="1">
        <v>18</v>
      </c>
      <c r="B407" s="1" t="s">
        <v>117</v>
      </c>
      <c r="C407" s="1">
        <v>13</v>
      </c>
      <c r="D407" s="1" t="s">
        <v>26</v>
      </c>
      <c r="E407" s="6">
        <v>0.12962409678515877</v>
      </c>
      <c r="F407" s="6">
        <v>0.87675060948302497</v>
      </c>
      <c r="G407" s="6">
        <v>0.111329493824496</v>
      </c>
      <c r="H407" s="6">
        <v>1.1334407548147201E-2</v>
      </c>
      <c r="I407" s="6">
        <v>8.2815377294037703E-3</v>
      </c>
    </row>
    <row r="408" spans="1:9" x14ac:dyDescent="0.15">
      <c r="A408" s="1">
        <v>18</v>
      </c>
      <c r="B408" s="1" t="s">
        <v>117</v>
      </c>
      <c r="C408" s="1">
        <v>14</v>
      </c>
      <c r="D408" s="1" t="s">
        <v>27</v>
      </c>
      <c r="E408" s="6">
        <v>-0.18760103458432736</v>
      </c>
      <c r="F408" s="6">
        <v>-0.56783432382917398</v>
      </c>
      <c r="G408" s="6">
        <v>-0.38157821225102401</v>
      </c>
      <c r="H408" s="6">
        <v>-0.38229240107121698</v>
      </c>
      <c r="I408" s="6">
        <v>-2.9459182602212499E-2</v>
      </c>
    </row>
    <row r="409" spans="1:9" x14ac:dyDescent="0.15">
      <c r="A409" s="1">
        <v>18</v>
      </c>
      <c r="B409" s="1" t="s">
        <v>117</v>
      </c>
      <c r="C409" s="1">
        <v>15</v>
      </c>
      <c r="D409" s="1" t="s">
        <v>28</v>
      </c>
      <c r="E409" s="6">
        <v>-3.4423776294511092E-2</v>
      </c>
      <c r="F409" s="6">
        <v>6.0733280201400496E-3</v>
      </c>
      <c r="G409" s="6">
        <v>-1.7983235381264201E-2</v>
      </c>
      <c r="H409" s="6">
        <v>2.4639251304458001E-3</v>
      </c>
      <c r="I409" s="6">
        <v>3.4048451062880597E-2</v>
      </c>
    </row>
    <row r="410" spans="1:9" x14ac:dyDescent="0.15">
      <c r="A410" s="1">
        <v>18</v>
      </c>
      <c r="B410" s="1" t="s">
        <v>116</v>
      </c>
      <c r="C410" s="1">
        <v>16</v>
      </c>
      <c r="D410" s="1" t="s">
        <v>11</v>
      </c>
      <c r="E410" s="6">
        <v>4.6672792382506254E-2</v>
      </c>
      <c r="F410" s="6">
        <v>1.97302196572521E-2</v>
      </c>
      <c r="G410" s="6">
        <v>3.1345877663554698E-2</v>
      </c>
      <c r="H410" s="6">
        <v>1.9804367480335299E-2</v>
      </c>
      <c r="I410" s="6">
        <v>3.9841148585146403E-2</v>
      </c>
    </row>
    <row r="411" spans="1:9" x14ac:dyDescent="0.15">
      <c r="A411" s="1">
        <v>18</v>
      </c>
      <c r="B411" s="1" t="s">
        <v>116</v>
      </c>
      <c r="C411" s="1">
        <v>17</v>
      </c>
      <c r="D411" s="1" t="s">
        <v>12</v>
      </c>
      <c r="E411" s="6">
        <v>5.1201593121480621E-2</v>
      </c>
      <c r="F411" s="6">
        <v>2.2311733503025202E-2</v>
      </c>
      <c r="G411" s="6">
        <v>4.7631652087873302E-2</v>
      </c>
      <c r="H411" s="6">
        <v>5.6926186404040999E-2</v>
      </c>
      <c r="I411" s="6">
        <v>6.8178577539229998E-2</v>
      </c>
    </row>
    <row r="412" spans="1:9" x14ac:dyDescent="0.15">
      <c r="A412" s="1">
        <v>18</v>
      </c>
      <c r="B412" s="1" t="s">
        <v>118</v>
      </c>
      <c r="C412" s="1">
        <v>18</v>
      </c>
      <c r="D412" s="1" t="s">
        <v>13</v>
      </c>
      <c r="E412" s="6">
        <v>-4.330631731092463E-2</v>
      </c>
      <c r="F412" s="6">
        <v>-1.1317004581149899E-2</v>
      </c>
      <c r="G412" s="6">
        <v>-1.1454493266620701E-2</v>
      </c>
      <c r="H412" s="6">
        <v>-9.1150189750055493E-3</v>
      </c>
      <c r="I412" s="6">
        <v>-1.11856713548319E-3</v>
      </c>
    </row>
    <row r="413" spans="1:9" x14ac:dyDescent="0.15">
      <c r="A413" s="1">
        <v>18</v>
      </c>
      <c r="B413" s="1" t="s">
        <v>116</v>
      </c>
      <c r="C413" s="1">
        <v>19</v>
      </c>
      <c r="D413" s="1" t="s">
        <v>14</v>
      </c>
      <c r="E413" s="6">
        <v>1.2239749796706664E-2</v>
      </c>
      <c r="F413" s="6">
        <v>3.2634541318848499E-2</v>
      </c>
      <c r="G413" s="6">
        <v>3.7803291618409299E-2</v>
      </c>
      <c r="H413" s="6">
        <v>8.6020775376043392E-3</v>
      </c>
      <c r="I413" s="6">
        <v>3.7801532966787697E-2</v>
      </c>
    </row>
    <row r="414" spans="1:9" x14ac:dyDescent="0.15">
      <c r="A414" s="1">
        <v>18</v>
      </c>
      <c r="B414" s="1" t="s">
        <v>116</v>
      </c>
      <c r="C414" s="1">
        <v>20</v>
      </c>
      <c r="D414" s="1" t="s">
        <v>15</v>
      </c>
      <c r="E414" s="6">
        <v>6.0669730532772997E-2</v>
      </c>
      <c r="F414" s="6">
        <v>0.33870462519792799</v>
      </c>
      <c r="G414" s="6">
        <v>0.21213060403015599</v>
      </c>
      <c r="H414" s="6">
        <v>0.30709088012640501</v>
      </c>
      <c r="I414" s="6">
        <v>0.36287645078464398</v>
      </c>
    </row>
    <row r="415" spans="1:9" x14ac:dyDescent="0.15">
      <c r="A415" s="1">
        <v>18</v>
      </c>
      <c r="B415" s="1" t="s">
        <v>116</v>
      </c>
      <c r="C415" s="1">
        <v>21</v>
      </c>
      <c r="D415" s="1" t="s">
        <v>16</v>
      </c>
      <c r="E415" s="6">
        <v>3.6314077243334277E-2</v>
      </c>
      <c r="F415" s="6">
        <v>3.6690538613008403E-2</v>
      </c>
      <c r="G415" s="6">
        <v>1.8371619493417899E-2</v>
      </c>
      <c r="H415" s="6">
        <v>2.1169913640563899E-2</v>
      </c>
      <c r="I415" s="6">
        <v>1.67968448648242E-2</v>
      </c>
    </row>
    <row r="416" spans="1:9" x14ac:dyDescent="0.15">
      <c r="A416" s="1">
        <v>18</v>
      </c>
      <c r="B416" s="1" t="s">
        <v>115</v>
      </c>
      <c r="C416" s="1">
        <v>22</v>
      </c>
      <c r="D416" s="1" t="s">
        <v>8</v>
      </c>
      <c r="E416" s="6">
        <v>-9.5698023072010412E-3</v>
      </c>
      <c r="F416" s="6">
        <v>-1.96440281155561E-2</v>
      </c>
      <c r="G416" s="6">
        <v>-1.2153106018004E-2</v>
      </c>
      <c r="H416" s="6">
        <v>-1.9639785774465301E-2</v>
      </c>
      <c r="I416" s="6">
        <v>-1.64180077460713E-2</v>
      </c>
    </row>
    <row r="417" spans="1:9" x14ac:dyDescent="0.15">
      <c r="A417" s="1">
        <v>18</v>
      </c>
      <c r="B417" s="1" t="s">
        <v>115</v>
      </c>
      <c r="C417" s="1">
        <v>23</v>
      </c>
      <c r="D417" s="1" t="s">
        <v>29</v>
      </c>
      <c r="E417" s="6">
        <v>2.0125813808177351E-2</v>
      </c>
      <c r="F417" s="6">
        <v>4.2798441466273103E-2</v>
      </c>
      <c r="G417" s="6">
        <v>3.9110804534564399E-2</v>
      </c>
      <c r="H417" s="6">
        <v>1.9964430221871599E-2</v>
      </c>
      <c r="I417" s="6">
        <v>2.1214504262257499E-2</v>
      </c>
    </row>
    <row r="418" spans="1:9" x14ac:dyDescent="0.15">
      <c r="A418" s="1">
        <v>19</v>
      </c>
      <c r="B418" s="1" t="s">
        <v>120</v>
      </c>
      <c r="C418" s="1">
        <v>1</v>
      </c>
      <c r="D418" s="1" t="s">
        <v>9</v>
      </c>
      <c r="E418" s="6">
        <v>4.9159343756816493E-2</v>
      </c>
      <c r="F418" s="6">
        <v>-8.2899525247325995E-2</v>
      </c>
      <c r="G418" s="6">
        <v>-0.166272096574378</v>
      </c>
      <c r="H418" s="6">
        <v>-0.146566697780175</v>
      </c>
      <c r="I418" s="6">
        <v>-8.2097290416364405E-2</v>
      </c>
    </row>
    <row r="419" spans="1:9" x14ac:dyDescent="0.15">
      <c r="A419" s="1">
        <v>19</v>
      </c>
      <c r="B419" s="1" t="s">
        <v>120</v>
      </c>
      <c r="C419" s="1">
        <v>2</v>
      </c>
      <c r="D419" s="1" t="s">
        <v>10</v>
      </c>
      <c r="E419" s="6">
        <v>9.2272470459096562E-2</v>
      </c>
      <c r="F419" s="6">
        <v>8.2754045742881505E-2</v>
      </c>
      <c r="G419" s="6">
        <v>9.2025863786425896E-2</v>
      </c>
      <c r="H419" s="6">
        <v>2.5395505369361401E-2</v>
      </c>
      <c r="I419" s="6">
        <v>-6.91737355951694E-2</v>
      </c>
    </row>
    <row r="420" spans="1:9" x14ac:dyDescent="0.15">
      <c r="A420" s="1">
        <v>19</v>
      </c>
      <c r="B420" s="1" t="s">
        <v>121</v>
      </c>
      <c r="C420" s="1">
        <v>3</v>
      </c>
      <c r="D420" s="1" t="s">
        <v>17</v>
      </c>
      <c r="E420" s="6">
        <v>9.98914480138825E-2</v>
      </c>
      <c r="F420" s="6">
        <v>0.13221990585342</v>
      </c>
      <c r="G420" s="6">
        <v>0.112219039186799</v>
      </c>
      <c r="H420" s="6">
        <v>0.12497832306651099</v>
      </c>
      <c r="I420" s="6">
        <v>0.149616291346652</v>
      </c>
    </row>
    <row r="421" spans="1:9" x14ac:dyDescent="0.15">
      <c r="A421" s="1">
        <v>19</v>
      </c>
      <c r="B421" s="1" t="s">
        <v>121</v>
      </c>
      <c r="C421" s="1">
        <v>4</v>
      </c>
      <c r="D421" s="1" t="s">
        <v>18</v>
      </c>
      <c r="E421" s="6">
        <v>9.3251514786263368E-3</v>
      </c>
      <c r="F421" s="6">
        <v>8.0621981785509694E-2</v>
      </c>
      <c r="G421" s="6">
        <v>7.7008545361810204E-2</v>
      </c>
      <c r="H421" s="6">
        <v>5.06483181858806E-2</v>
      </c>
      <c r="I421" s="6">
        <v>8.6028929107851898E-2</v>
      </c>
    </row>
    <row r="422" spans="1:9" x14ac:dyDescent="0.15">
      <c r="A422" s="1">
        <v>19</v>
      </c>
      <c r="B422" s="1" t="s">
        <v>121</v>
      </c>
      <c r="C422" s="1">
        <v>5</v>
      </c>
      <c r="D422" s="1" t="s">
        <v>19</v>
      </c>
      <c r="E422" s="6">
        <v>5.6176985925511028E-2</v>
      </c>
      <c r="F422" s="6">
        <v>1.2512903121808E-2</v>
      </c>
      <c r="G422" s="6">
        <v>3.2931140268332403E-2</v>
      </c>
      <c r="H422" s="6">
        <v>-1.7515848546312301E-2</v>
      </c>
      <c r="I422" s="6">
        <v>-7.0607744038138603E-2</v>
      </c>
    </row>
    <row r="423" spans="1:9" x14ac:dyDescent="0.15">
      <c r="A423" s="1">
        <v>19</v>
      </c>
      <c r="B423" s="1" t="s">
        <v>121</v>
      </c>
      <c r="C423" s="1">
        <v>6</v>
      </c>
      <c r="D423" s="1" t="s">
        <v>3</v>
      </c>
      <c r="E423" s="6">
        <v>3.5291733825979693E-2</v>
      </c>
      <c r="F423" s="6">
        <v>0.94882064218466999</v>
      </c>
      <c r="G423" s="6">
        <v>3.6100529200811901E-2</v>
      </c>
      <c r="H423" s="6">
        <v>6.8556102888133005E-2</v>
      </c>
      <c r="I423" s="6">
        <v>7.02997512389026E-2</v>
      </c>
    </row>
    <row r="424" spans="1:9" x14ac:dyDescent="0.15">
      <c r="A424" s="1">
        <v>19</v>
      </c>
      <c r="B424" s="1" t="s">
        <v>121</v>
      </c>
      <c r="C424" s="1">
        <v>7</v>
      </c>
      <c r="D424" s="1" t="s">
        <v>20</v>
      </c>
      <c r="E424" s="6">
        <v>0.66420348270443141</v>
      </c>
      <c r="F424" s="6">
        <v>1.6166489662099659</v>
      </c>
      <c r="G424" s="6">
        <v>2.5690944497155002</v>
      </c>
      <c r="H424" s="6">
        <v>2.6560281054980401</v>
      </c>
      <c r="I424" s="6">
        <v>1.35190356133544</v>
      </c>
    </row>
    <row r="425" spans="1:9" x14ac:dyDescent="0.15">
      <c r="A425" s="1">
        <v>19</v>
      </c>
      <c r="B425" s="1" t="s">
        <v>121</v>
      </c>
      <c r="C425" s="1">
        <v>8</v>
      </c>
      <c r="D425" s="1" t="s">
        <v>21</v>
      </c>
      <c r="E425" s="6">
        <v>4.8219084515095358E-2</v>
      </c>
      <c r="F425" s="6">
        <v>0.117575578005936</v>
      </c>
      <c r="G425" s="6">
        <v>5.6370057993986998E-2</v>
      </c>
      <c r="H425" s="6">
        <v>6.8226221308447202E-2</v>
      </c>
      <c r="I425" s="6">
        <v>0.10861097894518</v>
      </c>
    </row>
    <row r="426" spans="1:9" x14ac:dyDescent="0.15">
      <c r="A426" s="1">
        <v>19</v>
      </c>
      <c r="B426" s="1" t="s">
        <v>121</v>
      </c>
      <c r="C426" s="1">
        <v>9</v>
      </c>
      <c r="D426" s="1" t="s">
        <v>22</v>
      </c>
      <c r="E426" s="6">
        <v>-3.0540088106253797E-4</v>
      </c>
      <c r="F426" s="6">
        <v>-0.108574605481409</v>
      </c>
      <c r="G426" s="6">
        <v>-4.8561441310594901E-2</v>
      </c>
      <c r="H426" s="6">
        <v>-0.158714399765784</v>
      </c>
      <c r="I426" s="6">
        <v>-0.102781194257835</v>
      </c>
    </row>
    <row r="427" spans="1:9" x14ac:dyDescent="0.15">
      <c r="A427" s="1">
        <v>19</v>
      </c>
      <c r="B427" s="1" t="s">
        <v>121</v>
      </c>
      <c r="C427" s="1">
        <v>10</v>
      </c>
      <c r="D427" s="1" t="s">
        <v>23</v>
      </c>
      <c r="E427" s="6">
        <v>-9.5285268269738998E-3</v>
      </c>
      <c r="F427" s="6">
        <v>-1.2253667123029799E-2</v>
      </c>
      <c r="G427" s="6">
        <v>-5.9871607656134501E-2</v>
      </c>
      <c r="H427" s="6">
        <v>-1.6949918138527399E-2</v>
      </c>
      <c r="I427" s="6">
        <v>-6.3889563765562297E-4</v>
      </c>
    </row>
    <row r="428" spans="1:9" x14ac:dyDescent="0.15">
      <c r="A428" s="1">
        <v>19</v>
      </c>
      <c r="B428" s="1" t="s">
        <v>121</v>
      </c>
      <c r="C428" s="1">
        <v>11</v>
      </c>
      <c r="D428" s="1" t="s">
        <v>24</v>
      </c>
      <c r="E428" s="6">
        <v>-5.5616481395419512E-2</v>
      </c>
      <c r="F428" s="6">
        <v>-0.15486322187903401</v>
      </c>
      <c r="G428" s="6">
        <v>-0.103802398712457</v>
      </c>
      <c r="H428" s="6">
        <v>4.2991839185752799E-2</v>
      </c>
      <c r="I428" s="6">
        <v>0.102428642335092</v>
      </c>
    </row>
    <row r="429" spans="1:9" x14ac:dyDescent="0.15">
      <c r="A429" s="1">
        <v>19</v>
      </c>
      <c r="B429" s="1" t="s">
        <v>121</v>
      </c>
      <c r="C429" s="1">
        <v>12</v>
      </c>
      <c r="D429" s="1" t="s">
        <v>25</v>
      </c>
      <c r="E429" s="6">
        <v>0.1173462623996992</v>
      </c>
      <c r="F429" s="6">
        <v>4.28407410863142E-2</v>
      </c>
      <c r="G429" s="6">
        <v>0.10835535724579499</v>
      </c>
      <c r="H429" s="6">
        <v>0.112897446988752</v>
      </c>
      <c r="I429" s="6">
        <v>0.11991006438851699</v>
      </c>
    </row>
    <row r="430" spans="1:9" x14ac:dyDescent="0.15">
      <c r="A430" s="1">
        <v>19</v>
      </c>
      <c r="B430" s="1" t="s">
        <v>121</v>
      </c>
      <c r="C430" s="1">
        <v>13</v>
      </c>
      <c r="D430" s="1" t="s">
        <v>26</v>
      </c>
      <c r="E430" s="6">
        <v>-5.1012165622527181E-2</v>
      </c>
      <c r="F430" s="6">
        <v>-0.11979420097431499</v>
      </c>
      <c r="G430" s="6">
        <v>-2.7596794787330702E-2</v>
      </c>
      <c r="H430" s="6">
        <v>-2.7637571589202801E-2</v>
      </c>
      <c r="I430" s="6">
        <v>-6.5178913368847499E-2</v>
      </c>
    </row>
    <row r="431" spans="1:9" x14ac:dyDescent="0.15">
      <c r="A431" s="1">
        <v>19</v>
      </c>
      <c r="B431" s="1" t="s">
        <v>121</v>
      </c>
      <c r="C431" s="1">
        <v>14</v>
      </c>
      <c r="D431" s="1" t="s">
        <v>27</v>
      </c>
      <c r="E431" s="6">
        <v>-0.27333826056136107</v>
      </c>
      <c r="F431" s="6">
        <v>-0.454040471680837</v>
      </c>
      <c r="G431" s="6">
        <v>-0.29127499327283302</v>
      </c>
      <c r="H431" s="6">
        <v>-0.22288718394565499</v>
      </c>
      <c r="I431" s="6">
        <v>0.130432290865129</v>
      </c>
    </row>
    <row r="432" spans="1:9" x14ac:dyDescent="0.15">
      <c r="A432" s="1">
        <v>19</v>
      </c>
      <c r="B432" s="1" t="s">
        <v>121</v>
      </c>
      <c r="C432" s="1">
        <v>15</v>
      </c>
      <c r="D432" s="1" t="s">
        <v>28</v>
      </c>
      <c r="E432" s="6">
        <v>-2.9428261542838518E-2</v>
      </c>
      <c r="F432" s="6">
        <v>-5.2185951566632902E-2</v>
      </c>
      <c r="G432" s="6">
        <v>-7.5610345129771994E-2</v>
      </c>
      <c r="H432" s="6">
        <v>-2.5903355114118402E-2</v>
      </c>
      <c r="I432" s="6">
        <v>-7.0668285341743999E-3</v>
      </c>
    </row>
    <row r="433" spans="1:9" x14ac:dyDescent="0.15">
      <c r="A433" s="1">
        <v>19</v>
      </c>
      <c r="B433" s="1" t="s">
        <v>120</v>
      </c>
      <c r="C433" s="1">
        <v>16</v>
      </c>
      <c r="D433" s="1" t="s">
        <v>11</v>
      </c>
      <c r="E433" s="6">
        <v>5.8758831642475869E-2</v>
      </c>
      <c r="F433" s="6">
        <v>4.5265787930125999E-2</v>
      </c>
      <c r="G433" s="6">
        <v>3.20781814364978E-2</v>
      </c>
      <c r="H433" s="6">
        <v>2.14063054604401E-2</v>
      </c>
      <c r="I433" s="6">
        <v>3.94893617943822E-2</v>
      </c>
    </row>
    <row r="434" spans="1:9" x14ac:dyDescent="0.15">
      <c r="A434" s="1">
        <v>19</v>
      </c>
      <c r="B434" s="1" t="s">
        <v>120</v>
      </c>
      <c r="C434" s="1">
        <v>17</v>
      </c>
      <c r="D434" s="1" t="s">
        <v>12</v>
      </c>
      <c r="E434" s="6">
        <v>9.7763620866880355E-2</v>
      </c>
      <c r="F434" s="6">
        <v>0.15530136432684699</v>
      </c>
      <c r="G434" s="6">
        <v>9.2228345157007299E-2</v>
      </c>
      <c r="H434" s="6">
        <v>7.0564982678438595E-2</v>
      </c>
      <c r="I434" s="6">
        <v>7.5477277529630099E-2</v>
      </c>
    </row>
    <row r="435" spans="1:9" x14ac:dyDescent="0.15">
      <c r="A435" s="1">
        <v>19</v>
      </c>
      <c r="B435" s="1" t="s">
        <v>120</v>
      </c>
      <c r="C435" s="1">
        <v>18</v>
      </c>
      <c r="D435" s="1" t="s">
        <v>13</v>
      </c>
      <c r="E435" s="6">
        <v>-7.2893224181790721E-3</v>
      </c>
      <c r="F435" s="6">
        <v>-7.1183055284353997E-3</v>
      </c>
      <c r="G435" s="6">
        <v>4.8879995405338699E-3</v>
      </c>
      <c r="H435" s="6">
        <v>-1.4601863106094E-2</v>
      </c>
      <c r="I435" s="6">
        <v>8.1408321397672401E-3</v>
      </c>
    </row>
    <row r="436" spans="1:9" x14ac:dyDescent="0.15">
      <c r="A436" s="1">
        <v>19</v>
      </c>
      <c r="B436" s="1" t="s">
        <v>120</v>
      </c>
      <c r="C436" s="1">
        <v>19</v>
      </c>
      <c r="D436" s="1" t="s">
        <v>14</v>
      </c>
      <c r="E436" s="6">
        <v>-8.8471638285361684E-3</v>
      </c>
      <c r="F436" s="6">
        <v>6.2830680808061007E-2</v>
      </c>
      <c r="G436" s="6">
        <v>4.73688010258718E-2</v>
      </c>
      <c r="H436" s="6">
        <v>5.1715442003156802E-2</v>
      </c>
      <c r="I436" s="6">
        <v>0.113432960381683</v>
      </c>
    </row>
    <row r="437" spans="1:9" x14ac:dyDescent="0.15">
      <c r="A437" s="1">
        <v>19</v>
      </c>
      <c r="B437" s="1" t="s">
        <v>120</v>
      </c>
      <c r="C437" s="1">
        <v>20</v>
      </c>
      <c r="D437" s="1" t="s">
        <v>15</v>
      </c>
      <c r="E437" s="6">
        <v>1.3693517297279899E-2</v>
      </c>
      <c r="F437" s="6">
        <v>9.9651724270953895E-2</v>
      </c>
      <c r="G437" s="6">
        <v>9.7240294142959496E-2</v>
      </c>
      <c r="H437" s="6">
        <v>4.4522398541438503E-2</v>
      </c>
      <c r="I437" s="6">
        <v>-1.21703254370676E-2</v>
      </c>
    </row>
    <row r="438" spans="1:9" x14ac:dyDescent="0.15">
      <c r="A438" s="1">
        <v>19</v>
      </c>
      <c r="B438" s="1" t="s">
        <v>120</v>
      </c>
      <c r="C438" s="1">
        <v>21</v>
      </c>
      <c r="D438" s="1" t="s">
        <v>16</v>
      </c>
      <c r="E438" s="6">
        <v>-3.3966830677443008E-3</v>
      </c>
      <c r="F438" s="6">
        <v>3.24037985835159E-2</v>
      </c>
      <c r="G438" s="6">
        <v>3.17020834514865E-2</v>
      </c>
      <c r="H438" s="6">
        <v>2.18089410523103E-2</v>
      </c>
      <c r="I438" s="6">
        <v>2.8645432940073601E-2</v>
      </c>
    </row>
    <row r="439" spans="1:9" x14ac:dyDescent="0.15">
      <c r="A439" s="1">
        <v>19</v>
      </c>
      <c r="B439" s="1" t="s">
        <v>119</v>
      </c>
      <c r="C439" s="1">
        <v>22</v>
      </c>
      <c r="D439" s="1" t="s">
        <v>8</v>
      </c>
      <c r="E439" s="6">
        <v>3.1121906659171972E-2</v>
      </c>
      <c r="F439" s="6">
        <v>1.4848918799519301E-2</v>
      </c>
      <c r="G439" s="6">
        <v>-4.9582483474178698E-3</v>
      </c>
      <c r="H439" s="6">
        <v>-1.1493438258631801E-3</v>
      </c>
      <c r="I439" s="6">
        <v>8.2410979418102697E-3</v>
      </c>
    </row>
    <row r="440" spans="1:9" x14ac:dyDescent="0.15">
      <c r="A440" s="1">
        <v>19</v>
      </c>
      <c r="B440" s="1" t="s">
        <v>119</v>
      </c>
      <c r="C440" s="1">
        <v>23</v>
      </c>
      <c r="D440" s="1" t="s">
        <v>29</v>
      </c>
      <c r="E440" s="6">
        <v>3.5220581556770936E-2</v>
      </c>
      <c r="F440" s="6">
        <v>5.8631213260436202E-2</v>
      </c>
      <c r="G440" s="6">
        <v>3.0227458195765299E-2</v>
      </c>
      <c r="H440" s="6">
        <v>3.7063385338637497E-2</v>
      </c>
      <c r="I440" s="6">
        <v>5.5259658462306099E-2</v>
      </c>
    </row>
    <row r="441" spans="1:9" x14ac:dyDescent="0.15">
      <c r="A441" s="1">
        <v>20</v>
      </c>
      <c r="B441" s="1" t="s">
        <v>123</v>
      </c>
      <c r="C441" s="1">
        <v>1</v>
      </c>
      <c r="D441" s="1" t="s">
        <v>9</v>
      </c>
      <c r="E441" s="6">
        <v>0.14793062953196537</v>
      </c>
      <c r="F441" s="6">
        <v>-6.4323228716465897E-2</v>
      </c>
      <c r="G441" s="6">
        <v>-0.106852240667695</v>
      </c>
      <c r="H441" s="6">
        <v>-9.8927296613469606E-2</v>
      </c>
      <c r="I441" s="6">
        <v>2.5636160284055201E-2</v>
      </c>
    </row>
    <row r="442" spans="1:9" x14ac:dyDescent="0.15">
      <c r="A442" s="1">
        <v>20</v>
      </c>
      <c r="B442" s="1" t="s">
        <v>124</v>
      </c>
      <c r="C442" s="1">
        <v>2</v>
      </c>
      <c r="D442" s="1" t="s">
        <v>10</v>
      </c>
      <c r="E442" s="6">
        <v>7.0089805280565062E-2</v>
      </c>
      <c r="F442" s="6">
        <v>-6.0720723744088399E-2</v>
      </c>
      <c r="G442" s="6">
        <v>-0.14565211614127099</v>
      </c>
      <c r="H442" s="6">
        <v>-0.168403801813998</v>
      </c>
      <c r="I442" s="6">
        <v>-0.36267608995994899</v>
      </c>
    </row>
    <row r="443" spans="1:9" x14ac:dyDescent="0.15">
      <c r="A443" s="1">
        <v>20</v>
      </c>
      <c r="B443" s="1" t="s">
        <v>125</v>
      </c>
      <c r="C443" s="1">
        <v>3</v>
      </c>
      <c r="D443" s="1" t="s">
        <v>17</v>
      </c>
      <c r="E443" s="6">
        <v>0.11236968235626138</v>
      </c>
      <c r="F443" s="6">
        <v>0.10107162949942</v>
      </c>
      <c r="G443" s="6">
        <v>9.1873386461572296E-2</v>
      </c>
      <c r="H443" s="6">
        <v>8.2250092406943504E-2</v>
      </c>
      <c r="I443" s="6">
        <v>0.106228903932785</v>
      </c>
    </row>
    <row r="444" spans="1:9" x14ac:dyDescent="0.15">
      <c r="A444" s="1">
        <v>20</v>
      </c>
      <c r="B444" s="1" t="s">
        <v>126</v>
      </c>
      <c r="C444" s="1">
        <v>4</v>
      </c>
      <c r="D444" s="1" t="s">
        <v>18</v>
      </c>
      <c r="E444" s="6">
        <v>0.1057823953839038</v>
      </c>
      <c r="F444" s="6">
        <v>0.108789612856672</v>
      </c>
      <c r="G444" s="6">
        <v>0.120029532377599</v>
      </c>
      <c r="H444" s="6">
        <v>6.9324179571339406E-2</v>
      </c>
      <c r="I444" s="6">
        <v>0.14662262402016599</v>
      </c>
    </row>
    <row r="445" spans="1:9" x14ac:dyDescent="0.15">
      <c r="A445" s="1">
        <v>20</v>
      </c>
      <c r="B445" s="1" t="s">
        <v>125</v>
      </c>
      <c r="C445" s="1">
        <v>5</v>
      </c>
      <c r="D445" s="1" t="s">
        <v>19</v>
      </c>
      <c r="E445" s="6">
        <v>-0.11604453748920568</v>
      </c>
      <c r="F445" s="6">
        <v>-0.14586986016700501</v>
      </c>
      <c r="G445" s="6">
        <v>-0.12228364476303499</v>
      </c>
      <c r="H445" s="6">
        <v>-0.16168665375917701</v>
      </c>
      <c r="I445" s="6">
        <v>-0.18501427813345001</v>
      </c>
    </row>
    <row r="446" spans="1:9" x14ac:dyDescent="0.15">
      <c r="A446" s="1">
        <v>20</v>
      </c>
      <c r="B446" s="1" t="s">
        <v>125</v>
      </c>
      <c r="C446" s="1">
        <v>6</v>
      </c>
      <c r="D446" s="1" t="s">
        <v>3</v>
      </c>
      <c r="E446" s="6">
        <v>-1.8675840853844689E-3</v>
      </c>
      <c r="F446" s="6">
        <v>-0.132045017746241</v>
      </c>
      <c r="G446" s="6">
        <v>-8.7298554967194297E-2</v>
      </c>
      <c r="H446" s="6">
        <v>5.8704394563405798E-3</v>
      </c>
      <c r="I446" s="6">
        <v>-3.0565626883607099E-2</v>
      </c>
    </row>
    <row r="447" spans="1:9" x14ac:dyDescent="0.15">
      <c r="A447" s="1">
        <v>20</v>
      </c>
      <c r="B447" s="1" t="s">
        <v>125</v>
      </c>
      <c r="C447" s="1">
        <v>7</v>
      </c>
      <c r="D447" s="1" t="s">
        <v>20</v>
      </c>
      <c r="E447" s="6">
        <v>-0.35315926072045667</v>
      </c>
      <c r="F447" s="6">
        <v>1.7519856643440901</v>
      </c>
      <c r="G447" s="6">
        <v>-0.25670377768701103</v>
      </c>
      <c r="H447" s="6">
        <v>-0.21695306097276401</v>
      </c>
      <c r="I447" s="6">
        <v>-0.18403094125288799</v>
      </c>
    </row>
    <row r="448" spans="1:9" x14ac:dyDescent="0.15">
      <c r="A448" s="1">
        <v>20</v>
      </c>
      <c r="B448" s="1" t="s">
        <v>126</v>
      </c>
      <c r="C448" s="1">
        <v>8</v>
      </c>
      <c r="D448" s="1" t="s">
        <v>21</v>
      </c>
      <c r="E448" s="6">
        <v>0.1326292494946506</v>
      </c>
      <c r="F448" s="6">
        <v>0.124247867325085</v>
      </c>
      <c r="G448" s="6">
        <v>6.4157112847449793E-2</v>
      </c>
      <c r="H448" s="6">
        <v>4.7574587803786698E-2</v>
      </c>
      <c r="I448" s="6">
        <v>1.9181635561485399E-2</v>
      </c>
    </row>
    <row r="449" spans="1:9" x14ac:dyDescent="0.15">
      <c r="A449" s="1">
        <v>20</v>
      </c>
      <c r="B449" s="1" t="s">
        <v>126</v>
      </c>
      <c r="C449" s="1">
        <v>9</v>
      </c>
      <c r="D449" s="1" t="s">
        <v>22</v>
      </c>
      <c r="E449" s="6">
        <v>-2.2958476724957152E-2</v>
      </c>
      <c r="F449" s="6">
        <v>-7.90672201157301E-2</v>
      </c>
      <c r="G449" s="6">
        <v>-0.15808848818190599</v>
      </c>
      <c r="H449" s="6">
        <v>-0.19281752771428201</v>
      </c>
      <c r="I449" s="6">
        <v>-0.15744997642386199</v>
      </c>
    </row>
    <row r="450" spans="1:9" x14ac:dyDescent="0.15">
      <c r="A450" s="1">
        <v>20</v>
      </c>
      <c r="B450" s="1" t="s">
        <v>125</v>
      </c>
      <c r="C450" s="1">
        <v>10</v>
      </c>
      <c r="D450" s="1" t="s">
        <v>23</v>
      </c>
      <c r="E450" s="6">
        <v>2.6611367048246435E-2</v>
      </c>
      <c r="F450" s="6">
        <v>-2.4098167364333799E-2</v>
      </c>
      <c r="G450" s="6">
        <v>-2.44063323452305E-2</v>
      </c>
      <c r="H450" s="6">
        <v>-6.41877273711405E-3</v>
      </c>
      <c r="I450" s="6">
        <v>-3.3941680502402898E-4</v>
      </c>
    </row>
    <row r="451" spans="1:9" x14ac:dyDescent="0.15">
      <c r="A451" s="1">
        <v>20</v>
      </c>
      <c r="B451" s="1" t="s">
        <v>125</v>
      </c>
      <c r="C451" s="1">
        <v>11</v>
      </c>
      <c r="D451" s="1" t="s">
        <v>24</v>
      </c>
      <c r="E451" s="6">
        <v>-4.1172263178151916E-3</v>
      </c>
      <c r="F451" s="6">
        <v>-3.78866714599497E-2</v>
      </c>
      <c r="G451" s="6">
        <v>-1.1906775837948001E-2</v>
      </c>
      <c r="H451" s="6">
        <v>1.3528418615803599E-2</v>
      </c>
      <c r="I451" s="6">
        <v>5.28349778498962E-2</v>
      </c>
    </row>
    <row r="452" spans="1:9" x14ac:dyDescent="0.15">
      <c r="A452" s="1">
        <v>20</v>
      </c>
      <c r="B452" s="1" t="s">
        <v>125</v>
      </c>
      <c r="C452" s="1">
        <v>12</v>
      </c>
      <c r="D452" s="1" t="s">
        <v>25</v>
      </c>
      <c r="E452" s="6">
        <v>0.1011383859670423</v>
      </c>
      <c r="F452" s="6">
        <v>1.35910659619305E-2</v>
      </c>
      <c r="G452" s="6">
        <v>5.7566537051219897E-2</v>
      </c>
      <c r="H452" s="6">
        <v>7.3458869378829603E-2</v>
      </c>
      <c r="I452" s="6">
        <v>0.113955616360224</v>
      </c>
    </row>
    <row r="453" spans="1:9" x14ac:dyDescent="0.15">
      <c r="A453" s="1">
        <v>20</v>
      </c>
      <c r="B453" s="1" t="s">
        <v>125</v>
      </c>
      <c r="C453" s="1">
        <v>13</v>
      </c>
      <c r="D453" s="1" t="s">
        <v>26</v>
      </c>
      <c r="E453" s="6">
        <v>-1.3220782287409975E-3</v>
      </c>
      <c r="F453" s="6">
        <v>-0.11652165121324</v>
      </c>
      <c r="G453" s="6">
        <v>-5.1863549169132397E-2</v>
      </c>
      <c r="H453" s="6">
        <v>-3.9279861264898998E-2</v>
      </c>
      <c r="I453" s="6">
        <v>-3.6376102354434101E-2</v>
      </c>
    </row>
    <row r="454" spans="1:9" x14ac:dyDescent="0.15">
      <c r="A454" s="1">
        <v>20</v>
      </c>
      <c r="B454" s="1" t="s">
        <v>125</v>
      </c>
      <c r="C454" s="1">
        <v>14</v>
      </c>
      <c r="D454" s="1" t="s">
        <v>27</v>
      </c>
      <c r="E454" s="6">
        <v>-0.1550571099201826</v>
      </c>
      <c r="F454" s="6">
        <v>-0.25282714149087399</v>
      </c>
      <c r="G454" s="6">
        <v>-0.14673677222369499</v>
      </c>
      <c r="H454" s="6">
        <v>-0.15247027558009399</v>
      </c>
      <c r="I454" s="6">
        <v>0.111795283605235</v>
      </c>
    </row>
    <row r="455" spans="1:9" x14ac:dyDescent="0.15">
      <c r="A455" s="1">
        <v>20</v>
      </c>
      <c r="B455" s="1" t="s">
        <v>125</v>
      </c>
      <c r="C455" s="1">
        <v>15</v>
      </c>
      <c r="D455" s="1" t="s">
        <v>28</v>
      </c>
      <c r="E455" s="6">
        <v>3.9388509680529392E-2</v>
      </c>
      <c r="F455" s="6">
        <v>4.6570142652300299E-2</v>
      </c>
      <c r="G455" s="6">
        <v>3.1259985939020699E-2</v>
      </c>
      <c r="H455" s="6">
        <v>2.66481070267383E-2</v>
      </c>
      <c r="I455" s="6">
        <v>2.4666177366398201E-2</v>
      </c>
    </row>
    <row r="456" spans="1:9" x14ac:dyDescent="0.15">
      <c r="A456" s="1">
        <v>20</v>
      </c>
      <c r="B456" s="1" t="s">
        <v>124</v>
      </c>
      <c r="C456" s="1">
        <v>16</v>
      </c>
      <c r="D456" s="1" t="s">
        <v>11</v>
      </c>
      <c r="E456" s="6">
        <v>4.2168508947161891E-2</v>
      </c>
      <c r="F456" s="6">
        <v>4.9977725776264401E-2</v>
      </c>
      <c r="G456" s="6">
        <v>3.6256008013978401E-2</v>
      </c>
      <c r="H456" s="6">
        <v>3.0766254047370999E-2</v>
      </c>
      <c r="I456" s="6">
        <v>3.4063739423614701E-2</v>
      </c>
    </row>
    <row r="457" spans="1:9" x14ac:dyDescent="0.15">
      <c r="A457" s="1">
        <v>20</v>
      </c>
      <c r="B457" s="1" t="s">
        <v>123</v>
      </c>
      <c r="C457" s="1">
        <v>17</v>
      </c>
      <c r="D457" s="1" t="s">
        <v>12</v>
      </c>
      <c r="E457" s="6">
        <v>5.7126014242041327E-2</v>
      </c>
      <c r="F457" s="6">
        <v>5.3201344075001697E-2</v>
      </c>
      <c r="G457" s="6">
        <v>3.8256815398464701E-3</v>
      </c>
      <c r="H457" s="6">
        <v>3.4815273907859699E-3</v>
      </c>
      <c r="I457" s="6">
        <v>1.62274869493883E-2</v>
      </c>
    </row>
    <row r="458" spans="1:9" x14ac:dyDescent="0.15">
      <c r="A458" s="1">
        <v>20</v>
      </c>
      <c r="B458" s="1" t="s">
        <v>123</v>
      </c>
      <c r="C458" s="1">
        <v>18</v>
      </c>
      <c r="D458" s="1" t="s">
        <v>13</v>
      </c>
      <c r="E458" s="6">
        <v>6.8451759202156889E-2</v>
      </c>
      <c r="F458" s="6">
        <v>9.0004508631810198E-2</v>
      </c>
      <c r="G458" s="6">
        <v>7.5592146643552904E-2</v>
      </c>
      <c r="H458" s="6">
        <v>6.7043014337218501E-2</v>
      </c>
      <c r="I458" s="6">
        <v>5.9427867506151297E-2</v>
      </c>
    </row>
    <row r="459" spans="1:9" x14ac:dyDescent="0.15">
      <c r="A459" s="1">
        <v>20</v>
      </c>
      <c r="B459" s="1" t="s">
        <v>123</v>
      </c>
      <c r="C459" s="1">
        <v>19</v>
      </c>
      <c r="D459" s="1" t="s">
        <v>14</v>
      </c>
      <c r="E459" s="6">
        <v>1.573603965345129E-2</v>
      </c>
      <c r="F459" s="6">
        <v>3.0380793400926101E-2</v>
      </c>
      <c r="G459" s="6">
        <v>2.7542796767727799E-2</v>
      </c>
      <c r="H459" s="6">
        <v>4.2692756592190302E-2</v>
      </c>
      <c r="I459" s="6">
        <v>5.65875357231981E-2</v>
      </c>
    </row>
    <row r="460" spans="1:9" x14ac:dyDescent="0.15">
      <c r="A460" s="1">
        <v>20</v>
      </c>
      <c r="B460" s="1" t="s">
        <v>124</v>
      </c>
      <c r="C460" s="1">
        <v>20</v>
      </c>
      <c r="D460" s="1" t="s">
        <v>15</v>
      </c>
      <c r="E460" s="6">
        <v>0.15084939679400941</v>
      </c>
      <c r="F460" s="6">
        <v>1.3840754213075601E-2</v>
      </c>
      <c r="G460" s="6">
        <v>1.5174998157584701E-2</v>
      </c>
      <c r="H460" s="6">
        <v>2.2829405752481002E-2</v>
      </c>
      <c r="I460" s="6">
        <v>-1.6568507665041001E-2</v>
      </c>
    </row>
    <row r="461" spans="1:9" x14ac:dyDescent="0.15">
      <c r="A461" s="1">
        <v>20</v>
      </c>
      <c r="B461" s="1" t="s">
        <v>123</v>
      </c>
      <c r="C461" s="1">
        <v>21</v>
      </c>
      <c r="D461" s="1" t="s">
        <v>16</v>
      </c>
      <c r="E461" s="6">
        <v>4.1856353812715491E-2</v>
      </c>
      <c r="F461" s="6">
        <v>4.9308469531890699E-2</v>
      </c>
      <c r="G461" s="6">
        <v>2.6514216678456701E-2</v>
      </c>
      <c r="H461" s="6">
        <v>7.1232199131237199E-3</v>
      </c>
      <c r="I461" s="6">
        <v>3.6315800321295402E-2</v>
      </c>
    </row>
    <row r="462" spans="1:9" x14ac:dyDescent="0.15">
      <c r="A462" s="1">
        <v>20</v>
      </c>
      <c r="B462" s="1" t="s">
        <v>122</v>
      </c>
      <c r="C462" s="1">
        <v>22</v>
      </c>
      <c r="D462" s="1" t="s">
        <v>8</v>
      </c>
      <c r="E462" s="6">
        <v>2.8547216941984338E-2</v>
      </c>
      <c r="F462" s="6">
        <v>3.1744258605737298E-2</v>
      </c>
      <c r="G462" s="6">
        <v>1.2373871031027E-2</v>
      </c>
      <c r="H462" s="6">
        <v>1.55902641079148E-2</v>
      </c>
      <c r="I462" s="6">
        <v>2.1861994212614401E-2</v>
      </c>
    </row>
    <row r="463" spans="1:9" x14ac:dyDescent="0.15">
      <c r="A463" s="1">
        <v>20</v>
      </c>
      <c r="B463" s="1" t="s">
        <v>122</v>
      </c>
      <c r="C463" s="1">
        <v>23</v>
      </c>
      <c r="D463" s="1" t="s">
        <v>29</v>
      </c>
      <c r="E463" s="6">
        <v>1.1857668985873569E-2</v>
      </c>
      <c r="F463" s="6">
        <v>4.4459179085776401E-2</v>
      </c>
      <c r="G463" s="6">
        <v>1.56876969268737E-2</v>
      </c>
      <c r="H463" s="6">
        <v>-5.0932663584419601E-3</v>
      </c>
      <c r="I463" s="6">
        <v>1.97651806490051E-2</v>
      </c>
    </row>
    <row r="464" spans="1:9" x14ac:dyDescent="0.15">
      <c r="A464" s="1">
        <v>21</v>
      </c>
      <c r="B464" s="1" t="s">
        <v>128</v>
      </c>
      <c r="C464" s="1">
        <v>1</v>
      </c>
      <c r="D464" s="1" t="s">
        <v>9</v>
      </c>
      <c r="E464" s="6">
        <v>-0.1017512010568738</v>
      </c>
      <c r="F464" s="6">
        <v>6.3379572933960002E-2</v>
      </c>
      <c r="G464" s="6">
        <v>0.112911392536031</v>
      </c>
      <c r="H464" s="6">
        <v>0.192558900398521</v>
      </c>
      <c r="I464" s="6">
        <v>0.26841369430440598</v>
      </c>
    </row>
    <row r="465" spans="1:9" x14ac:dyDescent="0.15">
      <c r="A465" s="1">
        <v>21</v>
      </c>
      <c r="B465" s="1" t="s">
        <v>128</v>
      </c>
      <c r="C465" s="1">
        <v>2</v>
      </c>
      <c r="D465" s="1" t="s">
        <v>10</v>
      </c>
      <c r="E465" s="6">
        <v>0.14363896727148961</v>
      </c>
      <c r="F465" s="6">
        <v>-8.9469681797450407E-2</v>
      </c>
      <c r="G465" s="6">
        <v>-0.20535513630730701</v>
      </c>
      <c r="H465" s="6">
        <v>-0.351638139701829</v>
      </c>
      <c r="I465" s="6">
        <v>-0.64398905516468496</v>
      </c>
    </row>
    <row r="466" spans="1:9" x14ac:dyDescent="0.15">
      <c r="A466" s="1">
        <v>21</v>
      </c>
      <c r="B466" s="1" t="s">
        <v>129</v>
      </c>
      <c r="C466" s="1">
        <v>3</v>
      </c>
      <c r="D466" s="1" t="s">
        <v>17</v>
      </c>
      <c r="E466" s="6">
        <v>-2.121267740954861E-2</v>
      </c>
      <c r="F466" s="6">
        <v>-1.0668676446060401E-2</v>
      </c>
      <c r="G466" s="6">
        <v>-1.3965451625171899E-3</v>
      </c>
      <c r="H466" s="6">
        <v>2.44606429206961E-2</v>
      </c>
      <c r="I466" s="6">
        <v>3.8124080523928301E-2</v>
      </c>
    </row>
    <row r="467" spans="1:9" x14ac:dyDescent="0.15">
      <c r="A467" s="1">
        <v>21</v>
      </c>
      <c r="B467" s="1" t="s">
        <v>129</v>
      </c>
      <c r="C467" s="1">
        <v>4</v>
      </c>
      <c r="D467" s="1" t="s">
        <v>18</v>
      </c>
      <c r="E467" s="6">
        <v>5.2787679249977092E-2</v>
      </c>
      <c r="F467" s="6">
        <v>5.6244347792470603E-2</v>
      </c>
      <c r="G467" s="6">
        <v>7.2597690355622496E-2</v>
      </c>
      <c r="H467" s="6">
        <v>5.0958114493539999E-2</v>
      </c>
      <c r="I467" s="6">
        <v>4.7167910276218597E-2</v>
      </c>
    </row>
    <row r="468" spans="1:9" x14ac:dyDescent="0.15">
      <c r="A468" s="1">
        <v>21</v>
      </c>
      <c r="B468" s="1" t="s">
        <v>129</v>
      </c>
      <c r="C468" s="1">
        <v>5</v>
      </c>
      <c r="D468" s="1" t="s">
        <v>19</v>
      </c>
      <c r="E468" s="6">
        <v>1.85300308824922E-2</v>
      </c>
      <c r="F468" s="6">
        <v>-1.0866705511874001E-2</v>
      </c>
      <c r="G468" s="6">
        <v>-5.80241046355316E-2</v>
      </c>
      <c r="H468" s="6">
        <v>-0.114511253644657</v>
      </c>
      <c r="I468" s="6">
        <v>-0.102531241862335</v>
      </c>
    </row>
    <row r="469" spans="1:9" x14ac:dyDescent="0.15">
      <c r="A469" s="1">
        <v>21</v>
      </c>
      <c r="B469" s="1" t="s">
        <v>129</v>
      </c>
      <c r="C469" s="1">
        <v>6</v>
      </c>
      <c r="D469" s="1" t="s">
        <v>3</v>
      </c>
      <c r="E469" s="6">
        <v>7.5181239620551843E-2</v>
      </c>
      <c r="F469" s="6">
        <v>-0.15696356528232799</v>
      </c>
      <c r="G469" s="6">
        <v>-0.15565465024151001</v>
      </c>
      <c r="H469" s="6">
        <v>-0.147594492411974</v>
      </c>
      <c r="I469" s="6">
        <v>-0.10823385188323099</v>
      </c>
    </row>
    <row r="470" spans="1:9" x14ac:dyDescent="0.15">
      <c r="A470" s="1">
        <v>21</v>
      </c>
      <c r="B470" s="1" t="s">
        <v>129</v>
      </c>
      <c r="C470" s="1">
        <v>7</v>
      </c>
      <c r="D470" s="1" t="s">
        <v>20</v>
      </c>
      <c r="E470" s="6">
        <v>-0.54396678722540304</v>
      </c>
      <c r="F470" s="6">
        <v>0.52574625231902705</v>
      </c>
      <c r="G470" s="6">
        <v>9.6125252236776301E-2</v>
      </c>
      <c r="H470" s="6">
        <v>-0.38246630136029203</v>
      </c>
      <c r="I470" s="6">
        <v>-0.61851576613354098</v>
      </c>
    </row>
    <row r="471" spans="1:9" x14ac:dyDescent="0.15">
      <c r="A471" s="1">
        <v>21</v>
      </c>
      <c r="B471" s="1" t="s">
        <v>129</v>
      </c>
      <c r="C471" s="1">
        <v>8</v>
      </c>
      <c r="D471" s="1" t="s">
        <v>21</v>
      </c>
      <c r="E471" s="6">
        <v>-0.16054502211671468</v>
      </c>
      <c r="F471" s="6">
        <v>-0.13716096951514201</v>
      </c>
      <c r="G471" s="6">
        <v>-0.12284153882831</v>
      </c>
      <c r="H471" s="6">
        <v>-7.3748104210218601E-2</v>
      </c>
      <c r="I471" s="6">
        <v>-5.7056633782028902E-2</v>
      </c>
    </row>
    <row r="472" spans="1:9" x14ac:dyDescent="0.15">
      <c r="A472" s="1">
        <v>21</v>
      </c>
      <c r="B472" s="1" t="s">
        <v>129</v>
      </c>
      <c r="C472" s="1">
        <v>9</v>
      </c>
      <c r="D472" s="1" t="s">
        <v>22</v>
      </c>
      <c r="E472" s="6">
        <v>2.702205937245877E-2</v>
      </c>
      <c r="F472" s="6">
        <v>-0.19601348501777299</v>
      </c>
      <c r="G472" s="6">
        <v>-0.16802562930540799</v>
      </c>
      <c r="H472" s="6">
        <v>-0.16415239276500801</v>
      </c>
      <c r="I472" s="6">
        <v>-0.126402645588126</v>
      </c>
    </row>
    <row r="473" spans="1:9" x14ac:dyDescent="0.15">
      <c r="A473" s="1">
        <v>21</v>
      </c>
      <c r="B473" s="1" t="s">
        <v>129</v>
      </c>
      <c r="C473" s="1">
        <v>10</v>
      </c>
      <c r="D473" s="1" t="s">
        <v>23</v>
      </c>
      <c r="E473" s="6">
        <v>-6.2138763190126518E-2</v>
      </c>
      <c r="F473" s="6">
        <v>-9.7051945907103795E-2</v>
      </c>
      <c r="G473" s="6">
        <v>-8.9517671722001202E-2</v>
      </c>
      <c r="H473" s="6">
        <v>-6.5649192499814199E-2</v>
      </c>
      <c r="I473" s="6">
        <v>-3.00358805869664E-2</v>
      </c>
    </row>
    <row r="474" spans="1:9" x14ac:dyDescent="0.15">
      <c r="A474" s="1">
        <v>21</v>
      </c>
      <c r="B474" s="1" t="s">
        <v>129</v>
      </c>
      <c r="C474" s="1">
        <v>11</v>
      </c>
      <c r="D474" s="1" t="s">
        <v>24</v>
      </c>
      <c r="E474" s="6">
        <v>-6.5450605483323796E-3</v>
      </c>
      <c r="F474" s="6">
        <v>-5.7642269009059097E-2</v>
      </c>
      <c r="G474" s="6">
        <v>-4.8294006355487501E-2</v>
      </c>
      <c r="H474" s="6">
        <v>-1.19723281255923E-2</v>
      </c>
      <c r="I474" s="6">
        <v>2.1758238690332901E-2</v>
      </c>
    </row>
    <row r="475" spans="1:9" x14ac:dyDescent="0.15">
      <c r="A475" s="1">
        <v>21</v>
      </c>
      <c r="B475" s="1" t="s">
        <v>129</v>
      </c>
      <c r="C475" s="1">
        <v>12</v>
      </c>
      <c r="D475" s="1" t="s">
        <v>25</v>
      </c>
      <c r="E475" s="6">
        <v>0.14087729222780887</v>
      </c>
      <c r="F475" s="6">
        <v>4.6518428672240902E-2</v>
      </c>
      <c r="G475" s="6">
        <v>3.6899545974998497E-2</v>
      </c>
      <c r="H475" s="6">
        <v>3.7385482365903798E-2</v>
      </c>
      <c r="I475" s="6">
        <v>-6.9645675422361497E-3</v>
      </c>
    </row>
    <row r="476" spans="1:9" x14ac:dyDescent="0.15">
      <c r="A476" s="1">
        <v>21</v>
      </c>
      <c r="B476" s="1" t="s">
        <v>129</v>
      </c>
      <c r="C476" s="1">
        <v>13</v>
      </c>
      <c r="D476" s="1" t="s">
        <v>26</v>
      </c>
      <c r="E476" s="6">
        <v>6.7357363788363739E-2</v>
      </c>
      <c r="F476" s="6">
        <v>-6.1091094088161199E-2</v>
      </c>
      <c r="G476" s="6">
        <v>1.26555978996961E-2</v>
      </c>
      <c r="H476" s="6">
        <v>-1.1626848042806301E-2</v>
      </c>
      <c r="I476" s="6">
        <v>-2.6454943396239099E-2</v>
      </c>
    </row>
    <row r="477" spans="1:9" x14ac:dyDescent="0.15">
      <c r="A477" s="1">
        <v>21</v>
      </c>
      <c r="B477" s="1" t="s">
        <v>130</v>
      </c>
      <c r="C477" s="1">
        <v>14</v>
      </c>
      <c r="D477" s="1" t="s">
        <v>27</v>
      </c>
      <c r="E477" s="6">
        <v>-0.19690533605588523</v>
      </c>
      <c r="F477" s="6">
        <v>-0.46175829488770198</v>
      </c>
      <c r="G477" s="6">
        <v>-0.19242471410759199</v>
      </c>
      <c r="H477" s="6">
        <v>-0.18581203419863901</v>
      </c>
      <c r="I477" s="6">
        <v>-2.31057076277402E-2</v>
      </c>
    </row>
    <row r="478" spans="1:9" x14ac:dyDescent="0.15">
      <c r="A478" s="1">
        <v>21</v>
      </c>
      <c r="B478" s="1" t="s">
        <v>129</v>
      </c>
      <c r="C478" s="1">
        <v>15</v>
      </c>
      <c r="D478" s="1" t="s">
        <v>28</v>
      </c>
      <c r="E478" s="6">
        <v>9.0580646358709022E-3</v>
      </c>
      <c r="F478" s="6">
        <v>-9.8964020414368196E-3</v>
      </c>
      <c r="G478" s="6">
        <v>-2.6052550987057398E-2</v>
      </c>
      <c r="H478" s="6">
        <v>-1.1896367786310401E-3</v>
      </c>
      <c r="I478" s="6">
        <v>1.8293227939317799E-2</v>
      </c>
    </row>
    <row r="479" spans="1:9" x14ac:dyDescent="0.15">
      <c r="A479" s="1">
        <v>21</v>
      </c>
      <c r="B479" s="1" t="s">
        <v>128</v>
      </c>
      <c r="C479" s="1">
        <v>16</v>
      </c>
      <c r="D479" s="1" t="s">
        <v>11</v>
      </c>
      <c r="E479" s="6">
        <v>4.3821845514550831E-2</v>
      </c>
      <c r="F479" s="6">
        <v>2.8459471098892099E-2</v>
      </c>
      <c r="G479" s="6">
        <v>-2.8424648385736101E-3</v>
      </c>
      <c r="H479" s="6">
        <v>-7.0589459265782703E-3</v>
      </c>
      <c r="I479" s="6">
        <v>1.6200785358528098E-2</v>
      </c>
    </row>
    <row r="480" spans="1:9" x14ac:dyDescent="0.15">
      <c r="A480" s="1">
        <v>21</v>
      </c>
      <c r="B480" s="1" t="s">
        <v>128</v>
      </c>
      <c r="C480" s="1">
        <v>17</v>
      </c>
      <c r="D480" s="1" t="s">
        <v>12</v>
      </c>
      <c r="E480" s="6">
        <v>3.4340289856319053E-2</v>
      </c>
      <c r="F480" s="6">
        <v>6.5189604109189905E-2</v>
      </c>
      <c r="G480" s="6">
        <v>3.7784860252417299E-2</v>
      </c>
      <c r="H480" s="6">
        <v>3.19651552717286E-2</v>
      </c>
      <c r="I480" s="6">
        <v>4.9951418328852797E-3</v>
      </c>
    </row>
    <row r="481" spans="1:9" x14ac:dyDescent="0.15">
      <c r="A481" s="1">
        <v>21</v>
      </c>
      <c r="B481" s="1" t="s">
        <v>131</v>
      </c>
      <c r="C481" s="1">
        <v>18</v>
      </c>
      <c r="D481" s="1" t="s">
        <v>13</v>
      </c>
      <c r="E481" s="6">
        <v>2.3121751177881227E-3</v>
      </c>
      <c r="F481" s="6">
        <v>3.2863250883389699E-3</v>
      </c>
      <c r="G481" s="6">
        <v>2.7195436391310901E-3</v>
      </c>
      <c r="H481" s="6">
        <v>-5.4033131867345097E-3</v>
      </c>
      <c r="I481" s="6">
        <v>1.00886149902171E-2</v>
      </c>
    </row>
    <row r="482" spans="1:9" x14ac:dyDescent="0.15">
      <c r="A482" s="1">
        <v>21</v>
      </c>
      <c r="B482" s="1" t="s">
        <v>128</v>
      </c>
      <c r="C482" s="1">
        <v>19</v>
      </c>
      <c r="D482" s="1" t="s">
        <v>14</v>
      </c>
      <c r="E482" s="6">
        <v>-1.6002715776330528E-2</v>
      </c>
      <c r="F482" s="6">
        <v>2.7291465986471902E-2</v>
      </c>
      <c r="G482" s="6">
        <v>1.8407213622159999E-2</v>
      </c>
      <c r="H482" s="6">
        <v>1.57937502418205E-2</v>
      </c>
      <c r="I482" s="6">
        <v>1.87037093398854E-2</v>
      </c>
    </row>
    <row r="483" spans="1:9" x14ac:dyDescent="0.15">
      <c r="A483" s="1">
        <v>21</v>
      </c>
      <c r="B483" s="1" t="s">
        <v>128</v>
      </c>
      <c r="C483" s="1">
        <v>20</v>
      </c>
      <c r="D483" s="1" t="s">
        <v>15</v>
      </c>
      <c r="E483" s="6">
        <v>4.3654251374496161E-2</v>
      </c>
      <c r="F483" s="6">
        <v>-0.108488652744253</v>
      </c>
      <c r="G483" s="6">
        <v>-7.9000115321762196E-2</v>
      </c>
      <c r="H483" s="6">
        <v>7.2271954867228094E-2</v>
      </c>
      <c r="I483" s="6">
        <v>-4.7701645026284802E-2</v>
      </c>
    </row>
    <row r="484" spans="1:9" x14ac:dyDescent="0.15">
      <c r="A484" s="1">
        <v>21</v>
      </c>
      <c r="B484" s="1" t="s">
        <v>128</v>
      </c>
      <c r="C484" s="1">
        <v>21</v>
      </c>
      <c r="D484" s="1" t="s">
        <v>16</v>
      </c>
      <c r="E484" s="6">
        <v>-3.360765725461381E-3</v>
      </c>
      <c r="F484" s="6">
        <v>1.7860507796960499E-2</v>
      </c>
      <c r="G484" s="6">
        <v>-2.7917547785353799E-3</v>
      </c>
      <c r="H484" s="6">
        <v>-4.3864209830873401E-3</v>
      </c>
      <c r="I484" s="6">
        <v>4.7874691406975403E-3</v>
      </c>
    </row>
    <row r="485" spans="1:9" x14ac:dyDescent="0.15">
      <c r="A485" s="1">
        <v>21</v>
      </c>
      <c r="B485" s="1" t="s">
        <v>127</v>
      </c>
      <c r="C485" s="1">
        <v>22</v>
      </c>
      <c r="D485" s="1" t="s">
        <v>8</v>
      </c>
      <c r="E485" s="6">
        <v>8.8708984888611654E-3</v>
      </c>
      <c r="F485" s="6">
        <v>-3.3433584117160298E-2</v>
      </c>
      <c r="G485" s="6">
        <v>-4.0283536018428198E-2</v>
      </c>
      <c r="H485" s="6">
        <v>-3.2907248269238701E-2</v>
      </c>
      <c r="I485" s="6">
        <v>-2.1882095226585699E-2</v>
      </c>
    </row>
    <row r="486" spans="1:9" x14ac:dyDescent="0.15">
      <c r="A486" s="1">
        <v>21</v>
      </c>
      <c r="B486" s="1" t="s">
        <v>127</v>
      </c>
      <c r="C486" s="1">
        <v>23</v>
      </c>
      <c r="D486" s="1" t="s">
        <v>29</v>
      </c>
      <c r="E486" s="6">
        <v>3.4278743500042899E-3</v>
      </c>
      <c r="F486" s="6">
        <v>2.2703839873147901E-2</v>
      </c>
      <c r="G486" s="6">
        <v>2.5541564465224501E-2</v>
      </c>
      <c r="H486" s="6">
        <v>1.56513823354806E-2</v>
      </c>
      <c r="I486" s="6">
        <v>1.44899430512369E-2</v>
      </c>
    </row>
    <row r="487" spans="1:9" x14ac:dyDescent="0.15">
      <c r="A487" s="1">
        <v>22</v>
      </c>
      <c r="B487" s="1" t="s">
        <v>133</v>
      </c>
      <c r="C487" s="1">
        <v>1</v>
      </c>
      <c r="D487" s="1" t="s">
        <v>9</v>
      </c>
      <c r="E487" s="6">
        <v>0.2124437832944728</v>
      </c>
      <c r="F487" s="6">
        <v>0.123261937465608</v>
      </c>
      <c r="G487" s="6">
        <v>0.11654343037145901</v>
      </c>
      <c r="H487" s="6">
        <v>8.1656301817409002E-2</v>
      </c>
      <c r="I487" s="6">
        <v>7.2686162527501305E-2</v>
      </c>
    </row>
    <row r="488" spans="1:9" x14ac:dyDescent="0.15">
      <c r="A488" s="1">
        <v>22</v>
      </c>
      <c r="B488" s="1" t="s">
        <v>133</v>
      </c>
      <c r="C488" s="1">
        <v>2</v>
      </c>
      <c r="D488" s="1" t="s">
        <v>10</v>
      </c>
      <c r="E488" s="6">
        <v>0.10374084693577362</v>
      </c>
      <c r="F488" s="6">
        <v>-0.12644566289957601</v>
      </c>
      <c r="G488" s="6">
        <v>-0.10570014167491799</v>
      </c>
      <c r="H488" s="6">
        <v>-0.16216423508497499</v>
      </c>
      <c r="I488" s="6">
        <v>-0.69654548686161599</v>
      </c>
    </row>
    <row r="489" spans="1:9" x14ac:dyDescent="0.15">
      <c r="A489" s="1">
        <v>22</v>
      </c>
      <c r="B489" s="1" t="s">
        <v>134</v>
      </c>
      <c r="C489" s="1">
        <v>3</v>
      </c>
      <c r="D489" s="1" t="s">
        <v>17</v>
      </c>
      <c r="E489" s="6">
        <v>1.7611821459969965E-2</v>
      </c>
      <c r="F489" s="6">
        <v>1.24253470258767E-2</v>
      </c>
      <c r="G489" s="6">
        <v>5.3550667222747601E-2</v>
      </c>
      <c r="H489" s="6">
        <v>7.3491558802737805E-2</v>
      </c>
      <c r="I489" s="6">
        <v>9.6884849553737301E-2</v>
      </c>
    </row>
    <row r="490" spans="1:9" x14ac:dyDescent="0.15">
      <c r="A490" s="1">
        <v>22</v>
      </c>
      <c r="B490" s="1" t="s">
        <v>134</v>
      </c>
      <c r="C490" s="1">
        <v>4</v>
      </c>
      <c r="D490" s="1" t="s">
        <v>18</v>
      </c>
      <c r="E490" s="6">
        <v>0.14238028804958699</v>
      </c>
      <c r="F490" s="6">
        <v>0.16579425657827701</v>
      </c>
      <c r="G490" s="6">
        <v>0.18553416748635099</v>
      </c>
      <c r="H490" s="6">
        <v>0.124764757635517</v>
      </c>
      <c r="I490" s="6">
        <v>9.2596711019484398E-2</v>
      </c>
    </row>
    <row r="491" spans="1:9" x14ac:dyDescent="0.15">
      <c r="A491" s="1">
        <v>22</v>
      </c>
      <c r="B491" s="1" t="s">
        <v>134</v>
      </c>
      <c r="C491" s="1">
        <v>5</v>
      </c>
      <c r="D491" s="1" t="s">
        <v>19</v>
      </c>
      <c r="E491" s="6">
        <v>0.18501639196023589</v>
      </c>
      <c r="F491" s="6">
        <v>9.5789807317131298E-2</v>
      </c>
      <c r="G491" s="6">
        <v>6.9022656714827796E-2</v>
      </c>
      <c r="H491" s="6">
        <v>3.7048883145217801E-2</v>
      </c>
      <c r="I491" s="6">
        <v>2.6326940533557601E-2</v>
      </c>
    </row>
    <row r="492" spans="1:9" x14ac:dyDescent="0.15">
      <c r="A492" s="1">
        <v>22</v>
      </c>
      <c r="B492" s="1" t="s">
        <v>134</v>
      </c>
      <c r="C492" s="1">
        <v>6</v>
      </c>
      <c r="D492" s="1" t="s">
        <v>3</v>
      </c>
      <c r="E492" s="6">
        <v>-5.6098095084749638E-2</v>
      </c>
      <c r="F492" s="6">
        <v>-0.105164466630458</v>
      </c>
      <c r="G492" s="6">
        <v>-9.8174612790572505E-2</v>
      </c>
      <c r="H492" s="6">
        <v>-5.2570860156105001E-2</v>
      </c>
      <c r="I492" s="6">
        <v>-5.2384856742380401E-2</v>
      </c>
    </row>
    <row r="493" spans="1:9" x14ac:dyDescent="0.15">
      <c r="A493" s="1">
        <v>22</v>
      </c>
      <c r="B493" s="1" t="s">
        <v>134</v>
      </c>
      <c r="C493" s="1">
        <v>7</v>
      </c>
      <c r="D493" s="1" t="s">
        <v>20</v>
      </c>
      <c r="E493" s="6">
        <v>-0.35829569187285171</v>
      </c>
      <c r="F493" s="6">
        <v>-1.08121467197108</v>
      </c>
      <c r="G493" s="6">
        <v>-0.56153543210936596</v>
      </c>
      <c r="H493" s="6">
        <v>-0.697409867386654</v>
      </c>
      <c r="I493" s="6">
        <v>-0.73228554352664699</v>
      </c>
    </row>
    <row r="494" spans="1:9" x14ac:dyDescent="0.15">
      <c r="A494" s="1">
        <v>22</v>
      </c>
      <c r="B494" s="1" t="s">
        <v>134</v>
      </c>
      <c r="C494" s="1">
        <v>8</v>
      </c>
      <c r="D494" s="1" t="s">
        <v>21</v>
      </c>
      <c r="E494" s="6">
        <v>5.5749774156623459E-2</v>
      </c>
      <c r="F494" s="6">
        <v>6.8072753670826894E-2</v>
      </c>
      <c r="G494" s="6">
        <v>2.5030205575343901E-2</v>
      </c>
      <c r="H494" s="6">
        <v>3.8405196487866798E-2</v>
      </c>
      <c r="I494" s="6">
        <v>4.83654940633238E-3</v>
      </c>
    </row>
    <row r="495" spans="1:9" x14ac:dyDescent="0.15">
      <c r="A495" s="1">
        <v>22</v>
      </c>
      <c r="B495" s="1" t="s">
        <v>134</v>
      </c>
      <c r="C495" s="1">
        <v>9</v>
      </c>
      <c r="D495" s="1" t="s">
        <v>22</v>
      </c>
      <c r="E495" s="6">
        <v>1.0155727660998579E-2</v>
      </c>
      <c r="F495" s="6">
        <v>-0.11457716104312</v>
      </c>
      <c r="G495" s="6">
        <v>-0.10039421908664101</v>
      </c>
      <c r="H495" s="6">
        <v>-0.13245963708913699</v>
      </c>
      <c r="I495" s="6">
        <v>-8.2694035046285003E-2</v>
      </c>
    </row>
    <row r="496" spans="1:9" x14ac:dyDescent="0.15">
      <c r="A496" s="1">
        <v>22</v>
      </c>
      <c r="B496" s="1" t="s">
        <v>134</v>
      </c>
      <c r="C496" s="1">
        <v>10</v>
      </c>
      <c r="D496" s="1" t="s">
        <v>23</v>
      </c>
      <c r="E496" s="6">
        <v>-1.2529957414088282E-2</v>
      </c>
      <c r="F496" s="6">
        <v>-2.4282515279077099E-2</v>
      </c>
      <c r="G496" s="6">
        <v>-5.6155127137409401E-3</v>
      </c>
      <c r="H496" s="6">
        <v>-2.6083185785903398E-3</v>
      </c>
      <c r="I496" s="6">
        <v>8.1253519559478793E-3</v>
      </c>
    </row>
    <row r="497" spans="1:9" x14ac:dyDescent="0.15">
      <c r="A497" s="1">
        <v>22</v>
      </c>
      <c r="B497" s="1" t="s">
        <v>134</v>
      </c>
      <c r="C497" s="1">
        <v>11</v>
      </c>
      <c r="D497" s="1" t="s">
        <v>24</v>
      </c>
      <c r="E497" s="6">
        <v>2.7502220666814712E-2</v>
      </c>
      <c r="F497" s="6">
        <v>1.9119516351742801E-2</v>
      </c>
      <c r="G497" s="6">
        <v>4.1626877057846103E-2</v>
      </c>
      <c r="H497" s="6">
        <v>5.4271674145997199E-2</v>
      </c>
      <c r="I497" s="6">
        <v>8.14234032553149E-2</v>
      </c>
    </row>
    <row r="498" spans="1:9" x14ac:dyDescent="0.15">
      <c r="A498" s="1">
        <v>22</v>
      </c>
      <c r="B498" s="1" t="s">
        <v>134</v>
      </c>
      <c r="C498" s="1">
        <v>12</v>
      </c>
      <c r="D498" s="1" t="s">
        <v>25</v>
      </c>
      <c r="E498" s="6">
        <v>0.22697775235515261</v>
      </c>
      <c r="F498" s="6">
        <v>9.4528444010336707E-2</v>
      </c>
      <c r="G498" s="6">
        <v>9.0348672100623695E-2</v>
      </c>
      <c r="H498" s="6">
        <v>8.0333432481782402E-2</v>
      </c>
      <c r="I498" s="6">
        <v>6.5583301777227807E-2</v>
      </c>
    </row>
    <row r="499" spans="1:9" x14ac:dyDescent="0.15">
      <c r="A499" s="1">
        <v>22</v>
      </c>
      <c r="B499" s="1" t="s">
        <v>134</v>
      </c>
      <c r="C499" s="1">
        <v>13</v>
      </c>
      <c r="D499" s="1" t="s">
        <v>26</v>
      </c>
      <c r="E499" s="6">
        <v>3.3384472553194572E-2</v>
      </c>
      <c r="F499" s="6">
        <v>-5.06162643616168E-2</v>
      </c>
      <c r="G499" s="6">
        <v>6.4139242061642702E-3</v>
      </c>
      <c r="H499" s="6">
        <v>3.1276864424095899E-2</v>
      </c>
      <c r="I499" s="6">
        <v>7.0467052529581006E-2</v>
      </c>
    </row>
    <row r="500" spans="1:9" x14ac:dyDescent="0.15">
      <c r="A500" s="1">
        <v>22</v>
      </c>
      <c r="B500" s="1" t="s">
        <v>134</v>
      </c>
      <c r="C500" s="1">
        <v>14</v>
      </c>
      <c r="D500" s="1" t="s">
        <v>27</v>
      </c>
      <c r="E500" s="6">
        <v>-0.26715493530703199</v>
      </c>
      <c r="F500" s="6">
        <v>-0.45588342717101699</v>
      </c>
      <c r="G500" s="6">
        <v>-0.284362511221742</v>
      </c>
      <c r="H500" s="6">
        <v>-0.17359680278550799</v>
      </c>
      <c r="I500" s="6">
        <v>0.153166179408909</v>
      </c>
    </row>
    <row r="501" spans="1:9" x14ac:dyDescent="0.15">
      <c r="A501" s="1">
        <v>22</v>
      </c>
      <c r="B501" s="1" t="s">
        <v>134</v>
      </c>
      <c r="C501" s="1">
        <v>15</v>
      </c>
      <c r="D501" s="1" t="s">
        <v>28</v>
      </c>
      <c r="E501" s="6">
        <v>1.3595423431261869E-2</v>
      </c>
      <c r="F501" s="6">
        <v>3.2272721205717697E-2</v>
      </c>
      <c r="G501" s="6">
        <v>6.4408087443320994E-2</v>
      </c>
      <c r="H501" s="6">
        <v>6.3370193256670607E-2</v>
      </c>
      <c r="I501" s="6">
        <v>7.0735951688335699E-2</v>
      </c>
    </row>
    <row r="502" spans="1:9" x14ac:dyDescent="0.15">
      <c r="A502" s="1">
        <v>22</v>
      </c>
      <c r="B502" s="1" t="s">
        <v>133</v>
      </c>
      <c r="C502" s="1">
        <v>16</v>
      </c>
      <c r="D502" s="1" t="s">
        <v>11</v>
      </c>
      <c r="E502" s="6">
        <v>2.8242026422979148E-2</v>
      </c>
      <c r="F502" s="6">
        <v>4.1159300525904101E-2</v>
      </c>
      <c r="G502" s="6">
        <v>2.1032537878469801E-2</v>
      </c>
      <c r="H502" s="6">
        <v>1.3957946133561799E-2</v>
      </c>
      <c r="I502" s="6">
        <v>2.3377611772899799E-2</v>
      </c>
    </row>
    <row r="503" spans="1:9" x14ac:dyDescent="0.15">
      <c r="A503" s="1">
        <v>22</v>
      </c>
      <c r="B503" s="1" t="s">
        <v>133</v>
      </c>
      <c r="C503" s="1">
        <v>17</v>
      </c>
      <c r="D503" s="1" t="s">
        <v>12</v>
      </c>
      <c r="E503" s="6">
        <v>-2.1887613382565611E-2</v>
      </c>
      <c r="F503" s="6">
        <v>1.87735932542515E-2</v>
      </c>
      <c r="G503" s="6">
        <v>1.9147566750130299E-2</v>
      </c>
      <c r="H503" s="6">
        <v>3.3424345916534398E-2</v>
      </c>
      <c r="I503" s="6">
        <v>2.2355963970174898E-2</v>
      </c>
    </row>
    <row r="504" spans="1:9" x14ac:dyDescent="0.15">
      <c r="A504" s="1">
        <v>22</v>
      </c>
      <c r="B504" s="1" t="s">
        <v>133</v>
      </c>
      <c r="C504" s="1">
        <v>18</v>
      </c>
      <c r="D504" s="1" t="s">
        <v>13</v>
      </c>
      <c r="E504" s="6">
        <v>2.1971436280374901E-2</v>
      </c>
      <c r="F504" s="6">
        <v>2.73048259835812E-2</v>
      </c>
      <c r="G504" s="6">
        <v>3.3499906686597497E-2</v>
      </c>
      <c r="H504" s="6">
        <v>2.98403341378423E-2</v>
      </c>
      <c r="I504" s="6">
        <v>2.9732469772785201E-2</v>
      </c>
    </row>
    <row r="505" spans="1:9" x14ac:dyDescent="0.15">
      <c r="A505" s="1">
        <v>22</v>
      </c>
      <c r="B505" s="1" t="s">
        <v>133</v>
      </c>
      <c r="C505" s="1">
        <v>19</v>
      </c>
      <c r="D505" s="1" t="s">
        <v>14</v>
      </c>
      <c r="E505" s="6">
        <v>-2.8223142805905869E-2</v>
      </c>
      <c r="F505" s="6">
        <v>6.0941164392628302E-3</v>
      </c>
      <c r="G505" s="6">
        <v>2.98316200177948E-2</v>
      </c>
      <c r="H505" s="6">
        <v>6.3881374645539104E-3</v>
      </c>
      <c r="I505" s="6">
        <v>2.98685904386445E-2</v>
      </c>
    </row>
    <row r="506" spans="1:9" x14ac:dyDescent="0.15">
      <c r="A506" s="1">
        <v>22</v>
      </c>
      <c r="B506" s="1" t="s">
        <v>133</v>
      </c>
      <c r="C506" s="1">
        <v>20</v>
      </c>
      <c r="D506" s="1" t="s">
        <v>15</v>
      </c>
      <c r="E506" s="6">
        <v>8.4806073145643202E-2</v>
      </c>
      <c r="F506" s="6">
        <v>-0.142866351895752</v>
      </c>
      <c r="G506" s="6">
        <v>-5.5104831992044301E-2</v>
      </c>
      <c r="H506" s="6">
        <v>-6.2663618740304197E-2</v>
      </c>
      <c r="I506" s="6">
        <v>-4.3930993322459803E-2</v>
      </c>
    </row>
    <row r="507" spans="1:9" x14ac:dyDescent="0.15">
      <c r="A507" s="1">
        <v>22</v>
      </c>
      <c r="B507" s="1" t="s">
        <v>135</v>
      </c>
      <c r="C507" s="1">
        <v>21</v>
      </c>
      <c r="D507" s="1" t="s">
        <v>16</v>
      </c>
      <c r="E507" s="6">
        <v>8.6810475114373724E-4</v>
      </c>
      <c r="F507" s="6">
        <v>1.7794591054019499E-2</v>
      </c>
      <c r="G507" s="6">
        <v>7.4481532811404598E-3</v>
      </c>
      <c r="H507" s="6">
        <v>-2.9243783994463701E-3</v>
      </c>
      <c r="I507" s="6">
        <v>1.00699111739188E-2</v>
      </c>
    </row>
    <row r="508" spans="1:9" x14ac:dyDescent="0.15">
      <c r="A508" s="1">
        <v>22</v>
      </c>
      <c r="B508" s="1" t="s">
        <v>132</v>
      </c>
      <c r="C508" s="1">
        <v>22</v>
      </c>
      <c r="D508" s="1" t="s">
        <v>8</v>
      </c>
      <c r="E508" s="6">
        <v>-2.7132206602674493E-2</v>
      </c>
      <c r="F508" s="6">
        <v>3.8527472802997202E-3</v>
      </c>
      <c r="G508" s="6">
        <v>2.5830548992517E-3</v>
      </c>
      <c r="H508" s="6">
        <v>4.4943113632938099E-3</v>
      </c>
      <c r="I508" s="6">
        <v>5.86548566046163E-3</v>
      </c>
    </row>
    <row r="509" spans="1:9" x14ac:dyDescent="0.15">
      <c r="A509" s="1">
        <v>22</v>
      </c>
      <c r="B509" s="1" t="s">
        <v>132</v>
      </c>
      <c r="C509" s="1">
        <v>23</v>
      </c>
      <c r="D509" s="1" t="s">
        <v>29</v>
      </c>
      <c r="E509" s="6">
        <v>-3.1077310029096691E-2</v>
      </c>
      <c r="F509" s="6">
        <v>6.1336071967761398E-3</v>
      </c>
      <c r="G509" s="6">
        <v>1.4118604458895199E-2</v>
      </c>
      <c r="H509" s="6">
        <v>1.9487479828387801E-2</v>
      </c>
      <c r="I509" s="6">
        <v>2.4536485471133899E-3</v>
      </c>
    </row>
    <row r="510" spans="1:9" x14ac:dyDescent="0.15">
      <c r="A510" s="1">
        <v>23</v>
      </c>
      <c r="B510" s="1" t="s">
        <v>137</v>
      </c>
      <c r="C510" s="1">
        <v>1</v>
      </c>
      <c r="D510" s="1" t="s">
        <v>9</v>
      </c>
      <c r="E510" s="6">
        <v>-6.4725851015130648E-2</v>
      </c>
      <c r="F510" s="6">
        <v>-2.2844942454523301E-2</v>
      </c>
      <c r="G510" s="6">
        <v>3.4779429966366598E-2</v>
      </c>
      <c r="H510" s="6">
        <v>0.103174738958432</v>
      </c>
      <c r="I510" s="6">
        <v>0.11404898474250499</v>
      </c>
    </row>
    <row r="511" spans="1:9" x14ac:dyDescent="0.15">
      <c r="A511" s="1">
        <v>23</v>
      </c>
      <c r="B511" s="1" t="s">
        <v>137</v>
      </c>
      <c r="C511" s="1">
        <v>2</v>
      </c>
      <c r="D511" s="1" t="s">
        <v>10</v>
      </c>
      <c r="E511" s="6">
        <v>6.2706593101471961E-2</v>
      </c>
      <c r="F511" s="6">
        <v>-0.19490656738312301</v>
      </c>
      <c r="G511" s="6">
        <v>-8.0737131740169901E-2</v>
      </c>
      <c r="H511" s="6">
        <v>-0.300171096991038</v>
      </c>
      <c r="I511" s="6">
        <v>-0.372225999258605</v>
      </c>
    </row>
    <row r="512" spans="1:9" x14ac:dyDescent="0.15">
      <c r="A512" s="1">
        <v>23</v>
      </c>
      <c r="B512" s="1" t="s">
        <v>138</v>
      </c>
      <c r="C512" s="1">
        <v>3</v>
      </c>
      <c r="D512" s="1" t="s">
        <v>17</v>
      </c>
      <c r="E512" s="6">
        <v>8.1543951905047402E-2</v>
      </c>
      <c r="F512" s="6">
        <v>0.117459611516905</v>
      </c>
      <c r="G512" s="6">
        <v>0.1178576458254</v>
      </c>
      <c r="H512" s="6">
        <v>0.102684151176549</v>
      </c>
      <c r="I512" s="6">
        <v>0.12528849557639199</v>
      </c>
    </row>
    <row r="513" spans="1:9" x14ac:dyDescent="0.15">
      <c r="A513" s="1">
        <v>23</v>
      </c>
      <c r="B513" s="1" t="s">
        <v>138</v>
      </c>
      <c r="C513" s="1">
        <v>4</v>
      </c>
      <c r="D513" s="1" t="s">
        <v>18</v>
      </c>
      <c r="E513" s="6">
        <v>0.15454171040862399</v>
      </c>
      <c r="F513" s="6">
        <v>0.1952545962651</v>
      </c>
      <c r="G513" s="6">
        <v>0.213846070095634</v>
      </c>
      <c r="H513" s="6">
        <v>0.16219132221553301</v>
      </c>
      <c r="I513" s="6">
        <v>0.18519547355649599</v>
      </c>
    </row>
    <row r="514" spans="1:9" x14ac:dyDescent="0.15">
      <c r="A514" s="1">
        <v>23</v>
      </c>
      <c r="B514" s="1" t="s">
        <v>138</v>
      </c>
      <c r="C514" s="1">
        <v>5</v>
      </c>
      <c r="D514" s="1" t="s">
        <v>19</v>
      </c>
      <c r="E514" s="6">
        <v>3.1709756112440521E-2</v>
      </c>
      <c r="F514" s="6">
        <v>-4.4719277959442499E-2</v>
      </c>
      <c r="G514" s="6">
        <v>-1.6028240772664001E-2</v>
      </c>
      <c r="H514" s="6">
        <v>-7.7442440562113496E-2</v>
      </c>
      <c r="I514" s="6">
        <v>-8.6037573328880304E-2</v>
      </c>
    </row>
    <row r="515" spans="1:9" x14ac:dyDescent="0.15">
      <c r="A515" s="1">
        <v>23</v>
      </c>
      <c r="B515" s="1" t="s">
        <v>138</v>
      </c>
      <c r="C515" s="1">
        <v>6</v>
      </c>
      <c r="D515" s="1" t="s">
        <v>3</v>
      </c>
      <c r="E515" s="6">
        <v>3.3654449219804781E-2</v>
      </c>
      <c r="F515" s="6">
        <v>-4.7240542071266899E-2</v>
      </c>
      <c r="G515" s="6">
        <v>-3.2824305327471701E-2</v>
      </c>
      <c r="H515" s="6">
        <v>-3.6003901697320199E-2</v>
      </c>
      <c r="I515" s="6">
        <v>-1.0429815724410901E-3</v>
      </c>
    </row>
    <row r="516" spans="1:9" x14ac:dyDescent="0.15">
      <c r="A516" s="1">
        <v>23</v>
      </c>
      <c r="B516" s="1" t="s">
        <v>138</v>
      </c>
      <c r="C516" s="1">
        <v>7</v>
      </c>
      <c r="D516" s="1" t="s">
        <v>20</v>
      </c>
      <c r="E516" s="6">
        <v>-0.3626119710567392</v>
      </c>
      <c r="F516" s="6">
        <v>-1.25458448792767</v>
      </c>
      <c r="G516" s="6">
        <v>-1.0597487369993599</v>
      </c>
      <c r="H516" s="6">
        <v>-0.96109150047152103</v>
      </c>
      <c r="I516" s="6">
        <v>-1.1099938477622999</v>
      </c>
    </row>
    <row r="517" spans="1:9" x14ac:dyDescent="0.15">
      <c r="A517" s="1">
        <v>23</v>
      </c>
      <c r="B517" s="1" t="s">
        <v>139</v>
      </c>
      <c r="C517" s="1">
        <v>8</v>
      </c>
      <c r="D517" s="1" t="s">
        <v>21</v>
      </c>
      <c r="E517" s="6">
        <v>-4.6879613126815212E-2</v>
      </c>
      <c r="F517" s="6">
        <v>-1.8235327578208602E-2</v>
      </c>
      <c r="G517" s="6">
        <v>1.24324899273602E-2</v>
      </c>
      <c r="H517" s="6">
        <v>3.8024930480298202E-2</v>
      </c>
      <c r="I517" s="6">
        <v>5.5195321132333101E-2</v>
      </c>
    </row>
    <row r="518" spans="1:9" x14ac:dyDescent="0.15">
      <c r="A518" s="1">
        <v>23</v>
      </c>
      <c r="B518" s="1" t="s">
        <v>138</v>
      </c>
      <c r="C518" s="1">
        <v>9</v>
      </c>
      <c r="D518" s="1" t="s">
        <v>22</v>
      </c>
      <c r="E518" s="6">
        <v>4.9845008580826619E-2</v>
      </c>
      <c r="F518" s="6">
        <v>-2.7199133479474101E-3</v>
      </c>
      <c r="G518" s="6">
        <v>2.0441630779922899E-2</v>
      </c>
      <c r="H518" s="6">
        <v>-2.5213233606196501E-2</v>
      </c>
      <c r="I518" s="6">
        <v>-9.5080536998346492E-3</v>
      </c>
    </row>
    <row r="519" spans="1:9" x14ac:dyDescent="0.15">
      <c r="A519" s="1">
        <v>23</v>
      </c>
      <c r="B519" s="1" t="s">
        <v>138</v>
      </c>
      <c r="C519" s="1">
        <v>10</v>
      </c>
      <c r="D519" s="1" t="s">
        <v>23</v>
      </c>
      <c r="E519" s="6">
        <v>8.8165950357275303E-3</v>
      </c>
      <c r="F519" s="6">
        <v>1.13083327498251E-2</v>
      </c>
      <c r="G519" s="6">
        <v>2.35106703082133E-3</v>
      </c>
      <c r="H519" s="6">
        <v>2.2947464564102099E-2</v>
      </c>
      <c r="I519" s="6">
        <v>3.0375285759989001E-2</v>
      </c>
    </row>
    <row r="520" spans="1:9" x14ac:dyDescent="0.15">
      <c r="A520" s="1">
        <v>23</v>
      </c>
      <c r="B520" s="1" t="s">
        <v>138</v>
      </c>
      <c r="C520" s="1">
        <v>11</v>
      </c>
      <c r="D520" s="1" t="s">
        <v>24</v>
      </c>
      <c r="E520" s="6">
        <v>-1.068225900788318E-3</v>
      </c>
      <c r="F520" s="6">
        <v>2.4957724414111902E-2</v>
      </c>
      <c r="G520" s="6">
        <v>4.3427501874527201E-2</v>
      </c>
      <c r="H520" s="6">
        <v>7.2994684625695694E-2</v>
      </c>
      <c r="I520" s="6">
        <v>9.6291515972815003E-2</v>
      </c>
    </row>
    <row r="521" spans="1:9" x14ac:dyDescent="0.15">
      <c r="A521" s="1">
        <v>23</v>
      </c>
      <c r="B521" s="1" t="s">
        <v>138</v>
      </c>
      <c r="C521" s="1">
        <v>12</v>
      </c>
      <c r="D521" s="1" t="s">
        <v>25</v>
      </c>
      <c r="E521" s="6">
        <v>0.32355911122320458</v>
      </c>
      <c r="F521" s="6">
        <v>0.181908137219434</v>
      </c>
      <c r="G521" s="6">
        <v>0.160894555674475</v>
      </c>
      <c r="H521" s="6">
        <v>0.125789011120813</v>
      </c>
      <c r="I521" s="6">
        <v>9.6699649034055299E-2</v>
      </c>
    </row>
    <row r="522" spans="1:9" x14ac:dyDescent="0.15">
      <c r="A522" s="1">
        <v>23</v>
      </c>
      <c r="B522" s="1" t="s">
        <v>138</v>
      </c>
      <c r="C522" s="1">
        <v>13</v>
      </c>
      <c r="D522" s="1" t="s">
        <v>26</v>
      </c>
      <c r="E522" s="6">
        <v>4.1688148612881247E-2</v>
      </c>
      <c r="F522" s="6">
        <v>3.5606665683203301E-3</v>
      </c>
      <c r="G522" s="6">
        <v>4.9987289952880598E-2</v>
      </c>
      <c r="H522" s="6">
        <v>9.2066454388819899E-2</v>
      </c>
      <c r="I522" s="6">
        <v>0.10432411087516701</v>
      </c>
    </row>
    <row r="523" spans="1:9" x14ac:dyDescent="0.15">
      <c r="A523" s="1">
        <v>23</v>
      </c>
      <c r="B523" s="1" t="s">
        <v>138</v>
      </c>
      <c r="C523" s="1">
        <v>14</v>
      </c>
      <c r="D523" s="1" t="s">
        <v>27</v>
      </c>
      <c r="E523" s="6">
        <v>-8.9732286984458509E-2</v>
      </c>
      <c r="F523" s="6">
        <v>-0.29757444290595197</v>
      </c>
      <c r="G523" s="6">
        <v>-0.133388819401277</v>
      </c>
      <c r="H523" s="6">
        <v>-0.103520759350176</v>
      </c>
      <c r="I523" s="6">
        <v>0.18187204666034701</v>
      </c>
    </row>
    <row r="524" spans="1:9" x14ac:dyDescent="0.15">
      <c r="A524" s="1">
        <v>23</v>
      </c>
      <c r="B524" s="1" t="s">
        <v>138</v>
      </c>
      <c r="C524" s="1">
        <v>15</v>
      </c>
      <c r="D524" s="1" t="s">
        <v>28</v>
      </c>
      <c r="E524" s="6">
        <v>6.0240765349290945E-2</v>
      </c>
      <c r="F524" s="6">
        <v>6.2028314777176102E-2</v>
      </c>
      <c r="G524" s="6">
        <v>7.5975354853129701E-2</v>
      </c>
      <c r="H524" s="6">
        <v>7.5660409073340401E-2</v>
      </c>
      <c r="I524" s="6">
        <v>8.4218317870672604E-2</v>
      </c>
    </row>
    <row r="525" spans="1:9" x14ac:dyDescent="0.15">
      <c r="A525" s="1">
        <v>23</v>
      </c>
      <c r="B525" s="1" t="s">
        <v>137</v>
      </c>
      <c r="C525" s="1">
        <v>16</v>
      </c>
      <c r="D525" s="1" t="s">
        <v>11</v>
      </c>
      <c r="E525" s="6">
        <v>6.155275109695757E-2</v>
      </c>
      <c r="F525" s="6">
        <v>7.6706742359987604E-2</v>
      </c>
      <c r="G525" s="6">
        <v>5.9628081333055603E-2</v>
      </c>
      <c r="H525" s="6">
        <v>5.0196046158447201E-2</v>
      </c>
      <c r="I525" s="6">
        <v>7.0473922482649401E-2</v>
      </c>
    </row>
    <row r="526" spans="1:9" x14ac:dyDescent="0.15">
      <c r="A526" s="1">
        <v>23</v>
      </c>
      <c r="B526" s="1" t="s">
        <v>137</v>
      </c>
      <c r="C526" s="1">
        <v>17</v>
      </c>
      <c r="D526" s="1" t="s">
        <v>12</v>
      </c>
      <c r="E526" s="6">
        <v>5.4404465870933824E-3</v>
      </c>
      <c r="F526" s="6">
        <v>3.4313816252907303E-2</v>
      </c>
      <c r="G526" s="6">
        <v>6.7509785388269294E-2</v>
      </c>
      <c r="H526" s="6">
        <v>7.3438799408700503E-2</v>
      </c>
      <c r="I526" s="6">
        <v>5.4917602179103603E-2</v>
      </c>
    </row>
    <row r="527" spans="1:9" x14ac:dyDescent="0.15">
      <c r="A527" s="1">
        <v>23</v>
      </c>
      <c r="B527" s="1" t="s">
        <v>137</v>
      </c>
      <c r="C527" s="1">
        <v>18</v>
      </c>
      <c r="D527" s="1" t="s">
        <v>13</v>
      </c>
      <c r="E527" s="6">
        <v>0.11534579038030771</v>
      </c>
      <c r="F527" s="6">
        <v>0.14407863536957399</v>
      </c>
      <c r="G527" s="6">
        <v>0.14065100078095699</v>
      </c>
      <c r="H527" s="6">
        <v>0.132309171115366</v>
      </c>
      <c r="I527" s="6">
        <v>0.13778551835407399</v>
      </c>
    </row>
    <row r="528" spans="1:9" x14ac:dyDescent="0.15">
      <c r="A528" s="1">
        <v>23</v>
      </c>
      <c r="B528" s="1" t="s">
        <v>137</v>
      </c>
      <c r="C528" s="1">
        <v>19</v>
      </c>
      <c r="D528" s="1" t="s">
        <v>14</v>
      </c>
      <c r="E528" s="6">
        <v>1.7830036983077495E-2</v>
      </c>
      <c r="F528" s="6">
        <v>2.2959098791758101E-2</v>
      </c>
      <c r="G528" s="6">
        <v>2.76417440729557E-2</v>
      </c>
      <c r="H528" s="6">
        <v>3.19613787939994E-2</v>
      </c>
      <c r="I528" s="6">
        <v>5.47153554554776E-2</v>
      </c>
    </row>
    <row r="529" spans="1:9" x14ac:dyDescent="0.15">
      <c r="A529" s="1">
        <v>23</v>
      </c>
      <c r="B529" s="1" t="s">
        <v>137</v>
      </c>
      <c r="C529" s="1">
        <v>20</v>
      </c>
      <c r="D529" s="1" t="s">
        <v>15</v>
      </c>
      <c r="E529" s="6">
        <v>0.1549907497138496</v>
      </c>
      <c r="F529" s="6">
        <v>-4.7517512307051497E-3</v>
      </c>
      <c r="G529" s="6">
        <v>4.2593373190150399E-2</v>
      </c>
      <c r="H529" s="6">
        <v>3.4750374621721897E-2</v>
      </c>
      <c r="I529" s="6">
        <v>8.4100079960694102E-2</v>
      </c>
    </row>
    <row r="530" spans="1:9" x14ac:dyDescent="0.15">
      <c r="A530" s="1">
        <v>23</v>
      </c>
      <c r="B530" s="1" t="s">
        <v>137</v>
      </c>
      <c r="C530" s="1">
        <v>21</v>
      </c>
      <c r="D530" s="1" t="s">
        <v>16</v>
      </c>
      <c r="E530" s="6">
        <v>3.8848802593216894E-4</v>
      </c>
      <c r="F530" s="6">
        <v>2.0526564240600301E-2</v>
      </c>
      <c r="G530" s="6">
        <v>1.66462255152546E-2</v>
      </c>
      <c r="H530" s="6">
        <v>2.5534725648894901E-2</v>
      </c>
      <c r="I530" s="6">
        <v>5.2928789518602401E-2</v>
      </c>
    </row>
    <row r="531" spans="1:9" x14ac:dyDescent="0.15">
      <c r="A531" s="1">
        <v>23</v>
      </c>
      <c r="B531" s="1" t="s">
        <v>136</v>
      </c>
      <c r="C531" s="1">
        <v>22</v>
      </c>
      <c r="D531" s="1" t="s">
        <v>8</v>
      </c>
      <c r="E531" s="6">
        <v>1.3532495555394788E-2</v>
      </c>
      <c r="F531" s="6">
        <v>3.1752252978692899E-2</v>
      </c>
      <c r="G531" s="6">
        <v>3.8274334372135198E-2</v>
      </c>
      <c r="H531" s="6">
        <v>3.96661175274911E-2</v>
      </c>
      <c r="I531" s="6">
        <v>5.8034064974303197E-2</v>
      </c>
    </row>
    <row r="532" spans="1:9" x14ac:dyDescent="0.15">
      <c r="A532" s="1">
        <v>23</v>
      </c>
      <c r="B532" s="1" t="s">
        <v>136</v>
      </c>
      <c r="C532" s="1">
        <v>23</v>
      </c>
      <c r="D532" s="1" t="s">
        <v>29</v>
      </c>
      <c r="E532" s="6">
        <v>1.1842609260931601E-2</v>
      </c>
      <c r="F532" s="6">
        <v>2.5067036573140199E-2</v>
      </c>
      <c r="G532" s="6">
        <v>5.3662702694713599E-2</v>
      </c>
      <c r="H532" s="6">
        <v>4.9448383175838599E-2</v>
      </c>
      <c r="I532" s="6">
        <v>2.76977050171681E-2</v>
      </c>
    </row>
    <row r="533" spans="1:9" x14ac:dyDescent="0.15">
      <c r="A533" s="1">
        <v>24</v>
      </c>
      <c r="B533" s="1" t="s">
        <v>141</v>
      </c>
      <c r="C533" s="1">
        <v>1</v>
      </c>
      <c r="D533" s="1" t="s">
        <v>9</v>
      </c>
      <c r="E533" s="6">
        <v>7.8512553612926653E-2</v>
      </c>
      <c r="F533" s="6">
        <v>0.21149642319119599</v>
      </c>
      <c r="G533" s="6">
        <v>0.23884478794653199</v>
      </c>
      <c r="H533" s="6">
        <v>0.24821253707509899</v>
      </c>
      <c r="I533" s="6">
        <v>0.25631138200775899</v>
      </c>
    </row>
    <row r="534" spans="1:9" x14ac:dyDescent="0.15">
      <c r="A534" s="1">
        <v>24</v>
      </c>
      <c r="B534" s="1" t="s">
        <v>141</v>
      </c>
      <c r="C534" s="1">
        <v>2</v>
      </c>
      <c r="D534" s="1" t="s">
        <v>10</v>
      </c>
      <c r="E534" s="6">
        <v>8.2843218275202288E-2</v>
      </c>
      <c r="F534" s="6">
        <v>-2.7213135883492601E-2</v>
      </c>
      <c r="G534" s="6">
        <v>-6.4222241018392703E-2</v>
      </c>
      <c r="H534" s="6">
        <v>-0.147793491501965</v>
      </c>
      <c r="I534" s="6">
        <v>-0.29119080660510799</v>
      </c>
    </row>
    <row r="535" spans="1:9" x14ac:dyDescent="0.15">
      <c r="A535" s="1">
        <v>24</v>
      </c>
      <c r="B535" s="1" t="s">
        <v>142</v>
      </c>
      <c r="C535" s="1">
        <v>3</v>
      </c>
      <c r="D535" s="1" t="s">
        <v>17</v>
      </c>
      <c r="E535" s="6">
        <v>-1.8147185480087251E-3</v>
      </c>
      <c r="F535" s="6">
        <v>9.0525754395014407E-3</v>
      </c>
      <c r="G535" s="6">
        <v>1.00977844914072E-2</v>
      </c>
      <c r="H535" s="6">
        <v>5.3081299893163798E-2</v>
      </c>
      <c r="I535" s="6">
        <v>7.01656242679356E-2</v>
      </c>
    </row>
    <row r="536" spans="1:9" x14ac:dyDescent="0.15">
      <c r="A536" s="1">
        <v>24</v>
      </c>
      <c r="B536" s="1" t="s">
        <v>142</v>
      </c>
      <c r="C536" s="1">
        <v>4</v>
      </c>
      <c r="D536" s="1" t="s">
        <v>18</v>
      </c>
      <c r="E536" s="6">
        <v>8.9505991120548814E-2</v>
      </c>
      <c r="F536" s="6">
        <v>0.136910758979673</v>
      </c>
      <c r="G536" s="6">
        <v>0.14724332467732901</v>
      </c>
      <c r="H536" s="6">
        <v>0.11422561323348</v>
      </c>
      <c r="I536" s="6">
        <v>0.16666093047723299</v>
      </c>
    </row>
    <row r="537" spans="1:9" x14ac:dyDescent="0.15">
      <c r="A537" s="1">
        <v>24</v>
      </c>
      <c r="B537" s="1" t="s">
        <v>142</v>
      </c>
      <c r="C537" s="1">
        <v>5</v>
      </c>
      <c r="D537" s="1" t="s">
        <v>19</v>
      </c>
      <c r="E537" s="6">
        <v>-0.1198728773938178</v>
      </c>
      <c r="F537" s="6">
        <v>-6.5721490469460506E-2</v>
      </c>
      <c r="G537" s="6">
        <v>-5.9528230796048499E-2</v>
      </c>
      <c r="H537" s="6">
        <v>-7.4905886023377999E-2</v>
      </c>
      <c r="I537" s="6">
        <v>2.46799394870462E-2</v>
      </c>
    </row>
    <row r="538" spans="1:9" x14ac:dyDescent="0.15">
      <c r="A538" s="1">
        <v>24</v>
      </c>
      <c r="B538" s="1" t="s">
        <v>142</v>
      </c>
      <c r="C538" s="1">
        <v>6</v>
      </c>
      <c r="D538" s="1" t="s">
        <v>3</v>
      </c>
      <c r="E538" s="6">
        <v>7.005717180693341E-2</v>
      </c>
      <c r="F538" s="6">
        <v>-3.7861095869861999E-2</v>
      </c>
      <c r="G538" s="6">
        <v>-1.0143746152895001E-2</v>
      </c>
      <c r="H538" s="6">
        <v>-3.5017011613783601E-2</v>
      </c>
      <c r="I538" s="6">
        <v>-3.1829085603294699E-2</v>
      </c>
    </row>
    <row r="539" spans="1:9" x14ac:dyDescent="0.15">
      <c r="A539" s="1">
        <v>24</v>
      </c>
      <c r="B539" s="1" t="s">
        <v>142</v>
      </c>
      <c r="C539" s="1">
        <v>7</v>
      </c>
      <c r="D539" s="1" t="s">
        <v>20</v>
      </c>
      <c r="E539" s="6">
        <v>-0.23189068319465272</v>
      </c>
      <c r="F539" s="6">
        <v>-1.1758483479905399</v>
      </c>
      <c r="G539" s="6">
        <v>-0.78784251235974501</v>
      </c>
      <c r="H539" s="6">
        <v>-0.79469131723054498</v>
      </c>
      <c r="I539" s="6">
        <v>-0.82138776336246999</v>
      </c>
    </row>
    <row r="540" spans="1:9" x14ac:dyDescent="0.15">
      <c r="A540" s="1">
        <v>24</v>
      </c>
      <c r="B540" s="1" t="s">
        <v>142</v>
      </c>
      <c r="C540" s="1">
        <v>8</v>
      </c>
      <c r="D540" s="1" t="s">
        <v>21</v>
      </c>
      <c r="E540" s="6">
        <v>-8.016853547347309E-3</v>
      </c>
      <c r="F540" s="6">
        <v>-8.2817995937085592E-3</v>
      </c>
      <c r="G540" s="6">
        <v>-8.1011404918143199E-3</v>
      </c>
      <c r="H540" s="6">
        <v>1.73753583537214E-2</v>
      </c>
      <c r="I540" s="6">
        <v>2.9432291163200001E-2</v>
      </c>
    </row>
    <row r="541" spans="1:9" x14ac:dyDescent="0.15">
      <c r="A541" s="1">
        <v>24</v>
      </c>
      <c r="B541" s="1" t="s">
        <v>142</v>
      </c>
      <c r="C541" s="1">
        <v>9</v>
      </c>
      <c r="D541" s="1" t="s">
        <v>22</v>
      </c>
      <c r="E541" s="6">
        <v>3.2716344416420205E-2</v>
      </c>
      <c r="F541" s="6">
        <v>-0.10645886335848501</v>
      </c>
      <c r="G541" s="6">
        <v>-0.124821967414372</v>
      </c>
      <c r="H541" s="6">
        <v>-9.07011451803756E-2</v>
      </c>
      <c r="I541" s="6">
        <v>-6.4678241651727697E-2</v>
      </c>
    </row>
    <row r="542" spans="1:9" x14ac:dyDescent="0.15">
      <c r="A542" s="1">
        <v>24</v>
      </c>
      <c r="B542" s="1" t="s">
        <v>142</v>
      </c>
      <c r="C542" s="1">
        <v>10</v>
      </c>
      <c r="D542" s="1" t="s">
        <v>23</v>
      </c>
      <c r="E542" s="6">
        <v>4.6736750635800427E-3</v>
      </c>
      <c r="F542" s="6">
        <v>-3.0855873392206801E-2</v>
      </c>
      <c r="G542" s="6">
        <v>-3.5354523591115503E-2</v>
      </c>
      <c r="H542" s="6">
        <v>-7.3211035383796697E-4</v>
      </c>
      <c r="I542" s="6">
        <v>7.3640863131653198E-3</v>
      </c>
    </row>
    <row r="543" spans="1:9" x14ac:dyDescent="0.15">
      <c r="A543" s="1">
        <v>24</v>
      </c>
      <c r="B543" s="1" t="s">
        <v>142</v>
      </c>
      <c r="C543" s="1">
        <v>11</v>
      </c>
      <c r="D543" s="1" t="s">
        <v>24</v>
      </c>
      <c r="E543" s="6">
        <v>7.7990756368096128E-3</v>
      </c>
      <c r="F543" s="6">
        <v>-2.47334034609227E-2</v>
      </c>
      <c r="G543" s="6">
        <v>-2.1936076877956699E-2</v>
      </c>
      <c r="H543" s="6">
        <v>2.7262885084354101E-2</v>
      </c>
      <c r="I543" s="6">
        <v>4.6544910613669603E-2</v>
      </c>
    </row>
    <row r="544" spans="1:9" x14ac:dyDescent="0.15">
      <c r="A544" s="1">
        <v>24</v>
      </c>
      <c r="B544" s="1" t="s">
        <v>142</v>
      </c>
      <c r="C544" s="1">
        <v>12</v>
      </c>
      <c r="D544" s="1" t="s">
        <v>25</v>
      </c>
      <c r="E544" s="6">
        <v>0.21400154996346657</v>
      </c>
      <c r="F544" s="6">
        <v>6.41137857651706E-2</v>
      </c>
      <c r="G544" s="6">
        <v>1.33445787261134E-2</v>
      </c>
      <c r="H544" s="6">
        <v>3.47166425510025E-2</v>
      </c>
      <c r="I544" s="6">
        <v>5.5442608488065301E-2</v>
      </c>
    </row>
    <row r="545" spans="1:9" x14ac:dyDescent="0.15">
      <c r="A545" s="1">
        <v>24</v>
      </c>
      <c r="B545" s="1" t="s">
        <v>142</v>
      </c>
      <c r="C545" s="1">
        <v>13</v>
      </c>
      <c r="D545" s="1" t="s">
        <v>26</v>
      </c>
      <c r="E545" s="6">
        <v>8.0800407628849012E-3</v>
      </c>
      <c r="F545" s="6">
        <v>-7.47610287749714E-2</v>
      </c>
      <c r="G545" s="6">
        <v>-6.4271770673407502E-3</v>
      </c>
      <c r="H545" s="6">
        <v>4.7272362317490199E-2</v>
      </c>
      <c r="I545" s="6">
        <v>3.6220911288534302E-2</v>
      </c>
    </row>
    <row r="546" spans="1:9" x14ac:dyDescent="0.15">
      <c r="A546" s="1">
        <v>24</v>
      </c>
      <c r="B546" s="1" t="s">
        <v>142</v>
      </c>
      <c r="C546" s="1">
        <v>14</v>
      </c>
      <c r="D546" s="1" t="s">
        <v>27</v>
      </c>
      <c r="E546" s="6">
        <v>-0.25996008393470404</v>
      </c>
      <c r="F546" s="6">
        <v>-0.30428112973552901</v>
      </c>
      <c r="G546" s="6">
        <v>-0.17247778827498</v>
      </c>
      <c r="H546" s="6">
        <v>-0.111955532811856</v>
      </c>
      <c r="I546" s="6">
        <v>7.5242403372946E-3</v>
      </c>
    </row>
    <row r="547" spans="1:9" x14ac:dyDescent="0.15">
      <c r="A547" s="1">
        <v>24</v>
      </c>
      <c r="B547" s="1" t="s">
        <v>142</v>
      </c>
      <c r="C547" s="1">
        <v>15</v>
      </c>
      <c r="D547" s="1" t="s">
        <v>28</v>
      </c>
      <c r="E547" s="6">
        <v>1.9501934776160017E-4</v>
      </c>
      <c r="F547" s="6">
        <v>-3.4370239870670301E-3</v>
      </c>
      <c r="G547" s="6">
        <v>2.0169914418634201E-3</v>
      </c>
      <c r="H547" s="6">
        <v>4.5685210003911701E-2</v>
      </c>
      <c r="I547" s="6">
        <v>3.5772478524161003E-2</v>
      </c>
    </row>
    <row r="548" spans="1:9" x14ac:dyDescent="0.15">
      <c r="A548" s="1">
        <v>24</v>
      </c>
      <c r="B548" s="1" t="s">
        <v>141</v>
      </c>
      <c r="C548" s="1">
        <v>16</v>
      </c>
      <c r="D548" s="1" t="s">
        <v>11</v>
      </c>
      <c r="E548" s="6">
        <v>3.6925136780753681E-2</v>
      </c>
      <c r="F548" s="6">
        <v>2.9861318578442101E-2</v>
      </c>
      <c r="G548" s="6">
        <v>-3.4534781398598601E-3</v>
      </c>
      <c r="H548" s="6">
        <v>-1.8968033140751601E-3</v>
      </c>
      <c r="I548" s="6">
        <v>2.8587077949190898E-2</v>
      </c>
    </row>
    <row r="549" spans="1:9" x14ac:dyDescent="0.15">
      <c r="A549" s="1">
        <v>24</v>
      </c>
      <c r="B549" s="1" t="s">
        <v>141</v>
      </c>
      <c r="C549" s="1">
        <v>17</v>
      </c>
      <c r="D549" s="1" t="s">
        <v>12</v>
      </c>
      <c r="E549" s="6">
        <v>-8.8510070823499681E-3</v>
      </c>
      <c r="F549" s="6">
        <v>1.3984217392815201E-2</v>
      </c>
      <c r="G549" s="6">
        <v>2.44606428038559E-2</v>
      </c>
      <c r="H549" s="6">
        <v>1.6263892574793701E-2</v>
      </c>
      <c r="I549" s="6">
        <v>1.2205876572542801E-2</v>
      </c>
    </row>
    <row r="550" spans="1:9" x14ac:dyDescent="0.15">
      <c r="A550" s="1">
        <v>24</v>
      </c>
      <c r="B550" s="1" t="s">
        <v>141</v>
      </c>
      <c r="C550" s="1">
        <v>18</v>
      </c>
      <c r="D550" s="1" t="s">
        <v>13</v>
      </c>
      <c r="E550" s="6">
        <v>-2.7619838176317843E-2</v>
      </c>
      <c r="F550" s="6">
        <v>-3.2109026022009497E-2</v>
      </c>
      <c r="G550" s="6">
        <v>-2.8050377250226501E-2</v>
      </c>
      <c r="H550" s="6">
        <v>-3.1076390102188E-2</v>
      </c>
      <c r="I550" s="6">
        <v>-4.2568156127467697E-3</v>
      </c>
    </row>
    <row r="551" spans="1:9" x14ac:dyDescent="0.15">
      <c r="A551" s="1">
        <v>24</v>
      </c>
      <c r="B551" s="1" t="s">
        <v>141</v>
      </c>
      <c r="C551" s="1">
        <v>19</v>
      </c>
      <c r="D551" s="1" t="s">
        <v>14</v>
      </c>
      <c r="E551" s="6">
        <v>-3.2790951148567858E-2</v>
      </c>
      <c r="F551" s="6">
        <v>2.66489171903956E-2</v>
      </c>
      <c r="G551" s="6">
        <v>2.0556109457944002E-2</v>
      </c>
      <c r="H551" s="6">
        <v>-5.6140352251735103E-4</v>
      </c>
      <c r="I551" s="6">
        <v>2.3231539063903999E-2</v>
      </c>
    </row>
    <row r="552" spans="1:9" x14ac:dyDescent="0.15">
      <c r="A552" s="1">
        <v>24</v>
      </c>
      <c r="B552" s="1" t="s">
        <v>141</v>
      </c>
      <c r="C552" s="1">
        <v>20</v>
      </c>
      <c r="D552" s="1" t="s">
        <v>15</v>
      </c>
      <c r="E552" s="6">
        <v>0.1237059756663743</v>
      </c>
      <c r="F552" s="6">
        <v>8.2708782522744606E-3</v>
      </c>
      <c r="G552" s="6">
        <v>4.0964565199162001E-2</v>
      </c>
      <c r="H552" s="6">
        <v>-3.4171188514486202E-2</v>
      </c>
      <c r="I552" s="6">
        <v>1.8029317905412699E-2</v>
      </c>
    </row>
    <row r="553" spans="1:9" x14ac:dyDescent="0.15">
      <c r="A553" s="1">
        <v>24</v>
      </c>
      <c r="B553" s="1" t="s">
        <v>141</v>
      </c>
      <c r="C553" s="1">
        <v>21</v>
      </c>
      <c r="D553" s="1" t="s">
        <v>16</v>
      </c>
      <c r="E553" s="6">
        <v>1.1115231221806117E-2</v>
      </c>
      <c r="F553" s="6">
        <v>2.67647491223671E-2</v>
      </c>
      <c r="G553" s="6">
        <v>-3.38244722927697E-3</v>
      </c>
      <c r="H553" s="6">
        <v>6.4543684667453102E-3</v>
      </c>
      <c r="I553" s="6">
        <v>3.0028945206707399E-2</v>
      </c>
    </row>
    <row r="554" spans="1:9" x14ac:dyDescent="0.15">
      <c r="A554" s="1">
        <v>24</v>
      </c>
      <c r="B554" s="1" t="s">
        <v>140</v>
      </c>
      <c r="C554" s="1">
        <v>22</v>
      </c>
      <c r="D554" s="1" t="s">
        <v>8</v>
      </c>
      <c r="E554" s="6">
        <v>-7.8780322164229283E-3</v>
      </c>
      <c r="F554" s="6">
        <v>-1.6645432347348998E-2</v>
      </c>
      <c r="G554" s="6">
        <v>-2.0873219342511701E-2</v>
      </c>
      <c r="H554" s="6">
        <v>-2.90122371128692E-2</v>
      </c>
      <c r="I554" s="6">
        <v>-1.1648985019214001E-2</v>
      </c>
    </row>
    <row r="555" spans="1:9" x14ac:dyDescent="0.15">
      <c r="A555" s="1">
        <v>24</v>
      </c>
      <c r="B555" s="1" t="s">
        <v>140</v>
      </c>
      <c r="C555" s="1">
        <v>23</v>
      </c>
      <c r="D555" s="1" t="s">
        <v>29</v>
      </c>
      <c r="E555" s="6">
        <v>8.8751717297995414E-3</v>
      </c>
      <c r="F555" s="6">
        <v>1.3626971497862799E-2</v>
      </c>
      <c r="G555" s="6">
        <v>1.0466834733311701E-2</v>
      </c>
      <c r="H555" s="6">
        <v>2.1657561861211101E-2</v>
      </c>
      <c r="I555" s="6">
        <v>7.5236086775143001E-3</v>
      </c>
    </row>
    <row r="556" spans="1:9" x14ac:dyDescent="0.15">
      <c r="A556" s="1">
        <v>25</v>
      </c>
      <c r="B556" s="1" t="s">
        <v>144</v>
      </c>
      <c r="C556" s="1">
        <v>1</v>
      </c>
      <c r="D556" s="1" t="s">
        <v>9</v>
      </c>
      <c r="E556" s="6">
        <v>-0.15268795375133665</v>
      </c>
      <c r="F556" s="6">
        <v>-8.0691846569809697E-2</v>
      </c>
      <c r="G556" s="6">
        <v>-5.1445433377145799E-2</v>
      </c>
      <c r="H556" s="6">
        <v>6.0833949931236697E-2</v>
      </c>
      <c r="I556" s="6">
        <v>0.20110727995493899</v>
      </c>
    </row>
    <row r="557" spans="1:9" x14ac:dyDescent="0.15">
      <c r="A557" s="1">
        <v>25</v>
      </c>
      <c r="B557" s="1" t="s">
        <v>144</v>
      </c>
      <c r="C557" s="1">
        <v>2</v>
      </c>
      <c r="D557" s="1" t="s">
        <v>10</v>
      </c>
      <c r="E557" s="6">
        <v>0.14495869231269498</v>
      </c>
      <c r="F557" s="6">
        <v>0.186815227684136</v>
      </c>
      <c r="G557" s="6">
        <v>0.34869467567323198</v>
      </c>
      <c r="H557" s="6">
        <v>0.31722129915567199</v>
      </c>
      <c r="I557" s="6">
        <v>0.40441655708157997</v>
      </c>
    </row>
    <row r="558" spans="1:9" x14ac:dyDescent="0.15">
      <c r="A558" s="1">
        <v>25</v>
      </c>
      <c r="B558" s="1" t="s">
        <v>145</v>
      </c>
      <c r="C558" s="1">
        <v>3</v>
      </c>
      <c r="D558" s="1" t="s">
        <v>17</v>
      </c>
      <c r="E558" s="6">
        <v>4.702633719124244E-2</v>
      </c>
      <c r="F558" s="6">
        <v>5.08775211724143E-2</v>
      </c>
      <c r="G558" s="6">
        <v>2.63294678525119E-2</v>
      </c>
      <c r="H558" s="6">
        <v>1.46058080683169E-2</v>
      </c>
      <c r="I558" s="6">
        <v>8.0603112423401096E-2</v>
      </c>
    </row>
    <row r="559" spans="1:9" x14ac:dyDescent="0.15">
      <c r="A559" s="1">
        <v>25</v>
      </c>
      <c r="B559" s="1" t="s">
        <v>145</v>
      </c>
      <c r="C559" s="1">
        <v>4</v>
      </c>
      <c r="D559" s="1" t="s">
        <v>18</v>
      </c>
      <c r="E559" s="6">
        <v>0.17816723279545266</v>
      </c>
      <c r="F559" s="6">
        <v>0.190095079426681</v>
      </c>
      <c r="G559" s="6">
        <v>0.20062881335383601</v>
      </c>
      <c r="H559" s="6">
        <v>0.17930905097912</v>
      </c>
      <c r="I559" s="6">
        <v>0.207438555700865</v>
      </c>
    </row>
    <row r="560" spans="1:9" x14ac:dyDescent="0.15">
      <c r="A560" s="1">
        <v>25</v>
      </c>
      <c r="B560" s="1" t="s">
        <v>145</v>
      </c>
      <c r="C560" s="1">
        <v>5</v>
      </c>
      <c r="D560" s="1" t="s">
        <v>19</v>
      </c>
      <c r="E560" s="6">
        <v>0.1024506126483414</v>
      </c>
      <c r="F560" s="6">
        <v>4.4014282470899703E-2</v>
      </c>
      <c r="G560" s="6">
        <v>-4.86424461849864E-2</v>
      </c>
      <c r="H560" s="6">
        <v>-5.14380337490008E-2</v>
      </c>
      <c r="I560" s="6">
        <v>-8.1034605267723395E-2</v>
      </c>
    </row>
    <row r="561" spans="1:9" x14ac:dyDescent="0.15">
      <c r="A561" s="1">
        <v>25</v>
      </c>
      <c r="B561" s="1" t="s">
        <v>145</v>
      </c>
      <c r="C561" s="1">
        <v>6</v>
      </c>
      <c r="D561" s="1" t="s">
        <v>3</v>
      </c>
      <c r="E561" s="6">
        <v>2.3395719903895416E-2</v>
      </c>
      <c r="F561" s="6">
        <v>-7.0262544062403995E-2</v>
      </c>
      <c r="G561" s="6">
        <v>-0.125635205847654</v>
      </c>
      <c r="H561" s="6">
        <v>-0.11631799223250799</v>
      </c>
      <c r="I561" s="6">
        <v>-0.13589064809847801</v>
      </c>
    </row>
    <row r="562" spans="1:9" x14ac:dyDescent="0.15">
      <c r="A562" s="1">
        <v>25</v>
      </c>
      <c r="B562" s="1" t="s">
        <v>145</v>
      </c>
      <c r="C562" s="1">
        <v>7</v>
      </c>
      <c r="D562" s="1" t="s">
        <v>20</v>
      </c>
      <c r="E562" s="6">
        <v>-0.2329423701552189</v>
      </c>
      <c r="F562" s="6">
        <v>0.99271369395906395</v>
      </c>
      <c r="G562" s="6">
        <v>-0.24924339543826099</v>
      </c>
      <c r="H562" s="6">
        <v>-0.32197245772396799</v>
      </c>
      <c r="I562" s="6">
        <v>0.22122472590772499</v>
      </c>
    </row>
    <row r="563" spans="1:9" x14ac:dyDescent="0.15">
      <c r="A563" s="1">
        <v>25</v>
      </c>
      <c r="B563" s="1" t="s">
        <v>145</v>
      </c>
      <c r="C563" s="1">
        <v>8</v>
      </c>
      <c r="D563" s="1" t="s">
        <v>21</v>
      </c>
      <c r="E563" s="6">
        <v>9.0656836632405757E-2</v>
      </c>
      <c r="F563" s="6">
        <v>7.8918199329412797E-2</v>
      </c>
      <c r="G563" s="6">
        <v>4.6063478969099597E-2</v>
      </c>
      <c r="H563" s="6">
        <v>3.8907716629380001E-2</v>
      </c>
      <c r="I563" s="6">
        <v>6.3871038700981098E-2</v>
      </c>
    </row>
    <row r="564" spans="1:9" x14ac:dyDescent="0.15">
      <c r="A564" s="1">
        <v>25</v>
      </c>
      <c r="B564" s="1" t="s">
        <v>145</v>
      </c>
      <c r="C564" s="1">
        <v>9</v>
      </c>
      <c r="D564" s="1" t="s">
        <v>22</v>
      </c>
      <c r="E564" s="6">
        <v>1.0374892896417701E-2</v>
      </c>
      <c r="F564" s="6">
        <v>-0.105015797163564</v>
      </c>
      <c r="G564" s="6">
        <v>-9.1449688631102394E-2</v>
      </c>
      <c r="H564" s="6">
        <v>-0.10235172173749001</v>
      </c>
      <c r="I564" s="6">
        <v>-0.11898017674841201</v>
      </c>
    </row>
    <row r="565" spans="1:9" x14ac:dyDescent="0.15">
      <c r="A565" s="1">
        <v>25</v>
      </c>
      <c r="B565" s="1" t="s">
        <v>145</v>
      </c>
      <c r="C565" s="1">
        <v>10</v>
      </c>
      <c r="D565" s="1" t="s">
        <v>23</v>
      </c>
      <c r="E565" s="6">
        <v>2.1588811070957621E-2</v>
      </c>
      <c r="F565" s="6">
        <v>3.3087055886234E-2</v>
      </c>
      <c r="G565" s="6">
        <v>5.2474290018288301E-2</v>
      </c>
      <c r="H565" s="6">
        <v>2.4267617299430801E-2</v>
      </c>
      <c r="I565" s="6">
        <v>2.3328878023559801E-2</v>
      </c>
    </row>
    <row r="566" spans="1:9" x14ac:dyDescent="0.15">
      <c r="A566" s="1">
        <v>25</v>
      </c>
      <c r="B566" s="1" t="s">
        <v>145</v>
      </c>
      <c r="C566" s="1">
        <v>11</v>
      </c>
      <c r="D566" s="1" t="s">
        <v>24</v>
      </c>
      <c r="E566" s="6">
        <v>-1.1618048353765641E-2</v>
      </c>
      <c r="F566" s="6">
        <v>4.1305101708025696E-3</v>
      </c>
      <c r="G566" s="6">
        <v>3.9375493442540203E-2</v>
      </c>
      <c r="H566" s="6">
        <v>7.3438334696539695E-2</v>
      </c>
      <c r="I566" s="6">
        <v>9.3700887335890395E-2</v>
      </c>
    </row>
    <row r="567" spans="1:9" x14ac:dyDescent="0.15">
      <c r="A567" s="1">
        <v>25</v>
      </c>
      <c r="B567" s="1" t="s">
        <v>145</v>
      </c>
      <c r="C567" s="1">
        <v>12</v>
      </c>
      <c r="D567" s="1" t="s">
        <v>25</v>
      </c>
      <c r="E567" s="6">
        <v>0.14130997837381581</v>
      </c>
      <c r="F567" s="6">
        <v>0.11962436562899301</v>
      </c>
      <c r="G567" s="6">
        <v>0.14628559271949401</v>
      </c>
      <c r="H567" s="6">
        <v>0.12748610514302899</v>
      </c>
      <c r="I567" s="6">
        <v>0.137622166025959</v>
      </c>
    </row>
    <row r="568" spans="1:9" x14ac:dyDescent="0.15">
      <c r="A568" s="1">
        <v>25</v>
      </c>
      <c r="B568" s="1" t="s">
        <v>145</v>
      </c>
      <c r="C568" s="1">
        <v>13</v>
      </c>
      <c r="D568" s="1" t="s">
        <v>26</v>
      </c>
      <c r="E568" s="6">
        <v>1.7881452518315025E-2</v>
      </c>
      <c r="F568" s="6">
        <v>-2.2798336145100399E-2</v>
      </c>
      <c r="G568" s="6">
        <v>1.3340407977912999E-2</v>
      </c>
      <c r="H568" s="6">
        <v>-6.4502505382782502E-2</v>
      </c>
      <c r="I568" s="6">
        <v>-7.5928304734120003E-2</v>
      </c>
    </row>
    <row r="569" spans="1:9" x14ac:dyDescent="0.15">
      <c r="A569" s="1">
        <v>25</v>
      </c>
      <c r="B569" s="1" t="s">
        <v>145</v>
      </c>
      <c r="C569" s="1">
        <v>14</v>
      </c>
      <c r="D569" s="1" t="s">
        <v>27</v>
      </c>
      <c r="E569" s="6">
        <v>-0.1052287549702827</v>
      </c>
      <c r="F569" s="6">
        <v>-0.34592012995304999</v>
      </c>
      <c r="G569" s="6">
        <v>-0.17759085645957901</v>
      </c>
      <c r="H569" s="6">
        <v>-0.114923071615372</v>
      </c>
      <c r="I569" s="6">
        <v>0.117294003527962</v>
      </c>
    </row>
    <row r="570" spans="1:9" x14ac:dyDescent="0.15">
      <c r="A570" s="1">
        <v>25</v>
      </c>
      <c r="B570" s="1" t="s">
        <v>145</v>
      </c>
      <c r="C570" s="1">
        <v>15</v>
      </c>
      <c r="D570" s="1" t="s">
        <v>28</v>
      </c>
      <c r="E570" s="6">
        <v>8.0622324192821782E-2</v>
      </c>
      <c r="F570" s="6">
        <v>0.10449083230653</v>
      </c>
      <c r="G570" s="6">
        <v>7.6588837866921097E-2</v>
      </c>
      <c r="H570" s="6">
        <v>8.6141470580730198E-2</v>
      </c>
      <c r="I570" s="6">
        <v>9.6841941426124997E-2</v>
      </c>
    </row>
    <row r="571" spans="1:9" x14ac:dyDescent="0.15">
      <c r="A571" s="1">
        <v>25</v>
      </c>
      <c r="B571" s="1" t="s">
        <v>144</v>
      </c>
      <c r="C571" s="1">
        <v>16</v>
      </c>
      <c r="D571" s="1" t="s">
        <v>11</v>
      </c>
      <c r="E571" s="6">
        <v>4.6048175981782291E-2</v>
      </c>
      <c r="F571" s="6">
        <v>3.8205921609550199E-2</v>
      </c>
      <c r="G571" s="6">
        <v>5.3140844492685097E-3</v>
      </c>
      <c r="H571" s="6">
        <v>-1.2471093742979601E-2</v>
      </c>
      <c r="I571" s="6">
        <v>2.3731784073467498E-2</v>
      </c>
    </row>
    <row r="572" spans="1:9" x14ac:dyDescent="0.15">
      <c r="A572" s="1">
        <v>25</v>
      </c>
      <c r="B572" s="1" t="s">
        <v>144</v>
      </c>
      <c r="C572" s="1">
        <v>17</v>
      </c>
      <c r="D572" s="1" t="s">
        <v>12</v>
      </c>
      <c r="E572" s="6">
        <v>5.2225517238344898E-2</v>
      </c>
      <c r="F572" s="6">
        <v>9.4287776963004694E-2</v>
      </c>
      <c r="G572" s="6">
        <v>5.15824766438494E-2</v>
      </c>
      <c r="H572" s="6">
        <v>2.2547450067649501E-2</v>
      </c>
      <c r="I572" s="6">
        <v>6.7443211988407206E-2</v>
      </c>
    </row>
    <row r="573" spans="1:9" x14ac:dyDescent="0.15">
      <c r="A573" s="1">
        <v>25</v>
      </c>
      <c r="B573" s="1" t="s">
        <v>144</v>
      </c>
      <c r="C573" s="1">
        <v>18</v>
      </c>
      <c r="D573" s="1" t="s">
        <v>13</v>
      </c>
      <c r="E573" s="6">
        <v>1.652822329278554E-2</v>
      </c>
      <c r="F573" s="6">
        <v>-1.54884636664714E-2</v>
      </c>
      <c r="G573" s="6">
        <v>-1.36023260223385E-2</v>
      </c>
      <c r="H573" s="6">
        <v>9.6176298283057204E-4</v>
      </c>
      <c r="I573" s="6">
        <v>3.1338260485146298E-2</v>
      </c>
    </row>
    <row r="574" spans="1:9" x14ac:dyDescent="0.15">
      <c r="A574" s="1">
        <v>25</v>
      </c>
      <c r="B574" s="1" t="s">
        <v>144</v>
      </c>
      <c r="C574" s="1">
        <v>19</v>
      </c>
      <c r="D574" s="1" t="s">
        <v>14</v>
      </c>
      <c r="E574" s="6">
        <v>-7.7575295518145126E-2</v>
      </c>
      <c r="F574" s="6">
        <v>-7.1320449860441401E-3</v>
      </c>
      <c r="G574" s="6">
        <v>3.2477743387271503E-2</v>
      </c>
      <c r="H574" s="6">
        <v>6.9808642287073994E-2</v>
      </c>
      <c r="I574" s="6">
        <v>4.99989087185315E-2</v>
      </c>
    </row>
    <row r="575" spans="1:9" x14ac:dyDescent="0.15">
      <c r="A575" s="1">
        <v>25</v>
      </c>
      <c r="B575" s="1" t="s">
        <v>144</v>
      </c>
      <c r="C575" s="1">
        <v>20</v>
      </c>
      <c r="D575" s="1" t="s">
        <v>15</v>
      </c>
      <c r="E575" s="6">
        <v>0.25498166080535301</v>
      </c>
      <c r="F575" s="6">
        <v>0.27271930836741498</v>
      </c>
      <c r="G575" s="6">
        <v>0.14202201426993599</v>
      </c>
      <c r="H575" s="6">
        <v>5.6617794934699699E-2</v>
      </c>
      <c r="I575" s="6">
        <v>1.8648469883795898E-2</v>
      </c>
    </row>
    <row r="576" spans="1:9" x14ac:dyDescent="0.15">
      <c r="A576" s="1">
        <v>25</v>
      </c>
      <c r="B576" s="1" t="s">
        <v>144</v>
      </c>
      <c r="C576" s="1">
        <v>21</v>
      </c>
      <c r="D576" s="1" t="s">
        <v>16</v>
      </c>
      <c r="E576" s="6">
        <v>3.8413761259926099E-2</v>
      </c>
      <c r="F576" s="6">
        <v>3.3253962425461497E-2</v>
      </c>
      <c r="G576" s="6">
        <v>1.94045201004279E-2</v>
      </c>
      <c r="H576" s="6">
        <v>1.3971950194560301E-2</v>
      </c>
      <c r="I576" s="6">
        <v>3.0324973732925201E-2</v>
      </c>
    </row>
    <row r="577" spans="1:9" x14ac:dyDescent="0.15">
      <c r="A577" s="1">
        <v>25</v>
      </c>
      <c r="B577" s="1" t="s">
        <v>143</v>
      </c>
      <c r="C577" s="1">
        <v>22</v>
      </c>
      <c r="D577" s="1" t="s">
        <v>8</v>
      </c>
      <c r="E577" s="6">
        <v>4.5403050952087062E-2</v>
      </c>
      <c r="F577" s="6">
        <v>4.5544489298117399E-2</v>
      </c>
      <c r="G577" s="6">
        <v>3.1592396710115399E-2</v>
      </c>
      <c r="H577" s="6">
        <v>3.29304819374815E-2</v>
      </c>
      <c r="I577" s="6">
        <v>4.0667614839993899E-2</v>
      </c>
    </row>
    <row r="578" spans="1:9" x14ac:dyDescent="0.15">
      <c r="A578" s="1">
        <v>25</v>
      </c>
      <c r="B578" s="1" t="s">
        <v>143</v>
      </c>
      <c r="C578" s="1">
        <v>23</v>
      </c>
      <c r="D578" s="1" t="s">
        <v>29</v>
      </c>
      <c r="E578" s="6">
        <v>4.0581080278908992E-3</v>
      </c>
      <c r="F578" s="6">
        <v>-7.7896809193500605E-4</v>
      </c>
      <c r="G578" s="6">
        <v>-2.28994398025817E-4</v>
      </c>
      <c r="H578" s="6">
        <v>4.37508867640167E-2</v>
      </c>
      <c r="I578" s="6">
        <v>4.9496937301161198E-2</v>
      </c>
    </row>
    <row r="579" spans="1:9" x14ac:dyDescent="0.15">
      <c r="A579" s="1">
        <v>26</v>
      </c>
      <c r="B579" s="1" t="s">
        <v>241</v>
      </c>
      <c r="C579" s="1">
        <v>1</v>
      </c>
      <c r="D579" s="1" t="s">
        <v>9</v>
      </c>
      <c r="E579" s="6">
        <v>5.7066145110949373E-2</v>
      </c>
      <c r="F579" s="6">
        <v>-3.1871316197911302E-2</v>
      </c>
      <c r="G579" s="6">
        <v>1.1563475460346501E-2</v>
      </c>
      <c r="H579" s="6">
        <v>7.7226382497091003E-2</v>
      </c>
      <c r="I579" s="6">
        <v>9.1881369698612006E-2</v>
      </c>
    </row>
    <row r="580" spans="1:9" x14ac:dyDescent="0.15">
      <c r="A580" s="1">
        <v>26</v>
      </c>
      <c r="B580" s="1" t="s">
        <v>242</v>
      </c>
      <c r="C580" s="1">
        <v>2</v>
      </c>
      <c r="D580" s="1" t="s">
        <v>10</v>
      </c>
      <c r="E580" s="6">
        <v>0.10186523965384815</v>
      </c>
      <c r="F580" s="6">
        <v>9.5128439848773394E-2</v>
      </c>
      <c r="G580" s="6">
        <v>0.180589517927187</v>
      </c>
      <c r="H580" s="6">
        <v>0.218573158937416</v>
      </c>
      <c r="I580" s="6">
        <v>0.38265818315959699</v>
      </c>
    </row>
    <row r="581" spans="1:9" x14ac:dyDescent="0.15">
      <c r="A581" s="1">
        <v>26</v>
      </c>
      <c r="B581" s="1" t="s">
        <v>243</v>
      </c>
      <c r="C581" s="1">
        <v>3</v>
      </c>
      <c r="D581" s="1" t="s">
        <v>17</v>
      </c>
      <c r="E581" s="6">
        <v>0.1381708926380259</v>
      </c>
      <c r="F581" s="6">
        <v>0.110878730038141</v>
      </c>
      <c r="G581" s="6">
        <v>0.13545982763603101</v>
      </c>
      <c r="H581" s="6">
        <v>0.11728497760952</v>
      </c>
      <c r="I581" s="6">
        <v>0.154895111132202</v>
      </c>
    </row>
    <row r="582" spans="1:9" x14ac:dyDescent="0.15">
      <c r="A582" s="1">
        <v>26</v>
      </c>
      <c r="B582" s="1" t="s">
        <v>244</v>
      </c>
      <c r="C582" s="1">
        <v>4</v>
      </c>
      <c r="D582" s="1" t="s">
        <v>18</v>
      </c>
      <c r="E582" s="6">
        <v>0.29673250800783796</v>
      </c>
      <c r="F582" s="6">
        <v>0.204748045234981</v>
      </c>
      <c r="G582" s="6">
        <v>0.20388684919501501</v>
      </c>
      <c r="H582" s="6">
        <v>0.14590113128236501</v>
      </c>
      <c r="I582" s="6">
        <v>7.0108542922110204E-2</v>
      </c>
    </row>
    <row r="583" spans="1:9" x14ac:dyDescent="0.15">
      <c r="A583" s="1">
        <v>26</v>
      </c>
      <c r="B583" s="1" t="s">
        <v>245</v>
      </c>
      <c r="C583" s="1">
        <v>5</v>
      </c>
      <c r="D583" s="1" t="s">
        <v>19</v>
      </c>
      <c r="E583" s="6">
        <v>-5.7478445190806492E-2</v>
      </c>
      <c r="F583" s="6">
        <v>-0.100808771964048</v>
      </c>
      <c r="G583" s="6">
        <v>-5.8099615589350999E-2</v>
      </c>
      <c r="H583" s="6">
        <v>-0.111837807129787</v>
      </c>
      <c r="I583" s="6">
        <v>-0.14106169004324401</v>
      </c>
    </row>
    <row r="584" spans="1:9" x14ac:dyDescent="0.15">
      <c r="A584" s="1">
        <v>26</v>
      </c>
      <c r="B584" s="1" t="s">
        <v>245</v>
      </c>
      <c r="C584" s="1">
        <v>6</v>
      </c>
      <c r="D584" s="1" t="s">
        <v>3</v>
      </c>
      <c r="E584" s="6">
        <v>8.9996842363382207E-2</v>
      </c>
      <c r="F584" s="6">
        <v>-7.0296820271930405E-2</v>
      </c>
      <c r="G584" s="6">
        <v>-1.6712566598061199E-2</v>
      </c>
      <c r="H584" s="6">
        <v>-3.08237748389973E-2</v>
      </c>
      <c r="I584" s="6">
        <v>-3.3361075452602397E-2</v>
      </c>
    </row>
    <row r="585" spans="1:9" x14ac:dyDescent="0.15">
      <c r="A585" s="1">
        <v>26</v>
      </c>
      <c r="B585" s="1" t="s">
        <v>245</v>
      </c>
      <c r="C585" s="1">
        <v>7</v>
      </c>
      <c r="D585" s="1" t="s">
        <v>20</v>
      </c>
      <c r="E585" s="6">
        <v>-0.42425763821753537</v>
      </c>
      <c r="F585" s="6">
        <v>-0.19176569326443799</v>
      </c>
      <c r="G585" s="6">
        <v>-8.6137059526520704E-2</v>
      </c>
      <c r="H585" s="6">
        <v>0.25893374876705599</v>
      </c>
      <c r="I585" s="6">
        <v>0.88581587471242695</v>
      </c>
    </row>
    <row r="586" spans="1:9" x14ac:dyDescent="0.15">
      <c r="A586" s="1">
        <v>26</v>
      </c>
      <c r="B586" s="1" t="s">
        <v>245</v>
      </c>
      <c r="C586" s="1">
        <v>8</v>
      </c>
      <c r="D586" s="1" t="s">
        <v>21</v>
      </c>
      <c r="E586" s="6">
        <v>9.7348375436120821E-2</v>
      </c>
      <c r="F586" s="6">
        <v>6.16775138259067E-2</v>
      </c>
      <c r="G586" s="6">
        <v>3.76847128719627E-3</v>
      </c>
      <c r="H586" s="6">
        <v>2.9664378721595601E-2</v>
      </c>
      <c r="I586" s="6">
        <v>1.31192430799996E-2</v>
      </c>
    </row>
    <row r="587" spans="1:9" x14ac:dyDescent="0.15">
      <c r="A587" s="1">
        <v>26</v>
      </c>
      <c r="B587" s="1" t="s">
        <v>245</v>
      </c>
      <c r="C587" s="1">
        <v>9</v>
      </c>
      <c r="D587" s="1" t="s">
        <v>22</v>
      </c>
      <c r="E587" s="6">
        <v>5.4565261366394488E-2</v>
      </c>
      <c r="F587" s="6">
        <v>-7.4309065195855395E-2</v>
      </c>
      <c r="G587" s="6">
        <v>-0.118211518038603</v>
      </c>
      <c r="H587" s="6">
        <v>-0.143984220454759</v>
      </c>
      <c r="I587" s="6">
        <v>-4.80721532347341E-2</v>
      </c>
    </row>
    <row r="588" spans="1:9" x14ac:dyDescent="0.15">
      <c r="A588" s="1">
        <v>26</v>
      </c>
      <c r="B588" s="1" t="s">
        <v>245</v>
      </c>
      <c r="C588" s="1">
        <v>10</v>
      </c>
      <c r="D588" s="1" t="s">
        <v>23</v>
      </c>
      <c r="E588" s="6">
        <v>6.636208375711708E-2</v>
      </c>
      <c r="F588" s="6">
        <v>3.6325920586975501E-2</v>
      </c>
      <c r="G588" s="6">
        <v>4.3927540248968597E-2</v>
      </c>
      <c r="H588" s="6">
        <v>2.1778810010147798E-2</v>
      </c>
      <c r="I588" s="6">
        <v>1.38205951715336E-2</v>
      </c>
    </row>
    <row r="589" spans="1:9" x14ac:dyDescent="0.15">
      <c r="A589" s="1">
        <v>26</v>
      </c>
      <c r="B589" s="1" t="s">
        <v>246</v>
      </c>
      <c r="C589" s="1">
        <v>11</v>
      </c>
      <c r="D589" s="1" t="s">
        <v>24</v>
      </c>
      <c r="E589" s="6">
        <v>7.0870467380905106E-2</v>
      </c>
      <c r="F589" s="6">
        <v>4.03407360519734E-2</v>
      </c>
      <c r="G589" s="6">
        <v>4.6584610183560998E-2</v>
      </c>
      <c r="H589" s="6">
        <v>7.68252492785996E-2</v>
      </c>
      <c r="I589" s="6">
        <v>0.14231644030007301</v>
      </c>
    </row>
    <row r="590" spans="1:9" x14ac:dyDescent="0.15">
      <c r="A590" s="1">
        <v>26</v>
      </c>
      <c r="B590" s="1" t="s">
        <v>245</v>
      </c>
      <c r="C590" s="1">
        <v>12</v>
      </c>
      <c r="D590" s="1" t="s">
        <v>25</v>
      </c>
      <c r="E590" s="6">
        <v>0.34130845618108596</v>
      </c>
      <c r="F590" s="6">
        <v>0.25128578166251198</v>
      </c>
      <c r="G590" s="6">
        <v>0.25490800653440299</v>
      </c>
      <c r="H590" s="6">
        <v>0.21062052713123999</v>
      </c>
      <c r="I590" s="6">
        <v>0.211064865289632</v>
      </c>
    </row>
    <row r="591" spans="1:9" x14ac:dyDescent="0.15">
      <c r="A591" s="1">
        <v>26</v>
      </c>
      <c r="B591" s="1" t="s">
        <v>246</v>
      </c>
      <c r="C591" s="1">
        <v>13</v>
      </c>
      <c r="D591" s="1" t="s">
        <v>26</v>
      </c>
      <c r="E591" s="6">
        <v>0.10253552048485999</v>
      </c>
      <c r="F591" s="6">
        <v>4.4279978190099802E-2</v>
      </c>
      <c r="G591" s="6">
        <v>6.1752535003760503E-2</v>
      </c>
      <c r="H591" s="6">
        <v>6.8473648907885806E-2</v>
      </c>
      <c r="I591" s="6">
        <v>6.0570609566616598E-2</v>
      </c>
    </row>
    <row r="592" spans="1:9" x14ac:dyDescent="0.15">
      <c r="A592" s="1">
        <v>26</v>
      </c>
      <c r="B592" s="1" t="s">
        <v>245</v>
      </c>
      <c r="C592" s="1">
        <v>14</v>
      </c>
      <c r="D592" s="1" t="s">
        <v>27</v>
      </c>
      <c r="E592" s="6">
        <v>4.5865657862565537E-2</v>
      </c>
      <c r="F592" s="6">
        <v>-0.24539275893892601</v>
      </c>
      <c r="G592" s="6">
        <v>-0.119633538376569</v>
      </c>
      <c r="H592" s="6">
        <v>-4.0429995012626098E-2</v>
      </c>
      <c r="I592" s="6">
        <v>0.25856094332274199</v>
      </c>
    </row>
    <row r="593" spans="1:9" x14ac:dyDescent="0.15">
      <c r="A593" s="1">
        <v>26</v>
      </c>
      <c r="B593" s="1" t="s">
        <v>245</v>
      </c>
      <c r="C593" s="1">
        <v>15</v>
      </c>
      <c r="D593" s="1" t="s">
        <v>28</v>
      </c>
      <c r="E593" s="6">
        <v>0.1284262681484874</v>
      </c>
      <c r="F593" s="6">
        <v>8.3429555813288106E-2</v>
      </c>
      <c r="G593" s="6">
        <v>5.2770424381429801E-2</v>
      </c>
      <c r="H593" s="6">
        <v>4.1793493218797502E-2</v>
      </c>
      <c r="I593" s="6">
        <v>5.9445844966873301E-2</v>
      </c>
    </row>
    <row r="594" spans="1:9" x14ac:dyDescent="0.15">
      <c r="A594" s="1">
        <v>26</v>
      </c>
      <c r="B594" s="1" t="s">
        <v>247</v>
      </c>
      <c r="C594" s="1">
        <v>16</v>
      </c>
      <c r="D594" s="1" t="s">
        <v>11</v>
      </c>
      <c r="E594" s="6">
        <v>4.5210771854861491E-2</v>
      </c>
      <c r="F594" s="6">
        <v>5.6844119975503697E-2</v>
      </c>
      <c r="G594" s="6">
        <v>3.8956730690246397E-2</v>
      </c>
      <c r="H594" s="6">
        <v>1.7357768939254802E-2</v>
      </c>
      <c r="I594" s="6">
        <v>4.0735830913186902E-2</v>
      </c>
    </row>
    <row r="595" spans="1:9" x14ac:dyDescent="0.15">
      <c r="A595" s="1">
        <v>26</v>
      </c>
      <c r="B595" s="1" t="s">
        <v>248</v>
      </c>
      <c r="C595" s="1">
        <v>17</v>
      </c>
      <c r="D595" s="1" t="s">
        <v>12</v>
      </c>
      <c r="E595" s="6">
        <v>5.8819848895214619E-2</v>
      </c>
      <c r="F595" s="6">
        <v>1.85664986233233E-2</v>
      </c>
      <c r="G595" s="6">
        <v>4.95994798679876E-2</v>
      </c>
      <c r="H595" s="6">
        <v>7.9802971011793206E-2</v>
      </c>
      <c r="I595" s="6">
        <v>6.9045714973845596E-2</v>
      </c>
    </row>
    <row r="596" spans="1:9" x14ac:dyDescent="0.15">
      <c r="A596" s="1">
        <v>26</v>
      </c>
      <c r="B596" s="1" t="s">
        <v>248</v>
      </c>
      <c r="C596" s="1">
        <v>18</v>
      </c>
      <c r="D596" s="1" t="s">
        <v>13</v>
      </c>
      <c r="E596" s="6">
        <v>0.12518479078690109</v>
      </c>
      <c r="F596" s="6">
        <v>8.9137123146945205E-2</v>
      </c>
      <c r="G596" s="6">
        <v>8.05104006124511E-2</v>
      </c>
      <c r="H596" s="6">
        <v>6.6965269462465393E-2</v>
      </c>
      <c r="I596" s="6">
        <v>8.2279316249013204E-2</v>
      </c>
    </row>
    <row r="597" spans="1:9" x14ac:dyDescent="0.15">
      <c r="A597" s="1">
        <v>26</v>
      </c>
      <c r="B597" s="1" t="s">
        <v>247</v>
      </c>
      <c r="C597" s="1">
        <v>19</v>
      </c>
      <c r="D597" s="1" t="s">
        <v>14</v>
      </c>
      <c r="E597" s="6">
        <v>7.5211569376307866E-3</v>
      </c>
      <c r="F597" s="6">
        <v>2.86501585270761E-2</v>
      </c>
      <c r="G597" s="6">
        <v>5.8640686699408098E-2</v>
      </c>
      <c r="H597" s="6">
        <v>6.2302181849402199E-2</v>
      </c>
      <c r="I597" s="6">
        <v>5.72842787573579E-2</v>
      </c>
    </row>
    <row r="598" spans="1:9" x14ac:dyDescent="0.15">
      <c r="A598" s="1">
        <v>26</v>
      </c>
      <c r="B598" s="1" t="s">
        <v>247</v>
      </c>
      <c r="C598" s="1">
        <v>20</v>
      </c>
      <c r="D598" s="1" t="s">
        <v>15</v>
      </c>
      <c r="E598" s="6">
        <v>0.18116867197247699</v>
      </c>
      <c r="F598" s="6">
        <v>-0.111078298489368</v>
      </c>
      <c r="G598" s="6">
        <v>-2.8859081436289801E-2</v>
      </c>
      <c r="H598" s="6">
        <v>-1.8402734039825001E-2</v>
      </c>
      <c r="I598" s="6">
        <v>3.0164869080308E-2</v>
      </c>
    </row>
    <row r="599" spans="1:9" x14ac:dyDescent="0.15">
      <c r="A599" s="1">
        <v>26</v>
      </c>
      <c r="B599" s="1" t="s">
        <v>247</v>
      </c>
      <c r="C599" s="1">
        <v>21</v>
      </c>
      <c r="D599" s="1" t="s">
        <v>16</v>
      </c>
      <c r="E599" s="6">
        <v>3.5005752101176763E-2</v>
      </c>
      <c r="F599" s="6">
        <v>2.6413362260562401E-2</v>
      </c>
      <c r="G599" s="6">
        <v>3.1273855885644401E-2</v>
      </c>
      <c r="H599" s="6">
        <v>3.2924097401514502E-2</v>
      </c>
      <c r="I599" s="6">
        <v>3.9553760766063498E-2</v>
      </c>
    </row>
    <row r="600" spans="1:9" x14ac:dyDescent="0.15">
      <c r="A600" s="1">
        <v>26</v>
      </c>
      <c r="B600" s="1" t="s">
        <v>240</v>
      </c>
      <c r="C600" s="1">
        <v>22</v>
      </c>
      <c r="D600" s="1" t="s">
        <v>8</v>
      </c>
      <c r="E600" s="6">
        <v>8.540563772329926E-2</v>
      </c>
      <c r="F600" s="6">
        <v>8.6236422375120303E-2</v>
      </c>
      <c r="G600" s="6">
        <v>8.1708870826687499E-2</v>
      </c>
      <c r="H600" s="6">
        <v>7.7407064091656305E-2</v>
      </c>
      <c r="I600" s="6">
        <v>7.8465700984832104E-2</v>
      </c>
    </row>
    <row r="601" spans="1:9" x14ac:dyDescent="0.15">
      <c r="A601" s="1">
        <v>26</v>
      </c>
      <c r="B601" s="1" t="s">
        <v>240</v>
      </c>
      <c r="C601" s="1">
        <v>23</v>
      </c>
      <c r="D601" s="1" t="s">
        <v>29</v>
      </c>
      <c r="E601" s="6">
        <v>5.8765393422431582E-2</v>
      </c>
      <c r="F601" s="6">
        <v>5.82574860205851E-2</v>
      </c>
      <c r="G601" s="6">
        <v>4.8028647708893299E-2</v>
      </c>
      <c r="H601" s="6">
        <v>6.38684743107715E-2</v>
      </c>
      <c r="I601" s="6">
        <v>4.9462721219477299E-2</v>
      </c>
    </row>
    <row r="602" spans="1:9" x14ac:dyDescent="0.15">
      <c r="A602" s="1">
        <v>27</v>
      </c>
      <c r="B602" s="1" t="s">
        <v>250</v>
      </c>
      <c r="C602" s="1">
        <v>1</v>
      </c>
      <c r="D602" s="1" t="s">
        <v>9</v>
      </c>
      <c r="E602" s="6">
        <v>0.19644933659414651</v>
      </c>
      <c r="F602" s="6">
        <v>0.22140488483828299</v>
      </c>
      <c r="G602" s="6">
        <v>0.413064431569375</v>
      </c>
      <c r="H602" s="6">
        <v>0.51163585131700096</v>
      </c>
      <c r="I602" s="6">
        <v>0.44105382200507298</v>
      </c>
    </row>
    <row r="603" spans="1:9" x14ac:dyDescent="0.15">
      <c r="A603" s="1">
        <v>27</v>
      </c>
      <c r="B603" s="1" t="s">
        <v>251</v>
      </c>
      <c r="C603" s="1">
        <v>2</v>
      </c>
      <c r="D603" s="1" t="s">
        <v>10</v>
      </c>
      <c r="E603" s="6">
        <v>0.12026301200812374</v>
      </c>
      <c r="F603" s="6">
        <v>0.22645126763992601</v>
      </c>
      <c r="G603" s="6">
        <v>-6.20816402800798E-2</v>
      </c>
      <c r="H603" s="6">
        <v>0.64820799061295398</v>
      </c>
      <c r="I603" s="6">
        <v>0.70686538293357104</v>
      </c>
    </row>
    <row r="604" spans="1:9" x14ac:dyDescent="0.15">
      <c r="A604" s="1">
        <v>27</v>
      </c>
      <c r="B604" s="1" t="s">
        <v>252</v>
      </c>
      <c r="C604" s="1">
        <v>3</v>
      </c>
      <c r="D604" s="1" t="s">
        <v>17</v>
      </c>
      <c r="E604" s="6">
        <v>0.193394961552669</v>
      </c>
      <c r="F604" s="6">
        <v>0.19901411817553799</v>
      </c>
      <c r="G604" s="6">
        <v>0.200794203585859</v>
      </c>
      <c r="H604" s="6">
        <v>0.179726295368209</v>
      </c>
      <c r="I604" s="6">
        <v>0.19116659896062099</v>
      </c>
    </row>
    <row r="605" spans="1:9" x14ac:dyDescent="0.15">
      <c r="A605" s="1">
        <v>27</v>
      </c>
      <c r="B605" s="1" t="s">
        <v>253</v>
      </c>
      <c r="C605" s="1">
        <v>4</v>
      </c>
      <c r="D605" s="1" t="s">
        <v>18</v>
      </c>
      <c r="E605" s="6">
        <v>0.310263733440586</v>
      </c>
      <c r="F605" s="6">
        <v>0.30207641214161901</v>
      </c>
      <c r="G605" s="6">
        <v>0.32845308003958101</v>
      </c>
      <c r="H605" s="6">
        <v>0.29637450608114202</v>
      </c>
      <c r="I605" s="6">
        <v>0.29937761889061298</v>
      </c>
    </row>
    <row r="606" spans="1:9" x14ac:dyDescent="0.15">
      <c r="A606" s="1">
        <v>27</v>
      </c>
      <c r="B606" s="1" t="s">
        <v>252</v>
      </c>
      <c r="C606" s="1">
        <v>5</v>
      </c>
      <c r="D606" s="1" t="s">
        <v>19</v>
      </c>
      <c r="E606" s="6">
        <v>6.0796679132577934E-2</v>
      </c>
      <c r="F606" s="6">
        <v>3.5910180241935902E-2</v>
      </c>
      <c r="G606" s="6">
        <v>2.3123920527023101E-2</v>
      </c>
      <c r="H606" s="6">
        <v>4.1293070322934201E-3</v>
      </c>
      <c r="I606" s="6">
        <v>-1.1664771873827201E-2</v>
      </c>
    </row>
    <row r="607" spans="1:9" x14ac:dyDescent="0.15">
      <c r="A607" s="1">
        <v>27</v>
      </c>
      <c r="B607" s="1" t="s">
        <v>252</v>
      </c>
      <c r="C607" s="1">
        <v>6</v>
      </c>
      <c r="D607" s="1" t="s">
        <v>3</v>
      </c>
      <c r="E607" s="6">
        <v>0.10329049712937666</v>
      </c>
      <c r="F607" s="6">
        <v>6.1446096723259298E-2</v>
      </c>
      <c r="G607" s="6">
        <v>8.5622179377367005E-2</v>
      </c>
      <c r="H607" s="6">
        <v>8.6077618013245399E-2</v>
      </c>
      <c r="I607" s="6">
        <v>0.120822693169128</v>
      </c>
    </row>
    <row r="608" spans="1:9" x14ac:dyDescent="0.15">
      <c r="A608" s="1">
        <v>27</v>
      </c>
      <c r="B608" s="1" t="s">
        <v>252</v>
      </c>
      <c r="C608" s="1">
        <v>7</v>
      </c>
      <c r="D608" s="1" t="s">
        <v>20</v>
      </c>
      <c r="E608" s="6">
        <v>-0.18550158421966145</v>
      </c>
      <c r="F608" s="6">
        <v>-1.03683319934827</v>
      </c>
      <c r="G608" s="6">
        <v>-0.81751743722107195</v>
      </c>
      <c r="H608" s="6">
        <v>-0.78646249961315995</v>
      </c>
      <c r="I608" s="6">
        <v>-0.930798772837793</v>
      </c>
    </row>
    <row r="609" spans="1:9" x14ac:dyDescent="0.15">
      <c r="A609" s="1">
        <v>27</v>
      </c>
      <c r="B609" s="1" t="s">
        <v>252</v>
      </c>
      <c r="C609" s="1">
        <v>8</v>
      </c>
      <c r="D609" s="1" t="s">
        <v>21</v>
      </c>
      <c r="E609" s="6">
        <v>0.12072132116678953</v>
      </c>
      <c r="F609" s="6">
        <v>0.116963369629503</v>
      </c>
      <c r="G609" s="6">
        <v>0.131851818556247</v>
      </c>
      <c r="H609" s="6">
        <v>8.4383811429563901E-2</v>
      </c>
      <c r="I609" s="6">
        <v>4.4419475442395703E-2</v>
      </c>
    </row>
    <row r="610" spans="1:9" x14ac:dyDescent="0.15">
      <c r="A610" s="1">
        <v>27</v>
      </c>
      <c r="B610" s="1" t="s">
        <v>252</v>
      </c>
      <c r="C610" s="1">
        <v>9</v>
      </c>
      <c r="D610" s="1" t="s">
        <v>22</v>
      </c>
      <c r="E610" s="6">
        <v>8.465219824603798E-2</v>
      </c>
      <c r="F610" s="6">
        <v>4.6743874661035398E-2</v>
      </c>
      <c r="G610" s="6">
        <v>4.58002442132628E-2</v>
      </c>
      <c r="H610" s="6">
        <v>-2.6591673501406E-2</v>
      </c>
      <c r="I610" s="6">
        <v>1.35125001025729E-2</v>
      </c>
    </row>
    <row r="611" spans="1:9" x14ac:dyDescent="0.15">
      <c r="A611" s="1">
        <v>27</v>
      </c>
      <c r="B611" s="1" t="s">
        <v>252</v>
      </c>
      <c r="C611" s="1">
        <v>10</v>
      </c>
      <c r="D611" s="1" t="s">
        <v>23</v>
      </c>
      <c r="E611" s="6">
        <v>6.7464461895447317E-2</v>
      </c>
      <c r="F611" s="6">
        <v>8.2283067439084895E-2</v>
      </c>
      <c r="G611" s="6">
        <v>7.2501078519366005E-2</v>
      </c>
      <c r="H611" s="6">
        <v>5.26734649703706E-2</v>
      </c>
      <c r="I611" s="6">
        <v>4.9574072884665199E-2</v>
      </c>
    </row>
    <row r="612" spans="1:9" x14ac:dyDescent="0.15">
      <c r="A612" s="1">
        <v>27</v>
      </c>
      <c r="B612" s="1" t="s">
        <v>253</v>
      </c>
      <c r="C612" s="1">
        <v>11</v>
      </c>
      <c r="D612" s="1" t="s">
        <v>24</v>
      </c>
      <c r="E612" s="6">
        <v>6.5780061179824489E-2</v>
      </c>
      <c r="F612" s="6">
        <v>9.4444483892988498E-2</v>
      </c>
      <c r="G612" s="6">
        <v>0.10946071992454801</v>
      </c>
      <c r="H612" s="6">
        <v>0.10152669757808699</v>
      </c>
      <c r="I612" s="6">
        <v>0.101194093946922</v>
      </c>
    </row>
    <row r="613" spans="1:9" x14ac:dyDescent="0.15">
      <c r="A613" s="1">
        <v>27</v>
      </c>
      <c r="B613" s="1" t="s">
        <v>253</v>
      </c>
      <c r="C613" s="1">
        <v>12</v>
      </c>
      <c r="D613" s="1" t="s">
        <v>25</v>
      </c>
      <c r="E613" s="6">
        <v>0.31497376510476888</v>
      </c>
      <c r="F613" s="6">
        <v>0.26516302129952501</v>
      </c>
      <c r="G613" s="6">
        <v>0.27597026058094698</v>
      </c>
      <c r="H613" s="6">
        <v>0.26138220237092602</v>
      </c>
      <c r="I613" s="6">
        <v>0.22912274198653601</v>
      </c>
    </row>
    <row r="614" spans="1:9" x14ac:dyDescent="0.15">
      <c r="A614" s="1">
        <v>27</v>
      </c>
      <c r="B614" s="1" t="s">
        <v>252</v>
      </c>
      <c r="C614" s="1">
        <v>13</v>
      </c>
      <c r="D614" s="1" t="s">
        <v>26</v>
      </c>
      <c r="E614" s="6">
        <v>0.1173363289613838</v>
      </c>
      <c r="F614" s="6">
        <v>1.9088439076792502E-2</v>
      </c>
      <c r="G614" s="6">
        <v>4.7625019147421198E-2</v>
      </c>
      <c r="H614" s="6">
        <v>3.16445650363519E-2</v>
      </c>
      <c r="I614" s="6">
        <v>6.9900181591659796E-2</v>
      </c>
    </row>
    <row r="615" spans="1:9" x14ac:dyDescent="0.15">
      <c r="A615" s="1">
        <v>27</v>
      </c>
      <c r="B615" s="1" t="s">
        <v>252</v>
      </c>
      <c r="C615" s="1">
        <v>14</v>
      </c>
      <c r="D615" s="1" t="s">
        <v>27</v>
      </c>
      <c r="E615" s="6">
        <v>-2.5419792395878958E-2</v>
      </c>
      <c r="F615" s="6">
        <v>-0.258217680822176</v>
      </c>
      <c r="G615" s="6">
        <v>-9.1492814451495902E-2</v>
      </c>
      <c r="H615" s="6">
        <v>-5.3791415263756401E-2</v>
      </c>
      <c r="I615" s="6">
        <v>0.26124326208084803</v>
      </c>
    </row>
    <row r="616" spans="1:9" x14ac:dyDescent="0.15">
      <c r="A616" s="1">
        <v>27</v>
      </c>
      <c r="B616" s="1" t="s">
        <v>252</v>
      </c>
      <c r="C616" s="1">
        <v>15</v>
      </c>
      <c r="D616" s="1" t="s">
        <v>28</v>
      </c>
      <c r="E616" s="6">
        <v>0.12525529608110397</v>
      </c>
      <c r="F616" s="6">
        <v>0.15361406998988</v>
      </c>
      <c r="G616" s="6">
        <v>0.150161786152925</v>
      </c>
      <c r="H616" s="6">
        <v>0.11449842617079101</v>
      </c>
      <c r="I616" s="6">
        <v>0.124770212029146</v>
      </c>
    </row>
    <row r="617" spans="1:9" x14ac:dyDescent="0.15">
      <c r="A617" s="1">
        <v>27</v>
      </c>
      <c r="B617" s="1" t="s">
        <v>250</v>
      </c>
      <c r="C617" s="1">
        <v>16</v>
      </c>
      <c r="D617" s="1" t="s">
        <v>11</v>
      </c>
      <c r="E617" s="6">
        <v>8.5559921987166748E-2</v>
      </c>
      <c r="F617" s="6">
        <v>0.12775939858712301</v>
      </c>
      <c r="G617" s="6">
        <v>0.10931291873636501</v>
      </c>
      <c r="H617" s="6">
        <v>8.2935547676604701E-2</v>
      </c>
      <c r="I617" s="6">
        <v>9.3789095599447397E-2</v>
      </c>
    </row>
    <row r="618" spans="1:9" x14ac:dyDescent="0.15">
      <c r="A618" s="1">
        <v>27</v>
      </c>
      <c r="B618" s="1" t="s">
        <v>250</v>
      </c>
      <c r="C618" s="1">
        <v>17</v>
      </c>
      <c r="D618" s="1" t="s">
        <v>12</v>
      </c>
      <c r="E618" s="6">
        <v>-8.685852637339668E-3</v>
      </c>
      <c r="F618" s="6">
        <v>3.8842824910188603E-2</v>
      </c>
      <c r="G618" s="6">
        <v>9.1120674126108095E-2</v>
      </c>
      <c r="H618" s="6">
        <v>7.9477311082583504E-2</v>
      </c>
      <c r="I618" s="6">
        <v>8.5348563212351194E-2</v>
      </c>
    </row>
    <row r="619" spans="1:9" x14ac:dyDescent="0.15">
      <c r="A619" s="1">
        <v>27</v>
      </c>
      <c r="B619" s="1" t="s">
        <v>250</v>
      </c>
      <c r="C619" s="1">
        <v>18</v>
      </c>
      <c r="D619" s="1" t="s">
        <v>13</v>
      </c>
      <c r="E619" s="6">
        <v>0.19084380175442181</v>
      </c>
      <c r="F619" s="6">
        <v>0.235493621171631</v>
      </c>
      <c r="G619" s="6">
        <v>0.20660324481854001</v>
      </c>
      <c r="H619" s="6">
        <v>0.18458224047020599</v>
      </c>
      <c r="I619" s="6">
        <v>0.18179963242055699</v>
      </c>
    </row>
    <row r="620" spans="1:9" x14ac:dyDescent="0.15">
      <c r="A620" s="1">
        <v>27</v>
      </c>
      <c r="B620" s="1" t="s">
        <v>250</v>
      </c>
      <c r="C620" s="1">
        <v>19</v>
      </c>
      <c r="D620" s="1" t="s">
        <v>14</v>
      </c>
      <c r="E620" s="6">
        <v>-5.1264655724127667E-3</v>
      </c>
      <c r="F620" s="6">
        <v>7.6609587659834499E-2</v>
      </c>
      <c r="G620" s="6">
        <v>6.3705806631937797E-2</v>
      </c>
      <c r="H620" s="6">
        <v>6.5585841179773605E-2</v>
      </c>
      <c r="I620" s="6">
        <v>5.6076157443725801E-2</v>
      </c>
    </row>
    <row r="621" spans="1:9" x14ac:dyDescent="0.15">
      <c r="A621" s="1">
        <v>27</v>
      </c>
      <c r="B621" s="1" t="s">
        <v>250</v>
      </c>
      <c r="C621" s="1">
        <v>20</v>
      </c>
      <c r="D621" s="1" t="s">
        <v>15</v>
      </c>
      <c r="E621" s="6">
        <v>9.7427051375467089E-2</v>
      </c>
      <c r="F621" s="6">
        <v>8.7739050441140207E-2</v>
      </c>
      <c r="G621" s="6">
        <v>0.13118600972956701</v>
      </c>
      <c r="H621" s="6">
        <v>0.14675393970209499</v>
      </c>
      <c r="I621" s="6">
        <v>0.143814739014055</v>
      </c>
    </row>
    <row r="622" spans="1:9" x14ac:dyDescent="0.15">
      <c r="A622" s="1">
        <v>27</v>
      </c>
      <c r="B622" s="1" t="s">
        <v>250</v>
      </c>
      <c r="C622" s="1">
        <v>21</v>
      </c>
      <c r="D622" s="1" t="s">
        <v>16</v>
      </c>
      <c r="E622" s="6">
        <v>3.5226404889774389E-3</v>
      </c>
      <c r="F622" s="6">
        <v>3.8208900549190301E-2</v>
      </c>
      <c r="G622" s="6">
        <v>3.7001930389645603E-2</v>
      </c>
      <c r="H622" s="6">
        <v>5.1420513592688399E-2</v>
      </c>
      <c r="I622" s="6">
        <v>7.2473096706559395E-2</v>
      </c>
    </row>
    <row r="623" spans="1:9" x14ac:dyDescent="0.15">
      <c r="A623" s="1">
        <v>27</v>
      </c>
      <c r="B623" s="1" t="s">
        <v>249</v>
      </c>
      <c r="C623" s="1">
        <v>22</v>
      </c>
      <c r="D623" s="1" t="s">
        <v>8</v>
      </c>
      <c r="E623" s="6">
        <v>5.5081867418494801E-2</v>
      </c>
      <c r="F623" s="6">
        <v>9.8751386985892697E-2</v>
      </c>
      <c r="G623" s="6">
        <v>0.102748896328981</v>
      </c>
      <c r="H623" s="6">
        <v>8.8972582669830699E-2</v>
      </c>
      <c r="I623" s="6">
        <v>9.5777968953198303E-2</v>
      </c>
    </row>
    <row r="624" spans="1:9" x14ac:dyDescent="0.15">
      <c r="A624" s="1">
        <v>27</v>
      </c>
      <c r="B624" s="1" t="s">
        <v>249</v>
      </c>
      <c r="C624" s="1">
        <v>23</v>
      </c>
      <c r="D624" s="1" t="s">
        <v>29</v>
      </c>
      <c r="E624" s="6">
        <v>4.4203627717610106E-2</v>
      </c>
      <c r="F624" s="6">
        <v>6.0438954500804602E-2</v>
      </c>
      <c r="G624" s="6">
        <v>8.1974683246708299E-2</v>
      </c>
      <c r="H624" s="6">
        <v>7.8902133780404102E-2</v>
      </c>
      <c r="I624" s="6">
        <v>4.16572376687665E-2</v>
      </c>
    </row>
    <row r="625" spans="1:9" x14ac:dyDescent="0.15">
      <c r="A625" s="1">
        <v>28</v>
      </c>
      <c r="B625" s="1" t="s">
        <v>147</v>
      </c>
      <c r="C625" s="1">
        <v>1</v>
      </c>
      <c r="D625" s="1" t="s">
        <v>9</v>
      </c>
      <c r="E625" s="6">
        <v>-4.605038740695188E-2</v>
      </c>
      <c r="F625" s="6">
        <v>3.5653355634399801E-2</v>
      </c>
      <c r="G625" s="6">
        <v>9.0209572274405694E-2</v>
      </c>
      <c r="H625" s="6">
        <v>0.13764623430079401</v>
      </c>
      <c r="I625" s="6">
        <v>0.13515246772155301</v>
      </c>
    </row>
    <row r="626" spans="1:9" x14ac:dyDescent="0.15">
      <c r="A626" s="1">
        <v>28</v>
      </c>
      <c r="B626" s="1" t="s">
        <v>147</v>
      </c>
      <c r="C626" s="1">
        <v>2</v>
      </c>
      <c r="D626" s="1" t="s">
        <v>10</v>
      </c>
      <c r="E626" s="6">
        <v>0.12620407536318801</v>
      </c>
      <c r="F626" s="6">
        <v>-1.3664159789667001E-2</v>
      </c>
      <c r="G626" s="6">
        <v>-0.17012509095896899</v>
      </c>
      <c r="H626" s="6">
        <v>-0.16916562690023201</v>
      </c>
      <c r="I626" s="6">
        <v>-0.15701040242634401</v>
      </c>
    </row>
    <row r="627" spans="1:9" x14ac:dyDescent="0.15">
      <c r="A627" s="1">
        <v>28</v>
      </c>
      <c r="B627" s="1" t="s">
        <v>148</v>
      </c>
      <c r="C627" s="1">
        <v>3</v>
      </c>
      <c r="D627" s="1" t="s">
        <v>17</v>
      </c>
      <c r="E627" s="6">
        <v>0.18020011323887397</v>
      </c>
      <c r="F627" s="6">
        <v>0.135105746171611</v>
      </c>
      <c r="G627" s="6">
        <v>0.13416508138347299</v>
      </c>
      <c r="H627" s="6">
        <v>0.140470584017137</v>
      </c>
      <c r="I627" s="6">
        <v>0.13704685061392899</v>
      </c>
    </row>
    <row r="628" spans="1:9" x14ac:dyDescent="0.15">
      <c r="A628" s="1">
        <v>28</v>
      </c>
      <c r="B628" s="1" t="s">
        <v>148</v>
      </c>
      <c r="C628" s="1">
        <v>4</v>
      </c>
      <c r="D628" s="1" t="s">
        <v>18</v>
      </c>
      <c r="E628" s="6">
        <v>0.21902537320913679</v>
      </c>
      <c r="F628" s="6">
        <v>0.14369373711439401</v>
      </c>
      <c r="G628" s="6">
        <v>0.13093602932196999</v>
      </c>
      <c r="H628" s="6">
        <v>0.10345094116050001</v>
      </c>
      <c r="I628" s="6">
        <v>9.9476418676174197E-2</v>
      </c>
    </row>
    <row r="629" spans="1:9" x14ac:dyDescent="0.15">
      <c r="A629" s="1">
        <v>28</v>
      </c>
      <c r="B629" s="1" t="s">
        <v>148</v>
      </c>
      <c r="C629" s="1">
        <v>5</v>
      </c>
      <c r="D629" s="1" t="s">
        <v>19</v>
      </c>
      <c r="E629" s="6">
        <v>7.949633251275362E-2</v>
      </c>
      <c r="F629" s="6">
        <v>-2.3688215160006999E-2</v>
      </c>
      <c r="G629" s="6">
        <v>-1.7265019273182899E-2</v>
      </c>
      <c r="H629" s="6">
        <v>-5.9560813397273697E-2</v>
      </c>
      <c r="I629" s="6">
        <v>-4.49045649913958E-2</v>
      </c>
    </row>
    <row r="630" spans="1:9" x14ac:dyDescent="0.15">
      <c r="A630" s="1">
        <v>28</v>
      </c>
      <c r="B630" s="1" t="s">
        <v>148</v>
      </c>
      <c r="C630" s="1">
        <v>6</v>
      </c>
      <c r="D630" s="1" t="s">
        <v>3</v>
      </c>
      <c r="E630" s="6">
        <v>0.15578455316101605</v>
      </c>
      <c r="F630" s="6">
        <v>-3.4499850017236898E-2</v>
      </c>
      <c r="G630" s="6">
        <v>-3.1322066957051801E-2</v>
      </c>
      <c r="H630" s="6">
        <v>-2.2997569025959799E-2</v>
      </c>
      <c r="I630" s="6">
        <v>1.6401036329215701E-2</v>
      </c>
    </row>
    <row r="631" spans="1:9" x14ac:dyDescent="0.15">
      <c r="A631" s="1">
        <v>28</v>
      </c>
      <c r="B631" s="1" t="s">
        <v>148</v>
      </c>
      <c r="C631" s="1">
        <v>7</v>
      </c>
      <c r="D631" s="1" t="s">
        <v>20</v>
      </c>
      <c r="E631" s="6">
        <v>-0.2149402848321825</v>
      </c>
      <c r="F631" s="6">
        <v>-1.0331818810705899</v>
      </c>
      <c r="G631" s="6">
        <v>-0.74028904828654896</v>
      </c>
      <c r="H631" s="6">
        <v>-0.79018767047869998</v>
      </c>
      <c r="I631" s="6">
        <v>-1.0826167927088901</v>
      </c>
    </row>
    <row r="632" spans="1:9" x14ac:dyDescent="0.15">
      <c r="A632" s="1">
        <v>28</v>
      </c>
      <c r="B632" s="1" t="s">
        <v>148</v>
      </c>
      <c r="C632" s="1">
        <v>8</v>
      </c>
      <c r="D632" s="1" t="s">
        <v>21</v>
      </c>
      <c r="E632" s="6">
        <v>0.101026890986188</v>
      </c>
      <c r="F632" s="6">
        <v>7.0709451568380793E-2</v>
      </c>
      <c r="G632" s="6">
        <v>8.4449226380457307E-2</v>
      </c>
      <c r="H632" s="6">
        <v>7.9714362792123294E-2</v>
      </c>
      <c r="I632" s="6">
        <v>2.0775226850725002E-2</v>
      </c>
    </row>
    <row r="633" spans="1:9" x14ac:dyDescent="0.15">
      <c r="A633" s="1">
        <v>28</v>
      </c>
      <c r="B633" s="1" t="s">
        <v>148</v>
      </c>
      <c r="C633" s="1">
        <v>9</v>
      </c>
      <c r="D633" s="1" t="s">
        <v>22</v>
      </c>
      <c r="E633" s="6">
        <v>0.11162566406893409</v>
      </c>
      <c r="F633" s="6">
        <v>5.9969274602853097E-2</v>
      </c>
      <c r="G633" s="6">
        <v>9.7657145037308699E-2</v>
      </c>
      <c r="H633" s="6">
        <v>2.91086899112818E-2</v>
      </c>
      <c r="I633" s="6">
        <v>2.2681636592745101E-3</v>
      </c>
    </row>
    <row r="634" spans="1:9" x14ac:dyDescent="0.15">
      <c r="A634" s="1">
        <v>28</v>
      </c>
      <c r="B634" s="1" t="s">
        <v>148</v>
      </c>
      <c r="C634" s="1">
        <v>10</v>
      </c>
      <c r="D634" s="1" t="s">
        <v>23</v>
      </c>
      <c r="E634" s="6">
        <v>8.2959313189985895E-2</v>
      </c>
      <c r="F634" s="6">
        <v>5.43781943736239E-2</v>
      </c>
      <c r="G634" s="6">
        <v>5.1085438798880597E-2</v>
      </c>
      <c r="H634" s="6">
        <v>4.7905536499039697E-2</v>
      </c>
      <c r="I634" s="6">
        <v>2.6229848587477199E-2</v>
      </c>
    </row>
    <row r="635" spans="1:9" x14ac:dyDescent="0.15">
      <c r="A635" s="1">
        <v>28</v>
      </c>
      <c r="B635" s="1" t="s">
        <v>148</v>
      </c>
      <c r="C635" s="1">
        <v>11</v>
      </c>
      <c r="D635" s="1" t="s">
        <v>24</v>
      </c>
      <c r="E635" s="6">
        <v>8.806283502336501E-2</v>
      </c>
      <c r="F635" s="6">
        <v>0.111583921010156</v>
      </c>
      <c r="G635" s="6">
        <v>0.13024461567345</v>
      </c>
      <c r="H635" s="6">
        <v>0.120681369291834</v>
      </c>
      <c r="I635" s="6">
        <v>0.10086993014876799</v>
      </c>
    </row>
    <row r="636" spans="1:9" x14ac:dyDescent="0.15">
      <c r="A636" s="1">
        <v>28</v>
      </c>
      <c r="B636" s="1" t="s">
        <v>148</v>
      </c>
      <c r="C636" s="1">
        <v>12</v>
      </c>
      <c r="D636" s="1" t="s">
        <v>25</v>
      </c>
      <c r="E636" s="6">
        <v>0.31037922340922691</v>
      </c>
      <c r="F636" s="6">
        <v>0.23100773768989999</v>
      </c>
      <c r="G636" s="6">
        <v>0.185187425018489</v>
      </c>
      <c r="H636" s="6">
        <v>0.16655431221035999</v>
      </c>
      <c r="I636" s="6">
        <v>0.117041290688991</v>
      </c>
    </row>
    <row r="637" spans="1:9" x14ac:dyDescent="0.15">
      <c r="A637" s="1">
        <v>28</v>
      </c>
      <c r="B637" s="1" t="s">
        <v>148</v>
      </c>
      <c r="C637" s="1">
        <v>13</v>
      </c>
      <c r="D637" s="1" t="s">
        <v>26</v>
      </c>
      <c r="E637" s="6">
        <v>0.16636244852725302</v>
      </c>
      <c r="F637" s="6">
        <v>5.6111758209038499E-2</v>
      </c>
      <c r="G637" s="6">
        <v>0.119729469695844</v>
      </c>
      <c r="H637" s="6">
        <v>8.4033205699585195E-2</v>
      </c>
      <c r="I637" s="6">
        <v>4.3615750365855903E-2</v>
      </c>
    </row>
    <row r="638" spans="1:9" x14ac:dyDescent="0.15">
      <c r="A638" s="1">
        <v>28</v>
      </c>
      <c r="B638" s="1" t="s">
        <v>148</v>
      </c>
      <c r="C638" s="1">
        <v>14</v>
      </c>
      <c r="D638" s="1" t="s">
        <v>27</v>
      </c>
      <c r="E638" s="6">
        <v>-2.5182385966589882E-3</v>
      </c>
      <c r="F638" s="6">
        <v>-0.32089636412592298</v>
      </c>
      <c r="G638" s="6">
        <v>-9.2510408262170093E-2</v>
      </c>
      <c r="H638" s="6">
        <v>-7.3190432243398301E-2</v>
      </c>
      <c r="I638" s="6">
        <v>0.21627269294248599</v>
      </c>
    </row>
    <row r="639" spans="1:9" x14ac:dyDescent="0.15">
      <c r="A639" s="1">
        <v>28</v>
      </c>
      <c r="B639" s="1" t="s">
        <v>148</v>
      </c>
      <c r="C639" s="1">
        <v>15</v>
      </c>
      <c r="D639" s="1" t="s">
        <v>28</v>
      </c>
      <c r="E639" s="6">
        <v>4.685269567819033E-2</v>
      </c>
      <c r="F639" s="6">
        <v>3.2628140839717802E-2</v>
      </c>
      <c r="G639" s="6">
        <v>2.1021614989065001E-2</v>
      </c>
      <c r="H639" s="6">
        <v>3.7897045826673199E-2</v>
      </c>
      <c r="I639" s="6">
        <v>6.7344454604821899E-2</v>
      </c>
    </row>
    <row r="640" spans="1:9" x14ac:dyDescent="0.15">
      <c r="A640" s="1">
        <v>28</v>
      </c>
      <c r="B640" s="1" t="s">
        <v>147</v>
      </c>
      <c r="C640" s="1">
        <v>16</v>
      </c>
      <c r="D640" s="1" t="s">
        <v>11</v>
      </c>
      <c r="E640" s="6">
        <v>7.3748580493819355E-2</v>
      </c>
      <c r="F640" s="6">
        <v>6.8658855625020901E-2</v>
      </c>
      <c r="G640" s="6">
        <v>5.2268089316405399E-2</v>
      </c>
      <c r="H640" s="6">
        <v>4.2025059465540401E-2</v>
      </c>
      <c r="I640" s="6">
        <v>4.45524065104854E-2</v>
      </c>
    </row>
    <row r="641" spans="1:9" x14ac:dyDescent="0.15">
      <c r="A641" s="1">
        <v>28</v>
      </c>
      <c r="B641" s="1" t="s">
        <v>147</v>
      </c>
      <c r="C641" s="1">
        <v>17</v>
      </c>
      <c r="D641" s="1" t="s">
        <v>12</v>
      </c>
      <c r="E641" s="6">
        <v>3.5036971177831097E-2</v>
      </c>
      <c r="F641" s="6">
        <v>4.3213376033758001E-2</v>
      </c>
      <c r="G641" s="6">
        <v>5.7771299196705601E-2</v>
      </c>
      <c r="H641" s="6">
        <v>4.3714219061352998E-2</v>
      </c>
      <c r="I641" s="6">
        <v>6.1877112298120998E-2</v>
      </c>
    </row>
    <row r="642" spans="1:9" x14ac:dyDescent="0.15">
      <c r="A642" s="1">
        <v>28</v>
      </c>
      <c r="B642" s="1" t="s">
        <v>147</v>
      </c>
      <c r="C642" s="1">
        <v>18</v>
      </c>
      <c r="D642" s="1" t="s">
        <v>13</v>
      </c>
      <c r="E642" s="6">
        <v>0.1574788439869772</v>
      </c>
      <c r="F642" s="6">
        <v>5.3096867071996103E-2</v>
      </c>
      <c r="G642" s="6">
        <v>5.8643449158733499E-2</v>
      </c>
      <c r="H642" s="6">
        <v>6.4987299243102301E-2</v>
      </c>
      <c r="I642" s="6">
        <v>8.5230247162144404E-2</v>
      </c>
    </row>
    <row r="643" spans="1:9" x14ac:dyDescent="0.15">
      <c r="A643" s="1">
        <v>28</v>
      </c>
      <c r="B643" s="1" t="s">
        <v>147</v>
      </c>
      <c r="C643" s="1">
        <v>19</v>
      </c>
      <c r="D643" s="1" t="s">
        <v>14</v>
      </c>
      <c r="E643" s="6">
        <v>5.4668245746472624E-2</v>
      </c>
      <c r="F643" s="6">
        <v>3.3089873723334301E-2</v>
      </c>
      <c r="G643" s="6">
        <v>3.65336792553793E-2</v>
      </c>
      <c r="H643" s="6">
        <v>4.19365568789224E-2</v>
      </c>
      <c r="I643" s="6">
        <v>4.5244342043006203E-2</v>
      </c>
    </row>
    <row r="644" spans="1:9" x14ac:dyDescent="0.15">
      <c r="A644" s="1">
        <v>28</v>
      </c>
      <c r="B644" s="1" t="s">
        <v>147</v>
      </c>
      <c r="C644" s="1">
        <v>20</v>
      </c>
      <c r="D644" s="1" t="s">
        <v>15</v>
      </c>
      <c r="E644" s="6">
        <v>0.19320780597311799</v>
      </c>
      <c r="F644" s="6">
        <v>-9.1132450326157494E-2</v>
      </c>
      <c r="G644" s="6">
        <v>1.6799634020428202E-2</v>
      </c>
      <c r="H644" s="6">
        <v>6.9411343427987701E-2</v>
      </c>
      <c r="I644" s="6">
        <v>8.8876635083332503E-2</v>
      </c>
    </row>
    <row r="645" spans="1:9" x14ac:dyDescent="0.15">
      <c r="A645" s="1">
        <v>28</v>
      </c>
      <c r="B645" s="1" t="s">
        <v>147</v>
      </c>
      <c r="C645" s="1">
        <v>21</v>
      </c>
      <c r="D645" s="1" t="s">
        <v>16</v>
      </c>
      <c r="E645" s="6">
        <v>3.4715000365845364E-2</v>
      </c>
      <c r="F645" s="6">
        <v>5.2153473691902E-2</v>
      </c>
      <c r="G645" s="6">
        <v>4.8948706556129998E-2</v>
      </c>
      <c r="H645" s="6">
        <v>4.3396595054349299E-2</v>
      </c>
      <c r="I645" s="6">
        <v>5.1323997494682201E-2</v>
      </c>
    </row>
    <row r="646" spans="1:9" x14ac:dyDescent="0.15">
      <c r="A646" s="1">
        <v>28</v>
      </c>
      <c r="B646" s="1" t="s">
        <v>146</v>
      </c>
      <c r="C646" s="1">
        <v>22</v>
      </c>
      <c r="D646" s="1" t="s">
        <v>8</v>
      </c>
      <c r="E646" s="6">
        <v>4.9528577816924303E-2</v>
      </c>
      <c r="F646" s="6">
        <v>3.1471354342409302E-2</v>
      </c>
      <c r="G646" s="6">
        <v>3.8586080634388002E-2</v>
      </c>
      <c r="H646" s="6">
        <v>5.0114021179654203E-2</v>
      </c>
      <c r="I646" s="6">
        <v>6.2928193132229596E-2</v>
      </c>
    </row>
    <row r="647" spans="1:9" x14ac:dyDescent="0.15">
      <c r="A647" s="1">
        <v>28</v>
      </c>
      <c r="B647" s="1" t="s">
        <v>146</v>
      </c>
      <c r="C647" s="1">
        <v>23</v>
      </c>
      <c r="D647" s="1" t="s">
        <v>29</v>
      </c>
      <c r="E647" s="6">
        <v>3.3936796496271751E-2</v>
      </c>
      <c r="F647" s="6">
        <v>2.8215926777725001E-2</v>
      </c>
      <c r="G647" s="6">
        <v>4.8507347008488501E-2</v>
      </c>
      <c r="H647" s="6">
        <v>5.1421724755956397E-2</v>
      </c>
      <c r="I647" s="6">
        <v>4.3007705181281497E-2</v>
      </c>
    </row>
    <row r="648" spans="1:9" x14ac:dyDescent="0.15">
      <c r="A648" s="1">
        <v>29</v>
      </c>
      <c r="B648" s="1" t="s">
        <v>150</v>
      </c>
      <c r="C648" s="1">
        <v>1</v>
      </c>
      <c r="D648" s="1" t="s">
        <v>9</v>
      </c>
      <c r="E648" s="6">
        <v>0.31055081548203367</v>
      </c>
      <c r="F648" s="6">
        <v>0.21197715792253299</v>
      </c>
      <c r="G648" s="6">
        <v>0.18656644588767499</v>
      </c>
      <c r="H648" s="6">
        <v>0.122245059761234</v>
      </c>
      <c r="I648" s="6">
        <v>0.109193722182547</v>
      </c>
    </row>
    <row r="649" spans="1:9" x14ac:dyDescent="0.15">
      <c r="A649" s="1">
        <v>29</v>
      </c>
      <c r="B649" s="1" t="s">
        <v>150</v>
      </c>
      <c r="C649" s="1">
        <v>2</v>
      </c>
      <c r="D649" s="1" t="s">
        <v>10</v>
      </c>
      <c r="E649" s="6">
        <v>4.1255267857337935E-2</v>
      </c>
      <c r="F649" s="6">
        <v>2.2220905907958</v>
      </c>
      <c r="G649" s="6">
        <v>1.62238295786106</v>
      </c>
      <c r="H649" s="6">
        <v>1.8014131686941599</v>
      </c>
      <c r="I649" s="6">
        <v>2.2490527546527099</v>
      </c>
    </row>
    <row r="650" spans="1:9" x14ac:dyDescent="0.15">
      <c r="A650" s="1">
        <v>29</v>
      </c>
      <c r="B650" s="1" t="s">
        <v>151</v>
      </c>
      <c r="C650" s="1">
        <v>3</v>
      </c>
      <c r="D650" s="1" t="s">
        <v>17</v>
      </c>
      <c r="E650" s="6">
        <v>0.18001448718713686</v>
      </c>
      <c r="F650" s="6">
        <v>0.122134495162731</v>
      </c>
      <c r="G650" s="6">
        <v>5.9347164685724298E-2</v>
      </c>
      <c r="H650" s="6">
        <v>0.13996673406360499</v>
      </c>
      <c r="I650" s="6">
        <v>0.15094922756368001</v>
      </c>
    </row>
    <row r="651" spans="1:9" x14ac:dyDescent="0.15">
      <c r="A651" s="1">
        <v>29</v>
      </c>
      <c r="B651" s="1" t="s">
        <v>151</v>
      </c>
      <c r="C651" s="1">
        <v>4</v>
      </c>
      <c r="D651" s="1" t="s">
        <v>18</v>
      </c>
      <c r="E651" s="6">
        <v>0.22331906951376079</v>
      </c>
      <c r="F651" s="6">
        <v>0.132860646657042</v>
      </c>
      <c r="G651" s="6">
        <v>0.13624603581716499</v>
      </c>
      <c r="H651" s="6">
        <v>6.78961542897739E-2</v>
      </c>
      <c r="I651" s="6">
        <v>8.0626188600487897E-2</v>
      </c>
    </row>
    <row r="652" spans="1:9" x14ac:dyDescent="0.15">
      <c r="A652" s="1">
        <v>29</v>
      </c>
      <c r="B652" s="1" t="s">
        <v>151</v>
      </c>
      <c r="C652" s="1">
        <v>5</v>
      </c>
      <c r="D652" s="1" t="s">
        <v>19</v>
      </c>
      <c r="E652" s="6">
        <v>2.6427660175574203E-2</v>
      </c>
      <c r="F652" s="6">
        <v>3.63490912121955E-3</v>
      </c>
      <c r="G652" s="6">
        <v>-7.1738838134145194E-2</v>
      </c>
      <c r="H652" s="6">
        <v>-0.13010029083168101</v>
      </c>
      <c r="I652" s="6">
        <v>-0.18619829799835599</v>
      </c>
    </row>
    <row r="653" spans="1:9" x14ac:dyDescent="0.15">
      <c r="A653" s="1">
        <v>29</v>
      </c>
      <c r="B653" s="1" t="s">
        <v>151</v>
      </c>
      <c r="C653" s="1">
        <v>6</v>
      </c>
      <c r="D653" s="1" t="s">
        <v>3</v>
      </c>
      <c r="E653" s="6">
        <v>0.13585994494260784</v>
      </c>
      <c r="F653" s="6">
        <v>-0.242875846038174</v>
      </c>
      <c r="G653" s="6">
        <v>-0.188385483651929</v>
      </c>
      <c r="H653" s="6">
        <v>-0.15801565989951299</v>
      </c>
      <c r="I653" s="6">
        <v>-0.12231005320883399</v>
      </c>
    </row>
    <row r="654" spans="1:9" x14ac:dyDescent="0.15">
      <c r="A654" s="1">
        <v>29</v>
      </c>
      <c r="B654" s="1" t="s">
        <v>151</v>
      </c>
      <c r="C654" s="1">
        <v>7</v>
      </c>
      <c r="D654" s="1" t="s">
        <v>20</v>
      </c>
      <c r="E654" s="6">
        <v>0.66696541314107316</v>
      </c>
      <c r="F654" s="6">
        <v>2.1600818155072998</v>
      </c>
      <c r="G654" s="6">
        <v>0.27712698279048498</v>
      </c>
      <c r="H654" s="6">
        <v>0.56225295562799704</v>
      </c>
      <c r="I654" s="6">
        <v>0.41406581834567502</v>
      </c>
    </row>
    <row r="655" spans="1:9" x14ac:dyDescent="0.15">
      <c r="A655" s="1">
        <v>29</v>
      </c>
      <c r="B655" s="1" t="s">
        <v>151</v>
      </c>
      <c r="C655" s="1">
        <v>8</v>
      </c>
      <c r="D655" s="1" t="s">
        <v>21</v>
      </c>
      <c r="E655" s="6">
        <v>8.0171934105964668E-2</v>
      </c>
      <c r="F655" s="6">
        <v>0.14804553277225599</v>
      </c>
      <c r="G655" s="6">
        <v>0.155039838524347</v>
      </c>
      <c r="H655" s="6">
        <v>0.14657973160471999</v>
      </c>
      <c r="I655" s="6">
        <v>0.18566259663123499</v>
      </c>
    </row>
    <row r="656" spans="1:9" x14ac:dyDescent="0.15">
      <c r="A656" s="1">
        <v>29</v>
      </c>
      <c r="B656" s="1" t="s">
        <v>151</v>
      </c>
      <c r="C656" s="1">
        <v>9</v>
      </c>
      <c r="D656" s="1" t="s">
        <v>22</v>
      </c>
      <c r="E656" s="6">
        <v>7.9834958715341325E-2</v>
      </c>
      <c r="F656" s="6">
        <v>0.116582447106315</v>
      </c>
      <c r="G656" s="6">
        <v>-5.8123701921432902E-2</v>
      </c>
      <c r="H656" s="6">
        <v>5.7815220353330003E-3</v>
      </c>
      <c r="I656" s="6">
        <v>0.38263645301426302</v>
      </c>
    </row>
    <row r="657" spans="1:9" x14ac:dyDescent="0.15">
      <c r="A657" s="1">
        <v>29</v>
      </c>
      <c r="B657" s="1" t="s">
        <v>151</v>
      </c>
      <c r="C657" s="1">
        <v>10</v>
      </c>
      <c r="D657" s="1" t="s">
        <v>23</v>
      </c>
      <c r="E657" s="6">
        <v>7.6814131756298504E-2</v>
      </c>
      <c r="F657" s="6">
        <v>4.5977359729792798E-2</v>
      </c>
      <c r="G657" s="6">
        <v>4.4273294807341997E-2</v>
      </c>
      <c r="H657" s="6">
        <v>5.3846218272915101E-2</v>
      </c>
      <c r="I657" s="6">
        <v>8.2244340214549599E-2</v>
      </c>
    </row>
    <row r="658" spans="1:9" x14ac:dyDescent="0.15">
      <c r="A658" s="1">
        <v>29</v>
      </c>
      <c r="B658" s="1" t="s">
        <v>151</v>
      </c>
      <c r="C658" s="1">
        <v>11</v>
      </c>
      <c r="D658" s="1" t="s">
        <v>24</v>
      </c>
      <c r="E658" s="6">
        <v>0.10265617047974435</v>
      </c>
      <c r="F658" s="6">
        <v>1.1603114988052899E-2</v>
      </c>
      <c r="G658" s="6">
        <v>2.43916839710435E-2</v>
      </c>
      <c r="H658" s="6">
        <v>0.108916809266055</v>
      </c>
      <c r="I658" s="6">
        <v>0.171357112680593</v>
      </c>
    </row>
    <row r="659" spans="1:9" x14ac:dyDescent="0.15">
      <c r="A659" s="1">
        <v>29</v>
      </c>
      <c r="B659" s="1" t="s">
        <v>152</v>
      </c>
      <c r="C659" s="1">
        <v>12</v>
      </c>
      <c r="D659" s="1" t="s">
        <v>25</v>
      </c>
      <c r="E659" s="6">
        <v>0.35435156596252215</v>
      </c>
      <c r="F659" s="6">
        <v>0.170007893962456</v>
      </c>
      <c r="G659" s="6">
        <v>0.18008004749293</v>
      </c>
      <c r="H659" s="6">
        <v>0.228794598378111</v>
      </c>
      <c r="I659" s="6">
        <v>0.20741965050136099</v>
      </c>
    </row>
    <row r="660" spans="1:9" x14ac:dyDescent="0.15">
      <c r="A660" s="1">
        <v>29</v>
      </c>
      <c r="B660" s="1" t="s">
        <v>151</v>
      </c>
      <c r="C660" s="1">
        <v>13</v>
      </c>
      <c r="D660" s="1" t="s">
        <v>26</v>
      </c>
      <c r="E660" s="6">
        <v>0.24231700498491721</v>
      </c>
      <c r="F660" s="6">
        <v>0.151942103103783</v>
      </c>
      <c r="G660" s="6">
        <v>7.6997902665537896E-2</v>
      </c>
      <c r="H660" s="6">
        <v>6.9968427002396805E-2</v>
      </c>
      <c r="I660" s="6">
        <v>0.12295144622642799</v>
      </c>
    </row>
    <row r="661" spans="1:9" x14ac:dyDescent="0.15">
      <c r="A661" s="1">
        <v>29</v>
      </c>
      <c r="B661" s="1" t="s">
        <v>151</v>
      </c>
      <c r="C661" s="1">
        <v>14</v>
      </c>
      <c r="D661" s="1" t="s">
        <v>27</v>
      </c>
      <c r="E661" s="6">
        <v>-7.3407753033384343E-2</v>
      </c>
      <c r="F661" s="6">
        <v>0.31102794419204699</v>
      </c>
      <c r="G661" s="6">
        <v>0.60376445466000195</v>
      </c>
      <c r="H661" s="6">
        <v>0.71765399068603197</v>
      </c>
      <c r="I661" s="6">
        <v>0.137045611842152</v>
      </c>
    </row>
    <row r="662" spans="1:9" x14ac:dyDescent="0.15">
      <c r="A662" s="1">
        <v>29</v>
      </c>
      <c r="B662" s="1" t="s">
        <v>151</v>
      </c>
      <c r="C662" s="1">
        <v>15</v>
      </c>
      <c r="D662" s="1" t="s">
        <v>28</v>
      </c>
      <c r="E662" s="6">
        <v>2.2779252519329496E-2</v>
      </c>
      <c r="F662" s="6">
        <v>-2.4156387971774201E-2</v>
      </c>
      <c r="G662" s="6">
        <v>-5.0107971474872698E-2</v>
      </c>
      <c r="H662" s="6">
        <v>-1.9068939370091902E-2</v>
      </c>
      <c r="I662" s="6">
        <v>2.12072111452473E-2</v>
      </c>
    </row>
    <row r="663" spans="1:9" x14ac:dyDescent="0.15">
      <c r="A663" s="1">
        <v>29</v>
      </c>
      <c r="B663" s="1" t="s">
        <v>153</v>
      </c>
      <c r="C663" s="1">
        <v>16</v>
      </c>
      <c r="D663" s="1" t="s">
        <v>11</v>
      </c>
      <c r="E663" s="6">
        <v>7.9898858931776812E-2</v>
      </c>
      <c r="F663" s="6">
        <v>5.0314800729931101E-2</v>
      </c>
      <c r="G663" s="6">
        <v>2.97274141461581E-2</v>
      </c>
      <c r="H663" s="6">
        <v>1.5395553161260799E-2</v>
      </c>
      <c r="I663" s="6">
        <v>3.2418615365432203E-2</v>
      </c>
    </row>
    <row r="664" spans="1:9" x14ac:dyDescent="0.15">
      <c r="A664" s="1">
        <v>29</v>
      </c>
      <c r="B664" s="1" t="s">
        <v>153</v>
      </c>
      <c r="C664" s="1">
        <v>17</v>
      </c>
      <c r="D664" s="1" t="s">
        <v>12</v>
      </c>
      <c r="E664" s="6">
        <v>3.7469616575959375E-2</v>
      </c>
      <c r="F664" s="6">
        <v>3.1297795695651699E-2</v>
      </c>
      <c r="G664" s="6">
        <v>2.9160883020585799E-2</v>
      </c>
      <c r="H664" s="6">
        <v>6.9790744778509606E-2</v>
      </c>
      <c r="I664" s="6">
        <v>4.8910664409148499E-2</v>
      </c>
    </row>
    <row r="665" spans="1:9" x14ac:dyDescent="0.15">
      <c r="A665" s="1">
        <v>29</v>
      </c>
      <c r="B665" s="1" t="s">
        <v>150</v>
      </c>
      <c r="C665" s="1">
        <v>18</v>
      </c>
      <c r="D665" s="1" t="s">
        <v>13</v>
      </c>
      <c r="E665" s="6">
        <v>0.12044001446607498</v>
      </c>
      <c r="F665" s="6">
        <v>-6.2965540540092499E-2</v>
      </c>
      <c r="G665" s="6">
        <v>-6.0492610576220497E-2</v>
      </c>
      <c r="H665" s="6">
        <v>-2.2244638335266E-2</v>
      </c>
      <c r="I665" s="6">
        <v>2.1797768308358299E-2</v>
      </c>
    </row>
    <row r="666" spans="1:9" x14ac:dyDescent="0.15">
      <c r="A666" s="1">
        <v>29</v>
      </c>
      <c r="B666" s="1" t="s">
        <v>150</v>
      </c>
      <c r="C666" s="1">
        <v>19</v>
      </c>
      <c r="D666" s="1" t="s">
        <v>14</v>
      </c>
      <c r="E666" s="6">
        <v>3.9785590114078367E-2</v>
      </c>
      <c r="F666" s="6">
        <v>-4.1124441135309596E-3</v>
      </c>
      <c r="G666" s="6">
        <v>1.86193286505697E-2</v>
      </c>
      <c r="H666" s="6">
        <v>7.5267040349401598E-2</v>
      </c>
      <c r="I666" s="6">
        <v>3.9079844922211303E-2</v>
      </c>
    </row>
    <row r="667" spans="1:9" x14ac:dyDescent="0.15">
      <c r="A667" s="1">
        <v>29</v>
      </c>
      <c r="B667" s="1" t="s">
        <v>154</v>
      </c>
      <c r="C667" s="1">
        <v>20</v>
      </c>
      <c r="D667" s="1" t="s">
        <v>15</v>
      </c>
      <c r="E667" s="6">
        <v>0.3345878350283808</v>
      </c>
      <c r="F667" s="6">
        <v>4.9847072489133198E-2</v>
      </c>
      <c r="G667" s="6">
        <v>2.0280843422677299E-2</v>
      </c>
      <c r="H667" s="6">
        <v>-2.7475397942744201E-2</v>
      </c>
      <c r="I667" s="6">
        <v>4.0907808253042202E-2</v>
      </c>
    </row>
    <row r="668" spans="1:9" x14ac:dyDescent="0.15">
      <c r="A668" s="1">
        <v>29</v>
      </c>
      <c r="B668" s="1" t="s">
        <v>150</v>
      </c>
      <c r="C668" s="1">
        <v>21</v>
      </c>
      <c r="D668" s="1" t="s">
        <v>16</v>
      </c>
      <c r="E668" s="6">
        <v>3.9473950676853269E-2</v>
      </c>
      <c r="F668" s="6">
        <v>2.92047193589937E-2</v>
      </c>
      <c r="G668" s="6">
        <v>1.37328494387257E-3</v>
      </c>
      <c r="H668" s="6">
        <v>1.0718498701817099E-2</v>
      </c>
      <c r="I668" s="6">
        <v>4.6475530749246798E-2</v>
      </c>
    </row>
    <row r="669" spans="1:9" x14ac:dyDescent="0.15">
      <c r="A669" s="1">
        <v>29</v>
      </c>
      <c r="B669" s="1" t="s">
        <v>149</v>
      </c>
      <c r="C669" s="1">
        <v>22</v>
      </c>
      <c r="D669" s="1" t="s">
        <v>8</v>
      </c>
      <c r="E669" s="6">
        <v>0.12348751546837566</v>
      </c>
      <c r="F669" s="6">
        <v>4.8420076999995398E-2</v>
      </c>
      <c r="G669" s="6">
        <v>2.5749002514578199E-2</v>
      </c>
      <c r="H669" s="6">
        <v>5.2194219971774501E-2</v>
      </c>
      <c r="I669" s="6">
        <v>6.7804581210824805E-2</v>
      </c>
    </row>
    <row r="670" spans="1:9" x14ac:dyDescent="0.15">
      <c r="A670" s="1">
        <v>29</v>
      </c>
      <c r="B670" s="1" t="s">
        <v>149</v>
      </c>
      <c r="C670" s="1">
        <v>23</v>
      </c>
      <c r="D670" s="1" t="s">
        <v>29</v>
      </c>
      <c r="E670" s="6">
        <v>5.3703994114050781E-2</v>
      </c>
      <c r="F670" s="6">
        <v>1.05113726116116E-2</v>
      </c>
      <c r="G670" s="6">
        <v>3.62666041346568E-2</v>
      </c>
      <c r="H670" s="6">
        <v>6.4386371787457999E-2</v>
      </c>
      <c r="I670" s="6">
        <v>7.2912994955852295E-2</v>
      </c>
    </row>
    <row r="671" spans="1:9" x14ac:dyDescent="0.15">
      <c r="A671" s="1">
        <v>30</v>
      </c>
      <c r="B671" s="1" t="s">
        <v>156</v>
      </c>
      <c r="C671" s="1">
        <v>1</v>
      </c>
      <c r="D671" s="1" t="s">
        <v>9</v>
      </c>
      <c r="E671" s="6">
        <v>0.32483409808436925</v>
      </c>
      <c r="F671" s="6">
        <v>0.137654077492355</v>
      </c>
      <c r="G671" s="6">
        <v>5.6916973364078E-2</v>
      </c>
      <c r="H671" s="6">
        <v>-5.0320918619372199E-2</v>
      </c>
      <c r="I671" s="6">
        <v>-0.15442307446534101</v>
      </c>
    </row>
    <row r="672" spans="1:9" x14ac:dyDescent="0.15">
      <c r="A672" s="1">
        <v>30</v>
      </c>
      <c r="B672" s="1" t="s">
        <v>156</v>
      </c>
      <c r="C672" s="1">
        <v>2</v>
      </c>
      <c r="D672" s="1" t="s">
        <v>10</v>
      </c>
      <c r="E672" s="6">
        <v>0.10999709454302731</v>
      </c>
      <c r="F672" s="6">
        <v>0.40943095309664901</v>
      </c>
      <c r="G672" s="6">
        <v>1.2200799034894101</v>
      </c>
      <c r="H672" s="6">
        <v>1.7980396823334299</v>
      </c>
      <c r="I672" s="6">
        <v>2.5235010199383798</v>
      </c>
    </row>
    <row r="673" spans="1:9" x14ac:dyDescent="0.15">
      <c r="A673" s="1">
        <v>30</v>
      </c>
      <c r="B673" s="1" t="s">
        <v>157</v>
      </c>
      <c r="C673" s="1">
        <v>3</v>
      </c>
      <c r="D673" s="1" t="s">
        <v>17</v>
      </c>
      <c r="E673" s="6">
        <v>-4.239090265964645E-2</v>
      </c>
      <c r="F673" s="6">
        <v>1.11465646736207E-2</v>
      </c>
      <c r="G673" s="6">
        <v>-3.9388387008294501E-3</v>
      </c>
      <c r="H673" s="6">
        <v>2.8696244291661101E-2</v>
      </c>
      <c r="I673" s="6">
        <v>2.62624803614353E-2</v>
      </c>
    </row>
    <row r="674" spans="1:9" x14ac:dyDescent="0.15">
      <c r="A674" s="1">
        <v>30</v>
      </c>
      <c r="B674" s="1" t="s">
        <v>157</v>
      </c>
      <c r="C674" s="1">
        <v>4</v>
      </c>
      <c r="D674" s="1" t="s">
        <v>18</v>
      </c>
      <c r="E674" s="6">
        <v>0.21504636299268276</v>
      </c>
      <c r="F674" s="6">
        <v>0.157827104765354</v>
      </c>
      <c r="G674" s="6">
        <v>0.156328536421104</v>
      </c>
      <c r="H674" s="6">
        <v>0.13358682630997201</v>
      </c>
      <c r="I674" s="6">
        <v>0.143358432284382</v>
      </c>
    </row>
    <row r="675" spans="1:9" x14ac:dyDescent="0.15">
      <c r="A675" s="1">
        <v>30</v>
      </c>
      <c r="B675" s="1" t="s">
        <v>158</v>
      </c>
      <c r="C675" s="1">
        <v>5</v>
      </c>
      <c r="D675" s="1" t="s">
        <v>19</v>
      </c>
      <c r="E675" s="6">
        <v>0.10031695089000786</v>
      </c>
      <c r="F675" s="6">
        <v>0.14669751487972199</v>
      </c>
      <c r="G675" s="6">
        <v>0.16217723976194001</v>
      </c>
      <c r="H675" s="6">
        <v>0.20667192893560801</v>
      </c>
      <c r="I675" s="6">
        <v>0.35061307923014401</v>
      </c>
    </row>
    <row r="676" spans="1:9" x14ac:dyDescent="0.15">
      <c r="A676" s="1">
        <v>30</v>
      </c>
      <c r="B676" s="1" t="s">
        <v>157</v>
      </c>
      <c r="C676" s="1">
        <v>6</v>
      </c>
      <c r="D676" s="1" t="s">
        <v>3</v>
      </c>
      <c r="E676" s="6">
        <v>6.1256149843591359E-2</v>
      </c>
      <c r="F676" s="6">
        <v>-0.113903899645277</v>
      </c>
      <c r="G676" s="6">
        <v>-1.0665008076949801E-2</v>
      </c>
      <c r="H676" s="6">
        <v>-4.8600317626028696E-3</v>
      </c>
      <c r="I676" s="6">
        <v>-2.62725933292276E-2</v>
      </c>
    </row>
    <row r="677" spans="1:9" x14ac:dyDescent="0.15">
      <c r="A677" s="1">
        <v>30</v>
      </c>
      <c r="B677" s="1" t="s">
        <v>157</v>
      </c>
      <c r="C677" s="1">
        <v>7</v>
      </c>
      <c r="D677" s="1" t="s">
        <v>20</v>
      </c>
      <c r="E677" s="6">
        <v>-0.21567288438098897</v>
      </c>
      <c r="F677" s="6">
        <v>-1.04541699634214</v>
      </c>
      <c r="G677" s="6">
        <v>-0.73408473517343198</v>
      </c>
      <c r="H677" s="6">
        <v>-0.64353544265032703</v>
      </c>
      <c r="I677" s="6">
        <v>-0.87574613567802095</v>
      </c>
    </row>
    <row r="678" spans="1:9" x14ac:dyDescent="0.15">
      <c r="A678" s="1">
        <v>30</v>
      </c>
      <c r="B678" s="1" t="s">
        <v>157</v>
      </c>
      <c r="C678" s="1">
        <v>8</v>
      </c>
      <c r="D678" s="1" t="s">
        <v>21</v>
      </c>
      <c r="E678" s="6">
        <v>4.2780875717126576E-2</v>
      </c>
      <c r="F678" s="6">
        <v>0.121794922378411</v>
      </c>
      <c r="G678" s="6">
        <v>0.18305422532150101</v>
      </c>
      <c r="H678" s="6">
        <v>0.16866420370648</v>
      </c>
      <c r="I678" s="6">
        <v>0.30223195024585298</v>
      </c>
    </row>
    <row r="679" spans="1:9" x14ac:dyDescent="0.15">
      <c r="A679" s="1">
        <v>30</v>
      </c>
      <c r="B679" s="1" t="s">
        <v>157</v>
      </c>
      <c r="C679" s="1">
        <v>9</v>
      </c>
      <c r="D679" s="1" t="s">
        <v>22</v>
      </c>
      <c r="E679" s="6">
        <v>1.5437540005144102E-2</v>
      </c>
      <c r="F679" s="6">
        <v>2.3066862966739501E-2</v>
      </c>
      <c r="G679" s="6">
        <v>0.120771969929017</v>
      </c>
      <c r="H679" s="6">
        <v>8.2772048705518395E-2</v>
      </c>
      <c r="I679" s="6">
        <v>8.5505055361117192E-3</v>
      </c>
    </row>
    <row r="680" spans="1:9" x14ac:dyDescent="0.15">
      <c r="A680" s="1">
        <v>30</v>
      </c>
      <c r="B680" s="1" t="s">
        <v>157</v>
      </c>
      <c r="C680" s="1">
        <v>10</v>
      </c>
      <c r="D680" s="1" t="s">
        <v>23</v>
      </c>
      <c r="E680" s="6">
        <v>5.803722864353987E-2</v>
      </c>
      <c r="F680" s="6">
        <v>6.6272292628219195E-2</v>
      </c>
      <c r="G680" s="6">
        <v>5.2340712027905002E-2</v>
      </c>
      <c r="H680" s="6">
        <v>4.4661625383624899E-2</v>
      </c>
      <c r="I680" s="6">
        <v>5.6864778165725403E-2</v>
      </c>
    </row>
    <row r="681" spans="1:9" x14ac:dyDescent="0.15">
      <c r="A681" s="1">
        <v>30</v>
      </c>
      <c r="B681" s="1" t="s">
        <v>157</v>
      </c>
      <c r="C681" s="1">
        <v>11</v>
      </c>
      <c r="D681" s="1" t="s">
        <v>24</v>
      </c>
      <c r="E681" s="6">
        <v>7.2092093268046484E-2</v>
      </c>
      <c r="F681" s="6">
        <v>7.1040493505903801E-2</v>
      </c>
      <c r="G681" s="6">
        <v>2.12439123217565E-2</v>
      </c>
      <c r="H681" s="6">
        <v>6.6475418635195196E-2</v>
      </c>
      <c r="I681" s="6">
        <v>9.0760981952797803E-2</v>
      </c>
    </row>
    <row r="682" spans="1:9" x14ac:dyDescent="0.15">
      <c r="A682" s="1">
        <v>30</v>
      </c>
      <c r="B682" s="1" t="s">
        <v>157</v>
      </c>
      <c r="C682" s="1">
        <v>12</v>
      </c>
      <c r="D682" s="1" t="s">
        <v>25</v>
      </c>
      <c r="E682" s="6">
        <v>0.25959007745558416</v>
      </c>
      <c r="F682" s="6">
        <v>0.37104268713885802</v>
      </c>
      <c r="G682" s="6">
        <v>0.229118626153995</v>
      </c>
      <c r="H682" s="6">
        <v>6.7882994543003894E-2</v>
      </c>
      <c r="I682" s="6">
        <v>0.176625911551506</v>
      </c>
    </row>
    <row r="683" spans="1:9" x14ac:dyDescent="0.15">
      <c r="A683" s="1">
        <v>30</v>
      </c>
      <c r="B683" s="1" t="s">
        <v>157</v>
      </c>
      <c r="C683" s="1">
        <v>13</v>
      </c>
      <c r="D683" s="1" t="s">
        <v>26</v>
      </c>
      <c r="E683" s="6">
        <v>6.5772773408218924E-2</v>
      </c>
      <c r="F683" s="6">
        <v>0.119617483418203</v>
      </c>
      <c r="G683" s="6">
        <v>0.26381524280242402</v>
      </c>
      <c r="H683" s="6">
        <v>0.40867723905263598</v>
      </c>
      <c r="I683" s="6">
        <v>0.34915177350446602</v>
      </c>
    </row>
    <row r="684" spans="1:9" x14ac:dyDescent="0.15">
      <c r="A684" s="1">
        <v>30</v>
      </c>
      <c r="B684" s="1" t="s">
        <v>157</v>
      </c>
      <c r="C684" s="1">
        <v>14</v>
      </c>
      <c r="D684" s="1" t="s">
        <v>27</v>
      </c>
      <c r="E684" s="6">
        <v>-0.24750425010869637</v>
      </c>
      <c r="F684" s="6">
        <v>0.116681351953436</v>
      </c>
      <c r="G684" s="6">
        <v>1.14468501146612E-2</v>
      </c>
      <c r="H684" s="6">
        <v>-0.11203624926611599</v>
      </c>
      <c r="I684" s="6">
        <v>0.12672564076694801</v>
      </c>
    </row>
    <row r="685" spans="1:9" x14ac:dyDescent="0.15">
      <c r="A685" s="1">
        <v>30</v>
      </c>
      <c r="B685" s="1" t="s">
        <v>157</v>
      </c>
      <c r="C685" s="1">
        <v>15</v>
      </c>
      <c r="D685" s="1" t="s">
        <v>28</v>
      </c>
      <c r="E685" s="6">
        <v>-2.4888291918372038E-3</v>
      </c>
      <c r="F685" s="6">
        <v>-2.0003415666950901E-2</v>
      </c>
      <c r="G685" s="6">
        <v>-4.2501852349358001E-2</v>
      </c>
      <c r="H685" s="6">
        <v>-4.2591659790290802E-2</v>
      </c>
      <c r="I685" s="6">
        <v>-1.46438551494865E-2</v>
      </c>
    </row>
    <row r="686" spans="1:9" x14ac:dyDescent="0.15">
      <c r="A686" s="1">
        <v>30</v>
      </c>
      <c r="B686" s="1" t="s">
        <v>156</v>
      </c>
      <c r="C686" s="1">
        <v>16</v>
      </c>
      <c r="D686" s="1" t="s">
        <v>11</v>
      </c>
      <c r="E686" s="6">
        <v>3.9829956836801794E-2</v>
      </c>
      <c r="F686" s="6">
        <v>3.0293959254097499E-2</v>
      </c>
      <c r="G686" s="6">
        <v>3.49596665176832E-3</v>
      </c>
      <c r="H686" s="6">
        <v>9.2193655414429792E-3</v>
      </c>
      <c r="I686" s="6">
        <v>1.1516549775267899E-2</v>
      </c>
    </row>
    <row r="687" spans="1:9" x14ac:dyDescent="0.15">
      <c r="A687" s="1">
        <v>30</v>
      </c>
      <c r="B687" s="1" t="s">
        <v>156</v>
      </c>
      <c r="C687" s="1">
        <v>17</v>
      </c>
      <c r="D687" s="1" t="s">
        <v>12</v>
      </c>
      <c r="E687" s="6">
        <v>-2.6929311793691665E-2</v>
      </c>
      <c r="F687" s="6">
        <v>5.3909799905977197E-2</v>
      </c>
      <c r="G687" s="6">
        <v>7.28628848450939E-2</v>
      </c>
      <c r="H687" s="6">
        <v>5.9851646295106101E-2</v>
      </c>
      <c r="I687" s="6">
        <v>4.2543299960326998E-2</v>
      </c>
    </row>
    <row r="688" spans="1:9" x14ac:dyDescent="0.15">
      <c r="A688" s="1">
        <v>30</v>
      </c>
      <c r="B688" s="1" t="s">
        <v>156</v>
      </c>
      <c r="C688" s="1">
        <v>18</v>
      </c>
      <c r="D688" s="1" t="s">
        <v>13</v>
      </c>
      <c r="E688" s="6">
        <v>-4.5315927964222333E-2</v>
      </c>
      <c r="F688" s="6">
        <v>-7.5475303839814906E-2</v>
      </c>
      <c r="G688" s="6">
        <v>-7.9650680573413096E-2</v>
      </c>
      <c r="H688" s="6">
        <v>-7.3722906949119496E-2</v>
      </c>
      <c r="I688" s="6">
        <v>-5.8882778699824598E-2</v>
      </c>
    </row>
    <row r="689" spans="1:9" x14ac:dyDescent="0.15">
      <c r="A689" s="1">
        <v>30</v>
      </c>
      <c r="B689" s="1" t="s">
        <v>156</v>
      </c>
      <c r="C689" s="1">
        <v>19</v>
      </c>
      <c r="D689" s="1" t="s">
        <v>14</v>
      </c>
      <c r="E689" s="6">
        <v>7.8395687221557014E-3</v>
      </c>
      <c r="F689" s="6">
        <v>3.7459531569636599E-2</v>
      </c>
      <c r="G689" s="6">
        <v>7.1880350560557499E-2</v>
      </c>
      <c r="H689" s="6">
        <v>7.6522321087301698E-2</v>
      </c>
      <c r="I689" s="6">
        <v>5.54654146772263E-2</v>
      </c>
    </row>
    <row r="690" spans="1:9" x14ac:dyDescent="0.15">
      <c r="A690" s="1">
        <v>30</v>
      </c>
      <c r="B690" s="1" t="s">
        <v>156</v>
      </c>
      <c r="C690" s="1">
        <v>20</v>
      </c>
      <c r="D690" s="1" t="s">
        <v>15</v>
      </c>
      <c r="E690" s="6">
        <v>-7.7704132043280957E-2</v>
      </c>
      <c r="F690" s="6">
        <v>2.23973412537871E-2</v>
      </c>
      <c r="G690" s="6">
        <v>2.6184798603542399E-2</v>
      </c>
      <c r="H690" s="6">
        <v>0.114247899497082</v>
      </c>
      <c r="I690" s="6">
        <v>4.1774660876259098E-2</v>
      </c>
    </row>
    <row r="691" spans="1:9" x14ac:dyDescent="0.15">
      <c r="A691" s="1">
        <v>30</v>
      </c>
      <c r="B691" s="1" t="s">
        <v>156</v>
      </c>
      <c r="C691" s="1">
        <v>21</v>
      </c>
      <c r="D691" s="1" t="s">
        <v>16</v>
      </c>
      <c r="E691" s="6">
        <v>1.9704337790234581E-2</v>
      </c>
      <c r="F691" s="6">
        <v>2.8885743828433098E-2</v>
      </c>
      <c r="G691" s="6">
        <v>3.0806598778952098E-2</v>
      </c>
      <c r="H691" s="6">
        <v>2.74477674051181E-2</v>
      </c>
      <c r="I691" s="6">
        <v>4.2675020711034503E-2</v>
      </c>
    </row>
    <row r="692" spans="1:9" x14ac:dyDescent="0.15">
      <c r="A692" s="1">
        <v>30</v>
      </c>
      <c r="B692" s="1" t="s">
        <v>155</v>
      </c>
      <c r="C692" s="1">
        <v>22</v>
      </c>
      <c r="D692" s="1" t="s">
        <v>8</v>
      </c>
      <c r="E692" s="6">
        <v>-2.1663501554749571E-2</v>
      </c>
      <c r="F692" s="6">
        <v>-2.5780073323247499E-2</v>
      </c>
      <c r="G692" s="6">
        <v>-3.4670110724615899E-2</v>
      </c>
      <c r="H692" s="6">
        <v>-4.0861688695253799E-2</v>
      </c>
      <c r="I692" s="6">
        <v>-2.55649031989152E-2</v>
      </c>
    </row>
    <row r="693" spans="1:9" x14ac:dyDescent="0.15">
      <c r="A693" s="1">
        <v>30</v>
      </c>
      <c r="B693" s="1" t="s">
        <v>155</v>
      </c>
      <c r="C693" s="1">
        <v>23</v>
      </c>
      <c r="D693" s="1" t="s">
        <v>29</v>
      </c>
      <c r="E693" s="6">
        <v>1.0761248436638719E-2</v>
      </c>
      <c r="F693" s="6">
        <v>2.4147056290269E-2</v>
      </c>
      <c r="G693" s="6">
        <v>2.9700987954229902E-2</v>
      </c>
      <c r="H693" s="6">
        <v>3.3219100842171202E-2</v>
      </c>
      <c r="I693" s="6">
        <v>1.51521079418849E-2</v>
      </c>
    </row>
    <row r="694" spans="1:9" x14ac:dyDescent="0.15">
      <c r="A694" s="1">
        <v>31</v>
      </c>
      <c r="B694" s="1" t="s">
        <v>160</v>
      </c>
      <c r="C694" s="1">
        <v>1</v>
      </c>
      <c r="D694" s="1" t="s">
        <v>9</v>
      </c>
      <c r="E694" s="6">
        <v>0.14403981533842489</v>
      </c>
      <c r="F694" s="6">
        <v>9.1396579184258406E-2</v>
      </c>
      <c r="G694" s="6">
        <v>7.8701339346808896E-2</v>
      </c>
      <c r="H694" s="6">
        <v>5.1213322809873701E-2</v>
      </c>
      <c r="I694" s="6">
        <v>2.5472990452874499E-2</v>
      </c>
    </row>
    <row r="695" spans="1:9" x14ac:dyDescent="0.15">
      <c r="A695" s="1">
        <v>31</v>
      </c>
      <c r="B695" s="1" t="s">
        <v>161</v>
      </c>
      <c r="C695" s="1">
        <v>2</v>
      </c>
      <c r="D695" s="1" t="s">
        <v>10</v>
      </c>
      <c r="E695" s="6">
        <v>0.1060300449049565</v>
      </c>
      <c r="F695" s="6">
        <v>0.25786336661744302</v>
      </c>
      <c r="G695" s="6">
        <v>0.56193174963410197</v>
      </c>
      <c r="H695" s="6">
        <v>0.59664629187066598</v>
      </c>
      <c r="I695" s="6">
        <v>1.1373503570299901</v>
      </c>
    </row>
    <row r="696" spans="1:9" x14ac:dyDescent="0.15">
      <c r="A696" s="1">
        <v>31</v>
      </c>
      <c r="B696" s="1" t="s">
        <v>162</v>
      </c>
      <c r="C696" s="1">
        <v>3</v>
      </c>
      <c r="D696" s="1" t="s">
        <v>17</v>
      </c>
      <c r="E696" s="6">
        <v>-4.9814562662612704E-3</v>
      </c>
      <c r="F696" s="6">
        <v>-1.53439009189735E-2</v>
      </c>
      <c r="G696" s="6">
        <v>3.2364884973511497E-2</v>
      </c>
      <c r="H696" s="6">
        <v>4.8257317165933802E-2</v>
      </c>
      <c r="I696" s="6">
        <v>8.4804842943829298E-2</v>
      </c>
    </row>
    <row r="697" spans="1:9" x14ac:dyDescent="0.15">
      <c r="A697" s="1">
        <v>31</v>
      </c>
      <c r="B697" s="1" t="s">
        <v>162</v>
      </c>
      <c r="C697" s="1">
        <v>4</v>
      </c>
      <c r="D697" s="1" t="s">
        <v>18</v>
      </c>
      <c r="E697" s="6">
        <v>3.5895543608670713E-2</v>
      </c>
      <c r="F697" s="6">
        <v>8.3281561243555804E-2</v>
      </c>
      <c r="G697" s="6">
        <v>9.9049331099716101E-2</v>
      </c>
      <c r="H697" s="6">
        <v>0.107319099462512</v>
      </c>
      <c r="I697" s="6">
        <v>0.20794115570074401</v>
      </c>
    </row>
    <row r="698" spans="1:9" x14ac:dyDescent="0.15">
      <c r="A698" s="1">
        <v>31</v>
      </c>
      <c r="B698" s="1" t="s">
        <v>162</v>
      </c>
      <c r="C698" s="1">
        <v>5</v>
      </c>
      <c r="D698" s="1" t="s">
        <v>19</v>
      </c>
      <c r="E698" s="6">
        <v>2.5878695600801999E-2</v>
      </c>
      <c r="F698" s="6">
        <v>2.0825534660549601E-2</v>
      </c>
      <c r="G698" s="6">
        <v>6.04821763857935E-2</v>
      </c>
      <c r="H698" s="6">
        <v>0.144308277650775</v>
      </c>
      <c r="I698" s="6">
        <v>7.5416400611649906E-2</v>
      </c>
    </row>
    <row r="699" spans="1:9" x14ac:dyDescent="0.15">
      <c r="A699" s="1">
        <v>31</v>
      </c>
      <c r="B699" s="1" t="s">
        <v>162</v>
      </c>
      <c r="C699" s="1">
        <v>6</v>
      </c>
      <c r="D699" s="1" t="s">
        <v>3</v>
      </c>
      <c r="E699" s="6">
        <v>0.16273583010343531</v>
      </c>
      <c r="F699" s="6">
        <v>1.0958207964083599</v>
      </c>
      <c r="G699" s="6">
        <v>1.52343382502743</v>
      </c>
      <c r="H699" s="6">
        <v>1.02981684699474</v>
      </c>
      <c r="I699" s="6">
        <v>1.1154077864118701</v>
      </c>
    </row>
    <row r="700" spans="1:9" x14ac:dyDescent="0.15">
      <c r="A700" s="1">
        <v>31</v>
      </c>
      <c r="B700" s="1" t="s">
        <v>162</v>
      </c>
      <c r="C700" s="1">
        <v>7</v>
      </c>
      <c r="D700" s="1" t="s">
        <v>20</v>
      </c>
      <c r="E700" s="6">
        <v>0.45134635228736897</v>
      </c>
      <c r="F700" s="6">
        <v>0.55467144018430103</v>
      </c>
      <c r="G700" s="6">
        <v>0.92662960066353794</v>
      </c>
      <c r="H700" s="6">
        <v>1.3681173059486</v>
      </c>
      <c r="I700" s="6">
        <v>1.11757156799421</v>
      </c>
    </row>
    <row r="701" spans="1:9" x14ac:dyDescent="0.15">
      <c r="A701" s="1">
        <v>31</v>
      </c>
      <c r="B701" s="1" t="s">
        <v>162</v>
      </c>
      <c r="C701" s="1">
        <v>8</v>
      </c>
      <c r="D701" s="1" t="s">
        <v>21</v>
      </c>
      <c r="E701" s="6">
        <v>7.1529477647788622E-2</v>
      </c>
      <c r="F701" s="6">
        <v>0.158969623489774</v>
      </c>
      <c r="G701" s="6">
        <v>0.19962780516283801</v>
      </c>
      <c r="H701" s="6">
        <v>0.233212698376805</v>
      </c>
      <c r="I701" s="6">
        <v>0.78634296313227503</v>
      </c>
    </row>
    <row r="702" spans="1:9" x14ac:dyDescent="0.15">
      <c r="A702" s="1">
        <v>31</v>
      </c>
      <c r="B702" s="1" t="s">
        <v>162</v>
      </c>
      <c r="C702" s="1">
        <v>9</v>
      </c>
      <c r="D702" s="1" t="s">
        <v>22</v>
      </c>
      <c r="E702" s="6">
        <v>7.5846731541669779E-2</v>
      </c>
      <c r="F702" s="6">
        <v>0.256810982552306</v>
      </c>
      <c r="G702" s="6">
        <v>0.39033924074404203</v>
      </c>
      <c r="H702" s="6">
        <v>0.17185781026937</v>
      </c>
      <c r="I702" s="6">
        <v>0.44440414980002202</v>
      </c>
    </row>
    <row r="703" spans="1:9" x14ac:dyDescent="0.15">
      <c r="A703" s="1">
        <v>31</v>
      </c>
      <c r="B703" s="1" t="s">
        <v>162</v>
      </c>
      <c r="C703" s="1">
        <v>10</v>
      </c>
      <c r="D703" s="1" t="s">
        <v>23</v>
      </c>
      <c r="E703" s="6">
        <v>8.6468650091518912E-2</v>
      </c>
      <c r="F703" s="6">
        <v>0.131576388177013</v>
      </c>
      <c r="G703" s="6">
        <v>0.15088733412475899</v>
      </c>
      <c r="H703" s="6">
        <v>0.133193921914981</v>
      </c>
      <c r="I703" s="6">
        <v>0.25054422359262501</v>
      </c>
    </row>
    <row r="704" spans="1:9" x14ac:dyDescent="0.15">
      <c r="A704" s="1">
        <v>31</v>
      </c>
      <c r="B704" s="1" t="s">
        <v>162</v>
      </c>
      <c r="C704" s="1">
        <v>11</v>
      </c>
      <c r="D704" s="1" t="s">
        <v>24</v>
      </c>
      <c r="E704" s="6">
        <v>2.8029143138441539E-2</v>
      </c>
      <c r="F704" s="6">
        <v>0.117220348776227</v>
      </c>
      <c r="G704" s="6">
        <v>0.16600081266282299</v>
      </c>
      <c r="H704" s="6">
        <v>0.19429012889383099</v>
      </c>
      <c r="I704" s="6">
        <v>0.22892548583255901</v>
      </c>
    </row>
    <row r="705" spans="1:9" x14ac:dyDescent="0.15">
      <c r="A705" s="1">
        <v>31</v>
      </c>
      <c r="B705" s="1" t="s">
        <v>162</v>
      </c>
      <c r="C705" s="1">
        <v>12</v>
      </c>
      <c r="D705" s="1" t="s">
        <v>25</v>
      </c>
      <c r="E705" s="6">
        <v>6.9841803902494698E-2</v>
      </c>
      <c r="F705" s="6">
        <v>-1.5756213063394298E-2</v>
      </c>
      <c r="G705" s="6">
        <v>-7.1159932107636697E-3</v>
      </c>
      <c r="H705" s="6">
        <v>-1.21587012217209E-2</v>
      </c>
      <c r="I705" s="6">
        <v>-5.3788118985835798E-3</v>
      </c>
    </row>
    <row r="706" spans="1:9" x14ac:dyDescent="0.15">
      <c r="A706" s="1">
        <v>31</v>
      </c>
      <c r="B706" s="1" t="s">
        <v>162</v>
      </c>
      <c r="C706" s="1">
        <v>13</v>
      </c>
      <c r="D706" s="1" t="s">
        <v>26</v>
      </c>
      <c r="E706" s="6">
        <v>0.16044562849446237</v>
      </c>
      <c r="F706" s="6">
        <v>0.54911201429731005</v>
      </c>
      <c r="G706" s="6">
        <v>0.53795285761914302</v>
      </c>
      <c r="H706" s="6">
        <v>0.334377300216537</v>
      </c>
      <c r="I706" s="6">
        <v>0.41675398216102</v>
      </c>
    </row>
    <row r="707" spans="1:9" x14ac:dyDescent="0.15">
      <c r="A707" s="1">
        <v>31</v>
      </c>
      <c r="B707" s="1" t="s">
        <v>162</v>
      </c>
      <c r="C707" s="1">
        <v>14</v>
      </c>
      <c r="D707" s="1" t="s">
        <v>27</v>
      </c>
      <c r="E707" s="6">
        <v>0.1529665544104723</v>
      </c>
      <c r="F707" s="6">
        <v>1.2766096092371899</v>
      </c>
      <c r="G707" s="6">
        <v>0.71606185797309096</v>
      </c>
      <c r="H707" s="6">
        <v>1.1048222733789601</v>
      </c>
      <c r="I707" s="6">
        <v>0.80049896296365197</v>
      </c>
    </row>
    <row r="708" spans="1:9" x14ac:dyDescent="0.15">
      <c r="A708" s="1">
        <v>31</v>
      </c>
      <c r="B708" s="1" t="s">
        <v>162</v>
      </c>
      <c r="C708" s="1">
        <v>15</v>
      </c>
      <c r="D708" s="1" t="s">
        <v>28</v>
      </c>
      <c r="E708" s="6">
        <v>5.2317568571736195E-2</v>
      </c>
      <c r="F708" s="6">
        <v>8.2014591437679502E-2</v>
      </c>
      <c r="G708" s="6">
        <v>9.1845196908181007E-2</v>
      </c>
      <c r="H708" s="6">
        <v>9.8184556099928794E-2</v>
      </c>
      <c r="I708" s="6">
        <v>9.1532239324715298E-2</v>
      </c>
    </row>
    <row r="709" spans="1:9" x14ac:dyDescent="0.15">
      <c r="A709" s="1">
        <v>31</v>
      </c>
      <c r="B709" s="1" t="s">
        <v>161</v>
      </c>
      <c r="C709" s="1">
        <v>16</v>
      </c>
      <c r="D709" s="1" t="s">
        <v>11</v>
      </c>
      <c r="E709" s="6">
        <v>3.783262220794012E-2</v>
      </c>
      <c r="F709" s="6">
        <v>2.8337522868572801E-2</v>
      </c>
      <c r="G709" s="6">
        <v>3.7042649129859002E-2</v>
      </c>
      <c r="H709" s="6">
        <v>2.44457127485674E-2</v>
      </c>
      <c r="I709" s="6">
        <v>3.8527412667815897E-2</v>
      </c>
    </row>
    <row r="710" spans="1:9" x14ac:dyDescent="0.15">
      <c r="A710" s="1">
        <v>31</v>
      </c>
      <c r="B710" s="1" t="s">
        <v>161</v>
      </c>
      <c r="C710" s="1">
        <v>17</v>
      </c>
      <c r="D710" s="1" t="s">
        <v>12</v>
      </c>
      <c r="E710" s="6">
        <v>2.7853210274705539E-2</v>
      </c>
      <c r="F710" s="6">
        <v>0.18907899696413</v>
      </c>
      <c r="G710" s="6">
        <v>0.105921846161087</v>
      </c>
      <c r="H710" s="6">
        <v>0.13380871858548801</v>
      </c>
      <c r="I710" s="6">
        <v>0.19640106076105601</v>
      </c>
    </row>
    <row r="711" spans="1:9" x14ac:dyDescent="0.15">
      <c r="A711" s="1">
        <v>31</v>
      </c>
      <c r="B711" s="1" t="s">
        <v>161</v>
      </c>
      <c r="C711" s="1">
        <v>18</v>
      </c>
      <c r="D711" s="1" t="s">
        <v>13</v>
      </c>
      <c r="E711" s="6">
        <v>2.0085776398625979E-2</v>
      </c>
      <c r="F711" s="6">
        <v>4.2376598357713298E-2</v>
      </c>
      <c r="G711" s="6">
        <v>6.5992008052107295E-2</v>
      </c>
      <c r="H711" s="6">
        <v>4.8670407920899897E-2</v>
      </c>
      <c r="I711" s="6">
        <v>3.7905156877550798E-2</v>
      </c>
    </row>
    <row r="712" spans="1:9" x14ac:dyDescent="0.15">
      <c r="A712" s="1">
        <v>31</v>
      </c>
      <c r="B712" s="1" t="s">
        <v>161</v>
      </c>
      <c r="C712" s="1">
        <v>19</v>
      </c>
      <c r="D712" s="1" t="s">
        <v>14</v>
      </c>
      <c r="E712" s="6">
        <v>9.3796225760024665E-2</v>
      </c>
      <c r="F712" s="6">
        <v>6.0940721031977202E-2</v>
      </c>
      <c r="G712" s="6">
        <v>9.5334715655496796E-2</v>
      </c>
      <c r="H712" s="6">
        <v>7.67824009769522E-2</v>
      </c>
      <c r="I712" s="6">
        <v>8.6735739669479506E-2</v>
      </c>
    </row>
    <row r="713" spans="1:9" x14ac:dyDescent="0.15">
      <c r="A713" s="1">
        <v>31</v>
      </c>
      <c r="B713" s="1" t="s">
        <v>161</v>
      </c>
      <c r="C713" s="1">
        <v>20</v>
      </c>
      <c r="D713" s="1" t="s">
        <v>15</v>
      </c>
      <c r="E713" s="6">
        <v>0.13809592901534212</v>
      </c>
      <c r="F713" s="6">
        <v>0.41189394676501501</v>
      </c>
      <c r="G713" s="6">
        <v>0.45303651491298802</v>
      </c>
      <c r="H713" s="6">
        <v>0.29408362382533398</v>
      </c>
      <c r="I713" s="6">
        <v>0.29086097726231303</v>
      </c>
    </row>
    <row r="714" spans="1:9" x14ac:dyDescent="0.15">
      <c r="A714" s="1">
        <v>31</v>
      </c>
      <c r="B714" s="1" t="s">
        <v>161</v>
      </c>
      <c r="C714" s="1">
        <v>21</v>
      </c>
      <c r="D714" s="1" t="s">
        <v>16</v>
      </c>
      <c r="E714" s="6">
        <v>6.504708885194313E-2</v>
      </c>
      <c r="F714" s="6">
        <v>5.9106795381771098E-2</v>
      </c>
      <c r="G714" s="6">
        <v>5.1250953577140199E-2</v>
      </c>
      <c r="H714" s="6">
        <v>6.72144067389389E-2</v>
      </c>
      <c r="I714" s="6">
        <v>5.8860672519445399E-2</v>
      </c>
    </row>
    <row r="715" spans="1:9" x14ac:dyDescent="0.15">
      <c r="A715" s="1">
        <v>31</v>
      </c>
      <c r="B715" s="1" t="s">
        <v>159</v>
      </c>
      <c r="C715" s="1">
        <v>22</v>
      </c>
      <c r="D715" s="1" t="s">
        <v>8</v>
      </c>
      <c r="E715" s="6">
        <v>-1.2422861339464325E-3</v>
      </c>
      <c r="F715" s="6">
        <v>4.15466727308842E-2</v>
      </c>
      <c r="G715" s="6">
        <v>3.2474023715275198E-2</v>
      </c>
      <c r="H715" s="6">
        <v>3.6150343530496599E-2</v>
      </c>
      <c r="I715" s="6">
        <v>1.3164939627397799E-2</v>
      </c>
    </row>
    <row r="716" spans="1:9" x14ac:dyDescent="0.15">
      <c r="A716" s="1">
        <v>31</v>
      </c>
      <c r="B716" s="1" t="s">
        <v>159</v>
      </c>
      <c r="C716" s="1">
        <v>23</v>
      </c>
      <c r="D716" s="1" t="s">
        <v>29</v>
      </c>
      <c r="E716" s="6">
        <v>3.1059373855078717E-2</v>
      </c>
      <c r="F716" s="6">
        <v>4.8683237389781898E-2</v>
      </c>
      <c r="G716" s="6">
        <v>1.96673238178342E-2</v>
      </c>
      <c r="H716" s="6">
        <v>6.0572789366302197E-3</v>
      </c>
      <c r="I716" s="6">
        <v>3.10291057377718E-2</v>
      </c>
    </row>
    <row r="717" spans="1:9" x14ac:dyDescent="0.15">
      <c r="A717" s="1">
        <v>32</v>
      </c>
      <c r="B717" s="1" t="s">
        <v>164</v>
      </c>
      <c r="C717" s="1">
        <v>1</v>
      </c>
      <c r="D717" s="1" t="s">
        <v>9</v>
      </c>
      <c r="E717" s="6">
        <v>1.5980280210185056E-2</v>
      </c>
      <c r="F717" s="6">
        <v>8.5687608369068996E-2</v>
      </c>
      <c r="G717" s="6">
        <v>7.3819307961949507E-2</v>
      </c>
      <c r="H717" s="6">
        <v>9.8112547922825699E-2</v>
      </c>
      <c r="I717" s="6">
        <v>0.157136588685027</v>
      </c>
    </row>
    <row r="718" spans="1:9" x14ac:dyDescent="0.15">
      <c r="A718" s="1">
        <v>32</v>
      </c>
      <c r="B718" s="1" t="s">
        <v>164</v>
      </c>
      <c r="C718" s="1">
        <v>2</v>
      </c>
      <c r="D718" s="1" t="s">
        <v>10</v>
      </c>
      <c r="E718" s="6">
        <v>9.2048804760019198E-2</v>
      </c>
      <c r="F718" s="6">
        <v>2.6174649271701999E-2</v>
      </c>
      <c r="G718" s="6">
        <v>-7.6055008147328407E-2</v>
      </c>
      <c r="H718" s="6">
        <v>-0.18397107940204799</v>
      </c>
      <c r="I718" s="6">
        <v>-9.9196108542302402E-2</v>
      </c>
    </row>
    <row r="719" spans="1:9" x14ac:dyDescent="0.15">
      <c r="A719" s="1">
        <v>32</v>
      </c>
      <c r="B719" s="1" t="s">
        <v>165</v>
      </c>
      <c r="C719" s="1">
        <v>3</v>
      </c>
      <c r="D719" s="1" t="s">
        <v>17</v>
      </c>
      <c r="E719" s="6">
        <v>-8.9383952380622161E-2</v>
      </c>
      <c r="F719" s="6">
        <v>-5.4150992769694803E-2</v>
      </c>
      <c r="G719" s="6">
        <v>-3.2337460012865402E-2</v>
      </c>
      <c r="H719" s="6">
        <v>-2.2668743091982999E-2</v>
      </c>
      <c r="I719" s="6">
        <v>-4.7198314528926798E-3</v>
      </c>
    </row>
    <row r="720" spans="1:9" x14ac:dyDescent="0.15">
      <c r="A720" s="1">
        <v>32</v>
      </c>
      <c r="B720" s="1" t="s">
        <v>166</v>
      </c>
      <c r="C720" s="1">
        <v>4</v>
      </c>
      <c r="D720" s="1" t="s">
        <v>18</v>
      </c>
      <c r="E720" s="6">
        <v>-2.1078174706607604E-2</v>
      </c>
      <c r="F720" s="6">
        <v>8.7027554217260605E-2</v>
      </c>
      <c r="G720" s="6">
        <v>7.2416429266666305E-2</v>
      </c>
      <c r="H720" s="6">
        <v>7.9047312935544706E-2</v>
      </c>
      <c r="I720" s="6">
        <v>0.191766385207956</v>
      </c>
    </row>
    <row r="721" spans="1:9" x14ac:dyDescent="0.15">
      <c r="A721" s="1">
        <v>32</v>
      </c>
      <c r="B721" s="1" t="s">
        <v>165</v>
      </c>
      <c r="C721" s="1">
        <v>5</v>
      </c>
      <c r="D721" s="1" t="s">
        <v>19</v>
      </c>
      <c r="E721" s="6">
        <v>0.12944076144738259</v>
      </c>
      <c r="F721" s="6">
        <v>0.11657905122387099</v>
      </c>
      <c r="G721" s="6">
        <v>-6.1824903241206999E-2</v>
      </c>
      <c r="H721" s="6">
        <v>-5.6482519292149598E-2</v>
      </c>
      <c r="I721" s="6">
        <v>0.115223737583474</v>
      </c>
    </row>
    <row r="722" spans="1:9" x14ac:dyDescent="0.15">
      <c r="A722" s="1">
        <v>32</v>
      </c>
      <c r="B722" s="1" t="s">
        <v>165</v>
      </c>
      <c r="C722" s="1">
        <v>6</v>
      </c>
      <c r="D722" s="1" t="s">
        <v>3</v>
      </c>
      <c r="E722" s="6">
        <v>0.29101744395576989</v>
      </c>
      <c r="F722" s="6">
        <v>0.51323891990287296</v>
      </c>
      <c r="G722" s="6">
        <v>0.56628452256087602</v>
      </c>
      <c r="H722" s="6">
        <v>0.517881596041607</v>
      </c>
      <c r="I722" s="6">
        <v>0.14424868799430501</v>
      </c>
    </row>
    <row r="723" spans="1:9" x14ac:dyDescent="0.15">
      <c r="A723" s="1">
        <v>32</v>
      </c>
      <c r="B723" s="1" t="s">
        <v>165</v>
      </c>
      <c r="C723" s="1">
        <v>7</v>
      </c>
      <c r="D723" s="1" t="s">
        <v>20</v>
      </c>
      <c r="E723" s="6">
        <v>1.7740638387759189</v>
      </c>
      <c r="F723" s="6">
        <v>2.0445572008642299</v>
      </c>
      <c r="G723" s="6">
        <v>0.96519493685439095</v>
      </c>
      <c r="H723" s="6">
        <v>1.4421442892745799</v>
      </c>
      <c r="I723" s="6">
        <v>1.2664237586381899</v>
      </c>
    </row>
    <row r="724" spans="1:9" x14ac:dyDescent="0.15">
      <c r="A724" s="1">
        <v>32</v>
      </c>
      <c r="B724" s="1" t="s">
        <v>165</v>
      </c>
      <c r="C724" s="1">
        <v>8</v>
      </c>
      <c r="D724" s="1" t="s">
        <v>21</v>
      </c>
      <c r="E724" s="6">
        <v>1.830592590911561E-2</v>
      </c>
      <c r="F724" s="6">
        <v>1.5798661159126402E-2</v>
      </c>
      <c r="G724" s="6">
        <v>5.41114956310568E-2</v>
      </c>
      <c r="H724" s="6">
        <v>6.6896540392793802E-2</v>
      </c>
      <c r="I724" s="6">
        <v>0.113259358870152</v>
      </c>
    </row>
    <row r="725" spans="1:9" x14ac:dyDescent="0.15">
      <c r="A725" s="1">
        <v>32</v>
      </c>
      <c r="B725" s="1" t="s">
        <v>165</v>
      </c>
      <c r="C725" s="1">
        <v>9</v>
      </c>
      <c r="D725" s="1" t="s">
        <v>22</v>
      </c>
      <c r="E725" s="6">
        <v>2.0319892810061042E-2</v>
      </c>
      <c r="F725" s="6">
        <v>5.5649328152492197E-2</v>
      </c>
      <c r="G725" s="6">
        <v>-7.9234663027080699E-4</v>
      </c>
      <c r="H725" s="6">
        <v>-5.0919694781210001E-2</v>
      </c>
      <c r="I725" s="6">
        <v>4.2459794742180403E-2</v>
      </c>
    </row>
    <row r="726" spans="1:9" x14ac:dyDescent="0.15">
      <c r="A726" s="1">
        <v>32</v>
      </c>
      <c r="B726" s="1" t="s">
        <v>165</v>
      </c>
      <c r="C726" s="1">
        <v>10</v>
      </c>
      <c r="D726" s="1" t="s">
        <v>23</v>
      </c>
      <c r="E726" s="6">
        <v>4.602872979970403E-2</v>
      </c>
      <c r="F726" s="6">
        <v>0.11669132723245999</v>
      </c>
      <c r="G726" s="6">
        <v>0.108567431537287</v>
      </c>
      <c r="H726" s="6">
        <v>0.10878773411091899</v>
      </c>
      <c r="I726" s="6">
        <v>4.7730259237376102E-2</v>
      </c>
    </row>
    <row r="727" spans="1:9" x14ac:dyDescent="0.15">
      <c r="A727" s="1">
        <v>32</v>
      </c>
      <c r="B727" s="1" t="s">
        <v>165</v>
      </c>
      <c r="C727" s="1">
        <v>11</v>
      </c>
      <c r="D727" s="1" t="s">
        <v>24</v>
      </c>
      <c r="E727" s="6">
        <v>9.8519427990745104E-3</v>
      </c>
      <c r="F727" s="6">
        <v>4.7219244416025201E-2</v>
      </c>
      <c r="G727" s="6">
        <v>6.8716279114272E-2</v>
      </c>
      <c r="H727" s="6">
        <v>8.0100636941833003E-2</v>
      </c>
      <c r="I727" s="6">
        <v>8.0661057149526594E-2</v>
      </c>
    </row>
    <row r="728" spans="1:9" x14ac:dyDescent="0.15">
      <c r="A728" s="1">
        <v>32</v>
      </c>
      <c r="B728" s="1" t="s">
        <v>165</v>
      </c>
      <c r="C728" s="1">
        <v>12</v>
      </c>
      <c r="D728" s="1" t="s">
        <v>25</v>
      </c>
      <c r="E728" s="6">
        <v>-0.14407597532620292</v>
      </c>
      <c r="F728" s="6">
        <v>-5.1904107529614198E-2</v>
      </c>
      <c r="G728" s="6">
        <v>-2.3370276027595598E-2</v>
      </c>
      <c r="H728" s="6">
        <v>-4.09133236764503E-2</v>
      </c>
      <c r="I728" s="6">
        <v>-6.4362295200249095E-2</v>
      </c>
    </row>
    <row r="729" spans="1:9" x14ac:dyDescent="0.15">
      <c r="A729" s="1">
        <v>32</v>
      </c>
      <c r="B729" s="1" t="s">
        <v>165</v>
      </c>
      <c r="C729" s="1">
        <v>13</v>
      </c>
      <c r="D729" s="1" t="s">
        <v>26</v>
      </c>
      <c r="E729" s="6">
        <v>7.3503919084451932E-2</v>
      </c>
      <c r="F729" s="6">
        <v>8.1119694340941698E-2</v>
      </c>
      <c r="G729" s="6">
        <v>2.5672234389175499E-2</v>
      </c>
      <c r="H729" s="6">
        <v>6.2619680757837595E-2</v>
      </c>
      <c r="I729" s="6">
        <v>-5.35445701487203E-2</v>
      </c>
    </row>
    <row r="730" spans="1:9" x14ac:dyDescent="0.15">
      <c r="A730" s="1">
        <v>32</v>
      </c>
      <c r="B730" s="1" t="s">
        <v>165</v>
      </c>
      <c r="C730" s="1">
        <v>14</v>
      </c>
      <c r="D730" s="1" t="s">
        <v>27</v>
      </c>
      <c r="E730" s="6">
        <v>1.3366261932526236</v>
      </c>
      <c r="F730" s="6">
        <v>0.30511398806474199</v>
      </c>
      <c r="G730" s="6">
        <v>0.252770474112823</v>
      </c>
      <c r="H730" s="6">
        <v>0.192722876432281</v>
      </c>
      <c r="I730" s="6">
        <v>0.46971130041785703</v>
      </c>
    </row>
    <row r="731" spans="1:9" x14ac:dyDescent="0.15">
      <c r="A731" s="1">
        <v>32</v>
      </c>
      <c r="B731" s="1" t="s">
        <v>165</v>
      </c>
      <c r="C731" s="1">
        <v>15</v>
      </c>
      <c r="D731" s="1" t="s">
        <v>28</v>
      </c>
      <c r="E731" s="6">
        <v>5.4294518217068863E-2</v>
      </c>
      <c r="F731" s="6">
        <v>7.0259545641128004E-2</v>
      </c>
      <c r="G731" s="6">
        <v>7.49391571118493E-2</v>
      </c>
      <c r="H731" s="6">
        <v>2.67157025029887E-2</v>
      </c>
      <c r="I731" s="6">
        <v>5.5081457192439599E-2</v>
      </c>
    </row>
    <row r="732" spans="1:9" x14ac:dyDescent="0.15">
      <c r="A732" s="1">
        <v>32</v>
      </c>
      <c r="B732" s="1" t="s">
        <v>164</v>
      </c>
      <c r="C732" s="1">
        <v>16</v>
      </c>
      <c r="D732" s="1" t="s">
        <v>11</v>
      </c>
      <c r="E732" s="6">
        <v>1.4271055387490759E-2</v>
      </c>
      <c r="F732" s="6">
        <v>1.2229092416573301E-2</v>
      </c>
      <c r="G732" s="6">
        <v>1.9739516488755399E-2</v>
      </c>
      <c r="H732" s="6">
        <v>3.1876783538214097E-2</v>
      </c>
      <c r="I732" s="6">
        <v>3.4197050815937401E-2</v>
      </c>
    </row>
    <row r="733" spans="1:9" x14ac:dyDescent="0.15">
      <c r="A733" s="1">
        <v>32</v>
      </c>
      <c r="B733" s="1" t="s">
        <v>164</v>
      </c>
      <c r="C733" s="1">
        <v>17</v>
      </c>
      <c r="D733" s="1" t="s">
        <v>12</v>
      </c>
      <c r="E733" s="6">
        <v>0.10555786081215758</v>
      </c>
      <c r="F733" s="6">
        <v>7.4165851934156798E-2</v>
      </c>
      <c r="G733" s="6">
        <v>6.9777381114040193E-2</v>
      </c>
      <c r="H733" s="6">
        <v>4.2832218538708403E-2</v>
      </c>
      <c r="I733" s="6">
        <v>6.0050539518168897E-2</v>
      </c>
    </row>
    <row r="734" spans="1:9" x14ac:dyDescent="0.15">
      <c r="A734" s="1">
        <v>32</v>
      </c>
      <c r="B734" s="1" t="s">
        <v>164</v>
      </c>
      <c r="C734" s="1">
        <v>18</v>
      </c>
      <c r="D734" s="1" t="s">
        <v>13</v>
      </c>
      <c r="E734" s="6">
        <v>-2.9862487972178001E-2</v>
      </c>
      <c r="F734" s="6">
        <v>-6.7623737972746199E-3</v>
      </c>
      <c r="G734" s="6">
        <v>-1.58992857385994E-2</v>
      </c>
      <c r="H734" s="6">
        <v>-7.8425302530666895E-3</v>
      </c>
      <c r="I734" s="6">
        <v>-8.2277685748663992E-3</v>
      </c>
    </row>
    <row r="735" spans="1:9" x14ac:dyDescent="0.15">
      <c r="A735" s="1">
        <v>32</v>
      </c>
      <c r="B735" s="1" t="s">
        <v>164</v>
      </c>
      <c r="C735" s="1">
        <v>19</v>
      </c>
      <c r="D735" s="1" t="s">
        <v>14</v>
      </c>
      <c r="E735" s="6">
        <v>8.70555254101293E-2</v>
      </c>
      <c r="F735" s="6">
        <v>7.3838408253810994E-2</v>
      </c>
      <c r="G735" s="6">
        <v>7.2769476311616094E-2</v>
      </c>
      <c r="H735" s="6">
        <v>7.0664413177746396E-2</v>
      </c>
      <c r="I735" s="6">
        <v>6.1549201201333802E-2</v>
      </c>
    </row>
    <row r="736" spans="1:9" x14ac:dyDescent="0.15">
      <c r="A736" s="1">
        <v>32</v>
      </c>
      <c r="B736" s="1" t="s">
        <v>167</v>
      </c>
      <c r="C736" s="1">
        <v>20</v>
      </c>
      <c r="D736" s="1" t="s">
        <v>15</v>
      </c>
      <c r="E736" s="6">
        <v>0.25995444559787312</v>
      </c>
      <c r="F736" s="6">
        <v>0.70616020184265704</v>
      </c>
      <c r="G736" s="6">
        <v>0.33008926732059002</v>
      </c>
      <c r="H736" s="6">
        <v>0.28944268702966303</v>
      </c>
      <c r="I736" s="6">
        <v>0.238426379341274</v>
      </c>
    </row>
    <row r="737" spans="1:9" x14ac:dyDescent="0.15">
      <c r="A737" s="1">
        <v>32</v>
      </c>
      <c r="B737" s="1" t="s">
        <v>164</v>
      </c>
      <c r="C737" s="1">
        <v>21</v>
      </c>
      <c r="D737" s="1" t="s">
        <v>16</v>
      </c>
      <c r="E737" s="6">
        <v>4.2804063578019545E-2</v>
      </c>
      <c r="F737" s="6">
        <v>4.34104739889059E-2</v>
      </c>
      <c r="G737" s="6">
        <v>2.57397778179747E-2</v>
      </c>
      <c r="H737" s="6">
        <v>2.6920667891340101E-2</v>
      </c>
      <c r="I737" s="6">
        <v>1.9654647777263199E-2</v>
      </c>
    </row>
    <row r="738" spans="1:9" x14ac:dyDescent="0.15">
      <c r="A738" s="1">
        <v>32</v>
      </c>
      <c r="B738" s="1" t="s">
        <v>163</v>
      </c>
      <c r="C738" s="1">
        <v>22</v>
      </c>
      <c r="D738" s="1" t="s">
        <v>8</v>
      </c>
      <c r="E738" s="6">
        <v>3.467591583862898E-3</v>
      </c>
      <c r="F738" s="6">
        <v>3.9615518919631203E-3</v>
      </c>
      <c r="G738" s="6">
        <v>1.61439129526918E-2</v>
      </c>
      <c r="H738" s="6">
        <v>-1.37249125498051E-3</v>
      </c>
      <c r="I738" s="6">
        <v>1.4383242862496799E-3</v>
      </c>
    </row>
    <row r="739" spans="1:9" x14ac:dyDescent="0.15">
      <c r="A739" s="1">
        <v>32</v>
      </c>
      <c r="B739" s="1" t="s">
        <v>163</v>
      </c>
      <c r="C739" s="1">
        <v>23</v>
      </c>
      <c r="D739" s="1" t="s">
        <v>29</v>
      </c>
      <c r="E739" s="6">
        <v>2.2220665964921397E-2</v>
      </c>
      <c r="F739" s="6">
        <v>3.2145259840883199E-2</v>
      </c>
      <c r="G739" s="6">
        <v>2.3410573982915201E-2</v>
      </c>
      <c r="H739" s="6">
        <v>2.04550365598055E-3</v>
      </c>
      <c r="I739" s="6">
        <v>3.6091952324256799E-2</v>
      </c>
    </row>
    <row r="740" spans="1:9" x14ac:dyDescent="0.15">
      <c r="A740" s="1">
        <v>33</v>
      </c>
      <c r="B740" s="1" t="s">
        <v>169</v>
      </c>
      <c r="C740" s="1">
        <v>1</v>
      </c>
      <c r="D740" s="1" t="s">
        <v>9</v>
      </c>
      <c r="E740" s="6">
        <v>0.14472538238680779</v>
      </c>
      <c r="F740" s="6">
        <v>-8.3276794785162006E-2</v>
      </c>
      <c r="G740" s="6">
        <v>-0.122537672365644</v>
      </c>
      <c r="H740" s="6">
        <v>-0.123937517540868</v>
      </c>
      <c r="I740" s="6">
        <v>-3.2363448492799297E-2</v>
      </c>
    </row>
    <row r="741" spans="1:9" x14ac:dyDescent="0.15">
      <c r="A741" s="1">
        <v>33</v>
      </c>
      <c r="B741" s="1" t="s">
        <v>169</v>
      </c>
      <c r="C741" s="1">
        <v>2</v>
      </c>
      <c r="D741" s="1" t="s">
        <v>10</v>
      </c>
      <c r="E741" s="6">
        <v>0.13652285663263136</v>
      </c>
      <c r="F741" s="6">
        <v>-0.13963026099881201</v>
      </c>
      <c r="G741" s="6">
        <v>-7.9899147113876898E-2</v>
      </c>
      <c r="H741" s="6">
        <v>-0.21498541006564001</v>
      </c>
      <c r="I741" s="6">
        <v>-0.312590477921942</v>
      </c>
    </row>
    <row r="742" spans="1:9" x14ac:dyDescent="0.15">
      <c r="A742" s="1">
        <v>33</v>
      </c>
      <c r="B742" s="1" t="s">
        <v>170</v>
      </c>
      <c r="C742" s="1">
        <v>3</v>
      </c>
      <c r="D742" s="1" t="s">
        <v>17</v>
      </c>
      <c r="E742" s="6">
        <v>0.1238590161276512</v>
      </c>
      <c r="F742" s="6">
        <v>0.102372902253767</v>
      </c>
      <c r="G742" s="6">
        <v>0.110543746850139</v>
      </c>
      <c r="H742" s="6">
        <v>9.6899733105371297E-2</v>
      </c>
      <c r="I742" s="6">
        <v>0.102618057152008</v>
      </c>
    </row>
    <row r="743" spans="1:9" x14ac:dyDescent="0.15">
      <c r="A743" s="1">
        <v>33</v>
      </c>
      <c r="B743" s="1" t="s">
        <v>170</v>
      </c>
      <c r="C743" s="1">
        <v>4</v>
      </c>
      <c r="D743" s="1" t="s">
        <v>18</v>
      </c>
      <c r="E743" s="6">
        <v>0.1100044994151176</v>
      </c>
      <c r="F743" s="6">
        <v>8.8395795338959596E-2</v>
      </c>
      <c r="G743" s="6">
        <v>9.7454317117691605E-2</v>
      </c>
      <c r="H743" s="6">
        <v>0.122535476058993</v>
      </c>
      <c r="I743" s="6">
        <v>0.14212533364494701</v>
      </c>
    </row>
    <row r="744" spans="1:9" x14ac:dyDescent="0.15">
      <c r="A744" s="1">
        <v>33</v>
      </c>
      <c r="B744" s="1" t="s">
        <v>170</v>
      </c>
      <c r="C744" s="1">
        <v>5</v>
      </c>
      <c r="D744" s="1" t="s">
        <v>19</v>
      </c>
      <c r="E744" s="6">
        <v>8.2101129187850286E-2</v>
      </c>
      <c r="F744" s="6">
        <v>3.7094386745420801E-2</v>
      </c>
      <c r="G744" s="6">
        <v>1.23751437579476E-2</v>
      </c>
      <c r="H744" s="6">
        <v>3.1392539091015803E-2</v>
      </c>
      <c r="I744" s="6">
        <v>-7.9736679689198897E-2</v>
      </c>
    </row>
    <row r="745" spans="1:9" x14ac:dyDescent="0.15">
      <c r="A745" s="1">
        <v>33</v>
      </c>
      <c r="B745" s="1" t="s">
        <v>170</v>
      </c>
      <c r="C745" s="1">
        <v>6</v>
      </c>
      <c r="D745" s="1" t="s">
        <v>3</v>
      </c>
      <c r="E745" s="6">
        <v>7.1323711419323019E-2</v>
      </c>
      <c r="F745" s="6">
        <v>-1.8296452101627399E-2</v>
      </c>
      <c r="G745" s="6">
        <v>-3.1502745470339703E-2</v>
      </c>
      <c r="H745" s="6">
        <v>-3.1103497196918101E-2</v>
      </c>
      <c r="I745" s="6">
        <v>-3.6781437487666997E-2</v>
      </c>
    </row>
    <row r="746" spans="1:9" x14ac:dyDescent="0.15">
      <c r="A746" s="1">
        <v>33</v>
      </c>
      <c r="B746" s="1" t="s">
        <v>171</v>
      </c>
      <c r="C746" s="1">
        <v>7</v>
      </c>
      <c r="D746" s="1" t="s">
        <v>20</v>
      </c>
      <c r="E746" s="6">
        <v>-0.34748576098094819</v>
      </c>
      <c r="F746" s="6">
        <v>-1.0720745132540299</v>
      </c>
      <c r="G746" s="6">
        <v>-0.74535287062031497</v>
      </c>
      <c r="H746" s="6">
        <v>-0.588394360183079</v>
      </c>
      <c r="I746" s="6">
        <v>-0.81791428455915605</v>
      </c>
    </row>
    <row r="747" spans="1:9" x14ac:dyDescent="0.15">
      <c r="A747" s="1">
        <v>33</v>
      </c>
      <c r="B747" s="1" t="s">
        <v>170</v>
      </c>
      <c r="C747" s="1">
        <v>8</v>
      </c>
      <c r="D747" s="1" t="s">
        <v>21</v>
      </c>
      <c r="E747" s="6">
        <v>0.1222670112997207</v>
      </c>
      <c r="F747" s="6">
        <v>9.3560254214871102E-2</v>
      </c>
      <c r="G747" s="6">
        <v>8.6686848584562298E-2</v>
      </c>
      <c r="H747" s="6">
        <v>6.1990550704501698E-2</v>
      </c>
      <c r="I747" s="6">
        <v>-4.4537384995698301E-2</v>
      </c>
    </row>
    <row r="748" spans="1:9" x14ac:dyDescent="0.15">
      <c r="A748" s="1">
        <v>33</v>
      </c>
      <c r="B748" s="1" t="s">
        <v>170</v>
      </c>
      <c r="C748" s="1">
        <v>9</v>
      </c>
      <c r="D748" s="1" t="s">
        <v>22</v>
      </c>
      <c r="E748" s="6">
        <v>4.0643310605218599E-2</v>
      </c>
      <c r="F748" s="6">
        <v>5.1677548957371798E-3</v>
      </c>
      <c r="G748" s="6">
        <v>7.5393274673852206E-2</v>
      </c>
      <c r="H748" s="6">
        <v>-3.0098940426274098E-3</v>
      </c>
      <c r="I748" s="6">
        <v>-2.3568643546967898E-2</v>
      </c>
    </row>
    <row r="749" spans="1:9" x14ac:dyDescent="0.15">
      <c r="A749" s="1">
        <v>33</v>
      </c>
      <c r="B749" s="1" t="s">
        <v>170</v>
      </c>
      <c r="C749" s="1">
        <v>10</v>
      </c>
      <c r="D749" s="1" t="s">
        <v>23</v>
      </c>
      <c r="E749" s="6">
        <v>7.4871289218916504E-2</v>
      </c>
      <c r="F749" s="6">
        <v>4.0090671812073299E-2</v>
      </c>
      <c r="G749" s="6">
        <v>3.9734691692973799E-2</v>
      </c>
      <c r="H749" s="6">
        <v>4.6698025561162398E-2</v>
      </c>
      <c r="I749" s="6">
        <v>3.6643168292562001E-3</v>
      </c>
    </row>
    <row r="750" spans="1:9" x14ac:dyDescent="0.15">
      <c r="A750" s="1">
        <v>33</v>
      </c>
      <c r="B750" s="1" t="s">
        <v>170</v>
      </c>
      <c r="C750" s="1">
        <v>11</v>
      </c>
      <c r="D750" s="1" t="s">
        <v>24</v>
      </c>
      <c r="E750" s="6">
        <v>3.7062846620692411E-2</v>
      </c>
      <c r="F750" s="6">
        <v>6.1277106880752198E-3</v>
      </c>
      <c r="G750" s="6">
        <v>4.0817063394237199E-2</v>
      </c>
      <c r="H750" s="6">
        <v>5.7843808656117199E-2</v>
      </c>
      <c r="I750" s="6">
        <v>7.3099612236484798E-2</v>
      </c>
    </row>
    <row r="751" spans="1:9" x14ac:dyDescent="0.15">
      <c r="A751" s="1">
        <v>33</v>
      </c>
      <c r="B751" s="1" t="s">
        <v>170</v>
      </c>
      <c r="C751" s="1">
        <v>12</v>
      </c>
      <c r="D751" s="1" t="s">
        <v>25</v>
      </c>
      <c r="E751" s="6">
        <v>9.488303527234429E-2</v>
      </c>
      <c r="F751" s="6">
        <v>-6.3173676916607899E-2</v>
      </c>
      <c r="G751" s="6">
        <v>-8.8992727190295403E-4</v>
      </c>
      <c r="H751" s="6">
        <v>4.3610217571888897E-2</v>
      </c>
      <c r="I751" s="6">
        <v>4.3228809351823702E-2</v>
      </c>
    </row>
    <row r="752" spans="1:9" x14ac:dyDescent="0.15">
      <c r="A752" s="1">
        <v>33</v>
      </c>
      <c r="B752" s="1" t="s">
        <v>170</v>
      </c>
      <c r="C752" s="1">
        <v>13</v>
      </c>
      <c r="D752" s="1" t="s">
        <v>26</v>
      </c>
      <c r="E752" s="6">
        <v>9.8470150643910903E-2</v>
      </c>
      <c r="F752" s="6">
        <v>1.56405249285698E-2</v>
      </c>
      <c r="G752" s="6">
        <v>6.8486763264121106E-2</v>
      </c>
      <c r="H752" s="6">
        <v>4.1023037823097998E-2</v>
      </c>
      <c r="I752" s="6">
        <v>-6.5212264547607202E-3</v>
      </c>
    </row>
    <row r="753" spans="1:9" x14ac:dyDescent="0.15">
      <c r="A753" s="1">
        <v>33</v>
      </c>
      <c r="B753" s="1" t="s">
        <v>170</v>
      </c>
      <c r="C753" s="1">
        <v>14</v>
      </c>
      <c r="D753" s="1" t="s">
        <v>27</v>
      </c>
      <c r="E753" s="6">
        <v>-0.33149945259186953</v>
      </c>
      <c r="F753" s="6">
        <v>-0.30129455837817598</v>
      </c>
      <c r="G753" s="6">
        <v>0.113388993975366</v>
      </c>
      <c r="H753" s="6">
        <v>-4.21494058490419E-2</v>
      </c>
      <c r="I753" s="6">
        <v>0.10033462783262501</v>
      </c>
    </row>
    <row r="754" spans="1:9" x14ac:dyDescent="0.15">
      <c r="A754" s="1">
        <v>33</v>
      </c>
      <c r="B754" s="1" t="s">
        <v>170</v>
      </c>
      <c r="C754" s="1">
        <v>15</v>
      </c>
      <c r="D754" s="1" t="s">
        <v>28</v>
      </c>
      <c r="E754" s="6">
        <v>2.4904038035983983E-4</v>
      </c>
      <c r="F754" s="6">
        <v>4.4659235699751297E-2</v>
      </c>
      <c r="G754" s="6">
        <v>5.5587241781115099E-2</v>
      </c>
      <c r="H754" s="6">
        <v>6.3988359764775904E-2</v>
      </c>
      <c r="I754" s="6">
        <v>7.81646801720743E-2</v>
      </c>
    </row>
    <row r="755" spans="1:9" x14ac:dyDescent="0.15">
      <c r="A755" s="1">
        <v>33</v>
      </c>
      <c r="B755" s="1" t="s">
        <v>169</v>
      </c>
      <c r="C755" s="1">
        <v>16</v>
      </c>
      <c r="D755" s="1" t="s">
        <v>11</v>
      </c>
      <c r="E755" s="6">
        <v>4.8113153297148353E-2</v>
      </c>
      <c r="F755" s="6">
        <v>5.80154828476298E-2</v>
      </c>
      <c r="G755" s="6">
        <v>6.4573781710146202E-2</v>
      </c>
      <c r="H755" s="6">
        <v>4.2451585937813903E-2</v>
      </c>
      <c r="I755" s="6">
        <v>3.48738203065918E-2</v>
      </c>
    </row>
    <row r="756" spans="1:9" x14ac:dyDescent="0.15">
      <c r="A756" s="1">
        <v>33</v>
      </c>
      <c r="B756" s="1" t="s">
        <v>169</v>
      </c>
      <c r="C756" s="1">
        <v>17</v>
      </c>
      <c r="D756" s="1" t="s">
        <v>12</v>
      </c>
      <c r="E756" s="6">
        <v>1.3128572498549229E-2</v>
      </c>
      <c r="F756" s="6">
        <v>7.0879622212065296E-4</v>
      </c>
      <c r="G756" s="6">
        <v>5.5616717275597902E-2</v>
      </c>
      <c r="H756" s="6">
        <v>2.5387756581051898E-2</v>
      </c>
      <c r="I756" s="6">
        <v>4.52723937665203E-2</v>
      </c>
    </row>
    <row r="757" spans="1:9" x14ac:dyDescent="0.15">
      <c r="A757" s="1">
        <v>33</v>
      </c>
      <c r="B757" s="1" t="s">
        <v>169</v>
      </c>
      <c r="C757" s="1">
        <v>18</v>
      </c>
      <c r="D757" s="1" t="s">
        <v>13</v>
      </c>
      <c r="E757" s="6">
        <v>7.0339018469840781E-2</v>
      </c>
      <c r="F757" s="6">
        <v>7.3253133471238005E-2</v>
      </c>
      <c r="G757" s="6">
        <v>7.7569549689759806E-2</v>
      </c>
      <c r="H757" s="6">
        <v>6.6244384087583E-2</v>
      </c>
      <c r="I757" s="6">
        <v>7.6589638395894194E-2</v>
      </c>
    </row>
    <row r="758" spans="1:9" x14ac:dyDescent="0.15">
      <c r="A758" s="1">
        <v>33</v>
      </c>
      <c r="B758" s="1" t="s">
        <v>169</v>
      </c>
      <c r="C758" s="1">
        <v>19</v>
      </c>
      <c r="D758" s="1" t="s">
        <v>14</v>
      </c>
      <c r="E758" s="6">
        <v>-6.9926201350489423E-4</v>
      </c>
      <c r="F758" s="6">
        <v>9.1949336938852901E-3</v>
      </c>
      <c r="G758" s="6">
        <v>3.2963253455612303E-2</v>
      </c>
      <c r="H758" s="6">
        <v>3.6828906218114098E-2</v>
      </c>
      <c r="I758" s="6">
        <v>4.9621366989365999E-2</v>
      </c>
    </row>
    <row r="759" spans="1:9" x14ac:dyDescent="0.15">
      <c r="A759" s="1">
        <v>33</v>
      </c>
      <c r="B759" s="1" t="s">
        <v>169</v>
      </c>
      <c r="C759" s="1">
        <v>20</v>
      </c>
      <c r="D759" s="1" t="s">
        <v>15</v>
      </c>
      <c r="E759" s="6">
        <v>5.7788391147903406E-2</v>
      </c>
      <c r="F759" s="6">
        <v>-4.7202924955868399E-2</v>
      </c>
      <c r="G759" s="6">
        <v>8.6432927596781194E-3</v>
      </c>
      <c r="H759" s="6">
        <v>-3.30854561572324E-2</v>
      </c>
      <c r="I759" s="6">
        <v>-1.1871593120214E-2</v>
      </c>
    </row>
    <row r="760" spans="1:9" x14ac:dyDescent="0.15">
      <c r="A760" s="1">
        <v>33</v>
      </c>
      <c r="B760" s="1" t="s">
        <v>169</v>
      </c>
      <c r="C760" s="1">
        <v>21</v>
      </c>
      <c r="D760" s="1" t="s">
        <v>16</v>
      </c>
      <c r="E760" s="6">
        <v>2.4672636264620948E-2</v>
      </c>
      <c r="F760" s="6">
        <v>3.5217268222206201E-2</v>
      </c>
      <c r="G760" s="6">
        <v>3.8916702290623703E-2</v>
      </c>
      <c r="H760" s="6">
        <v>4.3929169430934598E-2</v>
      </c>
      <c r="I760" s="6">
        <v>4.1444686705052601E-2</v>
      </c>
    </row>
    <row r="761" spans="1:9" x14ac:dyDescent="0.15">
      <c r="A761" s="1">
        <v>33</v>
      </c>
      <c r="B761" s="1" t="s">
        <v>168</v>
      </c>
      <c r="C761" s="1">
        <v>22</v>
      </c>
      <c r="D761" s="1" t="s">
        <v>8</v>
      </c>
      <c r="E761" s="6">
        <v>1.9547115163494014E-2</v>
      </c>
      <c r="F761" s="6">
        <v>4.3335246013881501E-2</v>
      </c>
      <c r="G761" s="6">
        <v>4.4426228625549999E-2</v>
      </c>
      <c r="H761" s="6">
        <v>4.4027055732513302E-2</v>
      </c>
      <c r="I761" s="6">
        <v>3.9773254109083098E-2</v>
      </c>
    </row>
    <row r="762" spans="1:9" x14ac:dyDescent="0.15">
      <c r="A762" s="1">
        <v>33</v>
      </c>
      <c r="B762" s="1" t="s">
        <v>168</v>
      </c>
      <c r="C762" s="1">
        <v>23</v>
      </c>
      <c r="D762" s="1" t="s">
        <v>29</v>
      </c>
      <c r="E762" s="6">
        <v>1.60837180782878E-2</v>
      </c>
      <c r="F762" s="6">
        <v>4.1609585753194997E-2</v>
      </c>
      <c r="G762" s="6">
        <v>3.5654778490112601E-2</v>
      </c>
      <c r="H762" s="6">
        <v>4.2470509146685598E-2</v>
      </c>
      <c r="I762" s="6">
        <v>5.5170754821182298E-2</v>
      </c>
    </row>
    <row r="763" spans="1:9" x14ac:dyDescent="0.15">
      <c r="A763" s="1">
        <v>34</v>
      </c>
      <c r="B763" s="1" t="s">
        <v>173</v>
      </c>
      <c r="C763" s="1">
        <v>1</v>
      </c>
      <c r="D763" s="1" t="s">
        <v>9</v>
      </c>
      <c r="E763" s="6">
        <v>9.5580488231979122E-3</v>
      </c>
      <c r="F763" s="6">
        <v>-6.9521137373589698E-2</v>
      </c>
      <c r="G763" s="6">
        <v>-6.7501641095175896E-2</v>
      </c>
      <c r="H763" s="6">
        <v>-7.2517169596218603E-3</v>
      </c>
      <c r="I763" s="6">
        <v>0.13613189734570899</v>
      </c>
    </row>
    <row r="764" spans="1:9" x14ac:dyDescent="0.15">
      <c r="A764" s="1">
        <v>34</v>
      </c>
      <c r="B764" s="1" t="s">
        <v>174</v>
      </c>
      <c r="C764" s="1">
        <v>2</v>
      </c>
      <c r="D764" s="1" t="s">
        <v>10</v>
      </c>
      <c r="E764" s="6">
        <v>3.6676739140276395E-2</v>
      </c>
      <c r="F764" s="6">
        <v>-0.121224600601381</v>
      </c>
      <c r="G764" s="6">
        <v>-0.112055308048777</v>
      </c>
      <c r="H764" s="6">
        <v>-8.0109562088517494E-2</v>
      </c>
      <c r="I764" s="6">
        <v>0.29865339459263701</v>
      </c>
    </row>
    <row r="765" spans="1:9" x14ac:dyDescent="0.15">
      <c r="A765" s="1">
        <v>34</v>
      </c>
      <c r="B765" s="1" t="s">
        <v>175</v>
      </c>
      <c r="C765" s="1">
        <v>3</v>
      </c>
      <c r="D765" s="1" t="s">
        <v>17</v>
      </c>
      <c r="E765" s="6">
        <v>8.405460195274303E-2</v>
      </c>
      <c r="F765" s="6">
        <v>4.6734608977630203E-2</v>
      </c>
      <c r="G765" s="6">
        <v>8.0222902791627096E-2</v>
      </c>
      <c r="H765" s="6">
        <v>6.2937498455321095E-2</v>
      </c>
      <c r="I765" s="6">
        <v>0.131069676816535</v>
      </c>
    </row>
    <row r="766" spans="1:9" x14ac:dyDescent="0.15">
      <c r="A766" s="1">
        <v>34</v>
      </c>
      <c r="B766" s="1" t="s">
        <v>175</v>
      </c>
      <c r="C766" s="1">
        <v>4</v>
      </c>
      <c r="D766" s="1" t="s">
        <v>18</v>
      </c>
      <c r="E766" s="6">
        <v>0.10998837082471466</v>
      </c>
      <c r="F766" s="6">
        <v>5.6943969203673797E-2</v>
      </c>
      <c r="G766" s="6">
        <v>6.5117992838471903E-2</v>
      </c>
      <c r="H766" s="6">
        <v>4.4423496078921799E-2</v>
      </c>
      <c r="I766" s="6">
        <v>0.171115116915215</v>
      </c>
    </row>
    <row r="767" spans="1:9" x14ac:dyDescent="0.15">
      <c r="A767" s="1">
        <v>34</v>
      </c>
      <c r="B767" s="1" t="s">
        <v>175</v>
      </c>
      <c r="C767" s="1">
        <v>5</v>
      </c>
      <c r="D767" s="1" t="s">
        <v>19</v>
      </c>
      <c r="E767" s="6">
        <v>5.8878172147481297E-2</v>
      </c>
      <c r="F767" s="6">
        <v>-1.32789477555931E-2</v>
      </c>
      <c r="G767" s="6">
        <v>4.2999714870449297E-2</v>
      </c>
      <c r="H767" s="6">
        <v>-2.98167416259222E-2</v>
      </c>
      <c r="I767" s="6">
        <v>-5.1705973314271701E-2</v>
      </c>
    </row>
    <row r="768" spans="1:9" x14ac:dyDescent="0.15">
      <c r="A768" s="1">
        <v>34</v>
      </c>
      <c r="B768" s="1" t="s">
        <v>175</v>
      </c>
      <c r="C768" s="1">
        <v>6</v>
      </c>
      <c r="D768" s="1" t="s">
        <v>3</v>
      </c>
      <c r="E768" s="6">
        <v>0.15693674615640718</v>
      </c>
      <c r="F768" s="6">
        <v>-6.4405174789981395E-2</v>
      </c>
      <c r="G768" s="6">
        <v>-3.7968806239463901E-2</v>
      </c>
      <c r="H768" s="6">
        <v>1.3047716134559999E-2</v>
      </c>
      <c r="I768" s="6">
        <v>1.1971952398537E-2</v>
      </c>
    </row>
    <row r="769" spans="1:9" x14ac:dyDescent="0.15">
      <c r="A769" s="1">
        <v>34</v>
      </c>
      <c r="B769" s="1" t="s">
        <v>175</v>
      </c>
      <c r="C769" s="1">
        <v>7</v>
      </c>
      <c r="D769" s="1" t="s">
        <v>20</v>
      </c>
      <c r="E769" s="6">
        <v>-0.3320028102128717</v>
      </c>
      <c r="F769" s="6">
        <v>-1.28340278001676</v>
      </c>
      <c r="G769" s="6">
        <v>-0.58494796913885605</v>
      </c>
      <c r="H769" s="6">
        <v>-0.65735801362247104</v>
      </c>
      <c r="I769" s="6">
        <v>-0.35721516362368699</v>
      </c>
    </row>
    <row r="770" spans="1:9" x14ac:dyDescent="0.15">
      <c r="A770" s="1">
        <v>34</v>
      </c>
      <c r="B770" s="1" t="s">
        <v>175</v>
      </c>
      <c r="C770" s="1">
        <v>8</v>
      </c>
      <c r="D770" s="1" t="s">
        <v>21</v>
      </c>
      <c r="E770" s="6">
        <v>7.4368037417483532E-2</v>
      </c>
      <c r="F770" s="6">
        <v>8.38221212725236E-2</v>
      </c>
      <c r="G770" s="6">
        <v>7.4582831168479594E-2</v>
      </c>
      <c r="H770" s="6">
        <v>6.5348843141239996E-2</v>
      </c>
      <c r="I770" s="6">
        <v>2.7819285006492001E-2</v>
      </c>
    </row>
    <row r="771" spans="1:9" x14ac:dyDescent="0.15">
      <c r="A771" s="1">
        <v>34</v>
      </c>
      <c r="B771" s="1" t="s">
        <v>175</v>
      </c>
      <c r="C771" s="1">
        <v>9</v>
      </c>
      <c r="D771" s="1" t="s">
        <v>22</v>
      </c>
      <c r="E771" s="6">
        <v>4.782585564346005E-2</v>
      </c>
      <c r="F771" s="6">
        <v>-3.3061511259722099E-3</v>
      </c>
      <c r="G771" s="6">
        <v>4.7893430806812597E-2</v>
      </c>
      <c r="H771" s="6">
        <v>-1.8648378948319201E-2</v>
      </c>
      <c r="I771" s="6">
        <v>2.24651748951907E-2</v>
      </c>
    </row>
    <row r="772" spans="1:9" x14ac:dyDescent="0.15">
      <c r="A772" s="1">
        <v>34</v>
      </c>
      <c r="B772" s="1" t="s">
        <v>176</v>
      </c>
      <c r="C772" s="1">
        <v>10</v>
      </c>
      <c r="D772" s="1" t="s">
        <v>23</v>
      </c>
      <c r="E772" s="6">
        <v>6.3752462468159396E-2</v>
      </c>
      <c r="F772" s="6">
        <v>5.9564358300438602E-2</v>
      </c>
      <c r="G772" s="6">
        <v>7.7950259017215806E-2</v>
      </c>
      <c r="H772" s="6">
        <v>7.9626682278440303E-2</v>
      </c>
      <c r="I772" s="6">
        <v>5.1256276979206199E-2</v>
      </c>
    </row>
    <row r="773" spans="1:9" x14ac:dyDescent="0.15">
      <c r="A773" s="1">
        <v>34</v>
      </c>
      <c r="B773" s="1" t="s">
        <v>175</v>
      </c>
      <c r="C773" s="1">
        <v>11</v>
      </c>
      <c r="D773" s="1" t="s">
        <v>24</v>
      </c>
      <c r="E773" s="6">
        <v>9.3201354931511188E-2</v>
      </c>
      <c r="F773" s="6">
        <v>9.6417289307635198E-2</v>
      </c>
      <c r="G773" s="6">
        <v>0.124320771322714</v>
      </c>
      <c r="H773" s="6">
        <v>0.116129020910946</v>
      </c>
      <c r="I773" s="6">
        <v>9.5654788046370204E-2</v>
      </c>
    </row>
    <row r="774" spans="1:9" x14ac:dyDescent="0.15">
      <c r="A774" s="1">
        <v>34</v>
      </c>
      <c r="B774" s="1" t="s">
        <v>175</v>
      </c>
      <c r="C774" s="1">
        <v>12</v>
      </c>
      <c r="D774" s="1" t="s">
        <v>25</v>
      </c>
      <c r="E774" s="6">
        <v>0.26158289355242592</v>
      </c>
      <c r="F774" s="6">
        <v>0.100822236778846</v>
      </c>
      <c r="G774" s="6">
        <v>0.11068461505897199</v>
      </c>
      <c r="H774" s="6">
        <v>9.1201218194197797E-2</v>
      </c>
      <c r="I774" s="6">
        <v>0.11758789537456001</v>
      </c>
    </row>
    <row r="775" spans="1:9" x14ac:dyDescent="0.15">
      <c r="A775" s="1">
        <v>34</v>
      </c>
      <c r="B775" s="1" t="s">
        <v>175</v>
      </c>
      <c r="C775" s="1">
        <v>13</v>
      </c>
      <c r="D775" s="1" t="s">
        <v>26</v>
      </c>
      <c r="E775" s="6">
        <v>0.1135453995770299</v>
      </c>
      <c r="F775" s="6">
        <v>6.4074210632977899E-2</v>
      </c>
      <c r="G775" s="6">
        <v>0.10001482554581501</v>
      </c>
      <c r="H775" s="6">
        <v>0.12873446731190499</v>
      </c>
      <c r="I775" s="6">
        <v>6.0377726440469501E-2</v>
      </c>
    </row>
    <row r="776" spans="1:9" x14ac:dyDescent="0.15">
      <c r="A776" s="1">
        <v>34</v>
      </c>
      <c r="B776" s="1" t="s">
        <v>175</v>
      </c>
      <c r="C776" s="1">
        <v>14</v>
      </c>
      <c r="D776" s="1" t="s">
        <v>27</v>
      </c>
      <c r="E776" s="6">
        <v>-0.2277496331452184</v>
      </c>
      <c r="F776" s="6">
        <v>-0.43577565636350502</v>
      </c>
      <c r="G776" s="6">
        <v>-0.21538976679529101</v>
      </c>
      <c r="H776" s="6">
        <v>-9.2213840387610393E-2</v>
      </c>
      <c r="I776" s="6">
        <v>0.189540531647303</v>
      </c>
    </row>
    <row r="777" spans="1:9" x14ac:dyDescent="0.15">
      <c r="A777" s="1">
        <v>34</v>
      </c>
      <c r="B777" s="1" t="s">
        <v>175</v>
      </c>
      <c r="C777" s="1">
        <v>15</v>
      </c>
      <c r="D777" s="1" t="s">
        <v>28</v>
      </c>
      <c r="E777" s="6">
        <v>4.3628922632329398E-2</v>
      </c>
      <c r="F777" s="6">
        <v>4.5329098541308503E-2</v>
      </c>
      <c r="G777" s="6">
        <v>7.8211484254323893E-2</v>
      </c>
      <c r="H777" s="6">
        <v>0.110852792097662</v>
      </c>
      <c r="I777" s="6">
        <v>0.115185049171176</v>
      </c>
    </row>
    <row r="778" spans="1:9" x14ac:dyDescent="0.15">
      <c r="A778" s="1">
        <v>34</v>
      </c>
      <c r="B778" s="1" t="s">
        <v>174</v>
      </c>
      <c r="C778" s="1">
        <v>16</v>
      </c>
      <c r="D778" s="1" t="s">
        <v>11</v>
      </c>
      <c r="E778" s="6">
        <v>5.7130742667911551E-2</v>
      </c>
      <c r="F778" s="6">
        <v>6.9068715031001898E-2</v>
      </c>
      <c r="G778" s="6">
        <v>8.3583645202635698E-2</v>
      </c>
      <c r="H778" s="6">
        <v>8.5127196438230898E-2</v>
      </c>
      <c r="I778" s="6">
        <v>8.7421061161619296E-2</v>
      </c>
    </row>
    <row r="779" spans="1:9" x14ac:dyDescent="0.15">
      <c r="A779" s="1">
        <v>34</v>
      </c>
      <c r="B779" s="1" t="s">
        <v>174</v>
      </c>
      <c r="C779" s="1">
        <v>17</v>
      </c>
      <c r="D779" s="1" t="s">
        <v>12</v>
      </c>
      <c r="E779" s="6">
        <v>7.1887301551051469E-2</v>
      </c>
      <c r="F779" s="6">
        <v>5.1413942434045602E-2</v>
      </c>
      <c r="G779" s="6">
        <v>3.0525796907435301E-2</v>
      </c>
      <c r="H779" s="6">
        <v>5.2418492552991101E-2</v>
      </c>
      <c r="I779" s="6">
        <v>5.87914263416843E-2</v>
      </c>
    </row>
    <row r="780" spans="1:9" x14ac:dyDescent="0.15">
      <c r="A780" s="1">
        <v>34</v>
      </c>
      <c r="B780" s="1" t="s">
        <v>174</v>
      </c>
      <c r="C780" s="1">
        <v>18</v>
      </c>
      <c r="D780" s="1" t="s">
        <v>13</v>
      </c>
      <c r="E780" s="6">
        <v>0.11407778233273459</v>
      </c>
      <c r="F780" s="6">
        <v>0.117681273035959</v>
      </c>
      <c r="G780" s="6">
        <v>0.119338364761277</v>
      </c>
      <c r="H780" s="6">
        <v>0.121425184691212</v>
      </c>
      <c r="I780" s="6">
        <v>0.140603758771573</v>
      </c>
    </row>
    <row r="781" spans="1:9" x14ac:dyDescent="0.15">
      <c r="A781" s="1">
        <v>34</v>
      </c>
      <c r="B781" s="1" t="s">
        <v>174</v>
      </c>
      <c r="C781" s="1">
        <v>19</v>
      </c>
      <c r="D781" s="1" t="s">
        <v>14</v>
      </c>
      <c r="E781" s="6">
        <v>9.8348171339333653E-3</v>
      </c>
      <c r="F781" s="6">
        <v>4.77287320510291E-2</v>
      </c>
      <c r="G781" s="6">
        <v>4.8325524636253399E-2</v>
      </c>
      <c r="H781" s="6">
        <v>4.6881405760041399E-2</v>
      </c>
      <c r="I781" s="6">
        <v>7.7816058434282895E-2</v>
      </c>
    </row>
    <row r="782" spans="1:9" x14ac:dyDescent="0.15">
      <c r="A782" s="1">
        <v>34</v>
      </c>
      <c r="B782" s="1" t="s">
        <v>174</v>
      </c>
      <c r="C782" s="1">
        <v>20</v>
      </c>
      <c r="D782" s="1" t="s">
        <v>15</v>
      </c>
      <c r="E782" s="6">
        <v>0.11471791458466671</v>
      </c>
      <c r="F782" s="6">
        <v>-3.64905188395271E-2</v>
      </c>
      <c r="G782" s="6">
        <v>-8.4039528184799393E-3</v>
      </c>
      <c r="H782" s="6">
        <v>2.12281259641416E-2</v>
      </c>
      <c r="I782" s="6">
        <v>2.7717368040029802E-2</v>
      </c>
    </row>
    <row r="783" spans="1:9" x14ac:dyDescent="0.15">
      <c r="A783" s="1">
        <v>34</v>
      </c>
      <c r="B783" s="1" t="s">
        <v>174</v>
      </c>
      <c r="C783" s="1">
        <v>21</v>
      </c>
      <c r="D783" s="1" t="s">
        <v>16</v>
      </c>
      <c r="E783" s="6">
        <v>4.283458485017435E-2</v>
      </c>
      <c r="F783" s="6">
        <v>4.11263515428094E-2</v>
      </c>
      <c r="G783" s="6">
        <v>4.7872711067103203E-2</v>
      </c>
      <c r="H783" s="6">
        <v>6.4858323045806895E-2</v>
      </c>
      <c r="I783" s="6">
        <v>5.90613642754165E-2</v>
      </c>
    </row>
    <row r="784" spans="1:9" x14ac:dyDescent="0.15">
      <c r="A784" s="1">
        <v>34</v>
      </c>
      <c r="B784" s="1" t="s">
        <v>172</v>
      </c>
      <c r="C784" s="1">
        <v>22</v>
      </c>
      <c r="D784" s="1" t="s">
        <v>8</v>
      </c>
      <c r="E784" s="6">
        <v>1.8706801953012105E-2</v>
      </c>
      <c r="F784" s="6">
        <v>4.5707887384095897E-2</v>
      </c>
      <c r="G784" s="6">
        <v>5.8158593559261902E-2</v>
      </c>
      <c r="H784" s="6">
        <v>6.9641520777715599E-2</v>
      </c>
      <c r="I784" s="6">
        <v>7.7583690656897006E-2</v>
      </c>
    </row>
    <row r="785" spans="1:9" x14ac:dyDescent="0.15">
      <c r="A785" s="1">
        <v>34</v>
      </c>
      <c r="B785" s="1" t="s">
        <v>172</v>
      </c>
      <c r="C785" s="1">
        <v>23</v>
      </c>
      <c r="D785" s="1" t="s">
        <v>29</v>
      </c>
      <c r="E785" s="6">
        <v>1.7266582279284227E-2</v>
      </c>
      <c r="F785" s="6">
        <v>1.2477725425624701E-2</v>
      </c>
      <c r="G785" s="6">
        <v>1.1617791151812801E-2</v>
      </c>
      <c r="H785" s="6">
        <v>2.8224408294834202E-2</v>
      </c>
      <c r="I785" s="6">
        <v>3.9663257619413098E-2</v>
      </c>
    </row>
    <row r="786" spans="1:9" x14ac:dyDescent="0.15">
      <c r="A786" s="1">
        <v>35</v>
      </c>
      <c r="B786" s="1" t="s">
        <v>178</v>
      </c>
      <c r="C786" s="1">
        <v>1</v>
      </c>
      <c r="D786" s="1" t="s">
        <v>9</v>
      </c>
      <c r="E786" s="6">
        <v>0.29663559800671935</v>
      </c>
      <c r="F786" s="6">
        <v>8.5161870748098903E-2</v>
      </c>
      <c r="G786" s="6">
        <v>3.89911162922102E-2</v>
      </c>
      <c r="H786" s="6">
        <v>-0.104337535350712</v>
      </c>
      <c r="I786" s="6">
        <v>-6.8903144509488201E-2</v>
      </c>
    </row>
    <row r="787" spans="1:9" x14ac:dyDescent="0.15">
      <c r="A787" s="1">
        <v>35</v>
      </c>
      <c r="B787" s="1" t="s">
        <v>178</v>
      </c>
      <c r="C787" s="1">
        <v>2</v>
      </c>
      <c r="D787" s="1" t="s">
        <v>10</v>
      </c>
      <c r="E787" s="6">
        <v>0.11802895215901027</v>
      </c>
      <c r="F787" s="6">
        <v>-0.10662783411917599</v>
      </c>
      <c r="G787" s="6">
        <v>-2.4821183632572501E-2</v>
      </c>
      <c r="H787" s="6">
        <v>3.7832635435178598E-2</v>
      </c>
      <c r="I787" s="6">
        <v>-0.464942894345514</v>
      </c>
    </row>
    <row r="788" spans="1:9" x14ac:dyDescent="0.15">
      <c r="A788" s="1">
        <v>35</v>
      </c>
      <c r="B788" s="1" t="s">
        <v>179</v>
      </c>
      <c r="C788" s="1">
        <v>3</v>
      </c>
      <c r="D788" s="1" t="s">
        <v>17</v>
      </c>
      <c r="E788" s="6">
        <v>2.8619847729882499E-2</v>
      </c>
      <c r="F788" s="6">
        <v>2.1063623315845802E-3</v>
      </c>
      <c r="G788" s="6">
        <v>-2.1943077310432199E-2</v>
      </c>
      <c r="H788" s="6">
        <v>9.5936872982474398E-4</v>
      </c>
      <c r="I788" s="6">
        <v>4.1227009948862199E-2</v>
      </c>
    </row>
    <row r="789" spans="1:9" x14ac:dyDescent="0.15">
      <c r="A789" s="1">
        <v>35</v>
      </c>
      <c r="B789" s="1" t="s">
        <v>179</v>
      </c>
      <c r="C789" s="1">
        <v>4</v>
      </c>
      <c r="D789" s="1" t="s">
        <v>18</v>
      </c>
      <c r="E789" s="6">
        <v>0.13422747375094921</v>
      </c>
      <c r="F789" s="6">
        <v>0.133218425029032</v>
      </c>
      <c r="G789" s="6">
        <v>8.9768493743125594E-2</v>
      </c>
      <c r="H789" s="6">
        <v>7.5377438404574004E-2</v>
      </c>
      <c r="I789" s="6">
        <v>0.20630300573860799</v>
      </c>
    </row>
    <row r="790" spans="1:9" x14ac:dyDescent="0.15">
      <c r="A790" s="1">
        <v>35</v>
      </c>
      <c r="B790" s="1" t="s">
        <v>179</v>
      </c>
      <c r="C790" s="1">
        <v>5</v>
      </c>
      <c r="D790" s="1" t="s">
        <v>19</v>
      </c>
      <c r="E790" s="6">
        <v>0.14278398879293563</v>
      </c>
      <c r="F790" s="6">
        <v>0.124281132094075</v>
      </c>
      <c r="G790" s="6">
        <v>9.8619193511655406E-2</v>
      </c>
      <c r="H790" s="6">
        <v>9.8232957696297696E-2</v>
      </c>
      <c r="I790" s="6">
        <v>4.0582434412198699E-2</v>
      </c>
    </row>
    <row r="791" spans="1:9" x14ac:dyDescent="0.15">
      <c r="A791" s="1">
        <v>35</v>
      </c>
      <c r="B791" s="1" t="s">
        <v>179</v>
      </c>
      <c r="C791" s="1">
        <v>6</v>
      </c>
      <c r="D791" s="1" t="s">
        <v>3</v>
      </c>
      <c r="E791" s="6">
        <v>0.13488280310512565</v>
      </c>
      <c r="F791" s="6">
        <v>-2.0513582613213E-2</v>
      </c>
      <c r="G791" s="6">
        <v>4.4387273999761702E-2</v>
      </c>
      <c r="H791" s="6">
        <v>4.0188375130385097E-2</v>
      </c>
      <c r="I791" s="6">
        <v>1.8418209713251001E-2</v>
      </c>
    </row>
    <row r="792" spans="1:9" x14ac:dyDescent="0.15">
      <c r="A792" s="1">
        <v>35</v>
      </c>
      <c r="B792" s="1" t="s">
        <v>179</v>
      </c>
      <c r="C792" s="1">
        <v>7</v>
      </c>
      <c r="D792" s="1" t="s">
        <v>20</v>
      </c>
      <c r="E792" s="6">
        <v>-0.18940818725270675</v>
      </c>
      <c r="F792" s="6">
        <v>-1.0568389775112501</v>
      </c>
      <c r="G792" s="6">
        <v>-0.830283398609587</v>
      </c>
      <c r="H792" s="6">
        <v>-0.75382541685288895</v>
      </c>
      <c r="I792" s="6">
        <v>-0.96589788246974395</v>
      </c>
    </row>
    <row r="793" spans="1:9" x14ac:dyDescent="0.15">
      <c r="A793" s="1">
        <v>35</v>
      </c>
      <c r="B793" s="1" t="s">
        <v>179</v>
      </c>
      <c r="C793" s="1">
        <v>8</v>
      </c>
      <c r="D793" s="1" t="s">
        <v>21</v>
      </c>
      <c r="E793" s="6">
        <v>0.16974085136887218</v>
      </c>
      <c r="F793" s="6">
        <v>0.12180287455617</v>
      </c>
      <c r="G793" s="6">
        <v>0.109086287871847</v>
      </c>
      <c r="H793" s="6">
        <v>0.105724036969576</v>
      </c>
      <c r="I793" s="6">
        <v>7.6805190534115095E-2</v>
      </c>
    </row>
    <row r="794" spans="1:9" x14ac:dyDescent="0.15">
      <c r="A794" s="1">
        <v>35</v>
      </c>
      <c r="B794" s="1" t="s">
        <v>179</v>
      </c>
      <c r="C794" s="1">
        <v>9</v>
      </c>
      <c r="D794" s="1" t="s">
        <v>22</v>
      </c>
      <c r="E794" s="6">
        <v>8.7436887181710804E-2</v>
      </c>
      <c r="F794" s="6">
        <v>2.1010679301342601E-2</v>
      </c>
      <c r="G794" s="6">
        <v>8.9288705594828904E-2</v>
      </c>
      <c r="H794" s="6">
        <v>-1.4271473985674099E-2</v>
      </c>
      <c r="I794" s="6">
        <v>-3.6427641191162603E-2</v>
      </c>
    </row>
    <row r="795" spans="1:9" x14ac:dyDescent="0.15">
      <c r="A795" s="1">
        <v>35</v>
      </c>
      <c r="B795" s="1" t="s">
        <v>179</v>
      </c>
      <c r="C795" s="1">
        <v>10</v>
      </c>
      <c r="D795" s="1" t="s">
        <v>23</v>
      </c>
      <c r="E795" s="6">
        <v>0.1026676913419337</v>
      </c>
      <c r="F795" s="6">
        <v>0.101177003318789</v>
      </c>
      <c r="G795" s="6">
        <v>9.11860727618964E-2</v>
      </c>
      <c r="H795" s="6">
        <v>5.9182789020225397E-2</v>
      </c>
      <c r="I795" s="6">
        <v>6.6270209111713899E-2</v>
      </c>
    </row>
    <row r="796" spans="1:9" x14ac:dyDescent="0.15">
      <c r="A796" s="1">
        <v>35</v>
      </c>
      <c r="B796" s="1" t="s">
        <v>179</v>
      </c>
      <c r="C796" s="1">
        <v>11</v>
      </c>
      <c r="D796" s="1" t="s">
        <v>24</v>
      </c>
      <c r="E796" s="6">
        <v>9.1824584434565093E-2</v>
      </c>
      <c r="F796" s="6">
        <v>0.108379091268567</v>
      </c>
      <c r="G796" s="6">
        <v>5.6113362428095802E-2</v>
      </c>
      <c r="H796" s="6">
        <v>5.6249775209327599E-2</v>
      </c>
      <c r="I796" s="6">
        <v>3.63043501240689E-2</v>
      </c>
    </row>
    <row r="797" spans="1:9" x14ac:dyDescent="0.15">
      <c r="A797" s="1">
        <v>35</v>
      </c>
      <c r="B797" s="1" t="s">
        <v>179</v>
      </c>
      <c r="C797" s="1">
        <v>12</v>
      </c>
      <c r="D797" s="1" t="s">
        <v>25</v>
      </c>
      <c r="E797" s="6">
        <v>4.1792149567673617E-2</v>
      </c>
      <c r="F797" s="6">
        <v>8.2527899424481105E-2</v>
      </c>
      <c r="G797" s="6">
        <v>1.6129228101509699E-2</v>
      </c>
      <c r="H797" s="6">
        <v>3.9698225142553799E-2</v>
      </c>
      <c r="I797" s="6">
        <v>8.7111241080895394E-2</v>
      </c>
    </row>
    <row r="798" spans="1:9" x14ac:dyDescent="0.15">
      <c r="A798" s="1">
        <v>35</v>
      </c>
      <c r="B798" s="1" t="s">
        <v>179</v>
      </c>
      <c r="C798" s="1">
        <v>13</v>
      </c>
      <c r="D798" s="1" t="s">
        <v>26</v>
      </c>
      <c r="E798" s="6">
        <v>0.15307250010550191</v>
      </c>
      <c r="F798" s="6">
        <v>-2.5110350905909101E-2</v>
      </c>
      <c r="G798" s="6">
        <v>3.0861665008680001E-2</v>
      </c>
      <c r="H798" s="6">
        <v>2.6201412820934099E-2</v>
      </c>
      <c r="I798" s="6">
        <v>-5.38036856299643E-2</v>
      </c>
    </row>
    <row r="799" spans="1:9" x14ac:dyDescent="0.15">
      <c r="A799" s="1">
        <v>35</v>
      </c>
      <c r="B799" s="1" t="s">
        <v>179</v>
      </c>
      <c r="C799" s="1">
        <v>14</v>
      </c>
      <c r="D799" s="1" t="s">
        <v>27</v>
      </c>
      <c r="E799" s="6">
        <v>-0.22732607648493597</v>
      </c>
      <c r="F799" s="6">
        <v>0.42417807301307497</v>
      </c>
      <c r="G799" s="6">
        <v>0.45405641582095102</v>
      </c>
      <c r="H799" s="6">
        <v>0.111705503246986</v>
      </c>
      <c r="I799" s="6">
        <v>6.4667988250694003E-2</v>
      </c>
    </row>
    <row r="800" spans="1:9" x14ac:dyDescent="0.15">
      <c r="A800" s="1">
        <v>35</v>
      </c>
      <c r="B800" s="1" t="s">
        <v>179</v>
      </c>
      <c r="C800" s="1">
        <v>15</v>
      </c>
      <c r="D800" s="1" t="s">
        <v>28</v>
      </c>
      <c r="E800" s="6">
        <v>7.080705283755831E-2</v>
      </c>
      <c r="F800" s="6">
        <v>7.9091102718909803E-2</v>
      </c>
      <c r="G800" s="6">
        <v>9.9027194386839698E-2</v>
      </c>
      <c r="H800" s="6">
        <v>0.105892169793565</v>
      </c>
      <c r="I800" s="6">
        <v>5.2905391561764603E-2</v>
      </c>
    </row>
    <row r="801" spans="1:9" x14ac:dyDescent="0.15">
      <c r="A801" s="1">
        <v>35</v>
      </c>
      <c r="B801" s="1" t="s">
        <v>178</v>
      </c>
      <c r="C801" s="1">
        <v>16</v>
      </c>
      <c r="D801" s="1" t="s">
        <v>11</v>
      </c>
      <c r="E801" s="6">
        <v>4.1253873722324197E-2</v>
      </c>
      <c r="F801" s="6">
        <v>4.1839987213157397E-2</v>
      </c>
      <c r="G801" s="6">
        <v>4.0731351178802701E-2</v>
      </c>
      <c r="H801" s="6">
        <v>4.38293341793227E-2</v>
      </c>
      <c r="I801" s="6">
        <v>3.4229905322328599E-2</v>
      </c>
    </row>
    <row r="802" spans="1:9" x14ac:dyDescent="0.15">
      <c r="A802" s="1">
        <v>35</v>
      </c>
      <c r="B802" s="1" t="s">
        <v>178</v>
      </c>
      <c r="C802" s="1">
        <v>17</v>
      </c>
      <c r="D802" s="1" t="s">
        <v>12</v>
      </c>
      <c r="E802" s="6">
        <v>5.1954898340288144E-2</v>
      </c>
      <c r="F802" s="6">
        <v>3.9927523671491799E-2</v>
      </c>
      <c r="G802" s="6">
        <v>3.5903135936510899E-2</v>
      </c>
      <c r="H802" s="6">
        <v>1.0511274236621701E-2</v>
      </c>
      <c r="I802" s="6">
        <v>3.2397439152366002E-2</v>
      </c>
    </row>
    <row r="803" spans="1:9" x14ac:dyDescent="0.15">
      <c r="A803" s="1">
        <v>35</v>
      </c>
      <c r="B803" s="1" t="s">
        <v>178</v>
      </c>
      <c r="C803" s="1">
        <v>18</v>
      </c>
      <c r="D803" s="1" t="s">
        <v>13</v>
      </c>
      <c r="E803" s="6">
        <v>2.6675798377880585E-2</v>
      </c>
      <c r="F803" s="6">
        <v>2.2959038046527901E-2</v>
      </c>
      <c r="G803" s="6">
        <v>1.24915000509536E-2</v>
      </c>
      <c r="H803" s="6">
        <v>1.8979726360197902E-2</v>
      </c>
      <c r="I803" s="6">
        <v>2.5037810512643002E-2</v>
      </c>
    </row>
    <row r="804" spans="1:9" x14ac:dyDescent="0.15">
      <c r="A804" s="1">
        <v>35</v>
      </c>
      <c r="B804" s="1" t="s">
        <v>178</v>
      </c>
      <c r="C804" s="1">
        <v>19</v>
      </c>
      <c r="D804" s="1" t="s">
        <v>14</v>
      </c>
      <c r="E804" s="6">
        <v>-4.0257572730035524E-2</v>
      </c>
      <c r="F804" s="6">
        <v>1.53732185700489E-2</v>
      </c>
      <c r="G804" s="6">
        <v>2.1678077142227602E-2</v>
      </c>
      <c r="H804" s="6">
        <v>2.5678223482279199E-2</v>
      </c>
      <c r="I804" s="6">
        <v>6.7837320163934303E-2</v>
      </c>
    </row>
    <row r="805" spans="1:9" x14ac:dyDescent="0.15">
      <c r="A805" s="1">
        <v>35</v>
      </c>
      <c r="B805" s="1" t="s">
        <v>178</v>
      </c>
      <c r="C805" s="1">
        <v>20</v>
      </c>
      <c r="D805" s="1" t="s">
        <v>15</v>
      </c>
      <c r="E805" s="6">
        <v>5.8769889230832872E-2</v>
      </c>
      <c r="F805" s="6">
        <v>-5.8089339063963604E-3</v>
      </c>
      <c r="G805" s="6">
        <v>-5.5214738499772499E-3</v>
      </c>
      <c r="H805" s="6">
        <v>-5.6894830684370802E-3</v>
      </c>
      <c r="I805" s="6">
        <v>1.1677868134905799E-2</v>
      </c>
    </row>
    <row r="806" spans="1:9" x14ac:dyDescent="0.15">
      <c r="A806" s="1">
        <v>35</v>
      </c>
      <c r="B806" s="1" t="s">
        <v>178</v>
      </c>
      <c r="C806" s="1">
        <v>21</v>
      </c>
      <c r="D806" s="1" t="s">
        <v>16</v>
      </c>
      <c r="E806" s="6">
        <v>6.2580239397739074E-2</v>
      </c>
      <c r="F806" s="6">
        <v>6.7794388373207101E-2</v>
      </c>
      <c r="G806" s="6">
        <v>5.5166614347480603E-2</v>
      </c>
      <c r="H806" s="6">
        <v>5.9405920888327302E-2</v>
      </c>
      <c r="I806" s="6">
        <v>4.6276552803898599E-2</v>
      </c>
    </row>
    <row r="807" spans="1:9" x14ac:dyDescent="0.15">
      <c r="A807" s="1">
        <v>35</v>
      </c>
      <c r="B807" s="1" t="s">
        <v>177</v>
      </c>
      <c r="C807" s="1">
        <v>22</v>
      </c>
      <c r="D807" s="1" t="s">
        <v>8</v>
      </c>
      <c r="E807" s="6">
        <v>-7.0790175908277513E-3</v>
      </c>
      <c r="F807" s="6">
        <v>1.31755481856315E-2</v>
      </c>
      <c r="G807" s="6">
        <v>3.4262068715393799E-3</v>
      </c>
      <c r="H807" s="6">
        <v>-1.3894570841251901E-3</v>
      </c>
      <c r="I807" s="6">
        <v>6.2560763545282897E-3</v>
      </c>
    </row>
    <row r="808" spans="1:9" x14ac:dyDescent="0.15">
      <c r="A808" s="1">
        <v>35</v>
      </c>
      <c r="B808" s="1" t="s">
        <v>177</v>
      </c>
      <c r="C808" s="1">
        <v>23</v>
      </c>
      <c r="D808" s="1" t="s">
        <v>29</v>
      </c>
      <c r="E808" s="6">
        <v>3.4170269769031474E-2</v>
      </c>
      <c r="F808" s="6">
        <v>4.1726002716057697E-2</v>
      </c>
      <c r="G808" s="6">
        <v>3.0319737319357099E-2</v>
      </c>
      <c r="H808" s="6">
        <v>1.8022689856846699E-2</v>
      </c>
      <c r="I808" s="6">
        <v>3.8158021556638701E-2</v>
      </c>
    </row>
    <row r="809" spans="1:9" x14ac:dyDescent="0.15">
      <c r="A809" s="1">
        <v>36</v>
      </c>
      <c r="B809" s="1" t="s">
        <v>181</v>
      </c>
      <c r="C809" s="1">
        <v>1</v>
      </c>
      <c r="D809" s="1" t="s">
        <v>9</v>
      </c>
      <c r="E809" s="6">
        <v>6.768079336925982E-2</v>
      </c>
      <c r="F809" s="6">
        <v>4.6100742546963898E-2</v>
      </c>
      <c r="G809" s="6">
        <v>-2.6912550827213898E-2</v>
      </c>
      <c r="H809" s="6">
        <v>-4.0808492181717101E-2</v>
      </c>
      <c r="I809" s="6">
        <v>-1.8006811568178599E-2</v>
      </c>
    </row>
    <row r="810" spans="1:9" x14ac:dyDescent="0.15">
      <c r="A810" s="1">
        <v>36</v>
      </c>
      <c r="B810" s="1" t="s">
        <v>181</v>
      </c>
      <c r="C810" s="1">
        <v>2</v>
      </c>
      <c r="D810" s="1" t="s">
        <v>10</v>
      </c>
      <c r="E810" s="6">
        <v>4.786243193274424E-2</v>
      </c>
      <c r="F810" s="6">
        <v>3.9474606456851901E-3</v>
      </c>
      <c r="G810" s="6">
        <v>4.8582308481475399E-2</v>
      </c>
      <c r="H810" s="6">
        <v>6.8961458142807006E-2</v>
      </c>
      <c r="I810" s="6">
        <v>0.92942104064617403</v>
      </c>
    </row>
    <row r="811" spans="1:9" x14ac:dyDescent="0.15">
      <c r="A811" s="1">
        <v>36</v>
      </c>
      <c r="B811" s="1" t="s">
        <v>182</v>
      </c>
      <c r="C811" s="1">
        <v>3</v>
      </c>
      <c r="D811" s="1" t="s">
        <v>17</v>
      </c>
      <c r="E811" s="6">
        <v>-8.0082148868641026E-3</v>
      </c>
      <c r="F811" s="6">
        <v>2.7705373129318402E-2</v>
      </c>
      <c r="G811" s="6">
        <v>5.9233642729141597E-2</v>
      </c>
      <c r="H811" s="6">
        <v>0.102328662099722</v>
      </c>
      <c r="I811" s="6">
        <v>5.1806479208758402E-2</v>
      </c>
    </row>
    <row r="812" spans="1:9" x14ac:dyDescent="0.15">
      <c r="A812" s="1">
        <v>36</v>
      </c>
      <c r="B812" s="1" t="s">
        <v>182</v>
      </c>
      <c r="C812" s="1">
        <v>4</v>
      </c>
      <c r="D812" s="1" t="s">
        <v>18</v>
      </c>
      <c r="E812" s="6">
        <v>1.0122467977244608E-2</v>
      </c>
      <c r="F812" s="6">
        <v>6.6938000370388107E-2</v>
      </c>
      <c r="G812" s="6">
        <v>8.4243863698900606E-2</v>
      </c>
      <c r="H812" s="6">
        <v>8.3425085751266795E-2</v>
      </c>
      <c r="I812" s="6">
        <v>7.4770397429101396E-2</v>
      </c>
    </row>
    <row r="813" spans="1:9" x14ac:dyDescent="0.15">
      <c r="A813" s="1">
        <v>36</v>
      </c>
      <c r="B813" s="1" t="s">
        <v>182</v>
      </c>
      <c r="C813" s="1">
        <v>5</v>
      </c>
      <c r="D813" s="1" t="s">
        <v>19</v>
      </c>
      <c r="E813" s="6">
        <v>0.19021013522849831</v>
      </c>
      <c r="F813" s="6">
        <v>0.166480446539015</v>
      </c>
      <c r="G813" s="6">
        <v>0.210666560398104</v>
      </c>
      <c r="H813" s="6">
        <v>0.169638775366626</v>
      </c>
      <c r="I813" s="6">
        <v>7.7050792257279704E-2</v>
      </c>
    </row>
    <row r="814" spans="1:9" x14ac:dyDescent="0.15">
      <c r="A814" s="1">
        <v>36</v>
      </c>
      <c r="B814" s="1" t="s">
        <v>182</v>
      </c>
      <c r="C814" s="1">
        <v>6</v>
      </c>
      <c r="D814" s="1" t="s">
        <v>3</v>
      </c>
      <c r="E814" s="6">
        <v>-9.0254721529760329E-2</v>
      </c>
      <c r="F814" s="6">
        <v>-0.13364557529779</v>
      </c>
      <c r="G814" s="6">
        <v>-5.2224722333760298E-2</v>
      </c>
      <c r="H814" s="6">
        <v>-7.0293954910498599E-2</v>
      </c>
      <c r="I814" s="6">
        <v>7.07227736827854E-2</v>
      </c>
    </row>
    <row r="815" spans="1:9" x14ac:dyDescent="0.15">
      <c r="A815" s="1">
        <v>36</v>
      </c>
      <c r="B815" s="1" t="s">
        <v>183</v>
      </c>
      <c r="C815" s="1">
        <v>7</v>
      </c>
      <c r="D815" s="1" t="s">
        <v>20</v>
      </c>
      <c r="E815" s="6">
        <v>0.74415100294080705</v>
      </c>
      <c r="F815" s="6">
        <v>0.98707431465264805</v>
      </c>
      <c r="G815" s="6">
        <v>1.2411497049942</v>
      </c>
      <c r="H815" s="6">
        <v>1.12360252654422</v>
      </c>
      <c r="I815" s="6">
        <v>2.6381633097960902</v>
      </c>
    </row>
    <row r="816" spans="1:9" x14ac:dyDescent="0.15">
      <c r="A816" s="1">
        <v>36</v>
      </c>
      <c r="B816" s="1" t="s">
        <v>182</v>
      </c>
      <c r="C816" s="1">
        <v>8</v>
      </c>
      <c r="D816" s="1" t="s">
        <v>21</v>
      </c>
      <c r="E816" s="6">
        <v>-1.831396962723365E-2</v>
      </c>
      <c r="F816" s="6">
        <v>0.102536894410033</v>
      </c>
      <c r="G816" s="6">
        <v>0.101528832157395</v>
      </c>
      <c r="H816" s="6">
        <v>0.23787346042091601</v>
      </c>
      <c r="I816" s="6">
        <v>0.30023507901839702</v>
      </c>
    </row>
    <row r="817" spans="1:9" x14ac:dyDescent="0.15">
      <c r="A817" s="1">
        <v>36</v>
      </c>
      <c r="B817" s="1" t="s">
        <v>182</v>
      </c>
      <c r="C817" s="1">
        <v>9</v>
      </c>
      <c r="D817" s="1" t="s">
        <v>22</v>
      </c>
      <c r="E817" s="6">
        <v>7.4393263870278198E-2</v>
      </c>
      <c r="F817" s="6">
        <v>0.45089618792670799</v>
      </c>
      <c r="G817" s="6">
        <v>0.143417256403502</v>
      </c>
      <c r="H817" s="6">
        <v>0.57912643672965503</v>
      </c>
      <c r="I817" s="6">
        <v>0.54835562648984804</v>
      </c>
    </row>
    <row r="818" spans="1:9" x14ac:dyDescent="0.15">
      <c r="A818" s="1">
        <v>36</v>
      </c>
      <c r="B818" s="1" t="s">
        <v>182</v>
      </c>
      <c r="C818" s="1">
        <v>10</v>
      </c>
      <c r="D818" s="1" t="s">
        <v>23</v>
      </c>
      <c r="E818" s="6">
        <v>3.2618157112116693E-2</v>
      </c>
      <c r="F818" s="6">
        <v>7.2313007289357398E-2</v>
      </c>
      <c r="G818" s="6">
        <v>5.6923635387884801E-2</v>
      </c>
      <c r="H818" s="6">
        <v>0.13130466307678901</v>
      </c>
      <c r="I818" s="6">
        <v>0.117669053506104</v>
      </c>
    </row>
    <row r="819" spans="1:9" x14ac:dyDescent="0.15">
      <c r="A819" s="1">
        <v>36</v>
      </c>
      <c r="B819" s="1" t="s">
        <v>182</v>
      </c>
      <c r="C819" s="1">
        <v>11</v>
      </c>
      <c r="D819" s="1" t="s">
        <v>24</v>
      </c>
      <c r="E819" s="6">
        <v>-9.0938209026170391E-2</v>
      </c>
      <c r="F819" s="6">
        <v>3.6044289962132298E-2</v>
      </c>
      <c r="G819" s="6">
        <v>7.7069781627165004E-2</v>
      </c>
      <c r="H819" s="6">
        <v>6.9911960657925404E-2</v>
      </c>
      <c r="I819" s="6">
        <v>0.131336116893225</v>
      </c>
    </row>
    <row r="820" spans="1:9" x14ac:dyDescent="0.15">
      <c r="A820" s="1">
        <v>36</v>
      </c>
      <c r="B820" s="1" t="s">
        <v>182</v>
      </c>
      <c r="C820" s="1">
        <v>12</v>
      </c>
      <c r="D820" s="1" t="s">
        <v>25</v>
      </c>
      <c r="E820" s="6">
        <v>-6.2499017682459385E-2</v>
      </c>
      <c r="F820" s="6">
        <v>1.33366109284743E-2</v>
      </c>
      <c r="G820" s="6">
        <v>-1.46495978532579E-2</v>
      </c>
      <c r="H820" s="6">
        <v>-2.7749433044118602E-2</v>
      </c>
      <c r="I820" s="6">
        <v>4.2140625967313897E-2</v>
      </c>
    </row>
    <row r="821" spans="1:9" x14ac:dyDescent="0.15">
      <c r="A821" s="1">
        <v>36</v>
      </c>
      <c r="B821" s="1" t="s">
        <v>182</v>
      </c>
      <c r="C821" s="1">
        <v>13</v>
      </c>
      <c r="D821" s="1" t="s">
        <v>26</v>
      </c>
      <c r="E821" s="6">
        <v>9.4270581444327026E-2</v>
      </c>
      <c r="F821" s="6">
        <v>0.21460465254449301</v>
      </c>
      <c r="G821" s="6">
        <v>0.16236146350828101</v>
      </c>
      <c r="H821" s="6">
        <v>0.48540145794987499</v>
      </c>
      <c r="I821" s="6">
        <v>0.42158622373580101</v>
      </c>
    </row>
    <row r="822" spans="1:9" x14ac:dyDescent="0.15">
      <c r="A822" s="1">
        <v>36</v>
      </c>
      <c r="B822" s="1" t="s">
        <v>182</v>
      </c>
      <c r="C822" s="1">
        <v>14</v>
      </c>
      <c r="D822" s="1" t="s">
        <v>27</v>
      </c>
      <c r="E822" s="6">
        <v>-1.180935580182943E-2</v>
      </c>
      <c r="F822" s="6">
        <v>0.47527985298019998</v>
      </c>
      <c r="G822" s="6">
        <v>0.67767242911622805</v>
      </c>
      <c r="H822" s="6">
        <v>0.88267655735159001</v>
      </c>
      <c r="I822" s="6">
        <v>0.34115429386343799</v>
      </c>
    </row>
    <row r="823" spans="1:9" x14ac:dyDescent="0.15">
      <c r="A823" s="1">
        <v>36</v>
      </c>
      <c r="B823" s="1" t="s">
        <v>182</v>
      </c>
      <c r="C823" s="1">
        <v>15</v>
      </c>
      <c r="D823" s="1" t="s">
        <v>28</v>
      </c>
      <c r="E823" s="6">
        <v>2.7338497262595352E-3</v>
      </c>
      <c r="F823" s="6">
        <v>3.8825483070579599E-2</v>
      </c>
      <c r="G823" s="6">
        <v>8.3380575944452806E-2</v>
      </c>
      <c r="H823" s="6">
        <v>8.1404328826497493E-2</v>
      </c>
      <c r="I823" s="6">
        <v>5.55848030627447E-2</v>
      </c>
    </row>
    <row r="824" spans="1:9" x14ac:dyDescent="0.15">
      <c r="A824" s="1">
        <v>36</v>
      </c>
      <c r="B824" s="1" t="s">
        <v>181</v>
      </c>
      <c r="C824" s="1">
        <v>16</v>
      </c>
      <c r="D824" s="1" t="s">
        <v>11</v>
      </c>
      <c r="E824" s="6">
        <v>3.1906774802813793E-2</v>
      </c>
      <c r="F824" s="6">
        <v>1.5231060545286701E-2</v>
      </c>
      <c r="G824" s="6">
        <v>2.97360580044327E-2</v>
      </c>
      <c r="H824" s="6">
        <v>2.1395225685111499E-2</v>
      </c>
      <c r="I824" s="6">
        <v>4.4613568323955403E-2</v>
      </c>
    </row>
    <row r="825" spans="1:9" x14ac:dyDescent="0.15">
      <c r="A825" s="1">
        <v>36</v>
      </c>
      <c r="B825" s="1" t="s">
        <v>181</v>
      </c>
      <c r="C825" s="1">
        <v>17</v>
      </c>
      <c r="D825" s="1" t="s">
        <v>12</v>
      </c>
      <c r="E825" s="6">
        <v>5.8187981236408053E-2</v>
      </c>
      <c r="F825" s="6">
        <v>6.2791712236714606E-2</v>
      </c>
      <c r="G825" s="6">
        <v>9.5590682269923399E-2</v>
      </c>
      <c r="H825" s="6">
        <v>8.6854158128088402E-2</v>
      </c>
      <c r="I825" s="6">
        <v>0.10625737674376701</v>
      </c>
    </row>
    <row r="826" spans="1:9" x14ac:dyDescent="0.15">
      <c r="A826" s="1">
        <v>36</v>
      </c>
      <c r="B826" s="1" t="s">
        <v>181</v>
      </c>
      <c r="C826" s="1">
        <v>18</v>
      </c>
      <c r="D826" s="1" t="s">
        <v>13</v>
      </c>
      <c r="E826" s="6">
        <v>-6.3578923375381999E-2</v>
      </c>
      <c r="F826" s="6">
        <v>-3.0902201645585301E-2</v>
      </c>
      <c r="G826" s="6">
        <v>-1.8397000558166399E-2</v>
      </c>
      <c r="H826" s="6">
        <v>1.8282854005849399E-2</v>
      </c>
      <c r="I826" s="6">
        <v>3.2131613373279903E-2</v>
      </c>
    </row>
    <row r="827" spans="1:9" x14ac:dyDescent="0.15">
      <c r="A827" s="1">
        <v>36</v>
      </c>
      <c r="B827" s="1" t="s">
        <v>181</v>
      </c>
      <c r="C827" s="1">
        <v>19</v>
      </c>
      <c r="D827" s="1" t="s">
        <v>14</v>
      </c>
      <c r="E827" s="6">
        <v>7.3640492428518098E-2</v>
      </c>
      <c r="F827" s="6">
        <v>7.41910718322943E-2</v>
      </c>
      <c r="G827" s="6">
        <v>9.3800103037604998E-2</v>
      </c>
      <c r="H827" s="6">
        <v>6.1118749602153799E-2</v>
      </c>
      <c r="I827" s="6">
        <v>4.8209441218244199E-2</v>
      </c>
    </row>
    <row r="828" spans="1:9" x14ac:dyDescent="0.15">
      <c r="A828" s="1">
        <v>36</v>
      </c>
      <c r="B828" s="1" t="s">
        <v>181</v>
      </c>
      <c r="C828" s="1">
        <v>20</v>
      </c>
      <c r="D828" s="1" t="s">
        <v>15</v>
      </c>
      <c r="E828" s="6">
        <v>-0.14383177883189321</v>
      </c>
      <c r="F828" s="6">
        <v>1.7215680582808101E-2</v>
      </c>
      <c r="G828" s="6">
        <v>9.4479761748924002E-2</v>
      </c>
      <c r="H828" s="6">
        <v>7.3649282109792005E-2</v>
      </c>
      <c r="I828" s="6">
        <v>0.207853100903061</v>
      </c>
    </row>
    <row r="829" spans="1:9" x14ac:dyDescent="0.15">
      <c r="A829" s="1">
        <v>36</v>
      </c>
      <c r="B829" s="1" t="s">
        <v>181</v>
      </c>
      <c r="C829" s="1">
        <v>21</v>
      </c>
      <c r="D829" s="1" t="s">
        <v>16</v>
      </c>
      <c r="E829" s="6">
        <v>2.0183509573043108E-3</v>
      </c>
      <c r="F829" s="6">
        <v>2.59030678782524E-2</v>
      </c>
      <c r="G829" s="6">
        <v>4.1474098892803603E-2</v>
      </c>
      <c r="H829" s="6">
        <v>5.0990257905256603E-2</v>
      </c>
      <c r="I829" s="6">
        <v>5.1468795038756898E-2</v>
      </c>
    </row>
    <row r="830" spans="1:9" x14ac:dyDescent="0.15">
      <c r="A830" s="1">
        <v>36</v>
      </c>
      <c r="B830" s="1" t="s">
        <v>180</v>
      </c>
      <c r="C830" s="1">
        <v>22</v>
      </c>
      <c r="D830" s="1" t="s">
        <v>8</v>
      </c>
      <c r="E830" s="6">
        <v>2.0255144664110471E-2</v>
      </c>
      <c r="F830" s="6">
        <v>3.3234814059277498E-3</v>
      </c>
      <c r="G830" s="6">
        <v>4.0142005328553899E-3</v>
      </c>
      <c r="H830" s="6">
        <v>2.0702149539474399E-2</v>
      </c>
      <c r="I830" s="6">
        <v>1.9029814146256499E-2</v>
      </c>
    </row>
    <row r="831" spans="1:9" x14ac:dyDescent="0.15">
      <c r="A831" s="1">
        <v>36</v>
      </c>
      <c r="B831" s="1" t="s">
        <v>180</v>
      </c>
      <c r="C831" s="1">
        <v>23</v>
      </c>
      <c r="D831" s="1" t="s">
        <v>29</v>
      </c>
      <c r="E831" s="6">
        <v>2.7670378979610191E-2</v>
      </c>
      <c r="F831" s="6">
        <v>4.9337356199077802E-2</v>
      </c>
      <c r="G831" s="6">
        <v>2.9421896956687999E-2</v>
      </c>
      <c r="H831" s="6">
        <v>3.6976504076999997E-2</v>
      </c>
      <c r="I831" s="6">
        <v>5.14169478353474E-2</v>
      </c>
    </row>
    <row r="832" spans="1:9" x14ac:dyDescent="0.15">
      <c r="A832" s="1">
        <v>37</v>
      </c>
      <c r="B832" s="1" t="s">
        <v>185</v>
      </c>
      <c r="C832" s="1">
        <v>1</v>
      </c>
      <c r="D832" s="1" t="s">
        <v>9</v>
      </c>
      <c r="E832" s="6">
        <v>2.4981053162305242E-2</v>
      </c>
      <c r="F832" s="6">
        <v>-5.0082499213223899E-2</v>
      </c>
      <c r="G832" s="6">
        <v>-7.8885307031807003E-2</v>
      </c>
      <c r="H832" s="6">
        <v>-8.4440001899928396E-2</v>
      </c>
      <c r="I832" s="6">
        <v>5.6208507077560803E-2</v>
      </c>
    </row>
    <row r="833" spans="1:9" x14ac:dyDescent="0.15">
      <c r="A833" s="1">
        <v>37</v>
      </c>
      <c r="B833" s="1" t="s">
        <v>185</v>
      </c>
      <c r="C833" s="1">
        <v>2</v>
      </c>
      <c r="D833" s="1" t="s">
        <v>10</v>
      </c>
      <c r="E833" s="6">
        <v>1.7997506497059002E-2</v>
      </c>
      <c r="F833" s="6">
        <v>-0.10209104194169601</v>
      </c>
      <c r="G833" s="6">
        <v>-0.108832182996215</v>
      </c>
      <c r="H833" s="6">
        <v>-5.7051559837227803E-2</v>
      </c>
      <c r="I833" s="6">
        <v>0.68082788163216501</v>
      </c>
    </row>
    <row r="834" spans="1:9" x14ac:dyDescent="0.15">
      <c r="A834" s="1">
        <v>37</v>
      </c>
      <c r="B834" s="1" t="s">
        <v>186</v>
      </c>
      <c r="C834" s="1">
        <v>3</v>
      </c>
      <c r="D834" s="1" t="s">
        <v>17</v>
      </c>
      <c r="E834" s="6">
        <v>5.2990571757031618E-2</v>
      </c>
      <c r="F834" s="6">
        <v>1.5965679294842501E-2</v>
      </c>
      <c r="G834" s="6">
        <v>4.6097645396167501E-2</v>
      </c>
      <c r="H834" s="6">
        <v>5.5235806189758999E-2</v>
      </c>
      <c r="I834" s="6">
        <v>6.4641186389262598E-2</v>
      </c>
    </row>
    <row r="835" spans="1:9" x14ac:dyDescent="0.15">
      <c r="A835" s="1">
        <v>37</v>
      </c>
      <c r="B835" s="1" t="s">
        <v>186</v>
      </c>
      <c r="C835" s="1">
        <v>4</v>
      </c>
      <c r="D835" s="1" t="s">
        <v>18</v>
      </c>
      <c r="E835" s="6">
        <v>2.3760055008871942E-3</v>
      </c>
      <c r="F835" s="6">
        <v>6.3511584628019896E-2</v>
      </c>
      <c r="G835" s="6">
        <v>8.2861967123012095E-2</v>
      </c>
      <c r="H835" s="6">
        <v>3.5305213424241699E-2</v>
      </c>
      <c r="I835" s="6">
        <v>7.7726741758446793E-2</v>
      </c>
    </row>
    <row r="836" spans="1:9" x14ac:dyDescent="0.15">
      <c r="A836" s="1">
        <v>37</v>
      </c>
      <c r="B836" s="1" t="s">
        <v>186</v>
      </c>
      <c r="C836" s="1">
        <v>5</v>
      </c>
      <c r="D836" s="1" t="s">
        <v>19</v>
      </c>
      <c r="E836" s="6">
        <v>0.12348288897431096</v>
      </c>
      <c r="F836" s="6">
        <v>7.4620684671358696E-3</v>
      </c>
      <c r="G836" s="6">
        <v>-1.76962015622029E-2</v>
      </c>
      <c r="H836" s="6">
        <v>-5.0743224096840102E-2</v>
      </c>
      <c r="I836" s="6">
        <v>-2.5614544810004601E-2</v>
      </c>
    </row>
    <row r="837" spans="1:9" x14ac:dyDescent="0.15">
      <c r="A837" s="1">
        <v>37</v>
      </c>
      <c r="B837" s="1" t="s">
        <v>186</v>
      </c>
      <c r="C837" s="1">
        <v>6</v>
      </c>
      <c r="D837" s="1" t="s">
        <v>3</v>
      </c>
      <c r="E837" s="6">
        <v>0.16583049935370603</v>
      </c>
      <c r="F837" s="6">
        <v>-4.6397319420348297E-2</v>
      </c>
      <c r="G837" s="6">
        <v>-9.2782653975763199E-2</v>
      </c>
      <c r="H837" s="6">
        <v>-8.0600257425752206E-2</v>
      </c>
      <c r="I837" s="6">
        <v>-4.0925608871158897E-2</v>
      </c>
    </row>
    <row r="838" spans="1:9" x14ac:dyDescent="0.15">
      <c r="A838" s="1">
        <v>37</v>
      </c>
      <c r="B838" s="1" t="s">
        <v>186</v>
      </c>
      <c r="C838" s="1">
        <v>7</v>
      </c>
      <c r="D838" s="1" t="s">
        <v>20</v>
      </c>
      <c r="E838" s="6">
        <v>-0.4153969573817371</v>
      </c>
      <c r="F838" s="6">
        <v>-1.0449366539945999</v>
      </c>
      <c r="G838" s="6">
        <v>-0.71553854032660102</v>
      </c>
      <c r="H838" s="6">
        <v>-0.74288173102619004</v>
      </c>
      <c r="I838" s="6">
        <v>-1.04000517443726</v>
      </c>
    </row>
    <row r="839" spans="1:9" x14ac:dyDescent="0.15">
      <c r="A839" s="1">
        <v>37</v>
      </c>
      <c r="B839" s="1" t="s">
        <v>186</v>
      </c>
      <c r="C839" s="1">
        <v>8</v>
      </c>
      <c r="D839" s="1" t="s">
        <v>21</v>
      </c>
      <c r="E839" s="6">
        <v>1.2934046729535829E-2</v>
      </c>
      <c r="F839" s="6">
        <v>1.57593318444454E-3</v>
      </c>
      <c r="G839" s="6">
        <v>4.4433421142750298E-2</v>
      </c>
      <c r="H839" s="6">
        <v>6.90353556811521E-2</v>
      </c>
      <c r="I839" s="6">
        <v>8.3908318020893199E-2</v>
      </c>
    </row>
    <row r="840" spans="1:9" x14ac:dyDescent="0.15">
      <c r="A840" s="1">
        <v>37</v>
      </c>
      <c r="B840" s="1" t="s">
        <v>186</v>
      </c>
      <c r="C840" s="1">
        <v>9</v>
      </c>
      <c r="D840" s="1" t="s">
        <v>22</v>
      </c>
      <c r="E840" s="6">
        <v>9.6589471099572222E-2</v>
      </c>
      <c r="F840" s="6">
        <v>-1.1765846898603299E-2</v>
      </c>
      <c r="G840" s="6">
        <v>9.6926037286972799E-2</v>
      </c>
      <c r="H840" s="6">
        <v>-5.6897901124946602E-2</v>
      </c>
      <c r="I840" s="6">
        <v>3.04129009021963E-2</v>
      </c>
    </row>
    <row r="841" spans="1:9" x14ac:dyDescent="0.15">
      <c r="A841" s="1">
        <v>37</v>
      </c>
      <c r="B841" s="1" t="s">
        <v>186</v>
      </c>
      <c r="C841" s="1">
        <v>10</v>
      </c>
      <c r="D841" s="1" t="s">
        <v>23</v>
      </c>
      <c r="E841" s="6">
        <v>8.0271710358850251E-2</v>
      </c>
      <c r="F841" s="6">
        <v>6.1827486467649198E-2</v>
      </c>
      <c r="G841" s="6">
        <v>9.8170547819134202E-2</v>
      </c>
      <c r="H841" s="6">
        <v>7.2507598806808002E-2</v>
      </c>
      <c r="I841" s="6">
        <v>4.0690337088548398E-2</v>
      </c>
    </row>
    <row r="842" spans="1:9" x14ac:dyDescent="0.15">
      <c r="A842" s="1">
        <v>37</v>
      </c>
      <c r="B842" s="1" t="s">
        <v>186</v>
      </c>
      <c r="C842" s="1">
        <v>11</v>
      </c>
      <c r="D842" s="1" t="s">
        <v>24</v>
      </c>
      <c r="E842" s="6">
        <v>2.6419049426842298E-2</v>
      </c>
      <c r="F842" s="6">
        <v>5.2290107083227302E-2</v>
      </c>
      <c r="G842" s="6">
        <v>9.5512729030501398E-2</v>
      </c>
      <c r="H842" s="6">
        <v>0.100798040301389</v>
      </c>
      <c r="I842" s="6">
        <v>6.4120738793869606E-2</v>
      </c>
    </row>
    <row r="843" spans="1:9" x14ac:dyDescent="0.15">
      <c r="A843" s="1">
        <v>37</v>
      </c>
      <c r="B843" s="1" t="s">
        <v>186</v>
      </c>
      <c r="C843" s="1">
        <v>12</v>
      </c>
      <c r="D843" s="1" t="s">
        <v>25</v>
      </c>
      <c r="E843" s="6">
        <v>0.10982194085733821</v>
      </c>
      <c r="F843" s="6">
        <v>0.15421218433063899</v>
      </c>
      <c r="G843" s="6">
        <v>0.12369833021819999</v>
      </c>
      <c r="H843" s="6">
        <v>0.103427930317835</v>
      </c>
      <c r="I843" s="6">
        <v>6.8886861288840001E-2</v>
      </c>
    </row>
    <row r="844" spans="1:9" x14ac:dyDescent="0.15">
      <c r="A844" s="1">
        <v>37</v>
      </c>
      <c r="B844" s="1" t="s">
        <v>186</v>
      </c>
      <c r="C844" s="1">
        <v>13</v>
      </c>
      <c r="D844" s="1" t="s">
        <v>26</v>
      </c>
      <c r="E844" s="6">
        <v>7.8031615750891611E-2</v>
      </c>
      <c r="F844" s="6">
        <v>3.9283211418123201E-2</v>
      </c>
      <c r="G844" s="6">
        <v>0.175661129804666</v>
      </c>
      <c r="H844" s="6">
        <v>0.160652359211852</v>
      </c>
      <c r="I844" s="6">
        <v>-5.9471693622489101E-2</v>
      </c>
    </row>
    <row r="845" spans="1:9" x14ac:dyDescent="0.15">
      <c r="A845" s="1">
        <v>37</v>
      </c>
      <c r="B845" s="1" t="s">
        <v>186</v>
      </c>
      <c r="C845" s="1">
        <v>14</v>
      </c>
      <c r="D845" s="1" t="s">
        <v>27</v>
      </c>
      <c r="E845" s="6">
        <v>-0.12509043450263382</v>
      </c>
      <c r="F845" s="6">
        <v>-8.7558630495414694E-2</v>
      </c>
      <c r="G845" s="6">
        <v>5.8719131869164602E-2</v>
      </c>
      <c r="H845" s="6">
        <v>0.24535142889206499</v>
      </c>
      <c r="I845" s="6">
        <v>0.17683639307152299</v>
      </c>
    </row>
    <row r="846" spans="1:9" x14ac:dyDescent="0.15">
      <c r="A846" s="1">
        <v>37</v>
      </c>
      <c r="B846" s="1" t="s">
        <v>186</v>
      </c>
      <c r="C846" s="1">
        <v>15</v>
      </c>
      <c r="D846" s="1" t="s">
        <v>28</v>
      </c>
      <c r="E846" s="6">
        <v>-4.0570183434980589E-2</v>
      </c>
      <c r="F846" s="6">
        <v>3.14078830196921E-2</v>
      </c>
      <c r="G846" s="6">
        <v>5.2256509233351602E-2</v>
      </c>
      <c r="H846" s="6">
        <v>9.8298871194644602E-2</v>
      </c>
      <c r="I846" s="6">
        <v>6.7809074414163506E-2</v>
      </c>
    </row>
    <row r="847" spans="1:9" x14ac:dyDescent="0.15">
      <c r="A847" s="1">
        <v>37</v>
      </c>
      <c r="B847" s="1" t="s">
        <v>185</v>
      </c>
      <c r="C847" s="1">
        <v>16</v>
      </c>
      <c r="D847" s="1" t="s">
        <v>11</v>
      </c>
      <c r="E847" s="6">
        <v>5.133979029985708E-2</v>
      </c>
      <c r="F847" s="6">
        <v>5.8219378591121099E-2</v>
      </c>
      <c r="G847" s="6">
        <v>6.8328981122979901E-2</v>
      </c>
      <c r="H847" s="6">
        <v>5.9391754401721002E-2</v>
      </c>
      <c r="I847" s="6">
        <v>7.0693225460739403E-2</v>
      </c>
    </row>
    <row r="848" spans="1:9" x14ac:dyDescent="0.15">
      <c r="A848" s="1">
        <v>37</v>
      </c>
      <c r="B848" s="1" t="s">
        <v>185</v>
      </c>
      <c r="C848" s="1">
        <v>17</v>
      </c>
      <c r="D848" s="1" t="s">
        <v>12</v>
      </c>
      <c r="E848" s="6">
        <v>3.1888829890481543E-2</v>
      </c>
      <c r="F848" s="6">
        <v>5.9326465283428803E-2</v>
      </c>
      <c r="G848" s="6">
        <v>0.102002084594171</v>
      </c>
      <c r="H848" s="6">
        <v>0.119456158112779</v>
      </c>
      <c r="I848" s="6">
        <v>0.12273299983766001</v>
      </c>
    </row>
    <row r="849" spans="1:9" x14ac:dyDescent="0.15">
      <c r="A849" s="1">
        <v>37</v>
      </c>
      <c r="B849" s="1" t="s">
        <v>185</v>
      </c>
      <c r="C849" s="1">
        <v>18</v>
      </c>
      <c r="D849" s="1" t="s">
        <v>13</v>
      </c>
      <c r="E849" s="6">
        <v>5.3339940513038892E-2</v>
      </c>
      <c r="F849" s="6">
        <v>8.9969331405375705E-2</v>
      </c>
      <c r="G849" s="6">
        <v>9.8395284916371201E-2</v>
      </c>
      <c r="H849" s="6">
        <v>0.107758514117267</v>
      </c>
      <c r="I849" s="6">
        <v>0.107199798366689</v>
      </c>
    </row>
    <row r="850" spans="1:9" x14ac:dyDescent="0.15">
      <c r="A850" s="1">
        <v>37</v>
      </c>
      <c r="B850" s="1" t="s">
        <v>185</v>
      </c>
      <c r="C850" s="1">
        <v>19</v>
      </c>
      <c r="D850" s="1" t="s">
        <v>14</v>
      </c>
      <c r="E850" s="6">
        <v>5.6210082728502586E-2</v>
      </c>
      <c r="F850" s="6">
        <v>8.3944743085892407E-2</v>
      </c>
      <c r="G850" s="6">
        <v>6.8552373307331299E-2</v>
      </c>
      <c r="H850" s="6">
        <v>7.2741913085976107E-2</v>
      </c>
      <c r="I850" s="6">
        <v>8.8718232677024805E-2</v>
      </c>
    </row>
    <row r="851" spans="1:9" x14ac:dyDescent="0.15">
      <c r="A851" s="1">
        <v>37</v>
      </c>
      <c r="B851" s="1" t="s">
        <v>185</v>
      </c>
      <c r="C851" s="1">
        <v>20</v>
      </c>
      <c r="D851" s="1" t="s">
        <v>15</v>
      </c>
      <c r="E851" s="6">
        <v>2.8743487874421502E-2</v>
      </c>
      <c r="F851" s="6">
        <v>-5.4713717151542197E-3</v>
      </c>
      <c r="G851" s="6">
        <v>9.4357004818743703E-3</v>
      </c>
      <c r="H851" s="6">
        <v>3.1192206587497599E-2</v>
      </c>
      <c r="I851" s="6">
        <v>0.13947702348759999</v>
      </c>
    </row>
    <row r="852" spans="1:9" x14ac:dyDescent="0.15">
      <c r="A852" s="1">
        <v>37</v>
      </c>
      <c r="B852" s="1" t="s">
        <v>187</v>
      </c>
      <c r="C852" s="1">
        <v>21</v>
      </c>
      <c r="D852" s="1" t="s">
        <v>16</v>
      </c>
      <c r="E852" s="6">
        <v>4.1773656385918789E-2</v>
      </c>
      <c r="F852" s="6">
        <v>4.83830412794986E-2</v>
      </c>
      <c r="G852" s="6">
        <v>4.2742347375136401E-2</v>
      </c>
      <c r="H852" s="6">
        <v>5.0000452885134897E-2</v>
      </c>
      <c r="I852" s="6">
        <v>5.5376975663196902E-2</v>
      </c>
    </row>
    <row r="853" spans="1:9" x14ac:dyDescent="0.15">
      <c r="A853" s="1">
        <v>37</v>
      </c>
      <c r="B853" s="1" t="s">
        <v>184</v>
      </c>
      <c r="C853" s="1">
        <v>22</v>
      </c>
      <c r="D853" s="1" t="s">
        <v>8</v>
      </c>
      <c r="E853" s="6">
        <v>-4.4360890991477445E-5</v>
      </c>
      <c r="F853" s="6">
        <v>3.0479770660949E-2</v>
      </c>
      <c r="G853" s="6">
        <v>2.6861793816043599E-2</v>
      </c>
      <c r="H853" s="6">
        <v>3.6711612556932199E-2</v>
      </c>
      <c r="I853" s="6">
        <v>4.8302590514172197E-2</v>
      </c>
    </row>
    <row r="854" spans="1:9" x14ac:dyDescent="0.15">
      <c r="A854" s="1">
        <v>37</v>
      </c>
      <c r="B854" s="1" t="s">
        <v>184</v>
      </c>
      <c r="C854" s="1">
        <v>23</v>
      </c>
      <c r="D854" s="1" t="s">
        <v>29</v>
      </c>
      <c r="E854" s="6">
        <v>2.3127079481181229E-2</v>
      </c>
      <c r="F854" s="6">
        <v>3.0923755233609702E-2</v>
      </c>
      <c r="G854" s="6">
        <v>2.79059731194942E-3</v>
      </c>
      <c r="H854" s="6">
        <v>4.7771378881696497E-2</v>
      </c>
      <c r="I854" s="6">
        <v>4.6497391986573898E-2</v>
      </c>
    </row>
    <row r="855" spans="1:9" x14ac:dyDescent="0.15">
      <c r="A855" s="1">
        <v>38</v>
      </c>
      <c r="B855" s="1" t="s">
        <v>189</v>
      </c>
      <c r="C855" s="1">
        <v>1</v>
      </c>
      <c r="D855" s="1" t="s">
        <v>9</v>
      </c>
      <c r="E855" s="6">
        <v>0.10743208486235101</v>
      </c>
      <c r="F855" s="6">
        <v>4.1256165343163197E-2</v>
      </c>
      <c r="G855" s="6">
        <v>6.1207939566857598E-2</v>
      </c>
      <c r="H855" s="6">
        <v>1.07865138388934E-2</v>
      </c>
      <c r="I855" s="6">
        <v>-7.3254545948504404E-2</v>
      </c>
    </row>
    <row r="856" spans="1:9" x14ac:dyDescent="0.15">
      <c r="A856" s="1">
        <v>38</v>
      </c>
      <c r="B856" s="1" t="s">
        <v>189</v>
      </c>
      <c r="C856" s="1">
        <v>2</v>
      </c>
      <c r="D856" s="1" t="s">
        <v>10</v>
      </c>
      <c r="E856" s="6">
        <v>0.10633667642606706</v>
      </c>
      <c r="F856" s="6">
        <v>8.4754072171750502E-2</v>
      </c>
      <c r="G856" s="6">
        <v>1.31574744918463E-2</v>
      </c>
      <c r="H856" s="6">
        <v>0.10343792188784</v>
      </c>
      <c r="I856" s="6">
        <v>6.02253445960357E-2</v>
      </c>
    </row>
    <row r="857" spans="1:9" x14ac:dyDescent="0.15">
      <c r="A857" s="1">
        <v>38</v>
      </c>
      <c r="B857" s="1" t="s">
        <v>190</v>
      </c>
      <c r="C857" s="1">
        <v>3</v>
      </c>
      <c r="D857" s="1" t="s">
        <v>17</v>
      </c>
      <c r="E857" s="6">
        <v>-7.0906233277014036E-2</v>
      </c>
      <c r="F857" s="6">
        <v>-2.2968140315574499E-2</v>
      </c>
      <c r="G857" s="6">
        <v>1.8374636542199601E-2</v>
      </c>
      <c r="H857" s="6">
        <v>4.10350697857743E-2</v>
      </c>
      <c r="I857" s="6">
        <v>6.2623873042164796E-2</v>
      </c>
    </row>
    <row r="858" spans="1:9" x14ac:dyDescent="0.15">
      <c r="A858" s="1">
        <v>38</v>
      </c>
      <c r="B858" s="1" t="s">
        <v>190</v>
      </c>
      <c r="C858" s="1">
        <v>4</v>
      </c>
      <c r="D858" s="1" t="s">
        <v>18</v>
      </c>
      <c r="E858" s="6">
        <v>8.7974150629352418E-2</v>
      </c>
      <c r="F858" s="6">
        <v>9.1318635716963498E-2</v>
      </c>
      <c r="G858" s="6">
        <v>0.10602777636225599</v>
      </c>
      <c r="H858" s="6">
        <v>0.123192442324895</v>
      </c>
      <c r="I858" s="6">
        <v>0.16922697118843699</v>
      </c>
    </row>
    <row r="859" spans="1:9" x14ac:dyDescent="0.15">
      <c r="A859" s="1">
        <v>38</v>
      </c>
      <c r="B859" s="1" t="s">
        <v>190</v>
      </c>
      <c r="C859" s="1">
        <v>5</v>
      </c>
      <c r="D859" s="1" t="s">
        <v>19</v>
      </c>
      <c r="E859" s="6">
        <v>7.5151181862280855E-2</v>
      </c>
      <c r="F859" s="6">
        <v>-2.9356673223933899E-2</v>
      </c>
      <c r="G859" s="6">
        <v>-2.4342688283893701E-2</v>
      </c>
      <c r="H859" s="6">
        <v>-9.1739671196178207E-3</v>
      </c>
      <c r="I859" s="6">
        <v>-4.3865171156223702E-2</v>
      </c>
    </row>
    <row r="860" spans="1:9" x14ac:dyDescent="0.15">
      <c r="A860" s="1">
        <v>38</v>
      </c>
      <c r="B860" s="1" t="s">
        <v>190</v>
      </c>
      <c r="C860" s="1">
        <v>6</v>
      </c>
      <c r="D860" s="1" t="s">
        <v>3</v>
      </c>
      <c r="E860" s="6">
        <v>0.12238056875447759</v>
      </c>
      <c r="F860" s="6">
        <v>4.04856674601159E-2</v>
      </c>
      <c r="G860" s="6">
        <v>2.3543963695149401E-2</v>
      </c>
      <c r="H860" s="6">
        <v>2.4770371623915599E-2</v>
      </c>
      <c r="I860" s="6">
        <v>-1.1106450338897201E-2</v>
      </c>
    </row>
    <row r="861" spans="1:9" x14ac:dyDescent="0.15">
      <c r="A861" s="1">
        <v>38</v>
      </c>
      <c r="B861" s="1" t="s">
        <v>190</v>
      </c>
      <c r="C861" s="1">
        <v>7</v>
      </c>
      <c r="D861" s="1" t="s">
        <v>20</v>
      </c>
      <c r="E861" s="6">
        <v>-0.36601414362807277</v>
      </c>
      <c r="F861" s="6">
        <v>-1.1163250623031999</v>
      </c>
      <c r="G861" s="6">
        <v>-0.66897361732600003</v>
      </c>
      <c r="H861" s="6">
        <v>-0.74718448948095295</v>
      </c>
      <c r="I861" s="6">
        <v>-1.12615993338756</v>
      </c>
    </row>
    <row r="862" spans="1:9" x14ac:dyDescent="0.15">
      <c r="A862" s="1">
        <v>38</v>
      </c>
      <c r="B862" s="1" t="s">
        <v>190</v>
      </c>
      <c r="C862" s="1">
        <v>8</v>
      </c>
      <c r="D862" s="1" t="s">
        <v>21</v>
      </c>
      <c r="E862" s="6">
        <v>-2.7631421298386374E-2</v>
      </c>
      <c r="F862" s="6">
        <v>1.25472757989447E-2</v>
      </c>
      <c r="G862" s="6">
        <v>3.9639152468822401E-2</v>
      </c>
      <c r="H862" s="6">
        <v>6.3589283200857799E-2</v>
      </c>
      <c r="I862" s="6">
        <v>4.5262533893525497E-2</v>
      </c>
    </row>
    <row r="863" spans="1:9" x14ac:dyDescent="0.15">
      <c r="A863" s="1">
        <v>38</v>
      </c>
      <c r="B863" s="1" t="s">
        <v>190</v>
      </c>
      <c r="C863" s="1">
        <v>9</v>
      </c>
      <c r="D863" s="1" t="s">
        <v>22</v>
      </c>
      <c r="E863" s="6">
        <v>0.1635399186451694</v>
      </c>
      <c r="F863" s="6">
        <v>2.3008337598704701E-2</v>
      </c>
      <c r="G863" s="6">
        <v>-1.6999562584422701E-2</v>
      </c>
      <c r="H863" s="6">
        <v>-8.3767974429471703E-3</v>
      </c>
      <c r="I863" s="6">
        <v>3.5612778145094901E-3</v>
      </c>
    </row>
    <row r="864" spans="1:9" x14ac:dyDescent="0.15">
      <c r="A864" s="1">
        <v>38</v>
      </c>
      <c r="B864" s="1" t="s">
        <v>190</v>
      </c>
      <c r="C864" s="1">
        <v>10</v>
      </c>
      <c r="D864" s="1" t="s">
        <v>23</v>
      </c>
      <c r="E864" s="6">
        <v>5.7948928660929162E-2</v>
      </c>
      <c r="F864" s="6">
        <v>8.5563671659415405E-2</v>
      </c>
      <c r="G864" s="6">
        <v>0.105638303488664</v>
      </c>
      <c r="H864" s="6">
        <v>6.8077890416618395E-2</v>
      </c>
      <c r="I864" s="6">
        <v>5.5025343601790601E-2</v>
      </c>
    </row>
    <row r="865" spans="1:9" x14ac:dyDescent="0.15">
      <c r="A865" s="1">
        <v>38</v>
      </c>
      <c r="B865" s="1" t="s">
        <v>190</v>
      </c>
      <c r="C865" s="1">
        <v>11</v>
      </c>
      <c r="D865" s="1" t="s">
        <v>24</v>
      </c>
      <c r="E865" s="6">
        <v>4.7268773661791816E-2</v>
      </c>
      <c r="F865" s="6">
        <v>7.9330372424962506E-2</v>
      </c>
      <c r="G865" s="6">
        <v>0.107902644303735</v>
      </c>
      <c r="H865" s="6">
        <v>7.5691773508391499E-2</v>
      </c>
      <c r="I865" s="6">
        <v>0.12537686690751099</v>
      </c>
    </row>
    <row r="866" spans="1:9" x14ac:dyDescent="0.15">
      <c r="A866" s="1">
        <v>38</v>
      </c>
      <c r="B866" s="1" t="s">
        <v>190</v>
      </c>
      <c r="C866" s="1">
        <v>12</v>
      </c>
      <c r="D866" s="1" t="s">
        <v>25</v>
      </c>
      <c r="E866" s="6">
        <v>-7.7148009062140505E-2</v>
      </c>
      <c r="F866" s="6">
        <v>-7.2291804540030299E-2</v>
      </c>
      <c r="G866" s="6">
        <v>-3.4107102870812901E-3</v>
      </c>
      <c r="H866" s="6">
        <v>2.3265537672669898E-2</v>
      </c>
      <c r="I866" s="6">
        <v>0.110856520252104</v>
      </c>
    </row>
    <row r="867" spans="1:9" x14ac:dyDescent="0.15">
      <c r="A867" s="1">
        <v>38</v>
      </c>
      <c r="B867" s="1" t="s">
        <v>190</v>
      </c>
      <c r="C867" s="1">
        <v>13</v>
      </c>
      <c r="D867" s="1" t="s">
        <v>26</v>
      </c>
      <c r="E867" s="6">
        <v>0.11254499249744239</v>
      </c>
      <c r="F867" s="6">
        <v>-2.0490264237364199E-3</v>
      </c>
      <c r="G867" s="6">
        <v>0.10695542449760501</v>
      </c>
      <c r="H867" s="6">
        <v>6.3899833331550498E-2</v>
      </c>
      <c r="I867" s="6">
        <v>-4.1613715040329499E-2</v>
      </c>
    </row>
    <row r="868" spans="1:9" x14ac:dyDescent="0.15">
      <c r="A868" s="1">
        <v>38</v>
      </c>
      <c r="B868" s="1" t="s">
        <v>190</v>
      </c>
      <c r="C868" s="1">
        <v>14</v>
      </c>
      <c r="D868" s="1" t="s">
        <v>27</v>
      </c>
      <c r="E868" s="6">
        <v>0.29059103237707806</v>
      </c>
      <c r="F868" s="6">
        <v>0.31802462295724698</v>
      </c>
      <c r="G868" s="6">
        <v>0.39974518811346799</v>
      </c>
      <c r="H868" s="6">
        <v>0.79151645644519997</v>
      </c>
      <c r="I868" s="6">
        <v>0.23306877080424401</v>
      </c>
    </row>
    <row r="869" spans="1:9" x14ac:dyDescent="0.15">
      <c r="A869" s="1">
        <v>38</v>
      </c>
      <c r="B869" s="1" t="s">
        <v>190</v>
      </c>
      <c r="C869" s="1">
        <v>15</v>
      </c>
      <c r="D869" s="1" t="s">
        <v>28</v>
      </c>
      <c r="E869" s="6">
        <v>6.2283361604905697E-2</v>
      </c>
      <c r="F869" s="6">
        <v>5.5604777342457903E-2</v>
      </c>
      <c r="G869" s="6">
        <v>4.2326156183870797E-2</v>
      </c>
      <c r="H869" s="6">
        <v>3.1132506393983701E-2</v>
      </c>
      <c r="I869" s="6">
        <v>6.0566303881907202E-2</v>
      </c>
    </row>
    <row r="870" spans="1:9" x14ac:dyDescent="0.15">
      <c r="A870" s="1">
        <v>38</v>
      </c>
      <c r="B870" s="1" t="s">
        <v>189</v>
      </c>
      <c r="C870" s="1">
        <v>16</v>
      </c>
      <c r="D870" s="1" t="s">
        <v>11</v>
      </c>
      <c r="E870" s="6">
        <v>2.8335525344692442E-2</v>
      </c>
      <c r="F870" s="6">
        <v>2.58567389158703E-2</v>
      </c>
      <c r="G870" s="6">
        <v>3.7826592967625701E-2</v>
      </c>
      <c r="H870" s="6">
        <v>4.0264644933789902E-2</v>
      </c>
      <c r="I870" s="6">
        <v>5.7197227149660398E-2</v>
      </c>
    </row>
    <row r="871" spans="1:9" x14ac:dyDescent="0.15">
      <c r="A871" s="1">
        <v>38</v>
      </c>
      <c r="B871" s="1" t="s">
        <v>189</v>
      </c>
      <c r="C871" s="1">
        <v>17</v>
      </c>
      <c r="D871" s="1" t="s">
        <v>12</v>
      </c>
      <c r="E871" s="6">
        <v>4.6271187875346079E-2</v>
      </c>
      <c r="F871" s="6">
        <v>5.3453852867152998E-2</v>
      </c>
      <c r="G871" s="6">
        <v>3.3075675549773302E-2</v>
      </c>
      <c r="H871" s="6">
        <v>2.8151591003003001E-2</v>
      </c>
      <c r="I871" s="6">
        <v>1.49654426217702E-2</v>
      </c>
    </row>
    <row r="872" spans="1:9" x14ac:dyDescent="0.15">
      <c r="A872" s="1">
        <v>38</v>
      </c>
      <c r="B872" s="1" t="s">
        <v>189</v>
      </c>
      <c r="C872" s="1">
        <v>18</v>
      </c>
      <c r="D872" s="1" t="s">
        <v>13</v>
      </c>
      <c r="E872" s="6">
        <v>-2.1713955958048953E-2</v>
      </c>
      <c r="F872" s="6">
        <v>1.8824803233184501E-3</v>
      </c>
      <c r="G872" s="6">
        <v>6.8155629761131303E-3</v>
      </c>
      <c r="H872" s="6">
        <v>3.47843408832769E-2</v>
      </c>
      <c r="I872" s="6">
        <v>3.6059060940395501E-2</v>
      </c>
    </row>
    <row r="873" spans="1:9" x14ac:dyDescent="0.15">
      <c r="A873" s="1">
        <v>38</v>
      </c>
      <c r="B873" s="1" t="s">
        <v>189</v>
      </c>
      <c r="C873" s="1">
        <v>19</v>
      </c>
      <c r="D873" s="1" t="s">
        <v>14</v>
      </c>
      <c r="E873" s="6">
        <v>1.830016155335569E-2</v>
      </c>
      <c r="F873" s="6">
        <v>4.5233060579049897E-2</v>
      </c>
      <c r="G873" s="6">
        <v>4.5387260240080003E-2</v>
      </c>
      <c r="H873" s="6">
        <v>7.0271890373079099E-2</v>
      </c>
      <c r="I873" s="6">
        <v>4.9444362434919398E-2</v>
      </c>
    </row>
    <row r="874" spans="1:9" x14ac:dyDescent="0.15">
      <c r="A874" s="1">
        <v>38</v>
      </c>
      <c r="B874" s="1" t="s">
        <v>189</v>
      </c>
      <c r="C874" s="1">
        <v>20</v>
      </c>
      <c r="D874" s="1" t="s">
        <v>15</v>
      </c>
      <c r="E874" s="6">
        <v>-0.14409939103915098</v>
      </c>
      <c r="F874" s="6">
        <v>-1.6924538301303398E-2</v>
      </c>
      <c r="G874" s="6">
        <v>2.9379229011203E-2</v>
      </c>
      <c r="H874" s="6">
        <v>1.4420423758485601E-2</v>
      </c>
      <c r="I874" s="6">
        <v>9.5764421782618108E-3</v>
      </c>
    </row>
    <row r="875" spans="1:9" x14ac:dyDescent="0.15">
      <c r="A875" s="1">
        <v>38</v>
      </c>
      <c r="B875" s="1" t="s">
        <v>189</v>
      </c>
      <c r="C875" s="1">
        <v>21</v>
      </c>
      <c r="D875" s="1" t="s">
        <v>16</v>
      </c>
      <c r="E875" s="6">
        <v>6.2884491260578905E-3</v>
      </c>
      <c r="F875" s="6">
        <v>3.54737005853413E-2</v>
      </c>
      <c r="G875" s="6">
        <v>4.6456687837011998E-2</v>
      </c>
      <c r="H875" s="6">
        <v>5.5654876426070803E-2</v>
      </c>
      <c r="I875" s="6">
        <v>4.8767051689246103E-2</v>
      </c>
    </row>
    <row r="876" spans="1:9" x14ac:dyDescent="0.15">
      <c r="A876" s="1">
        <v>38</v>
      </c>
      <c r="B876" s="1" t="s">
        <v>188</v>
      </c>
      <c r="C876" s="1">
        <v>22</v>
      </c>
      <c r="D876" s="1" t="s">
        <v>8</v>
      </c>
      <c r="E876" s="6">
        <v>-1.719691253703776E-2</v>
      </c>
      <c r="F876" s="6">
        <v>5.3072427503818602E-3</v>
      </c>
      <c r="G876" s="6">
        <v>1.70291158684815E-3</v>
      </c>
      <c r="H876" s="6">
        <v>3.13239322538343E-2</v>
      </c>
      <c r="I876" s="6">
        <v>2.4628434902363501E-2</v>
      </c>
    </row>
    <row r="877" spans="1:9" x14ac:dyDescent="0.15">
      <c r="A877" s="1">
        <v>38</v>
      </c>
      <c r="B877" s="1" t="s">
        <v>188</v>
      </c>
      <c r="C877" s="1">
        <v>23</v>
      </c>
      <c r="D877" s="1" t="s">
        <v>29</v>
      </c>
      <c r="E877" s="6">
        <v>2.0509803414289991E-2</v>
      </c>
      <c r="F877" s="6">
        <v>4.4312242102402297E-2</v>
      </c>
      <c r="G877" s="6">
        <v>3.0026457262497901E-2</v>
      </c>
      <c r="H877" s="6">
        <v>3.49733215944781E-2</v>
      </c>
      <c r="I877" s="6">
        <v>4.0057655391090199E-2</v>
      </c>
    </row>
    <row r="878" spans="1:9" x14ac:dyDescent="0.15">
      <c r="A878" s="1">
        <v>39</v>
      </c>
      <c r="B878" s="1" t="s">
        <v>192</v>
      </c>
      <c r="C878" s="1">
        <v>1</v>
      </c>
      <c r="D878" s="1" t="s">
        <v>9</v>
      </c>
      <c r="E878" s="6">
        <v>0.27143153281233889</v>
      </c>
      <c r="F878" s="6">
        <v>0.31137541265441199</v>
      </c>
      <c r="G878" s="6">
        <v>0.29029741246108898</v>
      </c>
      <c r="H878" s="6">
        <v>0.173786210952834</v>
      </c>
      <c r="I878" s="6">
        <v>8.3191967240563394E-2</v>
      </c>
    </row>
    <row r="879" spans="1:9" x14ac:dyDescent="0.15">
      <c r="A879" s="1">
        <v>39</v>
      </c>
      <c r="B879" s="1" t="s">
        <v>192</v>
      </c>
      <c r="C879" s="1">
        <v>2</v>
      </c>
      <c r="D879" s="1" t="s">
        <v>10</v>
      </c>
      <c r="E879" s="6">
        <v>7.6251323036929192E-2</v>
      </c>
      <c r="F879" s="6">
        <v>-5.0651766582620897E-2</v>
      </c>
      <c r="G879" s="6">
        <v>-8.1944944693235003E-2</v>
      </c>
      <c r="H879" s="6">
        <v>-0.17470138140650801</v>
      </c>
      <c r="I879" s="6">
        <v>-0.15999272085956201</v>
      </c>
    </row>
    <row r="880" spans="1:9" x14ac:dyDescent="0.15">
      <c r="A880" s="1">
        <v>39</v>
      </c>
      <c r="B880" s="1" t="s">
        <v>193</v>
      </c>
      <c r="C880" s="1">
        <v>3</v>
      </c>
      <c r="D880" s="1" t="s">
        <v>17</v>
      </c>
      <c r="E880" s="6">
        <v>-0.1082549050849993</v>
      </c>
      <c r="F880" s="6">
        <v>-9.3651081691560098E-2</v>
      </c>
      <c r="G880" s="6">
        <v>1.3505836611393799E-4</v>
      </c>
      <c r="H880" s="6">
        <v>-1.3662401856104E-2</v>
      </c>
      <c r="I880" s="6">
        <v>5.02461834785679E-2</v>
      </c>
    </row>
    <row r="881" spans="1:9" x14ac:dyDescent="0.15">
      <c r="A881" s="1">
        <v>39</v>
      </c>
      <c r="B881" s="1" t="s">
        <v>193</v>
      </c>
      <c r="C881" s="1">
        <v>4</v>
      </c>
      <c r="D881" s="1" t="s">
        <v>18</v>
      </c>
      <c r="E881" s="6">
        <v>-1.2674115273418891E-2</v>
      </c>
      <c r="F881" s="6">
        <v>8.9629633160340602E-2</v>
      </c>
      <c r="G881" s="6">
        <v>0.107126057104873</v>
      </c>
      <c r="H881" s="6">
        <v>0.19363629921359901</v>
      </c>
      <c r="I881" s="6">
        <v>0.28189532169043502</v>
      </c>
    </row>
    <row r="882" spans="1:9" x14ac:dyDescent="0.15">
      <c r="A882" s="1">
        <v>39</v>
      </c>
      <c r="B882" s="1" t="s">
        <v>193</v>
      </c>
      <c r="C882" s="1">
        <v>5</v>
      </c>
      <c r="D882" s="1" t="s">
        <v>19</v>
      </c>
      <c r="E882" s="6">
        <v>-5.1441910025325048E-3</v>
      </c>
      <c r="F882" s="6">
        <v>-2.7879588476885701E-2</v>
      </c>
      <c r="G882" s="6">
        <v>-9.1481736968696895E-2</v>
      </c>
      <c r="H882" s="6">
        <v>-8.2632792168860394E-2</v>
      </c>
      <c r="I882" s="6">
        <v>-0.11102712088062799</v>
      </c>
    </row>
    <row r="883" spans="1:9" x14ac:dyDescent="0.15">
      <c r="A883" s="1">
        <v>39</v>
      </c>
      <c r="B883" s="1" t="s">
        <v>193</v>
      </c>
      <c r="C883" s="1">
        <v>6</v>
      </c>
      <c r="D883" s="1" t="s">
        <v>3</v>
      </c>
      <c r="E883" s="6">
        <v>0.2553493430449576</v>
      </c>
      <c r="F883" s="6">
        <v>0.55731011421765198</v>
      </c>
      <c r="G883" s="6">
        <v>0.62308321126224198</v>
      </c>
      <c r="H883" s="6">
        <v>0.52855293596608899</v>
      </c>
      <c r="I883" s="6">
        <v>0.45189023715369497</v>
      </c>
    </row>
    <row r="884" spans="1:9" x14ac:dyDescent="0.15">
      <c r="A884" s="1">
        <v>39</v>
      </c>
      <c r="B884" s="1" t="s">
        <v>193</v>
      </c>
      <c r="C884" s="1">
        <v>7</v>
      </c>
      <c r="D884" s="1" t="s">
        <v>20</v>
      </c>
      <c r="E884" s="6">
        <v>1.4121076160638322</v>
      </c>
      <c r="F884" s="6">
        <v>3.2908848105512098</v>
      </c>
      <c r="G884" s="6">
        <v>1.20439605825412</v>
      </c>
      <c r="H884" s="6">
        <v>2.66725648024399</v>
      </c>
      <c r="I884" s="6">
        <v>2.2253718409018299</v>
      </c>
    </row>
    <row r="885" spans="1:9" x14ac:dyDescent="0.15">
      <c r="A885" s="1">
        <v>39</v>
      </c>
      <c r="B885" s="1" t="s">
        <v>193</v>
      </c>
      <c r="C885" s="1">
        <v>8</v>
      </c>
      <c r="D885" s="1" t="s">
        <v>21</v>
      </c>
      <c r="E885" s="6">
        <v>6.1110355296768767E-2</v>
      </c>
      <c r="F885" s="6">
        <v>9.3752307649180605E-2</v>
      </c>
      <c r="G885" s="6">
        <v>0.158860746496373</v>
      </c>
      <c r="H885" s="6">
        <v>0.116420423638536</v>
      </c>
      <c r="I885" s="6">
        <v>0.249132894959775</v>
      </c>
    </row>
    <row r="886" spans="1:9" x14ac:dyDescent="0.15">
      <c r="A886" s="1">
        <v>39</v>
      </c>
      <c r="B886" s="1" t="s">
        <v>193</v>
      </c>
      <c r="C886" s="1">
        <v>9</v>
      </c>
      <c r="D886" s="1" t="s">
        <v>22</v>
      </c>
      <c r="E886" s="6">
        <v>6.2100259809821701E-2</v>
      </c>
      <c r="F886" s="6">
        <v>0.17715721936208101</v>
      </c>
      <c r="G886" s="6">
        <v>0.40120385120410801</v>
      </c>
      <c r="H886" s="6">
        <v>0.19916517368898501</v>
      </c>
      <c r="I886" s="6">
        <v>0.33094278764603602</v>
      </c>
    </row>
    <row r="887" spans="1:9" x14ac:dyDescent="0.15">
      <c r="A887" s="1">
        <v>39</v>
      </c>
      <c r="B887" s="1" t="s">
        <v>193</v>
      </c>
      <c r="C887" s="1">
        <v>10</v>
      </c>
      <c r="D887" s="1" t="s">
        <v>23</v>
      </c>
      <c r="E887" s="6">
        <v>-5.2802520687475667E-3</v>
      </c>
      <c r="F887" s="6">
        <v>1.8931093547144302E-2</v>
      </c>
      <c r="G887" s="6">
        <v>0.123619819745585</v>
      </c>
      <c r="H887" s="6">
        <v>0.124826161639254</v>
      </c>
      <c r="I887" s="6">
        <v>0.26213862863501403</v>
      </c>
    </row>
    <row r="888" spans="1:9" x14ac:dyDescent="0.15">
      <c r="A888" s="1">
        <v>39</v>
      </c>
      <c r="B888" s="1" t="s">
        <v>193</v>
      </c>
      <c r="C888" s="1">
        <v>11</v>
      </c>
      <c r="D888" s="1" t="s">
        <v>24</v>
      </c>
      <c r="E888" s="6">
        <v>2.2933367688278746E-2</v>
      </c>
      <c r="F888" s="6">
        <v>0.101035747585587</v>
      </c>
      <c r="G888" s="6">
        <v>8.8050269589909205E-2</v>
      </c>
      <c r="H888" s="6">
        <v>5.4302463748965302E-2</v>
      </c>
      <c r="I888" s="6">
        <v>2.0984327998275799E-2</v>
      </c>
    </row>
    <row r="889" spans="1:9" x14ac:dyDescent="0.15">
      <c r="A889" s="1">
        <v>39</v>
      </c>
      <c r="B889" s="1" t="s">
        <v>193</v>
      </c>
      <c r="C889" s="1">
        <v>12</v>
      </c>
      <c r="D889" s="1" t="s">
        <v>25</v>
      </c>
      <c r="E889" s="6">
        <v>0.11184271099926078</v>
      </c>
      <c r="F889" s="6">
        <v>0.51224085062413005</v>
      </c>
      <c r="G889" s="6">
        <v>4.5723545596646702E-2</v>
      </c>
      <c r="H889" s="6">
        <v>4.3388083433568897E-2</v>
      </c>
      <c r="I889" s="6">
        <v>0.216165143050845</v>
      </c>
    </row>
    <row r="890" spans="1:9" x14ac:dyDescent="0.15">
      <c r="A890" s="1">
        <v>39</v>
      </c>
      <c r="B890" s="1" t="s">
        <v>193</v>
      </c>
      <c r="C890" s="1">
        <v>13</v>
      </c>
      <c r="D890" s="1" t="s">
        <v>26</v>
      </c>
      <c r="E890" s="6">
        <v>8.9536901133915617E-2</v>
      </c>
      <c r="F890" s="6">
        <v>0.16448373627265001</v>
      </c>
      <c r="G890" s="6">
        <v>0.38226381269396698</v>
      </c>
      <c r="H890" s="6">
        <v>0.27440858118376898</v>
      </c>
      <c r="I890" s="6">
        <v>0.65719043595973103</v>
      </c>
    </row>
    <row r="891" spans="1:9" x14ac:dyDescent="0.15">
      <c r="A891" s="1">
        <v>39</v>
      </c>
      <c r="B891" s="1" t="s">
        <v>193</v>
      </c>
      <c r="C891" s="1">
        <v>14</v>
      </c>
      <c r="D891" s="1" t="s">
        <v>27</v>
      </c>
      <c r="E891" s="6">
        <v>0.98056367746067985</v>
      </c>
      <c r="F891" s="6">
        <v>1.56961730410492</v>
      </c>
      <c r="G891" s="6">
        <v>1.3809371419748899</v>
      </c>
      <c r="H891" s="6">
        <v>1.1842399508591199</v>
      </c>
      <c r="I891" s="6">
        <v>0.298231945577838</v>
      </c>
    </row>
    <row r="892" spans="1:9" x14ac:dyDescent="0.15">
      <c r="A892" s="1">
        <v>39</v>
      </c>
      <c r="B892" s="1" t="s">
        <v>193</v>
      </c>
      <c r="C892" s="1">
        <v>15</v>
      </c>
      <c r="D892" s="1" t="s">
        <v>28</v>
      </c>
      <c r="E892" s="6">
        <v>1.7627421449134359E-2</v>
      </c>
      <c r="F892" s="6">
        <v>1.3216343547671301E-2</v>
      </c>
      <c r="G892" s="6">
        <v>3.9957397911490201E-2</v>
      </c>
      <c r="H892" s="6">
        <v>3.8647607491491001E-2</v>
      </c>
      <c r="I892" s="6">
        <v>0.142161490673994</v>
      </c>
    </row>
    <row r="893" spans="1:9" x14ac:dyDescent="0.15">
      <c r="A893" s="1">
        <v>39</v>
      </c>
      <c r="B893" s="1" t="s">
        <v>192</v>
      </c>
      <c r="C893" s="1">
        <v>16</v>
      </c>
      <c r="D893" s="1" t="s">
        <v>11</v>
      </c>
      <c r="E893" s="6">
        <v>9.5655661419453367E-3</v>
      </c>
      <c r="F893" s="6">
        <v>5.8124798814462896E-4</v>
      </c>
      <c r="G893" s="6">
        <v>1.65317645871145E-2</v>
      </c>
      <c r="H893" s="6">
        <v>2.38649673291331E-2</v>
      </c>
      <c r="I893" s="6">
        <v>2.9143485231043299E-2</v>
      </c>
    </row>
    <row r="894" spans="1:9" x14ac:dyDescent="0.15">
      <c r="A894" s="1">
        <v>39</v>
      </c>
      <c r="B894" s="1" t="s">
        <v>192</v>
      </c>
      <c r="C894" s="1">
        <v>17</v>
      </c>
      <c r="D894" s="1" t="s">
        <v>12</v>
      </c>
      <c r="E894" s="6">
        <v>2.4530175757859093E-2</v>
      </c>
      <c r="F894" s="6">
        <v>0.13040067866336799</v>
      </c>
      <c r="G894" s="6">
        <v>4.1457027108776502E-2</v>
      </c>
      <c r="H894" s="6">
        <v>7.9741051340192506E-2</v>
      </c>
      <c r="I894" s="6">
        <v>9.4351193557567797E-2</v>
      </c>
    </row>
    <row r="895" spans="1:9" x14ac:dyDescent="0.15">
      <c r="A895" s="1">
        <v>39</v>
      </c>
      <c r="B895" s="1" t="s">
        <v>192</v>
      </c>
      <c r="C895" s="1">
        <v>18</v>
      </c>
      <c r="D895" s="1" t="s">
        <v>13</v>
      </c>
      <c r="E895" s="6">
        <v>-6.3979113433030171E-2</v>
      </c>
      <c r="F895" s="6">
        <v>-3.3953860250066602E-2</v>
      </c>
      <c r="G895" s="6">
        <v>-4.2190317169510903E-2</v>
      </c>
      <c r="H895" s="6">
        <v>-5.8004110824430903E-2</v>
      </c>
      <c r="I895" s="6">
        <v>-3.4807281983776098E-2</v>
      </c>
    </row>
    <row r="896" spans="1:9" x14ac:dyDescent="0.15">
      <c r="A896" s="1">
        <v>39</v>
      </c>
      <c r="B896" s="1" t="s">
        <v>192</v>
      </c>
      <c r="C896" s="1">
        <v>19</v>
      </c>
      <c r="D896" s="1" t="s">
        <v>14</v>
      </c>
      <c r="E896" s="6">
        <v>3.8794298594037949E-2</v>
      </c>
      <c r="F896" s="6">
        <v>4.5884555792965798E-2</v>
      </c>
      <c r="G896" s="6">
        <v>7.9042707611850796E-2</v>
      </c>
      <c r="H896" s="6">
        <v>7.5788839863401194E-2</v>
      </c>
      <c r="I896" s="6">
        <v>7.1196046734707003E-2</v>
      </c>
    </row>
    <row r="897" spans="1:9" x14ac:dyDescent="0.15">
      <c r="A897" s="1">
        <v>39</v>
      </c>
      <c r="B897" s="1" t="s">
        <v>192</v>
      </c>
      <c r="C897" s="1">
        <v>20</v>
      </c>
      <c r="D897" s="1" t="s">
        <v>15</v>
      </c>
      <c r="E897" s="6">
        <v>-0.1600908184992218</v>
      </c>
      <c r="F897" s="6">
        <v>0.17901061538639901</v>
      </c>
      <c r="G897" s="6">
        <v>0.12722329669678001</v>
      </c>
      <c r="H897" s="6">
        <v>0.21957116853022601</v>
      </c>
      <c r="I897" s="6">
        <v>0.35850424234222</v>
      </c>
    </row>
    <row r="898" spans="1:9" x14ac:dyDescent="0.15">
      <c r="A898" s="1">
        <v>39</v>
      </c>
      <c r="B898" s="1" t="s">
        <v>192</v>
      </c>
      <c r="C898" s="1">
        <v>21</v>
      </c>
      <c r="D898" s="1" t="s">
        <v>16</v>
      </c>
      <c r="E898" s="6">
        <v>1.30893976967134E-3</v>
      </c>
      <c r="F898" s="6">
        <v>2.0648644252305198E-2</v>
      </c>
      <c r="G898" s="6">
        <v>3.41410691018081E-2</v>
      </c>
      <c r="H898" s="6">
        <v>3.2239714803876399E-2</v>
      </c>
      <c r="I898" s="6">
        <v>2.55931103679801E-2</v>
      </c>
    </row>
    <row r="899" spans="1:9" x14ac:dyDescent="0.15">
      <c r="A899" s="1">
        <v>39</v>
      </c>
      <c r="B899" s="1" t="s">
        <v>191</v>
      </c>
      <c r="C899" s="1">
        <v>22</v>
      </c>
      <c r="D899" s="1" t="s">
        <v>8</v>
      </c>
      <c r="E899" s="6">
        <v>-6.3834438249762537E-2</v>
      </c>
      <c r="F899" s="6">
        <v>-4.5137724808742299E-2</v>
      </c>
      <c r="G899" s="6">
        <v>-3.54299455747537E-2</v>
      </c>
      <c r="H899" s="6">
        <v>-1.2942651681597001E-2</v>
      </c>
      <c r="I899" s="6">
        <v>-1.91428953921957E-3</v>
      </c>
    </row>
    <row r="900" spans="1:9" x14ac:dyDescent="0.15">
      <c r="A900" s="1">
        <v>39</v>
      </c>
      <c r="B900" s="1" t="s">
        <v>191</v>
      </c>
      <c r="C900" s="1">
        <v>23</v>
      </c>
      <c r="D900" s="1" t="s">
        <v>29</v>
      </c>
      <c r="E900" s="6">
        <v>-6.2524307918421992E-3</v>
      </c>
      <c r="F900" s="6">
        <v>2.5516260622541198E-3</v>
      </c>
      <c r="G900" s="6">
        <v>-2.59397840413722E-3</v>
      </c>
      <c r="H900" s="6">
        <v>-6.8471894435095902E-3</v>
      </c>
      <c r="I900" s="6">
        <v>-1.05407261485844E-2</v>
      </c>
    </row>
    <row r="901" spans="1:9" x14ac:dyDescent="0.15">
      <c r="A901" s="1">
        <v>40</v>
      </c>
      <c r="B901" s="1" t="s">
        <v>195</v>
      </c>
      <c r="C901" s="1">
        <v>1</v>
      </c>
      <c r="D901" s="1" t="s">
        <v>9</v>
      </c>
      <c r="E901" s="6">
        <v>0.13839449420973404</v>
      </c>
      <c r="F901" s="6">
        <v>2.88137021794811E-2</v>
      </c>
      <c r="G901" s="6">
        <v>3.7761894379440199E-2</v>
      </c>
      <c r="H901" s="6">
        <v>8.71709739913906E-4</v>
      </c>
      <c r="I901" s="6">
        <v>3.6064235610274401E-2</v>
      </c>
    </row>
    <row r="902" spans="1:9" x14ac:dyDescent="0.15">
      <c r="A902" s="1">
        <v>40</v>
      </c>
      <c r="B902" s="1" t="s">
        <v>195</v>
      </c>
      <c r="C902" s="1">
        <v>2</v>
      </c>
      <c r="D902" s="1" t="s">
        <v>10</v>
      </c>
      <c r="E902" s="6">
        <v>0.16133437009804161</v>
      </c>
      <c r="F902" s="6">
        <v>5.4353674605760504E-3</v>
      </c>
      <c r="G902" s="6">
        <v>-2.0591146287213501E-2</v>
      </c>
      <c r="H902" s="6">
        <v>-9.8201713867929696E-2</v>
      </c>
      <c r="I902" s="6">
        <v>-0.501472764767252</v>
      </c>
    </row>
    <row r="903" spans="1:9" x14ac:dyDescent="0.15">
      <c r="A903" s="1">
        <v>40</v>
      </c>
      <c r="B903" s="1" t="s">
        <v>196</v>
      </c>
      <c r="C903" s="1">
        <v>3</v>
      </c>
      <c r="D903" s="1" t="s">
        <v>17</v>
      </c>
      <c r="E903" s="6">
        <v>8.905995273056444E-2</v>
      </c>
      <c r="F903" s="6">
        <v>0.102202966865827</v>
      </c>
      <c r="G903" s="6">
        <v>9.5429420993411798E-2</v>
      </c>
      <c r="H903" s="6">
        <v>5.4337327966026597E-2</v>
      </c>
      <c r="I903" s="6">
        <v>7.0358323243238804E-2</v>
      </c>
    </row>
    <row r="904" spans="1:9" x14ac:dyDescent="0.15">
      <c r="A904" s="1">
        <v>40</v>
      </c>
      <c r="B904" s="1" t="s">
        <v>196</v>
      </c>
      <c r="C904" s="1">
        <v>4</v>
      </c>
      <c r="D904" s="1" t="s">
        <v>18</v>
      </c>
      <c r="E904" s="6">
        <v>0.15625328549314499</v>
      </c>
      <c r="F904" s="6">
        <v>0.116555836847789</v>
      </c>
      <c r="G904" s="6">
        <v>0.12583700362439099</v>
      </c>
      <c r="H904" s="6">
        <v>7.9431357054862595E-2</v>
      </c>
      <c r="I904" s="6">
        <v>3.7690919217798401E-2</v>
      </c>
    </row>
    <row r="905" spans="1:9" x14ac:dyDescent="0.15">
      <c r="A905" s="1">
        <v>40</v>
      </c>
      <c r="B905" s="1" t="s">
        <v>196</v>
      </c>
      <c r="C905" s="1">
        <v>5</v>
      </c>
      <c r="D905" s="1" t="s">
        <v>19</v>
      </c>
      <c r="E905" s="6">
        <v>-1.2073958387043868E-2</v>
      </c>
      <c r="F905" s="6">
        <v>-6.0068807795741301E-2</v>
      </c>
      <c r="G905" s="6">
        <v>-7.7546257288737902E-2</v>
      </c>
      <c r="H905" s="6">
        <v>-0.10202399578065301</v>
      </c>
      <c r="I905" s="6">
        <v>-0.13819641235123101</v>
      </c>
    </row>
    <row r="906" spans="1:9" x14ac:dyDescent="0.15">
      <c r="A906" s="1">
        <v>40</v>
      </c>
      <c r="B906" s="1" t="s">
        <v>196</v>
      </c>
      <c r="C906" s="1">
        <v>6</v>
      </c>
      <c r="D906" s="1" t="s">
        <v>3</v>
      </c>
      <c r="E906" s="6">
        <v>0.17814228127060777</v>
      </c>
      <c r="F906" s="6">
        <v>-3.7684965517824201E-2</v>
      </c>
      <c r="G906" s="6">
        <v>-3.3702679941346798E-2</v>
      </c>
      <c r="H906" s="6">
        <v>-2.26351727393704E-2</v>
      </c>
      <c r="I906" s="6">
        <v>9.6428738092153594E-3</v>
      </c>
    </row>
    <row r="907" spans="1:9" x14ac:dyDescent="0.15">
      <c r="A907" s="1">
        <v>40</v>
      </c>
      <c r="B907" s="1" t="s">
        <v>196</v>
      </c>
      <c r="C907" s="1">
        <v>7</v>
      </c>
      <c r="D907" s="1" t="s">
        <v>20</v>
      </c>
      <c r="E907" s="6">
        <v>-2.4283361035866168E-2</v>
      </c>
      <c r="F907" s="6">
        <v>-0.83530461075218299</v>
      </c>
      <c r="G907" s="6">
        <v>-0.75008937900822203</v>
      </c>
      <c r="H907" s="6">
        <v>-0.76718382416650799</v>
      </c>
      <c r="I907" s="6">
        <v>-0.99246351009765799</v>
      </c>
    </row>
    <row r="908" spans="1:9" x14ac:dyDescent="0.15">
      <c r="A908" s="1">
        <v>40</v>
      </c>
      <c r="B908" s="1" t="s">
        <v>196</v>
      </c>
      <c r="C908" s="1">
        <v>8</v>
      </c>
      <c r="D908" s="1" t="s">
        <v>21</v>
      </c>
      <c r="E908" s="6">
        <v>9.7205591484164966E-2</v>
      </c>
      <c r="F908" s="6">
        <v>0.108818733285798</v>
      </c>
      <c r="G908" s="6">
        <v>9.8278291258395004E-2</v>
      </c>
      <c r="H908" s="6">
        <v>0.103387586384258</v>
      </c>
      <c r="I908" s="6">
        <v>6.6157884167367106E-2</v>
      </c>
    </row>
    <row r="909" spans="1:9" x14ac:dyDescent="0.15">
      <c r="A909" s="1">
        <v>40</v>
      </c>
      <c r="B909" s="1" t="s">
        <v>196</v>
      </c>
      <c r="C909" s="1">
        <v>9</v>
      </c>
      <c r="D909" s="1" t="s">
        <v>22</v>
      </c>
      <c r="E909" s="6">
        <v>0.16469335433293919</v>
      </c>
      <c r="F909" s="6">
        <v>6.8399773514978404E-2</v>
      </c>
      <c r="G909" s="6">
        <v>0.115199131856505</v>
      </c>
      <c r="H909" s="6">
        <v>5.0732153717669703E-4</v>
      </c>
      <c r="I909" s="6">
        <v>-3.3485337687468898E-2</v>
      </c>
    </row>
    <row r="910" spans="1:9" x14ac:dyDescent="0.15">
      <c r="A910" s="1">
        <v>40</v>
      </c>
      <c r="B910" s="1" t="s">
        <v>196</v>
      </c>
      <c r="C910" s="1">
        <v>10</v>
      </c>
      <c r="D910" s="1" t="s">
        <v>23</v>
      </c>
      <c r="E910" s="6">
        <v>6.9125446899021031E-2</v>
      </c>
      <c r="F910" s="6">
        <v>0.10167600065969</v>
      </c>
      <c r="G910" s="6">
        <v>8.4357552455210497E-2</v>
      </c>
      <c r="H910" s="6">
        <v>5.8145747615101502E-2</v>
      </c>
      <c r="I910" s="6">
        <v>1.7689140897524401E-2</v>
      </c>
    </row>
    <row r="911" spans="1:9" x14ac:dyDescent="0.15">
      <c r="A911" s="1">
        <v>40</v>
      </c>
      <c r="B911" s="1" t="s">
        <v>196</v>
      </c>
      <c r="C911" s="1">
        <v>11</v>
      </c>
      <c r="D911" s="1" t="s">
        <v>24</v>
      </c>
      <c r="E911" s="6">
        <v>6.4663768217742404E-2</v>
      </c>
      <c r="F911" s="6">
        <v>4.2717562401499001E-2</v>
      </c>
      <c r="G911" s="6">
        <v>6.3525546915710301E-2</v>
      </c>
      <c r="H911" s="6">
        <v>6.9429545091515998E-2</v>
      </c>
      <c r="I911" s="6">
        <v>5.9386433363154099E-2</v>
      </c>
    </row>
    <row r="912" spans="1:9" x14ac:dyDescent="0.15">
      <c r="A912" s="1">
        <v>40</v>
      </c>
      <c r="B912" s="1" t="s">
        <v>196</v>
      </c>
      <c r="C912" s="1">
        <v>12</v>
      </c>
      <c r="D912" s="1" t="s">
        <v>25</v>
      </c>
      <c r="E912" s="6">
        <v>0.2232593967732045</v>
      </c>
      <c r="F912" s="6">
        <v>0.21035765323942299</v>
      </c>
      <c r="G912" s="6">
        <v>0.15285168709064401</v>
      </c>
      <c r="H912" s="6">
        <v>0.133297094575304</v>
      </c>
      <c r="I912" s="6">
        <v>0.122559034768116</v>
      </c>
    </row>
    <row r="913" spans="1:9" x14ac:dyDescent="0.15">
      <c r="A913" s="1">
        <v>40</v>
      </c>
      <c r="B913" s="1" t="s">
        <v>196</v>
      </c>
      <c r="C913" s="1">
        <v>13</v>
      </c>
      <c r="D913" s="1" t="s">
        <v>26</v>
      </c>
      <c r="E913" s="6">
        <v>0.10765260274967066</v>
      </c>
      <c r="F913" s="6">
        <v>-2.6290523054721199E-2</v>
      </c>
      <c r="G913" s="6">
        <v>1.11400487982926E-2</v>
      </c>
      <c r="H913" s="6">
        <v>3.0060906347165999E-2</v>
      </c>
      <c r="I913" s="6">
        <v>-9.09158489884054E-3</v>
      </c>
    </row>
    <row r="914" spans="1:9" x14ac:dyDescent="0.15">
      <c r="A914" s="1">
        <v>40</v>
      </c>
      <c r="B914" s="1" t="s">
        <v>196</v>
      </c>
      <c r="C914" s="1">
        <v>14</v>
      </c>
      <c r="D914" s="1" t="s">
        <v>27</v>
      </c>
      <c r="E914" s="6">
        <v>-9.454948789489788E-2</v>
      </c>
      <c r="F914" s="6">
        <v>-0.36557351684980499</v>
      </c>
      <c r="G914" s="6">
        <v>-0.169768465739737</v>
      </c>
      <c r="H914" s="6">
        <v>-0.11092422286198</v>
      </c>
      <c r="I914" s="6">
        <v>8.3354549682401899E-2</v>
      </c>
    </row>
    <row r="915" spans="1:9" x14ac:dyDescent="0.15">
      <c r="A915" s="1">
        <v>40</v>
      </c>
      <c r="B915" s="1" t="s">
        <v>196</v>
      </c>
      <c r="C915" s="1">
        <v>15</v>
      </c>
      <c r="D915" s="1" t="s">
        <v>28</v>
      </c>
      <c r="E915" s="6">
        <v>6.1418262337639813E-2</v>
      </c>
      <c r="F915" s="6">
        <v>9.9200689805794703E-2</v>
      </c>
      <c r="G915" s="6">
        <v>0.106019998930651</v>
      </c>
      <c r="H915" s="6">
        <v>7.6266254340454004E-2</v>
      </c>
      <c r="I915" s="6">
        <v>6.7786026597382906E-2</v>
      </c>
    </row>
    <row r="916" spans="1:9" x14ac:dyDescent="0.15">
      <c r="A916" s="1">
        <v>40</v>
      </c>
      <c r="B916" s="1" t="s">
        <v>195</v>
      </c>
      <c r="C916" s="1">
        <v>16</v>
      </c>
      <c r="D916" s="1" t="s">
        <v>11</v>
      </c>
      <c r="E916" s="6">
        <v>3.6188321259315773E-2</v>
      </c>
      <c r="F916" s="6">
        <v>5.7816885935392699E-2</v>
      </c>
      <c r="G916" s="6">
        <v>6.9361344316038895E-2</v>
      </c>
      <c r="H916" s="6">
        <v>6.4394135719208295E-2</v>
      </c>
      <c r="I916" s="6">
        <v>6.1332641794423902E-2</v>
      </c>
    </row>
    <row r="917" spans="1:9" x14ac:dyDescent="0.15">
      <c r="A917" s="1">
        <v>40</v>
      </c>
      <c r="B917" s="1" t="s">
        <v>195</v>
      </c>
      <c r="C917" s="1">
        <v>17</v>
      </c>
      <c r="D917" s="1" t="s">
        <v>12</v>
      </c>
      <c r="E917" s="6">
        <v>7.7326768761598053E-2</v>
      </c>
      <c r="F917" s="6">
        <v>8.3744900975574202E-2</v>
      </c>
      <c r="G917" s="6">
        <v>4.34228654965646E-2</v>
      </c>
      <c r="H917" s="6">
        <v>4.4861333958142499E-2</v>
      </c>
      <c r="I917" s="6">
        <v>4.5385047404908799E-2</v>
      </c>
    </row>
    <row r="918" spans="1:9" x14ac:dyDescent="0.15">
      <c r="A918" s="1">
        <v>40</v>
      </c>
      <c r="B918" s="1" t="s">
        <v>195</v>
      </c>
      <c r="C918" s="1">
        <v>18</v>
      </c>
      <c r="D918" s="1" t="s">
        <v>13</v>
      </c>
      <c r="E918" s="6">
        <v>0.11376898783322482</v>
      </c>
      <c r="F918" s="6">
        <v>0.123326344650268</v>
      </c>
      <c r="G918" s="6">
        <v>0.11623525387568399</v>
      </c>
      <c r="H918" s="6">
        <v>0.107498995226217</v>
      </c>
      <c r="I918" s="6">
        <v>0.103893177674884</v>
      </c>
    </row>
    <row r="919" spans="1:9" x14ac:dyDescent="0.15">
      <c r="A919" s="1">
        <v>40</v>
      </c>
      <c r="B919" s="1" t="s">
        <v>195</v>
      </c>
      <c r="C919" s="1">
        <v>19</v>
      </c>
      <c r="D919" s="1" t="s">
        <v>14</v>
      </c>
      <c r="E919" s="6">
        <v>4.6627601946303811E-2</v>
      </c>
      <c r="F919" s="6">
        <v>4.2579919964139699E-2</v>
      </c>
      <c r="G919" s="6">
        <v>1.9894726912857302E-2</v>
      </c>
      <c r="H919" s="6">
        <v>2.2571070720588199E-2</v>
      </c>
      <c r="I919" s="6">
        <v>4.8839260686785103E-2</v>
      </c>
    </row>
    <row r="920" spans="1:9" x14ac:dyDescent="0.15">
      <c r="A920" s="1">
        <v>40</v>
      </c>
      <c r="B920" s="1" t="s">
        <v>195</v>
      </c>
      <c r="C920" s="1">
        <v>20</v>
      </c>
      <c r="D920" s="1" t="s">
        <v>15</v>
      </c>
      <c r="E920" s="6">
        <v>9.2111161296523816E-2</v>
      </c>
      <c r="F920" s="6">
        <v>-2.6623690340614101E-2</v>
      </c>
      <c r="G920" s="6">
        <v>5.9093561879493203E-2</v>
      </c>
      <c r="H920" s="6">
        <v>7.5237340637636804E-2</v>
      </c>
      <c r="I920" s="6">
        <v>0.10515063208966</v>
      </c>
    </row>
    <row r="921" spans="1:9" x14ac:dyDescent="0.15">
      <c r="A921" s="1">
        <v>40</v>
      </c>
      <c r="B921" s="1" t="s">
        <v>195</v>
      </c>
      <c r="C921" s="1">
        <v>21</v>
      </c>
      <c r="D921" s="1" t="s">
        <v>16</v>
      </c>
      <c r="E921" s="6">
        <v>4.8130194756757123E-2</v>
      </c>
      <c r="F921" s="6">
        <v>5.3912624707724399E-2</v>
      </c>
      <c r="G921" s="6">
        <v>5.7628650580222603E-2</v>
      </c>
      <c r="H921" s="6">
        <v>6.1056294533986998E-2</v>
      </c>
      <c r="I921" s="6">
        <v>5.7968211996341598E-2</v>
      </c>
    </row>
    <row r="922" spans="1:9" x14ac:dyDescent="0.15">
      <c r="A922" s="1">
        <v>40</v>
      </c>
      <c r="B922" s="1" t="s">
        <v>194</v>
      </c>
      <c r="C922" s="1">
        <v>22</v>
      </c>
      <c r="D922" s="1" t="s">
        <v>8</v>
      </c>
      <c r="E922" s="6">
        <v>1.2043052604329332E-2</v>
      </c>
      <c r="F922" s="6">
        <v>6.1906604271780401E-2</v>
      </c>
      <c r="G922" s="6">
        <v>5.1880717771316101E-2</v>
      </c>
      <c r="H922" s="6">
        <v>4.7497866969035102E-2</v>
      </c>
      <c r="I922" s="6">
        <v>5.5313046824115197E-2</v>
      </c>
    </row>
    <row r="923" spans="1:9" x14ac:dyDescent="0.15">
      <c r="A923" s="1">
        <v>40</v>
      </c>
      <c r="B923" s="1" t="s">
        <v>194</v>
      </c>
      <c r="C923" s="1">
        <v>23</v>
      </c>
      <c r="D923" s="1" t="s">
        <v>29</v>
      </c>
      <c r="E923" s="6">
        <v>2.9641107428336762E-2</v>
      </c>
      <c r="F923" s="6">
        <v>2.00606021813865E-2</v>
      </c>
      <c r="G923" s="6">
        <v>2.89781751825809E-2</v>
      </c>
      <c r="H923" s="6">
        <v>3.0486300264881399E-2</v>
      </c>
      <c r="I923" s="6">
        <v>3.55407171553788E-2</v>
      </c>
    </row>
    <row r="924" spans="1:9" x14ac:dyDescent="0.15">
      <c r="A924" s="1">
        <v>41</v>
      </c>
      <c r="B924" s="1" t="s">
        <v>198</v>
      </c>
      <c r="C924" s="1">
        <v>1</v>
      </c>
      <c r="D924" s="1" t="s">
        <v>9</v>
      </c>
      <c r="E924" s="6">
        <v>2.7528946124036821E-2</v>
      </c>
      <c r="F924" s="6">
        <v>-4.9391588545688397E-2</v>
      </c>
      <c r="G924" s="6">
        <v>-8.7205068666083393E-2</v>
      </c>
      <c r="H924" s="6">
        <v>-0.104189161318375</v>
      </c>
      <c r="I924" s="6">
        <v>-0.103071570379969</v>
      </c>
    </row>
    <row r="925" spans="1:9" x14ac:dyDescent="0.15">
      <c r="A925" s="1">
        <v>41</v>
      </c>
      <c r="B925" s="1" t="s">
        <v>198</v>
      </c>
      <c r="C925" s="1">
        <v>2</v>
      </c>
      <c r="D925" s="1" t="s">
        <v>10</v>
      </c>
      <c r="E925" s="6">
        <v>9.2719374012286637E-2</v>
      </c>
      <c r="F925" s="6">
        <v>-3.6088673241212502E-3</v>
      </c>
      <c r="G925" s="6">
        <v>0.14856802612839301</v>
      </c>
      <c r="H925" s="6">
        <v>0.29867713988301597</v>
      </c>
      <c r="I925" s="6">
        <v>0.14070515026646299</v>
      </c>
    </row>
    <row r="926" spans="1:9" x14ac:dyDescent="0.15">
      <c r="A926" s="1">
        <v>41</v>
      </c>
      <c r="B926" s="1" t="s">
        <v>199</v>
      </c>
      <c r="C926" s="1">
        <v>3</v>
      </c>
      <c r="D926" s="1" t="s">
        <v>17</v>
      </c>
      <c r="E926" s="6">
        <v>1.7282483801069688E-2</v>
      </c>
      <c r="F926" s="6">
        <v>6.4615075420117601E-2</v>
      </c>
      <c r="G926" s="6">
        <v>4.2077489140652603E-2</v>
      </c>
      <c r="H926" s="6">
        <v>5.0820645355916398E-2</v>
      </c>
      <c r="I926" s="6">
        <v>4.1493338842051697E-2</v>
      </c>
    </row>
    <row r="927" spans="1:9" x14ac:dyDescent="0.15">
      <c r="A927" s="1">
        <v>41</v>
      </c>
      <c r="B927" s="1" t="s">
        <v>199</v>
      </c>
      <c r="C927" s="1">
        <v>4</v>
      </c>
      <c r="D927" s="1" t="s">
        <v>18</v>
      </c>
      <c r="E927" s="6">
        <v>4.0196195982267285E-2</v>
      </c>
      <c r="F927" s="6">
        <v>0.18219854819025999</v>
      </c>
      <c r="G927" s="6">
        <v>9.3891214416536098E-2</v>
      </c>
      <c r="H927" s="6">
        <v>0.17499506425992301</v>
      </c>
      <c r="I927" s="6">
        <v>0.168806210358979</v>
      </c>
    </row>
    <row r="928" spans="1:9" x14ac:dyDescent="0.15">
      <c r="A928" s="1">
        <v>41</v>
      </c>
      <c r="B928" s="1" t="s">
        <v>199</v>
      </c>
      <c r="C928" s="1">
        <v>5</v>
      </c>
      <c r="D928" s="1" t="s">
        <v>19</v>
      </c>
      <c r="E928" s="6">
        <v>0.1815802852561384</v>
      </c>
      <c r="F928" s="6">
        <v>3.1902052865587699E-2</v>
      </c>
      <c r="G928" s="6">
        <v>0.16114006593983199</v>
      </c>
      <c r="H928" s="6">
        <v>7.6111929319250801E-2</v>
      </c>
      <c r="I928" s="6">
        <v>0.117323129719532</v>
      </c>
    </row>
    <row r="929" spans="1:9" x14ac:dyDescent="0.15">
      <c r="A929" s="1">
        <v>41</v>
      </c>
      <c r="B929" s="1" t="s">
        <v>199</v>
      </c>
      <c r="C929" s="1">
        <v>6</v>
      </c>
      <c r="D929" s="1" t="s">
        <v>3</v>
      </c>
      <c r="E929" s="6">
        <v>-0.25803160183963464</v>
      </c>
      <c r="F929" s="6">
        <v>-0.19415937091378099</v>
      </c>
      <c r="G929" s="6">
        <v>-5.2648841803543803E-2</v>
      </c>
      <c r="H929" s="6">
        <v>-5.8140474795856302E-2</v>
      </c>
      <c r="I929" s="6">
        <v>-8.3550965464032498E-2</v>
      </c>
    </row>
    <row r="930" spans="1:9" x14ac:dyDescent="0.15">
      <c r="A930" s="1">
        <v>41</v>
      </c>
      <c r="B930" s="1" t="s">
        <v>199</v>
      </c>
      <c r="C930" s="1">
        <v>7</v>
      </c>
      <c r="D930" s="1" t="s">
        <v>20</v>
      </c>
      <c r="E930" s="6">
        <v>2.2418896919190578E-2</v>
      </c>
      <c r="F930" s="6">
        <v>0.90746787740337043</v>
      </c>
      <c r="G930" s="6">
        <v>1.7925168578875501</v>
      </c>
      <c r="H930" s="6">
        <v>1.9263857719578501</v>
      </c>
      <c r="I930" s="6">
        <v>1.5773641627150801</v>
      </c>
    </row>
    <row r="931" spans="1:9" x14ac:dyDescent="0.15">
      <c r="A931" s="1">
        <v>41</v>
      </c>
      <c r="B931" s="1" t="s">
        <v>199</v>
      </c>
      <c r="C931" s="1">
        <v>8</v>
      </c>
      <c r="D931" s="1" t="s">
        <v>21</v>
      </c>
      <c r="E931" s="6">
        <v>-9.0361068922687457E-2</v>
      </c>
      <c r="F931" s="6">
        <v>-0.112930401659291</v>
      </c>
      <c r="G931" s="6">
        <v>-0.105624533824469</v>
      </c>
      <c r="H931" s="6">
        <v>-7.9462019874564693E-2</v>
      </c>
      <c r="I931" s="6">
        <v>-0.105783152037192</v>
      </c>
    </row>
    <row r="932" spans="1:9" x14ac:dyDescent="0.15">
      <c r="A932" s="1">
        <v>41</v>
      </c>
      <c r="B932" s="1" t="s">
        <v>199</v>
      </c>
      <c r="C932" s="1">
        <v>9</v>
      </c>
      <c r="D932" s="1" t="s">
        <v>22</v>
      </c>
      <c r="E932" s="6">
        <v>6.8556282631018456E-2</v>
      </c>
      <c r="F932" s="6">
        <v>1.1047660179784599E-2</v>
      </c>
      <c r="G932" s="6">
        <v>9.2521872781489795E-2</v>
      </c>
      <c r="H932" s="6">
        <v>7.4775008665754997E-2</v>
      </c>
      <c r="I932" s="6">
        <v>0.21567798623982201</v>
      </c>
    </row>
    <row r="933" spans="1:9" x14ac:dyDescent="0.15">
      <c r="A933" s="1">
        <v>41</v>
      </c>
      <c r="B933" s="1" t="s">
        <v>199</v>
      </c>
      <c r="C933" s="1">
        <v>10</v>
      </c>
      <c r="D933" s="1" t="s">
        <v>23</v>
      </c>
      <c r="E933" s="6">
        <v>3.4692736756803011E-2</v>
      </c>
      <c r="F933" s="6">
        <v>8.60926723381992E-2</v>
      </c>
      <c r="G933" s="6">
        <v>0.11404433555276</v>
      </c>
      <c r="H933" s="6">
        <v>9.6831008517974201E-2</v>
      </c>
      <c r="I933" s="6">
        <v>9.1699621493957606E-2</v>
      </c>
    </row>
    <row r="934" spans="1:9" x14ac:dyDescent="0.15">
      <c r="A934" s="1">
        <v>41</v>
      </c>
      <c r="B934" s="1" t="s">
        <v>199</v>
      </c>
      <c r="C934" s="1">
        <v>11</v>
      </c>
      <c r="D934" s="1" t="s">
        <v>24</v>
      </c>
      <c r="E934" s="6">
        <v>4.5616787315252816E-2</v>
      </c>
      <c r="F934" s="6">
        <v>2.5240454708022501E-2</v>
      </c>
      <c r="G934" s="6">
        <v>1.8596929961664399E-2</v>
      </c>
      <c r="H934" s="6">
        <v>8.9271199014104699E-2</v>
      </c>
      <c r="I934" s="6">
        <v>0.112398430335618</v>
      </c>
    </row>
    <row r="935" spans="1:9" x14ac:dyDescent="0.15">
      <c r="A935" s="1">
        <v>41</v>
      </c>
      <c r="B935" s="1" t="s">
        <v>199</v>
      </c>
      <c r="C935" s="1">
        <v>12</v>
      </c>
      <c r="D935" s="1" t="s">
        <v>25</v>
      </c>
      <c r="E935" s="6">
        <v>0.1232590764650862</v>
      </c>
      <c r="F935" s="6">
        <v>0.115064817958447</v>
      </c>
      <c r="G935" s="6">
        <v>0.11485230089227801</v>
      </c>
      <c r="H935" s="6">
        <v>0.174191439594999</v>
      </c>
      <c r="I935" s="6">
        <v>3.7385059696606403E-2</v>
      </c>
    </row>
    <row r="936" spans="1:9" x14ac:dyDescent="0.15">
      <c r="A936" s="1">
        <v>41</v>
      </c>
      <c r="B936" s="1" t="s">
        <v>199</v>
      </c>
      <c r="C936" s="1">
        <v>13</v>
      </c>
      <c r="D936" s="1" t="s">
        <v>26</v>
      </c>
      <c r="E936" s="6">
        <v>8.7729273194306637E-2</v>
      </c>
      <c r="F936" s="6">
        <v>8.2976648779218107E-2</v>
      </c>
      <c r="G936" s="6">
        <v>0.16018123568092199</v>
      </c>
      <c r="H936" s="6">
        <v>9.4360236505380599E-2</v>
      </c>
      <c r="I936" s="6">
        <v>5.3951979948441899E-2</v>
      </c>
    </row>
    <row r="937" spans="1:9" x14ac:dyDescent="0.15">
      <c r="A937" s="1">
        <v>41</v>
      </c>
      <c r="B937" s="1" t="s">
        <v>199</v>
      </c>
      <c r="C937" s="1">
        <v>14</v>
      </c>
      <c r="D937" s="1" t="s">
        <v>27</v>
      </c>
      <c r="E937" s="6">
        <v>1.1449303780127928</v>
      </c>
      <c r="F937" s="6">
        <v>2.3953551661399799</v>
      </c>
      <c r="G937" s="6">
        <v>2.1319924095466201</v>
      </c>
      <c r="H937" s="6">
        <v>0.93565691148077801</v>
      </c>
      <c r="I937" s="6">
        <v>0.52286965515241701</v>
      </c>
    </row>
    <row r="938" spans="1:9" x14ac:dyDescent="0.15">
      <c r="A938" s="1">
        <v>41</v>
      </c>
      <c r="B938" s="1" t="s">
        <v>199</v>
      </c>
      <c r="C938" s="1">
        <v>15</v>
      </c>
      <c r="D938" s="1" t="s">
        <v>28</v>
      </c>
      <c r="E938" s="6">
        <v>2.8928472303922058E-3</v>
      </c>
      <c r="F938" s="6">
        <v>6.9037990617970696E-2</v>
      </c>
      <c r="G938" s="6">
        <v>9.2892381191847603E-2</v>
      </c>
      <c r="H938" s="6">
        <v>9.1305660034765104E-2</v>
      </c>
      <c r="I938" s="6">
        <v>8.52926683236538E-2</v>
      </c>
    </row>
    <row r="939" spans="1:9" x14ac:dyDescent="0.15">
      <c r="A939" s="1">
        <v>41</v>
      </c>
      <c r="B939" s="1" t="s">
        <v>198</v>
      </c>
      <c r="C939" s="1">
        <v>16</v>
      </c>
      <c r="D939" s="1" t="s">
        <v>11</v>
      </c>
      <c r="E939" s="6">
        <v>-2.1260955302016167E-4</v>
      </c>
      <c r="F939" s="6">
        <v>1.46174074518962E-2</v>
      </c>
      <c r="G939" s="6">
        <v>1.9043404408792201E-2</v>
      </c>
      <c r="H939" s="6">
        <v>2.4823271699856701E-2</v>
      </c>
      <c r="I939" s="6">
        <v>3.3929009335296197E-2</v>
      </c>
    </row>
    <row r="940" spans="1:9" x14ac:dyDescent="0.15">
      <c r="A940" s="1">
        <v>41</v>
      </c>
      <c r="B940" s="1" t="s">
        <v>198</v>
      </c>
      <c r="C940" s="1">
        <v>17</v>
      </c>
      <c r="D940" s="1" t="s">
        <v>12</v>
      </c>
      <c r="E940" s="6">
        <v>5.6960760040792036E-2</v>
      </c>
      <c r="F940" s="6">
        <v>0.110083690992007</v>
      </c>
      <c r="G940" s="6">
        <v>4.3152842011527102E-2</v>
      </c>
      <c r="H940" s="6">
        <v>3.5818141267305002E-2</v>
      </c>
      <c r="I940" s="6">
        <v>9.3182457788159798E-2</v>
      </c>
    </row>
    <row r="941" spans="1:9" x14ac:dyDescent="0.15">
      <c r="A941" s="1">
        <v>41</v>
      </c>
      <c r="B941" s="1" t="s">
        <v>198</v>
      </c>
      <c r="C941" s="1">
        <v>18</v>
      </c>
      <c r="D941" s="1" t="s">
        <v>13</v>
      </c>
      <c r="E941" s="6">
        <v>-3.4655601233778498E-2</v>
      </c>
      <c r="F941" s="6">
        <v>-4.9591411787580399E-2</v>
      </c>
      <c r="G941" s="6">
        <v>-5.5774160786044399E-2</v>
      </c>
      <c r="H941" s="6">
        <v>-4.7337291268025897E-2</v>
      </c>
      <c r="I941" s="6">
        <v>-2.7678498590782901E-2</v>
      </c>
    </row>
    <row r="942" spans="1:9" x14ac:dyDescent="0.15">
      <c r="A942" s="1">
        <v>41</v>
      </c>
      <c r="B942" s="1" t="s">
        <v>198</v>
      </c>
      <c r="C942" s="1">
        <v>19</v>
      </c>
      <c r="D942" s="1" t="s">
        <v>14</v>
      </c>
      <c r="E942" s="6">
        <v>8.768815206114406E-3</v>
      </c>
      <c r="F942" s="6">
        <v>4.8636096751012298E-2</v>
      </c>
      <c r="G942" s="6">
        <v>1.3915641386387101E-2</v>
      </c>
      <c r="H942" s="6">
        <v>1.7612922505009499E-2</v>
      </c>
      <c r="I942" s="6">
        <v>2.89433170628123E-2</v>
      </c>
    </row>
    <row r="943" spans="1:9" x14ac:dyDescent="0.15">
      <c r="A943" s="1">
        <v>41</v>
      </c>
      <c r="B943" s="1" t="s">
        <v>198</v>
      </c>
      <c r="C943" s="1">
        <v>20</v>
      </c>
      <c r="D943" s="1" t="s">
        <v>15</v>
      </c>
      <c r="E943" s="6">
        <v>-2.7248227939371407E-2</v>
      </c>
      <c r="F943" s="6">
        <v>0.46073168284264099</v>
      </c>
      <c r="G943" s="6">
        <v>0.26011520271517902</v>
      </c>
      <c r="H943" s="6">
        <v>0.25583174787226998</v>
      </c>
      <c r="I943" s="6">
        <v>0.33604282941959701</v>
      </c>
    </row>
    <row r="944" spans="1:9" x14ac:dyDescent="0.15">
      <c r="A944" s="1">
        <v>41</v>
      </c>
      <c r="B944" s="1" t="s">
        <v>198</v>
      </c>
      <c r="C944" s="1">
        <v>21</v>
      </c>
      <c r="D944" s="1" t="s">
        <v>16</v>
      </c>
      <c r="E944" s="6">
        <v>4.1117492444714146E-2</v>
      </c>
      <c r="F944" s="6">
        <v>4.9396975834604298E-2</v>
      </c>
      <c r="G944" s="6">
        <v>2.8663888831843998E-2</v>
      </c>
      <c r="H944" s="6">
        <v>2.1807954843496302E-2</v>
      </c>
      <c r="I944" s="6">
        <v>3.4939782070378199E-2</v>
      </c>
    </row>
    <row r="945" spans="1:9" x14ac:dyDescent="0.15">
      <c r="A945" s="1">
        <v>41</v>
      </c>
      <c r="B945" s="1" t="s">
        <v>197</v>
      </c>
      <c r="C945" s="1">
        <v>22</v>
      </c>
      <c r="D945" s="1" t="s">
        <v>8</v>
      </c>
      <c r="E945" s="6">
        <v>2.6286142386413329E-3</v>
      </c>
      <c r="F945" s="6">
        <v>-4.42232060662628E-3</v>
      </c>
      <c r="G945" s="6">
        <v>-7.8519538015159301E-3</v>
      </c>
      <c r="H945" s="6">
        <v>-1.03078791358031E-2</v>
      </c>
      <c r="I945" s="6">
        <v>-2.4375114976492501E-2</v>
      </c>
    </row>
    <row r="946" spans="1:9" x14ac:dyDescent="0.15">
      <c r="A946" s="1">
        <v>41</v>
      </c>
      <c r="B946" s="1" t="s">
        <v>197</v>
      </c>
      <c r="C946" s="1">
        <v>23</v>
      </c>
      <c r="D946" s="1" t="s">
        <v>29</v>
      </c>
      <c r="E946" s="6">
        <v>1.9495502301662929E-2</v>
      </c>
      <c r="F946" s="6">
        <v>4.2634022948988E-2</v>
      </c>
      <c r="G946" s="6">
        <v>1.9085150086121199E-2</v>
      </c>
      <c r="H946" s="6">
        <v>1.48719035294107E-2</v>
      </c>
      <c r="I946" s="6">
        <v>2.7404757155604101E-2</v>
      </c>
    </row>
    <row r="947" spans="1:9" x14ac:dyDescent="0.15">
      <c r="A947" s="1">
        <v>42</v>
      </c>
      <c r="B947" s="1" t="s">
        <v>201</v>
      </c>
      <c r="C947" s="1">
        <v>1</v>
      </c>
      <c r="D947" s="1" t="s">
        <v>9</v>
      </c>
      <c r="E947" s="6">
        <v>0.20716684417204501</v>
      </c>
      <c r="F947" s="6">
        <v>0.30443265926573099</v>
      </c>
      <c r="G947" s="6">
        <v>0.35920003736203898</v>
      </c>
      <c r="H947" s="6">
        <v>0.28723402738850501</v>
      </c>
      <c r="I947" s="6">
        <v>7.2758601647952004E-2</v>
      </c>
    </row>
    <row r="948" spans="1:9" x14ac:dyDescent="0.15">
      <c r="A948" s="1">
        <v>42</v>
      </c>
      <c r="B948" s="1" t="s">
        <v>201</v>
      </c>
      <c r="C948" s="1">
        <v>2</v>
      </c>
      <c r="D948" s="1" t="s">
        <v>10</v>
      </c>
      <c r="E948" s="6">
        <v>0.1222691732850008</v>
      </c>
      <c r="F948" s="6">
        <v>9.4518325015857695E-4</v>
      </c>
      <c r="G948" s="6">
        <v>1.8886195101881598E-2</v>
      </c>
      <c r="H948" s="6">
        <v>-0.16804103203579701</v>
      </c>
      <c r="I948" s="6">
        <v>-5.7842439959930401E-2</v>
      </c>
    </row>
    <row r="949" spans="1:9" x14ac:dyDescent="0.15">
      <c r="A949" s="1">
        <v>42</v>
      </c>
      <c r="B949" s="1" t="s">
        <v>202</v>
      </c>
      <c r="C949" s="1">
        <v>3</v>
      </c>
      <c r="D949" s="1" t="s">
        <v>17</v>
      </c>
      <c r="E949" s="6">
        <v>-0.12502911137410438</v>
      </c>
      <c r="F949" s="6">
        <v>-0.10336800573128101</v>
      </c>
      <c r="G949" s="6">
        <v>-0.10062273076632</v>
      </c>
      <c r="H949" s="6">
        <v>-6.3591025138915097E-2</v>
      </c>
      <c r="I949" s="6">
        <v>-3.2250137031043402E-2</v>
      </c>
    </row>
    <row r="950" spans="1:9" x14ac:dyDescent="0.15">
      <c r="A950" s="1">
        <v>42</v>
      </c>
      <c r="B950" s="1" t="s">
        <v>202</v>
      </c>
      <c r="C950" s="1">
        <v>4</v>
      </c>
      <c r="D950" s="1" t="s">
        <v>18</v>
      </c>
      <c r="E950" s="6">
        <v>4.3599635142914398E-3</v>
      </c>
      <c r="F950" s="6">
        <v>9.6370944314353904E-2</v>
      </c>
      <c r="G950" s="6">
        <v>7.4157786958188796E-2</v>
      </c>
      <c r="H950" s="6">
        <v>5.17102307572768E-2</v>
      </c>
      <c r="I950" s="6">
        <v>0.11238011171319801</v>
      </c>
    </row>
    <row r="951" spans="1:9" x14ac:dyDescent="0.15">
      <c r="A951" s="1">
        <v>42</v>
      </c>
      <c r="B951" s="1" t="s">
        <v>202</v>
      </c>
      <c r="C951" s="1">
        <v>5</v>
      </c>
      <c r="D951" s="1" t="s">
        <v>19</v>
      </c>
      <c r="E951" s="6">
        <v>-0.25175815290051884</v>
      </c>
      <c r="F951" s="6">
        <v>0.45600722686843698</v>
      </c>
      <c r="G951" s="6">
        <v>0.58533290227158896</v>
      </c>
      <c r="H951" s="6">
        <v>0.59140482402915795</v>
      </c>
      <c r="I951" s="6">
        <v>0.71907104042366599</v>
      </c>
    </row>
    <row r="952" spans="1:9" x14ac:dyDescent="0.15">
      <c r="A952" s="1">
        <v>42</v>
      </c>
      <c r="B952" s="1" t="s">
        <v>202</v>
      </c>
      <c r="C952" s="1">
        <v>6</v>
      </c>
      <c r="D952" s="1" t="s">
        <v>3</v>
      </c>
      <c r="E952" s="6">
        <v>0.11910775655544852</v>
      </c>
      <c r="F952" s="6">
        <v>0.50250203679545002</v>
      </c>
      <c r="G952" s="6">
        <v>0.31401571560262698</v>
      </c>
      <c r="H952" s="6">
        <v>0.66121541484998103</v>
      </c>
      <c r="I952" s="6">
        <v>0.577529573216364</v>
      </c>
    </row>
    <row r="953" spans="1:9" x14ac:dyDescent="0.15">
      <c r="A953" s="1">
        <v>42</v>
      </c>
      <c r="B953" s="1" t="s">
        <v>202</v>
      </c>
      <c r="C953" s="1">
        <v>7</v>
      </c>
      <c r="D953" s="1" t="s">
        <v>20</v>
      </c>
      <c r="E953" s="6">
        <v>1.3456286845122358</v>
      </c>
      <c r="F953" s="6">
        <v>2.3456602060149199</v>
      </c>
      <c r="G953" s="6">
        <v>2.0283654146608399</v>
      </c>
      <c r="H953" s="6">
        <v>2.0283654146608399</v>
      </c>
      <c r="I953" s="6">
        <v>2.0283654146608399</v>
      </c>
    </row>
    <row r="954" spans="1:9" x14ac:dyDescent="0.15">
      <c r="A954" s="1">
        <v>42</v>
      </c>
      <c r="B954" s="1" t="s">
        <v>202</v>
      </c>
      <c r="C954" s="1">
        <v>8</v>
      </c>
      <c r="D954" s="1" t="s">
        <v>21</v>
      </c>
      <c r="E954" s="6">
        <v>-0.13733419633238109</v>
      </c>
      <c r="F954" s="6">
        <v>-0.12358392889248999</v>
      </c>
      <c r="G954" s="6">
        <v>-0.12568626521128301</v>
      </c>
      <c r="H954" s="6">
        <v>-9.6029671704428804E-2</v>
      </c>
      <c r="I954" s="6">
        <v>-6.0597091765324802E-2</v>
      </c>
    </row>
    <row r="955" spans="1:9" x14ac:dyDescent="0.15">
      <c r="A955" s="1">
        <v>42</v>
      </c>
      <c r="B955" s="1" t="s">
        <v>202</v>
      </c>
      <c r="C955" s="1">
        <v>9</v>
      </c>
      <c r="D955" s="1" t="s">
        <v>22</v>
      </c>
      <c r="E955" s="6">
        <v>0.14547345704900239</v>
      </c>
      <c r="F955" s="6">
        <v>0.143013103611284</v>
      </c>
      <c r="G955" s="6">
        <v>0.26014743855440597</v>
      </c>
      <c r="H955" s="6">
        <v>0.171257907065471</v>
      </c>
      <c r="I955" s="6">
        <v>0.21172421423974599</v>
      </c>
    </row>
    <row r="956" spans="1:9" x14ac:dyDescent="0.15">
      <c r="A956" s="1">
        <v>42</v>
      </c>
      <c r="B956" s="1" t="s">
        <v>202</v>
      </c>
      <c r="C956" s="1">
        <v>10</v>
      </c>
      <c r="D956" s="1" t="s">
        <v>23</v>
      </c>
      <c r="E956" s="6">
        <v>8.306259965400789E-2</v>
      </c>
      <c r="F956" s="6">
        <v>0.10796202545353099</v>
      </c>
      <c r="G956" s="6">
        <v>0.15056462236491</v>
      </c>
      <c r="H956" s="6">
        <v>0.12665238172151699</v>
      </c>
      <c r="I956" s="6">
        <v>0.119236456837161</v>
      </c>
    </row>
    <row r="957" spans="1:9" x14ac:dyDescent="0.15">
      <c r="A957" s="1">
        <v>42</v>
      </c>
      <c r="B957" s="1" t="s">
        <v>202</v>
      </c>
      <c r="C957" s="1">
        <v>11</v>
      </c>
      <c r="D957" s="1" t="s">
        <v>24</v>
      </c>
      <c r="E957" s="6">
        <v>7.0502949081577226E-2</v>
      </c>
      <c r="F957" s="6">
        <v>0.15361653944655901</v>
      </c>
      <c r="G957" s="6">
        <v>0.20218084153865201</v>
      </c>
      <c r="H957" s="6">
        <v>0.23003201126821199</v>
      </c>
      <c r="I957" s="6">
        <v>0.18960980139789099</v>
      </c>
    </row>
    <row r="958" spans="1:9" x14ac:dyDescent="0.15">
      <c r="A958" s="1">
        <v>42</v>
      </c>
      <c r="B958" s="1" t="s">
        <v>202</v>
      </c>
      <c r="C958" s="1">
        <v>12</v>
      </c>
      <c r="D958" s="1" t="s">
        <v>25</v>
      </c>
      <c r="E958" s="6">
        <v>0.41777283559377071</v>
      </c>
      <c r="F958" s="6">
        <v>0.41995001002230598</v>
      </c>
      <c r="G958" s="6">
        <v>0.23522184450528899</v>
      </c>
      <c r="H958" s="6">
        <v>0.109553480564676</v>
      </c>
      <c r="I958" s="6">
        <v>7.4130121909720195E-2</v>
      </c>
    </row>
    <row r="959" spans="1:9" x14ac:dyDescent="0.15">
      <c r="A959" s="1">
        <v>42</v>
      </c>
      <c r="B959" s="1" t="s">
        <v>202</v>
      </c>
      <c r="C959" s="1">
        <v>13</v>
      </c>
      <c r="D959" s="1" t="s">
        <v>26</v>
      </c>
      <c r="E959" s="6">
        <v>0.17187643372131101</v>
      </c>
      <c r="F959" s="6">
        <v>5.5347056013015199E-2</v>
      </c>
      <c r="G959" s="6">
        <v>0.129125516235746</v>
      </c>
      <c r="H959" s="6">
        <v>0.11391595001919699</v>
      </c>
      <c r="I959" s="6">
        <v>-6.3876225238290703E-3</v>
      </c>
    </row>
    <row r="960" spans="1:9" x14ac:dyDescent="0.15">
      <c r="A960" s="1">
        <v>42</v>
      </c>
      <c r="B960" s="1" t="s">
        <v>202</v>
      </c>
      <c r="C960" s="1">
        <v>14</v>
      </c>
      <c r="D960" s="1" t="s">
        <v>27</v>
      </c>
      <c r="E960" s="6">
        <v>-0.19353667002327013</v>
      </c>
      <c r="F960" s="6">
        <v>0.83934006027247798</v>
      </c>
      <c r="G960" s="6">
        <v>0.79365878809804102</v>
      </c>
      <c r="H960" s="6">
        <v>0.77858324579024596</v>
      </c>
      <c r="I960" s="6">
        <v>0.52182974657834202</v>
      </c>
    </row>
    <row r="961" spans="1:9" x14ac:dyDescent="0.15">
      <c r="A961" s="1">
        <v>42</v>
      </c>
      <c r="B961" s="1" t="s">
        <v>202</v>
      </c>
      <c r="C961" s="1">
        <v>15</v>
      </c>
      <c r="D961" s="1" t="s">
        <v>28</v>
      </c>
      <c r="E961" s="6">
        <v>3.4587350795300238E-2</v>
      </c>
      <c r="F961" s="6">
        <v>4.1834792979315201E-2</v>
      </c>
      <c r="G961" s="6">
        <v>4.07210360182957E-2</v>
      </c>
      <c r="H961" s="6">
        <v>5.4316807144781702E-2</v>
      </c>
      <c r="I961" s="6">
        <v>6.9416616727663097E-2</v>
      </c>
    </row>
    <row r="962" spans="1:9" x14ac:dyDescent="0.15">
      <c r="A962" s="1">
        <v>42</v>
      </c>
      <c r="B962" s="1" t="s">
        <v>201</v>
      </c>
      <c r="C962" s="1">
        <v>16</v>
      </c>
      <c r="D962" s="1" t="s">
        <v>11</v>
      </c>
      <c r="E962" s="6">
        <v>-8.0709190006269527E-3</v>
      </c>
      <c r="F962" s="6">
        <v>-4.14661171034977E-3</v>
      </c>
      <c r="G962" s="6">
        <v>1.5600245329095E-2</v>
      </c>
      <c r="H962" s="6">
        <v>2.5083907724023101E-2</v>
      </c>
      <c r="I962" s="6">
        <v>2.5190929693585901E-2</v>
      </c>
    </row>
    <row r="963" spans="1:9" x14ac:dyDescent="0.15">
      <c r="A963" s="1">
        <v>42</v>
      </c>
      <c r="B963" s="1" t="s">
        <v>201</v>
      </c>
      <c r="C963" s="1">
        <v>17</v>
      </c>
      <c r="D963" s="1" t="s">
        <v>12</v>
      </c>
      <c r="E963" s="6">
        <v>5.6482237953100076E-2</v>
      </c>
      <c r="F963" s="6">
        <v>9.6438551796749497E-2</v>
      </c>
      <c r="G963" s="6">
        <v>5.4533260671970799E-2</v>
      </c>
      <c r="H963" s="6">
        <v>3.0158220945621698E-2</v>
      </c>
      <c r="I963" s="6">
        <v>3.7084741968884102E-2</v>
      </c>
    </row>
    <row r="964" spans="1:9" x14ac:dyDescent="0.15">
      <c r="A964" s="1">
        <v>42</v>
      </c>
      <c r="B964" s="1" t="s">
        <v>201</v>
      </c>
      <c r="C964" s="1">
        <v>18</v>
      </c>
      <c r="D964" s="1" t="s">
        <v>13</v>
      </c>
      <c r="E964" s="6">
        <v>-3.0892856231394365E-2</v>
      </c>
      <c r="F964" s="6">
        <v>-2.4562172047930798E-2</v>
      </c>
      <c r="G964" s="6">
        <v>-3.0284328151697501E-2</v>
      </c>
      <c r="H964" s="6">
        <v>-3.7807488149608402E-2</v>
      </c>
      <c r="I964" s="6">
        <v>-4.1132192564643802E-2</v>
      </c>
    </row>
    <row r="965" spans="1:9" x14ac:dyDescent="0.15">
      <c r="A965" s="1">
        <v>42</v>
      </c>
      <c r="B965" s="1" t="s">
        <v>201</v>
      </c>
      <c r="C965" s="1">
        <v>19</v>
      </c>
      <c r="D965" s="1" t="s">
        <v>14</v>
      </c>
      <c r="E965" s="6">
        <v>8.9058516330209406E-3</v>
      </c>
      <c r="F965" s="6">
        <v>1.8401063288430101E-2</v>
      </c>
      <c r="G965" s="6">
        <v>1.04672879329632E-2</v>
      </c>
      <c r="H965" s="6">
        <v>-3.2505935312588902E-3</v>
      </c>
      <c r="I965" s="6">
        <v>7.0653756141429401E-3</v>
      </c>
    </row>
    <row r="966" spans="1:9" x14ac:dyDescent="0.15">
      <c r="A966" s="1">
        <v>42</v>
      </c>
      <c r="B966" s="1" t="s">
        <v>201</v>
      </c>
      <c r="C966" s="1">
        <v>20</v>
      </c>
      <c r="D966" s="1" t="s">
        <v>15</v>
      </c>
      <c r="E966" s="6">
        <v>8.6329612335554209E-2</v>
      </c>
      <c r="F966" s="6">
        <v>-9.4956279359081505E-2</v>
      </c>
      <c r="G966" s="6">
        <v>1.17101507790183E-2</v>
      </c>
      <c r="H966" s="6">
        <v>-2.1219500035318799E-2</v>
      </c>
      <c r="I966" s="6">
        <v>1.2908843358480099E-3</v>
      </c>
    </row>
    <row r="967" spans="1:9" x14ac:dyDescent="0.15">
      <c r="A967" s="1">
        <v>42</v>
      </c>
      <c r="B967" s="1" t="s">
        <v>201</v>
      </c>
      <c r="C967" s="1">
        <v>21</v>
      </c>
      <c r="D967" s="1" t="s">
        <v>16</v>
      </c>
      <c r="E967" s="6">
        <v>-1.2684781873362897E-3</v>
      </c>
      <c r="F967" s="6">
        <v>1.9970243185849799E-2</v>
      </c>
      <c r="G967" s="6">
        <v>2.9018969208846598E-2</v>
      </c>
      <c r="H967" s="6">
        <v>2.8994306837862999E-2</v>
      </c>
      <c r="I967" s="6">
        <v>1.90967223962746E-2</v>
      </c>
    </row>
    <row r="968" spans="1:9" x14ac:dyDescent="0.15">
      <c r="A968" s="1">
        <v>42</v>
      </c>
      <c r="B968" s="1" t="s">
        <v>200</v>
      </c>
      <c r="C968" s="1">
        <v>22</v>
      </c>
      <c r="D968" s="1" t="s">
        <v>8</v>
      </c>
      <c r="E968" s="6">
        <v>-1.7423840876388208E-2</v>
      </c>
      <c r="F968" s="6">
        <v>2.50093801962059E-2</v>
      </c>
      <c r="G968" s="6">
        <v>1.44806675901208E-2</v>
      </c>
      <c r="H968" s="6">
        <v>-4.2495175858446302E-3</v>
      </c>
      <c r="I968" s="6">
        <v>-1.78619678727177E-2</v>
      </c>
    </row>
    <row r="969" spans="1:9" x14ac:dyDescent="0.15">
      <c r="A969" s="1">
        <v>42</v>
      </c>
      <c r="B969" s="1" t="s">
        <v>200</v>
      </c>
      <c r="C969" s="1">
        <v>23</v>
      </c>
      <c r="D969" s="1" t="s">
        <v>29</v>
      </c>
      <c r="E969" s="6">
        <v>1.6627825733838749E-2</v>
      </c>
      <c r="F969" s="6">
        <v>2.8130540923197101E-2</v>
      </c>
      <c r="G969" s="6">
        <v>6.0777534091019402E-4</v>
      </c>
      <c r="H969" s="6">
        <v>-2.56576430661427E-2</v>
      </c>
      <c r="I969" s="6">
        <v>-2.1655406348156998E-2</v>
      </c>
    </row>
    <row r="970" spans="1:9" x14ac:dyDescent="0.15">
      <c r="A970" s="1">
        <v>43</v>
      </c>
      <c r="B970" s="1" t="s">
        <v>204</v>
      </c>
      <c r="C970" s="1">
        <v>1</v>
      </c>
      <c r="D970" s="1" t="s">
        <v>9</v>
      </c>
      <c r="E970" s="6">
        <v>3.9201531482543295E-2</v>
      </c>
      <c r="F970" s="6">
        <v>3.0894330648826501E-2</v>
      </c>
      <c r="G970" s="6">
        <v>2.4230766141670902E-2</v>
      </c>
      <c r="H970" s="6">
        <v>-3.5856740027253801E-2</v>
      </c>
      <c r="I970" s="6">
        <v>-4.8014365998557497E-2</v>
      </c>
    </row>
    <row r="971" spans="1:9" x14ac:dyDescent="0.15">
      <c r="A971" s="1">
        <v>43</v>
      </c>
      <c r="B971" s="1" t="s">
        <v>204</v>
      </c>
      <c r="C971" s="1">
        <v>2</v>
      </c>
      <c r="D971" s="1" t="s">
        <v>10</v>
      </c>
      <c r="E971" s="6">
        <v>0.1154940555233768</v>
      </c>
      <c r="F971" s="6">
        <v>9.0663920654372506E-3</v>
      </c>
      <c r="G971" s="6">
        <v>-8.3905024492657201E-2</v>
      </c>
      <c r="H971" s="6">
        <v>-0.19689376078527199</v>
      </c>
      <c r="I971" s="6">
        <v>-0.24692458697273201</v>
      </c>
    </row>
    <row r="972" spans="1:9" x14ac:dyDescent="0.15">
      <c r="A972" s="1">
        <v>43</v>
      </c>
      <c r="B972" s="1" t="s">
        <v>205</v>
      </c>
      <c r="C972" s="1">
        <v>3</v>
      </c>
      <c r="D972" s="1" t="s">
        <v>17</v>
      </c>
      <c r="E972" s="6">
        <v>-1.7185716476880098E-2</v>
      </c>
      <c r="F972" s="6">
        <v>2.8734944910033401E-2</v>
      </c>
      <c r="G972" s="6">
        <v>4.6593628274408397E-2</v>
      </c>
      <c r="H972" s="6">
        <v>4.9851488657209099E-2</v>
      </c>
      <c r="I972" s="6">
        <v>7.3939908705883406E-2</v>
      </c>
    </row>
    <row r="973" spans="1:9" x14ac:dyDescent="0.15">
      <c r="A973" s="1">
        <v>43</v>
      </c>
      <c r="B973" s="1" t="s">
        <v>205</v>
      </c>
      <c r="C973" s="1">
        <v>4</v>
      </c>
      <c r="D973" s="1" t="s">
        <v>18</v>
      </c>
      <c r="E973" s="6">
        <v>5.3403991340489163E-2</v>
      </c>
      <c r="F973" s="6">
        <v>0.110498349612124</v>
      </c>
      <c r="G973" s="6">
        <v>0.104398272218326</v>
      </c>
      <c r="H973" s="6">
        <v>0.105888281546188</v>
      </c>
      <c r="I973" s="6">
        <v>9.1742452733053995E-2</v>
      </c>
    </row>
    <row r="974" spans="1:9" x14ac:dyDescent="0.15">
      <c r="A974" s="1">
        <v>43</v>
      </c>
      <c r="B974" s="1" t="s">
        <v>205</v>
      </c>
      <c r="C974" s="1">
        <v>5</v>
      </c>
      <c r="D974" s="1" t="s">
        <v>19</v>
      </c>
      <c r="E974" s="6">
        <v>0.2169012823418511</v>
      </c>
      <c r="F974" s="6">
        <v>0.17737652718171601</v>
      </c>
      <c r="G974" s="6">
        <v>0.145008244550379</v>
      </c>
      <c r="H974" s="6">
        <v>4.4072092897653799E-2</v>
      </c>
      <c r="I974" s="6">
        <v>0.30458799929077202</v>
      </c>
    </row>
    <row r="975" spans="1:9" x14ac:dyDescent="0.15">
      <c r="A975" s="1">
        <v>43</v>
      </c>
      <c r="B975" s="1" t="s">
        <v>205</v>
      </c>
      <c r="C975" s="1">
        <v>6</v>
      </c>
      <c r="D975" s="1" t="s">
        <v>3</v>
      </c>
      <c r="E975" s="6">
        <v>0.23715296745374762</v>
      </c>
      <c r="F975" s="6">
        <v>-3.1197735842752101E-2</v>
      </c>
      <c r="G975" s="6">
        <v>-8.7816787064142296E-2</v>
      </c>
      <c r="H975" s="6">
        <v>-7.7766260046849903E-2</v>
      </c>
      <c r="I975" s="6">
        <v>-0.12701178563318899</v>
      </c>
    </row>
    <row r="976" spans="1:9" x14ac:dyDescent="0.15">
      <c r="A976" s="1">
        <v>43</v>
      </c>
      <c r="B976" s="1" t="s">
        <v>205</v>
      </c>
      <c r="C976" s="1">
        <v>7</v>
      </c>
      <c r="D976" s="1" t="s">
        <v>20</v>
      </c>
      <c r="E976" s="6">
        <v>-0.10907918962201776</v>
      </c>
      <c r="F976" s="6">
        <v>0.85886560993711702</v>
      </c>
      <c r="G976" s="6">
        <v>0.396091229923275</v>
      </c>
      <c r="H976" s="6">
        <v>-0.45328636718864002</v>
      </c>
      <c r="I976" s="6">
        <v>0.50853297425129995</v>
      </c>
    </row>
    <row r="977" spans="1:9" x14ac:dyDescent="0.15">
      <c r="A977" s="1">
        <v>43</v>
      </c>
      <c r="B977" s="1" t="s">
        <v>205</v>
      </c>
      <c r="C977" s="1">
        <v>8</v>
      </c>
      <c r="D977" s="1" t="s">
        <v>21</v>
      </c>
      <c r="E977" s="6">
        <v>1.411547668968083E-2</v>
      </c>
      <c r="F977" s="6">
        <v>4.1978481212237399E-2</v>
      </c>
      <c r="G977" s="6">
        <v>6.3647081891698098E-2</v>
      </c>
      <c r="H977" s="6">
        <v>0.10885882722278201</v>
      </c>
      <c r="I977" s="6">
        <v>2.2411556270912899E-2</v>
      </c>
    </row>
    <row r="978" spans="1:9" x14ac:dyDescent="0.15">
      <c r="A978" s="1">
        <v>43</v>
      </c>
      <c r="B978" s="1" t="s">
        <v>205</v>
      </c>
      <c r="C978" s="1">
        <v>9</v>
      </c>
      <c r="D978" s="1" t="s">
        <v>22</v>
      </c>
      <c r="E978" s="6">
        <v>7.7633536735848524E-2</v>
      </c>
      <c r="F978" s="6">
        <v>-4.4841456463502197E-2</v>
      </c>
      <c r="G978" s="6">
        <v>7.6691263404329996E-2</v>
      </c>
      <c r="H978" s="6">
        <v>0.13185485042821199</v>
      </c>
      <c r="I978" s="6">
        <v>6.2691648882122794E-2</v>
      </c>
    </row>
    <row r="979" spans="1:9" x14ac:dyDescent="0.15">
      <c r="A979" s="1">
        <v>43</v>
      </c>
      <c r="B979" s="1" t="s">
        <v>205</v>
      </c>
      <c r="C979" s="1">
        <v>10</v>
      </c>
      <c r="D979" s="1" t="s">
        <v>23</v>
      </c>
      <c r="E979" s="6">
        <v>5.7067764566890958E-2</v>
      </c>
      <c r="F979" s="6">
        <v>4.3009940086304203E-2</v>
      </c>
      <c r="G979" s="6">
        <v>6.5544750816781405E-2</v>
      </c>
      <c r="H979" s="6">
        <v>5.6232577249379898E-2</v>
      </c>
      <c r="I979" s="6">
        <v>3.2451052919449497E-2</v>
      </c>
    </row>
    <row r="980" spans="1:9" x14ac:dyDescent="0.15">
      <c r="A980" s="1">
        <v>43</v>
      </c>
      <c r="B980" s="1" t="s">
        <v>205</v>
      </c>
      <c r="C980" s="1">
        <v>11</v>
      </c>
      <c r="D980" s="1" t="s">
        <v>24</v>
      </c>
      <c r="E980" s="6">
        <v>1.9988676056278444E-2</v>
      </c>
      <c r="F980" s="6">
        <v>9.44713700059263E-2</v>
      </c>
      <c r="G980" s="6">
        <v>6.6855912890531499E-2</v>
      </c>
      <c r="H980" s="6">
        <v>5.2042650760459899E-2</v>
      </c>
      <c r="I980" s="6">
        <v>8.0064578476586101E-2</v>
      </c>
    </row>
    <row r="981" spans="1:9" x14ac:dyDescent="0.15">
      <c r="A981" s="1">
        <v>43</v>
      </c>
      <c r="B981" s="1" t="s">
        <v>205</v>
      </c>
      <c r="C981" s="1">
        <v>12</v>
      </c>
      <c r="D981" s="1" t="s">
        <v>25</v>
      </c>
      <c r="E981" s="6">
        <v>-0.29388107947574882</v>
      </c>
      <c r="F981" s="6">
        <v>-4.1884173535739901E-2</v>
      </c>
      <c r="G981" s="6">
        <v>-1.6480523412299102E-2</v>
      </c>
      <c r="H981" s="6">
        <v>-1.0603759101144699E-2</v>
      </c>
      <c r="I981" s="6">
        <v>2.9657452267778401E-2</v>
      </c>
    </row>
    <row r="982" spans="1:9" x14ac:dyDescent="0.15">
      <c r="A982" s="1">
        <v>43</v>
      </c>
      <c r="B982" s="1" t="s">
        <v>205</v>
      </c>
      <c r="C982" s="1">
        <v>13</v>
      </c>
      <c r="D982" s="1" t="s">
        <v>26</v>
      </c>
      <c r="E982" s="6">
        <v>5.7154830630397918E-2</v>
      </c>
      <c r="F982" s="6">
        <v>-9.0118604885365702E-2</v>
      </c>
      <c r="G982" s="6">
        <v>-1.2039811580675601E-2</v>
      </c>
      <c r="H982" s="6">
        <v>2.8107748090051E-2</v>
      </c>
      <c r="I982" s="6">
        <v>5.5431180356042997E-2</v>
      </c>
    </row>
    <row r="983" spans="1:9" x14ac:dyDescent="0.15">
      <c r="A983" s="1">
        <v>43</v>
      </c>
      <c r="B983" s="1" t="s">
        <v>205</v>
      </c>
      <c r="C983" s="1">
        <v>14</v>
      </c>
      <c r="D983" s="1" t="s">
        <v>27</v>
      </c>
      <c r="E983" s="6">
        <v>0.55380202021137404</v>
      </c>
      <c r="F983" s="6">
        <v>0.90209487386404397</v>
      </c>
      <c r="G983" s="6">
        <v>0.27933986224195501</v>
      </c>
      <c r="H983" s="6">
        <v>0.245163601127976</v>
      </c>
      <c r="I983" s="6">
        <v>0.326161992838925</v>
      </c>
    </row>
    <row r="984" spans="1:9" x14ac:dyDescent="0.15">
      <c r="A984" s="1">
        <v>43</v>
      </c>
      <c r="B984" s="1" t="s">
        <v>205</v>
      </c>
      <c r="C984" s="1">
        <v>15</v>
      </c>
      <c r="D984" s="1" t="s">
        <v>28</v>
      </c>
      <c r="E984" s="6">
        <v>-4.1325670409764495E-2</v>
      </c>
      <c r="F984" s="6">
        <v>2.66081676459697E-2</v>
      </c>
      <c r="G984" s="6">
        <v>6.1212716882928203E-2</v>
      </c>
      <c r="H984" s="6">
        <v>4.2156787203890801E-2</v>
      </c>
      <c r="I984" s="6">
        <v>3.6426387442647E-2</v>
      </c>
    </row>
    <row r="985" spans="1:9" x14ac:dyDescent="0.15">
      <c r="A985" s="1">
        <v>43</v>
      </c>
      <c r="B985" s="1" t="s">
        <v>204</v>
      </c>
      <c r="C985" s="1">
        <v>16</v>
      </c>
      <c r="D985" s="1" t="s">
        <v>11</v>
      </c>
      <c r="E985" s="6">
        <v>6.0052600391176502E-3</v>
      </c>
      <c r="F985" s="6">
        <v>6.4269936710874701E-3</v>
      </c>
      <c r="G985" s="6">
        <v>3.5154074350398801E-2</v>
      </c>
      <c r="H985" s="6">
        <v>3.9411813548435398E-2</v>
      </c>
      <c r="I985" s="6">
        <v>2.3550952960966601E-2</v>
      </c>
    </row>
    <row r="986" spans="1:9" x14ac:dyDescent="0.15">
      <c r="A986" s="1">
        <v>43</v>
      </c>
      <c r="B986" s="1" t="s">
        <v>204</v>
      </c>
      <c r="C986" s="1">
        <v>17</v>
      </c>
      <c r="D986" s="1" t="s">
        <v>12</v>
      </c>
      <c r="E986" s="6">
        <v>8.7380119658676036E-2</v>
      </c>
      <c r="F986" s="6">
        <v>0.11115128499932</v>
      </c>
      <c r="G986" s="6">
        <v>1.12777263023588E-2</v>
      </c>
      <c r="H986" s="6">
        <v>2.66432701321733E-2</v>
      </c>
      <c r="I986" s="6">
        <v>3.4838958432896902E-2</v>
      </c>
    </row>
    <row r="987" spans="1:9" x14ac:dyDescent="0.15">
      <c r="A987" s="1">
        <v>43</v>
      </c>
      <c r="B987" s="1" t="s">
        <v>204</v>
      </c>
      <c r="C987" s="1">
        <v>18</v>
      </c>
      <c r="D987" s="1" t="s">
        <v>13</v>
      </c>
      <c r="E987" s="6">
        <v>-1.6909871572014658E-2</v>
      </c>
      <c r="F987" s="6">
        <v>-1.1441202897425199E-2</v>
      </c>
      <c r="G987" s="6">
        <v>1.7625994557725899E-2</v>
      </c>
      <c r="H987" s="6">
        <v>1.30617938499249E-2</v>
      </c>
      <c r="I987" s="6">
        <v>6.03593834866203E-4</v>
      </c>
    </row>
    <row r="988" spans="1:9" x14ac:dyDescent="0.15">
      <c r="A988" s="1">
        <v>43</v>
      </c>
      <c r="B988" s="1" t="s">
        <v>204</v>
      </c>
      <c r="C988" s="1">
        <v>19</v>
      </c>
      <c r="D988" s="1" t="s">
        <v>14</v>
      </c>
      <c r="E988" s="6">
        <v>6.883150685446672E-2</v>
      </c>
      <c r="F988" s="6">
        <v>2.3396343005265101E-2</v>
      </c>
      <c r="G988" s="6">
        <v>4.5830008291183899E-4</v>
      </c>
      <c r="H988" s="6">
        <v>4.2200985091046103E-3</v>
      </c>
      <c r="I988" s="6">
        <v>4.19598996877147E-2</v>
      </c>
    </row>
    <row r="989" spans="1:9" x14ac:dyDescent="0.15">
      <c r="A989" s="1">
        <v>43</v>
      </c>
      <c r="B989" s="1" t="s">
        <v>204</v>
      </c>
      <c r="C989" s="1">
        <v>20</v>
      </c>
      <c r="D989" s="1" t="s">
        <v>15</v>
      </c>
      <c r="E989" s="6">
        <v>-2.4254979666421296E-2</v>
      </c>
      <c r="F989" s="6">
        <v>-0.222931907978033</v>
      </c>
      <c r="G989" s="6">
        <v>-1.06291315623823E-2</v>
      </c>
      <c r="H989" s="6">
        <v>-8.8416057561363105E-3</v>
      </c>
      <c r="I989" s="6">
        <v>-4.2093963615441599E-2</v>
      </c>
    </row>
    <row r="990" spans="1:9" x14ac:dyDescent="0.15">
      <c r="A990" s="1">
        <v>43</v>
      </c>
      <c r="B990" s="1" t="s">
        <v>204</v>
      </c>
      <c r="C990" s="1">
        <v>21</v>
      </c>
      <c r="D990" s="1" t="s">
        <v>16</v>
      </c>
      <c r="E990" s="6">
        <v>1.0778365062894721E-2</v>
      </c>
      <c r="F990" s="6">
        <v>3.6028125566043297E-2</v>
      </c>
      <c r="G990" s="6">
        <v>4.34934888651798E-2</v>
      </c>
      <c r="H990" s="6">
        <v>3.4752935135486697E-2</v>
      </c>
      <c r="I990" s="6">
        <v>3.4978796585243797E-2</v>
      </c>
    </row>
    <row r="991" spans="1:9" x14ac:dyDescent="0.15">
      <c r="A991" s="1">
        <v>43</v>
      </c>
      <c r="B991" s="1" t="s">
        <v>203</v>
      </c>
      <c r="C991" s="1">
        <v>22</v>
      </c>
      <c r="D991" s="1" t="s">
        <v>8</v>
      </c>
      <c r="E991" s="6">
        <v>-1.4677631361558726E-2</v>
      </c>
      <c r="F991" s="6">
        <v>2.36957915563864E-2</v>
      </c>
      <c r="G991" s="6">
        <v>2.84270341133658E-2</v>
      </c>
      <c r="H991" s="6">
        <v>7.2875220280469201E-3</v>
      </c>
      <c r="I991" s="6">
        <v>-6.6424679543056902E-4</v>
      </c>
    </row>
    <row r="992" spans="1:9" x14ac:dyDescent="0.15">
      <c r="A992" s="1">
        <v>43</v>
      </c>
      <c r="B992" s="1" t="s">
        <v>203</v>
      </c>
      <c r="C992" s="1">
        <v>23</v>
      </c>
      <c r="D992" s="1" t="s">
        <v>29</v>
      </c>
      <c r="E992" s="6">
        <v>2.2564322633766221E-2</v>
      </c>
      <c r="F992" s="6">
        <v>4.5936470756192803E-2</v>
      </c>
      <c r="G992" s="6">
        <v>2.79146317657935E-2</v>
      </c>
      <c r="H992" s="6">
        <v>1.17346878523113E-2</v>
      </c>
      <c r="I992" s="6">
        <v>5.6134401604250603E-3</v>
      </c>
    </row>
    <row r="993" spans="1:9" x14ac:dyDescent="0.15">
      <c r="A993" s="1">
        <v>44</v>
      </c>
      <c r="B993" s="1" t="s">
        <v>207</v>
      </c>
      <c r="C993" s="1">
        <v>1</v>
      </c>
      <c r="D993" s="1" t="s">
        <v>9</v>
      </c>
      <c r="E993" s="6">
        <v>0.15396046567379856</v>
      </c>
      <c r="F993" s="6">
        <v>3.3439480298811698E-2</v>
      </c>
      <c r="G993" s="6">
        <v>5.0977568737242497E-2</v>
      </c>
      <c r="H993" s="6">
        <v>6.5991439390050893E-2</v>
      </c>
      <c r="I993" s="6">
        <v>0.10417948553562199</v>
      </c>
    </row>
    <row r="994" spans="1:9" x14ac:dyDescent="0.15">
      <c r="A994" s="1">
        <v>44</v>
      </c>
      <c r="B994" s="1" t="s">
        <v>207</v>
      </c>
      <c r="C994" s="1">
        <v>2</v>
      </c>
      <c r="D994" s="1" t="s">
        <v>10</v>
      </c>
      <c r="E994" s="6">
        <v>9.8235930469826704E-2</v>
      </c>
      <c r="F994" s="6">
        <v>-4.8913364656476298E-2</v>
      </c>
      <c r="G994" s="6">
        <v>-3.4854239828415803E-2</v>
      </c>
      <c r="H994" s="6">
        <v>-9.6461848167120195E-2</v>
      </c>
      <c r="I994" s="6">
        <v>-0.24783100784450901</v>
      </c>
    </row>
    <row r="995" spans="1:9" x14ac:dyDescent="0.15">
      <c r="A995" s="1">
        <v>44</v>
      </c>
      <c r="B995" s="1" t="s">
        <v>208</v>
      </c>
      <c r="C995" s="1">
        <v>3</v>
      </c>
      <c r="D995" s="1" t="s">
        <v>17</v>
      </c>
      <c r="E995" s="6">
        <v>3.2996035317938988E-3</v>
      </c>
      <c r="F995" s="6">
        <v>6.3114690601349102E-3</v>
      </c>
      <c r="G995" s="6">
        <v>3.7631061967107499E-2</v>
      </c>
      <c r="H995" s="6">
        <v>-2.8386390229107099E-4</v>
      </c>
      <c r="I995" s="6">
        <v>-7.6400311406508202E-3</v>
      </c>
    </row>
    <row r="996" spans="1:9" x14ac:dyDescent="0.15">
      <c r="A996" s="1">
        <v>44</v>
      </c>
      <c r="B996" s="1" t="s">
        <v>208</v>
      </c>
      <c r="C996" s="1">
        <v>4</v>
      </c>
      <c r="D996" s="1" t="s">
        <v>18</v>
      </c>
      <c r="E996" s="6">
        <v>5.7635858114588365E-2</v>
      </c>
      <c r="F996" s="6">
        <v>0.16461640999952001</v>
      </c>
      <c r="G996" s="6">
        <v>0.12815828550584399</v>
      </c>
      <c r="H996" s="6">
        <v>0.16151922931340801</v>
      </c>
      <c r="I996" s="6">
        <v>0.43612539818221402</v>
      </c>
    </row>
    <row r="997" spans="1:9" x14ac:dyDescent="0.15">
      <c r="A997" s="1">
        <v>44</v>
      </c>
      <c r="B997" s="1" t="s">
        <v>208</v>
      </c>
      <c r="C997" s="1">
        <v>5</v>
      </c>
      <c r="D997" s="1" t="s">
        <v>19</v>
      </c>
      <c r="E997" s="6">
        <v>0.2297279006976804</v>
      </c>
      <c r="F997" s="6">
        <v>0.23452840791169399</v>
      </c>
      <c r="G997" s="6">
        <v>0.33549204650621001</v>
      </c>
      <c r="H997" s="6">
        <v>0.32691867188873103</v>
      </c>
      <c r="I997" s="6">
        <v>0.37053317691217802</v>
      </c>
    </row>
    <row r="998" spans="1:9" x14ac:dyDescent="0.15">
      <c r="A998" s="1">
        <v>44</v>
      </c>
      <c r="B998" s="1" t="s">
        <v>208</v>
      </c>
      <c r="C998" s="1">
        <v>6</v>
      </c>
      <c r="D998" s="1" t="s">
        <v>3</v>
      </c>
      <c r="E998" s="6">
        <v>0.12540665302905352</v>
      </c>
      <c r="F998" s="6">
        <v>9.4608852611919897E-2</v>
      </c>
      <c r="G998" s="6">
        <v>2.96255575314852E-2</v>
      </c>
      <c r="H998" s="6">
        <v>0.10727048229047199</v>
      </c>
      <c r="I998" s="6">
        <v>0.14366320026215401</v>
      </c>
    </row>
    <row r="999" spans="1:9" x14ac:dyDescent="0.15">
      <c r="A999" s="1">
        <v>44</v>
      </c>
      <c r="B999" s="1" t="s">
        <v>208</v>
      </c>
      <c r="C999" s="1">
        <v>7</v>
      </c>
      <c r="D999" s="1" t="s">
        <v>20</v>
      </c>
      <c r="E999" s="6">
        <v>-0.41983749285114136</v>
      </c>
      <c r="F999" s="6">
        <v>-0.76143113373453797</v>
      </c>
      <c r="G999" s="6">
        <v>-0.401174146914208</v>
      </c>
      <c r="H999" s="6">
        <v>-0.138357486575688</v>
      </c>
      <c r="I999" s="6">
        <v>-0.34059957902830301</v>
      </c>
    </row>
    <row r="1000" spans="1:9" x14ac:dyDescent="0.15">
      <c r="A1000" s="1">
        <v>44</v>
      </c>
      <c r="B1000" s="1" t="s">
        <v>208</v>
      </c>
      <c r="C1000" s="1">
        <v>8</v>
      </c>
      <c r="D1000" s="1" t="s">
        <v>21</v>
      </c>
      <c r="E1000" s="6">
        <v>8.207108906655311E-2</v>
      </c>
      <c r="F1000" s="6">
        <v>9.6215748349458202E-2</v>
      </c>
      <c r="G1000" s="6">
        <v>0.119151978572256</v>
      </c>
      <c r="H1000" s="6">
        <v>9.7094620776927501E-2</v>
      </c>
      <c r="I1000" s="6">
        <v>0.18650304250500899</v>
      </c>
    </row>
    <row r="1001" spans="1:9" x14ac:dyDescent="0.15">
      <c r="A1001" s="1">
        <v>44</v>
      </c>
      <c r="B1001" s="1" t="s">
        <v>208</v>
      </c>
      <c r="C1001" s="1">
        <v>9</v>
      </c>
      <c r="D1001" s="1" t="s">
        <v>22</v>
      </c>
      <c r="E1001" s="6">
        <v>0.11694283519697751</v>
      </c>
      <c r="F1001" s="6">
        <v>5.5643856349480797E-2</v>
      </c>
      <c r="G1001" s="6">
        <v>0.143852930220015</v>
      </c>
      <c r="H1001" s="6">
        <v>7.9956886447692097E-2</v>
      </c>
      <c r="I1001" s="6">
        <v>0.157712509214123</v>
      </c>
    </row>
    <row r="1002" spans="1:9" x14ac:dyDescent="0.15">
      <c r="A1002" s="1">
        <v>44</v>
      </c>
      <c r="B1002" s="1" t="s">
        <v>208</v>
      </c>
      <c r="C1002" s="1">
        <v>10</v>
      </c>
      <c r="D1002" s="1" t="s">
        <v>23</v>
      </c>
      <c r="E1002" s="6">
        <v>8.2443257748624196E-2</v>
      </c>
      <c r="F1002" s="6">
        <v>0.121232981733773</v>
      </c>
      <c r="G1002" s="6">
        <v>9.0384371827420901E-2</v>
      </c>
      <c r="H1002" s="6">
        <v>8.1973062541556702E-2</v>
      </c>
      <c r="I1002" s="6">
        <v>0.11880097691660101</v>
      </c>
    </row>
    <row r="1003" spans="1:9" x14ac:dyDescent="0.15">
      <c r="A1003" s="1">
        <v>44</v>
      </c>
      <c r="B1003" s="1" t="s">
        <v>208</v>
      </c>
      <c r="C1003" s="1">
        <v>11</v>
      </c>
      <c r="D1003" s="1" t="s">
        <v>24</v>
      </c>
      <c r="E1003" s="6">
        <v>5.3795017787205059E-2</v>
      </c>
      <c r="F1003" s="6">
        <v>9.1502613801171903E-2</v>
      </c>
      <c r="G1003" s="6">
        <v>8.1568079846268599E-2</v>
      </c>
      <c r="H1003" s="6">
        <v>3.6815494482991297E-2</v>
      </c>
      <c r="I1003" s="6">
        <v>1.6611799322559601E-2</v>
      </c>
    </row>
    <row r="1004" spans="1:9" x14ac:dyDescent="0.15">
      <c r="A1004" s="1">
        <v>44</v>
      </c>
      <c r="B1004" s="1" t="s">
        <v>208</v>
      </c>
      <c r="C1004" s="1">
        <v>12</v>
      </c>
      <c r="D1004" s="1" t="s">
        <v>25</v>
      </c>
      <c r="E1004" s="6">
        <v>-7.2475153852807894E-2</v>
      </c>
      <c r="F1004" s="6">
        <v>6.0684579278623703E-2</v>
      </c>
      <c r="G1004" s="6">
        <v>5.3604064376989002E-2</v>
      </c>
      <c r="H1004" s="6">
        <v>4.5311732363445698E-2</v>
      </c>
      <c r="I1004" s="6">
        <v>8.44279200299973E-3</v>
      </c>
    </row>
    <row r="1005" spans="1:9" x14ac:dyDescent="0.15">
      <c r="A1005" s="1">
        <v>44</v>
      </c>
      <c r="B1005" s="1" t="s">
        <v>208</v>
      </c>
      <c r="C1005" s="1">
        <v>13</v>
      </c>
      <c r="D1005" s="1" t="s">
        <v>26</v>
      </c>
      <c r="E1005" s="6">
        <v>0.13652263798931849</v>
      </c>
      <c r="F1005" s="6">
        <v>2.1097898906796701E-3</v>
      </c>
      <c r="G1005" s="6">
        <v>6.9566571960114603E-3</v>
      </c>
      <c r="H1005" s="6">
        <v>5.13811807348106E-2</v>
      </c>
      <c r="I1005" s="6">
        <v>-4.9396886335942899E-2</v>
      </c>
    </row>
    <row r="1006" spans="1:9" x14ac:dyDescent="0.15">
      <c r="A1006" s="1">
        <v>44</v>
      </c>
      <c r="B1006" s="1" t="s">
        <v>208</v>
      </c>
      <c r="C1006" s="1">
        <v>14</v>
      </c>
      <c r="D1006" s="1" t="s">
        <v>27</v>
      </c>
      <c r="E1006" s="6">
        <v>-0.36112607909903588</v>
      </c>
      <c r="F1006" s="6">
        <v>-0.23250693163566999</v>
      </c>
      <c r="G1006" s="6">
        <v>-0.21788717774795299</v>
      </c>
      <c r="H1006" s="6">
        <v>-0.30841949471904301</v>
      </c>
      <c r="I1006" s="6">
        <v>2.3849438968935599E-2</v>
      </c>
    </row>
    <row r="1007" spans="1:9" x14ac:dyDescent="0.15">
      <c r="A1007" s="1">
        <v>44</v>
      </c>
      <c r="B1007" s="1" t="s">
        <v>208</v>
      </c>
      <c r="C1007" s="1">
        <v>15</v>
      </c>
      <c r="D1007" s="1" t="s">
        <v>28</v>
      </c>
      <c r="E1007" s="6">
        <v>1.7058384335366349E-2</v>
      </c>
      <c r="F1007" s="6">
        <v>3.9857138273219198E-2</v>
      </c>
      <c r="G1007" s="6">
        <v>2.9942995935761101E-2</v>
      </c>
      <c r="H1007" s="6">
        <v>1.8173694444963001E-2</v>
      </c>
      <c r="I1007" s="6">
        <v>1.03997548717485E-2</v>
      </c>
    </row>
    <row r="1008" spans="1:9" x14ac:dyDescent="0.15">
      <c r="A1008" s="1">
        <v>44</v>
      </c>
      <c r="B1008" s="1" t="s">
        <v>207</v>
      </c>
      <c r="C1008" s="1">
        <v>16</v>
      </c>
      <c r="D1008" s="1" t="s">
        <v>11</v>
      </c>
      <c r="E1008" s="6">
        <v>3.615448490067677E-2</v>
      </c>
      <c r="F1008" s="6">
        <v>4.1553362364878298E-2</v>
      </c>
      <c r="G1008" s="6">
        <v>5.9651030995478201E-2</v>
      </c>
      <c r="H1008" s="6">
        <v>4.7340212226560797E-2</v>
      </c>
      <c r="I1008" s="6">
        <v>4.5461707409325799E-2</v>
      </c>
    </row>
    <row r="1009" spans="1:9" x14ac:dyDescent="0.15">
      <c r="A1009" s="1">
        <v>44</v>
      </c>
      <c r="B1009" s="1" t="s">
        <v>207</v>
      </c>
      <c r="C1009" s="1">
        <v>17</v>
      </c>
      <c r="D1009" s="1" t="s">
        <v>12</v>
      </c>
      <c r="E1009" s="6">
        <v>4.9260299526374243E-2</v>
      </c>
      <c r="F1009" s="6">
        <v>0.16922701675890101</v>
      </c>
      <c r="G1009" s="6">
        <v>8.04213919179987E-2</v>
      </c>
      <c r="H1009" s="6">
        <v>9.5330445733169594E-2</v>
      </c>
      <c r="I1009" s="6">
        <v>5.6946307181280097E-2</v>
      </c>
    </row>
    <row r="1010" spans="1:9" x14ac:dyDescent="0.15">
      <c r="A1010" s="1">
        <v>44</v>
      </c>
      <c r="B1010" s="1" t="s">
        <v>207</v>
      </c>
      <c r="C1010" s="1">
        <v>18</v>
      </c>
      <c r="D1010" s="1" t="s">
        <v>13</v>
      </c>
      <c r="E1010" s="6">
        <v>2.3762585172706061E-2</v>
      </c>
      <c r="F1010" s="6">
        <v>1.4600905175689601E-2</v>
      </c>
      <c r="G1010" s="6">
        <v>6.5285708765284202E-3</v>
      </c>
      <c r="H1010" s="6">
        <v>-7.2004650101488198E-3</v>
      </c>
      <c r="I1010" s="6">
        <v>-2.9314289388053202E-3</v>
      </c>
    </row>
    <row r="1011" spans="1:9" x14ac:dyDescent="0.15">
      <c r="A1011" s="1">
        <v>44</v>
      </c>
      <c r="B1011" s="1" t="s">
        <v>207</v>
      </c>
      <c r="C1011" s="1">
        <v>19</v>
      </c>
      <c r="D1011" s="1" t="s">
        <v>14</v>
      </c>
      <c r="E1011" s="6">
        <v>3.5981245144677321E-2</v>
      </c>
      <c r="F1011" s="6">
        <v>3.8825281602041101E-2</v>
      </c>
      <c r="G1011" s="6">
        <v>4.5222776829212899E-2</v>
      </c>
      <c r="H1011" s="6">
        <v>3.7481640036260401E-2</v>
      </c>
      <c r="I1011" s="6">
        <v>3.15287636953724E-2</v>
      </c>
    </row>
    <row r="1012" spans="1:9" x14ac:dyDescent="0.15">
      <c r="A1012" s="1">
        <v>44</v>
      </c>
      <c r="B1012" s="1" t="s">
        <v>207</v>
      </c>
      <c r="C1012" s="1">
        <v>20</v>
      </c>
      <c r="D1012" s="1" t="s">
        <v>15</v>
      </c>
      <c r="E1012" s="6">
        <v>-4.3905803076459832E-4</v>
      </c>
      <c r="F1012" s="6">
        <v>-8.3888881770599499E-2</v>
      </c>
      <c r="G1012" s="6">
        <v>0.117016388919423</v>
      </c>
      <c r="H1012" s="6">
        <v>8.7999947610919699E-2</v>
      </c>
      <c r="I1012" s="6">
        <v>2.5222053089124601E-2</v>
      </c>
    </row>
    <row r="1013" spans="1:9" x14ac:dyDescent="0.15">
      <c r="A1013" s="1">
        <v>44</v>
      </c>
      <c r="B1013" s="1" t="s">
        <v>207</v>
      </c>
      <c r="C1013" s="1">
        <v>21</v>
      </c>
      <c r="D1013" s="1" t="s">
        <v>16</v>
      </c>
      <c r="E1013" s="6">
        <v>2.2585726649267349E-2</v>
      </c>
      <c r="F1013" s="6">
        <v>5.7240475116931901E-2</v>
      </c>
      <c r="G1013" s="6">
        <v>6.4190077474024901E-2</v>
      </c>
      <c r="H1013" s="6">
        <v>6.4971537258965997E-2</v>
      </c>
      <c r="I1013" s="6">
        <v>3.3128350998414401E-2</v>
      </c>
    </row>
    <row r="1014" spans="1:9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6">
        <v>1.091683369145202E-2</v>
      </c>
      <c r="F1014" s="6">
        <v>9.18560894924925E-3</v>
      </c>
      <c r="G1014" s="6">
        <v>1.53431573655871E-2</v>
      </c>
      <c r="H1014" s="6">
        <v>4.3871640975414704E-3</v>
      </c>
      <c r="I1014" s="6">
        <v>2.8306646316774201E-3</v>
      </c>
    </row>
    <row r="1015" spans="1:9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6">
        <v>1.2905496844328672E-2</v>
      </c>
      <c r="F1015" s="6">
        <v>4.74188772134874E-2</v>
      </c>
      <c r="G1015" s="6">
        <v>2.9204733187535699E-2</v>
      </c>
      <c r="H1015" s="6">
        <v>2.5809045227241201E-2</v>
      </c>
      <c r="I1015" s="6">
        <v>3.7179147261474497E-2</v>
      </c>
    </row>
    <row r="1016" spans="1:9" x14ac:dyDescent="0.15">
      <c r="A1016" s="1">
        <v>45</v>
      </c>
      <c r="B1016" s="1" t="s">
        <v>210</v>
      </c>
      <c r="C1016" s="1">
        <v>1</v>
      </c>
      <c r="D1016" s="1" t="s">
        <v>9</v>
      </c>
      <c r="E1016" s="6">
        <v>7.5733864392620184E-2</v>
      </c>
      <c r="F1016" s="6">
        <v>0.187597335375187</v>
      </c>
      <c r="G1016" s="6">
        <v>0.20360296581835999</v>
      </c>
      <c r="H1016" s="6">
        <v>0.206729256536415</v>
      </c>
      <c r="I1016" s="6">
        <v>0.192474291360403</v>
      </c>
    </row>
    <row r="1017" spans="1:9" x14ac:dyDescent="0.15">
      <c r="A1017" s="1">
        <v>45</v>
      </c>
      <c r="B1017" s="1" t="s">
        <v>210</v>
      </c>
      <c r="C1017" s="1">
        <v>2</v>
      </c>
      <c r="D1017" s="1" t="s">
        <v>10</v>
      </c>
      <c r="E1017" s="6">
        <v>-2.4981322746301597E-2</v>
      </c>
      <c r="F1017" s="6">
        <v>-2.1630174593237701E-2</v>
      </c>
      <c r="G1017" s="6">
        <v>0.242702823705048</v>
      </c>
      <c r="H1017" s="6">
        <v>0.31835798678129801</v>
      </c>
      <c r="I1017" s="6">
        <v>0.85712750895337697</v>
      </c>
    </row>
    <row r="1018" spans="1:9" x14ac:dyDescent="0.15">
      <c r="A1018" s="1">
        <v>45</v>
      </c>
      <c r="B1018" s="1" t="s">
        <v>211</v>
      </c>
      <c r="C1018" s="1">
        <v>3</v>
      </c>
      <c r="D1018" s="1" t="s">
        <v>17</v>
      </c>
      <c r="E1018" s="6">
        <v>-1.8725467191122905E-2</v>
      </c>
      <c r="F1018" s="6">
        <v>1.5620634730195E-2</v>
      </c>
      <c r="G1018" s="6">
        <v>2.4623287440003701E-2</v>
      </c>
      <c r="H1018" s="6">
        <v>3.1441676249384501E-2</v>
      </c>
      <c r="I1018" s="6">
        <v>3.6334137798446598E-4</v>
      </c>
    </row>
    <row r="1019" spans="1:9" x14ac:dyDescent="0.15">
      <c r="A1019" s="1">
        <v>45</v>
      </c>
      <c r="B1019" s="1" t="s">
        <v>211</v>
      </c>
      <c r="C1019" s="1">
        <v>4</v>
      </c>
      <c r="D1019" s="1" t="s">
        <v>18</v>
      </c>
      <c r="E1019" s="6">
        <v>1.7418121309378903E-2</v>
      </c>
      <c r="F1019" s="6">
        <v>0.119134702863335</v>
      </c>
      <c r="G1019" s="6">
        <v>8.6718597570442799E-2</v>
      </c>
      <c r="H1019" s="6">
        <v>8.3356004082896007E-2</v>
      </c>
      <c r="I1019" s="6">
        <v>0.20849057492802001</v>
      </c>
    </row>
    <row r="1020" spans="1:9" x14ac:dyDescent="0.15">
      <c r="A1020" s="1">
        <v>45</v>
      </c>
      <c r="B1020" s="1" t="s">
        <v>211</v>
      </c>
      <c r="C1020" s="1">
        <v>5</v>
      </c>
      <c r="D1020" s="1" t="s">
        <v>19</v>
      </c>
      <c r="E1020" s="6">
        <v>0.26025781898013151</v>
      </c>
      <c r="F1020" s="6">
        <v>0.16479378045808599</v>
      </c>
      <c r="G1020" s="6">
        <v>0.113442022166033</v>
      </c>
      <c r="H1020" s="6">
        <v>0.42492099158896401</v>
      </c>
      <c r="I1020" s="6">
        <v>0.51434516187017498</v>
      </c>
    </row>
    <row r="1021" spans="1:9" x14ac:dyDescent="0.15">
      <c r="A1021" s="1">
        <v>45</v>
      </c>
      <c r="B1021" s="1" t="s">
        <v>212</v>
      </c>
      <c r="C1021" s="1">
        <v>6</v>
      </c>
      <c r="D1021" s="1" t="s">
        <v>3</v>
      </c>
      <c r="E1021" s="6">
        <v>2.6113753883943575E-2</v>
      </c>
      <c r="F1021" s="6">
        <v>6.0970977990865097E-3</v>
      </c>
      <c r="G1021" s="6">
        <v>2.02301807626677E-2</v>
      </c>
      <c r="H1021" s="6">
        <v>6.9256998739402401E-2</v>
      </c>
      <c r="I1021" s="6">
        <v>0.14255723671353501</v>
      </c>
    </row>
    <row r="1022" spans="1:9" x14ac:dyDescent="0.15">
      <c r="A1022" s="1">
        <v>45</v>
      </c>
      <c r="B1022" s="1" t="s">
        <v>213</v>
      </c>
      <c r="C1022" s="1">
        <v>7</v>
      </c>
      <c r="D1022" s="1" t="s">
        <v>20</v>
      </c>
      <c r="E1022" s="6">
        <v>2.1581170451386993</v>
      </c>
      <c r="F1022" s="6">
        <v>1.1260644991937501</v>
      </c>
      <c r="G1022" s="6">
        <v>1.9671497889901299</v>
      </c>
      <c r="H1022" s="6">
        <v>1.6066161260348799</v>
      </c>
      <c r="I1022" s="6">
        <v>0.53718177183070204</v>
      </c>
    </row>
    <row r="1023" spans="1:9" x14ac:dyDescent="0.15">
      <c r="A1023" s="1">
        <v>45</v>
      </c>
      <c r="B1023" s="1" t="s">
        <v>211</v>
      </c>
      <c r="C1023" s="1">
        <v>8</v>
      </c>
      <c r="D1023" s="1" t="s">
        <v>21</v>
      </c>
      <c r="E1023" s="6">
        <v>-4.6285071478667533E-2</v>
      </c>
      <c r="F1023" s="6">
        <v>3.91899986964191E-2</v>
      </c>
      <c r="G1023" s="6">
        <v>8.28955051750008E-2</v>
      </c>
      <c r="H1023" s="6">
        <v>0.145982965085833</v>
      </c>
      <c r="I1023" s="6">
        <v>0.28369379060558803</v>
      </c>
    </row>
    <row r="1024" spans="1:9" x14ac:dyDescent="0.15">
      <c r="A1024" s="1">
        <v>45</v>
      </c>
      <c r="B1024" s="1" t="s">
        <v>213</v>
      </c>
      <c r="C1024" s="1">
        <v>9</v>
      </c>
      <c r="D1024" s="1" t="s">
        <v>22</v>
      </c>
      <c r="E1024" s="6">
        <v>5.7661015397514365E-2</v>
      </c>
      <c r="F1024" s="6">
        <v>0.43991068594952598</v>
      </c>
      <c r="G1024" s="6">
        <v>0.60810472463236498</v>
      </c>
      <c r="H1024" s="6">
        <v>0.57599882788229195</v>
      </c>
      <c r="I1024" s="6">
        <v>0.51267857648632398</v>
      </c>
    </row>
    <row r="1025" spans="1:9" x14ac:dyDescent="0.15">
      <c r="A1025" s="1">
        <v>45</v>
      </c>
      <c r="B1025" s="1" t="s">
        <v>214</v>
      </c>
      <c r="C1025" s="1">
        <v>10</v>
      </c>
      <c r="D1025" s="1" t="s">
        <v>23</v>
      </c>
      <c r="E1025" s="6">
        <v>2.7982360645116174E-2</v>
      </c>
      <c r="F1025" s="6">
        <v>5.1645092184314997E-2</v>
      </c>
      <c r="G1025" s="6">
        <v>6.4458372510182202E-2</v>
      </c>
      <c r="H1025" s="6">
        <v>0.100062992081233</v>
      </c>
      <c r="I1025" s="6">
        <v>0.16456864667433099</v>
      </c>
    </row>
    <row r="1026" spans="1:9" x14ac:dyDescent="0.15">
      <c r="A1026" s="1">
        <v>45</v>
      </c>
      <c r="B1026" s="1" t="s">
        <v>215</v>
      </c>
      <c r="C1026" s="1">
        <v>11</v>
      </c>
      <c r="D1026" s="1" t="s">
        <v>24</v>
      </c>
      <c r="E1026" s="6">
        <v>7.67649811176499E-2</v>
      </c>
      <c r="F1026" s="6">
        <v>0.15950239698577701</v>
      </c>
      <c r="G1026" s="6">
        <v>0.22450634176767301</v>
      </c>
      <c r="H1026" s="6">
        <v>7.3141257663985201E-2</v>
      </c>
      <c r="I1026" s="6">
        <v>3.2802500861385898E-2</v>
      </c>
    </row>
    <row r="1027" spans="1:9" x14ac:dyDescent="0.15">
      <c r="A1027" s="1">
        <v>45</v>
      </c>
      <c r="B1027" s="1" t="s">
        <v>211</v>
      </c>
      <c r="C1027" s="1">
        <v>12</v>
      </c>
      <c r="D1027" s="1" t="s">
        <v>25</v>
      </c>
      <c r="E1027" s="6">
        <v>-2.2017235185361736E-2</v>
      </c>
      <c r="F1027" s="6">
        <v>0.158509228771198</v>
      </c>
      <c r="G1027" s="6">
        <v>4.32004707479441E-2</v>
      </c>
      <c r="H1027" s="6">
        <v>1.58440461702519E-2</v>
      </c>
      <c r="I1027" s="6">
        <v>3.95528218330728E-2</v>
      </c>
    </row>
    <row r="1028" spans="1:9" x14ac:dyDescent="0.15">
      <c r="A1028" s="1">
        <v>45</v>
      </c>
      <c r="B1028" s="1" t="s">
        <v>213</v>
      </c>
      <c r="C1028" s="1">
        <v>13</v>
      </c>
      <c r="D1028" s="1" t="s">
        <v>26</v>
      </c>
      <c r="E1028" s="6">
        <v>-3.0490806516909601E-2</v>
      </c>
      <c r="F1028" s="6">
        <v>0.207534240546701</v>
      </c>
      <c r="G1028" s="6">
        <v>0.31431239476918499</v>
      </c>
      <c r="H1028" s="6">
        <v>3.6758144849956501E-2</v>
      </c>
      <c r="I1028" s="6">
        <v>0.14487972087395001</v>
      </c>
    </row>
    <row r="1029" spans="1:9" x14ac:dyDescent="0.15">
      <c r="A1029" s="1">
        <v>45</v>
      </c>
      <c r="B1029" s="1" t="s">
        <v>215</v>
      </c>
      <c r="C1029" s="1">
        <v>14</v>
      </c>
      <c r="D1029" s="1" t="s">
        <v>27</v>
      </c>
      <c r="E1029" s="6">
        <v>-0.25284536133920088</v>
      </c>
      <c r="F1029" s="6">
        <v>-0.176072855974725</v>
      </c>
      <c r="G1029" s="6">
        <v>2.2787646284329301E-2</v>
      </c>
      <c r="H1029" s="6">
        <v>7.0834642716142097E-3</v>
      </c>
      <c r="I1029" s="6">
        <v>4.63959300392741E-2</v>
      </c>
    </row>
    <row r="1030" spans="1:9" x14ac:dyDescent="0.15">
      <c r="A1030" s="1">
        <v>45</v>
      </c>
      <c r="B1030" s="1" t="s">
        <v>215</v>
      </c>
      <c r="C1030" s="1">
        <v>15</v>
      </c>
      <c r="D1030" s="1" t="s">
        <v>28</v>
      </c>
      <c r="E1030" s="6">
        <v>3.2419740264257091E-2</v>
      </c>
      <c r="F1030" s="6">
        <v>2.8527274209086202E-2</v>
      </c>
      <c r="G1030" s="6">
        <v>6.2670319742530498E-2</v>
      </c>
      <c r="H1030" s="6">
        <v>3.5729506893414101E-2</v>
      </c>
      <c r="I1030" s="6">
        <v>5.3315837732678797E-2</v>
      </c>
    </row>
    <row r="1031" spans="1:9" x14ac:dyDescent="0.15">
      <c r="A1031" s="1">
        <v>45</v>
      </c>
      <c r="B1031" s="1" t="s">
        <v>216</v>
      </c>
      <c r="C1031" s="1">
        <v>16</v>
      </c>
      <c r="D1031" s="1" t="s">
        <v>11</v>
      </c>
      <c r="E1031" s="6">
        <v>1.7603355542471404E-3</v>
      </c>
      <c r="F1031" s="6">
        <v>1.10817585092743E-3</v>
      </c>
      <c r="G1031" s="6">
        <v>2.0193154587432E-2</v>
      </c>
      <c r="H1031" s="6">
        <v>2.0943097434737601E-2</v>
      </c>
      <c r="I1031" s="6">
        <v>2.9483124622731199E-2</v>
      </c>
    </row>
    <row r="1032" spans="1:9" x14ac:dyDescent="0.15">
      <c r="A1032" s="1">
        <v>45</v>
      </c>
      <c r="B1032" s="1" t="s">
        <v>216</v>
      </c>
      <c r="C1032" s="1">
        <v>17</v>
      </c>
      <c r="D1032" s="1" t="s">
        <v>12</v>
      </c>
      <c r="E1032" s="6">
        <v>6.8246475894918765E-2</v>
      </c>
      <c r="F1032" s="6">
        <v>0.13150516960072101</v>
      </c>
      <c r="G1032" s="6">
        <v>0.107073754114981</v>
      </c>
      <c r="H1032" s="6">
        <v>5.3830649993109998E-2</v>
      </c>
      <c r="I1032" s="6">
        <v>7.5629777945817198E-2</v>
      </c>
    </row>
    <row r="1033" spans="1:9" x14ac:dyDescent="0.15">
      <c r="A1033" s="1">
        <v>45</v>
      </c>
      <c r="B1033" s="1" t="s">
        <v>217</v>
      </c>
      <c r="C1033" s="1">
        <v>18</v>
      </c>
      <c r="D1033" s="1" t="s">
        <v>13</v>
      </c>
      <c r="E1033" s="6">
        <v>-3.99794222618442E-2</v>
      </c>
      <c r="F1033" s="6">
        <v>-2.4826458217064098E-2</v>
      </c>
      <c r="G1033" s="6">
        <v>-3.2505447649536598E-2</v>
      </c>
      <c r="H1033" s="6">
        <v>-1.7894521447951998E-2</v>
      </c>
      <c r="I1033" s="6">
        <v>-3.9689179153720798E-2</v>
      </c>
    </row>
    <row r="1034" spans="1:9" x14ac:dyDescent="0.15">
      <c r="A1034" s="1">
        <v>45</v>
      </c>
      <c r="B1034" s="1" t="s">
        <v>218</v>
      </c>
      <c r="C1034" s="1">
        <v>19</v>
      </c>
      <c r="D1034" s="1" t="s">
        <v>14</v>
      </c>
      <c r="E1034" s="6">
        <v>6.7566387446729909E-2</v>
      </c>
      <c r="F1034" s="6">
        <v>2.9230371623422201E-2</v>
      </c>
      <c r="G1034" s="6">
        <v>1.0665499970365E-2</v>
      </c>
      <c r="H1034" s="6">
        <v>1.22504434386381E-2</v>
      </c>
      <c r="I1034" s="6">
        <v>4.8268611574462703E-2</v>
      </c>
    </row>
    <row r="1035" spans="1:9" x14ac:dyDescent="0.15">
      <c r="A1035" s="1">
        <v>45</v>
      </c>
      <c r="B1035" s="1" t="s">
        <v>219</v>
      </c>
      <c r="C1035" s="1">
        <v>20</v>
      </c>
      <c r="D1035" s="1" t="s">
        <v>15</v>
      </c>
      <c r="E1035" s="6">
        <v>1.2441735928259673E-2</v>
      </c>
      <c r="F1035" s="6">
        <v>-7.1673850757889304E-2</v>
      </c>
      <c r="G1035" s="6">
        <v>1.9660104035878301E-2</v>
      </c>
      <c r="H1035" s="6">
        <v>0.14687892523276999</v>
      </c>
      <c r="I1035" s="6">
        <v>0.13409876621887901</v>
      </c>
    </row>
    <row r="1036" spans="1:9" x14ac:dyDescent="0.15">
      <c r="A1036" s="1">
        <v>45</v>
      </c>
      <c r="B1036" s="1" t="s">
        <v>218</v>
      </c>
      <c r="C1036" s="1">
        <v>21</v>
      </c>
      <c r="D1036" s="1" t="s">
        <v>16</v>
      </c>
      <c r="E1036" s="6">
        <v>8.4406070164613003E-3</v>
      </c>
      <c r="F1036" s="6">
        <v>2.2066272842392001E-2</v>
      </c>
      <c r="G1036" s="6">
        <v>3.5990390459113501E-2</v>
      </c>
      <c r="H1036" s="6">
        <v>3.4945352199847998E-2</v>
      </c>
      <c r="I1036" s="6">
        <v>3.5492310259574202E-2</v>
      </c>
    </row>
    <row r="1037" spans="1:9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6">
        <v>-1.3944406446165666E-2</v>
      </c>
      <c r="F1037" s="6">
        <v>-1.189662366014E-2</v>
      </c>
      <c r="G1037" s="6">
        <v>-1.5533012756267801E-2</v>
      </c>
      <c r="H1037" s="6">
        <v>-1.7420193857288699E-2</v>
      </c>
      <c r="I1037" s="6">
        <v>-3.3959097231563401E-2</v>
      </c>
    </row>
    <row r="1038" spans="1:9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6">
        <v>1.1114726414085343E-2</v>
      </c>
      <c r="F1038" s="6">
        <v>3.25515352910117E-2</v>
      </c>
      <c r="G1038" s="6">
        <v>2.1211217981236801E-2</v>
      </c>
      <c r="H1038" s="6">
        <v>-1.2531339128239101E-2</v>
      </c>
      <c r="I1038" s="6">
        <v>4.48828586218752E-3</v>
      </c>
    </row>
    <row r="1039" spans="1:9" x14ac:dyDescent="0.15">
      <c r="A1039" s="1">
        <v>46</v>
      </c>
      <c r="B1039" s="1" t="s">
        <v>221</v>
      </c>
      <c r="C1039" s="1">
        <v>1</v>
      </c>
      <c r="D1039" s="1" t="s">
        <v>9</v>
      </c>
      <c r="E1039" s="6">
        <v>3.3439959536124275E-3</v>
      </c>
      <c r="F1039" s="6">
        <v>7.0844238628830394E-2</v>
      </c>
      <c r="G1039" s="6">
        <v>0.15023771607462999</v>
      </c>
      <c r="H1039" s="6">
        <v>0.170160372806402</v>
      </c>
      <c r="I1039" s="6">
        <v>0.166673020208678</v>
      </c>
    </row>
    <row r="1040" spans="1:9" x14ac:dyDescent="0.15">
      <c r="A1040" s="1">
        <v>46</v>
      </c>
      <c r="B1040" s="1" t="s">
        <v>222</v>
      </c>
      <c r="C1040" s="1">
        <v>2</v>
      </c>
      <c r="D1040" s="1" t="s">
        <v>10</v>
      </c>
      <c r="E1040" s="6">
        <v>7.1469583734345865E-2</v>
      </c>
      <c r="F1040" s="6">
        <v>-6.80765715118829E-2</v>
      </c>
      <c r="G1040" s="6">
        <v>-9.8189481165394096E-2</v>
      </c>
      <c r="H1040" s="6">
        <v>-6.1952468651033502E-2</v>
      </c>
      <c r="I1040" s="6">
        <v>-0.54630835142645495</v>
      </c>
    </row>
    <row r="1041" spans="1:9" x14ac:dyDescent="0.15">
      <c r="A1041" s="1">
        <v>46</v>
      </c>
      <c r="B1041" s="1" t="s">
        <v>223</v>
      </c>
      <c r="C1041" s="1">
        <v>3</v>
      </c>
      <c r="D1041" s="1" t="s">
        <v>17</v>
      </c>
      <c r="E1041" s="6">
        <v>7.1789562285005132E-2</v>
      </c>
      <c r="F1041" s="6">
        <v>3.9345640644605599E-2</v>
      </c>
      <c r="G1041" s="6">
        <v>5.0979384542613103E-2</v>
      </c>
      <c r="H1041" s="6">
        <v>6.3877196933121799E-2</v>
      </c>
      <c r="I1041" s="6">
        <v>3.8655572027187501E-2</v>
      </c>
    </row>
    <row r="1042" spans="1:9" x14ac:dyDescent="0.15">
      <c r="A1042" s="1">
        <v>46</v>
      </c>
      <c r="B1042" s="1" t="s">
        <v>224</v>
      </c>
      <c r="C1042" s="1">
        <v>4</v>
      </c>
      <c r="D1042" s="1" t="s">
        <v>18</v>
      </c>
      <c r="E1042" s="6">
        <v>-0.23244185255209368</v>
      </c>
      <c r="F1042" s="6">
        <v>-0.11640906157750799</v>
      </c>
      <c r="G1042" s="6">
        <v>-4.1023058858162598E-2</v>
      </c>
      <c r="H1042" s="6">
        <v>4.9008853259364001E-2</v>
      </c>
      <c r="I1042" s="6">
        <v>0.15147576534500201</v>
      </c>
    </row>
    <row r="1043" spans="1:9" x14ac:dyDescent="0.15">
      <c r="A1043" s="1">
        <v>46</v>
      </c>
      <c r="B1043" s="1" t="s">
        <v>225</v>
      </c>
      <c r="C1043" s="1">
        <v>5</v>
      </c>
      <c r="D1043" s="1" t="s">
        <v>19</v>
      </c>
      <c r="E1043" s="6">
        <v>0.18265958745312941</v>
      </c>
      <c r="F1043" s="6">
        <v>0.23144782494742799</v>
      </c>
      <c r="G1043" s="6">
        <v>0.222510773766631</v>
      </c>
      <c r="H1043" s="6">
        <v>0.42187363808345701</v>
      </c>
      <c r="I1043" s="6">
        <v>0.50879383980792203</v>
      </c>
    </row>
    <row r="1044" spans="1:9" x14ac:dyDescent="0.15">
      <c r="A1044" s="1">
        <v>46</v>
      </c>
      <c r="B1044" s="1" t="s">
        <v>226</v>
      </c>
      <c r="C1044" s="1">
        <v>6</v>
      </c>
      <c r="D1044" s="1" t="s">
        <v>3</v>
      </c>
      <c r="E1044" s="6">
        <v>0.16052043697931043</v>
      </c>
      <c r="F1044" s="6">
        <v>8.4289939543031905E-2</v>
      </c>
      <c r="G1044" s="6">
        <v>0.20174169810294501</v>
      </c>
      <c r="H1044" s="6">
        <v>0.343424992736031</v>
      </c>
      <c r="I1044" s="6">
        <v>0.18508538076963599</v>
      </c>
    </row>
    <row r="1045" spans="1:9" x14ac:dyDescent="0.15">
      <c r="A1045" s="1">
        <v>46</v>
      </c>
      <c r="B1045" s="1" t="s">
        <v>223</v>
      </c>
      <c r="C1045" s="1">
        <v>7</v>
      </c>
      <c r="D1045" s="1" t="s">
        <v>20</v>
      </c>
      <c r="E1045" s="6">
        <v>0.85816949251889396</v>
      </c>
      <c r="F1045" s="6">
        <v>0.71327763870442995</v>
      </c>
      <c r="G1045" s="6">
        <v>0.25593734398478801</v>
      </c>
      <c r="H1045" s="6">
        <v>9.2214571842809595E-2</v>
      </c>
      <c r="I1045" s="6">
        <v>7.1896727400018401E-2</v>
      </c>
    </row>
    <row r="1046" spans="1:9" x14ac:dyDescent="0.15">
      <c r="A1046" s="1">
        <v>46</v>
      </c>
      <c r="B1046" s="1" t="s">
        <v>225</v>
      </c>
      <c r="C1046" s="1">
        <v>8</v>
      </c>
      <c r="D1046" s="1" t="s">
        <v>21</v>
      </c>
      <c r="E1046" s="6">
        <v>-7.4755805135525988E-3</v>
      </c>
      <c r="F1046" s="6">
        <v>3.4771241322995102E-3</v>
      </c>
      <c r="G1046" s="6">
        <v>-7.2194256037977399E-3</v>
      </c>
      <c r="H1046" s="6">
        <v>5.4700784361493303E-2</v>
      </c>
      <c r="I1046" s="6">
        <v>7.6115643232596397E-2</v>
      </c>
    </row>
    <row r="1047" spans="1:9" x14ac:dyDescent="0.15">
      <c r="A1047" s="1">
        <v>46</v>
      </c>
      <c r="B1047" s="1" t="s">
        <v>223</v>
      </c>
      <c r="C1047" s="1">
        <v>9</v>
      </c>
      <c r="D1047" s="1" t="s">
        <v>22</v>
      </c>
      <c r="E1047" s="6">
        <v>0.1812610339385734</v>
      </c>
      <c r="F1047" s="6">
        <v>0.90460289427222396</v>
      </c>
      <c r="G1047" s="6">
        <v>0.39782473576236899</v>
      </c>
      <c r="H1047" s="6">
        <v>1.4729150878498201</v>
      </c>
      <c r="I1047" s="6">
        <v>0.69073501797810799</v>
      </c>
    </row>
    <row r="1048" spans="1:9" x14ac:dyDescent="0.15">
      <c r="A1048" s="1">
        <v>46</v>
      </c>
      <c r="B1048" s="1" t="s">
        <v>225</v>
      </c>
      <c r="C1048" s="1">
        <v>10</v>
      </c>
      <c r="D1048" s="1" t="s">
        <v>23</v>
      </c>
      <c r="E1048" s="6">
        <v>3.468848569017631E-2</v>
      </c>
      <c r="F1048" s="6">
        <v>7.05830169226285E-2</v>
      </c>
      <c r="G1048" s="6">
        <v>8.2651515506722895E-2</v>
      </c>
      <c r="H1048" s="6">
        <v>8.1240170032114797E-2</v>
      </c>
      <c r="I1048" s="6">
        <v>0.15880466889313599</v>
      </c>
    </row>
    <row r="1049" spans="1:9" x14ac:dyDescent="0.15">
      <c r="A1049" s="1">
        <v>46</v>
      </c>
      <c r="B1049" s="1" t="s">
        <v>223</v>
      </c>
      <c r="C1049" s="1">
        <v>11</v>
      </c>
      <c r="D1049" s="1" t="s">
        <v>24</v>
      </c>
      <c r="E1049" s="6">
        <v>5.5276962929029491E-2</v>
      </c>
      <c r="F1049" s="6">
        <v>0.23876344269302199</v>
      </c>
      <c r="G1049" s="6">
        <v>0.17703186772885299</v>
      </c>
      <c r="H1049" s="6">
        <v>4.8657780925591899E-2</v>
      </c>
      <c r="I1049" s="6">
        <v>0.116211017423981</v>
      </c>
    </row>
    <row r="1050" spans="1:9" x14ac:dyDescent="0.15">
      <c r="A1050" s="1">
        <v>46</v>
      </c>
      <c r="B1050" s="1" t="s">
        <v>223</v>
      </c>
      <c r="C1050" s="1">
        <v>12</v>
      </c>
      <c r="D1050" s="1" t="s">
        <v>25</v>
      </c>
      <c r="E1050" s="6">
        <v>-1.8536483488209139E-2</v>
      </c>
      <c r="F1050" s="6">
        <v>2.5551771485587401E-2</v>
      </c>
      <c r="G1050" s="6">
        <v>2.57986782476941E-2</v>
      </c>
      <c r="H1050" s="6">
        <v>2.1559877680558601E-2</v>
      </c>
      <c r="I1050" s="6">
        <v>1.9882044235968101E-2</v>
      </c>
    </row>
    <row r="1051" spans="1:9" x14ac:dyDescent="0.15">
      <c r="A1051" s="1">
        <v>46</v>
      </c>
      <c r="B1051" s="1" t="s">
        <v>226</v>
      </c>
      <c r="C1051" s="1">
        <v>13</v>
      </c>
      <c r="D1051" s="1" t="s">
        <v>26</v>
      </c>
      <c r="E1051" s="6">
        <v>0.12883499351560143</v>
      </c>
      <c r="F1051" s="6">
        <v>0.243815886140474</v>
      </c>
      <c r="G1051" s="6">
        <v>0.14305336830236801</v>
      </c>
      <c r="H1051" s="6">
        <v>0.248719850627073</v>
      </c>
      <c r="I1051" s="6">
        <v>0.32160272993778599</v>
      </c>
    </row>
    <row r="1052" spans="1:9" x14ac:dyDescent="0.15">
      <c r="A1052" s="1">
        <v>46</v>
      </c>
      <c r="B1052" s="1" t="s">
        <v>225</v>
      </c>
      <c r="C1052" s="1">
        <v>14</v>
      </c>
      <c r="D1052" s="1" t="s">
        <v>27</v>
      </c>
      <c r="E1052" s="6">
        <v>-0.33266736064943703</v>
      </c>
      <c r="F1052" s="6">
        <v>0.423214015786124</v>
      </c>
      <c r="G1052" s="6">
        <v>0.67734805230635398</v>
      </c>
      <c r="H1052" s="6">
        <v>0.307865752217236</v>
      </c>
      <c r="I1052" s="6">
        <v>0.37485395514235598</v>
      </c>
    </row>
    <row r="1053" spans="1:9" x14ac:dyDescent="0.15">
      <c r="A1053" s="1">
        <v>46</v>
      </c>
      <c r="B1053" s="1" t="s">
        <v>227</v>
      </c>
      <c r="C1053" s="1">
        <v>15</v>
      </c>
      <c r="D1053" s="1" t="s">
        <v>28</v>
      </c>
      <c r="E1053" s="6">
        <v>8.0750164671803182E-2</v>
      </c>
      <c r="F1053" s="6">
        <v>3.0471552595194899E-2</v>
      </c>
      <c r="G1053" s="6">
        <v>1.45981152798657E-2</v>
      </c>
      <c r="H1053" s="6">
        <v>2.3915451104317399E-2</v>
      </c>
      <c r="I1053" s="6">
        <v>0.105454290173625</v>
      </c>
    </row>
    <row r="1054" spans="1:9" x14ac:dyDescent="0.15">
      <c r="A1054" s="1">
        <v>46</v>
      </c>
      <c r="B1054" s="1" t="s">
        <v>228</v>
      </c>
      <c r="C1054" s="1">
        <v>16</v>
      </c>
      <c r="D1054" s="1" t="s">
        <v>11</v>
      </c>
      <c r="E1054" s="6">
        <v>3.7746688646626669E-2</v>
      </c>
      <c r="F1054" s="6">
        <v>1.99345254504351E-2</v>
      </c>
      <c r="G1054" s="6">
        <v>3.5294102818008398E-2</v>
      </c>
      <c r="H1054" s="6">
        <v>5.0274698351627997E-2</v>
      </c>
      <c r="I1054" s="6">
        <v>4.5345796382505202E-2</v>
      </c>
    </row>
    <row r="1055" spans="1:9" x14ac:dyDescent="0.15">
      <c r="A1055" s="1">
        <v>46</v>
      </c>
      <c r="B1055" s="1" t="s">
        <v>222</v>
      </c>
      <c r="C1055" s="1">
        <v>17</v>
      </c>
      <c r="D1055" s="1" t="s">
        <v>12</v>
      </c>
      <c r="E1055" s="6">
        <v>4.0048048219342297E-2</v>
      </c>
      <c r="F1055" s="6">
        <v>8.5756315766548297E-2</v>
      </c>
      <c r="G1055" s="6">
        <v>1.2841127712487001E-2</v>
      </c>
      <c r="H1055" s="6">
        <v>4.9032479027925797E-2</v>
      </c>
      <c r="I1055" s="6">
        <v>4.2727953587193897E-2</v>
      </c>
    </row>
    <row r="1056" spans="1:9" x14ac:dyDescent="0.15">
      <c r="A1056" s="1">
        <v>46</v>
      </c>
      <c r="B1056" s="1" t="s">
        <v>228</v>
      </c>
      <c r="C1056" s="1">
        <v>18</v>
      </c>
      <c r="D1056" s="1" t="s">
        <v>13</v>
      </c>
      <c r="E1056" s="6">
        <v>-7.2945589005594409E-3</v>
      </c>
      <c r="F1056" s="6">
        <v>-2.4529688342764901E-2</v>
      </c>
      <c r="G1056" s="6">
        <v>-2.1654015109402999E-2</v>
      </c>
      <c r="H1056" s="6">
        <v>-2.01280972507711E-4</v>
      </c>
      <c r="I1056" s="6">
        <v>-1.0603754697708001E-2</v>
      </c>
    </row>
    <row r="1057" spans="1:9" x14ac:dyDescent="0.15">
      <c r="A1057" s="1">
        <v>46</v>
      </c>
      <c r="B1057" s="1" t="s">
        <v>228</v>
      </c>
      <c r="C1057" s="1">
        <v>19</v>
      </c>
      <c r="D1057" s="1" t="s">
        <v>14</v>
      </c>
      <c r="E1057" s="6">
        <v>4.4648490438545928E-2</v>
      </c>
      <c r="F1057" s="6">
        <v>3.97296537852296E-2</v>
      </c>
      <c r="G1057" s="6">
        <v>1.7549612618039601E-2</v>
      </c>
      <c r="H1057" s="6">
        <v>-1.13821166204376E-2</v>
      </c>
      <c r="I1057" s="6">
        <v>5.3337197950293298E-2</v>
      </c>
    </row>
    <row r="1058" spans="1:9" x14ac:dyDescent="0.15">
      <c r="A1058" s="1">
        <v>46</v>
      </c>
      <c r="B1058" s="1" t="s">
        <v>229</v>
      </c>
      <c r="C1058" s="1">
        <v>20</v>
      </c>
      <c r="D1058" s="1" t="s">
        <v>15</v>
      </c>
      <c r="E1058" s="6">
        <v>-3.0167233619416291E-2</v>
      </c>
      <c r="F1058" s="6">
        <v>-0.118295139778896</v>
      </c>
      <c r="G1058" s="6">
        <v>-6.5853789659606199E-3</v>
      </c>
      <c r="H1058" s="6">
        <v>9.9907654462574297E-2</v>
      </c>
      <c r="I1058" s="6">
        <v>-8.0026600459317497E-3</v>
      </c>
    </row>
    <row r="1059" spans="1:9" x14ac:dyDescent="0.15">
      <c r="A1059" s="1">
        <v>46</v>
      </c>
      <c r="B1059" s="1" t="s">
        <v>228</v>
      </c>
      <c r="C1059" s="1">
        <v>21</v>
      </c>
      <c r="D1059" s="1" t="s">
        <v>16</v>
      </c>
      <c r="E1059" s="6">
        <v>4.9038363014712011E-2</v>
      </c>
      <c r="F1059" s="6">
        <v>2.6896013130980799E-2</v>
      </c>
      <c r="G1059" s="6">
        <v>3.3767424370949199E-2</v>
      </c>
      <c r="H1059" s="6">
        <v>5.6690262878603001E-2</v>
      </c>
      <c r="I1059" s="6">
        <v>4.6326370685436602E-2</v>
      </c>
    </row>
    <row r="1060" spans="1:9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6">
        <v>4.166546814706884E-2</v>
      </c>
      <c r="F1060" s="6">
        <v>2.0020693669613801E-2</v>
      </c>
      <c r="G1060" s="6">
        <v>1.6772415966683701E-2</v>
      </c>
      <c r="H1060" s="6">
        <v>3.3613442896640402E-3</v>
      </c>
      <c r="I1060" s="6">
        <v>-1.2473034622009001E-2</v>
      </c>
    </row>
    <row r="1061" spans="1:9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6">
        <v>2.0058402143684283E-2</v>
      </c>
      <c r="F1061" s="6">
        <v>2.75895929009683E-2</v>
      </c>
      <c r="G1061" s="6">
        <v>1.7096383466618001E-2</v>
      </c>
      <c r="H1061" s="6">
        <v>-2.2199153894718701E-2</v>
      </c>
      <c r="I1061" s="6">
        <v>2.61174130670762E-4</v>
      </c>
    </row>
    <row r="1062" spans="1:9" x14ac:dyDescent="0.15">
      <c r="A1062" s="1">
        <v>47</v>
      </c>
      <c r="B1062" s="1" t="s">
        <v>231</v>
      </c>
      <c r="C1062" s="1">
        <v>1</v>
      </c>
      <c r="D1062" s="1" t="s">
        <v>9</v>
      </c>
      <c r="E1062" s="3"/>
      <c r="F1062" s="6">
        <v>7.4564474070529199E-2</v>
      </c>
      <c r="G1062" s="6">
        <v>0.115297347348229</v>
      </c>
      <c r="H1062" s="6">
        <v>0.212409684138858</v>
      </c>
      <c r="I1062" s="6">
        <v>0.11304466242324</v>
      </c>
    </row>
    <row r="1063" spans="1:9" x14ac:dyDescent="0.15">
      <c r="A1063" s="1">
        <v>47</v>
      </c>
      <c r="B1063" s="1" t="s">
        <v>231</v>
      </c>
      <c r="C1063" s="1">
        <v>2</v>
      </c>
      <c r="D1063" s="1" t="s">
        <v>10</v>
      </c>
      <c r="E1063" s="3"/>
      <c r="F1063" s="6">
        <v>0.27664492431597199</v>
      </c>
      <c r="G1063" s="6">
        <v>0.376204059107552</v>
      </c>
      <c r="H1063" s="6">
        <v>0.238260075217131</v>
      </c>
      <c r="I1063" s="6">
        <v>-9.5743040835649194E-3</v>
      </c>
    </row>
    <row r="1064" spans="1:9" x14ac:dyDescent="0.15">
      <c r="A1064" s="1">
        <v>47</v>
      </c>
      <c r="B1064" s="1" t="s">
        <v>232</v>
      </c>
      <c r="C1064" s="1">
        <v>3</v>
      </c>
      <c r="D1064" s="1" t="s">
        <v>17</v>
      </c>
      <c r="E1064" s="3"/>
      <c r="F1064" s="6">
        <v>0.14295026113671599</v>
      </c>
      <c r="G1064" s="6">
        <v>0.16256168497055201</v>
      </c>
      <c r="H1064" s="6">
        <v>0.102486336461437</v>
      </c>
      <c r="I1064" s="6">
        <v>9.5288039994374699E-2</v>
      </c>
    </row>
    <row r="1065" spans="1:9" x14ac:dyDescent="0.15">
      <c r="A1065" s="1">
        <v>47</v>
      </c>
      <c r="B1065" s="1" t="s">
        <v>233</v>
      </c>
      <c r="C1065" s="1">
        <v>4</v>
      </c>
      <c r="D1065" s="1" t="s">
        <v>18</v>
      </c>
      <c r="E1065" s="3"/>
      <c r="F1065" s="6">
        <v>0.40446930786826102</v>
      </c>
      <c r="G1065" s="6">
        <v>0.41693475355322801</v>
      </c>
      <c r="H1065" s="6">
        <v>0.55223813466252702</v>
      </c>
      <c r="I1065" s="6">
        <v>0.69077292693788295</v>
      </c>
    </row>
    <row r="1066" spans="1:9" x14ac:dyDescent="0.15">
      <c r="A1066" s="1">
        <v>47</v>
      </c>
      <c r="B1066" s="1" t="s">
        <v>234</v>
      </c>
      <c r="C1066" s="1">
        <v>5</v>
      </c>
      <c r="D1066" s="1" t="s">
        <v>19</v>
      </c>
      <c r="E1066" s="3"/>
      <c r="F1066" s="6">
        <v>0.60720112453099895</v>
      </c>
      <c r="G1066" s="6">
        <v>0.96893112312307395</v>
      </c>
      <c r="H1066" s="6">
        <v>1.1015900049842799</v>
      </c>
      <c r="I1066" s="6">
        <v>0.81711120849116803</v>
      </c>
    </row>
    <row r="1067" spans="1:9" x14ac:dyDescent="0.15">
      <c r="A1067" s="1">
        <v>47</v>
      </c>
      <c r="B1067" s="1" t="s">
        <v>232</v>
      </c>
      <c r="C1067" s="1">
        <v>6</v>
      </c>
      <c r="D1067" s="1" t="s">
        <v>3</v>
      </c>
      <c r="E1067" s="3"/>
      <c r="F1067" s="6">
        <v>0.45679763956563102</v>
      </c>
      <c r="G1067" s="6">
        <v>0.32841788610545603</v>
      </c>
      <c r="H1067" s="6">
        <v>0.28895972726570202</v>
      </c>
      <c r="I1067" s="6">
        <v>0.308340596262764</v>
      </c>
    </row>
    <row r="1068" spans="1:9" x14ac:dyDescent="0.15">
      <c r="A1068" s="1">
        <v>47</v>
      </c>
      <c r="B1068" s="1" t="s">
        <v>234</v>
      </c>
      <c r="C1068" s="1">
        <v>7</v>
      </c>
      <c r="D1068" s="1" t="s">
        <v>20</v>
      </c>
      <c r="E1068" s="3"/>
      <c r="F1068" s="6">
        <v>-1.03950110429135</v>
      </c>
      <c r="G1068" s="6">
        <v>-0.78659958882893399</v>
      </c>
      <c r="H1068" s="6">
        <v>-0.78056682206234296</v>
      </c>
      <c r="I1068" s="6">
        <v>-0.42291270323897301</v>
      </c>
    </row>
    <row r="1069" spans="1:9" x14ac:dyDescent="0.15">
      <c r="A1069" s="1">
        <v>47</v>
      </c>
      <c r="B1069" s="1" t="s">
        <v>235</v>
      </c>
      <c r="C1069" s="1">
        <v>8</v>
      </c>
      <c r="D1069" s="1" t="s">
        <v>21</v>
      </c>
      <c r="E1069" s="3"/>
      <c r="F1069" s="6">
        <v>9.1646152234242703E-2</v>
      </c>
      <c r="G1069" s="6">
        <v>9.6019415549804796E-2</v>
      </c>
      <c r="H1069" s="6">
        <v>0.114169576621706</v>
      </c>
      <c r="I1069" s="6">
        <v>-8.6949202224376205E-3</v>
      </c>
    </row>
    <row r="1070" spans="1:9" x14ac:dyDescent="0.15">
      <c r="A1070" s="1">
        <v>47</v>
      </c>
      <c r="B1070" s="1" t="s">
        <v>232</v>
      </c>
      <c r="C1070" s="1">
        <v>9</v>
      </c>
      <c r="D1070" s="1" t="s">
        <v>22</v>
      </c>
      <c r="E1070" s="3"/>
      <c r="F1070" s="6">
        <v>0.55405317141633104</v>
      </c>
      <c r="G1070" s="6">
        <v>0.64816469398934295</v>
      </c>
      <c r="H1070" s="6">
        <v>1.06264517891893</v>
      </c>
      <c r="I1070" s="6">
        <v>0.57569447046059896</v>
      </c>
    </row>
    <row r="1071" spans="1:9" x14ac:dyDescent="0.15">
      <c r="A1071" s="1">
        <v>47</v>
      </c>
      <c r="B1071" s="1" t="s">
        <v>233</v>
      </c>
      <c r="C1071" s="1">
        <v>10</v>
      </c>
      <c r="D1071" s="1" t="s">
        <v>23</v>
      </c>
      <c r="E1071" s="3"/>
      <c r="F1071" s="6">
        <v>7.9378082136531997E-2</v>
      </c>
      <c r="G1071" s="6">
        <v>9.8348319532883102E-2</v>
      </c>
      <c r="H1071" s="6">
        <v>6.3539871202771006E-2</v>
      </c>
      <c r="I1071" s="6">
        <v>0.107989805944433</v>
      </c>
    </row>
    <row r="1072" spans="1:9" x14ac:dyDescent="0.15">
      <c r="A1072" s="1">
        <v>47</v>
      </c>
      <c r="B1072" s="1" t="s">
        <v>234</v>
      </c>
      <c r="C1072" s="1">
        <v>11</v>
      </c>
      <c r="D1072" s="1" t="s">
        <v>24</v>
      </c>
      <c r="E1072" s="3"/>
      <c r="F1072" s="6">
        <v>-4.1621043115608103E-2</v>
      </c>
      <c r="G1072" s="6">
        <v>-2.30484669608675E-2</v>
      </c>
      <c r="H1072" s="6">
        <v>1.6213001141238699E-2</v>
      </c>
      <c r="I1072" s="6">
        <v>3.3091961682126601E-2</v>
      </c>
    </row>
    <row r="1073" spans="1:9" x14ac:dyDescent="0.15">
      <c r="A1073" s="1">
        <v>47</v>
      </c>
      <c r="B1073" s="1" t="s">
        <v>233</v>
      </c>
      <c r="C1073" s="1">
        <v>12</v>
      </c>
      <c r="D1073" s="1" t="s">
        <v>25</v>
      </c>
      <c r="E1073" s="3"/>
      <c r="F1073" s="6">
        <v>8.2942624380272001E-2</v>
      </c>
      <c r="G1073" s="6">
        <v>0.128808136204145</v>
      </c>
      <c r="H1073" s="6">
        <v>0.12272218990865701</v>
      </c>
      <c r="I1073" s="6">
        <v>9.3249475950565305E-2</v>
      </c>
    </row>
    <row r="1074" spans="1:9" x14ac:dyDescent="0.15">
      <c r="A1074" s="1">
        <v>47</v>
      </c>
      <c r="B1074" s="1" t="s">
        <v>233</v>
      </c>
      <c r="C1074" s="1">
        <v>13</v>
      </c>
      <c r="D1074" s="1" t="s">
        <v>26</v>
      </c>
      <c r="E1074" s="3"/>
      <c r="F1074" s="6">
        <v>-0.18185281037958501</v>
      </c>
      <c r="G1074" s="6">
        <v>-0.101117898097878</v>
      </c>
      <c r="H1074" s="6">
        <v>-0.10641904508993601</v>
      </c>
      <c r="I1074" s="6">
        <v>-0.110121131018469</v>
      </c>
    </row>
    <row r="1075" spans="1:9" x14ac:dyDescent="0.15">
      <c r="A1075" s="1">
        <v>47</v>
      </c>
      <c r="B1075" s="1" t="s">
        <v>234</v>
      </c>
      <c r="C1075" s="1">
        <v>14</v>
      </c>
      <c r="D1075" s="1" t="s">
        <v>27</v>
      </c>
      <c r="E1075" s="3"/>
      <c r="F1075" s="6">
        <v>-1.4762376036174301</v>
      </c>
      <c r="G1075" s="6">
        <v>-0.88712930877784602</v>
      </c>
      <c r="H1075" s="6">
        <v>-0.84687443808318497</v>
      </c>
      <c r="I1075" s="6">
        <v>5.7756512946495898E-2</v>
      </c>
    </row>
    <row r="1076" spans="1:9" x14ac:dyDescent="0.15">
      <c r="A1076" s="1">
        <v>47</v>
      </c>
      <c r="B1076" s="1" t="s">
        <v>234</v>
      </c>
      <c r="C1076" s="1">
        <v>15</v>
      </c>
      <c r="D1076" s="1" t="s">
        <v>28</v>
      </c>
      <c r="E1076" s="3"/>
      <c r="F1076" s="6">
        <v>0.19409012404149301</v>
      </c>
      <c r="G1076" s="6">
        <v>0.111593979345181</v>
      </c>
      <c r="H1076" s="6">
        <v>0.10857348249898401</v>
      </c>
      <c r="I1076" s="6">
        <v>0.133391723928249</v>
      </c>
    </row>
    <row r="1077" spans="1:9" x14ac:dyDescent="0.15">
      <c r="A1077" s="1">
        <v>47</v>
      </c>
      <c r="B1077" s="1" t="s">
        <v>231</v>
      </c>
      <c r="C1077" s="1">
        <v>16</v>
      </c>
      <c r="D1077" s="1" t="s">
        <v>11</v>
      </c>
      <c r="E1077" s="3"/>
      <c r="F1077" s="6">
        <v>2.5129441999355101E-2</v>
      </c>
      <c r="G1077" s="6">
        <v>3.7757178787049803E-2</v>
      </c>
      <c r="H1077" s="6">
        <v>5.4140833021346403E-2</v>
      </c>
      <c r="I1077" s="6">
        <v>6.7337459406362904E-2</v>
      </c>
    </row>
    <row r="1078" spans="1:9" x14ac:dyDescent="0.15">
      <c r="A1078" s="1">
        <v>47</v>
      </c>
      <c r="B1078" s="1" t="s">
        <v>236</v>
      </c>
      <c r="C1078" s="1">
        <v>17</v>
      </c>
      <c r="D1078" s="1" t="s">
        <v>12</v>
      </c>
      <c r="E1078" s="3"/>
      <c r="F1078" s="6">
        <v>0.10850266300386099</v>
      </c>
      <c r="G1078" s="6">
        <v>9.7594667368814697E-2</v>
      </c>
      <c r="H1078" s="6">
        <v>-2.2847205116156101E-2</v>
      </c>
      <c r="I1078" s="6">
        <v>1.0519756362987799E-2</v>
      </c>
    </row>
    <row r="1079" spans="1:9" x14ac:dyDescent="0.15">
      <c r="A1079" s="1">
        <v>47</v>
      </c>
      <c r="B1079" s="1" t="s">
        <v>237</v>
      </c>
      <c r="C1079" s="1">
        <v>18</v>
      </c>
      <c r="D1079" s="1" t="s">
        <v>13</v>
      </c>
      <c r="E1079" s="3"/>
      <c r="F1079" s="6">
        <v>-6.0310533761883597E-2</v>
      </c>
      <c r="G1079" s="6">
        <v>-4.4616755062810903E-2</v>
      </c>
      <c r="H1079" s="6">
        <v>-6.2261677601704903E-2</v>
      </c>
      <c r="I1079" s="6">
        <v>-1.58039040341704E-2</v>
      </c>
    </row>
    <row r="1080" spans="1:9" x14ac:dyDescent="0.15">
      <c r="A1080" s="1">
        <v>47</v>
      </c>
      <c r="B1080" s="1" t="s">
        <v>231</v>
      </c>
      <c r="C1080" s="1">
        <v>19</v>
      </c>
      <c r="D1080" s="1" t="s">
        <v>14</v>
      </c>
      <c r="E1080" s="3"/>
      <c r="F1080" s="6">
        <v>6.43912615983772E-2</v>
      </c>
      <c r="G1080" s="6">
        <v>5.2021473750789901E-2</v>
      </c>
      <c r="H1080" s="6">
        <v>2.3856694499454802E-2</v>
      </c>
      <c r="I1080" s="6">
        <v>6.2143902366148397E-2</v>
      </c>
    </row>
    <row r="1081" spans="1:9" x14ac:dyDescent="0.15">
      <c r="A1081" s="1">
        <v>47</v>
      </c>
      <c r="B1081" s="1" t="s">
        <v>238</v>
      </c>
      <c r="C1081" s="1">
        <v>20</v>
      </c>
      <c r="D1081" s="1" t="s">
        <v>15</v>
      </c>
      <c r="E1081" s="3"/>
      <c r="F1081" s="6">
        <v>0.161654559085078</v>
      </c>
      <c r="G1081" s="6">
        <v>3.6425568789486301E-2</v>
      </c>
      <c r="H1081" s="6">
        <v>-2.4802554508464601E-2</v>
      </c>
      <c r="I1081" s="6">
        <v>-2.6852583458451599E-2</v>
      </c>
    </row>
    <row r="1082" spans="1:9" x14ac:dyDescent="0.15">
      <c r="A1082" s="1">
        <v>47</v>
      </c>
      <c r="B1082" s="1" t="s">
        <v>239</v>
      </c>
      <c r="C1082" s="1">
        <v>21</v>
      </c>
      <c r="D1082" s="1" t="s">
        <v>16</v>
      </c>
      <c r="E1082" s="3"/>
      <c r="F1082" s="6">
        <v>-5.0895086133199603E-2</v>
      </c>
      <c r="G1082" s="6">
        <v>2.2677800902588099E-2</v>
      </c>
      <c r="H1082" s="6">
        <v>1.6227191235731901E-2</v>
      </c>
      <c r="I1082" s="6">
        <v>1.41001146254018E-2</v>
      </c>
    </row>
    <row r="1083" spans="1:9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3"/>
      <c r="F1083" s="6">
        <v>1.2464624463637001E-2</v>
      </c>
      <c r="G1083" s="6">
        <v>3.1331968931322202E-2</v>
      </c>
      <c r="H1083" s="6">
        <v>2.9006348000567998E-2</v>
      </c>
      <c r="I1083" s="6">
        <v>1.70999275549568E-2</v>
      </c>
    </row>
    <row r="1084" spans="1:9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3"/>
      <c r="F1084" s="6">
        <v>2.9915027280211198E-2</v>
      </c>
      <c r="G1084" s="6">
        <v>7.2457351658735403E-2</v>
      </c>
      <c r="H1084" s="6">
        <v>2.7504357706850901E-2</v>
      </c>
      <c r="I1084" s="6">
        <v>-2.3533462207299401E-2</v>
      </c>
    </row>
    <row r="1085" spans="1:9" x14ac:dyDescent="0.15">
      <c r="I1085" s="3"/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/>
  <dimension ref="A1:O1107"/>
  <sheetViews>
    <sheetView workbookViewId="0">
      <pane xSplit="4" ySplit="3" topLeftCell="E4" activePane="bottomRight" state="frozen"/>
      <selection activeCell="E4" sqref="E4"/>
      <selection pane="topRight" activeCell="E4" sqref="E4"/>
      <selection pane="bottomLeft" activeCell="E4" sqref="E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 x14ac:dyDescent="0.15">
      <c r="A1" s="1" t="s">
        <v>32</v>
      </c>
      <c r="K1" s="1" t="s">
        <v>458</v>
      </c>
    </row>
    <row r="3" spans="1:15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 x14ac:dyDescent="0.15">
      <c r="A4" s="1">
        <v>1</v>
      </c>
      <c r="B4" s="1" t="s">
        <v>2</v>
      </c>
      <c r="C4" s="1">
        <v>1</v>
      </c>
      <c r="D4" s="1" t="s">
        <v>9</v>
      </c>
      <c r="E4" s="4">
        <f>IF(実質付加価値!E4&gt;0,LN(実質付加価値!E4),0)</f>
        <v>13.468977913955914</v>
      </c>
      <c r="F4" s="4">
        <f>IF(実質付加価値!F4&gt;0,LN(実質付加価値!F4),0)</f>
        <v>13.602016116954378</v>
      </c>
      <c r="G4" s="4">
        <f>IF(実質付加価値!G4&gt;0,LN(実質付加価値!G4),0)</f>
        <v>13.857916046669418</v>
      </c>
      <c r="H4" s="4">
        <f>IF(実質付加価値!H4&gt;0,LN(実質付加価値!H4),0)</f>
        <v>13.641876160557553</v>
      </c>
      <c r="I4" s="4">
        <f>IF(実質付加価値!I4&gt;0,LN(実質付加価値!I4),0)</f>
        <v>13.733556848923104</v>
      </c>
      <c r="K4" s="6">
        <f>E4-E$1085</f>
        <v>1.4721155455088635</v>
      </c>
      <c r="L4" s="6">
        <f>F4-F$1085</f>
        <v>1.718386962364514</v>
      </c>
      <c r="M4" s="6">
        <f>G4-G$1085</f>
        <v>1.8594889664054879</v>
      </c>
      <c r="N4" s="6">
        <f>H4-H$1085</f>
        <v>1.7848507763302113</v>
      </c>
      <c r="O4" s="6">
        <f>I4-I$1085</f>
        <v>1.9970845108879853</v>
      </c>
    </row>
    <row r="5" spans="1:15" x14ac:dyDescent="0.15">
      <c r="A5" s="1">
        <v>1</v>
      </c>
      <c r="B5" s="1" t="s">
        <v>2</v>
      </c>
      <c r="C5" s="1">
        <v>2</v>
      </c>
      <c r="D5" s="1" t="s">
        <v>10</v>
      </c>
      <c r="E5" s="4">
        <f>IF(実質付加価値!E5&gt;0,LN(実質付加価値!E5),0)</f>
        <v>11.824156369325033</v>
      </c>
      <c r="F5" s="4">
        <f>IF(実質付加価値!F5&gt;0,LN(実質付加価値!F5),0)</f>
        <v>11.885098941146358</v>
      </c>
      <c r="G5" s="4">
        <f>IF(実質付加価値!G5&gt;0,LN(実質付加価値!G5),0)</f>
        <v>11.177053657678773</v>
      </c>
      <c r="H5" s="4">
        <f>IF(実質付加価値!H5&gt;0,LN(実質付加価値!H5),0)</f>
        <v>10.361413056012845</v>
      </c>
      <c r="I5" s="4">
        <f>IF(実質付加価値!I5&gt;0,LN(実質付加価値!I5),0)</f>
        <v>9.5618405182487169</v>
      </c>
      <c r="K5" s="6">
        <f>E5-E$1086</f>
        <v>2.3975346211283899</v>
      </c>
      <c r="L5" s="6">
        <f>F5-F$1086</f>
        <v>2.3326429385791414</v>
      </c>
      <c r="M5" s="6">
        <f>G5-G$1086</f>
        <v>1.6556375529154241</v>
      </c>
      <c r="N5" s="6">
        <f>H5-H$1086</f>
        <v>1.2716281931227371</v>
      </c>
      <c r="O5" s="6">
        <f>I5-I$1086</f>
        <v>1.5633015015889997</v>
      </c>
    </row>
    <row r="6" spans="1:15" x14ac:dyDescent="0.15">
      <c r="A6" s="1">
        <v>1</v>
      </c>
      <c r="B6" s="1" t="s">
        <v>7</v>
      </c>
      <c r="C6" s="1">
        <v>3</v>
      </c>
      <c r="D6" s="1" t="s">
        <v>17</v>
      </c>
      <c r="E6" s="4">
        <f>IF(実質付加価値!E6&gt;0,LN(実質付加価値!E6),0)</f>
        <v>13.227092057481984</v>
      </c>
      <c r="F6" s="4">
        <f>IF(実質付加価値!F6&gt;0,LN(実質付加価値!F6),0)</f>
        <v>13.455294746639067</v>
      </c>
      <c r="G6" s="4">
        <f>IF(実質付加価値!G6&gt;0,LN(実質付加価値!G6),0)</f>
        <v>13.39408818383404</v>
      </c>
      <c r="H6" s="4">
        <f>IF(実質付加価値!H6&gt;0,LN(実質付加価値!H6),0)</f>
        <v>13.440901417354887</v>
      </c>
      <c r="I6" s="4">
        <f>IF(実質付加価値!I6&gt;0,LN(実質付加価値!I6),0)</f>
        <v>13.225813532781892</v>
      </c>
      <c r="K6" s="6">
        <f>E6-E$1087</f>
        <v>1.318348406622377</v>
      </c>
      <c r="L6" s="6">
        <f>F6-F$1087</f>
        <v>1.2560772446963728</v>
      </c>
      <c r="M6" s="6">
        <f>G6-G$1087</f>
        <v>1.1010762374958372</v>
      </c>
      <c r="N6" s="6">
        <f>H6-H$1087</f>
        <v>1.054843293065975</v>
      </c>
      <c r="O6" s="6">
        <f>I6-I$1087</f>
        <v>0.9937963755880439</v>
      </c>
    </row>
    <row r="7" spans="1:15" x14ac:dyDescent="0.15">
      <c r="A7" s="1">
        <v>1</v>
      </c>
      <c r="B7" s="1" t="s">
        <v>7</v>
      </c>
      <c r="C7" s="1">
        <v>4</v>
      </c>
      <c r="D7" s="1" t="s">
        <v>18</v>
      </c>
      <c r="E7" s="4">
        <f>IF(実質付加価値!E7&gt;0,LN(実質付加価値!E7),0)</f>
        <v>9.699800719246749</v>
      </c>
      <c r="F7" s="4">
        <f>IF(実質付加価値!F7&gt;0,LN(実質付加価値!F7),0)</f>
        <v>10.0157106374033</v>
      </c>
      <c r="G7" s="4">
        <f>IF(実質付加価値!G7&gt;0,LN(実質付加価値!G7),0)</f>
        <v>10.337249999132148</v>
      </c>
      <c r="H7" s="4">
        <f>IF(実質付加価値!H7&gt;0,LN(実質付加価値!H7),0)</f>
        <v>9.951424982662644</v>
      </c>
      <c r="I7" s="4">
        <f>IF(実質付加価値!I7&gt;0,LN(実質付加価値!I7),0)</f>
        <v>9.4255096601461812</v>
      </c>
      <c r="K7" s="6">
        <f>E7-E$1088</f>
        <v>-0.73221553751583457</v>
      </c>
      <c r="L7" s="6">
        <f>F7-F$1088</f>
        <v>-0.88048369927636116</v>
      </c>
      <c r="M7" s="6">
        <f>G7-G$1088</f>
        <v>-0.95708174951271019</v>
      </c>
      <c r="N7" s="6">
        <f>H7-H$1088</f>
        <v>-0.598694542521919</v>
      </c>
      <c r="O7" s="6">
        <f>I7-I$1088</f>
        <v>-0.54700121089048181</v>
      </c>
    </row>
    <row r="8" spans="1:15" x14ac:dyDescent="0.15">
      <c r="A8" s="1">
        <v>1</v>
      </c>
      <c r="B8" s="1" t="s">
        <v>7</v>
      </c>
      <c r="C8" s="1">
        <v>5</v>
      </c>
      <c r="D8" s="1" t="s">
        <v>19</v>
      </c>
      <c r="E8" s="4">
        <f>IF(実質付加価値!E8&gt;0,LN(実質付加価値!E8),0)</f>
        <v>11.876097041395626</v>
      </c>
      <c r="F8" s="4">
        <f>IF(実質付加価値!F8&gt;0,LN(実質付加価値!F8),0)</f>
        <v>11.792485463131971</v>
      </c>
      <c r="G8" s="4">
        <f>IF(実質付加価値!G8&gt;0,LN(実質付加価値!G8),0)</f>
        <v>12.49074376711191</v>
      </c>
      <c r="H8" s="4">
        <f>IF(実質付加価値!H8&gt;0,LN(実質付加価値!H8),0)</f>
        <v>12.280992700518182</v>
      </c>
      <c r="I8" s="4">
        <f>IF(実質付加価値!I8&gt;0,LN(実質付加価値!I8),0)</f>
        <v>11.880913050904878</v>
      </c>
      <c r="K8" s="6">
        <f>E8-E$1089</f>
        <v>2.0470340674096867</v>
      </c>
      <c r="L8" s="6">
        <f>F8-F$1089</f>
        <v>1.7692614171807151</v>
      </c>
      <c r="M8" s="6">
        <f>G8-G$1089</f>
        <v>1.9000277758510666</v>
      </c>
      <c r="N8" s="6">
        <f>H8-H$1089</f>
        <v>1.7575837038038333</v>
      </c>
      <c r="O8" s="6">
        <f>I8-I$1089</f>
        <v>1.6148291986932435</v>
      </c>
    </row>
    <row r="9" spans="1:15" x14ac:dyDescent="0.15">
      <c r="A9" s="1">
        <v>1</v>
      </c>
      <c r="B9" s="1" t="s">
        <v>7</v>
      </c>
      <c r="C9" s="1">
        <v>6</v>
      </c>
      <c r="D9" s="1" t="s">
        <v>3</v>
      </c>
      <c r="E9" s="4">
        <f>IF(実質付加価値!E9&gt;0,LN(実質付加価値!E9),0)</f>
        <v>8.2541435042279634</v>
      </c>
      <c r="F9" s="4">
        <f>IF(実質付加価値!F9&gt;0,LN(実質付加価値!F9),0)</f>
        <v>9.6222560585048651</v>
      </c>
      <c r="G9" s="4">
        <f>IF(実質付加価値!G9&gt;0,LN(実質付加価値!G9),0)</f>
        <v>10.241614293734013</v>
      </c>
      <c r="H9" s="4">
        <f>IF(実質付加価値!H9&gt;0,LN(実質付加価値!H9),0)</f>
        <v>10.428928652265759</v>
      </c>
      <c r="I9" s="4">
        <f>IF(実質付加価値!I9&gt;0,LN(実質付加価値!I9),0)</f>
        <v>10.488352036218359</v>
      </c>
      <c r="K9" s="6">
        <f>E9-E$1090</f>
        <v>-0.42767651906648751</v>
      </c>
      <c r="L9" s="6">
        <f>F9-F$1090</f>
        <v>-5.2012837291618652E-2</v>
      </c>
      <c r="M9" s="6">
        <f>G9-G$1090</f>
        <v>-0.54856609947728252</v>
      </c>
      <c r="N9" s="6">
        <f>H9-H$1090</f>
        <v>-0.61210356064422378</v>
      </c>
      <c r="O9" s="6">
        <f>I9-I$1090</f>
        <v>-0.81085421163195193</v>
      </c>
    </row>
    <row r="10" spans="1:15" x14ac:dyDescent="0.15">
      <c r="A10" s="1">
        <v>1</v>
      </c>
      <c r="B10" s="1" t="s">
        <v>7</v>
      </c>
      <c r="C10" s="1">
        <v>7</v>
      </c>
      <c r="D10" s="1" t="s">
        <v>20</v>
      </c>
      <c r="E10" s="4">
        <f>IF(実質付加価値!E10&gt;0,LN(実質付加価値!E10),0)</f>
        <v>10.155518467617336</v>
      </c>
      <c r="F10" s="4">
        <f>IF(実質付加価値!F10&gt;0,LN(実質付加価値!F10),0)</f>
        <v>11.975414828457884</v>
      </c>
      <c r="G10" s="4">
        <f>IF(実質付加価値!G10&gt;0,LN(実質付加価値!G10),0)</f>
        <v>12.164627462938975</v>
      </c>
      <c r="H10" s="4">
        <f>IF(実質付加価値!H10&gt;0,LN(実質付加価値!H10),0)</f>
        <v>12.409516895063954</v>
      </c>
      <c r="I10" s="4">
        <f>IF(実質付加価値!I10&gt;0,LN(実質付加価値!I10),0)</f>
        <v>10.31004597941739</v>
      </c>
      <c r="K10" s="6">
        <f>E10-E$1091</f>
        <v>0.54683259110308313</v>
      </c>
      <c r="L10" s="6">
        <f>F10-F$1091</f>
        <v>2.5614751907771538</v>
      </c>
      <c r="M10" s="6">
        <f>G10-G$1091</f>
        <v>2.1134689004232925</v>
      </c>
      <c r="N10" s="6">
        <f>H10-H$1091</f>
        <v>2.5253379798490201</v>
      </c>
      <c r="O10" s="6">
        <f>I10-I$1091</f>
        <v>1.2594641471011947</v>
      </c>
    </row>
    <row r="11" spans="1:15" x14ac:dyDescent="0.15">
      <c r="A11" s="1">
        <v>1</v>
      </c>
      <c r="B11" s="1" t="s">
        <v>7</v>
      </c>
      <c r="C11" s="1">
        <v>8</v>
      </c>
      <c r="D11" s="1" t="s">
        <v>21</v>
      </c>
      <c r="E11" s="4">
        <f>IF(実質付加価値!E11&gt;0,LN(実質付加価値!E11),0)</f>
        <v>11.036230725839081</v>
      </c>
      <c r="F11" s="4">
        <f>IF(実質付加価値!F11&gt;0,LN(実質付加価値!F11),0)</f>
        <v>11.476821694754697</v>
      </c>
      <c r="G11" s="4">
        <f>IF(実質付加価値!G11&gt;0,LN(実質付加価値!G11),0)</f>
        <v>11.808066852909272</v>
      </c>
      <c r="H11" s="4">
        <f>IF(実質付加価値!H11&gt;0,LN(実質付加価値!H11),0)</f>
        <v>11.764744772853057</v>
      </c>
      <c r="I11" s="4">
        <f>IF(実質付加価値!I11&gt;0,LN(実質付加価値!I11),0)</f>
        <v>10.884765920193123</v>
      </c>
      <c r="K11" s="6">
        <f>E11-E$1092</f>
        <v>0.75514735674043365</v>
      </c>
      <c r="L11" s="6">
        <f>F11-F$1092</f>
        <v>0.93534320691945716</v>
      </c>
      <c r="M11" s="6">
        <f>G11-G$1092</f>
        <v>0.8954407038900527</v>
      </c>
      <c r="N11" s="6">
        <f>H11-H$1092</f>
        <v>0.87384232815647245</v>
      </c>
      <c r="O11" s="6">
        <f>I11-I$1092</f>
        <v>0.4032461777716172</v>
      </c>
    </row>
    <row r="12" spans="1:15" x14ac:dyDescent="0.15">
      <c r="A12" s="1">
        <v>1</v>
      </c>
      <c r="B12" s="1" t="s">
        <v>7</v>
      </c>
      <c r="C12" s="1">
        <v>9</v>
      </c>
      <c r="D12" s="1" t="s">
        <v>22</v>
      </c>
      <c r="E12" s="4">
        <f>IF(実質付加価値!E12&gt;0,LN(実質付加価値!E12),0)</f>
        <v>11.501246369037096</v>
      </c>
      <c r="F12" s="4">
        <f>IF(実質付加価値!F12&gt;0,LN(実質付加価値!F12),0)</f>
        <v>11.532074983752729</v>
      </c>
      <c r="G12" s="4">
        <f>IF(実質付加価値!G12&gt;0,LN(実質付加価値!G12),0)</f>
        <v>11.162961046891773</v>
      </c>
      <c r="H12" s="4">
        <f>IF(実質付加価値!H12&gt;0,LN(実質付加価値!H12),0)</f>
        <v>11.394548470809443</v>
      </c>
      <c r="I12" s="4">
        <f>IF(実質付加価値!I12&gt;0,LN(実質付加価値!I12),0)</f>
        <v>11.19809636976486</v>
      </c>
      <c r="K12" s="6">
        <f>E12-E$1093</f>
        <v>1.2625636615949496</v>
      </c>
      <c r="L12" s="6">
        <f>F12-F$1093</f>
        <v>0.84450495411721249</v>
      </c>
      <c r="M12" s="6">
        <f>G12-G$1093</f>
        <v>0.13901464616364301</v>
      </c>
      <c r="N12" s="6">
        <f>H12-H$1093</f>
        <v>0.36980073828748949</v>
      </c>
      <c r="O12" s="6">
        <f>I12-I$1093</f>
        <v>0.79350128499526207</v>
      </c>
    </row>
    <row r="13" spans="1:15" x14ac:dyDescent="0.15">
      <c r="A13" s="1">
        <v>1</v>
      </c>
      <c r="B13" s="1" t="s">
        <v>7</v>
      </c>
      <c r="C13" s="1">
        <v>10</v>
      </c>
      <c r="D13" s="1" t="s">
        <v>23</v>
      </c>
      <c r="E13" s="4">
        <f>IF(実質付加価値!E13&gt;0,LN(実質付加価値!E13),0)</f>
        <v>10.482024610886837</v>
      </c>
      <c r="F13" s="4">
        <f>IF(実質付加価値!F13&gt;0,LN(実質付加価値!F13),0)</f>
        <v>11.337765966812263</v>
      </c>
      <c r="G13" s="4">
        <f>IF(実質付加価値!G13&gt;0,LN(実質付加価値!G13),0)</f>
        <v>11.606489085134877</v>
      </c>
      <c r="H13" s="4">
        <f>IF(実質付加価値!H13&gt;0,LN(実質付加価値!H13),0)</f>
        <v>11.709878951693428</v>
      </c>
      <c r="I13" s="4">
        <f>IF(実質付加価値!I13&gt;0,LN(実質付加価値!I13),0)</f>
        <v>10.916395247412805</v>
      </c>
      <c r="K13" s="6">
        <f>E13-E$1094</f>
        <v>0.59352503584657512</v>
      </c>
      <c r="L13" s="6">
        <f>F13-F$1094</f>
        <v>0.86760369308576379</v>
      </c>
      <c r="M13" s="6">
        <f>G13-G$1094</f>
        <v>0.55479175524544466</v>
      </c>
      <c r="N13" s="6">
        <f>H13-H$1094</f>
        <v>0.56297255799638357</v>
      </c>
      <c r="O13" s="6">
        <f>I13-I$1094</f>
        <v>0.10078794258199331</v>
      </c>
    </row>
    <row r="14" spans="1:15" x14ac:dyDescent="0.15">
      <c r="A14" s="1">
        <v>1</v>
      </c>
      <c r="B14" s="1" t="s">
        <v>7</v>
      </c>
      <c r="C14" s="1">
        <v>11</v>
      </c>
      <c r="D14" s="1" t="s">
        <v>24</v>
      </c>
      <c r="E14" s="4">
        <f>IF(実質付加価値!E14&gt;0,LN(実質付加価値!E14),0)</f>
        <v>10.599727455826857</v>
      </c>
      <c r="F14" s="4">
        <f>IF(実質付加価値!F14&gt;0,LN(実質付加価値!F14),0)</f>
        <v>11.17951494360663</v>
      </c>
      <c r="G14" s="4">
        <f>IF(実質付加価値!G14&gt;0,LN(実質付加価値!G14),0)</f>
        <v>11.084224003419971</v>
      </c>
      <c r="H14" s="4">
        <f>IF(実質付加価値!H14&gt;0,LN(実質付加価値!H14),0)</f>
        <v>11.10899133571899</v>
      </c>
      <c r="I14" s="4">
        <f>IF(実質付加価値!I14&gt;0,LN(実質付加価値!I14),0)</f>
        <v>11.196656877811815</v>
      </c>
      <c r="K14" s="6">
        <f>E14-E$1095</f>
        <v>0.50070814944831632</v>
      </c>
      <c r="L14" s="6">
        <f>F14-F$1095</f>
        <v>0.29626519017616282</v>
      </c>
      <c r="M14" s="6">
        <f>G14-G$1095</f>
        <v>-0.60221929722151657</v>
      </c>
      <c r="N14" s="6">
        <f>H14-H$1095</f>
        <v>-0.64845217240263864</v>
      </c>
      <c r="O14" s="6">
        <f>I14-I$1095</f>
        <v>-0.73019609986158507</v>
      </c>
    </row>
    <row r="15" spans="1:15" x14ac:dyDescent="0.15">
      <c r="A15" s="1">
        <v>1</v>
      </c>
      <c r="B15" s="1" t="s">
        <v>7</v>
      </c>
      <c r="C15" s="1">
        <v>12</v>
      </c>
      <c r="D15" s="1" t="s">
        <v>25</v>
      </c>
      <c r="E15" s="4">
        <f>IF(実質付加価値!E15&gt;0,LN(実質付加価値!E15),0)</f>
        <v>5.79054048407649</v>
      </c>
      <c r="F15" s="4">
        <f>IF(実質付加価値!F15&gt;0,LN(実質付加価値!F15),0)</f>
        <v>8.6388720904483645</v>
      </c>
      <c r="G15" s="4">
        <f>IF(実質付加価値!G15&gt;0,LN(実質付加価値!G15),0)</f>
        <v>10.408595084540407</v>
      </c>
      <c r="H15" s="4">
        <f>IF(実質付加価値!H15&gt;0,LN(実質付加価値!H15),0)</f>
        <v>11.954285731900839</v>
      </c>
      <c r="I15" s="4">
        <f>IF(実質付加価値!I15&gt;0,LN(実質付加価値!I15),0)</f>
        <v>13.499543397083508</v>
      </c>
      <c r="K15" s="6">
        <f>E15-E$1096</f>
        <v>-1.7660566524942896</v>
      </c>
      <c r="L15" s="6">
        <f>F15-F$1096</f>
        <v>-0.84426649067567539</v>
      </c>
      <c r="M15" s="6">
        <f>G15-G$1096</f>
        <v>-0.96988351306380594</v>
      </c>
      <c r="N15" s="6">
        <f>H15-H$1096</f>
        <v>-0.43602656711222565</v>
      </c>
      <c r="O15" s="6">
        <f>I15-I$1096</f>
        <v>-0.27780142527833362</v>
      </c>
    </row>
    <row r="16" spans="1:15" x14ac:dyDescent="0.15">
      <c r="A16" s="1">
        <v>1</v>
      </c>
      <c r="B16" s="1" t="s">
        <v>7</v>
      </c>
      <c r="C16" s="1">
        <v>13</v>
      </c>
      <c r="D16" s="1" t="s">
        <v>26</v>
      </c>
      <c r="E16" s="4">
        <f>IF(実質付加価値!E16&gt;0,LN(実質付加価値!E16),0)</f>
        <v>9.4484575077138526</v>
      </c>
      <c r="F16" s="4">
        <f>IF(実質付加価値!F16&gt;0,LN(実質付加価値!F16),0)</f>
        <v>9.7816558934054356</v>
      </c>
      <c r="G16" s="4">
        <f>IF(実質付加価値!G16&gt;0,LN(実質付加価値!G16),0)</f>
        <v>9.9588822793720571</v>
      </c>
      <c r="H16" s="4">
        <f>IF(実質付加価値!H16&gt;0,LN(実質付加価値!H16),0)</f>
        <v>11.847963327424294</v>
      </c>
      <c r="I16" s="4">
        <f>IF(実質付加価値!I16&gt;0,LN(実質付加価値!I16),0)</f>
        <v>11.786165158109213</v>
      </c>
      <c r="K16" s="6">
        <f>E16-E$1097</f>
        <v>0.57017253876369445</v>
      </c>
      <c r="L16" s="6">
        <f>F16-F$1097</f>
        <v>-0.49623658100411205</v>
      </c>
      <c r="M16" s="6">
        <f>G16-G$1097</f>
        <v>-0.75933120323127667</v>
      </c>
      <c r="N16" s="6">
        <f>H16-H$1097</f>
        <v>0.8772594496841144</v>
      </c>
      <c r="O16" s="6">
        <f>I16-I$1097</f>
        <v>0.17039828225261999</v>
      </c>
    </row>
    <row r="17" spans="1:15" x14ac:dyDescent="0.15">
      <c r="A17" s="1">
        <v>1</v>
      </c>
      <c r="B17" s="1" t="s">
        <v>7</v>
      </c>
      <c r="C17" s="1">
        <v>14</v>
      </c>
      <c r="D17" s="1" t="s">
        <v>27</v>
      </c>
      <c r="E17" s="4">
        <f>IF(実質付加価値!E17&gt;0,LN(実質付加価値!E17),0)</f>
        <v>6.2865603969204376</v>
      </c>
      <c r="F17" s="4">
        <f>IF(実質付加価値!F17&gt;0,LN(実質付加価値!F17),0)</f>
        <v>7.6490401804713954</v>
      </c>
      <c r="G17" s="4">
        <f>IF(実質付加価値!G17&gt;0,LN(実質付加価値!G17),0)</f>
        <v>7.8428273558489066</v>
      </c>
      <c r="H17" s="4">
        <f>IF(実質付加価値!H17&gt;0,LN(実質付加価値!H17),0)</f>
        <v>8.5149244865835172</v>
      </c>
      <c r="I17" s="4">
        <f>IF(実質付加価値!I17&gt;0,LN(実質付加価値!I17),0)</f>
        <v>8.8177790841646964</v>
      </c>
      <c r="K17" s="6">
        <f>E17-E$1098</f>
        <v>-0.74174167941387026</v>
      </c>
      <c r="L17" s="6">
        <f>F17-F$1098</f>
        <v>-0.7536773989779757</v>
      </c>
      <c r="M17" s="6">
        <f>G17-G$1098</f>
        <v>-1.3795549076964297</v>
      </c>
      <c r="N17" s="6">
        <f>H17-H$1098</f>
        <v>-0.81124495464150748</v>
      </c>
      <c r="O17" s="6">
        <f>I17-I$1098</f>
        <v>-1.0406332843843398</v>
      </c>
    </row>
    <row r="18" spans="1:15" x14ac:dyDescent="0.15">
      <c r="A18" s="1">
        <v>1</v>
      </c>
      <c r="B18" s="1" t="s">
        <v>7</v>
      </c>
      <c r="C18" s="1">
        <v>15</v>
      </c>
      <c r="D18" s="1" t="s">
        <v>28</v>
      </c>
      <c r="E18" s="4">
        <f>IF(実質付加価値!E18&gt;0,LN(実質付加価値!E18),0)</f>
        <v>12.449369913268695</v>
      </c>
      <c r="F18" s="4">
        <f>IF(実質付加価値!F18&gt;0,LN(実質付加価値!F18),0)</f>
        <v>12.695249008087133</v>
      </c>
      <c r="G18" s="4">
        <f>IF(実質付加価値!G18&gt;0,LN(実質付加価値!G18),0)</f>
        <v>12.874131718136846</v>
      </c>
      <c r="H18" s="4">
        <f>IF(実質付加価値!H18&gt;0,LN(実質付加価値!H18),0)</f>
        <v>12.569908202462988</v>
      </c>
      <c r="I18" s="4">
        <f>IF(実質付加価値!I18&gt;0,LN(実質付加価値!I18),0)</f>
        <v>12.18986173038167</v>
      </c>
      <c r="K18" s="6">
        <f>E18-E$1099</f>
        <v>0.90923679279871195</v>
      </c>
      <c r="L18" s="6">
        <f>F18-F$1099</f>
        <v>0.91726838912589415</v>
      </c>
      <c r="M18" s="6">
        <f>G18-G$1099</f>
        <v>0.66520428941172582</v>
      </c>
      <c r="N18" s="6">
        <f>H18-H$1099</f>
        <v>0.5500517847944284</v>
      </c>
      <c r="O18" s="6">
        <f>I18-I$1099</f>
        <v>0.28964184213331201</v>
      </c>
    </row>
    <row r="19" spans="1:15" x14ac:dyDescent="0.15">
      <c r="A19" s="1">
        <v>1</v>
      </c>
      <c r="B19" s="1" t="s">
        <v>2</v>
      </c>
      <c r="C19" s="1">
        <v>16</v>
      </c>
      <c r="D19" s="1" t="s">
        <v>11</v>
      </c>
      <c r="E19" s="4">
        <f>IF(実質付加価値!E19&gt;0,LN(実質付加価値!E19),0)</f>
        <v>14.17008148944222</v>
      </c>
      <c r="F19" s="4">
        <f>IF(実質付加価値!F19&gt;0,LN(実質付加価値!F19),0)</f>
        <v>14.724614654520281</v>
      </c>
      <c r="G19" s="4">
        <f>IF(実質付加価値!G19&gt;0,LN(実質付加価値!G19),0)</f>
        <v>14.742485441533592</v>
      </c>
      <c r="H19" s="4">
        <f>IF(実質付加価値!H19&gt;0,LN(実質付加価値!H19),0)</f>
        <v>14.624029403969837</v>
      </c>
      <c r="I19" s="4">
        <f>IF(実質付加価値!I19&gt;0,LN(実質付加価値!I19),0)</f>
        <v>14.119420531177044</v>
      </c>
      <c r="K19" s="6">
        <f>E19-E$1100</f>
        <v>1.0407779342736454</v>
      </c>
      <c r="L19" s="6">
        <f>F19-F$1100</f>
        <v>1.3805136647400218</v>
      </c>
      <c r="M19" s="6">
        <f>G19-G$1100</f>
        <v>1.2223672358801814</v>
      </c>
      <c r="N19" s="6">
        <f>H19-H$1100</f>
        <v>1.3457382531912234</v>
      </c>
      <c r="O19" s="6">
        <f>I19-I$1100</f>
        <v>1.1562650169806954</v>
      </c>
    </row>
    <row r="20" spans="1:15" x14ac:dyDescent="0.15">
      <c r="A20" s="1">
        <v>1</v>
      </c>
      <c r="B20" s="1" t="s">
        <v>2</v>
      </c>
      <c r="C20" s="1">
        <v>17</v>
      </c>
      <c r="D20" s="1" t="s">
        <v>12</v>
      </c>
      <c r="E20" s="4">
        <f>IF(実質付加価値!E20&gt;0,LN(実質付加価値!E20),0)</f>
        <v>11.725817336559304</v>
      </c>
      <c r="F20" s="4">
        <f>IF(実質付加価値!F20&gt;0,LN(実質付加価値!F20),0)</f>
        <v>12.311297229850574</v>
      </c>
      <c r="G20" s="4">
        <f>IF(実質付加価値!G20&gt;0,LN(実質付加価値!G20),0)</f>
        <v>12.949897494599934</v>
      </c>
      <c r="H20" s="4">
        <f>IF(実質付加価値!H20&gt;0,LN(実質付加価値!H20),0)</f>
        <v>13.049084285500236</v>
      </c>
      <c r="I20" s="4">
        <f>IF(実質付加価値!I20&gt;0,LN(実質付加価値!I20),0)</f>
        <v>13.14342467340551</v>
      </c>
      <c r="K20" s="6">
        <f>E20-E$1101</f>
        <v>0.87635798602197568</v>
      </c>
      <c r="L20" s="6">
        <f>F20-F$1101</f>
        <v>0.82207486580267641</v>
      </c>
      <c r="M20" s="6">
        <f>G20-G$1101</f>
        <v>0.91447654777455156</v>
      </c>
      <c r="N20" s="6">
        <f>H20-H$1101</f>
        <v>0.8106019745508295</v>
      </c>
      <c r="O20" s="6">
        <f>I20-I$1101</f>
        <v>0.87401683896909788</v>
      </c>
    </row>
    <row r="21" spans="1:15" x14ac:dyDescent="0.15">
      <c r="A21" s="1">
        <v>1</v>
      </c>
      <c r="B21" s="1" t="s">
        <v>2</v>
      </c>
      <c r="C21" s="1">
        <v>18</v>
      </c>
      <c r="D21" s="1" t="s">
        <v>13</v>
      </c>
      <c r="E21" s="4">
        <f>IF(実質付加価値!E21&gt;0,LN(実質付加価値!E21),0)</f>
        <v>13.388333143270177</v>
      </c>
      <c r="F21" s="4">
        <f>IF(実質付加価値!F21&gt;0,LN(実質付加価値!F21),0)</f>
        <v>14.099300751700721</v>
      </c>
      <c r="G21" s="4">
        <f>IF(実質付加価値!G21&gt;0,LN(実質付加価値!G21),0)</f>
        <v>14.474383609636964</v>
      </c>
      <c r="H21" s="4">
        <f>IF(実質付加価値!H21&gt;0,LN(実質付加価値!H21),0)</f>
        <v>14.719939513739156</v>
      </c>
      <c r="I21" s="4">
        <f>IF(実質付加価値!I21&gt;0,LN(実質付加価値!I21),0)</f>
        <v>14.521458447414588</v>
      </c>
      <c r="K21" s="6">
        <f>E21-E$1102</f>
        <v>1.2696035851114633</v>
      </c>
      <c r="L21" s="6">
        <f>F21-F$1102</f>
        <v>1.2150729427859428</v>
      </c>
      <c r="M21" s="6">
        <f>G21-G$1102</f>
        <v>1.1683094593742709</v>
      </c>
      <c r="N21" s="6">
        <f>H21-H$1102</f>
        <v>1.215963522324655</v>
      </c>
      <c r="O21" s="6">
        <f>I21-I$1102</f>
        <v>1.1764620663795871</v>
      </c>
    </row>
    <row r="22" spans="1:15" x14ac:dyDescent="0.15">
      <c r="A22" s="1">
        <v>1</v>
      </c>
      <c r="B22" s="1" t="s">
        <v>2</v>
      </c>
      <c r="C22" s="1">
        <v>19</v>
      </c>
      <c r="D22" s="1" t="s">
        <v>14</v>
      </c>
      <c r="E22" s="4">
        <f>IF(実質付加価値!E22&gt;0,LN(実質付加価値!E22),0)</f>
        <v>11.876111415693053</v>
      </c>
      <c r="F22" s="4">
        <f>IF(実質付加価値!F22&gt;0,LN(実質付加価値!F22),0)</f>
        <v>12.750797175922497</v>
      </c>
      <c r="G22" s="4">
        <f>IF(実質付加価値!G22&gt;0,LN(実質付加価値!G22),0)</f>
        <v>13.386655453536255</v>
      </c>
      <c r="H22" s="4">
        <f>IF(実質付加価値!H22&gt;0,LN(実質付加価値!H22),0)</f>
        <v>13.513648979901339</v>
      </c>
      <c r="I22" s="4">
        <f>IF(実質付加価値!I22&gt;0,LN(実質付加価値!I22),0)</f>
        <v>13.358321072157281</v>
      </c>
      <c r="K22" s="6">
        <f>E22-E$1103</f>
        <v>0.93025249819305422</v>
      </c>
      <c r="L22" s="6">
        <f>F22-F$1103</f>
        <v>0.97782316306570749</v>
      </c>
      <c r="M22" s="6">
        <f>G22-G$1103</f>
        <v>0.82550252212399755</v>
      </c>
      <c r="N22" s="6">
        <f>H22-H$1103</f>
        <v>0.91631274176563871</v>
      </c>
      <c r="O22" s="6">
        <f>I22-I$1103</f>
        <v>0.85128644256946728</v>
      </c>
    </row>
    <row r="23" spans="1:15" x14ac:dyDescent="0.15">
      <c r="A23" s="1">
        <v>1</v>
      </c>
      <c r="B23" s="1" t="s">
        <v>2</v>
      </c>
      <c r="C23" s="1">
        <v>20</v>
      </c>
      <c r="D23" s="1" t="s">
        <v>15</v>
      </c>
      <c r="E23" s="4">
        <f>IF(実質付加価値!E23&gt;0,LN(実質付加価値!E23),0)</f>
        <v>12.618090436149572</v>
      </c>
      <c r="F23" s="4">
        <f>IF(実質付加価値!F23&gt;0,LN(実質付加価値!F23),0)</f>
        <v>13.004293431914604</v>
      </c>
      <c r="G23" s="4">
        <f>IF(実質付加価値!G23&gt;0,LN(実質付加価値!G23),0)</f>
        <v>12.898259429995715</v>
      </c>
      <c r="H23" s="4">
        <f>IF(実質付加価値!H23&gt;0,LN(実質付加価値!H23),0)</f>
        <v>12.535163497368394</v>
      </c>
      <c r="I23" s="4">
        <f>IF(実質付加価値!I23&gt;0,LN(実質付加価値!I23),0)</f>
        <v>12.680641828882656</v>
      </c>
      <c r="K23" s="6">
        <f>E23-E$1104</f>
        <v>1.578971104716576</v>
      </c>
      <c r="L23" s="6">
        <f>F23-F$1104</f>
        <v>1.3343128184265343</v>
      </c>
      <c r="M23" s="6">
        <f>G23-G$1104</f>
        <v>1.2416104702775588</v>
      </c>
      <c r="N23" s="6">
        <f>H23-H$1104</f>
        <v>1.1151477459451353</v>
      </c>
      <c r="O23" s="6">
        <f>I23-I$1104</f>
        <v>1.0982660860796098</v>
      </c>
    </row>
    <row r="24" spans="1:15" x14ac:dyDescent="0.15">
      <c r="A24" s="1">
        <v>1</v>
      </c>
      <c r="B24" s="1" t="s">
        <v>2</v>
      </c>
      <c r="C24" s="1">
        <v>21</v>
      </c>
      <c r="D24" s="1" t="s">
        <v>16</v>
      </c>
      <c r="E24" s="4">
        <f>IF(実質付加価値!E24&gt;0,LN(実質付加価値!E24),0)</f>
        <v>13.482079945777061</v>
      </c>
      <c r="F24" s="4">
        <f>IF(実質付加価値!F24&gt;0,LN(実質付加価値!F24),0)</f>
        <v>13.722212006991011</v>
      </c>
      <c r="G24" s="4">
        <f>IF(実質付加価値!G24&gt;0,LN(実質付加価値!G24),0)</f>
        <v>14.145283563881163</v>
      </c>
      <c r="H24" s="4">
        <f>IF(実質付加価値!H24&gt;0,LN(実質付加価値!H24),0)</f>
        <v>14.343962396606051</v>
      </c>
      <c r="I24" s="4">
        <f>IF(実質付加価値!I24&gt;0,LN(実質付加価値!I24),0)</f>
        <v>14.436838498565233</v>
      </c>
      <c r="K24" s="6">
        <f>E24-E$1105</f>
        <v>1.4213809199617806</v>
      </c>
      <c r="L24" s="6">
        <f>F24-F$1105</f>
        <v>1.361154864487327</v>
      </c>
      <c r="M24" s="6">
        <f>G24-G$1105</f>
        <v>1.4054069965534897</v>
      </c>
      <c r="N24" s="6">
        <f>H24-H$1105</f>
        <v>1.3814217875608872</v>
      </c>
      <c r="O24" s="6">
        <f>I24-I$1105</f>
        <v>1.3331067469722662</v>
      </c>
    </row>
    <row r="25" spans="1:15" x14ac:dyDescent="0.15">
      <c r="A25" s="1">
        <v>1</v>
      </c>
      <c r="B25" s="1" t="s">
        <v>0</v>
      </c>
      <c r="C25" s="1">
        <v>22</v>
      </c>
      <c r="D25" s="1" t="s">
        <v>8</v>
      </c>
      <c r="E25" s="4">
        <f>IF(実質付加価値!E25&gt;0,LN(実質付加価値!E25),0)</f>
        <v>14.530640503852172</v>
      </c>
      <c r="F25" s="4">
        <f>IF(実質付加価値!F25&gt;0,LN(実質付加価値!F25),0)</f>
        <v>14.963274160968805</v>
      </c>
      <c r="G25" s="4">
        <f>IF(実質付加価値!G25&gt;0,LN(実質付加価値!G25),0)</f>
        <v>15.081999012223134</v>
      </c>
      <c r="H25" s="4">
        <f>IF(実質付加価値!H25&gt;0,LN(実質付加価値!H25),0)</f>
        <v>15.277112302054203</v>
      </c>
      <c r="I25" s="4">
        <f>IF(実質付加価値!I25&gt;0,LN(実質付加価値!I25),0)</f>
        <v>15.443105700672634</v>
      </c>
      <c r="K25" s="6">
        <f>E25-E$1106</f>
        <v>1.382921497563002</v>
      </c>
      <c r="L25" s="6">
        <f>F25-F$1106</f>
        <v>1.2782290778765795</v>
      </c>
      <c r="M25" s="6">
        <f>G25-G$1106</f>
        <v>1.1738891560485971</v>
      </c>
      <c r="N25" s="6">
        <f>H25-H$1106</f>
        <v>1.1338200454101539</v>
      </c>
      <c r="O25" s="6">
        <f>I25-I$1106</f>
        <v>1.0873313539481533</v>
      </c>
    </row>
    <row r="26" spans="1:15" x14ac:dyDescent="0.15">
      <c r="A26" s="1">
        <v>1</v>
      </c>
      <c r="B26" s="1" t="s">
        <v>0</v>
      </c>
      <c r="C26" s="1">
        <v>23</v>
      </c>
      <c r="D26" s="1" t="s">
        <v>29</v>
      </c>
      <c r="E26" s="4">
        <f>IF(実質付加価値!E26&gt;0,LN(実質付加価値!E26),0)</f>
        <v>14.33871597039859</v>
      </c>
      <c r="F26" s="4">
        <f>IF(実質付加価値!F26&gt;0,LN(実質付加価値!F26),0)</f>
        <v>14.608706363537484</v>
      </c>
      <c r="G26" s="4">
        <f>IF(実質付加価値!G26&gt;0,LN(実質付加価値!G26),0)</f>
        <v>14.775554892211774</v>
      </c>
      <c r="H26" s="4">
        <f>IF(実質付加価値!H26&gt;0,LN(実質付加価値!H26),0)</f>
        <v>14.914500639159863</v>
      </c>
      <c r="I26" s="4">
        <f>IF(実質付加価値!I26&gt;0,LN(実質付加価値!I26),0)</f>
        <v>14.982995960666395</v>
      </c>
      <c r="K26" s="6">
        <f>E26-E$1107</f>
        <v>1.3973651408034922</v>
      </c>
      <c r="L26" s="6">
        <f>F26-F$1107</f>
        <v>1.3796494204469898</v>
      </c>
      <c r="M26" s="6">
        <f>G26-G$1107</f>
        <v>1.4111421118665355</v>
      </c>
      <c r="N26" s="6">
        <f>H26-H$1107</f>
        <v>1.3730080846054307</v>
      </c>
      <c r="O26" s="6">
        <f>I26-I$1107</f>
        <v>1.3245555586125288</v>
      </c>
    </row>
    <row r="27" spans="1:15" x14ac:dyDescent="0.15">
      <c r="A27" s="1">
        <v>2</v>
      </c>
      <c r="B27" s="1" t="s">
        <v>50</v>
      </c>
      <c r="C27" s="1">
        <v>1</v>
      </c>
      <c r="D27" s="1" t="s">
        <v>9</v>
      </c>
      <c r="E27" s="4">
        <f>IF(実質付加価値!E27&gt;0,LN(実質付加価値!E27),0)</f>
        <v>12.410983048555005</v>
      </c>
      <c r="F27" s="4">
        <f>IF(実質付加価値!F27&gt;0,LN(実質付加価値!F27),0)</f>
        <v>12.310301870910321</v>
      </c>
      <c r="G27" s="4">
        <f>IF(実質付加価値!G27&gt;0,LN(実質付加価値!G27),0)</f>
        <v>12.561917280351066</v>
      </c>
      <c r="H27" s="4">
        <f>IF(実質付加価値!H27&gt;0,LN(実質付加価値!H27),0)</f>
        <v>12.419909501005238</v>
      </c>
      <c r="I27" s="4">
        <f>IF(実質付加価値!I27&gt;0,LN(実質付加価値!I27),0)</f>
        <v>12.436593323979158</v>
      </c>
      <c r="K27" s="6">
        <f>E27-E$1085</f>
        <v>0.41412068010795444</v>
      </c>
      <c r="L27" s="6">
        <f>F27-F$1085</f>
        <v>0.42667271632045711</v>
      </c>
      <c r="M27" s="6">
        <f>G27-G$1085</f>
        <v>0.56349020008713602</v>
      </c>
      <c r="N27" s="6">
        <f>H27-H$1085</f>
        <v>0.56288411677789618</v>
      </c>
      <c r="O27" s="6">
        <f>I27-I$1085</f>
        <v>0.70012098594403938</v>
      </c>
    </row>
    <row r="28" spans="1:15" x14ac:dyDescent="0.15">
      <c r="A28" s="1">
        <v>2</v>
      </c>
      <c r="B28" s="1" t="s">
        <v>50</v>
      </c>
      <c r="C28" s="1">
        <v>2</v>
      </c>
      <c r="D28" s="1" t="s">
        <v>10</v>
      </c>
      <c r="E28" s="4">
        <f>IF(実質付加価値!E28&gt;0,LN(実質付加価値!E28),0)</f>
        <v>9.1493482449297527</v>
      </c>
      <c r="F28" s="4">
        <f>IF(実質付加価値!F28&gt;0,LN(実質付加価値!F28),0)</f>
        <v>9.9855996101912119</v>
      </c>
      <c r="G28" s="4">
        <f>IF(実質付加価値!G28&gt;0,LN(実質付加価値!G28),0)</f>
        <v>9.8974823074979206</v>
      </c>
      <c r="H28" s="4">
        <f>IF(実質付加価値!H28&gt;0,LN(実質付加価値!H28),0)</f>
        <v>9.8070326899311304</v>
      </c>
      <c r="I28" s="4">
        <f>IF(実質付加価値!I28&gt;0,LN(実質付加価値!I28),0)</f>
        <v>8.8179079913348595</v>
      </c>
      <c r="K28" s="6">
        <f>E28-E$1086</f>
        <v>-0.27727350326689049</v>
      </c>
      <c r="L28" s="6">
        <f>F28-F$1086</f>
        <v>0.43314360762399495</v>
      </c>
      <c r="M28" s="6">
        <f>G28-G$1086</f>
        <v>0.37606620273457203</v>
      </c>
      <c r="N28" s="6">
        <f>H28-H$1086</f>
        <v>0.71724782704102275</v>
      </c>
      <c r="O28" s="6">
        <f>I28-I$1086</f>
        <v>0.81936897467514225</v>
      </c>
    </row>
    <row r="29" spans="1:15" x14ac:dyDescent="0.15">
      <c r="A29" s="1">
        <v>2</v>
      </c>
      <c r="B29" s="1" t="s">
        <v>51</v>
      </c>
      <c r="C29" s="1">
        <v>3</v>
      </c>
      <c r="D29" s="1" t="s">
        <v>17</v>
      </c>
      <c r="E29" s="4">
        <f>IF(実質付加価値!E29&gt;0,LN(実質付加価値!E29),0)</f>
        <v>11.508770452356588</v>
      </c>
      <c r="F29" s="4">
        <f>IF(実質付加価値!F29&gt;0,LN(実質付加価値!F29),0)</f>
        <v>11.604604375131101</v>
      </c>
      <c r="G29" s="4">
        <f>IF(実質付加価値!G29&gt;0,LN(実質付加価値!G29),0)</f>
        <v>11.665053682045798</v>
      </c>
      <c r="H29" s="4">
        <f>IF(実質付加価値!H29&gt;0,LN(実質付加価値!H29),0)</f>
        <v>11.621962541510749</v>
      </c>
      <c r="I29" s="4">
        <f>IF(実質付加価値!I29&gt;0,LN(実質付加価値!I29),0)</f>
        <v>11.496403231130374</v>
      </c>
      <c r="K29" s="6">
        <f>E29-E$1087</f>
        <v>-0.39997319850301949</v>
      </c>
      <c r="L29" s="6">
        <f>F29-F$1087</f>
        <v>-0.59461312681159306</v>
      </c>
      <c r="M29" s="6">
        <f>G29-G$1087</f>
        <v>-0.62795826429240442</v>
      </c>
      <c r="N29" s="6">
        <f>H29-H$1087</f>
        <v>-0.76409558277816281</v>
      </c>
      <c r="O29" s="6">
        <f>I29-I$1087</f>
        <v>-0.73561392606347376</v>
      </c>
    </row>
    <row r="30" spans="1:15" x14ac:dyDescent="0.15">
      <c r="A30" s="1">
        <v>2</v>
      </c>
      <c r="B30" s="1" t="s">
        <v>51</v>
      </c>
      <c r="C30" s="1">
        <v>4</v>
      </c>
      <c r="D30" s="1" t="s">
        <v>18</v>
      </c>
      <c r="E30" s="4">
        <f>IF(実質付加価値!E30&gt;0,LN(実質付加価値!E30),0)</f>
        <v>7.8633743756104328</v>
      </c>
      <c r="F30" s="4">
        <f>IF(実質付加価値!F30&gt;0,LN(実質付加価値!F30),0)</f>
        <v>9.3108409146975983</v>
      </c>
      <c r="G30" s="4">
        <f>IF(実質付加価値!G30&gt;0,LN(実質付加価値!G30),0)</f>
        <v>10.576707592946775</v>
      </c>
      <c r="H30" s="4">
        <f>IF(実質付加価値!H30&gt;0,LN(実質付加価値!H30),0)</f>
        <v>9.9631012481261454</v>
      </c>
      <c r="I30" s="4">
        <f>IF(実質付加価値!I30&gt;0,LN(実質付加価値!I30),0)</f>
        <v>9.4590409289222031</v>
      </c>
      <c r="K30" s="6">
        <f>E30-E$1088</f>
        <v>-2.5686418811521508</v>
      </c>
      <c r="L30" s="6">
        <f>F30-F$1088</f>
        <v>-1.5853534219820631</v>
      </c>
      <c r="M30" s="6">
        <f>G30-G$1088</f>
        <v>-0.71762415569808269</v>
      </c>
      <c r="N30" s="6">
        <f>H30-H$1088</f>
        <v>-0.58701827705841758</v>
      </c>
      <c r="O30" s="6">
        <f>I30-I$1088</f>
        <v>-0.51346994211445995</v>
      </c>
    </row>
    <row r="31" spans="1:15" x14ac:dyDescent="0.15">
      <c r="A31" s="1">
        <v>2</v>
      </c>
      <c r="B31" s="1" t="s">
        <v>51</v>
      </c>
      <c r="C31" s="1">
        <v>5</v>
      </c>
      <c r="D31" s="1" t="s">
        <v>19</v>
      </c>
      <c r="E31" s="4">
        <f>IF(実質付加価値!E31&gt;0,LN(実質付加価値!E31),0)</f>
        <v>9.4019102129634078</v>
      </c>
      <c r="F31" s="4">
        <f>IF(実質付加価値!F31&gt;0,LN(実質付加価値!F31),0)</f>
        <v>9.9383137885409418</v>
      </c>
      <c r="G31" s="4">
        <f>IF(実質付加価値!G31&gt;0,LN(実質付加価値!G31),0)</f>
        <v>10.709923558760238</v>
      </c>
      <c r="H31" s="4">
        <f>IF(実質付加価値!H31&gt;0,LN(実質付加価値!H31),0)</f>
        <v>10.619837780962355</v>
      </c>
      <c r="I31" s="4">
        <f>IF(実質付加価値!I31&gt;0,LN(実質付加価値!I31),0)</f>
        <v>10.417327721376259</v>
      </c>
      <c r="K31" s="6">
        <f>E31-E$1089</f>
        <v>-0.42715276102253164</v>
      </c>
      <c r="L31" s="6">
        <f>F31-F$1089</f>
        <v>-8.4910257410314216E-2</v>
      </c>
      <c r="M31" s="6">
        <f>G31-G$1089</f>
        <v>0.11920756749939443</v>
      </c>
      <c r="N31" s="6">
        <f>H31-H$1089</f>
        <v>9.6428784248006494E-2</v>
      </c>
      <c r="O31" s="6">
        <f>I31-I$1089</f>
        <v>0.15124386916462385</v>
      </c>
    </row>
    <row r="32" spans="1:15" x14ac:dyDescent="0.15">
      <c r="A32" s="1">
        <v>2</v>
      </c>
      <c r="B32" s="1" t="s">
        <v>51</v>
      </c>
      <c r="C32" s="1">
        <v>6</v>
      </c>
      <c r="D32" s="1" t="s">
        <v>3</v>
      </c>
      <c r="E32" s="4">
        <f>IF(実質付加価値!E32&gt;0,LN(実質付加価値!E32),0)</f>
        <v>6.3003108359041811</v>
      </c>
      <c r="F32" s="4">
        <f>IF(実質付加価値!F32&gt;0,LN(実質付加価値!F32),0)</f>
        <v>7.8908869396668431</v>
      </c>
      <c r="G32" s="4">
        <f>IF(実質付加価値!G32&gt;0,LN(実質付加価値!G32),0)</f>
        <v>9.681282876285966</v>
      </c>
      <c r="H32" s="4">
        <f>IF(実質付加価値!H32&gt;0,LN(実質付加価値!H32),0)</f>
        <v>9.5973154884884142</v>
      </c>
      <c r="I32" s="4">
        <f>IF(実質付加価値!I32&gt;0,LN(実質付加価値!I32),0)</f>
        <v>9.6568431981459675</v>
      </c>
      <c r="K32" s="6">
        <f>E32-E$1090</f>
        <v>-2.3815091873902698</v>
      </c>
      <c r="L32" s="6">
        <f>F32-F$1090</f>
        <v>-1.7833819561296407</v>
      </c>
      <c r="M32" s="6">
        <f>G32-G$1090</f>
        <v>-1.1088975169253299</v>
      </c>
      <c r="N32" s="6">
        <f>H32-H$1090</f>
        <v>-1.4437167244215683</v>
      </c>
      <c r="O32" s="6">
        <f>I32-I$1090</f>
        <v>-1.6423630497043433</v>
      </c>
    </row>
    <row r="33" spans="1:15" x14ac:dyDescent="0.15">
      <c r="A33" s="1">
        <v>2</v>
      </c>
      <c r="B33" s="1" t="s">
        <v>51</v>
      </c>
      <c r="C33" s="1">
        <v>7</v>
      </c>
      <c r="D33" s="1" t="s">
        <v>20</v>
      </c>
      <c r="E33" s="4">
        <f>IF(実質付加価値!E33&gt;0,LN(実質付加価値!E33),0)</f>
        <v>9.7755782406696667</v>
      </c>
      <c r="F33" s="4">
        <f>IF(実質付加価値!F33&gt;0,LN(実質付加価値!F33),0)</f>
        <v>7.4230345696626472</v>
      </c>
      <c r="G33" s="4">
        <f>IF(実質付加価値!G33&gt;0,LN(実質付加価値!G33),0)</f>
        <v>8.5138848584748388</v>
      </c>
      <c r="H33" s="4">
        <f>IF(実質付加価値!H33&gt;0,LN(実質付加価値!H33),0)</f>
        <v>8.1957827943869059</v>
      </c>
      <c r="I33" s="4">
        <f>IF(実質付加価値!I33&gt;0,LN(実質付加価値!I33),0)</f>
        <v>7.7929230951472874</v>
      </c>
      <c r="K33" s="6">
        <f>E33-E$1091</f>
        <v>0.16689236415541409</v>
      </c>
      <c r="L33" s="6">
        <f>F33-F$1091</f>
        <v>-1.9909050680180833</v>
      </c>
      <c r="M33" s="6">
        <f>G33-G$1091</f>
        <v>-1.5372737040408442</v>
      </c>
      <c r="N33" s="6">
        <f>H33-H$1091</f>
        <v>-1.6883961208280276</v>
      </c>
      <c r="O33" s="6">
        <f>I33-I$1091</f>
        <v>-1.2576587371689083</v>
      </c>
    </row>
    <row r="34" spans="1:15" x14ac:dyDescent="0.15">
      <c r="A34" s="1">
        <v>2</v>
      </c>
      <c r="B34" s="1" t="s">
        <v>51</v>
      </c>
      <c r="C34" s="1">
        <v>8</v>
      </c>
      <c r="D34" s="1" t="s">
        <v>21</v>
      </c>
      <c r="E34" s="4">
        <f>IF(実質付加価値!E34&gt;0,LN(実質付加価値!E34),0)</f>
        <v>9.2693340003790663</v>
      </c>
      <c r="F34" s="4">
        <f>IF(実質付加価値!F34&gt;0,LN(実質付加価値!F34),0)</f>
        <v>9.7894911246869221</v>
      </c>
      <c r="G34" s="4">
        <f>IF(実質付加価値!G34&gt;0,LN(実質付加価値!G34),0)</f>
        <v>10.015648234915117</v>
      </c>
      <c r="H34" s="4">
        <f>IF(実質付加価値!H34&gt;0,LN(実質付加価値!H34),0)</f>
        <v>9.8656919468031141</v>
      </c>
      <c r="I34" s="4">
        <f>IF(実質付加価値!I34&gt;0,LN(実質付加価値!I34),0)</f>
        <v>9.0301367874797638</v>
      </c>
      <c r="K34" s="6">
        <f>E34-E$1092</f>
        <v>-1.0117493687195811</v>
      </c>
      <c r="L34" s="6">
        <f>F34-F$1092</f>
        <v>-0.75198736314831827</v>
      </c>
      <c r="M34" s="6">
        <f>G34-G$1092</f>
        <v>-0.89697791410410233</v>
      </c>
      <c r="N34" s="6">
        <f>H34-H$1092</f>
        <v>-1.02521049789347</v>
      </c>
      <c r="O34" s="6">
        <f>I34-I$1092</f>
        <v>-1.4513829549417423</v>
      </c>
    </row>
    <row r="35" spans="1:15" x14ac:dyDescent="0.15">
      <c r="A35" s="1">
        <v>2</v>
      </c>
      <c r="B35" s="1" t="s">
        <v>51</v>
      </c>
      <c r="C35" s="1">
        <v>9</v>
      </c>
      <c r="D35" s="1" t="s">
        <v>22</v>
      </c>
      <c r="E35" s="4">
        <f>IF(実質付加価値!E35&gt;0,LN(実質付加価値!E35),0)</f>
        <v>9.796082923718556</v>
      </c>
      <c r="F35" s="4">
        <f>IF(実質付加価値!F35&gt;0,LN(実質付加価値!F35),0)</f>
        <v>9.9349059367352979</v>
      </c>
      <c r="G35" s="4">
        <f>IF(実質付加価値!G35&gt;0,LN(実質付加価値!G35),0)</f>
        <v>10.398887200027412</v>
      </c>
      <c r="H35" s="4">
        <f>IF(実質付加価値!H35&gt;0,LN(実質付加価値!H35),0)</f>
        <v>11.00427770285882</v>
      </c>
      <c r="I35" s="4">
        <f>IF(実質付加価値!I35&gt;0,LN(実質付加価値!I35),0)</f>
        <v>12.00093801569524</v>
      </c>
      <c r="K35" s="6">
        <f>E35-E$1093</f>
        <v>-0.44259978372359043</v>
      </c>
      <c r="L35" s="6">
        <f>F35-F$1093</f>
        <v>-0.75266409290021841</v>
      </c>
      <c r="M35" s="6">
        <f>G35-G$1093</f>
        <v>-0.62505920070071852</v>
      </c>
      <c r="N35" s="6">
        <f>H35-H$1093</f>
        <v>-2.0470029663133715E-2</v>
      </c>
      <c r="O35" s="6">
        <f>I35-I$1093</f>
        <v>1.5963429309256423</v>
      </c>
    </row>
    <row r="36" spans="1:15" x14ac:dyDescent="0.15">
      <c r="A36" s="1">
        <v>2</v>
      </c>
      <c r="B36" s="1" t="s">
        <v>51</v>
      </c>
      <c r="C36" s="1">
        <v>10</v>
      </c>
      <c r="D36" s="1" t="s">
        <v>23</v>
      </c>
      <c r="E36" s="4">
        <f>IF(実質付加価値!E36&gt;0,LN(実質付加価値!E36),0)</f>
        <v>8.0599098691511237</v>
      </c>
      <c r="F36" s="4">
        <f>IF(実質付加価値!F36&gt;0,LN(実質付加価値!F36),0)</f>
        <v>8.7906769545925041</v>
      </c>
      <c r="G36" s="4">
        <f>IF(実質付加価値!G36&gt;0,LN(実質付加価値!G36),0)</f>
        <v>9.2938569655431635</v>
      </c>
      <c r="H36" s="4">
        <f>IF(実質付加価値!H36&gt;0,LN(実質付加価値!H36),0)</f>
        <v>9.5736765696259294</v>
      </c>
      <c r="I36" s="4">
        <f>IF(実質付加価値!I36&gt;0,LN(実質付加価値!I36),0)</f>
        <v>9.3869571075533429</v>
      </c>
      <c r="K36" s="6">
        <f>E36-E$1094</f>
        <v>-1.8285897058891383</v>
      </c>
      <c r="L36" s="6">
        <f>F36-F$1094</f>
        <v>-1.6794853191339953</v>
      </c>
      <c r="M36" s="6">
        <f>G36-G$1094</f>
        <v>-1.7578403643462686</v>
      </c>
      <c r="N36" s="6">
        <f>H36-H$1094</f>
        <v>-1.5732298240711149</v>
      </c>
      <c r="O36" s="6">
        <f>I36-I$1094</f>
        <v>-1.4286501972774683</v>
      </c>
    </row>
    <row r="37" spans="1:15" x14ac:dyDescent="0.15">
      <c r="A37" s="1">
        <v>2</v>
      </c>
      <c r="B37" s="1" t="s">
        <v>51</v>
      </c>
      <c r="C37" s="1">
        <v>11</v>
      </c>
      <c r="D37" s="1" t="s">
        <v>24</v>
      </c>
      <c r="E37" s="4">
        <f>IF(実質付加価値!E37&gt;0,LN(実質付加価値!E37),0)</f>
        <v>7.1364363133966551</v>
      </c>
      <c r="F37" s="4">
        <f>IF(実質付加価値!F37&gt;0,LN(実質付加価値!F37),0)</f>
        <v>7.7243761591506415</v>
      </c>
      <c r="G37" s="4">
        <f>IF(実質付加価値!G37&gt;0,LN(実質付加価値!G37),0)</f>
        <v>8.9589414823288447</v>
      </c>
      <c r="H37" s="4">
        <f>IF(実質付加価値!H37&gt;0,LN(実質付加価値!H37),0)</f>
        <v>10.078393376885808</v>
      </c>
      <c r="I37" s="4">
        <f>IF(実質付加価値!I37&gt;0,LN(実質付加価値!I37),0)</f>
        <v>10.88082723004834</v>
      </c>
      <c r="K37" s="6">
        <f>E37-E$1095</f>
        <v>-2.9625829929818854</v>
      </c>
      <c r="L37" s="6">
        <f>F37-F$1095</f>
        <v>-3.1588735942798261</v>
      </c>
      <c r="M37" s="6">
        <f>G37-G$1095</f>
        <v>-2.7275018183126427</v>
      </c>
      <c r="N37" s="6">
        <f>H37-H$1095</f>
        <v>-1.6790501312358206</v>
      </c>
      <c r="O37" s="6">
        <f>I37-I$1095</f>
        <v>-1.0460257476250607</v>
      </c>
    </row>
    <row r="38" spans="1:15" x14ac:dyDescent="0.15">
      <c r="A38" s="1">
        <v>2</v>
      </c>
      <c r="B38" s="1" t="s">
        <v>51</v>
      </c>
      <c r="C38" s="1">
        <v>12</v>
      </c>
      <c r="D38" s="1" t="s">
        <v>25</v>
      </c>
      <c r="E38" s="4">
        <f>IF(実質付加価値!E38&gt;0,LN(実質付加価値!E38),0)</f>
        <v>5.585089774329913</v>
      </c>
      <c r="F38" s="4">
        <f>IF(実質付加価値!F38&gt;0,LN(実質付加価値!F38),0)</f>
        <v>7.9810491468912632</v>
      </c>
      <c r="G38" s="4">
        <f>IF(実質付加価値!G38&gt;0,LN(実質付加価値!G38),0)</f>
        <v>10.179823765433817</v>
      </c>
      <c r="H38" s="4">
        <f>IF(実質付加価値!H38&gt;0,LN(実質付加価値!H38),0)</f>
        <v>11.249120701394325</v>
      </c>
      <c r="I38" s="4">
        <f>IF(実質付加価値!I38&gt;0,LN(実質付加価値!I38),0)</f>
        <v>12.530485410621345</v>
      </c>
      <c r="K38" s="6">
        <f>E38-E$1096</f>
        <v>-1.9715073622408665</v>
      </c>
      <c r="L38" s="6">
        <f>F38-F$1096</f>
        <v>-1.5020894342327766</v>
      </c>
      <c r="M38" s="6">
        <f>G38-G$1096</f>
        <v>-1.198654832170396</v>
      </c>
      <c r="N38" s="6">
        <f>H38-H$1096</f>
        <v>-1.1411915976187395</v>
      </c>
      <c r="O38" s="6">
        <f>I38-I$1096</f>
        <v>-1.2468594117404965</v>
      </c>
    </row>
    <row r="39" spans="1:15" x14ac:dyDescent="0.15">
      <c r="A39" s="1">
        <v>2</v>
      </c>
      <c r="B39" s="1" t="s">
        <v>51</v>
      </c>
      <c r="C39" s="1">
        <v>13</v>
      </c>
      <c r="D39" s="1" t="s">
        <v>26</v>
      </c>
      <c r="E39" s="4">
        <f>IF(実質付加価値!E39&gt;0,LN(実質付加価値!E39),0)</f>
        <v>6.7199509509264512</v>
      </c>
      <c r="F39" s="4">
        <f>IF(実質付加価値!F39&gt;0,LN(実質付加価値!F39),0)</f>
        <v>7.7839966195498373</v>
      </c>
      <c r="G39" s="4">
        <f>IF(実質付加価値!G39&gt;0,LN(実質付加価値!G39),0)</f>
        <v>7.9375562239376487</v>
      </c>
      <c r="H39" s="4">
        <f>IF(実質付加価値!H39&gt;0,LN(実質付加価値!H39),0)</f>
        <v>7.3331565942272938</v>
      </c>
      <c r="I39" s="4">
        <f>IF(実質付加価値!I39&gt;0,LN(実質付加価値!I39),0)</f>
        <v>10.14438828692554</v>
      </c>
      <c r="K39" s="6">
        <f>E39-E$1097</f>
        <v>-2.1583340180237069</v>
      </c>
      <c r="L39" s="6">
        <f>F39-F$1097</f>
        <v>-2.4938958548597103</v>
      </c>
      <c r="M39" s="6">
        <f>G39-G$1097</f>
        <v>-2.780657258665685</v>
      </c>
      <c r="N39" s="6">
        <f>H39-H$1097</f>
        <v>-3.6375472835128857</v>
      </c>
      <c r="O39" s="6">
        <f>I39-I$1097</f>
        <v>-1.4713785889310529</v>
      </c>
    </row>
    <row r="40" spans="1:15" x14ac:dyDescent="0.15">
      <c r="A40" s="1">
        <v>2</v>
      </c>
      <c r="B40" s="1" t="s">
        <v>51</v>
      </c>
      <c r="C40" s="1">
        <v>14</v>
      </c>
      <c r="D40" s="1" t="s">
        <v>27</v>
      </c>
      <c r="E40" s="4">
        <f>IF(実質付加価値!E40&gt;0,LN(実質付加価値!E40),0)</f>
        <v>5.2892885991784748</v>
      </c>
      <c r="F40" s="4">
        <f>IF(実質付加価値!F40&gt;0,LN(実質付加価値!F40),0)</f>
        <v>7.828039059693559</v>
      </c>
      <c r="G40" s="4">
        <f>IF(実質付加価値!G40&gt;0,LN(実質付加価値!G40),0)</f>
        <v>8.6231812778359096</v>
      </c>
      <c r="H40" s="4">
        <f>IF(実質付加価値!H40&gt;0,LN(実質付加価値!H40),0)</f>
        <v>8.9577343615267004</v>
      </c>
      <c r="I40" s="4">
        <f>IF(実質付加価値!I40&gt;0,LN(実質付加価値!I40),0)</f>
        <v>9.6305893882963503</v>
      </c>
      <c r="K40" s="6">
        <f>E40-E$1098</f>
        <v>-1.739013477155833</v>
      </c>
      <c r="L40" s="6">
        <f>F40-F$1098</f>
        <v>-0.57467851975581219</v>
      </c>
      <c r="M40" s="6">
        <f>G40-G$1098</f>
        <v>-0.5992009857094267</v>
      </c>
      <c r="N40" s="6">
        <f>H40-H$1098</f>
        <v>-0.36843507969832423</v>
      </c>
      <c r="O40" s="6">
        <f>I40-I$1098</f>
        <v>-0.22782298025268588</v>
      </c>
    </row>
    <row r="41" spans="1:15" x14ac:dyDescent="0.15">
      <c r="A41" s="1">
        <v>2</v>
      </c>
      <c r="B41" s="1" t="s">
        <v>51</v>
      </c>
      <c r="C41" s="1">
        <v>15</v>
      </c>
      <c r="D41" s="1" t="s">
        <v>28</v>
      </c>
      <c r="E41" s="4">
        <f>IF(実質付加価値!E41&gt;0,LN(実質付加価値!E41),0)</f>
        <v>10.572050942023305</v>
      </c>
      <c r="F41" s="4">
        <f>IF(実質付加価値!F41&gt;0,LN(実質付加価値!F41),0)</f>
        <v>10.880374601551637</v>
      </c>
      <c r="G41" s="4">
        <f>IF(実質付加価値!G41&gt;0,LN(実質付加価値!G41),0)</f>
        <v>10.995312756245141</v>
      </c>
      <c r="H41" s="4">
        <f>IF(実質付加価値!H41&gt;0,LN(実質付加価値!H41),0)</f>
        <v>10.807783699689338</v>
      </c>
      <c r="I41" s="4">
        <f>IF(実質付加価値!I41&gt;0,LN(実質付加価値!I41),0)</f>
        <v>10.305714784316033</v>
      </c>
      <c r="K41" s="6">
        <f>E41-E$1099</f>
        <v>-0.96808217844667865</v>
      </c>
      <c r="L41" s="6">
        <f>F41-F$1099</f>
        <v>-0.89760601740960233</v>
      </c>
      <c r="M41" s="6">
        <f>G41-G$1099</f>
        <v>-1.213614672479979</v>
      </c>
      <c r="N41" s="6">
        <f>H41-H$1099</f>
        <v>-1.2120727179792219</v>
      </c>
      <c r="O41" s="6">
        <f>I41-I$1099</f>
        <v>-1.5945051039323257</v>
      </c>
    </row>
    <row r="42" spans="1:15" x14ac:dyDescent="0.15">
      <c r="A42" s="1">
        <v>2</v>
      </c>
      <c r="B42" s="1" t="s">
        <v>50</v>
      </c>
      <c r="C42" s="1">
        <v>16</v>
      </c>
      <c r="D42" s="1" t="s">
        <v>11</v>
      </c>
      <c r="E42" s="4">
        <f>IF(実質付加価値!E42&gt;0,LN(実質付加価値!E42),0)</f>
        <v>13.062630932385009</v>
      </c>
      <c r="F42" s="4">
        <f>IF(実質付加価値!F42&gt;0,LN(実質付加価値!F42),0)</f>
        <v>13.175994914562976</v>
      </c>
      <c r="G42" s="4">
        <f>IF(実質付加価値!G42&gt;0,LN(実質付加価値!G42),0)</f>
        <v>13.118826052960602</v>
      </c>
      <c r="H42" s="4">
        <f>IF(実質付加価値!H42&gt;0,LN(実質付加価値!H42),0)</f>
        <v>13.236852601849058</v>
      </c>
      <c r="I42" s="4">
        <f>IF(実質付加価値!I42&gt;0,LN(実質付加価値!I42),0)</f>
        <v>12.818599981083199</v>
      </c>
      <c r="K42" s="6">
        <f>E42-E$1100</f>
        <v>-6.6672622783565672E-2</v>
      </c>
      <c r="L42" s="6">
        <f>F42-F$1100</f>
        <v>-0.16810607521728294</v>
      </c>
      <c r="M42" s="6">
        <f>G42-G$1100</f>
        <v>-0.40129215269280927</v>
      </c>
      <c r="N42" s="6">
        <f>H42-H$1100</f>
        <v>-4.1438548929555452E-2</v>
      </c>
      <c r="O42" s="6">
        <f>I42-I$1100</f>
        <v>-0.14455553311314873</v>
      </c>
    </row>
    <row r="43" spans="1:15" x14ac:dyDescent="0.15">
      <c r="A43" s="1">
        <v>2</v>
      </c>
      <c r="B43" s="1" t="s">
        <v>50</v>
      </c>
      <c r="C43" s="1">
        <v>17</v>
      </c>
      <c r="D43" s="1" t="s">
        <v>12</v>
      </c>
      <c r="E43" s="4">
        <f>IF(実質付加価値!E43&gt;0,LN(実質付加価値!E43),0)</f>
        <v>9.489347263974258</v>
      </c>
      <c r="F43" s="4">
        <f>IF(実質付加価値!F43&gt;0,LN(実質付加価値!F43),0)</f>
        <v>10.689994603193211</v>
      </c>
      <c r="G43" s="4">
        <f>IF(実質付加価値!G43&gt;0,LN(実質付加価値!G43),0)</f>
        <v>11.202205628749278</v>
      </c>
      <c r="H43" s="4">
        <f>IF(実質付加価値!H43&gt;0,LN(実質付加価値!H43),0)</f>
        <v>11.470277644338815</v>
      </c>
      <c r="I43" s="4">
        <f>IF(実質付加価値!I43&gt;0,LN(実質付加価値!I43),0)</f>
        <v>11.758687604656087</v>
      </c>
      <c r="K43" s="6">
        <f>E43-E$1101</f>
        <v>-1.3601120865630705</v>
      </c>
      <c r="L43" s="6">
        <f>F43-F$1101</f>
        <v>-0.79922776085468605</v>
      </c>
      <c r="M43" s="6">
        <f>G43-G$1101</f>
        <v>-0.83321531807610505</v>
      </c>
      <c r="N43" s="6">
        <f>H43-H$1101</f>
        <v>-0.7682046666105915</v>
      </c>
      <c r="O43" s="6">
        <f>I43-I$1101</f>
        <v>-0.5107202297803255</v>
      </c>
    </row>
    <row r="44" spans="1:15" x14ac:dyDescent="0.15">
      <c r="A44" s="1">
        <v>2</v>
      </c>
      <c r="B44" s="1" t="s">
        <v>50</v>
      </c>
      <c r="C44" s="1">
        <v>18</v>
      </c>
      <c r="D44" s="1" t="s">
        <v>13</v>
      </c>
      <c r="E44" s="4">
        <f>IF(実質付加価値!E44&gt;0,LN(実質付加価値!E44),0)</f>
        <v>11.723870679973212</v>
      </c>
      <c r="F44" s="4">
        <f>IF(実質付加価値!F44&gt;0,LN(実質付加価値!F44),0)</f>
        <v>12.658358687887056</v>
      </c>
      <c r="G44" s="4">
        <f>IF(実質付加価値!G44&gt;0,LN(実質付加価値!G44),0)</f>
        <v>13.008202516575468</v>
      </c>
      <c r="H44" s="4">
        <f>IF(実質付加価値!H44&gt;0,LN(実質付加価値!H44),0)</f>
        <v>13.249461615063314</v>
      </c>
      <c r="I44" s="4">
        <f>IF(実質付加価値!I44&gt;0,LN(実質付加価値!I44),0)</f>
        <v>13.078286095993084</v>
      </c>
      <c r="K44" s="6">
        <f>E44-E$1102</f>
        <v>-0.39485887818550225</v>
      </c>
      <c r="L44" s="6">
        <f>F44-F$1102</f>
        <v>-0.22586912102772239</v>
      </c>
      <c r="M44" s="6">
        <f>G44-G$1102</f>
        <v>-0.29787163368722602</v>
      </c>
      <c r="N44" s="6">
        <f>H44-H$1102</f>
        <v>-0.25451437635118701</v>
      </c>
      <c r="O44" s="6">
        <f>I44-I$1102</f>
        <v>-0.26671028504191696</v>
      </c>
    </row>
    <row r="45" spans="1:15" x14ac:dyDescent="0.15">
      <c r="A45" s="1">
        <v>2</v>
      </c>
      <c r="B45" s="1" t="s">
        <v>50</v>
      </c>
      <c r="C45" s="1">
        <v>19</v>
      </c>
      <c r="D45" s="1" t="s">
        <v>14</v>
      </c>
      <c r="E45" s="4">
        <f>IF(実質付加価値!E45&gt;0,LN(実質付加価値!E45),0)</f>
        <v>10.615123962888973</v>
      </c>
      <c r="F45" s="4">
        <f>IF(実質付加価値!F45&gt;0,LN(実質付加価値!F45),0)</f>
        <v>11.457348250516322</v>
      </c>
      <c r="G45" s="4">
        <f>IF(実質付加価値!G45&gt;0,LN(実質付加価値!G45),0)</f>
        <v>11.997988548599899</v>
      </c>
      <c r="H45" s="4">
        <f>IF(実質付加価値!H45&gt;0,LN(実質付加価値!H45),0)</f>
        <v>12.034579185945335</v>
      </c>
      <c r="I45" s="4">
        <f>IF(実質付加価値!I45&gt;0,LN(実質付加価値!I45),0)</f>
        <v>11.930357297148108</v>
      </c>
      <c r="K45" s="6">
        <f>E45-E$1103</f>
        <v>-0.33073495461102631</v>
      </c>
      <c r="L45" s="6">
        <f>F45-F$1103</f>
        <v>-0.31562576234046702</v>
      </c>
      <c r="M45" s="6">
        <f>G45-G$1103</f>
        <v>-0.56316438281235826</v>
      </c>
      <c r="N45" s="6">
        <f>H45-H$1103</f>
        <v>-0.56275705219036531</v>
      </c>
      <c r="O45" s="6">
        <f>I45-I$1103</f>
        <v>-0.57667733243970609</v>
      </c>
    </row>
    <row r="46" spans="1:15" x14ac:dyDescent="0.15">
      <c r="A46" s="1">
        <v>2</v>
      </c>
      <c r="B46" s="1" t="s">
        <v>50</v>
      </c>
      <c r="C46" s="1">
        <v>20</v>
      </c>
      <c r="D46" s="1" t="s">
        <v>15</v>
      </c>
      <c r="E46" s="4">
        <f>IF(実質付加価値!E46&gt;0,LN(実質付加価値!E46),0)</f>
        <v>10.830889533149296</v>
      </c>
      <c r="F46" s="4">
        <f>IF(実質付加価値!F46&gt;0,LN(実質付加価値!F46),0)</f>
        <v>11.474851648655804</v>
      </c>
      <c r="G46" s="4">
        <f>IF(実質付加価値!G46&gt;0,LN(実質付加価値!G46),0)</f>
        <v>11.276562108595554</v>
      </c>
      <c r="H46" s="4">
        <f>IF(実質付加価値!H46&gt;0,LN(実質付加価値!H46),0)</f>
        <v>10.937366923844673</v>
      </c>
      <c r="I46" s="4">
        <f>IF(実質付加価値!I46&gt;0,LN(実質付加価値!I46),0)</f>
        <v>11.02029944506959</v>
      </c>
      <c r="K46" s="6">
        <f>E46-E$1104</f>
        <v>-0.20822979828369981</v>
      </c>
      <c r="L46" s="6">
        <f>F46-F$1104</f>
        <v>-0.19512896483226605</v>
      </c>
      <c r="M46" s="6">
        <f>G46-G$1104</f>
        <v>-0.3800868511226021</v>
      </c>
      <c r="N46" s="6">
        <f>H46-H$1104</f>
        <v>-0.48264882757858629</v>
      </c>
      <c r="O46" s="6">
        <f>I46-I$1104</f>
        <v>-0.5620762977334568</v>
      </c>
    </row>
    <row r="47" spans="1:15" x14ac:dyDescent="0.15">
      <c r="A47" s="1">
        <v>2</v>
      </c>
      <c r="B47" s="1" t="s">
        <v>50</v>
      </c>
      <c r="C47" s="1">
        <v>21</v>
      </c>
      <c r="D47" s="1" t="s">
        <v>16</v>
      </c>
      <c r="E47" s="4">
        <f>IF(実質付加価値!E47&gt;0,LN(実質付加価値!E47),0)</f>
        <v>11.722820956476436</v>
      </c>
      <c r="F47" s="4">
        <f>IF(実質付加価値!F47&gt;0,LN(実質付加価値!F47),0)</f>
        <v>12.054792323199383</v>
      </c>
      <c r="G47" s="4">
        <f>IF(実質付加価値!G47&gt;0,LN(実質付加価値!G47),0)</f>
        <v>12.426404062009434</v>
      </c>
      <c r="H47" s="4">
        <f>IF(実質付加価値!H47&gt;0,LN(実質付加価値!H47),0)</f>
        <v>12.61751500604726</v>
      </c>
      <c r="I47" s="4">
        <f>IF(実質付加価値!I47&gt;0,LN(実質付加価値!I47),0)</f>
        <v>12.668385478177118</v>
      </c>
      <c r="K47" s="6">
        <f>E47-E$1105</f>
        <v>-0.3378780693388439</v>
      </c>
      <c r="L47" s="6">
        <f>F47-F$1105</f>
        <v>-0.30626481930430138</v>
      </c>
      <c r="M47" s="6">
        <f>G47-G$1105</f>
        <v>-0.31347250531823967</v>
      </c>
      <c r="N47" s="6">
        <f>H47-H$1105</f>
        <v>-0.34502560299790375</v>
      </c>
      <c r="O47" s="6">
        <f>I47-I$1105</f>
        <v>-0.43534627341584908</v>
      </c>
    </row>
    <row r="48" spans="1:15" x14ac:dyDescent="0.15">
      <c r="A48" s="1">
        <v>2</v>
      </c>
      <c r="B48" s="1" t="s">
        <v>49</v>
      </c>
      <c r="C48" s="1">
        <v>22</v>
      </c>
      <c r="D48" s="1" t="s">
        <v>8</v>
      </c>
      <c r="E48" s="4">
        <f>IF(実質付加価値!E48&gt;0,LN(実質付加価値!E48),0)</f>
        <v>12.489650573621908</v>
      </c>
      <c r="F48" s="4">
        <f>IF(実質付加価値!F48&gt;0,LN(実質付加価値!F48),0)</f>
        <v>13.354643335663642</v>
      </c>
      <c r="G48" s="4">
        <f>IF(実質付加価値!G48&gt;0,LN(実質付加価値!G48),0)</f>
        <v>13.471161056278419</v>
      </c>
      <c r="H48" s="4">
        <f>IF(実質付加価値!H48&gt;0,LN(実質付加価値!H48),0)</f>
        <v>13.718297100925982</v>
      </c>
      <c r="I48" s="4">
        <f>IF(実質付加価値!I48&gt;0,LN(実質付加価値!I48),0)</f>
        <v>13.909860266506657</v>
      </c>
      <c r="K48" s="6">
        <f>E48-E$1106</f>
        <v>-0.65806843266726212</v>
      </c>
      <c r="L48" s="6">
        <f>F48-F$1106</f>
        <v>-0.33040174742858319</v>
      </c>
      <c r="M48" s="6">
        <f>G48-G$1106</f>
        <v>-0.43694879989611835</v>
      </c>
      <c r="N48" s="6">
        <f>H48-H$1106</f>
        <v>-0.4249951557180669</v>
      </c>
      <c r="O48" s="6">
        <f>I48-I$1106</f>
        <v>-0.44591408021782364</v>
      </c>
    </row>
    <row r="49" spans="1:15" x14ac:dyDescent="0.15">
      <c r="A49" s="1">
        <v>2</v>
      </c>
      <c r="B49" s="1" t="s">
        <v>49</v>
      </c>
      <c r="C49" s="1">
        <v>23</v>
      </c>
      <c r="D49" s="1" t="s">
        <v>29</v>
      </c>
      <c r="E49" s="4">
        <f>IF(実質付加価値!E49&gt;0,LN(実質付加価値!E49),0)</f>
        <v>12.835334352216737</v>
      </c>
      <c r="F49" s="4">
        <f>IF(実質付加価値!F49&gt;0,LN(実質付加価値!F49),0)</f>
        <v>13.158076530561278</v>
      </c>
      <c r="G49" s="4">
        <f>IF(実質付加価値!G49&gt;0,LN(実質付加価値!G49),0)</f>
        <v>13.34348000504238</v>
      </c>
      <c r="H49" s="4">
        <f>IF(実質付加価値!H49&gt;0,LN(実質付加価値!H49),0)</f>
        <v>13.509505177357438</v>
      </c>
      <c r="I49" s="4">
        <f>IF(実質付加価値!I49&gt;0,LN(実質付加価値!I49),0)</f>
        <v>13.580940397548018</v>
      </c>
      <c r="K49" s="6">
        <f>E49-E$1107</f>
        <v>-0.10601647737836117</v>
      </c>
      <c r="L49" s="6">
        <f>F49-F$1107</f>
        <v>-7.0980412529216608E-2</v>
      </c>
      <c r="M49" s="6">
        <f>G49-G$1107</f>
        <v>-2.0932775302858531E-2</v>
      </c>
      <c r="N49" s="6">
        <f>H49-H$1107</f>
        <v>-3.1987377196994515E-2</v>
      </c>
      <c r="O49" s="6">
        <f>I49-I$1107</f>
        <v>-7.7500004505848707E-2</v>
      </c>
    </row>
    <row r="50" spans="1:15" x14ac:dyDescent="0.15">
      <c r="A50" s="1">
        <v>3</v>
      </c>
      <c r="B50" s="1" t="s">
        <v>53</v>
      </c>
      <c r="C50" s="1">
        <v>1</v>
      </c>
      <c r="D50" s="1" t="s">
        <v>9</v>
      </c>
      <c r="E50" s="4">
        <f>IF(実質付加価値!E50&gt;0,LN(実質付加価値!E50),0)</f>
        <v>12.310382056236639</v>
      </c>
      <c r="F50" s="4">
        <f>IF(実質付加価値!F50&gt;0,LN(実質付加価値!F50),0)</f>
        <v>12.245890261413662</v>
      </c>
      <c r="G50" s="4">
        <f>IF(実質付加価値!G50&gt;0,LN(実質付加価値!G50),0)</f>
        <v>12.584246894397003</v>
      </c>
      <c r="H50" s="4">
        <f>IF(実質付加価値!H50&gt;0,LN(実質付加価値!H50),0)</f>
        <v>12.391568701535947</v>
      </c>
      <c r="I50" s="4">
        <f>IF(実質付加価値!I50&gt;0,LN(実質付加価値!I50),0)</f>
        <v>12.208158267904537</v>
      </c>
      <c r="K50" s="6">
        <f>E50-E$1085</f>
        <v>0.31351968778958827</v>
      </c>
      <c r="L50" s="6">
        <f>F50-F$1085</f>
        <v>0.36226110682379797</v>
      </c>
      <c r="M50" s="6">
        <f>G50-G$1085</f>
        <v>0.58581981413307282</v>
      </c>
      <c r="N50" s="6">
        <f>H50-H$1085</f>
        <v>0.53454331730860538</v>
      </c>
      <c r="O50" s="6">
        <f>I50-I$1085</f>
        <v>0.47168592986941782</v>
      </c>
    </row>
    <row r="51" spans="1:15" x14ac:dyDescent="0.15">
      <c r="A51" s="1">
        <v>3</v>
      </c>
      <c r="B51" s="1" t="s">
        <v>53</v>
      </c>
      <c r="C51" s="1">
        <v>2</v>
      </c>
      <c r="D51" s="1" t="s">
        <v>10</v>
      </c>
      <c r="E51" s="4">
        <f>IF(実質付加価値!E51&gt;0,LN(実質付加価値!E51),0)</f>
        <v>10.422029382534223</v>
      </c>
      <c r="F51" s="4">
        <f>IF(実質付加価値!F51&gt;0,LN(実質付加価値!F51),0)</f>
        <v>9.5323338718546022</v>
      </c>
      <c r="G51" s="4">
        <f>IF(実質付加価値!G51&gt;0,LN(実質付加価値!G51),0)</f>
        <v>9.2922428273104387</v>
      </c>
      <c r="H51" s="4">
        <f>IF(実質付加価値!H51&gt;0,LN(実質付加価値!H51),0)</f>
        <v>8.9685741094282996</v>
      </c>
      <c r="I51" s="4">
        <f>IF(実質付加価値!I51&gt;0,LN(実質付加価値!I51),0)</f>
        <v>7.6458869753967775</v>
      </c>
      <c r="K51" s="6">
        <f>E51-E$1086</f>
        <v>0.99540763433757995</v>
      </c>
      <c r="L51" s="6">
        <f>F51-F$1086</f>
        <v>-2.0122130712614705E-2</v>
      </c>
      <c r="M51" s="6">
        <f>G51-G$1086</f>
        <v>-0.22917327745290983</v>
      </c>
      <c r="N51" s="6">
        <f>H51-H$1086</f>
        <v>-0.1212107534618081</v>
      </c>
      <c r="O51" s="6">
        <f>I51-I$1086</f>
        <v>-0.3526520412629397</v>
      </c>
    </row>
    <row r="52" spans="1:15" x14ac:dyDescent="0.15">
      <c r="A52" s="1">
        <v>3</v>
      </c>
      <c r="B52" s="1" t="s">
        <v>54</v>
      </c>
      <c r="C52" s="1">
        <v>3</v>
      </c>
      <c r="D52" s="1" t="s">
        <v>17</v>
      </c>
      <c r="E52" s="4">
        <f>IF(実質付加価値!E52&gt;0,LN(実質付加価値!E52),0)</f>
        <v>11.558117874216526</v>
      </c>
      <c r="F52" s="4">
        <f>IF(実質付加価値!F52&gt;0,LN(実質付加価値!F52),0)</f>
        <v>11.722610297667948</v>
      </c>
      <c r="G52" s="4">
        <f>IF(実質付加価値!G52&gt;0,LN(実質付加価値!G52),0)</f>
        <v>12.152162805115207</v>
      </c>
      <c r="H52" s="4">
        <f>IF(実質付加価値!H52&gt;0,LN(実質付加価値!H52),0)</f>
        <v>12.349718067323899</v>
      </c>
      <c r="I52" s="4">
        <f>IF(実質付加価値!I52&gt;0,LN(実質付加価値!I52),0)</f>
        <v>11.944414024320645</v>
      </c>
      <c r="K52" s="6">
        <f>E52-E$1087</f>
        <v>-0.35062577664308137</v>
      </c>
      <c r="L52" s="6">
        <f>F52-F$1087</f>
        <v>-0.47660720427474601</v>
      </c>
      <c r="M52" s="6">
        <f>G52-G$1087</f>
        <v>-0.1408491412229953</v>
      </c>
      <c r="N52" s="6">
        <f>H52-H$1087</f>
        <v>-3.634005696501319E-2</v>
      </c>
      <c r="O52" s="6">
        <f>I52-I$1087</f>
        <v>-0.28760313287320294</v>
      </c>
    </row>
    <row r="53" spans="1:15" x14ac:dyDescent="0.15">
      <c r="A53" s="1">
        <v>3</v>
      </c>
      <c r="B53" s="1" t="s">
        <v>54</v>
      </c>
      <c r="C53" s="1">
        <v>4</v>
      </c>
      <c r="D53" s="1" t="s">
        <v>18</v>
      </c>
      <c r="E53" s="4">
        <f>IF(実質付加価値!E53&gt;0,LN(実質付加価値!E53),0)</f>
        <v>8.6465761143819204</v>
      </c>
      <c r="F53" s="4">
        <f>IF(実質付加価値!F53&gt;0,LN(実質付加価値!F53),0)</f>
        <v>9.9426763579617852</v>
      </c>
      <c r="G53" s="4">
        <f>IF(実質付加価値!G53&gt;0,LN(実質付加価値!G53),0)</f>
        <v>10.693469685634204</v>
      </c>
      <c r="H53" s="4">
        <f>IF(実質付加価値!H53&gt;0,LN(実質付加価値!H53),0)</f>
        <v>10.17770047633579</v>
      </c>
      <c r="I53" s="4">
        <f>IF(実質付加価値!I53&gt;0,LN(実質付加価値!I53),0)</f>
        <v>9.4014355073763838</v>
      </c>
      <c r="K53" s="6">
        <f>E53-E$1088</f>
        <v>-1.7854401423806632</v>
      </c>
      <c r="L53" s="6">
        <f>F53-F$1088</f>
        <v>-0.95351797871787625</v>
      </c>
      <c r="M53" s="6">
        <f>G53-G$1088</f>
        <v>-0.60086206301065381</v>
      </c>
      <c r="N53" s="6">
        <f>H53-H$1088</f>
        <v>-0.37241904884877286</v>
      </c>
      <c r="O53" s="6">
        <f>I53-I$1088</f>
        <v>-0.57107536366027922</v>
      </c>
    </row>
    <row r="54" spans="1:15" x14ac:dyDescent="0.15">
      <c r="A54" s="1">
        <v>3</v>
      </c>
      <c r="B54" s="1" t="s">
        <v>54</v>
      </c>
      <c r="C54" s="1">
        <v>5</v>
      </c>
      <c r="D54" s="1" t="s">
        <v>19</v>
      </c>
      <c r="E54" s="4">
        <f>IF(実質付加価値!E54&gt;0,LN(実質付加価値!E54),0)</f>
        <v>9.099020044290608</v>
      </c>
      <c r="F54" s="4">
        <f>IF(実質付加価値!F54&gt;0,LN(実質付加価値!F54),0)</f>
        <v>9.4749021963958491</v>
      </c>
      <c r="G54" s="4">
        <f>IF(実質付加価値!G54&gt;0,LN(実質付加価値!G54),0)</f>
        <v>9.7447950595078687</v>
      </c>
      <c r="H54" s="4">
        <f>IF(実質付加価値!H54&gt;0,LN(実質付加価値!H54),0)</f>
        <v>9.8682992483802536</v>
      </c>
      <c r="I54" s="4">
        <f>IF(実質付加価値!I54&gt;0,LN(実質付加価値!I54),0)</f>
        <v>9.8194571017758108</v>
      </c>
      <c r="K54" s="6">
        <f>E54-E$1089</f>
        <v>-0.73004292969533147</v>
      </c>
      <c r="L54" s="6">
        <f>F54-F$1089</f>
        <v>-0.54832184955540697</v>
      </c>
      <c r="M54" s="6">
        <f>G54-G$1089</f>
        <v>-0.84592093175297478</v>
      </c>
      <c r="N54" s="6">
        <f>H54-H$1089</f>
        <v>-0.65510974833409463</v>
      </c>
      <c r="O54" s="6">
        <f>I54-I$1089</f>
        <v>-0.44662675043582389</v>
      </c>
    </row>
    <row r="55" spans="1:15" x14ac:dyDescent="0.15">
      <c r="A55" s="1">
        <v>3</v>
      </c>
      <c r="B55" s="1" t="s">
        <v>54</v>
      </c>
      <c r="C55" s="1">
        <v>6</v>
      </c>
      <c r="D55" s="1" t="s">
        <v>3</v>
      </c>
      <c r="E55" s="4">
        <f>IF(実質付加価値!E55&gt;0,LN(実質付加価値!E55),0)</f>
        <v>6.9051829074742086</v>
      </c>
      <c r="F55" s="4">
        <f>IF(実質付加価値!F55&gt;0,LN(実質付加価値!F55),0)</f>
        <v>8.4994651993636641</v>
      </c>
      <c r="G55" s="4">
        <f>IF(実質付加価値!G55&gt;0,LN(実質付加価値!G55),0)</f>
        <v>9.1492536928396877</v>
      </c>
      <c r="H55" s="4">
        <f>IF(実質付加価値!H55&gt;0,LN(実質付加価値!H55),0)</f>
        <v>9.3394414033068713</v>
      </c>
      <c r="I55" s="4">
        <f>IF(実質付加価値!I55&gt;0,LN(実質付加価値!I55),0)</f>
        <v>9.9269496581553955</v>
      </c>
      <c r="K55" s="6">
        <f>E55-E$1090</f>
        <v>-1.7766371158202423</v>
      </c>
      <c r="L55" s="6">
        <f>F55-F$1090</f>
        <v>-1.1748036964328197</v>
      </c>
      <c r="M55" s="6">
        <f>G55-G$1090</f>
        <v>-1.6409267003716081</v>
      </c>
      <c r="N55" s="6">
        <f>H55-H$1090</f>
        <v>-1.7015908096031112</v>
      </c>
      <c r="O55" s="6">
        <f>I55-I$1090</f>
        <v>-1.3722565896949153</v>
      </c>
    </row>
    <row r="56" spans="1:15" x14ac:dyDescent="0.15">
      <c r="A56" s="1">
        <v>3</v>
      </c>
      <c r="B56" s="1" t="s">
        <v>54</v>
      </c>
      <c r="C56" s="1">
        <v>7</v>
      </c>
      <c r="D56" s="1" t="s">
        <v>20</v>
      </c>
      <c r="E56" s="4">
        <f>IF(実質付加価値!E56&gt;0,LN(実質付加価値!E56),0)</f>
        <v>7.7790976399555287</v>
      </c>
      <c r="F56" s="4">
        <f>IF(実質付加価値!F56&gt;0,LN(実質付加価値!F56),0)</f>
        <v>6.7942331731163597</v>
      </c>
      <c r="G56" s="4">
        <f>IF(実質付加価値!G56&gt;0,LN(実質付加価値!G56),0)</f>
        <v>8.0551987314639391</v>
      </c>
      <c r="H56" s="4">
        <f>IF(実質付加価値!H56&gt;0,LN(実質付加価値!H56),0)</f>
        <v>8.3682840100855778</v>
      </c>
      <c r="I56" s="4">
        <f>IF(実質付加価値!I56&gt;0,LN(実質付加価値!I56),0)</f>
        <v>7.8679914555366839</v>
      </c>
      <c r="K56" s="6">
        <f>E56-E$1091</f>
        <v>-1.8295882365587239</v>
      </c>
      <c r="L56" s="6">
        <f>F56-F$1091</f>
        <v>-2.6197064645643708</v>
      </c>
      <c r="M56" s="6">
        <f>G56-G$1091</f>
        <v>-1.9959598310517439</v>
      </c>
      <c r="N56" s="6">
        <f>H56-H$1091</f>
        <v>-1.5158949051293558</v>
      </c>
      <c r="O56" s="6">
        <f>I56-I$1091</f>
        <v>-1.1825903767795118</v>
      </c>
    </row>
    <row r="57" spans="1:15" x14ac:dyDescent="0.15">
      <c r="A57" s="1">
        <v>3</v>
      </c>
      <c r="B57" s="1" t="s">
        <v>54</v>
      </c>
      <c r="C57" s="1">
        <v>8</v>
      </c>
      <c r="D57" s="1" t="s">
        <v>21</v>
      </c>
      <c r="E57" s="4">
        <f>IF(実質付加価値!E57&gt;0,LN(実質付加価値!E57),0)</f>
        <v>10.025041213107146</v>
      </c>
      <c r="F57" s="4">
        <f>IF(実質付加価値!F57&gt;0,LN(実質付加価値!F57),0)</f>
        <v>10.610431810059783</v>
      </c>
      <c r="G57" s="4">
        <f>IF(実質付加価値!G57&gt;0,LN(実質付加価値!G57),0)</f>
        <v>10.799185134341768</v>
      </c>
      <c r="H57" s="4">
        <f>IF(実質付加価値!H57&gt;0,LN(実質付加価値!H57),0)</f>
        <v>10.734578567856154</v>
      </c>
      <c r="I57" s="4">
        <f>IF(実質付加価値!I57&gt;0,LN(実質付加価値!I57),0)</f>
        <v>10.01654368549689</v>
      </c>
      <c r="K57" s="6">
        <f>E57-E$1092</f>
        <v>-0.25604215599150137</v>
      </c>
      <c r="L57" s="6">
        <f>F57-F$1092</f>
        <v>6.8953322224542646E-2</v>
      </c>
      <c r="M57" s="6">
        <f>G57-G$1092</f>
        <v>-0.11344101467745205</v>
      </c>
      <c r="N57" s="6">
        <f>H57-H$1092</f>
        <v>-0.15632387684043003</v>
      </c>
      <c r="O57" s="6">
        <f>I57-I$1092</f>
        <v>-0.46497605692461619</v>
      </c>
    </row>
    <row r="58" spans="1:15" x14ac:dyDescent="0.15">
      <c r="A58" s="1">
        <v>3</v>
      </c>
      <c r="B58" s="1" t="s">
        <v>54</v>
      </c>
      <c r="C58" s="1">
        <v>9</v>
      </c>
      <c r="D58" s="1" t="s">
        <v>22</v>
      </c>
      <c r="E58" s="4">
        <f>IF(実質付加価値!E58&gt;0,LN(実質付加価値!E58),0)</f>
        <v>10.634453711543513</v>
      </c>
      <c r="F58" s="4">
        <f>IF(実質付加価値!F58&gt;0,LN(実質付加価値!F58),0)</f>
        <v>10.534649524824376</v>
      </c>
      <c r="G58" s="4">
        <f>IF(実質付加価値!G58&gt;0,LN(実質付加価値!G58),0)</f>
        <v>9.9589754027533264</v>
      </c>
      <c r="H58" s="4">
        <f>IF(実質付加価値!H58&gt;0,LN(実質付加価値!H58),0)</f>
        <v>10.522487260348422</v>
      </c>
      <c r="I58" s="4">
        <f>IF(実質付加価値!I58&gt;0,LN(実質付加価値!I58),0)</f>
        <v>9.4885483600946667</v>
      </c>
      <c r="K58" s="6">
        <f>E58-E$1093</f>
        <v>0.39577100410136623</v>
      </c>
      <c r="L58" s="6">
        <f>F58-F$1093</f>
        <v>-0.15292050481114039</v>
      </c>
      <c r="M58" s="6">
        <f>G58-G$1093</f>
        <v>-1.0649709979748039</v>
      </c>
      <c r="N58" s="6">
        <f>H58-H$1093</f>
        <v>-0.50226047217353198</v>
      </c>
      <c r="O58" s="6">
        <f>I58-I$1093</f>
        <v>-0.91604672467493131</v>
      </c>
    </row>
    <row r="59" spans="1:15" x14ac:dyDescent="0.15">
      <c r="A59" s="1">
        <v>3</v>
      </c>
      <c r="B59" s="1" t="s">
        <v>54</v>
      </c>
      <c r="C59" s="1">
        <v>10</v>
      </c>
      <c r="D59" s="1" t="s">
        <v>23</v>
      </c>
      <c r="E59" s="4">
        <f>IF(実質付加価値!E59&gt;0,LN(実質付加価値!E59),0)</f>
        <v>7.9523923105051395</v>
      </c>
      <c r="F59" s="4">
        <f>IF(実質付加価値!F59&gt;0,LN(実質付加価値!F59),0)</f>
        <v>9.127477880258045</v>
      </c>
      <c r="G59" s="4">
        <f>IF(実質付加価値!G59&gt;0,LN(実質付加価値!G59),0)</f>
        <v>10.112380535705107</v>
      </c>
      <c r="H59" s="4">
        <f>IF(実質付加価値!H59&gt;0,LN(実質付加価値!H59),0)</f>
        <v>10.329896864652769</v>
      </c>
      <c r="I59" s="4">
        <f>IF(実質付加価値!I59&gt;0,LN(実質付加価値!I59),0)</f>
        <v>10.209691348115252</v>
      </c>
      <c r="K59" s="6">
        <f>E59-E$1094</f>
        <v>-1.9361072645351225</v>
      </c>
      <c r="L59" s="6">
        <f>F59-F$1094</f>
        <v>-1.3426843934684545</v>
      </c>
      <c r="M59" s="6">
        <f>G59-G$1094</f>
        <v>-0.93931679418432523</v>
      </c>
      <c r="N59" s="6">
        <f>H59-H$1094</f>
        <v>-0.8170095290442756</v>
      </c>
      <c r="O59" s="6">
        <f>I59-I$1094</f>
        <v>-0.60591595671555964</v>
      </c>
    </row>
    <row r="60" spans="1:15" x14ac:dyDescent="0.15">
      <c r="A60" s="1">
        <v>3</v>
      </c>
      <c r="B60" s="1" t="s">
        <v>54</v>
      </c>
      <c r="C60" s="1">
        <v>11</v>
      </c>
      <c r="D60" s="1" t="s">
        <v>24</v>
      </c>
      <c r="E60" s="4">
        <f>IF(実質付加価値!E60&gt;0,LN(実質付加価値!E60),0)</f>
        <v>8.2978931015576123</v>
      </c>
      <c r="F60" s="4">
        <f>IF(実質付加価値!F60&gt;0,LN(実質付加価値!F60),0)</f>
        <v>9.3553508013907827</v>
      </c>
      <c r="G60" s="4">
        <f>IF(実質付加価値!G60&gt;0,LN(実質付加価値!G60),0)</f>
        <v>10.604258556933805</v>
      </c>
      <c r="H60" s="4">
        <f>IF(実質付加価値!H60&gt;0,LN(実質付加価値!H60),0)</f>
        <v>11.377858756081563</v>
      </c>
      <c r="I60" s="4">
        <f>IF(実質付加価値!I60&gt;0,LN(実質付加価値!I60),0)</f>
        <v>11.573108116682333</v>
      </c>
      <c r="K60" s="6">
        <f>E60-E$1095</f>
        <v>-1.8011262048209282</v>
      </c>
      <c r="L60" s="6">
        <f>F60-F$1095</f>
        <v>-1.5278989520396848</v>
      </c>
      <c r="M60" s="6">
        <f>G60-G$1095</f>
        <v>-1.0821847437076819</v>
      </c>
      <c r="N60" s="6">
        <f>H60-H$1095</f>
        <v>-0.37958475204006525</v>
      </c>
      <c r="O60" s="6">
        <f>I60-I$1095</f>
        <v>-0.35374486099106761</v>
      </c>
    </row>
    <row r="61" spans="1:15" x14ac:dyDescent="0.15">
      <c r="A61" s="1">
        <v>3</v>
      </c>
      <c r="B61" s="1" t="s">
        <v>54</v>
      </c>
      <c r="C61" s="1">
        <v>12</v>
      </c>
      <c r="D61" s="1" t="s">
        <v>25</v>
      </c>
      <c r="E61" s="4">
        <f>IF(実質付加価値!E61&gt;0,LN(実質付加価値!E61),0)</f>
        <v>7.2666157206951141</v>
      </c>
      <c r="F61" s="4">
        <f>IF(実質付加価値!F61&gt;0,LN(実質付加価値!F61),0)</f>
        <v>9.4434176984870799</v>
      </c>
      <c r="G61" s="4">
        <f>IF(実質付加価値!G61&gt;0,LN(実質付加価値!G61),0)</f>
        <v>11.620969872127882</v>
      </c>
      <c r="H61" s="4">
        <f>IF(実質付加価値!H61&gt;0,LN(実質付加価値!H61),0)</f>
        <v>12.524554511971379</v>
      </c>
      <c r="I61" s="4">
        <f>IF(実質付加価値!I61&gt;0,LN(実質付加価値!I61),0)</f>
        <v>13.332408902044072</v>
      </c>
      <c r="K61" s="6">
        <f>E61-E$1096</f>
        <v>-0.2899814158756655</v>
      </c>
      <c r="L61" s="6">
        <f>F61-F$1096</f>
        <v>-3.9720882636959942E-2</v>
      </c>
      <c r="M61" s="6">
        <f>G61-G$1096</f>
        <v>0.24249127452366892</v>
      </c>
      <c r="N61" s="6">
        <f>H61-H$1096</f>
        <v>0.13424221295831451</v>
      </c>
      <c r="O61" s="6">
        <f>I61-I$1096</f>
        <v>-0.44493592031776963</v>
      </c>
    </row>
    <row r="62" spans="1:15" x14ac:dyDescent="0.15">
      <c r="A62" s="1">
        <v>3</v>
      </c>
      <c r="B62" s="1" t="s">
        <v>54</v>
      </c>
      <c r="C62" s="1">
        <v>13</v>
      </c>
      <c r="D62" s="1" t="s">
        <v>26</v>
      </c>
      <c r="E62" s="4">
        <f>IF(実質付加価値!E62&gt;0,LN(実質付加価値!E62),0)</f>
        <v>6.8589545197552075</v>
      </c>
      <c r="F62" s="4">
        <f>IF(実質付加価値!F62&gt;0,LN(実質付加価値!F62),0)</f>
        <v>8.4822553075355547</v>
      </c>
      <c r="G62" s="4">
        <f>IF(実質付加価値!G62&gt;0,LN(実質付加価値!G62),0)</f>
        <v>9.0436222912072868</v>
      </c>
      <c r="H62" s="4">
        <f>IF(実質付加価値!H62&gt;0,LN(実質付加価値!H62),0)</f>
        <v>10.421524977091025</v>
      </c>
      <c r="I62" s="4">
        <f>IF(実質付加価値!I62&gt;0,LN(実質付加価値!I62),0)</f>
        <v>11.041875107788217</v>
      </c>
      <c r="K62" s="6">
        <f>E62-E$1097</f>
        <v>-2.0193304491949506</v>
      </c>
      <c r="L62" s="6">
        <f>F62-F$1097</f>
        <v>-1.795637166873993</v>
      </c>
      <c r="M62" s="6">
        <f>G62-G$1097</f>
        <v>-1.674591191396047</v>
      </c>
      <c r="N62" s="6">
        <f>H62-H$1097</f>
        <v>-0.54917890064915476</v>
      </c>
      <c r="O62" s="6">
        <f>I62-I$1097</f>
        <v>-0.57389176806837661</v>
      </c>
    </row>
    <row r="63" spans="1:15" x14ac:dyDescent="0.15">
      <c r="A63" s="1">
        <v>3</v>
      </c>
      <c r="B63" s="1" t="s">
        <v>54</v>
      </c>
      <c r="C63" s="1">
        <v>14</v>
      </c>
      <c r="D63" s="1" t="s">
        <v>27</v>
      </c>
      <c r="E63" s="4">
        <f>IF(実質付加価値!E63&gt;0,LN(実質付加価値!E63),0)</f>
        <v>6.3699208066129112</v>
      </c>
      <c r="F63" s="4">
        <f>IF(実質付加価値!F63&gt;0,LN(実質付加価値!F63),0)</f>
        <v>9.2760391009350762</v>
      </c>
      <c r="G63" s="4">
        <f>IF(実質付加価値!G63&gt;0,LN(実質付加価値!G63),0)</f>
        <v>10.053569358509291</v>
      </c>
      <c r="H63" s="4">
        <f>IF(実質付加価値!H63&gt;0,LN(実質付加価値!H63),0)</f>
        <v>9.75170630906414</v>
      </c>
      <c r="I63" s="4">
        <f>IF(実質付加価値!I63&gt;0,LN(実質付加価値!I63),0)</f>
        <v>10.03023730615641</v>
      </c>
      <c r="K63" s="6">
        <f>E63-E$1098</f>
        <v>-0.65838126972139666</v>
      </c>
      <c r="L63" s="6">
        <f>F63-F$1098</f>
        <v>0.87332152148570508</v>
      </c>
      <c r="M63" s="6">
        <f>G63-G$1098</f>
        <v>0.83118709496395482</v>
      </c>
      <c r="N63" s="6">
        <f>H63-H$1098</f>
        <v>0.42553686783911537</v>
      </c>
      <c r="O63" s="6">
        <f>I63-I$1098</f>
        <v>0.17182493760737394</v>
      </c>
    </row>
    <row r="64" spans="1:15" x14ac:dyDescent="0.15">
      <c r="A64" s="1">
        <v>3</v>
      </c>
      <c r="B64" s="1" t="s">
        <v>54</v>
      </c>
      <c r="C64" s="1">
        <v>15</v>
      </c>
      <c r="D64" s="1" t="s">
        <v>28</v>
      </c>
      <c r="E64" s="4">
        <f>IF(実質付加価値!E64&gt;0,LN(実質付加価値!E64),0)</f>
        <v>10.841007786971863</v>
      </c>
      <c r="F64" s="4">
        <f>IF(実質付加価値!F64&gt;0,LN(実質付加価値!F64),0)</f>
        <v>11.054103579334189</v>
      </c>
      <c r="G64" s="4">
        <f>IF(実質付加価値!G64&gt;0,LN(実質付加価値!G64),0)</f>
        <v>11.460055750564226</v>
      </c>
      <c r="H64" s="4">
        <f>IF(実質付加価値!H64&gt;0,LN(実質付加価値!H64),0)</f>
        <v>11.270797518189331</v>
      </c>
      <c r="I64" s="4">
        <f>IF(実質付加価値!I64&gt;0,LN(実質付加価値!I64),0)</f>
        <v>11.205209213150923</v>
      </c>
      <c r="K64" s="6">
        <f>E64-E$1099</f>
        <v>-0.69912533349812023</v>
      </c>
      <c r="L64" s="6">
        <f>F64-F$1099</f>
        <v>-0.72387703962704997</v>
      </c>
      <c r="M64" s="6">
        <f>G64-G$1099</f>
        <v>-0.74887167816089395</v>
      </c>
      <c r="N64" s="6">
        <f>H64-H$1099</f>
        <v>-0.74905889947922866</v>
      </c>
      <c r="O64" s="6">
        <f>I64-I$1099</f>
        <v>-0.69501067509743564</v>
      </c>
    </row>
    <row r="65" spans="1:15" x14ac:dyDescent="0.15">
      <c r="A65" s="1">
        <v>3</v>
      </c>
      <c r="B65" s="1" t="s">
        <v>53</v>
      </c>
      <c r="C65" s="1">
        <v>16</v>
      </c>
      <c r="D65" s="1" t="s">
        <v>11</v>
      </c>
      <c r="E65" s="4">
        <f>IF(実質付加価値!E65&gt;0,LN(実質付加価値!E65),0)</f>
        <v>12.677813799376937</v>
      </c>
      <c r="F65" s="4">
        <f>IF(実質付加価値!F65&gt;0,LN(実質付加価値!F65),0)</f>
        <v>13.145800206347214</v>
      </c>
      <c r="G65" s="4">
        <f>IF(実質付加価値!G65&gt;0,LN(実質付加価値!G65),0)</f>
        <v>13.180626195461732</v>
      </c>
      <c r="H65" s="4">
        <f>IF(実質付加価値!H65&gt;0,LN(実質付加価値!H65),0)</f>
        <v>13.170989941981922</v>
      </c>
      <c r="I65" s="4">
        <f>IF(実質付加価値!I65&gt;0,LN(実質付加価値!I65),0)</f>
        <v>12.80836379496251</v>
      </c>
      <c r="K65" s="6">
        <f>E65-E$1100</f>
        <v>-0.45148975579163775</v>
      </c>
      <c r="L65" s="6">
        <f>F65-F$1100</f>
        <v>-0.19830078343304436</v>
      </c>
      <c r="M65" s="6">
        <f>G65-G$1100</f>
        <v>-0.33949201019167852</v>
      </c>
      <c r="N65" s="6">
        <f>H65-H$1100</f>
        <v>-0.10730120879669158</v>
      </c>
      <c r="O65" s="6">
        <f>I65-I$1100</f>
        <v>-0.15479171923383817</v>
      </c>
    </row>
    <row r="66" spans="1:15" x14ac:dyDescent="0.15">
      <c r="A66" s="1">
        <v>3</v>
      </c>
      <c r="B66" s="1" t="s">
        <v>53</v>
      </c>
      <c r="C66" s="1">
        <v>17</v>
      </c>
      <c r="D66" s="1" t="s">
        <v>12</v>
      </c>
      <c r="E66" s="4">
        <f>IF(実質付加価値!E66&gt;0,LN(実質付加価値!E66),0)</f>
        <v>10.170022678673257</v>
      </c>
      <c r="F66" s="4">
        <f>IF(実質付加価値!F66&gt;0,LN(実質付加価値!F66),0)</f>
        <v>10.74035730702048</v>
      </c>
      <c r="G66" s="4">
        <f>IF(実質付加価値!G66&gt;0,LN(実質付加価値!G66),0)</f>
        <v>11.292116252233274</v>
      </c>
      <c r="H66" s="4">
        <f>IF(実質付加価値!H66&gt;0,LN(実質付加価値!H66),0)</f>
        <v>11.628858524884338</v>
      </c>
      <c r="I66" s="4">
        <f>IF(実質付加価値!I66&gt;0,LN(実質付加価値!I66),0)</f>
        <v>11.692625719938372</v>
      </c>
      <c r="K66" s="6">
        <f>E66-E$1101</f>
        <v>-0.67943667186407097</v>
      </c>
      <c r="L66" s="6">
        <f>F66-F$1101</f>
        <v>-0.74886505702741779</v>
      </c>
      <c r="M66" s="6">
        <f>G66-G$1101</f>
        <v>-0.74330469459210846</v>
      </c>
      <c r="N66" s="6">
        <f>H66-H$1101</f>
        <v>-0.60962378606506817</v>
      </c>
      <c r="O66" s="6">
        <f>I66-I$1101</f>
        <v>-0.57678211449804095</v>
      </c>
    </row>
    <row r="67" spans="1:15" x14ac:dyDescent="0.15">
      <c r="A67" s="1">
        <v>3</v>
      </c>
      <c r="B67" s="1" t="s">
        <v>53</v>
      </c>
      <c r="C67" s="1">
        <v>18</v>
      </c>
      <c r="D67" s="1" t="s">
        <v>13</v>
      </c>
      <c r="E67" s="4">
        <f>IF(実質付加価値!E67&gt;0,LN(実質付加価値!E67),0)</f>
        <v>11.739087198530726</v>
      </c>
      <c r="F67" s="4">
        <f>IF(実質付加価値!F67&gt;0,LN(実質付加価値!F67),0)</f>
        <v>12.463718011148199</v>
      </c>
      <c r="G67" s="4">
        <f>IF(実質付加価値!G67&gt;0,LN(実質付加価値!G67),0)</f>
        <v>12.701895374180205</v>
      </c>
      <c r="H67" s="4">
        <f>IF(実質付加価値!H67&gt;0,LN(実質付加価値!H67),0)</f>
        <v>13.135806204221669</v>
      </c>
      <c r="I67" s="4">
        <f>IF(実質付加価値!I67&gt;0,LN(実質付加価値!I67),0)</f>
        <v>12.853073662147796</v>
      </c>
      <c r="K67" s="6">
        <f>E67-E$1102</f>
        <v>-0.37964235962798831</v>
      </c>
      <c r="L67" s="6">
        <f>F67-F$1102</f>
        <v>-0.42050979776657904</v>
      </c>
      <c r="M67" s="6">
        <f>G67-G$1102</f>
        <v>-0.60417877608248816</v>
      </c>
      <c r="N67" s="6">
        <f>H67-H$1102</f>
        <v>-0.36816978719283178</v>
      </c>
      <c r="O67" s="6">
        <f>I67-I$1102</f>
        <v>-0.49192271888720462</v>
      </c>
    </row>
    <row r="68" spans="1:15" x14ac:dyDescent="0.15">
      <c r="A68" s="1">
        <v>3</v>
      </c>
      <c r="B68" s="1" t="s">
        <v>53</v>
      </c>
      <c r="C68" s="1">
        <v>19</v>
      </c>
      <c r="D68" s="1" t="s">
        <v>14</v>
      </c>
      <c r="E68" s="4">
        <f>IF(実質付加価値!E68&gt;0,LN(実質付加価値!E68),0)</f>
        <v>10.422377352685979</v>
      </c>
      <c r="F68" s="4">
        <f>IF(実質付加価値!F68&gt;0,LN(実質付加価値!F68),0)</f>
        <v>11.321997316255128</v>
      </c>
      <c r="G68" s="4">
        <f>IF(実質付加価値!G68&gt;0,LN(実質付加価値!G68),0)</f>
        <v>12.066098692008207</v>
      </c>
      <c r="H68" s="4">
        <f>IF(実質付加価値!H68&gt;0,LN(実質付加価値!H68),0)</f>
        <v>12.168693193074597</v>
      </c>
      <c r="I68" s="4">
        <f>IF(実質付加価値!I68&gt;0,LN(実質付加価値!I68),0)</f>
        <v>12.055718137198252</v>
      </c>
      <c r="K68" s="6">
        <f>E68-E$1103</f>
        <v>-0.52348156481401986</v>
      </c>
      <c r="L68" s="6">
        <f>F68-F$1103</f>
        <v>-0.45097669660166062</v>
      </c>
      <c r="M68" s="6">
        <f>G68-G$1103</f>
        <v>-0.49505423940405002</v>
      </c>
      <c r="N68" s="6">
        <f>H68-H$1103</f>
        <v>-0.42864304506110251</v>
      </c>
      <c r="O68" s="6">
        <f>I68-I$1103</f>
        <v>-0.45131649238956228</v>
      </c>
    </row>
    <row r="69" spans="1:15" x14ac:dyDescent="0.15">
      <c r="A69" s="1">
        <v>3</v>
      </c>
      <c r="B69" s="1" t="s">
        <v>53</v>
      </c>
      <c r="C69" s="1">
        <v>20</v>
      </c>
      <c r="D69" s="1" t="s">
        <v>15</v>
      </c>
      <c r="E69" s="4">
        <f>IF(実質付加価値!E69&gt;0,LN(実質付加価値!E69),0)</f>
        <v>10.56313911437409</v>
      </c>
      <c r="F69" s="4">
        <f>IF(実質付加価値!F69&gt;0,LN(実質付加価値!F69),0)</f>
        <v>11.251578129939423</v>
      </c>
      <c r="G69" s="4">
        <f>IF(実質付加価値!G69&gt;0,LN(実質付加価値!G69),0)</f>
        <v>11.029137837532486</v>
      </c>
      <c r="H69" s="4">
        <f>IF(実質付加価値!H69&gt;0,LN(実質付加価値!H69),0)</f>
        <v>10.848747839062503</v>
      </c>
      <c r="I69" s="4">
        <f>IF(実質付加価値!I69&gt;0,LN(実質付加価値!I69),0)</f>
        <v>11.105348603640913</v>
      </c>
      <c r="K69" s="6">
        <f>E69-E$1104</f>
        <v>-0.47598021705890581</v>
      </c>
      <c r="L69" s="6">
        <f>F69-F$1104</f>
        <v>-0.41840248354864684</v>
      </c>
      <c r="M69" s="6">
        <f>G69-G$1104</f>
        <v>-0.62751112218566973</v>
      </c>
      <c r="N69" s="6">
        <f>H69-H$1104</f>
        <v>-0.57126791236075647</v>
      </c>
      <c r="O69" s="6">
        <f>I69-I$1104</f>
        <v>-0.47702713916213391</v>
      </c>
    </row>
    <row r="70" spans="1:15" x14ac:dyDescent="0.15">
      <c r="A70" s="1">
        <v>3</v>
      </c>
      <c r="B70" s="1" t="s">
        <v>53</v>
      </c>
      <c r="C70" s="1">
        <v>21</v>
      </c>
      <c r="D70" s="1" t="s">
        <v>16</v>
      </c>
      <c r="E70" s="4">
        <f>IF(実質付加価値!E70&gt;0,LN(実質付加価値!E70),0)</f>
        <v>11.354489571192911</v>
      </c>
      <c r="F70" s="4">
        <f>IF(実質付加価値!F70&gt;0,LN(実質付加価値!F70),0)</f>
        <v>11.779791565968985</v>
      </c>
      <c r="G70" s="4">
        <f>IF(実質付加価値!G70&gt;0,LN(実質付加価値!G70),0)</f>
        <v>12.256829497707939</v>
      </c>
      <c r="H70" s="4">
        <f>IF(実質付加価値!H70&gt;0,LN(実質付加価値!H70),0)</f>
        <v>12.575484744324994</v>
      </c>
      <c r="I70" s="4">
        <f>IF(実質付加価値!I70&gt;0,LN(実質付加価値!I70),0)</f>
        <v>12.591807852710836</v>
      </c>
      <c r="K70" s="6">
        <f>E70-E$1105</f>
        <v>-0.70620945462236939</v>
      </c>
      <c r="L70" s="6">
        <f>F70-F$1105</f>
        <v>-0.58126557653469924</v>
      </c>
      <c r="M70" s="6">
        <f>G70-G$1105</f>
        <v>-0.48304706961973487</v>
      </c>
      <c r="N70" s="6">
        <f>H70-H$1105</f>
        <v>-0.3870558647201694</v>
      </c>
      <c r="O70" s="6">
        <f>I70-I$1105</f>
        <v>-0.51192389888213086</v>
      </c>
    </row>
    <row r="71" spans="1:15" x14ac:dyDescent="0.15">
      <c r="A71" s="1">
        <v>3</v>
      </c>
      <c r="B71" s="1" t="s">
        <v>52</v>
      </c>
      <c r="C71" s="1">
        <v>22</v>
      </c>
      <c r="D71" s="1" t="s">
        <v>8</v>
      </c>
      <c r="E71" s="4">
        <f>IF(実質付加価値!E71&gt;0,LN(実質付加価値!E71),0)</f>
        <v>12.449632777959982</v>
      </c>
      <c r="F71" s="4">
        <f>IF(実質付加価値!F71&gt;0,LN(実質付加価値!F71),0)</f>
        <v>13.346398302307026</v>
      </c>
      <c r="G71" s="4">
        <f>IF(実質付加価値!G71&gt;0,LN(実質付加価値!G71),0)</f>
        <v>13.481344045915607</v>
      </c>
      <c r="H71" s="4">
        <f>IF(実質付加価値!H71&gt;0,LN(実質付加価値!H71),0)</f>
        <v>13.710110889494759</v>
      </c>
      <c r="I71" s="4">
        <f>IF(実質付加価値!I71&gt;0,LN(実質付加価値!I71),0)</f>
        <v>13.883365276894523</v>
      </c>
      <c r="K71" s="6">
        <f>E71-E$1106</f>
        <v>-0.69808622832918843</v>
      </c>
      <c r="L71" s="6">
        <f>F71-F$1106</f>
        <v>-0.33864678078519894</v>
      </c>
      <c r="M71" s="6">
        <f>G71-G$1106</f>
        <v>-0.42676581025892979</v>
      </c>
      <c r="N71" s="6">
        <f>H71-H$1106</f>
        <v>-0.4331813671492899</v>
      </c>
      <c r="O71" s="6">
        <f>I71-I$1106</f>
        <v>-0.47240906982995767</v>
      </c>
    </row>
    <row r="72" spans="1:15" x14ac:dyDescent="0.15">
      <c r="A72" s="1">
        <v>3</v>
      </c>
      <c r="B72" s="1" t="s">
        <v>52</v>
      </c>
      <c r="C72" s="1">
        <v>23</v>
      </c>
      <c r="D72" s="1" t="s">
        <v>29</v>
      </c>
      <c r="E72" s="4">
        <f>IF(実質付加価値!E72&gt;0,LN(実質付加価値!E72),0)</f>
        <v>12.848462020010947</v>
      </c>
      <c r="F72" s="4">
        <f>IF(実質付加価値!F72&gt;0,LN(実質付加価値!F72),0)</f>
        <v>13.025444332113823</v>
      </c>
      <c r="G72" s="4">
        <f>IF(実質付加価値!G72&gt;0,LN(実質付加価値!G72),0)</f>
        <v>13.16284649712731</v>
      </c>
      <c r="H72" s="4">
        <f>IF(実質付加価値!H72&gt;0,LN(実質付加価値!H72),0)</f>
        <v>13.32557531173827</v>
      </c>
      <c r="I72" s="4">
        <f>IF(実質付加価値!I72&gt;0,LN(実質付加価値!I72),0)</f>
        <v>13.412185592004832</v>
      </c>
      <c r="K72" s="6">
        <f>E72-E$1107</f>
        <v>-9.2888809584151133E-2</v>
      </c>
      <c r="L72" s="6">
        <f>F72-F$1107</f>
        <v>-0.2036126109766716</v>
      </c>
      <c r="M72" s="6">
        <f>G72-G$1107</f>
        <v>-0.2015662832179288</v>
      </c>
      <c r="N72" s="6">
        <f>H72-H$1107</f>
        <v>-0.21591724281616287</v>
      </c>
      <c r="O72" s="6">
        <f>I72-I$1107</f>
        <v>-0.24625481004903449</v>
      </c>
    </row>
    <row r="73" spans="1:15" x14ac:dyDescent="0.15">
      <c r="A73" s="1">
        <v>4</v>
      </c>
      <c r="B73" s="1" t="s">
        <v>260</v>
      </c>
      <c r="C73" s="1">
        <v>1</v>
      </c>
      <c r="D73" s="1" t="s">
        <v>9</v>
      </c>
      <c r="E73" s="4">
        <f>IF(実質付加価値!E73&gt;0,LN(実質付加価値!E73),0)</f>
        <v>12.424328155288041</v>
      </c>
      <c r="F73" s="4">
        <f>IF(実質付加価値!F73&gt;0,LN(実質付加価値!F73),0)</f>
        <v>12.410662148631035</v>
      </c>
      <c r="G73" s="4">
        <f>IF(実質付加価値!G73&gt;0,LN(実質付加価値!G73),0)</f>
        <v>12.585525143741108</v>
      </c>
      <c r="H73" s="4">
        <f>IF(実質付加価値!H73&gt;0,LN(実質付加価値!H73),0)</f>
        <v>12.307994066143236</v>
      </c>
      <c r="I73" s="4">
        <f>IF(実質付加価値!I73&gt;0,LN(実質付加価値!I73),0)</f>
        <v>11.984435097427301</v>
      </c>
      <c r="K73" s="6">
        <f>E73-E$1085</f>
        <v>0.42746578684099035</v>
      </c>
      <c r="L73" s="6">
        <f>F73-F$1085</f>
        <v>0.52703299404117132</v>
      </c>
      <c r="M73" s="6">
        <f>G73-G$1085</f>
        <v>0.5870980634771783</v>
      </c>
      <c r="N73" s="6">
        <f>H73-H$1085</f>
        <v>0.45096868191589401</v>
      </c>
      <c r="O73" s="6">
        <f>I73-I$1085</f>
        <v>0.24796275939218226</v>
      </c>
    </row>
    <row r="74" spans="1:15" x14ac:dyDescent="0.15">
      <c r="A74" s="1">
        <v>4</v>
      </c>
      <c r="B74" s="1" t="s">
        <v>261</v>
      </c>
      <c r="C74" s="1">
        <v>2</v>
      </c>
      <c r="D74" s="1" t="s">
        <v>10</v>
      </c>
      <c r="E74" s="4">
        <f>IF(実質付加価値!E74&gt;0,LN(実質付加価値!E74),0)</f>
        <v>9.1823976664941895</v>
      </c>
      <c r="F74" s="4">
        <f>IF(実質付加価値!F74&gt;0,LN(実質付加価値!F74),0)</f>
        <v>9.2515384489396872</v>
      </c>
      <c r="G74" s="4">
        <f>IF(実質付加価値!G74&gt;0,LN(実質付加価値!G74),0)</f>
        <v>9.0655747365701451</v>
      </c>
      <c r="H74" s="4">
        <f>IF(実質付加価値!H74&gt;0,LN(実質付加価値!H74),0)</f>
        <v>8.2358504915161479</v>
      </c>
      <c r="I74" s="4">
        <f>IF(実質付加価値!I74&gt;0,LN(実質付加価値!I74),0)</f>
        <v>6.5777787860143277</v>
      </c>
      <c r="K74" s="6">
        <f>E74-E$1086</f>
        <v>-0.24422408170245369</v>
      </c>
      <c r="L74" s="6">
        <f>F74-F$1086</f>
        <v>-0.3009175536275297</v>
      </c>
      <c r="M74" s="6">
        <f>G74-G$1086</f>
        <v>-0.45584136819320342</v>
      </c>
      <c r="N74" s="6">
        <f>H74-H$1086</f>
        <v>-0.85393437137395978</v>
      </c>
      <c r="O74" s="6">
        <f>I74-I$1086</f>
        <v>-1.4207602306453895</v>
      </c>
    </row>
    <row r="75" spans="1:15" x14ac:dyDescent="0.15">
      <c r="A75" s="1">
        <v>4</v>
      </c>
      <c r="B75" s="1" t="s">
        <v>262</v>
      </c>
      <c r="C75" s="1">
        <v>3</v>
      </c>
      <c r="D75" s="1" t="s">
        <v>17</v>
      </c>
      <c r="E75" s="4">
        <f>IF(実質付加価値!E75&gt;0,LN(実質付加価値!E75),0)</f>
        <v>12.383886197209398</v>
      </c>
      <c r="F75" s="4">
        <f>IF(実質付加価値!F75&gt;0,LN(実質付加価値!F75),0)</f>
        <v>12.694209782763856</v>
      </c>
      <c r="G75" s="4">
        <f>IF(実質付加価値!G75&gt;0,LN(実質付加価値!G75),0)</f>
        <v>12.787245537379292</v>
      </c>
      <c r="H75" s="4">
        <f>IF(実質付加価値!H75&gt;0,LN(実質付加価値!H75),0)</f>
        <v>12.833972034933771</v>
      </c>
      <c r="I75" s="4">
        <f>IF(実質付加価値!I75&gt;0,LN(実質付加価値!I75),0)</f>
        <v>12.582582087546546</v>
      </c>
      <c r="K75" s="6">
        <f>E75-E$1087</f>
        <v>0.47514254634979025</v>
      </c>
      <c r="L75" s="6">
        <f>F75-F$1087</f>
        <v>0.49499228082116176</v>
      </c>
      <c r="M75" s="6">
        <f>G75-G$1087</f>
        <v>0.49423359104108933</v>
      </c>
      <c r="N75" s="6">
        <f>H75-H$1087</f>
        <v>0.44791391064485886</v>
      </c>
      <c r="O75" s="6">
        <f>I75-I$1087</f>
        <v>0.35056493035269831</v>
      </c>
    </row>
    <row r="76" spans="1:15" x14ac:dyDescent="0.15">
      <c r="A76" s="1">
        <v>4</v>
      </c>
      <c r="B76" s="1" t="s">
        <v>60</v>
      </c>
      <c r="C76" s="1">
        <v>4</v>
      </c>
      <c r="D76" s="1" t="s">
        <v>18</v>
      </c>
      <c r="E76" s="4">
        <f>IF(実質付加価値!E76&gt;0,LN(実質付加価値!E76),0)</f>
        <v>9.1042932240196528</v>
      </c>
      <c r="F76" s="4">
        <f>IF(実質付加価値!F76&gt;0,LN(実質付加価値!F76),0)</f>
        <v>10.208962341945679</v>
      </c>
      <c r="G76" s="4">
        <f>IF(実質付加価値!G76&gt;0,LN(実質付加価値!G76),0)</f>
        <v>10.680150594493252</v>
      </c>
      <c r="H76" s="4">
        <f>IF(実質付加価値!H76&gt;0,LN(実質付加価値!H76),0)</f>
        <v>10.242354893555229</v>
      </c>
      <c r="I76" s="4">
        <f>IF(実質付加価値!I76&gt;0,LN(実質付加価値!I76),0)</f>
        <v>9.5421999705238285</v>
      </c>
      <c r="K76" s="6">
        <f>E76-E$1088</f>
        <v>-1.3277230327429308</v>
      </c>
      <c r="L76" s="6">
        <f>F76-F$1088</f>
        <v>-0.68723199473398289</v>
      </c>
      <c r="M76" s="6">
        <f>G76-G$1088</f>
        <v>-0.61418115415160557</v>
      </c>
      <c r="N76" s="6">
        <f>H76-H$1088</f>
        <v>-0.30776463162933432</v>
      </c>
      <c r="O76" s="6">
        <f>I76-I$1088</f>
        <v>-0.43031090051283449</v>
      </c>
    </row>
    <row r="77" spans="1:15" x14ac:dyDescent="0.15">
      <c r="A77" s="1">
        <v>4</v>
      </c>
      <c r="B77" s="1" t="s">
        <v>60</v>
      </c>
      <c r="C77" s="1">
        <v>5</v>
      </c>
      <c r="D77" s="1" t="s">
        <v>19</v>
      </c>
      <c r="E77" s="4">
        <f>IF(実質付加価値!E77&gt;0,LN(実質付加価値!E77),0)</f>
        <v>10.404843230958631</v>
      </c>
      <c r="F77" s="4">
        <f>IF(実質付加価値!F77&gt;0,LN(実質付加価値!F77),0)</f>
        <v>10.438962444876713</v>
      </c>
      <c r="G77" s="4">
        <f>IF(実質付加価値!G77&gt;0,LN(実質付加価値!G77),0)</f>
        <v>11.362719892137275</v>
      </c>
      <c r="H77" s="4">
        <f>IF(実質付加価値!H77&gt;0,LN(実質付加価値!H77),0)</f>
        <v>11.309919357299911</v>
      </c>
      <c r="I77" s="4">
        <f>IF(実質付加価値!I77&gt;0,LN(実質付加価値!I77),0)</f>
        <v>11.365796749656862</v>
      </c>
      <c r="K77" s="6">
        <f>E77-E$1089</f>
        <v>0.57578025697269197</v>
      </c>
      <c r="L77" s="6">
        <f>F77-F$1089</f>
        <v>0.41573839892545728</v>
      </c>
      <c r="M77" s="6">
        <f>G77-G$1089</f>
        <v>0.772003900876431</v>
      </c>
      <c r="N77" s="6">
        <f>H77-H$1089</f>
        <v>0.78651036058556301</v>
      </c>
      <c r="O77" s="6">
        <f>I77-I$1089</f>
        <v>1.0997128974452277</v>
      </c>
    </row>
    <row r="78" spans="1:15" x14ac:dyDescent="0.15">
      <c r="A78" s="1">
        <v>4</v>
      </c>
      <c r="B78" s="1" t="s">
        <v>262</v>
      </c>
      <c r="C78" s="1">
        <v>6</v>
      </c>
      <c r="D78" s="1" t="s">
        <v>3</v>
      </c>
      <c r="E78" s="4">
        <f>IF(実質付加価値!E78&gt;0,LN(実質付加価値!E78),0)</f>
        <v>6.664523591363424</v>
      </c>
      <c r="F78" s="4">
        <f>IF(実質付加価値!F78&gt;0,LN(実質付加価値!F78),0)</f>
        <v>8.0468778661804148</v>
      </c>
      <c r="G78" s="4">
        <f>IF(実質付加価値!G78&gt;0,LN(実質付加価値!G78),0)</f>
        <v>9.3379136200815065</v>
      </c>
      <c r="H78" s="4">
        <f>IF(実質付加価値!H78&gt;0,LN(実質付加価値!H78),0)</f>
        <v>10.187547492981276</v>
      </c>
      <c r="I78" s="4">
        <f>IF(実質付加価値!I78&gt;0,LN(実質付加価値!I78),0)</f>
        <v>10.490484609183309</v>
      </c>
      <c r="K78" s="6">
        <f>E78-E$1090</f>
        <v>-2.0172964319310269</v>
      </c>
      <c r="L78" s="6">
        <f>F78-F$1090</f>
        <v>-1.627391029616069</v>
      </c>
      <c r="M78" s="6">
        <f>G78-G$1090</f>
        <v>-1.4522667731297894</v>
      </c>
      <c r="N78" s="6">
        <f>H78-H$1090</f>
        <v>-0.85348471992870678</v>
      </c>
      <c r="O78" s="6">
        <f>I78-I$1090</f>
        <v>-0.8087216386670022</v>
      </c>
    </row>
    <row r="79" spans="1:15" x14ac:dyDescent="0.15">
      <c r="A79" s="1">
        <v>4</v>
      </c>
      <c r="B79" s="1" t="s">
        <v>60</v>
      </c>
      <c r="C79" s="1">
        <v>7</v>
      </c>
      <c r="D79" s="1" t="s">
        <v>20</v>
      </c>
      <c r="E79" s="4">
        <f>IF(実質付加価値!E79&gt;0,LN(実質付加価値!E79),0)</f>
        <v>10.192951190395986</v>
      </c>
      <c r="F79" s="4">
        <f>IF(実質付加価値!F79&gt;0,LN(実質付加価値!F79),0)</f>
        <v>11.288580659138123</v>
      </c>
      <c r="G79" s="4">
        <f>IF(実質付加価値!G79&gt;0,LN(実質付加価値!G79),0)</f>
        <v>11.33708163656507</v>
      </c>
      <c r="H79" s="4">
        <f>IF(実質付加価値!H79&gt;0,LN(実質付加価値!H79),0)</f>
        <v>11.698534371321898</v>
      </c>
      <c r="I79" s="4">
        <f>IF(実質付加価値!I79&gt;0,LN(実質付加価値!I79),0)</f>
        <v>11.525685780773252</v>
      </c>
      <c r="K79" s="6">
        <f>E79-E$1091</f>
        <v>0.58426531388173331</v>
      </c>
      <c r="L79" s="6">
        <f>F79-F$1091</f>
        <v>1.8746410214573928</v>
      </c>
      <c r="M79" s="6">
        <f>G79-G$1091</f>
        <v>1.2859230740493874</v>
      </c>
      <c r="N79" s="6">
        <f>H79-H$1091</f>
        <v>1.8143554561069646</v>
      </c>
      <c r="O79" s="6">
        <f>I79-I$1091</f>
        <v>2.4751039484570558</v>
      </c>
    </row>
    <row r="80" spans="1:15" x14ac:dyDescent="0.15">
      <c r="A80" s="1">
        <v>4</v>
      </c>
      <c r="B80" s="1" t="s">
        <v>262</v>
      </c>
      <c r="C80" s="1">
        <v>8</v>
      </c>
      <c r="D80" s="1" t="s">
        <v>21</v>
      </c>
      <c r="E80" s="4">
        <f>IF(実質付加価値!E80&gt;0,LN(実質付加価値!E80),0)</f>
        <v>9.4945906258652801</v>
      </c>
      <c r="F80" s="4">
        <f>IF(実質付加価値!F80&gt;0,LN(実質付加価値!F80),0)</f>
        <v>10.036462474684532</v>
      </c>
      <c r="G80" s="4">
        <f>IF(実質付加価値!G80&gt;0,LN(実質付加価値!G80),0)</f>
        <v>10.635964974218632</v>
      </c>
      <c r="H80" s="4">
        <f>IF(実質付加価値!H80&gt;0,LN(実質付加価値!H80),0)</f>
        <v>10.666745685711193</v>
      </c>
      <c r="I80" s="4">
        <f>IF(実質付加価値!I80&gt;0,LN(実質付加価値!I80),0)</f>
        <v>10.230441654665935</v>
      </c>
      <c r="K80" s="6">
        <f>E80-E$1092</f>
        <v>-0.78649274323336726</v>
      </c>
      <c r="L80" s="6">
        <f>F80-F$1092</f>
        <v>-0.50501601315070843</v>
      </c>
      <c r="M80" s="6">
        <f>G80-G$1092</f>
        <v>-0.27666117480058716</v>
      </c>
      <c r="N80" s="6">
        <f>H80-H$1092</f>
        <v>-0.22415675898539078</v>
      </c>
      <c r="O80" s="6">
        <f>I80-I$1092</f>
        <v>-0.25107808775557139</v>
      </c>
    </row>
    <row r="81" spans="1:15" x14ac:dyDescent="0.15">
      <c r="A81" s="1">
        <v>4</v>
      </c>
      <c r="B81" s="1" t="s">
        <v>60</v>
      </c>
      <c r="C81" s="1">
        <v>9</v>
      </c>
      <c r="D81" s="1" t="s">
        <v>22</v>
      </c>
      <c r="E81" s="4">
        <f>IF(実質付加価値!E81&gt;0,LN(実質付加価値!E81),0)</f>
        <v>9.172908830189753</v>
      </c>
      <c r="F81" s="4">
        <f>IF(実質付加価値!F81&gt;0,LN(実質付加価値!F81),0)</f>
        <v>10.41326166811962</v>
      </c>
      <c r="G81" s="4">
        <f>IF(実質付加価値!G81&gt;0,LN(実質付加価値!G81),0)</f>
        <v>10.926418870231783</v>
      </c>
      <c r="H81" s="4">
        <f>IF(実質付加価値!H81&gt;0,LN(実質付加価値!H81),0)</f>
        <v>11.143767959830468</v>
      </c>
      <c r="I81" s="4">
        <f>IF(実質付加価値!I81&gt;0,LN(実質付加価値!I81),0)</f>
        <v>10.179274860240488</v>
      </c>
      <c r="K81" s="6">
        <f>E81-E$1093</f>
        <v>-1.0657738772523935</v>
      </c>
      <c r="L81" s="6">
        <f>F81-F$1093</f>
        <v>-0.27430836151589588</v>
      </c>
      <c r="M81" s="6">
        <f>G81-G$1093</f>
        <v>-9.752753049634677E-2</v>
      </c>
      <c r="N81" s="6">
        <f>H81-H$1093</f>
        <v>0.11902022730851414</v>
      </c>
      <c r="O81" s="6">
        <f>I81-I$1093</f>
        <v>-0.22532022452910994</v>
      </c>
    </row>
    <row r="82" spans="1:15" x14ac:dyDescent="0.15">
      <c r="A82" s="1">
        <v>4</v>
      </c>
      <c r="B82" s="1" t="s">
        <v>60</v>
      </c>
      <c r="C82" s="1">
        <v>10</v>
      </c>
      <c r="D82" s="1" t="s">
        <v>23</v>
      </c>
      <c r="E82" s="4">
        <f>IF(実質付加価値!E82&gt;0,LN(実質付加価値!E82),0)</f>
        <v>9.7210370888853443</v>
      </c>
      <c r="F82" s="4">
        <f>IF(実質付加価値!F82&gt;0,LN(実質付加価値!F82),0)</f>
        <v>10.561127207295842</v>
      </c>
      <c r="G82" s="4">
        <f>IF(実質付加価値!G82&gt;0,LN(実質付加価値!G82),0)</f>
        <v>11.072797560773337</v>
      </c>
      <c r="H82" s="4">
        <f>IF(実質付加価値!H82&gt;0,LN(実質付加価値!H82),0)</f>
        <v>11.164689995942</v>
      </c>
      <c r="I82" s="4">
        <f>IF(実質付加価値!I82&gt;0,LN(実質付加価値!I82),0)</f>
        <v>10.735586911931037</v>
      </c>
      <c r="K82" s="6">
        <f>E82-E$1094</f>
        <v>-0.16746248615491766</v>
      </c>
      <c r="L82" s="6">
        <f>F82-F$1094</f>
        <v>9.0964933569342321E-2</v>
      </c>
      <c r="M82" s="6">
        <f>G82-G$1094</f>
        <v>2.1100230883904558E-2</v>
      </c>
      <c r="N82" s="6">
        <f>H82-H$1094</f>
        <v>1.7783602244955787E-2</v>
      </c>
      <c r="O82" s="6">
        <f>I82-I$1094</f>
        <v>-8.0020392899774251E-2</v>
      </c>
    </row>
    <row r="83" spans="1:15" x14ac:dyDescent="0.15">
      <c r="A83" s="1">
        <v>4</v>
      </c>
      <c r="B83" s="1" t="s">
        <v>60</v>
      </c>
      <c r="C83" s="1">
        <v>11</v>
      </c>
      <c r="D83" s="1" t="s">
        <v>24</v>
      </c>
      <c r="E83" s="4">
        <f>IF(実質付加価値!E83&gt;0,LN(実質付加価値!E83),0)</f>
        <v>9.0047187826058028</v>
      </c>
      <c r="F83" s="4">
        <f>IF(実質付加価値!F83&gt;0,LN(実質付加価値!F83),0)</f>
        <v>10.110966551951043</v>
      </c>
      <c r="G83" s="4">
        <f>IF(実質付加価値!G83&gt;0,LN(実質付加価値!G83),0)</f>
        <v>10.946349536886574</v>
      </c>
      <c r="H83" s="4">
        <f>IF(実質付加価値!H83&gt;0,LN(実質付加価値!H83),0)</f>
        <v>10.924848054271616</v>
      </c>
      <c r="I83" s="4">
        <f>IF(実質付加価値!I83&gt;0,LN(実質付加価値!I83),0)</f>
        <v>12.025396518323282</v>
      </c>
      <c r="K83" s="6">
        <f>E83-E$1095</f>
        <v>-1.0943005237727377</v>
      </c>
      <c r="L83" s="6">
        <f>F83-F$1095</f>
        <v>-0.77228320147942497</v>
      </c>
      <c r="M83" s="6">
        <f>G83-G$1095</f>
        <v>-0.74009376375491343</v>
      </c>
      <c r="N83" s="6">
        <f>H83-H$1095</f>
        <v>-0.8325954538500131</v>
      </c>
      <c r="O83" s="6">
        <f>I83-I$1095</f>
        <v>9.8543540649881578E-2</v>
      </c>
    </row>
    <row r="84" spans="1:15" x14ac:dyDescent="0.15">
      <c r="A84" s="1">
        <v>4</v>
      </c>
      <c r="B84" s="1" t="s">
        <v>60</v>
      </c>
      <c r="C84" s="1">
        <v>12</v>
      </c>
      <c r="D84" s="1" t="s">
        <v>25</v>
      </c>
      <c r="E84" s="4">
        <f>IF(実質付加価値!E84&gt;0,LN(実質付加価値!E84),0)</f>
        <v>7.8971459840962011</v>
      </c>
      <c r="F84" s="4">
        <f>IF(実質付加価値!F84&gt;0,LN(実質付加価値!F84),0)</f>
        <v>9.9708001764137091</v>
      </c>
      <c r="G84" s="4">
        <f>IF(実質付加価値!G84&gt;0,LN(実質付加価値!G84),0)</f>
        <v>11.81699704333775</v>
      </c>
      <c r="H84" s="4">
        <f>IF(実質付加価値!H84&gt;0,LN(実質付加価値!H84),0)</f>
        <v>12.830241217178862</v>
      </c>
      <c r="I84" s="4">
        <f>IF(実質付加価値!I84&gt;0,LN(実質付加価値!I84),0)</f>
        <v>13.924873877605929</v>
      </c>
      <c r="K84" s="6">
        <f>E84-E$1096</f>
        <v>0.34054884752542147</v>
      </c>
      <c r="L84" s="6">
        <f>F84-F$1096</f>
        <v>0.48766159528966924</v>
      </c>
      <c r="M84" s="6">
        <f>G84-G$1096</f>
        <v>0.43851844573353738</v>
      </c>
      <c r="N84" s="6">
        <f>H84-H$1096</f>
        <v>0.43992891816579771</v>
      </c>
      <c r="O84" s="6">
        <f>I84-I$1096</f>
        <v>0.1475290552440871</v>
      </c>
    </row>
    <row r="85" spans="1:15" x14ac:dyDescent="0.15">
      <c r="A85" s="1">
        <v>4</v>
      </c>
      <c r="B85" s="1" t="s">
        <v>262</v>
      </c>
      <c r="C85" s="1">
        <v>13</v>
      </c>
      <c r="D85" s="1" t="s">
        <v>26</v>
      </c>
      <c r="E85" s="4">
        <f>IF(実質付加価値!E85&gt;0,LN(実質付加価値!E85),0)</f>
        <v>8.6344027819244467</v>
      </c>
      <c r="F85" s="4">
        <f>IF(実質付加価値!F85&gt;0,LN(実質付加価値!F85),0)</f>
        <v>10.002462302746627</v>
      </c>
      <c r="G85" s="4">
        <f>IF(実質付加価値!G85&gt;0,LN(実質付加価値!G85),0)</f>
        <v>10.339567486173843</v>
      </c>
      <c r="H85" s="4">
        <f>IF(実質付加価値!H85&gt;0,LN(実質付加価値!H85),0)</f>
        <v>10.647872352716837</v>
      </c>
      <c r="I85" s="4">
        <f>IF(実質付加価値!I85&gt;0,LN(実質付加価値!I85),0)</f>
        <v>11.023769323699298</v>
      </c>
      <c r="K85" s="6">
        <f>E85-E$1097</f>
        <v>-0.24388218702571152</v>
      </c>
      <c r="L85" s="6">
        <f>F85-F$1097</f>
        <v>-0.27543017166292039</v>
      </c>
      <c r="M85" s="6">
        <f>G85-G$1097</f>
        <v>-0.37864599642949059</v>
      </c>
      <c r="N85" s="6">
        <f>H85-H$1097</f>
        <v>-0.32283152502334289</v>
      </c>
      <c r="O85" s="6">
        <f>I85-I$1097</f>
        <v>-0.5919975521572951</v>
      </c>
    </row>
    <row r="86" spans="1:15" x14ac:dyDescent="0.15">
      <c r="A86" s="1">
        <v>4</v>
      </c>
      <c r="B86" s="1" t="s">
        <v>60</v>
      </c>
      <c r="C86" s="1">
        <v>14</v>
      </c>
      <c r="D86" s="1" t="s">
        <v>27</v>
      </c>
      <c r="E86" s="4">
        <f>IF(実質付加価値!E86&gt;0,LN(実質付加価値!E86),0)</f>
        <v>7.4097996242061486</v>
      </c>
      <c r="F86" s="4">
        <f>IF(実質付加価値!F86&gt;0,LN(実質付加価値!F86),0)</f>
        <v>8.9635232419375424</v>
      </c>
      <c r="G86" s="4">
        <f>IF(実質付加価値!G86&gt;0,LN(実質付加価値!G86),0)</f>
        <v>9.8488842466687689</v>
      </c>
      <c r="H86" s="4">
        <f>IF(実質付加価値!H86&gt;0,LN(実質付加価値!H86),0)</f>
        <v>9.5151639580284506</v>
      </c>
      <c r="I86" s="4">
        <f>IF(実質付加価値!I86&gt;0,LN(実質付加価値!I86),0)</f>
        <v>9.0978584820206514</v>
      </c>
      <c r="K86" s="6">
        <f>E86-E$1098</f>
        <v>0.38149754787184076</v>
      </c>
      <c r="L86" s="6">
        <f>F86-F$1098</f>
        <v>0.56080566248817121</v>
      </c>
      <c r="M86" s="6">
        <f>G86-G$1098</f>
        <v>0.62650198312343264</v>
      </c>
      <c r="N86" s="6">
        <f>H86-H$1098</f>
        <v>0.18899451680342594</v>
      </c>
      <c r="O86" s="6">
        <f>I86-I$1098</f>
        <v>-0.76055388652838474</v>
      </c>
    </row>
    <row r="87" spans="1:15" x14ac:dyDescent="0.15">
      <c r="A87" s="1">
        <v>4</v>
      </c>
      <c r="B87" s="1" t="s">
        <v>262</v>
      </c>
      <c r="C87" s="1">
        <v>15</v>
      </c>
      <c r="D87" s="1" t="s">
        <v>28</v>
      </c>
      <c r="E87" s="4">
        <f>IF(実質付加価値!E87&gt;0,LN(実質付加価値!E87),0)</f>
        <v>11.293527392032695</v>
      </c>
      <c r="F87" s="4">
        <f>IF(実質付加価値!F87&gt;0,LN(実質付加価値!F87),0)</f>
        <v>11.642714093554208</v>
      </c>
      <c r="G87" s="4">
        <f>IF(実質付加価値!G87&gt;0,LN(実質付加価値!G87),0)</f>
        <v>12.032334043643701</v>
      </c>
      <c r="H87" s="4">
        <f>IF(実質付加価値!H87&gt;0,LN(実質付加価値!H87),0)</f>
        <v>11.935183687237577</v>
      </c>
      <c r="I87" s="4">
        <f>IF(実質付加価値!I87&gt;0,LN(実質付加価値!I87),0)</f>
        <v>12.036735860962212</v>
      </c>
      <c r="K87" s="6">
        <f>E87-E$1099</f>
        <v>-0.24660572843728801</v>
      </c>
      <c r="L87" s="6">
        <f>F87-F$1099</f>
        <v>-0.13526652540703132</v>
      </c>
      <c r="M87" s="6">
        <f>G87-G$1099</f>
        <v>-0.17659338508141964</v>
      </c>
      <c r="N87" s="6">
        <f>H87-H$1099</f>
        <v>-8.4672730430982668E-2</v>
      </c>
      <c r="O87" s="6">
        <f>I87-I$1099</f>
        <v>0.13651597271385363</v>
      </c>
    </row>
    <row r="88" spans="1:15" x14ac:dyDescent="0.15">
      <c r="A88" s="1">
        <v>4</v>
      </c>
      <c r="B88" s="1" t="s">
        <v>261</v>
      </c>
      <c r="C88" s="1">
        <v>16</v>
      </c>
      <c r="D88" s="1" t="s">
        <v>11</v>
      </c>
      <c r="E88" s="4">
        <f>IF(実質付加価値!E88&gt;0,LN(実質付加価値!E88),0)</f>
        <v>13.013928134676224</v>
      </c>
      <c r="F88" s="4">
        <f>IF(実質付加価値!F88&gt;0,LN(実質付加価値!F88),0)</f>
        <v>13.470217999050586</v>
      </c>
      <c r="G88" s="4">
        <f>IF(実質付加価値!G88&gt;0,LN(実質付加価値!G88),0)</f>
        <v>13.76304165910172</v>
      </c>
      <c r="H88" s="4">
        <f>IF(実質付加価値!H88&gt;0,LN(実質付加価値!H88),0)</f>
        <v>13.43290091323674</v>
      </c>
      <c r="I88" s="4">
        <f>IF(実質付加価値!I88&gt;0,LN(実質付加価値!I88),0)</f>
        <v>13.129073545301566</v>
      </c>
      <c r="K88" s="6">
        <f>E88-E$1100</f>
        <v>-0.1153754204923505</v>
      </c>
      <c r="L88" s="6">
        <f>F88-F$1100</f>
        <v>0.12611700927032743</v>
      </c>
      <c r="M88" s="6">
        <f>G88-G$1100</f>
        <v>0.24292345344830935</v>
      </c>
      <c r="N88" s="6">
        <f>H88-H$1100</f>
        <v>0.15460976245812574</v>
      </c>
      <c r="O88" s="6">
        <f>I88-I$1100</f>
        <v>0.16591803110521752</v>
      </c>
    </row>
    <row r="89" spans="1:15" x14ac:dyDescent="0.15">
      <c r="A89" s="1">
        <v>4</v>
      </c>
      <c r="B89" s="1" t="s">
        <v>261</v>
      </c>
      <c r="C89" s="1">
        <v>17</v>
      </c>
      <c r="D89" s="1" t="s">
        <v>12</v>
      </c>
      <c r="E89" s="4">
        <f>IF(実質付加価値!E89&gt;0,LN(実質付加価値!E89),0)</f>
        <v>10.731369714878225</v>
      </c>
      <c r="F89" s="4">
        <f>IF(実質付加価値!F89&gt;0,LN(実質付加価値!F89),0)</f>
        <v>11.329673509912539</v>
      </c>
      <c r="G89" s="4">
        <f>IF(実質付加価値!G89&gt;0,LN(実質付加価値!G89),0)</f>
        <v>11.952023322211222</v>
      </c>
      <c r="H89" s="4">
        <f>IF(実質付加価値!H89&gt;0,LN(実質付加価値!H89),0)</f>
        <v>12.34492204318447</v>
      </c>
      <c r="I89" s="4">
        <f>IF(実質付加価値!I89&gt;0,LN(実質付加価値!I89),0)</f>
        <v>12.349415405420332</v>
      </c>
      <c r="K89" s="6">
        <f>E89-E$1101</f>
        <v>-0.11808963565910346</v>
      </c>
      <c r="L89" s="6">
        <f>F89-F$1101</f>
        <v>-0.15954885413535891</v>
      </c>
      <c r="M89" s="6">
        <f>G89-G$1101</f>
        <v>-8.3397624614161003E-2</v>
      </c>
      <c r="N89" s="6">
        <f>H89-H$1101</f>
        <v>0.10643973223506364</v>
      </c>
      <c r="O89" s="6">
        <f>I89-I$1101</f>
        <v>8.0007570983919862E-2</v>
      </c>
    </row>
    <row r="90" spans="1:15" x14ac:dyDescent="0.15">
      <c r="A90" s="1">
        <v>4</v>
      </c>
      <c r="B90" s="1" t="s">
        <v>261</v>
      </c>
      <c r="C90" s="1">
        <v>18</v>
      </c>
      <c r="D90" s="1" t="s">
        <v>13</v>
      </c>
      <c r="E90" s="4">
        <f>IF(実質付加価値!E90&gt;0,LN(実質付加価値!E90),0)</f>
        <v>12.416095855945199</v>
      </c>
      <c r="F90" s="4">
        <f>IF(実質付加価値!F90&gt;0,LN(実質付加価値!F90),0)</f>
        <v>13.299116516281298</v>
      </c>
      <c r="G90" s="4">
        <f>IF(実質付加価値!G90&gt;0,LN(実質付加価値!G90),0)</f>
        <v>13.768668499247594</v>
      </c>
      <c r="H90" s="4">
        <f>IF(実質付加価値!H90&gt;0,LN(実質付加価値!H90),0)</f>
        <v>14.032295783363368</v>
      </c>
      <c r="I90" s="4">
        <f>IF(実質付加価値!I90&gt;0,LN(実質付加価値!I90),0)</f>
        <v>13.742698302210828</v>
      </c>
      <c r="K90" s="6">
        <f>E90-E$1102</f>
        <v>0.29736629778648549</v>
      </c>
      <c r="L90" s="6">
        <f>F90-F$1102</f>
        <v>0.41488870736652039</v>
      </c>
      <c r="M90" s="6">
        <f>G90-G$1102</f>
        <v>0.46259434898490071</v>
      </c>
      <c r="N90" s="6">
        <f>H90-H$1102</f>
        <v>0.52831979194886713</v>
      </c>
      <c r="O90" s="6">
        <f>I90-I$1102</f>
        <v>0.39770192117582681</v>
      </c>
    </row>
    <row r="91" spans="1:15" x14ac:dyDescent="0.15">
      <c r="A91" s="1">
        <v>4</v>
      </c>
      <c r="B91" s="1" t="s">
        <v>261</v>
      </c>
      <c r="C91" s="1">
        <v>19</v>
      </c>
      <c r="D91" s="1" t="s">
        <v>14</v>
      </c>
      <c r="E91" s="4">
        <f>IF(実質付加価値!E91&gt;0,LN(実質付加価値!E91),0)</f>
        <v>10.904386635905773</v>
      </c>
      <c r="F91" s="4">
        <f>IF(実質付加価値!F91&gt;0,LN(実質付加価値!F91),0)</f>
        <v>11.731754784413509</v>
      </c>
      <c r="G91" s="4">
        <f>IF(実質付加価値!G91&gt;0,LN(実質付加価値!G91),0)</f>
        <v>12.511753407219826</v>
      </c>
      <c r="H91" s="4">
        <f>IF(実質付加価値!H91&gt;0,LN(実質付加価値!H91),0)</f>
        <v>12.662273972414951</v>
      </c>
      <c r="I91" s="4">
        <f>IF(実質付加価値!I91&gt;0,LN(実質付加価値!I91),0)</f>
        <v>12.528656520402761</v>
      </c>
      <c r="K91" s="6">
        <f>E91-E$1103</f>
        <v>-4.147228159422589E-2</v>
      </c>
      <c r="L91" s="6">
        <f>F91-F$1103</f>
        <v>-4.1219228443280187E-2</v>
      </c>
      <c r="M91" s="6">
        <f>G91-G$1103</f>
        <v>-4.9399524192430988E-2</v>
      </c>
      <c r="N91" s="6">
        <f>H91-H$1103</f>
        <v>6.4937734279251202E-2</v>
      </c>
      <c r="O91" s="6">
        <f>I91-I$1103</f>
        <v>2.1621890814946809E-2</v>
      </c>
    </row>
    <row r="92" spans="1:15" x14ac:dyDescent="0.15">
      <c r="A92" s="1">
        <v>4</v>
      </c>
      <c r="B92" s="1" t="s">
        <v>263</v>
      </c>
      <c r="C92" s="1">
        <v>20</v>
      </c>
      <c r="D92" s="1" t="s">
        <v>15</v>
      </c>
      <c r="E92" s="4">
        <f>IF(実質付加価値!E92&gt;0,LN(実質付加価値!E92),0)</f>
        <v>11.05305968113303</v>
      </c>
      <c r="F92" s="4">
        <f>IF(実質付加価値!F92&gt;0,LN(実質付加価値!F92),0)</f>
        <v>12.089860127372624</v>
      </c>
      <c r="G92" s="4">
        <f>IF(実質付加価値!G92&gt;0,LN(実質付加価値!G92),0)</f>
        <v>12.02054450423573</v>
      </c>
      <c r="H92" s="4">
        <f>IF(実質付加価値!H92&gt;0,LN(実質付加価値!H92),0)</f>
        <v>11.755243272284083</v>
      </c>
      <c r="I92" s="4">
        <f>IF(実質付加価値!I92&gt;0,LN(実質付加価値!I92),0)</f>
        <v>11.899318680338228</v>
      </c>
      <c r="K92" s="6">
        <f>E92-E$1104</f>
        <v>1.3940349700034105E-2</v>
      </c>
      <c r="L92" s="6">
        <f>F92-F$1104</f>
        <v>0.41987951388455436</v>
      </c>
      <c r="M92" s="6">
        <f>G92-G$1104</f>
        <v>0.36389554451757355</v>
      </c>
      <c r="N92" s="6">
        <f>H92-H$1104</f>
        <v>0.33522752086082441</v>
      </c>
      <c r="O92" s="6">
        <f>I92-I$1104</f>
        <v>0.3169429375351811</v>
      </c>
    </row>
    <row r="93" spans="1:15" x14ac:dyDescent="0.15">
      <c r="A93" s="1">
        <v>4</v>
      </c>
      <c r="B93" s="1" t="s">
        <v>260</v>
      </c>
      <c r="C93" s="1">
        <v>21</v>
      </c>
      <c r="D93" s="1" t="s">
        <v>16</v>
      </c>
      <c r="E93" s="4">
        <f>IF(実質付加価値!E93&gt;0,LN(実質付加価値!E93),0)</f>
        <v>12.062658448915224</v>
      </c>
      <c r="F93" s="4">
        <f>IF(実質付加価値!F93&gt;0,LN(実質付加価値!F93),0)</f>
        <v>12.566844508914064</v>
      </c>
      <c r="G93" s="4">
        <f>IF(実質付加価値!G93&gt;0,LN(実質付加価値!G93),0)</f>
        <v>12.972979633330537</v>
      </c>
      <c r="H93" s="4">
        <f>IF(実質付加価値!H93&gt;0,LN(実質付加価値!H93),0)</f>
        <v>13.428300720152077</v>
      </c>
      <c r="I93" s="4">
        <f>IF(実質付加価値!I93&gt;0,LN(実質付加価値!I93),0)</f>
        <v>13.608616480706504</v>
      </c>
      <c r="K93" s="6">
        <f>E93-E$1105</f>
        <v>1.9594230999437912E-3</v>
      </c>
      <c r="L93" s="6">
        <f>F93-F$1105</f>
        <v>0.2057873664103802</v>
      </c>
      <c r="M93" s="6">
        <f>G93-G$1105</f>
        <v>0.23310306600286346</v>
      </c>
      <c r="N93" s="6">
        <f>H93-H$1105</f>
        <v>0.4657601111069134</v>
      </c>
      <c r="O93" s="6">
        <f>I93-I$1105</f>
        <v>0.50488472911353632</v>
      </c>
    </row>
    <row r="94" spans="1:15" x14ac:dyDescent="0.15">
      <c r="A94" s="1">
        <v>4</v>
      </c>
      <c r="B94" s="1" t="s">
        <v>55</v>
      </c>
      <c r="C94" s="1">
        <v>22</v>
      </c>
      <c r="D94" s="1" t="s">
        <v>8</v>
      </c>
      <c r="E94" s="4">
        <f>IF(実質付加価値!E94&gt;0,LN(実質付加価値!E94),0)</f>
        <v>13.177301608778677</v>
      </c>
      <c r="F94" s="4">
        <f>IF(実質付加価値!F94&gt;0,LN(実質付加価値!F94),0)</f>
        <v>13.771727890308069</v>
      </c>
      <c r="G94" s="4">
        <f>IF(実質付加価値!G94&gt;0,LN(実質付加価値!G94),0)</f>
        <v>14.054459907500735</v>
      </c>
      <c r="H94" s="4">
        <f>IF(実質付加価値!H94&gt;0,LN(実質付加価値!H94),0)</f>
        <v>14.330313550649597</v>
      </c>
      <c r="I94" s="4">
        <f>IF(実質付加価値!I94&gt;0,LN(実質付加価値!I94),0)</f>
        <v>14.560323675847215</v>
      </c>
      <c r="K94" s="6">
        <f>E94-E$1106</f>
        <v>2.9582602489506726E-2</v>
      </c>
      <c r="L94" s="6">
        <f>F94-F$1106</f>
        <v>8.6682807215844093E-2</v>
      </c>
      <c r="M94" s="6">
        <f>G94-G$1106</f>
        <v>0.14635005132619838</v>
      </c>
      <c r="N94" s="6">
        <f>H94-H$1106</f>
        <v>0.18702129400554846</v>
      </c>
      <c r="O94" s="6">
        <f>I94-I$1106</f>
        <v>0.20454932912273449</v>
      </c>
    </row>
    <row r="95" spans="1:15" x14ac:dyDescent="0.15">
      <c r="A95" s="1">
        <v>4</v>
      </c>
      <c r="B95" s="1" t="s">
        <v>55</v>
      </c>
      <c r="C95" s="1">
        <v>23</v>
      </c>
      <c r="D95" s="1" t="s">
        <v>29</v>
      </c>
      <c r="E95" s="4">
        <f>IF(実質付加価値!E95&gt;0,LN(実質付加価値!E95),0)</f>
        <v>13.173913038880478</v>
      </c>
      <c r="F95" s="4">
        <f>IF(実質付加価値!F95&gt;0,LN(実質付加価値!F95),0)</f>
        <v>13.441162438010304</v>
      </c>
      <c r="G95" s="4">
        <f>IF(実質付加価値!G95&gt;0,LN(実質付加価値!G95),0)</f>
        <v>13.580938733610559</v>
      </c>
      <c r="H95" s="4">
        <f>IF(実質付加価値!H95&gt;0,LN(実質付加価値!H95),0)</f>
        <v>13.753823249795156</v>
      </c>
      <c r="I95" s="4">
        <f>IF(実質付加価値!I95&gt;0,LN(実質付加価値!I95),0)</f>
        <v>13.869158263349741</v>
      </c>
      <c r="K95" s="6">
        <f>E95-E$1107</f>
        <v>0.23256220928537985</v>
      </c>
      <c r="L95" s="6">
        <f>F95-F$1107</f>
        <v>0.21210549491980935</v>
      </c>
      <c r="M95" s="6">
        <f>G95-G$1107</f>
        <v>0.21652595326531987</v>
      </c>
      <c r="N95" s="6">
        <f>H95-H$1107</f>
        <v>0.21233069524072334</v>
      </c>
      <c r="O95" s="6">
        <f>I95-I$1107</f>
        <v>0.21071786129587444</v>
      </c>
    </row>
    <row r="96" spans="1:15" x14ac:dyDescent="0.15">
      <c r="A96" s="1">
        <v>5</v>
      </c>
      <c r="B96" s="1" t="s">
        <v>264</v>
      </c>
      <c r="C96" s="1">
        <v>1</v>
      </c>
      <c r="D96" s="1" t="s">
        <v>9</v>
      </c>
      <c r="E96" s="4">
        <f>IF(実質付加価値!E96&gt;0,LN(実質付加価値!E96),0)</f>
        <v>12.436402821555813</v>
      </c>
      <c r="F96" s="4">
        <f>IF(実質付加価値!F96&gt;0,LN(実質付加価値!F96),0)</f>
        <v>12.313423398315704</v>
      </c>
      <c r="G96" s="4">
        <f>IF(実質付加価値!G96&gt;0,LN(実質付加価値!G96),0)</f>
        <v>12.413014997924321</v>
      </c>
      <c r="H96" s="4">
        <f>IF(実質付加価値!H96&gt;0,LN(実質付加価値!H96),0)</f>
        <v>11.935752473661852</v>
      </c>
      <c r="I96" s="4">
        <f>IF(実質付加価値!I96&gt;0,LN(実質付加価値!I96),0)</f>
        <v>11.811523800267063</v>
      </c>
      <c r="K96" s="6">
        <f>E96-E$1085</f>
        <v>0.43954045310876211</v>
      </c>
      <c r="L96" s="6">
        <f>F96-F$1085</f>
        <v>0.42979424372584063</v>
      </c>
      <c r="M96" s="6">
        <f>G96-G$1085</f>
        <v>0.41458791766039127</v>
      </c>
      <c r="N96" s="6">
        <f>H96-H$1085</f>
        <v>7.8727089434510233E-2</v>
      </c>
      <c r="O96" s="6">
        <f>I96-I$1085</f>
        <v>7.5051462231943589E-2</v>
      </c>
    </row>
    <row r="97" spans="1:15" x14ac:dyDescent="0.15">
      <c r="A97" s="1">
        <v>5</v>
      </c>
      <c r="B97" s="1" t="s">
        <v>65</v>
      </c>
      <c r="C97" s="1">
        <v>2</v>
      </c>
      <c r="D97" s="1" t="s">
        <v>10</v>
      </c>
      <c r="E97" s="4">
        <f>IF(実質付加価値!E97&gt;0,LN(実質付加価値!E97),0)</f>
        <v>11.308505783603071</v>
      </c>
      <c r="F97" s="4">
        <f>IF(実質付加価値!F97&gt;0,LN(実質付加価値!F97),0)</f>
        <v>10.856174741677883</v>
      </c>
      <c r="G97" s="4">
        <f>IF(実質付加価値!G97&gt;0,LN(実質付加価値!G97),0)</f>
        <v>9.9233424618384785</v>
      </c>
      <c r="H97" s="4">
        <f>IF(実質付加価値!H97&gt;0,LN(実質付加価値!H97),0)</f>
        <v>9.3375415274355476</v>
      </c>
      <c r="I97" s="4">
        <f>IF(実質付加価値!I97&gt;0,LN(実質付加価値!I97),0)</f>
        <v>8.5753738489711662</v>
      </c>
      <c r="K97" s="6">
        <f>E97-E$1086</f>
        <v>1.8818840354064275</v>
      </c>
      <c r="L97" s="6">
        <f>F97-F$1086</f>
        <v>1.3037187391106659</v>
      </c>
      <c r="M97" s="6">
        <f>G97-G$1086</f>
        <v>0.40192635707512991</v>
      </c>
      <c r="N97" s="6">
        <f>H97-H$1086</f>
        <v>0.24775666454543988</v>
      </c>
      <c r="O97" s="6">
        <f>I97-I$1086</f>
        <v>0.57683483231144894</v>
      </c>
    </row>
    <row r="98" spans="1:15" x14ac:dyDescent="0.15">
      <c r="A98" s="1">
        <v>5</v>
      </c>
      <c r="B98" s="1" t="s">
        <v>67</v>
      </c>
      <c r="C98" s="1">
        <v>3</v>
      </c>
      <c r="D98" s="1" t="s">
        <v>17</v>
      </c>
      <c r="E98" s="4">
        <f>IF(実質付加価値!E98&gt;0,LN(実質付加価値!E98),0)</f>
        <v>11.064541810160643</v>
      </c>
      <c r="F98" s="4">
        <f>IF(実質付加価値!F98&gt;0,LN(実質付加価値!F98),0)</f>
        <v>11.085592590702053</v>
      </c>
      <c r="G98" s="4">
        <f>IF(実質付加価値!G98&gt;0,LN(実質付加価値!G98),0)</f>
        <v>11.14399683009508</v>
      </c>
      <c r="H98" s="4">
        <f>IF(実質付加価値!H98&gt;0,LN(実質付加価値!H98),0)</f>
        <v>11.113784924767964</v>
      </c>
      <c r="I98" s="4">
        <f>IF(実質付加価値!I98&gt;0,LN(実質付加価値!I98),0)</f>
        <v>11.003961994787902</v>
      </c>
      <c r="K98" s="6">
        <f>E98-E$1087</f>
        <v>-0.84420184069896465</v>
      </c>
      <c r="L98" s="6">
        <f>F98-F$1087</f>
        <v>-1.1136249112406418</v>
      </c>
      <c r="M98" s="6">
        <f>G98-G$1087</f>
        <v>-1.1490151162431221</v>
      </c>
      <c r="N98" s="6">
        <f>H98-H$1087</f>
        <v>-1.2722731995209475</v>
      </c>
      <c r="O98" s="6">
        <f>I98-I$1087</f>
        <v>-1.2280551624059459</v>
      </c>
    </row>
    <row r="99" spans="1:15" x14ac:dyDescent="0.15">
      <c r="A99" s="1">
        <v>5</v>
      </c>
      <c r="B99" s="1" t="s">
        <v>265</v>
      </c>
      <c r="C99" s="1">
        <v>4</v>
      </c>
      <c r="D99" s="1" t="s">
        <v>18</v>
      </c>
      <c r="E99" s="4">
        <f>IF(実質付加価値!E99&gt;0,LN(実質付加価値!E99),0)</f>
        <v>8.4849064799909257</v>
      </c>
      <c r="F99" s="4">
        <f>IF(実質付加価値!F99&gt;0,LN(実質付加価値!F99),0)</f>
        <v>10.142834784317754</v>
      </c>
      <c r="G99" s="4">
        <f>IF(実質付加価値!G99&gt;0,LN(実質付加価値!G99),0)</f>
        <v>11.124899843590486</v>
      </c>
      <c r="H99" s="4">
        <f>IF(実質付加価値!H99&gt;0,LN(実質付加価値!H99),0)</f>
        <v>10.53633675300887</v>
      </c>
      <c r="I99" s="4">
        <f>IF(実質付加価値!I99&gt;0,LN(実質付加価値!I99),0)</f>
        <v>9.8750751046847043</v>
      </c>
      <c r="K99" s="6">
        <f>E99-E$1088</f>
        <v>-1.9471097767716579</v>
      </c>
      <c r="L99" s="6">
        <f>F99-F$1088</f>
        <v>-0.75335955236190699</v>
      </c>
      <c r="M99" s="6">
        <f>G99-G$1088</f>
        <v>-0.16943190505437222</v>
      </c>
      <c r="N99" s="6">
        <f>H99-H$1088</f>
        <v>-1.3782772175693125E-2</v>
      </c>
      <c r="O99" s="6">
        <f>I99-I$1088</f>
        <v>-9.7435766351958719E-2</v>
      </c>
    </row>
    <row r="100" spans="1:15" x14ac:dyDescent="0.15">
      <c r="A100" s="1">
        <v>5</v>
      </c>
      <c r="B100" s="1" t="s">
        <v>67</v>
      </c>
      <c r="C100" s="1">
        <v>5</v>
      </c>
      <c r="D100" s="1" t="s">
        <v>19</v>
      </c>
      <c r="E100" s="4">
        <f>IF(実質付加価値!E100&gt;0,LN(実質付加価値!E100),0)</f>
        <v>9.1386976131534521</v>
      </c>
      <c r="F100" s="4">
        <f>IF(実質付加価値!F100&gt;0,LN(実質付加価値!F100),0)</f>
        <v>9.3200685055395596</v>
      </c>
      <c r="G100" s="4">
        <f>IF(実質付加価値!G100&gt;0,LN(実質付加価値!G100),0)</f>
        <v>9.2580328908452021</v>
      </c>
      <c r="H100" s="4">
        <f>IF(実質付加価値!H100&gt;0,LN(実質付加価値!H100),0)</f>
        <v>9.4707229716542258</v>
      </c>
      <c r="I100" s="4">
        <f>IF(実質付加価値!I100&gt;0,LN(実質付加価値!I100),0)</f>
        <v>9.3547603867532292</v>
      </c>
      <c r="K100" s="6">
        <f>E100-E$1089</f>
        <v>-0.69036536083248734</v>
      </c>
      <c r="L100" s="6">
        <f>F100-F$1089</f>
        <v>-0.70315554041169648</v>
      </c>
      <c r="M100" s="6">
        <f>G100-G$1089</f>
        <v>-1.3326831004156414</v>
      </c>
      <c r="N100" s="6">
        <f>H100-H$1089</f>
        <v>-1.0526860250601224</v>
      </c>
      <c r="O100" s="6">
        <f>I100-I$1089</f>
        <v>-0.91132346545840548</v>
      </c>
    </row>
    <row r="101" spans="1:15" x14ac:dyDescent="0.15">
      <c r="A101" s="1">
        <v>5</v>
      </c>
      <c r="B101" s="1" t="s">
        <v>265</v>
      </c>
      <c r="C101" s="1">
        <v>6</v>
      </c>
      <c r="D101" s="1" t="s">
        <v>3</v>
      </c>
      <c r="E101" s="4">
        <f>IF(実質付加価値!E101&gt;0,LN(実質付加価値!E101),0)</f>
        <v>7.4862731697729537</v>
      </c>
      <c r="F101" s="4">
        <f>IF(実質付加価値!F101&gt;0,LN(実質付加価値!F101),0)</f>
        <v>8.450329740413272</v>
      </c>
      <c r="G101" s="4">
        <f>IF(実質付加価値!G101&gt;0,LN(実質付加価値!G101),0)</f>
        <v>9.110338231300835</v>
      </c>
      <c r="H101" s="4">
        <f>IF(実質付加価値!H101&gt;0,LN(実質付加価値!H101),0)</f>
        <v>8.6646286088860975</v>
      </c>
      <c r="I101" s="4">
        <f>IF(実質付加価値!I101&gt;0,LN(実質付加価値!I101),0)</f>
        <v>10.749574069902902</v>
      </c>
      <c r="K101" s="6">
        <f>E101-E$1090</f>
        <v>-1.1955468535214973</v>
      </c>
      <c r="L101" s="6">
        <f>F101-F$1090</f>
        <v>-1.2239391553832117</v>
      </c>
      <c r="M101" s="6">
        <f>G101-G$1090</f>
        <v>-1.6798421619104609</v>
      </c>
      <c r="N101" s="6">
        <f>H101-H$1090</f>
        <v>-2.376403604023885</v>
      </c>
      <c r="O101" s="6">
        <f>I101-I$1090</f>
        <v>-0.54963217794740871</v>
      </c>
    </row>
    <row r="102" spans="1:15" x14ac:dyDescent="0.15">
      <c r="A102" s="1">
        <v>5</v>
      </c>
      <c r="B102" s="1" t="s">
        <v>67</v>
      </c>
      <c r="C102" s="1">
        <v>7</v>
      </c>
      <c r="D102" s="1" t="s">
        <v>20</v>
      </c>
      <c r="E102" s="4">
        <f>IF(実質付加価値!E102&gt;0,LN(実質付加価値!E102),0)</f>
        <v>10.539766744876143</v>
      </c>
      <c r="F102" s="4">
        <f>IF(実質付加価値!F102&gt;0,LN(実質付加価値!F102),0)</f>
        <v>10.734451664186066</v>
      </c>
      <c r="G102" s="4">
        <f>IF(実質付加価値!G102&gt;0,LN(実質付加価値!G102),0)</f>
        <v>10.542251334119031</v>
      </c>
      <c r="H102" s="4">
        <f>IF(実質付加価値!H102&gt;0,LN(実質付加価値!H102),0)</f>
        <v>8.0028075933082583</v>
      </c>
      <c r="I102" s="4">
        <f>IF(実質付加価値!I102&gt;0,LN(実質付加価値!I102),0)</f>
        <v>7.4862053746345705</v>
      </c>
      <c r="K102" s="6">
        <f>E102-E$1091</f>
        <v>0.93108086836189052</v>
      </c>
      <c r="L102" s="6">
        <f>F102-F$1091</f>
        <v>1.3205120265053356</v>
      </c>
      <c r="M102" s="6">
        <f>G102-G$1091</f>
        <v>0.49109277160334841</v>
      </c>
      <c r="N102" s="6">
        <f>H102-H$1091</f>
        <v>-1.8813713219066752</v>
      </c>
      <c r="O102" s="6">
        <f>I102-I$1091</f>
        <v>-1.5643764576816253</v>
      </c>
    </row>
    <row r="103" spans="1:15" x14ac:dyDescent="0.15">
      <c r="A103" s="1">
        <v>5</v>
      </c>
      <c r="B103" s="1" t="s">
        <v>67</v>
      </c>
      <c r="C103" s="1">
        <v>8</v>
      </c>
      <c r="D103" s="1" t="s">
        <v>21</v>
      </c>
      <c r="E103" s="4">
        <f>IF(実質付加価値!E103&gt;0,LN(実質付加価値!E103),0)</f>
        <v>8.683686276352736</v>
      </c>
      <c r="F103" s="4">
        <f>IF(実質付加価値!F103&gt;0,LN(実質付加価値!F103),0)</f>
        <v>9.4412643545210386</v>
      </c>
      <c r="G103" s="4">
        <f>IF(実質付加価値!G103&gt;0,LN(実質付加価値!G103),0)</f>
        <v>9.7660497285662355</v>
      </c>
      <c r="H103" s="4">
        <f>IF(実質付加価値!H103&gt;0,LN(実質付加価値!H103),0)</f>
        <v>10.017643573611483</v>
      </c>
      <c r="I103" s="4">
        <f>IF(実質付加価値!I103&gt;0,LN(実質付加価値!I103),0)</f>
        <v>9.8214322884529874</v>
      </c>
      <c r="K103" s="6">
        <f>E103-E$1092</f>
        <v>-1.5973970927459114</v>
      </c>
      <c r="L103" s="6">
        <f>F103-F$1092</f>
        <v>-1.1002141333142017</v>
      </c>
      <c r="M103" s="6">
        <f>G103-G$1092</f>
        <v>-1.146576420452984</v>
      </c>
      <c r="N103" s="6">
        <f>H103-H$1092</f>
        <v>-0.87325887108510081</v>
      </c>
      <c r="O103" s="6">
        <f>I103-I$1092</f>
        <v>-0.66008745396851864</v>
      </c>
    </row>
    <row r="104" spans="1:15" x14ac:dyDescent="0.15">
      <c r="A104" s="1">
        <v>5</v>
      </c>
      <c r="B104" s="1" t="s">
        <v>266</v>
      </c>
      <c r="C104" s="1">
        <v>9</v>
      </c>
      <c r="D104" s="1" t="s">
        <v>22</v>
      </c>
      <c r="E104" s="4">
        <f>IF(実質付加価値!E104&gt;0,LN(実質付加価値!E104),0)</f>
        <v>9.0110253858962164</v>
      </c>
      <c r="F104" s="4">
        <f>IF(実質付加価値!F104&gt;0,LN(実質付加価値!F104),0)</f>
        <v>9.6514075466790104</v>
      </c>
      <c r="G104" s="4">
        <f>IF(実質付加価値!G104&gt;0,LN(実質付加価値!G104),0)</f>
        <v>9.6114498575624996</v>
      </c>
      <c r="H104" s="4">
        <f>IF(実質付加価値!H104&gt;0,LN(実質付加価値!H104),0)</f>
        <v>10.188086311254651</v>
      </c>
      <c r="I104" s="4">
        <f>IF(実質付加価値!I104&gt;0,LN(実質付加価値!I104),0)</f>
        <v>9.5498393913083159</v>
      </c>
      <c r="K104" s="6">
        <f>E104-E$1093</f>
        <v>-1.2276573215459301</v>
      </c>
      <c r="L104" s="6">
        <f>F104-F$1093</f>
        <v>-1.0361624829565059</v>
      </c>
      <c r="M104" s="6">
        <f>G104-G$1093</f>
        <v>-1.4124965431656307</v>
      </c>
      <c r="N104" s="6">
        <f>H104-H$1093</f>
        <v>-0.83666142126730314</v>
      </c>
      <c r="O104" s="6">
        <f>I104-I$1093</f>
        <v>-0.85475569346128211</v>
      </c>
    </row>
    <row r="105" spans="1:15" x14ac:dyDescent="0.15">
      <c r="A105" s="1">
        <v>5</v>
      </c>
      <c r="B105" s="1" t="s">
        <v>67</v>
      </c>
      <c r="C105" s="1">
        <v>10</v>
      </c>
      <c r="D105" s="1" t="s">
        <v>23</v>
      </c>
      <c r="E105" s="4">
        <f>IF(実質付加価値!E105&gt;0,LN(実質付加価値!E105),0)</f>
        <v>8.5125914564333911</v>
      </c>
      <c r="F105" s="4">
        <f>IF(実質付加価値!F105&gt;0,LN(実質付加価値!F105),0)</f>
        <v>9.2425452306091422</v>
      </c>
      <c r="G105" s="4">
        <f>IF(実質付加価値!G105&gt;0,LN(実質付加価値!G105),0)</f>
        <v>9.9805981261518006</v>
      </c>
      <c r="H105" s="4">
        <f>IF(実質付加価値!H105&gt;0,LN(実質付加価値!H105),0)</f>
        <v>10.018249486687541</v>
      </c>
      <c r="I105" s="4">
        <f>IF(実質付加価値!I105&gt;0,LN(実質付加価値!I105),0)</f>
        <v>9.9024852617451486</v>
      </c>
      <c r="K105" s="6">
        <f>E105-E$1094</f>
        <v>-1.3759081186068709</v>
      </c>
      <c r="L105" s="6">
        <f>F105-F$1094</f>
        <v>-1.2276170431173572</v>
      </c>
      <c r="M105" s="6">
        <f>G105-G$1094</f>
        <v>-1.0710992037376315</v>
      </c>
      <c r="N105" s="6">
        <f>H105-H$1094</f>
        <v>-1.1286569070095034</v>
      </c>
      <c r="O105" s="6">
        <f>I105-I$1094</f>
        <v>-0.91312204308566258</v>
      </c>
    </row>
    <row r="106" spans="1:15" x14ac:dyDescent="0.15">
      <c r="A106" s="1">
        <v>5</v>
      </c>
      <c r="B106" s="1" t="s">
        <v>67</v>
      </c>
      <c r="C106" s="1">
        <v>11</v>
      </c>
      <c r="D106" s="1" t="s">
        <v>24</v>
      </c>
      <c r="E106" s="4">
        <f>IF(実質付加価値!E106&gt;0,LN(実質付加価値!E106),0)</f>
        <v>8.0026077358010177</v>
      </c>
      <c r="F106" s="4">
        <f>IF(実質付加価値!F106&gt;0,LN(実質付加価値!F106),0)</f>
        <v>8.9860038820768455</v>
      </c>
      <c r="G106" s="4">
        <f>IF(実質付加価値!G106&gt;0,LN(実質付加価値!G106),0)</f>
        <v>10.378116640135904</v>
      </c>
      <c r="H106" s="4">
        <f>IF(実質付加価値!H106&gt;0,LN(実質付加価値!H106),0)</f>
        <v>10.553110208437351</v>
      </c>
      <c r="I106" s="4">
        <f>IF(実質付加価値!I106&gt;0,LN(実質付加価値!I106),0)</f>
        <v>10.683704253820776</v>
      </c>
      <c r="K106" s="6">
        <f>E106-E$1095</f>
        <v>-2.0964115705775228</v>
      </c>
      <c r="L106" s="6">
        <f>F106-F$1095</f>
        <v>-1.897245871353622</v>
      </c>
      <c r="M106" s="6">
        <f>G106-G$1095</f>
        <v>-1.3083266605055837</v>
      </c>
      <c r="N106" s="6">
        <f>H106-H$1095</f>
        <v>-1.2043332996842775</v>
      </c>
      <c r="O106" s="6">
        <f>I106-I$1095</f>
        <v>-1.2431487238526238</v>
      </c>
    </row>
    <row r="107" spans="1:15" x14ac:dyDescent="0.15">
      <c r="A107" s="1">
        <v>5</v>
      </c>
      <c r="B107" s="1" t="s">
        <v>67</v>
      </c>
      <c r="C107" s="1">
        <v>12</v>
      </c>
      <c r="D107" s="1" t="s">
        <v>25</v>
      </c>
      <c r="E107" s="4">
        <f>IF(実質付加価値!E107&gt;0,LN(実質付加価値!E107),0)</f>
        <v>7.3430613035477155</v>
      </c>
      <c r="F107" s="4">
        <f>IF(実質付加価値!F107&gt;0,LN(実質付加価値!F107),0)</f>
        <v>9.5206006581424116</v>
      </c>
      <c r="G107" s="4">
        <f>IF(実質付加価値!G107&gt;0,LN(実質付加価値!G107),0)</f>
        <v>11.295981491157493</v>
      </c>
      <c r="H107" s="4">
        <f>IF(実質付加価値!H107&gt;0,LN(実質付加価値!H107),0)</f>
        <v>12.273959709658289</v>
      </c>
      <c r="I107" s="4">
        <f>IF(実質付加価値!I107&gt;0,LN(実質付加価値!I107),0)</f>
        <v>14.088675562948229</v>
      </c>
      <c r="K107" s="6">
        <f>E107-E$1096</f>
        <v>-0.21353583302306411</v>
      </c>
      <c r="L107" s="6">
        <f>F107-F$1096</f>
        <v>3.7462077018371787E-2</v>
      </c>
      <c r="M107" s="6">
        <f>G107-G$1096</f>
        <v>-8.2497106446719926E-2</v>
      </c>
      <c r="N107" s="6">
        <f>H107-H$1096</f>
        <v>-0.11635258935477566</v>
      </c>
      <c r="O107" s="6">
        <f>I107-I$1096</f>
        <v>0.31133074058638677</v>
      </c>
    </row>
    <row r="108" spans="1:15" x14ac:dyDescent="0.15">
      <c r="A108" s="1">
        <v>5</v>
      </c>
      <c r="B108" s="1" t="s">
        <v>67</v>
      </c>
      <c r="C108" s="1">
        <v>13</v>
      </c>
      <c r="D108" s="1" t="s">
        <v>26</v>
      </c>
      <c r="E108" s="4">
        <f>IF(実質付加価値!E108&gt;0,LN(実質付加価値!E108),0)</f>
        <v>4.8572923762942466</v>
      </c>
      <c r="F108" s="4">
        <f>IF(実質付加価値!F108&gt;0,LN(実質付加価値!F108),0)</f>
        <v>8.8522303826995046</v>
      </c>
      <c r="G108" s="4">
        <f>IF(実質付加価値!G108&gt;0,LN(実質付加価値!G108),0)</f>
        <v>9.8450393743463511</v>
      </c>
      <c r="H108" s="4">
        <f>IF(実質付加価値!H108&gt;0,LN(実質付加価値!H108),0)</f>
        <v>9.8752987558854262</v>
      </c>
      <c r="I108" s="4">
        <f>IF(実質付加価値!I108&gt;0,LN(実質付加価値!I108),0)</f>
        <v>10.42770044575515</v>
      </c>
      <c r="K108" s="6">
        <f>E108-E$1097</f>
        <v>-4.0209925926559116</v>
      </c>
      <c r="L108" s="6">
        <f>F108-F$1097</f>
        <v>-1.4256620917100431</v>
      </c>
      <c r="M108" s="6">
        <f>G108-G$1097</f>
        <v>-0.87317410825698261</v>
      </c>
      <c r="N108" s="6">
        <f>H108-H$1097</f>
        <v>-1.0954051218547534</v>
      </c>
      <c r="O108" s="6">
        <f>I108-I$1097</f>
        <v>-1.1880664301014434</v>
      </c>
    </row>
    <row r="109" spans="1:15" x14ac:dyDescent="0.15">
      <c r="A109" s="1">
        <v>5</v>
      </c>
      <c r="B109" s="1" t="s">
        <v>67</v>
      </c>
      <c r="C109" s="1">
        <v>14</v>
      </c>
      <c r="D109" s="1" t="s">
        <v>27</v>
      </c>
      <c r="E109" s="4">
        <f>IF(実質付加価値!E109&gt;0,LN(実質付加価値!E109),0)</f>
        <v>6.1166262822962647</v>
      </c>
      <c r="F109" s="4">
        <f>IF(実質付加価値!F109&gt;0,LN(実質付加価値!F109),0)</f>
        <v>8.7026330310317714</v>
      </c>
      <c r="G109" s="4">
        <f>IF(実質付加価値!G109&gt;0,LN(実質付加価値!G109),0)</f>
        <v>10.317289887418152</v>
      </c>
      <c r="H109" s="4">
        <f>IF(実質付加価値!H109&gt;0,LN(実質付加価値!H109),0)</f>
        <v>10.102930358068825</v>
      </c>
      <c r="I109" s="4">
        <f>IF(実質付加価値!I109&gt;0,LN(実質付加価値!I109),0)</f>
        <v>10.734380085351022</v>
      </c>
      <c r="K109" s="6">
        <f>E109-E$1098</f>
        <v>-0.91167579403804311</v>
      </c>
      <c r="L109" s="6">
        <f>F109-F$1098</f>
        <v>0.29991545158240029</v>
      </c>
      <c r="M109" s="6">
        <f>G109-G$1098</f>
        <v>1.0949076238728157</v>
      </c>
      <c r="N109" s="6">
        <f>H109-H$1098</f>
        <v>0.77676091684380033</v>
      </c>
      <c r="O109" s="6">
        <f>I109-I$1098</f>
        <v>0.87596771680198593</v>
      </c>
    </row>
    <row r="110" spans="1:15" x14ac:dyDescent="0.15">
      <c r="A110" s="1">
        <v>5</v>
      </c>
      <c r="B110" s="1" t="s">
        <v>67</v>
      </c>
      <c r="C110" s="1">
        <v>15</v>
      </c>
      <c r="D110" s="1" t="s">
        <v>28</v>
      </c>
      <c r="E110" s="4">
        <f>IF(実質付加価値!E110&gt;0,LN(実質付加価値!E110),0)</f>
        <v>11.064514575174417</v>
      </c>
      <c r="F110" s="4">
        <f>IF(実質付加価値!F110&gt;0,LN(実質付加価値!F110),0)</f>
        <v>11.34861800297981</v>
      </c>
      <c r="G110" s="4">
        <f>IF(実質付加価値!G110&gt;0,LN(実質付加価値!G110),0)</f>
        <v>11.554533671559316</v>
      </c>
      <c r="H110" s="4">
        <f>IF(実質付加価値!H110&gt;0,LN(実質付加価値!H110),0)</f>
        <v>11.164114319231205</v>
      </c>
      <c r="I110" s="4">
        <f>IF(実質付加価値!I110&gt;0,LN(実質付加価値!I110),0)</f>
        <v>10.833472228180293</v>
      </c>
      <c r="K110" s="6">
        <f>E110-E$1099</f>
        <v>-0.47561854529556591</v>
      </c>
      <c r="L110" s="6">
        <f>F110-F$1099</f>
        <v>-0.42936261598142877</v>
      </c>
      <c r="M110" s="6">
        <f>G110-G$1099</f>
        <v>-0.6543937571658045</v>
      </c>
      <c r="N110" s="6">
        <f>H110-H$1099</f>
        <v>-0.85574209843735538</v>
      </c>
      <c r="O110" s="6">
        <f>I110-I$1099</f>
        <v>-1.0667476600680654</v>
      </c>
    </row>
    <row r="111" spans="1:15" x14ac:dyDescent="0.15">
      <c r="A111" s="1">
        <v>5</v>
      </c>
      <c r="B111" s="1" t="s">
        <v>267</v>
      </c>
      <c r="C111" s="1">
        <v>16</v>
      </c>
      <c r="D111" s="1" t="s">
        <v>11</v>
      </c>
      <c r="E111" s="4">
        <f>IF(実質付加価値!E111&gt;0,LN(実質付加価値!E111),0)</f>
        <v>12.606833858978018</v>
      </c>
      <c r="F111" s="4">
        <f>IF(実質付加価値!F111&gt;0,LN(実質付加価値!F111),0)</f>
        <v>12.966640589617972</v>
      </c>
      <c r="G111" s="4">
        <f>IF(実質付加価値!G111&gt;0,LN(実質付加価値!G111),0)</f>
        <v>13.010412515703033</v>
      </c>
      <c r="H111" s="4">
        <f>IF(実質付加価値!H111&gt;0,LN(実質付加価値!H111),0)</f>
        <v>12.89826570132009</v>
      </c>
      <c r="I111" s="4">
        <f>IF(実質付加価値!I111&gt;0,LN(実質付加価値!I111),0)</f>
        <v>12.557304675362541</v>
      </c>
      <c r="K111" s="6">
        <f>E111-E$1100</f>
        <v>-0.52246969619055683</v>
      </c>
      <c r="L111" s="6">
        <f>F111-F$1100</f>
        <v>-0.37746040016228655</v>
      </c>
      <c r="M111" s="6">
        <f>G111-G$1100</f>
        <v>-0.50970568995037802</v>
      </c>
      <c r="N111" s="6">
        <f>H111-H$1100</f>
        <v>-0.38002544945852357</v>
      </c>
      <c r="O111" s="6">
        <f>I111-I$1100</f>
        <v>-0.4058508388338069</v>
      </c>
    </row>
    <row r="112" spans="1:15" x14ac:dyDescent="0.15">
      <c r="A112" s="1">
        <v>5</v>
      </c>
      <c r="B112" s="1" t="s">
        <v>65</v>
      </c>
      <c r="C112" s="1">
        <v>17</v>
      </c>
      <c r="D112" s="1" t="s">
        <v>12</v>
      </c>
      <c r="E112" s="4">
        <f>IF(実質付加価値!E112&gt;0,LN(実質付加価値!E112),0)</f>
        <v>10.354384188084868</v>
      </c>
      <c r="F112" s="4">
        <f>IF(実質付加価値!F112&gt;0,LN(実質付加価値!F112),0)</f>
        <v>11.07732403775656</v>
      </c>
      <c r="G112" s="4">
        <f>IF(実質付加価値!G112&gt;0,LN(実質付加価値!G112),0)</f>
        <v>11.33141656716875</v>
      </c>
      <c r="H112" s="4">
        <f>IF(実質付加価値!H112&gt;0,LN(実質付加価値!H112),0)</f>
        <v>11.715986728740091</v>
      </c>
      <c r="I112" s="4">
        <f>IF(実質付加価値!I112&gt;0,LN(実質付加価値!I112),0)</f>
        <v>11.697011858636868</v>
      </c>
      <c r="K112" s="6">
        <f>E112-E$1101</f>
        <v>-0.4950751624524603</v>
      </c>
      <c r="L112" s="6">
        <f>F112-F$1101</f>
        <v>-0.41189832629133782</v>
      </c>
      <c r="M112" s="6">
        <f>G112-G$1101</f>
        <v>-0.70400437965663265</v>
      </c>
      <c r="N112" s="6">
        <f>H112-H$1101</f>
        <v>-0.52249558220931469</v>
      </c>
      <c r="O112" s="6">
        <f>I112-I$1101</f>
        <v>-0.57239597579954449</v>
      </c>
    </row>
    <row r="113" spans="1:15" x14ac:dyDescent="0.15">
      <c r="A113" s="1">
        <v>5</v>
      </c>
      <c r="B113" s="1" t="s">
        <v>65</v>
      </c>
      <c r="C113" s="1">
        <v>18</v>
      </c>
      <c r="D113" s="1" t="s">
        <v>13</v>
      </c>
      <c r="E113" s="4">
        <f>IF(実質付加価値!E113&gt;0,LN(実質付加価値!E113),0)</f>
        <v>11.853111978600829</v>
      </c>
      <c r="F113" s="4">
        <f>IF(実質付加価値!F113&gt;0,LN(実質付加価値!F113),0)</f>
        <v>12.435992744690029</v>
      </c>
      <c r="G113" s="4">
        <f>IF(実質付加価値!G113&gt;0,LN(実質付加価値!G113),0)</f>
        <v>12.802013638798448</v>
      </c>
      <c r="H113" s="4">
        <f>IF(実質付加価値!H113&gt;0,LN(実質付加価値!H113),0)</f>
        <v>13.011668263546676</v>
      </c>
      <c r="I113" s="4">
        <f>IF(実質付加価値!I113&gt;0,LN(実質付加価値!I113),0)</f>
        <v>12.872417219207863</v>
      </c>
      <c r="K113" s="6">
        <f>E113-E$1102</f>
        <v>-0.26561757955788501</v>
      </c>
      <c r="L113" s="6">
        <f>F113-F$1102</f>
        <v>-0.44823506422474857</v>
      </c>
      <c r="M113" s="6">
        <f>G113-G$1102</f>
        <v>-0.50406051146424602</v>
      </c>
      <c r="N113" s="6">
        <f>H113-H$1102</f>
        <v>-0.49230772786782495</v>
      </c>
      <c r="O113" s="6">
        <f>I113-I$1102</f>
        <v>-0.47257916182713799</v>
      </c>
    </row>
    <row r="114" spans="1:15" x14ac:dyDescent="0.15">
      <c r="A114" s="1">
        <v>5</v>
      </c>
      <c r="B114" s="1" t="s">
        <v>65</v>
      </c>
      <c r="C114" s="1">
        <v>19</v>
      </c>
      <c r="D114" s="1" t="s">
        <v>14</v>
      </c>
      <c r="E114" s="4">
        <f>IF(実質付加価値!E114&gt;0,LN(実質付加価値!E114),0)</f>
        <v>10.442419557735231</v>
      </c>
      <c r="F114" s="4">
        <f>IF(実質付加価値!F114&gt;0,LN(実質付加価値!F114),0)</f>
        <v>11.220135953411992</v>
      </c>
      <c r="G114" s="4">
        <f>IF(実質付加価値!G114&gt;0,LN(実質付加価値!G114),0)</f>
        <v>11.845970854014412</v>
      </c>
      <c r="H114" s="4">
        <f>IF(実質付加価値!H114&gt;0,LN(実質付加価値!H114),0)</f>
        <v>11.895641666488041</v>
      </c>
      <c r="I114" s="4">
        <f>IF(実質付加価値!I114&gt;0,LN(実質付加価値!I114),0)</f>
        <v>11.674140531517851</v>
      </c>
      <c r="K114" s="6">
        <f>E114-E$1103</f>
        <v>-0.5034393597647675</v>
      </c>
      <c r="L114" s="6">
        <f>F114-F$1103</f>
        <v>-0.55283805944479703</v>
      </c>
      <c r="M114" s="6">
        <f>G114-G$1103</f>
        <v>-0.71518207739784501</v>
      </c>
      <c r="N114" s="6">
        <f>H114-H$1103</f>
        <v>-0.7016945716476588</v>
      </c>
      <c r="O114" s="6">
        <f>I114-I$1103</f>
        <v>-0.8328940980699624</v>
      </c>
    </row>
    <row r="115" spans="1:15" x14ac:dyDescent="0.15">
      <c r="A115" s="1">
        <v>5</v>
      </c>
      <c r="B115" s="1" t="s">
        <v>65</v>
      </c>
      <c r="C115" s="1">
        <v>20</v>
      </c>
      <c r="D115" s="1" t="s">
        <v>15</v>
      </c>
      <c r="E115" s="4">
        <f>IF(実質付加価値!E115&gt;0,LN(実質付加価値!E115),0)</f>
        <v>10.833054564618097</v>
      </c>
      <c r="F115" s="4">
        <f>IF(実質付加価値!F115&gt;0,LN(実質付加価値!F115),0)</f>
        <v>11.358188413120279</v>
      </c>
      <c r="G115" s="4">
        <f>IF(実質付加価値!G115&gt;0,LN(実質付加価値!G115),0)</f>
        <v>11.125330733674465</v>
      </c>
      <c r="H115" s="4">
        <f>IF(実質付加価値!H115&gt;0,LN(実質付加価値!H115),0)</f>
        <v>10.873951897610269</v>
      </c>
      <c r="I115" s="4">
        <f>IF(実質付加価値!I115&gt;0,LN(実質付加価値!I115),0)</f>
        <v>11.008731146205557</v>
      </c>
      <c r="K115" s="6">
        <f>E115-E$1104</f>
        <v>-0.20606476681489916</v>
      </c>
      <c r="L115" s="6">
        <f>F115-F$1104</f>
        <v>-0.31179220036779043</v>
      </c>
      <c r="M115" s="6">
        <f>G115-G$1104</f>
        <v>-0.53131822604369106</v>
      </c>
      <c r="N115" s="6">
        <f>H115-H$1104</f>
        <v>-0.54606385381299027</v>
      </c>
      <c r="O115" s="6">
        <f>I115-I$1104</f>
        <v>-0.57364459659748945</v>
      </c>
    </row>
    <row r="116" spans="1:15" x14ac:dyDescent="0.15">
      <c r="A116" s="1">
        <v>5</v>
      </c>
      <c r="B116" s="1" t="s">
        <v>65</v>
      </c>
      <c r="C116" s="1">
        <v>21</v>
      </c>
      <c r="D116" s="1" t="s">
        <v>16</v>
      </c>
      <c r="E116" s="4">
        <f>IF(実質付加価値!E116&gt;0,LN(実質付加価値!E116),0)</f>
        <v>11.324326518484662</v>
      </c>
      <c r="F116" s="4">
        <f>IF(実質付加価値!F116&gt;0,LN(実質付加価値!F116),0)</f>
        <v>11.725288280860273</v>
      </c>
      <c r="G116" s="4">
        <f>IF(実質付加価値!G116&gt;0,LN(実質付加価値!G116),0)</f>
        <v>12.051598553906874</v>
      </c>
      <c r="H116" s="4">
        <f>IF(実質付加価値!H116&gt;0,LN(実質付加価値!H116),0)</f>
        <v>12.332005904290643</v>
      </c>
      <c r="I116" s="4">
        <f>IF(実質付加価値!I116&gt;0,LN(実質付加価値!I116),0)</f>
        <v>12.353664255352204</v>
      </c>
      <c r="K116" s="6">
        <f>E116-E$1105</f>
        <v>-0.73637250733061776</v>
      </c>
      <c r="L116" s="6">
        <f>F116-F$1105</f>
        <v>-0.6357688616434114</v>
      </c>
      <c r="M116" s="6">
        <f>G116-G$1105</f>
        <v>-0.68827801342079908</v>
      </c>
      <c r="N116" s="6">
        <f>H116-H$1105</f>
        <v>-0.63053470475452045</v>
      </c>
      <c r="O116" s="6">
        <f>I116-I$1105</f>
        <v>-0.75006749624076363</v>
      </c>
    </row>
    <row r="117" spans="1:15" x14ac:dyDescent="0.15">
      <c r="A117" s="1">
        <v>5</v>
      </c>
      <c r="B117" s="1" t="s">
        <v>63</v>
      </c>
      <c r="C117" s="1">
        <v>22</v>
      </c>
      <c r="D117" s="1" t="s">
        <v>8</v>
      </c>
      <c r="E117" s="4">
        <f>IF(実質付加価値!E117&gt;0,LN(実質付加価値!E117),0)</f>
        <v>12.472777370624287</v>
      </c>
      <c r="F117" s="4">
        <f>IF(実質付加価値!F117&gt;0,LN(実質付加価値!F117),0)</f>
        <v>13.185937659920565</v>
      </c>
      <c r="G117" s="4">
        <f>IF(実質付加価値!G117&gt;0,LN(実質付加価値!G117),0)</f>
        <v>13.27122532568189</v>
      </c>
      <c r="H117" s="4">
        <f>IF(実質付加価値!H117&gt;0,LN(実質付加価値!H117),0)</f>
        <v>13.50563864694846</v>
      </c>
      <c r="I117" s="4">
        <f>IF(実質付加価値!I117&gt;0,LN(実質付加価値!I117),0)</f>
        <v>13.704609271294533</v>
      </c>
      <c r="K117" s="6">
        <f>E117-E$1106</f>
        <v>-0.67494163566488297</v>
      </c>
      <c r="L117" s="6">
        <f>F117-F$1106</f>
        <v>-0.4991074231716599</v>
      </c>
      <c r="M117" s="6">
        <f>G117-G$1106</f>
        <v>-0.63688453049264737</v>
      </c>
      <c r="N117" s="6">
        <f>H117-H$1106</f>
        <v>-0.63765360969558849</v>
      </c>
      <c r="O117" s="6">
        <f>I117-I$1106</f>
        <v>-0.65116507542994739</v>
      </c>
    </row>
    <row r="118" spans="1:15" x14ac:dyDescent="0.15">
      <c r="A118" s="1">
        <v>5</v>
      </c>
      <c r="B118" s="1" t="s">
        <v>63</v>
      </c>
      <c r="C118" s="1">
        <v>23</v>
      </c>
      <c r="D118" s="1" t="s">
        <v>29</v>
      </c>
      <c r="E118" s="4">
        <f>IF(実質付加価値!E118&gt;0,LN(実質付加価値!E118),0)</f>
        <v>12.846346573784372</v>
      </c>
      <c r="F118" s="4">
        <f>IF(実質付加価値!F118&gt;0,LN(実質付加価値!F118),0)</f>
        <v>13.03206777966682</v>
      </c>
      <c r="G118" s="4">
        <f>IF(実質付加価値!G118&gt;0,LN(実質付加価値!G118),0)</f>
        <v>13.123669345102616</v>
      </c>
      <c r="H118" s="4">
        <f>IF(実質付加価値!H118&gt;0,LN(実質付加価値!H118),0)</f>
        <v>13.277650457607223</v>
      </c>
      <c r="I118" s="4">
        <f>IF(実質付加価値!I118&gt;0,LN(実質付加価値!I118),0)</f>
        <v>13.424753444916714</v>
      </c>
      <c r="K118" s="6">
        <f>E118-E$1107</f>
        <v>-9.500425581072669E-2</v>
      </c>
      <c r="L118" s="6">
        <f>F118-F$1107</f>
        <v>-0.1969891634236749</v>
      </c>
      <c r="M118" s="6">
        <f>G118-G$1107</f>
        <v>-0.24074343524262254</v>
      </c>
      <c r="N118" s="6">
        <f>H118-H$1107</f>
        <v>-0.26384209694720973</v>
      </c>
      <c r="O118" s="6">
        <f>I118-I$1107</f>
        <v>-0.23368695713715226</v>
      </c>
    </row>
    <row r="119" spans="1:15" x14ac:dyDescent="0.15">
      <c r="A119" s="1">
        <v>6</v>
      </c>
      <c r="B119" s="1" t="s">
        <v>268</v>
      </c>
      <c r="C119" s="1">
        <v>1</v>
      </c>
      <c r="D119" s="1" t="s">
        <v>9</v>
      </c>
      <c r="E119" s="4">
        <f>IF(実質付加価値!E119&gt;0,LN(実質付加価値!E119),0)</f>
        <v>12.15856772155753</v>
      </c>
      <c r="F119" s="4">
        <f>IF(実質付加価値!F119&gt;0,LN(実質付加価値!F119),0)</f>
        <v>12.151599895639919</v>
      </c>
      <c r="G119" s="4">
        <f>IF(実質付加価値!G119&gt;0,LN(実質付加価値!G119),0)</f>
        <v>12.280653414492983</v>
      </c>
      <c r="H119" s="4">
        <f>IF(実質付加価値!H119&gt;0,LN(実質付加価値!H119),0)</f>
        <v>12.141945335915853</v>
      </c>
      <c r="I119" s="4">
        <f>IF(実質付加価値!I119&gt;0,LN(実質付加価値!I119),0)</f>
        <v>12.014027448668752</v>
      </c>
      <c r="K119" s="6">
        <f>E119-E$1085</f>
        <v>0.16170535311047907</v>
      </c>
      <c r="L119" s="6">
        <f>F119-F$1085</f>
        <v>0.26797074105005514</v>
      </c>
      <c r="M119" s="6">
        <f>G119-G$1085</f>
        <v>0.28222633422905297</v>
      </c>
      <c r="N119" s="6">
        <f>H119-H$1085</f>
        <v>0.28491995168851147</v>
      </c>
      <c r="O119" s="6">
        <f>I119-I$1085</f>
        <v>0.27755511063363336</v>
      </c>
    </row>
    <row r="120" spans="1:15" x14ac:dyDescent="0.15">
      <c r="A120" s="1">
        <v>6</v>
      </c>
      <c r="B120" s="1" t="s">
        <v>73</v>
      </c>
      <c r="C120" s="1">
        <v>2</v>
      </c>
      <c r="D120" s="1" t="s">
        <v>10</v>
      </c>
      <c r="E120" s="4">
        <f>IF(実質付加価値!E120&gt;0,LN(実質付加価値!E120),0)</f>
        <v>8.980420467555863</v>
      </c>
      <c r="F120" s="4">
        <f>IF(実質付加価値!F120&gt;0,LN(実質付加価値!F120),0)</f>
        <v>9.6211563360672834</v>
      </c>
      <c r="G120" s="4">
        <f>IF(実質付加価値!G120&gt;0,LN(実質付加価値!G120),0)</f>
        <v>9.3879800409340497</v>
      </c>
      <c r="H120" s="4">
        <f>IF(実質付加価値!H120&gt;0,LN(実質付加価値!H120),0)</f>
        <v>9.2691227572425827</v>
      </c>
      <c r="I120" s="4">
        <f>IF(実質付加価値!I120&gt;0,LN(実質付加価値!I120),0)</f>
        <v>7.7120146739333588</v>
      </c>
      <c r="K120" s="6">
        <f>E120-E$1086</f>
        <v>-0.44620128064078024</v>
      </c>
      <c r="L120" s="6">
        <f>F120-F$1086</f>
        <v>6.8700333500066435E-2</v>
      </c>
      <c r="M120" s="6">
        <f>G120-G$1086</f>
        <v>-0.13343606382929885</v>
      </c>
      <c r="N120" s="6">
        <f>H120-H$1086</f>
        <v>0.17933789435247505</v>
      </c>
      <c r="O120" s="6">
        <f>I120-I$1086</f>
        <v>-0.28652434272635841</v>
      </c>
    </row>
    <row r="121" spans="1:15" x14ac:dyDescent="0.15">
      <c r="A121" s="1">
        <v>6</v>
      </c>
      <c r="B121" s="1" t="s">
        <v>269</v>
      </c>
      <c r="C121" s="1">
        <v>3</v>
      </c>
      <c r="D121" s="1" t="s">
        <v>17</v>
      </c>
      <c r="E121" s="4">
        <f>IF(実質付加価値!E121&gt;0,LN(実質付加価値!E121),0)</f>
        <v>11.385614214878107</v>
      </c>
      <c r="F121" s="4">
        <f>IF(実質付加価値!F121&gt;0,LN(実質付加価値!F121),0)</f>
        <v>11.474424142566685</v>
      </c>
      <c r="G121" s="4">
        <f>IF(実質付加価値!G121&gt;0,LN(実質付加価値!G121),0)</f>
        <v>11.667621906319427</v>
      </c>
      <c r="H121" s="4">
        <f>IF(実質付加価値!H121&gt;0,LN(実質付加価値!H121),0)</f>
        <v>11.648681081375519</v>
      </c>
      <c r="I121" s="4">
        <f>IF(実質付加価値!I121&gt;0,LN(実質付加価値!I121),0)</f>
        <v>11.677781373748894</v>
      </c>
      <c r="K121" s="6">
        <f>E121-E$1087</f>
        <v>-0.52312943598150063</v>
      </c>
      <c r="L121" s="6">
        <f>F121-F$1087</f>
        <v>-0.72479335937600986</v>
      </c>
      <c r="M121" s="6">
        <f>G121-G$1087</f>
        <v>-0.6253900400187753</v>
      </c>
      <c r="N121" s="6">
        <f>H121-H$1087</f>
        <v>-0.73737704291339234</v>
      </c>
      <c r="O121" s="6">
        <f>I121-I$1087</f>
        <v>-0.55423578344495361</v>
      </c>
    </row>
    <row r="122" spans="1:15" x14ac:dyDescent="0.15">
      <c r="A122" s="1">
        <v>6</v>
      </c>
      <c r="B122" s="1" t="s">
        <v>270</v>
      </c>
      <c r="C122" s="1">
        <v>4</v>
      </c>
      <c r="D122" s="1" t="s">
        <v>18</v>
      </c>
      <c r="E122" s="4">
        <f>IF(実質付加価値!E122&gt;0,LN(実質付加価値!E122),0)</f>
        <v>9.921011971097597</v>
      </c>
      <c r="F122" s="4">
        <f>IF(実質付加価値!F122&gt;0,LN(実質付加価値!F122),0)</f>
        <v>10.558020675592475</v>
      </c>
      <c r="G122" s="4">
        <f>IF(実質付加価値!G122&gt;0,LN(実質付加価値!G122),0)</f>
        <v>11.170479088156791</v>
      </c>
      <c r="H122" s="4">
        <f>IF(実質付加価値!H122&gt;0,LN(実質付加価値!H122),0)</f>
        <v>10.763153960889134</v>
      </c>
      <c r="I122" s="4">
        <f>IF(実質付加価値!I122&gt;0,LN(実質付加価値!I122),0)</f>
        <v>9.8716235774552139</v>
      </c>
      <c r="K122" s="6">
        <f>E122-E$1088</f>
        <v>-0.51100428566498657</v>
      </c>
      <c r="L122" s="6">
        <f>F122-F$1088</f>
        <v>-0.33817366108718616</v>
      </c>
      <c r="M122" s="6">
        <f>G122-G$1088</f>
        <v>-0.1238526604880672</v>
      </c>
      <c r="N122" s="6">
        <f>H122-H$1088</f>
        <v>0.21303443570457148</v>
      </c>
      <c r="O122" s="6">
        <f>I122-I$1088</f>
        <v>-0.1008872935814491</v>
      </c>
    </row>
    <row r="123" spans="1:15" x14ac:dyDescent="0.15">
      <c r="A123" s="1">
        <v>6</v>
      </c>
      <c r="B123" s="1" t="s">
        <v>271</v>
      </c>
      <c r="C123" s="1">
        <v>5</v>
      </c>
      <c r="D123" s="1" t="s">
        <v>19</v>
      </c>
      <c r="E123" s="4">
        <f>IF(実質付加価値!E123&gt;0,LN(実質付加価値!E123),0)</f>
        <v>8.3808857629153124</v>
      </c>
      <c r="F123" s="4">
        <f>IF(実質付加価値!F123&gt;0,LN(実質付加価値!F123),0)</f>
        <v>8.8622423623745892</v>
      </c>
      <c r="G123" s="4">
        <f>IF(実質付加価値!G123&gt;0,LN(実質付加価値!G123),0)</f>
        <v>9.4430196212806941</v>
      </c>
      <c r="H123" s="4">
        <f>IF(実質付加価値!H123&gt;0,LN(実質付加価値!H123),0)</f>
        <v>9.2410816153405424</v>
      </c>
      <c r="I123" s="4">
        <f>IF(実質付加価値!I123&gt;0,LN(実質付加価値!I123),0)</f>
        <v>8.6615831661048723</v>
      </c>
      <c r="K123" s="6">
        <f>E123-E$1089</f>
        <v>-1.448177211070627</v>
      </c>
      <c r="L123" s="6">
        <f>F123-F$1089</f>
        <v>-1.1609816835766669</v>
      </c>
      <c r="M123" s="6">
        <f>G123-G$1089</f>
        <v>-1.1476963699801495</v>
      </c>
      <c r="N123" s="6">
        <f>H123-H$1089</f>
        <v>-1.2823273813738059</v>
      </c>
      <c r="O123" s="6">
        <f>I123-I$1089</f>
        <v>-1.6045006861067623</v>
      </c>
    </row>
    <row r="124" spans="1:15" x14ac:dyDescent="0.15">
      <c r="A124" s="1">
        <v>6</v>
      </c>
      <c r="B124" s="1" t="s">
        <v>74</v>
      </c>
      <c r="C124" s="1">
        <v>6</v>
      </c>
      <c r="D124" s="1" t="s">
        <v>3</v>
      </c>
      <c r="E124" s="4">
        <f>IF(実質付加価値!E124&gt;0,LN(実質付加価値!E124),0)</f>
        <v>7.8707728568921569</v>
      </c>
      <c r="F124" s="4">
        <f>IF(実質付加価値!F124&gt;0,LN(実質付加価値!F124),0)</f>
        <v>9.1310472948156427</v>
      </c>
      <c r="G124" s="4">
        <f>IF(実質付加価値!G124&gt;0,LN(実質付加価値!G124),0)</f>
        <v>10.41387812214697</v>
      </c>
      <c r="H124" s="4">
        <f>IF(実質付加価値!H124&gt;0,LN(実質付加価値!H124),0)</f>
        <v>10.958858841068627</v>
      </c>
      <c r="I124" s="4">
        <f>IF(実質付加価値!I124&gt;0,LN(実質付加価値!I124),0)</f>
        <v>10.498789110388861</v>
      </c>
      <c r="K124" s="6">
        <f>E124-E$1090</f>
        <v>-0.81104716640229402</v>
      </c>
      <c r="L124" s="6">
        <f>F124-F$1090</f>
        <v>-0.54322160098084105</v>
      </c>
      <c r="M124" s="6">
        <f>G124-G$1090</f>
        <v>-0.37630227106432557</v>
      </c>
      <c r="N124" s="6">
        <f>H124-H$1090</f>
        <v>-8.2173371841355092E-2</v>
      </c>
      <c r="O124" s="6">
        <f>I124-I$1090</f>
        <v>-0.80041713746144971</v>
      </c>
    </row>
    <row r="125" spans="1:15" x14ac:dyDescent="0.15">
      <c r="A125" s="1">
        <v>6</v>
      </c>
      <c r="B125" s="1" t="s">
        <v>74</v>
      </c>
      <c r="C125" s="1">
        <v>7</v>
      </c>
      <c r="D125" s="1" t="s">
        <v>20</v>
      </c>
      <c r="E125" s="4">
        <f>IF(実質付加価値!E125&gt;0,LN(実質付加価値!E125),0)</f>
        <v>9.1586319149633653</v>
      </c>
      <c r="F125" s="4">
        <f>IF(実質付加価値!F125&gt;0,LN(実質付加価値!F125),0)</f>
        <v>7.3587799803723044</v>
      </c>
      <c r="G125" s="4">
        <f>IF(実質付加価値!G125&gt;0,LN(実質付加価値!G125),0)</f>
        <v>8.5691625219676659</v>
      </c>
      <c r="H125" s="4">
        <f>IF(実質付加価値!H125&gt;0,LN(実質付加価値!H125),0)</f>
        <v>8.4576503906599232</v>
      </c>
      <c r="I125" s="4">
        <f>IF(実質付加価値!I125&gt;0,LN(実質付加価値!I125),0)</f>
        <v>7.1169489907599734</v>
      </c>
      <c r="K125" s="6">
        <f>E125-E$1091</f>
        <v>-0.45005396155088739</v>
      </c>
      <c r="L125" s="6">
        <f>F125-F$1091</f>
        <v>-2.0551596573084261</v>
      </c>
      <c r="M125" s="6">
        <f>G125-G$1091</f>
        <v>-1.481996040548017</v>
      </c>
      <c r="N125" s="6">
        <f>H125-H$1091</f>
        <v>-1.4265285245550103</v>
      </c>
      <c r="O125" s="6">
        <f>I125-I$1091</f>
        <v>-1.9336328415562223</v>
      </c>
    </row>
    <row r="126" spans="1:15" x14ac:dyDescent="0.15">
      <c r="A126" s="1">
        <v>6</v>
      </c>
      <c r="B126" s="1" t="s">
        <v>272</v>
      </c>
      <c r="C126" s="1">
        <v>8</v>
      </c>
      <c r="D126" s="1" t="s">
        <v>21</v>
      </c>
      <c r="E126" s="4">
        <f>IF(実質付加価値!E126&gt;0,LN(実質付加価値!E126),0)</f>
        <v>9.673020741731019</v>
      </c>
      <c r="F126" s="4">
        <f>IF(実質付加価値!F126&gt;0,LN(実質付加価値!F126),0)</f>
        <v>10.148962422661226</v>
      </c>
      <c r="G126" s="4">
        <f>IF(実質付加価値!G126&gt;0,LN(実質付加価値!G126),0)</f>
        <v>10.472115753110755</v>
      </c>
      <c r="H126" s="4">
        <f>IF(実質付加価値!H126&gt;0,LN(実質付加価値!H126),0)</f>
        <v>10.752049083371439</v>
      </c>
      <c r="I126" s="4">
        <f>IF(実質付加価値!I126&gt;0,LN(実質付加価値!I126),0)</f>
        <v>10.339224802046262</v>
      </c>
      <c r="K126" s="6">
        <f>E126-E$1092</f>
        <v>-0.60806262736762839</v>
      </c>
      <c r="L126" s="6">
        <f>F126-F$1092</f>
        <v>-0.39251606517401427</v>
      </c>
      <c r="M126" s="6">
        <f>G126-G$1092</f>
        <v>-0.44051039590846486</v>
      </c>
      <c r="N126" s="6">
        <f>H126-H$1092</f>
        <v>-0.13885336132514503</v>
      </c>
      <c r="O126" s="6">
        <f>I126-I$1092</f>
        <v>-0.14229494037524404</v>
      </c>
    </row>
    <row r="127" spans="1:15" x14ac:dyDescent="0.15">
      <c r="A127" s="1">
        <v>6</v>
      </c>
      <c r="B127" s="1" t="s">
        <v>74</v>
      </c>
      <c r="C127" s="1">
        <v>9</v>
      </c>
      <c r="D127" s="1" t="s">
        <v>22</v>
      </c>
      <c r="E127" s="4">
        <f>IF(実質付加価値!E127&gt;0,LN(実質付加価値!E127),0)</f>
        <v>9.282542424575615</v>
      </c>
      <c r="F127" s="4">
        <f>IF(実質付加価値!F127&gt;0,LN(実質付加価値!F127),0)</f>
        <v>10.257197203000414</v>
      </c>
      <c r="G127" s="4">
        <f>IF(実質付加価値!G127&gt;0,LN(実質付加価値!G127),0)</f>
        <v>10.199377630575482</v>
      </c>
      <c r="H127" s="4">
        <f>IF(実質付加価値!H127&gt;0,LN(実質付加価値!H127),0)</f>
        <v>10.008934138240848</v>
      </c>
      <c r="I127" s="4">
        <f>IF(実質付加価値!I127&gt;0,LN(実質付加価値!I127),0)</f>
        <v>9.9055967731706769</v>
      </c>
      <c r="K127" s="6">
        <f>E127-E$1093</f>
        <v>-0.95614028286653152</v>
      </c>
      <c r="L127" s="6">
        <f>F127-F$1093</f>
        <v>-0.4303728266351019</v>
      </c>
      <c r="M127" s="6">
        <f>G127-G$1093</f>
        <v>-0.82456877015264851</v>
      </c>
      <c r="N127" s="6">
        <f>H127-H$1093</f>
        <v>-1.0158135942811057</v>
      </c>
      <c r="O127" s="6">
        <f>I127-I$1093</f>
        <v>-0.49899831159892116</v>
      </c>
    </row>
    <row r="128" spans="1:15" x14ac:dyDescent="0.15">
      <c r="A128" s="1">
        <v>6</v>
      </c>
      <c r="B128" s="1" t="s">
        <v>74</v>
      </c>
      <c r="C128" s="1">
        <v>10</v>
      </c>
      <c r="D128" s="1" t="s">
        <v>23</v>
      </c>
      <c r="E128" s="4">
        <f>IF(実質付加価値!E128&gt;0,LN(実質付加価値!E128),0)</f>
        <v>8.6566685467806064</v>
      </c>
      <c r="F128" s="4">
        <f>IF(実質付加価値!F128&gt;0,LN(実質付加価値!F128),0)</f>
        <v>9.5321576883423411</v>
      </c>
      <c r="G128" s="4">
        <f>IF(実質付加価値!G128&gt;0,LN(実質付加価値!G128),0)</f>
        <v>10.448449087528628</v>
      </c>
      <c r="H128" s="4">
        <f>IF(実質付加価値!H128&gt;0,LN(実質付加価値!H128),0)</f>
        <v>10.509568007924242</v>
      </c>
      <c r="I128" s="4">
        <f>IF(実質付加価値!I128&gt;0,LN(実質付加価値!I128),0)</f>
        <v>10.250695520707445</v>
      </c>
      <c r="K128" s="6">
        <f>E128-E$1094</f>
        <v>-1.2318310282596556</v>
      </c>
      <c r="L128" s="6">
        <f>F128-F$1094</f>
        <v>-0.93800458538415832</v>
      </c>
      <c r="M128" s="6">
        <f>G128-G$1094</f>
        <v>-0.6032482423608041</v>
      </c>
      <c r="N128" s="6">
        <f>H128-H$1094</f>
        <v>-0.63733838577280189</v>
      </c>
      <c r="O128" s="6">
        <f>I128-I$1094</f>
        <v>-0.56491178412336573</v>
      </c>
    </row>
    <row r="129" spans="1:15" x14ac:dyDescent="0.15">
      <c r="A129" s="1">
        <v>6</v>
      </c>
      <c r="B129" s="1" t="s">
        <v>74</v>
      </c>
      <c r="C129" s="1">
        <v>11</v>
      </c>
      <c r="D129" s="1" t="s">
        <v>24</v>
      </c>
      <c r="E129" s="4">
        <f>IF(実質付加価値!E129&gt;0,LN(実質付加価値!E129),0)</f>
        <v>9.4530365898776996</v>
      </c>
      <c r="F129" s="4">
        <f>IF(実質付加価値!F129&gt;0,LN(実質付加価値!F129),0)</f>
        <v>10.281331876586348</v>
      </c>
      <c r="G129" s="4">
        <f>IF(実質付加価値!G129&gt;0,LN(実質付加価値!G129),0)</f>
        <v>11.254593829493537</v>
      </c>
      <c r="H129" s="4">
        <f>IF(実質付加価値!H129&gt;0,LN(実質付加価値!H129),0)</f>
        <v>11.542744984318254</v>
      </c>
      <c r="I129" s="4">
        <f>IF(実質付加価値!I129&gt;0,LN(実質付加価値!I129),0)</f>
        <v>11.688524636807285</v>
      </c>
      <c r="K129" s="6">
        <f>E129-E$1095</f>
        <v>-0.64598271650084094</v>
      </c>
      <c r="L129" s="6">
        <f>F129-F$1095</f>
        <v>-0.60191787684411935</v>
      </c>
      <c r="M129" s="6">
        <f>G129-G$1095</f>
        <v>-0.43184947114795058</v>
      </c>
      <c r="N129" s="6">
        <f>H129-H$1095</f>
        <v>-0.21469852380337429</v>
      </c>
      <c r="O129" s="6">
        <f>I129-I$1095</f>
        <v>-0.23832834086611498</v>
      </c>
    </row>
    <row r="130" spans="1:15" x14ac:dyDescent="0.15">
      <c r="A130" s="1">
        <v>6</v>
      </c>
      <c r="B130" s="1" t="s">
        <v>74</v>
      </c>
      <c r="C130" s="1">
        <v>12</v>
      </c>
      <c r="D130" s="1" t="s">
        <v>25</v>
      </c>
      <c r="E130" s="4">
        <f>IF(実質付加価値!E130&gt;0,LN(実質付加価値!E130),0)</f>
        <v>7.3704451641099613</v>
      </c>
      <c r="F130" s="4">
        <f>IF(実質付加価値!F130&gt;0,LN(実質付加価値!F130),0)</f>
        <v>9.7571134980084846</v>
      </c>
      <c r="G130" s="4">
        <f>IF(実質付加価値!G130&gt;0,LN(実質付加価値!G130),0)</f>
        <v>11.791415682468832</v>
      </c>
      <c r="H130" s="4">
        <f>IF(実質付加価値!H130&gt;0,LN(実質付加価値!H130),0)</f>
        <v>12.756913148521267</v>
      </c>
      <c r="I130" s="4">
        <f>IF(実質付加価値!I130&gt;0,LN(実質付加価値!I130),0)</f>
        <v>14.045665454693339</v>
      </c>
      <c r="K130" s="6">
        <f>E130-E$1096</f>
        <v>-0.18615197246081827</v>
      </c>
      <c r="L130" s="6">
        <f>F130-F$1096</f>
        <v>0.27397491688444475</v>
      </c>
      <c r="M130" s="6">
        <f>G130-G$1096</f>
        <v>0.41293708486461966</v>
      </c>
      <c r="N130" s="6">
        <f>H130-H$1096</f>
        <v>0.36660084950820249</v>
      </c>
      <c r="O130" s="6">
        <f>I130-I$1096</f>
        <v>0.26832063233149661</v>
      </c>
    </row>
    <row r="131" spans="1:15" x14ac:dyDescent="0.15">
      <c r="A131" s="1">
        <v>6</v>
      </c>
      <c r="B131" s="1" t="s">
        <v>74</v>
      </c>
      <c r="C131" s="1">
        <v>13</v>
      </c>
      <c r="D131" s="1" t="s">
        <v>26</v>
      </c>
      <c r="E131" s="4">
        <f>IF(実質付加価値!E131&gt;0,LN(実質付加価値!E131),0)</f>
        <v>6.9500442639495343</v>
      </c>
      <c r="F131" s="4">
        <f>IF(実質付加価値!F131&gt;0,LN(実質付加価値!F131),0)</f>
        <v>9.3793131217317693</v>
      </c>
      <c r="G131" s="4">
        <f>IF(実質付加価値!G131&gt;0,LN(実質付加価値!G131),0)</f>
        <v>10.209229296873335</v>
      </c>
      <c r="H131" s="4">
        <f>IF(実質付加価値!H131&gt;0,LN(実質付加価値!H131),0)</f>
        <v>10.616360817927617</v>
      </c>
      <c r="I131" s="4">
        <f>IF(実質付加価値!I131&gt;0,LN(実質付加価値!I131),0)</f>
        <v>11.221339749539329</v>
      </c>
      <c r="K131" s="6">
        <f>E131-E$1097</f>
        <v>-1.9282407050006238</v>
      </c>
      <c r="L131" s="6">
        <f>F131-F$1097</f>
        <v>-0.89857935267777833</v>
      </c>
      <c r="M131" s="6">
        <f>G131-G$1097</f>
        <v>-0.50898418572999837</v>
      </c>
      <c r="N131" s="6">
        <f>H131-H$1097</f>
        <v>-0.35434305981256209</v>
      </c>
      <c r="O131" s="6">
        <f>I131-I$1097</f>
        <v>-0.39442712631726451</v>
      </c>
    </row>
    <row r="132" spans="1:15" x14ac:dyDescent="0.15">
      <c r="A132" s="1">
        <v>6</v>
      </c>
      <c r="B132" s="1" t="s">
        <v>74</v>
      </c>
      <c r="C132" s="1">
        <v>14</v>
      </c>
      <c r="D132" s="1" t="s">
        <v>27</v>
      </c>
      <c r="E132" s="4">
        <f>IF(実質付加価値!E132&gt;0,LN(実質付加価値!E132),0)</f>
        <v>6.4156880596948662</v>
      </c>
      <c r="F132" s="4">
        <f>IF(実質付加価値!F132&gt;0,LN(実質付加価値!F132),0)</f>
        <v>8.6352127181415366</v>
      </c>
      <c r="G132" s="4">
        <f>IF(実質付加価値!G132&gt;0,LN(実質付加価値!G132),0)</f>
        <v>9.970678317945989</v>
      </c>
      <c r="H132" s="4">
        <f>IF(実質付加価値!H132&gt;0,LN(実質付加価値!H132),0)</f>
        <v>9.8191450861416509</v>
      </c>
      <c r="I132" s="4">
        <f>IF(実質付加価値!I132&gt;0,LN(実質付加価値!I132),0)</f>
        <v>10.217870891428422</v>
      </c>
      <c r="K132" s="6">
        <f>E132-E$1098</f>
        <v>-0.61261401663944159</v>
      </c>
      <c r="L132" s="6">
        <f>F132-F$1098</f>
        <v>0.23249513869216543</v>
      </c>
      <c r="M132" s="6">
        <f>G132-G$1098</f>
        <v>0.74829605440065272</v>
      </c>
      <c r="N132" s="6">
        <f>H132-H$1098</f>
        <v>0.49297564491662627</v>
      </c>
      <c r="O132" s="6">
        <f>I132-I$1098</f>
        <v>0.35945852287938607</v>
      </c>
    </row>
    <row r="133" spans="1:15" x14ac:dyDescent="0.15">
      <c r="A133" s="1">
        <v>6</v>
      </c>
      <c r="B133" s="1" t="s">
        <v>74</v>
      </c>
      <c r="C133" s="1">
        <v>15</v>
      </c>
      <c r="D133" s="1" t="s">
        <v>28</v>
      </c>
      <c r="E133" s="4">
        <f>IF(実質付加価値!E133&gt;0,LN(実質付加価値!E133),0)</f>
        <v>10.753998498878783</v>
      </c>
      <c r="F133" s="4">
        <f>IF(実質付加価値!F133&gt;0,LN(実質付加価値!F133),0)</f>
        <v>11.296537494105101</v>
      </c>
      <c r="G133" s="4">
        <f>IF(実質付加価値!G133&gt;0,LN(実質付加価値!G133),0)</f>
        <v>11.661046328924449</v>
      </c>
      <c r="H133" s="4">
        <f>IF(実質付加価値!H133&gt;0,LN(実質付加価値!H133),0)</f>
        <v>11.622825517714656</v>
      </c>
      <c r="I133" s="4">
        <f>IF(実質付加価値!I133&gt;0,LN(実質付加価値!I133),0)</f>
        <v>11.441512283046766</v>
      </c>
      <c r="K133" s="6">
        <f>E133-E$1099</f>
        <v>-0.7861346215912004</v>
      </c>
      <c r="L133" s="6">
        <f>F133-F$1099</f>
        <v>-0.48144312485613838</v>
      </c>
      <c r="M133" s="6">
        <f>G133-G$1099</f>
        <v>-0.54788109980067112</v>
      </c>
      <c r="N133" s="6">
        <f>H133-H$1099</f>
        <v>-0.39703089995390428</v>
      </c>
      <c r="O133" s="6">
        <f>I133-I$1099</f>
        <v>-0.45870760520159237</v>
      </c>
    </row>
    <row r="134" spans="1:15" x14ac:dyDescent="0.15">
      <c r="A134" s="1">
        <v>6</v>
      </c>
      <c r="B134" s="1" t="s">
        <v>73</v>
      </c>
      <c r="C134" s="1">
        <v>16</v>
      </c>
      <c r="D134" s="1" t="s">
        <v>11</v>
      </c>
      <c r="E134" s="4">
        <f>IF(実質付加価値!E134&gt;0,LN(実質付加価値!E134),0)</f>
        <v>12.782822685153674</v>
      </c>
      <c r="F134" s="4">
        <f>IF(実質付加価値!F134&gt;0,LN(実質付加価値!F134),0)</f>
        <v>13.066929105633998</v>
      </c>
      <c r="G134" s="4">
        <f>IF(実質付加価値!G134&gt;0,LN(実質付加価値!G134),0)</f>
        <v>13.12838163381134</v>
      </c>
      <c r="H134" s="4">
        <f>IF(実質付加価値!H134&gt;0,LN(実質付加価値!H134),0)</f>
        <v>12.970480079942446</v>
      </c>
      <c r="I134" s="4">
        <f>IF(実質付加価値!I134&gt;0,LN(実質付加価値!I134),0)</f>
        <v>12.313556694146966</v>
      </c>
      <c r="K134" s="6">
        <f>E134-E$1100</f>
        <v>-0.34648087001490069</v>
      </c>
      <c r="L134" s="6">
        <f>F134-F$1100</f>
        <v>-0.27717188414626115</v>
      </c>
      <c r="M134" s="6">
        <f>G134-G$1100</f>
        <v>-0.39173657184207045</v>
      </c>
      <c r="N134" s="6">
        <f>H134-H$1100</f>
        <v>-0.3078110708361681</v>
      </c>
      <c r="O134" s="6">
        <f>I134-I$1100</f>
        <v>-0.6495988200493823</v>
      </c>
    </row>
    <row r="135" spans="1:15" x14ac:dyDescent="0.15">
      <c r="A135" s="1">
        <v>6</v>
      </c>
      <c r="B135" s="1" t="s">
        <v>73</v>
      </c>
      <c r="C135" s="1">
        <v>17</v>
      </c>
      <c r="D135" s="1" t="s">
        <v>12</v>
      </c>
      <c r="E135" s="4">
        <f>IF(実質付加価値!E135&gt;0,LN(実質付加価値!E135),0)</f>
        <v>9.8976578619913393</v>
      </c>
      <c r="F135" s="4">
        <f>IF(実質付加価値!F135&gt;0,LN(実質付加価値!F135),0)</f>
        <v>10.717428240391802</v>
      </c>
      <c r="G135" s="4">
        <f>IF(実質付加価値!G135&gt;0,LN(実質付加価値!G135),0)</f>
        <v>11.230986739099182</v>
      </c>
      <c r="H135" s="4">
        <f>IF(実質付加価値!H135&gt;0,LN(実質付加価値!H135),0)</f>
        <v>11.481525389645855</v>
      </c>
      <c r="I135" s="4">
        <f>IF(実質付加価値!I135&gt;0,LN(実質付加価値!I135),0)</f>
        <v>11.476943682426185</v>
      </c>
      <c r="K135" s="6">
        <f>E135-E$1101</f>
        <v>-0.95180148854598912</v>
      </c>
      <c r="L135" s="6">
        <f>F135-F$1101</f>
        <v>-0.77179412365609501</v>
      </c>
      <c r="M135" s="6">
        <f>G135-G$1101</f>
        <v>-0.80443420772620122</v>
      </c>
      <c r="N135" s="6">
        <f>H135-H$1101</f>
        <v>-0.75695692130355141</v>
      </c>
      <c r="O135" s="6">
        <f>I135-I$1101</f>
        <v>-0.79246415201022735</v>
      </c>
    </row>
    <row r="136" spans="1:15" x14ac:dyDescent="0.15">
      <c r="A136" s="1">
        <v>6</v>
      </c>
      <c r="B136" s="1" t="s">
        <v>73</v>
      </c>
      <c r="C136" s="1">
        <v>18</v>
      </c>
      <c r="D136" s="1" t="s">
        <v>13</v>
      </c>
      <c r="E136" s="4">
        <f>IF(実質付加価値!E136&gt;0,LN(実質付加価値!E136),0)</f>
        <v>11.649768652838011</v>
      </c>
      <c r="F136" s="4">
        <f>IF(実質付加価値!F136&gt;0,LN(実質付加価値!F136),0)</f>
        <v>12.371782019155638</v>
      </c>
      <c r="G136" s="4">
        <f>IF(実質付加価値!G136&gt;0,LN(実質付加価値!G136),0)</f>
        <v>12.689179769253656</v>
      </c>
      <c r="H136" s="4">
        <f>IF(実質付加価値!H136&gt;0,LN(実質付加価値!H136),0)</f>
        <v>12.76651879791312</v>
      </c>
      <c r="I136" s="4">
        <f>IF(実質付加価値!I136&gt;0,LN(実質付加価値!I136),0)</f>
        <v>12.619269488780047</v>
      </c>
      <c r="K136" s="6">
        <f>E136-E$1102</f>
        <v>-0.46896090532070289</v>
      </c>
      <c r="L136" s="6">
        <f>F136-F$1102</f>
        <v>-0.51244578975913946</v>
      </c>
      <c r="M136" s="6">
        <f>G136-G$1102</f>
        <v>-0.61689438100903793</v>
      </c>
      <c r="N136" s="6">
        <f>H136-H$1102</f>
        <v>-0.73745719350138117</v>
      </c>
      <c r="O136" s="6">
        <f>I136-I$1102</f>
        <v>-0.72572689225495424</v>
      </c>
    </row>
    <row r="137" spans="1:15" x14ac:dyDescent="0.15">
      <c r="A137" s="1">
        <v>6</v>
      </c>
      <c r="B137" s="1" t="s">
        <v>273</v>
      </c>
      <c r="C137" s="1">
        <v>19</v>
      </c>
      <c r="D137" s="1" t="s">
        <v>14</v>
      </c>
      <c r="E137" s="4">
        <f>IF(実質付加価値!E137&gt;0,LN(実質付加価値!E137),0)</f>
        <v>10.633054059197388</v>
      </c>
      <c r="F137" s="4">
        <f>IF(実質付加価値!F137&gt;0,LN(実質付加価値!F137),0)</f>
        <v>11.236173068808199</v>
      </c>
      <c r="G137" s="4">
        <f>IF(実質付加価値!G137&gt;0,LN(実質付加価値!G137),0)</f>
        <v>11.924817002106243</v>
      </c>
      <c r="H137" s="4">
        <f>IF(実質付加価値!H137&gt;0,LN(実質付加価値!H137),0)</f>
        <v>12.046092169266258</v>
      </c>
      <c r="I137" s="4">
        <f>IF(実質付加価値!I137&gt;0,LN(実質付加価値!I137),0)</f>
        <v>11.907959592659214</v>
      </c>
      <c r="K137" s="6">
        <f>E137-E$1103</f>
        <v>-0.31280485830261107</v>
      </c>
      <c r="L137" s="6">
        <f>F137-F$1103</f>
        <v>-0.53680094404858991</v>
      </c>
      <c r="M137" s="6">
        <f>G137-G$1103</f>
        <v>-0.63633592930601424</v>
      </c>
      <c r="N137" s="6">
        <f>H137-H$1103</f>
        <v>-0.55124406886944222</v>
      </c>
      <c r="O137" s="6">
        <f>I137-I$1103</f>
        <v>-0.59907503692859976</v>
      </c>
    </row>
    <row r="138" spans="1:15" x14ac:dyDescent="0.15">
      <c r="A138" s="1">
        <v>6</v>
      </c>
      <c r="B138" s="1" t="s">
        <v>73</v>
      </c>
      <c r="C138" s="1">
        <v>20</v>
      </c>
      <c r="D138" s="1" t="s">
        <v>15</v>
      </c>
      <c r="E138" s="4">
        <f>IF(実質付加価値!E138&gt;0,LN(実質付加価値!E138),0)</f>
        <v>10.317279561449711</v>
      </c>
      <c r="F138" s="4">
        <f>IF(実質付加価値!F138&gt;0,LN(実質付加価値!F138),0)</f>
        <v>11.075077586208568</v>
      </c>
      <c r="G138" s="4">
        <f>IF(実質付加価値!G138&gt;0,LN(実質付加価値!G138),0)</f>
        <v>10.947897654294415</v>
      </c>
      <c r="H138" s="4">
        <f>IF(実質付加価値!H138&gt;0,LN(実質付加価値!H138),0)</f>
        <v>10.795995680813071</v>
      </c>
      <c r="I138" s="4">
        <f>IF(実質付加価値!I138&gt;0,LN(実質付加価値!I138),0)</f>
        <v>10.931922605724296</v>
      </c>
      <c r="K138" s="6">
        <f>E138-E$1104</f>
        <v>-0.72183976998328525</v>
      </c>
      <c r="L138" s="6">
        <f>F138-F$1104</f>
        <v>-0.59490302727950173</v>
      </c>
      <c r="M138" s="6">
        <f>G138-G$1104</f>
        <v>-0.70875130542374087</v>
      </c>
      <c r="N138" s="6">
        <f>H138-H$1104</f>
        <v>-0.62402007061018772</v>
      </c>
      <c r="O138" s="6">
        <f>I138-I$1104</f>
        <v>-0.65045313707875074</v>
      </c>
    </row>
    <row r="139" spans="1:15" x14ac:dyDescent="0.15">
      <c r="A139" s="1">
        <v>6</v>
      </c>
      <c r="B139" s="1" t="s">
        <v>73</v>
      </c>
      <c r="C139" s="1">
        <v>21</v>
      </c>
      <c r="D139" s="1" t="s">
        <v>16</v>
      </c>
      <c r="E139" s="4">
        <f>IF(実質付加価値!E139&gt;0,LN(実質付加価値!E139),0)</f>
        <v>11.337192421583742</v>
      </c>
      <c r="F139" s="4">
        <f>IF(実質付加価値!F139&gt;0,LN(実質付加価値!F139),0)</f>
        <v>11.661094528605728</v>
      </c>
      <c r="G139" s="4">
        <f>IF(実質付加価値!G139&gt;0,LN(実質付加価値!G139),0)</f>
        <v>11.989198891379477</v>
      </c>
      <c r="H139" s="4">
        <f>IF(実質付加価値!H139&gt;0,LN(実質付加価値!H139),0)</f>
        <v>12.215264452784441</v>
      </c>
      <c r="I139" s="4">
        <f>IF(実質付加価値!I139&gt;0,LN(実質付加価値!I139),0)</f>
        <v>12.257401283239354</v>
      </c>
      <c r="K139" s="6">
        <f>E139-E$1105</f>
        <v>-0.72350660423153812</v>
      </c>
      <c r="L139" s="6">
        <f>F139-F$1105</f>
        <v>-0.69996261389795578</v>
      </c>
      <c r="M139" s="6">
        <f>G139-G$1105</f>
        <v>-0.75067767594819657</v>
      </c>
      <c r="N139" s="6">
        <f>H139-H$1105</f>
        <v>-0.74727615626072286</v>
      </c>
      <c r="O139" s="6">
        <f>I139-I$1105</f>
        <v>-0.8463304683536137</v>
      </c>
    </row>
    <row r="140" spans="1:15" x14ac:dyDescent="0.15">
      <c r="A140" s="1">
        <v>6</v>
      </c>
      <c r="B140" s="1" t="s">
        <v>71</v>
      </c>
      <c r="C140" s="1">
        <v>22</v>
      </c>
      <c r="D140" s="1" t="s">
        <v>8</v>
      </c>
      <c r="E140" s="4">
        <f>IF(実質付加価値!E140&gt;0,LN(実質付加価値!E140),0)</f>
        <v>12.639988583943525</v>
      </c>
      <c r="F140" s="4">
        <f>IF(実質付加価値!F140&gt;0,LN(実質付加価値!F140),0)</f>
        <v>13.178646794388087</v>
      </c>
      <c r="G140" s="4">
        <f>IF(実質付加価値!G140&gt;0,LN(実質付加価値!G140),0)</f>
        <v>13.327400364940653</v>
      </c>
      <c r="H140" s="4">
        <f>IF(実質付加価値!H140&gt;0,LN(実質付加価値!H140),0)</f>
        <v>13.559566753128326</v>
      </c>
      <c r="I140" s="4">
        <f>IF(実質付加価値!I140&gt;0,LN(実質付加価値!I140),0)</f>
        <v>13.783639063981811</v>
      </c>
      <c r="K140" s="6">
        <f>E140-E$1106</f>
        <v>-0.50773042234564514</v>
      </c>
      <c r="L140" s="6">
        <f>F140-F$1106</f>
        <v>-0.50639828870413872</v>
      </c>
      <c r="M140" s="6">
        <f>G140-G$1106</f>
        <v>-0.58070949123388438</v>
      </c>
      <c r="N140" s="6">
        <f>H140-H$1106</f>
        <v>-0.58372550351572272</v>
      </c>
      <c r="O140" s="6">
        <f>I140-I$1106</f>
        <v>-0.57213528274266956</v>
      </c>
    </row>
    <row r="141" spans="1:15" x14ac:dyDescent="0.15">
      <c r="A141" s="1">
        <v>6</v>
      </c>
      <c r="B141" s="1" t="s">
        <v>71</v>
      </c>
      <c r="C141" s="1">
        <v>23</v>
      </c>
      <c r="D141" s="1" t="s">
        <v>29</v>
      </c>
      <c r="E141" s="4">
        <f>IF(実質付加価値!E141&gt;0,LN(実質付加価値!E141),0)</f>
        <v>12.666498600521304</v>
      </c>
      <c r="F141" s="4">
        <f>IF(実質付加価値!F141&gt;0,LN(実質付加価値!F141),0)</f>
        <v>12.900479416248396</v>
      </c>
      <c r="G141" s="4">
        <f>IF(実質付加価値!G141&gt;0,LN(実質付加価値!G141),0)</f>
        <v>12.982744579304001</v>
      </c>
      <c r="H141" s="4">
        <f>IF(実質付加価値!H141&gt;0,LN(実質付加価値!H141),0)</f>
        <v>13.167570345762144</v>
      </c>
      <c r="I141" s="4">
        <f>IF(実質付加価値!I141&gt;0,LN(実質付加価値!I141),0)</f>
        <v>13.264209496751201</v>
      </c>
      <c r="K141" s="6">
        <f>E141-E$1107</f>
        <v>-0.27485222907379381</v>
      </c>
      <c r="L141" s="6">
        <f>F141-F$1107</f>
        <v>-0.32857752684209807</v>
      </c>
      <c r="M141" s="6">
        <f>G141-G$1107</f>
        <v>-0.38166820104123822</v>
      </c>
      <c r="N141" s="6">
        <f>H141-H$1107</f>
        <v>-0.37392220879228866</v>
      </c>
      <c r="O141" s="6">
        <f>I141-I$1107</f>
        <v>-0.39423090530266514</v>
      </c>
    </row>
    <row r="142" spans="1:15" x14ac:dyDescent="0.15">
      <c r="A142" s="1">
        <v>7</v>
      </c>
      <c r="B142" s="1" t="s">
        <v>78</v>
      </c>
      <c r="C142" s="1">
        <v>1</v>
      </c>
      <c r="D142" s="1" t="s">
        <v>9</v>
      </c>
      <c r="E142" s="4">
        <f>IF(実質付加価値!E142&gt;0,LN(実質付加価値!E142),0)</f>
        <v>12.590743694007715</v>
      </c>
      <c r="F142" s="4">
        <f>IF(実質付加価値!F142&gt;0,LN(実質付加価値!F142),0)</f>
        <v>12.484902158822322</v>
      </c>
      <c r="G142" s="4">
        <f>IF(実質付加価値!G142&gt;0,LN(実質付加価値!G142),0)</f>
        <v>12.478939795141908</v>
      </c>
      <c r="H142" s="4">
        <f>IF(実質付加価値!H142&gt;0,LN(実質付加価値!H142),0)</f>
        <v>12.207272629451747</v>
      </c>
      <c r="I142" s="4">
        <f>IF(実質付加価値!I142&gt;0,LN(実質付加価値!I142),0)</f>
        <v>12.176876812634434</v>
      </c>
      <c r="K142" s="6">
        <f>E142-E$1085</f>
        <v>0.59388132556066431</v>
      </c>
      <c r="L142" s="6">
        <f>F142-F$1085</f>
        <v>0.60127300423245877</v>
      </c>
      <c r="M142" s="6">
        <f>G142-G$1085</f>
        <v>0.4805127148779782</v>
      </c>
      <c r="N142" s="6">
        <f>H142-H$1085</f>
        <v>0.35024724522440565</v>
      </c>
      <c r="O142" s="6">
        <f>I142-I$1085</f>
        <v>0.44040447459931542</v>
      </c>
    </row>
    <row r="143" spans="1:15" x14ac:dyDescent="0.15">
      <c r="A143" s="1">
        <v>7</v>
      </c>
      <c r="B143" s="1" t="s">
        <v>78</v>
      </c>
      <c r="C143" s="1">
        <v>2</v>
      </c>
      <c r="D143" s="1" t="s">
        <v>10</v>
      </c>
      <c r="E143" s="4">
        <f>IF(実質付加価値!E143&gt;0,LN(実質付加価値!E143),0)</f>
        <v>9.5917946863493384</v>
      </c>
      <c r="F143" s="4">
        <f>IF(実質付加価値!F143&gt;0,LN(実質付加価値!F143),0)</f>
        <v>9.648027279124376</v>
      </c>
      <c r="G143" s="4">
        <f>IF(実質付加価値!G143&gt;0,LN(実質付加価値!G143),0)</f>
        <v>9.8038034622374308</v>
      </c>
      <c r="H143" s="4">
        <f>IF(実質付加価値!H143&gt;0,LN(実質付加価値!H143),0)</f>
        <v>9.12772798353644</v>
      </c>
      <c r="I143" s="4">
        <f>IF(実質付加価値!I143&gt;0,LN(実質付加価値!I143),0)</f>
        <v>7.5855485805373144</v>
      </c>
      <c r="K143" s="6">
        <f>E143-E$1086</f>
        <v>0.16517293815269518</v>
      </c>
      <c r="L143" s="6">
        <f>F143-F$1086</f>
        <v>9.5571276557159024E-2</v>
      </c>
      <c r="M143" s="6">
        <f>G143-G$1086</f>
        <v>0.28238735747408228</v>
      </c>
      <c r="N143" s="6">
        <f>H143-H$1086</f>
        <v>3.7943120646332318E-2</v>
      </c>
      <c r="O143" s="6">
        <f>I143-I$1086</f>
        <v>-0.41299043612240283</v>
      </c>
    </row>
    <row r="144" spans="1:15" x14ac:dyDescent="0.15">
      <c r="A144" s="1">
        <v>7</v>
      </c>
      <c r="B144" s="1" t="s">
        <v>80</v>
      </c>
      <c r="C144" s="1">
        <v>3</v>
      </c>
      <c r="D144" s="1" t="s">
        <v>17</v>
      </c>
      <c r="E144" s="4">
        <f>IF(実質付加価値!E144&gt;0,LN(実質付加価値!E144),0)</f>
        <v>12.071613341103276</v>
      </c>
      <c r="F144" s="4">
        <f>IF(実質付加価値!F144&gt;0,LN(実質付加価値!F144),0)</f>
        <v>12.496262642761135</v>
      </c>
      <c r="G144" s="4">
        <f>IF(実質付加価値!G144&gt;0,LN(実質付加価値!G144),0)</f>
        <v>12.441838893317694</v>
      </c>
      <c r="H144" s="4">
        <f>IF(実質付加価値!H144&gt;0,LN(実質付加価値!H144),0)</f>
        <v>13.143964116128775</v>
      </c>
      <c r="I144" s="4">
        <f>IF(実質付加価値!I144&gt;0,LN(実質付加価値!I144),0)</f>
        <v>12.761486528768744</v>
      </c>
      <c r="K144" s="6">
        <f>E144-E$1087</f>
        <v>0.16286969024366904</v>
      </c>
      <c r="L144" s="6">
        <f>F144-F$1087</f>
        <v>0.29704514081844025</v>
      </c>
      <c r="M144" s="6">
        <f>G144-G$1087</f>
        <v>0.14882694697949184</v>
      </c>
      <c r="N144" s="6">
        <f>H144-H$1087</f>
        <v>0.75790599183986274</v>
      </c>
      <c r="O144" s="6">
        <f>I144-I$1087</f>
        <v>0.52946937157489593</v>
      </c>
    </row>
    <row r="145" spans="1:15" x14ac:dyDescent="0.15">
      <c r="A145" s="1">
        <v>7</v>
      </c>
      <c r="B145" s="1" t="s">
        <v>80</v>
      </c>
      <c r="C145" s="1">
        <v>4</v>
      </c>
      <c r="D145" s="1" t="s">
        <v>18</v>
      </c>
      <c r="E145" s="4">
        <f>IF(実質付加価値!E145&gt;0,LN(実質付加価値!E145),0)</f>
        <v>10.485758484265805</v>
      </c>
      <c r="F145" s="4">
        <f>IF(実質付加価値!F145&gt;0,LN(実質付加価値!F145),0)</f>
        <v>11.117144976130525</v>
      </c>
      <c r="G145" s="4">
        <f>IF(実質付加価値!G145&gt;0,LN(実質付加価値!G145),0)</f>
        <v>11.642140511205145</v>
      </c>
      <c r="H145" s="4">
        <f>IF(実質付加価値!H145&gt;0,LN(実質付加価値!H145),0)</f>
        <v>10.712883525083635</v>
      </c>
      <c r="I145" s="4">
        <f>IF(実質付加価値!I145&gt;0,LN(実質付加価値!I145),0)</f>
        <v>9.9730201333989896</v>
      </c>
      <c r="K145" s="6">
        <f>E145-E$1088</f>
        <v>5.3742227503221329E-2</v>
      </c>
      <c r="L145" s="6">
        <f>F145-F$1088</f>
        <v>0.22095063945086402</v>
      </c>
      <c r="M145" s="6">
        <f>G145-G$1088</f>
        <v>0.34780876256028748</v>
      </c>
      <c r="N145" s="6">
        <f>H145-H$1088</f>
        <v>0.16276399989907198</v>
      </c>
      <c r="O145" s="6">
        <f>I145-I$1088</f>
        <v>5.0926236232662347E-4</v>
      </c>
    </row>
    <row r="146" spans="1:15" x14ac:dyDescent="0.15">
      <c r="A146" s="1">
        <v>7</v>
      </c>
      <c r="B146" s="1" t="s">
        <v>80</v>
      </c>
      <c r="C146" s="1">
        <v>5</v>
      </c>
      <c r="D146" s="1" t="s">
        <v>19</v>
      </c>
      <c r="E146" s="4">
        <f>IF(実質付加価値!E146&gt;0,LN(実質付加価値!E146),0)</f>
        <v>9.7711816155555233</v>
      </c>
      <c r="F146" s="4">
        <f>IF(実質付加価値!F146&gt;0,LN(実質付加価値!F146),0)</f>
        <v>10.402071971485828</v>
      </c>
      <c r="G146" s="4">
        <f>IF(実質付加価値!G146&gt;0,LN(実質付加価値!G146),0)</f>
        <v>10.654371844913952</v>
      </c>
      <c r="H146" s="4">
        <f>IF(実質付加価値!H146&gt;0,LN(実質付加価値!H146),0)</f>
        <v>10.775535815469382</v>
      </c>
      <c r="I146" s="4">
        <f>IF(実質付加価値!I146&gt;0,LN(実質付加価値!I146),0)</f>
        <v>10.486430729794726</v>
      </c>
      <c r="K146" s="6">
        <f>E146-E$1089</f>
        <v>-5.7881358430416086E-2</v>
      </c>
      <c r="L146" s="6">
        <f>F146-F$1089</f>
        <v>0.37884792553457203</v>
      </c>
      <c r="M146" s="6">
        <f>G146-G$1089</f>
        <v>6.3655853653107997E-2</v>
      </c>
      <c r="N146" s="6">
        <f>H146-H$1089</f>
        <v>0.25212681875503407</v>
      </c>
      <c r="O146" s="6">
        <f>I146-I$1089</f>
        <v>0.22034687758309168</v>
      </c>
    </row>
    <row r="147" spans="1:15" x14ac:dyDescent="0.15">
      <c r="A147" s="1">
        <v>7</v>
      </c>
      <c r="B147" s="1" t="s">
        <v>80</v>
      </c>
      <c r="C147" s="1">
        <v>6</v>
      </c>
      <c r="D147" s="1" t="s">
        <v>3</v>
      </c>
      <c r="E147" s="4">
        <f>IF(実質付加価値!E147&gt;0,LN(実質付加価値!E147),0)</f>
        <v>9.4636613046104383</v>
      </c>
      <c r="F147" s="4">
        <f>IF(実質付加価値!F147&gt;0,LN(実質付加価値!F147),0)</f>
        <v>10.769014771021494</v>
      </c>
      <c r="G147" s="4">
        <f>IF(実質付加価値!G147&gt;0,LN(実質付加価値!G147),0)</f>
        <v>11.616297699092819</v>
      </c>
      <c r="H147" s="4">
        <f>IF(実質付加価値!H147&gt;0,LN(実質付加価値!H147),0)</f>
        <v>12.221078593970466</v>
      </c>
      <c r="I147" s="4">
        <f>IF(実質付加価値!I147&gt;0,LN(実質付加価値!I147),0)</f>
        <v>11.919564018610167</v>
      </c>
      <c r="K147" s="6">
        <f>E147-E$1090</f>
        <v>0.7818412813159874</v>
      </c>
      <c r="L147" s="6">
        <f>F147-F$1090</f>
        <v>1.0947458752250103</v>
      </c>
      <c r="M147" s="6">
        <f>G147-G$1090</f>
        <v>0.82611730588152277</v>
      </c>
      <c r="N147" s="6">
        <f>H147-H$1090</f>
        <v>1.1800463810604835</v>
      </c>
      <c r="O147" s="6">
        <f>I147-I$1090</f>
        <v>0.62035777075985621</v>
      </c>
    </row>
    <row r="148" spans="1:15" x14ac:dyDescent="0.15">
      <c r="A148" s="1">
        <v>7</v>
      </c>
      <c r="B148" s="1" t="s">
        <v>80</v>
      </c>
      <c r="C148" s="1">
        <v>7</v>
      </c>
      <c r="D148" s="1" t="s">
        <v>20</v>
      </c>
      <c r="E148" s="4">
        <f>IF(実質付加価値!E148&gt;0,LN(実質付加価値!E148),0)</f>
        <v>10.105606968093923</v>
      </c>
      <c r="F148" s="4">
        <f>IF(実質付加価値!F148&gt;0,LN(実質付加価値!F148),0)</f>
        <v>8.3279945420594146</v>
      </c>
      <c r="G148" s="4">
        <f>IF(実質付加価値!G148&gt;0,LN(実質付加価値!G148),0)</f>
        <v>10.357802151988405</v>
      </c>
      <c r="H148" s="4">
        <f>IF(実質付加価値!H148&gt;0,LN(実質付加価値!H148),0)</f>
        <v>9.3167364378219997</v>
      </c>
      <c r="I148" s="4">
        <f>IF(実質付加価値!I148&gt;0,LN(実質付加価値!I148),0)</f>
        <v>7.5868559538242302</v>
      </c>
      <c r="K148" s="6">
        <f>E148-E$1091</f>
        <v>0.49692109157967046</v>
      </c>
      <c r="L148" s="6">
        <f>F148-F$1091</f>
        <v>-1.0859450956213159</v>
      </c>
      <c r="M148" s="6">
        <f>G148-G$1091</f>
        <v>0.30664358947272241</v>
      </c>
      <c r="N148" s="6">
        <f>H148-H$1091</f>
        <v>-0.56744247739293385</v>
      </c>
      <c r="O148" s="6">
        <f>I148-I$1091</f>
        <v>-1.4637258784919656</v>
      </c>
    </row>
    <row r="149" spans="1:15" x14ac:dyDescent="0.15">
      <c r="A149" s="1">
        <v>7</v>
      </c>
      <c r="B149" s="1" t="s">
        <v>80</v>
      </c>
      <c r="C149" s="1">
        <v>8</v>
      </c>
      <c r="D149" s="1" t="s">
        <v>21</v>
      </c>
      <c r="E149" s="4">
        <f>IF(実質付加価値!E149&gt;0,LN(実質付加価値!E149),0)</f>
        <v>10.433780005745305</v>
      </c>
      <c r="F149" s="4">
        <f>IF(実質付加価値!F149&gt;0,LN(実質付加価値!F149),0)</f>
        <v>10.749061359015528</v>
      </c>
      <c r="G149" s="4">
        <f>IF(実質付加価値!G149&gt;0,LN(実質付加価値!G149),0)</f>
        <v>11.136653597823692</v>
      </c>
      <c r="H149" s="4">
        <f>IF(実質付加価値!H149&gt;0,LN(実質付加価値!H149),0)</f>
        <v>11.342903202382381</v>
      </c>
      <c r="I149" s="4">
        <f>IF(実質付加価値!I149&gt;0,LN(実質付加価値!I149),0)</f>
        <v>11.254732544213157</v>
      </c>
      <c r="K149" s="6">
        <f>E149-E$1092</f>
        <v>0.15269663664665778</v>
      </c>
      <c r="L149" s="6">
        <f>F149-F$1092</f>
        <v>0.2075828711802874</v>
      </c>
      <c r="M149" s="6">
        <f>G149-G$1092</f>
        <v>0.22402744880447223</v>
      </c>
      <c r="N149" s="6">
        <f>H149-H$1092</f>
        <v>0.45200075768579673</v>
      </c>
      <c r="O149" s="6">
        <f>I149-I$1092</f>
        <v>0.77321280179165086</v>
      </c>
    </row>
    <row r="150" spans="1:15" x14ac:dyDescent="0.15">
      <c r="A150" s="1">
        <v>7</v>
      </c>
      <c r="B150" s="1" t="s">
        <v>80</v>
      </c>
      <c r="C150" s="1">
        <v>9</v>
      </c>
      <c r="D150" s="1" t="s">
        <v>22</v>
      </c>
      <c r="E150" s="4">
        <f>IF(実質付加価値!E150&gt;0,LN(実質付加価値!E150),0)</f>
        <v>9.3458939393828455</v>
      </c>
      <c r="F150" s="4">
        <f>IF(実質付加価値!F150&gt;0,LN(実質付加価値!F150),0)</f>
        <v>10.576379992086451</v>
      </c>
      <c r="G150" s="4">
        <f>IF(実質付加価値!G150&gt;0,LN(実質付加価値!G150),0)</f>
        <v>11.085416519610986</v>
      </c>
      <c r="H150" s="4">
        <f>IF(実質付加価値!H150&gt;0,LN(実質付加価値!H150),0)</f>
        <v>11.27423949204908</v>
      </c>
      <c r="I150" s="4">
        <f>IF(実質付加価値!I150&gt;0,LN(実質付加価値!I150),0)</f>
        <v>10.419491538472057</v>
      </c>
      <c r="K150" s="6">
        <f>E150-E$1093</f>
        <v>-0.89278876805930096</v>
      </c>
      <c r="L150" s="6">
        <f>F150-F$1093</f>
        <v>-0.11119003754906487</v>
      </c>
      <c r="M150" s="6">
        <f>G150-G$1093</f>
        <v>6.1470118882855473E-2</v>
      </c>
      <c r="N150" s="6">
        <f>H150-H$1093</f>
        <v>0.24949175952712643</v>
      </c>
      <c r="O150" s="6">
        <f>I150-I$1093</f>
        <v>1.4896453702458956E-2</v>
      </c>
    </row>
    <row r="151" spans="1:15" x14ac:dyDescent="0.15">
      <c r="A151" s="1">
        <v>7</v>
      </c>
      <c r="B151" s="1" t="s">
        <v>80</v>
      </c>
      <c r="C151" s="1">
        <v>10</v>
      </c>
      <c r="D151" s="1" t="s">
        <v>23</v>
      </c>
      <c r="E151" s="4">
        <f>IF(実質付加価値!E151&gt;0,LN(実質付加価値!E151),0)</f>
        <v>9.6836779886050692</v>
      </c>
      <c r="F151" s="4">
        <f>IF(実質付加価値!F151&gt;0,LN(実質付加価値!F151),0)</f>
        <v>10.404961753868962</v>
      </c>
      <c r="G151" s="4">
        <f>IF(実質付加価値!G151&gt;0,LN(実質付加価値!G151),0)</f>
        <v>11.141340255236926</v>
      </c>
      <c r="H151" s="4">
        <f>IF(実質付加価値!H151&gt;0,LN(実質付加価値!H151),0)</f>
        <v>11.33764368585136</v>
      </c>
      <c r="I151" s="4">
        <f>IF(実質付加価値!I151&gt;0,LN(実質付加価値!I151),0)</f>
        <v>11.210839814292767</v>
      </c>
      <c r="K151" s="6">
        <f>E151-E$1094</f>
        <v>-0.20482158643519277</v>
      </c>
      <c r="L151" s="6">
        <f>F151-F$1094</f>
        <v>-6.5200519857537387E-2</v>
      </c>
      <c r="M151" s="6">
        <f>G151-G$1094</f>
        <v>8.9642925347494185E-2</v>
      </c>
      <c r="N151" s="6">
        <f>H151-H$1094</f>
        <v>0.19073729215431534</v>
      </c>
      <c r="O151" s="6">
        <f>I151-I$1094</f>
        <v>0.39523250946195532</v>
      </c>
    </row>
    <row r="152" spans="1:15" x14ac:dyDescent="0.15">
      <c r="A152" s="1">
        <v>7</v>
      </c>
      <c r="B152" s="1" t="s">
        <v>80</v>
      </c>
      <c r="C152" s="1">
        <v>11</v>
      </c>
      <c r="D152" s="1" t="s">
        <v>24</v>
      </c>
      <c r="E152" s="4">
        <f>IF(実質付加価値!E152&gt;0,LN(実質付加価値!E152),0)</f>
        <v>9.1762075037804696</v>
      </c>
      <c r="F152" s="4">
        <f>IF(実質付加価値!F152&gt;0,LN(実質付加価値!F152),0)</f>
        <v>10.483697452256999</v>
      </c>
      <c r="G152" s="4">
        <f>IF(実質付加価値!G152&gt;0,LN(実質付加価値!G152),0)</f>
        <v>11.665549187426706</v>
      </c>
      <c r="H152" s="4">
        <f>IF(実質付加価値!H152&gt;0,LN(実質付加価値!H152),0)</f>
        <v>11.692847983950459</v>
      </c>
      <c r="I152" s="4">
        <f>IF(実質付加価値!I152&gt;0,LN(実質付加価値!I152),0)</f>
        <v>12.154488206263334</v>
      </c>
      <c r="K152" s="6">
        <f>E152-E$1095</f>
        <v>-0.92281180259807094</v>
      </c>
      <c r="L152" s="6">
        <f>F152-F$1095</f>
        <v>-0.39955230117346829</v>
      </c>
      <c r="M152" s="6">
        <f>G152-G$1095</f>
        <v>-2.089411321478174E-2</v>
      </c>
      <c r="N152" s="6">
        <f>H152-H$1095</f>
        <v>-6.4595524171169316E-2</v>
      </c>
      <c r="O152" s="6">
        <f>I152-I$1095</f>
        <v>0.2276352285899339</v>
      </c>
    </row>
    <row r="153" spans="1:15" x14ac:dyDescent="0.15">
      <c r="A153" s="1">
        <v>7</v>
      </c>
      <c r="B153" s="1" t="s">
        <v>274</v>
      </c>
      <c r="C153" s="1">
        <v>12</v>
      </c>
      <c r="D153" s="1" t="s">
        <v>25</v>
      </c>
      <c r="E153" s="4">
        <f>IF(実質付加価値!E153&gt;0,LN(実質付加価値!E153),0)</f>
        <v>8.2240489025886347</v>
      </c>
      <c r="F153" s="4">
        <f>IF(実質付加価値!F153&gt;0,LN(実質付加価値!F153),0)</f>
        <v>10.627270871975551</v>
      </c>
      <c r="G153" s="4">
        <f>IF(実質付加価値!G153&gt;0,LN(実質付加価値!G153),0)</f>
        <v>12.378790015737165</v>
      </c>
      <c r="H153" s="4">
        <f>IF(実質付加価値!H153&gt;0,LN(実質付加価値!H153),0)</f>
        <v>13.314853524945484</v>
      </c>
      <c r="I153" s="4">
        <f>IF(実質付加価値!I153&gt;0,LN(実質付加価値!I153),0)</f>
        <v>14.491790660957456</v>
      </c>
      <c r="K153" s="6">
        <f>E153-E$1096</f>
        <v>0.66745176601785516</v>
      </c>
      <c r="L153" s="6">
        <f>F153-F$1096</f>
        <v>1.1441322908515108</v>
      </c>
      <c r="M153" s="6">
        <f>G153-G$1096</f>
        <v>1.0003114181329522</v>
      </c>
      <c r="N153" s="6">
        <f>H153-H$1096</f>
        <v>0.92454122593241905</v>
      </c>
      <c r="O153" s="6">
        <f>I153-I$1096</f>
        <v>0.71444583859561384</v>
      </c>
    </row>
    <row r="154" spans="1:15" x14ac:dyDescent="0.15">
      <c r="A154" s="1">
        <v>7</v>
      </c>
      <c r="B154" s="1" t="s">
        <v>80</v>
      </c>
      <c r="C154" s="1">
        <v>13</v>
      </c>
      <c r="D154" s="1" t="s">
        <v>26</v>
      </c>
      <c r="E154" s="4">
        <f>IF(実質付加価値!E154&gt;0,LN(実質付加価値!E154),0)</f>
        <v>7.3124486817494736</v>
      </c>
      <c r="F154" s="4">
        <f>IF(実質付加価値!F154&gt;0,LN(実質付加価値!F154),0)</f>
        <v>10.011100112008704</v>
      </c>
      <c r="G154" s="4">
        <f>IF(実質付加価値!G154&gt;0,LN(実質付加価値!G154),0)</f>
        <v>10.920830168453643</v>
      </c>
      <c r="H154" s="4">
        <f>IF(実質付加価値!H154&gt;0,LN(実質付加価値!H154),0)</f>
        <v>11.648969699964086</v>
      </c>
      <c r="I154" s="4">
        <f>IF(実質付加価値!I154&gt;0,LN(実質付加価値!I154),0)</f>
        <v>12.247028333899268</v>
      </c>
      <c r="K154" s="6">
        <f>E154-E$1097</f>
        <v>-1.5658362872006846</v>
      </c>
      <c r="L154" s="6">
        <f>F154-F$1097</f>
        <v>-0.26679236240084414</v>
      </c>
      <c r="M154" s="6">
        <f>G154-G$1097</f>
        <v>0.2026166858503089</v>
      </c>
      <c r="N154" s="6">
        <f>H154-H$1097</f>
        <v>0.67826582222390641</v>
      </c>
      <c r="O154" s="6">
        <f>I154-I$1097</f>
        <v>0.63126145804267431</v>
      </c>
    </row>
    <row r="155" spans="1:15" x14ac:dyDescent="0.15">
      <c r="A155" s="1">
        <v>7</v>
      </c>
      <c r="B155" s="1" t="s">
        <v>80</v>
      </c>
      <c r="C155" s="1">
        <v>14</v>
      </c>
      <c r="D155" s="1" t="s">
        <v>27</v>
      </c>
      <c r="E155" s="4">
        <f>IF(実質付加価値!E155&gt;0,LN(実質付加価値!E155),0)</f>
        <v>8.6948682738023599</v>
      </c>
      <c r="F155" s="4">
        <f>IF(実質付加価値!F155&gt;0,LN(実質付加価値!F155),0)</f>
        <v>10.892529613571304</v>
      </c>
      <c r="G155" s="4">
        <f>IF(実質付加価値!G155&gt;0,LN(実質付加価値!G155),0)</f>
        <v>10.908719550492009</v>
      </c>
      <c r="H155" s="4">
        <f>IF(実質付加価値!H155&gt;0,LN(実質付加価値!H155),0)</f>
        <v>10.838637575236376</v>
      </c>
      <c r="I155" s="4">
        <f>IF(実質付加価値!I155&gt;0,LN(実質付加価値!I155),0)</f>
        <v>11.855350873218422</v>
      </c>
      <c r="K155" s="6">
        <f>E155-E$1098</f>
        <v>1.6665661974680521</v>
      </c>
      <c r="L155" s="6">
        <f>F155-F$1098</f>
        <v>2.4898120341219325</v>
      </c>
      <c r="M155" s="6">
        <f>G155-G$1098</f>
        <v>1.6863372869466726</v>
      </c>
      <c r="N155" s="6">
        <f>H155-H$1098</f>
        <v>1.5124681340113515</v>
      </c>
      <c r="O155" s="6">
        <f>I155-I$1098</f>
        <v>1.9969385046693855</v>
      </c>
    </row>
    <row r="156" spans="1:15" x14ac:dyDescent="0.15">
      <c r="A156" s="1">
        <v>7</v>
      </c>
      <c r="B156" s="1" t="s">
        <v>80</v>
      </c>
      <c r="C156" s="1">
        <v>15</v>
      </c>
      <c r="D156" s="1" t="s">
        <v>28</v>
      </c>
      <c r="E156" s="4">
        <f>IF(実質付加価値!E156&gt;0,LN(実質付加価値!E156),0)</f>
        <v>11.303009972572134</v>
      </c>
      <c r="F156" s="4">
        <f>IF(実質付加価値!F156&gt;0,LN(実質付加価値!F156),0)</f>
        <v>11.751686703010739</v>
      </c>
      <c r="G156" s="4">
        <f>IF(実質付加価値!G156&gt;0,LN(実質付加価値!G156),0)</f>
        <v>12.378971301064848</v>
      </c>
      <c r="H156" s="4">
        <f>IF(実質付加価値!H156&gt;0,LN(実質付加価値!H156),0)</f>
        <v>12.288159884711613</v>
      </c>
      <c r="I156" s="4">
        <f>IF(実質付加価値!I156&gt;0,LN(実質付加価値!I156),0)</f>
        <v>12.20983122728785</v>
      </c>
      <c r="K156" s="6">
        <f>E156-E$1099</f>
        <v>-0.23712314789784905</v>
      </c>
      <c r="L156" s="6">
        <f>F156-F$1099</f>
        <v>-2.6293915950500235E-2</v>
      </c>
      <c r="M156" s="6">
        <f>G156-G$1099</f>
        <v>0.17004387233972729</v>
      </c>
      <c r="N156" s="6">
        <f>H156-H$1099</f>
        <v>0.26830346704305263</v>
      </c>
      <c r="O156" s="6">
        <f>I156-I$1099</f>
        <v>0.3096113390394919</v>
      </c>
    </row>
    <row r="157" spans="1:15" x14ac:dyDescent="0.15">
      <c r="A157" s="1">
        <v>7</v>
      </c>
      <c r="B157" s="1" t="s">
        <v>78</v>
      </c>
      <c r="C157" s="1">
        <v>16</v>
      </c>
      <c r="D157" s="1" t="s">
        <v>11</v>
      </c>
      <c r="E157" s="4">
        <f>IF(実質付加価値!E157&gt;0,LN(実質付加価値!E157),0)</f>
        <v>13.21517715710991</v>
      </c>
      <c r="F157" s="4">
        <f>IF(実質付加価値!F157&gt;0,LN(実質付加価値!F157),0)</f>
        <v>13.647282085401068</v>
      </c>
      <c r="G157" s="4">
        <f>IF(実質付加価値!G157&gt;0,LN(実質付加価値!G157),0)</f>
        <v>13.797214766798</v>
      </c>
      <c r="H157" s="4">
        <f>IF(実質付加価値!H157&gt;0,LN(実質付加価値!H157),0)</f>
        <v>13.339563394538839</v>
      </c>
      <c r="I157" s="4">
        <f>IF(実質付加価値!I157&gt;0,LN(実質付加価値!I157),0)</f>
        <v>12.887300126805906</v>
      </c>
      <c r="K157" s="6">
        <f>E157-E$1100</f>
        <v>8.5873601941335309E-2</v>
      </c>
      <c r="L157" s="6">
        <f>F157-F$1100</f>
        <v>0.30318109562080942</v>
      </c>
      <c r="M157" s="6">
        <f>G157-G$1100</f>
        <v>0.2770965611445888</v>
      </c>
      <c r="N157" s="6">
        <f>H157-H$1100</f>
        <v>6.1272243760225109E-2</v>
      </c>
      <c r="O157" s="6">
        <f>I157-I$1100</f>
        <v>-7.5855387390442175E-2</v>
      </c>
    </row>
    <row r="158" spans="1:15" x14ac:dyDescent="0.15">
      <c r="A158" s="1">
        <v>7</v>
      </c>
      <c r="B158" s="1" t="s">
        <v>78</v>
      </c>
      <c r="C158" s="1">
        <v>17</v>
      </c>
      <c r="D158" s="1" t="s">
        <v>12</v>
      </c>
      <c r="E158" s="4">
        <f>IF(実質付加価値!E158&gt;0,LN(実質付加価値!E158),0)</f>
        <v>11.538102262870522</v>
      </c>
      <c r="F158" s="4">
        <f>IF(実質付加価値!F158&gt;0,LN(実質付加価値!F158),0)</f>
        <v>12.442985085001258</v>
      </c>
      <c r="G158" s="4">
        <f>IF(実質付加価値!G158&gt;0,LN(実質付加価値!G158),0)</f>
        <v>13.150470913063439</v>
      </c>
      <c r="H158" s="4">
        <f>IF(実質付加価値!H158&gt;0,LN(実質付加価値!H158),0)</f>
        <v>13.411468555668284</v>
      </c>
      <c r="I158" s="4">
        <f>IF(実質付加価値!I158&gt;0,LN(実質付加価値!I158),0)</f>
        <v>13.427552510137385</v>
      </c>
      <c r="K158" s="6">
        <f>E158-E$1101</f>
        <v>0.68864291233319364</v>
      </c>
      <c r="L158" s="6">
        <f>F158-F$1101</f>
        <v>0.95376272095336034</v>
      </c>
      <c r="M158" s="6">
        <f>G158-G$1101</f>
        <v>1.1150499662380557</v>
      </c>
      <c r="N158" s="6">
        <f>H158-H$1101</f>
        <v>1.1729862447188779</v>
      </c>
      <c r="O158" s="6">
        <f>I158-I$1101</f>
        <v>1.1581446757009726</v>
      </c>
    </row>
    <row r="159" spans="1:15" x14ac:dyDescent="0.15">
      <c r="A159" s="1">
        <v>7</v>
      </c>
      <c r="B159" s="1" t="s">
        <v>78</v>
      </c>
      <c r="C159" s="1">
        <v>18</v>
      </c>
      <c r="D159" s="1" t="s">
        <v>13</v>
      </c>
      <c r="E159" s="4">
        <f>IF(実質付加価値!E159&gt;0,LN(実質付加価値!E159),0)</f>
        <v>12.066363861497788</v>
      </c>
      <c r="F159" s="4">
        <f>IF(実質付加価値!F159&gt;0,LN(実質付加価値!F159),0)</f>
        <v>12.915262980111855</v>
      </c>
      <c r="G159" s="4">
        <f>IF(実質付加価値!G159&gt;0,LN(実質付加価値!G159),0)</f>
        <v>13.116358931607937</v>
      </c>
      <c r="H159" s="4">
        <f>IF(実質付加価値!H159&gt;0,LN(実質付加価値!H159),0)</f>
        <v>13.311280998198942</v>
      </c>
      <c r="I159" s="4">
        <f>IF(実質付加価値!I159&gt;0,LN(実質付加価値!I159),0)</f>
        <v>13.120811126822639</v>
      </c>
      <c r="K159" s="6">
        <f>E159-E$1102</f>
        <v>-5.2365696660926275E-2</v>
      </c>
      <c r="L159" s="6">
        <f>F159-F$1102</f>
        <v>3.1035171197077105E-2</v>
      </c>
      <c r="M159" s="6">
        <f>G159-G$1102</f>
        <v>-0.18971521865475616</v>
      </c>
      <c r="N159" s="6">
        <f>H159-H$1102</f>
        <v>-0.19269499321555905</v>
      </c>
      <c r="O159" s="6">
        <f>I159-I$1102</f>
        <v>-0.22418525421236168</v>
      </c>
    </row>
    <row r="160" spans="1:15" x14ac:dyDescent="0.15">
      <c r="A160" s="1">
        <v>7</v>
      </c>
      <c r="B160" s="1" t="s">
        <v>78</v>
      </c>
      <c r="C160" s="1">
        <v>19</v>
      </c>
      <c r="D160" s="1" t="s">
        <v>14</v>
      </c>
      <c r="E160" s="4">
        <f>IF(実質付加価値!E160&gt;0,LN(実質付加価値!E160),0)</f>
        <v>10.804747012602203</v>
      </c>
      <c r="F160" s="4">
        <f>IF(実質付加価値!F160&gt;0,LN(実質付加価値!F160),0)</f>
        <v>11.721247640470791</v>
      </c>
      <c r="G160" s="4">
        <f>IF(実質付加価値!G160&gt;0,LN(実質付加価値!G160),0)</f>
        <v>12.307486587970908</v>
      </c>
      <c r="H160" s="4">
        <f>IF(実質付加価値!H160&gt;0,LN(実質付加価値!H160),0)</f>
        <v>12.494157895062072</v>
      </c>
      <c r="I160" s="4">
        <f>IF(実質付加価値!I160&gt;0,LN(実質付加価値!I160),0)</f>
        <v>12.405238912362108</v>
      </c>
      <c r="K160" s="6">
        <f>E160-E$1103</f>
        <v>-0.14111190489779624</v>
      </c>
      <c r="L160" s="6">
        <f>F160-F$1103</f>
        <v>-5.1726372385997976E-2</v>
      </c>
      <c r="M160" s="6">
        <f>G160-G$1103</f>
        <v>-0.25366634344134908</v>
      </c>
      <c r="N160" s="6">
        <f>H160-H$1103</f>
        <v>-0.10317834307362794</v>
      </c>
      <c r="O160" s="6">
        <f>I160-I$1103</f>
        <v>-0.10179571722570557</v>
      </c>
    </row>
    <row r="161" spans="1:15" x14ac:dyDescent="0.15">
      <c r="A161" s="1">
        <v>7</v>
      </c>
      <c r="B161" s="1" t="s">
        <v>78</v>
      </c>
      <c r="C161" s="1">
        <v>20</v>
      </c>
      <c r="D161" s="1" t="s">
        <v>15</v>
      </c>
      <c r="E161" s="4">
        <f>IF(実質付加価値!E161&gt;0,LN(実質付加価値!E161),0)</f>
        <v>10.926305534617109</v>
      </c>
      <c r="F161" s="4">
        <f>IF(実質付加価値!F161&gt;0,LN(実質付加価値!F161),0)</f>
        <v>11.53905709809862</v>
      </c>
      <c r="G161" s="4">
        <f>IF(実質付加価値!G161&gt;0,LN(実質付加価値!G161),0)</f>
        <v>11.554314190125531</v>
      </c>
      <c r="H161" s="4">
        <f>IF(実質付加価値!H161&gt;0,LN(実質付加価値!H161),0)</f>
        <v>11.310588036555162</v>
      </c>
      <c r="I161" s="4">
        <f>IF(実質付加価値!I161&gt;0,LN(実質付加価値!I161),0)</f>
        <v>11.480483485722937</v>
      </c>
      <c r="K161" s="6">
        <f>E161-E$1104</f>
        <v>-0.1128137968158871</v>
      </c>
      <c r="L161" s="6">
        <f>F161-F$1104</f>
        <v>-0.13092351538944946</v>
      </c>
      <c r="M161" s="6">
        <f>G161-G$1104</f>
        <v>-0.10233476959262511</v>
      </c>
      <c r="N161" s="6">
        <f>H161-H$1104</f>
        <v>-0.10942771486809733</v>
      </c>
      <c r="O161" s="6">
        <f>I161-I$1104</f>
        <v>-0.10189225708010952</v>
      </c>
    </row>
    <row r="162" spans="1:15" x14ac:dyDescent="0.15">
      <c r="A162" s="1">
        <v>7</v>
      </c>
      <c r="B162" s="1" t="s">
        <v>78</v>
      </c>
      <c r="C162" s="1">
        <v>21</v>
      </c>
      <c r="D162" s="1" t="s">
        <v>16</v>
      </c>
      <c r="E162" s="4">
        <f>IF(実質付加価値!E162&gt;0,LN(実質付加価値!E162),0)</f>
        <v>11.86741909140853</v>
      </c>
      <c r="F162" s="4">
        <f>IF(実質付加価値!F162&gt;0,LN(実質付加価値!F162),0)</f>
        <v>12.222886668798024</v>
      </c>
      <c r="G162" s="4">
        <f>IF(実質付加価値!G162&gt;0,LN(実質付加価値!G162),0)</f>
        <v>12.616862389769436</v>
      </c>
      <c r="H162" s="4">
        <f>IF(実質付加価値!H162&gt;0,LN(実質付加価値!H162),0)</f>
        <v>12.894506759254488</v>
      </c>
      <c r="I162" s="4">
        <f>IF(実質付加価値!I162&gt;0,LN(実質付加価値!I162),0)</f>
        <v>13.002944058515052</v>
      </c>
      <c r="K162" s="6">
        <f>E162-E$1105</f>
        <v>-0.19327993440674973</v>
      </c>
      <c r="L162" s="6">
        <f>F162-F$1105</f>
        <v>-0.13817047370566016</v>
      </c>
      <c r="M162" s="6">
        <f>G162-G$1105</f>
        <v>-0.12301417755823785</v>
      </c>
      <c r="N162" s="6">
        <f>H162-H$1105</f>
        <v>-6.803384979067495E-2</v>
      </c>
      <c r="O162" s="6">
        <f>I162-I$1105</f>
        <v>-0.10078769307791546</v>
      </c>
    </row>
    <row r="163" spans="1:15" x14ac:dyDescent="0.15">
      <c r="A163" s="1">
        <v>7</v>
      </c>
      <c r="B163" s="1" t="s">
        <v>77</v>
      </c>
      <c r="C163" s="1">
        <v>22</v>
      </c>
      <c r="D163" s="1" t="s">
        <v>8</v>
      </c>
      <c r="E163" s="4">
        <f>IF(実質付加価値!E163&gt;0,LN(実質付加価値!E163),0)</f>
        <v>12.913600687763687</v>
      </c>
      <c r="F163" s="4">
        <f>IF(実質付加価値!F163&gt;0,LN(実質付加価値!F163),0)</f>
        <v>13.655154245991492</v>
      </c>
      <c r="G163" s="4">
        <f>IF(実質付加価値!G163&gt;0,LN(実質付加価値!G163),0)</f>
        <v>13.902218454781444</v>
      </c>
      <c r="H163" s="4">
        <f>IF(実質付加価値!H163&gt;0,LN(実質付加価値!H163),0)</f>
        <v>14.137360742628363</v>
      </c>
      <c r="I163" s="4">
        <f>IF(実質付加価値!I163&gt;0,LN(実質付加価値!I163),0)</f>
        <v>14.327101362561381</v>
      </c>
      <c r="K163" s="6">
        <f>E163-E$1106</f>
        <v>-0.23411831852548382</v>
      </c>
      <c r="L163" s="6">
        <f>F163-F$1106</f>
        <v>-2.9890837100733592E-2</v>
      </c>
      <c r="M163" s="6">
        <f>G163-G$1106</f>
        <v>-5.8914013930930764E-3</v>
      </c>
      <c r="N163" s="6">
        <f>H163-H$1106</f>
        <v>-5.9315140156854795E-3</v>
      </c>
      <c r="O163" s="6">
        <f>I163-I$1106</f>
        <v>-2.8672984163099713E-2</v>
      </c>
    </row>
    <row r="164" spans="1:15" x14ac:dyDescent="0.15">
      <c r="A164" s="1">
        <v>7</v>
      </c>
      <c r="B164" s="1" t="s">
        <v>77</v>
      </c>
      <c r="C164" s="1">
        <v>23</v>
      </c>
      <c r="D164" s="1" t="s">
        <v>29</v>
      </c>
      <c r="E164" s="4">
        <f>IF(実質付加価値!E164&gt;0,LN(実質付加価値!E164),0)</f>
        <v>13.101051751534049</v>
      </c>
      <c r="F164" s="4">
        <f>IF(実質付加価値!F164&gt;0,LN(実質付加価値!F164),0)</f>
        <v>13.345286094395986</v>
      </c>
      <c r="G164" s="4">
        <f>IF(実質付加価値!G164&gt;0,LN(実質付加価値!G164),0)</f>
        <v>13.436850808443012</v>
      </c>
      <c r="H164" s="4">
        <f>IF(実質付加価値!H164&gt;0,LN(実質付加価値!H164),0)</f>
        <v>13.597964661008122</v>
      </c>
      <c r="I164" s="4">
        <f>IF(実質付加価値!I164&gt;0,LN(実質付加価値!I164),0)</f>
        <v>13.700937965570017</v>
      </c>
      <c r="K164" s="6">
        <f>E164-E$1107</f>
        <v>0.15970092193895091</v>
      </c>
      <c r="L164" s="6">
        <f>F164-F$1107</f>
        <v>0.11622915130549138</v>
      </c>
      <c r="M164" s="6">
        <f>G164-G$1107</f>
        <v>7.2438028097773E-2</v>
      </c>
      <c r="N164" s="6">
        <f>H164-H$1107</f>
        <v>5.6472106453689719E-2</v>
      </c>
      <c r="O164" s="6">
        <f>I164-I$1107</f>
        <v>4.2497563516150194E-2</v>
      </c>
    </row>
    <row r="165" spans="1:15" x14ac:dyDescent="0.15">
      <c r="A165" s="1">
        <v>8</v>
      </c>
      <c r="B165" s="1" t="s">
        <v>84</v>
      </c>
      <c r="C165" s="1">
        <v>1</v>
      </c>
      <c r="D165" s="1" t="s">
        <v>9</v>
      </c>
      <c r="E165" s="4">
        <f>IF(実質付加価値!E165&gt;0,LN(実質付加価値!E165),0)</f>
        <v>12.622339397316235</v>
      </c>
      <c r="F165" s="4">
        <f>IF(実質付加価値!F165&gt;0,LN(実質付加価値!F165),0)</f>
        <v>12.676432406133404</v>
      </c>
      <c r="G165" s="4">
        <f>IF(実質付加価値!G165&gt;0,LN(実質付加価値!G165),0)</f>
        <v>12.777941353065618</v>
      </c>
      <c r="H165" s="4">
        <f>IF(実質付加価値!H165&gt;0,LN(実質付加価値!H165),0)</f>
        <v>12.63084610190579</v>
      </c>
      <c r="I165" s="4">
        <f>IF(実質付加価値!I165&gt;0,LN(実質付加価値!I165),0)</f>
        <v>12.758165755009381</v>
      </c>
      <c r="K165" s="6">
        <f>E165-E$1085</f>
        <v>0.62547702886918444</v>
      </c>
      <c r="L165" s="6">
        <f>F165-F$1085</f>
        <v>0.79280325154354081</v>
      </c>
      <c r="M165" s="6">
        <f>G165-G$1085</f>
        <v>0.77951427280168772</v>
      </c>
      <c r="N165" s="6">
        <f>H165-H$1085</f>
        <v>0.77382071767844884</v>
      </c>
      <c r="O165" s="6">
        <f>I165-I$1085</f>
        <v>1.0216934169742622</v>
      </c>
    </row>
    <row r="166" spans="1:15" x14ac:dyDescent="0.15">
      <c r="A166" s="1">
        <v>8</v>
      </c>
      <c r="B166" s="1" t="s">
        <v>84</v>
      </c>
      <c r="C166" s="1">
        <v>2</v>
      </c>
      <c r="D166" s="1" t="s">
        <v>10</v>
      </c>
      <c r="E166" s="4">
        <f>IF(実質付加価値!E166&gt;0,LN(実質付加価値!E166),0)</f>
        <v>10.575774559541886</v>
      </c>
      <c r="F166" s="4">
        <f>IF(実質付加価値!F166&gt;0,LN(実質付加価値!F166),0)</f>
        <v>9.6160381036143026</v>
      </c>
      <c r="G166" s="4">
        <f>IF(実質付加価値!G166&gt;0,LN(実質付加価値!G166),0)</f>
        <v>9.7453764925058888</v>
      </c>
      <c r="H166" s="4">
        <f>IF(実質付加価値!H166&gt;0,LN(実質付加価値!H166),0)</f>
        <v>9.4880711606489836</v>
      </c>
      <c r="I166" s="4">
        <f>IF(実質付加価値!I166&gt;0,LN(実質付加価値!I166),0)</f>
        <v>8.7868930808520673</v>
      </c>
      <c r="K166" s="6">
        <f>E166-E$1086</f>
        <v>1.1491528113452425</v>
      </c>
      <c r="L166" s="6">
        <f>F166-F$1086</f>
        <v>6.3582101047085615E-2</v>
      </c>
      <c r="M166" s="6">
        <f>G166-G$1086</f>
        <v>0.22396038774254023</v>
      </c>
      <c r="N166" s="6">
        <f>H166-H$1086</f>
        <v>0.39828629775887592</v>
      </c>
      <c r="O166" s="6">
        <f>I166-I$1086</f>
        <v>0.7883540641923501</v>
      </c>
    </row>
    <row r="167" spans="1:15" x14ac:dyDescent="0.15">
      <c r="A167" s="1">
        <v>8</v>
      </c>
      <c r="B167" s="1" t="s">
        <v>86</v>
      </c>
      <c r="C167" s="1">
        <v>3</v>
      </c>
      <c r="D167" s="1" t="s">
        <v>17</v>
      </c>
      <c r="E167" s="4">
        <f>IF(実質付加価値!E167&gt;0,LN(実質付加価値!E167),0)</f>
        <v>12.064484503209673</v>
      </c>
      <c r="F167" s="4">
        <f>IF(実質付加価値!F167&gt;0,LN(実質付加価値!F167),0)</f>
        <v>12.810891602106821</v>
      </c>
      <c r="G167" s="4">
        <f>IF(実質付加価値!G167&gt;0,LN(実質付加価値!G167),0)</f>
        <v>13.042828372188842</v>
      </c>
      <c r="H167" s="4">
        <f>IF(実質付加価値!H167&gt;0,LN(実質付加価値!H167),0)</f>
        <v>13.308324403831818</v>
      </c>
      <c r="I167" s="4">
        <f>IF(実質付加価値!I167&gt;0,LN(実質付加価値!I167),0)</f>
        <v>13.345806722992554</v>
      </c>
      <c r="K167" s="6">
        <f>E167-E$1087</f>
        <v>0.15574085235006585</v>
      </c>
      <c r="L167" s="6">
        <f>F167-F$1087</f>
        <v>0.6116741001641266</v>
      </c>
      <c r="M167" s="6">
        <f>G167-G$1087</f>
        <v>0.74981642585063923</v>
      </c>
      <c r="N167" s="6">
        <f>H167-H$1087</f>
        <v>0.92226627954290663</v>
      </c>
      <c r="O167" s="6">
        <f>I167-I$1087</f>
        <v>1.1137895657987062</v>
      </c>
    </row>
    <row r="168" spans="1:15" x14ac:dyDescent="0.15">
      <c r="A168" s="1">
        <v>8</v>
      </c>
      <c r="B168" s="1" t="s">
        <v>86</v>
      </c>
      <c r="C168" s="1">
        <v>4</v>
      </c>
      <c r="D168" s="1" t="s">
        <v>18</v>
      </c>
      <c r="E168" s="4">
        <f>IF(実質付加価値!E168&gt;0,LN(実質付加価値!E168),0)</f>
        <v>9.9220985612531347</v>
      </c>
      <c r="F168" s="4">
        <f>IF(実質付加価値!F168&gt;0,LN(実質付加価値!F168),0)</f>
        <v>10.568553853114068</v>
      </c>
      <c r="G168" s="4">
        <f>IF(実質付加価値!G168&gt;0,LN(実質付加価値!G168),0)</f>
        <v>10.962891654698872</v>
      </c>
      <c r="H168" s="4">
        <f>IF(実質付加価値!H168&gt;0,LN(実質付加価値!H168),0)</f>
        <v>10.486797174180809</v>
      </c>
      <c r="I168" s="4">
        <f>IF(実質付加価値!I168&gt;0,LN(実質付加価値!I168),0)</f>
        <v>9.8080847925924264</v>
      </c>
      <c r="K168" s="6">
        <f>E168-E$1088</f>
        <v>-0.50991769550944888</v>
      </c>
      <c r="L168" s="6">
        <f>F168-F$1088</f>
        <v>-0.3276404835655935</v>
      </c>
      <c r="M168" s="6">
        <f>G168-G$1088</f>
        <v>-0.33144009394598584</v>
      </c>
      <c r="N168" s="6">
        <f>H168-H$1088</f>
        <v>-6.3322351003753496E-2</v>
      </c>
      <c r="O168" s="6">
        <f>I168-I$1088</f>
        <v>-0.16442607844423662</v>
      </c>
    </row>
    <row r="169" spans="1:15" x14ac:dyDescent="0.15">
      <c r="A169" s="1">
        <v>8</v>
      </c>
      <c r="B169" s="1" t="s">
        <v>86</v>
      </c>
      <c r="C169" s="1">
        <v>5</v>
      </c>
      <c r="D169" s="1" t="s">
        <v>19</v>
      </c>
      <c r="E169" s="4">
        <f>IF(実質付加価値!E169&gt;0,LN(実質付加価値!E169),0)</f>
        <v>9.4873524329847481</v>
      </c>
      <c r="F169" s="4">
        <f>IF(実質付加価値!F169&gt;0,LN(実質付加価値!F169),0)</f>
        <v>10.498862466596334</v>
      </c>
      <c r="G169" s="4">
        <f>IF(実質付加価値!G169&gt;0,LN(実質付加価値!G169),0)</f>
        <v>11.289076935224486</v>
      </c>
      <c r="H169" s="4">
        <f>IF(実質付加価値!H169&gt;0,LN(実質付加価値!H169),0)</f>
        <v>11.278501188140702</v>
      </c>
      <c r="I169" s="4">
        <f>IF(実質付加価値!I169&gt;0,LN(実質付加価値!I169),0)</f>
        <v>10.859734587792145</v>
      </c>
      <c r="K169" s="6">
        <f>E169-E$1089</f>
        <v>-0.34171054100119136</v>
      </c>
      <c r="L169" s="6">
        <f>F169-F$1089</f>
        <v>0.47563842064507789</v>
      </c>
      <c r="M169" s="6">
        <f>G169-G$1089</f>
        <v>0.69836094396364246</v>
      </c>
      <c r="N169" s="6">
        <f>H169-H$1089</f>
        <v>0.75509219142635331</v>
      </c>
      <c r="O169" s="6">
        <f>I169-I$1089</f>
        <v>0.59365073558051051</v>
      </c>
    </row>
    <row r="170" spans="1:15" x14ac:dyDescent="0.15">
      <c r="A170" s="1">
        <v>8</v>
      </c>
      <c r="B170" s="1" t="s">
        <v>86</v>
      </c>
      <c r="C170" s="1">
        <v>6</v>
      </c>
      <c r="D170" s="1" t="s">
        <v>3</v>
      </c>
      <c r="E170" s="4">
        <f>IF(実質付加価値!E170&gt;0,LN(実質付加価値!E170),0)</f>
        <v>7.7424264783486318</v>
      </c>
      <c r="F170" s="4">
        <f>IF(実質付加価値!F170&gt;0,LN(実質付加価値!F170),0)</f>
        <v>10.926892876501528</v>
      </c>
      <c r="G170" s="4">
        <f>IF(実質付加価値!G170&gt;0,LN(実質付加価値!G170),0)</f>
        <v>12.428099402444882</v>
      </c>
      <c r="H170" s="4">
        <f>IF(実質付加価値!H170&gt;0,LN(実質付加価値!H170),0)</f>
        <v>12.933584714800633</v>
      </c>
      <c r="I170" s="4">
        <f>IF(実質付加価値!I170&gt;0,LN(実質付加価値!I170),0)</f>
        <v>12.782599144403042</v>
      </c>
      <c r="K170" s="6">
        <f>E170-E$1090</f>
        <v>-0.93939354494581906</v>
      </c>
      <c r="L170" s="6">
        <f>F170-F$1090</f>
        <v>1.2526239807050441</v>
      </c>
      <c r="M170" s="6">
        <f>G170-G$1090</f>
        <v>1.6379190092335865</v>
      </c>
      <c r="N170" s="6">
        <f>H170-H$1090</f>
        <v>1.8925525018906502</v>
      </c>
      <c r="O170" s="6">
        <f>I170-I$1090</f>
        <v>1.483392896552731</v>
      </c>
    </row>
    <row r="171" spans="1:15" x14ac:dyDescent="0.15">
      <c r="A171" s="1">
        <v>8</v>
      </c>
      <c r="B171" s="1" t="s">
        <v>86</v>
      </c>
      <c r="C171" s="1">
        <v>7</v>
      </c>
      <c r="D171" s="1" t="s">
        <v>20</v>
      </c>
      <c r="E171" s="4">
        <f>IF(実質付加価値!E171&gt;0,LN(実質付加価値!E171),0)</f>
        <v>8.2059769612436515</v>
      </c>
      <c r="F171" s="4">
        <f>IF(実質付加価値!F171&gt;0,LN(実質付加価値!F171),0)</f>
        <v>9.4504340626736312</v>
      </c>
      <c r="G171" s="4">
        <f>IF(実質付加価値!G171&gt;0,LN(実質付加価値!G171),0)</f>
        <v>9.3871552465436423</v>
      </c>
      <c r="H171" s="4">
        <f>IF(実質付加価値!H171&gt;0,LN(実質付加価値!H171),0)</f>
        <v>11.562791072136607</v>
      </c>
      <c r="I171" s="4">
        <f>IF(実質付加価値!I171&gt;0,LN(実質付加価値!I171),0)</f>
        <v>10.336879098643784</v>
      </c>
      <c r="K171" s="6">
        <f>E171-E$1091</f>
        <v>-1.4027089152706012</v>
      </c>
      <c r="L171" s="6">
        <f>F171-F$1091</f>
        <v>3.6494424992900676E-2</v>
      </c>
      <c r="M171" s="6">
        <f>G171-G$1091</f>
        <v>-0.66400331597204065</v>
      </c>
      <c r="N171" s="6">
        <f>H171-H$1091</f>
        <v>1.6786121569216732</v>
      </c>
      <c r="O171" s="6">
        <f>I171-I$1091</f>
        <v>1.2862972663275887</v>
      </c>
    </row>
    <row r="172" spans="1:15" x14ac:dyDescent="0.15">
      <c r="A172" s="1">
        <v>8</v>
      </c>
      <c r="B172" s="1" t="s">
        <v>86</v>
      </c>
      <c r="C172" s="1">
        <v>8</v>
      </c>
      <c r="D172" s="1" t="s">
        <v>21</v>
      </c>
      <c r="E172" s="4">
        <f>IF(実質付加価値!E172&gt;0,LN(実質付加価値!E172),0)</f>
        <v>10.92255247064578</v>
      </c>
      <c r="F172" s="4">
        <f>IF(実質付加価値!F172&gt;0,LN(実質付加価値!F172),0)</f>
        <v>11.347632542879914</v>
      </c>
      <c r="G172" s="4">
        <f>IF(実質付加価値!G172&gt;0,LN(実質付加価値!G172),0)</f>
        <v>12.349625608223317</v>
      </c>
      <c r="H172" s="4">
        <f>IF(実質付加価値!H172&gt;0,LN(実質付加価値!H172),0)</f>
        <v>11.845389448030895</v>
      </c>
      <c r="I172" s="4">
        <f>IF(実質付加価値!I172&gt;0,LN(実質付加価値!I172),0)</f>
        <v>11.538770266558162</v>
      </c>
      <c r="K172" s="6">
        <f>E172-E$1092</f>
        <v>0.64146910154713233</v>
      </c>
      <c r="L172" s="6">
        <f>F172-F$1092</f>
        <v>0.80615405504467397</v>
      </c>
      <c r="M172" s="6">
        <f>G172-G$1092</f>
        <v>1.4369994592040971</v>
      </c>
      <c r="N172" s="6">
        <f>H172-H$1092</f>
        <v>0.95448700333431091</v>
      </c>
      <c r="O172" s="6">
        <f>I172-I$1092</f>
        <v>1.0572505241366557</v>
      </c>
    </row>
    <row r="173" spans="1:15" x14ac:dyDescent="0.15">
      <c r="A173" s="1">
        <v>8</v>
      </c>
      <c r="B173" s="1" t="s">
        <v>86</v>
      </c>
      <c r="C173" s="1">
        <v>9</v>
      </c>
      <c r="D173" s="1" t="s">
        <v>22</v>
      </c>
      <c r="E173" s="4">
        <f>IF(実質付加価値!E173&gt;0,LN(実質付加価値!E173),0)</f>
        <v>11.573711421798178</v>
      </c>
      <c r="F173" s="4">
        <f>IF(実質付加価値!F173&gt;0,LN(実質付加価値!F173),0)</f>
        <v>12.393258401830467</v>
      </c>
      <c r="G173" s="4">
        <f>IF(実質付加価値!G173&gt;0,LN(実質付加価値!G173),0)</f>
        <v>12.901079818711221</v>
      </c>
      <c r="H173" s="4">
        <f>IF(実質付加価値!H173&gt;0,LN(実質付加価値!H173),0)</f>
        <v>13.079448883257644</v>
      </c>
      <c r="I173" s="4">
        <f>IF(実質付加価値!I173&gt;0,LN(実質付加価値!I173),0)</f>
        <v>11.977415040770691</v>
      </c>
      <c r="K173" s="6">
        <f>E173-E$1093</f>
        <v>1.3350287143560315</v>
      </c>
      <c r="L173" s="6">
        <f>F173-F$1093</f>
        <v>1.7056883721949507</v>
      </c>
      <c r="M173" s="6">
        <f>G173-G$1093</f>
        <v>1.8771334179830905</v>
      </c>
      <c r="N173" s="6">
        <f>H173-H$1093</f>
        <v>2.0547011507356903</v>
      </c>
      <c r="O173" s="6">
        <f>I173-I$1093</f>
        <v>1.5728199560010925</v>
      </c>
    </row>
    <row r="174" spans="1:15" x14ac:dyDescent="0.15">
      <c r="A174" s="1">
        <v>8</v>
      </c>
      <c r="B174" s="1" t="s">
        <v>86</v>
      </c>
      <c r="C174" s="1">
        <v>10</v>
      </c>
      <c r="D174" s="1" t="s">
        <v>23</v>
      </c>
      <c r="E174" s="4">
        <f>IF(実質付加価値!E174&gt;0,LN(実質付加価値!E174),0)</f>
        <v>10.067442679398546</v>
      </c>
      <c r="F174" s="4">
        <f>IF(実質付加価値!F174&gt;0,LN(実質付加価値!F174),0)</f>
        <v>11.092645862549853</v>
      </c>
      <c r="G174" s="4">
        <f>IF(実質付加価値!G174&gt;0,LN(実質付加価値!G174),0)</f>
        <v>11.885954649183788</v>
      </c>
      <c r="H174" s="4">
        <f>IF(実質付加価値!H174&gt;0,LN(実質付加価値!H174),0)</f>
        <v>12.332880858837889</v>
      </c>
      <c r="I174" s="4">
        <f>IF(実質付加価値!I174&gt;0,LN(実質付加価値!I174),0)</f>
        <v>11.981829645687995</v>
      </c>
      <c r="K174" s="6">
        <f>E174-E$1094</f>
        <v>0.17894310435828409</v>
      </c>
      <c r="L174" s="6">
        <f>F174-F$1094</f>
        <v>0.62248358882335353</v>
      </c>
      <c r="M174" s="6">
        <f>G174-G$1094</f>
        <v>0.83425731929435543</v>
      </c>
      <c r="N174" s="6">
        <f>H174-H$1094</f>
        <v>1.1859744651408448</v>
      </c>
      <c r="O174" s="6">
        <f>I174-I$1094</f>
        <v>1.1662223408571837</v>
      </c>
    </row>
    <row r="175" spans="1:15" x14ac:dyDescent="0.15">
      <c r="A175" s="1">
        <v>8</v>
      </c>
      <c r="B175" s="1" t="s">
        <v>86</v>
      </c>
      <c r="C175" s="1">
        <v>11</v>
      </c>
      <c r="D175" s="1" t="s">
        <v>24</v>
      </c>
      <c r="E175" s="4">
        <f>IF(実質付加価値!E175&gt;0,LN(実質付加価値!E175),0)</f>
        <v>10.930999443134697</v>
      </c>
      <c r="F175" s="4">
        <f>IF(実質付加価値!F175&gt;0,LN(実質付加価値!F175),0)</f>
        <v>12.1543790690453</v>
      </c>
      <c r="G175" s="4">
        <f>IF(実質付加価値!G175&gt;0,LN(実質付加価値!G175),0)</f>
        <v>13.148417867818544</v>
      </c>
      <c r="H175" s="4">
        <f>IF(実質付加価値!H175&gt;0,LN(実質付加価値!H175),0)</f>
        <v>12.906455895617668</v>
      </c>
      <c r="I175" s="4">
        <f>IF(実質付加価値!I175&gt;0,LN(実質付加価値!I175),0)</f>
        <v>13.602430520225388</v>
      </c>
      <c r="K175" s="6">
        <f>E175-E$1095</f>
        <v>0.83198013675615634</v>
      </c>
      <c r="L175" s="6">
        <f>F175-F$1095</f>
        <v>1.2711293156148322</v>
      </c>
      <c r="M175" s="6">
        <f>G175-G$1095</f>
        <v>1.461974567177057</v>
      </c>
      <c r="N175" s="6">
        <f>H175-H$1095</f>
        <v>1.1490123874960396</v>
      </c>
      <c r="O175" s="6">
        <f>I175-I$1095</f>
        <v>1.6755775425519879</v>
      </c>
    </row>
    <row r="176" spans="1:15" x14ac:dyDescent="0.15">
      <c r="A176" s="1">
        <v>8</v>
      </c>
      <c r="B176" s="1" t="s">
        <v>86</v>
      </c>
      <c r="C176" s="1">
        <v>12</v>
      </c>
      <c r="D176" s="1" t="s">
        <v>25</v>
      </c>
      <c r="E176" s="4">
        <f>IF(実質付加価値!E176&gt;0,LN(実質付加価値!E176),0)</f>
        <v>9.5617544202017193</v>
      </c>
      <c r="F176" s="4">
        <f>IF(実質付加価値!F176&gt;0,LN(実質付加価値!F176),0)</f>
        <v>11.168250080507699</v>
      </c>
      <c r="G176" s="4">
        <f>IF(実質付加価値!G176&gt;0,LN(実質付加価値!G176),0)</f>
        <v>12.649171008936202</v>
      </c>
      <c r="H176" s="4">
        <f>IF(実質付加価値!H176&gt;0,LN(実質付加価値!H176),0)</f>
        <v>13.290777044616682</v>
      </c>
      <c r="I176" s="4">
        <f>IF(実質付加価値!I176&gt;0,LN(実質付加価値!I176),0)</f>
        <v>14.633941928652082</v>
      </c>
      <c r="K176" s="6">
        <f>E176-E$1096</f>
        <v>2.0051572836309397</v>
      </c>
      <c r="L176" s="6">
        <f>F176-F$1096</f>
        <v>1.6851114993836589</v>
      </c>
      <c r="M176" s="6">
        <f>G176-G$1096</f>
        <v>1.2706924113319893</v>
      </c>
      <c r="N176" s="6">
        <f>H176-H$1096</f>
        <v>0.90046474560361744</v>
      </c>
      <c r="O176" s="6">
        <f>I176-I$1096</f>
        <v>0.85659710629023955</v>
      </c>
    </row>
    <row r="177" spans="1:15" x14ac:dyDescent="0.15">
      <c r="A177" s="1">
        <v>8</v>
      </c>
      <c r="B177" s="1" t="s">
        <v>86</v>
      </c>
      <c r="C177" s="1">
        <v>13</v>
      </c>
      <c r="D177" s="1" t="s">
        <v>26</v>
      </c>
      <c r="E177" s="4">
        <f>IF(実質付加価値!E177&gt;0,LN(実質付加価値!E177),0)</f>
        <v>9.2305985260979089</v>
      </c>
      <c r="F177" s="4">
        <f>IF(実質付加価値!F177&gt;0,LN(実質付加価値!F177),0)</f>
        <v>10.968620031336988</v>
      </c>
      <c r="G177" s="4">
        <f>IF(実質付加価値!G177&gt;0,LN(実質付加価値!G177),0)</f>
        <v>10.94804227476725</v>
      </c>
      <c r="H177" s="4">
        <f>IF(実質付加価値!H177&gt;0,LN(実質付加価値!H177),0)</f>
        <v>10.91145331958877</v>
      </c>
      <c r="I177" s="4">
        <f>IF(実質付加価値!I177&gt;0,LN(実質付加価値!I177),0)</f>
        <v>11.582566119755759</v>
      </c>
      <c r="K177" s="6">
        <f>E177-E$1097</f>
        <v>0.3523135571477507</v>
      </c>
      <c r="L177" s="6">
        <f>F177-F$1097</f>
        <v>0.69072755692744003</v>
      </c>
      <c r="M177" s="6">
        <f>G177-G$1097</f>
        <v>0.22982879216391616</v>
      </c>
      <c r="N177" s="6">
        <f>H177-H$1097</f>
        <v>-5.9250558151410004E-2</v>
      </c>
      <c r="O177" s="6">
        <f>I177-I$1097</f>
        <v>-3.3200756100834283E-2</v>
      </c>
    </row>
    <row r="178" spans="1:15" x14ac:dyDescent="0.15">
      <c r="A178" s="1">
        <v>8</v>
      </c>
      <c r="B178" s="1" t="s">
        <v>86</v>
      </c>
      <c r="C178" s="1">
        <v>14</v>
      </c>
      <c r="D178" s="1" t="s">
        <v>27</v>
      </c>
      <c r="E178" s="4">
        <f>IF(実質付加価値!E178&gt;0,LN(実質付加価値!E178),0)</f>
        <v>8.7140602342887554</v>
      </c>
      <c r="F178" s="4">
        <f>IF(実質付加価値!F178&gt;0,LN(実質付加価値!F178),0)</f>
        <v>9.9760786180191765</v>
      </c>
      <c r="G178" s="4">
        <f>IF(実質付加価値!G178&gt;0,LN(実質付加価値!G178),0)</f>
        <v>10.808892201229266</v>
      </c>
      <c r="H178" s="4">
        <f>IF(実質付加価値!H178&gt;0,LN(実質付加価値!H178),0)</f>
        <v>10.424257596233687</v>
      </c>
      <c r="I178" s="4">
        <f>IF(実質付加価値!I178&gt;0,LN(実質付加価値!I178),0)</f>
        <v>10.993882730837919</v>
      </c>
      <c r="K178" s="6">
        <f>E178-E$1098</f>
        <v>1.6857581579544476</v>
      </c>
      <c r="L178" s="6">
        <f>F178-F$1098</f>
        <v>1.5733610385698054</v>
      </c>
      <c r="M178" s="6">
        <f>G178-G$1098</f>
        <v>1.58650993768393</v>
      </c>
      <c r="N178" s="6">
        <f>H178-H$1098</f>
        <v>1.0980881550086625</v>
      </c>
      <c r="O178" s="6">
        <f>I178-I$1098</f>
        <v>1.1354703622888831</v>
      </c>
    </row>
    <row r="179" spans="1:15" x14ac:dyDescent="0.15">
      <c r="A179" s="1">
        <v>8</v>
      </c>
      <c r="B179" s="1" t="s">
        <v>86</v>
      </c>
      <c r="C179" s="1">
        <v>15</v>
      </c>
      <c r="D179" s="1" t="s">
        <v>28</v>
      </c>
      <c r="E179" s="4">
        <f>IF(実質付加価値!E179&gt;0,LN(実質付加価値!E179),0)</f>
        <v>11.599188055159386</v>
      </c>
      <c r="F179" s="4">
        <f>IF(実質付加価値!F179&gt;0,LN(実質付加価値!F179),0)</f>
        <v>12.136498923427325</v>
      </c>
      <c r="G179" s="4">
        <f>IF(実質付加価値!G179&gt;0,LN(実質付加価値!G179),0)</f>
        <v>12.788837912375907</v>
      </c>
      <c r="H179" s="4">
        <f>IF(実質付加価値!H179&gt;0,LN(実質付加価値!H179),0)</f>
        <v>12.930458004517442</v>
      </c>
      <c r="I179" s="4">
        <f>IF(実質付加価値!I179&gt;0,LN(実質付加価値!I179),0)</f>
        <v>12.756301785897197</v>
      </c>
      <c r="K179" s="6">
        <f>E179-E$1099</f>
        <v>5.9054934689402927E-2</v>
      </c>
      <c r="L179" s="6">
        <f>F179-F$1099</f>
        <v>0.35851830446608624</v>
      </c>
      <c r="M179" s="6">
        <f>G179-G$1099</f>
        <v>0.5799104836507869</v>
      </c>
      <c r="N179" s="6">
        <f>H179-H$1099</f>
        <v>0.91060158684888215</v>
      </c>
      <c r="O179" s="6">
        <f>I179-I$1099</f>
        <v>0.85608189764883846</v>
      </c>
    </row>
    <row r="180" spans="1:15" x14ac:dyDescent="0.15">
      <c r="A180" s="1">
        <v>8</v>
      </c>
      <c r="B180" s="1" t="s">
        <v>84</v>
      </c>
      <c r="C180" s="1">
        <v>16</v>
      </c>
      <c r="D180" s="1" t="s">
        <v>11</v>
      </c>
      <c r="E180" s="4">
        <f>IF(実質付加価値!E180&gt;0,LN(実質付加価値!E180),0)</f>
        <v>13.604688541245979</v>
      </c>
      <c r="F180" s="4">
        <f>IF(実質付加価値!F180&gt;0,LN(実質付加価値!F180),0)</f>
        <v>13.742305392277196</v>
      </c>
      <c r="G180" s="4">
        <f>IF(実質付加価値!G180&gt;0,LN(実質付加価値!G180),0)</f>
        <v>14.127664257187256</v>
      </c>
      <c r="H180" s="4">
        <f>IF(実質付加価値!H180&gt;0,LN(実質付加価値!H180),0)</f>
        <v>13.697973344171887</v>
      </c>
      <c r="I180" s="4">
        <f>IF(実質付加価値!I180&gt;0,LN(実質付加価値!I180),0)</f>
        <v>13.261618784399108</v>
      </c>
      <c r="K180" s="6">
        <f>E180-E$1100</f>
        <v>0.47538498607740465</v>
      </c>
      <c r="L180" s="6">
        <f>F180-F$1100</f>
        <v>0.39820440249693689</v>
      </c>
      <c r="M180" s="6">
        <f>G180-G$1100</f>
        <v>0.60754605153384489</v>
      </c>
      <c r="N180" s="6">
        <f>H180-H$1100</f>
        <v>0.41968219339327284</v>
      </c>
      <c r="O180" s="6">
        <f>I180-I$1100</f>
        <v>0.29846327020275965</v>
      </c>
    </row>
    <row r="181" spans="1:15" x14ac:dyDescent="0.15">
      <c r="A181" s="1">
        <v>8</v>
      </c>
      <c r="B181" s="1" t="s">
        <v>84</v>
      </c>
      <c r="C181" s="1">
        <v>17</v>
      </c>
      <c r="D181" s="1" t="s">
        <v>12</v>
      </c>
      <c r="E181" s="4">
        <f>IF(実質付加価値!E181&gt;0,LN(実質付加価値!E181),0)</f>
        <v>11.306128431101376</v>
      </c>
      <c r="F181" s="4">
        <f>IF(実質付加価値!F181&gt;0,LN(実質付加価値!F181),0)</f>
        <v>12.22373007646318</v>
      </c>
      <c r="G181" s="4">
        <f>IF(実質付加価値!G181&gt;0,LN(実質付加価値!G181),0)</f>
        <v>12.579026312912557</v>
      </c>
      <c r="H181" s="4">
        <f>IF(実質付加価値!H181&gt;0,LN(実質付加価値!H181),0)</f>
        <v>12.519578240835152</v>
      </c>
      <c r="I181" s="4">
        <f>IF(実質付加価値!I181&gt;0,LN(実質付加価値!I181),0)</f>
        <v>12.649239094646891</v>
      </c>
      <c r="K181" s="6">
        <f>E181-E$1101</f>
        <v>0.45666908056404765</v>
      </c>
      <c r="L181" s="6">
        <f>F181-F$1101</f>
        <v>0.73450771241528301</v>
      </c>
      <c r="M181" s="6">
        <f>G181-G$1101</f>
        <v>0.54360536608717425</v>
      </c>
      <c r="N181" s="6">
        <f>H181-H$1101</f>
        <v>0.28109592988574583</v>
      </c>
      <c r="O181" s="6">
        <f>I181-I$1101</f>
        <v>0.37983126021047831</v>
      </c>
    </row>
    <row r="182" spans="1:15" x14ac:dyDescent="0.15">
      <c r="A182" s="1">
        <v>8</v>
      </c>
      <c r="B182" s="1" t="s">
        <v>84</v>
      </c>
      <c r="C182" s="1">
        <v>18</v>
      </c>
      <c r="D182" s="1" t="s">
        <v>13</v>
      </c>
      <c r="E182" s="4">
        <f>IF(実質付加価値!E182&gt;0,LN(実質付加価値!E182),0)</f>
        <v>12.182386204382087</v>
      </c>
      <c r="F182" s="4">
        <f>IF(実質付加価値!F182&gt;0,LN(実質付加価値!F182),0)</f>
        <v>12.978831851954526</v>
      </c>
      <c r="G182" s="4">
        <f>IF(実質付加価値!G182&gt;0,LN(実質付加価値!G182),0)</f>
        <v>13.524674780018389</v>
      </c>
      <c r="H182" s="4">
        <f>IF(実質付加価値!H182&gt;0,LN(実質付加価値!H182),0)</f>
        <v>13.688070233404893</v>
      </c>
      <c r="I182" s="4">
        <f>IF(実質付加価値!I182&gt;0,LN(実質付加価値!I182),0)</f>
        <v>13.54952619329735</v>
      </c>
      <c r="K182" s="6">
        <f>E182-E$1102</f>
        <v>6.3656646223373414E-2</v>
      </c>
      <c r="L182" s="6">
        <f>F182-F$1102</f>
        <v>9.460404303974812E-2</v>
      </c>
      <c r="M182" s="6">
        <f>G182-G$1102</f>
        <v>0.21860062975569505</v>
      </c>
      <c r="N182" s="6">
        <f>H182-H$1102</f>
        <v>0.18409424199039215</v>
      </c>
      <c r="O182" s="6">
        <f>I182-I$1102</f>
        <v>0.2045298122623489</v>
      </c>
    </row>
    <row r="183" spans="1:15" x14ac:dyDescent="0.15">
      <c r="A183" s="1">
        <v>8</v>
      </c>
      <c r="B183" s="1" t="s">
        <v>84</v>
      </c>
      <c r="C183" s="1">
        <v>19</v>
      </c>
      <c r="D183" s="1" t="s">
        <v>14</v>
      </c>
      <c r="E183" s="4">
        <f>IF(実質付加価値!E183&gt;0,LN(実質付加価値!E183),0)</f>
        <v>10.87587080033283</v>
      </c>
      <c r="F183" s="4">
        <f>IF(実質付加価値!F183&gt;0,LN(実質付加価値!F183),0)</f>
        <v>11.885956809950015</v>
      </c>
      <c r="G183" s="4">
        <f>IF(実質付加価値!G183&gt;0,LN(実質付加価値!G183),0)</f>
        <v>12.794435418266223</v>
      </c>
      <c r="H183" s="4">
        <f>IF(実質付加価値!H183&gt;0,LN(実質付加価値!H183),0)</f>
        <v>12.815288364040107</v>
      </c>
      <c r="I183" s="4">
        <f>IF(実質付加価値!I183&gt;0,LN(実質付加価値!I183),0)</f>
        <v>12.777353853446936</v>
      </c>
      <c r="K183" s="6">
        <f>E183-E$1103</f>
        <v>-6.9988117167168795E-2</v>
      </c>
      <c r="L183" s="6">
        <f>F183-F$1103</f>
        <v>0.11298279709322578</v>
      </c>
      <c r="M183" s="6">
        <f>G183-G$1103</f>
        <v>0.23328248685396602</v>
      </c>
      <c r="N183" s="6">
        <f>H183-H$1103</f>
        <v>0.21795212590440727</v>
      </c>
      <c r="O183" s="6">
        <f>I183-I$1103</f>
        <v>0.2703192238591221</v>
      </c>
    </row>
    <row r="184" spans="1:15" x14ac:dyDescent="0.15">
      <c r="A184" s="1">
        <v>8</v>
      </c>
      <c r="B184" s="1" t="s">
        <v>84</v>
      </c>
      <c r="C184" s="1">
        <v>20</v>
      </c>
      <c r="D184" s="1" t="s">
        <v>15</v>
      </c>
      <c r="E184" s="4">
        <f>IF(実質付加価値!E184&gt;0,LN(実質付加価値!E184),0)</f>
        <v>10.40488469659712</v>
      </c>
      <c r="F184" s="4">
        <f>IF(実質付加価値!F184&gt;0,LN(実質付加価値!F184),0)</f>
        <v>11.66658321905209</v>
      </c>
      <c r="G184" s="4">
        <f>IF(実質付加価値!G184&gt;0,LN(実質付加価値!G184),0)</f>
        <v>11.791744305675232</v>
      </c>
      <c r="H184" s="4">
        <f>IF(実質付加価値!H184&gt;0,LN(実質付加価値!H184),0)</f>
        <v>11.644622465170094</v>
      </c>
      <c r="I184" s="4">
        <f>IF(実質付加価値!I184&gt;0,LN(実質付加価値!I184),0)</f>
        <v>11.867320526058098</v>
      </c>
      <c r="K184" s="6">
        <f>E184-E$1104</f>
        <v>-0.63423463483587561</v>
      </c>
      <c r="L184" s="6">
        <f>F184-F$1104</f>
        <v>-3.3973944359804165E-3</v>
      </c>
      <c r="M184" s="6">
        <f>G184-G$1104</f>
        <v>0.13509534595707606</v>
      </c>
      <c r="N184" s="6">
        <f>H184-H$1104</f>
        <v>0.2246067137468355</v>
      </c>
      <c r="O184" s="6">
        <f>I184-I$1104</f>
        <v>0.28494478325505135</v>
      </c>
    </row>
    <row r="185" spans="1:15" x14ac:dyDescent="0.15">
      <c r="A185" s="1">
        <v>8</v>
      </c>
      <c r="B185" s="1" t="s">
        <v>84</v>
      </c>
      <c r="C185" s="1">
        <v>21</v>
      </c>
      <c r="D185" s="1" t="s">
        <v>16</v>
      </c>
      <c r="E185" s="4">
        <f>IF(実質付加価値!E185&gt;0,LN(実質付加価値!E185),0)</f>
        <v>12.449804925899626</v>
      </c>
      <c r="F185" s="4">
        <f>IF(実質付加価値!F185&gt;0,LN(実質付加価値!F185),0)</f>
        <v>12.499203036104712</v>
      </c>
      <c r="G185" s="4">
        <f>IF(実質付加価値!G185&gt;0,LN(実質付加価値!G185),0)</f>
        <v>12.970069536919425</v>
      </c>
      <c r="H185" s="4">
        <f>IF(実質付加価値!H185&gt;0,LN(実質付加価値!H185),0)</f>
        <v>13.333260094958721</v>
      </c>
      <c r="I185" s="4">
        <f>IF(実質付加価値!I185&gt;0,LN(実質付加価値!I185),0)</f>
        <v>13.596240065938362</v>
      </c>
      <c r="K185" s="6">
        <f>E185-E$1105</f>
        <v>0.38910590008434554</v>
      </c>
      <c r="L185" s="6">
        <f>F185-F$1105</f>
        <v>0.13814589360102758</v>
      </c>
      <c r="M185" s="6">
        <f>G185-G$1105</f>
        <v>0.23019296959175151</v>
      </c>
      <c r="N185" s="6">
        <f>H185-H$1105</f>
        <v>0.37071948591355763</v>
      </c>
      <c r="O185" s="6">
        <f>I185-I$1105</f>
        <v>0.49250831434539499</v>
      </c>
    </row>
    <row r="186" spans="1:15" x14ac:dyDescent="0.15">
      <c r="A186" s="1">
        <v>8</v>
      </c>
      <c r="B186" s="1" t="s">
        <v>83</v>
      </c>
      <c r="C186" s="1">
        <v>22</v>
      </c>
      <c r="D186" s="1" t="s">
        <v>8</v>
      </c>
      <c r="E186" s="4">
        <f>IF(実質付加価値!E186&gt;0,LN(実質付加価値!E186),0)</f>
        <v>13.080938797854113</v>
      </c>
      <c r="F186" s="4">
        <f>IF(実質付加価値!F186&gt;0,LN(実質付加価値!F186),0)</f>
        <v>13.719113371896697</v>
      </c>
      <c r="G186" s="4">
        <f>IF(実質付加価値!G186&gt;0,LN(実質付加価値!G186),0)</f>
        <v>14.157592513293471</v>
      </c>
      <c r="H186" s="4">
        <f>IF(実質付加価値!H186&gt;0,LN(実質付加価値!H186),0)</f>
        <v>14.441768418296325</v>
      </c>
      <c r="I186" s="4">
        <f>IF(実質付加価値!I186&gt;0,LN(実質付加価値!I186),0)</f>
        <v>14.637177449256397</v>
      </c>
      <c r="K186" s="6">
        <f>E186-E$1106</f>
        <v>-6.6780208435057276E-2</v>
      </c>
      <c r="L186" s="6">
        <f>F186-F$1106</f>
        <v>3.4068288804471436E-2</v>
      </c>
      <c r="M186" s="6">
        <f>G186-G$1106</f>
        <v>0.24948265711893391</v>
      </c>
      <c r="N186" s="6">
        <f>H186-H$1106</f>
        <v>0.29847616165227642</v>
      </c>
      <c r="O186" s="6">
        <f>I186-I$1106</f>
        <v>0.28140310253191636</v>
      </c>
    </row>
    <row r="187" spans="1:15" x14ac:dyDescent="0.15">
      <c r="A187" s="1">
        <v>8</v>
      </c>
      <c r="B187" s="1" t="s">
        <v>83</v>
      </c>
      <c r="C187" s="1">
        <v>23</v>
      </c>
      <c r="D187" s="1" t="s">
        <v>29</v>
      </c>
      <c r="E187" s="4">
        <f>IF(実質付加価値!E187&gt;0,LN(実質付加価値!E187),0)</f>
        <v>13.006540358342887</v>
      </c>
      <c r="F187" s="4">
        <f>IF(実質付加価値!F187&gt;0,LN(実質付加価値!F187),0)</f>
        <v>13.63192881290581</v>
      </c>
      <c r="G187" s="4">
        <f>IF(実質付加価値!G187&gt;0,LN(実質付加価値!G187),0)</f>
        <v>13.799058078463666</v>
      </c>
      <c r="H187" s="4">
        <f>IF(実質付加価値!H187&gt;0,LN(実質付加価値!H187),0)</f>
        <v>13.910083694561834</v>
      </c>
      <c r="I187" s="4">
        <f>IF(実質付加価値!I187&gt;0,LN(実質付加価値!I187),0)</f>
        <v>14.059390308490261</v>
      </c>
      <c r="K187" s="6">
        <f>E187-E$1107</f>
        <v>6.5189528747788827E-2</v>
      </c>
      <c r="L187" s="6">
        <f>F187-F$1107</f>
        <v>0.40287186981531597</v>
      </c>
      <c r="M187" s="6">
        <f>G187-G$1107</f>
        <v>0.43464529811842745</v>
      </c>
      <c r="N187" s="6">
        <f>H187-H$1107</f>
        <v>0.36859114000740156</v>
      </c>
      <c r="O187" s="6">
        <f>I187-I$1107</f>
        <v>0.40094990643639505</v>
      </c>
    </row>
    <row r="188" spans="1:15" x14ac:dyDescent="0.15">
      <c r="A188" s="1">
        <v>9</v>
      </c>
      <c r="B188" s="1" t="s">
        <v>275</v>
      </c>
      <c r="C188" s="1">
        <v>1</v>
      </c>
      <c r="D188" s="1" t="s">
        <v>9</v>
      </c>
      <c r="E188" s="4">
        <f>IF(実質付加価値!E188&gt;0,LN(実質付加価値!E188),0)</f>
        <v>12.281073671994401</v>
      </c>
      <c r="F188" s="4">
        <f>IF(実質付加価値!F188&gt;0,LN(実質付加価値!F188),0)</f>
        <v>12.215990566259528</v>
      </c>
      <c r="G188" s="4">
        <f>IF(実質付加価値!G188&gt;0,LN(実質付加価値!G188),0)</f>
        <v>12.225369818703085</v>
      </c>
      <c r="H188" s="4">
        <f>IF(実質付加価値!H188&gt;0,LN(実質付加価値!H188),0)</f>
        <v>12.26126885480136</v>
      </c>
      <c r="I188" s="4">
        <f>IF(実質付加価値!I188&gt;0,LN(実質付加価値!I188),0)</f>
        <v>12.18404774693356</v>
      </c>
      <c r="K188" s="6">
        <f>E188-E$1085</f>
        <v>0.28421130354734991</v>
      </c>
      <c r="L188" s="6">
        <f>F188-F$1085</f>
        <v>0.33236141166966426</v>
      </c>
      <c r="M188" s="6">
        <f>G188-G$1085</f>
        <v>0.22694273843915447</v>
      </c>
      <c r="N188" s="6">
        <f>H188-H$1085</f>
        <v>0.4042434705740181</v>
      </c>
      <c r="O188" s="6">
        <f>I188-I$1085</f>
        <v>0.44757540889844094</v>
      </c>
    </row>
    <row r="189" spans="1:15" x14ac:dyDescent="0.15">
      <c r="A189" s="1">
        <v>9</v>
      </c>
      <c r="B189" s="1" t="s">
        <v>275</v>
      </c>
      <c r="C189" s="1">
        <v>2</v>
      </c>
      <c r="D189" s="1" t="s">
        <v>10</v>
      </c>
      <c r="E189" s="4">
        <f>IF(実質付加価値!E189&gt;0,LN(実質付加価値!E189),0)</f>
        <v>10.103521431697287</v>
      </c>
      <c r="F189" s="4">
        <f>IF(実質付加価値!F189&gt;0,LN(実質付加価値!F189),0)</f>
        <v>10.462141228630074</v>
      </c>
      <c r="G189" s="4">
        <f>IF(実質付加価値!G189&gt;0,LN(実質付加価値!G189),0)</f>
        <v>10.468288054566468</v>
      </c>
      <c r="H189" s="4">
        <f>IF(実質付加価値!H189&gt;0,LN(実質付加価値!H189),0)</f>
        <v>9.7364218547518995</v>
      </c>
      <c r="I189" s="4">
        <f>IF(実質付加価値!I189&gt;0,LN(実質付加価値!I189),0)</f>
        <v>8.7000028005934897</v>
      </c>
      <c r="K189" s="6">
        <f>E189-E$1086</f>
        <v>0.67689968350064333</v>
      </c>
      <c r="L189" s="6">
        <f>F189-F$1086</f>
        <v>0.90968522606285696</v>
      </c>
      <c r="M189" s="6">
        <f>G189-G$1086</f>
        <v>0.94687194980311951</v>
      </c>
      <c r="N189" s="6">
        <f>H189-H$1086</f>
        <v>0.6466369918617918</v>
      </c>
      <c r="O189" s="6">
        <f>I189-I$1086</f>
        <v>0.70146378393377251</v>
      </c>
    </row>
    <row r="190" spans="1:15" x14ac:dyDescent="0.15">
      <c r="A190" s="1">
        <v>9</v>
      </c>
      <c r="B190" s="1" t="s">
        <v>276</v>
      </c>
      <c r="C190" s="1">
        <v>3</v>
      </c>
      <c r="D190" s="1" t="s">
        <v>17</v>
      </c>
      <c r="E190" s="4">
        <f>IF(実質付加価値!E190&gt;0,LN(実質付加価値!E190),0)</f>
        <v>12.220052044518575</v>
      </c>
      <c r="F190" s="4">
        <f>IF(実質付加価値!F190&gt;0,LN(実質付加価値!F190),0)</f>
        <v>13.042125027458262</v>
      </c>
      <c r="G190" s="4">
        <f>IF(実質付加価値!G190&gt;0,LN(実質付加価値!G190),0)</f>
        <v>13.198708661720397</v>
      </c>
      <c r="H190" s="4">
        <f>IF(実質付加価値!H190&gt;0,LN(実質付加価値!H190),0)</f>
        <v>13.308612651102235</v>
      </c>
      <c r="I190" s="4">
        <f>IF(実質付加価値!I190&gt;0,LN(実質付加価値!I190),0)</f>
        <v>13.530542639660775</v>
      </c>
      <c r="K190" s="6">
        <f>E190-E$1087</f>
        <v>0.31130839365896712</v>
      </c>
      <c r="L190" s="6">
        <f>F190-F$1087</f>
        <v>0.84290752551556736</v>
      </c>
      <c r="M190" s="6">
        <f>G190-G$1087</f>
        <v>0.90569671538219509</v>
      </c>
      <c r="N190" s="6">
        <f>H190-H$1087</f>
        <v>0.92255452681332351</v>
      </c>
      <c r="O190" s="6">
        <f>I190-I$1087</f>
        <v>1.2985254824669266</v>
      </c>
    </row>
    <row r="191" spans="1:15" x14ac:dyDescent="0.15">
      <c r="A191" s="1">
        <v>9</v>
      </c>
      <c r="B191" s="1" t="s">
        <v>90</v>
      </c>
      <c r="C191" s="1">
        <v>4</v>
      </c>
      <c r="D191" s="1" t="s">
        <v>18</v>
      </c>
      <c r="E191" s="4">
        <f>IF(実質付加価値!E191&gt;0,LN(実質付加価値!E191),0)</f>
        <v>10.945467303942358</v>
      </c>
      <c r="F191" s="4">
        <f>IF(実質付加価値!F191&gt;0,LN(実質付加価値!F191),0)</f>
        <v>11.270851847843517</v>
      </c>
      <c r="G191" s="4">
        <f>IF(実質付加価値!G191&gt;0,LN(実質付加価値!G191),0)</f>
        <v>11.442404041782162</v>
      </c>
      <c r="H191" s="4">
        <f>IF(実質付加価値!H191&gt;0,LN(実質付加価値!H191),0)</f>
        <v>10.729839705087876</v>
      </c>
      <c r="I191" s="4">
        <f>IF(実質付加価値!I191&gt;0,LN(実質付加価値!I191),0)</f>
        <v>9.8136156886089161</v>
      </c>
      <c r="K191" s="6">
        <f>E191-E$1088</f>
        <v>0.51345104717977463</v>
      </c>
      <c r="L191" s="6">
        <f>F191-F$1088</f>
        <v>0.37465751116385526</v>
      </c>
      <c r="M191" s="6">
        <f>G191-G$1088</f>
        <v>0.14807229313730375</v>
      </c>
      <c r="N191" s="6">
        <f>H191-H$1088</f>
        <v>0.17972017990331324</v>
      </c>
      <c r="O191" s="6">
        <f>I191-I$1088</f>
        <v>-0.15889518242774692</v>
      </c>
    </row>
    <row r="192" spans="1:15" x14ac:dyDescent="0.15">
      <c r="A192" s="1">
        <v>9</v>
      </c>
      <c r="B192" s="1" t="s">
        <v>90</v>
      </c>
      <c r="C192" s="1">
        <v>5</v>
      </c>
      <c r="D192" s="1" t="s">
        <v>19</v>
      </c>
      <c r="E192" s="4">
        <f>IF(実質付加価値!E192&gt;0,LN(実質付加価値!E192),0)</f>
        <v>9.8843781011277461</v>
      </c>
      <c r="F192" s="4">
        <f>IF(実質付加価値!F192&gt;0,LN(実質付加価値!F192),0)</f>
        <v>10.225729625282627</v>
      </c>
      <c r="G192" s="4">
        <f>IF(実質付加価値!G192&gt;0,LN(実質付加価値!G192),0)</f>
        <v>11.306290580567891</v>
      </c>
      <c r="H192" s="4">
        <f>IF(実質付加価値!H192&gt;0,LN(実質付加価値!H192),0)</f>
        <v>11.384052350826057</v>
      </c>
      <c r="I192" s="4">
        <f>IF(実質付加価値!I192&gt;0,LN(実質付加価値!I192),0)</f>
        <v>11.093738731541508</v>
      </c>
      <c r="K192" s="6">
        <f>E192-E$1089</f>
        <v>5.5315127141806641E-2</v>
      </c>
      <c r="L192" s="6">
        <f>F192-F$1089</f>
        <v>0.20250557933137081</v>
      </c>
      <c r="M192" s="6">
        <f>G192-G$1089</f>
        <v>0.71557458930704776</v>
      </c>
      <c r="N192" s="6">
        <f>H192-H$1089</f>
        <v>0.86064335411170845</v>
      </c>
      <c r="O192" s="6">
        <f>I192-I$1089</f>
        <v>0.82765487932987369</v>
      </c>
    </row>
    <row r="193" spans="1:15" x14ac:dyDescent="0.15">
      <c r="A193" s="1">
        <v>9</v>
      </c>
      <c r="B193" s="1" t="s">
        <v>90</v>
      </c>
      <c r="C193" s="1">
        <v>6</v>
      </c>
      <c r="D193" s="1" t="s">
        <v>3</v>
      </c>
      <c r="E193" s="4">
        <f>IF(実質付加価値!E193&gt;0,LN(実質付加価値!E193),0)</f>
        <v>8.0694276829810434</v>
      </c>
      <c r="F193" s="4">
        <f>IF(実質付加価値!F193&gt;0,LN(実質付加価値!F193),0)</f>
        <v>10.163677923554655</v>
      </c>
      <c r="G193" s="4">
        <f>IF(実質付加価値!G193&gt;0,LN(実質付加価値!G193),0)</f>
        <v>11.435792060772544</v>
      </c>
      <c r="H193" s="4">
        <f>IF(実質付加価値!H193&gt;0,LN(実質付加価値!H193),0)</f>
        <v>12.22851388464349</v>
      </c>
      <c r="I193" s="4">
        <f>IF(実質付加価値!I193&gt;0,LN(実質付加価値!I193),0)</f>
        <v>11.880421367511948</v>
      </c>
      <c r="K193" s="6">
        <f>E193-E$1090</f>
        <v>-0.6123923403134075</v>
      </c>
      <c r="L193" s="6">
        <f>F193-F$1090</f>
        <v>0.48940902775817108</v>
      </c>
      <c r="M193" s="6">
        <f>G193-G$1090</f>
        <v>0.64561166756124777</v>
      </c>
      <c r="N193" s="6">
        <f>H193-H$1090</f>
        <v>1.1874816717335079</v>
      </c>
      <c r="O193" s="6">
        <f>I193-I$1090</f>
        <v>0.5812151196616373</v>
      </c>
    </row>
    <row r="194" spans="1:15" x14ac:dyDescent="0.15">
      <c r="A194" s="1">
        <v>9</v>
      </c>
      <c r="B194" s="1" t="s">
        <v>90</v>
      </c>
      <c r="C194" s="1">
        <v>7</v>
      </c>
      <c r="D194" s="1" t="s">
        <v>20</v>
      </c>
      <c r="E194" s="4">
        <f>IF(実質付加価値!E194&gt;0,LN(実質付加価値!E194),0)</f>
        <v>7.9432284355436948</v>
      </c>
      <c r="F194" s="4">
        <f>IF(実質付加価値!F194&gt;0,LN(実質付加価値!F194),0)</f>
        <v>9.497393872034781</v>
      </c>
      <c r="G194" s="4">
        <f>IF(実質付加価値!G194&gt;0,LN(実質付加価値!G194),0)</f>
        <v>9.4375119521664708</v>
      </c>
      <c r="H194" s="4">
        <f>IF(実質付加価値!H194&gt;0,LN(実質付加価値!H194),0)</f>
        <v>9.1328882033605652</v>
      </c>
      <c r="I194" s="4">
        <f>IF(実質付加価値!I194&gt;0,LN(実質付加価値!I194),0)</f>
        <v>8.2806494459699369</v>
      </c>
      <c r="K194" s="6">
        <f>E194-E$1091</f>
        <v>-1.6654574409705578</v>
      </c>
      <c r="L194" s="6">
        <f>F194-F$1091</f>
        <v>8.3454234354050527E-2</v>
      </c>
      <c r="M194" s="6">
        <f>G194-G$1091</f>
        <v>-0.6136466103492122</v>
      </c>
      <c r="N194" s="6">
        <f>H194-H$1091</f>
        <v>-0.75129071185436835</v>
      </c>
      <c r="O194" s="6">
        <f>I194-I$1091</f>
        <v>-0.76993238634625882</v>
      </c>
    </row>
    <row r="195" spans="1:15" x14ac:dyDescent="0.15">
      <c r="A195" s="1">
        <v>9</v>
      </c>
      <c r="B195" s="1" t="s">
        <v>90</v>
      </c>
      <c r="C195" s="1">
        <v>8</v>
      </c>
      <c r="D195" s="1" t="s">
        <v>21</v>
      </c>
      <c r="E195" s="4">
        <f>IF(実質付加価値!E195&gt;0,LN(実質付加価値!E195),0)</f>
        <v>10.439027148990514</v>
      </c>
      <c r="F195" s="4">
        <f>IF(実質付加価値!F195&gt;0,LN(実質付加価値!F195),0)</f>
        <v>10.63377894098711</v>
      </c>
      <c r="G195" s="4">
        <f>IF(実質付加価値!G195&gt;0,LN(実質付加価値!G195),0)</f>
        <v>11.040935899414857</v>
      </c>
      <c r="H195" s="4">
        <f>IF(実質付加価値!H195&gt;0,LN(実質付加価値!H195),0)</f>
        <v>11.096613260273132</v>
      </c>
      <c r="I195" s="4">
        <f>IF(実質付加価値!I195&gt;0,LN(実質付加価値!I195),0)</f>
        <v>10.78442321655641</v>
      </c>
      <c r="K195" s="6">
        <f>E195-E$1092</f>
        <v>0.15794377989186614</v>
      </c>
      <c r="L195" s="6">
        <f>F195-F$1092</f>
        <v>9.2300453151869633E-2</v>
      </c>
      <c r="M195" s="6">
        <f>G195-G$1092</f>
        <v>0.12830975039563697</v>
      </c>
      <c r="N195" s="6">
        <f>H195-H$1092</f>
        <v>0.20571081557654836</v>
      </c>
      <c r="O195" s="6">
        <f>I195-I$1092</f>
        <v>0.30290347413490437</v>
      </c>
    </row>
    <row r="196" spans="1:15" x14ac:dyDescent="0.15">
      <c r="A196" s="1">
        <v>9</v>
      </c>
      <c r="B196" s="1" t="s">
        <v>90</v>
      </c>
      <c r="C196" s="1">
        <v>9</v>
      </c>
      <c r="D196" s="1" t="s">
        <v>22</v>
      </c>
      <c r="E196" s="4">
        <f>IF(実質付加価値!E196&gt;0,LN(実質付加価値!E196),0)</f>
        <v>10.172664396517119</v>
      </c>
      <c r="F196" s="4">
        <f>IF(実質付加価値!F196&gt;0,LN(実質付加価値!F196),0)</f>
        <v>11.245602312708808</v>
      </c>
      <c r="G196" s="4">
        <f>IF(実質付加価値!G196&gt;0,LN(実質付加価値!G196),0)</f>
        <v>11.635125190969379</v>
      </c>
      <c r="H196" s="4">
        <f>IF(実質付加価値!H196&gt;0,LN(実質付加価値!H196),0)</f>
        <v>11.676557186636002</v>
      </c>
      <c r="I196" s="4">
        <f>IF(実質付加価値!I196&gt;0,LN(実質付加価値!I196),0)</f>
        <v>11.048331704004948</v>
      </c>
      <c r="K196" s="6">
        <f>E196-E$1093</f>
        <v>-6.6018310925027635E-2</v>
      </c>
      <c r="L196" s="6">
        <f>F196-F$1093</f>
        <v>0.55803228307329178</v>
      </c>
      <c r="M196" s="6">
        <f>G196-G$1093</f>
        <v>0.6111787902412491</v>
      </c>
      <c r="N196" s="6">
        <f>H196-H$1093</f>
        <v>0.65180945411404778</v>
      </c>
      <c r="O196" s="6">
        <f>I196-I$1093</f>
        <v>0.64373661923534975</v>
      </c>
    </row>
    <row r="197" spans="1:15" x14ac:dyDescent="0.15">
      <c r="A197" s="1">
        <v>9</v>
      </c>
      <c r="B197" s="1" t="s">
        <v>90</v>
      </c>
      <c r="C197" s="1">
        <v>10</v>
      </c>
      <c r="D197" s="1" t="s">
        <v>23</v>
      </c>
      <c r="E197" s="4">
        <f>IF(実質付加価値!E197&gt;0,LN(実質付加価値!E197),0)</f>
        <v>10.272612902233611</v>
      </c>
      <c r="F197" s="4">
        <f>IF(実質付加価値!F197&gt;0,LN(実質付加価値!F197),0)</f>
        <v>11.100474505002698</v>
      </c>
      <c r="G197" s="4">
        <f>IF(実質付加価値!G197&gt;0,LN(実質付加価値!G197),0)</f>
        <v>11.744035798942091</v>
      </c>
      <c r="H197" s="4">
        <f>IF(実質付加価値!H197&gt;0,LN(実質付加価値!H197),0)</f>
        <v>11.979428577337261</v>
      </c>
      <c r="I197" s="4">
        <f>IF(実質付加価値!I197&gt;0,LN(実質付加価値!I197),0)</f>
        <v>11.596603891203689</v>
      </c>
      <c r="K197" s="6">
        <f>E197-E$1094</f>
        <v>0.38411332719334901</v>
      </c>
      <c r="L197" s="6">
        <f>F197-F$1094</f>
        <v>0.63031223127619818</v>
      </c>
      <c r="M197" s="6">
        <f>G197-G$1094</f>
        <v>0.69233846905265928</v>
      </c>
      <c r="N197" s="6">
        <f>H197-H$1094</f>
        <v>0.8325221836402168</v>
      </c>
      <c r="O197" s="6">
        <f>I197-I$1094</f>
        <v>0.78099658637287739</v>
      </c>
    </row>
    <row r="198" spans="1:15" x14ac:dyDescent="0.15">
      <c r="A198" s="1">
        <v>9</v>
      </c>
      <c r="B198" s="1" t="s">
        <v>90</v>
      </c>
      <c r="C198" s="1">
        <v>11</v>
      </c>
      <c r="D198" s="1" t="s">
        <v>24</v>
      </c>
      <c r="E198" s="4">
        <f>IF(実質付加価値!E198&gt;0,LN(実質付加価値!E198),0)</f>
        <v>10.62233685534302</v>
      </c>
      <c r="F198" s="4">
        <f>IF(実質付加価値!F198&gt;0,LN(実質付加価値!F198),0)</f>
        <v>11.799127483038317</v>
      </c>
      <c r="G198" s="4">
        <f>IF(実質付加価値!G198&gt;0,LN(実質付加価値!G198),0)</f>
        <v>12.277751079008015</v>
      </c>
      <c r="H198" s="4">
        <f>IF(実質付加価値!H198&gt;0,LN(実質付加価値!H198),0)</f>
        <v>12.493712827918657</v>
      </c>
      <c r="I198" s="4">
        <f>IF(実質付加価値!I198&gt;0,LN(実質付加価値!I198),0)</f>
        <v>12.320329123383548</v>
      </c>
      <c r="K198" s="6">
        <f>E198-E$1095</f>
        <v>0.52331754896447968</v>
      </c>
      <c r="L198" s="6">
        <f>F198-F$1095</f>
        <v>0.91587772960784974</v>
      </c>
      <c r="M198" s="6">
        <f>G198-G$1095</f>
        <v>0.59130777836652726</v>
      </c>
      <c r="N198" s="6">
        <f>H198-H$1095</f>
        <v>0.73626931979702803</v>
      </c>
      <c r="O198" s="6">
        <f>I198-I$1095</f>
        <v>0.39347614571014766</v>
      </c>
    </row>
    <row r="199" spans="1:15" x14ac:dyDescent="0.15">
      <c r="A199" s="1">
        <v>9</v>
      </c>
      <c r="B199" s="1" t="s">
        <v>90</v>
      </c>
      <c r="C199" s="1">
        <v>12</v>
      </c>
      <c r="D199" s="1" t="s">
        <v>25</v>
      </c>
      <c r="E199" s="4">
        <f>IF(実質付加価値!E199&gt;0,LN(実質付加価値!E199),0)</f>
        <v>9.4360511295333325</v>
      </c>
      <c r="F199" s="4">
        <f>IF(実質付加価値!F199&gt;0,LN(実質付加価値!F199),0)</f>
        <v>11.012225031839979</v>
      </c>
      <c r="G199" s="4">
        <f>IF(実質付加価値!G199&gt;0,LN(実質付加価値!G199),0)</f>
        <v>12.383359208041467</v>
      </c>
      <c r="H199" s="4">
        <f>IF(実質付加価値!H199&gt;0,LN(実質付加価値!H199),0)</f>
        <v>12.988033575304062</v>
      </c>
      <c r="I199" s="4">
        <f>IF(実質付加価値!I199&gt;0,LN(実質付加価値!I199),0)</f>
        <v>14.864848740575335</v>
      </c>
      <c r="K199" s="6">
        <f>E199-E$1096</f>
        <v>1.8794539929625529</v>
      </c>
      <c r="L199" s="6">
        <f>F199-F$1096</f>
        <v>1.5290864507159387</v>
      </c>
      <c r="M199" s="6">
        <f>G199-G$1096</f>
        <v>1.0048806104372545</v>
      </c>
      <c r="N199" s="6">
        <f>H199-H$1096</f>
        <v>0.59772127629099714</v>
      </c>
      <c r="O199" s="6">
        <f>I199-I$1096</f>
        <v>1.0875039182134927</v>
      </c>
    </row>
    <row r="200" spans="1:15" x14ac:dyDescent="0.15">
      <c r="A200" s="1">
        <v>9</v>
      </c>
      <c r="B200" s="1" t="s">
        <v>90</v>
      </c>
      <c r="C200" s="1">
        <v>13</v>
      </c>
      <c r="D200" s="1" t="s">
        <v>26</v>
      </c>
      <c r="E200" s="4">
        <f>IF(実質付加価値!E200&gt;0,LN(実質付加価値!E200),0)</f>
        <v>9.8159914799888277</v>
      </c>
      <c r="F200" s="4">
        <f>IF(実質付加価値!F200&gt;0,LN(実質付加価値!F200),0)</f>
        <v>12.439324067340296</v>
      </c>
      <c r="G200" s="4">
        <f>IF(実質付加価値!G200&gt;0,LN(実質付加価値!G200),0)</f>
        <v>12.867014197631141</v>
      </c>
      <c r="H200" s="4">
        <f>IF(実質付加価値!H200&gt;0,LN(実質付加価値!H200),0)</f>
        <v>12.676882122811238</v>
      </c>
      <c r="I200" s="4">
        <f>IF(実質付加価値!I200&gt;0,LN(実質付加価値!I200),0)</f>
        <v>13.28352994742618</v>
      </c>
      <c r="K200" s="6">
        <f>E200-E$1097</f>
        <v>0.93770651103866953</v>
      </c>
      <c r="L200" s="6">
        <f>F200-F$1097</f>
        <v>2.1614315929307484</v>
      </c>
      <c r="M200" s="6">
        <f>G200-G$1097</f>
        <v>2.1488007150278072</v>
      </c>
      <c r="N200" s="6">
        <f>H200-H$1097</f>
        <v>1.7061782450710581</v>
      </c>
      <c r="O200" s="6">
        <f>I200-I$1097</f>
        <v>1.6677630715695866</v>
      </c>
    </row>
    <row r="201" spans="1:15" x14ac:dyDescent="0.15">
      <c r="A201" s="1">
        <v>9</v>
      </c>
      <c r="B201" s="1" t="s">
        <v>90</v>
      </c>
      <c r="C201" s="1">
        <v>14</v>
      </c>
      <c r="D201" s="1" t="s">
        <v>27</v>
      </c>
      <c r="E201" s="4">
        <f>IF(実質付加価値!E201&gt;0,LN(実質付加価値!E201),0)</f>
        <v>9.0504472311675794</v>
      </c>
      <c r="F201" s="4">
        <f>IF(実質付加価値!F201&gt;0,LN(実質付加価値!F201),0)</f>
        <v>10.858300211895088</v>
      </c>
      <c r="G201" s="4">
        <f>IF(実質付加価値!G201&gt;0,LN(実質付加価値!G201),0)</f>
        <v>11.19147874606176</v>
      </c>
      <c r="H201" s="4">
        <f>IF(実質付加価値!H201&gt;0,LN(実質付加価値!H201),0)</f>
        <v>11.090633652832958</v>
      </c>
      <c r="I201" s="4">
        <f>IF(実質付加価値!I201&gt;0,LN(実質付加価値!I201),0)</f>
        <v>11.995156759036163</v>
      </c>
      <c r="K201" s="6">
        <f>E201-E$1098</f>
        <v>2.0221451548332716</v>
      </c>
      <c r="L201" s="6">
        <f>F201-F$1098</f>
        <v>2.4555826324457168</v>
      </c>
      <c r="M201" s="6">
        <f>G201-G$1098</f>
        <v>1.9690964825164237</v>
      </c>
      <c r="N201" s="6">
        <f>H201-H$1098</f>
        <v>1.7644642116079332</v>
      </c>
      <c r="O201" s="6">
        <f>I201-I$1098</f>
        <v>2.1367443904871273</v>
      </c>
    </row>
    <row r="202" spans="1:15" x14ac:dyDescent="0.15">
      <c r="A202" s="1">
        <v>9</v>
      </c>
      <c r="B202" s="1" t="s">
        <v>90</v>
      </c>
      <c r="C202" s="1">
        <v>15</v>
      </c>
      <c r="D202" s="1" t="s">
        <v>28</v>
      </c>
      <c r="E202" s="4">
        <f>IF(実質付加価値!E202&gt;0,LN(実質付加価値!E202),0)</f>
        <v>11.877273116685158</v>
      </c>
      <c r="F202" s="4">
        <f>IF(実質付加価値!F202&gt;0,LN(実質付加価値!F202),0)</f>
        <v>12.292897745194406</v>
      </c>
      <c r="G202" s="4">
        <f>IF(実質付加価値!G202&gt;0,LN(実質付加価値!G202),0)</f>
        <v>12.872169720264042</v>
      </c>
      <c r="H202" s="4">
        <f>IF(実質付加価値!H202&gt;0,LN(実質付加価値!H202),0)</f>
        <v>12.763205182364574</v>
      </c>
      <c r="I202" s="4">
        <f>IF(実質付加価値!I202&gt;0,LN(実質付加価値!I202),0)</f>
        <v>12.719729562620763</v>
      </c>
      <c r="K202" s="6">
        <f>E202-E$1099</f>
        <v>0.33713999621517488</v>
      </c>
      <c r="L202" s="6">
        <f>F202-F$1099</f>
        <v>0.51491712623316666</v>
      </c>
      <c r="M202" s="6">
        <f>G202-G$1099</f>
        <v>0.66324229153892134</v>
      </c>
      <c r="N202" s="6">
        <f>H202-H$1099</f>
        <v>0.74334876469601419</v>
      </c>
      <c r="O202" s="6">
        <f>I202-I$1099</f>
        <v>0.81950967437240507</v>
      </c>
    </row>
    <row r="203" spans="1:15" x14ac:dyDescent="0.15">
      <c r="A203" s="1">
        <v>9</v>
      </c>
      <c r="B203" s="1" t="s">
        <v>275</v>
      </c>
      <c r="C203" s="1">
        <v>16</v>
      </c>
      <c r="D203" s="1" t="s">
        <v>11</v>
      </c>
      <c r="E203" s="4">
        <f>IF(実質付加価値!E203&gt;0,LN(実質付加価値!E203),0)</f>
        <v>13.300393842649784</v>
      </c>
      <c r="F203" s="4">
        <f>IF(実質付加価値!F203&gt;0,LN(実質付加価値!F203),0)</f>
        <v>13.373201498908216</v>
      </c>
      <c r="G203" s="4">
        <f>IF(実質付加価値!G203&gt;0,LN(実質付加価値!G203),0)</f>
        <v>13.764591499608866</v>
      </c>
      <c r="H203" s="4">
        <f>IF(実質付加価値!H203&gt;0,LN(実質付加価値!H203),0)</f>
        <v>13.20316576606251</v>
      </c>
      <c r="I203" s="4">
        <f>IF(実質付加価値!I203&gt;0,LN(実質付加価値!I203),0)</f>
        <v>13.088337244738533</v>
      </c>
      <c r="K203" s="6">
        <f>E203-E$1100</f>
        <v>0.17109028748120991</v>
      </c>
      <c r="L203" s="6">
        <f>F203-F$1100</f>
        <v>2.9100509127957253E-2</v>
      </c>
      <c r="M203" s="6">
        <f>G203-G$1100</f>
        <v>0.24447329395545481</v>
      </c>
      <c r="N203" s="6">
        <f>H203-H$1100</f>
        <v>-7.5125384716104193E-2</v>
      </c>
      <c r="O203" s="6">
        <f>I203-I$1100</f>
        <v>0.12518173054218451</v>
      </c>
    </row>
    <row r="204" spans="1:15" x14ac:dyDescent="0.15">
      <c r="A204" s="1">
        <v>9</v>
      </c>
      <c r="B204" s="1" t="s">
        <v>275</v>
      </c>
      <c r="C204" s="1">
        <v>17</v>
      </c>
      <c r="D204" s="1" t="s">
        <v>12</v>
      </c>
      <c r="E204" s="4">
        <f>IF(実質付加価値!E204&gt;0,LN(実質付加価値!E204),0)</f>
        <v>10.33781016601881</v>
      </c>
      <c r="F204" s="4">
        <f>IF(実質付加価値!F204&gt;0,LN(実質付加価値!F204),0)</f>
        <v>10.97494716322141</v>
      </c>
      <c r="G204" s="4">
        <f>IF(実質付加価値!G204&gt;0,LN(実質付加価値!G204),0)</f>
        <v>11.617408120503299</v>
      </c>
      <c r="H204" s="4">
        <f>IF(実質付加価値!H204&gt;0,LN(実質付加価値!H204),0)</f>
        <v>11.963698364121294</v>
      </c>
      <c r="I204" s="4">
        <f>IF(実質付加価値!I204&gt;0,LN(実質付加価値!I204),0)</f>
        <v>11.848309002961821</v>
      </c>
      <c r="K204" s="6">
        <f>E204-E$1101</f>
        <v>-0.51164918451851804</v>
      </c>
      <c r="L204" s="6">
        <f>F204-F$1101</f>
        <v>-0.51427520082648748</v>
      </c>
      <c r="M204" s="6">
        <f>G204-G$1101</f>
        <v>-0.4180128263220837</v>
      </c>
      <c r="N204" s="6">
        <f>H204-H$1101</f>
        <v>-0.27478394682811214</v>
      </c>
      <c r="O204" s="6">
        <f>I204-I$1101</f>
        <v>-0.42109883147459115</v>
      </c>
    </row>
    <row r="205" spans="1:15" x14ac:dyDescent="0.15">
      <c r="A205" s="1">
        <v>9</v>
      </c>
      <c r="B205" s="1" t="s">
        <v>275</v>
      </c>
      <c r="C205" s="1">
        <v>18</v>
      </c>
      <c r="D205" s="1" t="s">
        <v>13</v>
      </c>
      <c r="E205" s="4">
        <f>IF(実質付加価値!E205&gt;0,LN(実質付加価値!E205),0)</f>
        <v>12.156906916498784</v>
      </c>
      <c r="F205" s="4">
        <f>IF(実質付加価値!F205&gt;0,LN(実質付加価値!F205),0)</f>
        <v>12.883415802727884</v>
      </c>
      <c r="G205" s="4">
        <f>IF(実質付加価値!G205&gt;0,LN(実質付加価値!G205),0)</f>
        <v>13.374326212523846</v>
      </c>
      <c r="H205" s="4">
        <f>IF(実質付加価値!H205&gt;0,LN(実質付加価値!H205),0)</f>
        <v>13.509018588479211</v>
      </c>
      <c r="I205" s="4">
        <f>IF(実質付加価値!I205&gt;0,LN(実質付加価値!I205),0)</f>
        <v>13.473921722314701</v>
      </c>
      <c r="K205" s="6">
        <f>E205-E$1102</f>
        <v>3.8177358340069745E-2</v>
      </c>
      <c r="L205" s="6">
        <f>F205-F$1102</f>
        <v>-8.120061868943651E-4</v>
      </c>
      <c r="M205" s="6">
        <f>G205-G$1102</f>
        <v>6.8252062261151991E-2</v>
      </c>
      <c r="N205" s="6">
        <f>H205-H$1102</f>
        <v>5.0425970647101082E-3</v>
      </c>
      <c r="O205" s="6">
        <f>I205-I$1102</f>
        <v>0.12892534127970023</v>
      </c>
    </row>
    <row r="206" spans="1:15" x14ac:dyDescent="0.15">
      <c r="A206" s="1">
        <v>9</v>
      </c>
      <c r="B206" s="1" t="s">
        <v>275</v>
      </c>
      <c r="C206" s="1">
        <v>19</v>
      </c>
      <c r="D206" s="1" t="s">
        <v>14</v>
      </c>
      <c r="E206" s="4">
        <f>IF(実質付加価値!E206&gt;0,LN(実質付加価値!E206),0)</f>
        <v>10.709865218709666</v>
      </c>
      <c r="F206" s="4">
        <f>IF(実質付加価値!F206&gt;0,LN(実質付加価値!F206),0)</f>
        <v>11.546796148508045</v>
      </c>
      <c r="G206" s="4">
        <f>IF(実質付加価値!G206&gt;0,LN(実質付加価値!G206),0)</f>
        <v>12.49915695220489</v>
      </c>
      <c r="H206" s="4">
        <f>IF(実質付加価値!H206&gt;0,LN(実質付加価値!H206),0)</f>
        <v>12.56087904813856</v>
      </c>
      <c r="I206" s="4">
        <f>IF(実質付加価値!I206&gt;0,LN(実質付加価値!I206),0)</f>
        <v>12.420691195719924</v>
      </c>
      <c r="K206" s="6">
        <f>E206-E$1103</f>
        <v>-0.23599369879033283</v>
      </c>
      <c r="L206" s="6">
        <f>F206-F$1103</f>
        <v>-0.22617786434874354</v>
      </c>
      <c r="M206" s="6">
        <f>G206-G$1103</f>
        <v>-6.1995979207367213E-2</v>
      </c>
      <c r="N206" s="6">
        <f>H206-H$1103</f>
        <v>-3.6457189997140205E-2</v>
      </c>
      <c r="O206" s="6">
        <f>I206-I$1103</f>
        <v>-8.634343386789034E-2</v>
      </c>
    </row>
    <row r="207" spans="1:15" x14ac:dyDescent="0.15">
      <c r="A207" s="1">
        <v>9</v>
      </c>
      <c r="B207" s="1" t="s">
        <v>275</v>
      </c>
      <c r="C207" s="1">
        <v>20</v>
      </c>
      <c r="D207" s="1" t="s">
        <v>15</v>
      </c>
      <c r="E207" s="4">
        <f>IF(実質付加価値!E207&gt;0,LN(実質付加価値!E207),0)</f>
        <v>10.444251189035267</v>
      </c>
      <c r="F207" s="4">
        <f>IF(実質付加価値!F207&gt;0,LN(実質付加価値!F207),0)</f>
        <v>11.557735923991626</v>
      </c>
      <c r="G207" s="4">
        <f>IF(実質付加価値!G207&gt;0,LN(実質付加価値!G207),0)</f>
        <v>11.71513701716372</v>
      </c>
      <c r="H207" s="4">
        <f>IF(実質付加価値!H207&gt;0,LN(実質付加価値!H207),0)</f>
        <v>11.331742547951375</v>
      </c>
      <c r="I207" s="4">
        <f>IF(実質付加価値!I207&gt;0,LN(実質付加価値!I207),0)</f>
        <v>11.537206835875617</v>
      </c>
      <c r="K207" s="6">
        <f>E207-E$1104</f>
        <v>-0.59486814239772912</v>
      </c>
      <c r="L207" s="6">
        <f>F207-F$1104</f>
        <v>-0.11224468949644439</v>
      </c>
      <c r="M207" s="6">
        <f>G207-G$1104</f>
        <v>5.8488057445563513E-2</v>
      </c>
      <c r="N207" s="6">
        <f>H207-H$1104</f>
        <v>-8.8273203471883832E-2</v>
      </c>
      <c r="O207" s="6">
        <f>I207-I$1104</f>
        <v>-4.5168906927429475E-2</v>
      </c>
    </row>
    <row r="208" spans="1:15" x14ac:dyDescent="0.15">
      <c r="A208" s="1">
        <v>9</v>
      </c>
      <c r="B208" s="1" t="s">
        <v>275</v>
      </c>
      <c r="C208" s="1">
        <v>21</v>
      </c>
      <c r="D208" s="1" t="s">
        <v>16</v>
      </c>
      <c r="E208" s="4">
        <f>IF(実質付加価値!E208&gt;0,LN(実質付加価値!E208),0)</f>
        <v>11.923940989199744</v>
      </c>
      <c r="F208" s="4">
        <f>IF(実質付加価値!F208&gt;0,LN(実質付加価値!F208),0)</f>
        <v>12.088940881259965</v>
      </c>
      <c r="G208" s="4">
        <f>IF(実質付加価値!G208&gt;0,LN(実質付加価値!G208),0)</f>
        <v>12.462741739748655</v>
      </c>
      <c r="H208" s="4">
        <f>IF(実質付加価値!H208&gt;0,LN(実質付加価値!H208),0)</f>
        <v>12.701462374824855</v>
      </c>
      <c r="I208" s="4">
        <f>IF(実質付加価値!I208&gt;0,LN(実質付加価値!I208),0)</f>
        <v>12.92735272340744</v>
      </c>
      <c r="K208" s="6">
        <f>E208-E$1105</f>
        <v>-0.13675803661553587</v>
      </c>
      <c r="L208" s="6">
        <f>F208-F$1105</f>
        <v>-0.27211626124371868</v>
      </c>
      <c r="M208" s="6">
        <f>G208-G$1105</f>
        <v>-0.27713482757901886</v>
      </c>
      <c r="N208" s="6">
        <f>H208-H$1105</f>
        <v>-0.2610782342203084</v>
      </c>
      <c r="O208" s="6">
        <f>I208-I$1105</f>
        <v>-0.17637902818552753</v>
      </c>
    </row>
    <row r="209" spans="1:15" x14ac:dyDescent="0.15">
      <c r="A209" s="1">
        <v>9</v>
      </c>
      <c r="B209" s="1" t="s">
        <v>88</v>
      </c>
      <c r="C209" s="1">
        <v>22</v>
      </c>
      <c r="D209" s="1" t="s">
        <v>8</v>
      </c>
      <c r="E209" s="4">
        <f>IF(実質付加価値!E209&gt;0,LN(実質付加価値!E209),0)</f>
        <v>12.780323085394835</v>
      </c>
      <c r="F209" s="4">
        <f>IF(実質付加価値!F209&gt;0,LN(実質付加価値!F209),0)</f>
        <v>13.588988180211025</v>
      </c>
      <c r="G209" s="4">
        <f>IF(実質付加価値!G209&gt;0,LN(実質付加価値!G209),0)</f>
        <v>13.975707560492372</v>
      </c>
      <c r="H209" s="4">
        <f>IF(実質付加価値!H209&gt;0,LN(実質付加価値!H209),0)</f>
        <v>14.170826699147721</v>
      </c>
      <c r="I209" s="4">
        <f>IF(実質付加価値!I209&gt;0,LN(実質付加価値!I209),0)</f>
        <v>14.385358322615048</v>
      </c>
      <c r="K209" s="6">
        <f>E209-E$1106</f>
        <v>-0.36739592089433515</v>
      </c>
      <c r="L209" s="6">
        <f>F209-F$1106</f>
        <v>-9.6056902881199946E-2</v>
      </c>
      <c r="M209" s="6">
        <f>G209-G$1106</f>
        <v>6.7597704317835294E-2</v>
      </c>
      <c r="N209" s="6">
        <f>H209-H$1106</f>
        <v>2.7534442503672096E-2</v>
      </c>
      <c r="O209" s="6">
        <f>I209-I$1106</f>
        <v>2.958397589056716E-2</v>
      </c>
    </row>
    <row r="210" spans="1:15" x14ac:dyDescent="0.15">
      <c r="A210" s="1">
        <v>9</v>
      </c>
      <c r="B210" s="1" t="s">
        <v>88</v>
      </c>
      <c r="C210" s="1">
        <v>23</v>
      </c>
      <c r="D210" s="1" t="s">
        <v>29</v>
      </c>
      <c r="E210" s="4">
        <f>IF(実質付加価値!E210&gt;0,LN(実質付加価値!E210),0)</f>
        <v>12.698032596156434</v>
      </c>
      <c r="F210" s="4">
        <f>IF(実質付加価値!F210&gt;0,LN(実質付加価値!F210),0)</f>
        <v>13.049039983107477</v>
      </c>
      <c r="G210" s="4">
        <f>IF(実質付加価値!G210&gt;0,LN(実質付加価値!G210),0)</f>
        <v>13.210224886800882</v>
      </c>
      <c r="H210" s="4">
        <f>IF(実質付加価値!H210&gt;0,LN(実質付加価値!H210),0)</f>
        <v>13.416332508946477</v>
      </c>
      <c r="I210" s="4">
        <f>IF(実質付加価値!I210&gt;0,LN(実質付加価値!I210),0)</f>
        <v>13.572395890100623</v>
      </c>
      <c r="K210" s="6">
        <f>E210-E$1107</f>
        <v>-0.24331823343866432</v>
      </c>
      <c r="L210" s="6">
        <f>F210-F$1107</f>
        <v>-0.1800169599830177</v>
      </c>
      <c r="M210" s="6">
        <f>G210-G$1107</f>
        <v>-0.15418789354435702</v>
      </c>
      <c r="N210" s="6">
        <f>H210-H$1107</f>
        <v>-0.12516004560795579</v>
      </c>
      <c r="O210" s="6">
        <f>I210-I$1107</f>
        <v>-8.6044511953243585E-2</v>
      </c>
    </row>
    <row r="211" spans="1:15" x14ac:dyDescent="0.15">
      <c r="A211" s="1">
        <v>10</v>
      </c>
      <c r="B211" s="1" t="s">
        <v>92</v>
      </c>
      <c r="C211" s="1">
        <v>1</v>
      </c>
      <c r="D211" s="1" t="s">
        <v>9</v>
      </c>
      <c r="E211" s="4">
        <f>IF(実質付加価値!E211&gt;0,LN(実質付加価値!E211),0)</f>
        <v>12.250217535351288</v>
      </c>
      <c r="F211" s="4">
        <f>IF(実質付加価値!F211&gt;0,LN(実質付加価値!F211),0)</f>
        <v>12.132441571977564</v>
      </c>
      <c r="G211" s="4">
        <f>IF(実質付加価値!G211&gt;0,LN(実質付加価値!G211),0)</f>
        <v>12.149593269041539</v>
      </c>
      <c r="H211" s="4">
        <f>IF(実質付加価値!H211&gt;0,LN(実質付加価値!H211),0)</f>
        <v>12.03258595244314</v>
      </c>
      <c r="I211" s="4">
        <f>IF(実質付加価値!I211&gt;0,LN(実質付加価値!I211),0)</f>
        <v>11.935091625349862</v>
      </c>
      <c r="K211" s="6">
        <f>E211-E$1085</f>
        <v>0.25335516690423709</v>
      </c>
      <c r="L211" s="6">
        <f>F211-F$1085</f>
        <v>0.24881241738770044</v>
      </c>
      <c r="M211" s="6">
        <f>G211-G$1085</f>
        <v>0.15116618877760857</v>
      </c>
      <c r="N211" s="6">
        <f>H211-H$1085</f>
        <v>0.1755605682157988</v>
      </c>
      <c r="O211" s="6">
        <f>I211-I$1085</f>
        <v>0.19861928731474343</v>
      </c>
    </row>
    <row r="212" spans="1:15" x14ac:dyDescent="0.15">
      <c r="A212" s="1">
        <v>10</v>
      </c>
      <c r="B212" s="1" t="s">
        <v>92</v>
      </c>
      <c r="C212" s="1">
        <v>2</v>
      </c>
      <c r="D212" s="1" t="s">
        <v>10</v>
      </c>
      <c r="E212" s="4">
        <f>IF(実質付加価値!E212&gt;0,LN(実質付加価値!E212),0)</f>
        <v>10.079575289911613</v>
      </c>
      <c r="F212" s="4">
        <f>IF(実質付加価値!F212&gt;0,LN(実質付加価値!F212),0)</f>
        <v>9.6823804132720479</v>
      </c>
      <c r="G212" s="4">
        <f>IF(実質付加価値!G212&gt;0,LN(実質付加価値!G212),0)</f>
        <v>9.1797425075476955</v>
      </c>
      <c r="H212" s="4">
        <f>IF(実質付加価値!H212&gt;0,LN(実質付加価値!H212),0)</f>
        <v>8.7363669914177038</v>
      </c>
      <c r="I212" s="4">
        <f>IF(実質付加価値!I212&gt;0,LN(実質付加価値!I212),0)</f>
        <v>7.6642078783850147</v>
      </c>
      <c r="K212" s="6">
        <f>E212-E$1086</f>
        <v>0.65295354171496989</v>
      </c>
      <c r="L212" s="6">
        <f>F212-F$1086</f>
        <v>0.12992441070483096</v>
      </c>
      <c r="M212" s="6">
        <f>G212-G$1086</f>
        <v>-0.34167359721565305</v>
      </c>
      <c r="N212" s="6">
        <f>H212-H$1086</f>
        <v>-0.35341787147240389</v>
      </c>
      <c r="O212" s="6">
        <f>I212-I$1086</f>
        <v>-0.33433113827470251</v>
      </c>
    </row>
    <row r="213" spans="1:15" x14ac:dyDescent="0.15">
      <c r="A213" s="1">
        <v>10</v>
      </c>
      <c r="B213" s="1" t="s">
        <v>93</v>
      </c>
      <c r="C213" s="1">
        <v>3</v>
      </c>
      <c r="D213" s="1" t="s">
        <v>17</v>
      </c>
      <c r="E213" s="4">
        <f>IF(実質付加価値!E213&gt;0,LN(実質付加価値!E213),0)</f>
        <v>12.230997462311308</v>
      </c>
      <c r="F213" s="4">
        <f>IF(実質付加価値!F213&gt;0,LN(実質付加価値!F213),0)</f>
        <v>12.547980501721268</v>
      </c>
      <c r="G213" s="4">
        <f>IF(実質付加価値!G213&gt;0,LN(実質付加価値!G213),0)</f>
        <v>12.936859584838894</v>
      </c>
      <c r="H213" s="4">
        <f>IF(実質付加価値!H213&gt;0,LN(実質付加価値!H213),0)</f>
        <v>13.000106245092125</v>
      </c>
      <c r="I213" s="4">
        <f>IF(実質付加価値!I213&gt;0,LN(実質付加価値!I213),0)</f>
        <v>13.00834792680233</v>
      </c>
      <c r="K213" s="6">
        <f>E213-E$1087</f>
        <v>0.3222538114517004</v>
      </c>
      <c r="L213" s="6">
        <f>F213-F$1087</f>
        <v>0.3487629997785735</v>
      </c>
      <c r="M213" s="6">
        <f>G213-G$1087</f>
        <v>0.64384763850069149</v>
      </c>
      <c r="N213" s="6">
        <f>H213-H$1087</f>
        <v>0.61404812080321314</v>
      </c>
      <c r="O213" s="6">
        <f>I213-I$1087</f>
        <v>0.77633076960848157</v>
      </c>
    </row>
    <row r="214" spans="1:15" x14ac:dyDescent="0.15">
      <c r="A214" s="1">
        <v>10</v>
      </c>
      <c r="B214" s="1" t="s">
        <v>93</v>
      </c>
      <c r="C214" s="1">
        <v>4</v>
      </c>
      <c r="D214" s="1" t="s">
        <v>18</v>
      </c>
      <c r="E214" s="4">
        <f>IF(実質付加価値!E214&gt;0,LN(実質付加価値!E214),0)</f>
        <v>11.279296456561381</v>
      </c>
      <c r="F214" s="4">
        <f>IF(実質付加価値!F214&gt;0,LN(実質付加価値!F214),0)</f>
        <v>11.386384354228213</v>
      </c>
      <c r="G214" s="4">
        <f>IF(実質付加価値!G214&gt;0,LN(実質付加価値!G214),0)</f>
        <v>11.579105024508399</v>
      </c>
      <c r="H214" s="4">
        <f>IF(実質付加価値!H214&gt;0,LN(実質付加価値!H214),0)</f>
        <v>10.813387467244773</v>
      </c>
      <c r="I214" s="4">
        <f>IF(実質付加価値!I214&gt;0,LN(実質付加価値!I214),0)</f>
        <v>10.046859706568609</v>
      </c>
      <c r="K214" s="6">
        <f>E214-E$1088</f>
        <v>0.84728019979879754</v>
      </c>
      <c r="L214" s="6">
        <f>F214-F$1088</f>
        <v>0.49019001754855118</v>
      </c>
      <c r="M214" s="6">
        <f>G214-G$1088</f>
        <v>0.28477327586354129</v>
      </c>
      <c r="N214" s="6">
        <f>H214-H$1088</f>
        <v>0.2632679420602102</v>
      </c>
      <c r="O214" s="6">
        <f>I214-I$1088</f>
        <v>7.4348835531946378E-2</v>
      </c>
    </row>
    <row r="215" spans="1:15" x14ac:dyDescent="0.15">
      <c r="A215" s="1">
        <v>10</v>
      </c>
      <c r="B215" s="1" t="s">
        <v>93</v>
      </c>
      <c r="C215" s="1">
        <v>5</v>
      </c>
      <c r="D215" s="1" t="s">
        <v>19</v>
      </c>
      <c r="E215" s="4">
        <f>IF(実質付加価値!E215&gt;0,LN(実質付加価値!E215),0)</f>
        <v>9.4840295288705043</v>
      </c>
      <c r="F215" s="4">
        <f>IF(実質付加価値!F215&gt;0,LN(実質付加価値!F215),0)</f>
        <v>9.7802067489621454</v>
      </c>
      <c r="G215" s="4">
        <f>IF(実質付加価値!G215&gt;0,LN(実質付加価値!G215),0)</f>
        <v>10.490846183613638</v>
      </c>
      <c r="H215" s="4">
        <f>IF(実質付加価値!H215&gt;0,LN(実質付加価値!H215),0)</f>
        <v>10.386568497375453</v>
      </c>
      <c r="I215" s="4">
        <f>IF(実質付加価値!I215&gt;0,LN(実質付加価値!I215),0)</f>
        <v>10.239231404757602</v>
      </c>
      <c r="K215" s="6">
        <f>E215-E$1089</f>
        <v>-0.3450334451154351</v>
      </c>
      <c r="L215" s="6">
        <f>F215-F$1089</f>
        <v>-0.24301729698911068</v>
      </c>
      <c r="M215" s="6">
        <f>G215-G$1089</f>
        <v>-9.9869807647205988E-2</v>
      </c>
      <c r="N215" s="6">
        <f>H215-H$1089</f>
        <v>-0.13684049933889497</v>
      </c>
      <c r="O215" s="6">
        <f>I215-I$1089</f>
        <v>-2.6852447454032813E-2</v>
      </c>
    </row>
    <row r="216" spans="1:15" x14ac:dyDescent="0.15">
      <c r="A216" s="1">
        <v>10</v>
      </c>
      <c r="B216" s="1" t="s">
        <v>93</v>
      </c>
      <c r="C216" s="1">
        <v>6</v>
      </c>
      <c r="D216" s="1" t="s">
        <v>3</v>
      </c>
      <c r="E216" s="4">
        <f>IF(実質付加価値!E216&gt;0,LN(実質付加価値!E216),0)</f>
        <v>8.3049890369211958</v>
      </c>
      <c r="F216" s="4">
        <f>IF(実質付加価値!F216&gt;0,LN(実質付加価値!F216),0)</f>
        <v>9.8973919084006656</v>
      </c>
      <c r="G216" s="4">
        <f>IF(実質付加価値!G216&gt;0,LN(実質付加価値!G216),0)</f>
        <v>11.379711417713427</v>
      </c>
      <c r="H216" s="4">
        <f>IF(実質付加価値!H216&gt;0,LN(実質付加価値!H216),0)</f>
        <v>11.925064507360212</v>
      </c>
      <c r="I216" s="4">
        <f>IF(実質付加価値!I216&gt;0,LN(実質付加価値!I216),0)</f>
        <v>12.313549446552653</v>
      </c>
      <c r="K216" s="6">
        <f>E216-E$1090</f>
        <v>-0.37683098637325507</v>
      </c>
      <c r="L216" s="6">
        <f>F216-F$1090</f>
        <v>0.22312301260418188</v>
      </c>
      <c r="M216" s="6">
        <f>G216-G$1090</f>
        <v>0.58953102450213102</v>
      </c>
      <c r="N216" s="6">
        <f>H216-H$1090</f>
        <v>0.88403229445022902</v>
      </c>
      <c r="O216" s="6">
        <f>I216-I$1090</f>
        <v>1.0143431987023419</v>
      </c>
    </row>
    <row r="217" spans="1:15" x14ac:dyDescent="0.15">
      <c r="A217" s="1">
        <v>10</v>
      </c>
      <c r="B217" s="1" t="s">
        <v>93</v>
      </c>
      <c r="C217" s="1">
        <v>7</v>
      </c>
      <c r="D217" s="1" t="s">
        <v>20</v>
      </c>
      <c r="E217" s="4">
        <f>IF(実質付加価値!E217&gt;0,LN(実質付加価値!E217),0)</f>
        <v>8.4998333818677185</v>
      </c>
      <c r="F217" s="4">
        <f>IF(実質付加価値!F217&gt;0,LN(実質付加価値!F217),0)</f>
        <v>10.44082161056645</v>
      </c>
      <c r="G217" s="4">
        <f>IF(実質付加価値!G217&gt;0,LN(実質付加価値!G217),0)</f>
        <v>9.549799453120583</v>
      </c>
      <c r="H217" s="4">
        <f>IF(実質付加価値!H217&gt;0,LN(実質付加価値!H217),0)</f>
        <v>8.8082314578717362</v>
      </c>
      <c r="I217" s="4">
        <f>IF(実質付加価値!I217&gt;0,LN(実質付加価値!I217),0)</f>
        <v>7.5049006915893335</v>
      </c>
      <c r="K217" s="6">
        <f>E217-E$1091</f>
        <v>-1.1088524946465341</v>
      </c>
      <c r="L217" s="6">
        <f>F217-F$1091</f>
        <v>1.0268819728857199</v>
      </c>
      <c r="M217" s="6">
        <f>G217-G$1091</f>
        <v>-0.50135910939509998</v>
      </c>
      <c r="N217" s="6">
        <f>H217-H$1091</f>
        <v>-1.0759474573431973</v>
      </c>
      <c r="O217" s="6">
        <f>I217-I$1091</f>
        <v>-1.5456811407268622</v>
      </c>
    </row>
    <row r="218" spans="1:15" x14ac:dyDescent="0.15">
      <c r="A218" s="1">
        <v>10</v>
      </c>
      <c r="B218" s="1" t="s">
        <v>93</v>
      </c>
      <c r="C218" s="1">
        <v>8</v>
      </c>
      <c r="D218" s="1" t="s">
        <v>21</v>
      </c>
      <c r="E218" s="4">
        <f>IF(実質付加価値!E218&gt;0,LN(実質付加価値!E218),0)</f>
        <v>10.286435222283252</v>
      </c>
      <c r="F218" s="4">
        <f>IF(実質付加価値!F218&gt;0,LN(実質付加価値!F218),0)</f>
        <v>10.483167999055677</v>
      </c>
      <c r="G218" s="4">
        <f>IF(実質付加価値!G218&gt;0,LN(実質付加価値!G218),0)</f>
        <v>10.934690826362122</v>
      </c>
      <c r="H218" s="4">
        <f>IF(実質付加価値!H218&gt;0,LN(実質付加価値!H218),0)</f>
        <v>10.808857285404182</v>
      </c>
      <c r="I218" s="4">
        <f>IF(実質付加価値!I218&gt;0,LN(実質付加価値!I218),0)</f>
        <v>10.303348469510807</v>
      </c>
      <c r="K218" s="6">
        <f>E218-E$1092</f>
        <v>5.3518531846048489E-3</v>
      </c>
      <c r="L218" s="6">
        <f>F218-F$1092</f>
        <v>-5.831048877956313E-2</v>
      </c>
      <c r="M218" s="6">
        <f>G218-G$1092</f>
        <v>2.2064677342902073E-2</v>
      </c>
      <c r="N218" s="6">
        <f>H218-H$1092</f>
        <v>-8.2045159292402303E-2</v>
      </c>
      <c r="O218" s="6">
        <f>I218-I$1092</f>
        <v>-0.17817127291069923</v>
      </c>
    </row>
    <row r="219" spans="1:15" x14ac:dyDescent="0.15">
      <c r="A219" s="1">
        <v>10</v>
      </c>
      <c r="B219" s="1" t="s">
        <v>93</v>
      </c>
      <c r="C219" s="1">
        <v>9</v>
      </c>
      <c r="D219" s="1" t="s">
        <v>22</v>
      </c>
      <c r="E219" s="4">
        <f>IF(実質付加価値!E219&gt;0,LN(実質付加価値!E219),0)</f>
        <v>10.410999554297021</v>
      </c>
      <c r="F219" s="4">
        <f>IF(実質付加価値!F219&gt;0,LN(実質付加価値!F219),0)</f>
        <v>10.679278698018607</v>
      </c>
      <c r="G219" s="4">
        <f>IF(実質付加価値!G219&gt;0,LN(実質付加価値!G219),0)</f>
        <v>11.272896592679492</v>
      </c>
      <c r="H219" s="4">
        <f>IF(実質付加価値!H219&gt;0,LN(実質付加価値!H219),0)</f>
        <v>10.997486490129491</v>
      </c>
      <c r="I219" s="4">
        <f>IF(実質付加価値!I219&gt;0,LN(実質付加価値!I219),0)</f>
        <v>10.791115880189531</v>
      </c>
      <c r="K219" s="6">
        <f>E219-E$1093</f>
        <v>0.17231684685487458</v>
      </c>
      <c r="L219" s="6">
        <f>F219-F$1093</f>
        <v>-8.2913316169097584E-3</v>
      </c>
      <c r="M219" s="6">
        <f>G219-G$1093</f>
        <v>0.24895019195136214</v>
      </c>
      <c r="N219" s="6">
        <f>H219-H$1093</f>
        <v>-2.7261242392462748E-2</v>
      </c>
      <c r="O219" s="6">
        <f>I219-I$1093</f>
        <v>0.38652079541993345</v>
      </c>
    </row>
    <row r="220" spans="1:15" x14ac:dyDescent="0.15">
      <c r="A220" s="1">
        <v>10</v>
      </c>
      <c r="B220" s="1" t="s">
        <v>93</v>
      </c>
      <c r="C220" s="1">
        <v>10</v>
      </c>
      <c r="D220" s="1" t="s">
        <v>23</v>
      </c>
      <c r="E220" s="4">
        <f>IF(実質付加価値!E220&gt;0,LN(実質付加価値!E220),0)</f>
        <v>10.564833903041153</v>
      </c>
      <c r="F220" s="4">
        <f>IF(実質付加価値!F220&gt;0,LN(実質付加価値!F220),0)</f>
        <v>10.986027508310123</v>
      </c>
      <c r="G220" s="4">
        <f>IF(実質付加価値!G220&gt;0,LN(実質付加価値!G220),0)</f>
        <v>11.796620863807821</v>
      </c>
      <c r="H220" s="4">
        <f>IF(実質付加価値!H220&gt;0,LN(実質付加価値!H220),0)</f>
        <v>11.729725654073812</v>
      </c>
      <c r="I220" s="4">
        <f>IF(実質付加価値!I220&gt;0,LN(実質付加価値!I220),0)</f>
        <v>11.517338838785374</v>
      </c>
      <c r="K220" s="6">
        <f>E220-E$1094</f>
        <v>0.67633432800089111</v>
      </c>
      <c r="L220" s="6">
        <f>F220-F$1094</f>
        <v>0.51586523458362343</v>
      </c>
      <c r="M220" s="6">
        <f>G220-G$1094</f>
        <v>0.74492353391838861</v>
      </c>
      <c r="N220" s="6">
        <f>H220-H$1094</f>
        <v>0.5828192603767679</v>
      </c>
      <c r="O220" s="6">
        <f>I220-I$1094</f>
        <v>0.70173153395456289</v>
      </c>
    </row>
    <row r="221" spans="1:15" x14ac:dyDescent="0.15">
      <c r="A221" s="1">
        <v>10</v>
      </c>
      <c r="B221" s="1" t="s">
        <v>93</v>
      </c>
      <c r="C221" s="1">
        <v>11</v>
      </c>
      <c r="D221" s="1" t="s">
        <v>24</v>
      </c>
      <c r="E221" s="4">
        <f>IF(実質付加価値!E221&gt;0,LN(実質付加価値!E221),0)</f>
        <v>10.259304893183375</v>
      </c>
      <c r="F221" s="4">
        <f>IF(実質付加価値!F221&gt;0,LN(実質付加価値!F221),0)</f>
        <v>11.385514071167934</v>
      </c>
      <c r="G221" s="4">
        <f>IF(実質付加価値!G221&gt;0,LN(実質付加価値!G221),0)</f>
        <v>12.397941925557308</v>
      </c>
      <c r="H221" s="4">
        <f>IF(実質付加価値!H221&gt;0,LN(実質付加価値!H221),0)</f>
        <v>12.64258222195582</v>
      </c>
      <c r="I221" s="4">
        <f>IF(実質付加価値!I221&gt;0,LN(実質付加価値!I221),0)</f>
        <v>12.663595507067031</v>
      </c>
      <c r="K221" s="6">
        <f>E221-E$1095</f>
        <v>0.16028558680483407</v>
      </c>
      <c r="L221" s="6">
        <f>F221-F$1095</f>
        <v>0.50226431773746683</v>
      </c>
      <c r="M221" s="6">
        <f>G221-G$1095</f>
        <v>0.71149862491582105</v>
      </c>
      <c r="N221" s="6">
        <f>H221-H$1095</f>
        <v>0.88513871383419129</v>
      </c>
      <c r="O221" s="6">
        <f>I221-I$1095</f>
        <v>0.73674252939363072</v>
      </c>
    </row>
    <row r="222" spans="1:15" x14ac:dyDescent="0.15">
      <c r="A222" s="1">
        <v>10</v>
      </c>
      <c r="B222" s="1" t="s">
        <v>93</v>
      </c>
      <c r="C222" s="1">
        <v>12</v>
      </c>
      <c r="D222" s="1" t="s">
        <v>25</v>
      </c>
      <c r="E222" s="4">
        <f>IF(実質付加価値!E222&gt;0,LN(実質付加価値!E222),0)</f>
        <v>9.2060015335044678</v>
      </c>
      <c r="F222" s="4">
        <f>IF(実質付加価値!F222&gt;0,LN(実質付加価値!F222),0)</f>
        <v>10.862976209941442</v>
      </c>
      <c r="G222" s="4">
        <f>IF(実質付加価値!G222&gt;0,LN(実質付加価値!G222),0)</f>
        <v>12.859910050093749</v>
      </c>
      <c r="H222" s="4">
        <f>IF(実質付加価値!H222&gt;0,LN(実質付加価値!H222),0)</f>
        <v>13.357547619247397</v>
      </c>
      <c r="I222" s="4">
        <f>IF(実質付加価値!I222&gt;0,LN(実質付加価値!I222),0)</f>
        <v>13.925494905465715</v>
      </c>
      <c r="K222" s="6">
        <f>E222-E$1096</f>
        <v>1.6494043969336882</v>
      </c>
      <c r="L222" s="6">
        <f>F222-F$1096</f>
        <v>1.3798376288174019</v>
      </c>
      <c r="M222" s="6">
        <f>G222-G$1096</f>
        <v>1.4814314524895362</v>
      </c>
      <c r="N222" s="6">
        <f>H222-H$1096</f>
        <v>0.96723532023433201</v>
      </c>
      <c r="O222" s="6">
        <f>I222-I$1096</f>
        <v>0.14815008310387334</v>
      </c>
    </row>
    <row r="223" spans="1:15" x14ac:dyDescent="0.15">
      <c r="A223" s="1">
        <v>10</v>
      </c>
      <c r="B223" s="1" t="s">
        <v>93</v>
      </c>
      <c r="C223" s="1">
        <v>13</v>
      </c>
      <c r="D223" s="1" t="s">
        <v>26</v>
      </c>
      <c r="E223" s="4">
        <f>IF(実質付加価値!E223&gt;0,LN(実質付加価値!E223),0)</f>
        <v>10.27756060746642</v>
      </c>
      <c r="F223" s="4">
        <f>IF(実質付加価値!F223&gt;0,LN(実質付加価値!F223),0)</f>
        <v>12.205248913739723</v>
      </c>
      <c r="G223" s="4">
        <f>IF(実質付加価値!G223&gt;0,LN(実質付加価値!G223),0)</f>
        <v>12.273862401264317</v>
      </c>
      <c r="H223" s="4">
        <f>IF(実質付加価値!H223&gt;0,LN(実質付加価値!H223),0)</f>
        <v>13.149621365497422</v>
      </c>
      <c r="I223" s="4">
        <f>IF(実質付加価値!I223&gt;0,LN(実質付加価値!I223),0)</f>
        <v>13.498408538174129</v>
      </c>
      <c r="K223" s="6">
        <f>E223-E$1097</f>
        <v>1.3992756385162615</v>
      </c>
      <c r="L223" s="6">
        <f>F223-F$1097</f>
        <v>1.9273564393301754</v>
      </c>
      <c r="M223" s="6">
        <f>G223-G$1097</f>
        <v>1.5556489186609834</v>
      </c>
      <c r="N223" s="6">
        <f>H223-H$1097</f>
        <v>2.1789174877572428</v>
      </c>
      <c r="O223" s="6">
        <f>I223-I$1097</f>
        <v>1.8826416623175355</v>
      </c>
    </row>
    <row r="224" spans="1:15" x14ac:dyDescent="0.15">
      <c r="A224" s="1">
        <v>10</v>
      </c>
      <c r="B224" s="1" t="s">
        <v>93</v>
      </c>
      <c r="C224" s="1">
        <v>14</v>
      </c>
      <c r="D224" s="1" t="s">
        <v>27</v>
      </c>
      <c r="E224" s="4">
        <f>IF(実質付加価値!E224&gt;0,LN(実質付加価値!E224),0)</f>
        <v>7.8011741990125909</v>
      </c>
      <c r="F224" s="4">
        <f>IF(実質付加価値!F224&gt;0,LN(実質付加価値!F224),0)</f>
        <v>9.4448669827873495</v>
      </c>
      <c r="G224" s="4">
        <f>IF(実質付加価値!G224&gt;0,LN(実質付加価値!G224),0)</f>
        <v>9.682646757610712</v>
      </c>
      <c r="H224" s="4">
        <f>IF(実質付加価値!H224&gt;0,LN(実質付加価値!H224),0)</f>
        <v>9.5060214350437153</v>
      </c>
      <c r="I224" s="4">
        <f>IF(実質付加価値!I224&gt;0,LN(実質付加価値!I224),0)</f>
        <v>10.337633495085486</v>
      </c>
      <c r="K224" s="6">
        <f>E224-E$1098</f>
        <v>0.77287212267828309</v>
      </c>
      <c r="L224" s="6">
        <f>F224-F$1098</f>
        <v>1.0421494033379783</v>
      </c>
      <c r="M224" s="6">
        <f>G224-G$1098</f>
        <v>0.46026449406537573</v>
      </c>
      <c r="N224" s="6">
        <f>H224-H$1098</f>
        <v>0.17985199381869066</v>
      </c>
      <c r="O224" s="6">
        <f>I224-I$1098</f>
        <v>0.47922112653644966</v>
      </c>
    </row>
    <row r="225" spans="1:15" x14ac:dyDescent="0.15">
      <c r="A225" s="1">
        <v>10</v>
      </c>
      <c r="B225" s="1" t="s">
        <v>93</v>
      </c>
      <c r="C225" s="1">
        <v>15</v>
      </c>
      <c r="D225" s="1" t="s">
        <v>28</v>
      </c>
      <c r="E225" s="4">
        <f>IF(実質付加価値!E225&gt;0,LN(実質付加価値!E225),0)</f>
        <v>11.829315847601709</v>
      </c>
      <c r="F225" s="4">
        <f>IF(実質付加価値!F225&gt;0,LN(実質付加価値!F225),0)</f>
        <v>12.053299364843205</v>
      </c>
      <c r="G225" s="4">
        <f>IF(実質付加価値!G225&gt;0,LN(実質付加価値!G225),0)</f>
        <v>12.70132911255644</v>
      </c>
      <c r="H225" s="4">
        <f>IF(実質付加価値!H225&gt;0,LN(実質付加価値!H225),0)</f>
        <v>12.583572921357478</v>
      </c>
      <c r="I225" s="4">
        <f>IF(実質付加価値!I225&gt;0,LN(実質付加価値!I225),0)</f>
        <v>12.579323285288584</v>
      </c>
      <c r="K225" s="6">
        <f>E225-E$1099</f>
        <v>0.28918272713172577</v>
      </c>
      <c r="L225" s="6">
        <f>F225-F$1099</f>
        <v>0.27531874588196636</v>
      </c>
      <c r="M225" s="6">
        <f>G225-G$1099</f>
        <v>0.49240168383131966</v>
      </c>
      <c r="N225" s="6">
        <f>H225-H$1099</f>
        <v>0.56371650368891757</v>
      </c>
      <c r="O225" s="6">
        <f>I225-I$1099</f>
        <v>0.67910339704022604</v>
      </c>
    </row>
    <row r="226" spans="1:15" x14ac:dyDescent="0.15">
      <c r="A226" s="1">
        <v>10</v>
      </c>
      <c r="B226" s="1" t="s">
        <v>92</v>
      </c>
      <c r="C226" s="1">
        <v>16</v>
      </c>
      <c r="D226" s="1" t="s">
        <v>11</v>
      </c>
      <c r="E226" s="4">
        <f>IF(実質付加価値!E226&gt;0,LN(実質付加価値!E226),0)</f>
        <v>13.035060588563841</v>
      </c>
      <c r="F226" s="4">
        <f>IF(実質付加価値!F226&gt;0,LN(実質付加価値!F226),0)</f>
        <v>13.495833923668162</v>
      </c>
      <c r="G226" s="4">
        <f>IF(実質付加価値!G226&gt;0,LN(実質付加価値!G226),0)</f>
        <v>13.625799437367228</v>
      </c>
      <c r="H226" s="4">
        <f>IF(実質付加価値!H226&gt;0,LN(実質付加価値!H226),0)</f>
        <v>13.204959459029272</v>
      </c>
      <c r="I226" s="4">
        <f>IF(実質付加価値!I226&gt;0,LN(実質付加価値!I226),0)</f>
        <v>13.004769555262472</v>
      </c>
      <c r="K226" s="6">
        <f>E226-E$1100</f>
        <v>-9.4242966604733525E-2</v>
      </c>
      <c r="L226" s="6">
        <f>F226-F$1100</f>
        <v>0.15173293388790299</v>
      </c>
      <c r="M226" s="6">
        <f>G226-G$1100</f>
        <v>0.10568123171381671</v>
      </c>
      <c r="N226" s="6">
        <f>H226-H$1100</f>
        <v>-7.3331691749341843E-2</v>
      </c>
      <c r="O226" s="6">
        <f>I226-I$1100</f>
        <v>4.1614041066123875E-2</v>
      </c>
    </row>
    <row r="227" spans="1:15" x14ac:dyDescent="0.15">
      <c r="A227" s="1">
        <v>10</v>
      </c>
      <c r="B227" s="1" t="s">
        <v>92</v>
      </c>
      <c r="C227" s="1">
        <v>17</v>
      </c>
      <c r="D227" s="1" t="s">
        <v>12</v>
      </c>
      <c r="E227" s="4">
        <f>IF(実質付加価値!E227&gt;0,LN(実質付加価値!E227),0)</f>
        <v>10.942023646639344</v>
      </c>
      <c r="F227" s="4">
        <f>IF(実質付加価値!F227&gt;0,LN(実質付加価値!F227),0)</f>
        <v>11.477288349105539</v>
      </c>
      <c r="G227" s="4">
        <f>IF(実質付加価値!G227&gt;0,LN(実質付加価値!G227),0)</f>
        <v>12.282243294347994</v>
      </c>
      <c r="H227" s="4">
        <f>IF(実質付加価値!H227&gt;0,LN(実質付加価値!H227),0)</f>
        <v>12.254030129853541</v>
      </c>
      <c r="I227" s="4">
        <f>IF(実質付加価値!I227&gt;0,LN(実質付加価値!I227),0)</f>
        <v>12.216430924160974</v>
      </c>
      <c r="K227" s="6">
        <f>E227-E$1101</f>
        <v>9.256429610201522E-2</v>
      </c>
      <c r="L227" s="6">
        <f>F227-F$1101</f>
        <v>-1.1934014942358573E-2</v>
      </c>
      <c r="M227" s="6">
        <f>G227-G$1101</f>
        <v>0.24682234752261145</v>
      </c>
      <c r="N227" s="6">
        <f>H227-H$1101</f>
        <v>1.5547818904135369E-2</v>
      </c>
      <c r="O227" s="6">
        <f>I227-I$1101</f>
        <v>-5.2976910275438271E-2</v>
      </c>
    </row>
    <row r="228" spans="1:15" x14ac:dyDescent="0.15">
      <c r="A228" s="1">
        <v>10</v>
      </c>
      <c r="B228" s="1" t="s">
        <v>92</v>
      </c>
      <c r="C228" s="1">
        <v>18</v>
      </c>
      <c r="D228" s="1" t="s">
        <v>13</v>
      </c>
      <c r="E228" s="4">
        <f>IF(実質付加価値!E228&gt;0,LN(実質付加価値!E228),0)</f>
        <v>11.880230069759804</v>
      </c>
      <c r="F228" s="4">
        <f>IF(実質付加価値!F228&gt;0,LN(実質付加価値!F228),0)</f>
        <v>12.748672184148818</v>
      </c>
      <c r="G228" s="4">
        <f>IF(実質付加価値!G228&gt;0,LN(実質付加価値!G228),0)</f>
        <v>13.286008639675797</v>
      </c>
      <c r="H228" s="4">
        <f>IF(実質付加価値!H228&gt;0,LN(実質付加価値!H228),0)</f>
        <v>13.514378775195061</v>
      </c>
      <c r="I228" s="4">
        <f>IF(実質付加価値!I228&gt;0,LN(実質付加価値!I228),0)</f>
        <v>13.397564390154171</v>
      </c>
      <c r="K228" s="6">
        <f>E228-E$1102</f>
        <v>-0.23849948839890978</v>
      </c>
      <c r="L228" s="6">
        <f>F228-F$1102</f>
        <v>-0.13555562476595995</v>
      </c>
      <c r="M228" s="6">
        <f>G228-G$1102</f>
        <v>-2.0065510586896096E-2</v>
      </c>
      <c r="N228" s="6">
        <f>H228-H$1102</f>
        <v>1.0402783780559588E-2</v>
      </c>
      <c r="O228" s="6">
        <f>I228-I$1102</f>
        <v>5.2568009119170256E-2</v>
      </c>
    </row>
    <row r="229" spans="1:15" x14ac:dyDescent="0.15">
      <c r="A229" s="1">
        <v>10</v>
      </c>
      <c r="B229" s="1" t="s">
        <v>92</v>
      </c>
      <c r="C229" s="1">
        <v>19</v>
      </c>
      <c r="D229" s="1" t="s">
        <v>14</v>
      </c>
      <c r="E229" s="4">
        <f>IF(実質付加価値!E229&gt;0,LN(実質付加価値!E229),0)</f>
        <v>10.715190022501755</v>
      </c>
      <c r="F229" s="4">
        <f>IF(実質付加価値!F229&gt;0,LN(実質付加価値!F229),0)</f>
        <v>11.796428544681053</v>
      </c>
      <c r="G229" s="4">
        <f>IF(実質付加価値!G229&gt;0,LN(実質付加価値!G229),0)</f>
        <v>12.691055672947215</v>
      </c>
      <c r="H229" s="4">
        <f>IF(実質付加価値!H229&gt;0,LN(実質付加価値!H229),0)</f>
        <v>12.62655399053261</v>
      </c>
      <c r="I229" s="4">
        <f>IF(実質付加価値!I229&gt;0,LN(実質付加価値!I229),0)</f>
        <v>12.499784982371814</v>
      </c>
      <c r="K229" s="6">
        <f>E229-E$1103</f>
        <v>-0.23066889499824406</v>
      </c>
      <c r="L229" s="6">
        <f>F229-F$1103</f>
        <v>2.3454531824263825E-2</v>
      </c>
      <c r="M229" s="6">
        <f>G229-G$1103</f>
        <v>0.1299027415349574</v>
      </c>
      <c r="N229" s="6">
        <f>H229-H$1103</f>
        <v>2.9217752396910157E-2</v>
      </c>
      <c r="O229" s="6">
        <f>I229-I$1103</f>
        <v>-7.2496472159997438E-3</v>
      </c>
    </row>
    <row r="230" spans="1:15" x14ac:dyDescent="0.15">
      <c r="A230" s="1">
        <v>10</v>
      </c>
      <c r="B230" s="1" t="s">
        <v>92</v>
      </c>
      <c r="C230" s="1">
        <v>20</v>
      </c>
      <c r="D230" s="1" t="s">
        <v>15</v>
      </c>
      <c r="E230" s="4">
        <f>IF(実質付加価値!E230&gt;0,LN(実質付加価値!E230),0)</f>
        <v>10.856509259727785</v>
      </c>
      <c r="F230" s="4">
        <f>IF(実質付加価値!F230&gt;0,LN(実質付加価値!F230),0)</f>
        <v>11.418321152942514</v>
      </c>
      <c r="G230" s="4">
        <f>IF(実質付加価値!G230&gt;0,LN(実質付加価値!G230),0)</f>
        <v>11.542774066186833</v>
      </c>
      <c r="H230" s="4">
        <f>IF(実質付加価値!H230&gt;0,LN(実質付加価値!H230),0)</f>
        <v>11.348316879646282</v>
      </c>
      <c r="I230" s="4">
        <f>IF(実質付加価値!I230&gt;0,LN(実質付加価値!I230),0)</f>
        <v>11.492799692278792</v>
      </c>
      <c r="K230" s="6">
        <f>E230-E$1104</f>
        <v>-0.18261007170521104</v>
      </c>
      <c r="L230" s="6">
        <f>F230-F$1104</f>
        <v>-0.25165946054555555</v>
      </c>
      <c r="M230" s="6">
        <f>G230-G$1104</f>
        <v>-0.11387489353132274</v>
      </c>
      <c r="N230" s="6">
        <f>H230-H$1104</f>
        <v>-7.1698871776977313E-2</v>
      </c>
      <c r="O230" s="6">
        <f>I230-I$1104</f>
        <v>-8.9576050524254214E-2</v>
      </c>
    </row>
    <row r="231" spans="1:15" x14ac:dyDescent="0.15">
      <c r="A231" s="1">
        <v>10</v>
      </c>
      <c r="B231" s="1" t="s">
        <v>92</v>
      </c>
      <c r="C231" s="1">
        <v>21</v>
      </c>
      <c r="D231" s="1" t="s">
        <v>16</v>
      </c>
      <c r="E231" s="4">
        <f>IF(実質付加価値!E231&gt;0,LN(実質付加価値!E231),0)</f>
        <v>11.882842206123259</v>
      </c>
      <c r="F231" s="4">
        <f>IF(実質付加価値!F231&gt;0,LN(実質付加価値!F231),0)</f>
        <v>12.088938750310525</v>
      </c>
      <c r="G231" s="4">
        <f>IF(実質付加価値!G231&gt;0,LN(実質付加価値!G231),0)</f>
        <v>12.437474391893282</v>
      </c>
      <c r="H231" s="4">
        <f>IF(実質付加価値!H231&gt;0,LN(実質付加価値!H231),0)</f>
        <v>12.692397646553886</v>
      </c>
      <c r="I231" s="4">
        <f>IF(実質付加価値!I231&gt;0,LN(実質付加価値!I231),0)</f>
        <v>12.858263912231434</v>
      </c>
      <c r="K231" s="6">
        <f>E231-E$1105</f>
        <v>-0.17785681969202116</v>
      </c>
      <c r="L231" s="6">
        <f>F231-F$1105</f>
        <v>-0.2721183921931587</v>
      </c>
      <c r="M231" s="6">
        <f>G231-G$1105</f>
        <v>-0.3024021754343913</v>
      </c>
      <c r="N231" s="6">
        <f>H231-H$1105</f>
        <v>-0.27014296249127767</v>
      </c>
      <c r="O231" s="6">
        <f>I231-I$1105</f>
        <v>-0.24546783936153282</v>
      </c>
    </row>
    <row r="232" spans="1:15" x14ac:dyDescent="0.15">
      <c r="A232" s="1">
        <v>10</v>
      </c>
      <c r="B232" s="1" t="s">
        <v>91</v>
      </c>
      <c r="C232" s="1">
        <v>22</v>
      </c>
      <c r="D232" s="1" t="s">
        <v>8</v>
      </c>
      <c r="E232" s="4">
        <f>IF(実質付加価値!E232&gt;0,LN(実質付加価値!E232),0)</f>
        <v>12.912538705083431</v>
      </c>
      <c r="F232" s="4">
        <f>IF(実質付加価値!F232&gt;0,LN(実質付加価値!F232),0)</f>
        <v>13.64971243637709</v>
      </c>
      <c r="G232" s="4">
        <f>IF(実質付加価値!G232&gt;0,LN(実質付加価値!G232),0)</f>
        <v>13.923307294136077</v>
      </c>
      <c r="H232" s="4">
        <f>IF(実質付加価値!H232&gt;0,LN(実質付加価値!H232),0)</f>
        <v>14.092964813325565</v>
      </c>
      <c r="I232" s="4">
        <f>IF(実質付加価値!I232&gt;0,LN(実質付加価値!I232),0)</f>
        <v>14.343691304491049</v>
      </c>
      <c r="K232" s="6">
        <f>E232-E$1106</f>
        <v>-0.23518030120573918</v>
      </c>
      <c r="L232" s="6">
        <f>F232-F$1106</f>
        <v>-3.5332646715135141E-2</v>
      </c>
      <c r="M232" s="6">
        <f>G232-G$1106</f>
        <v>1.5197437961539606E-2</v>
      </c>
      <c r="N232" s="6">
        <f>H232-H$1106</f>
        <v>-5.0327443318483489E-2</v>
      </c>
      <c r="O232" s="6">
        <f>I232-I$1106</f>
        <v>-1.2083042233431485E-2</v>
      </c>
    </row>
    <row r="233" spans="1:15" x14ac:dyDescent="0.15">
      <c r="A233" s="1">
        <v>10</v>
      </c>
      <c r="B233" s="1" t="s">
        <v>91</v>
      </c>
      <c r="C233" s="1">
        <v>23</v>
      </c>
      <c r="D233" s="1" t="s">
        <v>29</v>
      </c>
      <c r="E233" s="4">
        <f>IF(実質付加価値!E233&gt;0,LN(実質付加価値!E233),0)</f>
        <v>12.792568972288253</v>
      </c>
      <c r="F233" s="4">
        <f>IF(実質付加価値!F233&gt;0,LN(実質付加価値!F233),0)</f>
        <v>13.017488937840811</v>
      </c>
      <c r="G233" s="4">
        <f>IF(実質付加価値!G233&gt;0,LN(実質付加価値!G233),0)</f>
        <v>13.192243754475566</v>
      </c>
      <c r="H233" s="4">
        <f>IF(実質付加価値!H233&gt;0,LN(実質付加価値!H233),0)</f>
        <v>13.365837751910997</v>
      </c>
      <c r="I233" s="4">
        <f>IF(実質付加価値!I233&gt;0,LN(実質付加価値!I233),0)</f>
        <v>13.492052339922491</v>
      </c>
      <c r="K233" s="6">
        <f>E233-E$1107</f>
        <v>-0.14878185730684557</v>
      </c>
      <c r="L233" s="6">
        <f>F233-F$1107</f>
        <v>-0.21156800524968311</v>
      </c>
      <c r="M233" s="6">
        <f>G233-G$1107</f>
        <v>-0.17216902586967286</v>
      </c>
      <c r="N233" s="6">
        <f>H233-H$1107</f>
        <v>-0.17565480264343591</v>
      </c>
      <c r="O233" s="6">
        <f>I233-I$1107</f>
        <v>-0.16638806213137514</v>
      </c>
    </row>
    <row r="234" spans="1:15" x14ac:dyDescent="0.15">
      <c r="A234" s="1">
        <v>11</v>
      </c>
      <c r="B234" s="1" t="s">
        <v>277</v>
      </c>
      <c r="C234" s="1">
        <v>1</v>
      </c>
      <c r="D234" s="1" t="s">
        <v>9</v>
      </c>
      <c r="E234" s="4">
        <f>IF(実質付加価値!E234&gt;0,LN(実質付加価値!E234),0)</f>
        <v>12.054981715000888</v>
      </c>
      <c r="F234" s="4">
        <f>IF(実質付加価値!F234&gt;0,LN(実質付加価値!F234),0)</f>
        <v>11.951918857655414</v>
      </c>
      <c r="G234" s="4">
        <f>IF(実質付加価値!G234&gt;0,LN(実質付加価値!G234),0)</f>
        <v>12.102504424776665</v>
      </c>
      <c r="H234" s="4">
        <f>IF(実質付加価値!H234&gt;0,LN(実質付加価値!H234),0)</f>
        <v>11.984502086125319</v>
      </c>
      <c r="I234" s="4">
        <f>IF(実質付加価値!I234&gt;0,LN(実質付加価値!I234),0)</f>
        <v>12.04636246232484</v>
      </c>
      <c r="K234" s="6">
        <f>E234-E$1085</f>
        <v>5.8119346553837659E-2</v>
      </c>
      <c r="L234" s="6">
        <f>F234-F$1085</f>
        <v>6.8289703065550711E-2</v>
      </c>
      <c r="M234" s="6">
        <f>G234-G$1085</f>
        <v>0.10407734451273498</v>
      </c>
      <c r="N234" s="6">
        <f>H234-H$1085</f>
        <v>0.12747670189797766</v>
      </c>
      <c r="O234" s="6">
        <f>I234-I$1085</f>
        <v>0.30989012428972096</v>
      </c>
    </row>
    <row r="235" spans="1:15" x14ac:dyDescent="0.15">
      <c r="A235" s="1">
        <v>11</v>
      </c>
      <c r="B235" s="1" t="s">
        <v>277</v>
      </c>
      <c r="C235" s="1">
        <v>2</v>
      </c>
      <c r="D235" s="1" t="s">
        <v>10</v>
      </c>
      <c r="E235" s="4">
        <f>IF(実質付加価値!E235&gt;0,LN(実質付加価値!E235),0)</f>
        <v>9.8040691120367729</v>
      </c>
      <c r="F235" s="4">
        <f>IF(実質付加価値!F235&gt;0,LN(実質付加価値!F235),0)</f>
        <v>9.095399007053123</v>
      </c>
      <c r="G235" s="4">
        <f>IF(実質付加価値!G235&gt;0,LN(実質付加価値!G235),0)</f>
        <v>9.2948403588312001</v>
      </c>
      <c r="H235" s="4">
        <f>IF(実質付加価値!H235&gt;0,LN(実質付加価値!H235),0)</f>
        <v>8.7842076928253761</v>
      </c>
      <c r="I235" s="4">
        <f>IF(実質付加価値!I235&gt;0,LN(実質付加価値!I235),0)</f>
        <v>8.0348264752265663</v>
      </c>
      <c r="K235" s="6">
        <f>E235-E$1086</f>
        <v>0.37744736384012967</v>
      </c>
      <c r="L235" s="6">
        <f>F235-F$1086</f>
        <v>-0.45705699551409396</v>
      </c>
      <c r="M235" s="6">
        <f>G235-G$1086</f>
        <v>-0.22657574593214846</v>
      </c>
      <c r="N235" s="6">
        <f>H235-H$1086</f>
        <v>-0.30557717006473162</v>
      </c>
      <c r="O235" s="6">
        <f>I235-I$1086</f>
        <v>3.6287458566849118E-2</v>
      </c>
    </row>
    <row r="236" spans="1:15" x14ac:dyDescent="0.15">
      <c r="A236" s="1">
        <v>11</v>
      </c>
      <c r="B236" s="1" t="s">
        <v>97</v>
      </c>
      <c r="C236" s="1">
        <v>3</v>
      </c>
      <c r="D236" s="1" t="s">
        <v>17</v>
      </c>
      <c r="E236" s="4">
        <f>IF(実質付加価値!E236&gt;0,LN(実質付加価値!E236),0)</f>
        <v>12.671301230386243</v>
      </c>
      <c r="F236" s="4">
        <f>IF(実質付加価値!F236&gt;0,LN(実質付加価値!F236),0)</f>
        <v>13.10664928390316</v>
      </c>
      <c r="G236" s="4">
        <f>IF(実質付加価値!G236&gt;0,LN(実質付加価値!G236),0)</f>
        <v>13.276531280562969</v>
      </c>
      <c r="H236" s="4">
        <f>IF(実質付加価値!H236&gt;0,LN(実質付加価値!H236),0)</f>
        <v>13.34071060306009</v>
      </c>
      <c r="I236" s="4">
        <f>IF(実質付加価値!I236&gt;0,LN(実質付加価値!I236),0)</f>
        <v>13.45762473952678</v>
      </c>
      <c r="K236" s="6">
        <f>E236-E$1087</f>
        <v>0.76255757952663572</v>
      </c>
      <c r="L236" s="6">
        <f>F236-F$1087</f>
        <v>0.90743178196046514</v>
      </c>
      <c r="M236" s="6">
        <f>G236-G$1087</f>
        <v>0.98351933422476634</v>
      </c>
      <c r="N236" s="6">
        <f>H236-H$1087</f>
        <v>0.95465247877117854</v>
      </c>
      <c r="O236" s="6">
        <f>I236-I$1087</f>
        <v>1.2256075823329322</v>
      </c>
    </row>
    <row r="237" spans="1:15" x14ac:dyDescent="0.15">
      <c r="A237" s="1">
        <v>11</v>
      </c>
      <c r="B237" s="1" t="s">
        <v>97</v>
      </c>
      <c r="C237" s="1">
        <v>4</v>
      </c>
      <c r="D237" s="1" t="s">
        <v>18</v>
      </c>
      <c r="E237" s="4">
        <f>IF(実質付加価値!E237&gt;0,LN(実質付加価値!E237),0)</f>
        <v>11.446583353475924</v>
      </c>
      <c r="F237" s="4">
        <f>IF(実質付加価値!F237&gt;0,LN(実質付加価値!F237),0)</f>
        <v>11.619670308982624</v>
      </c>
      <c r="G237" s="4">
        <f>IF(実質付加価値!G237&gt;0,LN(実質付加価値!G237),0)</f>
        <v>11.901906040459366</v>
      </c>
      <c r="H237" s="4">
        <f>IF(実質付加価値!H237&gt;0,LN(実質付加価値!H237),0)</f>
        <v>11.156243370202519</v>
      </c>
      <c r="I237" s="4">
        <f>IF(実質付加価値!I237&gt;0,LN(実質付加価値!I237),0)</f>
        <v>10.923612313713962</v>
      </c>
      <c r="K237" s="6">
        <f>E237-E$1088</f>
        <v>1.0145670967133409</v>
      </c>
      <c r="L237" s="6">
        <f>F237-F$1088</f>
        <v>0.72347597230296223</v>
      </c>
      <c r="M237" s="6">
        <f>G237-G$1088</f>
        <v>0.60757429181450817</v>
      </c>
      <c r="N237" s="6">
        <f>H237-H$1088</f>
        <v>0.60612384501795624</v>
      </c>
      <c r="O237" s="6">
        <f>I237-I$1088</f>
        <v>0.95110144267729879</v>
      </c>
    </row>
    <row r="238" spans="1:15" x14ac:dyDescent="0.15">
      <c r="A238" s="1">
        <v>11</v>
      </c>
      <c r="B238" s="1" t="s">
        <v>97</v>
      </c>
      <c r="C238" s="1">
        <v>5</v>
      </c>
      <c r="D238" s="1" t="s">
        <v>19</v>
      </c>
      <c r="E238" s="4">
        <f>IF(実質付加価値!E238&gt;0,LN(実質付加価値!E238),0)</f>
        <v>11.374719406312819</v>
      </c>
      <c r="F238" s="4">
        <f>IF(実質付加価値!F238&gt;0,LN(実質付加価値!F238),0)</f>
        <v>11.703708176986719</v>
      </c>
      <c r="G238" s="4">
        <f>IF(実質付加価値!G238&gt;0,LN(実質付加価値!G238),0)</f>
        <v>12.368130890540085</v>
      </c>
      <c r="H238" s="4">
        <f>IF(実質付加価値!H238&gt;0,LN(実質付加価値!H238),0)</f>
        <v>12.127435525889489</v>
      </c>
      <c r="I238" s="4">
        <f>IF(実質付加価値!I238&gt;0,LN(実質付加価値!I238),0)</f>
        <v>11.970841953332481</v>
      </c>
      <c r="K238" s="6">
        <f>E238-E$1089</f>
        <v>1.5456564323268793</v>
      </c>
      <c r="L238" s="6">
        <f>F238-F$1089</f>
        <v>1.6804841310354632</v>
      </c>
      <c r="M238" s="6">
        <f>G238-G$1089</f>
        <v>1.7774148992792416</v>
      </c>
      <c r="N238" s="6">
        <f>H238-H$1089</f>
        <v>1.6040265291751403</v>
      </c>
      <c r="O238" s="6">
        <f>I238-I$1089</f>
        <v>1.7047581011208468</v>
      </c>
    </row>
    <row r="239" spans="1:15" x14ac:dyDescent="0.15">
      <c r="A239" s="1">
        <v>11</v>
      </c>
      <c r="B239" s="1" t="s">
        <v>97</v>
      </c>
      <c r="C239" s="1">
        <v>6</v>
      </c>
      <c r="D239" s="1" t="s">
        <v>3</v>
      </c>
      <c r="E239" s="4">
        <f>IF(実質付加価値!E239&gt;0,LN(実質付加価値!E239),0)</f>
        <v>10.532009580587161</v>
      </c>
      <c r="F239" s="4">
        <f>IF(実質付加価値!F239&gt;0,LN(実質付加価値!F239),0)</f>
        <v>11.690569499990531</v>
      </c>
      <c r="G239" s="4">
        <f>IF(実質付加価値!G239&gt;0,LN(実質付加価値!G239),0)</f>
        <v>12.942170438536293</v>
      </c>
      <c r="H239" s="4">
        <f>IF(実質付加価値!H239&gt;0,LN(実質付加価値!H239),0)</f>
        <v>13.114758783323492</v>
      </c>
      <c r="I239" s="4">
        <f>IF(実質付加価値!I239&gt;0,LN(実質付加価値!I239),0)</f>
        <v>13.317101534180223</v>
      </c>
      <c r="K239" s="6">
        <f>E239-E$1090</f>
        <v>1.8501895572927101</v>
      </c>
      <c r="L239" s="6">
        <f>F239-F$1090</f>
        <v>2.016300604194047</v>
      </c>
      <c r="M239" s="6">
        <f>G239-G$1090</f>
        <v>2.1519900453249967</v>
      </c>
      <c r="N239" s="6">
        <f>H239-H$1090</f>
        <v>2.0737265704135091</v>
      </c>
      <c r="O239" s="6">
        <f>I239-I$1090</f>
        <v>2.017895286329912</v>
      </c>
    </row>
    <row r="240" spans="1:15" x14ac:dyDescent="0.15">
      <c r="A240" s="1">
        <v>11</v>
      </c>
      <c r="B240" s="1" t="s">
        <v>97</v>
      </c>
      <c r="C240" s="1">
        <v>7</v>
      </c>
      <c r="D240" s="1" t="s">
        <v>20</v>
      </c>
      <c r="E240" s="4">
        <f>IF(実質付加価値!E240&gt;0,LN(実質付加価値!E240),0)</f>
        <v>9.4493258387009771</v>
      </c>
      <c r="F240" s="4">
        <f>IF(実質付加価値!F240&gt;0,LN(実質付加価値!F240),0)</f>
        <v>8.9585050762595611</v>
      </c>
      <c r="G240" s="4">
        <f>IF(実質付加価値!G240&gt;0,LN(実質付加価値!G240),0)</f>
        <v>10.494292614863541</v>
      </c>
      <c r="H240" s="4">
        <f>IF(実質付加価値!H240&gt;0,LN(実質付加価値!H240),0)</f>
        <v>9.9323911367401738</v>
      </c>
      <c r="I240" s="4">
        <f>IF(実質付加価値!I240&gt;0,LN(実質付加価値!I240),0)</f>
        <v>9.3905281217329684</v>
      </c>
      <c r="K240" s="6">
        <f>E240-E$1091</f>
        <v>-0.15936003781327557</v>
      </c>
      <c r="L240" s="6">
        <f>F240-F$1091</f>
        <v>-0.45543456142116945</v>
      </c>
      <c r="M240" s="6">
        <f>G240-G$1091</f>
        <v>0.44313405234785819</v>
      </c>
      <c r="N240" s="6">
        <f>H240-H$1091</f>
        <v>4.8212221525240295E-2</v>
      </c>
      <c r="O240" s="6">
        <f>I240-I$1091</f>
        <v>0.33994628941677263</v>
      </c>
    </row>
    <row r="241" spans="1:15" x14ac:dyDescent="0.15">
      <c r="A241" s="1">
        <v>11</v>
      </c>
      <c r="B241" s="1" t="s">
        <v>97</v>
      </c>
      <c r="C241" s="1">
        <v>8</v>
      </c>
      <c r="D241" s="1" t="s">
        <v>21</v>
      </c>
      <c r="E241" s="4">
        <f>IF(実質付加価値!E241&gt;0,LN(実質付加価値!E241),0)</f>
        <v>11.442268668921155</v>
      </c>
      <c r="F241" s="4">
        <f>IF(実質付加価値!F241&gt;0,LN(実質付加価値!F241),0)</f>
        <v>11.64017583082599</v>
      </c>
      <c r="G241" s="4">
        <f>IF(実質付加価値!G241&gt;0,LN(実質付加価値!G241),0)</f>
        <v>11.967477537786047</v>
      </c>
      <c r="H241" s="4">
        <f>IF(実質付加価値!H241&gt;0,LN(実質付加価値!H241),0)</f>
        <v>11.716053287372453</v>
      </c>
      <c r="I241" s="4">
        <f>IF(実質付加価値!I241&gt;0,LN(実質付加価値!I241),0)</f>
        <v>11.575593913066278</v>
      </c>
      <c r="K241" s="6">
        <f>E241-E$1092</f>
        <v>1.1611852998225078</v>
      </c>
      <c r="L241" s="6">
        <f>F241-F$1092</f>
        <v>1.0986973429907501</v>
      </c>
      <c r="M241" s="6">
        <f>G241-G$1092</f>
        <v>1.0548513887668278</v>
      </c>
      <c r="N241" s="6">
        <f>H241-H$1092</f>
        <v>0.82515084267586936</v>
      </c>
      <c r="O241" s="6">
        <f>I241-I$1092</f>
        <v>1.0940741706447721</v>
      </c>
    </row>
    <row r="242" spans="1:15" x14ac:dyDescent="0.15">
      <c r="A242" s="1">
        <v>11</v>
      </c>
      <c r="B242" s="1" t="s">
        <v>97</v>
      </c>
      <c r="C242" s="1">
        <v>9</v>
      </c>
      <c r="D242" s="1" t="s">
        <v>22</v>
      </c>
      <c r="E242" s="4">
        <f>IF(実質付加価値!E242&gt;0,LN(実質付加価値!E242),0)</f>
        <v>11.981452752838523</v>
      </c>
      <c r="F242" s="4">
        <f>IF(実質付加価値!F242&gt;0,LN(実質付加価値!F242),0)</f>
        <v>12.218576509774321</v>
      </c>
      <c r="G242" s="4">
        <f>IF(実質付加価値!G242&gt;0,LN(実質付加価値!G242),0)</f>
        <v>12.679919742986478</v>
      </c>
      <c r="H242" s="4">
        <f>IF(実質付加価値!H242&gt;0,LN(実質付加価値!H242),0)</f>
        <v>12.274672606248995</v>
      </c>
      <c r="I242" s="4">
        <f>IF(実質付加価値!I242&gt;0,LN(実質付加価値!I242),0)</f>
        <v>11.52213062958703</v>
      </c>
      <c r="K242" s="6">
        <f>E242-E$1093</f>
        <v>1.7427700453963766</v>
      </c>
      <c r="L242" s="6">
        <f>F242-F$1093</f>
        <v>1.5310064801388048</v>
      </c>
      <c r="M242" s="6">
        <f>G242-G$1093</f>
        <v>1.6559733422583474</v>
      </c>
      <c r="N242" s="6">
        <f>H242-H$1093</f>
        <v>1.249924873727041</v>
      </c>
      <c r="O242" s="6">
        <f>I242-I$1093</f>
        <v>1.1175355448174322</v>
      </c>
    </row>
    <row r="243" spans="1:15" x14ac:dyDescent="0.15">
      <c r="A243" s="1">
        <v>11</v>
      </c>
      <c r="B243" s="1" t="s">
        <v>97</v>
      </c>
      <c r="C243" s="1">
        <v>10</v>
      </c>
      <c r="D243" s="1" t="s">
        <v>23</v>
      </c>
      <c r="E243" s="4">
        <f>IF(実質付加価値!E243&gt;0,LN(実質付加価値!E243),0)</f>
        <v>11.779710575640445</v>
      </c>
      <c r="F243" s="4">
        <f>IF(実質付加価値!F243&gt;0,LN(実質付加価値!F243),0)</f>
        <v>12.363147258996534</v>
      </c>
      <c r="G243" s="4">
        <f>IF(実質付加価値!G243&gt;0,LN(実質付加価値!G243),0)</f>
        <v>12.960094038483929</v>
      </c>
      <c r="H243" s="4">
        <f>IF(実質付加価値!H243&gt;0,LN(実質付加価値!H243),0)</f>
        <v>12.841882107563634</v>
      </c>
      <c r="I243" s="4">
        <f>IF(実質付加価値!I243&gt;0,LN(実質付加価値!I243),0)</f>
        <v>12.327400989536835</v>
      </c>
      <c r="K243" s="6">
        <f>E243-E$1094</f>
        <v>1.8912110006001832</v>
      </c>
      <c r="L243" s="6">
        <f>F243-F$1094</f>
        <v>1.8929849852700347</v>
      </c>
      <c r="M243" s="6">
        <f>G243-G$1094</f>
        <v>1.9083967085944966</v>
      </c>
      <c r="N243" s="6">
        <f>H243-H$1094</f>
        <v>1.6949757138665902</v>
      </c>
      <c r="O243" s="6">
        <f>I243-I$1094</f>
        <v>1.5117936847060243</v>
      </c>
    </row>
    <row r="244" spans="1:15" x14ac:dyDescent="0.15">
      <c r="A244" s="1">
        <v>11</v>
      </c>
      <c r="B244" s="1" t="s">
        <v>97</v>
      </c>
      <c r="C244" s="1">
        <v>11</v>
      </c>
      <c r="D244" s="1" t="s">
        <v>24</v>
      </c>
      <c r="E244" s="4">
        <f>IF(実質付加価値!E244&gt;0,LN(実質付加価値!E244),0)</f>
        <v>11.749852987312988</v>
      </c>
      <c r="F244" s="4">
        <f>IF(実質付加価値!F244&gt;0,LN(実質付加価値!F244),0)</f>
        <v>12.562838662144213</v>
      </c>
      <c r="G244" s="4">
        <f>IF(実質付加価値!G244&gt;0,LN(実質付加価値!G244),0)</f>
        <v>13.452953532341036</v>
      </c>
      <c r="H244" s="4">
        <f>IF(実質付加価値!H244&gt;0,LN(実質付加価値!H244),0)</f>
        <v>13.240645554800748</v>
      </c>
      <c r="I244" s="4">
        <f>IF(実質付加価値!I244&gt;0,LN(実質付加価値!I244),0)</f>
        <v>13.296873133576916</v>
      </c>
      <c r="K244" s="6">
        <f>E244-E$1095</f>
        <v>1.650833680934447</v>
      </c>
      <c r="L244" s="6">
        <f>F244-F$1095</f>
        <v>1.679588908713745</v>
      </c>
      <c r="M244" s="6">
        <f>G244-G$1095</f>
        <v>1.7665102316995487</v>
      </c>
      <c r="N244" s="6">
        <f>H244-H$1095</f>
        <v>1.4832020466791196</v>
      </c>
      <c r="O244" s="6">
        <f>I244-I$1095</f>
        <v>1.3700201559035161</v>
      </c>
    </row>
    <row r="245" spans="1:15" x14ac:dyDescent="0.15">
      <c r="A245" s="1">
        <v>11</v>
      </c>
      <c r="B245" s="1" t="s">
        <v>97</v>
      </c>
      <c r="C245" s="1">
        <v>12</v>
      </c>
      <c r="D245" s="1" t="s">
        <v>25</v>
      </c>
      <c r="E245" s="4">
        <f>IF(実質付加価値!E245&gt;0,LN(実質付加価値!E245),0)</f>
        <v>9.7729506332141174</v>
      </c>
      <c r="F245" s="4">
        <f>IF(実質付加価値!F245&gt;0,LN(実質付加価値!F245),0)</f>
        <v>11.197543705648721</v>
      </c>
      <c r="G245" s="4">
        <f>IF(実質付加価値!G245&gt;0,LN(実質付加価値!G245),0)</f>
        <v>12.958240655088504</v>
      </c>
      <c r="H245" s="4">
        <f>IF(実質付加価値!H245&gt;0,LN(実質付加価値!H245),0)</f>
        <v>13.486244197595253</v>
      </c>
      <c r="I245" s="4">
        <f>IF(実質付加価値!I245&gt;0,LN(実質付加価値!I245),0)</f>
        <v>14.674877237616627</v>
      </c>
      <c r="K245" s="6">
        <f>E245-E$1096</f>
        <v>2.2163534966433378</v>
      </c>
      <c r="L245" s="6">
        <f>F245-F$1096</f>
        <v>1.7144051245246814</v>
      </c>
      <c r="M245" s="6">
        <f>G245-G$1096</f>
        <v>1.5797620574842917</v>
      </c>
      <c r="N245" s="6">
        <f>H245-H$1096</f>
        <v>1.0959318985821884</v>
      </c>
      <c r="O245" s="6">
        <f>I245-I$1096</f>
        <v>0.89753241525478522</v>
      </c>
    </row>
    <row r="246" spans="1:15" x14ac:dyDescent="0.15">
      <c r="A246" s="1">
        <v>11</v>
      </c>
      <c r="B246" s="1" t="s">
        <v>97</v>
      </c>
      <c r="C246" s="1">
        <v>13</v>
      </c>
      <c r="D246" s="1" t="s">
        <v>26</v>
      </c>
      <c r="E246" s="4">
        <f>IF(実質付加価値!E246&gt;0,LN(実質付加価値!E246),0)</f>
        <v>11.626319048945108</v>
      </c>
      <c r="F246" s="4">
        <f>IF(実質付加価値!F246&gt;0,LN(実質付加価値!F246),0)</f>
        <v>12.785589201927253</v>
      </c>
      <c r="G246" s="4">
        <f>IF(実質付加価値!G246&gt;0,LN(実質付加価値!G246),0)</f>
        <v>13.022009260775198</v>
      </c>
      <c r="H246" s="4">
        <f>IF(実質付加価値!H246&gt;0,LN(実質付加価値!H246),0)</f>
        <v>12.726749794997913</v>
      </c>
      <c r="I246" s="4">
        <f>IF(実質付加価値!I246&gt;0,LN(実質付加価値!I246),0)</f>
        <v>13.437903546916379</v>
      </c>
      <c r="K246" s="6">
        <f>E246-E$1097</f>
        <v>2.7480340799949499</v>
      </c>
      <c r="L246" s="6">
        <f>F246-F$1097</f>
        <v>2.5076967275177058</v>
      </c>
      <c r="M246" s="6">
        <f>G246-G$1097</f>
        <v>2.3037957781718639</v>
      </c>
      <c r="N246" s="6">
        <f>H246-H$1097</f>
        <v>1.7560459172577332</v>
      </c>
      <c r="O246" s="6">
        <f>I246-I$1097</f>
        <v>1.8221366710597859</v>
      </c>
    </row>
    <row r="247" spans="1:15" x14ac:dyDescent="0.15">
      <c r="A247" s="1">
        <v>11</v>
      </c>
      <c r="B247" s="1" t="s">
        <v>97</v>
      </c>
      <c r="C247" s="1">
        <v>14</v>
      </c>
      <c r="D247" s="1" t="s">
        <v>27</v>
      </c>
      <c r="E247" s="4">
        <f>IF(実質付加価値!E247&gt;0,LN(実質付加価値!E247),0)</f>
        <v>10.396233008521618</v>
      </c>
      <c r="F247" s="4">
        <f>IF(実質付加価値!F247&gt;0,LN(実質付加価値!F247),0)</f>
        <v>11.460096810353221</v>
      </c>
      <c r="G247" s="4">
        <f>IF(実質付加価値!G247&gt;0,LN(実質付加価値!G247),0)</f>
        <v>11.981076512285334</v>
      </c>
      <c r="H247" s="4">
        <f>IF(実質付加価値!H247&gt;0,LN(実質付加価値!H247),0)</f>
        <v>11.306071949282668</v>
      </c>
      <c r="I247" s="4">
        <f>IF(実質付加価値!I247&gt;0,LN(実質付加価値!I247),0)</f>
        <v>11.795439263243468</v>
      </c>
      <c r="K247" s="6">
        <f>E247-E$1098</f>
        <v>3.3679309321873099</v>
      </c>
      <c r="L247" s="6">
        <f>F247-F$1098</f>
        <v>3.0573792309038499</v>
      </c>
      <c r="M247" s="6">
        <f>G247-G$1098</f>
        <v>2.7586942487399977</v>
      </c>
      <c r="N247" s="6">
        <f>H247-H$1098</f>
        <v>1.9799025080576431</v>
      </c>
      <c r="O247" s="6">
        <f>I247-I$1098</f>
        <v>1.9370268946944318</v>
      </c>
    </row>
    <row r="248" spans="1:15" x14ac:dyDescent="0.15">
      <c r="A248" s="1">
        <v>11</v>
      </c>
      <c r="B248" s="1" t="s">
        <v>97</v>
      </c>
      <c r="C248" s="1">
        <v>15</v>
      </c>
      <c r="D248" s="1" t="s">
        <v>28</v>
      </c>
      <c r="E248" s="4">
        <f>IF(実質付加価値!E248&gt;0,LN(実質付加価値!E248),0)</f>
        <v>12.864912709691268</v>
      </c>
      <c r="F248" s="4">
        <f>IF(実質付加価値!F248&gt;0,LN(実質付加価値!F248),0)</f>
        <v>13.253866328275578</v>
      </c>
      <c r="G248" s="4">
        <f>IF(実質付加価値!G248&gt;0,LN(実質付加価値!G248),0)</f>
        <v>13.832976869636031</v>
      </c>
      <c r="H248" s="4">
        <f>IF(実質付加価値!H248&gt;0,LN(実質付加価値!H248),0)</f>
        <v>13.662904128249023</v>
      </c>
      <c r="I248" s="4">
        <f>IF(実質付加価値!I248&gt;0,LN(実質付加価値!I248),0)</f>
        <v>13.585814987258843</v>
      </c>
      <c r="K248" s="6">
        <f>E248-E$1099</f>
        <v>1.3247795892212846</v>
      </c>
      <c r="L248" s="6">
        <f>F248-F$1099</f>
        <v>1.4758857093143387</v>
      </c>
      <c r="M248" s="6">
        <f>G248-G$1099</f>
        <v>1.6240494409109107</v>
      </c>
      <c r="N248" s="6">
        <f>H248-H$1099</f>
        <v>1.6430477105804631</v>
      </c>
      <c r="O248" s="6">
        <f>I248-I$1099</f>
        <v>1.6855950990104844</v>
      </c>
    </row>
    <row r="249" spans="1:15" x14ac:dyDescent="0.15">
      <c r="A249" s="1">
        <v>11</v>
      </c>
      <c r="B249" s="1" t="s">
        <v>277</v>
      </c>
      <c r="C249" s="1">
        <v>16</v>
      </c>
      <c r="D249" s="1" t="s">
        <v>11</v>
      </c>
      <c r="E249" s="4">
        <f>IF(実質付加価値!E249&gt;0,LN(実質付加価値!E249),0)</f>
        <v>13.924565624608164</v>
      </c>
      <c r="F249" s="4">
        <f>IF(実質付加価値!F249&gt;0,LN(実質付加価値!F249),0)</f>
        <v>14.231185439386046</v>
      </c>
      <c r="G249" s="4">
        <f>IF(実質付加価値!G249&gt;0,LN(実質付加価値!G249),0)</f>
        <v>14.528560688652272</v>
      </c>
      <c r="H249" s="4">
        <f>IF(実質付加価値!H249&gt;0,LN(実質付加価値!H249),0)</f>
        <v>14.073485943596017</v>
      </c>
      <c r="I249" s="4">
        <f>IF(実質付加価値!I249&gt;0,LN(実質付加価値!I249),0)</f>
        <v>14.003472404364251</v>
      </c>
      <c r="K249" s="6">
        <f>E249-E$1100</f>
        <v>0.79526206943958933</v>
      </c>
      <c r="L249" s="6">
        <f>F249-F$1100</f>
        <v>0.88708444960578703</v>
      </c>
      <c r="M249" s="6">
        <f>G249-G$1100</f>
        <v>1.008442482998861</v>
      </c>
      <c r="N249" s="6">
        <f>H249-H$1100</f>
        <v>0.79519479281740324</v>
      </c>
      <c r="O249" s="6">
        <f>I249-I$1100</f>
        <v>1.0403168901679027</v>
      </c>
    </row>
    <row r="250" spans="1:15" x14ac:dyDescent="0.15">
      <c r="A250" s="1">
        <v>11</v>
      </c>
      <c r="B250" s="1" t="s">
        <v>277</v>
      </c>
      <c r="C250" s="1">
        <v>17</v>
      </c>
      <c r="D250" s="1" t="s">
        <v>12</v>
      </c>
      <c r="E250" s="4">
        <f>IF(実質付加価値!E250&gt;0,LN(実質付加価値!E250),0)</f>
        <v>10.963304590567747</v>
      </c>
      <c r="F250" s="4">
        <f>IF(実質付加価値!F250&gt;0,LN(実質付加価値!F250),0)</f>
        <v>12.192579733003198</v>
      </c>
      <c r="G250" s="4">
        <f>IF(実質付加価値!G250&gt;0,LN(実質付加価値!G250),0)</f>
        <v>12.832477001412174</v>
      </c>
      <c r="H250" s="4">
        <f>IF(実質付加価値!H250&gt;0,LN(実質付加価値!H250),0)</f>
        <v>13.061737374896877</v>
      </c>
      <c r="I250" s="4">
        <f>IF(実質付加価値!I250&gt;0,LN(実質付加価値!I250),0)</f>
        <v>13.118391041264529</v>
      </c>
      <c r="K250" s="6">
        <f>E250-E$1101</f>
        <v>0.11384524003041818</v>
      </c>
      <c r="L250" s="6">
        <f>F250-F$1101</f>
        <v>0.70335736895530054</v>
      </c>
      <c r="M250" s="6">
        <f>G250-G$1101</f>
        <v>0.79705605458679152</v>
      </c>
      <c r="N250" s="6">
        <f>H250-H$1101</f>
        <v>0.82325506394747094</v>
      </c>
      <c r="O250" s="6">
        <f>I250-I$1101</f>
        <v>0.84898320682811601</v>
      </c>
    </row>
    <row r="251" spans="1:15" x14ac:dyDescent="0.15">
      <c r="A251" s="1">
        <v>11</v>
      </c>
      <c r="B251" s="1" t="s">
        <v>277</v>
      </c>
      <c r="C251" s="1">
        <v>18</v>
      </c>
      <c r="D251" s="1" t="s">
        <v>13</v>
      </c>
      <c r="E251" s="4">
        <f>IF(実質付加価値!E251&gt;0,LN(実質付加価値!E251),0)</f>
        <v>12.705339513695384</v>
      </c>
      <c r="F251" s="4">
        <f>IF(実質付加価値!F251&gt;0,LN(実質付加価値!F251),0)</f>
        <v>13.577983417728754</v>
      </c>
      <c r="G251" s="4">
        <f>IF(実質付加価値!G251&gt;0,LN(実質付加価値!G251),0)</f>
        <v>14.272161158178291</v>
      </c>
      <c r="H251" s="4">
        <f>IF(実質付加価値!H251&gt;0,LN(実質付加価値!H251),0)</f>
        <v>14.542902417687307</v>
      </c>
      <c r="I251" s="4">
        <f>IF(実質付加価値!I251&gt;0,LN(実質付加価値!I251),0)</f>
        <v>14.530075840379686</v>
      </c>
      <c r="K251" s="6">
        <f>E251-E$1102</f>
        <v>0.5866099555366695</v>
      </c>
      <c r="L251" s="6">
        <f>F251-F$1102</f>
        <v>0.69375560881397647</v>
      </c>
      <c r="M251" s="6">
        <f>G251-G$1102</f>
        <v>0.96608700791559698</v>
      </c>
      <c r="N251" s="6">
        <f>H251-H$1102</f>
        <v>1.0389264262728055</v>
      </c>
      <c r="O251" s="6">
        <f>I251-I$1102</f>
        <v>1.1850794593446849</v>
      </c>
    </row>
    <row r="252" spans="1:15" x14ac:dyDescent="0.15">
      <c r="A252" s="1">
        <v>11</v>
      </c>
      <c r="B252" s="1" t="s">
        <v>277</v>
      </c>
      <c r="C252" s="1">
        <v>19</v>
      </c>
      <c r="D252" s="1" t="s">
        <v>14</v>
      </c>
      <c r="E252" s="4">
        <f>IF(実質付加価値!E252&gt;0,LN(実質付加価値!E252),0)</f>
        <v>11.466967294322714</v>
      </c>
      <c r="F252" s="4">
        <f>IF(実質付加価値!F252&gt;0,LN(実質付加価値!F252),0)</f>
        <v>12.593179811591499</v>
      </c>
      <c r="G252" s="4">
        <f>IF(実質付加価値!G252&gt;0,LN(実質付加価値!G252),0)</f>
        <v>13.70250730986978</v>
      </c>
      <c r="H252" s="4">
        <f>IF(実質付加価値!H252&gt;0,LN(実質付加価値!H252),0)</f>
        <v>13.628457586849748</v>
      </c>
      <c r="I252" s="4">
        <f>IF(実質付加価値!I252&gt;0,LN(実質付加価値!I252),0)</f>
        <v>13.584654740720786</v>
      </c>
      <c r="K252" s="6">
        <f>E252-E$1103</f>
        <v>0.52110837682271516</v>
      </c>
      <c r="L252" s="6">
        <f>F252-F$1103</f>
        <v>0.82020579873471</v>
      </c>
      <c r="M252" s="6">
        <f>G252-G$1103</f>
        <v>1.1413543784575229</v>
      </c>
      <c r="N252" s="6">
        <f>H252-H$1103</f>
        <v>1.0311213487140485</v>
      </c>
      <c r="O252" s="6">
        <f>I252-I$1103</f>
        <v>1.0776201111329726</v>
      </c>
    </row>
    <row r="253" spans="1:15" x14ac:dyDescent="0.15">
      <c r="A253" s="1">
        <v>11</v>
      </c>
      <c r="B253" s="1" t="s">
        <v>277</v>
      </c>
      <c r="C253" s="1">
        <v>20</v>
      </c>
      <c r="D253" s="1" t="s">
        <v>15</v>
      </c>
      <c r="E253" s="4">
        <f>IF(実質付加価値!E253&gt;0,LN(実質付加価値!E253),0)</f>
        <v>12.065275314730437</v>
      </c>
      <c r="F253" s="4">
        <f>IF(実質付加価値!F253&gt;0,LN(実質付加価値!F253),0)</f>
        <v>12.915192898376212</v>
      </c>
      <c r="G253" s="4">
        <f>IF(実質付加価値!G253&gt;0,LN(実質付加価値!G253),0)</f>
        <v>13.113281296964567</v>
      </c>
      <c r="H253" s="4">
        <f>IF(実質付加価値!H253&gt;0,LN(実質付加価値!H253),0)</f>
        <v>12.917102181448259</v>
      </c>
      <c r="I253" s="4">
        <f>IF(実質付加価値!I253&gt;0,LN(実質付加価値!I253),0)</f>
        <v>13.049539863792852</v>
      </c>
      <c r="K253" s="6">
        <f>E253-E$1104</f>
        <v>1.026155983297441</v>
      </c>
      <c r="L253" s="6">
        <f>F253-F$1104</f>
        <v>1.245212284888142</v>
      </c>
      <c r="M253" s="6">
        <f>G253-G$1104</f>
        <v>1.4566323372464112</v>
      </c>
      <c r="N253" s="6">
        <f>H253-H$1104</f>
        <v>1.497086430025</v>
      </c>
      <c r="O253" s="6">
        <f>I253-I$1104</f>
        <v>1.4671641209898052</v>
      </c>
    </row>
    <row r="254" spans="1:15" x14ac:dyDescent="0.15">
      <c r="A254" s="1">
        <v>11</v>
      </c>
      <c r="B254" s="1" t="s">
        <v>277</v>
      </c>
      <c r="C254" s="1">
        <v>21</v>
      </c>
      <c r="D254" s="1" t="s">
        <v>16</v>
      </c>
      <c r="E254" s="4">
        <f>IF(実質付加価値!E254&gt;0,LN(実質付加価値!E254),0)</f>
        <v>12.404633111570851</v>
      </c>
      <c r="F254" s="4">
        <f>IF(実質付加価値!F254&gt;0,LN(実質付加価値!F254),0)</f>
        <v>13.096869024185661</v>
      </c>
      <c r="G254" s="4">
        <f>IF(実質付加価値!G254&gt;0,LN(実質付加価値!G254),0)</f>
        <v>13.701398332478828</v>
      </c>
      <c r="H254" s="4">
        <f>IF(実質付加価値!H254&gt;0,LN(実質付加価値!H254),0)</f>
        <v>14.020893601880571</v>
      </c>
      <c r="I254" s="4">
        <f>IF(実質付加価値!I254&gt;0,LN(実質付加価値!I254),0)</f>
        <v>14.249988735680107</v>
      </c>
      <c r="K254" s="6">
        <f>E254-E$1105</f>
        <v>0.34393408575557061</v>
      </c>
      <c r="L254" s="6">
        <f>F254-F$1105</f>
        <v>0.7358118816819772</v>
      </c>
      <c r="M254" s="6">
        <f>G254-G$1105</f>
        <v>0.96152176515115428</v>
      </c>
      <c r="N254" s="6">
        <f>H254-H$1105</f>
        <v>1.0583529928354078</v>
      </c>
      <c r="O254" s="6">
        <f>I254-I$1105</f>
        <v>1.1462569840871399</v>
      </c>
    </row>
    <row r="255" spans="1:15" x14ac:dyDescent="0.15">
      <c r="A255" s="1">
        <v>11</v>
      </c>
      <c r="B255" s="1" t="s">
        <v>94</v>
      </c>
      <c r="C255" s="1">
        <v>22</v>
      </c>
      <c r="D255" s="1" t="s">
        <v>8</v>
      </c>
      <c r="E255" s="4">
        <f>IF(実質付加価値!E255&gt;0,LN(実質付加価値!E255),0)</f>
        <v>13.681086918854627</v>
      </c>
      <c r="F255" s="4">
        <f>IF(実質付加価値!F255&gt;0,LN(実質付加価値!F255),0)</f>
        <v>14.377164361863787</v>
      </c>
      <c r="G255" s="4">
        <f>IF(実質付加価値!G255&gt;0,LN(実質付加価値!G255),0)</f>
        <v>14.807950321993047</v>
      </c>
      <c r="H255" s="4">
        <f>IF(実質付加価値!H255&gt;0,LN(実質付加価値!H255),0)</f>
        <v>15.145780179691192</v>
      </c>
      <c r="I255" s="4">
        <f>IF(実質付加価値!I255&gt;0,LN(実質付加価値!I255),0)</f>
        <v>15.415200192151127</v>
      </c>
      <c r="K255" s="6">
        <f>E255-E$1106</f>
        <v>0.53336791256545624</v>
      </c>
      <c r="L255" s="6">
        <f>F255-F$1106</f>
        <v>0.69211927877156221</v>
      </c>
      <c r="M255" s="6">
        <f>G255-G$1106</f>
        <v>0.89984046581851018</v>
      </c>
      <c r="N255" s="6">
        <f>H255-H$1106</f>
        <v>1.0024879230471431</v>
      </c>
      <c r="O255" s="6">
        <f>I255-I$1106</f>
        <v>1.059425845426647</v>
      </c>
    </row>
    <row r="256" spans="1:15" x14ac:dyDescent="0.15">
      <c r="A256" s="1">
        <v>11</v>
      </c>
      <c r="B256" s="1" t="s">
        <v>94</v>
      </c>
      <c r="C256" s="1">
        <v>23</v>
      </c>
      <c r="D256" s="1" t="s">
        <v>29</v>
      </c>
      <c r="E256" s="4">
        <f>IF(実質付加価値!E256&gt;0,LN(実質付加価値!E256),0)</f>
        <v>13.23842683227628</v>
      </c>
      <c r="F256" s="4">
        <f>IF(実質付加価値!F256&gt;0,LN(実質付加価値!F256),0)</f>
        <v>13.813350919270897</v>
      </c>
      <c r="G256" s="4">
        <f>IF(実質付加価値!G256&gt;0,LN(実質付加価値!G256),0)</f>
        <v>14.160698787000319</v>
      </c>
      <c r="H256" s="4">
        <f>IF(実質付加価値!H256&gt;0,LN(実質付加価値!H256),0)</f>
        <v>14.429860752312811</v>
      </c>
      <c r="I256" s="4">
        <f>IF(実質付加価値!I256&gt;0,LN(実質付加価値!I256),0)</f>
        <v>14.610705973669727</v>
      </c>
      <c r="K256" s="6">
        <f>E256-E$1107</f>
        <v>0.29707600268118206</v>
      </c>
      <c r="L256" s="6">
        <f>F256-F$1107</f>
        <v>0.58429397618040291</v>
      </c>
      <c r="M256" s="6">
        <f>G256-G$1107</f>
        <v>0.79628600665508031</v>
      </c>
      <c r="N256" s="6">
        <f>H256-H$1107</f>
        <v>0.88836819775837839</v>
      </c>
      <c r="O256" s="6">
        <f>I256-I$1107</f>
        <v>0.95226557161586101</v>
      </c>
    </row>
    <row r="257" spans="1:15" x14ac:dyDescent="0.15">
      <c r="A257" s="1">
        <v>12</v>
      </c>
      <c r="B257" s="1" t="s">
        <v>100</v>
      </c>
      <c r="C257" s="1">
        <v>1</v>
      </c>
      <c r="D257" s="1" t="s">
        <v>9</v>
      </c>
      <c r="E257" s="4">
        <f>IF(実質付加価値!E257&gt;0,LN(実質付加価値!E257),0)</f>
        <v>12.429122605033889</v>
      </c>
      <c r="F257" s="4">
        <f>IF(実質付加価値!F257&gt;0,LN(実質付加価値!F257),0)</f>
        <v>12.426770236565156</v>
      </c>
      <c r="G257" s="4">
        <f>IF(実質付加価値!G257&gt;0,LN(実質付加価値!G257),0)</f>
        <v>12.6894556817715</v>
      </c>
      <c r="H257" s="4">
        <f>IF(実質付加価値!H257&gt;0,LN(実質付加価値!H257),0)</f>
        <v>12.726014332086125</v>
      </c>
      <c r="I257" s="4">
        <f>IF(実質付加価値!I257&gt;0,LN(実質付加価値!I257),0)</f>
        <v>12.640176427066196</v>
      </c>
      <c r="K257" s="6">
        <f>E257-E$1085</f>
        <v>0.43226023658683843</v>
      </c>
      <c r="L257" s="6">
        <f>F257-F$1085</f>
        <v>0.54314108197529265</v>
      </c>
      <c r="M257" s="6">
        <f>G257-G$1085</f>
        <v>0.69102860150757017</v>
      </c>
      <c r="N257" s="6">
        <f>H257-H$1085</f>
        <v>0.86898894785878333</v>
      </c>
      <c r="O257" s="6">
        <f>I257-I$1085</f>
        <v>0.90370408903107702</v>
      </c>
    </row>
    <row r="258" spans="1:15" x14ac:dyDescent="0.15">
      <c r="A258" s="1">
        <v>12</v>
      </c>
      <c r="B258" s="1" t="s">
        <v>100</v>
      </c>
      <c r="C258" s="1">
        <v>2</v>
      </c>
      <c r="D258" s="1" t="s">
        <v>10</v>
      </c>
      <c r="E258" s="4">
        <f>IF(実質付加価値!E258&gt;0,LN(実質付加価値!E258),0)</f>
        <v>9.6159214530250914</v>
      </c>
      <c r="F258" s="4">
        <f>IF(実質付加価値!F258&gt;0,LN(実質付加価値!F258),0)</f>
        <v>10.549018950257803</v>
      </c>
      <c r="G258" s="4">
        <f>IF(実質付加価値!G258&gt;0,LN(実質付加価値!G258),0)</f>
        <v>10.388887541454357</v>
      </c>
      <c r="H258" s="4">
        <f>IF(実質付加価値!H258&gt;0,LN(実質付加価値!H258),0)</f>
        <v>9.7128623909519103</v>
      </c>
      <c r="I258" s="4">
        <f>IF(実質付加価値!I258&gt;0,LN(実質付加価値!I258),0)</f>
        <v>9.4006165312292911</v>
      </c>
      <c r="K258" s="6">
        <f>E258-E$1086</f>
        <v>0.18929970482844816</v>
      </c>
      <c r="L258" s="6">
        <f>F258-F$1086</f>
        <v>0.9965629476905864</v>
      </c>
      <c r="M258" s="6">
        <f>G258-G$1086</f>
        <v>0.86747143669100879</v>
      </c>
      <c r="N258" s="6">
        <f>H258-H$1086</f>
        <v>0.62307752806180261</v>
      </c>
      <c r="O258" s="6">
        <f>I258-I$1086</f>
        <v>1.4020775145695739</v>
      </c>
    </row>
    <row r="259" spans="1:15" x14ac:dyDescent="0.15">
      <c r="A259" s="1">
        <v>12</v>
      </c>
      <c r="B259" s="1" t="s">
        <v>101</v>
      </c>
      <c r="C259" s="1">
        <v>3</v>
      </c>
      <c r="D259" s="1" t="s">
        <v>17</v>
      </c>
      <c r="E259" s="4">
        <f>IF(実質付加価値!E259&gt;0,LN(実質付加価値!E259),0)</f>
        <v>12.821113116735873</v>
      </c>
      <c r="F259" s="4">
        <f>IF(実質付加価値!F259&gt;0,LN(実質付加価値!F259),0)</f>
        <v>13.16287981039808</v>
      </c>
      <c r="G259" s="4">
        <f>IF(実質付加価値!G259&gt;0,LN(実質付加価値!G259),0)</f>
        <v>13.20144678897729</v>
      </c>
      <c r="H259" s="4">
        <f>IF(実質付加価値!H259&gt;0,LN(実質付加価値!H259),0)</f>
        <v>13.327711352669999</v>
      </c>
      <c r="I259" s="4">
        <f>IF(実質付加価値!I259&gt;0,LN(実質付加価値!I259),0)</f>
        <v>13.51528132924895</v>
      </c>
      <c r="K259" s="6">
        <f>E259-E$1087</f>
        <v>0.91236946587626555</v>
      </c>
      <c r="L259" s="6">
        <f>F259-F$1087</f>
        <v>0.96366230845538503</v>
      </c>
      <c r="M259" s="6">
        <f>G259-G$1087</f>
        <v>0.90843484263908714</v>
      </c>
      <c r="N259" s="6">
        <f>H259-H$1087</f>
        <v>0.941653228381087</v>
      </c>
      <c r="O259" s="6">
        <f>I259-I$1087</f>
        <v>1.2832641720551017</v>
      </c>
    </row>
    <row r="260" spans="1:15" x14ac:dyDescent="0.15">
      <c r="A260" s="1">
        <v>12</v>
      </c>
      <c r="B260" s="1" t="s">
        <v>101</v>
      </c>
      <c r="C260" s="1">
        <v>4</v>
      </c>
      <c r="D260" s="1" t="s">
        <v>18</v>
      </c>
      <c r="E260" s="4">
        <f>IF(実質付加価値!E260&gt;0,LN(実質付加価値!E260),0)</f>
        <v>10.253038192474634</v>
      </c>
      <c r="F260" s="4">
        <f>IF(実質付加価値!F260&gt;0,LN(実質付加価値!F260),0)</f>
        <v>10.752323943669397</v>
      </c>
      <c r="G260" s="4">
        <f>IF(実質付加価値!G260&gt;0,LN(実質付加価値!G260),0)</f>
        <v>11.268956347029814</v>
      </c>
      <c r="H260" s="4">
        <f>IF(実質付加価値!H260&gt;0,LN(実質付加価値!H260),0)</f>
        <v>10.122375623576939</v>
      </c>
      <c r="I260" s="4">
        <f>IF(実質付加価値!I260&gt;0,LN(実質付加価値!I260),0)</f>
        <v>9.5367190502461963</v>
      </c>
      <c r="K260" s="6">
        <f>E260-E$1088</f>
        <v>-0.17897806428794993</v>
      </c>
      <c r="L260" s="6">
        <f>F260-F$1088</f>
        <v>-0.14387039301026405</v>
      </c>
      <c r="M260" s="6">
        <f>G260-G$1088</f>
        <v>-2.5375401615043813E-2</v>
      </c>
      <c r="N260" s="6">
        <f>H260-H$1088</f>
        <v>-0.42774390160762366</v>
      </c>
      <c r="O260" s="6">
        <f>I260-I$1088</f>
        <v>-0.43579182079046674</v>
      </c>
    </row>
    <row r="261" spans="1:15" x14ac:dyDescent="0.15">
      <c r="A261" s="1">
        <v>12</v>
      </c>
      <c r="B261" s="1" t="s">
        <v>101</v>
      </c>
      <c r="C261" s="1">
        <v>5</v>
      </c>
      <c r="D261" s="1" t="s">
        <v>19</v>
      </c>
      <c r="E261" s="4">
        <f>IF(実質付加価値!E261&gt;0,LN(実質付加価値!E261),0)</f>
        <v>10.137511610265541</v>
      </c>
      <c r="F261" s="4">
        <f>IF(実質付加価値!F261&gt;0,LN(実質付加価値!F261),0)</f>
        <v>10.537657191888806</v>
      </c>
      <c r="G261" s="4">
        <f>IF(実質付加価値!G261&gt;0,LN(実質付加価値!G261),0)</f>
        <v>11.106474031422065</v>
      </c>
      <c r="H261" s="4">
        <f>IF(実質付加価値!H261&gt;0,LN(実質付加価値!H261),0)</f>
        <v>10.995526215777094</v>
      </c>
      <c r="I261" s="4">
        <f>IF(実質付加価値!I261&gt;0,LN(実質付加価値!I261),0)</f>
        <v>10.862670253093167</v>
      </c>
      <c r="K261" s="6">
        <f>E261-E$1089</f>
        <v>0.30844863627960173</v>
      </c>
      <c r="L261" s="6">
        <f>F261-F$1089</f>
        <v>0.51443314593755041</v>
      </c>
      <c r="M261" s="6">
        <f>G261-G$1089</f>
        <v>0.51575804016122184</v>
      </c>
      <c r="N261" s="6">
        <f>H261-H$1089</f>
        <v>0.47211721906274562</v>
      </c>
      <c r="O261" s="6">
        <f>I261-I$1089</f>
        <v>0.5965864008815327</v>
      </c>
    </row>
    <row r="262" spans="1:15" x14ac:dyDescent="0.15">
      <c r="A262" s="1">
        <v>12</v>
      </c>
      <c r="B262" s="1" t="s">
        <v>101</v>
      </c>
      <c r="C262" s="1">
        <v>6</v>
      </c>
      <c r="D262" s="1" t="s">
        <v>3</v>
      </c>
      <c r="E262" s="4">
        <f>IF(実質付加価値!E262&gt;0,LN(実質付加価値!E262),0)</f>
        <v>10.32869022371117</v>
      </c>
      <c r="F262" s="4">
        <f>IF(実質付加価値!F262&gt;0,LN(実質付加価値!F262),0)</f>
        <v>11.558637424740009</v>
      </c>
      <c r="G262" s="4">
        <f>IF(実質付加価値!G262&gt;0,LN(実質付加価値!G262),0)</f>
        <v>12.839351190872641</v>
      </c>
      <c r="H262" s="4">
        <f>IF(実質付加価値!H262&gt;0,LN(実質付加価値!H262),0)</f>
        <v>13.330383458044617</v>
      </c>
      <c r="I262" s="4">
        <f>IF(実質付加価値!I262&gt;0,LN(実質付加価値!I262),0)</f>
        <v>13.536878278043577</v>
      </c>
      <c r="K262" s="6">
        <f>E262-E$1090</f>
        <v>1.6468702004167195</v>
      </c>
      <c r="L262" s="6">
        <f>F262-F$1090</f>
        <v>1.8843685289435257</v>
      </c>
      <c r="M262" s="6">
        <f>G262-G$1090</f>
        <v>2.0491707976613451</v>
      </c>
      <c r="N262" s="6">
        <f>H262-H$1090</f>
        <v>2.2893512451346343</v>
      </c>
      <c r="O262" s="6">
        <f>I262-I$1090</f>
        <v>2.2376720301932664</v>
      </c>
    </row>
    <row r="263" spans="1:15" x14ac:dyDescent="0.15">
      <c r="A263" s="1">
        <v>12</v>
      </c>
      <c r="B263" s="1" t="s">
        <v>101</v>
      </c>
      <c r="C263" s="1">
        <v>7</v>
      </c>
      <c r="D263" s="1" t="s">
        <v>20</v>
      </c>
      <c r="E263" s="4">
        <f>IF(実質付加価値!E263&gt;0,LN(実質付加価値!E263),0)</f>
        <v>13.838251834801733</v>
      </c>
      <c r="F263" s="4">
        <f>IF(実質付加価値!F263&gt;0,LN(実質付加価値!F263),0)</f>
        <v>13.750267968664861</v>
      </c>
      <c r="G263" s="4">
        <f>IF(実質付加価値!G263&gt;0,LN(実質付加価値!G263),0)</f>
        <v>13.999340992822443</v>
      </c>
      <c r="H263" s="4">
        <f>IF(実質付加価値!H263&gt;0,LN(実質付加価値!H263),0)</f>
        <v>13.826682184675011</v>
      </c>
      <c r="I263" s="4">
        <f>IF(実質付加価値!I263&gt;0,LN(実質付加価値!I263),0)</f>
        <v>13.443724504740304</v>
      </c>
      <c r="K263" s="6">
        <f>E263-E$1091</f>
        <v>4.2295659582874805</v>
      </c>
      <c r="L263" s="6">
        <f>F263-F$1091</f>
        <v>4.3363283309841307</v>
      </c>
      <c r="M263" s="6">
        <f>G263-G$1091</f>
        <v>3.9481824303067601</v>
      </c>
      <c r="N263" s="6">
        <f>H263-H$1091</f>
        <v>3.9425032694600777</v>
      </c>
      <c r="O263" s="6">
        <f>I263-I$1091</f>
        <v>4.3931426724241085</v>
      </c>
    </row>
    <row r="264" spans="1:15" x14ac:dyDescent="0.15">
      <c r="A264" s="1">
        <v>12</v>
      </c>
      <c r="B264" s="1" t="s">
        <v>101</v>
      </c>
      <c r="C264" s="1">
        <v>8</v>
      </c>
      <c r="D264" s="1" t="s">
        <v>21</v>
      </c>
      <c r="E264" s="4">
        <f>IF(実質付加価値!E264&gt;0,LN(実質付加価値!E264),0)</f>
        <v>11.476888306338312</v>
      </c>
      <c r="F264" s="4">
        <f>IF(実質付加価値!F264&gt;0,LN(実質付加価値!F264),0)</f>
        <v>11.434877267180088</v>
      </c>
      <c r="G264" s="4">
        <f>IF(実質付加価値!G264&gt;0,LN(実質付加価値!G264),0)</f>
        <v>12.025659141290095</v>
      </c>
      <c r="H264" s="4">
        <f>IF(実質付加価値!H264&gt;0,LN(実質付加価値!H264),0)</f>
        <v>11.877838834899274</v>
      </c>
      <c r="I264" s="4">
        <f>IF(実質付加価値!I264&gt;0,LN(実質付加価値!I264),0)</f>
        <v>11.539243892297412</v>
      </c>
      <c r="K264" s="6">
        <f>E264-E$1092</f>
        <v>1.1958049372396644</v>
      </c>
      <c r="L264" s="6">
        <f>F264-F$1092</f>
        <v>0.89339877934484768</v>
      </c>
      <c r="M264" s="6">
        <f>G264-G$1092</f>
        <v>1.1130329922708757</v>
      </c>
      <c r="N264" s="6">
        <f>H264-H$1092</f>
        <v>0.98693639020268975</v>
      </c>
      <c r="O264" s="6">
        <f>I264-I$1092</f>
        <v>1.0577241498759058</v>
      </c>
    </row>
    <row r="265" spans="1:15" x14ac:dyDescent="0.15">
      <c r="A265" s="1">
        <v>12</v>
      </c>
      <c r="B265" s="1" t="s">
        <v>101</v>
      </c>
      <c r="C265" s="1">
        <v>9</v>
      </c>
      <c r="D265" s="1" t="s">
        <v>22</v>
      </c>
      <c r="E265" s="4">
        <f>IF(実質付加価値!E265&gt;0,LN(実質付加価値!E265),0)</f>
        <v>12.323951721125123</v>
      </c>
      <c r="F265" s="4">
        <f>IF(実質付加価値!F265&gt;0,LN(実質付加価値!F265),0)</f>
        <v>12.98972896871895</v>
      </c>
      <c r="G265" s="4">
        <f>IF(実質付加価値!G265&gt;0,LN(実質付加価値!G265),0)</f>
        <v>13.488845504645106</v>
      </c>
      <c r="H265" s="4">
        <f>IF(実質付加価値!H265&gt;0,LN(実質付加価値!H265),0)</f>
        <v>13.222232855083378</v>
      </c>
      <c r="I265" s="4">
        <f>IF(実質付加価値!I265&gt;0,LN(実質付加価値!I265),0)</f>
        <v>12.63533123673562</v>
      </c>
      <c r="K265" s="6">
        <f>E265-E$1093</f>
        <v>2.0852690136829768</v>
      </c>
      <c r="L265" s="6">
        <f>F265-F$1093</f>
        <v>2.3021589390834336</v>
      </c>
      <c r="M265" s="6">
        <f>G265-G$1093</f>
        <v>2.4648991039169754</v>
      </c>
      <c r="N265" s="6">
        <f>H265-H$1093</f>
        <v>2.1974851225614245</v>
      </c>
      <c r="O265" s="6">
        <f>I265-I$1093</f>
        <v>2.2307361519660223</v>
      </c>
    </row>
    <row r="266" spans="1:15" x14ac:dyDescent="0.15">
      <c r="A266" s="1">
        <v>12</v>
      </c>
      <c r="B266" s="1" t="s">
        <v>101</v>
      </c>
      <c r="C266" s="1">
        <v>10</v>
      </c>
      <c r="D266" s="1" t="s">
        <v>23</v>
      </c>
      <c r="E266" s="4">
        <f>IF(実質付加価値!E266&gt;0,LN(実質付加価値!E266),0)</f>
        <v>11.658146498353673</v>
      </c>
      <c r="F266" s="4">
        <f>IF(実質付加価値!F266&gt;0,LN(実質付加価値!F266),0)</f>
        <v>12.059773297518218</v>
      </c>
      <c r="G266" s="4">
        <f>IF(実質付加価値!G266&gt;0,LN(実質付加価値!G266),0)</f>
        <v>12.649313973093042</v>
      </c>
      <c r="H266" s="4">
        <f>IF(実質付加価値!H266&gt;0,LN(実質付加価値!H266),0)</f>
        <v>12.447148078089906</v>
      </c>
      <c r="I266" s="4">
        <f>IF(実質付加価値!I266&gt;0,LN(実質付加価値!I266),0)</f>
        <v>12.095397578152891</v>
      </c>
      <c r="K266" s="6">
        <f>E266-E$1094</f>
        <v>1.7696469233134113</v>
      </c>
      <c r="L266" s="6">
        <f>F266-F$1094</f>
        <v>1.5896110237917185</v>
      </c>
      <c r="M266" s="6">
        <f>G266-G$1094</f>
        <v>1.5976166432036099</v>
      </c>
      <c r="N266" s="6">
        <f>H266-H$1094</f>
        <v>1.3002416843928621</v>
      </c>
      <c r="O266" s="6">
        <f>I266-I$1094</f>
        <v>1.2797902733220798</v>
      </c>
    </row>
    <row r="267" spans="1:15" x14ac:dyDescent="0.15">
      <c r="A267" s="1">
        <v>12</v>
      </c>
      <c r="B267" s="1" t="s">
        <v>101</v>
      </c>
      <c r="C267" s="1">
        <v>11</v>
      </c>
      <c r="D267" s="1" t="s">
        <v>24</v>
      </c>
      <c r="E267" s="4">
        <f>IF(実質付加価値!E267&gt;0,LN(実質付加価値!E267),0)</f>
        <v>11.10321687802416</v>
      </c>
      <c r="F267" s="4">
        <f>IF(実質付加価値!F267&gt;0,LN(実質付加価値!F267),0)</f>
        <v>11.993525694944442</v>
      </c>
      <c r="G267" s="4">
        <f>IF(実質付加価値!G267&gt;0,LN(実質付加価値!G267),0)</f>
        <v>12.797725541012948</v>
      </c>
      <c r="H267" s="4">
        <f>IF(実質付加価値!H267&gt;0,LN(実質付加価値!H267),0)</f>
        <v>12.474720131611875</v>
      </c>
      <c r="I267" s="4">
        <f>IF(実質付加価値!I267&gt;0,LN(実質付加価値!I267),0)</f>
        <v>12.624653439361561</v>
      </c>
      <c r="K267" s="6">
        <f>E267-E$1095</f>
        <v>1.0041975716456193</v>
      </c>
      <c r="L267" s="6">
        <f>F267-F$1095</f>
        <v>1.110275941513974</v>
      </c>
      <c r="M267" s="6">
        <f>G267-G$1095</f>
        <v>1.1112822403714606</v>
      </c>
      <c r="N267" s="6">
        <f>H267-H$1095</f>
        <v>0.71727662349024612</v>
      </c>
      <c r="O267" s="6">
        <f>I267-I$1095</f>
        <v>0.69780046168816057</v>
      </c>
    </row>
    <row r="268" spans="1:15" x14ac:dyDescent="0.15">
      <c r="A268" s="1">
        <v>12</v>
      </c>
      <c r="B268" s="1" t="s">
        <v>101</v>
      </c>
      <c r="C268" s="1">
        <v>12</v>
      </c>
      <c r="D268" s="1" t="s">
        <v>25</v>
      </c>
      <c r="E268" s="4">
        <f>IF(実質付加価値!E268&gt;0,LN(実質付加価値!E268),0)</f>
        <v>8.8023117272290232</v>
      </c>
      <c r="F268" s="4">
        <f>IF(実質付加価値!F268&gt;0,LN(実質付加価値!F268),0)</f>
        <v>10.388233201796853</v>
      </c>
      <c r="G268" s="4">
        <f>IF(実質付加価値!G268&gt;0,LN(実質付加価値!G268),0)</f>
        <v>12.256520779170668</v>
      </c>
      <c r="H268" s="4">
        <f>IF(実質付加価値!H268&gt;0,LN(実質付加価値!H268),0)</f>
        <v>13.193990445225856</v>
      </c>
      <c r="I268" s="4">
        <f>IF(実質付加価値!I268&gt;0,LN(実質付加価値!I268),0)</f>
        <v>14.03701382557111</v>
      </c>
      <c r="K268" s="6">
        <f>E268-E$1096</f>
        <v>1.2457145906582436</v>
      </c>
      <c r="L268" s="6">
        <f>F268-F$1096</f>
        <v>0.90509462067281277</v>
      </c>
      <c r="M268" s="6">
        <f>G268-G$1096</f>
        <v>0.87804218156645497</v>
      </c>
      <c r="N268" s="6">
        <f>H268-H$1096</f>
        <v>0.80367814621279088</v>
      </c>
      <c r="O268" s="6">
        <f>I268-I$1096</f>
        <v>0.25966900320926811</v>
      </c>
    </row>
    <row r="269" spans="1:15" x14ac:dyDescent="0.15">
      <c r="A269" s="1">
        <v>12</v>
      </c>
      <c r="B269" s="1" t="s">
        <v>101</v>
      </c>
      <c r="C269" s="1">
        <v>13</v>
      </c>
      <c r="D269" s="1" t="s">
        <v>26</v>
      </c>
      <c r="E269" s="4">
        <f>IF(実質付加価値!E269&gt;0,LN(実質付加価値!E269),0)</f>
        <v>9.9794247453231382</v>
      </c>
      <c r="F269" s="4">
        <f>IF(実質付加価値!F269&gt;0,LN(実質付加価値!F269),0)</f>
        <v>11.243735850988955</v>
      </c>
      <c r="G269" s="4">
        <f>IF(実質付加価値!G269&gt;0,LN(実質付加価値!G269),0)</f>
        <v>11.875195573095095</v>
      </c>
      <c r="H269" s="4">
        <f>IF(実質付加価値!H269&gt;0,LN(実質付加価値!H269),0)</f>
        <v>10.92803033731659</v>
      </c>
      <c r="I269" s="4">
        <f>IF(実質付加価値!I269&gt;0,LN(実質付加価値!I269),0)</f>
        <v>11.457822440071398</v>
      </c>
      <c r="K269" s="6">
        <f>E269-E$1097</f>
        <v>1.10113977637298</v>
      </c>
      <c r="L269" s="6">
        <f>F269-F$1097</f>
        <v>0.96584337657940722</v>
      </c>
      <c r="M269" s="6">
        <f>G269-G$1097</f>
        <v>1.1569820904917609</v>
      </c>
      <c r="N269" s="6">
        <f>H269-H$1097</f>
        <v>-4.2673540423589174E-2</v>
      </c>
      <c r="O269" s="6">
        <f>I269-I$1097</f>
        <v>-0.15794443578519513</v>
      </c>
    </row>
    <row r="270" spans="1:15" x14ac:dyDescent="0.15">
      <c r="A270" s="1">
        <v>12</v>
      </c>
      <c r="B270" s="1" t="s">
        <v>101</v>
      </c>
      <c r="C270" s="1">
        <v>14</v>
      </c>
      <c r="D270" s="1" t="s">
        <v>27</v>
      </c>
      <c r="E270" s="4">
        <f>IF(実質付加価値!E270&gt;0,LN(実質付加価値!E270),0)</f>
        <v>9.7257539825635</v>
      </c>
      <c r="F270" s="4">
        <f>IF(実質付加価値!F270&gt;0,LN(実質付加価値!F270),0)</f>
        <v>10.562062593181874</v>
      </c>
      <c r="G270" s="4">
        <f>IF(実質付加価値!G270&gt;0,LN(実質付加価値!G270),0)</f>
        <v>10.826732940098029</v>
      </c>
      <c r="H270" s="4">
        <f>IF(実質付加価値!H270&gt;0,LN(実質付加価値!H270),0)</f>
        <v>10.624052163524603</v>
      </c>
      <c r="I270" s="4">
        <f>IF(実質付加価値!I270&gt;0,LN(実質付加価値!I270),0)</f>
        <v>10.794440579383215</v>
      </c>
      <c r="K270" s="6">
        <f>E270-E$1098</f>
        <v>2.6974519062291922</v>
      </c>
      <c r="L270" s="6">
        <f>F270-F$1098</f>
        <v>2.1593450137325032</v>
      </c>
      <c r="M270" s="6">
        <f>G270-G$1098</f>
        <v>1.6043506765526931</v>
      </c>
      <c r="N270" s="6">
        <f>H270-H$1098</f>
        <v>1.2978827222995779</v>
      </c>
      <c r="O270" s="6">
        <f>I270-I$1098</f>
        <v>0.93602821083417886</v>
      </c>
    </row>
    <row r="271" spans="1:15" x14ac:dyDescent="0.15">
      <c r="A271" s="1">
        <v>12</v>
      </c>
      <c r="B271" s="1" t="s">
        <v>101</v>
      </c>
      <c r="C271" s="1">
        <v>15</v>
      </c>
      <c r="D271" s="1" t="s">
        <v>28</v>
      </c>
      <c r="E271" s="4">
        <f>IF(実質付加価値!E271&gt;0,LN(実質付加価値!E271),0)</f>
        <v>12.153803770958897</v>
      </c>
      <c r="F271" s="4">
        <f>IF(実質付加価値!F271&gt;0,LN(実質付加価値!F271),0)</f>
        <v>12.510482087063142</v>
      </c>
      <c r="G271" s="4">
        <f>IF(実質付加価値!G271&gt;0,LN(実質付加価値!G271),0)</f>
        <v>13.055148266869304</v>
      </c>
      <c r="H271" s="4">
        <f>IF(実質付加価値!H271&gt;0,LN(実質付加価値!H271),0)</f>
        <v>12.586340374312075</v>
      </c>
      <c r="I271" s="4">
        <f>IF(実質付加価値!I271&gt;0,LN(実質付加価値!I271),0)</f>
        <v>12.518349506066365</v>
      </c>
      <c r="K271" s="6">
        <f>E271-E$1099</f>
        <v>0.61367065048891334</v>
      </c>
      <c r="L271" s="6">
        <f>F271-F$1099</f>
        <v>0.73250146810190309</v>
      </c>
      <c r="M271" s="6">
        <f>G271-G$1099</f>
        <v>0.84622083814418403</v>
      </c>
      <c r="N271" s="6">
        <f>H271-H$1099</f>
        <v>0.56648395664351447</v>
      </c>
      <c r="O271" s="6">
        <f>I271-I$1099</f>
        <v>0.61812961781800624</v>
      </c>
    </row>
    <row r="272" spans="1:15" x14ac:dyDescent="0.15">
      <c r="A272" s="1">
        <v>12</v>
      </c>
      <c r="B272" s="1" t="s">
        <v>100</v>
      </c>
      <c r="C272" s="1">
        <v>16</v>
      </c>
      <c r="D272" s="1" t="s">
        <v>11</v>
      </c>
      <c r="E272" s="4">
        <f>IF(実質付加価値!E272&gt;0,LN(実質付加価値!E272),0)</f>
        <v>13.952474025488765</v>
      </c>
      <c r="F272" s="4">
        <f>IF(実質付加価値!F272&gt;0,LN(実質付加価値!F272),0)</f>
        <v>14.08022692723779</v>
      </c>
      <c r="G272" s="4">
        <f>IF(実質付加価値!G272&gt;0,LN(実質付加価値!G272),0)</f>
        <v>14.5986725500837</v>
      </c>
      <c r="H272" s="4">
        <f>IF(実質付加価値!H272&gt;0,LN(実質付加価値!H272),0)</f>
        <v>14.020400860087161</v>
      </c>
      <c r="I272" s="4">
        <f>IF(実質付加価値!I272&gt;0,LN(実質付加価値!I272),0)</f>
        <v>13.849374316723408</v>
      </c>
      <c r="K272" s="6">
        <f>E272-E$1100</f>
        <v>0.82317047032019097</v>
      </c>
      <c r="L272" s="6">
        <f>F272-F$1100</f>
        <v>0.73612593745753152</v>
      </c>
      <c r="M272" s="6">
        <f>G272-G$1100</f>
        <v>1.0785543444302892</v>
      </c>
      <c r="N272" s="6">
        <f>H272-H$1100</f>
        <v>0.74210970930854714</v>
      </c>
      <c r="O272" s="6">
        <f>I272-I$1100</f>
        <v>0.88621880252705942</v>
      </c>
    </row>
    <row r="273" spans="1:15" x14ac:dyDescent="0.15">
      <c r="A273" s="1">
        <v>12</v>
      </c>
      <c r="B273" s="1" t="s">
        <v>100</v>
      </c>
      <c r="C273" s="1">
        <v>17</v>
      </c>
      <c r="D273" s="1" t="s">
        <v>12</v>
      </c>
      <c r="E273" s="4">
        <f>IF(実質付加価値!E273&gt;0,LN(実質付加価値!E273),0)</f>
        <v>12.403598381543393</v>
      </c>
      <c r="F273" s="4">
        <f>IF(実質付加価値!F273&gt;0,LN(実質付加価値!F273),0)</f>
        <v>13.049887787145055</v>
      </c>
      <c r="G273" s="4">
        <f>IF(実質付加価値!G273&gt;0,LN(実質付加価値!G273),0)</f>
        <v>13.317426407975075</v>
      </c>
      <c r="H273" s="4">
        <f>IF(実質付加価値!H273&gt;0,LN(実質付加価値!H273),0)</f>
        <v>13.3394071816251</v>
      </c>
      <c r="I273" s="4">
        <f>IF(実質付加価値!I273&gt;0,LN(実質付加価値!I273),0)</f>
        <v>13.473318689161466</v>
      </c>
      <c r="K273" s="6">
        <f>E273-E$1101</f>
        <v>1.5541390310060645</v>
      </c>
      <c r="L273" s="6">
        <f>F273-F$1101</f>
        <v>1.5606654230971575</v>
      </c>
      <c r="M273" s="6">
        <f>G273-G$1101</f>
        <v>1.2820054611496925</v>
      </c>
      <c r="N273" s="6">
        <f>H273-H$1101</f>
        <v>1.1009248706756942</v>
      </c>
      <c r="O273" s="6">
        <f>I273-I$1101</f>
        <v>1.2039108547250539</v>
      </c>
    </row>
    <row r="274" spans="1:15" x14ac:dyDescent="0.15">
      <c r="A274" s="1">
        <v>12</v>
      </c>
      <c r="B274" s="1" t="s">
        <v>100</v>
      </c>
      <c r="C274" s="1">
        <v>18</v>
      </c>
      <c r="D274" s="1" t="s">
        <v>13</v>
      </c>
      <c r="E274" s="4">
        <f>IF(実質付加価値!E274&gt;0,LN(実質付加価値!E274),0)</f>
        <v>12.513459042938551</v>
      </c>
      <c r="F274" s="4">
        <f>IF(実質付加価値!F274&gt;0,LN(実質付加価値!F274),0)</f>
        <v>13.49866560513893</v>
      </c>
      <c r="G274" s="4">
        <f>IF(実質付加価値!G274&gt;0,LN(実質付加価値!G274),0)</f>
        <v>14.048853016913849</v>
      </c>
      <c r="H274" s="4">
        <f>IF(実質付加価値!H274&gt;0,LN(実質付加価値!H274),0)</f>
        <v>14.446997006601926</v>
      </c>
      <c r="I274" s="4">
        <f>IF(実質付加価値!I274&gt;0,LN(実質付加価値!I274),0)</f>
        <v>14.493798371190735</v>
      </c>
      <c r="K274" s="6">
        <f>E274-E$1102</f>
        <v>0.39472948477983749</v>
      </c>
      <c r="L274" s="6">
        <f>F274-F$1102</f>
        <v>0.61443779622415207</v>
      </c>
      <c r="M274" s="6">
        <f>G274-G$1102</f>
        <v>0.74277886665115567</v>
      </c>
      <c r="N274" s="6">
        <f>H274-H$1102</f>
        <v>0.94302101518742454</v>
      </c>
      <c r="O274" s="6">
        <f>I274-I$1102</f>
        <v>1.148801990155734</v>
      </c>
    </row>
    <row r="275" spans="1:15" x14ac:dyDescent="0.15">
      <c r="A275" s="1">
        <v>12</v>
      </c>
      <c r="B275" s="1" t="s">
        <v>100</v>
      </c>
      <c r="C275" s="1">
        <v>19</v>
      </c>
      <c r="D275" s="1" t="s">
        <v>14</v>
      </c>
      <c r="E275" s="4">
        <f>IF(実質付加価値!E275&gt;0,LN(実質付加価値!E275),0)</f>
        <v>11.288466744994395</v>
      </c>
      <c r="F275" s="4">
        <f>IF(実質付加価値!F275&gt;0,LN(実質付加価値!F275),0)</f>
        <v>12.285255499560471</v>
      </c>
      <c r="G275" s="4">
        <f>IF(実質付加価値!G275&gt;0,LN(実質付加価値!G275),0)</f>
        <v>13.407300131689981</v>
      </c>
      <c r="H275" s="4">
        <f>IF(実質付加価値!H275&gt;0,LN(実質付加価値!H275),0)</f>
        <v>13.462528205301137</v>
      </c>
      <c r="I275" s="4">
        <f>IF(実質付加価値!I275&gt;0,LN(実質付加価値!I275),0)</f>
        <v>13.471976650330301</v>
      </c>
      <c r="K275" s="6">
        <f>E275-E$1103</f>
        <v>0.34260782749439578</v>
      </c>
      <c r="L275" s="6">
        <f>F275-F$1103</f>
        <v>0.51228148670368157</v>
      </c>
      <c r="M275" s="6">
        <f>G275-G$1103</f>
        <v>0.8461472002777235</v>
      </c>
      <c r="N275" s="6">
        <f>H275-H$1103</f>
        <v>0.86519196716543689</v>
      </c>
      <c r="O275" s="6">
        <f>I275-I$1103</f>
        <v>0.96494202074248747</v>
      </c>
    </row>
    <row r="276" spans="1:15" x14ac:dyDescent="0.15">
      <c r="A276" s="1">
        <v>12</v>
      </c>
      <c r="B276" s="1" t="s">
        <v>100</v>
      </c>
      <c r="C276" s="1">
        <v>20</v>
      </c>
      <c r="D276" s="1" t="s">
        <v>15</v>
      </c>
      <c r="E276" s="4">
        <f>IF(実質付加価値!E276&gt;0,LN(実質付加価値!E276),0)</f>
        <v>12.069252590428727</v>
      </c>
      <c r="F276" s="4">
        <f>IF(実質付加価値!F276&gt;0,LN(実質付加価値!F276),0)</f>
        <v>12.875197287033554</v>
      </c>
      <c r="G276" s="4">
        <f>IF(実質付加価値!G276&gt;0,LN(実質付加価値!G276),0)</f>
        <v>13.036618867565943</v>
      </c>
      <c r="H276" s="4">
        <f>IF(実質付加価値!H276&gt;0,LN(実質付加価値!H276),0)</f>
        <v>12.745012342398514</v>
      </c>
      <c r="I276" s="4">
        <f>IF(実質付加価値!I276&gt;0,LN(実質付加価値!I276),0)</f>
        <v>12.96310065068095</v>
      </c>
      <c r="K276" s="6">
        <f>E276-E$1104</f>
        <v>1.0301332589957308</v>
      </c>
      <c r="L276" s="6">
        <f>F276-F$1104</f>
        <v>1.2052166735454843</v>
      </c>
      <c r="M276" s="6">
        <f>G276-G$1104</f>
        <v>1.3799699078477872</v>
      </c>
      <c r="N276" s="6">
        <f>H276-H$1104</f>
        <v>1.324996590975255</v>
      </c>
      <c r="O276" s="6">
        <f>I276-I$1104</f>
        <v>1.3807249078779034</v>
      </c>
    </row>
    <row r="277" spans="1:15" x14ac:dyDescent="0.15">
      <c r="A277" s="1">
        <v>12</v>
      </c>
      <c r="B277" s="1" t="s">
        <v>100</v>
      </c>
      <c r="C277" s="1">
        <v>21</v>
      </c>
      <c r="D277" s="1" t="s">
        <v>16</v>
      </c>
      <c r="E277" s="4">
        <f>IF(実質付加価値!E277&gt;0,LN(実質付加価値!E277),0)</f>
        <v>12.665560980520238</v>
      </c>
      <c r="F277" s="4">
        <f>IF(実質付加価値!F277&gt;0,LN(実質付加価値!F277),0)</f>
        <v>13.395629389227121</v>
      </c>
      <c r="G277" s="4">
        <f>IF(実質付加価値!G277&gt;0,LN(実質付加価値!G277),0)</f>
        <v>14.020932683908507</v>
      </c>
      <c r="H277" s="4">
        <f>IF(実質付加価値!H277&gt;0,LN(実質付加価値!H277),0)</f>
        <v>14.219236013994374</v>
      </c>
      <c r="I277" s="4">
        <f>IF(実質付加価値!I277&gt;0,LN(実質付加価値!I277),0)</f>
        <v>14.372777296847705</v>
      </c>
      <c r="K277" s="6">
        <f>E277-E$1105</f>
        <v>0.60486195470495829</v>
      </c>
      <c r="L277" s="6">
        <f>F277-F$1105</f>
        <v>1.0345722467234371</v>
      </c>
      <c r="M277" s="6">
        <f>G277-G$1105</f>
        <v>1.2810561165808334</v>
      </c>
      <c r="N277" s="6">
        <f>H277-H$1105</f>
        <v>1.2566954049492107</v>
      </c>
      <c r="O277" s="6">
        <f>I277-I$1105</f>
        <v>1.2690455452547376</v>
      </c>
    </row>
    <row r="278" spans="1:15" x14ac:dyDescent="0.15">
      <c r="A278" s="1">
        <v>12</v>
      </c>
      <c r="B278" s="1" t="s">
        <v>99</v>
      </c>
      <c r="C278" s="1">
        <v>22</v>
      </c>
      <c r="D278" s="1" t="s">
        <v>8</v>
      </c>
      <c r="E278" s="4">
        <f>IF(実質付加価値!E278&gt;0,LN(実質付加価値!E278),0)</f>
        <v>13.625434322920695</v>
      </c>
      <c r="F278" s="4">
        <f>IF(実質付加価値!F278&gt;0,LN(実質付加価値!F278),0)</f>
        <v>14.373615492856153</v>
      </c>
      <c r="G278" s="4">
        <f>IF(実質付加価値!G278&gt;0,LN(実質付加価値!G278),0)</f>
        <v>14.89771152896917</v>
      </c>
      <c r="H278" s="4">
        <f>IF(実質付加価値!H278&gt;0,LN(実質付加価値!H278),0)</f>
        <v>15.120605335776153</v>
      </c>
      <c r="I278" s="4">
        <f>IF(実質付加価値!I278&gt;0,LN(実質付加価値!I278),0)</f>
        <v>15.292499268935424</v>
      </c>
      <c r="K278" s="6">
        <f>E278-E$1106</f>
        <v>0.47771531663152444</v>
      </c>
      <c r="L278" s="6">
        <f>F278-F$1106</f>
        <v>0.68857040976392803</v>
      </c>
      <c r="M278" s="6">
        <f>G278-G$1106</f>
        <v>0.98960167279463285</v>
      </c>
      <c r="N278" s="6">
        <f>H278-H$1106</f>
        <v>0.97731307913210408</v>
      </c>
      <c r="O278" s="6">
        <f>I278-I$1106</f>
        <v>0.93672492221094394</v>
      </c>
    </row>
    <row r="279" spans="1:15" x14ac:dyDescent="0.15">
      <c r="A279" s="1">
        <v>12</v>
      </c>
      <c r="B279" s="1" t="s">
        <v>99</v>
      </c>
      <c r="C279" s="1">
        <v>23</v>
      </c>
      <c r="D279" s="1" t="s">
        <v>29</v>
      </c>
      <c r="E279" s="4">
        <f>IF(実質付加価値!E279&gt;0,LN(実質付加価値!E279),0)</f>
        <v>13.302975848421827</v>
      </c>
      <c r="F279" s="4">
        <f>IF(実質付加価値!F279&gt;0,LN(実質付加価値!F279),0)</f>
        <v>13.78267772050655</v>
      </c>
      <c r="G279" s="4">
        <f>IF(実質付加価値!G279&gt;0,LN(実質付加価値!G279),0)</f>
        <v>14.038809821200003</v>
      </c>
      <c r="H279" s="4">
        <f>IF(実質付加価値!H279&gt;0,LN(実質付加価値!H279),0)</f>
        <v>14.306363436976715</v>
      </c>
      <c r="I279" s="4">
        <f>IF(実質付加価値!I279&gt;0,LN(実質付加価値!I279),0)</f>
        <v>14.424241573968711</v>
      </c>
      <c r="K279" s="6">
        <f>E279-E$1107</f>
        <v>0.36162501882672871</v>
      </c>
      <c r="L279" s="6">
        <f>F279-F$1107</f>
        <v>0.55362077741605553</v>
      </c>
      <c r="M279" s="6">
        <f>G279-G$1107</f>
        <v>0.67439704085476393</v>
      </c>
      <c r="N279" s="6">
        <f>H279-H$1107</f>
        <v>0.76487088242228296</v>
      </c>
      <c r="O279" s="6">
        <f>I279-I$1107</f>
        <v>0.76580117191484476</v>
      </c>
    </row>
    <row r="280" spans="1:15" x14ac:dyDescent="0.15">
      <c r="A280" s="1">
        <v>13</v>
      </c>
      <c r="B280" s="1" t="s">
        <v>356</v>
      </c>
      <c r="C280" s="1">
        <v>1</v>
      </c>
      <c r="D280" s="1" t="s">
        <v>9</v>
      </c>
      <c r="E280" s="4">
        <f>IF(実質付加価値!E280&gt;0,LN(実質付加価値!E280),0)</f>
        <v>11.425528553723463</v>
      </c>
      <c r="F280" s="4">
        <f>IF(実質付加価値!F280&gt;0,LN(実質付加価値!F280),0)</f>
        <v>11.448355422800377</v>
      </c>
      <c r="G280" s="4">
        <f>IF(実質付加価値!G280&gt;0,LN(実質付加価値!G280),0)</f>
        <v>11.093724278933664</v>
      </c>
      <c r="H280" s="4">
        <f>IF(実質付加価値!H280&gt;0,LN(実質付加価値!H280),0)</f>
        <v>10.809118973035115</v>
      </c>
      <c r="I280" s="4">
        <f>IF(実質付加価値!I280&gt;0,LN(実質付加価値!I280),0)</f>
        <v>10.854585890113945</v>
      </c>
      <c r="K280" s="6">
        <f>E280-E$1085</f>
        <v>-0.57133381472358735</v>
      </c>
      <c r="L280" s="6">
        <f>F280-F$1085</f>
        <v>-0.43527373178948636</v>
      </c>
      <c r="M280" s="6">
        <f>G280-G$1085</f>
        <v>-0.90470280133026648</v>
      </c>
      <c r="N280" s="6">
        <f>H280-H$1085</f>
        <v>-1.0479064111922263</v>
      </c>
      <c r="O280" s="6">
        <f>I280-I$1085</f>
        <v>-0.88188644792117366</v>
      </c>
    </row>
    <row r="281" spans="1:15" x14ac:dyDescent="0.15">
      <c r="A281" s="1">
        <v>13</v>
      </c>
      <c r="B281" s="1" t="s">
        <v>357</v>
      </c>
      <c r="C281" s="1">
        <v>2</v>
      </c>
      <c r="D281" s="1" t="s">
        <v>10</v>
      </c>
      <c r="E281" s="4">
        <f>IF(実質付加価値!E281&gt;0,LN(実質付加価値!E281),0)</f>
        <v>9.9061724252879557</v>
      </c>
      <c r="F281" s="4">
        <f>IF(実質付加価値!F281&gt;0,LN(実質付加価値!F281),0)</f>
        <v>11.220259731428735</v>
      </c>
      <c r="G281" s="4">
        <f>IF(実質付加価値!G281&gt;0,LN(実質付加価値!G281),0)</f>
        <v>10.747296964393643</v>
      </c>
      <c r="H281" s="4">
        <f>IF(実質付加価値!H281&gt;0,LN(実質付加価値!H281),0)</f>
        <v>10.207933159087943</v>
      </c>
      <c r="I281" s="4">
        <f>IF(実質付加価値!I281&gt;0,LN(実質付加価値!I281),0)</f>
        <v>9.775465975368407</v>
      </c>
      <c r="K281" s="6">
        <f>E281-E$1086</f>
        <v>0.47955067709131249</v>
      </c>
      <c r="L281" s="6">
        <f>F281-F$1086</f>
        <v>1.667803728861518</v>
      </c>
      <c r="M281" s="6">
        <f>G281-G$1086</f>
        <v>1.2258808596302941</v>
      </c>
      <c r="N281" s="6">
        <f>H281-H$1086</f>
        <v>1.1181482961978357</v>
      </c>
      <c r="O281" s="6">
        <f>I281-I$1086</f>
        <v>1.7769269587086898</v>
      </c>
    </row>
    <row r="282" spans="1:15" x14ac:dyDescent="0.15">
      <c r="A282" s="1">
        <v>13</v>
      </c>
      <c r="B282" s="1" t="s">
        <v>358</v>
      </c>
      <c r="C282" s="1">
        <v>3</v>
      </c>
      <c r="D282" s="1" t="s">
        <v>17</v>
      </c>
      <c r="E282" s="4">
        <f>IF(実質付加価値!E282&gt;0,LN(実質付加価値!E282),0)</f>
        <v>14.09645770711554</v>
      </c>
      <c r="F282" s="4">
        <f>IF(実質付加価値!F282&gt;0,LN(実質付加価値!F282),0)</f>
        <v>14.086158941338018</v>
      </c>
      <c r="G282" s="4">
        <f>IF(実質付加価値!G282&gt;0,LN(実質付加価値!G282),0)</f>
        <v>13.724525408989713</v>
      </c>
      <c r="H282" s="4">
        <f>IF(実質付加価値!H282&gt;0,LN(実質付加価値!H282),0)</f>
        <v>13.66272018891789</v>
      </c>
      <c r="I282" s="4">
        <f>IF(実質付加価値!I282&gt;0,LN(実質付加価値!I282),0)</f>
        <v>13.451486715566936</v>
      </c>
      <c r="K282" s="6">
        <f>E282-E$1087</f>
        <v>2.187714056255933</v>
      </c>
      <c r="L282" s="6">
        <f>F282-F$1087</f>
        <v>1.8869414393953239</v>
      </c>
      <c r="M282" s="6">
        <f>G282-G$1087</f>
        <v>1.4315134626515107</v>
      </c>
      <c r="N282" s="6">
        <f>H282-H$1087</f>
        <v>1.2766620646289777</v>
      </c>
      <c r="O282" s="6">
        <f>I282-I$1087</f>
        <v>1.2194695583730883</v>
      </c>
    </row>
    <row r="283" spans="1:15" x14ac:dyDescent="0.15">
      <c r="A283" s="1">
        <v>13</v>
      </c>
      <c r="B283" s="1" t="s">
        <v>359</v>
      </c>
      <c r="C283" s="1">
        <v>4</v>
      </c>
      <c r="D283" s="1" t="s">
        <v>18</v>
      </c>
      <c r="E283" s="4">
        <f>IF(実質付加価値!E283&gt;0,LN(実質付加価値!E283),0)</f>
        <v>12.196498826776592</v>
      </c>
      <c r="F283" s="4">
        <f>IF(実質付加価値!F283&gt;0,LN(実質付加価値!F283),0)</f>
        <v>12.180416276550615</v>
      </c>
      <c r="G283" s="4">
        <f>IF(実質付加価値!G283&gt;0,LN(実質付加価値!G283),0)</f>
        <v>12.19576605105042</v>
      </c>
      <c r="H283" s="4">
        <f>IF(実質付加価値!H283&gt;0,LN(実質付加価値!H283),0)</f>
        <v>11.805385043506986</v>
      </c>
      <c r="I283" s="4">
        <f>IF(実質付加価値!I283&gt;0,LN(実質付加価値!I283),0)</f>
        <v>11.599789298009389</v>
      </c>
      <c r="K283" s="6">
        <f>E283-E$1088</f>
        <v>1.7644825700140085</v>
      </c>
      <c r="L283" s="6">
        <f>F283-F$1088</f>
        <v>1.2842219398709531</v>
      </c>
      <c r="M283" s="6">
        <f>G283-G$1088</f>
        <v>0.90143430240556199</v>
      </c>
      <c r="N283" s="6">
        <f>H283-H$1088</f>
        <v>1.2552655183224228</v>
      </c>
      <c r="O283" s="6">
        <f>I283-I$1088</f>
        <v>1.6272784269727261</v>
      </c>
    </row>
    <row r="284" spans="1:15" x14ac:dyDescent="0.15">
      <c r="A284" s="1">
        <v>13</v>
      </c>
      <c r="B284" s="1" t="s">
        <v>360</v>
      </c>
      <c r="C284" s="1">
        <v>5</v>
      </c>
      <c r="D284" s="1" t="s">
        <v>19</v>
      </c>
      <c r="E284" s="4">
        <f>IF(実質付加価値!E284&gt;0,LN(実質付加価値!E284),0)</f>
        <v>12.308718755158056</v>
      </c>
      <c r="F284" s="4">
        <f>IF(実質付加価値!F284&gt;0,LN(実質付加価値!F284),0)</f>
        <v>12.111514201965134</v>
      </c>
      <c r="G284" s="4">
        <f>IF(実質付加価値!G284&gt;0,LN(実質付加価値!G284),0)</f>
        <v>12.329485601850791</v>
      </c>
      <c r="H284" s="4">
        <f>IF(実質付加価値!H284&gt;0,LN(実質付加価値!H284),0)</f>
        <v>12.150886358450613</v>
      </c>
      <c r="I284" s="4">
        <f>IF(実質付加価値!I284&gt;0,LN(実質付加価値!I284),0)</f>
        <v>11.516213536645408</v>
      </c>
      <c r="K284" s="6">
        <f>E284-E$1089</f>
        <v>2.4796557811721165</v>
      </c>
      <c r="L284" s="6">
        <f>F284-F$1089</f>
        <v>2.088290156013878</v>
      </c>
      <c r="M284" s="6">
        <f>G284-G$1089</f>
        <v>1.7387696105899479</v>
      </c>
      <c r="N284" s="6">
        <f>H284-H$1089</f>
        <v>1.6274773617362648</v>
      </c>
      <c r="O284" s="6">
        <f>I284-I$1089</f>
        <v>1.250129684433773</v>
      </c>
    </row>
    <row r="285" spans="1:15" x14ac:dyDescent="0.15">
      <c r="A285" s="1">
        <v>13</v>
      </c>
      <c r="B285" s="1" t="s">
        <v>361</v>
      </c>
      <c r="C285" s="1">
        <v>6</v>
      </c>
      <c r="D285" s="1" t="s">
        <v>3</v>
      </c>
      <c r="E285" s="4">
        <f>IF(実質付加価値!E285&gt;0,LN(実質付加価値!E285),0)</f>
        <v>12.467746940599035</v>
      </c>
      <c r="F285" s="4">
        <f>IF(実質付加価値!F285&gt;0,LN(実質付加価値!F285),0)</f>
        <v>12.948750925080205</v>
      </c>
      <c r="G285" s="4">
        <f>IF(実質付加価値!G285&gt;0,LN(実質付加価値!G285),0)</f>
        <v>13.815252535847828</v>
      </c>
      <c r="H285" s="4">
        <f>IF(実質付加価値!H285&gt;0,LN(実質付加価値!H285),0)</f>
        <v>13.694392211139974</v>
      </c>
      <c r="I285" s="4">
        <f>IF(実質付加価値!I285&gt;0,LN(実質付加価値!I285),0)</f>
        <v>13.801647323504103</v>
      </c>
      <c r="K285" s="6">
        <f>E285-E$1090</f>
        <v>3.7859269173045842</v>
      </c>
      <c r="L285" s="6">
        <f>F285-F$1090</f>
        <v>3.2744820292837211</v>
      </c>
      <c r="M285" s="6">
        <f>G285-G$1090</f>
        <v>3.0250721426365317</v>
      </c>
      <c r="N285" s="6">
        <f>H285-H$1090</f>
        <v>2.6533599982299911</v>
      </c>
      <c r="O285" s="6">
        <f>I285-I$1090</f>
        <v>2.5024410756537918</v>
      </c>
    </row>
    <row r="286" spans="1:15" x14ac:dyDescent="0.15">
      <c r="A286" s="1">
        <v>13</v>
      </c>
      <c r="B286" s="1" t="s">
        <v>362</v>
      </c>
      <c r="C286" s="1">
        <v>7</v>
      </c>
      <c r="D286" s="1" t="s">
        <v>20</v>
      </c>
      <c r="E286" s="4">
        <f>IF(実質付加価値!E286&gt;0,LN(実質付加価値!E286),0)</f>
        <v>12.640003464871455</v>
      </c>
      <c r="F286" s="4">
        <f>IF(実質付加価値!F286&gt;0,LN(実質付加価値!F286),0)</f>
        <v>11.352757726327873</v>
      </c>
      <c r="G286" s="4">
        <f>IF(実質付加価値!G286&gt;0,LN(実質付加価値!G286),0)</f>
        <v>12.051912563755554</v>
      </c>
      <c r="H286" s="4">
        <f>IF(実質付加価値!H286&gt;0,LN(実質付加価値!H286),0)</f>
        <v>12.044945625606296</v>
      </c>
      <c r="I286" s="4">
        <f>IF(実質付加価値!I286&gt;0,LN(実質付加価値!I286),0)</f>
        <v>11.862233127465366</v>
      </c>
      <c r="K286" s="6">
        <f>E286-E$1091</f>
        <v>3.0313175883572026</v>
      </c>
      <c r="L286" s="6">
        <f>F286-F$1091</f>
        <v>1.9388180886471424</v>
      </c>
      <c r="M286" s="6">
        <f>G286-G$1091</f>
        <v>2.000754001239871</v>
      </c>
      <c r="N286" s="6">
        <f>H286-H$1091</f>
        <v>2.1607667103913624</v>
      </c>
      <c r="O286" s="6">
        <f>I286-I$1091</f>
        <v>2.8116512951491703</v>
      </c>
    </row>
    <row r="287" spans="1:15" x14ac:dyDescent="0.15">
      <c r="A287" s="1">
        <v>13</v>
      </c>
      <c r="B287" s="1" t="s">
        <v>361</v>
      </c>
      <c r="C287" s="1">
        <v>8</v>
      </c>
      <c r="D287" s="1" t="s">
        <v>21</v>
      </c>
      <c r="E287" s="4">
        <f>IF(実質付加価値!E287&gt;0,LN(実質付加価値!E287),0)</f>
        <v>12.298726543558894</v>
      </c>
      <c r="F287" s="4">
        <f>IF(実質付加価値!F287&gt;0,LN(実質付加価値!F287),0)</f>
        <v>11.933722243702915</v>
      </c>
      <c r="G287" s="4">
        <f>IF(実質付加価値!G287&gt;0,LN(実質付加価値!G287),0)</f>
        <v>12.285780946056072</v>
      </c>
      <c r="H287" s="4">
        <f>IF(実質付加価値!H287&gt;0,LN(実質付加価値!H287),0)</f>
        <v>12.035154592478115</v>
      </c>
      <c r="I287" s="4">
        <f>IF(実質付加価値!I287&gt;0,LN(実質付加価値!I287),0)</f>
        <v>11.735570693376795</v>
      </c>
      <c r="K287" s="6">
        <f>E287-E$1092</f>
        <v>2.0176431744602468</v>
      </c>
      <c r="L287" s="6">
        <f>F287-F$1092</f>
        <v>1.3922437558676748</v>
      </c>
      <c r="M287" s="6">
        <f>G287-G$1092</f>
        <v>1.3731547970368521</v>
      </c>
      <c r="N287" s="6">
        <f>H287-H$1092</f>
        <v>1.1442521477815308</v>
      </c>
      <c r="O287" s="6">
        <f>I287-I$1092</f>
        <v>1.2540509509552891</v>
      </c>
    </row>
    <row r="288" spans="1:15" x14ac:dyDescent="0.15">
      <c r="A288" s="1">
        <v>13</v>
      </c>
      <c r="B288" s="1" t="s">
        <v>363</v>
      </c>
      <c r="C288" s="1">
        <v>9</v>
      </c>
      <c r="D288" s="1" t="s">
        <v>22</v>
      </c>
      <c r="E288" s="4">
        <f>IF(実質付加価値!E288&gt;0,LN(実質付加価値!E288),0)</f>
        <v>13.113941431250122</v>
      </c>
      <c r="F288" s="4">
        <f>IF(実質付加価値!F288&gt;0,LN(実質付加価値!F288),0)</f>
        <v>12.764460278711088</v>
      </c>
      <c r="G288" s="4">
        <f>IF(実質付加価値!G288&gt;0,LN(実質付加価値!G288),0)</f>
        <v>12.822967791497783</v>
      </c>
      <c r="H288" s="4">
        <f>IF(実質付加価値!H288&gt;0,LN(実質付加価値!H288),0)</f>
        <v>12.729380963377782</v>
      </c>
      <c r="I288" s="4">
        <f>IF(実質付加価値!I288&gt;0,LN(実質付加価値!I288),0)</f>
        <v>12.262158199098046</v>
      </c>
      <c r="K288" s="6">
        <f>E288-E$1093</f>
        <v>2.8752587238079759</v>
      </c>
      <c r="L288" s="6">
        <f>F288-F$1093</f>
        <v>2.0768902490755714</v>
      </c>
      <c r="M288" s="6">
        <f>G288-G$1093</f>
        <v>1.7990213907696528</v>
      </c>
      <c r="N288" s="6">
        <f>H288-H$1093</f>
        <v>1.7046332308558281</v>
      </c>
      <c r="O288" s="6">
        <f>I288-I$1093</f>
        <v>1.8575631143284479</v>
      </c>
    </row>
    <row r="289" spans="1:15" x14ac:dyDescent="0.15">
      <c r="A289" s="1">
        <v>13</v>
      </c>
      <c r="B289" s="1" t="s">
        <v>361</v>
      </c>
      <c r="C289" s="1">
        <v>10</v>
      </c>
      <c r="D289" s="1" t="s">
        <v>23</v>
      </c>
      <c r="E289" s="4">
        <f>IF(実質付加価値!E289&gt;0,LN(実質付加価値!E289),0)</f>
        <v>13.265252947754716</v>
      </c>
      <c r="F289" s="4">
        <f>IF(実質付加価値!F289&gt;0,LN(実質付加価値!F289),0)</f>
        <v>13.109683897370758</v>
      </c>
      <c r="G289" s="4">
        <f>IF(実質付加価値!G289&gt;0,LN(実質付加価値!G289),0)</f>
        <v>13.152620994749196</v>
      </c>
      <c r="H289" s="4">
        <f>IF(実質付加価値!H289&gt;0,LN(実質付加価値!H289),0)</f>
        <v>12.611399573014095</v>
      </c>
      <c r="I289" s="4">
        <f>IF(実質付加価値!I289&gt;0,LN(実質付加価値!I289),0)</f>
        <v>12.106184975745919</v>
      </c>
      <c r="K289" s="6">
        <f>E289-E$1094</f>
        <v>3.3767533727144539</v>
      </c>
      <c r="L289" s="6">
        <f>F289-F$1094</f>
        <v>2.6395216236442582</v>
      </c>
      <c r="M289" s="6">
        <f>G289-G$1094</f>
        <v>2.1009236648597636</v>
      </c>
      <c r="N289" s="6">
        <f>H289-H$1094</f>
        <v>1.464493179317051</v>
      </c>
      <c r="O289" s="6">
        <f>I289-I$1094</f>
        <v>1.2905776709151073</v>
      </c>
    </row>
    <row r="290" spans="1:15" x14ac:dyDescent="0.15">
      <c r="A290" s="1">
        <v>13</v>
      </c>
      <c r="B290" s="1" t="s">
        <v>361</v>
      </c>
      <c r="C290" s="1">
        <v>11</v>
      </c>
      <c r="D290" s="1" t="s">
        <v>24</v>
      </c>
      <c r="E290" s="4">
        <f>IF(実質付加価値!E290&gt;0,LN(実質付加価値!E290),0)</f>
        <v>13.317245944055031</v>
      </c>
      <c r="F290" s="4">
        <f>IF(実質付加価値!F290&gt;0,LN(実質付加価値!F290),0)</f>
        <v>13.555376973948453</v>
      </c>
      <c r="G290" s="4">
        <f>IF(実質付加価値!G290&gt;0,LN(実質付加価値!G290),0)</f>
        <v>13.892299989174619</v>
      </c>
      <c r="H290" s="4">
        <f>IF(実質付加価値!H290&gt;0,LN(実質付加価値!H290),0)</f>
        <v>13.613104140501807</v>
      </c>
      <c r="I290" s="4">
        <f>IF(実質付加価値!I290&gt;0,LN(実質付加価値!I290),0)</f>
        <v>13.198808305844766</v>
      </c>
      <c r="K290" s="6">
        <f>E290-E$1095</f>
        <v>3.2182266376764908</v>
      </c>
      <c r="L290" s="6">
        <f>F290-F$1095</f>
        <v>2.6721272205179858</v>
      </c>
      <c r="M290" s="6">
        <f>G290-G$1095</f>
        <v>2.2058566885331317</v>
      </c>
      <c r="N290" s="6">
        <f>H290-H$1095</f>
        <v>1.8556606323801788</v>
      </c>
      <c r="O290" s="6">
        <f>I290-I$1095</f>
        <v>1.2719553281713658</v>
      </c>
    </row>
    <row r="291" spans="1:15" x14ac:dyDescent="0.15">
      <c r="A291" s="1">
        <v>13</v>
      </c>
      <c r="B291" s="1" t="s">
        <v>361</v>
      </c>
      <c r="C291" s="1">
        <v>12</v>
      </c>
      <c r="D291" s="1" t="s">
        <v>25</v>
      </c>
      <c r="E291" s="4">
        <f>IF(実質付加価値!E291&gt;0,LN(実質付加価値!E291),0)</f>
        <v>11.437263672925683</v>
      </c>
      <c r="F291" s="4">
        <f>IF(実質付加価値!F291&gt;0,LN(実質付加価値!F291),0)</f>
        <v>12.703471381656064</v>
      </c>
      <c r="G291" s="4">
        <f>IF(実質付加価値!G291&gt;0,LN(実質付加価値!G291),0)</f>
        <v>13.983505845291806</v>
      </c>
      <c r="H291" s="4">
        <f>IF(実質付加価値!H291&gt;0,LN(実質付加価値!H291),0)</f>
        <v>14.410662284942195</v>
      </c>
      <c r="I291" s="4">
        <f>IF(実質付加価値!I291&gt;0,LN(実質付加価値!I291),0)</f>
        <v>15.090924533413904</v>
      </c>
      <c r="K291" s="6">
        <f>E291-E$1096</f>
        <v>3.8806665363549033</v>
      </c>
      <c r="L291" s="6">
        <f>F291-F$1096</f>
        <v>3.2203328005320238</v>
      </c>
      <c r="M291" s="6">
        <f>G291-G$1096</f>
        <v>2.6050272476875929</v>
      </c>
      <c r="N291" s="6">
        <f>H291-H$1096</f>
        <v>2.0203499859291298</v>
      </c>
      <c r="O291" s="6">
        <f>I291-I$1096</f>
        <v>1.3135797110520624</v>
      </c>
    </row>
    <row r="292" spans="1:15" x14ac:dyDescent="0.15">
      <c r="A292" s="1">
        <v>13</v>
      </c>
      <c r="B292" s="1" t="s">
        <v>362</v>
      </c>
      <c r="C292" s="1">
        <v>13</v>
      </c>
      <c r="D292" s="1" t="s">
        <v>26</v>
      </c>
      <c r="E292" s="4">
        <f>IF(実質付加価値!E292&gt;0,LN(実質付加価値!E292),0)</f>
        <v>12.111804544532065</v>
      </c>
      <c r="F292" s="4">
        <f>IF(実質付加価値!F292&gt;0,LN(実質付加価値!F292),0)</f>
        <v>12.98156125442866</v>
      </c>
      <c r="G292" s="4">
        <f>IF(実質付加価値!G292&gt;0,LN(実質付加価値!G292),0)</f>
        <v>13.389096202838367</v>
      </c>
      <c r="H292" s="4">
        <f>IF(実質付加価値!H292&gt;0,LN(実質付加価値!H292),0)</f>
        <v>13.33319606779625</v>
      </c>
      <c r="I292" s="4">
        <f>IF(実質付加価値!I292&gt;0,LN(実質付加価値!I292),0)</f>
        <v>13.88818605097465</v>
      </c>
      <c r="K292" s="6">
        <f>E292-E$1097</f>
        <v>3.2335195755819068</v>
      </c>
      <c r="L292" s="6">
        <f>F292-F$1097</f>
        <v>2.7036687800191128</v>
      </c>
      <c r="M292" s="6">
        <f>G292-G$1097</f>
        <v>2.6708827202350331</v>
      </c>
      <c r="N292" s="6">
        <f>H292-H$1097</f>
        <v>2.36249219005607</v>
      </c>
      <c r="O292" s="6">
        <f>I292-I$1097</f>
        <v>2.2724191751180562</v>
      </c>
    </row>
    <row r="293" spans="1:15" x14ac:dyDescent="0.15">
      <c r="A293" s="1">
        <v>13</v>
      </c>
      <c r="B293" s="1" t="s">
        <v>362</v>
      </c>
      <c r="C293" s="1">
        <v>14</v>
      </c>
      <c r="D293" s="1" t="s">
        <v>27</v>
      </c>
      <c r="E293" s="4">
        <f>IF(実質付加価値!E293&gt;0,LN(実質付加価値!E293),0)</f>
        <v>12.21784843295803</v>
      </c>
      <c r="F293" s="4">
        <f>IF(実質付加価値!F293&gt;0,LN(実質付加価値!F293),0)</f>
        <v>12.860852715685661</v>
      </c>
      <c r="G293" s="4">
        <f>IF(実質付加価値!G293&gt;0,LN(実質付加価値!G293),0)</f>
        <v>13.094047581007722</v>
      </c>
      <c r="H293" s="4">
        <f>IF(実質付加価値!H293&gt;0,LN(実質付加価値!H293),0)</f>
        <v>12.541571720619158</v>
      </c>
      <c r="I293" s="4">
        <f>IF(実質付加価値!I293&gt;0,LN(実質付加価値!I293),0)</f>
        <v>12.594478898370836</v>
      </c>
      <c r="K293" s="6">
        <f>E293-E$1098</f>
        <v>5.1895463566237225</v>
      </c>
      <c r="L293" s="6">
        <f>F293-F$1098</f>
        <v>4.4581351362362902</v>
      </c>
      <c r="M293" s="6">
        <f>G293-G$1098</f>
        <v>3.8716653174623854</v>
      </c>
      <c r="N293" s="6">
        <f>H293-H$1098</f>
        <v>3.2154022793941337</v>
      </c>
      <c r="O293" s="6">
        <f>I293-I$1098</f>
        <v>2.7360665298217999</v>
      </c>
    </row>
    <row r="294" spans="1:15" x14ac:dyDescent="0.15">
      <c r="A294" s="1">
        <v>13</v>
      </c>
      <c r="B294" s="1" t="s">
        <v>361</v>
      </c>
      <c r="C294" s="1">
        <v>15</v>
      </c>
      <c r="D294" s="1" t="s">
        <v>28</v>
      </c>
      <c r="E294" s="4">
        <f>IF(実質付加価値!E294&gt;0,LN(実質付加価値!E294),0)</f>
        <v>14.864950961510855</v>
      </c>
      <c r="F294" s="4">
        <f>IF(実質付加価値!F294&gt;0,LN(実質付加価値!F294),0)</f>
        <v>14.923516339151741</v>
      </c>
      <c r="G294" s="4">
        <f>IF(実質付加価値!G294&gt;0,LN(実質付加価値!G294),0)</f>
        <v>15.235284079534923</v>
      </c>
      <c r="H294" s="4">
        <f>IF(実質付加価値!H294&gt;0,LN(実質付加価値!H294),0)</f>
        <v>15.024956522141357</v>
      </c>
      <c r="I294" s="4">
        <f>IF(実質付加価値!I294&gt;0,LN(実質付加価値!I294),0)</f>
        <v>14.777486691658378</v>
      </c>
      <c r="K294" s="6">
        <f>E294-E$1099</f>
        <v>3.324817841040872</v>
      </c>
      <c r="L294" s="6">
        <f>F294-F$1099</f>
        <v>3.1455357201905016</v>
      </c>
      <c r="M294" s="6">
        <f>G294-G$1099</f>
        <v>3.0263566508098023</v>
      </c>
      <c r="N294" s="6">
        <f>H294-H$1099</f>
        <v>3.0051001044727972</v>
      </c>
      <c r="O294" s="6">
        <f>I294-I$1099</f>
        <v>2.8772668034100199</v>
      </c>
    </row>
    <row r="295" spans="1:15" x14ac:dyDescent="0.15">
      <c r="A295" s="1">
        <v>13</v>
      </c>
      <c r="B295" s="1" t="s">
        <v>357</v>
      </c>
      <c r="C295" s="1">
        <v>16</v>
      </c>
      <c r="D295" s="1" t="s">
        <v>11</v>
      </c>
      <c r="E295" s="4">
        <f>IF(実質付加価値!E295&gt;0,LN(実質付加価値!E295),0)</f>
        <v>15.00901393230869</v>
      </c>
      <c r="F295" s="4">
        <f>IF(実質付加価値!F295&gt;0,LN(実質付加価値!F295),0)</f>
        <v>15.132738496886795</v>
      </c>
      <c r="G295" s="4">
        <f>IF(実質付加価値!G295&gt;0,LN(実質付加価値!G295),0)</f>
        <v>15.685957240163853</v>
      </c>
      <c r="H295" s="4">
        <f>IF(実質付加価値!H295&gt;0,LN(実質付加価値!H295),0)</f>
        <v>15.35278905825861</v>
      </c>
      <c r="I295" s="4">
        <f>IF(実質付加価値!I295&gt;0,LN(実質付加価値!I295),0)</f>
        <v>15.465664726517238</v>
      </c>
      <c r="K295" s="6">
        <f>E295-E$1100</f>
        <v>1.8797103771401158</v>
      </c>
      <c r="L295" s="6">
        <f>F295-F$1100</f>
        <v>1.7886375071065359</v>
      </c>
      <c r="M295" s="6">
        <f>G295-G$1100</f>
        <v>2.1658390345104426</v>
      </c>
      <c r="N295" s="6">
        <f>H295-H$1100</f>
        <v>2.0744979074799961</v>
      </c>
      <c r="O295" s="6">
        <f>I295-I$1100</f>
        <v>2.5025092123208896</v>
      </c>
    </row>
    <row r="296" spans="1:15" x14ac:dyDescent="0.15">
      <c r="A296" s="1">
        <v>13</v>
      </c>
      <c r="B296" s="1" t="s">
        <v>364</v>
      </c>
      <c r="C296" s="1">
        <v>17</v>
      </c>
      <c r="D296" s="1" t="s">
        <v>12</v>
      </c>
      <c r="E296" s="4">
        <f>IF(実質付加価値!E296&gt;0,LN(実質付加価値!E296),0)</f>
        <v>12.449487514177575</v>
      </c>
      <c r="F296" s="4">
        <f>IF(実質付加価値!F296&gt;0,LN(実質付加価値!F296),0)</f>
        <v>13.154312159927292</v>
      </c>
      <c r="G296" s="4">
        <f>IF(実質付加価値!G296&gt;0,LN(実質付加価値!G296),0)</f>
        <v>13.790647021318161</v>
      </c>
      <c r="H296" s="4">
        <f>IF(実質付加価値!H296&gt;0,LN(実質付加価値!H296),0)</f>
        <v>13.921109303456053</v>
      </c>
      <c r="I296" s="4">
        <f>IF(実質付加価値!I296&gt;0,LN(実質付加価値!I296),0)</f>
        <v>13.979278111339489</v>
      </c>
      <c r="K296" s="6">
        <f>E296-E$1101</f>
        <v>1.6000281636402462</v>
      </c>
      <c r="L296" s="6">
        <f>F296-F$1101</f>
        <v>1.6650897958793944</v>
      </c>
      <c r="M296" s="6">
        <f>G296-G$1101</f>
        <v>1.7552260744927786</v>
      </c>
      <c r="N296" s="6">
        <f>H296-H$1101</f>
        <v>1.6826269925066466</v>
      </c>
      <c r="O296" s="6">
        <f>I296-I$1101</f>
        <v>1.7098702769030769</v>
      </c>
    </row>
    <row r="297" spans="1:15" x14ac:dyDescent="0.15">
      <c r="A297" s="1">
        <v>13</v>
      </c>
      <c r="B297" s="1" t="s">
        <v>356</v>
      </c>
      <c r="C297" s="1">
        <v>18</v>
      </c>
      <c r="D297" s="1" t="s">
        <v>13</v>
      </c>
      <c r="E297" s="4">
        <f>IF(実質付加価値!E297&gt;0,LN(実質付加価値!E297),0)</f>
        <v>14.962658941762149</v>
      </c>
      <c r="F297" s="4">
        <f>IF(実質付加価値!F297&gt;0,LN(実質付加価値!F297),0)</f>
        <v>15.506365241217965</v>
      </c>
      <c r="G297" s="4">
        <f>IF(実質付加価値!G297&gt;0,LN(実質付加価値!G297),0)</f>
        <v>16.216479708531693</v>
      </c>
      <c r="H297" s="4">
        <f>IF(実質付加価値!H297&gt;0,LN(実質付加価値!H297),0)</f>
        <v>16.623880695774353</v>
      </c>
      <c r="I297" s="4">
        <f>IF(実質付加価値!I297&gt;0,LN(実質付加価値!I297),0)</f>
        <v>16.477525740428565</v>
      </c>
      <c r="K297" s="6">
        <f>E297-E$1102</f>
        <v>2.8439293836034345</v>
      </c>
      <c r="L297" s="6">
        <f>F297-F$1102</f>
        <v>2.6221374323031874</v>
      </c>
      <c r="M297" s="6">
        <f>G297-G$1102</f>
        <v>2.9104055582689998</v>
      </c>
      <c r="N297" s="6">
        <f>H297-H$1102</f>
        <v>3.1199047043598522</v>
      </c>
      <c r="O297" s="6">
        <f>I297-I$1102</f>
        <v>3.1325293593935637</v>
      </c>
    </row>
    <row r="298" spans="1:15" x14ac:dyDescent="0.15">
      <c r="A298" s="1">
        <v>13</v>
      </c>
      <c r="B298" s="1" t="s">
        <v>365</v>
      </c>
      <c r="C298" s="1">
        <v>19</v>
      </c>
      <c r="D298" s="1" t="s">
        <v>14</v>
      </c>
      <c r="E298" s="4">
        <f>IF(実質付加価値!E298&gt;0,LN(実質付加価値!E298),0)</f>
        <v>14.269077781575863</v>
      </c>
      <c r="F298" s="4">
        <f>IF(実質付加価値!F298&gt;0,LN(実質付加価値!F298),0)</f>
        <v>14.903914711495267</v>
      </c>
      <c r="G298" s="4">
        <f>IF(実質付加価値!G298&gt;0,LN(実質付加価値!G298),0)</f>
        <v>16.233173530798716</v>
      </c>
      <c r="H298" s="4">
        <f>IF(実質付加価値!H298&gt;0,LN(実質付加価値!H298),0)</f>
        <v>16.205287481546417</v>
      </c>
      <c r="I298" s="4">
        <f>IF(実質付加価値!I298&gt;0,LN(実質付加価値!I298),0)</f>
        <v>16.052400443213767</v>
      </c>
      <c r="K298" s="6">
        <f>E298-E$1103</f>
        <v>3.323218864075864</v>
      </c>
      <c r="L298" s="6">
        <f>F298-F$1103</f>
        <v>3.1309406986384776</v>
      </c>
      <c r="M298" s="6">
        <f>G298-G$1103</f>
        <v>3.6720205993864585</v>
      </c>
      <c r="N298" s="6">
        <f>H298-H$1103</f>
        <v>3.6079512434107173</v>
      </c>
      <c r="O298" s="6">
        <f>I298-I$1103</f>
        <v>3.5453658136259527</v>
      </c>
    </row>
    <row r="299" spans="1:15" x14ac:dyDescent="0.15">
      <c r="A299" s="1">
        <v>13</v>
      </c>
      <c r="B299" s="1" t="s">
        <v>357</v>
      </c>
      <c r="C299" s="1">
        <v>20</v>
      </c>
      <c r="D299" s="1" t="s">
        <v>15</v>
      </c>
      <c r="E299" s="4">
        <f>IF(実質付加価値!E299&gt;0,LN(実質付加価値!E299),0)</f>
        <v>13.663096456669237</v>
      </c>
      <c r="F299" s="4">
        <f>IF(実質付加価値!F299&gt;0,LN(実質付加価値!F299),0)</f>
        <v>14.012227925198218</v>
      </c>
      <c r="G299" s="4">
        <f>IF(実質付加価値!G299&gt;0,LN(実質付加価値!G299),0)</f>
        <v>14.658097832591915</v>
      </c>
      <c r="H299" s="4">
        <f>IF(実質付加価値!H299&gt;0,LN(実質付加価値!H299),0)</f>
        <v>14.154228865099793</v>
      </c>
      <c r="I299" s="4">
        <f>IF(実質付加価値!I299&gt;0,LN(実質付加価値!I299),0)</f>
        <v>14.291552939294762</v>
      </c>
      <c r="K299" s="6">
        <f>E299-E$1104</f>
        <v>2.6239771252362409</v>
      </c>
      <c r="L299" s="6">
        <f>F299-F$1104</f>
        <v>2.3422473117101479</v>
      </c>
      <c r="M299" s="6">
        <f>G299-G$1104</f>
        <v>3.0014488728737589</v>
      </c>
      <c r="N299" s="6">
        <f>H299-H$1104</f>
        <v>2.7342131136765335</v>
      </c>
      <c r="O299" s="6">
        <f>I299-I$1104</f>
        <v>2.7091771964917157</v>
      </c>
    </row>
    <row r="300" spans="1:15" x14ac:dyDescent="0.15">
      <c r="A300" s="1">
        <v>13</v>
      </c>
      <c r="B300" s="1" t="s">
        <v>356</v>
      </c>
      <c r="C300" s="1">
        <v>21</v>
      </c>
      <c r="D300" s="1" t="s">
        <v>16</v>
      </c>
      <c r="E300" s="4">
        <f>IF(実質付加価値!E300&gt;0,LN(実質付加価値!E300),0)</f>
        <v>14.413348191353583</v>
      </c>
      <c r="F300" s="4">
        <f>IF(実質付加価値!F300&gt;0,LN(実質付加価値!F300),0)</f>
        <v>14.748150987783422</v>
      </c>
      <c r="G300" s="4">
        <f>IF(実質付加価値!G300&gt;0,LN(実質付加価値!G300),0)</f>
        <v>15.212076778619288</v>
      </c>
      <c r="H300" s="4">
        <f>IF(実質付加価値!H300&gt;0,LN(実質付加価値!H300),0)</f>
        <v>15.484160014260118</v>
      </c>
      <c r="I300" s="4">
        <f>IF(実質付加価値!I300&gt;0,LN(実質付加価値!I300),0)</f>
        <v>15.630667899356926</v>
      </c>
      <c r="K300" s="6">
        <f>E300-E$1105</f>
        <v>2.3526491655383026</v>
      </c>
      <c r="L300" s="6">
        <f>F300-F$1105</f>
        <v>2.3870938452797379</v>
      </c>
      <c r="M300" s="6">
        <f>G300-G$1105</f>
        <v>2.4722002112916144</v>
      </c>
      <c r="N300" s="6">
        <f>H300-H$1105</f>
        <v>2.5216194052149543</v>
      </c>
      <c r="O300" s="6">
        <f>I300-I$1105</f>
        <v>2.5269361477639585</v>
      </c>
    </row>
    <row r="301" spans="1:15" x14ac:dyDescent="0.15">
      <c r="A301" s="1">
        <v>13</v>
      </c>
      <c r="B301" s="1" t="s">
        <v>254</v>
      </c>
      <c r="C301" s="1">
        <v>22</v>
      </c>
      <c r="D301" s="1" t="s">
        <v>8</v>
      </c>
      <c r="E301" s="4">
        <f>IF(実質付加価値!E301&gt;0,LN(実質付加価値!E301),0)</f>
        <v>15.83354460116248</v>
      </c>
      <c r="F301" s="4">
        <f>IF(実質付加価値!F301&gt;0,LN(実質付加価値!F301),0)</f>
        <v>16.265818801934863</v>
      </c>
      <c r="G301" s="4">
        <f>IF(実質付加価値!G301&gt;0,LN(実質付加価値!G301),0)</f>
        <v>16.820402848698023</v>
      </c>
      <c r="H301" s="4">
        <f>IF(実質付加価値!H301&gt;0,LN(実質付加価値!H301),0)</f>
        <v>16.968312132073564</v>
      </c>
      <c r="I301" s="4">
        <f>IF(実質付加価値!I301&gt;0,LN(実質付加価値!I301),0)</f>
        <v>17.171624978596057</v>
      </c>
      <c r="K301" s="6">
        <f>E301-E$1106</f>
        <v>2.6858255948733092</v>
      </c>
      <c r="L301" s="6">
        <f>F301-F$1106</f>
        <v>2.5807737188426376</v>
      </c>
      <c r="M301" s="6">
        <f>G301-G$1106</f>
        <v>2.9122929925234864</v>
      </c>
      <c r="N301" s="6">
        <f>H301-H$1106</f>
        <v>2.8250198754295148</v>
      </c>
      <c r="O301" s="6">
        <f>I301-I$1106</f>
        <v>2.8158506318715766</v>
      </c>
    </row>
    <row r="302" spans="1:15" x14ac:dyDescent="0.15">
      <c r="A302" s="1">
        <v>13</v>
      </c>
      <c r="B302" s="1" t="s">
        <v>254</v>
      </c>
      <c r="C302" s="1">
        <v>23</v>
      </c>
      <c r="D302" s="1" t="s">
        <v>29</v>
      </c>
      <c r="E302" s="4">
        <f>IF(実質付加価値!E302&gt;0,LN(実質付加価値!E302),0)</f>
        <v>15.051612897556506</v>
      </c>
      <c r="F302" s="4">
        <f>IF(実質付加価値!F302&gt;0,LN(実質付加価値!F302),0)</f>
        <v>15.292399392001323</v>
      </c>
      <c r="G302" s="4">
        <f>IF(実質付加価値!G302&gt;0,LN(実質付加価値!G302),0)</f>
        <v>15.400207609314824</v>
      </c>
      <c r="H302" s="4">
        <f>IF(実質付加価値!H302&gt;0,LN(実質付加価値!H302),0)</f>
        <v>15.490074206656116</v>
      </c>
      <c r="I302" s="4">
        <f>IF(実質付加価値!I302&gt;0,LN(実質付加価値!I302),0)</f>
        <v>15.635253850630582</v>
      </c>
      <c r="K302" s="6">
        <f>E302-E$1107</f>
        <v>2.1102620679614077</v>
      </c>
      <c r="L302" s="6">
        <f>F302-F$1107</f>
        <v>2.063342448910829</v>
      </c>
      <c r="M302" s="6">
        <f>G302-G$1107</f>
        <v>2.0357948289695855</v>
      </c>
      <c r="N302" s="6">
        <f>H302-H$1107</f>
        <v>1.9485816521016837</v>
      </c>
      <c r="O302" s="6">
        <f>I302-I$1107</f>
        <v>1.9768134485767153</v>
      </c>
    </row>
    <row r="303" spans="1:15" x14ac:dyDescent="0.15">
      <c r="A303" s="1">
        <v>14</v>
      </c>
      <c r="B303" s="1" t="s">
        <v>278</v>
      </c>
      <c r="C303" s="1">
        <v>1</v>
      </c>
      <c r="D303" s="1" t="s">
        <v>9</v>
      </c>
      <c r="E303" s="4">
        <f>IF(実質付加価値!E303&gt;0,LN(実質付加価値!E303),0)</f>
        <v>11.606396426158245</v>
      </c>
      <c r="F303" s="4">
        <f>IF(実質付加価値!F303&gt;0,LN(実質付加価値!F303),0)</f>
        <v>11.23601109107045</v>
      </c>
      <c r="G303" s="4">
        <f>IF(実質付加価値!G303&gt;0,LN(実質付加価値!G303),0)</f>
        <v>11.383162728100707</v>
      </c>
      <c r="H303" s="4">
        <f>IF(実質付加価値!H303&gt;0,LN(実質付加価値!H303),0)</f>
        <v>11.265419056186072</v>
      </c>
      <c r="I303" s="4">
        <f>IF(実質付加価値!I303&gt;0,LN(実質付加価値!I303),0)</f>
        <v>11.192401983609557</v>
      </c>
      <c r="K303" s="6">
        <f>E303-E$1085</f>
        <v>-0.39046594228880593</v>
      </c>
      <c r="L303" s="6">
        <f>F303-F$1085</f>
        <v>-0.64761806351941331</v>
      </c>
      <c r="M303" s="6">
        <f>G303-G$1085</f>
        <v>-0.61526435216322284</v>
      </c>
      <c r="N303" s="6">
        <f>H303-H$1085</f>
        <v>-0.59160632804126934</v>
      </c>
      <c r="O303" s="6">
        <f>I303-I$1085</f>
        <v>-0.54407035442556229</v>
      </c>
    </row>
    <row r="304" spans="1:15" x14ac:dyDescent="0.15">
      <c r="A304" s="1">
        <v>14</v>
      </c>
      <c r="B304" s="1" t="s">
        <v>278</v>
      </c>
      <c r="C304" s="1">
        <v>2</v>
      </c>
      <c r="D304" s="1" t="s">
        <v>10</v>
      </c>
      <c r="E304" s="4">
        <f>IF(実質付加価値!E304&gt;0,LN(実質付加価値!E304),0)</f>
        <v>9.3661649106836062</v>
      </c>
      <c r="F304" s="4">
        <f>IF(実質付加価値!F304&gt;0,LN(実質付加価値!F304),0)</f>
        <v>8.7435795032840176</v>
      </c>
      <c r="G304" s="4">
        <f>IF(実質付加価値!G304&gt;0,LN(実質付加価値!G304),0)</f>
        <v>8.5584746922473531</v>
      </c>
      <c r="H304" s="4">
        <f>IF(実質付加価値!H304&gt;0,LN(実質付加価値!H304),0)</f>
        <v>8.1298572646698606</v>
      </c>
      <c r="I304" s="4">
        <f>IF(実質付加価値!I304&gt;0,LN(実質付加価値!I304),0)</f>
        <v>6.9712687354970164</v>
      </c>
      <c r="K304" s="6">
        <f>E304-E$1086</f>
        <v>-6.0456837513036987E-2</v>
      </c>
      <c r="L304" s="6">
        <f>F304-F$1086</f>
        <v>-0.80887649928319938</v>
      </c>
      <c r="M304" s="6">
        <f>G304-G$1086</f>
        <v>-0.96294141251599541</v>
      </c>
      <c r="N304" s="6">
        <f>H304-H$1086</f>
        <v>-0.95992759822024709</v>
      </c>
      <c r="O304" s="6">
        <f>I304-I$1086</f>
        <v>-1.0272702811627008</v>
      </c>
    </row>
    <row r="305" spans="1:15" x14ac:dyDescent="0.15">
      <c r="A305" s="1">
        <v>14</v>
      </c>
      <c r="B305" s="1" t="s">
        <v>105</v>
      </c>
      <c r="C305" s="1">
        <v>3</v>
      </c>
      <c r="D305" s="1" t="s">
        <v>17</v>
      </c>
      <c r="E305" s="4">
        <f>IF(実質付加価値!E305&gt;0,LN(実質付加価値!E305),0)</f>
        <v>13.719788679937894</v>
      </c>
      <c r="F305" s="4">
        <f>IF(実質付加価値!F305&gt;0,LN(実質付加価値!F305),0)</f>
        <v>13.732456116538321</v>
      </c>
      <c r="G305" s="4">
        <f>IF(実質付加価値!G305&gt;0,LN(実質付加価値!G305),0)</f>
        <v>13.639947327704997</v>
      </c>
      <c r="H305" s="4">
        <f>IF(実質付加価値!H305&gt;0,LN(実質付加価値!H305),0)</f>
        <v>13.728583489806669</v>
      </c>
      <c r="I305" s="4">
        <f>IF(実質付加価値!I305&gt;0,LN(実質付加価値!I305),0)</f>
        <v>13.454129328111682</v>
      </c>
      <c r="K305" s="6">
        <f>E305-E$1087</f>
        <v>1.8110450290782865</v>
      </c>
      <c r="L305" s="6">
        <f>F305-F$1087</f>
        <v>1.5332386145956267</v>
      </c>
      <c r="M305" s="6">
        <f>G305-G$1087</f>
        <v>1.3469353813667944</v>
      </c>
      <c r="N305" s="6">
        <f>H305-H$1087</f>
        <v>1.3425253655177567</v>
      </c>
      <c r="O305" s="6">
        <f>I305-I$1087</f>
        <v>1.2221121709178338</v>
      </c>
    </row>
    <row r="306" spans="1:15" x14ac:dyDescent="0.15">
      <c r="A306" s="1">
        <v>14</v>
      </c>
      <c r="B306" s="1" t="s">
        <v>105</v>
      </c>
      <c r="C306" s="1">
        <v>4</v>
      </c>
      <c r="D306" s="1" t="s">
        <v>18</v>
      </c>
      <c r="E306" s="4">
        <f>IF(実質付加価値!E306&gt;0,LN(実質付加価値!E306),0)</f>
        <v>10.765836403746778</v>
      </c>
      <c r="F306" s="4">
        <f>IF(実質付加価値!F306&gt;0,LN(実質付加価値!F306),0)</f>
        <v>10.875091144971046</v>
      </c>
      <c r="G306" s="4">
        <f>IF(実質付加価値!G306&gt;0,LN(実質付加価値!G306),0)</f>
        <v>11.051476521713763</v>
      </c>
      <c r="H306" s="4">
        <f>IF(実質付加価値!H306&gt;0,LN(実質付加価値!H306),0)</f>
        <v>10.173781825431282</v>
      </c>
      <c r="I306" s="4">
        <f>IF(実質付加価値!I306&gt;0,LN(実質付加価値!I306),0)</f>
        <v>9.5719828686116983</v>
      </c>
      <c r="K306" s="6">
        <f>E306-E$1088</f>
        <v>0.33382014698419482</v>
      </c>
      <c r="L306" s="6">
        <f>F306-F$1088</f>
        <v>-2.1103191708615299E-2</v>
      </c>
      <c r="M306" s="6">
        <f>G306-G$1088</f>
        <v>-0.24285522693109485</v>
      </c>
      <c r="N306" s="6">
        <f>H306-H$1088</f>
        <v>-0.37633769975328057</v>
      </c>
      <c r="O306" s="6">
        <f>I306-I$1088</f>
        <v>-0.40052800242496467</v>
      </c>
    </row>
    <row r="307" spans="1:15" x14ac:dyDescent="0.15">
      <c r="A307" s="1">
        <v>14</v>
      </c>
      <c r="B307" s="1" t="s">
        <v>105</v>
      </c>
      <c r="C307" s="1">
        <v>5</v>
      </c>
      <c r="D307" s="1" t="s">
        <v>19</v>
      </c>
      <c r="E307" s="4">
        <f>IF(実質付加価値!E307&gt;0,LN(実質付加価値!E307),0)</f>
        <v>10.806694421088329</v>
      </c>
      <c r="F307" s="4">
        <f>IF(実質付加価値!F307&gt;0,LN(実質付加価値!F307),0)</f>
        <v>11.362301225173551</v>
      </c>
      <c r="G307" s="4">
        <f>IF(実質付加価値!G307&gt;0,LN(実質付加価値!G307),0)</f>
        <v>11.745466873206517</v>
      </c>
      <c r="H307" s="4">
        <f>IF(実質付加価値!H307&gt;0,LN(実質付加価値!H307),0)</f>
        <v>11.323288800352653</v>
      </c>
      <c r="I307" s="4">
        <f>IF(実質付加価値!I307&gt;0,LN(実質付加価値!I307),0)</f>
        <v>11.029407773028954</v>
      </c>
      <c r="K307" s="6">
        <f>E307-E$1089</f>
        <v>0.97763144710238947</v>
      </c>
      <c r="L307" s="6">
        <f>F307-F$1089</f>
        <v>1.3390771792222953</v>
      </c>
      <c r="M307" s="6">
        <f>G307-G$1089</f>
        <v>1.1547508819456738</v>
      </c>
      <c r="N307" s="6">
        <f>H307-H$1089</f>
        <v>0.79987980363830502</v>
      </c>
      <c r="O307" s="6">
        <f>I307-I$1089</f>
        <v>0.76332392081731903</v>
      </c>
    </row>
    <row r="308" spans="1:15" x14ac:dyDescent="0.15">
      <c r="A308" s="1">
        <v>14</v>
      </c>
      <c r="B308" s="1" t="s">
        <v>105</v>
      </c>
      <c r="C308" s="1">
        <v>6</v>
      </c>
      <c r="D308" s="1" t="s">
        <v>3</v>
      </c>
      <c r="E308" s="4">
        <f>IF(実質付加価値!E308&gt;0,LN(実質付加価値!E308),0)</f>
        <v>11.718096436833475</v>
      </c>
      <c r="F308" s="4">
        <f>IF(実質付加価値!F308&gt;0,LN(実質付加価値!F308),0)</f>
        <v>12.497724612152753</v>
      </c>
      <c r="G308" s="4">
        <f>IF(実質付加価値!G308&gt;0,LN(実質付加価値!G308),0)</f>
        <v>13.479000079391623</v>
      </c>
      <c r="H308" s="4">
        <f>IF(実質付加価値!H308&gt;0,LN(実質付加価値!H308),0)</f>
        <v>13.606756393699879</v>
      </c>
      <c r="I308" s="4">
        <f>IF(実質付加価値!I308&gt;0,LN(実質付加価値!I308),0)</f>
        <v>13.301877617785149</v>
      </c>
      <c r="K308" s="6">
        <f>E308-E$1090</f>
        <v>3.0362764135390243</v>
      </c>
      <c r="L308" s="6">
        <f>F308-F$1090</f>
        <v>2.8234557163562695</v>
      </c>
      <c r="M308" s="6">
        <f>G308-G$1090</f>
        <v>2.6888196861803273</v>
      </c>
      <c r="N308" s="6">
        <f>H308-H$1090</f>
        <v>2.5657241807898963</v>
      </c>
      <c r="O308" s="6">
        <f>I308-I$1090</f>
        <v>2.0026713699348377</v>
      </c>
    </row>
    <row r="309" spans="1:15" x14ac:dyDescent="0.15">
      <c r="A309" s="1">
        <v>14</v>
      </c>
      <c r="B309" s="1" t="s">
        <v>105</v>
      </c>
      <c r="C309" s="1">
        <v>7</v>
      </c>
      <c r="D309" s="1" t="s">
        <v>20</v>
      </c>
      <c r="E309" s="4">
        <f>IF(実質付加価値!E309&gt;0,LN(実質付加価値!E309),0)</f>
        <v>13.936891074585917</v>
      </c>
      <c r="F309" s="4">
        <f>IF(実質付加価値!F309&gt;0,LN(実質付加価値!F309),0)</f>
        <v>13.61576317709644</v>
      </c>
      <c r="G309" s="4">
        <f>IF(実質付加価値!G309&gt;0,LN(実質付加価値!G309),0)</f>
        <v>13.448025374587054</v>
      </c>
      <c r="H309" s="4">
        <f>IF(実質付加価値!H309&gt;0,LN(実質付加価値!H309),0)</f>
        <v>13.793361152580145</v>
      </c>
      <c r="I309" s="4">
        <f>IF(実質付加価値!I309&gt;0,LN(実質付加価値!I309),0)</f>
        <v>13.456042039058941</v>
      </c>
      <c r="K309" s="6">
        <f>E309-E$1091</f>
        <v>4.3282051980716645</v>
      </c>
      <c r="L309" s="6">
        <f>F309-F$1091</f>
        <v>4.2018235394157095</v>
      </c>
      <c r="M309" s="6">
        <f>G309-G$1091</f>
        <v>3.3968668120713712</v>
      </c>
      <c r="N309" s="6">
        <f>H309-H$1091</f>
        <v>3.9091822373652114</v>
      </c>
      <c r="O309" s="6">
        <f>I309-I$1091</f>
        <v>4.4054602067427453</v>
      </c>
    </row>
    <row r="310" spans="1:15" x14ac:dyDescent="0.15">
      <c r="A310" s="1">
        <v>14</v>
      </c>
      <c r="B310" s="1" t="s">
        <v>105</v>
      </c>
      <c r="C310" s="1">
        <v>8</v>
      </c>
      <c r="D310" s="1" t="s">
        <v>21</v>
      </c>
      <c r="E310" s="4">
        <f>IF(実質付加価値!E310&gt;0,LN(実質付加価値!E310),0)</f>
        <v>12.056199999019269</v>
      </c>
      <c r="F310" s="4">
        <f>IF(実質付加価値!F310&gt;0,LN(実質付加価値!F310),0)</f>
        <v>11.825590573326044</v>
      </c>
      <c r="G310" s="4">
        <f>IF(実質付加価値!G310&gt;0,LN(実質付加価値!G310),0)</f>
        <v>12.083049322324403</v>
      </c>
      <c r="H310" s="4">
        <f>IF(実質付加価値!H310&gt;0,LN(実質付加価値!H310),0)</f>
        <v>11.786159272511917</v>
      </c>
      <c r="I310" s="4">
        <f>IF(実質付加価値!I310&gt;0,LN(実質付加価値!I310),0)</f>
        <v>12.050448020219418</v>
      </c>
      <c r="K310" s="6">
        <f>E310-E$1092</f>
        <v>1.7751166299206211</v>
      </c>
      <c r="L310" s="6">
        <f>F310-F$1092</f>
        <v>1.2841120854908041</v>
      </c>
      <c r="M310" s="6">
        <f>G310-G$1092</f>
        <v>1.1704231733051831</v>
      </c>
      <c r="N310" s="6">
        <f>H310-H$1092</f>
        <v>0.89525682781533256</v>
      </c>
      <c r="O310" s="6">
        <f>I310-I$1092</f>
        <v>1.5689282777979123</v>
      </c>
    </row>
    <row r="311" spans="1:15" x14ac:dyDescent="0.15">
      <c r="A311" s="1">
        <v>14</v>
      </c>
      <c r="B311" s="1" t="s">
        <v>105</v>
      </c>
      <c r="C311" s="1">
        <v>9</v>
      </c>
      <c r="D311" s="1" t="s">
        <v>22</v>
      </c>
      <c r="E311" s="4">
        <f>IF(実質付加価値!E311&gt;0,LN(実質付加価値!E311),0)</f>
        <v>12.566549993217306</v>
      </c>
      <c r="F311" s="4">
        <f>IF(実質付加価値!F311&gt;0,LN(実質付加価値!F311),0)</f>
        <v>12.834903462399536</v>
      </c>
      <c r="G311" s="4">
        <f>IF(実質付加価値!G311&gt;0,LN(実質付加価値!G311),0)</f>
        <v>13.052009127530303</v>
      </c>
      <c r="H311" s="4">
        <f>IF(実質付加価値!H311&gt;0,LN(実質付加価値!H311),0)</f>
        <v>12.701310627752278</v>
      </c>
      <c r="I311" s="4">
        <f>IF(実質付加価値!I311&gt;0,LN(実質付加価値!I311),0)</f>
        <v>11.709685193934433</v>
      </c>
      <c r="K311" s="6">
        <f>E311-E$1093</f>
        <v>2.3278672857751594</v>
      </c>
      <c r="L311" s="6">
        <f>F311-F$1093</f>
        <v>2.1473334327640199</v>
      </c>
      <c r="M311" s="6">
        <f>G311-G$1093</f>
        <v>2.0280627268021725</v>
      </c>
      <c r="N311" s="6">
        <f>H311-H$1093</f>
        <v>1.6765628952303242</v>
      </c>
      <c r="O311" s="6">
        <f>I311-I$1093</f>
        <v>1.3050901091648353</v>
      </c>
    </row>
    <row r="312" spans="1:15" x14ac:dyDescent="0.15">
      <c r="A312" s="1">
        <v>14</v>
      </c>
      <c r="B312" s="1" t="s">
        <v>105</v>
      </c>
      <c r="C312" s="1">
        <v>10</v>
      </c>
      <c r="D312" s="1" t="s">
        <v>23</v>
      </c>
      <c r="E312" s="4">
        <f>IF(実質付加価値!E312&gt;0,LN(実質付加価値!E312),0)</f>
        <v>12.14173874094571</v>
      </c>
      <c r="F312" s="4">
        <f>IF(実質付加価値!F312&gt;0,LN(実質付加価値!F312),0)</f>
        <v>12.455155676346836</v>
      </c>
      <c r="G312" s="4">
        <f>IF(実質付加価値!G312&gt;0,LN(実質付加価値!G312),0)</f>
        <v>12.793522865742167</v>
      </c>
      <c r="H312" s="4">
        <f>IF(実質付加価値!H312&gt;0,LN(実質付加価値!H312),0)</f>
        <v>12.649496566062174</v>
      </c>
      <c r="I312" s="4">
        <f>IF(実質付加価値!I312&gt;0,LN(実質付加価値!I312),0)</f>
        <v>12.132257945903969</v>
      </c>
      <c r="K312" s="6">
        <f>E312-E$1094</f>
        <v>2.2532391659054483</v>
      </c>
      <c r="L312" s="6">
        <f>F312-F$1094</f>
        <v>1.9849934026203364</v>
      </c>
      <c r="M312" s="6">
        <f>G312-G$1094</f>
        <v>1.741825535852735</v>
      </c>
      <c r="N312" s="6">
        <f>H312-H$1094</f>
        <v>1.5025901723651298</v>
      </c>
      <c r="O312" s="6">
        <f>I312-I$1094</f>
        <v>1.3166506410731582</v>
      </c>
    </row>
    <row r="313" spans="1:15" x14ac:dyDescent="0.15">
      <c r="A313" s="1">
        <v>14</v>
      </c>
      <c r="B313" s="1" t="s">
        <v>105</v>
      </c>
      <c r="C313" s="1">
        <v>11</v>
      </c>
      <c r="D313" s="1" t="s">
        <v>24</v>
      </c>
      <c r="E313" s="4">
        <f>IF(実質付加価値!E313&gt;0,LN(実質付加価値!E313),0)</f>
        <v>12.64042249468271</v>
      </c>
      <c r="F313" s="4">
        <f>IF(実質付加価値!F313&gt;0,LN(実質付加価値!F313),0)</f>
        <v>13.238918116946197</v>
      </c>
      <c r="G313" s="4">
        <f>IF(実質付加価値!G313&gt;0,LN(実質付加価値!G313),0)</f>
        <v>13.89910491864045</v>
      </c>
      <c r="H313" s="4">
        <f>IF(実質付加価値!H313&gt;0,LN(実質付加価値!H313),0)</f>
        <v>13.74114353305213</v>
      </c>
      <c r="I313" s="4">
        <f>IF(実質付加価値!I313&gt;0,LN(実質付加価値!I313),0)</f>
        <v>13.366249784126774</v>
      </c>
      <c r="K313" s="6">
        <f>E313-E$1095</f>
        <v>2.5414031883041694</v>
      </c>
      <c r="L313" s="6">
        <f>F313-F$1095</f>
        <v>2.3556683635157292</v>
      </c>
      <c r="M313" s="6">
        <f>G313-G$1095</f>
        <v>2.2126616179989629</v>
      </c>
      <c r="N313" s="6">
        <f>H313-H$1095</f>
        <v>1.983700024930501</v>
      </c>
      <c r="O313" s="6">
        <f>I313-I$1095</f>
        <v>1.4393968064533738</v>
      </c>
    </row>
    <row r="314" spans="1:15" x14ac:dyDescent="0.15">
      <c r="A314" s="1">
        <v>14</v>
      </c>
      <c r="B314" s="1" t="s">
        <v>105</v>
      </c>
      <c r="C314" s="1">
        <v>12</v>
      </c>
      <c r="D314" s="1" t="s">
        <v>25</v>
      </c>
      <c r="E314" s="4">
        <f>IF(実質付加価値!E314&gt;0,LN(実質付加価値!E314),0)</f>
        <v>11.032959091992872</v>
      </c>
      <c r="F314" s="4">
        <f>IF(実質付加価値!F314&gt;0,LN(実質付加価値!F314),0)</f>
        <v>12.708044712376356</v>
      </c>
      <c r="G314" s="4">
        <f>IF(実質付加価値!G314&gt;0,LN(実質付加価値!G314),0)</f>
        <v>14.278702467741093</v>
      </c>
      <c r="H314" s="4">
        <f>IF(実質付加価値!H314&gt;0,LN(実質付加価値!H314),0)</f>
        <v>14.382940018024435</v>
      </c>
      <c r="I314" s="4">
        <f>IF(実質付加価値!I314&gt;0,LN(実質付加価値!I314),0)</f>
        <v>14.994262075781782</v>
      </c>
      <c r="K314" s="6">
        <f>E314-E$1096</f>
        <v>3.4763619554220924</v>
      </c>
      <c r="L314" s="6">
        <f>F314-F$1096</f>
        <v>3.2249061312523164</v>
      </c>
      <c r="M314" s="6">
        <f>G314-G$1096</f>
        <v>2.9002238701368803</v>
      </c>
      <c r="N314" s="6">
        <f>H314-H$1096</f>
        <v>1.9926277190113701</v>
      </c>
      <c r="O314" s="6">
        <f>I314-I$1096</f>
        <v>1.2169172534199397</v>
      </c>
    </row>
    <row r="315" spans="1:15" x14ac:dyDescent="0.15">
      <c r="A315" s="1">
        <v>14</v>
      </c>
      <c r="B315" s="1" t="s">
        <v>105</v>
      </c>
      <c r="C315" s="1">
        <v>13</v>
      </c>
      <c r="D315" s="1" t="s">
        <v>26</v>
      </c>
      <c r="E315" s="4">
        <f>IF(実質付加価値!E315&gt;0,LN(実質付加価値!E315),0)</f>
        <v>13.04052173491498</v>
      </c>
      <c r="F315" s="4">
        <f>IF(実質付加価値!F315&gt;0,LN(実質付加価値!F315),0)</f>
        <v>13.727713524611456</v>
      </c>
      <c r="G315" s="4">
        <f>IF(実質付加価値!G315&gt;0,LN(実質付加価値!G315),0)</f>
        <v>14.033605863477799</v>
      </c>
      <c r="H315" s="4">
        <f>IF(実質付加価値!H315&gt;0,LN(実質付加価値!H315),0)</f>
        <v>13.678585437143873</v>
      </c>
      <c r="I315" s="4">
        <f>IF(実質付加価値!I315&gt;0,LN(実質付加価値!I315),0)</f>
        <v>13.921199992034502</v>
      </c>
      <c r="K315" s="6">
        <f>E315-E$1097</f>
        <v>4.1622367659648223</v>
      </c>
      <c r="L315" s="6">
        <f>F315-F$1097</f>
        <v>3.4498210502019084</v>
      </c>
      <c r="M315" s="6">
        <f>G315-G$1097</f>
        <v>3.3153923808744654</v>
      </c>
      <c r="N315" s="6">
        <f>H315-H$1097</f>
        <v>2.7078815594036936</v>
      </c>
      <c r="O315" s="6">
        <f>I315-I$1097</f>
        <v>2.3054331161779089</v>
      </c>
    </row>
    <row r="316" spans="1:15" x14ac:dyDescent="0.15">
      <c r="A316" s="1">
        <v>14</v>
      </c>
      <c r="B316" s="1" t="s">
        <v>105</v>
      </c>
      <c r="C316" s="1">
        <v>14</v>
      </c>
      <c r="D316" s="1" t="s">
        <v>27</v>
      </c>
      <c r="E316" s="4">
        <f>IF(実質付加価値!E316&gt;0,LN(実質付加価値!E316),0)</f>
        <v>10.266877722304113</v>
      </c>
      <c r="F316" s="4">
        <f>IF(実質付加価値!F316&gt;0,LN(実質付加価値!F316),0)</f>
        <v>11.027394048099904</v>
      </c>
      <c r="G316" s="4">
        <f>IF(実質付加価値!G316&gt;0,LN(実質付加価値!G316),0)</f>
        <v>11.632826280355514</v>
      </c>
      <c r="H316" s="4">
        <f>IF(実質付加価値!H316&gt;0,LN(実質付加価値!H316),0)</f>
        <v>11.289287518956915</v>
      </c>
      <c r="I316" s="4">
        <f>IF(実質付加価値!I316&gt;0,LN(実質付加価値!I316),0)</f>
        <v>11.595654374488202</v>
      </c>
      <c r="K316" s="6">
        <f>E316-E$1098</f>
        <v>3.2385756459698047</v>
      </c>
      <c r="L316" s="6">
        <f>F316-F$1098</f>
        <v>2.6246764686505326</v>
      </c>
      <c r="M316" s="6">
        <f>G316-G$1098</f>
        <v>2.4104440168101782</v>
      </c>
      <c r="N316" s="6">
        <f>H316-H$1098</f>
        <v>1.96311807773189</v>
      </c>
      <c r="O316" s="6">
        <f>I316-I$1098</f>
        <v>1.7372420059391658</v>
      </c>
    </row>
    <row r="317" spans="1:15" x14ac:dyDescent="0.15">
      <c r="A317" s="1">
        <v>14</v>
      </c>
      <c r="B317" s="1" t="s">
        <v>105</v>
      </c>
      <c r="C317" s="1">
        <v>15</v>
      </c>
      <c r="D317" s="1" t="s">
        <v>28</v>
      </c>
      <c r="E317" s="4">
        <f>IF(実質付加価値!E317&gt;0,LN(実質付加価値!E317),0)</f>
        <v>12.755967837519732</v>
      </c>
      <c r="F317" s="4">
        <f>IF(実質付加価値!F317&gt;0,LN(実質付加価値!F317),0)</f>
        <v>12.814533952260112</v>
      </c>
      <c r="G317" s="4">
        <f>IF(実質付加価値!G317&gt;0,LN(実質付加価値!G317),0)</f>
        <v>13.419973783651237</v>
      </c>
      <c r="H317" s="4">
        <f>IF(実質付加価値!H317&gt;0,LN(実質付加価値!H317),0)</f>
        <v>13.150807855643347</v>
      </c>
      <c r="I317" s="4">
        <f>IF(実質付加価値!I317&gt;0,LN(実質付加価値!I317),0)</f>
        <v>13.125695117256702</v>
      </c>
      <c r="K317" s="6">
        <f>E317-E$1099</f>
        <v>1.2158347170497485</v>
      </c>
      <c r="L317" s="6">
        <f>F317-F$1099</f>
        <v>1.0365533332988726</v>
      </c>
      <c r="M317" s="6">
        <f>G317-G$1099</f>
        <v>1.2110463549261166</v>
      </c>
      <c r="N317" s="6">
        <f>H317-H$1099</f>
        <v>1.1309514379747867</v>
      </c>
      <c r="O317" s="6">
        <f>I317-I$1099</f>
        <v>1.2254752290083442</v>
      </c>
    </row>
    <row r="318" spans="1:15" x14ac:dyDescent="0.15">
      <c r="A318" s="1">
        <v>14</v>
      </c>
      <c r="B318" s="1" t="s">
        <v>278</v>
      </c>
      <c r="C318" s="1">
        <v>16</v>
      </c>
      <c r="D318" s="1" t="s">
        <v>11</v>
      </c>
      <c r="E318" s="4">
        <f>IF(実質付加価値!E318&gt;0,LN(実質付加価値!E318),0)</f>
        <v>14.678175534266694</v>
      </c>
      <c r="F318" s="4">
        <f>IF(実質付加価値!F318&gt;0,LN(実質付加価値!F318),0)</f>
        <v>14.639381578150099</v>
      </c>
      <c r="G318" s="4">
        <f>IF(実質付加価値!G318&gt;0,LN(実質付加価値!G318),0)</f>
        <v>14.974558429733978</v>
      </c>
      <c r="H318" s="4">
        <f>IF(実質付加価値!H318&gt;0,LN(実質付加価値!H318),0)</f>
        <v>14.484992471321448</v>
      </c>
      <c r="I318" s="4">
        <f>IF(実質付加価値!I318&gt;0,LN(実質付加価値!I318),0)</f>
        <v>14.316905312666487</v>
      </c>
      <c r="K318" s="6">
        <f>E318-E$1100</f>
        <v>1.54887197909812</v>
      </c>
      <c r="L318" s="6">
        <f>F318-F$1100</f>
        <v>1.2952805883698399</v>
      </c>
      <c r="M318" s="6">
        <f>G318-G$1100</f>
        <v>1.4544402240805674</v>
      </c>
      <c r="N318" s="6">
        <f>H318-H$1100</f>
        <v>1.2067013205428339</v>
      </c>
      <c r="O318" s="6">
        <f>I318-I$1100</f>
        <v>1.3537497984701385</v>
      </c>
    </row>
    <row r="319" spans="1:15" x14ac:dyDescent="0.15">
      <c r="A319" s="1">
        <v>14</v>
      </c>
      <c r="B319" s="1" t="s">
        <v>278</v>
      </c>
      <c r="C319" s="1">
        <v>17</v>
      </c>
      <c r="D319" s="1" t="s">
        <v>12</v>
      </c>
      <c r="E319" s="4">
        <f>IF(実質付加価値!E319&gt;0,LN(実質付加価値!E319),0)</f>
        <v>12.455975121351569</v>
      </c>
      <c r="F319" s="4">
        <f>IF(実質付加価値!F319&gt;0,LN(実質付加価値!F319),0)</f>
        <v>12.761636805553813</v>
      </c>
      <c r="G319" s="4">
        <f>IF(実質付加価値!G319&gt;0,LN(実質付加価値!G319),0)</f>
        <v>13.310344101385772</v>
      </c>
      <c r="H319" s="4">
        <f>IF(実質付加価値!H319&gt;0,LN(実質付加価値!H319),0)</f>
        <v>13.445711092202554</v>
      </c>
      <c r="I319" s="4">
        <f>IF(実質付加価値!I319&gt;0,LN(実質付加価値!I319),0)</f>
        <v>13.457722898858728</v>
      </c>
      <c r="K319" s="6">
        <f>E319-E$1101</f>
        <v>1.6065157708142408</v>
      </c>
      <c r="L319" s="6">
        <f>F319-F$1101</f>
        <v>1.2724144415059158</v>
      </c>
      <c r="M319" s="6">
        <f>G319-G$1101</f>
        <v>1.2749231545603887</v>
      </c>
      <c r="N319" s="6">
        <f>H319-H$1101</f>
        <v>1.2072287812531481</v>
      </c>
      <c r="O319" s="6">
        <f>I319-I$1101</f>
        <v>1.1883150644223157</v>
      </c>
    </row>
    <row r="320" spans="1:15" x14ac:dyDescent="0.15">
      <c r="A320" s="1">
        <v>14</v>
      </c>
      <c r="B320" s="1" t="s">
        <v>278</v>
      </c>
      <c r="C320" s="1">
        <v>18</v>
      </c>
      <c r="D320" s="1" t="s">
        <v>13</v>
      </c>
      <c r="E320" s="4">
        <f>IF(実質付加価値!E320&gt;0,LN(実質付加価値!E320),0)</f>
        <v>13.268896233469581</v>
      </c>
      <c r="F320" s="4">
        <f>IF(実質付加価値!F320&gt;0,LN(実質付加価値!F320),0)</f>
        <v>14.235619938935834</v>
      </c>
      <c r="G320" s="4">
        <f>IF(実質付加価値!G320&gt;0,LN(実質付加価値!G320),0)</f>
        <v>14.781520012176344</v>
      </c>
      <c r="H320" s="4">
        <f>IF(実質付加価値!H320&gt;0,LN(実質付加価値!H320),0)</f>
        <v>14.994353303560384</v>
      </c>
      <c r="I320" s="4">
        <f>IF(実質付加価値!I320&gt;0,LN(実質付加価値!I320),0)</f>
        <v>15.022290129483613</v>
      </c>
      <c r="K320" s="6">
        <f>E320-E$1102</f>
        <v>1.1501666753108672</v>
      </c>
      <c r="L320" s="6">
        <f>F320-F$1102</f>
        <v>1.3513921300210558</v>
      </c>
      <c r="M320" s="6">
        <f>G320-G$1102</f>
        <v>1.4754458619136503</v>
      </c>
      <c r="N320" s="6">
        <f>H320-H$1102</f>
        <v>1.490377312145883</v>
      </c>
      <c r="O320" s="6">
        <f>I320-I$1102</f>
        <v>1.6772937484486121</v>
      </c>
    </row>
    <row r="321" spans="1:15" x14ac:dyDescent="0.15">
      <c r="A321" s="1">
        <v>14</v>
      </c>
      <c r="B321" s="1" t="s">
        <v>278</v>
      </c>
      <c r="C321" s="1">
        <v>19</v>
      </c>
      <c r="D321" s="1" t="s">
        <v>14</v>
      </c>
      <c r="E321" s="4">
        <f>IF(実質付加価値!E321&gt;0,LN(実質付加価値!E321),0)</f>
        <v>11.803693689145771</v>
      </c>
      <c r="F321" s="4">
        <f>IF(実質付加価値!F321&gt;0,LN(実質付加価値!F321),0)</f>
        <v>12.738474294951184</v>
      </c>
      <c r="G321" s="4">
        <f>IF(実質付加価値!G321&gt;0,LN(実質付加価値!G321),0)</f>
        <v>13.765537549406215</v>
      </c>
      <c r="H321" s="4">
        <f>IF(実質付加価値!H321&gt;0,LN(実質付加価値!H321),0)</f>
        <v>14.000106473148357</v>
      </c>
      <c r="I321" s="4">
        <f>IF(実質付加価値!I321&gt;0,LN(実質付加価値!I321),0)</f>
        <v>13.911339759830204</v>
      </c>
      <c r="K321" s="6">
        <f>E321-E$1103</f>
        <v>0.85783477164577171</v>
      </c>
      <c r="L321" s="6">
        <f>F321-F$1103</f>
        <v>0.96550028209439454</v>
      </c>
      <c r="M321" s="6">
        <f>G321-G$1103</f>
        <v>1.2043846179939575</v>
      </c>
      <c r="N321" s="6">
        <f>H321-H$1103</f>
        <v>1.4027702350126567</v>
      </c>
      <c r="O321" s="6">
        <f>I321-I$1103</f>
        <v>1.4043051302423901</v>
      </c>
    </row>
    <row r="322" spans="1:15" x14ac:dyDescent="0.15">
      <c r="A322" s="1">
        <v>14</v>
      </c>
      <c r="B322" s="1" t="s">
        <v>278</v>
      </c>
      <c r="C322" s="1">
        <v>20</v>
      </c>
      <c r="D322" s="1" t="s">
        <v>15</v>
      </c>
      <c r="E322" s="4">
        <f>IF(実質付加価値!E322&gt;0,LN(実質付加価値!E322),0)</f>
        <v>12.797776924836125</v>
      </c>
      <c r="F322" s="4">
        <f>IF(実質付加価値!F322&gt;0,LN(実質付加価値!F322),0)</f>
        <v>13.399121150765982</v>
      </c>
      <c r="G322" s="4">
        <f>IF(実質付加価値!G322&gt;0,LN(実質付加価値!G322),0)</f>
        <v>13.527110962148718</v>
      </c>
      <c r="H322" s="4">
        <f>IF(実質付加価値!H322&gt;0,LN(実質付加価値!H322),0)</f>
        <v>13.237998143840754</v>
      </c>
      <c r="I322" s="4">
        <f>IF(実質付加価値!I322&gt;0,LN(実質付加価値!I322),0)</f>
        <v>13.435186586080006</v>
      </c>
      <c r="K322" s="6">
        <f>E322-E$1104</f>
        <v>1.7586575934031288</v>
      </c>
      <c r="L322" s="6">
        <f>F322-F$1104</f>
        <v>1.7291405372779121</v>
      </c>
      <c r="M322" s="6">
        <f>G322-G$1104</f>
        <v>1.8704620024305623</v>
      </c>
      <c r="N322" s="6">
        <f>H322-H$1104</f>
        <v>1.8179823924174947</v>
      </c>
      <c r="O322" s="6">
        <f>I322-I$1104</f>
        <v>1.8528108432769592</v>
      </c>
    </row>
    <row r="323" spans="1:15" x14ac:dyDescent="0.15">
      <c r="A323" s="1">
        <v>14</v>
      </c>
      <c r="B323" s="1" t="s">
        <v>278</v>
      </c>
      <c r="C323" s="1">
        <v>21</v>
      </c>
      <c r="D323" s="1" t="s">
        <v>16</v>
      </c>
      <c r="E323" s="4">
        <f>IF(実質付加価値!E323&gt;0,LN(実質付加価値!E323),0)</f>
        <v>13.746058750742957</v>
      </c>
      <c r="F323" s="4">
        <f>IF(実質付加価値!F323&gt;0,LN(実質付加価値!F323),0)</f>
        <v>13.87924467072264</v>
      </c>
      <c r="G323" s="4">
        <f>IF(実質付加価値!G323&gt;0,LN(実質付加価値!G323),0)</f>
        <v>14.304994718663332</v>
      </c>
      <c r="H323" s="4">
        <f>IF(実質付加価値!H323&gt;0,LN(実質付加価値!H323),0)</f>
        <v>14.511584528196542</v>
      </c>
      <c r="I323" s="4">
        <f>IF(実質付加価値!I323&gt;0,LN(実質付加価値!I323),0)</f>
        <v>14.710633317419816</v>
      </c>
      <c r="K323" s="6">
        <f>E323-E$1105</f>
        <v>1.685359724927677</v>
      </c>
      <c r="L323" s="6">
        <f>F323-F$1105</f>
        <v>1.5181875282189559</v>
      </c>
      <c r="M323" s="6">
        <f>G323-G$1105</f>
        <v>1.5651181513356587</v>
      </c>
      <c r="N323" s="6">
        <f>H323-H$1105</f>
        <v>1.5490439191513783</v>
      </c>
      <c r="O323" s="6">
        <f>I323-I$1105</f>
        <v>1.6069015658268491</v>
      </c>
    </row>
    <row r="324" spans="1:15" x14ac:dyDescent="0.15">
      <c r="A324" s="1">
        <v>14</v>
      </c>
      <c r="B324" s="1" t="s">
        <v>103</v>
      </c>
      <c r="C324" s="1">
        <v>22</v>
      </c>
      <c r="D324" s="1" t="s">
        <v>8</v>
      </c>
      <c r="E324" s="4">
        <f>IF(実質付加価値!E324&gt;0,LN(実質付加価値!E324),0)</f>
        <v>14.359527278475644</v>
      </c>
      <c r="F324" s="4">
        <f>IF(実質付加価値!F324&gt;0,LN(実質付加価値!F324),0)</f>
        <v>15.036428966427138</v>
      </c>
      <c r="G324" s="4">
        <f>IF(実質付加価値!G324&gt;0,LN(実質付加価値!G324),0)</f>
        <v>15.419600996389484</v>
      </c>
      <c r="H324" s="4">
        <f>IF(実質付加価値!H324&gt;0,LN(実質付加価値!H324),0)</f>
        <v>15.724448686755665</v>
      </c>
      <c r="I324" s="4">
        <f>IF(実質付加価値!I324&gt;0,LN(実質付加価値!I324),0)</f>
        <v>15.971786840539307</v>
      </c>
      <c r="K324" s="6">
        <f>E324-E$1106</f>
        <v>1.2118082721864738</v>
      </c>
      <c r="L324" s="6">
        <f>F324-F$1106</f>
        <v>1.351383883334913</v>
      </c>
      <c r="M324" s="6">
        <f>G324-G$1106</f>
        <v>1.5114911402149467</v>
      </c>
      <c r="N324" s="6">
        <f>H324-H$1106</f>
        <v>1.5811564301116157</v>
      </c>
      <c r="O324" s="6">
        <f>I324-I$1106</f>
        <v>1.6160124938148268</v>
      </c>
    </row>
    <row r="325" spans="1:15" x14ac:dyDescent="0.15">
      <c r="A325" s="1">
        <v>14</v>
      </c>
      <c r="B325" s="1" t="s">
        <v>103</v>
      </c>
      <c r="C325" s="1">
        <v>23</v>
      </c>
      <c r="D325" s="1" t="s">
        <v>29</v>
      </c>
      <c r="E325" s="4">
        <f>IF(実質付加価値!E325&gt;0,LN(実質付加価値!E325),0)</f>
        <v>13.816949581648659</v>
      </c>
      <c r="F325" s="4">
        <f>IF(実質付加価値!F325&gt;0,LN(実質付加価値!F325),0)</f>
        <v>14.262895021235435</v>
      </c>
      <c r="G325" s="4">
        <f>IF(実質付加価値!G325&gt;0,LN(実質付加価値!G325),0)</f>
        <v>14.543582824836331</v>
      </c>
      <c r="H325" s="4">
        <f>IF(実質付加価値!H325&gt;0,LN(実質付加価値!H325),0)</f>
        <v>14.674883694071806</v>
      </c>
      <c r="I325" s="4">
        <f>IF(実質付加価値!I325&gt;0,LN(実質付加価値!I325),0)</f>
        <v>14.725729531735816</v>
      </c>
      <c r="K325" s="6">
        <f>E325-E$1107</f>
        <v>0.87559875205356086</v>
      </c>
      <c r="L325" s="6">
        <f>F325-F$1107</f>
        <v>1.0338380781449406</v>
      </c>
      <c r="M325" s="6">
        <f>G325-G$1107</f>
        <v>1.1791700444910926</v>
      </c>
      <c r="N325" s="6">
        <f>H325-H$1107</f>
        <v>1.1333911395173732</v>
      </c>
      <c r="O325" s="6">
        <f>I325-I$1107</f>
        <v>1.0672891296819493</v>
      </c>
    </row>
    <row r="326" spans="1:15" x14ac:dyDescent="0.15">
      <c r="A326" s="1">
        <v>15</v>
      </c>
      <c r="B326" s="1" t="s">
        <v>107</v>
      </c>
      <c r="C326" s="1">
        <v>1</v>
      </c>
      <c r="D326" s="1" t="s">
        <v>9</v>
      </c>
      <c r="E326" s="4">
        <f>IF(実質付加価値!E326&gt;0,LN(実質付加価値!E326),0)</f>
        <v>12.429386142451214</v>
      </c>
      <c r="F326" s="4">
        <f>IF(実質付加価値!F326&gt;0,LN(実質付加価値!F326),0)</f>
        <v>12.363415882859043</v>
      </c>
      <c r="G326" s="4">
        <f>IF(実質付加価値!G326&gt;0,LN(実質付加価値!G326),0)</f>
        <v>12.538700069052087</v>
      </c>
      <c r="H326" s="4">
        <f>IF(実質付加価値!H326&gt;0,LN(実質付加価値!H326),0)</f>
        <v>12.50353443340097</v>
      </c>
      <c r="I326" s="4">
        <f>IF(実質付加価値!I326&gt;0,LN(実質付加価値!I326),0)</f>
        <v>12.38661081908036</v>
      </c>
      <c r="K326" s="6">
        <f>E326-E$1085</f>
        <v>0.43252377400416364</v>
      </c>
      <c r="L326" s="6">
        <f>F326-F$1085</f>
        <v>0.47978672826917901</v>
      </c>
      <c r="M326" s="6">
        <f>G326-G$1085</f>
        <v>0.54027298878815699</v>
      </c>
      <c r="N326" s="6">
        <f>H326-H$1085</f>
        <v>0.64650904917362872</v>
      </c>
      <c r="O326" s="6">
        <f>I326-I$1085</f>
        <v>0.65013848104524108</v>
      </c>
    </row>
    <row r="327" spans="1:15" x14ac:dyDescent="0.15">
      <c r="A327" s="1">
        <v>15</v>
      </c>
      <c r="B327" s="1" t="s">
        <v>107</v>
      </c>
      <c r="C327" s="1">
        <v>2</v>
      </c>
      <c r="D327" s="1" t="s">
        <v>10</v>
      </c>
      <c r="E327" s="4">
        <f>IF(実質付加価値!E327&gt;0,LN(実質付加価値!E327),0)</f>
        <v>10.482831029320069</v>
      </c>
      <c r="F327" s="4">
        <f>IF(実質付加価値!F327&gt;0,LN(実質付加価値!F327),0)</f>
        <v>11.14930060208488</v>
      </c>
      <c r="G327" s="4">
        <f>IF(実質付加価値!G327&gt;0,LN(実質付加価値!G327),0)</f>
        <v>10.875098334135096</v>
      </c>
      <c r="H327" s="4">
        <f>IF(実質付加価値!H327&gt;0,LN(実質付加価値!H327),0)</f>
        <v>10.71658573962053</v>
      </c>
      <c r="I327" s="4">
        <f>IF(実質付加価値!I327&gt;0,LN(実質付加価値!I327),0)</f>
        <v>10.5488807126621</v>
      </c>
      <c r="K327" s="6">
        <f>E327-E$1086</f>
        <v>1.0562092811234258</v>
      </c>
      <c r="L327" s="6">
        <f>F327-F$1086</f>
        <v>1.596844599517663</v>
      </c>
      <c r="M327" s="6">
        <f>G327-G$1086</f>
        <v>1.3536822293717474</v>
      </c>
      <c r="N327" s="6">
        <f>H327-H$1086</f>
        <v>1.6268008767304227</v>
      </c>
      <c r="O327" s="6">
        <f>I327-I$1086</f>
        <v>2.5503416960023833</v>
      </c>
    </row>
    <row r="328" spans="1:15" x14ac:dyDescent="0.15">
      <c r="A328" s="1">
        <v>15</v>
      </c>
      <c r="B328" s="1" t="s">
        <v>108</v>
      </c>
      <c r="C328" s="1">
        <v>3</v>
      </c>
      <c r="D328" s="1" t="s">
        <v>17</v>
      </c>
      <c r="E328" s="4">
        <f>IF(実質付加価値!E328&gt;0,LN(実質付加価値!E328),0)</f>
        <v>11.868260585065185</v>
      </c>
      <c r="F328" s="4">
        <f>IF(実質付加価値!F328&gt;0,LN(実質付加価値!F328),0)</f>
        <v>12.415898107671305</v>
      </c>
      <c r="G328" s="4">
        <f>IF(実質付加価値!G328&gt;0,LN(実質付加価値!G328),0)</f>
        <v>12.545172473790258</v>
      </c>
      <c r="H328" s="4">
        <f>IF(実質付加価値!H328&gt;0,LN(実質付加価値!H328),0)</f>
        <v>12.649217554042139</v>
      </c>
      <c r="I328" s="4">
        <f>IF(実質付加価値!I328&gt;0,LN(実質付加価値!I328),0)</f>
        <v>12.77116737240817</v>
      </c>
      <c r="K328" s="6">
        <f>E328-E$1087</f>
        <v>-4.0483065794422401E-2</v>
      </c>
      <c r="L328" s="6">
        <f>F328-F$1087</f>
        <v>0.21668060572861059</v>
      </c>
      <c r="M328" s="6">
        <f>G328-G$1087</f>
        <v>0.25216052745205531</v>
      </c>
      <c r="N328" s="6">
        <f>H328-H$1087</f>
        <v>0.2631594297532267</v>
      </c>
      <c r="O328" s="6">
        <f>I328-I$1087</f>
        <v>0.53915021521432216</v>
      </c>
    </row>
    <row r="329" spans="1:15" x14ac:dyDescent="0.15">
      <c r="A329" s="1">
        <v>15</v>
      </c>
      <c r="B329" s="1" t="s">
        <v>108</v>
      </c>
      <c r="C329" s="1">
        <v>4</v>
      </c>
      <c r="D329" s="1" t="s">
        <v>18</v>
      </c>
      <c r="E329" s="4">
        <f>IF(実質付加価値!E329&gt;0,LN(実質付加価値!E329),0)</f>
        <v>11.222419981511662</v>
      </c>
      <c r="F329" s="4">
        <f>IF(実質付加価値!F329&gt;0,LN(実質付加価値!F329),0)</f>
        <v>11.580559273747912</v>
      </c>
      <c r="G329" s="4">
        <f>IF(実質付加価値!G329&gt;0,LN(実質付加価値!G329),0)</f>
        <v>11.893387461989994</v>
      </c>
      <c r="H329" s="4">
        <f>IF(実質付加価値!H329&gt;0,LN(実質付加価値!H329),0)</f>
        <v>11.381200499412452</v>
      </c>
      <c r="I329" s="4">
        <f>IF(実質付加価値!I329&gt;0,LN(実質付加価値!I329),0)</f>
        <v>10.482794698448988</v>
      </c>
      <c r="K329" s="6">
        <f>E329-E$1088</f>
        <v>0.79040372474907805</v>
      </c>
      <c r="L329" s="6">
        <f>F329-F$1088</f>
        <v>0.68436493706825097</v>
      </c>
      <c r="M329" s="6">
        <f>G329-G$1088</f>
        <v>0.59905571334513574</v>
      </c>
      <c r="N329" s="6">
        <f>H329-H$1088</f>
        <v>0.83108097422788951</v>
      </c>
      <c r="O329" s="6">
        <f>I329-I$1088</f>
        <v>0.5102838274123247</v>
      </c>
    </row>
    <row r="330" spans="1:15" x14ac:dyDescent="0.15">
      <c r="A330" s="1">
        <v>15</v>
      </c>
      <c r="B330" s="1" t="s">
        <v>108</v>
      </c>
      <c r="C330" s="1">
        <v>5</v>
      </c>
      <c r="D330" s="1" t="s">
        <v>19</v>
      </c>
      <c r="E330" s="4">
        <f>IF(実質付加価値!E330&gt;0,LN(実質付加価値!E330),0)</f>
        <v>9.9069093602839171</v>
      </c>
      <c r="F330" s="4">
        <f>IF(実質付加価値!F330&gt;0,LN(実質付加価値!F330),0)</f>
        <v>9.8569551248897316</v>
      </c>
      <c r="G330" s="4">
        <f>IF(実質付加価値!G330&gt;0,LN(実質付加価値!G330),0)</f>
        <v>10.730385554351514</v>
      </c>
      <c r="H330" s="4">
        <f>IF(実質付加価値!H330&gt;0,LN(実質付加価値!H330),0)</f>
        <v>10.948615991200748</v>
      </c>
      <c r="I330" s="4">
        <f>IF(実質付加価値!I330&gt;0,LN(実質付加価値!I330),0)</f>
        <v>11.201901564485143</v>
      </c>
      <c r="K330" s="6">
        <f>E330-E$1089</f>
        <v>7.7846386297977688E-2</v>
      </c>
      <c r="L330" s="6">
        <f>F330-F$1089</f>
        <v>-0.16626892106152447</v>
      </c>
      <c r="M330" s="6">
        <f>G330-G$1089</f>
        <v>0.13966956309067058</v>
      </c>
      <c r="N330" s="6">
        <f>H330-H$1089</f>
        <v>0.42520699448640009</v>
      </c>
      <c r="O330" s="6">
        <f>I330-I$1089</f>
        <v>0.93581771227350785</v>
      </c>
    </row>
    <row r="331" spans="1:15" x14ac:dyDescent="0.15">
      <c r="A331" s="1">
        <v>15</v>
      </c>
      <c r="B331" s="1" t="s">
        <v>108</v>
      </c>
      <c r="C331" s="1">
        <v>6</v>
      </c>
      <c r="D331" s="1" t="s">
        <v>3</v>
      </c>
      <c r="E331" s="4">
        <f>IF(実質付加価値!E331&gt;0,LN(実質付加価値!E331),0)</f>
        <v>9.9869850443830597</v>
      </c>
      <c r="F331" s="4">
        <f>IF(実質付加価値!F331&gt;0,LN(実質付加価値!F331),0)</f>
        <v>10.844020454955141</v>
      </c>
      <c r="G331" s="4">
        <f>IF(実質付加価値!G331&gt;0,LN(実質付加価値!G331),0)</f>
        <v>11.426086279639639</v>
      </c>
      <c r="H331" s="4">
        <f>IF(実質付加価値!H331&gt;0,LN(実質付加価値!H331),0)</f>
        <v>11.814512117418722</v>
      </c>
      <c r="I331" s="4">
        <f>IF(実質付加価値!I331&gt;0,LN(実質付加価値!I331),0)</f>
        <v>12.097451141495595</v>
      </c>
      <c r="K331" s="6">
        <f>E331-E$1090</f>
        <v>1.3051650210886088</v>
      </c>
      <c r="L331" s="6">
        <f>F331-F$1090</f>
        <v>1.1697515591586569</v>
      </c>
      <c r="M331" s="6">
        <f>G331-G$1090</f>
        <v>0.63590588642834334</v>
      </c>
      <c r="N331" s="6">
        <f>H331-H$1090</f>
        <v>0.77347990450873993</v>
      </c>
      <c r="O331" s="6">
        <f>I331-I$1090</f>
        <v>0.79824489364528439</v>
      </c>
    </row>
    <row r="332" spans="1:15" x14ac:dyDescent="0.15">
      <c r="A332" s="1">
        <v>15</v>
      </c>
      <c r="B332" s="1" t="s">
        <v>108</v>
      </c>
      <c r="C332" s="1">
        <v>7</v>
      </c>
      <c r="D332" s="1" t="s">
        <v>20</v>
      </c>
      <c r="E332" s="4">
        <f>IF(実質付加価値!E332&gt;0,LN(実質付加価値!E332),0)</f>
        <v>11.175790012168783</v>
      </c>
      <c r="F332" s="4">
        <f>IF(実質付加価値!F332&gt;0,LN(実質付加価値!F332),0)</f>
        <v>12.25174315194457</v>
      </c>
      <c r="G332" s="4">
        <f>IF(実質付加価値!G332&gt;0,LN(実質付加価値!G332),0)</f>
        <v>11.334017042820957</v>
      </c>
      <c r="H332" s="4">
        <f>IF(実質付加価値!H332&gt;0,LN(実質付加価値!H332),0)</f>
        <v>9.3512047819061515</v>
      </c>
      <c r="I332" s="4">
        <f>IF(実質付加価値!I332&gt;0,LN(実質付加価値!I332),0)</f>
        <v>9.2425078294577325</v>
      </c>
      <c r="K332" s="6">
        <f>E332-E$1091</f>
        <v>1.5671041356545299</v>
      </c>
      <c r="L332" s="6">
        <f>F332-F$1091</f>
        <v>2.8378035142638396</v>
      </c>
      <c r="M332" s="6">
        <f>G332-G$1091</f>
        <v>1.2828584803052738</v>
      </c>
      <c r="N332" s="6">
        <f>H332-H$1091</f>
        <v>-0.53297413330878207</v>
      </c>
      <c r="O332" s="6">
        <f>I332-I$1091</f>
        <v>0.1919259971415368</v>
      </c>
    </row>
    <row r="333" spans="1:15" x14ac:dyDescent="0.15">
      <c r="A333" s="1">
        <v>15</v>
      </c>
      <c r="B333" s="1" t="s">
        <v>108</v>
      </c>
      <c r="C333" s="1">
        <v>8</v>
      </c>
      <c r="D333" s="1" t="s">
        <v>21</v>
      </c>
      <c r="E333" s="4">
        <f>IF(実質付加価値!E333&gt;0,LN(実質付加価値!E333),0)</f>
        <v>10.590434768100707</v>
      </c>
      <c r="F333" s="4">
        <f>IF(実質付加価値!F333&gt;0,LN(実質付加価値!F333),0)</f>
        <v>10.759249296247619</v>
      </c>
      <c r="G333" s="4">
        <f>IF(実質付加価値!G333&gt;0,LN(実質付加価値!G333),0)</f>
        <v>10.933868927748884</v>
      </c>
      <c r="H333" s="4">
        <f>IF(実質付加価値!H333&gt;0,LN(実質付加価値!H333),0)</f>
        <v>10.811603252528601</v>
      </c>
      <c r="I333" s="4">
        <f>IF(実質付加価値!I333&gt;0,LN(実質付加価値!I333),0)</f>
        <v>10.324870842753077</v>
      </c>
      <c r="K333" s="6">
        <f>E333-E$1092</f>
        <v>0.30935139900205932</v>
      </c>
      <c r="L333" s="6">
        <f>F333-F$1092</f>
        <v>0.21777080841237861</v>
      </c>
      <c r="M333" s="6">
        <f>G333-G$1092</f>
        <v>2.1242778729664735E-2</v>
      </c>
      <c r="N333" s="6">
        <f>H333-H$1092</f>
        <v>-7.9299192167983534E-2</v>
      </c>
      <c r="O333" s="6">
        <f>I333-I$1092</f>
        <v>-0.15664889966842921</v>
      </c>
    </row>
    <row r="334" spans="1:15" x14ac:dyDescent="0.15">
      <c r="A334" s="1">
        <v>15</v>
      </c>
      <c r="B334" s="1" t="s">
        <v>108</v>
      </c>
      <c r="C334" s="1">
        <v>9</v>
      </c>
      <c r="D334" s="1" t="s">
        <v>22</v>
      </c>
      <c r="E334" s="4">
        <f>IF(実質付加価値!E334&gt;0,LN(実質付加価値!E334),0)</f>
        <v>11.212058862055462</v>
      </c>
      <c r="F334" s="4">
        <f>IF(実質付加価値!F334&gt;0,LN(実質付加価値!F334),0)</f>
        <v>11.118318327844248</v>
      </c>
      <c r="G334" s="4">
        <f>IF(実質付加価値!G334&gt;0,LN(実質付加価値!G334),0)</f>
        <v>11.347142891702656</v>
      </c>
      <c r="H334" s="4">
        <f>IF(実質付加価値!H334&gt;0,LN(実質付加価値!H334),0)</f>
        <v>11.291982009638181</v>
      </c>
      <c r="I334" s="4">
        <f>IF(実質付加価値!I334&gt;0,LN(実質付加価値!I334),0)</f>
        <v>10.629599743322109</v>
      </c>
      <c r="K334" s="6">
        <f>E334-E$1093</f>
        <v>0.97337615461331595</v>
      </c>
      <c r="L334" s="6">
        <f>F334-F$1093</f>
        <v>0.43074829820873184</v>
      </c>
      <c r="M334" s="6">
        <f>G334-G$1093</f>
        <v>0.32319649097452618</v>
      </c>
      <c r="N334" s="6">
        <f>H334-H$1093</f>
        <v>0.26723427711622705</v>
      </c>
      <c r="O334" s="6">
        <f>I334-I$1093</f>
        <v>0.22500465855251051</v>
      </c>
    </row>
    <row r="335" spans="1:15" x14ac:dyDescent="0.15">
      <c r="A335" s="1">
        <v>15</v>
      </c>
      <c r="B335" s="1" t="s">
        <v>108</v>
      </c>
      <c r="C335" s="1">
        <v>10</v>
      </c>
      <c r="D335" s="1" t="s">
        <v>23</v>
      </c>
      <c r="E335" s="4">
        <f>IF(実質付加価値!E335&gt;0,LN(実質付加価値!E335),0)</f>
        <v>11.208317174092429</v>
      </c>
      <c r="F335" s="4">
        <f>IF(実質付加価値!F335&gt;0,LN(実質付加価値!F335),0)</f>
        <v>11.753833307280791</v>
      </c>
      <c r="G335" s="4">
        <f>IF(実質付加価値!G335&gt;0,LN(実質付加価値!G335),0)</f>
        <v>12.134813110538756</v>
      </c>
      <c r="H335" s="4">
        <f>IF(実質付加価値!H335&gt;0,LN(実質付加価値!H335),0)</f>
        <v>12.179073445151591</v>
      </c>
      <c r="I335" s="4">
        <f>IF(実質付加価値!I335&gt;0,LN(実質付加価値!I335),0)</f>
        <v>11.792427699573391</v>
      </c>
      <c r="K335" s="6">
        <f>E335-E$1094</f>
        <v>1.3198175990521666</v>
      </c>
      <c r="L335" s="6">
        <f>F335-F$1094</f>
        <v>1.2836710335542918</v>
      </c>
      <c r="M335" s="6">
        <f>G335-G$1094</f>
        <v>1.0831157806493241</v>
      </c>
      <c r="N335" s="6">
        <f>H335-H$1094</f>
        <v>1.0321670514545467</v>
      </c>
      <c r="O335" s="6">
        <f>I335-I$1094</f>
        <v>0.97682039474257998</v>
      </c>
    </row>
    <row r="336" spans="1:15" x14ac:dyDescent="0.15">
      <c r="A336" s="1">
        <v>15</v>
      </c>
      <c r="B336" s="1" t="s">
        <v>108</v>
      </c>
      <c r="C336" s="1">
        <v>11</v>
      </c>
      <c r="D336" s="1" t="s">
        <v>24</v>
      </c>
      <c r="E336" s="4">
        <f>IF(実質付加価値!E336&gt;0,LN(実質付加価値!E336),0)</f>
        <v>11.00999558224175</v>
      </c>
      <c r="F336" s="4">
        <f>IF(実質付加価値!F336&gt;0,LN(実質付加価値!F336),0)</f>
        <v>11.818955849762252</v>
      </c>
      <c r="G336" s="4">
        <f>IF(実質付加価値!G336&gt;0,LN(実質付加価値!G336),0)</f>
        <v>12.403701404916715</v>
      </c>
      <c r="H336" s="4">
        <f>IF(実質付加価値!H336&gt;0,LN(実質付加価値!H336),0)</f>
        <v>12.335535248531656</v>
      </c>
      <c r="I336" s="4">
        <f>IF(実質付加価値!I336&gt;0,LN(実質付加価値!I336),0)</f>
        <v>12.652243620276364</v>
      </c>
      <c r="K336" s="6">
        <f>E336-E$1095</f>
        <v>0.91097627586320939</v>
      </c>
      <c r="L336" s="6">
        <f>F336-F$1095</f>
        <v>0.93570609633178492</v>
      </c>
      <c r="M336" s="6">
        <f>G336-G$1095</f>
        <v>0.71725810427522774</v>
      </c>
      <c r="N336" s="6">
        <f>H336-H$1095</f>
        <v>0.5780917404100272</v>
      </c>
      <c r="O336" s="6">
        <f>I336-I$1095</f>
        <v>0.72539064260296371</v>
      </c>
    </row>
    <row r="337" spans="1:15" x14ac:dyDescent="0.15">
      <c r="A337" s="1">
        <v>15</v>
      </c>
      <c r="B337" s="1" t="s">
        <v>108</v>
      </c>
      <c r="C337" s="1">
        <v>12</v>
      </c>
      <c r="D337" s="1" t="s">
        <v>25</v>
      </c>
      <c r="E337" s="4">
        <f>IF(実質付加価値!E337&gt;0,LN(実質付加価値!E337),0)</f>
        <v>7.2568845293104998</v>
      </c>
      <c r="F337" s="4">
        <f>IF(実質付加価値!F337&gt;0,LN(実質付加価値!F337),0)</f>
        <v>9.8045731393040061</v>
      </c>
      <c r="G337" s="4">
        <f>IF(実質付加価値!G337&gt;0,LN(実質付加価値!G337),0)</f>
        <v>11.831516220103602</v>
      </c>
      <c r="H337" s="4">
        <f>IF(実質付加価値!H337&gt;0,LN(実質付加価値!H337),0)</f>
        <v>12.937849178904026</v>
      </c>
      <c r="I337" s="4">
        <f>IF(実質付加価値!I337&gt;0,LN(実質付加価値!I337),0)</f>
        <v>14.130707926059458</v>
      </c>
      <c r="K337" s="6">
        <f>E337-E$1096</f>
        <v>-0.29971260726027982</v>
      </c>
      <c r="L337" s="6">
        <f>F337-F$1096</f>
        <v>0.32143455817996625</v>
      </c>
      <c r="M337" s="6">
        <f>G337-G$1096</f>
        <v>0.45303762249938906</v>
      </c>
      <c r="N337" s="6">
        <f>H337-H$1096</f>
        <v>0.547536879890961</v>
      </c>
      <c r="O337" s="6">
        <f>I337-I$1096</f>
        <v>0.3533631036976157</v>
      </c>
    </row>
    <row r="338" spans="1:15" x14ac:dyDescent="0.15">
      <c r="A338" s="1">
        <v>15</v>
      </c>
      <c r="B338" s="1" t="s">
        <v>108</v>
      </c>
      <c r="C338" s="1">
        <v>13</v>
      </c>
      <c r="D338" s="1" t="s">
        <v>26</v>
      </c>
      <c r="E338" s="4">
        <f>IF(実質付加価値!E338&gt;0,LN(実質付加価値!E338),0)</f>
        <v>8.8240928074144325</v>
      </c>
      <c r="F338" s="4">
        <f>IF(実質付加価値!F338&gt;0,LN(実質付加価値!F338),0)</f>
        <v>10.276153815398159</v>
      </c>
      <c r="G338" s="4">
        <f>IF(実質付加価値!G338&gt;0,LN(実質付加価値!G338),0)</f>
        <v>10.465368946274477</v>
      </c>
      <c r="H338" s="4">
        <f>IF(実質付加価値!H338&gt;0,LN(実質付加価値!H338),0)</f>
        <v>10.630762362262052</v>
      </c>
      <c r="I338" s="4">
        <f>IF(実質付加価値!I338&gt;0,LN(実質付加価値!I338),0)</f>
        <v>11.492176314072955</v>
      </c>
      <c r="K338" s="6">
        <f>E338-E$1097</f>
        <v>-5.4192161535725702E-2</v>
      </c>
      <c r="L338" s="6">
        <f>F338-F$1097</f>
        <v>-1.7386590113890321E-3</v>
      </c>
      <c r="M338" s="6">
        <f>G338-G$1097</f>
        <v>-0.25284453632885651</v>
      </c>
      <c r="N338" s="6">
        <f>H338-H$1097</f>
        <v>-0.33994151547812734</v>
      </c>
      <c r="O338" s="6">
        <f>I338-I$1097</f>
        <v>-0.12359056178363836</v>
      </c>
    </row>
    <row r="339" spans="1:15" x14ac:dyDescent="0.15">
      <c r="A339" s="1">
        <v>15</v>
      </c>
      <c r="B339" s="1" t="s">
        <v>108</v>
      </c>
      <c r="C339" s="1">
        <v>14</v>
      </c>
      <c r="D339" s="1" t="s">
        <v>27</v>
      </c>
      <c r="E339" s="4">
        <f>IF(実質付加価値!E339&gt;0,LN(実質付加価値!E339),0)</f>
        <v>8.1981607464479485</v>
      </c>
      <c r="F339" s="4">
        <f>IF(実質付加価値!F339&gt;0,LN(実質付加価値!F339),0)</f>
        <v>9.4932218115784845</v>
      </c>
      <c r="G339" s="4">
        <f>IF(実質付加価値!G339&gt;0,LN(実質付加価値!G339),0)</f>
        <v>10.397299425239948</v>
      </c>
      <c r="H339" s="4">
        <f>IF(実質付加価値!H339&gt;0,LN(実質付加価値!H339),0)</f>
        <v>10.266445832151266</v>
      </c>
      <c r="I339" s="4">
        <f>IF(実質付加価値!I339&gt;0,LN(実質付加価値!I339),0)</f>
        <v>10.757735767224434</v>
      </c>
      <c r="K339" s="6">
        <f>E339-E$1098</f>
        <v>1.1698586701136406</v>
      </c>
      <c r="L339" s="6">
        <f>F339-F$1098</f>
        <v>1.0905042321291134</v>
      </c>
      <c r="M339" s="6">
        <f>G339-G$1098</f>
        <v>1.1749171616946121</v>
      </c>
      <c r="N339" s="6">
        <f>H339-H$1098</f>
        <v>0.94027639092624149</v>
      </c>
      <c r="O339" s="6">
        <f>I339-I$1098</f>
        <v>0.89932339867539746</v>
      </c>
    </row>
    <row r="340" spans="1:15" x14ac:dyDescent="0.15">
      <c r="A340" s="1">
        <v>15</v>
      </c>
      <c r="B340" s="1" t="s">
        <v>108</v>
      </c>
      <c r="C340" s="1">
        <v>15</v>
      </c>
      <c r="D340" s="1" t="s">
        <v>28</v>
      </c>
      <c r="E340" s="4">
        <f>IF(実質付加価値!E340&gt;0,LN(実質付加価値!E340),0)</f>
        <v>11.549044106054149</v>
      </c>
      <c r="F340" s="4">
        <f>IF(実質付加価値!F340&gt;0,LN(実質付加価値!F340),0)</f>
        <v>11.792517085612007</v>
      </c>
      <c r="G340" s="4">
        <f>IF(実質付加価値!G340&gt;0,LN(実質付加価値!G340),0)</f>
        <v>12.14111147990179</v>
      </c>
      <c r="H340" s="4">
        <f>IF(実質付加価値!H340&gt;0,LN(実質付加価値!H340),0)</f>
        <v>12.076549787577456</v>
      </c>
      <c r="I340" s="4">
        <f>IF(実質付加価値!I340&gt;0,LN(実質付加価値!I340),0)</f>
        <v>11.930766329041496</v>
      </c>
      <c r="K340" s="6">
        <f>E340-E$1099</f>
        <v>8.9109855841655872E-3</v>
      </c>
      <c r="L340" s="6">
        <f>F340-F$1099</f>
        <v>1.4536466650767466E-2</v>
      </c>
      <c r="M340" s="6">
        <f>G340-G$1099</f>
        <v>-6.781594882333053E-2</v>
      </c>
      <c r="N340" s="6">
        <f>H340-H$1099</f>
        <v>5.6693369908895619E-2</v>
      </c>
      <c r="O340" s="6">
        <f>I340-I$1099</f>
        <v>3.0546440793138174E-2</v>
      </c>
    </row>
    <row r="341" spans="1:15" x14ac:dyDescent="0.15">
      <c r="A341" s="1">
        <v>15</v>
      </c>
      <c r="B341" s="1" t="s">
        <v>279</v>
      </c>
      <c r="C341" s="1">
        <v>16</v>
      </c>
      <c r="D341" s="1" t="s">
        <v>11</v>
      </c>
      <c r="E341" s="4">
        <f>IF(実質付加価値!E341&gt;0,LN(実質付加価値!E341),0)</f>
        <v>13.704921736510517</v>
      </c>
      <c r="F341" s="4">
        <f>IF(実質付加価値!F341&gt;0,LN(実質付加価値!F341),0)</f>
        <v>13.896492157759626</v>
      </c>
      <c r="G341" s="4">
        <f>IF(実質付加価値!G341&gt;0,LN(実質付加価値!G341),0)</f>
        <v>13.895314840919834</v>
      </c>
      <c r="H341" s="4">
        <f>IF(実質付加価値!H341&gt;0,LN(実質付加価値!H341),0)</f>
        <v>13.753629832109151</v>
      </c>
      <c r="I341" s="4">
        <f>IF(実質付加価値!I341&gt;0,LN(実質付加価値!I341),0)</f>
        <v>13.549760946087172</v>
      </c>
      <c r="K341" s="6">
        <f>E341-E$1100</f>
        <v>0.57561818134194276</v>
      </c>
      <c r="L341" s="6">
        <f>F341-F$1100</f>
        <v>0.55239116797936738</v>
      </c>
      <c r="M341" s="6">
        <f>G341-G$1100</f>
        <v>0.37519663526642333</v>
      </c>
      <c r="N341" s="6">
        <f>H341-H$1100</f>
        <v>0.47533868133053758</v>
      </c>
      <c r="O341" s="6">
        <f>I341-I$1100</f>
        <v>0.58660543189082404</v>
      </c>
    </row>
    <row r="342" spans="1:15" x14ac:dyDescent="0.15">
      <c r="A342" s="1">
        <v>15</v>
      </c>
      <c r="B342" s="1" t="s">
        <v>107</v>
      </c>
      <c r="C342" s="1">
        <v>17</v>
      </c>
      <c r="D342" s="1" t="s">
        <v>12</v>
      </c>
      <c r="E342" s="4">
        <f>IF(実質付加価値!E342&gt;0,LN(実質付加価値!E342),0)</f>
        <v>11.744202292957732</v>
      </c>
      <c r="F342" s="4">
        <f>IF(実質付加価値!F342&gt;0,LN(実質付加価値!F342),0)</f>
        <v>12.033399211422788</v>
      </c>
      <c r="G342" s="4">
        <f>IF(実質付加価値!G342&gt;0,LN(実質付加価値!G342),0)</f>
        <v>12.839765579324133</v>
      </c>
      <c r="H342" s="4">
        <f>IF(実質付加価値!H342&gt;0,LN(実質付加価値!H342),0)</f>
        <v>13.203897076710554</v>
      </c>
      <c r="I342" s="4">
        <f>IF(実質付加価値!I342&gt;0,LN(実質付加価値!I342),0)</f>
        <v>12.776464493455206</v>
      </c>
      <c r="K342" s="6">
        <f>E342-E$1101</f>
        <v>0.89474294242040386</v>
      </c>
      <c r="L342" s="6">
        <f>F342-F$1101</f>
        <v>0.54417684737489047</v>
      </c>
      <c r="M342" s="6">
        <f>G342-G$1101</f>
        <v>0.80434463249875066</v>
      </c>
      <c r="N342" s="6">
        <f>H342-H$1101</f>
        <v>0.96541476576114782</v>
      </c>
      <c r="O342" s="6">
        <f>I342-I$1101</f>
        <v>0.50705665901879371</v>
      </c>
    </row>
    <row r="343" spans="1:15" x14ac:dyDescent="0.15">
      <c r="A343" s="1">
        <v>15</v>
      </c>
      <c r="B343" s="1" t="s">
        <v>107</v>
      </c>
      <c r="C343" s="1">
        <v>18</v>
      </c>
      <c r="D343" s="1" t="s">
        <v>13</v>
      </c>
      <c r="E343" s="4">
        <f>IF(実質付加価値!E343&gt;0,LN(実質付加価値!E343),0)</f>
        <v>12.279570420722024</v>
      </c>
      <c r="F343" s="4">
        <f>IF(実質付加価値!F343&gt;0,LN(実質付加価値!F343),0)</f>
        <v>13.008503156171813</v>
      </c>
      <c r="G343" s="4">
        <f>IF(実質付加価値!G343&gt;0,LN(実質付加価値!G343),0)</f>
        <v>13.564143132585352</v>
      </c>
      <c r="H343" s="4">
        <f>IF(実質付加価値!H343&gt;0,LN(実質付加価値!H343),0)</f>
        <v>13.703045328902423</v>
      </c>
      <c r="I343" s="4">
        <f>IF(実質付加価値!I343&gt;0,LN(実質付加価値!I343),0)</f>
        <v>13.528763392606582</v>
      </c>
      <c r="K343" s="6">
        <f>E343-E$1102</f>
        <v>0.16084086256330998</v>
      </c>
      <c r="L343" s="6">
        <f>F343-F$1102</f>
        <v>0.1242753472570346</v>
      </c>
      <c r="M343" s="6">
        <f>G343-G$1102</f>
        <v>0.25806898232265851</v>
      </c>
      <c r="N343" s="6">
        <f>H343-H$1102</f>
        <v>0.19906933748792177</v>
      </c>
      <c r="O343" s="6">
        <f>I343-I$1102</f>
        <v>0.1837670115715806</v>
      </c>
    </row>
    <row r="344" spans="1:15" x14ac:dyDescent="0.15">
      <c r="A344" s="1">
        <v>15</v>
      </c>
      <c r="B344" s="1" t="s">
        <v>107</v>
      </c>
      <c r="C344" s="1">
        <v>19</v>
      </c>
      <c r="D344" s="1" t="s">
        <v>14</v>
      </c>
      <c r="E344" s="4">
        <f>IF(実質付加価値!E344&gt;0,LN(実質付加価値!E344),0)</f>
        <v>11.188994825903855</v>
      </c>
      <c r="F344" s="4">
        <f>IF(実質付加価値!F344&gt;0,LN(実質付加価値!F344),0)</f>
        <v>11.863663948342971</v>
      </c>
      <c r="G344" s="4">
        <f>IF(実質付加価値!G344&gt;0,LN(実質付加価値!G344),0)</f>
        <v>12.544488681677439</v>
      </c>
      <c r="H344" s="4">
        <f>IF(実質付加価値!H344&gt;0,LN(実質付加価値!H344),0)</f>
        <v>12.656004266806416</v>
      </c>
      <c r="I344" s="4">
        <f>IF(実質付加価値!I344&gt;0,LN(実質付加価値!I344),0)</f>
        <v>12.629845203570234</v>
      </c>
      <c r="K344" s="6">
        <f>E344-E$1103</f>
        <v>0.24313590840385579</v>
      </c>
      <c r="L344" s="6">
        <f>F344-F$1103</f>
        <v>9.0689935486182094E-2</v>
      </c>
      <c r="M344" s="6">
        <f>G344-G$1103</f>
        <v>-1.6664249734818171E-2</v>
      </c>
      <c r="N344" s="6">
        <f>H344-H$1103</f>
        <v>5.866802867071641E-2</v>
      </c>
      <c r="O344" s="6">
        <f>I344-I$1103</f>
        <v>0.12281057398242012</v>
      </c>
    </row>
    <row r="345" spans="1:15" x14ac:dyDescent="0.15">
      <c r="A345" s="1">
        <v>15</v>
      </c>
      <c r="B345" s="1" t="s">
        <v>107</v>
      </c>
      <c r="C345" s="1">
        <v>20</v>
      </c>
      <c r="D345" s="1" t="s">
        <v>15</v>
      </c>
      <c r="E345" s="4">
        <f>IF(実質付加価値!E345&gt;0,LN(実質付加価値!E345),0)</f>
        <v>11.680303435268797</v>
      </c>
      <c r="F345" s="4">
        <f>IF(実質付加価値!F345&gt;0,LN(実質付加価値!F345),0)</f>
        <v>11.921773062715531</v>
      </c>
      <c r="G345" s="4">
        <f>IF(実質付加価値!G345&gt;0,LN(実質付加価値!G345),0)</f>
        <v>11.82664742968513</v>
      </c>
      <c r="H345" s="4">
        <f>IF(実質付加価値!H345&gt;0,LN(実質付加価値!H345),0)</f>
        <v>11.678168346672111</v>
      </c>
      <c r="I345" s="4">
        <f>IF(実質付加価値!I345&gt;0,LN(実質付加価値!I345),0)</f>
        <v>11.769168894079153</v>
      </c>
      <c r="K345" s="6">
        <f>E345-E$1104</f>
        <v>0.64118410383580127</v>
      </c>
      <c r="L345" s="6">
        <f>F345-F$1104</f>
        <v>0.25179244922746058</v>
      </c>
      <c r="M345" s="6">
        <f>G345-G$1104</f>
        <v>0.16999846996697343</v>
      </c>
      <c r="N345" s="6">
        <f>H345-H$1104</f>
        <v>0.25815259524885192</v>
      </c>
      <c r="O345" s="6">
        <f>I345-I$1104</f>
        <v>0.18679315127610607</v>
      </c>
    </row>
    <row r="346" spans="1:15" x14ac:dyDescent="0.15">
      <c r="A346" s="1">
        <v>15</v>
      </c>
      <c r="B346" s="1" t="s">
        <v>107</v>
      </c>
      <c r="C346" s="1">
        <v>21</v>
      </c>
      <c r="D346" s="1" t="s">
        <v>16</v>
      </c>
      <c r="E346" s="4">
        <f>IF(実質付加価値!E346&gt;0,LN(実質付加価値!E346),0)</f>
        <v>12.129140558110354</v>
      </c>
      <c r="F346" s="4">
        <f>IF(実質付加価値!F346&gt;0,LN(実質付加価値!F346),0)</f>
        <v>12.348162587883841</v>
      </c>
      <c r="G346" s="4">
        <f>IF(実質付加価値!G346&gt;0,LN(実質付加価値!G346),0)</f>
        <v>12.861198616306236</v>
      </c>
      <c r="H346" s="4">
        <f>IF(実質付加価値!H346&gt;0,LN(実質付加価値!H346),0)</f>
        <v>13.117502684004812</v>
      </c>
      <c r="I346" s="4">
        <f>IF(実質付加価値!I346&gt;0,LN(実質付加価値!I346),0)</f>
        <v>13.198710170954191</v>
      </c>
      <c r="K346" s="6">
        <f>E346-E$1105</f>
        <v>6.844153229507377E-2</v>
      </c>
      <c r="L346" s="6">
        <f>F346-F$1105</f>
        <v>-1.289455461984268E-2</v>
      </c>
      <c r="M346" s="6">
        <f>G346-G$1105</f>
        <v>0.12132204897856269</v>
      </c>
      <c r="N346" s="6">
        <f>H346-H$1105</f>
        <v>0.15496207495964853</v>
      </c>
      <c r="O346" s="6">
        <f>I346-I$1105</f>
        <v>9.4978419361224198E-2</v>
      </c>
    </row>
    <row r="347" spans="1:15" x14ac:dyDescent="0.15">
      <c r="A347" s="1">
        <v>15</v>
      </c>
      <c r="B347" s="1" t="s">
        <v>106</v>
      </c>
      <c r="C347" s="1">
        <v>22</v>
      </c>
      <c r="D347" s="1" t="s">
        <v>8</v>
      </c>
      <c r="E347" s="4">
        <f>IF(実質付加価値!E347&gt;0,LN(実質付加価値!E347),0)</f>
        <v>13.214732012434734</v>
      </c>
      <c r="F347" s="4">
        <f>IF(実質付加価値!F347&gt;0,LN(実質付加価値!F347),0)</f>
        <v>13.859343137593664</v>
      </c>
      <c r="G347" s="4">
        <f>IF(実質付加価値!G347&gt;0,LN(実質付加価値!G347),0)</f>
        <v>14.09350753164742</v>
      </c>
      <c r="H347" s="4">
        <f>IF(実質付加価値!H347&gt;0,LN(実質付加価値!H347),0)</f>
        <v>14.331943491907152</v>
      </c>
      <c r="I347" s="4">
        <f>IF(実質付加価値!I347&gt;0,LN(実質付加価値!I347),0)</f>
        <v>14.508625116280017</v>
      </c>
      <c r="K347" s="6">
        <f>E347-E$1106</f>
        <v>6.7013006145563381E-2</v>
      </c>
      <c r="L347" s="6">
        <f>F347-F$1106</f>
        <v>0.17429805450143832</v>
      </c>
      <c r="M347" s="6">
        <f>G347-G$1106</f>
        <v>0.18539767547288299</v>
      </c>
      <c r="N347" s="6">
        <f>H347-H$1106</f>
        <v>0.18865123526310335</v>
      </c>
      <c r="O347" s="6">
        <f>I347-I$1106</f>
        <v>0.15285076955553656</v>
      </c>
    </row>
    <row r="348" spans="1:15" x14ac:dyDescent="0.15">
      <c r="A348" s="1">
        <v>15</v>
      </c>
      <c r="B348" s="1" t="s">
        <v>106</v>
      </c>
      <c r="C348" s="1">
        <v>23</v>
      </c>
      <c r="D348" s="1" t="s">
        <v>29</v>
      </c>
      <c r="E348" s="4">
        <f>IF(実質付加価値!E348&gt;0,LN(実質付加価値!E348),0)</f>
        <v>13.204499692494361</v>
      </c>
      <c r="F348" s="4">
        <f>IF(実質付加価値!F348&gt;0,LN(実質付加価値!F348),0)</f>
        <v>13.481831487056439</v>
      </c>
      <c r="G348" s="4">
        <f>IF(実質付加価値!G348&gt;0,LN(実質付加価値!G348),0)</f>
        <v>13.615630197664888</v>
      </c>
      <c r="H348" s="4">
        <f>IF(実質付加価値!H348&gt;0,LN(実質付加価値!H348),0)</f>
        <v>13.787071553910163</v>
      </c>
      <c r="I348" s="4">
        <f>IF(実質付加価値!I348&gt;0,LN(実質付加価値!I348),0)</f>
        <v>13.896158046356524</v>
      </c>
      <c r="K348" s="6">
        <f>E348-E$1107</f>
        <v>0.26314886289926243</v>
      </c>
      <c r="L348" s="6">
        <f>F348-F$1107</f>
        <v>0.25277454396594479</v>
      </c>
      <c r="M348" s="6">
        <f>G348-G$1107</f>
        <v>0.25121741731964953</v>
      </c>
      <c r="N348" s="6">
        <f>H348-H$1107</f>
        <v>0.24557899935573069</v>
      </c>
      <c r="O348" s="6">
        <f>I348-I$1107</f>
        <v>0.2377176443026574</v>
      </c>
    </row>
    <row r="349" spans="1:15" x14ac:dyDescent="0.15">
      <c r="A349" s="1">
        <v>16</v>
      </c>
      <c r="B349" s="1" t="s">
        <v>110</v>
      </c>
      <c r="C349" s="1">
        <v>1</v>
      </c>
      <c r="D349" s="1" t="s">
        <v>9</v>
      </c>
      <c r="E349" s="4">
        <f>IF(実質付加価値!E349&gt;0,LN(実質付加価値!E349),0)</f>
        <v>11.651109421294443</v>
      </c>
      <c r="F349" s="4">
        <f>IF(実質付加価値!F349&gt;0,LN(実質付加価値!F349),0)</f>
        <v>11.442379414290233</v>
      </c>
      <c r="G349" s="4">
        <f>IF(実質付加価値!G349&gt;0,LN(実質付加価値!G349),0)</f>
        <v>11.478288917803281</v>
      </c>
      <c r="H349" s="4">
        <f>IF(実質付加価値!H349&gt;0,LN(実質付加価値!H349),0)</f>
        <v>11.199145440664484</v>
      </c>
      <c r="I349" s="4">
        <f>IF(実質付加価値!I349&gt;0,LN(実質付加価値!I349),0)</f>
        <v>11.146673658111206</v>
      </c>
      <c r="K349" s="6">
        <f>E349-E$1085</f>
        <v>-0.34575294715260796</v>
      </c>
      <c r="L349" s="6">
        <f>F349-F$1085</f>
        <v>-0.44124974029963049</v>
      </c>
      <c r="M349" s="6">
        <f>G349-G$1085</f>
        <v>-0.5201381624606487</v>
      </c>
      <c r="N349" s="6">
        <f>H349-H$1085</f>
        <v>-0.65787994356285751</v>
      </c>
      <c r="O349" s="6">
        <f>I349-I$1085</f>
        <v>-0.58979867992391277</v>
      </c>
    </row>
    <row r="350" spans="1:15" x14ac:dyDescent="0.15">
      <c r="A350" s="1">
        <v>16</v>
      </c>
      <c r="B350" s="1" t="s">
        <v>110</v>
      </c>
      <c r="C350" s="1">
        <v>2</v>
      </c>
      <c r="D350" s="1" t="s">
        <v>10</v>
      </c>
      <c r="E350" s="4">
        <f>IF(実質付加価値!E350&gt;0,LN(実質付加価値!E350),0)</f>
        <v>8.6296781240552889</v>
      </c>
      <c r="F350" s="4">
        <f>IF(実質付加価値!F350&gt;0,LN(実質付加価値!F350),0)</f>
        <v>9.2087651899513858</v>
      </c>
      <c r="G350" s="4">
        <f>IF(実質付加価値!G350&gt;0,LN(実質付加価値!G350),0)</f>
        <v>9.2558748686926826</v>
      </c>
      <c r="H350" s="4">
        <f>IF(実質付加価値!H350&gt;0,LN(実質付加価値!H350),0)</f>
        <v>9.2849655349723879</v>
      </c>
      <c r="I350" s="4">
        <f>IF(実質付加価値!I350&gt;0,LN(実質付加価値!I350),0)</f>
        <v>8.162941593602433</v>
      </c>
      <c r="K350" s="6">
        <f>E350-E$1086</f>
        <v>-0.79694362414135433</v>
      </c>
      <c r="L350" s="6">
        <f>F350-F$1086</f>
        <v>-0.34369081261583112</v>
      </c>
      <c r="M350" s="6">
        <f>G350-G$1086</f>
        <v>-0.26554123607066593</v>
      </c>
      <c r="N350" s="6">
        <f>H350-H$1086</f>
        <v>0.19518067208228018</v>
      </c>
      <c r="O350" s="6">
        <f>I350-I$1086</f>
        <v>0.16440257694271576</v>
      </c>
    </row>
    <row r="351" spans="1:15" x14ac:dyDescent="0.15">
      <c r="A351" s="1">
        <v>16</v>
      </c>
      <c r="B351" s="1" t="s">
        <v>111</v>
      </c>
      <c r="C351" s="1">
        <v>3</v>
      </c>
      <c r="D351" s="1" t="s">
        <v>17</v>
      </c>
      <c r="E351" s="4">
        <f>IF(実質付加価値!E351&gt;0,LN(実質付加価値!E351),0)</f>
        <v>10.777618276624125</v>
      </c>
      <c r="F351" s="4">
        <f>IF(実質付加価値!F351&gt;0,LN(実質付加価値!F351),0)</f>
        <v>10.928629132075752</v>
      </c>
      <c r="G351" s="4">
        <f>IF(実質付加価値!G351&gt;0,LN(実質付加価値!G351),0)</f>
        <v>10.992266160905739</v>
      </c>
      <c r="H351" s="4">
        <f>IF(実質付加価値!H351&gt;0,LN(実質付加価値!H351),0)</f>
        <v>11.202170556878087</v>
      </c>
      <c r="I351" s="4">
        <f>IF(実質付加価値!I351&gt;0,LN(実質付加価値!I351),0)</f>
        <v>10.979383793575161</v>
      </c>
      <c r="K351" s="6">
        <f>E351-E$1087</f>
        <v>-1.1311253742354825</v>
      </c>
      <c r="L351" s="6">
        <f>F351-F$1087</f>
        <v>-1.2705883698669425</v>
      </c>
      <c r="M351" s="6">
        <f>G351-G$1087</f>
        <v>-1.3007457854324631</v>
      </c>
      <c r="N351" s="6">
        <f>H351-H$1087</f>
        <v>-1.1838875674108245</v>
      </c>
      <c r="O351" s="6">
        <f>I351-I$1087</f>
        <v>-1.2526333636186866</v>
      </c>
    </row>
    <row r="352" spans="1:15" x14ac:dyDescent="0.15">
      <c r="A352" s="1">
        <v>16</v>
      </c>
      <c r="B352" s="1" t="s">
        <v>111</v>
      </c>
      <c r="C352" s="1">
        <v>4</v>
      </c>
      <c r="D352" s="1" t="s">
        <v>18</v>
      </c>
      <c r="E352" s="4">
        <f>IF(実質付加価値!E352&gt;0,LN(実質付加価値!E352),0)</f>
        <v>10.756742526376414</v>
      </c>
      <c r="F352" s="4">
        <f>IF(実質付加価値!F352&gt;0,LN(実質付加価値!F352),0)</f>
        <v>11.302890326077486</v>
      </c>
      <c r="G352" s="4">
        <f>IF(実質付加価値!G352&gt;0,LN(実質付加価値!G352),0)</f>
        <v>11.456807255102726</v>
      </c>
      <c r="H352" s="4">
        <f>IF(実質付加価値!H352&gt;0,LN(実質付加価値!H352),0)</f>
        <v>10.60849410198821</v>
      </c>
      <c r="I352" s="4">
        <f>IF(実質付加価値!I352&gt;0,LN(実質付加価値!I352),0)</f>
        <v>10.243653429027379</v>
      </c>
      <c r="K352" s="6">
        <f>E352-E$1088</f>
        <v>0.32472626961383</v>
      </c>
      <c r="L352" s="6">
        <f>F352-F$1088</f>
        <v>0.40669598939782503</v>
      </c>
      <c r="M352" s="6">
        <f>G352-G$1088</f>
        <v>0.16247550645786824</v>
      </c>
      <c r="N352" s="6">
        <f>H352-H$1088</f>
        <v>5.8374576803647216E-2</v>
      </c>
      <c r="O352" s="6">
        <f>I352-I$1088</f>
        <v>0.27114255799071607</v>
      </c>
    </row>
    <row r="353" spans="1:15" x14ac:dyDescent="0.15">
      <c r="A353" s="1">
        <v>16</v>
      </c>
      <c r="B353" s="1" t="s">
        <v>111</v>
      </c>
      <c r="C353" s="1">
        <v>5</v>
      </c>
      <c r="D353" s="1" t="s">
        <v>19</v>
      </c>
      <c r="E353" s="4">
        <f>IF(実質付加価値!E353&gt;0,LN(実質付加価値!E353),0)</f>
        <v>10.09314859218156</v>
      </c>
      <c r="F353" s="4">
        <f>IF(実質付加価値!F353&gt;0,LN(実質付加価値!F353),0)</f>
        <v>10.382849010135821</v>
      </c>
      <c r="G353" s="4">
        <f>IF(実質付加価値!G353&gt;0,LN(実質付加価値!G353),0)</f>
        <v>10.867634047135931</v>
      </c>
      <c r="H353" s="4">
        <f>IF(実質付加価値!H353&gt;0,LN(実質付加価値!H353),0)</f>
        <v>11.112455013887825</v>
      </c>
      <c r="I353" s="4">
        <f>IF(実質付加価値!I353&gt;0,LN(実質付加価値!I353),0)</f>
        <v>10.735870251465599</v>
      </c>
      <c r="K353" s="6">
        <f>E353-E$1089</f>
        <v>0.2640856181956206</v>
      </c>
      <c r="L353" s="6">
        <f>F353-F$1089</f>
        <v>0.35962496418456524</v>
      </c>
      <c r="M353" s="6">
        <f>G353-G$1089</f>
        <v>0.27691805587508789</v>
      </c>
      <c r="N353" s="6">
        <f>H353-H$1089</f>
        <v>0.5890460171734766</v>
      </c>
      <c r="O353" s="6">
        <f>I353-I$1089</f>
        <v>0.46978639925396415</v>
      </c>
    </row>
    <row r="354" spans="1:15" x14ac:dyDescent="0.15">
      <c r="A354" s="1">
        <v>16</v>
      </c>
      <c r="B354" s="1" t="s">
        <v>111</v>
      </c>
      <c r="C354" s="1">
        <v>6</v>
      </c>
      <c r="D354" s="1" t="s">
        <v>3</v>
      </c>
      <c r="E354" s="4">
        <f>IF(実質付加価値!E354&gt;0,LN(実質付加価値!E354),0)</f>
        <v>9.8117939525733568</v>
      </c>
      <c r="F354" s="4">
        <f>IF(実質付加価値!F354&gt;0,LN(実質付加価値!F354),0)</f>
        <v>10.585153937200536</v>
      </c>
      <c r="G354" s="4">
        <f>IF(実質付加価値!G354&gt;0,LN(実質付加価値!G354),0)</f>
        <v>12.071968639781844</v>
      </c>
      <c r="H354" s="4">
        <f>IF(実質付加価値!H354&gt;0,LN(実質付加価値!H354),0)</f>
        <v>12.193686305049361</v>
      </c>
      <c r="I354" s="4">
        <f>IF(実質付加価値!I354&gt;0,LN(実質付加価値!I354),0)</f>
        <v>12.045350251731206</v>
      </c>
      <c r="K354" s="6">
        <f>E354-E$1090</f>
        <v>1.1299739292789059</v>
      </c>
      <c r="L354" s="6">
        <f>F354-F$1090</f>
        <v>0.91088504140405213</v>
      </c>
      <c r="M354" s="6">
        <f>G354-G$1090</f>
        <v>1.2817882465705477</v>
      </c>
      <c r="N354" s="6">
        <f>H354-H$1090</f>
        <v>1.1526540921393789</v>
      </c>
      <c r="O354" s="6">
        <f>I354-I$1090</f>
        <v>0.74614400388089486</v>
      </c>
    </row>
    <row r="355" spans="1:15" x14ac:dyDescent="0.15">
      <c r="A355" s="1">
        <v>16</v>
      </c>
      <c r="B355" s="1" t="s">
        <v>111</v>
      </c>
      <c r="C355" s="1">
        <v>7</v>
      </c>
      <c r="D355" s="1" t="s">
        <v>20</v>
      </c>
      <c r="E355" s="4">
        <f>IF(実質付加価値!E355&gt;0,LN(実質付加価値!E355),0)</f>
        <v>6.6499570359210054</v>
      </c>
      <c r="F355" s="4">
        <f>IF(実質付加価値!F355&gt;0,LN(実質付加価値!F355),0)</f>
        <v>8.7557644557274035</v>
      </c>
      <c r="G355" s="4">
        <f>IF(実質付加価値!G355&gt;0,LN(実質付加価値!G355),0)</f>
        <v>8.5855116825350919</v>
      </c>
      <c r="H355" s="4">
        <f>IF(実質付加価値!H355&gt;0,LN(実質付加価値!H355),0)</f>
        <v>9.9464550076892451</v>
      </c>
      <c r="I355" s="4">
        <f>IF(実質付加価値!I355&gt;0,LN(実質付加価値!I355),0)</f>
        <v>6.6285781978954503</v>
      </c>
      <c r="K355" s="6">
        <f>E355-E$1091</f>
        <v>-2.9587288405932473</v>
      </c>
      <c r="L355" s="6">
        <f>F355-F$1091</f>
        <v>-0.65817518195332703</v>
      </c>
      <c r="M355" s="6">
        <f>G355-G$1091</f>
        <v>-1.4656468799805911</v>
      </c>
      <c r="N355" s="6">
        <f>H355-H$1091</f>
        <v>6.227609247431154E-2</v>
      </c>
      <c r="O355" s="6">
        <f>I355-I$1091</f>
        <v>-2.4220036344207454</v>
      </c>
    </row>
    <row r="356" spans="1:15" x14ac:dyDescent="0.15">
      <c r="A356" s="1">
        <v>16</v>
      </c>
      <c r="B356" s="1" t="s">
        <v>111</v>
      </c>
      <c r="C356" s="1">
        <v>8</v>
      </c>
      <c r="D356" s="1" t="s">
        <v>21</v>
      </c>
      <c r="E356" s="4">
        <f>IF(実質付加価値!E356&gt;0,LN(実質付加価値!E356),0)</f>
        <v>9.8821840086694817</v>
      </c>
      <c r="F356" s="4">
        <f>IF(実質付加価値!F356&gt;0,LN(実質付加価値!F356),0)</f>
        <v>9.7834180829838395</v>
      </c>
      <c r="G356" s="4">
        <f>IF(実質付加価値!G356&gt;0,LN(実質付加価値!G356),0)</f>
        <v>10.279737619303676</v>
      </c>
      <c r="H356" s="4">
        <f>IF(実質付加価値!H356&gt;0,LN(実質付加価値!H356),0)</f>
        <v>10.361366740627927</v>
      </c>
      <c r="I356" s="4">
        <f>IF(実質付加価値!I356&gt;0,LN(実質付加価値!I356),0)</f>
        <v>10.027716597235532</v>
      </c>
      <c r="K356" s="6">
        <f>E356-E$1092</f>
        <v>-0.39889936042916574</v>
      </c>
      <c r="L356" s="6">
        <f>F356-F$1092</f>
        <v>-0.7580604048514008</v>
      </c>
      <c r="M356" s="6">
        <f>G356-G$1092</f>
        <v>-0.63288852971554377</v>
      </c>
      <c r="N356" s="6">
        <f>H356-H$1092</f>
        <v>-0.5295357040686568</v>
      </c>
      <c r="O356" s="6">
        <f>I356-I$1092</f>
        <v>-0.45380314518597409</v>
      </c>
    </row>
    <row r="357" spans="1:15" x14ac:dyDescent="0.15">
      <c r="A357" s="1">
        <v>16</v>
      </c>
      <c r="B357" s="1" t="s">
        <v>111</v>
      </c>
      <c r="C357" s="1">
        <v>9</v>
      </c>
      <c r="D357" s="1" t="s">
        <v>22</v>
      </c>
      <c r="E357" s="4">
        <f>IF(実質付加価値!E357&gt;0,LN(実質付加価値!E357),0)</f>
        <v>10.702236155935129</v>
      </c>
      <c r="F357" s="4">
        <f>IF(実質付加価値!F357&gt;0,LN(実質付加価値!F357),0)</f>
        <v>12.224437108938007</v>
      </c>
      <c r="G357" s="4">
        <f>IF(実質付加価値!G357&gt;0,LN(実質付加価値!G357),0)</f>
        <v>11.266157335517871</v>
      </c>
      <c r="H357" s="4">
        <f>IF(実質付加価値!H357&gt;0,LN(実質付加価値!H357),0)</f>
        <v>11.426463457754064</v>
      </c>
      <c r="I357" s="4">
        <f>IF(実質付加価値!I357&gt;0,LN(実質付加価値!I357),0)</f>
        <v>10.826021679460219</v>
      </c>
      <c r="K357" s="6">
        <f>E357-E$1093</f>
        <v>0.46355344849298241</v>
      </c>
      <c r="L357" s="6">
        <f>F357-F$1093</f>
        <v>1.5368670793024908</v>
      </c>
      <c r="M357" s="6">
        <f>G357-G$1093</f>
        <v>0.24221093478974076</v>
      </c>
      <c r="N357" s="6">
        <f>H357-H$1093</f>
        <v>0.40171572523211019</v>
      </c>
      <c r="O357" s="6">
        <f>I357-I$1093</f>
        <v>0.4214265946906206</v>
      </c>
    </row>
    <row r="358" spans="1:15" x14ac:dyDescent="0.15">
      <c r="A358" s="1">
        <v>16</v>
      </c>
      <c r="B358" s="1" t="s">
        <v>111</v>
      </c>
      <c r="C358" s="1">
        <v>10</v>
      </c>
      <c r="D358" s="1" t="s">
        <v>23</v>
      </c>
      <c r="E358" s="4">
        <f>IF(実質付加価値!E358&gt;0,LN(実質付加価値!E358),0)</f>
        <v>10.711951658190046</v>
      </c>
      <c r="F358" s="4">
        <f>IF(実質付加価値!F358&gt;0,LN(実質付加価値!F358),0)</f>
        <v>11.470408461166624</v>
      </c>
      <c r="G358" s="4">
        <f>IF(実質付加価値!G358&gt;0,LN(実質付加価値!G358),0)</f>
        <v>12.631313626536606</v>
      </c>
      <c r="H358" s="4">
        <f>IF(実質付加価値!H358&gt;0,LN(実質付加価値!H358),0)</f>
        <v>12.402303456246617</v>
      </c>
      <c r="I358" s="4">
        <f>IF(実質付加価値!I358&gt;0,LN(実質付加価値!I358),0)</f>
        <v>11.474212602834573</v>
      </c>
      <c r="K358" s="6">
        <f>E358-E$1094</f>
        <v>0.82345208314978358</v>
      </c>
      <c r="L358" s="6">
        <f>F358-F$1094</f>
        <v>1.0002461874401245</v>
      </c>
      <c r="M358" s="6">
        <f>G358-G$1094</f>
        <v>1.5796162966471741</v>
      </c>
      <c r="N358" s="6">
        <f>H358-H$1094</f>
        <v>1.255397062549573</v>
      </c>
      <c r="O358" s="6">
        <f>I358-I$1094</f>
        <v>0.65860529800376177</v>
      </c>
    </row>
    <row r="359" spans="1:15" x14ac:dyDescent="0.15">
      <c r="A359" s="1">
        <v>16</v>
      </c>
      <c r="B359" s="1" t="s">
        <v>111</v>
      </c>
      <c r="C359" s="1">
        <v>11</v>
      </c>
      <c r="D359" s="1" t="s">
        <v>24</v>
      </c>
      <c r="E359" s="4">
        <f>IF(実質付加価値!E359&gt;0,LN(実質付加価値!E359),0)</f>
        <v>10.507901278585718</v>
      </c>
      <c r="F359" s="4">
        <f>IF(実質付加価値!F359&gt;0,LN(実質付加価値!F359),0)</f>
        <v>11.192080491441914</v>
      </c>
      <c r="G359" s="4">
        <f>IF(実質付加価値!G359&gt;0,LN(実質付加価値!G359),0)</f>
        <v>11.920525377525705</v>
      </c>
      <c r="H359" s="4">
        <f>IF(実質付加価値!H359&gt;0,LN(実質付加価値!H359),0)</f>
        <v>11.632754748544315</v>
      </c>
      <c r="I359" s="4">
        <f>IF(実質付加価値!I359&gt;0,LN(実質付加価値!I359),0)</f>
        <v>12.178025971458178</v>
      </c>
      <c r="K359" s="6">
        <f>E359-E$1095</f>
        <v>0.40888197220717792</v>
      </c>
      <c r="L359" s="6">
        <f>F359-F$1095</f>
        <v>0.30883073801144612</v>
      </c>
      <c r="M359" s="6">
        <f>G359-G$1095</f>
        <v>0.23408207688421712</v>
      </c>
      <c r="N359" s="6">
        <f>H359-H$1095</f>
        <v>-0.12468875957731385</v>
      </c>
      <c r="O359" s="6">
        <f>I359-I$1095</f>
        <v>0.25117299378477753</v>
      </c>
    </row>
    <row r="360" spans="1:15" x14ac:dyDescent="0.15">
      <c r="A360" s="1">
        <v>16</v>
      </c>
      <c r="B360" s="1" t="s">
        <v>280</v>
      </c>
      <c r="C360" s="1">
        <v>12</v>
      </c>
      <c r="D360" s="1" t="s">
        <v>25</v>
      </c>
      <c r="E360" s="4">
        <f>IF(実質付加価値!E360&gt;0,LN(実質付加価値!E360),0)</f>
        <v>6.9059252049793542</v>
      </c>
      <c r="F360" s="4">
        <f>IF(実質付加価値!F360&gt;0,LN(実質付加価値!F360),0)</f>
        <v>8.9709975796788743</v>
      </c>
      <c r="G360" s="4">
        <f>IF(実質付加価値!G360&gt;0,LN(実質付加価値!G360),0)</f>
        <v>11.17590909922802</v>
      </c>
      <c r="H360" s="4">
        <f>IF(実質付加価値!H360&gt;0,LN(実質付加価値!H360),0)</f>
        <v>12.289792084215469</v>
      </c>
      <c r="I360" s="4">
        <f>IF(実質付加価値!I360&gt;0,LN(実質付加価値!I360),0)</f>
        <v>13.943328632997295</v>
      </c>
      <c r="K360" s="6">
        <f>E360-E$1096</f>
        <v>-0.65067193159142533</v>
      </c>
      <c r="L360" s="6">
        <f>F360-F$1096</f>
        <v>-0.5121410014451655</v>
      </c>
      <c r="M360" s="6">
        <f>G360-G$1096</f>
        <v>-0.20256949837619231</v>
      </c>
      <c r="N360" s="6">
        <f>H360-H$1096</f>
        <v>-0.1005202147975961</v>
      </c>
      <c r="O360" s="6">
        <f>I360-I$1096</f>
        <v>0.16598381063545276</v>
      </c>
    </row>
    <row r="361" spans="1:15" x14ac:dyDescent="0.15">
      <c r="A361" s="1">
        <v>16</v>
      </c>
      <c r="B361" s="1" t="s">
        <v>111</v>
      </c>
      <c r="C361" s="1">
        <v>13</v>
      </c>
      <c r="D361" s="1" t="s">
        <v>26</v>
      </c>
      <c r="E361" s="4">
        <f>IF(実質付加価値!E361&gt;0,LN(実質付加価値!E361),0)</f>
        <v>9.2023164859838538</v>
      </c>
      <c r="F361" s="4">
        <f>IF(実質付加価値!F361&gt;0,LN(実質付加価値!F361),0)</f>
        <v>10.274582109574414</v>
      </c>
      <c r="G361" s="4">
        <f>IF(実質付加価値!G361&gt;0,LN(実質付加価値!G361),0)</f>
        <v>10.384498118888965</v>
      </c>
      <c r="H361" s="4">
        <f>IF(実質付加価値!H361&gt;0,LN(実質付加価値!H361),0)</f>
        <v>10.468878734969056</v>
      </c>
      <c r="I361" s="4">
        <f>IF(実質付加価値!I361&gt;0,LN(実質付加価値!I361),0)</f>
        <v>10.764792881454381</v>
      </c>
      <c r="K361" s="6">
        <f>E361-E$1097</f>
        <v>0.32403151703369559</v>
      </c>
      <c r="L361" s="6">
        <f>F361-F$1097</f>
        <v>-3.3103648351335835E-3</v>
      </c>
      <c r="M361" s="6">
        <f>G361-G$1097</f>
        <v>-0.33371536371436861</v>
      </c>
      <c r="N361" s="6">
        <f>H361-H$1097</f>
        <v>-0.50182514277112311</v>
      </c>
      <c r="O361" s="6">
        <f>I361-I$1097</f>
        <v>-0.85097399440221189</v>
      </c>
    </row>
    <row r="362" spans="1:15" x14ac:dyDescent="0.15">
      <c r="A362" s="1">
        <v>16</v>
      </c>
      <c r="B362" s="1" t="s">
        <v>111</v>
      </c>
      <c r="C362" s="1">
        <v>14</v>
      </c>
      <c r="D362" s="1" t="s">
        <v>27</v>
      </c>
      <c r="E362" s="4">
        <f>IF(実質付加価値!E362&gt;0,LN(実質付加価値!E362),0)</f>
        <v>6.7817755100017232</v>
      </c>
      <c r="F362" s="4">
        <f>IF(実質付加価値!F362&gt;0,LN(実質付加価値!F362),0)</f>
        <v>7.3999668539868813</v>
      </c>
      <c r="G362" s="4">
        <f>IF(実質付加価値!G362&gt;0,LN(実質付加価値!G362),0)</f>
        <v>8.218984559799976</v>
      </c>
      <c r="H362" s="4">
        <f>IF(実質付加価値!H362&gt;0,LN(実質付加価値!H362),0)</f>
        <v>8.1622652147972623</v>
      </c>
      <c r="I362" s="4">
        <f>IF(実質付加価値!I362&gt;0,LN(実質付加価値!I362),0)</f>
        <v>8.5531550165751398</v>
      </c>
      <c r="K362" s="6">
        <f>E362-E$1098</f>
        <v>-0.24652656633258463</v>
      </c>
      <c r="L362" s="6">
        <f>F362-F$1098</f>
        <v>-1.0027507254624899</v>
      </c>
      <c r="M362" s="6">
        <f>G362-G$1098</f>
        <v>-1.0033977037453603</v>
      </c>
      <c r="N362" s="6">
        <f>H362-H$1098</f>
        <v>-1.1639042264277624</v>
      </c>
      <c r="O362" s="6">
        <f>I362-I$1098</f>
        <v>-1.3052573519738964</v>
      </c>
    </row>
    <row r="363" spans="1:15" x14ac:dyDescent="0.15">
      <c r="A363" s="1">
        <v>16</v>
      </c>
      <c r="B363" s="1" t="s">
        <v>111</v>
      </c>
      <c r="C363" s="1">
        <v>15</v>
      </c>
      <c r="D363" s="1" t="s">
        <v>28</v>
      </c>
      <c r="E363" s="4">
        <f>IF(実質付加価値!E363&gt;0,LN(実質付加価値!E363),0)</f>
        <v>11.615320411432338</v>
      </c>
      <c r="F363" s="4">
        <f>IF(実質付加価値!F363&gt;0,LN(実質付加価値!F363),0)</f>
        <v>11.429435490832427</v>
      </c>
      <c r="G363" s="4">
        <f>IF(実質付加価値!G363&gt;0,LN(実質付加価値!G363),0)</f>
        <v>11.836976402826821</v>
      </c>
      <c r="H363" s="4">
        <f>IF(実質付加価値!H363&gt;0,LN(実質付加価値!H363),0)</f>
        <v>11.935989291037865</v>
      </c>
      <c r="I363" s="4">
        <f>IF(実質付加価値!I363&gt;0,LN(実質付加価値!I363),0)</f>
        <v>11.978374338535945</v>
      </c>
      <c r="K363" s="6">
        <f>E363-E$1099</f>
        <v>7.5187290962354325E-2</v>
      </c>
      <c r="L363" s="6">
        <f>F363-F$1099</f>
        <v>-0.34854512812881211</v>
      </c>
      <c r="M363" s="6">
        <f>G363-G$1099</f>
        <v>-0.37195102589829965</v>
      </c>
      <c r="N363" s="6">
        <f>H363-H$1099</f>
        <v>-8.3867126630694955E-2</v>
      </c>
      <c r="O363" s="6">
        <f>I363-I$1099</f>
        <v>7.8154450287586386E-2</v>
      </c>
    </row>
    <row r="364" spans="1:15" x14ac:dyDescent="0.15">
      <c r="A364" s="1">
        <v>16</v>
      </c>
      <c r="B364" s="1" t="s">
        <v>110</v>
      </c>
      <c r="C364" s="1">
        <v>16</v>
      </c>
      <c r="D364" s="1" t="s">
        <v>11</v>
      </c>
      <c r="E364" s="4">
        <f>IF(実質付加価値!E364&gt;0,LN(実質付加価値!E364),0)</f>
        <v>12.956766491003687</v>
      </c>
      <c r="F364" s="4">
        <f>IF(実質付加価値!F364&gt;0,LN(実質付加価値!F364),0)</f>
        <v>13.060521663503355</v>
      </c>
      <c r="G364" s="4">
        <f>IF(実質付加価値!G364&gt;0,LN(実質付加価値!G364),0)</f>
        <v>13.215370244529717</v>
      </c>
      <c r="H364" s="4">
        <f>IF(実質付加価値!H364&gt;0,LN(実質付加価値!H364),0)</f>
        <v>12.983618685300526</v>
      </c>
      <c r="I364" s="4">
        <f>IF(実質付加価値!I364&gt;0,LN(実質付加価値!I364),0)</f>
        <v>12.734773244781723</v>
      </c>
      <c r="K364" s="6">
        <f>E364-E$1100</f>
        <v>-0.1725370641648869</v>
      </c>
      <c r="L364" s="6">
        <f>F364-F$1100</f>
        <v>-0.28357932627690374</v>
      </c>
      <c r="M364" s="6">
        <f>G364-G$1100</f>
        <v>-0.3047479611236934</v>
      </c>
      <c r="N364" s="6">
        <f>H364-H$1100</f>
        <v>-0.29467246547808834</v>
      </c>
      <c r="O364" s="6">
        <f>I364-I$1100</f>
        <v>-0.22838226941462558</v>
      </c>
    </row>
    <row r="365" spans="1:15" x14ac:dyDescent="0.15">
      <c r="A365" s="1">
        <v>16</v>
      </c>
      <c r="B365" s="1" t="s">
        <v>110</v>
      </c>
      <c r="C365" s="1">
        <v>17</v>
      </c>
      <c r="D365" s="1" t="s">
        <v>12</v>
      </c>
      <c r="E365" s="4">
        <f>IF(実質付加価値!E365&gt;0,LN(実質付加価値!E365),0)</f>
        <v>11.683702400557356</v>
      </c>
      <c r="F365" s="4">
        <f>IF(実質付加価値!F365&gt;0,LN(実質付加価値!F365),0)</f>
        <v>11.745184028487124</v>
      </c>
      <c r="G365" s="4">
        <f>IF(実質付加価値!G365&gt;0,LN(実質付加価値!G365),0)</f>
        <v>11.956290781158804</v>
      </c>
      <c r="H365" s="4">
        <f>IF(実質付加価値!H365&gt;0,LN(実質付加価値!H365),0)</f>
        <v>11.922354545524188</v>
      </c>
      <c r="I365" s="4">
        <f>IF(実質付加価値!I365&gt;0,LN(実質付加価値!I365),0)</f>
        <v>11.973162628538242</v>
      </c>
      <c r="K365" s="6">
        <f>E365-E$1101</f>
        <v>0.83424305002002797</v>
      </c>
      <c r="L365" s="6">
        <f>F365-F$1101</f>
        <v>0.25596166443922641</v>
      </c>
      <c r="M365" s="6">
        <f>G365-G$1101</f>
        <v>-7.9130165666578378E-2</v>
      </c>
      <c r="N365" s="6">
        <f>H365-H$1101</f>
        <v>-0.31612776542521814</v>
      </c>
      <c r="O365" s="6">
        <f>I365-I$1101</f>
        <v>-0.29624520589817038</v>
      </c>
    </row>
    <row r="366" spans="1:15" x14ac:dyDescent="0.15">
      <c r="A366" s="1">
        <v>16</v>
      </c>
      <c r="B366" s="1" t="s">
        <v>110</v>
      </c>
      <c r="C366" s="1">
        <v>18</v>
      </c>
      <c r="D366" s="1" t="s">
        <v>13</v>
      </c>
      <c r="E366" s="4">
        <f>IF(実質付加価値!E366&gt;0,LN(実質付加価値!E366),0)</f>
        <v>11.909779058492743</v>
      </c>
      <c r="F366" s="4">
        <f>IF(実質付加価値!F366&gt;0,LN(実質付加価値!F366),0)</f>
        <v>12.613400644435078</v>
      </c>
      <c r="G366" s="4">
        <f>IF(実質付加価値!G366&gt;0,LN(実質付加価値!G366),0)</f>
        <v>12.897547676552909</v>
      </c>
      <c r="H366" s="4">
        <f>IF(実質付加価値!H366&gt;0,LN(実質付加価値!H366),0)</f>
        <v>12.969445794018732</v>
      </c>
      <c r="I366" s="4">
        <f>IF(実質付加価値!I366&gt;0,LN(実質付加価値!I366),0)</f>
        <v>12.789110983627246</v>
      </c>
      <c r="K366" s="6">
        <f>E366-E$1102</f>
        <v>-0.20895049966597057</v>
      </c>
      <c r="L366" s="6">
        <f>F366-F$1102</f>
        <v>-0.27082716447969979</v>
      </c>
      <c r="M366" s="6">
        <f>G366-G$1102</f>
        <v>-0.40852647370978445</v>
      </c>
      <c r="N366" s="6">
        <f>H366-H$1102</f>
        <v>-0.53453019739576924</v>
      </c>
      <c r="O366" s="6">
        <f>I366-I$1102</f>
        <v>-0.55588539740775467</v>
      </c>
    </row>
    <row r="367" spans="1:15" x14ac:dyDescent="0.15">
      <c r="A367" s="1">
        <v>16</v>
      </c>
      <c r="B367" s="1" t="s">
        <v>110</v>
      </c>
      <c r="C367" s="1">
        <v>19</v>
      </c>
      <c r="D367" s="1" t="s">
        <v>14</v>
      </c>
      <c r="E367" s="4">
        <f>IF(実質付加価値!E367&gt;0,LN(実質付加価値!E367),0)</f>
        <v>11.030555056624028</v>
      </c>
      <c r="F367" s="4">
        <f>IF(実質付加価値!F367&gt;0,LN(実質付加価値!F367),0)</f>
        <v>11.680369134743279</v>
      </c>
      <c r="G367" s="4">
        <f>IF(実質付加価値!G367&gt;0,LN(実質付加価値!G367),0)</f>
        <v>12.336087212385118</v>
      </c>
      <c r="H367" s="4">
        <f>IF(実質付加価値!H367&gt;0,LN(実質付加価値!H367),0)</f>
        <v>12.22547681229177</v>
      </c>
      <c r="I367" s="4">
        <f>IF(実質付加価値!I367&gt;0,LN(実質付加価値!I367),0)</f>
        <v>12.13007113458179</v>
      </c>
      <c r="K367" s="6">
        <f>E367-E$1103</f>
        <v>8.4696139124028846E-2</v>
      </c>
      <c r="L367" s="6">
        <f>F367-F$1103</f>
        <v>-9.260487811351048E-2</v>
      </c>
      <c r="M367" s="6">
        <f>G367-G$1103</f>
        <v>-0.22506571902713901</v>
      </c>
      <c r="N367" s="6">
        <f>H367-H$1103</f>
        <v>-0.37185942584392961</v>
      </c>
      <c r="O367" s="6">
        <f>I367-I$1103</f>
        <v>-0.37696349500602366</v>
      </c>
    </row>
    <row r="368" spans="1:15" x14ac:dyDescent="0.15">
      <c r="A368" s="1">
        <v>16</v>
      </c>
      <c r="B368" s="1" t="s">
        <v>110</v>
      </c>
      <c r="C368" s="1">
        <v>20</v>
      </c>
      <c r="D368" s="1" t="s">
        <v>15</v>
      </c>
      <c r="E368" s="4">
        <f>IF(実質付加価値!E368&gt;0,LN(実質付加価値!E368),0)</f>
        <v>10.608361856934872</v>
      </c>
      <c r="F368" s="4">
        <f>IF(実質付加価値!F368&gt;0,LN(実質付加価値!F368),0)</f>
        <v>11.189827903299237</v>
      </c>
      <c r="G368" s="4">
        <f>IF(実質付加価値!G368&gt;0,LN(実質付加価値!G368),0)</f>
        <v>11.134459471850612</v>
      </c>
      <c r="H368" s="4">
        <f>IF(実質付加価値!H368&gt;0,LN(実質付加価値!H368),0)</f>
        <v>11.044519131212068</v>
      </c>
      <c r="I368" s="4">
        <f>IF(実質付加価値!I368&gt;0,LN(実質付加価値!I368),0)</f>
        <v>11.188610230204741</v>
      </c>
      <c r="K368" s="6">
        <f>E368-E$1104</f>
        <v>-0.43075747449812418</v>
      </c>
      <c r="L368" s="6">
        <f>F368-F$1104</f>
        <v>-0.48015271018883254</v>
      </c>
      <c r="M368" s="6">
        <f>G368-G$1104</f>
        <v>-0.5221894878675446</v>
      </c>
      <c r="N368" s="6">
        <f>H368-H$1104</f>
        <v>-0.3754966202111909</v>
      </c>
      <c r="O368" s="6">
        <f>I368-I$1104</f>
        <v>-0.39376551259830528</v>
      </c>
    </row>
    <row r="369" spans="1:15" x14ac:dyDescent="0.15">
      <c r="A369" s="1">
        <v>16</v>
      </c>
      <c r="B369" s="1" t="s">
        <v>110</v>
      </c>
      <c r="C369" s="1">
        <v>21</v>
      </c>
      <c r="D369" s="1" t="s">
        <v>16</v>
      </c>
      <c r="E369" s="4">
        <f>IF(実質付加価値!E369&gt;0,LN(実質付加価値!E369),0)</f>
        <v>11.412485960655212</v>
      </c>
      <c r="F369" s="4">
        <f>IF(実質付加価値!F369&gt;0,LN(実質付加価値!F369),0)</f>
        <v>11.765648119023922</v>
      </c>
      <c r="G369" s="4">
        <f>IF(実質付加価値!G369&gt;0,LN(実質付加価値!G369),0)</f>
        <v>12.174780224618944</v>
      </c>
      <c r="H369" s="4">
        <f>IF(実質付加価値!H369&gt;0,LN(実質付加価値!H369),0)</f>
        <v>12.333503638132747</v>
      </c>
      <c r="I369" s="4">
        <f>IF(実質付加価値!I369&gt;0,LN(実質付加価値!I369),0)</f>
        <v>12.421371496631052</v>
      </c>
      <c r="K369" s="6">
        <f>E369-E$1105</f>
        <v>-0.64821306516006771</v>
      </c>
      <c r="L369" s="6">
        <f>F369-F$1105</f>
        <v>-0.59540902347976221</v>
      </c>
      <c r="M369" s="6">
        <f>G369-G$1105</f>
        <v>-0.56509634270872944</v>
      </c>
      <c r="N369" s="6">
        <f>H369-H$1105</f>
        <v>-0.62903697091241639</v>
      </c>
      <c r="O369" s="6">
        <f>I369-I$1105</f>
        <v>-0.68236025496191566</v>
      </c>
    </row>
    <row r="370" spans="1:15" x14ac:dyDescent="0.15">
      <c r="A370" s="1">
        <v>16</v>
      </c>
      <c r="B370" s="1" t="s">
        <v>109</v>
      </c>
      <c r="C370" s="1">
        <v>22</v>
      </c>
      <c r="D370" s="1" t="s">
        <v>8</v>
      </c>
      <c r="E370" s="4">
        <f>IF(実質付加価値!E370&gt;0,LN(実質付加価値!E370),0)</f>
        <v>12.748170584345875</v>
      </c>
      <c r="F370" s="4">
        <f>IF(実質付加価値!F370&gt;0,LN(実質付加価値!F370),0)</f>
        <v>13.151331088529874</v>
      </c>
      <c r="G370" s="4">
        <f>IF(実質付加価値!G370&gt;0,LN(実質付加価値!G370),0)</f>
        <v>13.327972060321521</v>
      </c>
      <c r="H370" s="4">
        <f>IF(実質付加価値!H370&gt;0,LN(実質付加価値!H370),0)</f>
        <v>13.588292483833591</v>
      </c>
      <c r="I370" s="4">
        <f>IF(実質付加価値!I370&gt;0,LN(実質付加価値!I370),0)</f>
        <v>13.75366147184274</v>
      </c>
      <c r="K370" s="6">
        <f>E370-E$1106</f>
        <v>-0.39954842194329565</v>
      </c>
      <c r="L370" s="6">
        <f>F370-F$1106</f>
        <v>-0.53371399456235125</v>
      </c>
      <c r="M370" s="6">
        <f>G370-G$1106</f>
        <v>-0.58013779585301606</v>
      </c>
      <c r="N370" s="6">
        <f>H370-H$1106</f>
        <v>-0.55499977281045787</v>
      </c>
      <c r="O370" s="6">
        <f>I370-I$1106</f>
        <v>-0.60211287488174037</v>
      </c>
    </row>
    <row r="371" spans="1:15" x14ac:dyDescent="0.15">
      <c r="A371" s="1">
        <v>16</v>
      </c>
      <c r="B371" s="1" t="s">
        <v>109</v>
      </c>
      <c r="C371" s="1">
        <v>23</v>
      </c>
      <c r="D371" s="1" t="s">
        <v>29</v>
      </c>
      <c r="E371" s="4">
        <f>IF(実質付加価値!E371&gt;0,LN(実質付加価値!E371),0)</f>
        <v>12.494509542941353</v>
      </c>
      <c r="F371" s="4">
        <f>IF(実質付加価値!F371&gt;0,LN(実質付加価値!F371),0)</f>
        <v>12.729772735001264</v>
      </c>
      <c r="G371" s="4">
        <f>IF(実質付加価値!G371&gt;0,LN(実質付加価値!G371),0)</f>
        <v>12.856909621956326</v>
      </c>
      <c r="H371" s="4">
        <f>IF(実質付加価値!H371&gt;0,LN(実質付加価値!H371),0)</f>
        <v>13.027980973241398</v>
      </c>
      <c r="I371" s="4">
        <f>IF(実質付加価値!I371&gt;0,LN(実質付加価値!I371),0)</f>
        <v>13.097073044962618</v>
      </c>
      <c r="K371" s="6">
        <f>E371-E$1107</f>
        <v>-0.44684128665374523</v>
      </c>
      <c r="L371" s="6">
        <f>F371-F$1107</f>
        <v>-0.49928420808923057</v>
      </c>
      <c r="M371" s="6">
        <f>G371-G$1107</f>
        <v>-0.50750315838891247</v>
      </c>
      <c r="N371" s="6">
        <f>H371-H$1107</f>
        <v>-0.51351158131303443</v>
      </c>
      <c r="O371" s="6">
        <f>I371-I$1107</f>
        <v>-0.56136735709124785</v>
      </c>
    </row>
    <row r="372" spans="1:15" x14ac:dyDescent="0.15">
      <c r="A372" s="1">
        <v>17</v>
      </c>
      <c r="B372" s="1" t="s">
        <v>281</v>
      </c>
      <c r="C372" s="1">
        <v>1</v>
      </c>
      <c r="D372" s="1" t="s">
        <v>9</v>
      </c>
      <c r="E372" s="4">
        <f>IF(実質付加価値!E372&gt;0,LN(実質付加価値!E372),0)</f>
        <v>11.440823957100926</v>
      </c>
      <c r="F372" s="4">
        <f>IF(実質付加価値!F372&gt;0,LN(実質付加価値!F372),0)</f>
        <v>11.361022142572805</v>
      </c>
      <c r="G372" s="4">
        <f>IF(実質付加価値!G372&gt;0,LN(実質付加価値!G372),0)</f>
        <v>11.395678119824266</v>
      </c>
      <c r="H372" s="4">
        <f>IF(実質付加価値!H372&gt;0,LN(実質付加価値!H372),0)</f>
        <v>11.127910123569981</v>
      </c>
      <c r="I372" s="4">
        <f>IF(実質付加価値!I372&gt;0,LN(実質付加価値!I372),0)</f>
        <v>11.022937760683414</v>
      </c>
      <c r="K372" s="6">
        <f>E372-E$1085</f>
        <v>-0.55603841134612431</v>
      </c>
      <c r="L372" s="6">
        <f>F372-F$1085</f>
        <v>-0.52260701201705828</v>
      </c>
      <c r="M372" s="6">
        <f>G372-G$1085</f>
        <v>-0.60274896043966386</v>
      </c>
      <c r="N372" s="6">
        <f>H372-H$1085</f>
        <v>-0.72911526065736076</v>
      </c>
      <c r="O372" s="6">
        <f>I372-I$1085</f>
        <v>-0.71353457735170522</v>
      </c>
    </row>
    <row r="373" spans="1:15" x14ac:dyDescent="0.15">
      <c r="A373" s="1">
        <v>17</v>
      </c>
      <c r="B373" s="1" t="s">
        <v>281</v>
      </c>
      <c r="C373" s="1">
        <v>2</v>
      </c>
      <c r="D373" s="1" t="s">
        <v>10</v>
      </c>
      <c r="E373" s="4">
        <f>IF(実質付加価値!E373&gt;0,LN(実質付加価値!E373),0)</f>
        <v>8.843211424941968</v>
      </c>
      <c r="F373" s="4">
        <f>IF(実質付加価値!F373&gt;0,LN(実質付加価値!F373),0)</f>
        <v>8.9212870825746258</v>
      </c>
      <c r="G373" s="4">
        <f>IF(実質付加価値!G373&gt;0,LN(実質付加価値!G373),0)</f>
        <v>9.0499572797146808</v>
      </c>
      <c r="H373" s="4">
        <f>IF(実質付加価値!H373&gt;0,LN(実質付加価値!H373),0)</f>
        <v>8.7773028609137107</v>
      </c>
      <c r="I373" s="4">
        <f>IF(実質付加価値!I373&gt;0,LN(実質付加価値!I373),0)</f>
        <v>7.852482046790997</v>
      </c>
      <c r="K373" s="6">
        <f>E373-E$1086</f>
        <v>-0.58341032325467523</v>
      </c>
      <c r="L373" s="6">
        <f>F373-F$1086</f>
        <v>-0.63116891999259117</v>
      </c>
      <c r="M373" s="6">
        <f>G373-G$1086</f>
        <v>-0.47145882504866776</v>
      </c>
      <c r="N373" s="6">
        <f>H373-H$1086</f>
        <v>-0.31248200197639697</v>
      </c>
      <c r="O373" s="6">
        <f>I373-I$1086</f>
        <v>-0.14605696986872019</v>
      </c>
    </row>
    <row r="374" spans="1:15" x14ac:dyDescent="0.15">
      <c r="A374" s="1">
        <v>17</v>
      </c>
      <c r="B374" s="1" t="s">
        <v>114</v>
      </c>
      <c r="C374" s="1">
        <v>3</v>
      </c>
      <c r="D374" s="1" t="s">
        <v>17</v>
      </c>
      <c r="E374" s="4">
        <f>IF(実質付加価値!E374&gt;0,LN(実質付加価値!E374),0)</f>
        <v>11.638563814501133</v>
      </c>
      <c r="F374" s="4">
        <f>IF(実質付加価値!F374&gt;0,LN(実質付加価値!F374),0)</f>
        <v>12.171750575836644</v>
      </c>
      <c r="G374" s="4">
        <f>IF(実質付加価値!G374&gt;0,LN(実質付加価値!G374),0)</f>
        <v>12.24820279982786</v>
      </c>
      <c r="H374" s="4">
        <f>IF(実質付加価値!H374&gt;0,LN(実質付加価値!H374),0)</f>
        <v>12.482891267780708</v>
      </c>
      <c r="I374" s="4">
        <f>IF(実質付加価値!I374&gt;0,LN(実質付加価値!I374),0)</f>
        <v>11.089713625897177</v>
      </c>
      <c r="K374" s="6">
        <f>E374-E$1087</f>
        <v>-0.27017983635847465</v>
      </c>
      <c r="L374" s="6">
        <f>F374-F$1087</f>
        <v>-2.7466926106050948E-2</v>
      </c>
      <c r="M374" s="6">
        <f>G374-G$1087</f>
        <v>-4.4809146510342401E-2</v>
      </c>
      <c r="N374" s="6">
        <f>H374-H$1087</f>
        <v>9.6833143491796392E-2</v>
      </c>
      <c r="O374" s="6">
        <f>I374-I$1087</f>
        <v>-1.1423035312966707</v>
      </c>
    </row>
    <row r="375" spans="1:15" x14ac:dyDescent="0.15">
      <c r="A375" s="1">
        <v>17</v>
      </c>
      <c r="B375" s="1" t="s">
        <v>114</v>
      </c>
      <c r="C375" s="1">
        <v>4</v>
      </c>
      <c r="D375" s="1" t="s">
        <v>18</v>
      </c>
      <c r="E375" s="4">
        <f>IF(実質付加価値!E375&gt;0,LN(実質付加価値!E375),0)</f>
        <v>11.570868431704367</v>
      </c>
      <c r="F375" s="4">
        <f>IF(実質付加価値!F375&gt;0,LN(実質付加価値!F375),0)</f>
        <v>11.98560129149587</v>
      </c>
      <c r="G375" s="4">
        <f>IF(実質付加価値!G375&gt;0,LN(実質付加価値!G375),0)</f>
        <v>12.270042936681397</v>
      </c>
      <c r="H375" s="4">
        <f>IF(実質付加価値!H375&gt;0,LN(実質付加価値!H375),0)</f>
        <v>11.495109265548303</v>
      </c>
      <c r="I375" s="4">
        <f>IF(実質付加価値!I375&gt;0,LN(実質付加価値!I375),0)</f>
        <v>10.881578405937306</v>
      </c>
      <c r="K375" s="6">
        <f>E375-E$1088</f>
        <v>1.1388521749417837</v>
      </c>
      <c r="L375" s="6">
        <f>F375-F$1088</f>
        <v>1.0894069548162086</v>
      </c>
      <c r="M375" s="6">
        <f>G375-G$1088</f>
        <v>0.97571118803653967</v>
      </c>
      <c r="N375" s="6">
        <f>H375-H$1088</f>
        <v>0.94498974036373973</v>
      </c>
      <c r="O375" s="6">
        <f>I375-I$1088</f>
        <v>0.90906753490064318</v>
      </c>
    </row>
    <row r="376" spans="1:15" x14ac:dyDescent="0.15">
      <c r="A376" s="1">
        <v>17</v>
      </c>
      <c r="B376" s="1" t="s">
        <v>114</v>
      </c>
      <c r="C376" s="1">
        <v>5</v>
      </c>
      <c r="D376" s="1" t="s">
        <v>19</v>
      </c>
      <c r="E376" s="4">
        <f>IF(実質付加価値!E376&gt;0,LN(実質付加価値!E376),0)</f>
        <v>8.6761542840019334</v>
      </c>
      <c r="F376" s="4">
        <f>IF(実質付加価値!F376&gt;0,LN(実質付加価値!F376),0)</f>
        <v>9.1654671335029079</v>
      </c>
      <c r="G376" s="4">
        <f>IF(実質付加価値!G376&gt;0,LN(実質付加価値!G376),0)</f>
        <v>9.6224705200938381</v>
      </c>
      <c r="H376" s="4">
        <f>IF(実質付加価値!H376&gt;0,LN(実質付加価値!H376),0)</f>
        <v>9.2977566235786782</v>
      </c>
      <c r="I376" s="4">
        <f>IF(実質付加価値!I376&gt;0,LN(実質付加価値!I376),0)</f>
        <v>9.1088682384886397</v>
      </c>
      <c r="K376" s="6">
        <f>E376-E$1089</f>
        <v>-1.152908689984006</v>
      </c>
      <c r="L376" s="6">
        <f>F376-F$1089</f>
        <v>-0.85775691244834817</v>
      </c>
      <c r="M376" s="6">
        <f>G376-G$1089</f>
        <v>-0.96824547116700543</v>
      </c>
      <c r="N376" s="6">
        <f>H376-H$1089</f>
        <v>-1.2256523731356701</v>
      </c>
      <c r="O376" s="6">
        <f>I376-I$1089</f>
        <v>-1.157215613722995</v>
      </c>
    </row>
    <row r="377" spans="1:15" x14ac:dyDescent="0.15">
      <c r="A377" s="1">
        <v>17</v>
      </c>
      <c r="B377" s="1" t="s">
        <v>114</v>
      </c>
      <c r="C377" s="1">
        <v>6</v>
      </c>
      <c r="D377" s="1" t="s">
        <v>3</v>
      </c>
      <c r="E377" s="4">
        <f>IF(実質付加価値!E377&gt;0,LN(実質付加価値!E377),0)</f>
        <v>5.9047241976931319</v>
      </c>
      <c r="F377" s="4">
        <f>IF(実質付加価値!F377&gt;0,LN(実質付加価値!F377),0)</f>
        <v>8.2481774689231173</v>
      </c>
      <c r="G377" s="4">
        <f>IF(実質付加価値!G377&gt;0,LN(実質付加価値!G377),0)</f>
        <v>10.140394812181611</v>
      </c>
      <c r="H377" s="4">
        <f>IF(実質付加価値!H377&gt;0,LN(実質付加価値!H377),0)</f>
        <v>11.004196680951008</v>
      </c>
      <c r="I377" s="4">
        <f>IF(実質付加価値!I377&gt;0,LN(実質付加価値!I377),0)</f>
        <v>11.006092921791257</v>
      </c>
      <c r="K377" s="6">
        <f>E377-E$1090</f>
        <v>-2.777095825601319</v>
      </c>
      <c r="L377" s="6">
        <f>F377-F$1090</f>
        <v>-1.4260914268733664</v>
      </c>
      <c r="M377" s="6">
        <f>G377-G$1090</f>
        <v>-0.64978558102968442</v>
      </c>
      <c r="N377" s="6">
        <f>H377-H$1090</f>
        <v>-3.6835531958974599E-2</v>
      </c>
      <c r="O377" s="6">
        <f>I377-I$1090</f>
        <v>-0.29311332605905349</v>
      </c>
    </row>
    <row r="378" spans="1:15" x14ac:dyDescent="0.15">
      <c r="A378" s="1">
        <v>17</v>
      </c>
      <c r="B378" s="1" t="s">
        <v>114</v>
      </c>
      <c r="C378" s="1">
        <v>7</v>
      </c>
      <c r="D378" s="1" t="s">
        <v>20</v>
      </c>
      <c r="E378" s="4">
        <f>IF(実質付加価値!E378&gt;0,LN(実質付加価値!E378),0)</f>
        <v>8.6622194147237579</v>
      </c>
      <c r="F378" s="4">
        <f>IF(実質付加価値!F378&gt;0,LN(実質付加価値!F378),0)</f>
        <v>7.0723354377729599</v>
      </c>
      <c r="G378" s="4">
        <f>IF(実質付加価値!G378&gt;0,LN(実質付加価値!G378),0)</f>
        <v>8.6729858040131589</v>
      </c>
      <c r="H378" s="4">
        <f>IF(実質付加価値!H378&gt;0,LN(実質付加価値!H378),0)</f>
        <v>8.663632410952733</v>
      </c>
      <c r="I378" s="4">
        <f>IF(実質付加価値!I378&gt;0,LN(実質付加価値!I378),0)</f>
        <v>7.4234557699015431</v>
      </c>
      <c r="K378" s="6">
        <f>E378-E$1091</f>
        <v>-0.94646646179049476</v>
      </c>
      <c r="L378" s="6">
        <f>F378-F$1091</f>
        <v>-2.3416041999077706</v>
      </c>
      <c r="M378" s="6">
        <f>G378-G$1091</f>
        <v>-1.3781727585025241</v>
      </c>
      <c r="N378" s="6">
        <f>H378-H$1091</f>
        <v>-1.2205465042622006</v>
      </c>
      <c r="O378" s="6">
        <f>I378-I$1091</f>
        <v>-1.6271260624146526</v>
      </c>
    </row>
    <row r="379" spans="1:15" x14ac:dyDescent="0.15">
      <c r="A379" s="1">
        <v>17</v>
      </c>
      <c r="B379" s="1" t="s">
        <v>114</v>
      </c>
      <c r="C379" s="1">
        <v>8</v>
      </c>
      <c r="D379" s="1" t="s">
        <v>21</v>
      </c>
      <c r="E379" s="4">
        <f>IF(実質付加価値!E379&gt;0,LN(実質付加価値!E379),0)</f>
        <v>9.8024804669158225</v>
      </c>
      <c r="F379" s="4">
        <f>IF(実質付加価値!F379&gt;0,LN(実質付加価値!F379),0)</f>
        <v>9.9257603279666302</v>
      </c>
      <c r="G379" s="4">
        <f>IF(実質付加価値!G379&gt;0,LN(実質付加価値!G379),0)</f>
        <v>10.215068528207006</v>
      </c>
      <c r="H379" s="4">
        <f>IF(実質付加価値!H379&gt;0,LN(実質付加価値!H379),0)</f>
        <v>10.247896223157468</v>
      </c>
      <c r="I379" s="4">
        <f>IF(実質付加価値!I379&gt;0,LN(実質付加価値!I379),0)</f>
        <v>9.6258411793333174</v>
      </c>
      <c r="K379" s="6">
        <f>E379-E$1092</f>
        <v>-0.47860290218282486</v>
      </c>
      <c r="L379" s="6">
        <f>F379-F$1092</f>
        <v>-0.61571815986861012</v>
      </c>
      <c r="M379" s="6">
        <f>G379-G$1092</f>
        <v>-0.69755762081221384</v>
      </c>
      <c r="N379" s="6">
        <f>H379-H$1092</f>
        <v>-0.64300622153911569</v>
      </c>
      <c r="O379" s="6">
        <f>I379-I$1092</f>
        <v>-0.85567856308818868</v>
      </c>
    </row>
    <row r="380" spans="1:15" x14ac:dyDescent="0.15">
      <c r="A380" s="1">
        <v>17</v>
      </c>
      <c r="B380" s="1" t="s">
        <v>114</v>
      </c>
      <c r="C380" s="1">
        <v>9</v>
      </c>
      <c r="D380" s="1" t="s">
        <v>22</v>
      </c>
      <c r="E380" s="4">
        <f>IF(実質付加価値!E380&gt;0,LN(実質付加価値!E380),0)</f>
        <v>8.972430885429171</v>
      </c>
      <c r="F380" s="4">
        <f>IF(実質付加価値!F380&gt;0,LN(実質付加価値!F380),0)</f>
        <v>9.1867451202392019</v>
      </c>
      <c r="G380" s="4">
        <f>IF(実質付加価値!G380&gt;0,LN(実質付加価値!G380),0)</f>
        <v>10.224897254955232</v>
      </c>
      <c r="H380" s="4">
        <f>IF(実質付加価値!H380&gt;0,LN(実質付加価値!H380),0)</f>
        <v>10.196170624018617</v>
      </c>
      <c r="I380" s="4">
        <f>IF(実質付加価値!I380&gt;0,LN(実質付加価値!I380),0)</f>
        <v>9.575482325135793</v>
      </c>
      <c r="K380" s="6">
        <f>E380-E$1093</f>
        <v>-1.2662518220129755</v>
      </c>
      <c r="L380" s="6">
        <f>F380-F$1093</f>
        <v>-1.5008249093963144</v>
      </c>
      <c r="M380" s="6">
        <f>G380-G$1093</f>
        <v>-0.79904914577289787</v>
      </c>
      <c r="N380" s="6">
        <f>H380-H$1093</f>
        <v>-0.8285771085033371</v>
      </c>
      <c r="O380" s="6">
        <f>I380-I$1093</f>
        <v>-0.82911275963380504</v>
      </c>
    </row>
    <row r="381" spans="1:15" x14ac:dyDescent="0.15">
      <c r="A381" s="1">
        <v>17</v>
      </c>
      <c r="B381" s="1" t="s">
        <v>114</v>
      </c>
      <c r="C381" s="1">
        <v>10</v>
      </c>
      <c r="D381" s="1" t="s">
        <v>23</v>
      </c>
      <c r="E381" s="4">
        <f>IF(実質付加価値!E381&gt;0,LN(実質付加価値!E381),0)</f>
        <v>9.2530225631863789</v>
      </c>
      <c r="F381" s="4">
        <f>IF(実質付加価値!F381&gt;0,LN(実質付加価値!F381),0)</f>
        <v>9.8888671630710672</v>
      </c>
      <c r="G381" s="4">
        <f>IF(実質付加価値!G381&gt;0,LN(実質付加価値!G381),0)</f>
        <v>10.619831530333904</v>
      </c>
      <c r="H381" s="4">
        <f>IF(実質付加価値!H381&gt;0,LN(実質付加価値!H381),0)</f>
        <v>10.693264952416985</v>
      </c>
      <c r="I381" s="4">
        <f>IF(実質付加価値!I381&gt;0,LN(実質付加価値!I381),0)</f>
        <v>10.581519835727674</v>
      </c>
      <c r="K381" s="6">
        <f>E381-E$1094</f>
        <v>-0.63547701185388306</v>
      </c>
      <c r="L381" s="6">
        <f>F381-F$1094</f>
        <v>-0.58129511065543227</v>
      </c>
      <c r="M381" s="6">
        <f>G381-G$1094</f>
        <v>-0.43186579955552773</v>
      </c>
      <c r="N381" s="6">
        <f>H381-H$1094</f>
        <v>-0.4536414412800589</v>
      </c>
      <c r="O381" s="6">
        <f>I381-I$1094</f>
        <v>-0.23408746910313738</v>
      </c>
    </row>
    <row r="382" spans="1:15" x14ac:dyDescent="0.15">
      <c r="A382" s="1">
        <v>17</v>
      </c>
      <c r="B382" s="1" t="s">
        <v>114</v>
      </c>
      <c r="C382" s="1">
        <v>11</v>
      </c>
      <c r="D382" s="1" t="s">
        <v>24</v>
      </c>
      <c r="E382" s="4">
        <f>IF(実質付加価値!E382&gt;0,LN(実質付加価値!E382),0)</f>
        <v>11.337994087927324</v>
      </c>
      <c r="F382" s="4">
        <f>IF(実質付加価値!F382&gt;0,LN(実質付加価値!F382),0)</f>
        <v>11.66944636797246</v>
      </c>
      <c r="G382" s="4">
        <f>IF(実質付加価値!G382&gt;0,LN(実質付加価値!G382),0)</f>
        <v>12.372049213376865</v>
      </c>
      <c r="H382" s="4">
        <f>IF(実質付加価値!H382&gt;0,LN(実質付加価値!H382),0)</f>
        <v>12.10953877747564</v>
      </c>
      <c r="I382" s="4">
        <f>IF(実質付加価値!I382&gt;0,LN(実質付加価値!I382),0)</f>
        <v>12.111498518109348</v>
      </c>
      <c r="K382" s="6">
        <f>E382-E$1095</f>
        <v>1.2389747815487837</v>
      </c>
      <c r="L382" s="6">
        <f>F382-F$1095</f>
        <v>0.78619661454199274</v>
      </c>
      <c r="M382" s="6">
        <f>G382-G$1095</f>
        <v>0.68560591273537774</v>
      </c>
      <c r="N382" s="6">
        <f>H382-H$1095</f>
        <v>0.35209526935401136</v>
      </c>
      <c r="O382" s="6">
        <f>I382-I$1095</f>
        <v>0.18464554043594816</v>
      </c>
    </row>
    <row r="383" spans="1:15" x14ac:dyDescent="0.15">
      <c r="A383" s="1">
        <v>17</v>
      </c>
      <c r="B383" s="1" t="s">
        <v>114</v>
      </c>
      <c r="C383" s="1">
        <v>12</v>
      </c>
      <c r="D383" s="1" t="s">
        <v>25</v>
      </c>
      <c r="E383" s="4">
        <f>IF(実質付加価値!E383&gt;0,LN(実質付加価値!E383),0)</f>
        <v>6.5056981898965871</v>
      </c>
      <c r="F383" s="4">
        <f>IF(実質付加価値!F383&gt;0,LN(実質付加価値!F383),0)</f>
        <v>8.674644531508541</v>
      </c>
      <c r="G383" s="4">
        <f>IF(実質付加価値!G383&gt;0,LN(実質付加価値!G383),0)</f>
        <v>11.068566100857488</v>
      </c>
      <c r="H383" s="4">
        <f>IF(実質付加価値!H383&gt;0,LN(実質付加価値!H383),0)</f>
        <v>12.006221735053451</v>
      </c>
      <c r="I383" s="4">
        <f>IF(実質付加価値!I383&gt;0,LN(実質付加価値!I383),0)</f>
        <v>14.089533978279933</v>
      </c>
      <c r="K383" s="6">
        <f>E383-E$1096</f>
        <v>-1.0508989466741925</v>
      </c>
      <c r="L383" s="6">
        <f>F383-F$1096</f>
        <v>-0.80849404961549887</v>
      </c>
      <c r="M383" s="6">
        <f>G383-G$1096</f>
        <v>-0.30991249674672439</v>
      </c>
      <c r="N383" s="6">
        <f>H383-H$1096</f>
        <v>-0.38409056395961372</v>
      </c>
      <c r="O383" s="6">
        <f>I383-I$1096</f>
        <v>0.31218915591809093</v>
      </c>
    </row>
    <row r="384" spans="1:15" x14ac:dyDescent="0.15">
      <c r="A384" s="1">
        <v>17</v>
      </c>
      <c r="B384" s="1" t="s">
        <v>114</v>
      </c>
      <c r="C384" s="1">
        <v>13</v>
      </c>
      <c r="D384" s="1" t="s">
        <v>26</v>
      </c>
      <c r="E384" s="4">
        <f>IF(実質付加価値!E384&gt;0,LN(実質付加価値!E384),0)</f>
        <v>8.0733018128556413</v>
      </c>
      <c r="F384" s="4">
        <f>IF(実質付加価値!F384&gt;0,LN(実質付加価値!F384),0)</f>
        <v>9.2303540263139574</v>
      </c>
      <c r="G384" s="4">
        <f>IF(実質付加価値!G384&gt;0,LN(実質付加価値!G384),0)</f>
        <v>9.6989446669940946</v>
      </c>
      <c r="H384" s="4">
        <f>IF(実質付加価値!H384&gt;0,LN(実質付加価値!H384),0)</f>
        <v>9.6870033696982905</v>
      </c>
      <c r="I384" s="4">
        <f>IF(実質付加価値!I384&gt;0,LN(実質付加価値!I384),0)</f>
        <v>10.704864798199313</v>
      </c>
      <c r="K384" s="6">
        <f>E384-E$1097</f>
        <v>-0.80498315609451687</v>
      </c>
      <c r="L384" s="6">
        <f>F384-F$1097</f>
        <v>-1.0475384480955903</v>
      </c>
      <c r="M384" s="6">
        <f>G384-G$1097</f>
        <v>-1.0192688156092391</v>
      </c>
      <c r="N384" s="6">
        <f>H384-H$1097</f>
        <v>-1.2837005080418891</v>
      </c>
      <c r="O384" s="6">
        <f>I384-I$1097</f>
        <v>-0.91090207765727982</v>
      </c>
    </row>
    <row r="385" spans="1:15" x14ac:dyDescent="0.15">
      <c r="A385" s="1">
        <v>17</v>
      </c>
      <c r="B385" s="1" t="s">
        <v>114</v>
      </c>
      <c r="C385" s="1">
        <v>14</v>
      </c>
      <c r="D385" s="1" t="s">
        <v>27</v>
      </c>
      <c r="E385" s="4">
        <f>IF(実質付加価値!E385&gt;0,LN(実質付加価値!E385),0)</f>
        <v>4.3580050110319872</v>
      </c>
      <c r="F385" s="4">
        <f>IF(実質付加価値!F385&gt;0,LN(実質付加価値!F385),0)</f>
        <v>4.7523982363728097</v>
      </c>
      <c r="G385" s="4">
        <f>IF(実質付加価値!G385&gt;0,LN(実質付加価値!G385),0)</f>
        <v>7.1286269761328969</v>
      </c>
      <c r="H385" s="4">
        <f>IF(実質付加価値!H385&gt;0,LN(実質付加価値!H385),0)</f>
        <v>6.6461920749286385</v>
      </c>
      <c r="I385" s="4">
        <f>IF(実質付加価値!I385&gt;0,LN(実質付加価値!I385),0)</f>
        <v>9.4654059142448279</v>
      </c>
      <c r="K385" s="6">
        <f>E385-E$1098</f>
        <v>-2.6702970653023206</v>
      </c>
      <c r="L385" s="6">
        <f>F385-F$1098</f>
        <v>-3.6503193430765615</v>
      </c>
      <c r="M385" s="6">
        <f>G385-G$1098</f>
        <v>-2.0937552874124394</v>
      </c>
      <c r="N385" s="6">
        <f>H385-H$1098</f>
        <v>-2.6799773662963862</v>
      </c>
      <c r="O385" s="6">
        <f>I385-I$1098</f>
        <v>-0.39300645430420822</v>
      </c>
    </row>
    <row r="386" spans="1:15" x14ac:dyDescent="0.15">
      <c r="A386" s="1">
        <v>17</v>
      </c>
      <c r="B386" s="1" t="s">
        <v>282</v>
      </c>
      <c r="C386" s="1">
        <v>15</v>
      </c>
      <c r="D386" s="1" t="s">
        <v>28</v>
      </c>
      <c r="E386" s="4">
        <f>IF(実質付加価値!E386&gt;0,LN(実質付加価値!E386),0)</f>
        <v>10.973949260164034</v>
      </c>
      <c r="F386" s="4">
        <f>IF(実質付加価値!F386&gt;0,LN(実質付加価値!F386),0)</f>
        <v>11.349442496726818</v>
      </c>
      <c r="G386" s="4">
        <f>IF(実質付加価値!G386&gt;0,LN(実質付加価値!G386),0)</f>
        <v>11.906853340812118</v>
      </c>
      <c r="H386" s="4">
        <f>IF(実質付加価値!H386&gt;0,LN(実質付加価値!H386),0)</f>
        <v>11.640063167700216</v>
      </c>
      <c r="I386" s="4">
        <f>IF(実質付加価値!I386&gt;0,LN(実質付加価値!I386),0)</f>
        <v>11.477640865772473</v>
      </c>
      <c r="K386" s="6">
        <f>E386-E$1099</f>
        <v>-0.56618386030594969</v>
      </c>
      <c r="L386" s="6">
        <f>F386-F$1099</f>
        <v>-0.42853812223442134</v>
      </c>
      <c r="M386" s="6">
        <f>G386-G$1099</f>
        <v>-0.30207408791300239</v>
      </c>
      <c r="N386" s="6">
        <f>H386-H$1099</f>
        <v>-0.37979324996834407</v>
      </c>
      <c r="O386" s="6">
        <f>I386-I$1099</f>
        <v>-0.42257902247588497</v>
      </c>
    </row>
    <row r="387" spans="1:15" x14ac:dyDescent="0.15">
      <c r="A387" s="1">
        <v>17</v>
      </c>
      <c r="B387" s="1" t="s">
        <v>281</v>
      </c>
      <c r="C387" s="1">
        <v>16</v>
      </c>
      <c r="D387" s="1" t="s">
        <v>11</v>
      </c>
      <c r="E387" s="4">
        <f>IF(実質付加価値!E387&gt;0,LN(実質付加価値!E387),0)</f>
        <v>12.621419789829222</v>
      </c>
      <c r="F387" s="4">
        <f>IF(実質付加価値!F387&gt;0,LN(実質付加価値!F387),0)</f>
        <v>12.902373095804032</v>
      </c>
      <c r="G387" s="4">
        <f>IF(実質付加価値!G387&gt;0,LN(実質付加価値!G387),0)</f>
        <v>13.078711724413907</v>
      </c>
      <c r="H387" s="4">
        <f>IF(実質付加価値!H387&gt;0,LN(実質付加価値!H387),0)</f>
        <v>12.986619894857094</v>
      </c>
      <c r="I387" s="4">
        <f>IF(実質付加価値!I387&gt;0,LN(実質付加価値!I387),0)</f>
        <v>12.412330091301959</v>
      </c>
      <c r="K387" s="6">
        <f>E387-E$1100</f>
        <v>-0.50788376533935242</v>
      </c>
      <c r="L387" s="6">
        <f>F387-F$1100</f>
        <v>-0.44172789397622658</v>
      </c>
      <c r="M387" s="6">
        <f>G387-G$1100</f>
        <v>-0.44140648123950399</v>
      </c>
      <c r="N387" s="6">
        <f>H387-H$1100</f>
        <v>-0.29167125592151955</v>
      </c>
      <c r="O387" s="6">
        <f>I387-I$1100</f>
        <v>-0.5508254228943894</v>
      </c>
    </row>
    <row r="388" spans="1:15" x14ac:dyDescent="0.15">
      <c r="A388" s="1">
        <v>17</v>
      </c>
      <c r="B388" s="1" t="s">
        <v>281</v>
      </c>
      <c r="C388" s="1">
        <v>17</v>
      </c>
      <c r="D388" s="1" t="s">
        <v>12</v>
      </c>
      <c r="E388" s="4">
        <f>IF(実質付加価値!E388&gt;0,LN(実質付加価値!E388),0)</f>
        <v>9.8016331230966891</v>
      </c>
      <c r="F388" s="4">
        <f>IF(実質付加価値!F388&gt;0,LN(実質付加価値!F388),0)</f>
        <v>10.595933872552708</v>
      </c>
      <c r="G388" s="4">
        <f>IF(実質付加価値!G388&gt;0,LN(実質付加価値!G388),0)</f>
        <v>11.069430960723817</v>
      </c>
      <c r="H388" s="4">
        <f>IF(実質付加価値!H388&gt;0,LN(実質付加価値!H388),0)</f>
        <v>11.77091260257874</v>
      </c>
      <c r="I388" s="4">
        <f>IF(実質付加価値!I388&gt;0,LN(実質付加価値!I388),0)</f>
        <v>11.884753323181801</v>
      </c>
      <c r="K388" s="6">
        <f>E388-E$1101</f>
        <v>-1.0478262274406394</v>
      </c>
      <c r="L388" s="6">
        <f>F388-F$1101</f>
        <v>-0.89328849149518952</v>
      </c>
      <c r="M388" s="6">
        <f>G388-G$1101</f>
        <v>-0.96598998610156528</v>
      </c>
      <c r="N388" s="6">
        <f>H388-H$1101</f>
        <v>-0.46756970837066625</v>
      </c>
      <c r="O388" s="6">
        <f>I388-I$1101</f>
        <v>-0.38465451125461136</v>
      </c>
    </row>
    <row r="389" spans="1:15" x14ac:dyDescent="0.15">
      <c r="A389" s="1">
        <v>17</v>
      </c>
      <c r="B389" s="1" t="s">
        <v>281</v>
      </c>
      <c r="C389" s="1">
        <v>18</v>
      </c>
      <c r="D389" s="1" t="s">
        <v>13</v>
      </c>
      <c r="E389" s="4">
        <f>IF(実質付加価値!E389&gt;0,LN(実質付加価値!E389),0)</f>
        <v>11.626805883148462</v>
      </c>
      <c r="F389" s="4">
        <f>IF(実質付加価値!F389&gt;0,LN(実質付加価値!F389),0)</f>
        <v>12.42683657119186</v>
      </c>
      <c r="G389" s="4">
        <f>IF(実質付加価値!G389&gt;0,LN(実質付加価値!G389),0)</f>
        <v>13.104712742572016</v>
      </c>
      <c r="H389" s="4">
        <f>IF(実質付加価値!H389&gt;0,LN(実質付加価値!H389),0)</f>
        <v>13.347317574160353</v>
      </c>
      <c r="I389" s="4">
        <f>IF(実質付加価値!I389&gt;0,LN(実質付加価値!I389),0)</f>
        <v>13.099961359942579</v>
      </c>
      <c r="K389" s="6">
        <f>E389-E$1102</f>
        <v>-0.49192367501025203</v>
      </c>
      <c r="L389" s="6">
        <f>F389-F$1102</f>
        <v>-0.45739123772291812</v>
      </c>
      <c r="M389" s="6">
        <f>G389-G$1102</f>
        <v>-0.20136140769067801</v>
      </c>
      <c r="N389" s="6">
        <f>H389-H$1102</f>
        <v>-0.15665841725414786</v>
      </c>
      <c r="O389" s="6">
        <f>I389-I$1102</f>
        <v>-0.2450350210924217</v>
      </c>
    </row>
    <row r="390" spans="1:15" x14ac:dyDescent="0.15">
      <c r="A390" s="1">
        <v>17</v>
      </c>
      <c r="B390" s="1" t="s">
        <v>281</v>
      </c>
      <c r="C390" s="1">
        <v>19</v>
      </c>
      <c r="D390" s="1" t="s">
        <v>14</v>
      </c>
      <c r="E390" s="4">
        <f>IF(実質付加価値!E390&gt;0,LN(実質付加価値!E390),0)</f>
        <v>10.862318079923117</v>
      </c>
      <c r="F390" s="4">
        <f>IF(実質付加価値!F390&gt;0,LN(実質付加価値!F390),0)</f>
        <v>11.453072011533068</v>
      </c>
      <c r="G390" s="4">
        <f>IF(実質付加価値!G390&gt;0,LN(実質付加価値!G390),0)</f>
        <v>12.277939440898122</v>
      </c>
      <c r="H390" s="4">
        <f>IF(実質付加価値!H390&gt;0,LN(実質付加価値!H390),0)</f>
        <v>12.225316206852327</v>
      </c>
      <c r="I390" s="4">
        <f>IF(実質付加価値!I390&gt;0,LN(実質付加価値!I390),0)</f>
        <v>12.131133658660413</v>
      </c>
      <c r="K390" s="6">
        <f>E390-E$1103</f>
        <v>-8.3540837576881799E-2</v>
      </c>
      <c r="L390" s="6">
        <f>F390-F$1103</f>
        <v>-0.3199020013237206</v>
      </c>
      <c r="M390" s="6">
        <f>G390-G$1103</f>
        <v>-0.28321349051413591</v>
      </c>
      <c r="N390" s="6">
        <f>H390-H$1103</f>
        <v>-0.37202003128337324</v>
      </c>
      <c r="O390" s="6">
        <f>I390-I$1103</f>
        <v>-0.37590097092740038</v>
      </c>
    </row>
    <row r="391" spans="1:15" x14ac:dyDescent="0.15">
      <c r="A391" s="1">
        <v>17</v>
      </c>
      <c r="B391" s="1" t="s">
        <v>281</v>
      </c>
      <c r="C391" s="1">
        <v>20</v>
      </c>
      <c r="D391" s="1" t="s">
        <v>15</v>
      </c>
      <c r="E391" s="4">
        <f>IF(実質付加価値!E391&gt;0,LN(実質付加価値!E391),0)</f>
        <v>11.157108500030832</v>
      </c>
      <c r="F391" s="4">
        <f>IF(実質付加価値!F391&gt;0,LN(実質付加価値!F391),0)</f>
        <v>11.383696985558252</v>
      </c>
      <c r="G391" s="4">
        <f>IF(実質付加価値!G391&gt;0,LN(実質付加価値!G391),0)</f>
        <v>11.133380469567223</v>
      </c>
      <c r="H391" s="4">
        <f>IF(実質付加価値!H391&gt;0,LN(実質付加価値!H391),0)</f>
        <v>10.98911674394682</v>
      </c>
      <c r="I391" s="4">
        <f>IF(実質付加価値!I391&gt;0,LN(実質付加価値!I391),0)</f>
        <v>11.087744850334866</v>
      </c>
      <c r="K391" s="6">
        <f>E391-E$1104</f>
        <v>0.11798916859783581</v>
      </c>
      <c r="L391" s="6">
        <f>F391-F$1104</f>
        <v>-0.28628362792981754</v>
      </c>
      <c r="M391" s="6">
        <f>G391-G$1104</f>
        <v>-0.52326849015093302</v>
      </c>
      <c r="N391" s="6">
        <f>H391-H$1104</f>
        <v>-0.43089900747643917</v>
      </c>
      <c r="O391" s="6">
        <f>I391-I$1104</f>
        <v>-0.49463089246818015</v>
      </c>
    </row>
    <row r="392" spans="1:15" x14ac:dyDescent="0.15">
      <c r="A392" s="1">
        <v>17</v>
      </c>
      <c r="B392" s="1" t="s">
        <v>281</v>
      </c>
      <c r="C392" s="1">
        <v>21</v>
      </c>
      <c r="D392" s="1" t="s">
        <v>16</v>
      </c>
      <c r="E392" s="4">
        <f>IF(実質付加価値!E392&gt;0,LN(実質付加価値!E392),0)</f>
        <v>11.664210520583879</v>
      </c>
      <c r="F392" s="4">
        <f>IF(実質付加価値!F392&gt;0,LN(実質付加価値!F392),0)</f>
        <v>11.791267293471522</v>
      </c>
      <c r="G392" s="4">
        <f>IF(実質付加価値!G392&gt;0,LN(実質付加価値!G392),0)</f>
        <v>12.262361955556182</v>
      </c>
      <c r="H392" s="4">
        <f>IF(実質付加価値!H392&gt;0,LN(実質付加価値!H392),0)</f>
        <v>12.418675099760561</v>
      </c>
      <c r="I392" s="4">
        <f>IF(実質付加価値!I392&gt;0,LN(実質付加価値!I392),0)</f>
        <v>12.527379659308989</v>
      </c>
      <c r="K392" s="6">
        <f>E392-E$1105</f>
        <v>-0.39648850523140133</v>
      </c>
      <c r="L392" s="6">
        <f>F392-F$1105</f>
        <v>-0.56978984903216201</v>
      </c>
      <c r="M392" s="6">
        <f>G392-G$1105</f>
        <v>-0.47751461177149146</v>
      </c>
      <c r="N392" s="6">
        <f>H392-H$1105</f>
        <v>-0.54386550928460231</v>
      </c>
      <c r="O392" s="6">
        <f>I392-I$1105</f>
        <v>-0.57635209228397777</v>
      </c>
    </row>
    <row r="393" spans="1:15" x14ac:dyDescent="0.15">
      <c r="A393" s="1">
        <v>17</v>
      </c>
      <c r="B393" s="1" t="s">
        <v>112</v>
      </c>
      <c r="C393" s="1">
        <v>22</v>
      </c>
      <c r="D393" s="1" t="s">
        <v>8</v>
      </c>
      <c r="E393" s="4">
        <f>IF(実質付加価値!E393&gt;0,LN(実質付加価値!E393),0)</f>
        <v>12.734502031070972</v>
      </c>
      <c r="F393" s="4">
        <f>IF(実質付加価値!F393&gt;0,LN(実質付加価値!F393),0)</f>
        <v>13.370323131868565</v>
      </c>
      <c r="G393" s="4">
        <f>IF(実質付加価値!G393&gt;0,LN(実質付加価値!G393),0)</f>
        <v>13.578531635826936</v>
      </c>
      <c r="H393" s="4">
        <f>IF(実質付加価値!H393&gt;0,LN(実質付加価値!H393),0)</f>
        <v>13.779643281001693</v>
      </c>
      <c r="I393" s="4">
        <f>IF(実質付加価値!I393&gt;0,LN(実質付加価値!I393),0)</f>
        <v>13.881966325694593</v>
      </c>
      <c r="K393" s="6">
        <f>E393-E$1106</f>
        <v>-0.413216975218198</v>
      </c>
      <c r="L393" s="6">
        <f>F393-F$1106</f>
        <v>-0.31472195122366031</v>
      </c>
      <c r="M393" s="6">
        <f>G393-G$1106</f>
        <v>-0.3295782203476012</v>
      </c>
      <c r="N393" s="6">
        <f>H393-H$1106</f>
        <v>-0.36364897564235577</v>
      </c>
      <c r="O393" s="6">
        <f>I393-I$1106</f>
        <v>-0.47380802102988717</v>
      </c>
    </row>
    <row r="394" spans="1:15" x14ac:dyDescent="0.15">
      <c r="A394" s="1">
        <v>17</v>
      </c>
      <c r="B394" s="1" t="s">
        <v>112</v>
      </c>
      <c r="C394" s="1">
        <v>23</v>
      </c>
      <c r="D394" s="1" t="s">
        <v>29</v>
      </c>
      <c r="E394" s="4">
        <f>IF(実質付加価値!E394&gt;0,LN(実質付加価値!E394),0)</f>
        <v>12.520472720849821</v>
      </c>
      <c r="F394" s="4">
        <f>IF(実質付加価値!F394&gt;0,LN(実質付加価値!F394),0)</f>
        <v>12.906846066104558</v>
      </c>
      <c r="G394" s="4">
        <f>IF(実質付加価値!G394&gt;0,LN(実質付加価値!G394),0)</f>
        <v>13.005612842945867</v>
      </c>
      <c r="H394" s="4">
        <f>IF(実質付加価値!H394&gt;0,LN(実質付加価値!H394),0)</f>
        <v>13.181259700082331</v>
      </c>
      <c r="I394" s="4">
        <f>IF(実質付加価値!I394&gt;0,LN(実質付加価値!I394),0)</f>
        <v>13.284980171254968</v>
      </c>
      <c r="K394" s="6">
        <f>E394-E$1107</f>
        <v>-0.42087810874527776</v>
      </c>
      <c r="L394" s="6">
        <f>F394-F$1107</f>
        <v>-0.32221087698593642</v>
      </c>
      <c r="M394" s="6">
        <f>G394-G$1107</f>
        <v>-0.35879993739937177</v>
      </c>
      <c r="N394" s="6">
        <f>H394-H$1107</f>
        <v>-0.36023285447210185</v>
      </c>
      <c r="O394" s="6">
        <f>I394-I$1107</f>
        <v>-0.3734602307988979</v>
      </c>
    </row>
    <row r="395" spans="1:15" x14ac:dyDescent="0.15">
      <c r="A395" s="1">
        <v>18</v>
      </c>
      <c r="B395" s="1" t="s">
        <v>283</v>
      </c>
      <c r="C395" s="1">
        <v>1</v>
      </c>
      <c r="D395" s="1" t="s">
        <v>9</v>
      </c>
      <c r="E395" s="4">
        <f>IF(実質付加価値!E395&gt;0,LN(実質付加価値!E395),0)</f>
        <v>11.211324917068801</v>
      </c>
      <c r="F395" s="4">
        <f>IF(実質付加価値!F395&gt;0,LN(実質付加価値!F395),0)</f>
        <v>11.023949121678438</v>
      </c>
      <c r="G395" s="4">
        <f>IF(実質付加価値!G395&gt;0,LN(実質付加価値!G395),0)</f>
        <v>11.094636766236844</v>
      </c>
      <c r="H395" s="4">
        <f>IF(実質付加価値!H395&gt;0,LN(実質付加価値!H395),0)</f>
        <v>10.958899429373341</v>
      </c>
      <c r="I395" s="4">
        <f>IF(実質付加価値!I395&gt;0,LN(実質付加価値!I395),0)</f>
        <v>10.793149751884137</v>
      </c>
      <c r="K395" s="6">
        <f>E395-E$1085</f>
        <v>-0.78553745137825004</v>
      </c>
      <c r="L395" s="6">
        <f>F395-F$1085</f>
        <v>-0.85968003291142558</v>
      </c>
      <c r="M395" s="6">
        <f>G395-G$1085</f>
        <v>-0.90379031402708598</v>
      </c>
      <c r="N395" s="6">
        <f>H395-H$1085</f>
        <v>-0.8981259548540006</v>
      </c>
      <c r="O395" s="6">
        <f>I395-I$1085</f>
        <v>-0.94332258615098219</v>
      </c>
    </row>
    <row r="396" spans="1:15" x14ac:dyDescent="0.15">
      <c r="A396" s="1">
        <v>18</v>
      </c>
      <c r="B396" s="1" t="s">
        <v>283</v>
      </c>
      <c r="C396" s="1">
        <v>2</v>
      </c>
      <c r="D396" s="1" t="s">
        <v>10</v>
      </c>
      <c r="E396" s="4">
        <f>IF(実質付加価値!E396&gt;0,LN(実質付加価値!E396),0)</f>
        <v>9.0218917885940897</v>
      </c>
      <c r="F396" s="4">
        <f>IF(実質付加価値!F396&gt;0,LN(実質付加価値!F396),0)</f>
        <v>8.7665818379120797</v>
      </c>
      <c r="G396" s="4">
        <f>IF(実質付加価値!G396&gt;0,LN(実質付加価値!G396),0)</f>
        <v>8.2726138148565322</v>
      </c>
      <c r="H396" s="4">
        <f>IF(実質付加価値!H396&gt;0,LN(実質付加価値!H396),0)</f>
        <v>7.9475357078759066</v>
      </c>
      <c r="I396" s="4">
        <f>IF(実質付加価値!I396&gt;0,LN(実質付加価値!I396),0)</f>
        <v>6.8616331891886677</v>
      </c>
      <c r="K396" s="6">
        <f>E396-E$1086</f>
        <v>-0.40472995960255354</v>
      </c>
      <c r="L396" s="6">
        <f>F396-F$1086</f>
        <v>-0.78587416465513726</v>
      </c>
      <c r="M396" s="6">
        <f>G396-G$1086</f>
        <v>-1.2488022899068163</v>
      </c>
      <c r="N396" s="6">
        <f>H396-H$1086</f>
        <v>-1.1422491550142011</v>
      </c>
      <c r="O396" s="6">
        <f>I396-I$1086</f>
        <v>-1.1369058274710495</v>
      </c>
    </row>
    <row r="397" spans="1:15" x14ac:dyDescent="0.15">
      <c r="A397" s="1">
        <v>18</v>
      </c>
      <c r="B397" s="1" t="s">
        <v>284</v>
      </c>
      <c r="C397" s="1">
        <v>3</v>
      </c>
      <c r="D397" s="1" t="s">
        <v>17</v>
      </c>
      <c r="E397" s="4">
        <f>IF(実質付加価値!E397&gt;0,LN(実質付加価値!E397),0)</f>
        <v>10.317461366761414</v>
      </c>
      <c r="F397" s="4">
        <f>IF(実質付加価値!F397&gt;0,LN(実質付加価値!F397),0)</f>
        <v>10.751991385105603</v>
      </c>
      <c r="G397" s="4">
        <f>IF(実質付加価値!G397&gt;0,LN(実質付加価値!G397),0)</f>
        <v>10.856694600752832</v>
      </c>
      <c r="H397" s="4">
        <f>IF(実質付加価値!H397&gt;0,LN(実質付加価値!H397),0)</f>
        <v>10.570900590542324</v>
      </c>
      <c r="I397" s="4">
        <f>IF(実質付加価値!I397&gt;0,LN(実質付加価値!I397),0)</f>
        <v>10.315042931025499</v>
      </c>
      <c r="K397" s="6">
        <f>E397-E$1087</f>
        <v>-1.5912822840981935</v>
      </c>
      <c r="L397" s="6">
        <f>F397-F$1087</f>
        <v>-1.4472261168370917</v>
      </c>
      <c r="M397" s="6">
        <f>G397-G$1087</f>
        <v>-1.4363173455853708</v>
      </c>
      <c r="N397" s="6">
        <f>H397-H$1087</f>
        <v>-1.8151575337465875</v>
      </c>
      <c r="O397" s="6">
        <f>I397-I$1087</f>
        <v>-1.9169742261683496</v>
      </c>
    </row>
    <row r="398" spans="1:15" x14ac:dyDescent="0.15">
      <c r="A398" s="1">
        <v>18</v>
      </c>
      <c r="B398" s="1" t="s">
        <v>284</v>
      </c>
      <c r="C398" s="1">
        <v>4</v>
      </c>
      <c r="D398" s="1" t="s">
        <v>18</v>
      </c>
      <c r="E398" s="4">
        <f>IF(実質付加価値!E398&gt;0,LN(実質付加価値!E398),0)</f>
        <v>11.572333810271035</v>
      </c>
      <c r="F398" s="4">
        <f>IF(実質付加価値!F398&gt;0,LN(実質付加価値!F398),0)</f>
        <v>12.089718758050894</v>
      </c>
      <c r="G398" s="4">
        <f>IF(実質付加価値!G398&gt;0,LN(実質付加価値!G398),0)</f>
        <v>12.320225933260902</v>
      </c>
      <c r="H398" s="4">
        <f>IF(実質付加価値!H398&gt;0,LN(実質付加価値!H398),0)</f>
        <v>11.762577657891267</v>
      </c>
      <c r="I398" s="4">
        <f>IF(実質付加価値!I398&gt;0,LN(実質付加価値!I398),0)</f>
        <v>11.032752757090224</v>
      </c>
      <c r="K398" s="6">
        <f>E398-E$1088</f>
        <v>1.1403175535084511</v>
      </c>
      <c r="L398" s="6">
        <f>F398-F$1088</f>
        <v>1.193524421371233</v>
      </c>
      <c r="M398" s="6">
        <f>G398-G$1088</f>
        <v>1.0258941846160443</v>
      </c>
      <c r="N398" s="6">
        <f>H398-H$1088</f>
        <v>1.2124581327067041</v>
      </c>
      <c r="O398" s="6">
        <f>I398-I$1088</f>
        <v>1.0602418860535607</v>
      </c>
    </row>
    <row r="399" spans="1:15" x14ac:dyDescent="0.15">
      <c r="A399" s="1">
        <v>18</v>
      </c>
      <c r="B399" s="1" t="s">
        <v>284</v>
      </c>
      <c r="C399" s="1">
        <v>5</v>
      </c>
      <c r="D399" s="1" t="s">
        <v>19</v>
      </c>
      <c r="E399" s="4">
        <f>IF(実質付加価値!E399&gt;0,LN(実質付加価値!E399),0)</f>
        <v>9.0502428866248632</v>
      </c>
      <c r="F399" s="4">
        <f>IF(実質付加価値!F399&gt;0,LN(実質付加価値!F399),0)</f>
        <v>9.9355912708686507</v>
      </c>
      <c r="G399" s="4">
        <f>IF(実質付加価値!G399&gt;0,LN(実質付加価値!G399),0)</f>
        <v>10.059053179853496</v>
      </c>
      <c r="H399" s="4">
        <f>IF(実質付加価値!H399&gt;0,LN(実質付加価値!H399),0)</f>
        <v>10.114282366600259</v>
      </c>
      <c r="I399" s="4">
        <f>IF(実質付加価値!I399&gt;0,LN(実質付加価値!I399),0)</f>
        <v>9.8803605399159284</v>
      </c>
      <c r="K399" s="6">
        <f>E399-E$1089</f>
        <v>-0.77882008736107622</v>
      </c>
      <c r="L399" s="6">
        <f>F399-F$1089</f>
        <v>-8.7632775082605363E-2</v>
      </c>
      <c r="M399" s="6">
        <f>G399-G$1089</f>
        <v>-0.53166281140734739</v>
      </c>
      <c r="N399" s="6">
        <f>H399-H$1089</f>
        <v>-0.40912663011408945</v>
      </c>
      <c r="O399" s="6">
        <f>I399-I$1089</f>
        <v>-0.38572331229570622</v>
      </c>
    </row>
    <row r="400" spans="1:15" x14ac:dyDescent="0.15">
      <c r="A400" s="1">
        <v>18</v>
      </c>
      <c r="B400" s="1" t="s">
        <v>284</v>
      </c>
      <c r="C400" s="1">
        <v>6</v>
      </c>
      <c r="D400" s="1" t="s">
        <v>3</v>
      </c>
      <c r="E400" s="4">
        <f>IF(実質付加価値!E400&gt;0,LN(実質付加価値!E400),0)</f>
        <v>9.0746317030712635</v>
      </c>
      <c r="F400" s="4">
        <f>IF(実質付加価値!F400&gt;0,LN(実質付加価値!F400),0)</f>
        <v>8.5171604854096543</v>
      </c>
      <c r="G400" s="4">
        <f>IF(実質付加価値!G400&gt;0,LN(実質付加価値!G400),0)</f>
        <v>10.10888756618877</v>
      </c>
      <c r="H400" s="4">
        <f>IF(実質付加価値!H400&gt;0,LN(実質付加価値!H400),0)</f>
        <v>10.931548468307053</v>
      </c>
      <c r="I400" s="4">
        <f>IF(実質付加価値!I400&gt;0,LN(実質付加価値!I400),0)</f>
        <v>11.430385364317464</v>
      </c>
      <c r="K400" s="6">
        <f>E400-E$1090</f>
        <v>0.39281167977681264</v>
      </c>
      <c r="L400" s="6">
        <f>F400-F$1090</f>
        <v>-1.1571084103868294</v>
      </c>
      <c r="M400" s="6">
        <f>G400-G$1090</f>
        <v>-0.68129282702252603</v>
      </c>
      <c r="N400" s="6">
        <f>H400-H$1090</f>
        <v>-0.10948374460292953</v>
      </c>
      <c r="O400" s="6">
        <f>I400-I$1090</f>
        <v>0.13117911646715363</v>
      </c>
    </row>
    <row r="401" spans="1:15" x14ac:dyDescent="0.15">
      <c r="A401" s="1">
        <v>18</v>
      </c>
      <c r="B401" s="1" t="s">
        <v>284</v>
      </c>
      <c r="C401" s="1">
        <v>7</v>
      </c>
      <c r="D401" s="1" t="s">
        <v>20</v>
      </c>
      <c r="E401" s="4">
        <f>IF(実質付加価値!E401&gt;0,LN(実質付加価値!E401),0)</f>
        <v>6.9547631399473149</v>
      </c>
      <c r="F401" s="4">
        <f>IF(実質付加価値!F401&gt;0,LN(実質付加価値!F401),0)</f>
        <v>6.7739569899979211</v>
      </c>
      <c r="G401" s="4">
        <f>IF(実質付加価値!G401&gt;0,LN(実質付加価値!G401),0)</f>
        <v>8.6164756306777388</v>
      </c>
      <c r="H401" s="4">
        <f>IF(実質付加価値!H401&gt;0,LN(実質付加価値!H401),0)</f>
        <v>8.0997326959398706</v>
      </c>
      <c r="I401" s="4">
        <f>IF(実質付加価値!I401&gt;0,LN(実質付加価値!I401),0)</f>
        <v>7.1063583384280742</v>
      </c>
      <c r="K401" s="6">
        <f>E401-E$1091</f>
        <v>-2.6539227365669378</v>
      </c>
      <c r="L401" s="6">
        <f>F401-F$1091</f>
        <v>-2.6399826476828094</v>
      </c>
      <c r="M401" s="6">
        <f>G401-G$1091</f>
        <v>-1.4346829318379442</v>
      </c>
      <c r="N401" s="6">
        <f>H401-H$1091</f>
        <v>-1.784446219275063</v>
      </c>
      <c r="O401" s="6">
        <f>I401-I$1091</f>
        <v>-1.9442234938881215</v>
      </c>
    </row>
    <row r="402" spans="1:15" x14ac:dyDescent="0.15">
      <c r="A402" s="1">
        <v>18</v>
      </c>
      <c r="B402" s="1" t="s">
        <v>284</v>
      </c>
      <c r="C402" s="1">
        <v>8</v>
      </c>
      <c r="D402" s="1" t="s">
        <v>21</v>
      </c>
      <c r="E402" s="4">
        <f>IF(実質付加価値!E402&gt;0,LN(実質付加価値!E402),0)</f>
        <v>9.3839046859832216</v>
      </c>
      <c r="F402" s="4">
        <f>IF(実質付加価値!F402&gt;0,LN(実質付加価値!F402),0)</f>
        <v>9.6217746651731773</v>
      </c>
      <c r="G402" s="4">
        <f>IF(実質付加価値!G402&gt;0,LN(実質付加価値!G402),0)</f>
        <v>10.21091842975618</v>
      </c>
      <c r="H402" s="4">
        <f>IF(実質付加価値!H402&gt;0,LN(実質付加価値!H402),0)</f>
        <v>10.332849113309512</v>
      </c>
      <c r="I402" s="4">
        <f>IF(実質付加価値!I402&gt;0,LN(実質付加価値!I402),0)</f>
        <v>10.058456947799225</v>
      </c>
      <c r="K402" s="6">
        <f>E402-E$1092</f>
        <v>-0.89717868311542581</v>
      </c>
      <c r="L402" s="6">
        <f>F402-F$1092</f>
        <v>-0.91970382266206308</v>
      </c>
      <c r="M402" s="6">
        <f>G402-G$1092</f>
        <v>-0.70170771926303921</v>
      </c>
      <c r="N402" s="6">
        <f>H402-H$1092</f>
        <v>-0.55805333138707169</v>
      </c>
      <c r="O402" s="6">
        <f>I402-I$1092</f>
        <v>-0.42306279462228069</v>
      </c>
    </row>
    <row r="403" spans="1:15" x14ac:dyDescent="0.15">
      <c r="A403" s="1">
        <v>18</v>
      </c>
      <c r="B403" s="1" t="s">
        <v>284</v>
      </c>
      <c r="C403" s="1">
        <v>9</v>
      </c>
      <c r="D403" s="1" t="s">
        <v>22</v>
      </c>
      <c r="E403" s="4">
        <f>IF(実質付加価値!E403&gt;0,LN(実質付加価値!E403),0)</f>
        <v>8.1988749504097438</v>
      </c>
      <c r="F403" s="4">
        <f>IF(実質付加価値!F403&gt;0,LN(実質付加価値!F403),0)</f>
        <v>8.7437392149458706</v>
      </c>
      <c r="G403" s="4">
        <f>IF(実質付加価値!G403&gt;0,LN(実質付加価値!G403),0)</f>
        <v>10.114272900925004</v>
      </c>
      <c r="H403" s="4">
        <f>IF(実質付加価値!H403&gt;0,LN(実質付加価値!H403),0)</f>
        <v>10.366822355707523</v>
      </c>
      <c r="I403" s="4">
        <f>IF(実質付加価値!I403&gt;0,LN(実質付加価値!I403),0)</f>
        <v>9.6795549464164381</v>
      </c>
      <c r="K403" s="6">
        <f>E403-E$1093</f>
        <v>-2.0398077570324027</v>
      </c>
      <c r="L403" s="6">
        <f>F403-F$1093</f>
        <v>-1.9438308146896457</v>
      </c>
      <c r="M403" s="6">
        <f>G403-G$1093</f>
        <v>-0.90967349980312662</v>
      </c>
      <c r="N403" s="6">
        <f>H403-H$1093</f>
        <v>-0.65792537681443086</v>
      </c>
      <c r="O403" s="6">
        <f>I403-I$1093</f>
        <v>-0.72504013835315995</v>
      </c>
    </row>
    <row r="404" spans="1:15" x14ac:dyDescent="0.15">
      <c r="A404" s="1">
        <v>18</v>
      </c>
      <c r="B404" s="1" t="s">
        <v>284</v>
      </c>
      <c r="C404" s="1">
        <v>10</v>
      </c>
      <c r="D404" s="1" t="s">
        <v>23</v>
      </c>
      <c r="E404" s="4">
        <f>IF(実質付加価値!E404&gt;0,LN(実質付加価値!E404),0)</f>
        <v>8.757883330785976</v>
      </c>
      <c r="F404" s="4">
        <f>IF(実質付加価値!F404&gt;0,LN(実質付加価値!F404),0)</f>
        <v>9.5752212130699164</v>
      </c>
      <c r="G404" s="4">
        <f>IF(実質付加価値!G404&gt;0,LN(実質付加価値!G404),0)</f>
        <v>10.373957938029479</v>
      </c>
      <c r="H404" s="4">
        <f>IF(実質付加価値!H404&gt;0,LN(実質付加価値!H404),0)</f>
        <v>10.325721575346256</v>
      </c>
      <c r="I404" s="4">
        <f>IF(実質付加価値!I404&gt;0,LN(実質付加価値!I404),0)</f>
        <v>10.009543084100722</v>
      </c>
      <c r="K404" s="6">
        <f>E404-E$1094</f>
        <v>-1.130616244254286</v>
      </c>
      <c r="L404" s="6">
        <f>F404-F$1094</f>
        <v>-0.89494106065658308</v>
      </c>
      <c r="M404" s="6">
        <f>G404-G$1094</f>
        <v>-0.67773939185995324</v>
      </c>
      <c r="N404" s="6">
        <f>H404-H$1094</f>
        <v>-0.8211848183507886</v>
      </c>
      <c r="O404" s="6">
        <f>I404-I$1094</f>
        <v>-0.80606422073008943</v>
      </c>
    </row>
    <row r="405" spans="1:15" x14ac:dyDescent="0.15">
      <c r="A405" s="1">
        <v>18</v>
      </c>
      <c r="B405" s="1" t="s">
        <v>284</v>
      </c>
      <c r="C405" s="1">
        <v>11</v>
      </c>
      <c r="D405" s="1" t="s">
        <v>24</v>
      </c>
      <c r="E405" s="4">
        <f>IF(実質付加価値!E405&gt;0,LN(実質付加価値!E405),0)</f>
        <v>9.0215943922723945</v>
      </c>
      <c r="F405" s="4">
        <f>IF(実質付加価値!F405&gt;0,LN(実質付加価値!F405),0)</f>
        <v>9.6801565086914962</v>
      </c>
      <c r="G405" s="4">
        <f>IF(実質付加価値!G405&gt;0,LN(実質付加価値!G405),0)</f>
        <v>10.73813396633903</v>
      </c>
      <c r="H405" s="4">
        <f>IF(実質付加価値!H405&gt;0,LN(実質付加価値!H405),0)</f>
        <v>10.778152176447085</v>
      </c>
      <c r="I405" s="4">
        <f>IF(実質付加価値!I405&gt;0,LN(実質付加価値!I405),0)</f>
        <v>10.639832034782046</v>
      </c>
      <c r="K405" s="6">
        <f>E405-E$1095</f>
        <v>-1.077424914106146</v>
      </c>
      <c r="L405" s="6">
        <f>F405-F$1095</f>
        <v>-1.2030932447389713</v>
      </c>
      <c r="M405" s="6">
        <f>G405-G$1095</f>
        <v>-0.94830933430245778</v>
      </c>
      <c r="N405" s="6">
        <f>H405-H$1095</f>
        <v>-0.97929133167454374</v>
      </c>
      <c r="O405" s="6">
        <f>I405-I$1095</f>
        <v>-1.2870209428913544</v>
      </c>
    </row>
    <row r="406" spans="1:15" x14ac:dyDescent="0.15">
      <c r="A406" s="1">
        <v>18</v>
      </c>
      <c r="B406" s="1" t="s">
        <v>284</v>
      </c>
      <c r="C406" s="1">
        <v>12</v>
      </c>
      <c r="D406" s="1" t="s">
        <v>25</v>
      </c>
      <c r="E406" s="4">
        <f>IF(実質付加価値!E406&gt;0,LN(実質付加価値!E406),0)</f>
        <v>6.9183277400279923</v>
      </c>
      <c r="F406" s="4">
        <f>IF(実質付加価値!F406&gt;0,LN(実質付加価値!F406),0)</f>
        <v>9.0726433700281319</v>
      </c>
      <c r="G406" s="4">
        <f>IF(実質付加価値!G406&gt;0,LN(実質付加価値!G406),0)</f>
        <v>10.889656621643876</v>
      </c>
      <c r="H406" s="4">
        <f>IF(実質付加価値!H406&gt;0,LN(実質付加価値!H406),0)</f>
        <v>11.978948494007218</v>
      </c>
      <c r="I406" s="4">
        <f>IF(実質付加価値!I406&gt;0,LN(実質付加価値!I406),0)</f>
        <v>13.76528659440295</v>
      </c>
      <c r="K406" s="6">
        <f>E406-E$1096</f>
        <v>-0.63826939654278725</v>
      </c>
      <c r="L406" s="6">
        <f>F406-F$1096</f>
        <v>-0.41049521109590792</v>
      </c>
      <c r="M406" s="6">
        <f>G406-G$1096</f>
        <v>-0.48882197596033627</v>
      </c>
      <c r="N406" s="6">
        <f>H406-H$1096</f>
        <v>-0.41136380500584657</v>
      </c>
      <c r="O406" s="6">
        <f>I406-I$1096</f>
        <v>-1.2058227958892331E-2</v>
      </c>
    </row>
    <row r="407" spans="1:15" x14ac:dyDescent="0.15">
      <c r="A407" s="1">
        <v>18</v>
      </c>
      <c r="B407" s="1" t="s">
        <v>284</v>
      </c>
      <c r="C407" s="1">
        <v>13</v>
      </c>
      <c r="D407" s="1" t="s">
        <v>26</v>
      </c>
      <c r="E407" s="4">
        <f>IF(実質付加価値!E407&gt;0,LN(実質付加価値!E407),0)</f>
        <v>5.7521253947177442</v>
      </c>
      <c r="F407" s="4">
        <f>IF(実質付加価値!F407&gt;0,LN(実質付加価値!F407),0)</f>
        <v>7.1255636007504632</v>
      </c>
      <c r="G407" s="4">
        <f>IF(実質付加価値!G407&gt;0,LN(実質付加価値!G407),0)</f>
        <v>8.7273972081868116</v>
      </c>
      <c r="H407" s="4">
        <f>IF(実質付加価値!H407&gt;0,LN(実質付加価値!H407),0)</f>
        <v>9.6544249678570075</v>
      </c>
      <c r="I407" s="4">
        <f>IF(実質付加価値!I407&gt;0,LN(実質付加価値!I407),0)</f>
        <v>10.618446164940451</v>
      </c>
      <c r="K407" s="6">
        <f>E407-E$1097</f>
        <v>-3.126159574232414</v>
      </c>
      <c r="L407" s="6">
        <f>F407-F$1097</f>
        <v>-3.1523288736590844</v>
      </c>
      <c r="M407" s="6">
        <f>G407-G$1097</f>
        <v>-1.9908162744165221</v>
      </c>
      <c r="N407" s="6">
        <f>H407-H$1097</f>
        <v>-1.316278909883172</v>
      </c>
      <c r="O407" s="6">
        <f>I407-I$1097</f>
        <v>-0.99732071091614216</v>
      </c>
    </row>
    <row r="408" spans="1:15" x14ac:dyDescent="0.15">
      <c r="A408" s="1">
        <v>18</v>
      </c>
      <c r="B408" s="1" t="s">
        <v>284</v>
      </c>
      <c r="C408" s="1">
        <v>14</v>
      </c>
      <c r="D408" s="1" t="s">
        <v>27</v>
      </c>
      <c r="E408" s="4">
        <f>IF(実質付加価値!E408&gt;0,LN(実質付加価値!E408),0)</f>
        <v>8.6249008274628896</v>
      </c>
      <c r="F408" s="4">
        <f>IF(実質付加価値!F408&gt;0,LN(実質付加価値!F408),0)</f>
        <v>9.9981170455614876</v>
      </c>
      <c r="G408" s="4">
        <f>IF(実質付加価値!G408&gt;0,LN(実質付加価値!G408),0)</f>
        <v>10.810382027564955</v>
      </c>
      <c r="H408" s="4">
        <f>IF(実質付加価値!H408&gt;0,LN(実質付加価値!H408),0)</f>
        <v>10.843263546521747</v>
      </c>
      <c r="I408" s="4">
        <f>IF(実質付加価値!I408&gt;0,LN(実質付加価値!I408),0)</f>
        <v>10.746851489564602</v>
      </c>
      <c r="K408" s="6">
        <f>E408-E$1098</f>
        <v>1.5965987511285817</v>
      </c>
      <c r="L408" s="6">
        <f>F408-F$1098</f>
        <v>1.5953994661121165</v>
      </c>
      <c r="M408" s="6">
        <f>G408-G$1098</f>
        <v>1.5879997640196191</v>
      </c>
      <c r="N408" s="6">
        <f>H408-H$1098</f>
        <v>1.5170941052967226</v>
      </c>
      <c r="O408" s="6">
        <f>I408-I$1098</f>
        <v>0.88843912101556555</v>
      </c>
    </row>
    <row r="409" spans="1:15" x14ac:dyDescent="0.15">
      <c r="A409" s="1">
        <v>18</v>
      </c>
      <c r="B409" s="1" t="s">
        <v>284</v>
      </c>
      <c r="C409" s="1">
        <v>15</v>
      </c>
      <c r="D409" s="1" t="s">
        <v>28</v>
      </c>
      <c r="E409" s="4">
        <f>IF(実質付加価値!E409&gt;0,LN(実質付加価値!E409),0)</f>
        <v>10.698767317446686</v>
      </c>
      <c r="F409" s="4">
        <f>IF(実質付加価値!F409&gt;0,LN(実質付加価値!F409),0)</f>
        <v>11.089958265653436</v>
      </c>
      <c r="G409" s="4">
        <f>IF(実質付加価値!G409&gt;0,LN(実質付加価値!G409),0)</f>
        <v>11.438138176293807</v>
      </c>
      <c r="H409" s="4">
        <f>IF(実質付加価値!H409&gt;0,LN(実質付加価値!H409),0)</f>
        <v>11.430429158946438</v>
      </c>
      <c r="I409" s="4">
        <f>IF(実質付加価値!I409&gt;0,LN(実質付加価値!I409),0)</f>
        <v>11.448904574822757</v>
      </c>
      <c r="K409" s="6">
        <f>E409-E$1099</f>
        <v>-0.84136580302329733</v>
      </c>
      <c r="L409" s="6">
        <f>F409-F$1099</f>
        <v>-0.6880223533078027</v>
      </c>
      <c r="M409" s="6">
        <f>G409-G$1099</f>
        <v>-0.7707892524313138</v>
      </c>
      <c r="N409" s="6">
        <f>H409-H$1099</f>
        <v>-0.58942725872212165</v>
      </c>
      <c r="O409" s="6">
        <f>I409-I$1099</f>
        <v>-0.45131531342560116</v>
      </c>
    </row>
    <row r="410" spans="1:15" x14ac:dyDescent="0.15">
      <c r="A410" s="1">
        <v>18</v>
      </c>
      <c r="B410" s="1" t="s">
        <v>283</v>
      </c>
      <c r="C410" s="1">
        <v>16</v>
      </c>
      <c r="D410" s="1" t="s">
        <v>11</v>
      </c>
      <c r="E410" s="4">
        <f>IF(実質付加価値!E410&gt;0,LN(実質付加価値!E410),0)</f>
        <v>11.947491973215405</v>
      </c>
      <c r="F410" s="4">
        <f>IF(実質付加価値!F410&gt;0,LN(実質付加価値!F410),0)</f>
        <v>12.425841466452235</v>
      </c>
      <c r="G410" s="4">
        <f>IF(実質付加価値!G410&gt;0,LN(実質付加価値!G410),0)</f>
        <v>12.603324053795163</v>
      </c>
      <c r="H410" s="4">
        <f>IF(実質付加価値!H410&gt;0,LN(実質付加価値!H410),0)</f>
        <v>12.468085374089403</v>
      </c>
      <c r="I410" s="4">
        <f>IF(実質付加価値!I410&gt;0,LN(実質付加価値!I410),0)</f>
        <v>12.386267014223407</v>
      </c>
      <c r="K410" s="6">
        <f>E410-E$1100</f>
        <v>-1.1818115819531698</v>
      </c>
      <c r="L410" s="6">
        <f>F410-F$1100</f>
        <v>-0.91825952332802352</v>
      </c>
      <c r="M410" s="6">
        <f>G410-G$1100</f>
        <v>-0.91679415185824809</v>
      </c>
      <c r="N410" s="6">
        <f>H410-H$1100</f>
        <v>-0.81020577668921057</v>
      </c>
      <c r="O410" s="6">
        <f>I410-I$1100</f>
        <v>-0.57688849997294156</v>
      </c>
    </row>
    <row r="411" spans="1:15" x14ac:dyDescent="0.15">
      <c r="A411" s="1">
        <v>18</v>
      </c>
      <c r="B411" s="1" t="s">
        <v>283</v>
      </c>
      <c r="C411" s="1">
        <v>17</v>
      </c>
      <c r="D411" s="1" t="s">
        <v>12</v>
      </c>
      <c r="E411" s="4">
        <f>IF(実質付加価値!E411&gt;0,LN(実質付加価値!E411),0)</f>
        <v>11.003364877274768</v>
      </c>
      <c r="F411" s="4">
        <f>IF(実質付加価値!F411&gt;0,LN(実質付加価値!F411),0)</f>
        <v>11.972293864355716</v>
      </c>
      <c r="G411" s="4">
        <f>IF(実質付加価値!G411&gt;0,LN(実質付加価値!G411),0)</f>
        <v>12.663903877462291</v>
      </c>
      <c r="H411" s="4">
        <f>IF(実質付加価値!H411&gt;0,LN(実質付加価値!H411),0)</f>
        <v>12.879368513947234</v>
      </c>
      <c r="I411" s="4">
        <f>IF(実質付加価値!I411&gt;0,LN(実質付加価値!I411),0)</f>
        <v>12.958206780775798</v>
      </c>
      <c r="K411" s="6">
        <f>E411-E$1101</f>
        <v>0.1539055267374394</v>
      </c>
      <c r="L411" s="6">
        <f>F411-F$1101</f>
        <v>0.48307150030781898</v>
      </c>
      <c r="M411" s="6">
        <f>G411-G$1101</f>
        <v>0.62848293063690797</v>
      </c>
      <c r="N411" s="6">
        <f>H411-H$1101</f>
        <v>0.64088620299782839</v>
      </c>
      <c r="O411" s="6">
        <f>I411-I$1101</f>
        <v>0.68879894633938576</v>
      </c>
    </row>
    <row r="412" spans="1:15" x14ac:dyDescent="0.15">
      <c r="A412" s="1">
        <v>18</v>
      </c>
      <c r="B412" s="1" t="s">
        <v>283</v>
      </c>
      <c r="C412" s="1">
        <v>18</v>
      </c>
      <c r="D412" s="1" t="s">
        <v>13</v>
      </c>
      <c r="E412" s="4">
        <f>IF(実質付加価値!E412&gt;0,LN(実質付加価値!E412),0)</f>
        <v>11.124487242776329</v>
      </c>
      <c r="F412" s="4">
        <f>IF(実質付加価値!F412&gt;0,LN(実質付加価値!F412),0)</f>
        <v>11.942137106445831</v>
      </c>
      <c r="G412" s="4">
        <f>IF(実質付加価値!G412&gt;0,LN(実質付加価値!G412),0)</f>
        <v>12.483753240161008</v>
      </c>
      <c r="H412" s="4">
        <f>IF(実質付加価値!H412&gt;0,LN(実質付加価値!H412),0)</f>
        <v>12.415984837355213</v>
      </c>
      <c r="I412" s="4">
        <f>IF(実質付加価値!I412&gt;0,LN(実質付加価値!I412),0)</f>
        <v>12.147564274885005</v>
      </c>
      <c r="K412" s="6">
        <f>E412-E$1102</f>
        <v>-0.99424231538238494</v>
      </c>
      <c r="L412" s="6">
        <f>F412-F$1102</f>
        <v>-0.94209070246894733</v>
      </c>
      <c r="M412" s="6">
        <f>G412-G$1102</f>
        <v>-0.82232091010168595</v>
      </c>
      <c r="N412" s="6">
        <f>H412-H$1102</f>
        <v>-1.0879911540592886</v>
      </c>
      <c r="O412" s="6">
        <f>I412-I$1102</f>
        <v>-1.1974321061499964</v>
      </c>
    </row>
    <row r="413" spans="1:15" x14ac:dyDescent="0.15">
      <c r="A413" s="1">
        <v>18</v>
      </c>
      <c r="B413" s="1" t="s">
        <v>283</v>
      </c>
      <c r="C413" s="1">
        <v>19</v>
      </c>
      <c r="D413" s="1" t="s">
        <v>14</v>
      </c>
      <c r="E413" s="4">
        <f>IF(実質付加価値!E413&gt;0,LN(実質付加価値!E413),0)</f>
        <v>10.180020562439218</v>
      </c>
      <c r="F413" s="4">
        <f>IF(実質付加価値!F413&gt;0,LN(実質付加価値!F413),0)</f>
        <v>10.987274020295704</v>
      </c>
      <c r="G413" s="4">
        <f>IF(実質付加価値!G413&gt;0,LN(実質付加価値!G413),0)</f>
        <v>11.776184465060068</v>
      </c>
      <c r="H413" s="4">
        <f>IF(実質付加価値!H413&gt;0,LN(実質付加価値!H413),0)</f>
        <v>11.831745601332454</v>
      </c>
      <c r="I413" s="4">
        <f>IF(実質付加価値!I413&gt;0,LN(実質付加価値!I413),0)</f>
        <v>11.731685387663481</v>
      </c>
      <c r="K413" s="6">
        <f>E413-E$1103</f>
        <v>-0.76583835506078124</v>
      </c>
      <c r="L413" s="6">
        <f>F413-F$1103</f>
        <v>-0.78569999256108503</v>
      </c>
      <c r="M413" s="6">
        <f>G413-G$1103</f>
        <v>-0.78496846635218986</v>
      </c>
      <c r="N413" s="6">
        <f>H413-H$1103</f>
        <v>-0.76559063680324613</v>
      </c>
      <c r="O413" s="6">
        <f>I413-I$1103</f>
        <v>-0.7753492419243333</v>
      </c>
    </row>
    <row r="414" spans="1:15" x14ac:dyDescent="0.15">
      <c r="A414" s="1">
        <v>18</v>
      </c>
      <c r="B414" s="1" t="s">
        <v>283</v>
      </c>
      <c r="C414" s="1">
        <v>20</v>
      </c>
      <c r="D414" s="1" t="s">
        <v>15</v>
      </c>
      <c r="E414" s="4">
        <f>IF(実質付加価値!E414&gt;0,LN(実質付加価値!E414),0)</f>
        <v>10.580550808860323</v>
      </c>
      <c r="F414" s="4">
        <f>IF(実質付加価値!F414&gt;0,LN(実質付加価値!F414),0)</f>
        <v>10.479757521493905</v>
      </c>
      <c r="G414" s="4">
        <f>IF(実質付加価値!G414&gt;0,LN(実質付加価値!G414),0)</f>
        <v>10.625512319356023</v>
      </c>
      <c r="H414" s="4">
        <f>IF(実質付加価値!H414&gt;0,LN(実質付加価値!H414),0)</f>
        <v>10.412479162128983</v>
      </c>
      <c r="I414" s="4">
        <f>IF(実質付加価値!I414&gt;0,LN(実質付加価値!I414),0)</f>
        <v>10.562232511899312</v>
      </c>
      <c r="K414" s="6">
        <f>E414-E$1104</f>
        <v>-0.45856852257267278</v>
      </c>
      <c r="L414" s="6">
        <f>F414-F$1104</f>
        <v>-1.1902230919941648</v>
      </c>
      <c r="M414" s="6">
        <f>G414-G$1104</f>
        <v>-1.0311366403621332</v>
      </c>
      <c r="N414" s="6">
        <f>H414-H$1104</f>
        <v>-1.0075365892942756</v>
      </c>
      <c r="O414" s="6">
        <f>I414-I$1104</f>
        <v>-1.0201432309037344</v>
      </c>
    </row>
    <row r="415" spans="1:15" x14ac:dyDescent="0.15">
      <c r="A415" s="1">
        <v>18</v>
      </c>
      <c r="B415" s="1" t="s">
        <v>283</v>
      </c>
      <c r="C415" s="1">
        <v>21</v>
      </c>
      <c r="D415" s="1" t="s">
        <v>16</v>
      </c>
      <c r="E415" s="4">
        <f>IF(実質付加価値!E415&gt;0,LN(実質付加価値!E415),0)</f>
        <v>11.15742910125679</v>
      </c>
      <c r="F415" s="4">
        <f>IF(実質付加価値!F415&gt;0,LN(実質付加価値!F415),0)</f>
        <v>11.674335634855758</v>
      </c>
      <c r="G415" s="4">
        <f>IF(実質付加価値!G415&gt;0,LN(実質付加価値!G415),0)</f>
        <v>12.06837337952204</v>
      </c>
      <c r="H415" s="4">
        <f>IF(実質付加価値!H415&gt;0,LN(実質付加価値!H415),0)</f>
        <v>12.140688790567749</v>
      </c>
      <c r="I415" s="4">
        <f>IF(実質付加価値!I415&gt;0,LN(実質付加価値!I415),0)</f>
        <v>12.30648106719952</v>
      </c>
      <c r="K415" s="6">
        <f>E415-E$1105</f>
        <v>-0.90326992455849009</v>
      </c>
      <c r="L415" s="6">
        <f>F415-F$1105</f>
        <v>-0.68672150764792583</v>
      </c>
      <c r="M415" s="6">
        <f>G415-G$1105</f>
        <v>-0.67150318780563367</v>
      </c>
      <c r="N415" s="6">
        <f>H415-H$1105</f>
        <v>-0.8218518184774144</v>
      </c>
      <c r="O415" s="6">
        <f>I415-I$1105</f>
        <v>-0.79725068439344682</v>
      </c>
    </row>
    <row r="416" spans="1:15" x14ac:dyDescent="0.15">
      <c r="A416" s="1">
        <v>18</v>
      </c>
      <c r="B416" s="1" t="s">
        <v>115</v>
      </c>
      <c r="C416" s="1">
        <v>22</v>
      </c>
      <c r="D416" s="1" t="s">
        <v>8</v>
      </c>
      <c r="E416" s="4">
        <f>IF(実質付加価値!E416&gt;0,LN(実質付加価値!E416),0)</f>
        <v>12.211136074373478</v>
      </c>
      <c r="F416" s="4">
        <f>IF(実質付加価値!F416&gt;0,LN(実質付加価値!F416),0)</f>
        <v>12.830424311573513</v>
      </c>
      <c r="G416" s="4">
        <f>IF(実質付加価値!G416&gt;0,LN(実質付加価値!G416),0)</f>
        <v>13.005704837546377</v>
      </c>
      <c r="H416" s="4">
        <f>IF(実質付加価値!H416&gt;0,LN(実質付加価値!H416),0)</f>
        <v>13.278168702649328</v>
      </c>
      <c r="I416" s="4">
        <f>IF(実質付加価値!I416&gt;0,LN(実質付加価値!I416),0)</f>
        <v>13.476007711709983</v>
      </c>
      <c r="K416" s="6">
        <f>E416-E$1106</f>
        <v>-0.93658293191569264</v>
      </c>
      <c r="L416" s="6">
        <f>F416-F$1106</f>
        <v>-0.85462077151871263</v>
      </c>
      <c r="M416" s="6">
        <f>G416-G$1106</f>
        <v>-0.90240501862816025</v>
      </c>
      <c r="N416" s="6">
        <f>H416-H$1106</f>
        <v>-0.86512355399472085</v>
      </c>
      <c r="O416" s="6">
        <f>I416-I$1106</f>
        <v>-0.87976663501449792</v>
      </c>
    </row>
    <row r="417" spans="1:15" x14ac:dyDescent="0.15">
      <c r="A417" s="1">
        <v>18</v>
      </c>
      <c r="B417" s="1" t="s">
        <v>115</v>
      </c>
      <c r="C417" s="1">
        <v>23</v>
      </c>
      <c r="D417" s="1" t="s">
        <v>29</v>
      </c>
      <c r="E417" s="4">
        <f>IF(実質付加価値!E417&gt;0,LN(実質付加価値!E417),0)</f>
        <v>12.110641690794486</v>
      </c>
      <c r="F417" s="4">
        <f>IF(実質付加価値!F417&gt;0,LN(実質付加価値!F417),0)</f>
        <v>12.444457261708829</v>
      </c>
      <c r="G417" s="4">
        <f>IF(実質付加価値!G417&gt;0,LN(実質付加価値!G417),0)</f>
        <v>12.564641913455402</v>
      </c>
      <c r="H417" s="4">
        <f>IF(実質付加価値!H417&gt;0,LN(実質付加価値!H417),0)</f>
        <v>12.781182953541428</v>
      </c>
      <c r="I417" s="4">
        <f>IF(実質付加価値!I417&gt;0,LN(実質付加価値!I417),0)</f>
        <v>12.898055293607733</v>
      </c>
      <c r="K417" s="6">
        <f>E417-E$1107</f>
        <v>-0.83070913880061248</v>
      </c>
      <c r="L417" s="6">
        <f>F417-F$1107</f>
        <v>-0.7845996813816658</v>
      </c>
      <c r="M417" s="6">
        <f>G417-G$1107</f>
        <v>-0.7997708668898369</v>
      </c>
      <c r="N417" s="6">
        <f>H417-H$1107</f>
        <v>-0.76030960101300415</v>
      </c>
      <c r="O417" s="6">
        <f>I417-I$1107</f>
        <v>-0.76038510844613327</v>
      </c>
    </row>
    <row r="418" spans="1:15" x14ac:dyDescent="0.15">
      <c r="A418" s="1">
        <v>19</v>
      </c>
      <c r="B418" s="1" t="s">
        <v>120</v>
      </c>
      <c r="C418" s="1">
        <v>1</v>
      </c>
      <c r="D418" s="1" t="s">
        <v>9</v>
      </c>
      <c r="E418" s="4">
        <f>IF(実質付加価値!E418&gt;0,LN(実質付加価値!E418),0)</f>
        <v>11.444221919518073</v>
      </c>
      <c r="F418" s="4">
        <f>IF(実質付加価値!F418&gt;0,LN(実質付加価値!F418),0)</f>
        <v>11.329094396307331</v>
      </c>
      <c r="G418" s="4">
        <f>IF(実質付加価値!G418&gt;0,LN(実質付加価値!G418),0)</f>
        <v>11.362111859751051</v>
      </c>
      <c r="H418" s="4">
        <f>IF(実質付加価値!H418&gt;0,LN(実質付加価値!H418),0)</f>
        <v>11.414299470302726</v>
      </c>
      <c r="I418" s="4">
        <f>IF(実質付加価値!I418&gt;0,LN(実質付加価値!I418),0)</f>
        <v>11.291121717854848</v>
      </c>
      <c r="K418" s="6">
        <f>E418-E$1085</f>
        <v>-0.55264044892897779</v>
      </c>
      <c r="L418" s="6">
        <f>F418-F$1085</f>
        <v>-0.55453475828253218</v>
      </c>
      <c r="M418" s="6">
        <f>G418-G$1085</f>
        <v>-0.63631522051287881</v>
      </c>
      <c r="N418" s="6">
        <f>H418-H$1085</f>
        <v>-0.44272591392461536</v>
      </c>
      <c r="O418" s="6">
        <f>I418-I$1085</f>
        <v>-0.44535062018027105</v>
      </c>
    </row>
    <row r="419" spans="1:15" x14ac:dyDescent="0.15">
      <c r="A419" s="1">
        <v>19</v>
      </c>
      <c r="B419" s="1" t="s">
        <v>120</v>
      </c>
      <c r="C419" s="1">
        <v>2</v>
      </c>
      <c r="D419" s="1" t="s">
        <v>10</v>
      </c>
      <c r="E419" s="4">
        <f>IF(実質付加価値!E419&gt;0,LN(実質付加価値!E419),0)</f>
        <v>8.5489750857187747</v>
      </c>
      <c r="F419" s="4">
        <f>IF(実質付加価値!F419&gt;0,LN(実質付加価値!F419),0)</f>
        <v>8.8678816887148439</v>
      </c>
      <c r="G419" s="4">
        <f>IF(実質付加価値!G419&gt;0,LN(実質付加価値!G419),0)</f>
        <v>8.9423198359040619</v>
      </c>
      <c r="H419" s="4">
        <f>IF(実質付加価値!H419&gt;0,LN(実質付加価値!H419),0)</f>
        <v>8.3723483053863017</v>
      </c>
      <c r="I419" s="4">
        <f>IF(実質付加価値!I419&gt;0,LN(実質付加価値!I419),0)</f>
        <v>7.6060083133426586</v>
      </c>
      <c r="K419" s="6">
        <f>E419-E$1086</f>
        <v>-0.87764666247786849</v>
      </c>
      <c r="L419" s="6">
        <f>F419-F$1086</f>
        <v>-0.684574313852373</v>
      </c>
      <c r="M419" s="6">
        <f>G419-G$1086</f>
        <v>-0.57909626885928667</v>
      </c>
      <c r="N419" s="6">
        <f>H419-H$1086</f>
        <v>-0.71743655750380597</v>
      </c>
      <c r="O419" s="6">
        <f>I419-I$1086</f>
        <v>-0.39253070331705864</v>
      </c>
    </row>
    <row r="420" spans="1:15" x14ac:dyDescent="0.15">
      <c r="A420" s="1">
        <v>19</v>
      </c>
      <c r="B420" s="1" t="s">
        <v>121</v>
      </c>
      <c r="C420" s="1">
        <v>3</v>
      </c>
      <c r="D420" s="1" t="s">
        <v>17</v>
      </c>
      <c r="E420" s="4">
        <f>IF(実質付加価値!E420&gt;0,LN(実質付加価値!E420),0)</f>
        <v>10.609346367611927</v>
      </c>
      <c r="F420" s="4">
        <f>IF(実質付加価値!F420&gt;0,LN(実質付加価値!F420),0)</f>
        <v>11.012986043897543</v>
      </c>
      <c r="G420" s="4">
        <f>IF(実質付加価値!G420&gt;0,LN(実質付加価値!G420),0)</f>
        <v>11.541332471315913</v>
      </c>
      <c r="H420" s="4">
        <f>IF(実質付加価値!H420&gt;0,LN(実質付加価値!H420),0)</f>
        <v>11.646654126295255</v>
      </c>
      <c r="I420" s="4">
        <f>IF(実質付加価値!I420&gt;0,LN(実質付加価値!I420),0)</f>
        <v>11.596090465199088</v>
      </c>
      <c r="K420" s="6">
        <f>E420-E$1087</f>
        <v>-1.2993972832476803</v>
      </c>
      <c r="L420" s="6">
        <f>F420-F$1087</f>
        <v>-1.1862314580451514</v>
      </c>
      <c r="M420" s="6">
        <f>G420-G$1087</f>
        <v>-0.75167947502228927</v>
      </c>
      <c r="N420" s="6">
        <f>H420-H$1087</f>
        <v>-0.73940399799365686</v>
      </c>
      <c r="O420" s="6">
        <f>I420-I$1087</f>
        <v>-0.63592669199475971</v>
      </c>
    </row>
    <row r="421" spans="1:15" x14ac:dyDescent="0.15">
      <c r="A421" s="1">
        <v>19</v>
      </c>
      <c r="B421" s="1" t="s">
        <v>121</v>
      </c>
      <c r="C421" s="1">
        <v>4</v>
      </c>
      <c r="D421" s="1" t="s">
        <v>18</v>
      </c>
      <c r="E421" s="4">
        <f>IF(実質付加価値!E421&gt;0,LN(実質付加価値!E421),0)</f>
        <v>10.149490521756594</v>
      </c>
      <c r="F421" s="4">
        <f>IF(実質付加価値!F421&gt;0,LN(実質付加価値!F421),0)</f>
        <v>10.284129456784441</v>
      </c>
      <c r="G421" s="4">
        <f>IF(実質付加価値!G421&gt;0,LN(実質付加価値!G421),0)</f>
        <v>10.498747509102778</v>
      </c>
      <c r="H421" s="4">
        <f>IF(実質付加価値!H421&gt;0,LN(実質付加価値!H421),0)</f>
        <v>9.8250597163203093</v>
      </c>
      <c r="I421" s="4">
        <f>IF(実質付加価値!I421&gt;0,LN(実質付加価値!I421),0)</f>
        <v>9.7515968354602158</v>
      </c>
      <c r="K421" s="6">
        <f>E421-E$1088</f>
        <v>-0.28252573500598999</v>
      </c>
      <c r="L421" s="6">
        <f>F421-F$1088</f>
        <v>-0.61206487989521996</v>
      </c>
      <c r="M421" s="6">
        <f>G421-G$1088</f>
        <v>-0.79558423954208024</v>
      </c>
      <c r="N421" s="6">
        <f>H421-H$1088</f>
        <v>-0.7250598088642537</v>
      </c>
      <c r="O421" s="6">
        <f>I421-I$1088</f>
        <v>-0.22091403557644718</v>
      </c>
    </row>
    <row r="422" spans="1:15" x14ac:dyDescent="0.15">
      <c r="A422" s="1">
        <v>19</v>
      </c>
      <c r="B422" s="1" t="s">
        <v>121</v>
      </c>
      <c r="C422" s="1">
        <v>5</v>
      </c>
      <c r="D422" s="1" t="s">
        <v>19</v>
      </c>
      <c r="E422" s="4">
        <f>IF(実質付加価値!E422&gt;0,LN(実質付加価値!E422),0)</f>
        <v>8.7085573593470684</v>
      </c>
      <c r="F422" s="4">
        <f>IF(実質付加価値!F422&gt;0,LN(実質付加価値!F422),0)</f>
        <v>8.832622227101</v>
      </c>
      <c r="G422" s="4">
        <f>IF(実質付加価値!G422&gt;0,LN(実質付加価値!G422),0)</f>
        <v>9.4424723990624742</v>
      </c>
      <c r="H422" s="4">
        <f>IF(実質付加価値!H422&gt;0,LN(実質付加価値!H422),0)</f>
        <v>9.3388724357060635</v>
      </c>
      <c r="I422" s="4">
        <f>IF(実質付加価値!I422&gt;0,LN(実質付加価値!I422),0)</f>
        <v>8.8216858084337098</v>
      </c>
      <c r="K422" s="6">
        <f>E422-E$1089</f>
        <v>-1.120505614638871</v>
      </c>
      <c r="L422" s="6">
        <f>F422-F$1089</f>
        <v>-1.1906018188502561</v>
      </c>
      <c r="M422" s="6">
        <f>G422-G$1089</f>
        <v>-1.1482435921983694</v>
      </c>
      <c r="N422" s="6">
        <f>H422-H$1089</f>
        <v>-1.1845365610082847</v>
      </c>
      <c r="O422" s="6">
        <f>I422-I$1089</f>
        <v>-1.4443980437779249</v>
      </c>
    </row>
    <row r="423" spans="1:15" x14ac:dyDescent="0.15">
      <c r="A423" s="1">
        <v>19</v>
      </c>
      <c r="B423" s="1" t="s">
        <v>121</v>
      </c>
      <c r="C423" s="1">
        <v>6</v>
      </c>
      <c r="D423" s="1" t="s">
        <v>3</v>
      </c>
      <c r="E423" s="4">
        <f>IF(実質付加価値!E423&gt;0,LN(実質付加価値!E423),0)</f>
        <v>4.7267538407377652</v>
      </c>
      <c r="F423" s="4">
        <f>IF(実質付加価値!F423&gt;0,LN(実質付加価値!F423),0)</f>
        <v>5.9441068071790459</v>
      </c>
      <c r="G423" s="4">
        <f>IF(実質付加価値!G423&gt;0,LN(実質付加価値!G423),0)</f>
        <v>8.0887771988358228</v>
      </c>
      <c r="H423" s="4">
        <f>IF(実質付加価値!H423&gt;0,LN(実質付加価値!H423),0)</f>
        <v>8.8865823180445123</v>
      </c>
      <c r="I423" s="4">
        <f>IF(実質付加価値!I423&gt;0,LN(実質付加価値!I423),0)</f>
        <v>9.9799058673577488</v>
      </c>
      <c r="K423" s="6">
        <f>E423-E$1090</f>
        <v>-3.9550661825566857</v>
      </c>
      <c r="L423" s="6">
        <f>F423-F$1090</f>
        <v>-3.7301620886174378</v>
      </c>
      <c r="M423" s="6">
        <f>G423-G$1090</f>
        <v>-2.701403194375473</v>
      </c>
      <c r="N423" s="6">
        <f>H423-H$1090</f>
        <v>-2.1544498948654702</v>
      </c>
      <c r="O423" s="6">
        <f>I423-I$1090</f>
        <v>-1.319300380492562</v>
      </c>
    </row>
    <row r="424" spans="1:15" x14ac:dyDescent="0.15">
      <c r="A424" s="1">
        <v>19</v>
      </c>
      <c r="B424" s="1" t="s">
        <v>121</v>
      </c>
      <c r="C424" s="1">
        <v>7</v>
      </c>
      <c r="D424" s="1" t="s">
        <v>20</v>
      </c>
      <c r="E424" s="4">
        <f>IF(実質付加価値!E424&gt;0,LN(実質付加価値!E424),0)</f>
        <v>5.5762993764451867</v>
      </c>
      <c r="F424" s="4">
        <f>IF(実質付加価値!F424&gt;0,LN(実質付加価値!F424),0)</f>
        <v>5.3429158618541983</v>
      </c>
      <c r="G424" s="4">
        <f>IF(実質付加価値!G424&gt;0,LN(実質付加価値!G424),0)</f>
        <v>6.9844891633662582</v>
      </c>
      <c r="H424" s="4">
        <f>IF(実質付加価値!H424&gt;0,LN(実質付加価値!H424),0)</f>
        <v>7.5749938042568941</v>
      </c>
      <c r="I424" s="4">
        <f>IF(実質付加価値!I424&gt;0,LN(実質付加価値!I424),0)</f>
        <v>6.7084201023526226</v>
      </c>
      <c r="K424" s="6">
        <f>E424-E$1091</f>
        <v>-4.032386500069066</v>
      </c>
      <c r="L424" s="6">
        <f>F424-F$1091</f>
        <v>-4.0710237758265322</v>
      </c>
      <c r="M424" s="6">
        <f>G424-G$1091</f>
        <v>-3.0666693991494247</v>
      </c>
      <c r="N424" s="6">
        <f>H424-H$1091</f>
        <v>-2.3091851109580395</v>
      </c>
      <c r="O424" s="6">
        <f>I424-I$1091</f>
        <v>-2.3421617299635731</v>
      </c>
    </row>
    <row r="425" spans="1:15" x14ac:dyDescent="0.15">
      <c r="A425" s="1">
        <v>19</v>
      </c>
      <c r="B425" s="1" t="s">
        <v>121</v>
      </c>
      <c r="C425" s="1">
        <v>8</v>
      </c>
      <c r="D425" s="1" t="s">
        <v>21</v>
      </c>
      <c r="E425" s="4">
        <f>IF(実質付加価値!E425&gt;0,LN(実質付加価値!E425),0)</f>
        <v>9.1826156628421209</v>
      </c>
      <c r="F425" s="4">
        <f>IF(実質付加価値!F425&gt;0,LN(実質付加価値!F425),0)</f>
        <v>9.2458234244975408</v>
      </c>
      <c r="G425" s="4">
        <f>IF(実質付加価値!G425&gt;0,LN(実質付加価値!G425),0)</f>
        <v>9.8003723380031182</v>
      </c>
      <c r="H425" s="4">
        <f>IF(実質付加価値!H425&gt;0,LN(実質付加価値!H425),0)</f>
        <v>9.7262348360108675</v>
      </c>
      <c r="I425" s="4">
        <f>IF(実質付加価値!I425&gt;0,LN(実質付加価値!I425),0)</f>
        <v>10.040444070061353</v>
      </c>
      <c r="K425" s="6">
        <f>E425-E$1092</f>
        <v>-1.0984677062565265</v>
      </c>
      <c r="L425" s="6">
        <f>F425-F$1092</f>
        <v>-1.2956550633376995</v>
      </c>
      <c r="M425" s="6">
        <f>G425-G$1092</f>
        <v>-1.1122538110161013</v>
      </c>
      <c r="N425" s="6">
        <f>H425-H$1092</f>
        <v>-1.1646676086857166</v>
      </c>
      <c r="O425" s="6">
        <f>I425-I$1092</f>
        <v>-0.44107567236015299</v>
      </c>
    </row>
    <row r="426" spans="1:15" x14ac:dyDescent="0.15">
      <c r="A426" s="1">
        <v>19</v>
      </c>
      <c r="B426" s="1" t="s">
        <v>121</v>
      </c>
      <c r="C426" s="1">
        <v>9</v>
      </c>
      <c r="D426" s="1" t="s">
        <v>22</v>
      </c>
      <c r="E426" s="4">
        <f>IF(実質付加価値!E426&gt;0,LN(実質付加価値!E426),0)</f>
        <v>7.8992338677494489</v>
      </c>
      <c r="F426" s="4">
        <f>IF(実質付加価値!F426&gt;0,LN(実質付加価値!F426),0)</f>
        <v>8.8477995867665467</v>
      </c>
      <c r="G426" s="4">
        <f>IF(実質付加価値!G426&gt;0,LN(実質付加価値!G426),0)</f>
        <v>9.7429557391523609</v>
      </c>
      <c r="H426" s="4">
        <f>IF(実質付加価値!H426&gt;0,LN(実質付加価値!H426),0)</f>
        <v>10.089653175202416</v>
      </c>
      <c r="I426" s="4">
        <f>IF(実質付加価値!I426&gt;0,LN(実質付加価値!I426),0)</f>
        <v>8.8767033109934967</v>
      </c>
      <c r="K426" s="6">
        <f>E426-E$1093</f>
        <v>-2.3394488396926976</v>
      </c>
      <c r="L426" s="6">
        <f>F426-F$1093</f>
        <v>-1.8397704428689696</v>
      </c>
      <c r="M426" s="6">
        <f>G426-G$1093</f>
        <v>-1.2809906615757694</v>
      </c>
      <c r="N426" s="6">
        <f>H426-H$1093</f>
        <v>-0.9350945573195375</v>
      </c>
      <c r="O426" s="6">
        <f>I426-I$1093</f>
        <v>-1.5278917737761013</v>
      </c>
    </row>
    <row r="427" spans="1:15" x14ac:dyDescent="0.15">
      <c r="A427" s="1">
        <v>19</v>
      </c>
      <c r="B427" s="1" t="s">
        <v>121</v>
      </c>
      <c r="C427" s="1">
        <v>10</v>
      </c>
      <c r="D427" s="1" t="s">
        <v>23</v>
      </c>
      <c r="E427" s="4">
        <f>IF(実質付加価値!E427&gt;0,LN(実質付加価値!E427),0)</f>
        <v>8.7492735081807389</v>
      </c>
      <c r="F427" s="4">
        <f>IF(実質付加価値!F427&gt;0,LN(実質付加価値!F427),0)</f>
        <v>9.4398539758508111</v>
      </c>
      <c r="G427" s="4">
        <f>IF(実質付加価値!G427&gt;0,LN(実質付加価値!G427),0)</f>
        <v>10.342814665636043</v>
      </c>
      <c r="H427" s="4">
        <f>IF(実質付加価値!H427&gt;0,LN(実質付加価値!H427),0)</f>
        <v>10.281004656463027</v>
      </c>
      <c r="I427" s="4">
        <f>IF(実質付加価値!I427&gt;0,LN(実質付加価値!I427),0)</f>
        <v>9.8808779455997424</v>
      </c>
      <c r="K427" s="6">
        <f>E427-E$1094</f>
        <v>-1.1392260668595231</v>
      </c>
      <c r="L427" s="6">
        <f>F427-F$1094</f>
        <v>-1.0303082978756883</v>
      </c>
      <c r="M427" s="6">
        <f>G427-G$1094</f>
        <v>-0.70888266425338919</v>
      </c>
      <c r="N427" s="6">
        <f>H427-H$1094</f>
        <v>-0.86590173723401698</v>
      </c>
      <c r="O427" s="6">
        <f>I427-I$1094</f>
        <v>-0.93472935923106881</v>
      </c>
    </row>
    <row r="428" spans="1:15" x14ac:dyDescent="0.15">
      <c r="A428" s="1">
        <v>19</v>
      </c>
      <c r="B428" s="1" t="s">
        <v>121</v>
      </c>
      <c r="C428" s="1">
        <v>11</v>
      </c>
      <c r="D428" s="1" t="s">
        <v>24</v>
      </c>
      <c r="E428" s="4">
        <f>IF(実質付加価値!E428&gt;0,LN(実質付加価値!E428),0)</f>
        <v>9.4470796374360813</v>
      </c>
      <c r="F428" s="4">
        <f>IF(実質付加価値!F428&gt;0,LN(実質付加価値!F428),0)</f>
        <v>10.705169266646392</v>
      </c>
      <c r="G428" s="4">
        <f>IF(実質付加価値!G428&gt;0,LN(実質付加価値!G428),0)</f>
        <v>11.905775413346403</v>
      </c>
      <c r="H428" s="4">
        <f>IF(実質付加価値!H428&gt;0,LN(実質付加価値!H428),0)</f>
        <v>12.135777422490827</v>
      </c>
      <c r="I428" s="4">
        <f>IF(実質付加価値!I428&gt;0,LN(実質付加価値!I428),0)</f>
        <v>12.539288338705765</v>
      </c>
      <c r="K428" s="6">
        <f>E428-E$1095</f>
        <v>-0.65193966894245925</v>
      </c>
      <c r="L428" s="6">
        <f>F428-F$1095</f>
        <v>-0.17808048678407573</v>
      </c>
      <c r="M428" s="6">
        <f>G428-G$1095</f>
        <v>0.21933211270491526</v>
      </c>
      <c r="N428" s="6">
        <f>H428-H$1095</f>
        <v>0.37833391436919861</v>
      </c>
      <c r="O428" s="6">
        <f>I428-I$1095</f>
        <v>0.61243536103236451</v>
      </c>
    </row>
    <row r="429" spans="1:15" x14ac:dyDescent="0.15">
      <c r="A429" s="1">
        <v>19</v>
      </c>
      <c r="B429" s="1" t="s">
        <v>121</v>
      </c>
      <c r="C429" s="1">
        <v>12</v>
      </c>
      <c r="D429" s="1" t="s">
        <v>25</v>
      </c>
      <c r="E429" s="4">
        <f>IF(実質付加価値!E429&gt;0,LN(実質付加価値!E429),0)</f>
        <v>7.5313499324951207</v>
      </c>
      <c r="F429" s="4">
        <f>IF(実質付加価値!F429&gt;0,LN(実質付加価値!F429),0)</f>
        <v>9.6993913881596878</v>
      </c>
      <c r="G429" s="4">
        <f>IF(実質付加価値!G429&gt;0,LN(実質付加価値!G429),0)</f>
        <v>12.074427386550395</v>
      </c>
      <c r="H429" s="4">
        <f>IF(実質付加価値!H429&gt;0,LN(実質付加価値!H429),0)</f>
        <v>12.433254119504623</v>
      </c>
      <c r="I429" s="4">
        <f>IF(実質付加価値!I429&gt;0,LN(実質付加価値!I429),0)</f>
        <v>14.042546873484437</v>
      </c>
      <c r="K429" s="6">
        <f>E429-E$1096</f>
        <v>-2.5247204075658836E-2</v>
      </c>
      <c r="L429" s="6">
        <f>F429-F$1096</f>
        <v>0.21625280703564798</v>
      </c>
      <c r="M429" s="6">
        <f>G429-G$1096</f>
        <v>0.69594878894618262</v>
      </c>
      <c r="N429" s="6">
        <f>H429-H$1096</f>
        <v>4.2941820491558147E-2</v>
      </c>
      <c r="O429" s="6">
        <f>I429-I$1096</f>
        <v>0.26520205112259454</v>
      </c>
    </row>
    <row r="430" spans="1:15" x14ac:dyDescent="0.15">
      <c r="A430" s="1">
        <v>19</v>
      </c>
      <c r="B430" s="1" t="s">
        <v>121</v>
      </c>
      <c r="C430" s="1">
        <v>13</v>
      </c>
      <c r="D430" s="1" t="s">
        <v>26</v>
      </c>
      <c r="E430" s="4">
        <f>IF(実質付加価値!E430&gt;0,LN(実質付加価値!E430),0)</f>
        <v>7.9685726282414588</v>
      </c>
      <c r="F430" s="4">
        <f>IF(実質付加価値!F430&gt;0,LN(実質付加価値!F430),0)</f>
        <v>9.5138111047771794</v>
      </c>
      <c r="G430" s="4">
        <f>IF(実質付加価値!G430&gt;0,LN(実質付加価値!G430),0)</f>
        <v>10.331188592912032</v>
      </c>
      <c r="H430" s="4">
        <f>IF(実質付加価値!H430&gt;0,LN(実質付加価値!H430),0)</f>
        <v>10.367189876955063</v>
      </c>
      <c r="I430" s="4">
        <f>IF(実質付加価値!I430&gt;0,LN(実質付加価値!I430),0)</f>
        <v>10.649591330676873</v>
      </c>
      <c r="K430" s="6">
        <f>E430-E$1097</f>
        <v>-0.90971234070869933</v>
      </c>
      <c r="L430" s="6">
        <f>F430-F$1097</f>
        <v>-0.76408136963236828</v>
      </c>
      <c r="M430" s="6">
        <f>G430-G$1097</f>
        <v>-0.38702488969130222</v>
      </c>
      <c r="N430" s="6">
        <f>H430-H$1097</f>
        <v>-0.60351400078511652</v>
      </c>
      <c r="O430" s="6">
        <f>I430-I$1097</f>
        <v>-0.96617554517971982</v>
      </c>
    </row>
    <row r="431" spans="1:15" x14ac:dyDescent="0.15">
      <c r="A431" s="1">
        <v>19</v>
      </c>
      <c r="B431" s="1" t="s">
        <v>121</v>
      </c>
      <c r="C431" s="1">
        <v>14</v>
      </c>
      <c r="D431" s="1" t="s">
        <v>27</v>
      </c>
      <c r="E431" s="4">
        <f>IF(実質付加価値!E431&gt;0,LN(実質付加価値!E431),0)</f>
        <v>8.2527692607163843</v>
      </c>
      <c r="F431" s="4">
        <f>IF(実質付加価値!F431&gt;0,LN(実質付加価値!F431),0)</f>
        <v>9.9483511253251038</v>
      </c>
      <c r="G431" s="4">
        <f>IF(実質付加価値!G431&gt;0,LN(実質付加価値!G431),0)</f>
        <v>10.561829510910082</v>
      </c>
      <c r="H431" s="4">
        <f>IF(実質付加価値!H431&gt;0,LN(実質付加価値!H431),0)</f>
        <v>10.964720777969244</v>
      </c>
      <c r="I431" s="4">
        <f>IF(実質付加価値!I431&gt;0,LN(実質付加価値!I431),0)</f>
        <v>11.50607717877755</v>
      </c>
      <c r="K431" s="6">
        <f>E431-E$1098</f>
        <v>1.2244671843820765</v>
      </c>
      <c r="L431" s="6">
        <f>F431-F$1098</f>
        <v>1.5456335458757327</v>
      </c>
      <c r="M431" s="6">
        <f>G431-G$1098</f>
        <v>1.3394472473647454</v>
      </c>
      <c r="N431" s="6">
        <f>H431-H$1098</f>
        <v>1.6385513367442197</v>
      </c>
      <c r="O431" s="6">
        <f>I431-I$1098</f>
        <v>1.6476648102285143</v>
      </c>
    </row>
    <row r="432" spans="1:15" x14ac:dyDescent="0.15">
      <c r="A432" s="1">
        <v>19</v>
      </c>
      <c r="B432" s="1" t="s">
        <v>121</v>
      </c>
      <c r="C432" s="1">
        <v>15</v>
      </c>
      <c r="D432" s="1" t="s">
        <v>28</v>
      </c>
      <c r="E432" s="4">
        <f>IF(実質付加価値!E432&gt;0,LN(実質付加価値!E432),0)</f>
        <v>10.713562448360488</v>
      </c>
      <c r="F432" s="4">
        <f>IF(実質付加価値!F432&gt;0,LN(実質付加価値!F432),0)</f>
        <v>11.140990461760948</v>
      </c>
      <c r="G432" s="4">
        <f>IF(実質付加価値!G432&gt;0,LN(実質付加価値!G432),0)</f>
        <v>11.730804060974561</v>
      </c>
      <c r="H432" s="4">
        <f>IF(実質付加価値!H432&gt;0,LN(実質付加価値!H432),0)</f>
        <v>11.59447828975958</v>
      </c>
      <c r="I432" s="4">
        <f>IF(実質付加価値!I432&gt;0,LN(実質付加価値!I432),0)</f>
        <v>11.405645534842874</v>
      </c>
      <c r="K432" s="6">
        <f>E432-E$1099</f>
        <v>-0.82657067210949542</v>
      </c>
      <c r="L432" s="6">
        <f>F432-F$1099</f>
        <v>-0.63699015720029095</v>
      </c>
      <c r="M432" s="6">
        <f>G432-G$1099</f>
        <v>-0.47812336775055897</v>
      </c>
      <c r="N432" s="6">
        <f>H432-H$1099</f>
        <v>-0.42537812790897966</v>
      </c>
      <c r="O432" s="6">
        <f>I432-I$1099</f>
        <v>-0.4945743534054845</v>
      </c>
    </row>
    <row r="433" spans="1:15" x14ac:dyDescent="0.15">
      <c r="A433" s="1">
        <v>19</v>
      </c>
      <c r="B433" s="1" t="s">
        <v>120</v>
      </c>
      <c r="C433" s="1">
        <v>16</v>
      </c>
      <c r="D433" s="1" t="s">
        <v>11</v>
      </c>
      <c r="E433" s="4">
        <f>IF(実質付加価値!E433&gt;0,LN(実質付加価値!E433),0)</f>
        <v>12.56831542102972</v>
      </c>
      <c r="F433" s="4">
        <f>IF(実質付加価値!F433&gt;0,LN(実質付加価値!F433),0)</f>
        <v>12.526044955499179</v>
      </c>
      <c r="G433" s="4">
        <f>IF(実質付加価値!G433&gt;0,LN(実質付加価値!G433),0)</f>
        <v>12.9671075621177</v>
      </c>
      <c r="H433" s="4">
        <f>IF(実質付加価値!H433&gt;0,LN(実質付加価値!H433),0)</f>
        <v>12.642999649661977</v>
      </c>
      <c r="I433" s="4">
        <f>IF(実質付加価値!I433&gt;0,LN(実質付加価値!I433),0)</f>
        <v>12.420076631402429</v>
      </c>
      <c r="K433" s="6">
        <f>E433-E$1100</f>
        <v>-0.56098813413885473</v>
      </c>
      <c r="L433" s="6">
        <f>F433-F$1100</f>
        <v>-0.81805603428107965</v>
      </c>
      <c r="M433" s="6">
        <f>G433-G$1100</f>
        <v>-0.5530106435357105</v>
      </c>
      <c r="N433" s="6">
        <f>H433-H$1100</f>
        <v>-0.63529150111663668</v>
      </c>
      <c r="O433" s="6">
        <f>I433-I$1100</f>
        <v>-0.54307888279391925</v>
      </c>
    </row>
    <row r="434" spans="1:15" x14ac:dyDescent="0.15">
      <c r="A434" s="1">
        <v>19</v>
      </c>
      <c r="B434" s="1" t="s">
        <v>120</v>
      </c>
      <c r="C434" s="1">
        <v>17</v>
      </c>
      <c r="D434" s="1" t="s">
        <v>12</v>
      </c>
      <c r="E434" s="4">
        <f>IF(実質付加価値!E434&gt;0,LN(実質付加価値!E434),0)</f>
        <v>9.8282795764278816</v>
      </c>
      <c r="F434" s="4">
        <f>IF(実質付加価値!F434&gt;0,LN(実質付加価値!F434),0)</f>
        <v>10.243862477615021</v>
      </c>
      <c r="G434" s="4">
        <f>IF(実質付加価値!G434&gt;0,LN(実質付加価値!G434),0)</f>
        <v>10.853495428112362</v>
      </c>
      <c r="H434" s="4">
        <f>IF(実質付加価値!H434&gt;0,LN(実質付加価値!H434),0)</f>
        <v>11.110063853969658</v>
      </c>
      <c r="I434" s="4">
        <f>IF(実質付加価値!I434&gt;0,LN(実質付加価値!I434),0)</f>
        <v>10.905783340108117</v>
      </c>
      <c r="K434" s="6">
        <f>E434-E$1101</f>
        <v>-1.0211797741094468</v>
      </c>
      <c r="L434" s="6">
        <f>F434-F$1101</f>
        <v>-1.2453598864328761</v>
      </c>
      <c r="M434" s="6">
        <f>G434-G$1101</f>
        <v>-1.1819255187130207</v>
      </c>
      <c r="N434" s="6">
        <f>H434-H$1101</f>
        <v>-1.1284184569797482</v>
      </c>
      <c r="O434" s="6">
        <f>I434-I$1101</f>
        <v>-1.3636244943282954</v>
      </c>
    </row>
    <row r="435" spans="1:15" x14ac:dyDescent="0.15">
      <c r="A435" s="1">
        <v>19</v>
      </c>
      <c r="B435" s="1" t="s">
        <v>120</v>
      </c>
      <c r="C435" s="1">
        <v>18</v>
      </c>
      <c r="D435" s="1" t="s">
        <v>13</v>
      </c>
      <c r="E435" s="4">
        <f>IF(実質付加価値!E435&gt;0,LN(実質付加価値!E435),0)</f>
        <v>10.945317834630215</v>
      </c>
      <c r="F435" s="4">
        <f>IF(実質付加価値!F435&gt;0,LN(実質付加価値!F435),0)</f>
        <v>11.828653564864679</v>
      </c>
      <c r="G435" s="4">
        <f>IF(実質付加価値!G435&gt;0,LN(実質付加価値!G435),0)</f>
        <v>12.249920127066384</v>
      </c>
      <c r="H435" s="4">
        <f>IF(実質付加価値!H435&gt;0,LN(実質付加価値!H435),0)</f>
        <v>12.405168751227354</v>
      </c>
      <c r="I435" s="4">
        <f>IF(実質付加価値!I435&gt;0,LN(実質付加価値!I435),0)</f>
        <v>12.260277479833738</v>
      </c>
      <c r="K435" s="6">
        <f>E435-E$1102</f>
        <v>-1.1734117235284991</v>
      </c>
      <c r="L435" s="6">
        <f>F435-F$1102</f>
        <v>-1.0555742440500993</v>
      </c>
      <c r="M435" s="6">
        <f>G435-G$1102</f>
        <v>-1.05615402319631</v>
      </c>
      <c r="N435" s="6">
        <f>H435-H$1102</f>
        <v>-1.0988072401871474</v>
      </c>
      <c r="O435" s="6">
        <f>I435-I$1102</f>
        <v>-1.0847189012012635</v>
      </c>
    </row>
    <row r="436" spans="1:15" x14ac:dyDescent="0.15">
      <c r="A436" s="1">
        <v>19</v>
      </c>
      <c r="B436" s="1" t="s">
        <v>120</v>
      </c>
      <c r="C436" s="1">
        <v>19</v>
      </c>
      <c r="D436" s="1" t="s">
        <v>14</v>
      </c>
      <c r="E436" s="4">
        <f>IF(実質付加価値!E436&gt;0,LN(実質付加価値!E436),0)</f>
        <v>10.067992477740413</v>
      </c>
      <c r="F436" s="4">
        <f>IF(実質付加価値!F436&gt;0,LN(実質付加価値!F436),0)</f>
        <v>10.914983316779878</v>
      </c>
      <c r="G436" s="4">
        <f>IF(実質付加価値!G436&gt;0,LN(実質付加価値!G436),0)</f>
        <v>11.767882180079406</v>
      </c>
      <c r="H436" s="4">
        <f>IF(実質付加価値!H436&gt;0,LN(実質付加価値!H436),0)</f>
        <v>11.726099600638173</v>
      </c>
      <c r="I436" s="4">
        <f>IF(実質付加価値!I436&gt;0,LN(実質付加価値!I436),0)</f>
        <v>11.604626900277106</v>
      </c>
      <c r="K436" s="6">
        <f>E436-E$1103</f>
        <v>-0.87786643975958611</v>
      </c>
      <c r="L436" s="6">
        <f>F436-F$1103</f>
        <v>-0.85799069607691081</v>
      </c>
      <c r="M436" s="6">
        <f>G436-G$1103</f>
        <v>-0.79327075133285163</v>
      </c>
      <c r="N436" s="6">
        <f>H436-H$1103</f>
        <v>-0.87123663749752644</v>
      </c>
      <c r="O436" s="6">
        <f>I436-I$1103</f>
        <v>-0.90240772931070801</v>
      </c>
    </row>
    <row r="437" spans="1:15" x14ac:dyDescent="0.15">
      <c r="A437" s="1">
        <v>19</v>
      </c>
      <c r="B437" s="1" t="s">
        <v>120</v>
      </c>
      <c r="C437" s="1">
        <v>20</v>
      </c>
      <c r="D437" s="1" t="s">
        <v>15</v>
      </c>
      <c r="E437" s="4">
        <f>IF(実質付加価値!E437&gt;0,LN(実質付加価値!E437),0)</f>
        <v>9.4833350510834489</v>
      </c>
      <c r="F437" s="4">
        <f>IF(実質付加価値!F437&gt;0,LN(実質付加価値!F437),0)</f>
        <v>10.680644115317246</v>
      </c>
      <c r="G437" s="4">
        <f>IF(実質付加価値!G437&gt;0,LN(実質付加価値!G437),0)</f>
        <v>10.735891905744149</v>
      </c>
      <c r="H437" s="4">
        <f>IF(実質付加価値!H437&gt;0,LN(実質付加価値!H437),0)</f>
        <v>10.65677692697497</v>
      </c>
      <c r="I437" s="4">
        <f>IF(実質付加価値!I437&gt;0,LN(実質付加価値!I437),0)</f>
        <v>10.8106892998298</v>
      </c>
      <c r="K437" s="6">
        <f>E437-E$1104</f>
        <v>-1.5557842803495472</v>
      </c>
      <c r="L437" s="6">
        <f>F437-F$1104</f>
        <v>-0.98933649817082348</v>
      </c>
      <c r="M437" s="6">
        <f>G437-G$1104</f>
        <v>-0.92075705397400753</v>
      </c>
      <c r="N437" s="6">
        <f>H437-H$1104</f>
        <v>-0.76323882444828861</v>
      </c>
      <c r="O437" s="6">
        <f>I437-I$1104</f>
        <v>-0.7716864429732464</v>
      </c>
    </row>
    <row r="438" spans="1:15" x14ac:dyDescent="0.15">
      <c r="A438" s="1">
        <v>19</v>
      </c>
      <c r="B438" s="1" t="s">
        <v>120</v>
      </c>
      <c r="C438" s="1">
        <v>21</v>
      </c>
      <c r="D438" s="1" t="s">
        <v>16</v>
      </c>
      <c r="E438" s="4">
        <f>IF(実質付加価値!E438&gt;0,LN(実質付加価値!E438),0)</f>
        <v>10.871728149035972</v>
      </c>
      <c r="F438" s="4">
        <f>IF(実質付加価値!F438&gt;0,LN(実質付加価値!F438),0)</f>
        <v>11.29733276198861</v>
      </c>
      <c r="G438" s="4">
        <f>IF(実質付加価値!G438&gt;0,LN(実質付加価値!G438),0)</f>
        <v>11.758530278489969</v>
      </c>
      <c r="H438" s="4">
        <f>IF(実質付加価値!H438&gt;0,LN(実質付加価値!H438),0)</f>
        <v>11.991684632201494</v>
      </c>
      <c r="I438" s="4">
        <f>IF(実質付加価値!I438&gt;0,LN(実質付加価値!I438),0)</f>
        <v>12.065866865355973</v>
      </c>
      <c r="K438" s="6">
        <f>E438-E$1105</f>
        <v>-1.1889708767793081</v>
      </c>
      <c r="L438" s="6">
        <f>F438-F$1105</f>
        <v>-1.0637243805150742</v>
      </c>
      <c r="M438" s="6">
        <f>G438-G$1105</f>
        <v>-0.98134628883770425</v>
      </c>
      <c r="N438" s="6">
        <f>H438-H$1105</f>
        <v>-0.97085597684366931</v>
      </c>
      <c r="O438" s="6">
        <f>I438-I$1105</f>
        <v>-1.0378648862369939</v>
      </c>
    </row>
    <row r="439" spans="1:15" x14ac:dyDescent="0.15">
      <c r="A439" s="1">
        <v>19</v>
      </c>
      <c r="B439" s="1" t="s">
        <v>119</v>
      </c>
      <c r="C439" s="1">
        <v>22</v>
      </c>
      <c r="D439" s="1" t="s">
        <v>8</v>
      </c>
      <c r="E439" s="4">
        <f>IF(実質付加価値!E439&gt;0,LN(実質付加価値!E439),0)</f>
        <v>12.17937608358681</v>
      </c>
      <c r="F439" s="4">
        <f>IF(実質付加価値!F439&gt;0,LN(実質付加価値!F439),0)</f>
        <v>12.73694714627155</v>
      </c>
      <c r="G439" s="4">
        <f>IF(実質付加価値!G439&gt;0,LN(実質付加価値!G439),0)</f>
        <v>13.054107196304017</v>
      </c>
      <c r="H439" s="4">
        <f>IF(実質付加価値!H439&gt;0,LN(実質付加価値!H439),0)</f>
        <v>13.319035208949423</v>
      </c>
      <c r="I439" s="4">
        <f>IF(実質付加価値!I439&gt;0,LN(実質付加価値!I439),0)</f>
        <v>13.561089163692106</v>
      </c>
      <c r="K439" s="6">
        <f>E439-E$1106</f>
        <v>-0.96834292270236055</v>
      </c>
      <c r="L439" s="6">
        <f>F439-F$1106</f>
        <v>-0.948097936820675</v>
      </c>
      <c r="M439" s="6">
        <f>G439-G$1106</f>
        <v>-0.85400265987052038</v>
      </c>
      <c r="N439" s="6">
        <f>H439-H$1106</f>
        <v>-0.82425704769462627</v>
      </c>
      <c r="O439" s="6">
        <f>I439-I$1106</f>
        <v>-0.79468518303237445</v>
      </c>
    </row>
    <row r="440" spans="1:15" x14ac:dyDescent="0.15">
      <c r="A440" s="1">
        <v>19</v>
      </c>
      <c r="B440" s="1" t="s">
        <v>119</v>
      </c>
      <c r="C440" s="1">
        <v>23</v>
      </c>
      <c r="D440" s="1" t="s">
        <v>29</v>
      </c>
      <c r="E440" s="4">
        <f>IF(実質付加価値!E440&gt;0,LN(実質付加価値!E440),0)</f>
        <v>12.058628242082904</v>
      </c>
      <c r="F440" s="4">
        <f>IF(実質付加価値!F440&gt;0,LN(実質付加価値!F440),0)</f>
        <v>12.369111095442506</v>
      </c>
      <c r="G440" s="4">
        <f>IF(実質付加価値!G440&gt;0,LN(実質付加価値!G440),0)</f>
        <v>12.490140721236941</v>
      </c>
      <c r="H440" s="4">
        <f>IF(実質付加価値!H440&gt;0,LN(実質付加価値!H440),0)</f>
        <v>12.73400454233264</v>
      </c>
      <c r="I440" s="4">
        <f>IF(実質付加価値!I440&gt;0,LN(実質付加価値!I440),0)</f>
        <v>12.895591187615894</v>
      </c>
      <c r="K440" s="6">
        <f>E440-E$1107</f>
        <v>-0.88272258751219468</v>
      </c>
      <c r="L440" s="6">
        <f>F440-F$1107</f>
        <v>-0.85994584764798887</v>
      </c>
      <c r="M440" s="6">
        <f>G440-G$1107</f>
        <v>-0.87427205910829819</v>
      </c>
      <c r="N440" s="6">
        <f>H440-H$1107</f>
        <v>-0.80748801222179267</v>
      </c>
      <c r="O440" s="6">
        <f>I440-I$1107</f>
        <v>-0.76284921443797238</v>
      </c>
    </row>
    <row r="441" spans="1:15" x14ac:dyDescent="0.15">
      <c r="A441" s="1">
        <v>20</v>
      </c>
      <c r="B441" s="1" t="s">
        <v>123</v>
      </c>
      <c r="C441" s="1">
        <v>1</v>
      </c>
      <c r="D441" s="1" t="s">
        <v>9</v>
      </c>
      <c r="E441" s="4">
        <f>IF(実質付加価値!E441&gt;0,LN(実質付加価値!E441),0)</f>
        <v>12.527132315582486</v>
      </c>
      <c r="F441" s="4">
        <f>IF(実質付加価値!F441&gt;0,LN(実質付加価値!F441),0)</f>
        <v>12.503075448747877</v>
      </c>
      <c r="G441" s="4">
        <f>IF(実質付加価値!G441&gt;0,LN(実質付加価値!G441),0)</f>
        <v>12.695654267050765</v>
      </c>
      <c r="H441" s="4">
        <f>IF(実質付加価値!H441&gt;0,LN(実質付加価値!H441),0)</f>
        <v>12.305356132301213</v>
      </c>
      <c r="I441" s="4">
        <f>IF(実質付加価値!I441&gt;0,LN(実質付加価値!I441),0)</f>
        <v>12.281539411808517</v>
      </c>
      <c r="K441" s="6">
        <f>E441-E$1085</f>
        <v>0.53026994713543552</v>
      </c>
      <c r="L441" s="6">
        <f>F441-F$1085</f>
        <v>0.61944629415801344</v>
      </c>
      <c r="M441" s="6">
        <f>G441-G$1085</f>
        <v>0.69722718678683471</v>
      </c>
      <c r="N441" s="6">
        <f>H441-H$1085</f>
        <v>0.44833074807387163</v>
      </c>
      <c r="O441" s="6">
        <f>I441-I$1085</f>
        <v>0.54506707377339758</v>
      </c>
    </row>
    <row r="442" spans="1:15" x14ac:dyDescent="0.15">
      <c r="A442" s="1">
        <v>20</v>
      </c>
      <c r="B442" s="1" t="s">
        <v>123</v>
      </c>
      <c r="C442" s="1">
        <v>2</v>
      </c>
      <c r="D442" s="1" t="s">
        <v>10</v>
      </c>
      <c r="E442" s="4">
        <f>IF(実質付加価値!E442&gt;0,LN(実質付加価値!E442),0)</f>
        <v>8.9997674023786693</v>
      </c>
      <c r="F442" s="4">
        <f>IF(実質付加価値!F442&gt;0,LN(実質付加価値!F442),0)</f>
        <v>9.5425488934992249</v>
      </c>
      <c r="G442" s="4">
        <f>IF(実質付加価値!G442&gt;0,LN(実質付加価値!G442),0)</f>
        <v>10.039187218541009</v>
      </c>
      <c r="H442" s="4">
        <f>IF(実質付加価値!H442&gt;0,LN(実質付加価値!H442),0)</f>
        <v>9.8674694187810523</v>
      </c>
      <c r="I442" s="4">
        <f>IF(実質付加価値!I442&gt;0,LN(実質付加価値!I442),0)</f>
        <v>8.8444930925077205</v>
      </c>
      <c r="K442" s="6">
        <f>E442-E$1086</f>
        <v>-0.42685434581797388</v>
      </c>
      <c r="L442" s="6">
        <f>F442-F$1086</f>
        <v>-9.9071090679920815E-3</v>
      </c>
      <c r="M442" s="6">
        <f>G442-G$1086</f>
        <v>0.51777111377766083</v>
      </c>
      <c r="N442" s="6">
        <f>H442-H$1086</f>
        <v>0.77768455589094465</v>
      </c>
      <c r="O442" s="6">
        <f>I442-I$1086</f>
        <v>0.84595407584800331</v>
      </c>
    </row>
    <row r="443" spans="1:15" x14ac:dyDescent="0.15">
      <c r="A443" s="1">
        <v>20</v>
      </c>
      <c r="B443" s="1" t="s">
        <v>125</v>
      </c>
      <c r="C443" s="1">
        <v>3</v>
      </c>
      <c r="D443" s="1" t="s">
        <v>17</v>
      </c>
      <c r="E443" s="4">
        <f>IF(実質付加価値!E443&gt;0,LN(実質付加価値!E443),0)</f>
        <v>12.204627882005337</v>
      </c>
      <c r="F443" s="4">
        <f>IF(実質付加価値!F443&gt;0,LN(実質付加価値!F443),0)</f>
        <v>12.452083805925529</v>
      </c>
      <c r="G443" s="4">
        <f>IF(実質付加価値!G443&gt;0,LN(実質付加価値!G443),0)</f>
        <v>12.539837431386868</v>
      </c>
      <c r="H443" s="4">
        <f>IF(実質付加価値!H443&gt;0,LN(実質付加価値!H443),0)</f>
        <v>12.658739034129676</v>
      </c>
      <c r="I443" s="4">
        <f>IF(実質付加価値!I443&gt;0,LN(実質付加価値!I443),0)</f>
        <v>12.568912016500525</v>
      </c>
      <c r="K443" s="6">
        <f>E443-E$1087</f>
        <v>0.29588423114572926</v>
      </c>
      <c r="L443" s="6">
        <f>F443-F$1087</f>
        <v>0.25286630398283449</v>
      </c>
      <c r="M443" s="6">
        <f>G443-G$1087</f>
        <v>0.24682548504866553</v>
      </c>
      <c r="N443" s="6">
        <f>H443-H$1087</f>
        <v>0.27268090984076387</v>
      </c>
      <c r="O443" s="6">
        <f>I443-I$1087</f>
        <v>0.33689485930667651</v>
      </c>
    </row>
    <row r="444" spans="1:15" x14ac:dyDescent="0.15">
      <c r="A444" s="1">
        <v>20</v>
      </c>
      <c r="B444" s="1" t="s">
        <v>125</v>
      </c>
      <c r="C444" s="1">
        <v>4</v>
      </c>
      <c r="D444" s="1" t="s">
        <v>18</v>
      </c>
      <c r="E444" s="4">
        <f>IF(実質付加価値!E444&gt;0,LN(実質付加価値!E444),0)</f>
        <v>10.684772512679189</v>
      </c>
      <c r="F444" s="4">
        <f>IF(実質付加価値!F444&gt;0,LN(実質付加価値!F444),0)</f>
        <v>10.795532632657739</v>
      </c>
      <c r="G444" s="4">
        <f>IF(実質付加価値!G444&gt;0,LN(実質付加価値!G444),0)</f>
        <v>11.091343263371801</v>
      </c>
      <c r="H444" s="4">
        <f>IF(実質付加価値!H444&gt;0,LN(実質付加価値!H444),0)</f>
        <v>9.5360661993412048</v>
      </c>
      <c r="I444" s="4">
        <f>IF(実質付加価値!I444&gt;0,LN(実質付加価値!I444),0)</f>
        <v>8.9737269706682614</v>
      </c>
      <c r="K444" s="6">
        <f>E444-E$1088</f>
        <v>0.252756255916605</v>
      </c>
      <c r="L444" s="6">
        <f>F444-F$1088</f>
        <v>-0.1006617040219222</v>
      </c>
      <c r="M444" s="6">
        <f>G444-G$1088</f>
        <v>-0.2029884852730568</v>
      </c>
      <c r="N444" s="6">
        <f>H444-H$1088</f>
        <v>-1.0140533258433582</v>
      </c>
      <c r="O444" s="6">
        <f>I444-I$1088</f>
        <v>-0.99878390036840159</v>
      </c>
    </row>
    <row r="445" spans="1:15" x14ac:dyDescent="0.15">
      <c r="A445" s="1">
        <v>20</v>
      </c>
      <c r="B445" s="1" t="s">
        <v>125</v>
      </c>
      <c r="C445" s="1">
        <v>5</v>
      </c>
      <c r="D445" s="1" t="s">
        <v>19</v>
      </c>
      <c r="E445" s="4">
        <f>IF(実質付加価値!E445&gt;0,LN(実質付加価値!E445),0)</f>
        <v>9.5875513069091642</v>
      </c>
      <c r="F445" s="4">
        <f>IF(実質付加価値!F445&gt;0,LN(実質付加価値!F445),0)</f>
        <v>10.013946716830329</v>
      </c>
      <c r="G445" s="4">
        <f>IF(実質付加価値!G445&gt;0,LN(実質付加価値!G445),0)</f>
        <v>10.369279560833917</v>
      </c>
      <c r="H445" s="4">
        <f>IF(実質付加価値!H445&gt;0,LN(実質付加価値!H445),0)</f>
        <v>10.024025018893596</v>
      </c>
      <c r="I445" s="4">
        <f>IF(実質付加価値!I445&gt;0,LN(実質付加価値!I445),0)</f>
        <v>9.86287712371103</v>
      </c>
      <c r="K445" s="6">
        <f>E445-E$1089</f>
        <v>-0.24151166707677518</v>
      </c>
      <c r="L445" s="6">
        <f>F445-F$1089</f>
        <v>-9.277329120926936E-3</v>
      </c>
      <c r="M445" s="6">
        <f>G445-G$1089</f>
        <v>-0.22143643042692673</v>
      </c>
      <c r="N445" s="6">
        <f>H445-H$1089</f>
        <v>-0.49938397782075228</v>
      </c>
      <c r="O445" s="6">
        <f>I445-I$1089</f>
        <v>-0.40320672850060468</v>
      </c>
    </row>
    <row r="446" spans="1:15" x14ac:dyDescent="0.15">
      <c r="A446" s="1">
        <v>20</v>
      </c>
      <c r="B446" s="1" t="s">
        <v>285</v>
      </c>
      <c r="C446" s="1">
        <v>6</v>
      </c>
      <c r="D446" s="1" t="s">
        <v>3</v>
      </c>
      <c r="E446" s="4">
        <f>IF(実質付加価値!E446&gt;0,LN(実質付加価値!E446),0)</f>
        <v>7.7250867719276997</v>
      </c>
      <c r="F446" s="4">
        <f>IF(実質付加価値!F446&gt;0,LN(実質付加価値!F446),0)</f>
        <v>9.0269214879481439</v>
      </c>
      <c r="G446" s="4">
        <f>IF(実質付加価値!G446&gt;0,LN(実質付加価値!G446),0)</f>
        <v>10.355670145083682</v>
      </c>
      <c r="H446" s="4">
        <f>IF(実質付加価値!H446&gt;0,LN(実質付加価値!H446),0)</f>
        <v>10.952206382616934</v>
      </c>
      <c r="I446" s="4">
        <f>IF(実質付加価値!I446&gt;0,LN(実質付加価値!I446),0)</f>
        <v>11.370439719904251</v>
      </c>
      <c r="K446" s="6">
        <f>E446-E$1090</f>
        <v>-0.95673325136675125</v>
      </c>
      <c r="L446" s="6">
        <f>F446-F$1090</f>
        <v>-0.64734740784833988</v>
      </c>
      <c r="M446" s="6">
        <f>G446-G$1090</f>
        <v>-0.43451024812761396</v>
      </c>
      <c r="N446" s="6">
        <f>H446-H$1090</f>
        <v>-8.8825830293048469E-2</v>
      </c>
      <c r="O446" s="6">
        <f>I446-I$1090</f>
        <v>7.1233472053940261E-2</v>
      </c>
    </row>
    <row r="447" spans="1:15" x14ac:dyDescent="0.15">
      <c r="A447" s="1">
        <v>20</v>
      </c>
      <c r="B447" s="1" t="s">
        <v>125</v>
      </c>
      <c r="C447" s="1">
        <v>7</v>
      </c>
      <c r="D447" s="1" t="s">
        <v>20</v>
      </c>
      <c r="E447" s="4">
        <f>IF(実質付加価値!E447&gt;0,LN(実質付加価値!E447),0)</f>
        <v>8.1385966989269036</v>
      </c>
      <c r="F447" s="4">
        <f>IF(実質付加価値!F447&gt;0,LN(実質付加価値!F447),0)</f>
        <v>7.4410391864547227</v>
      </c>
      <c r="G447" s="4">
        <f>IF(実質付加価値!G447&gt;0,LN(実質付加価値!G447),0)</f>
        <v>8.7140320827370932</v>
      </c>
      <c r="H447" s="4">
        <f>IF(実質付加価値!H447&gt;0,LN(実質付加価値!H447),0)</f>
        <v>8.961600851036442</v>
      </c>
      <c r="I447" s="4">
        <f>IF(実質付加価値!I447&gt;0,LN(実質付加価値!I447),0)</f>
        <v>8.7262520153385914</v>
      </c>
      <c r="K447" s="6">
        <f>E447-E$1091</f>
        <v>-1.470089177587349</v>
      </c>
      <c r="L447" s="6">
        <f>F447-F$1091</f>
        <v>-1.9729004512260078</v>
      </c>
      <c r="M447" s="6">
        <f>G447-G$1091</f>
        <v>-1.3371264797785898</v>
      </c>
      <c r="N447" s="6">
        <f>H447-H$1091</f>
        <v>-0.92257806417849153</v>
      </c>
      <c r="O447" s="6">
        <f>I447-I$1091</f>
        <v>-0.32432981697760432</v>
      </c>
    </row>
    <row r="448" spans="1:15" x14ac:dyDescent="0.15">
      <c r="A448" s="1">
        <v>20</v>
      </c>
      <c r="B448" s="1" t="s">
        <v>125</v>
      </c>
      <c r="C448" s="1">
        <v>8</v>
      </c>
      <c r="D448" s="1" t="s">
        <v>21</v>
      </c>
      <c r="E448" s="4">
        <f>IF(実質付加価値!E448&gt;0,LN(実質付加価値!E448),0)</f>
        <v>10.191811936520207</v>
      </c>
      <c r="F448" s="4">
        <f>IF(実質付加価値!F448&gt;0,LN(実質付加価値!F448),0)</f>
        <v>10.653749028649864</v>
      </c>
      <c r="G448" s="4">
        <f>IF(実質付加価値!G448&gt;0,LN(実質付加価値!G448),0)</f>
        <v>10.926221626512765</v>
      </c>
      <c r="H448" s="4">
        <f>IF(実質付加価値!H448&gt;0,LN(実質付加価値!H448),0)</f>
        <v>10.905722848825594</v>
      </c>
      <c r="I448" s="4">
        <f>IF(実質付加価値!I448&gt;0,LN(実質付加価値!I448),0)</f>
        <v>10.739784612496255</v>
      </c>
      <c r="K448" s="6">
        <f>E448-E$1092</f>
        <v>-8.9271432578440724E-2</v>
      </c>
      <c r="L448" s="6">
        <f>F448-F$1092</f>
        <v>0.11227054081462384</v>
      </c>
      <c r="M448" s="6">
        <f>G448-G$1092</f>
        <v>1.3595477493545616E-2</v>
      </c>
      <c r="N448" s="6">
        <f>H448-H$1092</f>
        <v>1.4820404129009646E-2</v>
      </c>
      <c r="O448" s="6">
        <f>I448-I$1092</f>
        <v>0.25826487007474874</v>
      </c>
    </row>
    <row r="449" spans="1:15" x14ac:dyDescent="0.15">
      <c r="A449" s="1">
        <v>20</v>
      </c>
      <c r="B449" s="1" t="s">
        <v>125</v>
      </c>
      <c r="C449" s="1">
        <v>9</v>
      </c>
      <c r="D449" s="1" t="s">
        <v>22</v>
      </c>
      <c r="E449" s="4">
        <f>IF(実質付加価値!E449&gt;0,LN(実質付加価値!E449),0)</f>
        <v>10.258132942215756</v>
      </c>
      <c r="F449" s="4">
        <f>IF(実質付加価値!F449&gt;0,LN(実質付加価値!F449),0)</f>
        <v>9.9844363633078252</v>
      </c>
      <c r="G449" s="4">
        <f>IF(実質付加価値!G449&gt;0,LN(実質付加価値!G449),0)</f>
        <v>10.657679473703396</v>
      </c>
      <c r="H449" s="4">
        <f>IF(実質付加価値!H449&gt;0,LN(実質付加価値!H449),0)</f>
        <v>10.571887475294368</v>
      </c>
      <c r="I449" s="4">
        <f>IF(実質付加価値!I449&gt;0,LN(実質付加価値!I449),0)</f>
        <v>10.253866791711992</v>
      </c>
      <c r="K449" s="6">
        <f>E449-E$1093</f>
        <v>1.9450234773609409E-2</v>
      </c>
      <c r="L449" s="6">
        <f>F449-F$1093</f>
        <v>-0.70313366632769103</v>
      </c>
      <c r="M449" s="6">
        <f>G449-G$1093</f>
        <v>-0.36626692702473385</v>
      </c>
      <c r="N449" s="6">
        <f>H449-H$1093</f>
        <v>-0.45286025722758616</v>
      </c>
      <c r="O449" s="6">
        <f>I449-I$1093</f>
        <v>-0.15072829305760571</v>
      </c>
    </row>
    <row r="450" spans="1:15" x14ac:dyDescent="0.15">
      <c r="A450" s="1">
        <v>20</v>
      </c>
      <c r="B450" s="1" t="s">
        <v>125</v>
      </c>
      <c r="C450" s="1">
        <v>10</v>
      </c>
      <c r="D450" s="1" t="s">
        <v>23</v>
      </c>
      <c r="E450" s="4">
        <f>IF(実質付加価値!E450&gt;0,LN(実質付加価値!E450),0)</f>
        <v>10.299744948768172</v>
      </c>
      <c r="F450" s="4">
        <f>IF(実質付加価値!F450&gt;0,LN(実質付加価値!F450),0)</f>
        <v>10.956022165482423</v>
      </c>
      <c r="G450" s="4">
        <f>IF(実質付加価値!G450&gt;0,LN(実質付加価値!G450),0)</f>
        <v>11.422217063178655</v>
      </c>
      <c r="H450" s="4">
        <f>IF(実質付加価値!H450&gt;0,LN(実質付加価値!H450),0)</f>
        <v>11.48272611669938</v>
      </c>
      <c r="I450" s="4">
        <f>IF(実質付加価値!I450&gt;0,LN(実質付加価値!I450),0)</f>
        <v>11.539403314982664</v>
      </c>
      <c r="K450" s="6">
        <f>E450-E$1094</f>
        <v>0.41124537372791004</v>
      </c>
      <c r="L450" s="6">
        <f>F450-F$1094</f>
        <v>0.48585989175592381</v>
      </c>
      <c r="M450" s="6">
        <f>G450-G$1094</f>
        <v>0.37051973328922294</v>
      </c>
      <c r="N450" s="6">
        <f>H450-H$1094</f>
        <v>0.33581972300233609</v>
      </c>
      <c r="O450" s="6">
        <f>I450-I$1094</f>
        <v>0.7237960101518528</v>
      </c>
    </row>
    <row r="451" spans="1:15" x14ac:dyDescent="0.15">
      <c r="A451" s="1">
        <v>20</v>
      </c>
      <c r="B451" s="1" t="s">
        <v>125</v>
      </c>
      <c r="C451" s="1">
        <v>11</v>
      </c>
      <c r="D451" s="1" t="s">
        <v>24</v>
      </c>
      <c r="E451" s="4">
        <f>IF(実質付加価値!E451&gt;0,LN(実質付加価値!E451),0)</f>
        <v>10.833885459515919</v>
      </c>
      <c r="F451" s="4">
        <f>IF(実質付加価値!F451&gt;0,LN(実質付加価値!F451),0)</f>
        <v>11.834424565832997</v>
      </c>
      <c r="G451" s="4">
        <f>IF(実質付加価値!G451&gt;0,LN(実質付加価値!G451),0)</f>
        <v>12.690108961720462</v>
      </c>
      <c r="H451" s="4">
        <f>IF(実質付加価値!H451&gt;0,LN(実質付加価値!H451),0)</f>
        <v>12.801198471972702</v>
      </c>
      <c r="I451" s="4">
        <f>IF(実質付加価値!I451&gt;0,LN(実質付加価値!I451),0)</f>
        <v>12.845484233690694</v>
      </c>
      <c r="K451" s="6">
        <f>E451-E$1095</f>
        <v>0.73486615313737857</v>
      </c>
      <c r="L451" s="6">
        <f>F451-F$1095</f>
        <v>0.95117481240252921</v>
      </c>
      <c r="M451" s="6">
        <f>G451-G$1095</f>
        <v>1.0036656610789745</v>
      </c>
      <c r="N451" s="6">
        <f>H451-H$1095</f>
        <v>1.0437549638510735</v>
      </c>
      <c r="O451" s="6">
        <f>I451-I$1095</f>
        <v>0.91863125601729401</v>
      </c>
    </row>
    <row r="452" spans="1:15" x14ac:dyDescent="0.15">
      <c r="A452" s="1">
        <v>20</v>
      </c>
      <c r="B452" s="1" t="s">
        <v>125</v>
      </c>
      <c r="C452" s="1">
        <v>12</v>
      </c>
      <c r="D452" s="1" t="s">
        <v>25</v>
      </c>
      <c r="E452" s="4">
        <f>IF(実質付加価値!E452&gt;0,LN(実質付加価値!E452),0)</f>
        <v>9.096762177769385</v>
      </c>
      <c r="F452" s="4">
        <f>IF(実質付加価値!F452&gt;0,LN(実質付加価値!F452),0)</f>
        <v>11.018194362291522</v>
      </c>
      <c r="G452" s="4">
        <f>IF(実質付加価値!G452&gt;0,LN(実質付加価値!G452),0)</f>
        <v>12.711096931711321</v>
      </c>
      <c r="H452" s="4">
        <f>IF(実質付加価値!H452&gt;0,LN(実質付加価値!H452),0)</f>
        <v>13.907605853080504</v>
      </c>
      <c r="I452" s="4">
        <f>IF(実質付加価値!I452&gt;0,LN(実質付加価値!I452),0)</f>
        <v>15.335171165768712</v>
      </c>
      <c r="K452" s="6">
        <f>E452-E$1096</f>
        <v>1.5401650411986054</v>
      </c>
      <c r="L452" s="6">
        <f>F452-F$1096</f>
        <v>1.5350557811674825</v>
      </c>
      <c r="M452" s="6">
        <f>G452-G$1096</f>
        <v>1.3326183341071083</v>
      </c>
      <c r="N452" s="6">
        <f>H452-H$1096</f>
        <v>1.5172935540674395</v>
      </c>
      <c r="O452" s="6">
        <f>I452-I$1096</f>
        <v>1.5578263434068695</v>
      </c>
    </row>
    <row r="453" spans="1:15" x14ac:dyDescent="0.15">
      <c r="A453" s="1">
        <v>20</v>
      </c>
      <c r="B453" s="1" t="s">
        <v>285</v>
      </c>
      <c r="C453" s="1">
        <v>13</v>
      </c>
      <c r="D453" s="1" t="s">
        <v>26</v>
      </c>
      <c r="E453" s="4">
        <f>IF(実質付加価値!E453&gt;0,LN(実質付加価値!E453),0)</f>
        <v>9.2742016198906416</v>
      </c>
      <c r="F453" s="4">
        <f>IF(実質付加価値!F453&gt;0,LN(実質付加価値!F453),0)</f>
        <v>10.723348070119833</v>
      </c>
      <c r="G453" s="4">
        <f>IF(実質付加価値!G453&gt;0,LN(実質付加価値!G453),0)</f>
        <v>11.466959076642041</v>
      </c>
      <c r="H453" s="4">
        <f>IF(実質付加価値!H453&gt;0,LN(実質付加価値!H453),0)</f>
        <v>11.636204270331987</v>
      </c>
      <c r="I453" s="4">
        <f>IF(実質付加価値!I453&gt;0,LN(実質付加価値!I453),0)</f>
        <v>12.328264476897845</v>
      </c>
      <c r="K453" s="6">
        <f>E453-E$1097</f>
        <v>0.39591665094048345</v>
      </c>
      <c r="L453" s="6">
        <f>F453-F$1097</f>
        <v>0.44545559571028548</v>
      </c>
      <c r="M453" s="6">
        <f>G453-G$1097</f>
        <v>0.74874559403870755</v>
      </c>
      <c r="N453" s="6">
        <f>H453-H$1097</f>
        <v>0.66550039259180771</v>
      </c>
      <c r="O453" s="6">
        <f>I453-I$1097</f>
        <v>0.71249760104125137</v>
      </c>
    </row>
    <row r="454" spans="1:15" x14ac:dyDescent="0.15">
      <c r="A454" s="1">
        <v>20</v>
      </c>
      <c r="B454" s="1" t="s">
        <v>285</v>
      </c>
      <c r="C454" s="1">
        <v>14</v>
      </c>
      <c r="D454" s="1" t="s">
        <v>27</v>
      </c>
      <c r="E454" s="4">
        <f>IF(実質付加価値!E454&gt;0,LN(実質付加価値!E454),0)</f>
        <v>10.664403089027795</v>
      </c>
      <c r="F454" s="4">
        <f>IF(実質付加価値!F454&gt;0,LN(実質付加価値!F454),0)</f>
        <v>11.673629462591959</v>
      </c>
      <c r="G454" s="4">
        <f>IF(実質付加価値!G454&gt;0,LN(実質付加価値!G454),0)</f>
        <v>12.204731186835057</v>
      </c>
      <c r="H454" s="4">
        <f>IF(実質付加価値!H454&gt;0,LN(実質付加価値!H454),0)</f>
        <v>11.615387056421682</v>
      </c>
      <c r="I454" s="4">
        <f>IF(実質付加価値!I454&gt;0,LN(実質付加価値!I454),0)</f>
        <v>11.94400420486247</v>
      </c>
      <c r="K454" s="6">
        <f>E454-E$1098</f>
        <v>3.6361010126934872</v>
      </c>
      <c r="L454" s="6">
        <f>F454-F$1098</f>
        <v>3.2709118831425883</v>
      </c>
      <c r="M454" s="6">
        <f>G454-G$1098</f>
        <v>2.9823489232897202</v>
      </c>
      <c r="N454" s="6">
        <f>H454-H$1098</f>
        <v>2.289217615196657</v>
      </c>
      <c r="O454" s="6">
        <f>I454-I$1098</f>
        <v>2.0855918363134336</v>
      </c>
    </row>
    <row r="455" spans="1:15" x14ac:dyDescent="0.15">
      <c r="A455" s="1">
        <v>20</v>
      </c>
      <c r="B455" s="1" t="s">
        <v>125</v>
      </c>
      <c r="C455" s="1">
        <v>15</v>
      </c>
      <c r="D455" s="1" t="s">
        <v>28</v>
      </c>
      <c r="E455" s="4">
        <f>IF(実質付加価値!E455&gt;0,LN(実質付加価値!E455),0)</f>
        <v>11.98820644782249</v>
      </c>
      <c r="F455" s="4">
        <f>IF(実質付加価値!F455&gt;0,LN(実質付加価値!F455),0)</f>
        <v>12.142446158711383</v>
      </c>
      <c r="G455" s="4">
        <f>IF(実質付加価値!G455&gt;0,LN(実質付加価値!G455),0)</f>
        <v>12.481354337348794</v>
      </c>
      <c r="H455" s="4">
        <f>IF(実質付加価値!H455&gt;0,LN(実質付加価値!H455),0)</f>
        <v>12.22378839178017</v>
      </c>
      <c r="I455" s="4">
        <f>IF(実質付加価値!I455&gt;0,LN(実質付加価値!I455),0)</f>
        <v>12.126385853991732</v>
      </c>
      <c r="K455" s="6">
        <f>E455-E$1099</f>
        <v>0.44807332735250682</v>
      </c>
      <c r="L455" s="6">
        <f>F455-F$1099</f>
        <v>0.36446553975014417</v>
      </c>
      <c r="M455" s="6">
        <f>G455-G$1099</f>
        <v>0.27242690862367347</v>
      </c>
      <c r="N455" s="6">
        <f>H455-H$1099</f>
        <v>0.2039319741116099</v>
      </c>
      <c r="O455" s="6">
        <f>I455-I$1099</f>
        <v>0.22616596574337322</v>
      </c>
    </row>
    <row r="456" spans="1:15" x14ac:dyDescent="0.15">
      <c r="A456" s="1">
        <v>20</v>
      </c>
      <c r="B456" s="1" t="s">
        <v>123</v>
      </c>
      <c r="C456" s="1">
        <v>16</v>
      </c>
      <c r="D456" s="1" t="s">
        <v>11</v>
      </c>
      <c r="E456" s="4">
        <f>IF(実質付加価値!E456&gt;0,LN(実質付加価値!E456),0)</f>
        <v>13.387934657877855</v>
      </c>
      <c r="F456" s="4">
        <f>IF(実質付加価値!F456&gt;0,LN(実質付加価値!F456),0)</f>
        <v>13.572130271034938</v>
      </c>
      <c r="G456" s="4">
        <f>IF(実質付加価値!G456&gt;0,LN(実質付加価値!G456),0)</f>
        <v>13.806523866064335</v>
      </c>
      <c r="H456" s="4">
        <f>IF(実質付加価値!H456&gt;0,LN(実質付加価値!H456),0)</f>
        <v>13.534823527116941</v>
      </c>
      <c r="I456" s="4">
        <f>IF(実質付加価値!I456&gt;0,LN(実質付加価値!I456),0)</f>
        <v>13.052539660271734</v>
      </c>
      <c r="K456" s="6">
        <f>E456-E$1100</f>
        <v>0.25863110270928047</v>
      </c>
      <c r="L456" s="6">
        <f>F456-F$1100</f>
        <v>0.22802928125467936</v>
      </c>
      <c r="M456" s="6">
        <f>G456-G$1100</f>
        <v>0.28640566041092441</v>
      </c>
      <c r="N456" s="6">
        <f>H456-H$1100</f>
        <v>0.25653237633832759</v>
      </c>
      <c r="O456" s="6">
        <f>I456-I$1100</f>
        <v>8.9384146075385473E-2</v>
      </c>
    </row>
    <row r="457" spans="1:15" x14ac:dyDescent="0.15">
      <c r="A457" s="1">
        <v>20</v>
      </c>
      <c r="B457" s="1" t="s">
        <v>123</v>
      </c>
      <c r="C457" s="1">
        <v>17</v>
      </c>
      <c r="D457" s="1" t="s">
        <v>12</v>
      </c>
      <c r="E457" s="4">
        <f>IF(実質付加価値!E457&gt;0,LN(実質付加価値!E457),0)</f>
        <v>11.211710589381324</v>
      </c>
      <c r="F457" s="4">
        <f>IF(実質付加価値!F457&gt;0,LN(実質付加価値!F457),0)</f>
        <v>11.833838504285778</v>
      </c>
      <c r="G457" s="4">
        <f>IF(実質付加価値!G457&gt;0,LN(実質付加価値!G457),0)</f>
        <v>12.210161290971829</v>
      </c>
      <c r="H457" s="4">
        <f>IF(実質付加価値!H457&gt;0,LN(実質付加価値!H457),0)</f>
        <v>12.195018427146866</v>
      </c>
      <c r="I457" s="4">
        <f>IF(実質付加価値!I457&gt;0,LN(実質付加価値!I457),0)</f>
        <v>12.159118926541691</v>
      </c>
      <c r="K457" s="6">
        <f>E457-E$1101</f>
        <v>0.36225123884399579</v>
      </c>
      <c r="L457" s="6">
        <f>F457-F$1101</f>
        <v>0.34461614023788023</v>
      </c>
      <c r="M457" s="6">
        <f>G457-G$1101</f>
        <v>0.17474034414644635</v>
      </c>
      <c r="N457" s="6">
        <f>H457-H$1101</f>
        <v>-4.3463883802539627E-2</v>
      </c>
      <c r="O457" s="6">
        <f>I457-I$1101</f>
        <v>-0.11028890789472179</v>
      </c>
    </row>
    <row r="458" spans="1:15" x14ac:dyDescent="0.15">
      <c r="A458" s="1">
        <v>20</v>
      </c>
      <c r="B458" s="1" t="s">
        <v>123</v>
      </c>
      <c r="C458" s="1">
        <v>18</v>
      </c>
      <c r="D458" s="1" t="s">
        <v>13</v>
      </c>
      <c r="E458" s="4">
        <f>IF(実質付加価値!E458&gt;0,LN(実質付加価値!E458),0)</f>
        <v>11.981486447702075</v>
      </c>
      <c r="F458" s="4">
        <f>IF(実質付加価値!F458&gt;0,LN(実質付加価値!F458),0)</f>
        <v>12.907030754944989</v>
      </c>
      <c r="G458" s="4">
        <f>IF(実質付加価値!G458&gt;0,LN(実質付加価値!G458),0)</f>
        <v>13.246752618864191</v>
      </c>
      <c r="H458" s="4">
        <f>IF(実質付加価値!H458&gt;0,LN(実質付加価値!H458),0)</f>
        <v>13.303518869686686</v>
      </c>
      <c r="I458" s="4">
        <f>IF(実質付加価値!I458&gt;0,LN(実質付加価値!I458),0)</f>
        <v>12.969146461915935</v>
      </c>
      <c r="K458" s="6">
        <f>E458-E$1102</f>
        <v>-0.13724311045663917</v>
      </c>
      <c r="L458" s="6">
        <f>F458-F$1102</f>
        <v>2.2802946030211046E-2</v>
      </c>
      <c r="M458" s="6">
        <f>G458-G$1102</f>
        <v>-5.9321531398502714E-2</v>
      </c>
      <c r="N458" s="6">
        <f>H458-H$1102</f>
        <v>-0.20045712172781549</v>
      </c>
      <c r="O458" s="6">
        <f>I458-I$1102</f>
        <v>-0.37584991911906585</v>
      </c>
    </row>
    <row r="459" spans="1:15" x14ac:dyDescent="0.15">
      <c r="A459" s="1">
        <v>20</v>
      </c>
      <c r="B459" s="1" t="s">
        <v>123</v>
      </c>
      <c r="C459" s="1">
        <v>19</v>
      </c>
      <c r="D459" s="1" t="s">
        <v>14</v>
      </c>
      <c r="E459" s="4">
        <f>IF(実質付加価値!E459&gt;0,LN(実質付加価値!E459),0)</f>
        <v>11.140464706723536</v>
      </c>
      <c r="F459" s="4">
        <f>IF(実質付加価値!F459&gt;0,LN(実質付加価値!F459),0)</f>
        <v>11.88841466906238</v>
      </c>
      <c r="G459" s="4">
        <f>IF(実質付加価値!G459&gt;0,LN(実質付加価値!G459),0)</f>
        <v>12.68414495965243</v>
      </c>
      <c r="H459" s="4">
        <f>IF(実質付加価値!H459&gt;0,LN(実質付加価値!H459),0)</f>
        <v>12.77689350656288</v>
      </c>
      <c r="I459" s="4">
        <f>IF(実質付加価値!I459&gt;0,LN(実質付加価値!I459),0)</f>
        <v>12.640159491755442</v>
      </c>
      <c r="K459" s="6">
        <f>E459-E$1103</f>
        <v>0.19460578922353733</v>
      </c>
      <c r="L459" s="6">
        <f>F459-F$1103</f>
        <v>0.11544065620559074</v>
      </c>
      <c r="M459" s="6">
        <f>G459-G$1103</f>
        <v>0.12299202824017286</v>
      </c>
      <c r="N459" s="6">
        <f>H459-H$1103</f>
        <v>0.17955726842718001</v>
      </c>
      <c r="O459" s="6">
        <f>I459-I$1103</f>
        <v>0.13312486216762842</v>
      </c>
    </row>
    <row r="460" spans="1:15" x14ac:dyDescent="0.15">
      <c r="A460" s="1">
        <v>20</v>
      </c>
      <c r="B460" s="1" t="s">
        <v>123</v>
      </c>
      <c r="C460" s="1">
        <v>20</v>
      </c>
      <c r="D460" s="1" t="s">
        <v>15</v>
      </c>
      <c r="E460" s="4">
        <f>IF(実質付加価値!E460&gt;0,LN(実質付加価値!E460),0)</f>
        <v>10.987344208376845</v>
      </c>
      <c r="F460" s="4">
        <f>IF(実質付加価値!F460&gt;0,LN(実質付加価値!F460),0)</f>
        <v>11.598366071383277</v>
      </c>
      <c r="G460" s="4">
        <f>IF(実質付加価値!G460&gt;0,LN(実質付加価値!G460),0)</f>
        <v>11.658200304456598</v>
      </c>
      <c r="H460" s="4">
        <f>IF(実質付加価値!H460&gt;0,LN(実質付加価値!H460),0)</f>
        <v>11.624198904010903</v>
      </c>
      <c r="I460" s="4">
        <f>IF(実質付加価値!I460&gt;0,LN(実質付加価値!I460),0)</f>
        <v>11.689313879944839</v>
      </c>
      <c r="K460" s="6">
        <f>E460-E$1104</f>
        <v>-5.1775123056151173E-2</v>
      </c>
      <c r="L460" s="6">
        <f>F460-F$1104</f>
        <v>-7.1614542104793344E-2</v>
      </c>
      <c r="M460" s="6">
        <f>G460-G$1104</f>
        <v>1.5513447384414292E-3</v>
      </c>
      <c r="N460" s="6">
        <f>H460-H$1104</f>
        <v>0.2041831525876443</v>
      </c>
      <c r="O460" s="6">
        <f>I460-I$1104</f>
        <v>0.10693813714179257</v>
      </c>
    </row>
    <row r="461" spans="1:15" x14ac:dyDescent="0.15">
      <c r="A461" s="1">
        <v>20</v>
      </c>
      <c r="B461" s="1" t="s">
        <v>123</v>
      </c>
      <c r="C461" s="1">
        <v>21</v>
      </c>
      <c r="D461" s="1" t="s">
        <v>16</v>
      </c>
      <c r="E461" s="4">
        <f>IF(実質付加価値!E461&gt;0,LN(実質付加価値!E461),0)</f>
        <v>12.094691927689455</v>
      </c>
      <c r="F461" s="4">
        <f>IF(実質付加価値!F461&gt;0,LN(実質付加価値!F461),0)</f>
        <v>12.356264481221373</v>
      </c>
      <c r="G461" s="4">
        <f>IF(実質付加価値!G461&gt;0,LN(実質付加価値!G461),0)</f>
        <v>12.876362135879807</v>
      </c>
      <c r="H461" s="4">
        <f>IF(実質付加価値!H461&gt;0,LN(実質付加価値!H461),0)</f>
        <v>13.097562270353864</v>
      </c>
      <c r="I461" s="4">
        <f>IF(実質付加価値!I461&gt;0,LN(実質付加価値!I461),0)</f>
        <v>13.043191054824042</v>
      </c>
      <c r="K461" s="6">
        <f>E461-E$1105</f>
        <v>3.3992901874174919E-2</v>
      </c>
      <c r="L461" s="6">
        <f>F461-F$1105</f>
        <v>-4.7926612823108172E-3</v>
      </c>
      <c r="M461" s="6">
        <f>G461-G$1105</f>
        <v>0.13648556855213378</v>
      </c>
      <c r="N461" s="6">
        <f>H461-H$1105</f>
        <v>0.1350216613087003</v>
      </c>
      <c r="O461" s="6">
        <f>I461-I$1105</f>
        <v>-6.0540696768924818E-2</v>
      </c>
    </row>
    <row r="462" spans="1:15" x14ac:dyDescent="0.15">
      <c r="A462" s="1">
        <v>20</v>
      </c>
      <c r="B462" s="1" t="s">
        <v>122</v>
      </c>
      <c r="C462" s="1">
        <v>22</v>
      </c>
      <c r="D462" s="1" t="s">
        <v>8</v>
      </c>
      <c r="E462" s="4">
        <f>IF(実質付加価値!E462&gt;0,LN(実質付加価値!E462),0)</f>
        <v>13.170413610469632</v>
      </c>
      <c r="F462" s="4">
        <f>IF(実質付加価値!F462&gt;0,LN(実質付加価値!F462),0)</f>
        <v>13.715457939737224</v>
      </c>
      <c r="G462" s="4">
        <f>IF(実質付加価値!G462&gt;0,LN(実質付加価値!G462),0)</f>
        <v>13.922605260417274</v>
      </c>
      <c r="H462" s="4">
        <f>IF(実質付加価値!H462&gt;0,LN(実質付加価値!H462),0)</f>
        <v>14.263239501867108</v>
      </c>
      <c r="I462" s="4">
        <f>IF(実質付加価値!I462&gt;0,LN(実質付加価値!I462),0)</f>
        <v>14.533301495069011</v>
      </c>
      <c r="K462" s="6">
        <f>E462-E$1106</f>
        <v>2.2694604180461653E-2</v>
      </c>
      <c r="L462" s="6">
        <f>F462-F$1106</f>
        <v>3.0412856644998598E-2</v>
      </c>
      <c r="M462" s="6">
        <f>G462-G$1106</f>
        <v>1.4495404242737209E-2</v>
      </c>
      <c r="N462" s="6">
        <f>H462-H$1106</f>
        <v>0.11994724522305944</v>
      </c>
      <c r="O462" s="6">
        <f>I462-I$1106</f>
        <v>0.17752714834453087</v>
      </c>
    </row>
    <row r="463" spans="1:15" x14ac:dyDescent="0.15">
      <c r="A463" s="1">
        <v>20</v>
      </c>
      <c r="B463" s="1" t="s">
        <v>122</v>
      </c>
      <c r="C463" s="1">
        <v>23</v>
      </c>
      <c r="D463" s="1" t="s">
        <v>29</v>
      </c>
      <c r="E463" s="4">
        <f>IF(実質付加価値!E463&gt;0,LN(実質付加価値!E463),0)</f>
        <v>13.193776416350099</v>
      </c>
      <c r="F463" s="4">
        <f>IF(実質付加価値!F463&gt;0,LN(実質付加価値!F463),0)</f>
        <v>13.346355951570784</v>
      </c>
      <c r="G463" s="4">
        <f>IF(実質付加価値!G463&gt;0,LN(実質付加価値!G463),0)</f>
        <v>13.479745331771356</v>
      </c>
      <c r="H463" s="4">
        <f>IF(実質付加価値!H463&gt;0,LN(実質付加価値!H463),0)</f>
        <v>13.674752573526611</v>
      </c>
      <c r="I463" s="4">
        <f>IF(実質付加価値!I463&gt;0,LN(実質付加価値!I463),0)</f>
        <v>13.83455344163802</v>
      </c>
      <c r="K463" s="6">
        <f>E463-E$1107</f>
        <v>0.25242558675500071</v>
      </c>
      <c r="L463" s="6">
        <f>F463-F$1107</f>
        <v>0.1172990084802894</v>
      </c>
      <c r="M463" s="6">
        <f>G463-G$1107</f>
        <v>0.11533255142611765</v>
      </c>
      <c r="N463" s="6">
        <f>H463-H$1107</f>
        <v>0.13326001897217843</v>
      </c>
      <c r="O463" s="6">
        <f>I463-I$1107</f>
        <v>0.1761130395841537</v>
      </c>
    </row>
    <row r="464" spans="1:15" x14ac:dyDescent="0.15">
      <c r="A464" s="1">
        <v>21</v>
      </c>
      <c r="B464" s="1" t="s">
        <v>286</v>
      </c>
      <c r="C464" s="1">
        <v>1</v>
      </c>
      <c r="D464" s="1" t="s">
        <v>9</v>
      </c>
      <c r="E464" s="4">
        <f>IF(実質付加価値!E464&gt;0,LN(実質付加価値!E464),0)</f>
        <v>12.083417589465938</v>
      </c>
      <c r="F464" s="4">
        <f>IF(実質付加価値!F464&gt;0,LN(実質付加価値!F464),0)</f>
        <v>11.820909121501209</v>
      </c>
      <c r="G464" s="4">
        <f>IF(実質付加価値!G464&gt;0,LN(実質付加価値!G464),0)</f>
        <v>11.821072615616302</v>
      </c>
      <c r="H464" s="4">
        <f>IF(実質付加価値!H464&gt;0,LN(実質付加価値!H464),0)</f>
        <v>11.611268054718467</v>
      </c>
      <c r="I464" s="4">
        <f>IF(実質付加価値!I464&gt;0,LN(実質付加価値!I464),0)</f>
        <v>11.513179701516554</v>
      </c>
      <c r="K464" s="6">
        <f>E464-E$1085</f>
        <v>8.6555221018887352E-2</v>
      </c>
      <c r="L464" s="6">
        <f>F464-F$1085</f>
        <v>-6.2720033088654148E-2</v>
      </c>
      <c r="M464" s="6">
        <f>G464-G$1085</f>
        <v>-0.17735446464762816</v>
      </c>
      <c r="N464" s="6">
        <f>H464-H$1085</f>
        <v>-0.24575732950887463</v>
      </c>
      <c r="O464" s="6">
        <f>I464-I$1085</f>
        <v>-0.22329263651856479</v>
      </c>
    </row>
    <row r="465" spans="1:15" x14ac:dyDescent="0.15">
      <c r="A465" s="1">
        <v>21</v>
      </c>
      <c r="B465" s="1" t="s">
        <v>128</v>
      </c>
      <c r="C465" s="1">
        <v>2</v>
      </c>
      <c r="D465" s="1" t="s">
        <v>10</v>
      </c>
      <c r="E465" s="4">
        <f>IF(実質付加価値!E465&gt;0,LN(実質付加価値!E465),0)</f>
        <v>10.755260219613659</v>
      </c>
      <c r="F465" s="4">
        <f>IF(実質付加価値!F465&gt;0,LN(実質付加価値!F465),0)</f>
        <v>10.646197393443815</v>
      </c>
      <c r="G465" s="4">
        <f>IF(実質付加価値!G465&gt;0,LN(実質付加価値!G465),0)</f>
        <v>10.591127443442319</v>
      </c>
      <c r="H465" s="4">
        <f>IF(実質付加価値!H465&gt;0,LN(実質付加価値!H465),0)</f>
        <v>10.093429977777472</v>
      </c>
      <c r="I465" s="4">
        <f>IF(実質付加価値!I465&gt;0,LN(実質付加価値!I465),0)</f>
        <v>9.3441830185297885</v>
      </c>
      <c r="K465" s="6">
        <f>E465-E$1086</f>
        <v>1.3286384714170154</v>
      </c>
      <c r="L465" s="6">
        <f>F465-F$1086</f>
        <v>1.0937413908765983</v>
      </c>
      <c r="M465" s="6">
        <f>G465-G$1086</f>
        <v>1.0697113386789709</v>
      </c>
      <c r="N465" s="6">
        <f>H465-H$1086</f>
        <v>1.0036451148873642</v>
      </c>
      <c r="O465" s="6">
        <f>I465-I$1086</f>
        <v>1.3456440018700713</v>
      </c>
    </row>
    <row r="466" spans="1:15" x14ac:dyDescent="0.15">
      <c r="A466" s="1">
        <v>21</v>
      </c>
      <c r="B466" s="1" t="s">
        <v>129</v>
      </c>
      <c r="C466" s="1">
        <v>3</v>
      </c>
      <c r="D466" s="1" t="s">
        <v>17</v>
      </c>
      <c r="E466" s="4">
        <f>IF(実質付加価値!E466&gt;0,LN(実質付加価値!E466),0)</f>
        <v>11.255482795764111</v>
      </c>
      <c r="F466" s="4">
        <f>IF(実質付加価値!F466&gt;0,LN(実質付加価値!F466),0)</f>
        <v>11.64114610555281</v>
      </c>
      <c r="G466" s="4">
        <f>IF(実質付加価値!G466&gt;0,LN(実質付加価値!G466),0)</f>
        <v>11.673077795004586</v>
      </c>
      <c r="H466" s="4">
        <f>IF(実質付加価値!H466&gt;0,LN(実質付加価値!H466),0)</f>
        <v>11.659862695005971</v>
      </c>
      <c r="I466" s="4">
        <f>IF(実質付加価値!I466&gt;0,LN(実質付加価値!I466),0)</f>
        <v>11.574661129147707</v>
      </c>
      <c r="K466" s="6">
        <f>E466-E$1087</f>
        <v>-0.65326085509549614</v>
      </c>
      <c r="L466" s="6">
        <f>F466-F$1087</f>
        <v>-0.55807139638988446</v>
      </c>
      <c r="M466" s="6">
        <f>G466-G$1087</f>
        <v>-0.61993415133361651</v>
      </c>
      <c r="N466" s="6">
        <f>H466-H$1087</f>
        <v>-0.72619542928294045</v>
      </c>
      <c r="O466" s="6">
        <f>I466-I$1087</f>
        <v>-0.65735602804614146</v>
      </c>
    </row>
    <row r="467" spans="1:15" x14ac:dyDescent="0.15">
      <c r="A467" s="1">
        <v>21</v>
      </c>
      <c r="B467" s="1" t="s">
        <v>129</v>
      </c>
      <c r="C467" s="1">
        <v>4</v>
      </c>
      <c r="D467" s="1" t="s">
        <v>18</v>
      </c>
      <c r="E467" s="4">
        <f>IF(実質付加価値!E467&gt;0,LN(実質付加価値!E467),0)</f>
        <v>11.853453777607035</v>
      </c>
      <c r="F467" s="4">
        <f>IF(実質付加価値!F467&gt;0,LN(実質付加価値!F467),0)</f>
        <v>12.073604267090715</v>
      </c>
      <c r="G467" s="4">
        <f>IF(実質付加価値!G467&gt;0,LN(実質付加価値!G467),0)</f>
        <v>12.509935618406361</v>
      </c>
      <c r="H467" s="4">
        <f>IF(実質付加価値!H467&gt;0,LN(実質付加価値!H467),0)</f>
        <v>11.493956322790279</v>
      </c>
      <c r="I467" s="4">
        <f>IF(実質付加価値!I467&gt;0,LN(実質付加価値!I467),0)</f>
        <v>10.74681515491905</v>
      </c>
      <c r="K467" s="6">
        <f>E467-E$1088</f>
        <v>1.4214375208444512</v>
      </c>
      <c r="L467" s="6">
        <f>F467-F$1088</f>
        <v>1.1774099304110539</v>
      </c>
      <c r="M467" s="6">
        <f>G467-G$1088</f>
        <v>1.2156038697615035</v>
      </c>
      <c r="N467" s="6">
        <f>H467-H$1088</f>
        <v>0.94383679760571582</v>
      </c>
      <c r="O467" s="6">
        <f>I467-I$1088</f>
        <v>0.77430428388238681</v>
      </c>
    </row>
    <row r="468" spans="1:15" x14ac:dyDescent="0.15">
      <c r="A468" s="1">
        <v>21</v>
      </c>
      <c r="B468" s="1" t="s">
        <v>129</v>
      </c>
      <c r="C468" s="1">
        <v>5</v>
      </c>
      <c r="D468" s="1" t="s">
        <v>19</v>
      </c>
      <c r="E468" s="4">
        <f>IF(実質付加価値!E468&gt;0,LN(実質付加価値!E468),0)</f>
        <v>10.461760831946638</v>
      </c>
      <c r="F468" s="4">
        <f>IF(実質付加価値!F468&gt;0,LN(実質付加価値!F468),0)</f>
        <v>11.022694320028917</v>
      </c>
      <c r="G468" s="4">
        <f>IF(実質付加価値!G468&gt;0,LN(実質付加価値!G468),0)</f>
        <v>11.50344593815054</v>
      </c>
      <c r="H468" s="4">
        <f>IF(実質付加価値!H468&gt;0,LN(実質付加価値!H468),0)</f>
        <v>11.441656410890507</v>
      </c>
      <c r="I468" s="4">
        <f>IF(実質付加価値!I468&gt;0,LN(実質付加価値!I468),0)</f>
        <v>10.876669346411328</v>
      </c>
      <c r="K468" s="6">
        <f>E468-E$1089</f>
        <v>0.63269785796069833</v>
      </c>
      <c r="L468" s="6">
        <f>F468-F$1089</f>
        <v>0.99947027407766065</v>
      </c>
      <c r="M468" s="6">
        <f>G468-G$1089</f>
        <v>0.91272994688969611</v>
      </c>
      <c r="N468" s="6">
        <f>H468-H$1089</f>
        <v>0.91824741417615918</v>
      </c>
      <c r="O468" s="6">
        <f>I468-I$1089</f>
        <v>0.6105854941996931</v>
      </c>
    </row>
    <row r="469" spans="1:15" x14ac:dyDescent="0.15">
      <c r="A469" s="1">
        <v>21</v>
      </c>
      <c r="B469" s="1" t="s">
        <v>129</v>
      </c>
      <c r="C469" s="1">
        <v>6</v>
      </c>
      <c r="D469" s="1" t="s">
        <v>3</v>
      </c>
      <c r="E469" s="4">
        <f>IF(実質付加価値!E469&gt;0,LN(実質付加価値!E469),0)</f>
        <v>8.9322029104343663</v>
      </c>
      <c r="F469" s="4">
        <f>IF(実質付加価値!F469&gt;0,LN(実質付加価値!F469),0)</f>
        <v>10.354713556659286</v>
      </c>
      <c r="G469" s="4">
        <f>IF(実質付加価値!G469&gt;0,LN(実質付加価値!G469),0)</f>
        <v>11.168002998844104</v>
      </c>
      <c r="H469" s="4">
        <f>IF(実質付加価値!H469&gt;0,LN(実質付加価値!H469),0)</f>
        <v>11.496359579867828</v>
      </c>
      <c r="I469" s="4">
        <f>IF(実質付加価値!I469&gt;0,LN(実質付加価値!I469),0)</f>
        <v>12.265064294701748</v>
      </c>
      <c r="K469" s="6">
        <f>E469-E$1090</f>
        <v>0.25038288713991541</v>
      </c>
      <c r="L469" s="6">
        <f>F469-F$1090</f>
        <v>0.68044466086280231</v>
      </c>
      <c r="M469" s="6">
        <f>G469-G$1090</f>
        <v>0.37782260563280801</v>
      </c>
      <c r="N469" s="6">
        <f>H469-H$1090</f>
        <v>0.45532736695784592</v>
      </c>
      <c r="O469" s="6">
        <f>I469-I$1090</f>
        <v>0.96585804685143728</v>
      </c>
    </row>
    <row r="470" spans="1:15" x14ac:dyDescent="0.15">
      <c r="A470" s="1">
        <v>21</v>
      </c>
      <c r="B470" s="1" t="s">
        <v>129</v>
      </c>
      <c r="C470" s="1">
        <v>7</v>
      </c>
      <c r="D470" s="1" t="s">
        <v>20</v>
      </c>
      <c r="E470" s="4">
        <f>IF(実質付加価値!E470&gt;0,LN(実質付加価値!E470),0)</f>
        <v>9.8020622313662535</v>
      </c>
      <c r="F470" s="4">
        <f>IF(実質付加価値!F470&gt;0,LN(実質付加価値!F470),0)</f>
        <v>8.0557887949063769</v>
      </c>
      <c r="G470" s="4">
        <f>IF(実質付加価値!G470&gt;0,LN(実質付加価値!G470),0)</f>
        <v>9.0244241448911389</v>
      </c>
      <c r="H470" s="4">
        <f>IF(実質付加価値!H470&gt;0,LN(実質付加価値!H470),0)</f>
        <v>8.7859722841360419</v>
      </c>
      <c r="I470" s="4">
        <f>IF(実質付加価値!I470&gt;0,LN(実質付加価値!I470),0)</f>
        <v>7.652090696472019</v>
      </c>
      <c r="K470" s="6">
        <f>E470-E$1091</f>
        <v>0.19337635485200089</v>
      </c>
      <c r="L470" s="6">
        <f>F470-F$1091</f>
        <v>-1.3581508427743536</v>
      </c>
      <c r="M470" s="6">
        <f>G470-G$1091</f>
        <v>-1.0267344176245441</v>
      </c>
      <c r="N470" s="6">
        <f>H470-H$1091</f>
        <v>-1.0982066310788916</v>
      </c>
      <c r="O470" s="6">
        <f>I470-I$1091</f>
        <v>-1.3984911358441767</v>
      </c>
    </row>
    <row r="471" spans="1:15" x14ac:dyDescent="0.15">
      <c r="A471" s="1">
        <v>21</v>
      </c>
      <c r="B471" s="1" t="s">
        <v>129</v>
      </c>
      <c r="C471" s="1">
        <v>8</v>
      </c>
      <c r="D471" s="1" t="s">
        <v>21</v>
      </c>
      <c r="E471" s="4">
        <f>IF(実質付加価値!E471&gt;0,LN(実質付加価値!E471),0)</f>
        <v>11.84735780867314</v>
      </c>
      <c r="F471" s="4">
        <f>IF(実質付加価値!F471&gt;0,LN(実質付加価値!F471),0)</f>
        <v>11.948724858326534</v>
      </c>
      <c r="G471" s="4">
        <f>IF(実質付加価値!G471&gt;0,LN(実質付加価値!G471),0)</f>
        <v>12.476470349627036</v>
      </c>
      <c r="H471" s="4">
        <f>IF(実質付加価値!H471&gt;0,LN(実質付加価値!H471),0)</f>
        <v>12.156698407696172</v>
      </c>
      <c r="I471" s="4">
        <f>IF(実質付加価値!I471&gt;0,LN(実質付加価値!I471),0)</f>
        <v>11.578949175719927</v>
      </c>
      <c r="K471" s="6">
        <f>E471-E$1092</f>
        <v>1.5662744395744923</v>
      </c>
      <c r="L471" s="6">
        <f>F471-F$1092</f>
        <v>1.4072463704912934</v>
      </c>
      <c r="M471" s="6">
        <f>G471-G$1092</f>
        <v>1.5638442006078161</v>
      </c>
      <c r="N471" s="6">
        <f>H471-H$1092</f>
        <v>1.2657959629995883</v>
      </c>
      <c r="O471" s="6">
        <f>I471-I$1092</f>
        <v>1.0974294332984211</v>
      </c>
    </row>
    <row r="472" spans="1:15" x14ac:dyDescent="0.15">
      <c r="A472" s="1">
        <v>21</v>
      </c>
      <c r="B472" s="1" t="s">
        <v>129</v>
      </c>
      <c r="C472" s="1">
        <v>9</v>
      </c>
      <c r="D472" s="1" t="s">
        <v>22</v>
      </c>
      <c r="E472" s="4">
        <f>IF(実質付加価値!E472&gt;0,LN(実質付加価値!E472),0)</f>
        <v>9.9277548327972038</v>
      </c>
      <c r="F472" s="4">
        <f>IF(実質付加価値!F472&gt;0,LN(実質付加価値!F472),0)</f>
        <v>10.560115162663495</v>
      </c>
      <c r="G472" s="4">
        <f>IF(実質付加価値!G472&gt;0,LN(実質付加価値!G472),0)</f>
        <v>10.974270026544055</v>
      </c>
      <c r="H472" s="4">
        <f>IF(実質付加価値!H472&gt;0,LN(実質付加価値!H472),0)</f>
        <v>10.788041866930913</v>
      </c>
      <c r="I472" s="4">
        <f>IF(実質付加価値!I472&gt;0,LN(実質付加価値!I472),0)</f>
        <v>10.334328712536118</v>
      </c>
      <c r="K472" s="6">
        <f>E472-E$1093</f>
        <v>-0.31092787464494265</v>
      </c>
      <c r="L472" s="6">
        <f>F472-F$1093</f>
        <v>-0.12745486697202146</v>
      </c>
      <c r="M472" s="6">
        <f>G472-G$1093</f>
        <v>-4.9676374184075556E-2</v>
      </c>
      <c r="N472" s="6">
        <f>H472-H$1093</f>
        <v>-0.23670586559104123</v>
      </c>
      <c r="O472" s="6">
        <f>I472-I$1093</f>
        <v>-7.0266372233479757E-2</v>
      </c>
    </row>
    <row r="473" spans="1:15" x14ac:dyDescent="0.15">
      <c r="A473" s="1">
        <v>21</v>
      </c>
      <c r="B473" s="1" t="s">
        <v>287</v>
      </c>
      <c r="C473" s="1">
        <v>10</v>
      </c>
      <c r="D473" s="1" t="s">
        <v>23</v>
      </c>
      <c r="E473" s="4">
        <f>IF(実質付加価値!E473&gt;0,LN(実質付加価値!E473),0)</f>
        <v>10.617789082182723</v>
      </c>
      <c r="F473" s="4">
        <f>IF(実質付加価値!F473&gt;0,LN(実質付加価値!F473),0)</f>
        <v>11.103488253762684</v>
      </c>
      <c r="G473" s="4">
        <f>IF(実質付加価値!G473&gt;0,LN(実質付加価値!G473),0)</f>
        <v>11.771155282596768</v>
      </c>
      <c r="H473" s="4">
        <f>IF(実質付加価値!H473&gt;0,LN(実質付加価値!H473),0)</f>
        <v>11.940921659888616</v>
      </c>
      <c r="I473" s="4">
        <f>IF(実質付加価値!I473&gt;0,LN(実質付加価値!I473),0)</f>
        <v>11.758146439227515</v>
      </c>
      <c r="K473" s="6">
        <f>E473-E$1094</f>
        <v>0.72928950714246099</v>
      </c>
      <c r="L473" s="6">
        <f>F473-F$1094</f>
        <v>0.63332598003618479</v>
      </c>
      <c r="M473" s="6">
        <f>G473-G$1094</f>
        <v>0.71945795270733548</v>
      </c>
      <c r="N473" s="6">
        <f>H473-H$1094</f>
        <v>0.79401526619157181</v>
      </c>
      <c r="O473" s="6">
        <f>I473-I$1094</f>
        <v>0.94253913439670356</v>
      </c>
    </row>
    <row r="474" spans="1:15" x14ac:dyDescent="0.15">
      <c r="A474" s="1">
        <v>21</v>
      </c>
      <c r="B474" s="1" t="s">
        <v>129</v>
      </c>
      <c r="C474" s="1">
        <v>11</v>
      </c>
      <c r="D474" s="1" t="s">
        <v>24</v>
      </c>
      <c r="E474" s="4">
        <f>IF(実質付加価値!E474&gt;0,LN(実質付加価値!E474),0)</f>
        <v>10.313322028883391</v>
      </c>
      <c r="F474" s="4">
        <f>IF(実質付加価値!F474&gt;0,LN(実質付加価値!F474),0)</f>
        <v>11.321007748623119</v>
      </c>
      <c r="G474" s="4">
        <f>IF(実質付加価値!G474&gt;0,LN(実質付加価値!G474),0)</f>
        <v>12.429018239718093</v>
      </c>
      <c r="H474" s="4">
        <f>IF(実質付加価値!H474&gt;0,LN(実質付加価値!H474),0)</f>
        <v>12.296316081509914</v>
      </c>
      <c r="I474" s="4">
        <f>IF(実質付加価値!I474&gt;0,LN(実質付加価値!I474),0)</f>
        <v>12.583955093052337</v>
      </c>
      <c r="K474" s="6">
        <f>E474-E$1095</f>
        <v>0.21430272250485061</v>
      </c>
      <c r="L474" s="6">
        <f>F474-F$1095</f>
        <v>0.43775799519265135</v>
      </c>
      <c r="M474" s="6">
        <f>G474-G$1095</f>
        <v>0.7425749390766061</v>
      </c>
      <c r="N474" s="6">
        <f>H474-H$1095</f>
        <v>0.53887257338828576</v>
      </c>
      <c r="O474" s="6">
        <f>I474-I$1095</f>
        <v>0.6571021153789367</v>
      </c>
    </row>
    <row r="475" spans="1:15" x14ac:dyDescent="0.15">
      <c r="A475" s="1">
        <v>21</v>
      </c>
      <c r="B475" s="1" t="s">
        <v>129</v>
      </c>
      <c r="C475" s="1">
        <v>12</v>
      </c>
      <c r="D475" s="1" t="s">
        <v>25</v>
      </c>
      <c r="E475" s="4">
        <f>IF(実質付加価値!E475&gt;0,LN(実質付加価値!E475),0)</f>
        <v>8.048012711063171</v>
      </c>
      <c r="F475" s="4">
        <f>IF(実質付加価値!F475&gt;0,LN(実質付加価値!F475),0)</f>
        <v>9.4681828063281532</v>
      </c>
      <c r="G475" s="4">
        <f>IF(実質付加価値!G475&gt;0,LN(実質付加価値!G475),0)</f>
        <v>11.315948173820752</v>
      </c>
      <c r="H475" s="4">
        <f>IF(実質付加価値!H475&gt;0,LN(実質付加価値!H475),0)</f>
        <v>12.295246646252791</v>
      </c>
      <c r="I475" s="4">
        <f>IF(実質付加価値!I475&gt;0,LN(実質付加価値!I475),0)</f>
        <v>13.858046834075122</v>
      </c>
      <c r="K475" s="6">
        <f>E475-E$1096</f>
        <v>0.49141557449239137</v>
      </c>
      <c r="L475" s="6">
        <f>F475-F$1096</f>
        <v>-1.4955774795886612E-2</v>
      </c>
      <c r="M475" s="6">
        <f>G475-G$1096</f>
        <v>-6.253042378346052E-2</v>
      </c>
      <c r="N475" s="6">
        <f>H475-H$1096</f>
        <v>-9.5065652760274233E-2</v>
      </c>
      <c r="O475" s="6">
        <f>I475-I$1096</f>
        <v>8.0702011713279731E-2</v>
      </c>
    </row>
    <row r="476" spans="1:15" x14ac:dyDescent="0.15">
      <c r="A476" s="1">
        <v>21</v>
      </c>
      <c r="B476" s="1" t="s">
        <v>129</v>
      </c>
      <c r="C476" s="1">
        <v>13</v>
      </c>
      <c r="D476" s="1" t="s">
        <v>26</v>
      </c>
      <c r="E476" s="4">
        <f>IF(実質付加価値!E476&gt;0,LN(実質付加価値!E476),0)</f>
        <v>10.229993486107238</v>
      </c>
      <c r="F476" s="4">
        <f>IF(実質付加価値!F476&gt;0,LN(実質付加価値!F476),0)</f>
        <v>11.357005262074059</v>
      </c>
      <c r="G476" s="4">
        <f>IF(実質付加価値!G476&gt;0,LN(実質付加価値!G476),0)</f>
        <v>12.044968096588923</v>
      </c>
      <c r="H476" s="4">
        <f>IF(実質付加価値!H476&gt;0,LN(実質付加価値!H476),0)</f>
        <v>12.168526335333986</v>
      </c>
      <c r="I476" s="4">
        <f>IF(実質付加価値!I476&gt;0,LN(実質付加価値!I476),0)</f>
        <v>12.696155517637568</v>
      </c>
      <c r="K476" s="6">
        <f>E476-E$1097</f>
        <v>1.3517085171570802</v>
      </c>
      <c r="L476" s="6">
        <f>F476-F$1097</f>
        <v>1.0791127876645117</v>
      </c>
      <c r="M476" s="6">
        <f>G476-G$1097</f>
        <v>1.3267546139855888</v>
      </c>
      <c r="N476" s="6">
        <f>H476-H$1097</f>
        <v>1.1978224575938068</v>
      </c>
      <c r="O476" s="6">
        <f>I476-I$1097</f>
        <v>1.0803886417809743</v>
      </c>
    </row>
    <row r="477" spans="1:15" x14ac:dyDescent="0.15">
      <c r="A477" s="1">
        <v>21</v>
      </c>
      <c r="B477" s="1" t="s">
        <v>129</v>
      </c>
      <c r="C477" s="1">
        <v>14</v>
      </c>
      <c r="D477" s="1" t="s">
        <v>27</v>
      </c>
      <c r="E477" s="4">
        <f>IF(実質付加価値!E477&gt;0,LN(実質付加価値!E477),0)</f>
        <v>7.3265119085029751</v>
      </c>
      <c r="F477" s="4">
        <f>IF(実質付加価値!F477&gt;0,LN(実質付加価値!F477),0)</f>
        <v>9.1316534771759823</v>
      </c>
      <c r="G477" s="4">
        <f>IF(実質付加価値!G477&gt;0,LN(実質付加価値!G477),0)</f>
        <v>9.0295728803670645</v>
      </c>
      <c r="H477" s="4">
        <f>IF(実質付加価値!H477&gt;0,LN(実質付加価値!H477),0)</f>
        <v>9.0660459325469063</v>
      </c>
      <c r="I477" s="4">
        <f>IF(実質付加価値!I477&gt;0,LN(実質付加価値!I477),0)</f>
        <v>9.9742427595546364</v>
      </c>
      <c r="K477" s="6">
        <f>E477-E$1098</f>
        <v>0.29820983216866725</v>
      </c>
      <c r="L477" s="6">
        <f>F477-F$1098</f>
        <v>0.72893589772661116</v>
      </c>
      <c r="M477" s="6">
        <f>G477-G$1098</f>
        <v>-0.19280938317827179</v>
      </c>
      <c r="N477" s="6">
        <f>H477-H$1098</f>
        <v>-0.2601235086781184</v>
      </c>
      <c r="O477" s="6">
        <f>I477-I$1098</f>
        <v>0.11583039100560022</v>
      </c>
    </row>
    <row r="478" spans="1:15" x14ac:dyDescent="0.15">
      <c r="A478" s="1">
        <v>21</v>
      </c>
      <c r="B478" s="1" t="s">
        <v>129</v>
      </c>
      <c r="C478" s="1">
        <v>15</v>
      </c>
      <c r="D478" s="1" t="s">
        <v>28</v>
      </c>
      <c r="E478" s="4">
        <f>IF(実質付加価値!E478&gt;0,LN(実質付加価値!E478),0)</f>
        <v>11.681519940930293</v>
      </c>
      <c r="F478" s="4">
        <f>IF(実質付加価値!F478&gt;0,LN(実質付加価値!F478),0)</f>
        <v>12.106080557216879</v>
      </c>
      <c r="G478" s="4">
        <f>IF(実質付加価値!G478&gt;0,LN(実質付加価値!G478),0)</f>
        <v>12.667742458308025</v>
      </c>
      <c r="H478" s="4">
        <f>IF(実質付加価値!H478&gt;0,LN(実質付加価値!H478),0)</f>
        <v>12.532326268143606</v>
      </c>
      <c r="I478" s="4">
        <f>IF(実質付加価値!I478&gt;0,LN(実質付加価値!I478),0)</f>
        <v>12.426790597921125</v>
      </c>
      <c r="K478" s="6">
        <f>E478-E$1099</f>
        <v>0.14138682046031015</v>
      </c>
      <c r="L478" s="6">
        <f>F478-F$1099</f>
        <v>0.32809993825564021</v>
      </c>
      <c r="M478" s="6">
        <f>G478-G$1099</f>
        <v>0.45881502958290454</v>
      </c>
      <c r="N478" s="6">
        <f>H478-H$1099</f>
        <v>0.51246985047504623</v>
      </c>
      <c r="O478" s="6">
        <f>I478-I$1099</f>
        <v>0.52657070967276631</v>
      </c>
    </row>
    <row r="479" spans="1:15" x14ac:dyDescent="0.15">
      <c r="A479" s="1">
        <v>21</v>
      </c>
      <c r="B479" s="1" t="s">
        <v>128</v>
      </c>
      <c r="C479" s="1">
        <v>16</v>
      </c>
      <c r="D479" s="1" t="s">
        <v>11</v>
      </c>
      <c r="E479" s="4">
        <f>IF(実質付加価値!E479&gt;0,LN(実質付加価値!E479),0)</f>
        <v>13.013130158904984</v>
      </c>
      <c r="F479" s="4">
        <f>IF(実質付加価値!F479&gt;0,LN(実質付加価値!F479),0)</f>
        <v>13.414264966417432</v>
      </c>
      <c r="G479" s="4">
        <f>IF(実質付加価値!G479&gt;0,LN(実質付加価値!G479),0)</f>
        <v>13.567379028360595</v>
      </c>
      <c r="H479" s="4">
        <f>IF(実質付加価値!H479&gt;0,LN(実質付加価値!H479),0)</f>
        <v>13.395492866552425</v>
      </c>
      <c r="I479" s="4">
        <f>IF(実質付加価値!I479&gt;0,LN(実質付加価値!I479),0)</f>
        <v>12.983211396973823</v>
      </c>
      <c r="K479" s="6">
        <f>E479-E$1100</f>
        <v>-0.11617339626359069</v>
      </c>
      <c r="L479" s="6">
        <f>F479-F$1100</f>
        <v>7.0163976637173775E-2</v>
      </c>
      <c r="M479" s="6">
        <f>G479-G$1100</f>
        <v>4.7260822707183792E-2</v>
      </c>
      <c r="N479" s="6">
        <f>H479-H$1100</f>
        <v>0.11720171577381144</v>
      </c>
      <c r="O479" s="6">
        <f>I479-I$1100</f>
        <v>2.0055882777475276E-2</v>
      </c>
    </row>
    <row r="480" spans="1:15" x14ac:dyDescent="0.15">
      <c r="A480" s="1">
        <v>21</v>
      </c>
      <c r="B480" s="1" t="s">
        <v>128</v>
      </c>
      <c r="C480" s="1">
        <v>17</v>
      </c>
      <c r="D480" s="1" t="s">
        <v>12</v>
      </c>
      <c r="E480" s="4">
        <f>IF(実質付加価値!E480&gt;0,LN(実質付加価値!E480),0)</f>
        <v>11.159914641164528</v>
      </c>
      <c r="F480" s="4">
        <f>IF(実質付加価値!F480&gt;0,LN(実質付加価値!F480),0)</f>
        <v>11.471971300221016</v>
      </c>
      <c r="G480" s="4">
        <f>IF(実質付加価値!G480&gt;0,LN(実質付加価値!G480),0)</f>
        <v>11.832333424979391</v>
      </c>
      <c r="H480" s="4">
        <f>IF(実質付加価値!H480&gt;0,LN(実質付加価値!H480),0)</f>
        <v>12.237506004281171</v>
      </c>
      <c r="I480" s="4">
        <f>IF(実質付加価値!I480&gt;0,LN(実質付加価値!I480),0)</f>
        <v>12.113104342222483</v>
      </c>
      <c r="K480" s="6">
        <f>E480-E$1101</f>
        <v>0.31045529062719979</v>
      </c>
      <c r="L480" s="6">
        <f>F480-F$1101</f>
        <v>-1.7251063826881463E-2</v>
      </c>
      <c r="M480" s="6">
        <f>G480-G$1101</f>
        <v>-0.20308752184599221</v>
      </c>
      <c r="N480" s="6">
        <f>H480-H$1101</f>
        <v>-9.7630666823533829E-4</v>
      </c>
      <c r="O480" s="6">
        <f>I480-I$1101</f>
        <v>-0.15630349221392947</v>
      </c>
    </row>
    <row r="481" spans="1:15" x14ac:dyDescent="0.15">
      <c r="A481" s="1">
        <v>21</v>
      </c>
      <c r="B481" s="1" t="s">
        <v>286</v>
      </c>
      <c r="C481" s="1">
        <v>18</v>
      </c>
      <c r="D481" s="1" t="s">
        <v>13</v>
      </c>
      <c r="E481" s="4">
        <f>IF(実質付加価値!E481&gt;0,LN(実質付加価値!E481),0)</f>
        <v>12.283292528370815</v>
      </c>
      <c r="F481" s="4">
        <f>IF(実質付加価値!F481&gt;0,LN(実質付加価値!F481),0)</f>
        <v>13.022941251144385</v>
      </c>
      <c r="G481" s="4">
        <f>IF(実質付加価値!G481&gt;0,LN(実質付加価値!G481),0)</f>
        <v>13.494793843836185</v>
      </c>
      <c r="H481" s="4">
        <f>IF(実質付加価値!H481&gt;0,LN(実質付加価値!H481),0)</f>
        <v>13.686292335055377</v>
      </c>
      <c r="I481" s="4">
        <f>IF(実質付加価値!I481&gt;0,LN(実質付加価値!I481),0)</f>
        <v>13.462671966848866</v>
      </c>
      <c r="K481" s="6">
        <f>E481-E$1102</f>
        <v>0.16456297021210098</v>
      </c>
      <c r="L481" s="6">
        <f>F481-F$1102</f>
        <v>0.1387134422296068</v>
      </c>
      <c r="M481" s="6">
        <f>G481-G$1102</f>
        <v>0.18871969357349094</v>
      </c>
      <c r="N481" s="6">
        <f>H481-H$1102</f>
        <v>0.1823163436408759</v>
      </c>
      <c r="O481" s="6">
        <f>I481-I$1102</f>
        <v>0.11767558581386517</v>
      </c>
    </row>
    <row r="482" spans="1:15" x14ac:dyDescent="0.15">
      <c r="A482" s="1">
        <v>21</v>
      </c>
      <c r="B482" s="1" t="s">
        <v>128</v>
      </c>
      <c r="C482" s="1">
        <v>19</v>
      </c>
      <c r="D482" s="1" t="s">
        <v>14</v>
      </c>
      <c r="E482" s="4">
        <f>IF(実質付加価値!E482&gt;0,LN(実質付加価値!E482),0)</f>
        <v>11.119746404628206</v>
      </c>
      <c r="F482" s="4">
        <f>IF(実質付加価値!F482&gt;0,LN(実質付加価値!F482),0)</f>
        <v>12.022055867684351</v>
      </c>
      <c r="G482" s="4">
        <f>IF(実質付加価値!G482&gt;0,LN(実質付加価値!G482),0)</f>
        <v>12.78438499179051</v>
      </c>
      <c r="H482" s="4">
        <f>IF(実質付加価値!H482&gt;0,LN(実質付加価値!H482),0)</f>
        <v>12.664042624179565</v>
      </c>
      <c r="I482" s="4">
        <f>IF(実質付加価値!I482&gt;0,LN(実質付加価値!I482),0)</f>
        <v>12.620706653105103</v>
      </c>
      <c r="K482" s="6">
        <f>E482-E$1103</f>
        <v>0.17388748712820679</v>
      </c>
      <c r="L482" s="6">
        <f>F482-F$1103</f>
        <v>0.24908185482756195</v>
      </c>
      <c r="M482" s="6">
        <f>G482-G$1103</f>
        <v>0.22323206037825294</v>
      </c>
      <c r="N482" s="6">
        <f>H482-H$1103</f>
        <v>6.6706386043865251E-2</v>
      </c>
      <c r="O482" s="6">
        <f>I482-I$1103</f>
        <v>0.11367202351728878</v>
      </c>
    </row>
    <row r="483" spans="1:15" x14ac:dyDescent="0.15">
      <c r="A483" s="1">
        <v>21</v>
      </c>
      <c r="B483" s="1" t="s">
        <v>128</v>
      </c>
      <c r="C483" s="1">
        <v>20</v>
      </c>
      <c r="D483" s="1" t="s">
        <v>15</v>
      </c>
      <c r="E483" s="4">
        <f>IF(実質付加価値!E483&gt;0,LN(実質付加価値!E483),0)</f>
        <v>10.753132294319162</v>
      </c>
      <c r="F483" s="4">
        <f>IF(実質付加価値!F483&gt;0,LN(実質付加価値!F483),0)</f>
        <v>11.686065360255618</v>
      </c>
      <c r="G483" s="4">
        <f>IF(実質付加価値!G483&gt;0,LN(実質付加価値!G483),0)</f>
        <v>11.619820810979869</v>
      </c>
      <c r="H483" s="4">
        <f>IF(実質付加価値!H483&gt;0,LN(実質付加価値!H483),0)</f>
        <v>11.420870973351196</v>
      </c>
      <c r="I483" s="4">
        <f>IF(実質付加価値!I483&gt;0,LN(実質付加価値!I483),0)</f>
        <v>11.522769027061052</v>
      </c>
      <c r="K483" s="6">
        <f>E483-E$1104</f>
        <v>-0.28598703711383422</v>
      </c>
      <c r="L483" s="6">
        <f>F483-F$1104</f>
        <v>1.6084746767548452E-2</v>
      </c>
      <c r="M483" s="6">
        <f>G483-G$1104</f>
        <v>-3.6828148738287325E-2</v>
      </c>
      <c r="N483" s="6">
        <f>H483-H$1104</f>
        <v>8.5522192793696661E-4</v>
      </c>
      <c r="O483" s="6">
        <f>I483-I$1104</f>
        <v>-5.9606715741994165E-2</v>
      </c>
    </row>
    <row r="484" spans="1:15" x14ac:dyDescent="0.15">
      <c r="A484" s="1">
        <v>21</v>
      </c>
      <c r="B484" s="1" t="s">
        <v>128</v>
      </c>
      <c r="C484" s="1">
        <v>21</v>
      </c>
      <c r="D484" s="1" t="s">
        <v>16</v>
      </c>
      <c r="E484" s="4">
        <f>IF(実質付加価値!E484&gt;0,LN(実質付加価値!E484),0)</f>
        <v>11.749970109482131</v>
      </c>
      <c r="F484" s="4">
        <f>IF(実質付加価値!F484&gt;0,LN(実質付加価値!F484),0)</f>
        <v>12.267862840918786</v>
      </c>
      <c r="G484" s="4">
        <f>IF(実質付加価値!G484&gt;0,LN(実質付加価値!G484),0)</f>
        <v>12.692796198016371</v>
      </c>
      <c r="H484" s="4">
        <f>IF(実質付加価値!H484&gt;0,LN(実質付加価値!H484),0)</f>
        <v>12.904047074537088</v>
      </c>
      <c r="I484" s="4">
        <f>IF(実質付加価値!I484&gt;0,LN(実質付加価値!I484),0)</f>
        <v>13.142078002556817</v>
      </c>
      <c r="K484" s="6">
        <f>E484-E$1105</f>
        <v>-0.31072891633314903</v>
      </c>
      <c r="L484" s="6">
        <f>F484-F$1105</f>
        <v>-9.3194301584897943E-2</v>
      </c>
      <c r="M484" s="6">
        <f>G484-G$1105</f>
        <v>-4.7080369311302661E-2</v>
      </c>
      <c r="N484" s="6">
        <f>H484-H$1105</f>
        <v>-5.8493534508075484E-2</v>
      </c>
      <c r="O484" s="6">
        <f>I484-I$1105</f>
        <v>3.8346250963849471E-2</v>
      </c>
    </row>
    <row r="485" spans="1:15" x14ac:dyDescent="0.15">
      <c r="A485" s="1">
        <v>21</v>
      </c>
      <c r="B485" s="1" t="s">
        <v>127</v>
      </c>
      <c r="C485" s="1">
        <v>22</v>
      </c>
      <c r="D485" s="1" t="s">
        <v>8</v>
      </c>
      <c r="E485" s="4">
        <f>IF(実質付加価値!E485&gt;0,LN(実質付加価値!E485),0)</f>
        <v>13.219579956455547</v>
      </c>
      <c r="F485" s="4">
        <f>IF(実質付加価値!F485&gt;0,LN(実質付加価値!F485),0)</f>
        <v>13.704723920773606</v>
      </c>
      <c r="G485" s="4">
        <f>IF(実質付加価値!G485&gt;0,LN(実質付加価値!G485),0)</f>
        <v>13.900681987863006</v>
      </c>
      <c r="H485" s="4">
        <f>IF(実質付加価値!H485&gt;0,LN(実質付加価値!H485),0)</f>
        <v>14.116763721316584</v>
      </c>
      <c r="I485" s="4">
        <f>IF(実質付加価値!I485&gt;0,LN(実質付加価値!I485),0)</f>
        <v>14.329936301249646</v>
      </c>
      <c r="K485" s="6">
        <f>E485-E$1106</f>
        <v>7.1860950166376725E-2</v>
      </c>
      <c r="L485" s="6">
        <f>F485-F$1106</f>
        <v>1.9678837681381012E-2</v>
      </c>
      <c r="M485" s="6">
        <f>G485-G$1106</f>
        <v>-7.4278683115309718E-3</v>
      </c>
      <c r="N485" s="6">
        <f>H485-H$1106</f>
        <v>-2.6528535327464908E-2</v>
      </c>
      <c r="O485" s="6">
        <f>I485-I$1106</f>
        <v>-2.5838045474834814E-2</v>
      </c>
    </row>
    <row r="486" spans="1:15" x14ac:dyDescent="0.15">
      <c r="A486" s="1">
        <v>21</v>
      </c>
      <c r="B486" s="1" t="s">
        <v>127</v>
      </c>
      <c r="C486" s="1">
        <v>23</v>
      </c>
      <c r="D486" s="1" t="s">
        <v>29</v>
      </c>
      <c r="E486" s="4">
        <f>IF(実質付加価値!E486&gt;0,LN(実質付加価値!E486),0)</f>
        <v>12.786541227792142</v>
      </c>
      <c r="F486" s="4">
        <f>IF(実質付加価値!F486&gt;0,LN(実質付加価値!F486),0)</f>
        <v>13.086015630161405</v>
      </c>
      <c r="G486" s="4">
        <f>IF(実質付加価値!G486&gt;0,LN(実質付加価値!G486),0)</f>
        <v>13.236063312947842</v>
      </c>
      <c r="H486" s="4">
        <f>IF(実質付加価値!H486&gt;0,LN(実質付加価値!H486),0)</f>
        <v>13.460250641551516</v>
      </c>
      <c r="I486" s="4">
        <f>IF(実質付加価値!I486&gt;0,LN(実質付加価値!I486),0)</f>
        <v>13.601681669933695</v>
      </c>
      <c r="K486" s="6">
        <f>E486-E$1107</f>
        <v>-0.15480960180295611</v>
      </c>
      <c r="L486" s="6">
        <f>F486-F$1107</f>
        <v>-0.14304131292908906</v>
      </c>
      <c r="M486" s="6">
        <f>G486-G$1107</f>
        <v>-0.12834946739739728</v>
      </c>
      <c r="N486" s="6">
        <f>H486-H$1107</f>
        <v>-8.1241913002916277E-2</v>
      </c>
      <c r="O486" s="6">
        <f>I486-I$1107</f>
        <v>-5.6758732120171018E-2</v>
      </c>
    </row>
    <row r="487" spans="1:15" x14ac:dyDescent="0.15">
      <c r="A487" s="1">
        <v>22</v>
      </c>
      <c r="B487" s="1" t="s">
        <v>133</v>
      </c>
      <c r="C487" s="1">
        <v>1</v>
      </c>
      <c r="D487" s="1" t="s">
        <v>9</v>
      </c>
      <c r="E487" s="4">
        <f>IF(実質付加価値!E487&gt;0,LN(実質付加価値!E487),0)</f>
        <v>12.499722231028667</v>
      </c>
      <c r="F487" s="4">
        <f>IF(実質付加価値!F487&gt;0,LN(実質付加価値!F487),0)</f>
        <v>12.337916116263347</v>
      </c>
      <c r="G487" s="4">
        <f>IF(実質付加価値!G487&gt;0,LN(実質付加価値!G487),0)</f>
        <v>12.432541540598697</v>
      </c>
      <c r="H487" s="4">
        <f>IF(実質付加価値!H487&gt;0,LN(実質付加価値!H487),0)</f>
        <v>12.48127501708673</v>
      </c>
      <c r="I487" s="4">
        <f>IF(実質付加価値!I487&gt;0,LN(実質付加価値!I487),0)</f>
        <v>12.318244825335279</v>
      </c>
      <c r="K487" s="6">
        <f>E487-E$1085</f>
        <v>0.50285986258161586</v>
      </c>
      <c r="L487" s="6">
        <f>F487-F$1085</f>
        <v>0.4542869616734837</v>
      </c>
      <c r="M487" s="6">
        <f>G487-G$1085</f>
        <v>0.43411446033476686</v>
      </c>
      <c r="N487" s="6">
        <f>H487-H$1085</f>
        <v>0.62424963285938873</v>
      </c>
      <c r="O487" s="6">
        <f>I487-I$1085</f>
        <v>0.58177248730016018</v>
      </c>
    </row>
    <row r="488" spans="1:15" x14ac:dyDescent="0.15">
      <c r="A488" s="1">
        <v>22</v>
      </c>
      <c r="B488" s="1" t="s">
        <v>133</v>
      </c>
      <c r="C488" s="1">
        <v>2</v>
      </c>
      <c r="D488" s="1" t="s">
        <v>10</v>
      </c>
      <c r="E488" s="4">
        <f>IF(実質付加価値!E488&gt;0,LN(実質付加価値!E488),0)</f>
        <v>9.856419471382857</v>
      </c>
      <c r="F488" s="4">
        <f>IF(実質付加価値!F488&gt;0,LN(実質付加価値!F488),0)</f>
        <v>10.210629325012137</v>
      </c>
      <c r="G488" s="4">
        <f>IF(実質付加価値!G488&gt;0,LN(実質付加価値!G488),0)</f>
        <v>10.094732188494524</v>
      </c>
      <c r="H488" s="4">
        <f>IF(実質付加価値!H488&gt;0,LN(実質付加価値!H488),0)</f>
        <v>9.2904500851445349</v>
      </c>
      <c r="I488" s="4">
        <f>IF(実質付加価値!I488&gt;0,LN(実質付加価値!I488),0)</f>
        <v>8.3922943979790041</v>
      </c>
      <c r="K488" s="6">
        <f>E488-E$1086</f>
        <v>0.42979772318621379</v>
      </c>
      <c r="L488" s="6">
        <f>F488-F$1086</f>
        <v>0.65817332244492022</v>
      </c>
      <c r="M488" s="6">
        <f>G488-G$1086</f>
        <v>0.57331608373117504</v>
      </c>
      <c r="N488" s="6">
        <f>H488-H$1086</f>
        <v>0.20066522225442718</v>
      </c>
      <c r="O488" s="6">
        <f>I488-I$1086</f>
        <v>0.39375538131928689</v>
      </c>
    </row>
    <row r="489" spans="1:15" x14ac:dyDescent="0.15">
      <c r="A489" s="1">
        <v>22</v>
      </c>
      <c r="B489" s="1" t="s">
        <v>134</v>
      </c>
      <c r="C489" s="1">
        <v>3</v>
      </c>
      <c r="D489" s="1" t="s">
        <v>17</v>
      </c>
      <c r="E489" s="4">
        <f>IF(実質付加価値!E489&gt;0,LN(実質付加価値!E489),0)</f>
        <v>12.969868076213411</v>
      </c>
      <c r="F489" s="4">
        <f>IF(実質付加価値!F489&gt;0,LN(実質付加価値!F489),0)</f>
        <v>13.376927982540259</v>
      </c>
      <c r="G489" s="4">
        <f>IF(実質付加価値!G489&gt;0,LN(実質付加価値!G489),0)</f>
        <v>13.452815365227538</v>
      </c>
      <c r="H489" s="4">
        <f>IF(実質付加価値!H489&gt;0,LN(実質付加価値!H489),0)</f>
        <v>13.783973237254692</v>
      </c>
      <c r="I489" s="4">
        <f>IF(実質付加価値!I489&gt;0,LN(実質付加価値!I489),0)</f>
        <v>14.019599615941175</v>
      </c>
      <c r="K489" s="6">
        <f>E489-E$1087</f>
        <v>1.0611244253538032</v>
      </c>
      <c r="L489" s="6">
        <f>F489-F$1087</f>
        <v>1.1777104805975647</v>
      </c>
      <c r="M489" s="6">
        <f>G489-G$1087</f>
        <v>1.1598034188893358</v>
      </c>
      <c r="N489" s="6">
        <f>H489-H$1087</f>
        <v>1.3979151129657801</v>
      </c>
      <c r="O489" s="6">
        <f>I489-I$1087</f>
        <v>1.7875824587473268</v>
      </c>
    </row>
    <row r="490" spans="1:15" x14ac:dyDescent="0.15">
      <c r="A490" s="1">
        <v>22</v>
      </c>
      <c r="B490" s="1" t="s">
        <v>134</v>
      </c>
      <c r="C490" s="1">
        <v>4</v>
      </c>
      <c r="D490" s="1" t="s">
        <v>18</v>
      </c>
      <c r="E490" s="4">
        <f>IF(実質付加価値!E490&gt;0,LN(実質付加価値!E490),0)</f>
        <v>11.600974897615821</v>
      </c>
      <c r="F490" s="4">
        <f>IF(実質付加価値!F490&gt;0,LN(実質付加価値!F490),0)</f>
        <v>11.719778570021996</v>
      </c>
      <c r="G490" s="4">
        <f>IF(実質付加価値!G490&gt;0,LN(実質付加価値!G490),0)</f>
        <v>11.881013672337243</v>
      </c>
      <c r="H490" s="4">
        <f>IF(実質付加価値!H490&gt;0,LN(実質付加価値!H490),0)</f>
        <v>11.191392038366729</v>
      </c>
      <c r="I490" s="4">
        <f>IF(実質付加価値!I490&gt;0,LN(実質付加価値!I490),0)</f>
        <v>10.379802810373393</v>
      </c>
      <c r="K490" s="6">
        <f>E490-E$1088</f>
        <v>1.1689586408532371</v>
      </c>
      <c r="L490" s="6">
        <f>F490-F$1088</f>
        <v>0.82358423334233422</v>
      </c>
      <c r="M490" s="6">
        <f>G490-G$1088</f>
        <v>0.58668192369238525</v>
      </c>
      <c r="N490" s="6">
        <f>H490-H$1088</f>
        <v>0.64127251318216594</v>
      </c>
      <c r="O490" s="6">
        <f>I490-I$1088</f>
        <v>0.40729193933673002</v>
      </c>
    </row>
    <row r="491" spans="1:15" x14ac:dyDescent="0.15">
      <c r="A491" s="1">
        <v>22</v>
      </c>
      <c r="B491" s="1" t="s">
        <v>134</v>
      </c>
      <c r="C491" s="1">
        <v>5</v>
      </c>
      <c r="D491" s="1" t="s">
        <v>19</v>
      </c>
      <c r="E491" s="4">
        <f>IF(実質付加価値!E491&gt;0,LN(実質付加価値!E491),0)</f>
        <v>11.993879835547842</v>
      </c>
      <c r="F491" s="4">
        <f>IF(実質付加価値!F491&gt;0,LN(実質付加価値!F491),0)</f>
        <v>12.283645510736928</v>
      </c>
      <c r="G491" s="4">
        <f>IF(実質付加価値!G491&gt;0,LN(実質付加価値!G491),0)</f>
        <v>12.783666514326836</v>
      </c>
      <c r="H491" s="4">
        <f>IF(実質付加価値!H491&gt;0,LN(実質付加価値!H491),0)</f>
        <v>12.679683987174876</v>
      </c>
      <c r="I491" s="4">
        <f>IF(実質付加価値!I491&gt;0,LN(実質付加価値!I491),0)</f>
        <v>12.378016105568056</v>
      </c>
      <c r="K491" s="6">
        <f>E491-E$1089</f>
        <v>2.1648168615619028</v>
      </c>
      <c r="L491" s="6">
        <f>F491-F$1089</f>
        <v>2.2604214647856722</v>
      </c>
      <c r="M491" s="6">
        <f>G491-G$1089</f>
        <v>2.192950523065992</v>
      </c>
      <c r="N491" s="6">
        <f>H491-H$1089</f>
        <v>2.1562749904605276</v>
      </c>
      <c r="O491" s="6">
        <f>I491-I$1089</f>
        <v>2.1119322533564215</v>
      </c>
    </row>
    <row r="492" spans="1:15" x14ac:dyDescent="0.15">
      <c r="A492" s="1">
        <v>22</v>
      </c>
      <c r="B492" s="1" t="s">
        <v>134</v>
      </c>
      <c r="C492" s="1">
        <v>6</v>
      </c>
      <c r="D492" s="1" t="s">
        <v>3</v>
      </c>
      <c r="E492" s="4">
        <f>IF(実質付加価値!E492&gt;0,LN(実質付加価値!E492),0)</f>
        <v>11.12624179580294</v>
      </c>
      <c r="F492" s="4">
        <f>IF(実質付加価値!F492&gt;0,LN(実質付加価値!F492),0)</f>
        <v>12.055050220846777</v>
      </c>
      <c r="G492" s="4">
        <f>IF(実質付加価値!G492&gt;0,LN(実質付加価値!G492),0)</f>
        <v>13.30204725702519</v>
      </c>
      <c r="H492" s="4">
        <f>IF(実質付加価値!H492&gt;0,LN(実質付加価値!H492),0)</f>
        <v>13.253614832838092</v>
      </c>
      <c r="I492" s="4">
        <f>IF(実質付加価値!I492&gt;0,LN(実質付加価値!I492),0)</f>
        <v>13.098507727157735</v>
      </c>
      <c r="K492" s="6">
        <f>E492-E$1090</f>
        <v>2.4444217725084894</v>
      </c>
      <c r="L492" s="6">
        <f>F492-F$1090</f>
        <v>2.3807813250502932</v>
      </c>
      <c r="M492" s="6">
        <f>G492-G$1090</f>
        <v>2.5118668638138946</v>
      </c>
      <c r="N492" s="6">
        <f>H492-H$1090</f>
        <v>2.21258261992811</v>
      </c>
      <c r="O492" s="6">
        <f>I492-I$1090</f>
        <v>1.7993014793074238</v>
      </c>
    </row>
    <row r="493" spans="1:15" x14ac:dyDescent="0.15">
      <c r="A493" s="1">
        <v>22</v>
      </c>
      <c r="B493" s="1" t="s">
        <v>134</v>
      </c>
      <c r="C493" s="1">
        <v>7</v>
      </c>
      <c r="D493" s="1" t="s">
        <v>20</v>
      </c>
      <c r="E493" s="4">
        <f>IF(実質付加価値!E493&gt;0,LN(実質付加価値!E493),0)</f>
        <v>9.8861710735733546</v>
      </c>
      <c r="F493" s="4">
        <f>IF(実質付加価値!F493&gt;0,LN(実質付加価値!F493),0)</f>
        <v>10.027140877907184</v>
      </c>
      <c r="G493" s="4">
        <f>IF(実質付加価値!G493&gt;0,LN(実質付加価値!G493),0)</f>
        <v>10.172370797066964</v>
      </c>
      <c r="H493" s="4">
        <f>IF(実質付加価値!H493&gt;0,LN(実質付加価値!H493),0)</f>
        <v>9.2200663999352006</v>
      </c>
      <c r="I493" s="4">
        <f>IF(実質付加価値!I493&gt;0,LN(実質付加価値!I493),0)</f>
        <v>8.4433337527249694</v>
      </c>
      <c r="K493" s="6">
        <f>E493-E$1091</f>
        <v>0.27748519705910191</v>
      </c>
      <c r="L493" s="6">
        <f>F493-F$1091</f>
        <v>0.61320124022645395</v>
      </c>
      <c r="M493" s="6">
        <f>G493-G$1091</f>
        <v>0.12121223455128138</v>
      </c>
      <c r="N493" s="6">
        <f>H493-H$1091</f>
        <v>-0.66411251527973292</v>
      </c>
      <c r="O493" s="6">
        <f>I493-I$1091</f>
        <v>-0.60724807959122629</v>
      </c>
    </row>
    <row r="494" spans="1:15" x14ac:dyDescent="0.15">
      <c r="A494" s="1">
        <v>22</v>
      </c>
      <c r="B494" s="1" t="s">
        <v>134</v>
      </c>
      <c r="C494" s="1">
        <v>8</v>
      </c>
      <c r="D494" s="1" t="s">
        <v>21</v>
      </c>
      <c r="E494" s="4">
        <f>IF(実質付加価値!E494&gt;0,LN(実質付加価値!E494),0)</f>
        <v>10.333776493029664</v>
      </c>
      <c r="F494" s="4">
        <f>IF(実質付加価値!F494&gt;0,LN(実質付加価値!F494),0)</f>
        <v>10.573178705292285</v>
      </c>
      <c r="G494" s="4">
        <f>IF(実質付加価値!G494&gt;0,LN(実質付加価値!G494),0)</f>
        <v>11.059172954730743</v>
      </c>
      <c r="H494" s="4">
        <f>IF(実質付加価値!H494&gt;0,LN(実質付加価値!H494),0)</f>
        <v>11.247015185104903</v>
      </c>
      <c r="I494" s="4">
        <f>IF(実質付加価値!I494&gt;0,LN(実質付加価値!I494),0)</f>
        <v>11.175369614475711</v>
      </c>
      <c r="K494" s="6">
        <f>E494-E$1092</f>
        <v>5.2693123931016217E-2</v>
      </c>
      <c r="L494" s="6">
        <f>F494-F$1092</f>
        <v>3.1700217457045099E-2</v>
      </c>
      <c r="M494" s="6">
        <f>G494-G$1092</f>
        <v>0.14654680571152312</v>
      </c>
      <c r="N494" s="6">
        <f>H494-H$1092</f>
        <v>0.35611274040831908</v>
      </c>
      <c r="O494" s="6">
        <f>I494-I$1092</f>
        <v>0.69384987205420501</v>
      </c>
    </row>
    <row r="495" spans="1:15" x14ac:dyDescent="0.15">
      <c r="A495" s="1">
        <v>22</v>
      </c>
      <c r="B495" s="1" t="s">
        <v>134</v>
      </c>
      <c r="C495" s="1">
        <v>9</v>
      </c>
      <c r="D495" s="1" t="s">
        <v>22</v>
      </c>
      <c r="E495" s="4">
        <f>IF(実質付加価値!E495&gt;0,LN(実質付加価値!E495),0)</f>
        <v>11.321500186561208</v>
      </c>
      <c r="F495" s="4">
        <f>IF(実質付加価値!F495&gt;0,LN(実質付加価値!F495),0)</f>
        <v>11.684593235796971</v>
      </c>
      <c r="G495" s="4">
        <f>IF(実質付加価値!G495&gt;0,LN(実質付加価値!G495),0)</f>
        <v>12.293244183466982</v>
      </c>
      <c r="H495" s="4">
        <f>IF(実質付加価値!H495&gt;0,LN(実質付加価値!H495),0)</f>
        <v>12.077541206689475</v>
      </c>
      <c r="I495" s="4">
        <f>IF(実質付加価値!I495&gt;0,LN(実質付加価値!I495),0)</f>
        <v>11.237194600233796</v>
      </c>
      <c r="K495" s="6">
        <f>E495-E$1093</f>
        <v>1.0828174791190612</v>
      </c>
      <c r="L495" s="6">
        <f>F495-F$1093</f>
        <v>0.99702320616145457</v>
      </c>
      <c r="M495" s="6">
        <f>G495-G$1093</f>
        <v>1.2692977827388514</v>
      </c>
      <c r="N495" s="6">
        <f>H495-H$1093</f>
        <v>1.0527934741675207</v>
      </c>
      <c r="O495" s="6">
        <f>I495-I$1093</f>
        <v>0.83259951546419764</v>
      </c>
    </row>
    <row r="496" spans="1:15" x14ac:dyDescent="0.15">
      <c r="A496" s="1">
        <v>22</v>
      </c>
      <c r="B496" s="1" t="s">
        <v>134</v>
      </c>
      <c r="C496" s="1">
        <v>10</v>
      </c>
      <c r="D496" s="1" t="s">
        <v>23</v>
      </c>
      <c r="E496" s="4">
        <f>IF(実質付加価値!E496&gt;0,LN(実質付加価値!E496),0)</f>
        <v>11.155405918661019</v>
      </c>
      <c r="F496" s="4">
        <f>IF(実質付加価値!F496&gt;0,LN(実質付加価値!F496),0)</f>
        <v>11.748586381745033</v>
      </c>
      <c r="G496" s="4">
        <f>IF(実質付加価値!G496&gt;0,LN(実質付加価値!G496),0)</f>
        <v>12.250552629297982</v>
      </c>
      <c r="H496" s="4">
        <f>IF(実質付加価値!H496&gt;0,LN(実質付加価値!H496),0)</f>
        <v>12.304223509504659</v>
      </c>
      <c r="I496" s="4">
        <f>IF(実質付加価値!I496&gt;0,LN(実質付加価値!I496),0)</f>
        <v>11.896307507090357</v>
      </c>
      <c r="K496" s="6">
        <f>E496-E$1094</f>
        <v>1.2669063436207573</v>
      </c>
      <c r="L496" s="6">
        <f>F496-F$1094</f>
        <v>1.2784241080185339</v>
      </c>
      <c r="M496" s="6">
        <f>G496-G$1094</f>
        <v>1.1988552994085495</v>
      </c>
      <c r="N496" s="6">
        <f>H496-H$1094</f>
        <v>1.157317115807615</v>
      </c>
      <c r="O496" s="6">
        <f>I496-I$1094</f>
        <v>1.0807002022595462</v>
      </c>
    </row>
    <row r="497" spans="1:15" x14ac:dyDescent="0.15">
      <c r="A497" s="1">
        <v>22</v>
      </c>
      <c r="B497" s="1" t="s">
        <v>134</v>
      </c>
      <c r="C497" s="1">
        <v>11</v>
      </c>
      <c r="D497" s="1" t="s">
        <v>24</v>
      </c>
      <c r="E497" s="4">
        <f>IF(実質付加価値!E497&gt;0,LN(実質付加価値!E497),0)</f>
        <v>11.721819400027027</v>
      </c>
      <c r="F497" s="4">
        <f>IF(実質付加価値!F497&gt;0,LN(実質付加価値!F497),0)</f>
        <v>12.44543626968745</v>
      </c>
      <c r="G497" s="4">
        <f>IF(実質付加価値!G497&gt;0,LN(実質付加価値!G497),0)</f>
        <v>13.21723451186867</v>
      </c>
      <c r="H497" s="4">
        <f>IF(実質付加価値!H497&gt;0,LN(実質付加価値!H497),0)</f>
        <v>12.988880200982722</v>
      </c>
      <c r="I497" s="4">
        <f>IF(実質付加価値!I497&gt;0,LN(実質付加価値!I497),0)</f>
        <v>12.954863766630874</v>
      </c>
      <c r="K497" s="6">
        <f>E497-E$1095</f>
        <v>1.6228000936484861</v>
      </c>
      <c r="L497" s="6">
        <f>F497-F$1095</f>
        <v>1.5621865162569826</v>
      </c>
      <c r="M497" s="6">
        <f>G497-G$1095</f>
        <v>1.5307912112271822</v>
      </c>
      <c r="N497" s="6">
        <f>H497-H$1095</f>
        <v>1.2314366928610934</v>
      </c>
      <c r="O497" s="6">
        <f>I497-I$1095</f>
        <v>1.0280107889574737</v>
      </c>
    </row>
    <row r="498" spans="1:15" x14ac:dyDescent="0.15">
      <c r="A498" s="1">
        <v>22</v>
      </c>
      <c r="B498" s="1" t="s">
        <v>134</v>
      </c>
      <c r="C498" s="1">
        <v>12</v>
      </c>
      <c r="D498" s="1" t="s">
        <v>25</v>
      </c>
      <c r="E498" s="4">
        <f>IF(実質付加価値!E498&gt;0,LN(実質付加価値!E498),0)</f>
        <v>8.9140096567893679</v>
      </c>
      <c r="F498" s="4">
        <f>IF(実質付加価値!F498&gt;0,LN(実質付加価値!F498),0)</f>
        <v>10.986004431179868</v>
      </c>
      <c r="G498" s="4">
        <f>IF(実質付加価値!G498&gt;0,LN(実質付加価値!G498),0)</f>
        <v>12.798223227291651</v>
      </c>
      <c r="H498" s="4">
        <f>IF(実質付加価値!H498&gt;0,LN(実質付加価値!H498),0)</f>
        <v>13.89168358171916</v>
      </c>
      <c r="I498" s="4">
        <f>IF(実質付加価値!I498&gt;0,LN(実質付加価値!I498),0)</f>
        <v>15.314759046131933</v>
      </c>
      <c r="K498" s="6">
        <f>E498-E$1096</f>
        <v>1.3574125202185883</v>
      </c>
      <c r="L498" s="6">
        <f>F498-F$1096</f>
        <v>1.5028658500558283</v>
      </c>
      <c r="M498" s="6">
        <f>G498-G$1096</f>
        <v>1.4197446296874379</v>
      </c>
      <c r="N498" s="6">
        <f>H498-H$1096</f>
        <v>1.5013712827060957</v>
      </c>
      <c r="O498" s="6">
        <f>I498-I$1096</f>
        <v>1.5374142237700905</v>
      </c>
    </row>
    <row r="499" spans="1:15" x14ac:dyDescent="0.15">
      <c r="A499" s="1">
        <v>22</v>
      </c>
      <c r="B499" s="1" t="s">
        <v>134</v>
      </c>
      <c r="C499" s="1">
        <v>13</v>
      </c>
      <c r="D499" s="1" t="s">
        <v>26</v>
      </c>
      <c r="E499" s="4">
        <f>IF(実質付加価値!E499&gt;0,LN(実質付加価値!E499),0)</f>
        <v>11.679360550354678</v>
      </c>
      <c r="F499" s="4">
        <f>IF(実質付加価値!F499&gt;0,LN(実質付加価値!F499),0)</f>
        <v>13.024627997381055</v>
      </c>
      <c r="G499" s="4">
        <f>IF(実質付加価値!G499&gt;0,LN(実質付加価値!G499),0)</f>
        <v>13.495841068779098</v>
      </c>
      <c r="H499" s="4">
        <f>IF(実質付加価値!H499&gt;0,LN(実質付加価値!H499),0)</f>
        <v>13.868035234552826</v>
      </c>
      <c r="I499" s="4">
        <f>IF(実質付加価値!I499&gt;0,LN(実質付加価値!I499),0)</f>
        <v>14.306800647988565</v>
      </c>
      <c r="K499" s="6">
        <f>E499-E$1097</f>
        <v>2.8010755814045201</v>
      </c>
      <c r="L499" s="6">
        <f>F499-F$1097</f>
        <v>2.7467355229715071</v>
      </c>
      <c r="M499" s="6">
        <f>G499-G$1097</f>
        <v>2.7776275861757647</v>
      </c>
      <c r="N499" s="6">
        <f>H499-H$1097</f>
        <v>2.8973313568126464</v>
      </c>
      <c r="O499" s="6">
        <f>I499-I$1097</f>
        <v>2.6910337721319717</v>
      </c>
    </row>
    <row r="500" spans="1:15" x14ac:dyDescent="0.15">
      <c r="A500" s="1">
        <v>22</v>
      </c>
      <c r="B500" s="1" t="s">
        <v>134</v>
      </c>
      <c r="C500" s="1">
        <v>14</v>
      </c>
      <c r="D500" s="1" t="s">
        <v>27</v>
      </c>
      <c r="E500" s="4">
        <f>IF(実質付加価値!E500&gt;0,LN(実質付加価値!E500),0)</f>
        <v>9.0614816499090391</v>
      </c>
      <c r="F500" s="4">
        <f>IF(実質付加価値!F500&gt;0,LN(実質付加価値!F500),0)</f>
        <v>9.9623539269137655</v>
      </c>
      <c r="G500" s="4">
        <f>IF(実質付加価値!G500&gt;0,LN(実質付加価値!G500),0)</f>
        <v>10.952982636845357</v>
      </c>
      <c r="H500" s="4">
        <f>IF(実質付加価値!H500&gt;0,LN(実質付加価値!H500),0)</f>
        <v>11.705854172267806</v>
      </c>
      <c r="I500" s="4">
        <f>IF(実質付加価値!I500&gt;0,LN(実質付加価値!I500),0)</f>
        <v>12.247686924155897</v>
      </c>
      <c r="K500" s="6">
        <f>E500-E$1098</f>
        <v>2.0331795735747313</v>
      </c>
      <c r="L500" s="6">
        <f>F500-F$1098</f>
        <v>1.5596363474643944</v>
      </c>
      <c r="M500" s="6">
        <f>G500-G$1098</f>
        <v>1.730600373300021</v>
      </c>
      <c r="N500" s="6">
        <f>H500-H$1098</f>
        <v>2.3796847310427811</v>
      </c>
      <c r="O500" s="6">
        <f>I500-I$1098</f>
        <v>2.3892745556068604</v>
      </c>
    </row>
    <row r="501" spans="1:15" x14ac:dyDescent="0.15">
      <c r="A501" s="1">
        <v>22</v>
      </c>
      <c r="B501" s="1" t="s">
        <v>134</v>
      </c>
      <c r="C501" s="1">
        <v>15</v>
      </c>
      <c r="D501" s="1" t="s">
        <v>28</v>
      </c>
      <c r="E501" s="4">
        <f>IF(実質付加価値!E501&gt;0,LN(実質付加価値!E501),0)</f>
        <v>12.719457248204739</v>
      </c>
      <c r="F501" s="4">
        <f>IF(実質付加価値!F501&gt;0,LN(実質付加価値!F501),0)</f>
        <v>13.074551122962234</v>
      </c>
      <c r="G501" s="4">
        <f>IF(実質付加価値!G501&gt;0,LN(実質付加価値!G501),0)</f>
        <v>13.589253246023544</v>
      </c>
      <c r="H501" s="4">
        <f>IF(実質付加価値!H501&gt;0,LN(実質付加価値!H501),0)</f>
        <v>13.386720271645984</v>
      </c>
      <c r="I501" s="4">
        <f>IF(実質付加価値!I501&gt;0,LN(実質付加価値!I501),0)</f>
        <v>13.294874370167632</v>
      </c>
      <c r="K501" s="6">
        <f>E501-E$1099</f>
        <v>1.1793241277347555</v>
      </c>
      <c r="L501" s="6">
        <f>F501-F$1099</f>
        <v>1.2965705040009947</v>
      </c>
      <c r="M501" s="6">
        <f>G501-G$1099</f>
        <v>1.3803258172984236</v>
      </c>
      <c r="N501" s="6">
        <f>H501-H$1099</f>
        <v>1.3668638539774243</v>
      </c>
      <c r="O501" s="6">
        <f>I501-I$1099</f>
        <v>1.3946544819192734</v>
      </c>
    </row>
    <row r="502" spans="1:15" x14ac:dyDescent="0.15">
      <c r="A502" s="1">
        <v>22</v>
      </c>
      <c r="B502" s="1" t="s">
        <v>133</v>
      </c>
      <c r="C502" s="1">
        <v>16</v>
      </c>
      <c r="D502" s="1" t="s">
        <v>11</v>
      </c>
      <c r="E502" s="4">
        <f>IF(実質付加価値!E502&gt;0,LN(実質付加価値!E502),0)</f>
        <v>13.879745863676554</v>
      </c>
      <c r="F502" s="4">
        <f>IF(実質付加価値!F502&gt;0,LN(実質付加価値!F502),0)</f>
        <v>13.755649427141611</v>
      </c>
      <c r="G502" s="4">
        <f>IF(実質付加価値!G502&gt;0,LN(実質付加価値!G502),0)</f>
        <v>14.216576232467538</v>
      </c>
      <c r="H502" s="4">
        <f>IF(実質付加価値!H502&gt;0,LN(実質付加価値!H502),0)</f>
        <v>13.902048246693013</v>
      </c>
      <c r="I502" s="4">
        <f>IF(実質付加価値!I502&gt;0,LN(実質付加価値!I502),0)</f>
        <v>13.772146584331002</v>
      </c>
      <c r="K502" s="6">
        <f>E502-E$1100</f>
        <v>0.75044230850797966</v>
      </c>
      <c r="L502" s="6">
        <f>F502-F$1100</f>
        <v>0.41154843736135227</v>
      </c>
      <c r="M502" s="6">
        <f>G502-G$1100</f>
        <v>0.69645802681412761</v>
      </c>
      <c r="N502" s="6">
        <f>H502-H$1100</f>
        <v>0.62375709591439943</v>
      </c>
      <c r="O502" s="6">
        <f>I502-I$1100</f>
        <v>0.80899107013465432</v>
      </c>
    </row>
    <row r="503" spans="1:15" x14ac:dyDescent="0.15">
      <c r="A503" s="1">
        <v>22</v>
      </c>
      <c r="B503" s="1" t="s">
        <v>133</v>
      </c>
      <c r="C503" s="1">
        <v>17</v>
      </c>
      <c r="D503" s="1" t="s">
        <v>12</v>
      </c>
      <c r="E503" s="4">
        <f>IF(実質付加価値!E503&gt;0,LN(実質付加価値!E503),0)</f>
        <v>11.361506149500926</v>
      </c>
      <c r="F503" s="4">
        <f>IF(実質付加価値!F503&gt;0,LN(実質付加価値!F503),0)</f>
        <v>11.852658887597473</v>
      </c>
      <c r="G503" s="4">
        <f>IF(実質付加価値!G503&gt;0,LN(実質付加価値!G503),0)</f>
        <v>12.636837139193016</v>
      </c>
      <c r="H503" s="4">
        <f>IF(実質付加価値!H503&gt;0,LN(実質付加価値!H503),0)</f>
        <v>12.96105101288963</v>
      </c>
      <c r="I503" s="4">
        <f>IF(実質付加価値!I503&gt;0,LN(実質付加価値!I503),0)</f>
        <v>12.769894876581693</v>
      </c>
      <c r="K503" s="6">
        <f>E503-E$1101</f>
        <v>0.51204679896359728</v>
      </c>
      <c r="L503" s="6">
        <f>F503-F$1101</f>
        <v>0.36343652354957534</v>
      </c>
      <c r="M503" s="6">
        <f>G503-G$1101</f>
        <v>0.60141619236763333</v>
      </c>
      <c r="N503" s="6">
        <f>H503-H$1101</f>
        <v>0.72256870194022405</v>
      </c>
      <c r="O503" s="6">
        <f>I503-I$1101</f>
        <v>0.50048704214528072</v>
      </c>
    </row>
    <row r="504" spans="1:15" x14ac:dyDescent="0.15">
      <c r="A504" s="1">
        <v>22</v>
      </c>
      <c r="B504" s="1" t="s">
        <v>133</v>
      </c>
      <c r="C504" s="1">
        <v>18</v>
      </c>
      <c r="D504" s="1" t="s">
        <v>13</v>
      </c>
      <c r="E504" s="4">
        <f>IF(実質付加価値!E504&gt;0,LN(実質付加価値!E504),0)</f>
        <v>12.822846769244869</v>
      </c>
      <c r="F504" s="4">
        <f>IF(実質付加価値!F504&gt;0,LN(実質付加価値!F504),0)</f>
        <v>13.58626881913318</v>
      </c>
      <c r="G504" s="4">
        <f>IF(実質付加価値!G504&gt;0,LN(実質付加価値!G504),0)</f>
        <v>13.949365219640034</v>
      </c>
      <c r="H504" s="4">
        <f>IF(実質付加価値!H504&gt;0,LN(実質付加価値!H504),0)</f>
        <v>14.155600324286096</v>
      </c>
      <c r="I504" s="4">
        <f>IF(実質付加価値!I504&gt;0,LN(実質付加価値!I504),0)</f>
        <v>14.095919593390242</v>
      </c>
      <c r="K504" s="6">
        <f>E504-E$1102</f>
        <v>0.70411721108615488</v>
      </c>
      <c r="L504" s="6">
        <f>F504-F$1102</f>
        <v>0.7020410102184016</v>
      </c>
      <c r="M504" s="6">
        <f>G504-G$1102</f>
        <v>0.64329106937734082</v>
      </c>
      <c r="N504" s="6">
        <f>H504-H$1102</f>
        <v>0.65162433287159516</v>
      </c>
      <c r="O504" s="6">
        <f>I504-I$1102</f>
        <v>0.75092321235524118</v>
      </c>
    </row>
    <row r="505" spans="1:15" x14ac:dyDescent="0.15">
      <c r="A505" s="1">
        <v>22</v>
      </c>
      <c r="B505" s="1" t="s">
        <v>133</v>
      </c>
      <c r="C505" s="1">
        <v>19</v>
      </c>
      <c r="D505" s="1" t="s">
        <v>14</v>
      </c>
      <c r="E505" s="4">
        <f>IF(実質付加価値!E505&gt;0,LN(実質付加価値!E505),0)</f>
        <v>11.562395902530215</v>
      </c>
      <c r="F505" s="4">
        <f>IF(実質付加価値!F505&gt;0,LN(実質付加価値!F505),0)</f>
        <v>12.470363055636495</v>
      </c>
      <c r="G505" s="4">
        <f>IF(実質付加価値!G505&gt;0,LN(実質付加価値!G505),0)</f>
        <v>13.090695738999974</v>
      </c>
      <c r="H505" s="4">
        <f>IF(実質付加価値!H505&gt;0,LN(実質付加価値!H505),0)</f>
        <v>13.382819691358952</v>
      </c>
      <c r="I505" s="4">
        <f>IF(実質付加価値!I505&gt;0,LN(実質付加価値!I505),0)</f>
        <v>13.382578822166083</v>
      </c>
      <c r="K505" s="6">
        <f>E505-E$1103</f>
        <v>0.61653698503021559</v>
      </c>
      <c r="L505" s="6">
        <f>F505-F$1103</f>
        <v>0.69738904277970626</v>
      </c>
      <c r="M505" s="6">
        <f>G505-G$1103</f>
        <v>0.52954280758771688</v>
      </c>
      <c r="N505" s="6">
        <f>H505-H$1103</f>
        <v>0.78548345322325197</v>
      </c>
      <c r="O505" s="6">
        <f>I505-I$1103</f>
        <v>0.87554419257826943</v>
      </c>
    </row>
    <row r="506" spans="1:15" x14ac:dyDescent="0.15">
      <c r="A506" s="1">
        <v>22</v>
      </c>
      <c r="B506" s="1" t="s">
        <v>288</v>
      </c>
      <c r="C506" s="1">
        <v>20</v>
      </c>
      <c r="D506" s="1" t="s">
        <v>15</v>
      </c>
      <c r="E506" s="4">
        <f>IF(実質付加価値!E506&gt;0,LN(実質付加価値!E506),0)</f>
        <v>12.689827672536103</v>
      </c>
      <c r="F506" s="4">
        <f>IF(実質付加価値!F506&gt;0,LN(実質付加価値!F506),0)</f>
        <v>12.544138608316739</v>
      </c>
      <c r="G506" s="4">
        <f>IF(実質付加価値!G506&gt;0,LN(実質付加価値!G506),0)</f>
        <v>12.428191880937465</v>
      </c>
      <c r="H506" s="4">
        <f>IF(実質付加価値!H506&gt;0,LN(実質付加価値!H506),0)</f>
        <v>12.214174512579437</v>
      </c>
      <c r="I506" s="4">
        <f>IF(実質付加価値!I506&gt;0,LN(実質付加価値!I506),0)</f>
        <v>12.433017549110341</v>
      </c>
      <c r="K506" s="6">
        <f>E506-E$1104</f>
        <v>1.6507083411031065</v>
      </c>
      <c r="L506" s="6">
        <f>F506-F$1104</f>
        <v>0.87415799482866952</v>
      </c>
      <c r="M506" s="6">
        <f>G506-G$1104</f>
        <v>0.77154292121930901</v>
      </c>
      <c r="N506" s="6">
        <f>H506-H$1104</f>
        <v>0.79415876115617756</v>
      </c>
      <c r="O506" s="6">
        <f>I506-I$1104</f>
        <v>0.85064180630729425</v>
      </c>
    </row>
    <row r="507" spans="1:15" x14ac:dyDescent="0.15">
      <c r="A507" s="1">
        <v>22</v>
      </c>
      <c r="B507" s="1" t="s">
        <v>133</v>
      </c>
      <c r="C507" s="1">
        <v>21</v>
      </c>
      <c r="D507" s="1" t="s">
        <v>16</v>
      </c>
      <c r="E507" s="4">
        <f>IF(実質付加価値!E507&gt;0,LN(実質付加価値!E507),0)</f>
        <v>12.881042536454055</v>
      </c>
      <c r="F507" s="4">
        <f>IF(実質付加価値!F507&gt;0,LN(実質付加価値!F507),0)</f>
        <v>13.180641707914967</v>
      </c>
      <c r="G507" s="4">
        <f>IF(実質付加価値!G507&gt;0,LN(実質付加価値!G507),0)</f>
        <v>13.623944230516264</v>
      </c>
      <c r="H507" s="4">
        <f>IF(実質付加価値!H507&gt;0,LN(実質付加価値!H507),0)</f>
        <v>13.766767776074763</v>
      </c>
      <c r="I507" s="4">
        <f>IF(実質付加価値!I507&gt;0,LN(実質付加価値!I507),0)</f>
        <v>13.905931183788452</v>
      </c>
      <c r="K507" s="6">
        <f>E507-E$1105</f>
        <v>0.82034351063877509</v>
      </c>
      <c r="L507" s="6">
        <f>F507-F$1105</f>
        <v>0.81958456541128299</v>
      </c>
      <c r="M507" s="6">
        <f>G507-G$1105</f>
        <v>0.8840676631885902</v>
      </c>
      <c r="N507" s="6">
        <f>H507-H$1105</f>
        <v>0.80422716702959995</v>
      </c>
      <c r="O507" s="6">
        <f>I507-I$1105</f>
        <v>0.80219943219548462</v>
      </c>
    </row>
    <row r="508" spans="1:15" x14ac:dyDescent="0.15">
      <c r="A508" s="1">
        <v>22</v>
      </c>
      <c r="B508" s="1" t="s">
        <v>132</v>
      </c>
      <c r="C508" s="1">
        <v>22</v>
      </c>
      <c r="D508" s="1" t="s">
        <v>8</v>
      </c>
      <c r="E508" s="4">
        <f>IF(実質付加価値!E508&gt;0,LN(実質付加価値!E508),0)</f>
        <v>13.881939155246368</v>
      </c>
      <c r="F508" s="4">
        <f>IF(実質付加価値!F508&gt;0,LN(実質付加価値!F508),0)</f>
        <v>14.429604197147306</v>
      </c>
      <c r="G508" s="4">
        <f>IF(実質付加価値!G508&gt;0,LN(実質付加価値!G508),0)</f>
        <v>14.627891972258448</v>
      </c>
      <c r="H508" s="4">
        <f>IF(実質付加価値!H508&gt;0,LN(実質付加価値!H508),0)</f>
        <v>14.796870611626149</v>
      </c>
      <c r="I508" s="4">
        <f>IF(実質付加価値!I508&gt;0,LN(実質付加価値!I508),0)</f>
        <v>14.979150399338224</v>
      </c>
      <c r="K508" s="6">
        <f>E508-E$1106</f>
        <v>0.73422014895719734</v>
      </c>
      <c r="L508" s="6">
        <f>F508-F$1106</f>
        <v>0.74455911405508068</v>
      </c>
      <c r="M508" s="6">
        <f>G508-G$1106</f>
        <v>0.71978211608391085</v>
      </c>
      <c r="N508" s="6">
        <f>H508-H$1106</f>
        <v>0.65357835498210015</v>
      </c>
      <c r="O508" s="6">
        <f>I508-I$1106</f>
        <v>0.62337605261374307</v>
      </c>
    </row>
    <row r="509" spans="1:15" x14ac:dyDescent="0.15">
      <c r="A509" s="1">
        <v>22</v>
      </c>
      <c r="B509" s="1" t="s">
        <v>132</v>
      </c>
      <c r="C509" s="1">
        <v>23</v>
      </c>
      <c r="D509" s="1" t="s">
        <v>29</v>
      </c>
      <c r="E509" s="4">
        <f>IF(実質付加価値!E509&gt;0,LN(実質付加価値!E509),0)</f>
        <v>13.347296638830915</v>
      </c>
      <c r="F509" s="4">
        <f>IF(実質付加価値!F509&gt;0,LN(実質付加価値!F509),0)</f>
        <v>13.657245864677432</v>
      </c>
      <c r="G509" s="4">
        <f>IF(実質付加価値!G509&gt;0,LN(実質付加価値!G509),0)</f>
        <v>13.796338685770927</v>
      </c>
      <c r="H509" s="4">
        <f>IF(実質付加価値!H509&gt;0,LN(実質付加価値!H509),0)</f>
        <v>13.986785173371155</v>
      </c>
      <c r="I509" s="4">
        <f>IF(実質付加価値!I509&gt;0,LN(実質付加価値!I509),0)</f>
        <v>14.114163264580759</v>
      </c>
      <c r="K509" s="6">
        <f>E509-E$1107</f>
        <v>0.40594580923581702</v>
      </c>
      <c r="L509" s="6">
        <f>F509-F$1107</f>
        <v>0.428188921586937</v>
      </c>
      <c r="M509" s="6">
        <f>G509-G$1107</f>
        <v>0.43192590542568787</v>
      </c>
      <c r="N509" s="6">
        <f>H509-H$1107</f>
        <v>0.44529261881672255</v>
      </c>
      <c r="O509" s="6">
        <f>I509-I$1107</f>
        <v>0.45572286252689231</v>
      </c>
    </row>
    <row r="510" spans="1:15" x14ac:dyDescent="0.15">
      <c r="A510" s="1">
        <v>23</v>
      </c>
      <c r="B510" s="1" t="s">
        <v>137</v>
      </c>
      <c r="C510" s="1">
        <v>1</v>
      </c>
      <c r="D510" s="1" t="s">
        <v>9</v>
      </c>
      <c r="E510" s="4">
        <f>IF(実質付加価値!E510&gt;0,LN(実質付加価値!E510),0)</f>
        <v>12.263156260968781</v>
      </c>
      <c r="F510" s="4">
        <f>IF(実質付加価値!F510&gt;0,LN(実質付加価値!F510),0)</f>
        <v>12.169019854530793</v>
      </c>
      <c r="G510" s="4">
        <f>IF(実質付加価値!G510&gt;0,LN(実質付加価値!G510),0)</f>
        <v>12.445118506917574</v>
      </c>
      <c r="H510" s="4">
        <f>IF(実質付加価値!H510&gt;0,LN(実質付加価値!H510),0)</f>
        <v>12.483128393975926</v>
      </c>
      <c r="I510" s="4">
        <f>IF(実質付加価値!I510&gt;0,LN(実質付加価値!I510),0)</f>
        <v>12.345327727443966</v>
      </c>
      <c r="K510" s="6">
        <f>E510-E$1085</f>
        <v>0.26629389252173041</v>
      </c>
      <c r="L510" s="6">
        <f>F510-F$1085</f>
        <v>0.28539069994092969</v>
      </c>
      <c r="M510" s="6">
        <f>G510-G$1085</f>
        <v>0.44669142665364348</v>
      </c>
      <c r="N510" s="6">
        <f>H510-H$1085</f>
        <v>0.62610300974858468</v>
      </c>
      <c r="O510" s="6">
        <f>I510-I$1085</f>
        <v>0.60885538940884665</v>
      </c>
    </row>
    <row r="511" spans="1:15" x14ac:dyDescent="0.15">
      <c r="A511" s="1">
        <v>23</v>
      </c>
      <c r="B511" s="1" t="s">
        <v>137</v>
      </c>
      <c r="C511" s="1">
        <v>2</v>
      </c>
      <c r="D511" s="1" t="s">
        <v>10</v>
      </c>
      <c r="E511" s="4">
        <f>IF(実質付加価値!E511&gt;0,LN(実質付加価値!E511),0)</f>
        <v>9.4517849631596622</v>
      </c>
      <c r="F511" s="4">
        <f>IF(実質付加価値!F511&gt;0,LN(実質付加価値!F511),0)</f>
        <v>9.6310228301560965</v>
      </c>
      <c r="G511" s="4">
        <f>IF(実質付加価値!G511&gt;0,LN(実質付加価値!G511),0)</f>
        <v>9.8202941637922549</v>
      </c>
      <c r="H511" s="4">
        <f>IF(実質付加価値!H511&gt;0,LN(実質付加価値!H511),0)</f>
        <v>9.2476411385144264</v>
      </c>
      <c r="I511" s="4">
        <f>IF(実質付加価値!I511&gt;0,LN(実質付加価値!I511),0)</f>
        <v>8.2996611312379436</v>
      </c>
      <c r="K511" s="6">
        <f>E511-E$1086</f>
        <v>2.5163214963018987E-2</v>
      </c>
      <c r="L511" s="6">
        <f>F511-F$1086</f>
        <v>7.8566827588879562E-2</v>
      </c>
      <c r="M511" s="6">
        <f>G511-G$1086</f>
        <v>0.29887805902890641</v>
      </c>
      <c r="N511" s="6">
        <f>H511-H$1086</f>
        <v>0.1578562756243187</v>
      </c>
      <c r="O511" s="6">
        <f>I511-I$1086</f>
        <v>0.30112211457822635</v>
      </c>
    </row>
    <row r="512" spans="1:15" x14ac:dyDescent="0.15">
      <c r="A512" s="1">
        <v>23</v>
      </c>
      <c r="B512" s="1" t="s">
        <v>138</v>
      </c>
      <c r="C512" s="1">
        <v>3</v>
      </c>
      <c r="D512" s="1" t="s">
        <v>17</v>
      </c>
      <c r="E512" s="4">
        <f>IF(実質付加価値!E512&gt;0,LN(実質付加価値!E512),0)</f>
        <v>13.434172167653758</v>
      </c>
      <c r="F512" s="4">
        <f>IF(実質付加価値!F512&gt;0,LN(実質付加価値!F512),0)</f>
        <v>13.76823989537921</v>
      </c>
      <c r="G512" s="4">
        <f>IF(実質付加価値!G512&gt;0,LN(実質付加価値!G512),0)</f>
        <v>13.737177037377986</v>
      </c>
      <c r="H512" s="4">
        <f>IF(実質付加価値!H512&gt;0,LN(実質付加価値!H512),0)</f>
        <v>13.763870815372311</v>
      </c>
      <c r="I512" s="4">
        <f>IF(実質付加価値!I512&gt;0,LN(実質付加価値!I512),0)</f>
        <v>13.705154245091064</v>
      </c>
      <c r="K512" s="6">
        <f>E512-E$1087</f>
        <v>1.5254285167941504</v>
      </c>
      <c r="L512" s="6">
        <f>F512-F$1087</f>
        <v>1.5690223934365157</v>
      </c>
      <c r="M512" s="6">
        <f>G512-G$1087</f>
        <v>1.4441650910397836</v>
      </c>
      <c r="N512" s="6">
        <f>H512-H$1087</f>
        <v>1.377812691083399</v>
      </c>
      <c r="O512" s="6">
        <f>I512-I$1087</f>
        <v>1.4731370878972161</v>
      </c>
    </row>
    <row r="513" spans="1:15" x14ac:dyDescent="0.15">
      <c r="A513" s="1">
        <v>23</v>
      </c>
      <c r="B513" s="1" t="s">
        <v>138</v>
      </c>
      <c r="C513" s="1">
        <v>4</v>
      </c>
      <c r="D513" s="1" t="s">
        <v>18</v>
      </c>
      <c r="E513" s="4">
        <f>IF(実質付加価値!E513&gt;0,LN(実質付加価値!E513),0)</f>
        <v>12.996648356048821</v>
      </c>
      <c r="F513" s="4">
        <f>IF(実質付加価値!F513&gt;0,LN(実質付加価値!F513),0)</f>
        <v>12.979561273869338</v>
      </c>
      <c r="G513" s="4">
        <f>IF(実質付加価値!G513&gt;0,LN(実質付加価値!G513),0)</f>
        <v>13.266874257161424</v>
      </c>
      <c r="H513" s="4">
        <f>IF(実質付加価値!H513&gt;0,LN(実質付加価値!H513),0)</f>
        <v>12.301850951134989</v>
      </c>
      <c r="I513" s="4">
        <f>IF(実質付加価値!I513&gt;0,LN(実質付加価値!I513),0)</f>
        <v>11.789833669234126</v>
      </c>
      <c r="K513" s="6">
        <f>E513-E$1088</f>
        <v>2.5646320992862375</v>
      </c>
      <c r="L513" s="6">
        <f>F513-F$1088</f>
        <v>2.0833669371896768</v>
      </c>
      <c r="M513" s="6">
        <f>G513-G$1088</f>
        <v>1.9725425085165664</v>
      </c>
      <c r="N513" s="6">
        <f>H513-H$1088</f>
        <v>1.7517314259504264</v>
      </c>
      <c r="O513" s="6">
        <f>I513-I$1088</f>
        <v>1.8173227981974627</v>
      </c>
    </row>
    <row r="514" spans="1:15" x14ac:dyDescent="0.15">
      <c r="A514" s="1">
        <v>23</v>
      </c>
      <c r="B514" s="1" t="s">
        <v>138</v>
      </c>
      <c r="C514" s="1">
        <v>5</v>
      </c>
      <c r="D514" s="1" t="s">
        <v>19</v>
      </c>
      <c r="E514" s="4">
        <f>IF(実質付加価値!E514&gt;0,LN(実質付加価値!E514),0)</f>
        <v>11.489400313062042</v>
      </c>
      <c r="F514" s="4">
        <f>IF(実質付加価値!F514&gt;0,LN(実質付加価値!F514),0)</f>
        <v>11.643780889434673</v>
      </c>
      <c r="G514" s="4">
        <f>IF(実質付加価値!G514&gt;0,LN(実質付加価値!G514),0)</f>
        <v>12.216502896779003</v>
      </c>
      <c r="H514" s="4">
        <f>IF(実質付加価値!H514&gt;0,LN(実質付加価値!H514),0)</f>
        <v>11.939304336092174</v>
      </c>
      <c r="I514" s="4">
        <f>IF(実質付加価値!I514&gt;0,LN(実質付加価値!I514),0)</f>
        <v>11.759377733955398</v>
      </c>
      <c r="K514" s="6">
        <f>E514-E$1089</f>
        <v>1.6603373390761025</v>
      </c>
      <c r="L514" s="6">
        <f>F514-F$1089</f>
        <v>1.620556843483417</v>
      </c>
      <c r="M514" s="6">
        <f>G514-G$1089</f>
        <v>1.6257869055181597</v>
      </c>
      <c r="N514" s="6">
        <f>H514-H$1089</f>
        <v>1.4158953393778262</v>
      </c>
      <c r="O514" s="6">
        <f>I514-I$1089</f>
        <v>1.4932938817437638</v>
      </c>
    </row>
    <row r="515" spans="1:15" x14ac:dyDescent="0.15">
      <c r="A515" s="1">
        <v>23</v>
      </c>
      <c r="B515" s="1" t="s">
        <v>138</v>
      </c>
      <c r="C515" s="1">
        <v>6</v>
      </c>
      <c r="D515" s="1" t="s">
        <v>3</v>
      </c>
      <c r="E515" s="4">
        <f>IF(実質付加価値!E515&gt;0,LN(実質付加価値!E515),0)</f>
        <v>10.811448093423696</v>
      </c>
      <c r="F515" s="4">
        <f>IF(実質付加価値!F515&gt;0,LN(実質付加価値!F515),0)</f>
        <v>11.639152396779556</v>
      </c>
      <c r="G515" s="4">
        <f>IF(実質付加価値!G515&gt;0,LN(実質付加価値!G515),0)</f>
        <v>12.325323486453691</v>
      </c>
      <c r="H515" s="4">
        <f>IF(実質付加価値!H515&gt;0,LN(実質付加価値!H515),0)</f>
        <v>12.344856319309571</v>
      </c>
      <c r="I515" s="4">
        <f>IF(実質付加価値!I515&gt;0,LN(実質付加価値!I515),0)</f>
        <v>12.64787104595076</v>
      </c>
      <c r="K515" s="6">
        <f>E515-E$1090</f>
        <v>2.1296280701292449</v>
      </c>
      <c r="L515" s="6">
        <f>F515-F$1090</f>
        <v>1.9648835009830723</v>
      </c>
      <c r="M515" s="6">
        <f>G515-G$1090</f>
        <v>1.5351430932423948</v>
      </c>
      <c r="N515" s="6">
        <f>H515-H$1090</f>
        <v>1.3038241063995883</v>
      </c>
      <c r="O515" s="6">
        <f>I515-I$1090</f>
        <v>1.3486647981004491</v>
      </c>
    </row>
    <row r="516" spans="1:15" x14ac:dyDescent="0.15">
      <c r="A516" s="1">
        <v>23</v>
      </c>
      <c r="B516" s="1" t="s">
        <v>138</v>
      </c>
      <c r="C516" s="1">
        <v>7</v>
      </c>
      <c r="D516" s="1" t="s">
        <v>20</v>
      </c>
      <c r="E516" s="4">
        <f>IF(実質付加価値!E516&gt;0,LN(実質付加価値!E516),0)</f>
        <v>11.825788463426614</v>
      </c>
      <c r="F516" s="4">
        <f>IF(実質付加価値!F516&gt;0,LN(実質付加価値!F516),0)</f>
        <v>12.243531062015048</v>
      </c>
      <c r="G516" s="4">
        <f>IF(実質付加価値!G516&gt;0,LN(実質付加価値!G516),0)</f>
        <v>12.81275159434095</v>
      </c>
      <c r="H516" s="4">
        <f>IF(実質付加価値!H516&gt;0,LN(実質付加価値!H516),0)</f>
        <v>12.763539025658648</v>
      </c>
      <c r="I516" s="4">
        <f>IF(実質付加価値!I516&gt;0,LN(実質付加価値!I516),0)</f>
        <v>12.577674766844078</v>
      </c>
      <c r="K516" s="6">
        <f>E516-E$1091</f>
        <v>2.2171025869123611</v>
      </c>
      <c r="L516" s="6">
        <f>F516-F$1091</f>
        <v>2.8295914243343177</v>
      </c>
      <c r="M516" s="6">
        <f>G516-G$1091</f>
        <v>2.7615930318252673</v>
      </c>
      <c r="N516" s="6">
        <f>H516-H$1091</f>
        <v>2.8793601104437148</v>
      </c>
      <c r="O516" s="6">
        <f>I516-I$1091</f>
        <v>3.5270929345278823</v>
      </c>
    </row>
    <row r="517" spans="1:15" x14ac:dyDescent="0.15">
      <c r="A517" s="1">
        <v>23</v>
      </c>
      <c r="B517" s="1" t="s">
        <v>138</v>
      </c>
      <c r="C517" s="1">
        <v>8</v>
      </c>
      <c r="D517" s="1" t="s">
        <v>21</v>
      </c>
      <c r="E517" s="4">
        <f>IF(実質付加価値!E517&gt;0,LN(実質付加価値!E517),0)</f>
        <v>12.533119958927669</v>
      </c>
      <c r="F517" s="4">
        <f>IF(実質付加価値!F517&gt;0,LN(実質付加価値!F517),0)</f>
        <v>12.538131835362481</v>
      </c>
      <c r="G517" s="4">
        <f>IF(実質付加価値!G517&gt;0,LN(実質付加価値!G517),0)</f>
        <v>12.917714838420794</v>
      </c>
      <c r="H517" s="4">
        <f>IF(実質付加価値!H517&gt;0,LN(実質付加価値!H517),0)</f>
        <v>12.838940751778599</v>
      </c>
      <c r="I517" s="4">
        <f>IF(実質付加価値!I517&gt;0,LN(実質付加価値!I517),0)</f>
        <v>12.505557299849006</v>
      </c>
      <c r="K517" s="6">
        <f>E517-E$1092</f>
        <v>2.2520365898290216</v>
      </c>
      <c r="L517" s="6">
        <f>F517-F$1092</f>
        <v>1.996653347527241</v>
      </c>
      <c r="M517" s="6">
        <f>G517-G$1092</f>
        <v>2.0050886894015747</v>
      </c>
      <c r="N517" s="6">
        <f>H517-H$1092</f>
        <v>1.9480383070820153</v>
      </c>
      <c r="O517" s="6">
        <f>I517-I$1092</f>
        <v>2.0240375574274996</v>
      </c>
    </row>
    <row r="518" spans="1:15" x14ac:dyDescent="0.15">
      <c r="A518" s="1">
        <v>23</v>
      </c>
      <c r="B518" s="1" t="s">
        <v>289</v>
      </c>
      <c r="C518" s="1">
        <v>9</v>
      </c>
      <c r="D518" s="1" t="s">
        <v>22</v>
      </c>
      <c r="E518" s="4">
        <f>IF(実質付加価値!E518&gt;0,LN(実質付加価値!E518),0)</f>
        <v>12.443388708353277</v>
      </c>
      <c r="F518" s="4">
        <f>IF(実質付加価値!F518&gt;0,LN(実質付加価値!F518),0)</f>
        <v>13.213743189045664</v>
      </c>
      <c r="G518" s="4">
        <f>IF(実質付加価値!G518&gt;0,LN(実質付加価値!G518),0)</f>
        <v>13.478820760065496</v>
      </c>
      <c r="H518" s="4">
        <f>IF(実質付加価値!H518&gt;0,LN(実質付加価値!H518),0)</f>
        <v>13.460705574714044</v>
      </c>
      <c r="I518" s="4">
        <f>IF(実質付加価値!I518&gt;0,LN(実質付加価値!I518),0)</f>
        <v>12.542335781922121</v>
      </c>
      <c r="K518" s="6">
        <f>E518-E$1093</f>
        <v>2.2047060009111306</v>
      </c>
      <c r="L518" s="6">
        <f>F518-F$1093</f>
        <v>2.5261731594101473</v>
      </c>
      <c r="M518" s="6">
        <f>G518-G$1093</f>
        <v>2.4548743593373654</v>
      </c>
      <c r="N518" s="6">
        <f>H518-H$1093</f>
        <v>2.4359578421920904</v>
      </c>
      <c r="O518" s="6">
        <f>I518-I$1093</f>
        <v>2.1377406971525232</v>
      </c>
    </row>
    <row r="519" spans="1:15" x14ac:dyDescent="0.15">
      <c r="A519" s="1">
        <v>23</v>
      </c>
      <c r="B519" s="1" t="s">
        <v>138</v>
      </c>
      <c r="C519" s="1">
        <v>10</v>
      </c>
      <c r="D519" s="1" t="s">
        <v>23</v>
      </c>
      <c r="E519" s="4">
        <f>IF(実質付加価値!E519&gt;0,LN(実質付加価値!E519),0)</f>
        <v>12.190894346317693</v>
      </c>
      <c r="F519" s="4">
        <f>IF(実質付加価値!F519&gt;0,LN(実質付加価値!F519),0)</f>
        <v>12.526256756111572</v>
      </c>
      <c r="G519" s="4">
        <f>IF(実質付加価値!G519&gt;0,LN(実質付加価値!G519),0)</f>
        <v>13.128062107911845</v>
      </c>
      <c r="H519" s="4">
        <f>IF(実質付加価値!H519&gt;0,LN(実質付加価値!H519),0)</f>
        <v>13.095317238585501</v>
      </c>
      <c r="I519" s="4">
        <f>IF(実質付加価値!I519&gt;0,LN(実質付加価値!I519),0)</f>
        <v>12.769981344251253</v>
      </c>
      <c r="K519" s="6">
        <f>E519-E$1094</f>
        <v>2.3023947712774309</v>
      </c>
      <c r="L519" s="6">
        <f>F519-F$1094</f>
        <v>2.0560944823850722</v>
      </c>
      <c r="M519" s="6">
        <f>G519-G$1094</f>
        <v>2.0763647780224126</v>
      </c>
      <c r="N519" s="6">
        <f>H519-H$1094</f>
        <v>1.9484108448884569</v>
      </c>
      <c r="O519" s="6">
        <f>I519-I$1094</f>
        <v>1.9543740394204416</v>
      </c>
    </row>
    <row r="520" spans="1:15" x14ac:dyDescent="0.15">
      <c r="A520" s="1">
        <v>23</v>
      </c>
      <c r="B520" s="1" t="s">
        <v>138</v>
      </c>
      <c r="C520" s="1">
        <v>11</v>
      </c>
      <c r="D520" s="1" t="s">
        <v>24</v>
      </c>
      <c r="E520" s="4">
        <f>IF(実質付加価値!E520&gt;0,LN(実質付加価値!E520),0)</f>
        <v>12.566897350121488</v>
      </c>
      <c r="F520" s="4">
        <f>IF(実質付加価値!F520&gt;0,LN(実質付加価値!F520),0)</f>
        <v>13.283156328869799</v>
      </c>
      <c r="G520" s="4">
        <f>IF(実質付加価値!G520&gt;0,LN(実質付加価値!G520),0)</f>
        <v>14.202990731843595</v>
      </c>
      <c r="H520" s="4">
        <f>IF(実質付加価値!H520&gt;0,LN(実質付加価値!H520),0)</f>
        <v>13.877092408844351</v>
      </c>
      <c r="I520" s="4">
        <f>IF(実質付加価値!I520&gt;0,LN(実質付加価値!I520),0)</f>
        <v>14.136456669789123</v>
      </c>
      <c r="K520" s="6">
        <f>E520-E$1095</f>
        <v>2.4678780437429477</v>
      </c>
      <c r="L520" s="6">
        <f>F520-F$1095</f>
        <v>2.3999065754393314</v>
      </c>
      <c r="M520" s="6">
        <f>G520-G$1095</f>
        <v>2.5165474312021079</v>
      </c>
      <c r="N520" s="6">
        <f>H520-H$1095</f>
        <v>2.1196489007227228</v>
      </c>
      <c r="O520" s="6">
        <f>I520-I$1095</f>
        <v>2.2096036921157225</v>
      </c>
    </row>
    <row r="521" spans="1:15" x14ac:dyDescent="0.15">
      <c r="A521" s="1">
        <v>23</v>
      </c>
      <c r="B521" s="1" t="s">
        <v>138</v>
      </c>
      <c r="C521" s="1">
        <v>12</v>
      </c>
      <c r="D521" s="1" t="s">
        <v>25</v>
      </c>
      <c r="E521" s="4">
        <f>IF(実質付加価値!E521&gt;0,LN(実質付加価値!E521),0)</f>
        <v>9.4170185508568629</v>
      </c>
      <c r="F521" s="4">
        <f>IF(実質付加価値!F521&gt;0,LN(実質付加価値!F521),0)</f>
        <v>11.293597478528337</v>
      </c>
      <c r="G521" s="4">
        <f>IF(実質付加価値!G521&gt;0,LN(実質付加価値!G521),0)</f>
        <v>12.879960539941431</v>
      </c>
      <c r="H521" s="4">
        <f>IF(実質付加価値!H521&gt;0,LN(実質付加価値!H521),0)</f>
        <v>13.670916872609419</v>
      </c>
      <c r="I521" s="4">
        <f>IF(実質付加価値!I521&gt;0,LN(実質付加価値!I521),0)</f>
        <v>15.248722588155712</v>
      </c>
      <c r="K521" s="6">
        <f>E521-E$1096</f>
        <v>1.8604214142860833</v>
      </c>
      <c r="L521" s="6">
        <f>F521-F$1096</f>
        <v>1.8104588974042972</v>
      </c>
      <c r="M521" s="6">
        <f>G521-G$1096</f>
        <v>1.5014819423372181</v>
      </c>
      <c r="N521" s="6">
        <f>H521-H$1096</f>
        <v>1.2806045735963547</v>
      </c>
      <c r="O521" s="6">
        <f>I521-I$1096</f>
        <v>1.4713777657938696</v>
      </c>
    </row>
    <row r="522" spans="1:15" x14ac:dyDescent="0.15">
      <c r="A522" s="1">
        <v>23</v>
      </c>
      <c r="B522" s="1" t="s">
        <v>138</v>
      </c>
      <c r="C522" s="1">
        <v>13</v>
      </c>
      <c r="D522" s="1" t="s">
        <v>26</v>
      </c>
      <c r="E522" s="4">
        <f>IF(実質付加価値!E522&gt;0,LN(実質付加価値!E522),0)</f>
        <v>12.915791482780341</v>
      </c>
      <c r="F522" s="4">
        <f>IF(実質付加価値!F522&gt;0,LN(実質付加価値!F522),0)</f>
        <v>14.046581296424918</v>
      </c>
      <c r="G522" s="4">
        <f>IF(実質付加価値!G522&gt;0,LN(実質付加価値!G522),0)</f>
        <v>15.032321586777675</v>
      </c>
      <c r="H522" s="4">
        <f>IF(実質付加価値!H522&gt;0,LN(実質付加価値!H522),0)</f>
        <v>15.096844054266507</v>
      </c>
      <c r="I522" s="4">
        <f>IF(実質付加価値!I522&gt;0,LN(実質付加価値!I522),0)</f>
        <v>15.328892197754142</v>
      </c>
      <c r="K522" s="6">
        <f>E522-E$1097</f>
        <v>4.0375065138301824</v>
      </c>
      <c r="L522" s="6">
        <f>F522-F$1097</f>
        <v>3.7686888220153705</v>
      </c>
      <c r="M522" s="6">
        <f>G522-G$1097</f>
        <v>4.3141081041743412</v>
      </c>
      <c r="N522" s="6">
        <f>H522-H$1097</f>
        <v>4.1261401765263273</v>
      </c>
      <c r="O522" s="6">
        <f>I522-I$1097</f>
        <v>3.7131253218975484</v>
      </c>
    </row>
    <row r="523" spans="1:15" x14ac:dyDescent="0.15">
      <c r="A523" s="1">
        <v>23</v>
      </c>
      <c r="B523" s="1" t="s">
        <v>138</v>
      </c>
      <c r="C523" s="1">
        <v>14</v>
      </c>
      <c r="D523" s="1" t="s">
        <v>27</v>
      </c>
      <c r="E523" s="4">
        <f>IF(実質付加価値!E523&gt;0,LN(実質付加価値!E523),0)</f>
        <v>9.6578482101659553</v>
      </c>
      <c r="F523" s="4">
        <f>IF(実質付加価値!F523&gt;0,LN(実質付加価値!F523),0)</f>
        <v>10.914797447698533</v>
      </c>
      <c r="G523" s="4">
        <f>IF(実質付加価値!G523&gt;0,LN(実質付加価値!G523),0)</f>
        <v>11.651467738937416</v>
      </c>
      <c r="H523" s="4">
        <f>IF(実質付加価値!H523&gt;0,LN(実質付加価値!H523),0)</f>
        <v>11.582229856460714</v>
      </c>
      <c r="I523" s="4">
        <f>IF(実質付加価値!I523&gt;0,LN(実質付加価値!I523),0)</f>
        <v>11.549304657711865</v>
      </c>
      <c r="K523" s="6">
        <f>E523-E$1098</f>
        <v>2.6295461338316475</v>
      </c>
      <c r="L523" s="6">
        <f>F523-F$1098</f>
        <v>2.5120798682491614</v>
      </c>
      <c r="M523" s="6">
        <f>G523-G$1098</f>
        <v>2.4290854753920801</v>
      </c>
      <c r="N523" s="6">
        <f>H523-H$1098</f>
        <v>2.2560604152356891</v>
      </c>
      <c r="O523" s="6">
        <f>I523-I$1098</f>
        <v>1.6908922891628286</v>
      </c>
    </row>
    <row r="524" spans="1:15" x14ac:dyDescent="0.15">
      <c r="A524" s="1">
        <v>23</v>
      </c>
      <c r="B524" s="1" t="s">
        <v>138</v>
      </c>
      <c r="C524" s="1">
        <v>15</v>
      </c>
      <c r="D524" s="1" t="s">
        <v>28</v>
      </c>
      <c r="E524" s="4">
        <f>IF(実質付加価値!E524&gt;0,LN(実質付加価値!E524),0)</f>
        <v>13.359060977693851</v>
      </c>
      <c r="F524" s="4">
        <f>IF(実質付加価値!F524&gt;0,LN(実質付加価値!F524),0)</f>
        <v>13.640290484337388</v>
      </c>
      <c r="G524" s="4">
        <f>IF(実質付加価値!G524&gt;0,LN(実質付加価値!G524),0)</f>
        <v>14.194613936461669</v>
      </c>
      <c r="H524" s="4">
        <f>IF(実質付加価値!H524&gt;0,LN(実質付加価値!H524),0)</f>
        <v>13.996636833852859</v>
      </c>
      <c r="I524" s="4">
        <f>IF(実質付加価値!I524&gt;0,LN(実質付加価値!I524),0)</f>
        <v>13.910123602182047</v>
      </c>
      <c r="K524" s="6">
        <f>E524-E$1099</f>
        <v>1.8189278572238674</v>
      </c>
      <c r="L524" s="6">
        <f>F524-F$1099</f>
        <v>1.8623098653761492</v>
      </c>
      <c r="M524" s="6">
        <f>G524-G$1099</f>
        <v>1.9856865077365491</v>
      </c>
      <c r="N524" s="6">
        <f>H524-H$1099</f>
        <v>1.9767804161842992</v>
      </c>
      <c r="O524" s="6">
        <f>I524-I$1099</f>
        <v>2.0099037139336886</v>
      </c>
    </row>
    <row r="525" spans="1:15" x14ac:dyDescent="0.15">
      <c r="A525" s="1">
        <v>23</v>
      </c>
      <c r="B525" s="1" t="s">
        <v>137</v>
      </c>
      <c r="C525" s="1">
        <v>16</v>
      </c>
      <c r="D525" s="1" t="s">
        <v>11</v>
      </c>
      <c r="E525" s="4">
        <f>IF(実質付加価値!E525&gt;0,LN(実質付加価値!E525),0)</f>
        <v>14.433548981308896</v>
      </c>
      <c r="F525" s="4">
        <f>IF(実質付加価値!F525&gt;0,LN(実質付加価値!F525),0)</f>
        <v>14.483139699572693</v>
      </c>
      <c r="G525" s="4">
        <f>IF(実質付加価値!G525&gt;0,LN(実質付加価値!G525),0)</f>
        <v>14.742529588554923</v>
      </c>
      <c r="H525" s="4">
        <f>IF(実質付加価値!H525&gt;0,LN(実質付加価値!H525),0)</f>
        <v>14.496128808385365</v>
      </c>
      <c r="I525" s="4">
        <f>IF(実質付加価値!I525&gt;0,LN(実質付加価値!I525),0)</f>
        <v>14.356155998110919</v>
      </c>
      <c r="K525" s="6">
        <f>E525-E$1100</f>
        <v>1.3042454261403211</v>
      </c>
      <c r="L525" s="6">
        <f>F525-F$1100</f>
        <v>1.1390387097924339</v>
      </c>
      <c r="M525" s="6">
        <f>G525-G$1100</f>
        <v>1.2224113829015124</v>
      </c>
      <c r="N525" s="6">
        <f>H525-H$1100</f>
        <v>1.2178376576067507</v>
      </c>
      <c r="O525" s="6">
        <f>I525-I$1100</f>
        <v>1.3930004839145713</v>
      </c>
    </row>
    <row r="526" spans="1:15" x14ac:dyDescent="0.15">
      <c r="A526" s="1">
        <v>23</v>
      </c>
      <c r="B526" s="1" t="s">
        <v>137</v>
      </c>
      <c r="C526" s="1">
        <v>17</v>
      </c>
      <c r="D526" s="1" t="s">
        <v>12</v>
      </c>
      <c r="E526" s="4">
        <f>IF(実質付加価値!E526&gt;0,LN(実質付加価値!E526),0)</f>
        <v>12.602393008818197</v>
      </c>
      <c r="F526" s="4">
        <f>IF(実質付加価値!F526&gt;0,LN(実質付加価値!F526),0)</f>
        <v>13.029566681003677</v>
      </c>
      <c r="G526" s="4">
        <f>IF(実質付加価値!G526&gt;0,LN(実質付加価値!G526),0)</f>
        <v>13.420110815743458</v>
      </c>
      <c r="H526" s="4">
        <f>IF(実質付加価値!H526&gt;0,LN(実質付加価値!H526),0)</f>
        <v>13.557926376811988</v>
      </c>
      <c r="I526" s="4">
        <f>IF(実質付加価値!I526&gt;0,LN(実質付加価値!I526),0)</f>
        <v>13.634172498834984</v>
      </c>
      <c r="K526" s="6">
        <f>E526-E$1101</f>
        <v>1.7529336582808686</v>
      </c>
      <c r="L526" s="6">
        <f>F526-F$1101</f>
        <v>1.54034431695578</v>
      </c>
      <c r="M526" s="6">
        <f>G526-G$1101</f>
        <v>1.3846898689180751</v>
      </c>
      <c r="N526" s="6">
        <f>H526-H$1101</f>
        <v>1.3194440658625819</v>
      </c>
      <c r="O526" s="6">
        <f>I526-I$1101</f>
        <v>1.3647646643985709</v>
      </c>
    </row>
    <row r="527" spans="1:15" x14ac:dyDescent="0.15">
      <c r="A527" s="1">
        <v>23</v>
      </c>
      <c r="B527" s="1" t="s">
        <v>137</v>
      </c>
      <c r="C527" s="1">
        <v>18</v>
      </c>
      <c r="D527" s="1" t="s">
        <v>13</v>
      </c>
      <c r="E527" s="4">
        <f>IF(実質付加価値!E527&gt;0,LN(実質付加価値!E527),0)</f>
        <v>13.818621521909847</v>
      </c>
      <c r="F527" s="4">
        <f>IF(実質付加価値!F527&gt;0,LN(実質付加価値!F527),0)</f>
        <v>14.504574645716016</v>
      </c>
      <c r="G527" s="4">
        <f>IF(実質付加価値!G527&gt;0,LN(実質付加価値!G527),0)</f>
        <v>14.932307249707906</v>
      </c>
      <c r="H527" s="4">
        <f>IF(実質付加価値!H527&gt;0,LN(実質付加価値!H527),0)</f>
        <v>15.331439100063504</v>
      </c>
      <c r="I527" s="4">
        <f>IF(実質付加価値!I527&gt;0,LN(実質付加価値!I527),0)</f>
        <v>15.246924994133167</v>
      </c>
      <c r="K527" s="6">
        <f>E527-E$1102</f>
        <v>1.6998919637511332</v>
      </c>
      <c r="L527" s="6">
        <f>F527-F$1102</f>
        <v>1.6203468368012377</v>
      </c>
      <c r="M527" s="6">
        <f>G527-G$1102</f>
        <v>1.6262330994452121</v>
      </c>
      <c r="N527" s="6">
        <f>H527-H$1102</f>
        <v>1.8274631086490025</v>
      </c>
      <c r="O527" s="6">
        <f>I527-I$1102</f>
        <v>1.9019286130981659</v>
      </c>
    </row>
    <row r="528" spans="1:15" x14ac:dyDescent="0.15">
      <c r="A528" s="1">
        <v>23</v>
      </c>
      <c r="B528" s="1" t="s">
        <v>290</v>
      </c>
      <c r="C528" s="1">
        <v>19</v>
      </c>
      <c r="D528" s="1" t="s">
        <v>14</v>
      </c>
      <c r="E528" s="4">
        <f>IF(実質付加価値!E528&gt;0,LN(実質付加価値!E528),0)</f>
        <v>12.372475441803688</v>
      </c>
      <c r="F528" s="4">
        <f>IF(実質付加価値!F528&gt;0,LN(実質付加価値!F528),0)</f>
        <v>13.019221476550094</v>
      </c>
      <c r="G528" s="4">
        <f>IF(実質付加価値!G528&gt;0,LN(実質付加価値!G528),0)</f>
        <v>13.993330816183294</v>
      </c>
      <c r="H528" s="4">
        <f>IF(実質付加価値!H528&gt;0,LN(実質付加価値!H528),0)</f>
        <v>14.052765617710124</v>
      </c>
      <c r="I528" s="4">
        <f>IF(実質付加価値!I528&gt;0,LN(実質付加価値!I528),0)</f>
        <v>14.034651896600975</v>
      </c>
      <c r="K528" s="6">
        <f>E528-E$1103</f>
        <v>1.4266165243036895</v>
      </c>
      <c r="L528" s="6">
        <f>F528-F$1103</f>
        <v>1.2462474636933045</v>
      </c>
      <c r="M528" s="6">
        <f>G528-G$1103</f>
        <v>1.4321778847710362</v>
      </c>
      <c r="N528" s="6">
        <f>H528-H$1103</f>
        <v>1.455429379574424</v>
      </c>
      <c r="O528" s="6">
        <f>I528-I$1103</f>
        <v>1.5276172670131611</v>
      </c>
    </row>
    <row r="529" spans="1:15" x14ac:dyDescent="0.15">
      <c r="A529" s="1">
        <v>23</v>
      </c>
      <c r="B529" s="1" t="s">
        <v>137</v>
      </c>
      <c r="C529" s="1">
        <v>20</v>
      </c>
      <c r="D529" s="1" t="s">
        <v>15</v>
      </c>
      <c r="E529" s="4">
        <f>IF(実質付加価値!E529&gt;0,LN(実質付加価値!E529),0)</f>
        <v>12.284180244480853</v>
      </c>
      <c r="F529" s="4">
        <f>IF(実質付加価値!F529&gt;0,LN(実質付加価値!F529),0)</f>
        <v>13.140816986982351</v>
      </c>
      <c r="G529" s="4">
        <f>IF(実質付加価値!G529&gt;0,LN(実質付加価値!G529),0)</f>
        <v>13.133062843497406</v>
      </c>
      <c r="H529" s="4">
        <f>IF(実質付加価値!H529&gt;0,LN(実質付加価値!H529),0)</f>
        <v>12.875882428306889</v>
      </c>
      <c r="I529" s="4">
        <f>IF(実質付加価値!I529&gt;0,LN(実質付加価値!I529),0)</f>
        <v>13.098892033562761</v>
      </c>
      <c r="K529" s="6">
        <f>E529-E$1104</f>
        <v>1.2450609130478565</v>
      </c>
      <c r="L529" s="6">
        <f>F529-F$1104</f>
        <v>1.4708363734942811</v>
      </c>
      <c r="M529" s="6">
        <f>G529-G$1104</f>
        <v>1.4764138837792498</v>
      </c>
      <c r="N529" s="6">
        <f>H529-H$1104</f>
        <v>1.4558666768836304</v>
      </c>
      <c r="O529" s="6">
        <f>I529-I$1104</f>
        <v>1.5165162907597143</v>
      </c>
    </row>
    <row r="530" spans="1:15" x14ac:dyDescent="0.15">
      <c r="A530" s="1">
        <v>23</v>
      </c>
      <c r="B530" s="1" t="s">
        <v>137</v>
      </c>
      <c r="C530" s="1">
        <v>21</v>
      </c>
      <c r="D530" s="1" t="s">
        <v>16</v>
      </c>
      <c r="E530" s="4">
        <f>IF(実質付加価値!E530&gt;0,LN(実質付加価値!E530),0)</f>
        <v>13.568705198311743</v>
      </c>
      <c r="F530" s="4">
        <f>IF(実質付加価値!F530&gt;0,LN(実質付加価値!F530),0)</f>
        <v>13.815377365218414</v>
      </c>
      <c r="G530" s="4">
        <f>IF(実質付加価値!G530&gt;0,LN(実質付加価値!G530),0)</f>
        <v>14.259498028612754</v>
      </c>
      <c r="H530" s="4">
        <f>IF(実質付加価値!H530&gt;0,LN(実質付加価値!H530),0)</f>
        <v>14.47130611426223</v>
      </c>
      <c r="I530" s="4">
        <f>IF(実質付加価値!I530&gt;0,LN(実質付加価値!I530),0)</f>
        <v>14.741801772615604</v>
      </c>
      <c r="K530" s="6">
        <f>E530-E$1105</f>
        <v>1.5080061724964633</v>
      </c>
      <c r="L530" s="6">
        <f>F530-F$1105</f>
        <v>1.4543202227147294</v>
      </c>
      <c r="M530" s="6">
        <f>G530-G$1105</f>
        <v>1.5196214612850802</v>
      </c>
      <c r="N530" s="6">
        <f>H530-H$1105</f>
        <v>1.5087655052170668</v>
      </c>
      <c r="O530" s="6">
        <f>I530-I$1105</f>
        <v>1.6380700210226369</v>
      </c>
    </row>
    <row r="531" spans="1:15" x14ac:dyDescent="0.15">
      <c r="A531" s="1">
        <v>23</v>
      </c>
      <c r="B531" s="1" t="s">
        <v>136</v>
      </c>
      <c r="C531" s="1">
        <v>22</v>
      </c>
      <c r="D531" s="1" t="s">
        <v>8</v>
      </c>
      <c r="E531" s="4">
        <f>IF(実質付加価値!E531&gt;0,LN(実質付加価値!E531),0)</f>
        <v>14.326251985590311</v>
      </c>
      <c r="F531" s="4">
        <f>IF(実質付加価値!F531&gt;0,LN(実質付加価値!F531),0)</f>
        <v>14.915530976467227</v>
      </c>
      <c r="G531" s="4">
        <f>IF(実質付加価値!G531&gt;0,LN(実質付加価値!G531),0)</f>
        <v>15.25234733648119</v>
      </c>
      <c r="H531" s="4">
        <f>IF(実質付加価値!H531&gt;0,LN(実質付加価値!H531),0)</f>
        <v>15.530943551282535</v>
      </c>
      <c r="I531" s="4">
        <f>IF(実質付加価値!I531&gt;0,LN(実質付加価値!I531),0)</f>
        <v>15.744832985546484</v>
      </c>
      <c r="K531" s="6">
        <f>E531-E$1106</f>
        <v>1.1785329793011403</v>
      </c>
      <c r="L531" s="6">
        <f>F531-F$1106</f>
        <v>1.2304858933750022</v>
      </c>
      <c r="M531" s="6">
        <f>G531-G$1106</f>
        <v>1.3442374803066528</v>
      </c>
      <c r="N531" s="6">
        <f>H531-H$1106</f>
        <v>1.387651294638486</v>
      </c>
      <c r="O531" s="6">
        <f>I531-I$1106</f>
        <v>1.3890586388220036</v>
      </c>
    </row>
    <row r="532" spans="1:15" x14ac:dyDescent="0.15">
      <c r="A532" s="1">
        <v>23</v>
      </c>
      <c r="B532" s="1" t="s">
        <v>136</v>
      </c>
      <c r="C532" s="1">
        <v>23</v>
      </c>
      <c r="D532" s="1" t="s">
        <v>29</v>
      </c>
      <c r="E532" s="4">
        <f>IF(実質付加価値!E532&gt;0,LN(実質付加価値!E532),0)</f>
        <v>13.79581870545042</v>
      </c>
      <c r="F532" s="4">
        <f>IF(実質付加価値!F532&gt;0,LN(実質付加価値!F532),0)</f>
        <v>14.170783397609632</v>
      </c>
      <c r="G532" s="4">
        <f>IF(実質付加価値!G532&gt;0,LN(実質付加価値!G532),0)</f>
        <v>14.357702863209678</v>
      </c>
      <c r="H532" s="4">
        <f>IF(実質付加価値!H532&gt;0,LN(実質付加価値!H532),0)</f>
        <v>14.531072002498142</v>
      </c>
      <c r="I532" s="4">
        <f>IF(実質付加価値!I532&gt;0,LN(実質付加価値!I532),0)</f>
        <v>14.653759310383602</v>
      </c>
      <c r="K532" s="6">
        <f>E532-E$1107</f>
        <v>0.85446787585532213</v>
      </c>
      <c r="L532" s="6">
        <f>F532-F$1107</f>
        <v>0.94172645451913795</v>
      </c>
      <c r="M532" s="6">
        <f>G532-G$1107</f>
        <v>0.99329008286443887</v>
      </c>
      <c r="N532" s="6">
        <f>H532-H$1107</f>
        <v>0.98957944794370967</v>
      </c>
      <c r="O532" s="6">
        <f>I532-I$1107</f>
        <v>0.99531890832973602</v>
      </c>
    </row>
    <row r="533" spans="1:15" x14ac:dyDescent="0.15">
      <c r="A533" s="1">
        <v>24</v>
      </c>
      <c r="B533" s="1" t="s">
        <v>291</v>
      </c>
      <c r="C533" s="1">
        <v>1</v>
      </c>
      <c r="D533" s="1" t="s">
        <v>9</v>
      </c>
      <c r="E533" s="4">
        <f>IF(実質付加価値!E533&gt;0,LN(実質付加価値!E533),0)</f>
        <v>12.197626666770024</v>
      </c>
      <c r="F533" s="4">
        <f>IF(実質付加価値!F533&gt;0,LN(実質付加価値!F533),0)</f>
        <v>12.065481816690806</v>
      </c>
      <c r="G533" s="4">
        <f>IF(実質付加価値!G533&gt;0,LN(実質付加価値!G533),0)</f>
        <v>12.170668409657539</v>
      </c>
      <c r="H533" s="4">
        <f>IF(実質付加価値!H533&gt;0,LN(実質付加価値!H533),0)</f>
        <v>12.114280086970792</v>
      </c>
      <c r="I533" s="4">
        <f>IF(実質付加価値!I533&gt;0,LN(実質付加価値!I533),0)</f>
        <v>11.732559013483741</v>
      </c>
      <c r="K533" s="6">
        <f>E533-E$1085</f>
        <v>0.20076429832297293</v>
      </c>
      <c r="L533" s="6">
        <f>F533-F$1085</f>
        <v>0.1818526621009422</v>
      </c>
      <c r="M533" s="6">
        <f>G533-G$1085</f>
        <v>0.17224132939360892</v>
      </c>
      <c r="N533" s="6">
        <f>H533-H$1085</f>
        <v>0.25725470274345064</v>
      </c>
      <c r="O533" s="6">
        <f>I533-I$1085</f>
        <v>-3.9133245513784942E-3</v>
      </c>
    </row>
    <row r="534" spans="1:15" x14ac:dyDescent="0.15">
      <c r="A534" s="1">
        <v>24</v>
      </c>
      <c r="B534" s="1" t="s">
        <v>291</v>
      </c>
      <c r="C534" s="1">
        <v>2</v>
      </c>
      <c r="D534" s="1" t="s">
        <v>10</v>
      </c>
      <c r="E534" s="4">
        <f>IF(実質付加価値!E534&gt;0,LN(実質付加価値!E534),0)</f>
        <v>9.2142212484294745</v>
      </c>
      <c r="F534" s="4">
        <f>IF(実質付加価値!F534&gt;0,LN(実質付加価値!F534),0)</f>
        <v>9.7196852207981035</v>
      </c>
      <c r="G534" s="4">
        <f>IF(実質付加価値!G534&gt;0,LN(実質付加価値!G534),0)</f>
        <v>9.351846742775793</v>
      </c>
      <c r="H534" s="4">
        <f>IF(実質付加価値!H534&gt;0,LN(実質付加価値!H534),0)</f>
        <v>8.9770420987783339</v>
      </c>
      <c r="I534" s="4">
        <f>IF(実質付加価値!I534&gt;0,LN(実質付加価値!I534),0)</f>
        <v>8.2180512919001334</v>
      </c>
      <c r="K534" s="6">
        <f>E534-E$1086</f>
        <v>-0.21240049976716868</v>
      </c>
      <c r="L534" s="6">
        <f>F534-F$1086</f>
        <v>0.16722921823088654</v>
      </c>
      <c r="M534" s="6">
        <f>G534-G$1086</f>
        <v>-0.16956936198755557</v>
      </c>
      <c r="N534" s="6">
        <f>H534-H$1086</f>
        <v>-0.11274276411177375</v>
      </c>
      <c r="O534" s="6">
        <f>I534-I$1086</f>
        <v>0.21951227524041617</v>
      </c>
    </row>
    <row r="535" spans="1:15" x14ac:dyDescent="0.15">
      <c r="A535" s="1">
        <v>24</v>
      </c>
      <c r="B535" s="1" t="s">
        <v>292</v>
      </c>
      <c r="C535" s="1">
        <v>3</v>
      </c>
      <c r="D535" s="1" t="s">
        <v>17</v>
      </c>
      <c r="E535" s="4">
        <f>IF(実質付加価値!E535&gt;0,LN(実質付加価値!E535),0)</f>
        <v>11.730067894812978</v>
      </c>
      <c r="F535" s="4">
        <f>IF(実質付加価値!F535&gt;0,LN(実質付加価値!F535),0)</f>
        <v>11.845792027716323</v>
      </c>
      <c r="G535" s="4">
        <f>IF(実質付加価値!G535&gt;0,LN(実質付加価値!G535),0)</f>
        <v>11.994717979409446</v>
      </c>
      <c r="H535" s="4">
        <f>IF(実質付加価値!H535&gt;0,LN(実質付加価値!H535),0)</f>
        <v>12.041830339215229</v>
      </c>
      <c r="I535" s="4">
        <f>IF(実質付加価値!I535&gt;0,LN(実質付加価値!I535),0)</f>
        <v>11.978010568706116</v>
      </c>
      <c r="K535" s="6">
        <f>E535-E$1087</f>
        <v>-0.17867575604662989</v>
      </c>
      <c r="L535" s="6">
        <f>F535-F$1087</f>
        <v>-0.35342547422637161</v>
      </c>
      <c r="M535" s="6">
        <f>G535-G$1087</f>
        <v>-0.29829396692875676</v>
      </c>
      <c r="N535" s="6">
        <f>H535-H$1087</f>
        <v>-0.34422778507368257</v>
      </c>
      <c r="O535" s="6">
        <f>I535-I$1087</f>
        <v>-0.25400658848773183</v>
      </c>
    </row>
    <row r="536" spans="1:15" x14ac:dyDescent="0.15">
      <c r="A536" s="1">
        <v>24</v>
      </c>
      <c r="B536" s="1" t="s">
        <v>292</v>
      </c>
      <c r="C536" s="1">
        <v>4</v>
      </c>
      <c r="D536" s="1" t="s">
        <v>18</v>
      </c>
      <c r="E536" s="4">
        <f>IF(実質付加価値!E536&gt;0,LN(実質付加価値!E536),0)</f>
        <v>10.898689848082913</v>
      </c>
      <c r="F536" s="4">
        <f>IF(実質付加価値!F536&gt;0,LN(実質付加価値!F536),0)</f>
        <v>11.074164986517507</v>
      </c>
      <c r="G536" s="4">
        <f>IF(実質付加価値!G536&gt;0,LN(実質付加価値!G536),0)</f>
        <v>11.229290766579481</v>
      </c>
      <c r="H536" s="4">
        <f>IF(実質付加価値!H536&gt;0,LN(実質付加価値!H536),0)</f>
        <v>10.297714862986593</v>
      </c>
      <c r="I536" s="4">
        <f>IF(実質付加価値!I536&gt;0,LN(実質付加価値!I536),0)</f>
        <v>9.2471077250346596</v>
      </c>
      <c r="K536" s="6">
        <f>E536-E$1088</f>
        <v>0.46667359132032971</v>
      </c>
      <c r="L536" s="6">
        <f>F536-F$1088</f>
        <v>0.17797064983784594</v>
      </c>
      <c r="M536" s="6">
        <f>G536-G$1088</f>
        <v>-6.504098206537634E-2</v>
      </c>
      <c r="N536" s="6">
        <f>H536-H$1088</f>
        <v>-0.25240466219796964</v>
      </c>
      <c r="O536" s="6">
        <f>I536-I$1088</f>
        <v>-0.7254031460020034</v>
      </c>
    </row>
    <row r="537" spans="1:15" x14ac:dyDescent="0.15">
      <c r="A537" s="1">
        <v>24</v>
      </c>
      <c r="B537" s="1" t="s">
        <v>292</v>
      </c>
      <c r="C537" s="1">
        <v>5</v>
      </c>
      <c r="D537" s="1" t="s">
        <v>19</v>
      </c>
      <c r="E537" s="4">
        <f>IF(実質付加価値!E537&gt;0,LN(実質付加価値!E537),0)</f>
        <v>9.4362391050979149</v>
      </c>
      <c r="F537" s="4">
        <f>IF(実質付加価値!F537&gt;0,LN(実質付加価値!F537),0)</f>
        <v>9.5456773586897778</v>
      </c>
      <c r="G537" s="4">
        <f>IF(実質付加価値!G537&gt;0,LN(実質付加価値!G537),0)</f>
        <v>10.310171522382879</v>
      </c>
      <c r="H537" s="4">
        <f>IF(実質付加価値!H537&gt;0,LN(実質付加価値!H537),0)</f>
        <v>10.220377138759936</v>
      </c>
      <c r="I537" s="4">
        <f>IF(実質付加価値!I537&gt;0,LN(実質付加価値!I537),0)</f>
        <v>9.9013326837794029</v>
      </c>
      <c r="K537" s="6">
        <f>E537-E$1089</f>
        <v>-0.39282386888802456</v>
      </c>
      <c r="L537" s="6">
        <f>F537-F$1089</f>
        <v>-0.4775466872614782</v>
      </c>
      <c r="M537" s="6">
        <f>G537-G$1089</f>
        <v>-0.2805444688779648</v>
      </c>
      <c r="N537" s="6">
        <f>H537-H$1089</f>
        <v>-0.30303185795441223</v>
      </c>
      <c r="O537" s="6">
        <f>I537-I$1089</f>
        <v>-0.36475116843223176</v>
      </c>
    </row>
    <row r="538" spans="1:15" x14ac:dyDescent="0.15">
      <c r="A538" s="1">
        <v>24</v>
      </c>
      <c r="B538" s="1" t="s">
        <v>292</v>
      </c>
      <c r="C538" s="1">
        <v>6</v>
      </c>
      <c r="D538" s="1" t="s">
        <v>3</v>
      </c>
      <c r="E538" s="4">
        <f>IF(実質付加価値!E538&gt;0,LN(実質付加価値!E538),0)</f>
        <v>10.510454499253068</v>
      </c>
      <c r="F538" s="4">
        <f>IF(実質付加価値!F538&gt;0,LN(実質付加価値!F538),0)</f>
        <v>11.328126617818899</v>
      </c>
      <c r="G538" s="4">
        <f>IF(実質付加価値!G538&gt;0,LN(実質付加価値!G538),0)</f>
        <v>12.329748128633383</v>
      </c>
      <c r="H538" s="4">
        <f>IF(実質付加価値!H538&gt;0,LN(実質付加価値!H538),0)</f>
        <v>12.028016009974863</v>
      </c>
      <c r="I538" s="4">
        <f>IF(実質付加価値!I538&gt;0,LN(実質付加価値!I538),0)</f>
        <v>12.343223378897065</v>
      </c>
      <c r="K538" s="6">
        <f>E538-E$1090</f>
        <v>1.8286344759586175</v>
      </c>
      <c r="L538" s="6">
        <f>F538-F$1090</f>
        <v>1.6538577220224155</v>
      </c>
      <c r="M538" s="6">
        <f>G538-G$1090</f>
        <v>1.5395677354220876</v>
      </c>
      <c r="N538" s="6">
        <f>H538-H$1090</f>
        <v>0.98698379706488026</v>
      </c>
      <c r="O538" s="6">
        <f>I538-I$1090</f>
        <v>1.0440171310467541</v>
      </c>
    </row>
    <row r="539" spans="1:15" x14ac:dyDescent="0.15">
      <c r="A539" s="1">
        <v>24</v>
      </c>
      <c r="B539" s="1" t="s">
        <v>292</v>
      </c>
      <c r="C539" s="1">
        <v>7</v>
      </c>
      <c r="D539" s="1" t="s">
        <v>20</v>
      </c>
      <c r="E539" s="4">
        <f>IF(実質付加価値!E539&gt;0,LN(実質付加価値!E539),0)</f>
        <v>12.843725523997563</v>
      </c>
      <c r="F539" s="4">
        <f>IF(実質付加価値!F539&gt;0,LN(実質付加価値!F539),0)</f>
        <v>11.888561000034491</v>
      </c>
      <c r="G539" s="4">
        <f>IF(実質付加価値!G539&gt;0,LN(実質付加価値!G539),0)</f>
        <v>12.718105311106475</v>
      </c>
      <c r="H539" s="4">
        <f>IF(実質付加価値!H539&gt;0,LN(実質付加価値!H539),0)</f>
        <v>11.82788624104569</v>
      </c>
      <c r="I539" s="4">
        <f>IF(実質付加価値!I539&gt;0,LN(実質付加価値!I539),0)</f>
        <v>11.849024991825491</v>
      </c>
      <c r="K539" s="6">
        <f>E539-E$1091</f>
        <v>3.2350396474833101</v>
      </c>
      <c r="L539" s="6">
        <f>F539-F$1091</f>
        <v>2.4746213623537603</v>
      </c>
      <c r="M539" s="6">
        <f>G539-G$1091</f>
        <v>2.6669467485907923</v>
      </c>
      <c r="N539" s="6">
        <f>H539-H$1091</f>
        <v>1.943707325830756</v>
      </c>
      <c r="O539" s="6">
        <f>I539-I$1091</f>
        <v>2.7984431595092953</v>
      </c>
    </row>
    <row r="540" spans="1:15" x14ac:dyDescent="0.15">
      <c r="A540" s="1">
        <v>24</v>
      </c>
      <c r="B540" s="1" t="s">
        <v>292</v>
      </c>
      <c r="C540" s="1">
        <v>8</v>
      </c>
      <c r="D540" s="1" t="s">
        <v>21</v>
      </c>
      <c r="E540" s="4">
        <f>IF(実質付加価値!E540&gt;0,LN(実質付加価値!E540),0)</f>
        <v>11.329629375191871</v>
      </c>
      <c r="F540" s="4">
        <f>IF(実質付加価値!F540&gt;0,LN(実質付加価値!F540),0)</f>
        <v>11.469946704632752</v>
      </c>
      <c r="G540" s="4">
        <f>IF(実質付加価値!G540&gt;0,LN(実質付加価値!G540),0)</f>
        <v>11.912528276455626</v>
      </c>
      <c r="H540" s="4">
        <f>IF(実質付加価値!H540&gt;0,LN(実質付加価値!H540),0)</f>
        <v>11.952270484733837</v>
      </c>
      <c r="I540" s="4">
        <f>IF(実質付加価値!I540&gt;0,LN(実質付加価値!I540),0)</f>
        <v>11.621304355504723</v>
      </c>
      <c r="K540" s="6">
        <f>E540-E$1092</f>
        <v>1.0485460060932237</v>
      </c>
      <c r="L540" s="6">
        <f>F540-F$1092</f>
        <v>0.92846821679751201</v>
      </c>
      <c r="M540" s="6">
        <f>G540-G$1092</f>
        <v>0.99990212743640683</v>
      </c>
      <c r="N540" s="6">
        <f>H540-H$1092</f>
        <v>1.0613680400372534</v>
      </c>
      <c r="O540" s="6">
        <f>I540-I$1092</f>
        <v>1.1397846130832168</v>
      </c>
    </row>
    <row r="541" spans="1:15" x14ac:dyDescent="0.15">
      <c r="A541" s="1">
        <v>24</v>
      </c>
      <c r="B541" s="1" t="s">
        <v>292</v>
      </c>
      <c r="C541" s="1">
        <v>9</v>
      </c>
      <c r="D541" s="1" t="s">
        <v>22</v>
      </c>
      <c r="E541" s="4">
        <f>IF(実質付加価値!E541&gt;0,LN(実質付加価値!E541),0)</f>
        <v>10.218348602226257</v>
      </c>
      <c r="F541" s="4">
        <f>IF(実質付加価値!F541&gt;0,LN(実質付加価値!F541),0)</f>
        <v>11.264630354364522</v>
      </c>
      <c r="G541" s="4">
        <f>IF(実質付加価値!G541&gt;0,LN(実質付加価値!G541),0)</f>
        <v>11.009424871564384</v>
      </c>
      <c r="H541" s="4">
        <f>IF(実質付加価値!H541&gt;0,LN(実質付加価値!H541),0)</f>
        <v>11.855385021613513</v>
      </c>
      <c r="I541" s="4">
        <f>IF(実質付加価値!I541&gt;0,LN(実質付加価値!I541),0)</f>
        <v>10.547732062337943</v>
      </c>
      <c r="K541" s="6">
        <f>E541-E$1093</f>
        <v>-2.0334105215889409E-2</v>
      </c>
      <c r="L541" s="6">
        <f>F541-F$1093</f>
        <v>0.57706032472900581</v>
      </c>
      <c r="M541" s="6">
        <f>G541-G$1093</f>
        <v>-1.4521529163745939E-2</v>
      </c>
      <c r="N541" s="6">
        <f>H541-H$1093</f>
        <v>0.83063728909155898</v>
      </c>
      <c r="O541" s="6">
        <f>I541-I$1093</f>
        <v>0.14313697756834465</v>
      </c>
    </row>
    <row r="542" spans="1:15" x14ac:dyDescent="0.15">
      <c r="A542" s="1">
        <v>24</v>
      </c>
      <c r="B542" s="1" t="s">
        <v>292</v>
      </c>
      <c r="C542" s="1">
        <v>10</v>
      </c>
      <c r="D542" s="1" t="s">
        <v>23</v>
      </c>
      <c r="E542" s="4">
        <f>IF(実質付加価値!E542&gt;0,LN(実質付加価値!E542),0)</f>
        <v>9.8657940814828393</v>
      </c>
      <c r="F542" s="4">
        <f>IF(実質付加価値!F542&gt;0,LN(実質付加価値!F542),0)</f>
        <v>10.553245267208553</v>
      </c>
      <c r="G542" s="4">
        <f>IF(実質付加価値!G542&gt;0,LN(実質付加価値!G542),0)</f>
        <v>11.201404370691305</v>
      </c>
      <c r="H542" s="4">
        <f>IF(実質付加価値!H542&gt;0,LN(実質付加価値!H542),0)</f>
        <v>11.46876087609866</v>
      </c>
      <c r="I542" s="4">
        <f>IF(実質付加価値!I542&gt;0,LN(実質付加価値!I542),0)</f>
        <v>11.169827837509185</v>
      </c>
      <c r="K542" s="6">
        <f>E542-E$1094</f>
        <v>-2.2705493557422685E-2</v>
      </c>
      <c r="L542" s="6">
        <f>F542-F$1094</f>
        <v>8.3082993482053169E-2</v>
      </c>
      <c r="M542" s="6">
        <f>G542-G$1094</f>
        <v>0.14970704080187325</v>
      </c>
      <c r="N542" s="6">
        <f>H542-H$1094</f>
        <v>0.32185448240161563</v>
      </c>
      <c r="O542" s="6">
        <f>I542-I$1094</f>
        <v>0.35422053267837406</v>
      </c>
    </row>
    <row r="543" spans="1:15" x14ac:dyDescent="0.15">
      <c r="A543" s="1">
        <v>24</v>
      </c>
      <c r="B543" s="1" t="s">
        <v>292</v>
      </c>
      <c r="C543" s="1">
        <v>11</v>
      </c>
      <c r="D543" s="1" t="s">
        <v>24</v>
      </c>
      <c r="E543" s="4">
        <f>IF(実質付加価値!E543&gt;0,LN(実質付加価値!E543),0)</f>
        <v>10.442711066207456</v>
      </c>
      <c r="F543" s="4">
        <f>IF(実質付加価値!F543&gt;0,LN(実質付加価値!F543),0)</f>
        <v>11.218871458748682</v>
      </c>
      <c r="G543" s="4">
        <f>IF(実質付加価値!G543&gt;0,LN(実質付加価値!G543),0)</f>
        <v>12.173610318521467</v>
      </c>
      <c r="H543" s="4">
        <f>IF(実質付加価値!H543&gt;0,LN(実質付加価値!H543),0)</f>
        <v>12.204305926871209</v>
      </c>
      <c r="I543" s="4">
        <f>IF(実質付加価値!I543&gt;0,LN(実質付加価値!I543),0)</f>
        <v>12.630927560104304</v>
      </c>
      <c r="K543" s="6">
        <f>E543-E$1095</f>
        <v>0.34369175982891598</v>
      </c>
      <c r="L543" s="6">
        <f>F543-F$1095</f>
        <v>0.33562170531821423</v>
      </c>
      <c r="M543" s="6">
        <f>G543-G$1095</f>
        <v>0.48716701787997962</v>
      </c>
      <c r="N543" s="6">
        <f>H543-H$1095</f>
        <v>0.44686241874958021</v>
      </c>
      <c r="O543" s="6">
        <f>I543-I$1095</f>
        <v>0.70407458243090382</v>
      </c>
    </row>
    <row r="544" spans="1:15" x14ac:dyDescent="0.15">
      <c r="A544" s="1">
        <v>24</v>
      </c>
      <c r="B544" s="1" t="s">
        <v>292</v>
      </c>
      <c r="C544" s="1">
        <v>12</v>
      </c>
      <c r="D544" s="1" t="s">
        <v>25</v>
      </c>
      <c r="E544" s="4">
        <f>IF(実質付加価値!E544&gt;0,LN(実質付加価値!E544),0)</f>
        <v>8.3356918094453185</v>
      </c>
      <c r="F544" s="4">
        <f>IF(実質付加価値!F544&gt;0,LN(実質付加価値!F544),0)</f>
        <v>9.8419057543713908</v>
      </c>
      <c r="G544" s="4">
        <f>IF(実質付加価値!G544&gt;0,LN(実質付加価値!G544),0)</f>
        <v>11.751780267722056</v>
      </c>
      <c r="H544" s="4">
        <f>IF(実質付加価値!H544&gt;0,LN(実質付加価値!H544),0)</f>
        <v>13.108293854757955</v>
      </c>
      <c r="I544" s="4">
        <f>IF(実質付加価値!I544&gt;0,LN(実質付加価値!I544),0)</f>
        <v>15.298781613333384</v>
      </c>
      <c r="K544" s="6">
        <f>E544-E$1096</f>
        <v>0.77909467287453893</v>
      </c>
      <c r="L544" s="6">
        <f>F544-F$1096</f>
        <v>0.35876717324735097</v>
      </c>
      <c r="M544" s="6">
        <f>G544-G$1096</f>
        <v>0.37330167011784354</v>
      </c>
      <c r="N544" s="6">
        <f>H544-H$1096</f>
        <v>0.71798155574489009</v>
      </c>
      <c r="O544" s="6">
        <f>I544-I$1096</f>
        <v>1.5214367909715421</v>
      </c>
    </row>
    <row r="545" spans="1:15" x14ac:dyDescent="0.15">
      <c r="A545" s="1">
        <v>24</v>
      </c>
      <c r="B545" s="1" t="s">
        <v>292</v>
      </c>
      <c r="C545" s="1">
        <v>13</v>
      </c>
      <c r="D545" s="1" t="s">
        <v>26</v>
      </c>
      <c r="E545" s="4">
        <f>IF(実質付加価値!E545&gt;0,LN(実質付加価値!E545),0)</f>
        <v>10.678370256018594</v>
      </c>
      <c r="F545" s="4">
        <f>IF(実質付加価値!F545&gt;0,LN(実質付加価値!F545),0)</f>
        <v>11.20697977048186</v>
      </c>
      <c r="G545" s="4">
        <f>IF(実質付加価値!G545&gt;0,LN(実質付加価値!G545),0)</f>
        <v>12.66250765104426</v>
      </c>
      <c r="H545" s="4">
        <f>IF(実質付加価値!H545&gt;0,LN(実質付加価値!H545),0)</f>
        <v>13.015351781408384</v>
      </c>
      <c r="I545" s="4">
        <f>IF(実質付加価値!I545&gt;0,LN(実質付加価値!I545),0)</f>
        <v>13.303199118243416</v>
      </c>
      <c r="K545" s="6">
        <f>E545-E$1097</f>
        <v>1.8000852870684358</v>
      </c>
      <c r="L545" s="6">
        <f>F545-F$1097</f>
        <v>0.92908729607231244</v>
      </c>
      <c r="M545" s="6">
        <f>G545-G$1097</f>
        <v>1.9442941684409263</v>
      </c>
      <c r="N545" s="6">
        <f>H545-H$1097</f>
        <v>2.0446479036682046</v>
      </c>
      <c r="O545" s="6">
        <f>I545-I$1097</f>
        <v>1.6874322423868229</v>
      </c>
    </row>
    <row r="546" spans="1:15" x14ac:dyDescent="0.15">
      <c r="A546" s="1">
        <v>24</v>
      </c>
      <c r="B546" s="1" t="s">
        <v>292</v>
      </c>
      <c r="C546" s="1">
        <v>14</v>
      </c>
      <c r="D546" s="1" t="s">
        <v>27</v>
      </c>
      <c r="E546" s="4">
        <f>IF(実質付加価値!E546&gt;0,LN(実質付加価値!E546),0)</f>
        <v>6.0746431182400764</v>
      </c>
      <c r="F546" s="4">
        <f>IF(実質付加価値!F546&gt;0,LN(実質付加価値!F546),0)</f>
        <v>6.2700145741469271</v>
      </c>
      <c r="G546" s="4">
        <f>IF(実質付加価値!G546&gt;0,LN(実質付加価値!G546),0)</f>
        <v>8.0153277314255291</v>
      </c>
      <c r="H546" s="4">
        <f>IF(実質付加価値!H546&gt;0,LN(実質付加価値!H546),0)</f>
        <v>9.2158515011448969</v>
      </c>
      <c r="I546" s="4">
        <f>IF(実質付加価値!I546&gt;0,LN(実質付加価値!I546),0)</f>
        <v>8.4747244352535187</v>
      </c>
      <c r="K546" s="6">
        <f>E546-E$1098</f>
        <v>-0.9536589580942314</v>
      </c>
      <c r="L546" s="6">
        <f>F546-F$1098</f>
        <v>-2.1327030053024441</v>
      </c>
      <c r="M546" s="6">
        <f>G546-G$1098</f>
        <v>-1.2070545321198072</v>
      </c>
      <c r="N546" s="6">
        <f>H546-H$1098</f>
        <v>-0.11031794008012774</v>
      </c>
      <c r="O546" s="6">
        <f>I546-I$1098</f>
        <v>-1.3836879332955174</v>
      </c>
    </row>
    <row r="547" spans="1:15" x14ac:dyDescent="0.15">
      <c r="A547" s="1">
        <v>24</v>
      </c>
      <c r="B547" s="1" t="s">
        <v>292</v>
      </c>
      <c r="C547" s="1">
        <v>15</v>
      </c>
      <c r="D547" s="1" t="s">
        <v>28</v>
      </c>
      <c r="E547" s="4">
        <f>IF(実質付加価値!E547&gt;0,LN(実質付加価値!E547),0)</f>
        <v>11.531513355954276</v>
      </c>
      <c r="F547" s="4">
        <f>IF(実質付加価値!F547&gt;0,LN(実質付加価値!F547),0)</f>
        <v>11.602874855939961</v>
      </c>
      <c r="G547" s="4">
        <f>IF(実質付加価値!G547&gt;0,LN(実質付加価値!G547),0)</f>
        <v>12.396597524052176</v>
      </c>
      <c r="H547" s="4">
        <f>IF(実質付加価値!H547&gt;0,LN(実質付加価値!H547),0)</f>
        <v>12.405482507527186</v>
      </c>
      <c r="I547" s="4">
        <f>IF(実質付加価値!I547&gt;0,LN(実質付加価値!I547),0)</f>
        <v>12.249404044715744</v>
      </c>
      <c r="K547" s="6">
        <f>E547-E$1099</f>
        <v>-8.6197645157071179E-3</v>
      </c>
      <c r="L547" s="6">
        <f>F547-F$1099</f>
        <v>-0.17510576302127845</v>
      </c>
      <c r="M547" s="6">
        <f>G547-G$1099</f>
        <v>0.18767009532705536</v>
      </c>
      <c r="N547" s="6">
        <f>H547-H$1099</f>
        <v>0.38562608985862568</v>
      </c>
      <c r="O547" s="6">
        <f>I547-I$1099</f>
        <v>0.34918415646738588</v>
      </c>
    </row>
    <row r="548" spans="1:15" x14ac:dyDescent="0.15">
      <c r="A548" s="1">
        <v>24</v>
      </c>
      <c r="B548" s="1" t="s">
        <v>291</v>
      </c>
      <c r="C548" s="1">
        <v>16</v>
      </c>
      <c r="D548" s="1" t="s">
        <v>11</v>
      </c>
      <c r="E548" s="4">
        <f>IF(実質付加価値!E548&gt;0,LN(実質付加価値!E548),0)</f>
        <v>13.085041757552291</v>
      </c>
      <c r="F548" s="4">
        <f>IF(実質付加価値!F548&gt;0,LN(実質付加価値!F548),0)</f>
        <v>13.323723373380354</v>
      </c>
      <c r="G548" s="4">
        <f>IF(実質付加価値!G548&gt;0,LN(実質付加価値!G548),0)</f>
        <v>13.573400275655221</v>
      </c>
      <c r="H548" s="4">
        <f>IF(実質付加価値!H548&gt;0,LN(実質付加価値!H548),0)</f>
        <v>13.266181943721117</v>
      </c>
      <c r="I548" s="4">
        <f>IF(実質付加価値!I548&gt;0,LN(実質付加価値!I548),0)</f>
        <v>13.017759309946465</v>
      </c>
      <c r="K548" s="6">
        <f>E548-E$1100</f>
        <v>-4.4261797616282905E-2</v>
      </c>
      <c r="L548" s="6">
        <f>F548-F$1100</f>
        <v>-2.0377616399905207E-2</v>
      </c>
      <c r="M548" s="6">
        <f>G548-G$1100</f>
        <v>5.3282070001809956E-2</v>
      </c>
      <c r="N548" s="6">
        <f>H548-H$1100</f>
        <v>-1.2109207057497073E-2</v>
      </c>
      <c r="O548" s="6">
        <f>I548-I$1100</f>
        <v>5.4603795750116646E-2</v>
      </c>
    </row>
    <row r="549" spans="1:15" x14ac:dyDescent="0.15">
      <c r="A549" s="1">
        <v>24</v>
      </c>
      <c r="B549" s="1" t="s">
        <v>291</v>
      </c>
      <c r="C549" s="1">
        <v>17</v>
      </c>
      <c r="D549" s="1" t="s">
        <v>12</v>
      </c>
      <c r="E549" s="4">
        <f>IF(実質付加価値!E549&gt;0,LN(実質付加価値!E549),0)</f>
        <v>11.053354083136503</v>
      </c>
      <c r="F549" s="4">
        <f>IF(実質付加価値!F549&gt;0,LN(実質付加価値!F549),0)</f>
        <v>11.551994110495249</v>
      </c>
      <c r="G549" s="4">
        <f>IF(実質付加価値!G549&gt;0,LN(実質付加価値!G549),0)</f>
        <v>12.05462267478263</v>
      </c>
      <c r="H549" s="4">
        <f>IF(実質付加価値!H549&gt;0,LN(実質付加価値!H549),0)</f>
        <v>12.40042448892523</v>
      </c>
      <c r="I549" s="4">
        <f>IF(実質付加価値!I549&gt;0,LN(実質付加価値!I549),0)</f>
        <v>12.318536971166134</v>
      </c>
      <c r="K549" s="6">
        <f>E549-E$1101</f>
        <v>0.20389473259917423</v>
      </c>
      <c r="L549" s="6">
        <f>F549-F$1101</f>
        <v>6.2771746447351617E-2</v>
      </c>
      <c r="M549" s="6">
        <f>G549-G$1101</f>
        <v>1.9201727957247172E-2</v>
      </c>
      <c r="N549" s="6">
        <f>H549-H$1101</f>
        <v>0.16194217797582411</v>
      </c>
      <c r="O549" s="6">
        <f>I549-I$1101</f>
        <v>4.9129136729721523E-2</v>
      </c>
    </row>
    <row r="550" spans="1:15" x14ac:dyDescent="0.15">
      <c r="A550" s="1">
        <v>24</v>
      </c>
      <c r="B550" s="1" t="s">
        <v>291</v>
      </c>
      <c r="C550" s="1">
        <v>18</v>
      </c>
      <c r="D550" s="1" t="s">
        <v>13</v>
      </c>
      <c r="E550" s="4">
        <f>IF(実質付加価値!E550&gt;0,LN(実質付加価値!E550),0)</f>
        <v>11.841409682024553</v>
      </c>
      <c r="F550" s="4">
        <f>IF(実質付加価値!F550&gt;0,LN(実質付加価値!F550),0)</f>
        <v>12.487147368100725</v>
      </c>
      <c r="G550" s="4">
        <f>IF(実質付加価値!G550&gt;0,LN(実質付加価値!G550),0)</f>
        <v>12.900874272040264</v>
      </c>
      <c r="H550" s="4">
        <f>IF(実質付加価値!H550&gt;0,LN(実質付加価値!H550),0)</f>
        <v>13.225566447132422</v>
      </c>
      <c r="I550" s="4">
        <f>IF(実質付加価値!I550&gt;0,LN(実質付加価値!I550),0)</f>
        <v>13.167138067019113</v>
      </c>
      <c r="K550" s="6">
        <f>E550-E$1102</f>
        <v>-0.27731987613416109</v>
      </c>
      <c r="L550" s="6">
        <f>F550-F$1102</f>
        <v>-0.39708044081405269</v>
      </c>
      <c r="M550" s="6">
        <f>G550-G$1102</f>
        <v>-0.40519987822242953</v>
      </c>
      <c r="N550" s="6">
        <f>H550-H$1102</f>
        <v>-0.27840954428207887</v>
      </c>
      <c r="O550" s="6">
        <f>I550-I$1102</f>
        <v>-0.17785831401588759</v>
      </c>
    </row>
    <row r="551" spans="1:15" x14ac:dyDescent="0.15">
      <c r="A551" s="1">
        <v>24</v>
      </c>
      <c r="B551" s="1" t="s">
        <v>291</v>
      </c>
      <c r="C551" s="1">
        <v>19</v>
      </c>
      <c r="D551" s="1" t="s">
        <v>14</v>
      </c>
      <c r="E551" s="4">
        <f>IF(実質付加価値!E551&gt;0,LN(実質付加価値!E551),0)</f>
        <v>11.093676445904944</v>
      </c>
      <c r="F551" s="4">
        <f>IF(実質付加価値!F551&gt;0,LN(実質付加価値!F551),0)</f>
        <v>11.877046039235623</v>
      </c>
      <c r="G551" s="4">
        <f>IF(実質付加価値!G551&gt;0,LN(実質付加価値!G551),0)</f>
        <v>12.730129398944813</v>
      </c>
      <c r="H551" s="4">
        <f>IF(実質付加価値!H551&gt;0,LN(実質付加価値!H551),0)</f>
        <v>12.655383246958987</v>
      </c>
      <c r="I551" s="4">
        <f>IF(実質付加価値!I551&gt;0,LN(実質付加価値!I551),0)</f>
        <v>12.663118229730138</v>
      </c>
      <c r="K551" s="6">
        <f>E551-E$1103</f>
        <v>0.14781752840494455</v>
      </c>
      <c r="L551" s="6">
        <f>F551-F$1103</f>
        <v>0.10407202637883373</v>
      </c>
      <c r="M551" s="6">
        <f>G551-G$1103</f>
        <v>0.16897646753255557</v>
      </c>
      <c r="N551" s="6">
        <f>H551-H$1103</f>
        <v>5.8047008823287172E-2</v>
      </c>
      <c r="O551" s="6">
        <f>I551-I$1103</f>
        <v>0.15608360014232403</v>
      </c>
    </row>
    <row r="552" spans="1:15" x14ac:dyDescent="0.15">
      <c r="A552" s="1">
        <v>24</v>
      </c>
      <c r="B552" s="1" t="s">
        <v>291</v>
      </c>
      <c r="C552" s="1">
        <v>20</v>
      </c>
      <c r="D552" s="1" t="s">
        <v>15</v>
      </c>
      <c r="E552" s="4">
        <f>IF(実質付加価値!E552&gt;0,LN(実質付加価値!E552),0)</f>
        <v>11.186225982121083</v>
      </c>
      <c r="F552" s="4">
        <f>IF(実質付加価値!F552&gt;0,LN(実質付加価値!F552),0)</f>
        <v>11.369643027949992</v>
      </c>
      <c r="G552" s="4">
        <f>IF(実質付加価値!G552&gt;0,LN(実質付加価値!G552),0)</f>
        <v>11.415841827754624</v>
      </c>
      <c r="H552" s="4">
        <f>IF(実質付加価値!H552&gt;0,LN(実質付加価値!H552),0)</f>
        <v>11.182547324392994</v>
      </c>
      <c r="I552" s="4">
        <f>IF(実質付加価値!I552&gt;0,LN(実質付加価値!I552),0)</f>
        <v>11.385187399970764</v>
      </c>
      <c r="K552" s="6">
        <f>E552-E$1104</f>
        <v>0.14710665068808737</v>
      </c>
      <c r="L552" s="6">
        <f>F552-F$1104</f>
        <v>-0.30033758553807743</v>
      </c>
      <c r="M552" s="6">
        <f>G552-G$1104</f>
        <v>-0.24080713196353187</v>
      </c>
      <c r="N552" s="6">
        <f>H552-H$1104</f>
        <v>-0.23746842703026516</v>
      </c>
      <c r="O552" s="6">
        <f>I552-I$1104</f>
        <v>-0.19718834283228226</v>
      </c>
    </row>
    <row r="553" spans="1:15" x14ac:dyDescent="0.15">
      <c r="A553" s="1">
        <v>24</v>
      </c>
      <c r="B553" s="1" t="s">
        <v>291</v>
      </c>
      <c r="C553" s="1">
        <v>21</v>
      </c>
      <c r="D553" s="1" t="s">
        <v>16</v>
      </c>
      <c r="E553" s="4">
        <f>IF(実質付加価値!E553&gt;0,LN(実質付加価値!E553),0)</f>
        <v>11.978105495513347</v>
      </c>
      <c r="F553" s="4">
        <f>IF(実質付加価値!F553&gt;0,LN(実質付加価値!F553),0)</f>
        <v>12.251740997605651</v>
      </c>
      <c r="G553" s="4">
        <f>IF(実質付加価値!G553&gt;0,LN(実質付加価値!G553),0)</f>
        <v>12.781860659692429</v>
      </c>
      <c r="H553" s="4">
        <f>IF(実質付加価値!H553&gt;0,LN(実質付加価値!H553),0)</f>
        <v>13.032625333681541</v>
      </c>
      <c r="I553" s="4">
        <f>IF(実質付加価値!I553&gt;0,LN(実質付加価値!I553),0)</f>
        <v>13.258821014200803</v>
      </c>
      <c r="K553" s="6">
        <f>E553-E$1105</f>
        <v>-8.2593530301933171E-2</v>
      </c>
      <c r="L553" s="6">
        <f>F553-F$1105</f>
        <v>-0.10931614489803287</v>
      </c>
      <c r="M553" s="6">
        <f>G553-G$1105</f>
        <v>4.1984092364755199E-2</v>
      </c>
      <c r="N553" s="6">
        <f>H553-H$1105</f>
        <v>7.008472463637716E-2</v>
      </c>
      <c r="O553" s="6">
        <f>I553-I$1105</f>
        <v>0.15508926260783618</v>
      </c>
    </row>
    <row r="554" spans="1:15" x14ac:dyDescent="0.15">
      <c r="A554" s="1">
        <v>24</v>
      </c>
      <c r="B554" s="1" t="s">
        <v>140</v>
      </c>
      <c r="C554" s="1">
        <v>22</v>
      </c>
      <c r="D554" s="1" t="s">
        <v>8</v>
      </c>
      <c r="E554" s="4">
        <f>IF(実質付加価値!E554&gt;0,LN(実質付加価値!E554),0)</f>
        <v>13.130350756222271</v>
      </c>
      <c r="F554" s="4">
        <f>IF(実質付加価値!F554&gt;0,LN(実質付加価値!F554),0)</f>
        <v>13.477612389232608</v>
      </c>
      <c r="G554" s="4">
        <f>IF(実質付加価値!G554&gt;0,LN(実質付加価値!G554),0)</f>
        <v>13.766494137224358</v>
      </c>
      <c r="H554" s="4">
        <f>IF(実質付加価値!H554&gt;0,LN(実質付加価値!H554),0)</f>
        <v>13.991080230551432</v>
      </c>
      <c r="I554" s="4">
        <f>IF(実質付加価値!I554&gt;0,LN(実質付加価値!I554),0)</f>
        <v>14.183831385904762</v>
      </c>
      <c r="K554" s="6">
        <f>E554-E$1106</f>
        <v>-1.7368250066899904E-2</v>
      </c>
      <c r="L554" s="6">
        <f>F554-F$1106</f>
        <v>-0.2074326938596176</v>
      </c>
      <c r="M554" s="6">
        <f>G554-G$1106</f>
        <v>-0.14161571895017921</v>
      </c>
      <c r="N554" s="6">
        <f>H554-H$1106</f>
        <v>-0.15221202609261653</v>
      </c>
      <c r="O554" s="6">
        <f>I554-I$1106</f>
        <v>-0.17194296081971849</v>
      </c>
    </row>
    <row r="555" spans="1:15" x14ac:dyDescent="0.15">
      <c r="A555" s="1">
        <v>24</v>
      </c>
      <c r="B555" s="1" t="s">
        <v>140</v>
      </c>
      <c r="C555" s="1">
        <v>23</v>
      </c>
      <c r="D555" s="1" t="s">
        <v>29</v>
      </c>
      <c r="E555" s="4">
        <f>IF(実質付加価値!E555&gt;0,LN(実質付加価値!E555),0)</f>
        <v>12.842482654533692</v>
      </c>
      <c r="F555" s="4">
        <f>IF(実質付加価値!F555&gt;0,LN(実質付加価値!F555),0)</f>
        <v>13.060941071494748</v>
      </c>
      <c r="G555" s="4">
        <f>IF(実質付加価値!G555&gt;0,LN(実質付加価値!G555),0)</f>
        <v>13.147573187386497</v>
      </c>
      <c r="H555" s="4">
        <f>IF(実質付加価値!H555&gt;0,LN(実質付加価値!H555),0)</f>
        <v>13.389068329375069</v>
      </c>
      <c r="I555" s="4">
        <f>IF(実質付加価値!I555&gt;0,LN(実質付加価値!I555),0)</f>
        <v>13.548630806977354</v>
      </c>
      <c r="K555" s="6">
        <f>E555-E$1107</f>
        <v>-9.886817506140666E-2</v>
      </c>
      <c r="L555" s="6">
        <f>F555-F$1107</f>
        <v>-0.16811587159574692</v>
      </c>
      <c r="M555" s="6">
        <f>G555-G$1107</f>
        <v>-0.21683959295874189</v>
      </c>
      <c r="N555" s="6">
        <f>H555-H$1107</f>
        <v>-0.15242422517936305</v>
      </c>
      <c r="O555" s="6">
        <f>I555-I$1107</f>
        <v>-0.10980959507651278</v>
      </c>
    </row>
    <row r="556" spans="1:15" x14ac:dyDescent="0.15">
      <c r="A556" s="1">
        <v>25</v>
      </c>
      <c r="B556" s="1" t="s">
        <v>293</v>
      </c>
      <c r="C556" s="1">
        <v>1</v>
      </c>
      <c r="D556" s="1" t="s">
        <v>9</v>
      </c>
      <c r="E556" s="4">
        <f>IF(実質付加価値!E556&gt;0,LN(実質付加価値!E556),0)</f>
        <v>11.577110562113649</v>
      </c>
      <c r="F556" s="4">
        <f>IF(実質付加価値!F556&gt;0,LN(実質付加価値!F556),0)</f>
        <v>11.259066672674171</v>
      </c>
      <c r="G556" s="4">
        <f>IF(実質付加価値!G556&gt;0,LN(実質付加価値!G556),0)</f>
        <v>11.194831781965688</v>
      </c>
      <c r="H556" s="4">
        <f>IF(実質付加価値!H556&gt;0,LN(実質付加価値!H556),0)</f>
        <v>11.12139967833777</v>
      </c>
      <c r="I556" s="4">
        <f>IF(実質付加価値!I556&gt;0,LN(実質付加価値!I556),0)</f>
        <v>10.877915385801689</v>
      </c>
      <c r="K556" s="6">
        <f>E556-E$1085</f>
        <v>-0.41975180633340159</v>
      </c>
      <c r="L556" s="6">
        <f>F556-F$1085</f>
        <v>-0.6245624819156923</v>
      </c>
      <c r="M556" s="6">
        <f>G556-G$1085</f>
        <v>-0.80359529829824261</v>
      </c>
      <c r="N556" s="6">
        <f>H556-H$1085</f>
        <v>-0.73562570588957144</v>
      </c>
      <c r="O556" s="6">
        <f>I556-I$1085</f>
        <v>-0.85855695223342998</v>
      </c>
    </row>
    <row r="557" spans="1:15" x14ac:dyDescent="0.15">
      <c r="A557" s="1">
        <v>25</v>
      </c>
      <c r="B557" s="1" t="s">
        <v>293</v>
      </c>
      <c r="C557" s="1">
        <v>2</v>
      </c>
      <c r="D557" s="1" t="s">
        <v>10</v>
      </c>
      <c r="E557" s="4">
        <f>IF(実質付加価値!E557&gt;0,LN(実質付加価値!E557),0)</f>
        <v>8.519491330556205</v>
      </c>
      <c r="F557" s="4">
        <f>IF(実質付加価値!F557&gt;0,LN(実質付加価値!F557),0)</f>
        <v>9.0035700366014684</v>
      </c>
      <c r="G557" s="4">
        <f>IF(実質付加価値!G557&gt;0,LN(実質付加価値!G557),0)</f>
        <v>9.1390472790703363</v>
      </c>
      <c r="H557" s="4">
        <f>IF(実質付加価値!H557&gt;0,LN(実質付加価値!H557),0)</f>
        <v>8.2690686978100878</v>
      </c>
      <c r="I557" s="4">
        <f>IF(実質付加価値!I557&gt;0,LN(実質付加価値!I557),0)</f>
        <v>7.0471115463170761</v>
      </c>
      <c r="K557" s="6">
        <f>E557-E$1086</f>
        <v>-0.90713041764043822</v>
      </c>
      <c r="L557" s="6">
        <f>F557-F$1086</f>
        <v>-0.54888596596574857</v>
      </c>
      <c r="M557" s="6">
        <f>G557-G$1086</f>
        <v>-0.38236882569301223</v>
      </c>
      <c r="N557" s="6">
        <f>H557-H$1086</f>
        <v>-0.82071616508001988</v>
      </c>
      <c r="O557" s="6">
        <f>I557-I$1086</f>
        <v>-0.95142747034264108</v>
      </c>
    </row>
    <row r="558" spans="1:15" x14ac:dyDescent="0.15">
      <c r="A558" s="1">
        <v>25</v>
      </c>
      <c r="B558" s="1" t="s">
        <v>294</v>
      </c>
      <c r="C558" s="1">
        <v>3</v>
      </c>
      <c r="D558" s="1" t="s">
        <v>17</v>
      </c>
      <c r="E558" s="4">
        <f>IF(実質付加価値!E558&gt;0,LN(実質付加価値!E558),0)</f>
        <v>10.753057297577421</v>
      </c>
      <c r="F558" s="4">
        <f>IF(実質付加価値!F558&gt;0,LN(実質付加価値!F558),0)</f>
        <v>11.79016689702887</v>
      </c>
      <c r="G558" s="4">
        <f>IF(実質付加価値!G558&gt;0,LN(実質付加価値!G558),0)</f>
        <v>12.187868344847461</v>
      </c>
      <c r="H558" s="4">
        <f>IF(実質付加価値!H558&gt;0,LN(実質付加価値!H558),0)</f>
        <v>12.612932203708159</v>
      </c>
      <c r="I558" s="4">
        <f>IF(実質付加価値!I558&gt;0,LN(実質付加価値!I558),0)</f>
        <v>12.365745565006709</v>
      </c>
      <c r="K558" s="6">
        <f>E558-E$1087</f>
        <v>-1.1556863532821868</v>
      </c>
      <c r="L558" s="6">
        <f>F558-F$1087</f>
        <v>-0.4090506049138245</v>
      </c>
      <c r="M558" s="6">
        <f>G558-G$1087</f>
        <v>-0.10514360149074164</v>
      </c>
      <c r="N558" s="6">
        <f>H558-H$1087</f>
        <v>0.22687407941924675</v>
      </c>
      <c r="O558" s="6">
        <f>I558-I$1087</f>
        <v>0.13372840781286044</v>
      </c>
    </row>
    <row r="559" spans="1:15" x14ac:dyDescent="0.15">
      <c r="A559" s="1">
        <v>25</v>
      </c>
      <c r="B559" s="1" t="s">
        <v>294</v>
      </c>
      <c r="C559" s="1">
        <v>4</v>
      </c>
      <c r="D559" s="1" t="s">
        <v>18</v>
      </c>
      <c r="E559" s="4">
        <f>IF(実質付加価値!E559&gt;0,LN(実質付加価値!E559),0)</f>
        <v>11.250833605502827</v>
      </c>
      <c r="F559" s="4">
        <f>IF(実質付加価値!F559&gt;0,LN(実質付加価値!F559),0)</f>
        <v>11.590156725403485</v>
      </c>
      <c r="G559" s="4">
        <f>IF(実質付加価値!G559&gt;0,LN(実質付加価値!G559),0)</f>
        <v>11.901717246752218</v>
      </c>
      <c r="H559" s="4">
        <f>IF(実質付加価値!H559&gt;0,LN(実質付加価値!H559),0)</f>
        <v>11.075197325931104</v>
      </c>
      <c r="I559" s="4">
        <f>IF(実質付加価値!I559&gt;0,LN(実質付加価値!I559),0)</f>
        <v>11.035516474358641</v>
      </c>
      <c r="K559" s="6">
        <f>E559-E$1088</f>
        <v>0.81881734874024303</v>
      </c>
      <c r="L559" s="6">
        <f>F559-F$1088</f>
        <v>0.69396238872382376</v>
      </c>
      <c r="M559" s="6">
        <f>G559-G$1088</f>
        <v>0.60738549810736053</v>
      </c>
      <c r="N559" s="6">
        <f>H559-H$1088</f>
        <v>0.52507780074654065</v>
      </c>
      <c r="O559" s="6">
        <f>I559-I$1088</f>
        <v>1.0630056033219777</v>
      </c>
    </row>
    <row r="560" spans="1:15" x14ac:dyDescent="0.15">
      <c r="A560" s="1">
        <v>25</v>
      </c>
      <c r="B560" s="1" t="s">
        <v>294</v>
      </c>
      <c r="C560" s="1">
        <v>5</v>
      </c>
      <c r="D560" s="1" t="s">
        <v>19</v>
      </c>
      <c r="E560" s="4">
        <f>IF(実質付加価値!E560&gt;0,LN(実質付加価値!E560),0)</f>
        <v>8.7132761016052651</v>
      </c>
      <c r="F560" s="4">
        <f>IF(実質付加価値!F560&gt;0,LN(実質付加価値!F560),0)</f>
        <v>9.702268405968093</v>
      </c>
      <c r="G560" s="4">
        <f>IF(実質付加価値!G560&gt;0,LN(実質付加価値!G560),0)</f>
        <v>10.394460467243025</v>
      </c>
      <c r="H560" s="4">
        <f>IF(実質付加価値!H560&gt;0,LN(実質付加価値!H560),0)</f>
        <v>10.88634682131824</v>
      </c>
      <c r="I560" s="4">
        <f>IF(実質付加価値!I560&gt;0,LN(実質付加価値!I560),0)</f>
        <v>10.107365443637828</v>
      </c>
      <c r="K560" s="6">
        <f>E560-E$1089</f>
        <v>-1.1157868723806743</v>
      </c>
      <c r="L560" s="6">
        <f>F560-F$1089</f>
        <v>-0.32095563998316301</v>
      </c>
      <c r="M560" s="6">
        <f>G560-G$1089</f>
        <v>-0.19625552401781832</v>
      </c>
      <c r="N560" s="6">
        <f>H560-H$1089</f>
        <v>0.36293782460389146</v>
      </c>
      <c r="O560" s="6">
        <f>I560-I$1089</f>
        <v>-0.15871840857380626</v>
      </c>
    </row>
    <row r="561" spans="1:15" x14ac:dyDescent="0.15">
      <c r="A561" s="1">
        <v>25</v>
      </c>
      <c r="B561" s="1" t="s">
        <v>294</v>
      </c>
      <c r="C561" s="1">
        <v>6</v>
      </c>
      <c r="D561" s="1" t="s">
        <v>3</v>
      </c>
      <c r="E561" s="4">
        <f>IF(実質付加価値!E561&gt;0,LN(実質付加価値!E561),0)</f>
        <v>9.2962836524474692</v>
      </c>
      <c r="F561" s="4">
        <f>IF(実質付加価値!F561&gt;0,LN(実質付加価値!F561),0)</f>
        <v>10.400385739501658</v>
      </c>
      <c r="G561" s="4">
        <f>IF(実質付加価値!G561&gt;0,LN(実質付加価値!G561),0)</f>
        <v>11.815343288053155</v>
      </c>
      <c r="H561" s="4">
        <f>IF(実質付加価値!H561&gt;0,LN(実質付加価値!H561),0)</f>
        <v>12.086182418611436</v>
      </c>
      <c r="I561" s="4">
        <f>IF(実質付加価値!I561&gt;0,LN(実質付加価値!I561),0)</f>
        <v>12.753321751700847</v>
      </c>
      <c r="K561" s="6">
        <f>E561-E$1090</f>
        <v>0.61446362915301833</v>
      </c>
      <c r="L561" s="6">
        <f>F561-F$1090</f>
        <v>0.72611684370517438</v>
      </c>
      <c r="M561" s="6">
        <f>G561-G$1090</f>
        <v>1.0251628948418592</v>
      </c>
      <c r="N561" s="6">
        <f>H561-H$1090</f>
        <v>1.0451502057014537</v>
      </c>
      <c r="O561" s="6">
        <f>I561-I$1090</f>
        <v>1.4541155038505362</v>
      </c>
    </row>
    <row r="562" spans="1:15" x14ac:dyDescent="0.15">
      <c r="A562" s="1">
        <v>25</v>
      </c>
      <c r="B562" s="1" t="s">
        <v>294</v>
      </c>
      <c r="C562" s="1">
        <v>7</v>
      </c>
      <c r="D562" s="1" t="s">
        <v>20</v>
      </c>
      <c r="E562" s="4">
        <f>IF(実質付加価値!E562&gt;0,LN(実質付加価値!E562),0)</f>
        <v>8.8143331074483413</v>
      </c>
      <c r="F562" s="4">
        <f>IF(実質付加価値!F562&gt;0,LN(実質付加価値!F562),0)</f>
        <v>7.20360132441707</v>
      </c>
      <c r="G562" s="4">
        <f>IF(実質付加価値!G562&gt;0,LN(実質付加価値!G562),0)</f>
        <v>8.8395709187724236</v>
      </c>
      <c r="H562" s="4">
        <f>IF(実質付加価値!H562&gt;0,LN(実質付加価値!H562),0)</f>
        <v>9.038825861720353</v>
      </c>
      <c r="I562" s="4">
        <f>IF(実質付加価値!I562&gt;0,LN(実質付加価値!I562),0)</f>
        <v>7.8481979889893942</v>
      </c>
      <c r="K562" s="6">
        <f>E562-E$1091</f>
        <v>-0.79435276906591135</v>
      </c>
      <c r="L562" s="6">
        <f>F562-F$1091</f>
        <v>-2.2103383132636605</v>
      </c>
      <c r="M562" s="6">
        <f>G562-G$1091</f>
        <v>-1.2115876437432593</v>
      </c>
      <c r="N562" s="6">
        <f>H562-H$1091</f>
        <v>-0.84535305349458056</v>
      </c>
      <c r="O562" s="6">
        <f>I562-I$1091</f>
        <v>-1.2023838433268015</v>
      </c>
    </row>
    <row r="563" spans="1:15" x14ac:dyDescent="0.15">
      <c r="A563" s="1">
        <v>25</v>
      </c>
      <c r="B563" s="1" t="s">
        <v>294</v>
      </c>
      <c r="C563" s="1">
        <v>8</v>
      </c>
      <c r="D563" s="1" t="s">
        <v>21</v>
      </c>
      <c r="E563" s="4">
        <f>IF(実質付加価値!E563&gt;0,LN(実質付加価値!E563),0)</f>
        <v>11.140202756435627</v>
      </c>
      <c r="F563" s="4">
        <f>IF(実質付加価値!F563&gt;0,LN(実質付加価値!F563),0)</f>
        <v>11.408163152743835</v>
      </c>
      <c r="G563" s="4">
        <f>IF(実質付加価値!G563&gt;0,LN(実質付加価値!G563),0)</f>
        <v>12.082176612873704</v>
      </c>
      <c r="H563" s="4">
        <f>IF(実質付加価値!H563&gt;0,LN(実質付加価値!H563),0)</f>
        <v>12.01128040076652</v>
      </c>
      <c r="I563" s="4">
        <f>IF(実質付加価値!I563&gt;0,LN(実質付加価値!I563),0)</f>
        <v>12.358678157601961</v>
      </c>
      <c r="K563" s="6">
        <f>E563-E$1092</f>
        <v>0.85911938733698001</v>
      </c>
      <c r="L563" s="6">
        <f>F563-F$1092</f>
        <v>0.86668466490859508</v>
      </c>
      <c r="M563" s="6">
        <f>G563-G$1092</f>
        <v>1.1695504638544847</v>
      </c>
      <c r="N563" s="6">
        <f>H563-H$1092</f>
        <v>1.1203779560699356</v>
      </c>
      <c r="O563" s="6">
        <f>I563-I$1092</f>
        <v>1.877158415180455</v>
      </c>
    </row>
    <row r="564" spans="1:15" x14ac:dyDescent="0.15">
      <c r="A564" s="1">
        <v>25</v>
      </c>
      <c r="B564" s="1" t="s">
        <v>294</v>
      </c>
      <c r="C564" s="1">
        <v>9</v>
      </c>
      <c r="D564" s="1" t="s">
        <v>22</v>
      </c>
      <c r="E564" s="4">
        <f>IF(実質付加価値!E564&gt;0,LN(実質付加価値!E564),0)</f>
        <v>9.4404031623442659</v>
      </c>
      <c r="F564" s="4">
        <f>IF(実質付加価値!F564&gt;0,LN(実質付加価値!F564),0)</f>
        <v>10.017586204978519</v>
      </c>
      <c r="G564" s="4">
        <f>IF(実質付加価値!G564&gt;0,LN(実質付加価値!G564),0)</f>
        <v>10.591013540971204</v>
      </c>
      <c r="H564" s="4">
        <f>IF(実質付加価値!H564&gt;0,LN(実質付加価値!H564),0)</f>
        <v>10.721880879159771</v>
      </c>
      <c r="I564" s="4">
        <f>IF(実質付加価値!I564&gt;0,LN(実質付加価値!I564),0)</f>
        <v>10.264091986874675</v>
      </c>
      <c r="K564" s="6">
        <f>E564-E$1093</f>
        <v>-0.79827954509788057</v>
      </c>
      <c r="L564" s="6">
        <f>F564-F$1093</f>
        <v>-0.66998382465699713</v>
      </c>
      <c r="M564" s="6">
        <f>G564-G$1093</f>
        <v>-0.43293285975692619</v>
      </c>
      <c r="N564" s="6">
        <f>H564-H$1093</f>
        <v>-0.30286685336218255</v>
      </c>
      <c r="O564" s="6">
        <f>I564-I$1093</f>
        <v>-0.1405030978949231</v>
      </c>
    </row>
    <row r="565" spans="1:15" x14ac:dyDescent="0.15">
      <c r="A565" s="1">
        <v>25</v>
      </c>
      <c r="B565" s="1" t="s">
        <v>294</v>
      </c>
      <c r="C565" s="1">
        <v>10</v>
      </c>
      <c r="D565" s="1" t="s">
        <v>23</v>
      </c>
      <c r="E565" s="4">
        <f>IF(実質付加価値!E565&gt;0,LN(実質付加価値!E565),0)</f>
        <v>9.6425422027512067</v>
      </c>
      <c r="F565" s="4">
        <f>IF(実質付加価値!F565&gt;0,LN(実質付加価値!F565),0)</f>
        <v>10.684250588312974</v>
      </c>
      <c r="G565" s="4">
        <f>IF(実質付加価値!G565&gt;0,LN(実質付加価値!G565),0)</f>
        <v>11.644704297851197</v>
      </c>
      <c r="H565" s="4">
        <f>IF(実質付加価値!H565&gt;0,LN(実質付加価値!H565),0)</f>
        <v>11.683019174928585</v>
      </c>
      <c r="I565" s="4">
        <f>IF(実質付加価値!I565&gt;0,LN(実質付加価値!I565),0)</f>
        <v>11.477915063111316</v>
      </c>
      <c r="K565" s="6">
        <f>E565-E$1094</f>
        <v>-0.24595737228905534</v>
      </c>
      <c r="L565" s="6">
        <f>F565-F$1094</f>
        <v>0.21408831458647448</v>
      </c>
      <c r="M565" s="6">
        <f>G565-G$1094</f>
        <v>0.59300696796176489</v>
      </c>
      <c r="N565" s="6">
        <f>H565-H$1094</f>
        <v>0.53611278123154094</v>
      </c>
      <c r="O565" s="6">
        <f>I565-I$1094</f>
        <v>0.66230775828050525</v>
      </c>
    </row>
    <row r="566" spans="1:15" x14ac:dyDescent="0.15">
      <c r="A566" s="1">
        <v>25</v>
      </c>
      <c r="B566" s="1" t="s">
        <v>294</v>
      </c>
      <c r="C566" s="1">
        <v>11</v>
      </c>
      <c r="D566" s="1" t="s">
        <v>24</v>
      </c>
      <c r="E566" s="4">
        <f>IF(実質付加価値!E566&gt;0,LN(実質付加価値!E566),0)</f>
        <v>10.218075136571903</v>
      </c>
      <c r="F566" s="4">
        <f>IF(実質付加価値!F566&gt;0,LN(実質付加価値!F566),0)</f>
        <v>11.514953885721065</v>
      </c>
      <c r="G566" s="4">
        <f>IF(実質付加価値!G566&gt;0,LN(実質付加価値!G566),0)</f>
        <v>12.288816764457497</v>
      </c>
      <c r="H566" s="4">
        <f>IF(実質付加価値!H566&gt;0,LN(実質付加価値!H566),0)</f>
        <v>12.348873227947468</v>
      </c>
      <c r="I566" s="4">
        <f>IF(実質付加価値!I566&gt;0,LN(実質付加価値!I566),0)</f>
        <v>12.91520454003579</v>
      </c>
      <c r="K566" s="6">
        <f>E566-E$1095</f>
        <v>0.11905583019336241</v>
      </c>
      <c r="L566" s="6">
        <f>F566-F$1095</f>
        <v>0.63170413229059719</v>
      </c>
      <c r="M566" s="6">
        <f>G566-G$1095</f>
        <v>0.60237346381600965</v>
      </c>
      <c r="N566" s="6">
        <f>H566-H$1095</f>
        <v>0.59142971982583958</v>
      </c>
      <c r="O566" s="6">
        <f>I566-I$1095</f>
        <v>0.9883515623623893</v>
      </c>
    </row>
    <row r="567" spans="1:15" x14ac:dyDescent="0.15">
      <c r="A567" s="1">
        <v>25</v>
      </c>
      <c r="B567" s="1" t="s">
        <v>294</v>
      </c>
      <c r="C567" s="1">
        <v>12</v>
      </c>
      <c r="D567" s="1" t="s">
        <v>25</v>
      </c>
      <c r="E567" s="4">
        <f>IF(実質付加価値!E567&gt;0,LN(実質付加価値!E567),0)</f>
        <v>8.4222382223859711</v>
      </c>
      <c r="F567" s="4">
        <f>IF(実質付加価値!F567&gt;0,LN(実質付加価値!F567),0)</f>
        <v>10.895305675531793</v>
      </c>
      <c r="G567" s="4">
        <f>IF(実質付加価値!G567&gt;0,LN(実質付加価値!G567),0)</f>
        <v>12.844470694344288</v>
      </c>
      <c r="H567" s="4">
        <f>IF(実質付加価値!H567&gt;0,LN(実質付加価値!H567),0)</f>
        <v>13.403720870948559</v>
      </c>
      <c r="I567" s="4">
        <f>IF(実質付加価値!I567&gt;0,LN(実質付加価値!I567),0)</f>
        <v>14.323038896179316</v>
      </c>
      <c r="K567" s="6">
        <f>E567-E$1096</f>
        <v>0.8656410858151915</v>
      </c>
      <c r="L567" s="6">
        <f>F567-F$1096</f>
        <v>1.4121670944077529</v>
      </c>
      <c r="M567" s="6">
        <f>G567-G$1096</f>
        <v>1.4659920967400755</v>
      </c>
      <c r="N567" s="6">
        <f>H567-H$1096</f>
        <v>1.0134085719354946</v>
      </c>
      <c r="O567" s="6">
        <f>I567-I$1096</f>
        <v>0.54569407381747403</v>
      </c>
    </row>
    <row r="568" spans="1:15" x14ac:dyDescent="0.15">
      <c r="A568" s="1">
        <v>25</v>
      </c>
      <c r="B568" s="1" t="s">
        <v>294</v>
      </c>
      <c r="C568" s="1">
        <v>13</v>
      </c>
      <c r="D568" s="1" t="s">
        <v>26</v>
      </c>
      <c r="E568" s="4">
        <f>IF(実質付加価値!E568&gt;0,LN(実質付加価値!E568),0)</f>
        <v>8.8723402549220527</v>
      </c>
      <c r="F568" s="4">
        <f>IF(実質付加価値!F568&gt;0,LN(実質付加価値!F568),0)</f>
        <v>10.631949382415122</v>
      </c>
      <c r="G568" s="4">
        <f>IF(実質付加価値!G568&gt;0,LN(実質付加価値!G568),0)</f>
        <v>11.560552593287404</v>
      </c>
      <c r="H568" s="4">
        <f>IF(実質付加価値!H568&gt;0,LN(実質付加価値!H568),0)</f>
        <v>12.252674807006368</v>
      </c>
      <c r="I568" s="4">
        <f>IF(実質付加価値!I568&gt;0,LN(実質付加価値!I568),0)</f>
        <v>12.589593459623096</v>
      </c>
      <c r="K568" s="6">
        <f>E568-E$1097</f>
        <v>-5.94471402810548E-3</v>
      </c>
      <c r="L568" s="6">
        <f>F568-F$1097</f>
        <v>0.35405690800557466</v>
      </c>
      <c r="M568" s="6">
        <f>G568-G$1097</f>
        <v>0.84233911068407075</v>
      </c>
      <c r="N568" s="6">
        <f>H568-H$1097</f>
        <v>1.2819709292661887</v>
      </c>
      <c r="O568" s="6">
        <f>I568-I$1097</f>
        <v>0.97382658376650255</v>
      </c>
    </row>
    <row r="569" spans="1:15" x14ac:dyDescent="0.15">
      <c r="A569" s="1">
        <v>25</v>
      </c>
      <c r="B569" s="1" t="s">
        <v>294</v>
      </c>
      <c r="C569" s="1">
        <v>14</v>
      </c>
      <c r="D569" s="1" t="s">
        <v>27</v>
      </c>
      <c r="E569" s="4">
        <f>IF(実質付加価値!E569&gt;0,LN(実質付加価値!E569),0)</f>
        <v>7.4745836447075078</v>
      </c>
      <c r="F569" s="4">
        <f>IF(実質付加価値!F569&gt;0,LN(実質付加価値!F569),0)</f>
        <v>8.6385655946775692</v>
      </c>
      <c r="G569" s="4">
        <f>IF(実質付加価値!G569&gt;0,LN(実質付加価値!G569),0)</f>
        <v>10.172356773854364</v>
      </c>
      <c r="H569" s="4">
        <f>IF(実質付加価値!H569&gt;0,LN(実質付加価値!H569),0)</f>
        <v>10.419861207882409</v>
      </c>
      <c r="I569" s="4">
        <f>IF(実質付加価値!I569&gt;0,LN(実質付加価値!I569),0)</f>
        <v>10.758501573839432</v>
      </c>
      <c r="K569" s="6">
        <f>E569-E$1098</f>
        <v>0.44628156837319999</v>
      </c>
      <c r="L569" s="6">
        <f>F569-F$1098</f>
        <v>0.23584801522819809</v>
      </c>
      <c r="M569" s="6">
        <f>G569-G$1098</f>
        <v>0.94997451030902802</v>
      </c>
      <c r="N569" s="6">
        <f>H569-H$1098</f>
        <v>1.0936917666573844</v>
      </c>
      <c r="O569" s="6">
        <f>I569-I$1098</f>
        <v>0.90008920529039571</v>
      </c>
    </row>
    <row r="570" spans="1:15" x14ac:dyDescent="0.15">
      <c r="A570" s="1">
        <v>25</v>
      </c>
      <c r="B570" s="1" t="s">
        <v>294</v>
      </c>
      <c r="C570" s="1">
        <v>15</v>
      </c>
      <c r="D570" s="1" t="s">
        <v>28</v>
      </c>
      <c r="E570" s="4">
        <f>IF(実質付加価値!E570&gt;0,LN(実質付加価値!E570),0)</f>
        <v>11.314084998433314</v>
      </c>
      <c r="F570" s="4">
        <f>IF(実質付加価値!F570&gt;0,LN(実質付加価値!F570),0)</f>
        <v>11.902100923747216</v>
      </c>
      <c r="G570" s="4">
        <f>IF(実質付加価値!G570&gt;0,LN(実質付加価値!G570),0)</f>
        <v>12.667619944849447</v>
      </c>
      <c r="H570" s="4">
        <f>IF(実質付加価値!H570&gt;0,LN(実質付加価値!H570),0)</f>
        <v>12.464067643909779</v>
      </c>
      <c r="I570" s="4">
        <f>IF(実質付加価値!I570&gt;0,LN(実質付加価値!I570),0)</f>
        <v>12.634556717243445</v>
      </c>
      <c r="K570" s="6">
        <f>E570-E$1099</f>
        <v>-0.22604812203666924</v>
      </c>
      <c r="L570" s="6">
        <f>F570-F$1099</f>
        <v>0.12412030478597735</v>
      </c>
      <c r="M570" s="6">
        <f>G570-G$1099</f>
        <v>0.45869251612432649</v>
      </c>
      <c r="N570" s="6">
        <f>H570-H$1099</f>
        <v>0.44421122624121878</v>
      </c>
      <c r="O570" s="6">
        <f>I570-I$1099</f>
        <v>0.73433682899508668</v>
      </c>
    </row>
    <row r="571" spans="1:15" x14ac:dyDescent="0.15">
      <c r="A571" s="1">
        <v>25</v>
      </c>
      <c r="B571" s="1" t="s">
        <v>293</v>
      </c>
      <c r="C571" s="1">
        <v>16</v>
      </c>
      <c r="D571" s="1" t="s">
        <v>11</v>
      </c>
      <c r="E571" s="4">
        <f>IF(実質付加価値!E571&gt;0,LN(実質付加価値!E571),0)</f>
        <v>12.95383417029872</v>
      </c>
      <c r="F571" s="4">
        <f>IF(実質付加価値!F571&gt;0,LN(実質付加価値!F571),0)</f>
        <v>12.940551604375877</v>
      </c>
      <c r="G571" s="4">
        <f>IF(実質付加価値!G571&gt;0,LN(実質付加価値!G571),0)</f>
        <v>13.210364063585084</v>
      </c>
      <c r="H571" s="4">
        <f>IF(実質付加価値!H571&gt;0,LN(実質付加価値!H571),0)</f>
        <v>12.918169989162919</v>
      </c>
      <c r="I571" s="4">
        <f>IF(実質付加価値!I571&gt;0,LN(実質付加価値!I571),0)</f>
        <v>12.631554888958625</v>
      </c>
      <c r="K571" s="6">
        <f>E571-E$1100</f>
        <v>-0.17546938486985475</v>
      </c>
      <c r="L571" s="6">
        <f>F571-F$1100</f>
        <v>-0.40354938540438212</v>
      </c>
      <c r="M571" s="6">
        <f>G571-G$1100</f>
        <v>-0.30975414206832674</v>
      </c>
      <c r="N571" s="6">
        <f>H571-H$1100</f>
        <v>-0.36012116161569452</v>
      </c>
      <c r="O571" s="6">
        <f>I571-I$1100</f>
        <v>-0.33160062523772282</v>
      </c>
    </row>
    <row r="572" spans="1:15" x14ac:dyDescent="0.15">
      <c r="A572" s="1">
        <v>25</v>
      </c>
      <c r="B572" s="1" t="s">
        <v>293</v>
      </c>
      <c r="C572" s="1">
        <v>17</v>
      </c>
      <c r="D572" s="1" t="s">
        <v>12</v>
      </c>
      <c r="E572" s="4">
        <f>IF(実質付加価値!E572&gt;0,LN(実質付加価値!E572),0)</f>
        <v>9.5334767466438954</v>
      </c>
      <c r="F572" s="4">
        <f>IF(実質付加価値!F572&gt;0,LN(実質付加価値!F572),0)</f>
        <v>10.651681348676563</v>
      </c>
      <c r="G572" s="4">
        <f>IF(実質付加価値!G572&gt;0,LN(実質付加価値!G572),0)</f>
        <v>11.119802435317697</v>
      </c>
      <c r="H572" s="4">
        <f>IF(実質付加価値!H572&gt;0,LN(実質付加価値!H572),0)</f>
        <v>11.537513549985329</v>
      </c>
      <c r="I572" s="4">
        <f>IF(実質付加価値!I572&gt;0,LN(実質付加価値!I572),0)</f>
        <v>11.76676551797453</v>
      </c>
      <c r="K572" s="6">
        <f>E572-E$1101</f>
        <v>-1.315982603893433</v>
      </c>
      <c r="L572" s="6">
        <f>F572-F$1101</f>
        <v>-0.8375410153713343</v>
      </c>
      <c r="M572" s="6">
        <f>G572-G$1101</f>
        <v>-0.91561851150768625</v>
      </c>
      <c r="N572" s="6">
        <f>H572-H$1101</f>
        <v>-0.70096876096407712</v>
      </c>
      <c r="O572" s="6">
        <f>I572-I$1101</f>
        <v>-0.50264231646188229</v>
      </c>
    </row>
    <row r="573" spans="1:15" x14ac:dyDescent="0.15">
      <c r="A573" s="1">
        <v>25</v>
      </c>
      <c r="B573" s="1" t="s">
        <v>293</v>
      </c>
      <c r="C573" s="1">
        <v>18</v>
      </c>
      <c r="D573" s="1" t="s">
        <v>13</v>
      </c>
      <c r="E573" s="4">
        <f>IF(実質付加価値!E573&gt;0,LN(実質付加価値!E573),0)</f>
        <v>11.340577723672601</v>
      </c>
      <c r="F573" s="4">
        <f>IF(実質付加価値!F573&gt;0,LN(実質付加価値!F573),0)</f>
        <v>12.066831774589716</v>
      </c>
      <c r="G573" s="4">
        <f>IF(実質付加価値!G573&gt;0,LN(実質付加価値!G573),0)</f>
        <v>12.564160226040613</v>
      </c>
      <c r="H573" s="4">
        <f>IF(実質付加価値!H573&gt;0,LN(実質付加価値!H573),0)</f>
        <v>12.860477971148768</v>
      </c>
      <c r="I573" s="4">
        <f>IF(実質付加価値!I573&gt;0,LN(実質付加価値!I573),0)</f>
        <v>12.649484777185526</v>
      </c>
      <c r="K573" s="6">
        <f>E573-E$1102</f>
        <v>-0.77815183448611336</v>
      </c>
      <c r="L573" s="6">
        <f>F573-F$1102</f>
        <v>-0.81739603432506236</v>
      </c>
      <c r="M573" s="6">
        <f>G573-G$1102</f>
        <v>-0.74191392422208047</v>
      </c>
      <c r="N573" s="6">
        <f>H573-H$1102</f>
        <v>-0.64349802026573322</v>
      </c>
      <c r="O573" s="6">
        <f>I573-I$1102</f>
        <v>-0.69551160384947508</v>
      </c>
    </row>
    <row r="574" spans="1:15" x14ac:dyDescent="0.15">
      <c r="A574" s="1">
        <v>25</v>
      </c>
      <c r="B574" s="1" t="s">
        <v>293</v>
      </c>
      <c r="C574" s="1">
        <v>19</v>
      </c>
      <c r="D574" s="1" t="s">
        <v>14</v>
      </c>
      <c r="E574" s="4">
        <f>IF(実質付加価値!E574&gt;0,LN(実質付加価値!E574),0)</f>
        <v>10.118787916092348</v>
      </c>
      <c r="F574" s="4">
        <f>IF(実質付加価値!F574&gt;0,LN(実質付加価値!F574),0)</f>
        <v>11.065352797096866</v>
      </c>
      <c r="G574" s="4">
        <f>IF(実質付加価値!G574&gt;0,LN(実質付加価値!G574),0)</f>
        <v>11.996157984376818</v>
      </c>
      <c r="H574" s="4">
        <f>IF(実質付加価値!H574&gt;0,LN(実質付加価値!H574),0)</f>
        <v>12.096971745072372</v>
      </c>
      <c r="I574" s="4">
        <f>IF(実質付加価値!I574&gt;0,LN(実質付加価値!I574),0)</f>
        <v>12.048105336091975</v>
      </c>
      <c r="K574" s="6">
        <f>E574-E$1103</f>
        <v>-0.827071001407651</v>
      </c>
      <c r="L574" s="6">
        <f>F574-F$1103</f>
        <v>-0.70762121575992332</v>
      </c>
      <c r="M574" s="6">
        <f>G574-G$1103</f>
        <v>-0.56499494703543895</v>
      </c>
      <c r="N574" s="6">
        <f>H574-H$1103</f>
        <v>-0.5003644930633282</v>
      </c>
      <c r="O574" s="6">
        <f>I574-I$1103</f>
        <v>-0.45892929349583866</v>
      </c>
    </row>
    <row r="575" spans="1:15" x14ac:dyDescent="0.15">
      <c r="A575" s="1">
        <v>25</v>
      </c>
      <c r="B575" s="1" t="s">
        <v>293</v>
      </c>
      <c r="C575" s="1">
        <v>20</v>
      </c>
      <c r="D575" s="1" t="s">
        <v>15</v>
      </c>
      <c r="E575" s="4">
        <f>IF(実質付加価値!E575&gt;0,LN(実質付加価値!E575),0)</f>
        <v>10.111853175237227</v>
      </c>
      <c r="F575" s="4">
        <f>IF(実質付加価値!F575&gt;0,LN(実質付加価値!F575),0)</f>
        <v>10.960388062613381</v>
      </c>
      <c r="G575" s="4">
        <f>IF(実質付加価値!G575&gt;0,LN(実質付加価値!G575),0)</f>
        <v>11.131516082528119</v>
      </c>
      <c r="H575" s="4">
        <f>IF(実質付加価値!H575&gt;0,LN(実質付加価値!H575),0)</f>
        <v>11.304017092230797</v>
      </c>
      <c r="I575" s="4">
        <f>IF(実質付加価値!I575&gt;0,LN(実質付加価値!I575),0)</f>
        <v>11.601124939641229</v>
      </c>
      <c r="K575" s="6">
        <f>E575-E$1104</f>
        <v>-0.92726615619576869</v>
      </c>
      <c r="L575" s="6">
        <f>F575-F$1104</f>
        <v>-0.70959255087468875</v>
      </c>
      <c r="M575" s="6">
        <f>G575-G$1104</f>
        <v>-0.52513287719003721</v>
      </c>
      <c r="N575" s="6">
        <f>H575-H$1104</f>
        <v>-0.11599865919246177</v>
      </c>
      <c r="O575" s="6">
        <f>I575-I$1104</f>
        <v>1.8749196838182769E-2</v>
      </c>
    </row>
    <row r="576" spans="1:15" x14ac:dyDescent="0.15">
      <c r="A576" s="1">
        <v>25</v>
      </c>
      <c r="B576" s="1" t="s">
        <v>293</v>
      </c>
      <c r="C576" s="1">
        <v>21</v>
      </c>
      <c r="D576" s="1" t="s">
        <v>16</v>
      </c>
      <c r="E576" s="4">
        <f>IF(実質付加価値!E576&gt;0,LN(実質付加価値!E576),0)</f>
        <v>11.680915966526939</v>
      </c>
      <c r="F576" s="4">
        <f>IF(実質付加価値!F576&gt;0,LN(実質付加価値!F576),0)</f>
        <v>11.869908723067471</v>
      </c>
      <c r="G576" s="4">
        <f>IF(実質付加価値!G576&gt;0,LN(実質付加価値!G576),0)</f>
        <v>12.294789508946552</v>
      </c>
      <c r="H576" s="4">
        <f>IF(実質付加価値!H576&gt;0,LN(実質付加価値!H576),0)</f>
        <v>12.540289457947344</v>
      </c>
      <c r="I576" s="4">
        <f>IF(実質付加価値!I576&gt;0,LN(実質付加価値!I576),0)</f>
        <v>12.754478044114599</v>
      </c>
      <c r="K576" s="6">
        <f>E576-E$1105</f>
        <v>-0.37978305928834111</v>
      </c>
      <c r="L576" s="6">
        <f>F576-F$1105</f>
        <v>-0.49114841943621279</v>
      </c>
      <c r="M576" s="6">
        <f>G576-G$1105</f>
        <v>-0.44508705838112128</v>
      </c>
      <c r="N576" s="6">
        <f>H576-H$1105</f>
        <v>-0.42225115109781974</v>
      </c>
      <c r="O576" s="6">
        <f>I576-I$1105</f>
        <v>-0.34925370747836837</v>
      </c>
    </row>
    <row r="577" spans="1:15" x14ac:dyDescent="0.15">
      <c r="A577" s="1">
        <v>25</v>
      </c>
      <c r="B577" s="1" t="s">
        <v>143</v>
      </c>
      <c r="C577" s="1">
        <v>22</v>
      </c>
      <c r="D577" s="1" t="s">
        <v>8</v>
      </c>
      <c r="E577" s="4">
        <f>IF(実質付加価値!E577&gt;0,LN(実質付加価値!E577),0)</f>
        <v>12.422975325223664</v>
      </c>
      <c r="F577" s="4">
        <f>IF(実質付加価値!F577&gt;0,LN(実質付加価値!F577),0)</f>
        <v>12.971541759776715</v>
      </c>
      <c r="G577" s="4">
        <f>IF(実質付加価値!G577&gt;0,LN(実質付加価値!G577),0)</f>
        <v>13.320151890243125</v>
      </c>
      <c r="H577" s="4">
        <f>IF(実質付加価値!H577&gt;0,LN(実質付加価値!H577),0)</f>
        <v>13.640631023483413</v>
      </c>
      <c r="I577" s="4">
        <f>IF(実質付加価値!I577&gt;0,LN(実質付加価値!I577),0)</f>
        <v>13.962482814110219</v>
      </c>
      <c r="K577" s="6">
        <f>E577-E$1106</f>
        <v>-0.72474368106550635</v>
      </c>
      <c r="L577" s="6">
        <f>F577-F$1106</f>
        <v>-0.71350332331551058</v>
      </c>
      <c r="M577" s="6">
        <f>G577-G$1106</f>
        <v>-0.58795796593141247</v>
      </c>
      <c r="N577" s="6">
        <f>H577-H$1106</f>
        <v>-0.50266123316063549</v>
      </c>
      <c r="O577" s="6">
        <f>I577-I$1106</f>
        <v>-0.39329153261426164</v>
      </c>
    </row>
    <row r="578" spans="1:15" x14ac:dyDescent="0.15">
      <c r="A578" s="1">
        <v>25</v>
      </c>
      <c r="B578" s="1" t="s">
        <v>143</v>
      </c>
      <c r="C578" s="1">
        <v>23</v>
      </c>
      <c r="D578" s="1" t="s">
        <v>29</v>
      </c>
      <c r="E578" s="4">
        <f>IF(実質付加価値!E578&gt;0,LN(実質付加価値!E578),0)</f>
        <v>12.460545663502948</v>
      </c>
      <c r="F578" s="4">
        <f>IF(実質付加価値!F578&gt;0,LN(実質付加価値!F578),0)</f>
        <v>12.713050457244933</v>
      </c>
      <c r="G578" s="4">
        <f>IF(実質付加価値!G578&gt;0,LN(実質付加価値!G578),0)</f>
        <v>12.916224939091684</v>
      </c>
      <c r="H578" s="4">
        <f>IF(実質付加価値!H578&gt;0,LN(実質付加価値!H578),0)</f>
        <v>13.050641249204755</v>
      </c>
      <c r="I578" s="4">
        <f>IF(実質付加価値!I578&gt;0,LN(実質付加価値!I578),0)</f>
        <v>13.173287287386113</v>
      </c>
      <c r="K578" s="6">
        <f>E578-E$1107</f>
        <v>-0.48080516609214996</v>
      </c>
      <c r="L578" s="6">
        <f>F578-F$1107</f>
        <v>-0.51600648584556197</v>
      </c>
      <c r="M578" s="6">
        <f>G578-G$1107</f>
        <v>-0.44818784125355471</v>
      </c>
      <c r="N578" s="6">
        <f>H578-H$1107</f>
        <v>-0.49085130534967725</v>
      </c>
      <c r="O578" s="6">
        <f>I578-I$1107</f>
        <v>-0.48515311466775302</v>
      </c>
    </row>
    <row r="579" spans="1:15" x14ac:dyDescent="0.15">
      <c r="A579" s="1">
        <v>26</v>
      </c>
      <c r="B579" s="1" t="s">
        <v>344</v>
      </c>
      <c r="C579" s="1">
        <v>1</v>
      </c>
      <c r="D579" s="1" t="s">
        <v>9</v>
      </c>
      <c r="E579" s="4">
        <f>IF(実質付加価値!E579&gt;0,LN(実質付加価値!E579),0)</f>
        <v>11.305077380480117</v>
      </c>
      <c r="F579" s="4">
        <f>IF(実質付加価値!F579&gt;0,LN(実質付加価値!F579),0)</f>
        <v>11.093827193504904</v>
      </c>
      <c r="G579" s="4">
        <f>IF(実質付加価値!G579&gt;0,LN(実質付加価値!G579),0)</f>
        <v>11.029962868908552</v>
      </c>
      <c r="H579" s="4">
        <f>IF(実質付加価値!H579&gt;0,LN(実質付加価値!H579),0)</f>
        <v>11.081568353853617</v>
      </c>
      <c r="I579" s="4">
        <f>IF(実質付加価値!I579&gt;0,LN(実質付加価値!I579),0)</f>
        <v>10.850301876180877</v>
      </c>
      <c r="K579" s="6">
        <f>E579-E$1085</f>
        <v>-0.69178498796693333</v>
      </c>
      <c r="L579" s="6">
        <f>F579-F$1085</f>
        <v>-0.78980196108495981</v>
      </c>
      <c r="M579" s="6">
        <f>G579-G$1085</f>
        <v>-0.96846421135537852</v>
      </c>
      <c r="N579" s="6">
        <f>H579-H$1085</f>
        <v>-0.77545703037372427</v>
      </c>
      <c r="O579" s="6">
        <f>I579-I$1085</f>
        <v>-0.88617046185424186</v>
      </c>
    </row>
    <row r="580" spans="1:15" x14ac:dyDescent="0.15">
      <c r="A580" s="1">
        <v>26</v>
      </c>
      <c r="B580" s="1" t="s">
        <v>344</v>
      </c>
      <c r="C580" s="1">
        <v>2</v>
      </c>
      <c r="D580" s="1" t="s">
        <v>10</v>
      </c>
      <c r="E580" s="4">
        <f>IF(実質付加価値!E580&gt;0,LN(実質付加価値!E580),0)</f>
        <v>9.0326991504669927</v>
      </c>
      <c r="F580" s="4">
        <f>IF(実質付加価値!F580&gt;0,LN(実質付加価値!F580),0)</f>
        <v>9.0494300983864431</v>
      </c>
      <c r="G580" s="4">
        <f>IF(実質付加価値!G580&gt;0,LN(実質付加価値!G580),0)</f>
        <v>9.2402991306438835</v>
      </c>
      <c r="H580" s="4">
        <f>IF(実質付加価値!H580&gt;0,LN(実質付加価値!H580),0)</f>
        <v>8.7824241584860285</v>
      </c>
      <c r="I580" s="4">
        <f>IF(実質付加価値!I580&gt;0,LN(実質付加価値!I580),0)</f>
        <v>7.2577179838069785</v>
      </c>
      <c r="K580" s="6">
        <f>E580-E$1086</f>
        <v>-0.39392259772965055</v>
      </c>
      <c r="L580" s="6">
        <f>F580-F$1086</f>
        <v>-0.50302590418077386</v>
      </c>
      <c r="M580" s="6">
        <f>G580-G$1086</f>
        <v>-0.28111697411946501</v>
      </c>
      <c r="N580" s="6">
        <f>H580-H$1086</f>
        <v>-0.30736070440407914</v>
      </c>
      <c r="O580" s="6">
        <f>I580-I$1086</f>
        <v>-0.7408210328527387</v>
      </c>
    </row>
    <row r="581" spans="1:15" x14ac:dyDescent="0.15">
      <c r="A581" s="1">
        <v>26</v>
      </c>
      <c r="B581" s="1" t="s">
        <v>345</v>
      </c>
      <c r="C581" s="1">
        <v>3</v>
      </c>
      <c r="D581" s="1" t="s">
        <v>17</v>
      </c>
      <c r="E581" s="4">
        <f>IF(実質付加価値!E581&gt;0,LN(実質付加価値!E581),0)</f>
        <v>12.734451225402951</v>
      </c>
      <c r="F581" s="4">
        <f>IF(実質付加価値!F581&gt;0,LN(実質付加価値!F581),0)</f>
        <v>13.180116751355326</v>
      </c>
      <c r="G581" s="4">
        <f>IF(実質付加価値!G581&gt;0,LN(実質付加価値!G581),0)</f>
        <v>13.140100772084052</v>
      </c>
      <c r="H581" s="4">
        <f>IF(実質付加価値!H581&gt;0,LN(実質付加価値!H581),0)</f>
        <v>13.360418022025883</v>
      </c>
      <c r="I581" s="4">
        <f>IF(実質付加価値!I581&gt;0,LN(実質付加価値!I581),0)</f>
        <v>13.73091976649232</v>
      </c>
      <c r="K581" s="6">
        <f>E581-E$1087</f>
        <v>0.82570757454334398</v>
      </c>
      <c r="L581" s="6">
        <f>F581-F$1087</f>
        <v>0.98089924941263185</v>
      </c>
      <c r="M581" s="6">
        <f>G581-G$1087</f>
        <v>0.84708882574584976</v>
      </c>
      <c r="N581" s="6">
        <f>H581-H$1087</f>
        <v>0.97435989773697074</v>
      </c>
      <c r="O581" s="6">
        <f>I581-I$1087</f>
        <v>1.4989026092984723</v>
      </c>
    </row>
    <row r="582" spans="1:15" x14ac:dyDescent="0.15">
      <c r="A582" s="1">
        <v>26</v>
      </c>
      <c r="B582" s="1" t="s">
        <v>346</v>
      </c>
      <c r="C582" s="1">
        <v>4</v>
      </c>
      <c r="D582" s="1" t="s">
        <v>18</v>
      </c>
      <c r="E582" s="4">
        <f>IF(実質付加価値!E582&gt;0,LN(実質付加価値!E582),0)</f>
        <v>12.566960589904113</v>
      </c>
      <c r="F582" s="4">
        <f>IF(実質付加価値!F582&gt;0,LN(実質付加価値!F582),0)</f>
        <v>12.737940890810613</v>
      </c>
      <c r="G582" s="4">
        <f>IF(実質付加価値!G582&gt;0,LN(実質付加価値!G582),0)</f>
        <v>12.76250714351043</v>
      </c>
      <c r="H582" s="4">
        <f>IF(実質付加価値!H582&gt;0,LN(実質付加価値!H582),0)</f>
        <v>11.763671687114231</v>
      </c>
      <c r="I582" s="4">
        <f>IF(実質付加価値!I582&gt;0,LN(実質付加価値!I582),0)</f>
        <v>10.787198599823716</v>
      </c>
      <c r="K582" s="6">
        <f>E582-E$1088</f>
        <v>2.1349443331415294</v>
      </c>
      <c r="L582" s="6">
        <f>F582-F$1088</f>
        <v>1.8417465541309515</v>
      </c>
      <c r="M582" s="6">
        <f>G582-G$1088</f>
        <v>1.4681753948655718</v>
      </c>
      <c r="N582" s="6">
        <f>H582-H$1088</f>
        <v>1.2135521619296679</v>
      </c>
      <c r="O582" s="6">
        <f>I582-I$1088</f>
        <v>0.81468772878705309</v>
      </c>
    </row>
    <row r="583" spans="1:15" x14ac:dyDescent="0.15">
      <c r="A583" s="1">
        <v>26</v>
      </c>
      <c r="B583" s="1" t="s">
        <v>347</v>
      </c>
      <c r="C583" s="1">
        <v>5</v>
      </c>
      <c r="D583" s="1" t="s">
        <v>19</v>
      </c>
      <c r="E583" s="4">
        <f>IF(実質付加価値!E583&gt;0,LN(実質付加価値!E583),0)</f>
        <v>10.369884780809869</v>
      </c>
      <c r="F583" s="4">
        <f>IF(実質付加価値!F583&gt;0,LN(実質付加価値!F583),0)</f>
        <v>10.650776580357812</v>
      </c>
      <c r="G583" s="4">
        <f>IF(実質付加価値!G583&gt;0,LN(実質付加価値!G583),0)</f>
        <v>11.024682039118208</v>
      </c>
      <c r="H583" s="4">
        <f>IF(実質付加価値!H583&gt;0,LN(実質付加価値!H583),0)</f>
        <v>10.458584869323708</v>
      </c>
      <c r="I583" s="4">
        <f>IF(実質付加価値!I583&gt;0,LN(実質付加価値!I583),0)</f>
        <v>10.422843648585514</v>
      </c>
      <c r="K583" s="6">
        <f>E583-E$1089</f>
        <v>0.54082180682392966</v>
      </c>
      <c r="L583" s="6">
        <f>F583-F$1089</f>
        <v>0.62755253440655601</v>
      </c>
      <c r="M583" s="6">
        <f>G583-G$1089</f>
        <v>0.43396604785736415</v>
      </c>
      <c r="N583" s="6">
        <f>H583-H$1089</f>
        <v>-6.4824127390640029E-2</v>
      </c>
      <c r="O583" s="6">
        <f>I583-I$1089</f>
        <v>0.15675979637387982</v>
      </c>
    </row>
    <row r="584" spans="1:15" x14ac:dyDescent="0.15">
      <c r="A584" s="1">
        <v>26</v>
      </c>
      <c r="B584" s="1" t="s">
        <v>345</v>
      </c>
      <c r="C584" s="1">
        <v>6</v>
      </c>
      <c r="D584" s="1" t="s">
        <v>3</v>
      </c>
      <c r="E584" s="4">
        <f>IF(実質付加価値!E584&gt;0,LN(実質付加価値!E584),0)</f>
        <v>9.8341080102912795</v>
      </c>
      <c r="F584" s="4">
        <f>IF(実質付加価値!F584&gt;0,LN(実質付加価値!F584),0)</f>
        <v>10.091885434118829</v>
      </c>
      <c r="G584" s="4">
        <f>IF(実質付加価値!G584&gt;0,LN(実質付加価値!G584),0)</f>
        <v>11.118983566847561</v>
      </c>
      <c r="H584" s="4">
        <f>IF(実質付加価値!H584&gt;0,LN(実質付加価値!H584),0)</f>
        <v>11.062997162518366</v>
      </c>
      <c r="I584" s="4">
        <f>IF(実質付加価値!I584&gt;0,LN(実質付加価値!I584),0)</f>
        <v>11.275427218452831</v>
      </c>
      <c r="K584" s="6">
        <f>E584-E$1090</f>
        <v>1.1522879869968286</v>
      </c>
      <c r="L584" s="6">
        <f>F584-F$1090</f>
        <v>0.41761653832234558</v>
      </c>
      <c r="M584" s="6">
        <f>G584-G$1090</f>
        <v>0.3288031736362651</v>
      </c>
      <c r="N584" s="6">
        <f>H584-H$1090</f>
        <v>2.1964949608383577E-2</v>
      </c>
      <c r="O584" s="6">
        <f>I584-I$1090</f>
        <v>-2.3779029397479334E-2</v>
      </c>
    </row>
    <row r="585" spans="1:15" x14ac:dyDescent="0.15">
      <c r="A585" s="1">
        <v>26</v>
      </c>
      <c r="B585" s="1" t="s">
        <v>346</v>
      </c>
      <c r="C585" s="1">
        <v>7</v>
      </c>
      <c r="D585" s="1" t="s">
        <v>20</v>
      </c>
      <c r="E585" s="4">
        <f>IF(実質付加価値!E585&gt;0,LN(実質付加価値!E585),0)</f>
        <v>9.3079233770386924</v>
      </c>
      <c r="F585" s="4">
        <f>IF(実質付加価値!F585&gt;0,LN(実質付加価値!F585),0)</f>
        <v>7.1455599703398729</v>
      </c>
      <c r="G585" s="4">
        <f>IF(実質付加価値!G585&gt;0,LN(実質付加価値!G585),0)</f>
        <v>9.0220734519275148</v>
      </c>
      <c r="H585" s="4">
        <f>IF(実質付加価値!H585&gt;0,LN(実質付加価値!H585),0)</f>
        <v>8.2878356822084811</v>
      </c>
      <c r="I585" s="4">
        <f>IF(実質付加価値!I585&gt;0,LN(実質付加価値!I585),0)</f>
        <v>8.1328362990711245</v>
      </c>
      <c r="K585" s="6">
        <f>E585-E$1091</f>
        <v>-0.30076249947556022</v>
      </c>
      <c r="L585" s="6">
        <f>F585-F$1091</f>
        <v>-2.2683796673408576</v>
      </c>
      <c r="M585" s="6">
        <f>G585-G$1091</f>
        <v>-1.0290851105881682</v>
      </c>
      <c r="N585" s="6">
        <f>H585-H$1091</f>
        <v>-1.5963432330064524</v>
      </c>
      <c r="O585" s="6">
        <f>I585-I$1091</f>
        <v>-0.91774553324507124</v>
      </c>
    </row>
    <row r="586" spans="1:15" x14ac:dyDescent="0.15">
      <c r="A586" s="1">
        <v>26</v>
      </c>
      <c r="B586" s="1" t="s">
        <v>345</v>
      </c>
      <c r="C586" s="1">
        <v>8</v>
      </c>
      <c r="D586" s="1" t="s">
        <v>21</v>
      </c>
      <c r="E586" s="4">
        <f>IF(実質付加価値!E586&gt;0,LN(実質付加価値!E586),0)</f>
        <v>10.835443366611761</v>
      </c>
      <c r="F586" s="4">
        <f>IF(実質付加価値!F586&gt;0,LN(実質付加価値!F586),0)</f>
        <v>11.029712362015987</v>
      </c>
      <c r="G586" s="4">
        <f>IF(実質付加価値!G586&gt;0,LN(実質付加価値!G586),0)</f>
        <v>11.757147833623755</v>
      </c>
      <c r="H586" s="4">
        <f>IF(実質付加価値!H586&gt;0,LN(実質付加価値!H586),0)</f>
        <v>11.478339779531678</v>
      </c>
      <c r="I586" s="4">
        <f>IF(実質付加価値!I586&gt;0,LN(実質付加価値!I586),0)</f>
        <v>11.355306592965922</v>
      </c>
      <c r="K586" s="6">
        <f>E586-E$1092</f>
        <v>0.55435999751311371</v>
      </c>
      <c r="L586" s="6">
        <f>F586-F$1092</f>
        <v>0.4882338741807466</v>
      </c>
      <c r="M586" s="6">
        <f>G586-G$1092</f>
        <v>0.84452168460453514</v>
      </c>
      <c r="N586" s="6">
        <f>H586-H$1092</f>
        <v>0.5874373348350943</v>
      </c>
      <c r="O586" s="6">
        <f>I586-I$1092</f>
        <v>0.87378685054441618</v>
      </c>
    </row>
    <row r="587" spans="1:15" x14ac:dyDescent="0.15">
      <c r="A587" s="1">
        <v>26</v>
      </c>
      <c r="B587" s="1" t="s">
        <v>346</v>
      </c>
      <c r="C587" s="1">
        <v>9</v>
      </c>
      <c r="D587" s="1" t="s">
        <v>22</v>
      </c>
      <c r="E587" s="4">
        <f>IF(実質付加価値!E587&gt;0,LN(実質付加価値!E587),0)</f>
        <v>9.9005810547202948</v>
      </c>
      <c r="F587" s="4">
        <f>IF(実質付加価値!F587&gt;0,LN(実質付加価値!F587),0)</f>
        <v>10.265278167991315</v>
      </c>
      <c r="G587" s="4">
        <f>IF(実質付加価値!G587&gt;0,LN(実質付加価値!G587),0)</f>
        <v>10.755322931374069</v>
      </c>
      <c r="H587" s="4">
        <f>IF(実質付加価値!H587&gt;0,LN(実質付加価値!H587),0)</f>
        <v>10.624073925320227</v>
      </c>
      <c r="I587" s="4">
        <f>IF(実質付加価値!I587&gt;0,LN(実質付加価値!I587),0)</f>
        <v>9.5275353394546531</v>
      </c>
      <c r="K587" s="6">
        <f>E587-E$1093</f>
        <v>-0.33810165272185166</v>
      </c>
      <c r="L587" s="6">
        <f>F587-F$1093</f>
        <v>-0.42229186164420085</v>
      </c>
      <c r="M587" s="6">
        <f>G587-G$1093</f>
        <v>-0.26862346935406123</v>
      </c>
      <c r="N587" s="6">
        <f>H587-H$1093</f>
        <v>-0.40067380720172707</v>
      </c>
      <c r="O587" s="6">
        <f>I587-I$1093</f>
        <v>-0.87705974531494491</v>
      </c>
    </row>
    <row r="588" spans="1:15" x14ac:dyDescent="0.15">
      <c r="A588" s="1">
        <v>26</v>
      </c>
      <c r="B588" s="1" t="s">
        <v>346</v>
      </c>
      <c r="C588" s="1">
        <v>10</v>
      </c>
      <c r="D588" s="1" t="s">
        <v>23</v>
      </c>
      <c r="E588" s="4">
        <f>IF(実質付加価値!E588&gt;0,LN(実質付加価値!E588),0)</f>
        <v>10.457208661397116</v>
      </c>
      <c r="F588" s="4">
        <f>IF(実質付加価値!F588&gt;0,LN(実質付加価値!F588),0)</f>
        <v>10.874955645688051</v>
      </c>
      <c r="G588" s="4">
        <f>IF(実質付加価値!G588&gt;0,LN(実質付加価値!G588),0)</f>
        <v>11.360816778327086</v>
      </c>
      <c r="H588" s="4">
        <f>IF(実質付加価値!H588&gt;0,LN(実質付加価値!H588),0)</f>
        <v>11.387796077849124</v>
      </c>
      <c r="I588" s="4">
        <f>IF(実質付加価値!I588&gt;0,LN(実質付加価値!I588),0)</f>
        <v>10.897752644787523</v>
      </c>
      <c r="K588" s="6">
        <f>E588-E$1094</f>
        <v>0.56870908635685424</v>
      </c>
      <c r="L588" s="6">
        <f>F588-F$1094</f>
        <v>0.40479337196155107</v>
      </c>
      <c r="M588" s="6">
        <f>G588-G$1094</f>
        <v>0.30911944843765404</v>
      </c>
      <c r="N588" s="6">
        <f>H588-H$1094</f>
        <v>0.24088968415208001</v>
      </c>
      <c r="O588" s="6">
        <f>I588-I$1094</f>
        <v>8.2145339956712249E-2</v>
      </c>
    </row>
    <row r="589" spans="1:15" x14ac:dyDescent="0.15">
      <c r="A589" s="1">
        <v>26</v>
      </c>
      <c r="B589" s="1" t="s">
        <v>345</v>
      </c>
      <c r="C589" s="1">
        <v>11</v>
      </c>
      <c r="D589" s="1" t="s">
        <v>24</v>
      </c>
      <c r="E589" s="4">
        <f>IF(実質付加価値!E589&gt;0,LN(実質付加価値!E589),0)</f>
        <v>10.87946266303728</v>
      </c>
      <c r="F589" s="4">
        <f>IF(実質付加価値!F589&gt;0,LN(実質付加価値!F589),0)</f>
        <v>11.37292589368341</v>
      </c>
      <c r="G589" s="4">
        <f>IF(実質付加価値!G589&gt;0,LN(実質付加価値!G589),0)</f>
        <v>12.251068527142866</v>
      </c>
      <c r="H589" s="4">
        <f>IF(実質付加価値!H589&gt;0,LN(実質付加価値!H589),0)</f>
        <v>12.228915327749785</v>
      </c>
      <c r="I589" s="4">
        <f>IF(実質付加価値!I589&gt;0,LN(実質付加価値!I589),0)</f>
        <v>12.339099832336119</v>
      </c>
      <c r="K589" s="6">
        <f>E589-E$1095</f>
        <v>0.78044335665873987</v>
      </c>
      <c r="L589" s="6">
        <f>F589-F$1095</f>
        <v>0.48967614025294282</v>
      </c>
      <c r="M589" s="6">
        <f>G589-G$1095</f>
        <v>0.56462522650137892</v>
      </c>
      <c r="N589" s="6">
        <f>H589-H$1095</f>
        <v>0.47147181962815665</v>
      </c>
      <c r="O589" s="6">
        <f>I589-I$1095</f>
        <v>0.41224685466271893</v>
      </c>
    </row>
    <row r="590" spans="1:15" x14ac:dyDescent="0.15">
      <c r="A590" s="1">
        <v>26</v>
      </c>
      <c r="B590" s="1" t="s">
        <v>346</v>
      </c>
      <c r="C590" s="1">
        <v>12</v>
      </c>
      <c r="D590" s="1" t="s">
        <v>25</v>
      </c>
      <c r="E590" s="4">
        <f>IF(実質付加価値!E590&gt;0,LN(実質付加価値!E590),0)</f>
        <v>9.3641594439268481</v>
      </c>
      <c r="F590" s="4">
        <f>IF(実質付加価値!F590&gt;0,LN(実質付加価値!F590),0)</f>
        <v>11.020801045495642</v>
      </c>
      <c r="G590" s="4">
        <f>IF(実質付加価値!G590&gt;0,LN(実質付加価値!G590),0)</f>
        <v>12.093530537857376</v>
      </c>
      <c r="H590" s="4">
        <f>IF(実質付加価値!H590&gt;0,LN(実質付加価値!H590),0)</f>
        <v>12.986885386961266</v>
      </c>
      <c r="I590" s="4">
        <f>IF(実質付加価値!I590&gt;0,LN(実質付加価値!I590),0)</f>
        <v>14.106263871648398</v>
      </c>
      <c r="K590" s="6">
        <f>E590-E$1096</f>
        <v>1.8075623073560685</v>
      </c>
      <c r="L590" s="6">
        <f>F590-F$1096</f>
        <v>1.5376624643716017</v>
      </c>
      <c r="M590" s="6">
        <f>G590-G$1096</f>
        <v>0.71505194025316321</v>
      </c>
      <c r="N590" s="6">
        <f>H590-H$1096</f>
        <v>0.59657308794820096</v>
      </c>
      <c r="O590" s="6">
        <f>I590-I$1096</f>
        <v>0.32891904928655613</v>
      </c>
    </row>
    <row r="591" spans="1:15" x14ac:dyDescent="0.15">
      <c r="A591" s="1">
        <v>26</v>
      </c>
      <c r="B591" s="1" t="s">
        <v>346</v>
      </c>
      <c r="C591" s="1">
        <v>13</v>
      </c>
      <c r="D591" s="1" t="s">
        <v>26</v>
      </c>
      <c r="E591" s="4">
        <f>IF(実質付加価値!E591&gt;0,LN(実質付加価値!E591),0)</f>
        <v>10.152789481221815</v>
      </c>
      <c r="F591" s="4">
        <f>IF(実質付加価値!F591&gt;0,LN(実質付加価値!F591),0)</f>
        <v>11.388364839140957</v>
      </c>
      <c r="G591" s="4">
        <f>IF(実質付加価値!G591&gt;0,LN(実質付加価値!G591),0)</f>
        <v>11.842298445938686</v>
      </c>
      <c r="H591" s="4">
        <f>IF(実質付加価値!H591&gt;0,LN(実質付加価値!H591),0)</f>
        <v>12.027964492053639</v>
      </c>
      <c r="I591" s="4">
        <f>IF(実質付加価値!I591&gt;0,LN(実質付加価値!I591),0)</f>
        <v>11.936780563883545</v>
      </c>
      <c r="K591" s="6">
        <f>E591-E$1097</f>
        <v>1.2745045122716565</v>
      </c>
      <c r="L591" s="6">
        <f>F591-F$1097</f>
        <v>1.1104723647314092</v>
      </c>
      <c r="M591" s="6">
        <f>G591-G$1097</f>
        <v>1.1240849633353527</v>
      </c>
      <c r="N591" s="6">
        <f>H591-H$1097</f>
        <v>1.05726061431346</v>
      </c>
      <c r="O591" s="6">
        <f>I591-I$1097</f>
        <v>0.32101368802695163</v>
      </c>
    </row>
    <row r="592" spans="1:15" x14ac:dyDescent="0.15">
      <c r="A592" s="1">
        <v>26</v>
      </c>
      <c r="B592" s="1" t="s">
        <v>346</v>
      </c>
      <c r="C592" s="1">
        <v>14</v>
      </c>
      <c r="D592" s="1" t="s">
        <v>27</v>
      </c>
      <c r="E592" s="4">
        <f>IF(実質付加価値!E592&gt;0,LN(実質付加価値!E592),0)</f>
        <v>9.1133033699463386</v>
      </c>
      <c r="F592" s="4">
        <f>IF(実質付加価値!F592&gt;0,LN(実質付加価値!F592),0)</f>
        <v>10.282973537070244</v>
      </c>
      <c r="G592" s="4">
        <f>IF(実質付加価値!G592&gt;0,LN(実質付加価値!G592),0)</f>
        <v>11.467550945786044</v>
      </c>
      <c r="H592" s="4">
        <f>IF(実質付加価値!H592&gt;0,LN(実質付加価値!H592),0)</f>
        <v>11.326897097464908</v>
      </c>
      <c r="I592" s="4">
        <f>IF(実質付加価値!I592&gt;0,LN(実質付加価値!I592),0)</f>
        <v>11.636506517968954</v>
      </c>
      <c r="K592" s="6">
        <f>E592-E$1098</f>
        <v>2.0850012936120308</v>
      </c>
      <c r="L592" s="6">
        <f>F592-F$1098</f>
        <v>1.8802559576208733</v>
      </c>
      <c r="M592" s="6">
        <f>G592-G$1098</f>
        <v>2.245168682240708</v>
      </c>
      <c r="N592" s="6">
        <f>H592-H$1098</f>
        <v>2.0007276562398832</v>
      </c>
      <c r="O592" s="6">
        <f>I592-I$1098</f>
        <v>1.7780941494199176</v>
      </c>
    </row>
    <row r="593" spans="1:15" x14ac:dyDescent="0.15">
      <c r="A593" s="1">
        <v>26</v>
      </c>
      <c r="B593" s="1" t="s">
        <v>346</v>
      </c>
      <c r="C593" s="1">
        <v>15</v>
      </c>
      <c r="D593" s="1" t="s">
        <v>28</v>
      </c>
      <c r="E593" s="4">
        <f>IF(実質付加価値!E593&gt;0,LN(実質付加価値!E593),0)</f>
        <v>11.929704472002609</v>
      </c>
      <c r="F593" s="4">
        <f>IF(実質付加価値!F593&gt;0,LN(実質付加価値!F593),0)</f>
        <v>12.145716207297141</v>
      </c>
      <c r="G593" s="4">
        <f>IF(実質付加価値!G593&gt;0,LN(実質付加価値!G593),0)</f>
        <v>12.89537952069848</v>
      </c>
      <c r="H593" s="4">
        <f>IF(実質付加価値!H593&gt;0,LN(実質付加価値!H593),0)</f>
        <v>12.625485820056019</v>
      </c>
      <c r="I593" s="4">
        <f>IF(実質付加価値!I593&gt;0,LN(実質付加価値!I593),0)</f>
        <v>12.550928257983058</v>
      </c>
      <c r="K593" s="6">
        <f>E593-E$1099</f>
        <v>0.38957135153262534</v>
      </c>
      <c r="L593" s="6">
        <f>F593-F$1099</f>
        <v>0.36773558833590236</v>
      </c>
      <c r="M593" s="6">
        <f>G593-G$1099</f>
        <v>0.68645209197335966</v>
      </c>
      <c r="N593" s="6">
        <f>H593-H$1099</f>
        <v>0.60562940238745888</v>
      </c>
      <c r="O593" s="6">
        <f>I593-I$1099</f>
        <v>0.65070836973469959</v>
      </c>
    </row>
    <row r="594" spans="1:15" x14ac:dyDescent="0.15">
      <c r="A594" s="1">
        <v>26</v>
      </c>
      <c r="B594" s="1" t="s">
        <v>348</v>
      </c>
      <c r="C594" s="1">
        <v>16</v>
      </c>
      <c r="D594" s="1" t="s">
        <v>11</v>
      </c>
      <c r="E594" s="4">
        <f>IF(実質付加価値!E594&gt;0,LN(実質付加価値!E594),0)</f>
        <v>13.456347300608179</v>
      </c>
      <c r="F594" s="4">
        <f>IF(実質付加価値!F594&gt;0,LN(実質付加価値!F594),0)</f>
        <v>13.428324645677586</v>
      </c>
      <c r="G594" s="4">
        <f>IF(実質付加価値!G594&gt;0,LN(実質付加価値!G594),0)</f>
        <v>13.579246942446156</v>
      </c>
      <c r="H594" s="4">
        <f>IF(実質付加価値!H594&gt;0,LN(実質付加価値!H594),0)</f>
        <v>13.446367753862791</v>
      </c>
      <c r="I594" s="4">
        <f>IF(実質付加価値!I594&gt;0,LN(実質付加価値!I594),0)</f>
        <v>13.077821150919013</v>
      </c>
      <c r="K594" s="6">
        <f>E594-E$1100</f>
        <v>0.3270437454396049</v>
      </c>
      <c r="L594" s="6">
        <f>F594-F$1100</f>
        <v>8.4223655897327276E-2</v>
      </c>
      <c r="M594" s="6">
        <f>G594-G$1100</f>
        <v>5.9128736792745329E-2</v>
      </c>
      <c r="N594" s="6">
        <f>H594-H$1100</f>
        <v>0.16807660308417738</v>
      </c>
      <c r="O594" s="6">
        <f>I594-I$1100</f>
        <v>0.11466563672266439</v>
      </c>
    </row>
    <row r="595" spans="1:15" x14ac:dyDescent="0.15">
      <c r="A595" s="1">
        <v>26</v>
      </c>
      <c r="B595" s="1" t="s">
        <v>348</v>
      </c>
      <c r="C595" s="1">
        <v>17</v>
      </c>
      <c r="D595" s="1" t="s">
        <v>12</v>
      </c>
      <c r="E595" s="4">
        <f>IF(実質付加価値!E595&gt;0,LN(実質付加価値!E595),0)</f>
        <v>11.230276737455524</v>
      </c>
      <c r="F595" s="4">
        <f>IF(実質付加価値!F595&gt;0,LN(実質付加価値!F595),0)</f>
        <v>11.579723727160248</v>
      </c>
      <c r="G595" s="4">
        <f>IF(実質付加価値!G595&gt;0,LN(実質付加価値!G595),0)</f>
        <v>12.18700858734862</v>
      </c>
      <c r="H595" s="4">
        <f>IF(実質付加価値!H595&gt;0,LN(実質付加価値!H595),0)</f>
        <v>12.290123250333778</v>
      </c>
      <c r="I595" s="4">
        <f>IF(実質付加価値!I595&gt;0,LN(実質付加価値!I595),0)</f>
        <v>12.645046878717912</v>
      </c>
      <c r="K595" s="6">
        <f>E595-E$1101</f>
        <v>0.38081738691819567</v>
      </c>
      <c r="L595" s="6">
        <f>F595-F$1101</f>
        <v>9.0501363112350575E-2</v>
      </c>
      <c r="M595" s="6">
        <f>G595-G$1101</f>
        <v>0.15158764052323725</v>
      </c>
      <c r="N595" s="6">
        <f>H595-H$1101</f>
        <v>5.1640939384371976E-2</v>
      </c>
      <c r="O595" s="6">
        <f>I595-I$1101</f>
        <v>0.37563904428149897</v>
      </c>
    </row>
    <row r="596" spans="1:15" x14ac:dyDescent="0.15">
      <c r="A596" s="1">
        <v>26</v>
      </c>
      <c r="B596" s="1" t="s">
        <v>348</v>
      </c>
      <c r="C596" s="1">
        <v>18</v>
      </c>
      <c r="D596" s="1" t="s">
        <v>13</v>
      </c>
      <c r="E596" s="4">
        <f>IF(実質付加価値!E596&gt;0,LN(実質付加価値!E596),0)</f>
        <v>12.590650771050933</v>
      </c>
      <c r="F596" s="4">
        <f>IF(実質付加価値!F596&gt;0,LN(実質付加価値!F596),0)</f>
        <v>13.61409153815975</v>
      </c>
      <c r="G596" s="4">
        <f>IF(実質付加価値!G596&gt;0,LN(実質付加価値!G596),0)</f>
        <v>13.954545511172132</v>
      </c>
      <c r="H596" s="4">
        <f>IF(実質付加価値!H596&gt;0,LN(実質付加価値!H596),0)</f>
        <v>14.022675510329785</v>
      </c>
      <c r="I596" s="4">
        <f>IF(実質付加価値!I596&gt;0,LN(実質付加価値!I596),0)</f>
        <v>13.973119154685291</v>
      </c>
      <c r="K596" s="6">
        <f>E596-E$1102</f>
        <v>0.47192121289221944</v>
      </c>
      <c r="L596" s="6">
        <f>F596-F$1102</f>
        <v>0.72986372924497189</v>
      </c>
      <c r="M596" s="6">
        <f>G596-G$1102</f>
        <v>0.64847136090943813</v>
      </c>
      <c r="N596" s="6">
        <f>H596-H$1102</f>
        <v>0.51869951891528387</v>
      </c>
      <c r="O596" s="6">
        <f>I596-I$1102</f>
        <v>0.6281227736502899</v>
      </c>
    </row>
    <row r="597" spans="1:15" x14ac:dyDescent="0.15">
      <c r="A597" s="1">
        <v>26</v>
      </c>
      <c r="B597" s="1" t="s">
        <v>344</v>
      </c>
      <c r="C597" s="1">
        <v>19</v>
      </c>
      <c r="D597" s="1" t="s">
        <v>14</v>
      </c>
      <c r="E597" s="4">
        <f>IF(実質付加価値!E597&gt;0,LN(実質付加価値!E597),0)</f>
        <v>11.669219277709429</v>
      </c>
      <c r="F597" s="4">
        <f>IF(実質付加価値!F597&gt;0,LN(実質付加価値!F597),0)</f>
        <v>12.311642441342627</v>
      </c>
      <c r="G597" s="4">
        <f>IF(実質付加価値!G597&gt;0,LN(実質付加価値!G597),0)</f>
        <v>13.184407214616551</v>
      </c>
      <c r="H597" s="4">
        <f>IF(実質付加価値!H597&gt;0,LN(実質付加価値!H597),0)</f>
        <v>13.064034988012668</v>
      </c>
      <c r="I597" s="4">
        <f>IF(実質付加価値!I597&gt;0,LN(実質付加価値!I597),0)</f>
        <v>12.941493968252804</v>
      </c>
      <c r="K597" s="6">
        <f>E597-E$1103</f>
        <v>0.72336036020942984</v>
      </c>
      <c r="L597" s="6">
        <f>F597-F$1103</f>
        <v>0.53866842848583829</v>
      </c>
      <c r="M597" s="6">
        <f>G597-G$1103</f>
        <v>0.6232542832042931</v>
      </c>
      <c r="N597" s="6">
        <f>H597-H$1103</f>
        <v>0.46669874987696858</v>
      </c>
      <c r="O597" s="6">
        <f>I597-I$1103</f>
        <v>0.43445933866498976</v>
      </c>
    </row>
    <row r="598" spans="1:15" x14ac:dyDescent="0.15">
      <c r="A598" s="1">
        <v>26</v>
      </c>
      <c r="B598" s="1" t="s">
        <v>344</v>
      </c>
      <c r="C598" s="1">
        <v>20</v>
      </c>
      <c r="D598" s="1" t="s">
        <v>15</v>
      </c>
      <c r="E598" s="4">
        <f>IF(実質付加価値!E598&gt;0,LN(実質付加価値!E598),0)</f>
        <v>11.237941212574674</v>
      </c>
      <c r="F598" s="4">
        <f>IF(実質付加価値!F598&gt;0,LN(実質付加価値!F598),0)</f>
        <v>12.159662579222257</v>
      </c>
      <c r="G598" s="4">
        <f>IF(実質付加価値!G598&gt;0,LN(実質付加価値!G598),0)</f>
        <v>12.194963940844781</v>
      </c>
      <c r="H598" s="4">
        <f>IF(実質付加価値!H598&gt;0,LN(実質付加価値!H598),0)</f>
        <v>11.960941784597663</v>
      </c>
      <c r="I598" s="4">
        <f>IF(実質付加価値!I598&gt;0,LN(実質付加価値!I598),0)</f>
        <v>12.182715504792565</v>
      </c>
      <c r="K598" s="6">
        <f>E598-E$1104</f>
        <v>0.19882188114167754</v>
      </c>
      <c r="L598" s="6">
        <f>F598-F$1104</f>
        <v>0.48968196573418687</v>
      </c>
      <c r="M598" s="6">
        <f>G598-G$1104</f>
        <v>0.53831498112662501</v>
      </c>
      <c r="N598" s="6">
        <f>H598-H$1104</f>
        <v>0.54092603317440435</v>
      </c>
      <c r="O598" s="6">
        <f>I598-I$1104</f>
        <v>0.60033976198951855</v>
      </c>
    </row>
    <row r="599" spans="1:15" x14ac:dyDescent="0.15">
      <c r="A599" s="1">
        <v>26</v>
      </c>
      <c r="B599" s="1" t="s">
        <v>349</v>
      </c>
      <c r="C599" s="1">
        <v>21</v>
      </c>
      <c r="D599" s="1" t="s">
        <v>16</v>
      </c>
      <c r="E599" s="4">
        <f>IF(実質付加価値!E599&gt;0,LN(実質付加価値!E599),0)</f>
        <v>12.552383220044458</v>
      </c>
      <c r="F599" s="4">
        <f>IF(実質付加価値!F599&gt;0,LN(実質付加価値!F599),0)</f>
        <v>12.867713230231729</v>
      </c>
      <c r="G599" s="4">
        <f>IF(実質付加価値!G599&gt;0,LN(実質付加価値!G599),0)</f>
        <v>12.99404570293343</v>
      </c>
      <c r="H599" s="4">
        <f>IF(実質付加価値!H599&gt;0,LN(実質付加価値!H599),0)</f>
        <v>13.223615607381232</v>
      </c>
      <c r="I599" s="4">
        <f>IF(実質付加価値!I599&gt;0,LN(実質付加価値!I599),0)</f>
        <v>13.385815542397859</v>
      </c>
      <c r="K599" s="6">
        <f>E599-E$1105</f>
        <v>0.49168419422917786</v>
      </c>
      <c r="L599" s="6">
        <f>F599-F$1105</f>
        <v>0.50665608772804482</v>
      </c>
      <c r="M599" s="6">
        <f>G599-G$1105</f>
        <v>0.25416913560575694</v>
      </c>
      <c r="N599" s="6">
        <f>H599-H$1105</f>
        <v>0.26107499833606873</v>
      </c>
      <c r="O599" s="6">
        <f>I599-I$1105</f>
        <v>0.28208379080489188</v>
      </c>
    </row>
    <row r="600" spans="1:15" x14ac:dyDescent="0.15">
      <c r="A600" s="1">
        <v>26</v>
      </c>
      <c r="B600" s="1" t="s">
        <v>240</v>
      </c>
      <c r="C600" s="1">
        <v>22</v>
      </c>
      <c r="D600" s="1" t="s">
        <v>8</v>
      </c>
      <c r="E600" s="4">
        <f>IF(実質付加価値!E600&gt;0,LN(実質付加価値!E600),0)</f>
        <v>13.611759739738917</v>
      </c>
      <c r="F600" s="4">
        <f>IF(実質付加価値!F600&gt;0,LN(実質付加価値!F600),0)</f>
        <v>14.126223160244898</v>
      </c>
      <c r="G600" s="4">
        <f>IF(実質付加価値!G600&gt;0,LN(実質付加価値!G600),0)</f>
        <v>14.319695816197605</v>
      </c>
      <c r="H600" s="4">
        <f>IF(実質付加価値!H600&gt;0,LN(実質付加価値!H600),0)</f>
        <v>14.467841340409898</v>
      </c>
      <c r="I600" s="4">
        <f>IF(実質付加価値!I600&gt;0,LN(実質付加価値!I600),0)</f>
        <v>14.70741342517892</v>
      </c>
      <c r="K600" s="6">
        <f>E600-E$1106</f>
        <v>0.46404073344974606</v>
      </c>
      <c r="L600" s="6">
        <f>F600-F$1106</f>
        <v>0.44117807715267254</v>
      </c>
      <c r="M600" s="6">
        <f>G600-G$1106</f>
        <v>0.4115859600230678</v>
      </c>
      <c r="N600" s="6">
        <f>H600-H$1106</f>
        <v>0.32454908376584868</v>
      </c>
      <c r="O600" s="6">
        <f>I600-I$1106</f>
        <v>0.35163907845443987</v>
      </c>
    </row>
    <row r="601" spans="1:15" x14ac:dyDescent="0.15">
      <c r="A601" s="1">
        <v>26</v>
      </c>
      <c r="B601" s="1" t="s">
        <v>240</v>
      </c>
      <c r="C601" s="1">
        <v>23</v>
      </c>
      <c r="D601" s="1" t="s">
        <v>29</v>
      </c>
      <c r="E601" s="4">
        <f>IF(実質付加価値!E601&gt;0,LN(実質付加価値!E601),0)</f>
        <v>13.249399389908808</v>
      </c>
      <c r="F601" s="4">
        <f>IF(実質付加価値!F601&gt;0,LN(実質付加価値!F601),0)</f>
        <v>13.482320470815234</v>
      </c>
      <c r="G601" s="4">
        <f>IF(実質付加価値!G601&gt;0,LN(実質付加価値!G601),0)</f>
        <v>13.601469564580407</v>
      </c>
      <c r="H601" s="4">
        <f>IF(実質付加価値!H601&gt;0,LN(実質付加価値!H601),0)</f>
        <v>13.759442571046229</v>
      </c>
      <c r="I601" s="4">
        <f>IF(実質付加価値!I601&gt;0,LN(実質付加価値!I601),0)</f>
        <v>13.859825666686254</v>
      </c>
      <c r="K601" s="6">
        <f>E601-E$1107</f>
        <v>0.30804856031370953</v>
      </c>
      <c r="L601" s="6">
        <f>F601-F$1107</f>
        <v>0.25326352772473903</v>
      </c>
      <c r="M601" s="6">
        <f>G601-G$1107</f>
        <v>0.23705678423516829</v>
      </c>
      <c r="N601" s="6">
        <f>H601-H$1107</f>
        <v>0.21795001649179646</v>
      </c>
      <c r="O601" s="6">
        <f>I601-I$1107</f>
        <v>0.20138526463238726</v>
      </c>
    </row>
    <row r="602" spans="1:15" x14ac:dyDescent="0.15">
      <c r="A602" s="1">
        <v>27</v>
      </c>
      <c r="B602" s="1" t="s">
        <v>350</v>
      </c>
      <c r="C602" s="1">
        <v>1</v>
      </c>
      <c r="D602" s="1" t="s">
        <v>9</v>
      </c>
      <c r="E602" s="4">
        <f>IF(実質付加価値!E602&gt;0,LN(実質付加価値!E602),0)</f>
        <v>11.087225351283793</v>
      </c>
      <c r="F602" s="4">
        <f>IF(実質付加価値!F602&gt;0,LN(実質付加価値!F602),0)</f>
        <v>10.722151364236591</v>
      </c>
      <c r="G602" s="4">
        <f>IF(実質付加価値!G602&gt;0,LN(実質付加価値!G602),0)</f>
        <v>10.860582749048367</v>
      </c>
      <c r="H602" s="4">
        <f>IF(実質付加価値!H602&gt;0,LN(実質付加価値!H602),0)</f>
        <v>10.703254633552451</v>
      </c>
      <c r="I602" s="4">
        <f>IF(実質付加価値!I602&gt;0,LN(実質付加価値!I602),0)</f>
        <v>10.764581389154959</v>
      </c>
      <c r="K602" s="6">
        <f>E602-E$1085</f>
        <v>-0.90963701716325751</v>
      </c>
      <c r="L602" s="6">
        <f>F602-F$1085</f>
        <v>-1.1614777903532723</v>
      </c>
      <c r="M602" s="6">
        <f>G602-G$1085</f>
        <v>-1.1378443312155628</v>
      </c>
      <c r="N602" s="6">
        <f>H602-H$1085</f>
        <v>-1.1537707506748909</v>
      </c>
      <c r="O602" s="6">
        <f>I602-I$1085</f>
        <v>-0.97189094888016037</v>
      </c>
    </row>
    <row r="603" spans="1:15" x14ac:dyDescent="0.15">
      <c r="A603" s="1">
        <v>27</v>
      </c>
      <c r="B603" s="1" t="s">
        <v>351</v>
      </c>
      <c r="C603" s="1">
        <v>2</v>
      </c>
      <c r="D603" s="1" t="s">
        <v>10</v>
      </c>
      <c r="E603" s="4">
        <f>IF(実質付加価値!E603&gt;0,LN(実質付加価値!E603),0)</f>
        <v>8.4857369338623396</v>
      </c>
      <c r="F603" s="4">
        <f>IF(実質付加価値!F603&gt;0,LN(実質付加価値!F603),0)</f>
        <v>8.9003286053021551</v>
      </c>
      <c r="G603" s="4">
        <f>IF(実質付加価値!G603&gt;0,LN(実質付加価値!G603),0)</f>
        <v>8.7124529920277993</v>
      </c>
      <c r="H603" s="4">
        <f>IF(実質付加価値!H603&gt;0,LN(実質付加価値!H603),0)</f>
        <v>7.8864006710097438</v>
      </c>
      <c r="I603" s="4">
        <f>IF(実質付加価値!I603&gt;0,LN(実質付加価値!I603),0)</f>
        <v>7.109389810428409</v>
      </c>
      <c r="K603" s="6">
        <f>E603-E$1086</f>
        <v>-0.9408848143343036</v>
      </c>
      <c r="L603" s="6">
        <f>F603-F$1086</f>
        <v>-0.65212739726506186</v>
      </c>
      <c r="M603" s="6">
        <f>G603-G$1086</f>
        <v>-0.80896311273554922</v>
      </c>
      <c r="N603" s="6">
        <f>H603-H$1086</f>
        <v>-1.2033841918803638</v>
      </c>
      <c r="O603" s="6">
        <f>I603-I$1086</f>
        <v>-0.88914920623130822</v>
      </c>
    </row>
    <row r="604" spans="1:15" x14ac:dyDescent="0.15">
      <c r="A604" s="1">
        <v>27</v>
      </c>
      <c r="B604" s="1" t="s">
        <v>352</v>
      </c>
      <c r="C604" s="1">
        <v>3</v>
      </c>
      <c r="D604" s="1" t="s">
        <v>17</v>
      </c>
      <c r="E604" s="4">
        <f>IF(実質付加価値!E604&gt;0,LN(実質付加価値!E604),0)</f>
        <v>13.509638300449199</v>
      </c>
      <c r="F604" s="4">
        <f>IF(実質付加価値!F604&gt;0,LN(実質付加価値!F604),0)</f>
        <v>13.538065249742774</v>
      </c>
      <c r="G604" s="4">
        <f>IF(実質付加価値!G604&gt;0,LN(実質付加価値!G604),0)</f>
        <v>13.515394444371447</v>
      </c>
      <c r="H604" s="4">
        <f>IF(実質付加価値!H604&gt;0,LN(実質付加価値!H604),0)</f>
        <v>13.439194020711305</v>
      </c>
      <c r="I604" s="4">
        <f>IF(実質付加価値!I604&gt;0,LN(実質付加価値!I604),0)</f>
        <v>13.312925795873815</v>
      </c>
      <c r="K604" s="6">
        <f>E604-E$1087</f>
        <v>1.6008946495895913</v>
      </c>
      <c r="L604" s="6">
        <f>F604-F$1087</f>
        <v>1.3388477478000791</v>
      </c>
      <c r="M604" s="6">
        <f>G604-G$1087</f>
        <v>1.2223824980332445</v>
      </c>
      <c r="N604" s="6">
        <f>H604-H$1087</f>
        <v>1.0531358964223934</v>
      </c>
      <c r="O604" s="6">
        <f>I604-I$1087</f>
        <v>1.0809086386799667</v>
      </c>
    </row>
    <row r="605" spans="1:15" x14ac:dyDescent="0.15">
      <c r="A605" s="1">
        <v>27</v>
      </c>
      <c r="B605" s="1" t="s">
        <v>353</v>
      </c>
      <c r="C605" s="1">
        <v>4</v>
      </c>
      <c r="D605" s="1" t="s">
        <v>18</v>
      </c>
      <c r="E605" s="4">
        <f>IF(実質付加価値!E605&gt;0,LN(実質付加価値!E605),0)</f>
        <v>12.909770639931216</v>
      </c>
      <c r="F605" s="4">
        <f>IF(実質付加価値!F605&gt;0,LN(実質付加価値!F605),0)</f>
        <v>13.051333813697187</v>
      </c>
      <c r="G605" s="4">
        <f>IF(実質付加価値!G605&gt;0,LN(実質付加価値!G605),0)</f>
        <v>13.300825939395844</v>
      </c>
      <c r="H605" s="4">
        <f>IF(実質付加価値!H605&gt;0,LN(実質付加価値!H605),0)</f>
        <v>12.48434484967501</v>
      </c>
      <c r="I605" s="4">
        <f>IF(実質付加価値!I605&gt;0,LN(実質付加価値!I605),0)</f>
        <v>11.911197383078802</v>
      </c>
      <c r="K605" s="6">
        <f>E605-E$1088</f>
        <v>2.4777543831686319</v>
      </c>
      <c r="L605" s="6">
        <f>F605-F$1088</f>
        <v>2.1551394770175261</v>
      </c>
      <c r="M605" s="6">
        <f>G605-G$1088</f>
        <v>2.0064941907509866</v>
      </c>
      <c r="N605" s="6">
        <f>H605-H$1088</f>
        <v>1.9342253244904466</v>
      </c>
      <c r="O605" s="6">
        <f>I605-I$1088</f>
        <v>1.938686512042139</v>
      </c>
    </row>
    <row r="606" spans="1:15" x14ac:dyDescent="0.15">
      <c r="A606" s="1">
        <v>27</v>
      </c>
      <c r="B606" s="1" t="s">
        <v>352</v>
      </c>
      <c r="C606" s="1">
        <v>5</v>
      </c>
      <c r="D606" s="1" t="s">
        <v>19</v>
      </c>
      <c r="E606" s="4">
        <f>IF(実質付加価値!E606&gt;0,LN(実質付加価値!E606),0)</f>
        <v>12.241787998096047</v>
      </c>
      <c r="F606" s="4">
        <f>IF(実質付加価値!F606&gt;0,LN(実質付加価値!F606),0)</f>
        <v>12.290302980945631</v>
      </c>
      <c r="G606" s="4">
        <f>IF(実質付加価値!G606&gt;0,LN(実質付加価値!G606),0)</f>
        <v>12.771248583826308</v>
      </c>
      <c r="H606" s="4">
        <f>IF(実質付加価値!H606&gt;0,LN(実質付加価値!H606),0)</f>
        <v>12.190770662041928</v>
      </c>
      <c r="I606" s="4">
        <f>IF(実質付加価値!I606&gt;0,LN(実質付加価値!I606),0)</f>
        <v>11.746258078121024</v>
      </c>
      <c r="K606" s="6">
        <f>E606-E$1089</f>
        <v>2.4127250241101077</v>
      </c>
      <c r="L606" s="6">
        <f>F606-F$1089</f>
        <v>2.267078934994375</v>
      </c>
      <c r="M606" s="6">
        <f>G606-G$1089</f>
        <v>2.1805325925654646</v>
      </c>
      <c r="N606" s="6">
        <f>H606-H$1089</f>
        <v>1.6673616653275793</v>
      </c>
      <c r="O606" s="6">
        <f>I606-I$1089</f>
        <v>1.4801742259093889</v>
      </c>
    </row>
    <row r="607" spans="1:15" x14ac:dyDescent="0.15">
      <c r="A607" s="1">
        <v>27</v>
      </c>
      <c r="B607" s="1" t="s">
        <v>352</v>
      </c>
      <c r="C607" s="1">
        <v>6</v>
      </c>
      <c r="D607" s="1" t="s">
        <v>3</v>
      </c>
      <c r="E607" s="4">
        <f>IF(実質付加価値!E607&gt;0,LN(実質付加価値!E607),0)</f>
        <v>11.754680454663362</v>
      </c>
      <c r="F607" s="4">
        <f>IF(実質付加価値!F607&gt;0,LN(実質付加価値!F607),0)</f>
        <v>12.654795119436042</v>
      </c>
      <c r="G607" s="4">
        <f>IF(実質付加価値!G607&gt;0,LN(実質付加価値!G607),0)</f>
        <v>13.510683868538296</v>
      </c>
      <c r="H607" s="4">
        <f>IF(実質付加価値!H607&gt;0,LN(実質付加価値!H607),0)</f>
        <v>13.616273798058774</v>
      </c>
      <c r="I607" s="4">
        <f>IF(実質付加価値!I607&gt;0,LN(実質付加価値!I607),0)</f>
        <v>13.808329593078129</v>
      </c>
      <c r="K607" s="6">
        <f>E607-E$1090</f>
        <v>3.0728604313689107</v>
      </c>
      <c r="L607" s="6">
        <f>F607-F$1090</f>
        <v>2.9805262236395578</v>
      </c>
      <c r="M607" s="6">
        <f>G607-G$1090</f>
        <v>2.7205034753269999</v>
      </c>
      <c r="N607" s="6">
        <f>H607-H$1090</f>
        <v>2.5752415851487918</v>
      </c>
      <c r="O607" s="6">
        <f>I607-I$1090</f>
        <v>2.5091233452278185</v>
      </c>
    </row>
    <row r="608" spans="1:15" x14ac:dyDescent="0.15">
      <c r="A608" s="1">
        <v>27</v>
      </c>
      <c r="B608" s="1" t="s">
        <v>352</v>
      </c>
      <c r="C608" s="1">
        <v>7</v>
      </c>
      <c r="D608" s="1" t="s">
        <v>20</v>
      </c>
      <c r="E608" s="4">
        <f>IF(実質付加価値!E608&gt;0,LN(実質付加価値!E608),0)</f>
        <v>13.029523785111058</v>
      </c>
      <c r="F608" s="4">
        <f>IF(実質付加価値!F608&gt;0,LN(実質付加価値!F608),0)</f>
        <v>13.987946228395934</v>
      </c>
      <c r="G608" s="4">
        <f>IF(実質付加価値!G608&gt;0,LN(実質付加価値!G608),0)</f>
        <v>13.217179781641409</v>
      </c>
      <c r="H608" s="4">
        <f>IF(実質付加価値!H608&gt;0,LN(実質付加価値!H608),0)</f>
        <v>13.102080100888333</v>
      </c>
      <c r="I608" s="4">
        <f>IF(実質付加価値!I608&gt;0,LN(実質付加価値!I608),0)</f>
        <v>12.596197369796132</v>
      </c>
      <c r="K608" s="6">
        <f>E608-E$1091</f>
        <v>3.4208379085968055</v>
      </c>
      <c r="L608" s="6">
        <f>F608-F$1091</f>
        <v>4.5740065907152037</v>
      </c>
      <c r="M608" s="6">
        <f>G608-G$1091</f>
        <v>3.1660212191257262</v>
      </c>
      <c r="N608" s="6">
        <f>H608-H$1091</f>
        <v>3.2179011856733997</v>
      </c>
      <c r="O608" s="6">
        <f>I608-I$1091</f>
        <v>3.5456155374799359</v>
      </c>
    </row>
    <row r="609" spans="1:15" x14ac:dyDescent="0.15">
      <c r="A609" s="1">
        <v>27</v>
      </c>
      <c r="B609" s="1" t="s">
        <v>353</v>
      </c>
      <c r="C609" s="1">
        <v>8</v>
      </c>
      <c r="D609" s="1" t="s">
        <v>21</v>
      </c>
      <c r="E609" s="4">
        <f>IF(実質付加価値!E609&gt;0,LN(実質付加価値!E609),0)</f>
        <v>11.861256772309424</v>
      </c>
      <c r="F609" s="4">
        <f>IF(実質付加価値!F609&gt;0,LN(実質付加価値!F609),0)</f>
        <v>11.525500981750231</v>
      </c>
      <c r="G609" s="4">
        <f>IF(実質付加価値!G609&gt;0,LN(実質付加価値!G609),0)</f>
        <v>11.792533262050725</v>
      </c>
      <c r="H609" s="4">
        <f>IF(実質付加価値!H609&gt;0,LN(実質付加価値!H609),0)</f>
        <v>11.62508159936217</v>
      </c>
      <c r="I609" s="4">
        <f>IF(実質付加価値!I609&gt;0,LN(実質付加価値!I609),0)</f>
        <v>11.687135328634108</v>
      </c>
      <c r="K609" s="6">
        <f>E609-E$1092</f>
        <v>1.580173403210777</v>
      </c>
      <c r="L609" s="6">
        <f>F609-F$1092</f>
        <v>0.98402249391499019</v>
      </c>
      <c r="M609" s="6">
        <f>G609-G$1092</f>
        <v>0.87990711303150526</v>
      </c>
      <c r="N609" s="6">
        <f>H609-H$1092</f>
        <v>0.73417915466558625</v>
      </c>
      <c r="O609" s="6">
        <f>I609-I$1092</f>
        <v>1.2056155862126019</v>
      </c>
    </row>
    <row r="610" spans="1:15" x14ac:dyDescent="0.15">
      <c r="A610" s="1">
        <v>27</v>
      </c>
      <c r="B610" s="1" t="s">
        <v>352</v>
      </c>
      <c r="C610" s="1">
        <v>9</v>
      </c>
      <c r="D610" s="1" t="s">
        <v>22</v>
      </c>
      <c r="E610" s="4">
        <f>IF(実質付加価値!E610&gt;0,LN(実質付加価値!E610),0)</f>
        <v>13.063893313089904</v>
      </c>
      <c r="F610" s="4">
        <f>IF(実質付加価値!F610&gt;0,LN(実質付加価値!F610),0)</f>
        <v>13.237925864046652</v>
      </c>
      <c r="G610" s="4">
        <f>IF(実質付加価値!G610&gt;0,LN(実質付加価値!G610),0)</f>
        <v>13.420148487167111</v>
      </c>
      <c r="H610" s="4">
        <f>IF(実質付加価値!H610&gt;0,LN(実質付加価値!H610),0)</f>
        <v>12.84810878125948</v>
      </c>
      <c r="I610" s="4">
        <f>IF(実質付加価値!I610&gt;0,LN(実質付加価値!I610),0)</f>
        <v>12.077365815467987</v>
      </c>
      <c r="K610" s="6">
        <f>E610-E$1093</f>
        <v>2.8252106056477579</v>
      </c>
      <c r="L610" s="6">
        <f>F610-F$1093</f>
        <v>2.5503558344111354</v>
      </c>
      <c r="M610" s="6">
        <f>G610-G$1093</f>
        <v>2.396202086438981</v>
      </c>
      <c r="N610" s="6">
        <f>H610-H$1093</f>
        <v>1.8233610487375262</v>
      </c>
      <c r="O610" s="6">
        <f>I610-I$1093</f>
        <v>1.6727707306983888</v>
      </c>
    </row>
    <row r="611" spans="1:15" x14ac:dyDescent="0.15">
      <c r="A611" s="1">
        <v>27</v>
      </c>
      <c r="B611" s="1" t="s">
        <v>353</v>
      </c>
      <c r="C611" s="1">
        <v>10</v>
      </c>
      <c r="D611" s="1" t="s">
        <v>23</v>
      </c>
      <c r="E611" s="4">
        <f>IF(実質付加価値!E611&gt;0,LN(実質付加価値!E611),0)</f>
        <v>13.063460674143492</v>
      </c>
      <c r="F611" s="4">
        <f>IF(実質付加価値!F611&gt;0,LN(実質付加価値!F611),0)</f>
        <v>13.347405211504167</v>
      </c>
      <c r="G611" s="4">
        <f>IF(実質付加価値!G611&gt;0,LN(実質付加価値!G611),0)</f>
        <v>13.646120622605491</v>
      </c>
      <c r="H611" s="4">
        <f>IF(実質付加価値!H611&gt;0,LN(実質付加価値!H611),0)</f>
        <v>13.429671601886852</v>
      </c>
      <c r="I611" s="4">
        <f>IF(実質付加価値!I611&gt;0,LN(実質付加価値!I611),0)</f>
        <v>12.946709623029028</v>
      </c>
      <c r="K611" s="6">
        <f>E611-E$1094</f>
        <v>3.1749610991032302</v>
      </c>
      <c r="L611" s="6">
        <f>F611-F$1094</f>
        <v>2.8772429377776678</v>
      </c>
      <c r="M611" s="6">
        <f>G611-G$1094</f>
        <v>2.5944232927160584</v>
      </c>
      <c r="N611" s="6">
        <f>H611-H$1094</f>
        <v>2.282765208189808</v>
      </c>
      <c r="O611" s="6">
        <f>I611-I$1094</f>
        <v>2.1311023181982165</v>
      </c>
    </row>
    <row r="612" spans="1:15" x14ac:dyDescent="0.15">
      <c r="A612" s="1">
        <v>27</v>
      </c>
      <c r="B612" s="1" t="s">
        <v>352</v>
      </c>
      <c r="C612" s="1">
        <v>11</v>
      </c>
      <c r="D612" s="1" t="s">
        <v>24</v>
      </c>
      <c r="E612" s="4">
        <f>IF(実質付加価値!E612&gt;0,LN(実質付加価値!E612),0)</f>
        <v>13.009322422491595</v>
      </c>
      <c r="F612" s="4">
        <f>IF(実質付加価値!F612&gt;0,LN(実質付加価値!F612),0)</f>
        <v>13.571061071315288</v>
      </c>
      <c r="G612" s="4">
        <f>IF(実質付加価値!G612&gt;0,LN(実質付加価値!G612),0)</f>
        <v>14.076850128294263</v>
      </c>
      <c r="H612" s="4">
        <f>IF(実質付加価値!H612&gt;0,LN(実質付加価値!H612),0)</f>
        <v>13.642704997289089</v>
      </c>
      <c r="I612" s="4">
        <f>IF(実質付加価値!I612&gt;0,LN(実質付加価値!I612),0)</f>
        <v>13.631766569808828</v>
      </c>
      <c r="K612" s="6">
        <f>E612-E$1095</f>
        <v>2.9103031161130541</v>
      </c>
      <c r="L612" s="6">
        <f>F612-F$1095</f>
        <v>2.6878113178848206</v>
      </c>
      <c r="M612" s="6">
        <f>G612-G$1095</f>
        <v>2.3904068276527752</v>
      </c>
      <c r="N612" s="6">
        <f>H612-H$1095</f>
        <v>1.8852614891674602</v>
      </c>
      <c r="O612" s="6">
        <f>I612-I$1095</f>
        <v>1.7049135921354281</v>
      </c>
    </row>
    <row r="613" spans="1:15" x14ac:dyDescent="0.15">
      <c r="A613" s="1">
        <v>27</v>
      </c>
      <c r="B613" s="1" t="s">
        <v>354</v>
      </c>
      <c r="C613" s="1">
        <v>12</v>
      </c>
      <c r="D613" s="1" t="s">
        <v>25</v>
      </c>
      <c r="E613" s="4">
        <f>IF(実質付加価値!E613&gt;0,LN(実質付加価値!E613),0)</f>
        <v>10.4427742956434</v>
      </c>
      <c r="F613" s="4">
        <f>IF(実質付加価値!F613&gt;0,LN(実質付加価値!F613),0)</f>
        <v>11.759428554957301</v>
      </c>
      <c r="G613" s="4">
        <f>IF(実質付加価値!G613&gt;0,LN(実質付加価値!G613),0)</f>
        <v>12.908712412226572</v>
      </c>
      <c r="H613" s="4">
        <f>IF(実質付加価値!H613&gt;0,LN(実質付加価値!H613),0)</f>
        <v>13.457014269737918</v>
      </c>
      <c r="I613" s="4">
        <f>IF(実質付加価値!I613&gt;0,LN(実質付加価値!I613),0)</f>
        <v>15.073956222509524</v>
      </c>
      <c r="K613" s="6">
        <f>E613-E$1096</f>
        <v>2.88617715907262</v>
      </c>
      <c r="L613" s="6">
        <f>F613-F$1096</f>
        <v>2.2762899738332614</v>
      </c>
      <c r="M613" s="6">
        <f>G613-G$1096</f>
        <v>1.5302338146223597</v>
      </c>
      <c r="N613" s="6">
        <f>H613-H$1096</f>
        <v>1.0667019707248535</v>
      </c>
      <c r="O613" s="6">
        <f>I613-I$1096</f>
        <v>1.2966114001476825</v>
      </c>
    </row>
    <row r="614" spans="1:15" x14ac:dyDescent="0.15">
      <c r="A614" s="1">
        <v>27</v>
      </c>
      <c r="B614" s="1" t="s">
        <v>353</v>
      </c>
      <c r="C614" s="1">
        <v>13</v>
      </c>
      <c r="D614" s="1" t="s">
        <v>26</v>
      </c>
      <c r="E614" s="4">
        <f>IF(実質付加価値!E614&gt;0,LN(実質付加価値!E614),0)</f>
        <v>11.45032704603997</v>
      </c>
      <c r="F614" s="4">
        <f>IF(実質付加価値!F614&gt;0,LN(実質付加価値!F614),0)</f>
        <v>12.481277270519129</v>
      </c>
      <c r="G614" s="4">
        <f>IF(実質付加価値!G614&gt;0,LN(実質付加価値!G614),0)</f>
        <v>12.700301183212343</v>
      </c>
      <c r="H614" s="4">
        <f>IF(実質付加価値!H614&gt;0,LN(実質付加価値!H614),0)</f>
        <v>12.457262833217827</v>
      </c>
      <c r="I614" s="4">
        <f>IF(実質付加価値!I614&gt;0,LN(実質付加価値!I614),0)</f>
        <v>12.644452993424357</v>
      </c>
      <c r="K614" s="6">
        <f>E614-E$1097</f>
        <v>2.5720420770898116</v>
      </c>
      <c r="L614" s="6">
        <f>F614-F$1097</f>
        <v>2.2033847961095816</v>
      </c>
      <c r="M614" s="6">
        <f>G614-G$1097</f>
        <v>1.982087700609009</v>
      </c>
      <c r="N614" s="6">
        <f>H614-H$1097</f>
        <v>1.4865589554776477</v>
      </c>
      <c r="O614" s="6">
        <f>I614-I$1097</f>
        <v>1.028686117567764</v>
      </c>
    </row>
    <row r="615" spans="1:15" x14ac:dyDescent="0.15">
      <c r="A615" s="1">
        <v>27</v>
      </c>
      <c r="B615" s="1" t="s">
        <v>352</v>
      </c>
      <c r="C615" s="1">
        <v>14</v>
      </c>
      <c r="D615" s="1" t="s">
        <v>27</v>
      </c>
      <c r="E615" s="4">
        <f>IF(実質付加価値!E615&gt;0,LN(実質付加価値!E615),0)</f>
        <v>10.167191294949628</v>
      </c>
      <c r="F615" s="4">
        <f>IF(実質付加価値!F615&gt;0,LN(実質付加価値!F615),0)</f>
        <v>10.681459489693793</v>
      </c>
      <c r="G615" s="4">
        <f>IF(実質付加価値!G615&gt;0,LN(実質付加価値!G615),0)</f>
        <v>11.267548895970146</v>
      </c>
      <c r="H615" s="4">
        <f>IF(実質付加価値!H615&gt;0,LN(実質付加価値!H615),0)</f>
        <v>11.024476175203404</v>
      </c>
      <c r="I615" s="4">
        <f>IF(実質付加価値!I615&gt;0,LN(実質付加価値!I615),0)</f>
        <v>11.544073536259218</v>
      </c>
      <c r="K615" s="6">
        <f>E615-E$1098</f>
        <v>3.1388892186153203</v>
      </c>
      <c r="L615" s="6">
        <f>F615-F$1098</f>
        <v>2.2787419102444222</v>
      </c>
      <c r="M615" s="6">
        <f>G615-G$1098</f>
        <v>2.0451666324248094</v>
      </c>
      <c r="N615" s="6">
        <f>H615-H$1098</f>
        <v>1.6983067339783791</v>
      </c>
      <c r="O615" s="6">
        <f>I615-I$1098</f>
        <v>1.6856611677101814</v>
      </c>
    </row>
    <row r="616" spans="1:15" x14ac:dyDescent="0.15">
      <c r="A616" s="1">
        <v>27</v>
      </c>
      <c r="B616" s="1" t="s">
        <v>352</v>
      </c>
      <c r="C616" s="1">
        <v>15</v>
      </c>
      <c r="D616" s="1" t="s">
        <v>28</v>
      </c>
      <c r="E616" s="4">
        <f>IF(実質付加価値!E616&gt;0,LN(実質付加価値!E616),0)</f>
        <v>13.819166946044339</v>
      </c>
      <c r="F616" s="4">
        <f>IF(実質付加価値!F616&gt;0,LN(実質付加価値!F616),0)</f>
        <v>13.876583936334084</v>
      </c>
      <c r="G616" s="4">
        <f>IF(実質付加価値!G616&gt;0,LN(実質付加価値!G616),0)</f>
        <v>14.321136420067392</v>
      </c>
      <c r="H616" s="4">
        <f>IF(実質付加価値!H616&gt;0,LN(実質付加価値!H616),0)</f>
        <v>14.021402874673033</v>
      </c>
      <c r="I616" s="4">
        <f>IF(実質付加価値!I616&gt;0,LN(実質付加価値!I616),0)</f>
        <v>13.875599293754863</v>
      </c>
      <c r="K616" s="6">
        <f>E616-E$1099</f>
        <v>2.2790338255743556</v>
      </c>
      <c r="L616" s="6">
        <f>F616-F$1099</f>
        <v>2.0986033173728451</v>
      </c>
      <c r="M616" s="6">
        <f>G616-G$1099</f>
        <v>2.1122089913422712</v>
      </c>
      <c r="N616" s="6">
        <f>H616-H$1099</f>
        <v>2.0015464570044728</v>
      </c>
      <c r="O616" s="6">
        <f>I616-I$1099</f>
        <v>1.975379405506505</v>
      </c>
    </row>
    <row r="617" spans="1:15" x14ac:dyDescent="0.15">
      <c r="A617" s="1">
        <v>27</v>
      </c>
      <c r="B617" s="1" t="s">
        <v>355</v>
      </c>
      <c r="C617" s="1">
        <v>16</v>
      </c>
      <c r="D617" s="1" t="s">
        <v>11</v>
      </c>
      <c r="E617" s="4">
        <f>IF(実質付加価値!E617&gt;0,LN(実質付加価値!E617),0)</f>
        <v>15.040319002259423</v>
      </c>
      <c r="F617" s="4">
        <f>IF(実質付加価値!F617&gt;0,LN(実質付加価値!F617),0)</f>
        <v>14.630781211483646</v>
      </c>
      <c r="G617" s="4">
        <f>IF(実質付加価値!G617&gt;0,LN(実質付加価値!G617),0)</f>
        <v>14.874888077334672</v>
      </c>
      <c r="H617" s="4">
        <f>IF(実質付加価値!H617&gt;0,LN(実質付加価値!H617),0)</f>
        <v>14.474338335301606</v>
      </c>
      <c r="I617" s="4">
        <f>IF(実質付加価値!I617&gt;0,LN(実質付加価値!I617),0)</f>
        <v>14.342636904810492</v>
      </c>
      <c r="K617" s="6">
        <f>E617-E$1100</f>
        <v>1.9110154470908487</v>
      </c>
      <c r="L617" s="6">
        <f>F617-F$1100</f>
        <v>1.2866802217033868</v>
      </c>
      <c r="M617" s="6">
        <f>G617-G$1100</f>
        <v>1.3547698716812615</v>
      </c>
      <c r="N617" s="6">
        <f>H617-H$1100</f>
        <v>1.1960471845229925</v>
      </c>
      <c r="O617" s="6">
        <f>I617-I$1100</f>
        <v>1.3794813906141439</v>
      </c>
    </row>
    <row r="618" spans="1:15" x14ac:dyDescent="0.15">
      <c r="A618" s="1">
        <v>27</v>
      </c>
      <c r="B618" s="1" t="s">
        <v>355</v>
      </c>
      <c r="C618" s="1">
        <v>17</v>
      </c>
      <c r="D618" s="1" t="s">
        <v>12</v>
      </c>
      <c r="E618" s="4">
        <f>IF(実質付加価値!E618&gt;0,LN(実質付加価値!E618),0)</f>
        <v>12.873758906655134</v>
      </c>
      <c r="F618" s="4">
        <f>IF(実質付加価値!F618&gt;0,LN(実質付加価値!F618),0)</f>
        <v>13.203252870554005</v>
      </c>
      <c r="G618" s="4">
        <f>IF(実質付加価値!G618&gt;0,LN(実質付加価値!G618),0)</f>
        <v>13.706636908043404</v>
      </c>
      <c r="H618" s="4">
        <f>IF(実質付加価値!H618&gt;0,LN(実質付加価値!H618),0)</f>
        <v>13.892715331700559</v>
      </c>
      <c r="I618" s="4">
        <f>IF(実質付加価値!I618&gt;0,LN(実質付加価値!I618),0)</f>
        <v>13.889513982953991</v>
      </c>
      <c r="K618" s="6">
        <f>E618-E$1101</f>
        <v>2.0242995561178052</v>
      </c>
      <c r="L618" s="6">
        <f>F618-F$1101</f>
        <v>1.7140305065061074</v>
      </c>
      <c r="M618" s="6">
        <f>G618-G$1101</f>
        <v>1.6712159612180209</v>
      </c>
      <c r="N618" s="6">
        <f>H618-H$1101</f>
        <v>1.6542330207511533</v>
      </c>
      <c r="O618" s="6">
        <f>I618-I$1101</f>
        <v>1.6201061485175785</v>
      </c>
    </row>
    <row r="619" spans="1:15" x14ac:dyDescent="0.15">
      <c r="A619" s="1">
        <v>27</v>
      </c>
      <c r="B619" s="1" t="s">
        <v>351</v>
      </c>
      <c r="C619" s="1">
        <v>18</v>
      </c>
      <c r="D619" s="1" t="s">
        <v>13</v>
      </c>
      <c r="E619" s="4">
        <f>IF(実質付加価値!E619&gt;0,LN(実質付加価値!E619),0)</f>
        <v>14.732524909506177</v>
      </c>
      <c r="F619" s="4">
        <f>IF(実質付加価値!F619&gt;0,LN(実質付加価値!F619),0)</f>
        <v>15.242673040388096</v>
      </c>
      <c r="G619" s="4">
        <f>IF(実質付加価値!G619&gt;0,LN(実質付加価値!G619),0)</f>
        <v>15.626058964233774</v>
      </c>
      <c r="H619" s="4">
        <f>IF(実質付加価値!H619&gt;0,LN(実質付加価値!H619),0)</f>
        <v>15.743346909608039</v>
      </c>
      <c r="I619" s="4">
        <f>IF(実質付加価値!I619&gt;0,LN(実質付加価値!I619),0)</f>
        <v>15.607318866031282</v>
      </c>
      <c r="K619" s="6">
        <f>E619-E$1102</f>
        <v>2.6137953513474628</v>
      </c>
      <c r="L619" s="6">
        <f>F619-F$1102</f>
        <v>2.3584452314733184</v>
      </c>
      <c r="M619" s="6">
        <f>G619-G$1102</f>
        <v>2.3199848139710806</v>
      </c>
      <c r="N619" s="6">
        <f>H619-H$1102</f>
        <v>2.2393709181935382</v>
      </c>
      <c r="O619" s="6">
        <f>I619-I$1102</f>
        <v>2.2623224849962806</v>
      </c>
    </row>
    <row r="620" spans="1:15" x14ac:dyDescent="0.15">
      <c r="A620" s="1">
        <v>27</v>
      </c>
      <c r="B620" s="1" t="s">
        <v>351</v>
      </c>
      <c r="C620" s="1">
        <v>19</v>
      </c>
      <c r="D620" s="1" t="s">
        <v>14</v>
      </c>
      <c r="E620" s="4">
        <f>IF(実質付加価値!E620&gt;0,LN(実質付加価値!E620),0)</f>
        <v>13.178887503216014</v>
      </c>
      <c r="F620" s="4">
        <f>IF(実質付加価値!F620&gt;0,LN(実質付加価値!F620),0)</f>
        <v>14.046052402744449</v>
      </c>
      <c r="G620" s="4">
        <f>IF(実質付加価値!G620&gt;0,LN(実質付加価値!G620),0)</f>
        <v>14.848464107582135</v>
      </c>
      <c r="H620" s="4">
        <f>IF(実質付加価値!H620&gt;0,LN(実質付加価値!H620),0)</f>
        <v>14.634550847266595</v>
      </c>
      <c r="I620" s="4">
        <f>IF(実質付加価値!I620&gt;0,LN(実質付加価値!I620),0)</f>
        <v>14.399658112621148</v>
      </c>
      <c r="K620" s="6">
        <f>E620-E$1103</f>
        <v>2.2330285857160153</v>
      </c>
      <c r="L620" s="6">
        <f>F620-F$1103</f>
        <v>2.2730783898876599</v>
      </c>
      <c r="M620" s="6">
        <f>G620-G$1103</f>
        <v>2.2873111761698777</v>
      </c>
      <c r="N620" s="6">
        <f>H620-H$1103</f>
        <v>2.0372146091308956</v>
      </c>
      <c r="O620" s="6">
        <f>I620-I$1103</f>
        <v>1.8926234830333346</v>
      </c>
    </row>
    <row r="621" spans="1:15" x14ac:dyDescent="0.15">
      <c r="A621" s="1">
        <v>27</v>
      </c>
      <c r="B621" s="1" t="s">
        <v>351</v>
      </c>
      <c r="C621" s="1">
        <v>20</v>
      </c>
      <c r="D621" s="1" t="s">
        <v>15</v>
      </c>
      <c r="E621" s="4">
        <f>IF(実質付加価値!E621&gt;0,LN(実質付加価値!E621),0)</f>
        <v>13.394491476441999</v>
      </c>
      <c r="F621" s="4">
        <f>IF(実質付加価値!F621&gt;0,LN(実質付加価値!F621),0)</f>
        <v>13.80683234004745</v>
      </c>
      <c r="G621" s="4">
        <f>IF(実質付加価値!G621&gt;0,LN(実質付加価値!G621),0)</f>
        <v>13.820203549321231</v>
      </c>
      <c r="H621" s="4">
        <f>IF(実質付加価値!H621&gt;0,LN(実質付加価値!H621),0)</f>
        <v>13.377238311484055</v>
      </c>
      <c r="I621" s="4">
        <f>IF(実質付加価値!I621&gt;0,LN(実質付加価値!I621),0)</f>
        <v>13.450401304492758</v>
      </c>
      <c r="K621" s="6">
        <f>E621-E$1104</f>
        <v>2.355372145009003</v>
      </c>
      <c r="L621" s="6">
        <f>F621-F$1104</f>
        <v>2.1368517265593798</v>
      </c>
      <c r="M621" s="6">
        <f>G621-G$1104</f>
        <v>2.1635545896030752</v>
      </c>
      <c r="N621" s="6">
        <f>H621-H$1104</f>
        <v>1.9572225600607958</v>
      </c>
      <c r="O621" s="6">
        <f>I621-I$1104</f>
        <v>1.868025561689711</v>
      </c>
    </row>
    <row r="622" spans="1:15" x14ac:dyDescent="0.15">
      <c r="A622" s="1">
        <v>27</v>
      </c>
      <c r="B622" s="1" t="s">
        <v>351</v>
      </c>
      <c r="C622" s="1">
        <v>21</v>
      </c>
      <c r="D622" s="1" t="s">
        <v>16</v>
      </c>
      <c r="E622" s="4">
        <f>IF(実質付加価値!E622&gt;0,LN(実質付加価値!E622),0)</f>
        <v>14.144070702033964</v>
      </c>
      <c r="F622" s="4">
        <f>IF(実質付加価値!F622&gt;0,LN(実質付加価値!F622),0)</f>
        <v>14.314952741306803</v>
      </c>
      <c r="G622" s="4">
        <f>IF(実質付加価値!G622&gt;0,LN(実質付加価値!G622),0)</f>
        <v>14.647165539303032</v>
      </c>
      <c r="H622" s="4">
        <f>IF(実質付加価値!H622&gt;0,LN(実質付加価値!H622),0)</f>
        <v>14.803995909926424</v>
      </c>
      <c r="I622" s="4">
        <f>IF(実質付加価値!I622&gt;0,LN(実質付加価値!I622),0)</f>
        <v>14.943847491212722</v>
      </c>
      <c r="K622" s="6">
        <f>E622-E$1105</f>
        <v>2.0833716762186842</v>
      </c>
      <c r="L622" s="6">
        <f>F622-F$1105</f>
        <v>1.9538955988031184</v>
      </c>
      <c r="M622" s="6">
        <f>G622-G$1105</f>
        <v>1.9072889719753583</v>
      </c>
      <c r="N622" s="6">
        <f>H622-H$1105</f>
        <v>1.8414553008812611</v>
      </c>
      <c r="O622" s="6">
        <f>I622-I$1105</f>
        <v>1.8401157396197547</v>
      </c>
    </row>
    <row r="623" spans="1:15" x14ac:dyDescent="0.15">
      <c r="A623" s="1">
        <v>27</v>
      </c>
      <c r="B623" s="1" t="s">
        <v>249</v>
      </c>
      <c r="C623" s="1">
        <v>22</v>
      </c>
      <c r="D623" s="1" t="s">
        <v>8</v>
      </c>
      <c r="E623" s="4">
        <f>IF(実質付加価値!E623&gt;0,LN(実質付加価値!E623),0)</f>
        <v>14.924384040395617</v>
      </c>
      <c r="F623" s="4">
        <f>IF(実質付加価値!F623&gt;0,LN(実質付加価値!F623),0)</f>
        <v>15.486522944489444</v>
      </c>
      <c r="G623" s="4">
        <f>IF(実質付加価値!G623&gt;0,LN(実質付加価値!G623),0)</f>
        <v>15.820760886665418</v>
      </c>
      <c r="H623" s="4">
        <f>IF(実質付加価値!H623&gt;0,LN(実質付加価値!H623),0)</f>
        <v>15.988169727013547</v>
      </c>
      <c r="I623" s="4">
        <f>IF(実質付加価値!I623&gt;0,LN(実質付加価値!I623),0)</f>
        <v>16.161177782902765</v>
      </c>
      <c r="K623" s="6">
        <f>E623-E$1106</f>
        <v>1.7766650341064469</v>
      </c>
      <c r="L623" s="6">
        <f>F623-F$1106</f>
        <v>1.8014778613972187</v>
      </c>
      <c r="M623" s="6">
        <f>G623-G$1106</f>
        <v>1.9126510304908813</v>
      </c>
      <c r="N623" s="6">
        <f>H623-H$1106</f>
        <v>1.8448774703694983</v>
      </c>
      <c r="O623" s="6">
        <f>I623-I$1106</f>
        <v>1.8054034361782847</v>
      </c>
    </row>
    <row r="624" spans="1:15" x14ac:dyDescent="0.15">
      <c r="A624" s="1">
        <v>27</v>
      </c>
      <c r="B624" s="1" t="s">
        <v>249</v>
      </c>
      <c r="C624" s="1">
        <v>23</v>
      </c>
      <c r="D624" s="1" t="s">
        <v>29</v>
      </c>
      <c r="E624" s="4">
        <f>IF(実質付加価値!E624&gt;0,LN(実質付加価値!E624),0)</f>
        <v>14.166557204013575</v>
      </c>
      <c r="F624" s="4">
        <f>IF(実質付加価値!F624&gt;0,LN(実質付加価値!F624),0)</f>
        <v>14.538338164610872</v>
      </c>
      <c r="G624" s="4">
        <f>IF(実質付加価値!G624&gt;0,LN(実質付加価値!G624),0)</f>
        <v>14.671572720852632</v>
      </c>
      <c r="H624" s="4">
        <f>IF(実質付加価値!H624&gt;0,LN(実質付加価値!H624),0)</f>
        <v>14.819573902656924</v>
      </c>
      <c r="I624" s="4">
        <f>IF(実質付加価値!I624&gt;0,LN(実質付加価値!I624),0)</f>
        <v>14.80255570684416</v>
      </c>
      <c r="K624" s="6">
        <f>E624-E$1107</f>
        <v>1.2252063744184767</v>
      </c>
      <c r="L624" s="6">
        <f>F624-F$1107</f>
        <v>1.3092812215203775</v>
      </c>
      <c r="M624" s="6">
        <f>G624-G$1107</f>
        <v>1.3071599405073933</v>
      </c>
      <c r="N624" s="6">
        <f>H624-H$1107</f>
        <v>1.2780813481024911</v>
      </c>
      <c r="O624" s="6">
        <f>I624-I$1107</f>
        <v>1.1441153047902937</v>
      </c>
    </row>
    <row r="625" spans="1:15" x14ac:dyDescent="0.15">
      <c r="A625" s="1">
        <v>28</v>
      </c>
      <c r="B625" s="1" t="s">
        <v>147</v>
      </c>
      <c r="C625" s="1">
        <v>1</v>
      </c>
      <c r="D625" s="1" t="s">
        <v>9</v>
      </c>
      <c r="E625" s="4">
        <f>IF(実質付加価値!E625&gt;0,LN(実質付加価値!E625),0)</f>
        <v>12.086808994415875</v>
      </c>
      <c r="F625" s="4">
        <f>IF(実質付加価値!F625&gt;0,LN(実質付加価値!F625),0)</f>
        <v>11.977815890740088</v>
      </c>
      <c r="G625" s="4">
        <f>IF(実質付加価値!G625&gt;0,LN(実質付加価値!G625),0)</f>
        <v>12.093190033865991</v>
      </c>
      <c r="H625" s="4">
        <f>IF(実質付加価値!H625&gt;0,LN(実質付加価値!H625),0)</f>
        <v>11.975662874448775</v>
      </c>
      <c r="I625" s="4">
        <f>IF(実質付加価値!I625&gt;0,LN(実質付加価値!I625),0)</f>
        <v>11.815924530830568</v>
      </c>
      <c r="K625" s="6">
        <f>E625-E$1085</f>
        <v>8.9946625968824634E-2</v>
      </c>
      <c r="L625" s="6">
        <f>F625-F$1085</f>
        <v>9.4186736150223993E-2</v>
      </c>
      <c r="M625" s="6">
        <f>G625-G$1085</f>
        <v>9.4762953602060662E-2</v>
      </c>
      <c r="N625" s="6">
        <f>H625-H$1085</f>
        <v>0.11863749022143288</v>
      </c>
      <c r="O625" s="6">
        <f>I625-I$1085</f>
        <v>7.9452192795448795E-2</v>
      </c>
    </row>
    <row r="626" spans="1:15" x14ac:dyDescent="0.15">
      <c r="A626" s="1">
        <v>28</v>
      </c>
      <c r="B626" s="1" t="s">
        <v>147</v>
      </c>
      <c r="C626" s="1">
        <v>2</v>
      </c>
      <c r="D626" s="1" t="s">
        <v>10</v>
      </c>
      <c r="E626" s="4">
        <f>IF(実質付加価値!E626&gt;0,LN(実質付加価値!E626),0)</f>
        <v>10.813654200956426</v>
      </c>
      <c r="F626" s="4">
        <f>IF(実質付加価値!F626&gt;0,LN(実質付加価値!F626),0)</f>
        <v>11.057864382538908</v>
      </c>
      <c r="G626" s="4">
        <f>IF(実質付加価値!G626&gt;0,LN(実質付加価値!G626),0)</f>
        <v>11.214564484880263</v>
      </c>
      <c r="H626" s="4">
        <f>IF(実質付加価値!H626&gt;0,LN(実質付加価値!H626),0)</f>
        <v>11.238970022972847</v>
      </c>
      <c r="I626" s="4">
        <f>IF(実質付加価値!I626&gt;0,LN(実質付加価値!I626),0)</f>
        <v>8.6244243075016875</v>
      </c>
      <c r="K626" s="6">
        <f>E626-E$1086</f>
        <v>1.387032452759783</v>
      </c>
      <c r="L626" s="6">
        <f>F626-F$1086</f>
        <v>1.5054083799716906</v>
      </c>
      <c r="M626" s="6">
        <f>G626-G$1086</f>
        <v>1.6931483801169147</v>
      </c>
      <c r="N626" s="6">
        <f>H626-H$1086</f>
        <v>2.1491851600827392</v>
      </c>
      <c r="O626" s="6">
        <f>I626-I$1086</f>
        <v>0.62588529084197031</v>
      </c>
    </row>
    <row r="627" spans="1:15" x14ac:dyDescent="0.15">
      <c r="A627" s="1">
        <v>28</v>
      </c>
      <c r="B627" s="1" t="s">
        <v>148</v>
      </c>
      <c r="C627" s="1">
        <v>3</v>
      </c>
      <c r="D627" s="1" t="s">
        <v>17</v>
      </c>
      <c r="E627" s="4">
        <f>IF(実質付加価値!E627&gt;0,LN(実質付加価値!E627),0)</f>
        <v>13.820174318475559</v>
      </c>
      <c r="F627" s="4">
        <f>IF(実質付加価値!F627&gt;0,LN(実質付加価値!F627),0)</f>
        <v>13.898556616286946</v>
      </c>
      <c r="G627" s="4">
        <f>IF(実質付加価値!G627&gt;0,LN(実質付加価値!G627),0)</f>
        <v>13.850529137665612</v>
      </c>
      <c r="H627" s="4">
        <f>IF(実質付加価値!H627&gt;0,LN(実質付加価値!H627),0)</f>
        <v>13.734458385613532</v>
      </c>
      <c r="I627" s="4">
        <f>IF(実質付加価値!I627&gt;0,LN(実質付加価値!I627),0)</f>
        <v>13.610682156887099</v>
      </c>
      <c r="K627" s="6">
        <f>E627-E$1087</f>
        <v>1.9114306676159512</v>
      </c>
      <c r="L627" s="6">
        <f>F627-F$1087</f>
        <v>1.6993391143442516</v>
      </c>
      <c r="M627" s="6">
        <f>G627-G$1087</f>
        <v>1.5575171913274097</v>
      </c>
      <c r="N627" s="6">
        <f>H627-H$1087</f>
        <v>1.3484002613246204</v>
      </c>
      <c r="O627" s="6">
        <f>I627-I$1087</f>
        <v>1.3786649996932514</v>
      </c>
    </row>
    <row r="628" spans="1:15" x14ac:dyDescent="0.15">
      <c r="A628" s="1">
        <v>28</v>
      </c>
      <c r="B628" s="1" t="s">
        <v>148</v>
      </c>
      <c r="C628" s="1">
        <v>4</v>
      </c>
      <c r="D628" s="1" t="s">
        <v>18</v>
      </c>
      <c r="E628" s="4">
        <f>IF(実質付加価値!E628&gt;0,LN(実質付加価値!E628),0)</f>
        <v>11.676738768030823</v>
      </c>
      <c r="F628" s="4">
        <f>IF(実質付加価値!F628&gt;0,LN(実質付加価値!F628),0)</f>
        <v>11.939030749443203</v>
      </c>
      <c r="G628" s="4">
        <f>IF(実質付加価値!G628&gt;0,LN(実質付加価値!G628),0)</f>
        <v>12.081744494114997</v>
      </c>
      <c r="H628" s="4">
        <f>IF(実質付加価値!H628&gt;0,LN(実質付加価値!H628),0)</f>
        <v>11.247268965452806</v>
      </c>
      <c r="I628" s="4">
        <f>IF(実質付加価値!I628&gt;0,LN(実質付加価値!I628),0)</f>
        <v>10.317416301298666</v>
      </c>
      <c r="K628" s="6">
        <f>E628-E$1088</f>
        <v>1.2447225112682396</v>
      </c>
      <c r="L628" s="6">
        <f>F628-F$1088</f>
        <v>1.0428364127635419</v>
      </c>
      <c r="M628" s="6">
        <f>G628-G$1088</f>
        <v>0.78741274547013873</v>
      </c>
      <c r="N628" s="6">
        <f>H628-H$1088</f>
        <v>0.69714944026824277</v>
      </c>
      <c r="O628" s="6">
        <f>I628-I$1088</f>
        <v>0.34490543026200271</v>
      </c>
    </row>
    <row r="629" spans="1:15" x14ac:dyDescent="0.15">
      <c r="A629" s="1">
        <v>28</v>
      </c>
      <c r="B629" s="1" t="s">
        <v>148</v>
      </c>
      <c r="C629" s="1">
        <v>5</v>
      </c>
      <c r="D629" s="1" t="s">
        <v>19</v>
      </c>
      <c r="E629" s="4">
        <f>IF(実質付加価値!E629&gt;0,LN(実質付加価値!E629),0)</f>
        <v>11.028620867506072</v>
      </c>
      <c r="F629" s="4">
        <f>IF(実質付加価値!F629&gt;0,LN(実質付加価値!F629),0)</f>
        <v>11.111530718451219</v>
      </c>
      <c r="G629" s="4">
        <f>IF(実質付加価値!G629&gt;0,LN(実質付加価値!G629),0)</f>
        <v>12.367821040483877</v>
      </c>
      <c r="H629" s="4">
        <f>IF(実質付加価値!H629&gt;0,LN(実質付加価値!H629),0)</f>
        <v>11.859301587672407</v>
      </c>
      <c r="I629" s="4">
        <f>IF(実質付加価値!I629&gt;0,LN(実質付加価値!I629),0)</f>
        <v>11.46475902436303</v>
      </c>
      <c r="K629" s="6">
        <f>E629-E$1089</f>
        <v>1.199557893520133</v>
      </c>
      <c r="L629" s="6">
        <f>F629-F$1089</f>
        <v>1.0883066724999626</v>
      </c>
      <c r="M629" s="6">
        <f>G629-G$1089</f>
        <v>1.7771050492230334</v>
      </c>
      <c r="N629" s="6">
        <f>H629-H$1089</f>
        <v>1.3358925909580588</v>
      </c>
      <c r="O629" s="6">
        <f>I629-I$1089</f>
        <v>1.1986751721513951</v>
      </c>
    </row>
    <row r="630" spans="1:15" x14ac:dyDescent="0.15">
      <c r="A630" s="1">
        <v>28</v>
      </c>
      <c r="B630" s="1" t="s">
        <v>148</v>
      </c>
      <c r="C630" s="1">
        <v>6</v>
      </c>
      <c r="D630" s="1" t="s">
        <v>3</v>
      </c>
      <c r="E630" s="4">
        <f>IF(実質付加価値!E630&gt;0,LN(実質付加価値!E630),0)</f>
        <v>10.474114812798433</v>
      </c>
      <c r="F630" s="4">
        <f>IF(実質付加価値!F630&gt;0,LN(実質付加価値!F630),0)</f>
        <v>11.585937299266535</v>
      </c>
      <c r="G630" s="4">
        <f>IF(実質付加価値!G630&gt;0,LN(実質付加価値!G630),0)</f>
        <v>12.688813118682805</v>
      </c>
      <c r="H630" s="4">
        <f>IF(実質付加価値!H630&gt;0,LN(実質付加価値!H630),0)</f>
        <v>12.696569702508151</v>
      </c>
      <c r="I630" s="4">
        <f>IF(実質付加価値!I630&gt;0,LN(実質付加価値!I630),0)</f>
        <v>12.700936557230575</v>
      </c>
      <c r="K630" s="6">
        <f>E630-E$1090</f>
        <v>1.7922947895039822</v>
      </c>
      <c r="L630" s="6">
        <f>F630-F$1090</f>
        <v>1.9116684034700508</v>
      </c>
      <c r="M630" s="6">
        <f>G630-G$1090</f>
        <v>1.8986327254715096</v>
      </c>
      <c r="N630" s="6">
        <f>H630-H$1090</f>
        <v>1.6555374895981689</v>
      </c>
      <c r="O630" s="6">
        <f>I630-I$1090</f>
        <v>1.4017303093802642</v>
      </c>
    </row>
    <row r="631" spans="1:15" x14ac:dyDescent="0.15">
      <c r="A631" s="1">
        <v>28</v>
      </c>
      <c r="B631" s="1" t="s">
        <v>148</v>
      </c>
      <c r="C631" s="1">
        <v>7</v>
      </c>
      <c r="D631" s="1" t="s">
        <v>20</v>
      </c>
      <c r="E631" s="4">
        <f>IF(実質付加価値!E631&gt;0,LN(実質付加価値!E631),0)</f>
        <v>10.997278004929194</v>
      </c>
      <c r="F631" s="4">
        <f>IF(実質付加価値!F631&gt;0,LN(実質付加価値!F631),0)</f>
        <v>12.10620625342222</v>
      </c>
      <c r="G631" s="4">
        <f>IF(実質付加価値!G631&gt;0,LN(実質付加価値!G631),0)</f>
        <v>12.30392849885121</v>
      </c>
      <c r="H631" s="4">
        <f>IF(実質付加価値!H631&gt;0,LN(実質付加価値!H631),0)</f>
        <v>12.190847275606075</v>
      </c>
      <c r="I631" s="4">
        <f>IF(実質付加価値!I631&gt;0,LN(実質付加価値!I631),0)</f>
        <v>9.3662141431161938</v>
      </c>
      <c r="K631" s="6">
        <f>E631-E$1091</f>
        <v>1.3885921284149418</v>
      </c>
      <c r="L631" s="6">
        <f>F631-F$1091</f>
        <v>2.6922666157414898</v>
      </c>
      <c r="M631" s="6">
        <f>G631-G$1091</f>
        <v>2.2527699363355271</v>
      </c>
      <c r="N631" s="6">
        <f>H631-H$1091</f>
        <v>2.3066683603911411</v>
      </c>
      <c r="O631" s="6">
        <f>I631-I$1091</f>
        <v>0.31563231079999809</v>
      </c>
    </row>
    <row r="632" spans="1:15" x14ac:dyDescent="0.15">
      <c r="A632" s="1">
        <v>28</v>
      </c>
      <c r="B632" s="1" t="s">
        <v>148</v>
      </c>
      <c r="C632" s="1">
        <v>8</v>
      </c>
      <c r="D632" s="1" t="s">
        <v>21</v>
      </c>
      <c r="E632" s="4">
        <f>IF(実質付加価値!E632&gt;0,LN(実質付加価値!E632),0)</f>
        <v>11.966285539980278</v>
      </c>
      <c r="F632" s="4">
        <f>IF(実質付加価値!F632&gt;0,LN(実質付加価値!F632),0)</f>
        <v>11.765189561916284</v>
      </c>
      <c r="G632" s="4">
        <f>IF(実質付加価値!G632&gt;0,LN(実質付加価値!G632),0)</f>
        <v>11.950500911309167</v>
      </c>
      <c r="H632" s="4">
        <f>IF(実質付加価値!H632&gt;0,LN(実質付加価値!H632),0)</f>
        <v>11.826847970727748</v>
      </c>
      <c r="I632" s="4">
        <f>IF(実質付加価値!I632&gt;0,LN(実質付加価値!I632),0)</f>
        <v>12.081012299177257</v>
      </c>
      <c r="K632" s="6">
        <f>E632-E$1092</f>
        <v>1.6852021708816309</v>
      </c>
      <c r="L632" s="6">
        <f>F632-F$1092</f>
        <v>1.2237110740810433</v>
      </c>
      <c r="M632" s="6">
        <f>G632-G$1092</f>
        <v>1.0378747622899471</v>
      </c>
      <c r="N632" s="6">
        <f>H632-H$1092</f>
        <v>0.93594552603116377</v>
      </c>
      <c r="O632" s="6">
        <f>I632-I$1092</f>
        <v>1.5994925567557505</v>
      </c>
    </row>
    <row r="633" spans="1:15" x14ac:dyDescent="0.15">
      <c r="A633" s="1">
        <v>28</v>
      </c>
      <c r="B633" s="1" t="s">
        <v>148</v>
      </c>
      <c r="C633" s="1">
        <v>9</v>
      </c>
      <c r="D633" s="1" t="s">
        <v>22</v>
      </c>
      <c r="E633" s="4">
        <f>IF(実質付加価値!E633&gt;0,LN(実質付加価値!E633),0)</f>
        <v>12.863407914054021</v>
      </c>
      <c r="F633" s="4">
        <f>IF(実質付加価値!F633&gt;0,LN(実質付加価値!F633),0)</f>
        <v>13.23441494907909</v>
      </c>
      <c r="G633" s="4">
        <f>IF(実質付加価値!G633&gt;0,LN(実質付加価値!G633),0)</f>
        <v>13.33823837848098</v>
      </c>
      <c r="H633" s="4">
        <f>IF(実質付加価値!H633&gt;0,LN(実質付加価値!H633),0)</f>
        <v>13.262294679047377</v>
      </c>
      <c r="I633" s="4">
        <f>IF(実質付加価値!I633&gt;0,LN(実質付加価値!I633),0)</f>
        <v>11.91279677921408</v>
      </c>
      <c r="K633" s="6">
        <f>E633-E$1093</f>
        <v>2.624725206611874</v>
      </c>
      <c r="L633" s="6">
        <f>F633-F$1093</f>
        <v>2.5468449194435738</v>
      </c>
      <c r="M633" s="6">
        <f>G633-G$1093</f>
        <v>2.3142919777528501</v>
      </c>
      <c r="N633" s="6">
        <f>H633-H$1093</f>
        <v>2.2375469465254234</v>
      </c>
      <c r="O633" s="6">
        <f>I633-I$1093</f>
        <v>1.508201694444482</v>
      </c>
    </row>
    <row r="634" spans="1:15" x14ac:dyDescent="0.15">
      <c r="A634" s="1">
        <v>28</v>
      </c>
      <c r="B634" s="1" t="s">
        <v>148</v>
      </c>
      <c r="C634" s="1">
        <v>10</v>
      </c>
      <c r="D634" s="1" t="s">
        <v>23</v>
      </c>
      <c r="E634" s="4">
        <f>IF(実質付加価値!E634&gt;0,LN(実質付加価値!E634),0)</f>
        <v>11.925294729896912</v>
      </c>
      <c r="F634" s="4">
        <f>IF(実質付加価値!F634&gt;0,LN(実質付加価値!F634),0)</f>
        <v>12.086071116347334</v>
      </c>
      <c r="G634" s="4">
        <f>IF(実質付加価値!G634&gt;0,LN(実質付加価値!G634),0)</f>
        <v>12.622701054036639</v>
      </c>
      <c r="H634" s="4">
        <f>IF(実質付加価値!H634&gt;0,LN(実質付加価値!H634),0)</f>
        <v>12.565717299272258</v>
      </c>
      <c r="I634" s="4">
        <f>IF(実質付加価値!I634&gt;0,LN(実質付加価値!I634),0)</f>
        <v>12.262188246814123</v>
      </c>
      <c r="K634" s="6">
        <f>E634-E$1094</f>
        <v>2.0367951548566499</v>
      </c>
      <c r="L634" s="6">
        <f>F634-F$1094</f>
        <v>1.6159088426208346</v>
      </c>
      <c r="M634" s="6">
        <f>G634-G$1094</f>
        <v>1.5710037241472072</v>
      </c>
      <c r="N634" s="6">
        <f>H634-H$1094</f>
        <v>1.4188109055752136</v>
      </c>
      <c r="O634" s="6">
        <f>I634-I$1094</f>
        <v>1.4465809419833118</v>
      </c>
    </row>
    <row r="635" spans="1:15" x14ac:dyDescent="0.15">
      <c r="A635" s="1">
        <v>28</v>
      </c>
      <c r="B635" s="1" t="s">
        <v>148</v>
      </c>
      <c r="C635" s="1">
        <v>11</v>
      </c>
      <c r="D635" s="1" t="s">
        <v>24</v>
      </c>
      <c r="E635" s="4">
        <f>IF(実質付加価値!E635&gt;0,LN(実質付加価値!E635),0)</f>
        <v>12.415752434399543</v>
      </c>
      <c r="F635" s="4">
        <f>IF(実質付加価値!F635&gt;0,LN(実質付加価値!F635),0)</f>
        <v>13.147993440239674</v>
      </c>
      <c r="G635" s="4">
        <f>IF(実質付加価値!G635&gt;0,LN(実質付加価値!G635),0)</f>
        <v>13.720382975555843</v>
      </c>
      <c r="H635" s="4">
        <f>IF(実質付加価値!H635&gt;0,LN(実質付加価値!H635),0)</f>
        <v>13.618197075000998</v>
      </c>
      <c r="I635" s="4">
        <f>IF(実質付加価値!I635&gt;0,LN(実質付加価値!I635),0)</f>
        <v>14.147687514021822</v>
      </c>
      <c r="K635" s="6">
        <f>E635-E$1095</f>
        <v>2.3167331280210028</v>
      </c>
      <c r="L635" s="6">
        <f>F635-F$1095</f>
        <v>2.2647436868092061</v>
      </c>
      <c r="M635" s="6">
        <f>G635-G$1095</f>
        <v>2.0339396749143557</v>
      </c>
      <c r="N635" s="6">
        <f>H635-H$1095</f>
        <v>1.8607535668793691</v>
      </c>
      <c r="O635" s="6">
        <f>I635-I$1095</f>
        <v>2.2208345363484217</v>
      </c>
    </row>
    <row r="636" spans="1:15" x14ac:dyDescent="0.15">
      <c r="A636" s="1">
        <v>28</v>
      </c>
      <c r="B636" s="1" t="s">
        <v>148</v>
      </c>
      <c r="C636" s="1">
        <v>12</v>
      </c>
      <c r="D636" s="1" t="s">
        <v>25</v>
      </c>
      <c r="E636" s="4">
        <f>IF(実質付加価値!E636&gt;0,LN(実質付加価値!E636),0)</f>
        <v>9.6514073159769715</v>
      </c>
      <c r="F636" s="4">
        <f>IF(実質付加価値!F636&gt;0,LN(実質付加価値!F636),0)</f>
        <v>11.283383480838086</v>
      </c>
      <c r="G636" s="4">
        <f>IF(実質付加価値!G636&gt;0,LN(実質付加価値!G636),0)</f>
        <v>12.742428944248537</v>
      </c>
      <c r="H636" s="4">
        <f>IF(実質付加価値!H636&gt;0,LN(実質付加価値!H636),0)</f>
        <v>13.884095542922129</v>
      </c>
      <c r="I636" s="4">
        <f>IF(実質付加価値!I636&gt;0,LN(実質付加価値!I636),0)</f>
        <v>14.843458410865038</v>
      </c>
      <c r="K636" s="6">
        <f>E636-E$1096</f>
        <v>2.094810179406192</v>
      </c>
      <c r="L636" s="6">
        <f>F636-F$1096</f>
        <v>1.8002448997140466</v>
      </c>
      <c r="M636" s="6">
        <f>G636-G$1096</f>
        <v>1.3639503466443248</v>
      </c>
      <c r="N636" s="6">
        <f>H636-H$1096</f>
        <v>1.4937832439090641</v>
      </c>
      <c r="O636" s="6">
        <f>I636-I$1096</f>
        <v>1.066113588503196</v>
      </c>
    </row>
    <row r="637" spans="1:15" x14ac:dyDescent="0.15">
      <c r="A637" s="1">
        <v>28</v>
      </c>
      <c r="B637" s="1" t="s">
        <v>148</v>
      </c>
      <c r="C637" s="1">
        <v>13</v>
      </c>
      <c r="D637" s="1" t="s">
        <v>26</v>
      </c>
      <c r="E637" s="4">
        <f>IF(実質付加価値!E637&gt;0,LN(実質付加価値!E637),0)</f>
        <v>11.474582219313989</v>
      </c>
      <c r="F637" s="4">
        <f>IF(実質付加価値!F637&gt;0,LN(実質付加価値!F637),0)</f>
        <v>12.183183803682876</v>
      </c>
      <c r="G637" s="4">
        <f>IF(実質付加価値!G637&gt;0,LN(実質付加価値!G637),0)</f>
        <v>12.420419981605141</v>
      </c>
      <c r="H637" s="4">
        <f>IF(実質付加価値!H637&gt;0,LN(実質付加価値!H637),0)</f>
        <v>12.332867359114811</v>
      </c>
      <c r="I637" s="4">
        <f>IF(実質付加価値!I637&gt;0,LN(実質付加価値!I637),0)</f>
        <v>12.892716926323748</v>
      </c>
      <c r="K637" s="6">
        <f>E637-E$1097</f>
        <v>2.5962972503638309</v>
      </c>
      <c r="L637" s="6">
        <f>F637-F$1097</f>
        <v>1.9052913292733287</v>
      </c>
      <c r="M637" s="6">
        <f>G637-G$1097</f>
        <v>1.7022064990018073</v>
      </c>
      <c r="N637" s="6">
        <f>H637-H$1097</f>
        <v>1.3621634813746315</v>
      </c>
      <c r="O637" s="6">
        <f>I637-I$1097</f>
        <v>1.2769500504671552</v>
      </c>
    </row>
    <row r="638" spans="1:15" x14ac:dyDescent="0.15">
      <c r="A638" s="1">
        <v>28</v>
      </c>
      <c r="B638" s="1" t="s">
        <v>148</v>
      </c>
      <c r="C638" s="1">
        <v>14</v>
      </c>
      <c r="D638" s="1" t="s">
        <v>27</v>
      </c>
      <c r="E638" s="4">
        <f>IF(実質付加価値!E638&gt;0,LN(実質付加価値!E638),0)</f>
        <v>8.8780187581182393</v>
      </c>
      <c r="F638" s="4">
        <f>IF(実質付加価値!F638&gt;0,LN(実質付加価値!F638),0)</f>
        <v>10.136587499386126</v>
      </c>
      <c r="G638" s="4">
        <f>IF(実質付加価値!G638&gt;0,LN(実質付加価値!G638),0)</f>
        <v>10.808706694232383</v>
      </c>
      <c r="H638" s="4">
        <f>IF(実質付加価値!H638&gt;0,LN(実質付加価値!H638),0)</f>
        <v>10.146528861720787</v>
      </c>
      <c r="I638" s="4">
        <f>IF(実質付加価値!I638&gt;0,LN(実質付加価値!I638),0)</f>
        <v>10.74907182723728</v>
      </c>
      <c r="K638" s="6">
        <f>E638-E$1098</f>
        <v>1.8497166817839314</v>
      </c>
      <c r="L638" s="6">
        <f>F638-F$1098</f>
        <v>1.7338699199367547</v>
      </c>
      <c r="M638" s="6">
        <f>G638-G$1098</f>
        <v>1.5863244306870463</v>
      </c>
      <c r="N638" s="6">
        <f>H638-H$1098</f>
        <v>0.82035942049576249</v>
      </c>
      <c r="O638" s="6">
        <f>I638-I$1098</f>
        <v>0.89065945868824414</v>
      </c>
    </row>
    <row r="639" spans="1:15" x14ac:dyDescent="0.15">
      <c r="A639" s="1">
        <v>28</v>
      </c>
      <c r="B639" s="1" t="s">
        <v>148</v>
      </c>
      <c r="C639" s="1">
        <v>15</v>
      </c>
      <c r="D639" s="1" t="s">
        <v>28</v>
      </c>
      <c r="E639" s="4">
        <f>IF(実質付加価値!E639&gt;0,LN(実質付加価値!E639),0)</f>
        <v>12.893050698212448</v>
      </c>
      <c r="F639" s="4">
        <f>IF(実質付加価値!F639&gt;0,LN(実質付加価値!F639),0)</f>
        <v>12.927305412735496</v>
      </c>
      <c r="G639" s="4">
        <f>IF(実質付加価値!G639&gt;0,LN(実質付加価値!G639),0)</f>
        <v>13.335105257728546</v>
      </c>
      <c r="H639" s="4">
        <f>IF(実質付加価値!H639&gt;0,LN(実質付加価値!H639),0)</f>
        <v>12.974239508511655</v>
      </c>
      <c r="I639" s="4">
        <f>IF(実質付加価値!I639&gt;0,LN(実質付加価値!I639),0)</f>
        <v>12.648109327850671</v>
      </c>
      <c r="K639" s="6">
        <f>E639-E$1099</f>
        <v>1.3529175777424651</v>
      </c>
      <c r="L639" s="6">
        <f>F639-F$1099</f>
        <v>1.149324793774257</v>
      </c>
      <c r="M639" s="6">
        <f>G639-G$1099</f>
        <v>1.1261778290034261</v>
      </c>
      <c r="N639" s="6">
        <f>H639-H$1099</f>
        <v>0.95438309084309481</v>
      </c>
      <c r="O639" s="6">
        <f>I639-I$1099</f>
        <v>0.74788943960231258</v>
      </c>
    </row>
    <row r="640" spans="1:15" x14ac:dyDescent="0.15">
      <c r="A640" s="1">
        <v>28</v>
      </c>
      <c r="B640" s="1" t="s">
        <v>147</v>
      </c>
      <c r="C640" s="1">
        <v>16</v>
      </c>
      <c r="D640" s="1" t="s">
        <v>11</v>
      </c>
      <c r="E640" s="4">
        <f>IF(実質付加価値!E640&gt;0,LN(実質付加価値!E640),0)</f>
        <v>13.801099184637716</v>
      </c>
      <c r="F640" s="4">
        <f>IF(実質付加価値!F640&gt;0,LN(実質付加価値!F640),0)</f>
        <v>14.029355919315512</v>
      </c>
      <c r="G640" s="4">
        <f>IF(実質付加価値!G640&gt;0,LN(実質付加価値!G640),0)</f>
        <v>14.461639531591475</v>
      </c>
      <c r="H640" s="4">
        <f>IF(実質付加価値!H640&gt;0,LN(実質付加価値!H640),0)</f>
        <v>14.199155358570613</v>
      </c>
      <c r="I640" s="4">
        <f>IF(実質付加価値!I640&gt;0,LN(実質付加価値!I640),0)</f>
        <v>13.716845866404864</v>
      </c>
      <c r="K640" s="6">
        <f>E640-E$1100</f>
        <v>0.67179562946914118</v>
      </c>
      <c r="L640" s="6">
        <f>F640-F$1100</f>
        <v>0.6852549295352528</v>
      </c>
      <c r="M640" s="6">
        <f>G640-G$1100</f>
        <v>0.94152132593806392</v>
      </c>
      <c r="N640" s="6">
        <f>H640-H$1100</f>
        <v>0.92086420779199862</v>
      </c>
      <c r="O640" s="6">
        <f>I640-I$1100</f>
        <v>0.75369035220851543</v>
      </c>
    </row>
    <row r="641" spans="1:15" x14ac:dyDescent="0.15">
      <c r="A641" s="1">
        <v>28</v>
      </c>
      <c r="B641" s="1" t="s">
        <v>147</v>
      </c>
      <c r="C641" s="1">
        <v>17</v>
      </c>
      <c r="D641" s="1" t="s">
        <v>12</v>
      </c>
      <c r="E641" s="4">
        <f>IF(実質付加価値!E641&gt;0,LN(実質付加価値!E641),0)</f>
        <v>12.146924297464182</v>
      </c>
      <c r="F641" s="4">
        <f>IF(実質付加価値!F641&gt;0,LN(実質付加価値!F641),0)</f>
        <v>12.573987704280015</v>
      </c>
      <c r="G641" s="4">
        <f>IF(実質付加価値!G641&gt;0,LN(実質付加価値!G641),0)</f>
        <v>13.07629572665904</v>
      </c>
      <c r="H641" s="4">
        <f>IF(実質付加価値!H641&gt;0,LN(実質付加価値!H641),0)</f>
        <v>13.250383634390454</v>
      </c>
      <c r="I641" s="4">
        <f>IF(実質付加価値!I641&gt;0,LN(実質付加価値!I641),0)</f>
        <v>13.37069439380789</v>
      </c>
      <c r="K641" s="6">
        <f>E641-E$1101</f>
        <v>1.2974649469268531</v>
      </c>
      <c r="L641" s="6">
        <f>F641-F$1101</f>
        <v>1.0847653402321171</v>
      </c>
      <c r="M641" s="6">
        <f>G641-G$1101</f>
        <v>1.0408747798336577</v>
      </c>
      <c r="N641" s="6">
        <f>H641-H$1101</f>
        <v>1.0119013234410481</v>
      </c>
      <c r="O641" s="6">
        <f>I641-I$1101</f>
        <v>1.1012865593714771</v>
      </c>
    </row>
    <row r="642" spans="1:15" x14ac:dyDescent="0.15">
      <c r="A642" s="1">
        <v>28</v>
      </c>
      <c r="B642" s="1" t="s">
        <v>147</v>
      </c>
      <c r="C642" s="1">
        <v>18</v>
      </c>
      <c r="D642" s="1" t="s">
        <v>13</v>
      </c>
      <c r="E642" s="4">
        <f>IF(実質付加価値!E642&gt;0,LN(実質付加価値!E642),0)</f>
        <v>13.449073350581028</v>
      </c>
      <c r="F642" s="4">
        <f>IF(実質付加価値!F642&gt;0,LN(実質付加価値!F642),0)</f>
        <v>14.020582130013404</v>
      </c>
      <c r="G642" s="4">
        <f>IF(実質付加価値!G642&gt;0,LN(実質付加価値!G642),0)</f>
        <v>14.560928457328043</v>
      </c>
      <c r="H642" s="4">
        <f>IF(実質付加価値!H642&gt;0,LN(実質付加価値!H642),0)</f>
        <v>14.515045083923072</v>
      </c>
      <c r="I642" s="4">
        <f>IF(実質付加価値!I642&gt;0,LN(実質付加価値!I642),0)</f>
        <v>14.308032966774297</v>
      </c>
      <c r="K642" s="6">
        <f>E642-E$1102</f>
        <v>1.3303437924223136</v>
      </c>
      <c r="L642" s="6">
        <f>F642-F$1102</f>
        <v>1.1363543210986258</v>
      </c>
      <c r="M642" s="6">
        <f>G642-G$1102</f>
        <v>1.2548543070653491</v>
      </c>
      <c r="N642" s="6">
        <f>H642-H$1102</f>
        <v>1.0110690925085706</v>
      </c>
      <c r="O642" s="6">
        <f>I642-I$1102</f>
        <v>0.96303658573929596</v>
      </c>
    </row>
    <row r="643" spans="1:15" x14ac:dyDescent="0.15">
      <c r="A643" s="1">
        <v>28</v>
      </c>
      <c r="B643" s="1" t="s">
        <v>147</v>
      </c>
      <c r="C643" s="1">
        <v>19</v>
      </c>
      <c r="D643" s="1" t="s">
        <v>14</v>
      </c>
      <c r="E643" s="4">
        <f>IF(実質付加価値!E643&gt;0,LN(実質付加価値!E643),0)</f>
        <v>12.061583279311776</v>
      </c>
      <c r="F643" s="4">
        <f>IF(実質付加価値!F643&gt;0,LN(実質付加価値!F643),0)</f>
        <v>12.809883113678643</v>
      </c>
      <c r="G643" s="4">
        <f>IF(実質付加価値!G643&gt;0,LN(実質付加価値!G643),0)</f>
        <v>13.560820765958422</v>
      </c>
      <c r="H643" s="4">
        <f>IF(実質付加価値!H643&gt;0,LN(実質付加価値!H643),0)</f>
        <v>13.606428891404308</v>
      </c>
      <c r="I643" s="4">
        <f>IF(実質付加価値!I643&gt;0,LN(実質付加価値!I643),0)</f>
        <v>13.560072335343873</v>
      </c>
      <c r="K643" s="6">
        <f>E643-E$1103</f>
        <v>1.1157243618117771</v>
      </c>
      <c r="L643" s="6">
        <f>F643-F$1103</f>
        <v>1.0369091008218536</v>
      </c>
      <c r="M643" s="6">
        <f>G643-G$1103</f>
        <v>0.99966783454616426</v>
      </c>
      <c r="N643" s="6">
        <f>H643-H$1103</f>
        <v>1.009092653268608</v>
      </c>
      <c r="O643" s="6">
        <f>I643-I$1103</f>
        <v>1.0530377057560596</v>
      </c>
    </row>
    <row r="644" spans="1:15" x14ac:dyDescent="0.15">
      <c r="A644" s="1">
        <v>28</v>
      </c>
      <c r="B644" s="1" t="s">
        <v>147</v>
      </c>
      <c r="C644" s="1">
        <v>20</v>
      </c>
      <c r="D644" s="1" t="s">
        <v>15</v>
      </c>
      <c r="E644" s="4">
        <f>IF(実質付加価値!E644&gt;0,LN(実質付加価値!E644),0)</f>
        <v>12.005061160627511</v>
      </c>
      <c r="F644" s="4">
        <f>IF(実質付加価値!F644&gt;0,LN(実質付加価値!F644),0)</f>
        <v>12.865735151740004</v>
      </c>
      <c r="G644" s="4">
        <f>IF(実質付加価値!G644&gt;0,LN(実質付加価値!G644),0)</f>
        <v>12.92762233678004</v>
      </c>
      <c r="H644" s="4">
        <f>IF(実質付加価値!H644&gt;0,LN(実質付加価値!H644),0)</f>
        <v>12.633702103620569</v>
      </c>
      <c r="I644" s="4">
        <f>IF(実質付加価値!I644&gt;0,LN(実質付加価値!I644),0)</f>
        <v>12.690048328936244</v>
      </c>
      <c r="K644" s="6">
        <f>E644-E$1104</f>
        <v>0.96594182919451477</v>
      </c>
      <c r="L644" s="6">
        <f>F644-F$1104</f>
        <v>1.1957545382519346</v>
      </c>
      <c r="M644" s="6">
        <f>G644-G$1104</f>
        <v>1.2709733770618836</v>
      </c>
      <c r="N644" s="6">
        <f>H644-H$1104</f>
        <v>1.2136863521973105</v>
      </c>
      <c r="O644" s="6">
        <f>I644-I$1104</f>
        <v>1.107672586133198</v>
      </c>
    </row>
    <row r="645" spans="1:15" x14ac:dyDescent="0.15">
      <c r="A645" s="1">
        <v>28</v>
      </c>
      <c r="B645" s="1" t="s">
        <v>147</v>
      </c>
      <c r="C645" s="1">
        <v>21</v>
      </c>
      <c r="D645" s="1" t="s">
        <v>16</v>
      </c>
      <c r="E645" s="4">
        <f>IF(実質付加価値!E645&gt;0,LN(実質付加価値!E645),0)</f>
        <v>13.648643368922157</v>
      </c>
      <c r="F645" s="4">
        <f>IF(実質付加価値!F645&gt;0,LN(実質付加価値!F645),0)</f>
        <v>13.804576643783555</v>
      </c>
      <c r="G645" s="4">
        <f>IF(実質付加価値!G645&gt;0,LN(実質付加価値!G645),0)</f>
        <v>14.06906146894945</v>
      </c>
      <c r="H645" s="4">
        <f>IF(実質付加価値!H645&gt;0,LN(実質付加価値!H645),0)</f>
        <v>14.090334349859408</v>
      </c>
      <c r="I645" s="4">
        <f>IF(実質付加価値!I645&gt;0,LN(実質付加価値!I645),0)</f>
        <v>14.242654834453088</v>
      </c>
      <c r="K645" s="6">
        <f>E645-E$1105</f>
        <v>1.5879443431068765</v>
      </c>
      <c r="L645" s="6">
        <f>F645-F$1105</f>
        <v>1.4435195012798712</v>
      </c>
      <c r="M645" s="6">
        <f>G645-G$1105</f>
        <v>1.329184901621776</v>
      </c>
      <c r="N645" s="6">
        <f>H645-H$1105</f>
        <v>1.1277937408142442</v>
      </c>
      <c r="O645" s="6">
        <f>I645-I$1105</f>
        <v>1.1389230828601207</v>
      </c>
    </row>
    <row r="646" spans="1:15" x14ac:dyDescent="0.15">
      <c r="A646" s="1">
        <v>28</v>
      </c>
      <c r="B646" s="1" t="s">
        <v>146</v>
      </c>
      <c r="C646" s="1">
        <v>22</v>
      </c>
      <c r="D646" s="1" t="s">
        <v>8</v>
      </c>
      <c r="E646" s="4">
        <f>IF(実質付加価値!E646&gt;0,LN(実質付加価値!E646),0)</f>
        <v>14.452074063536269</v>
      </c>
      <c r="F646" s="4">
        <f>IF(実質付加価値!F646&gt;0,LN(実質付加価値!F646),0)</f>
        <v>14.766966532604059</v>
      </c>
      <c r="G646" s="4">
        <f>IF(実質付加価値!G646&gt;0,LN(実質付加価値!G646),0)</f>
        <v>14.934910544727138</v>
      </c>
      <c r="H646" s="4">
        <f>IF(実質付加価値!H646&gt;0,LN(実質付加価値!H646),0)</f>
        <v>15.12732385305153</v>
      </c>
      <c r="I646" s="4">
        <f>IF(実質付加価値!I646&gt;0,LN(実質付加価値!I646),0)</f>
        <v>15.410676730928762</v>
      </c>
      <c r="K646" s="6">
        <f>E646-E$1106</f>
        <v>1.3043550572470988</v>
      </c>
      <c r="L646" s="6">
        <f>F646-F$1106</f>
        <v>1.0819214495118334</v>
      </c>
      <c r="M646" s="6">
        <f>G646-G$1106</f>
        <v>1.0268006885526013</v>
      </c>
      <c r="N646" s="6">
        <f>H646-H$1106</f>
        <v>0.9840315964074815</v>
      </c>
      <c r="O646" s="6">
        <f>I646-I$1106</f>
        <v>1.0549023842042811</v>
      </c>
    </row>
    <row r="647" spans="1:15" x14ac:dyDescent="0.15">
      <c r="A647" s="1">
        <v>28</v>
      </c>
      <c r="B647" s="1" t="s">
        <v>146</v>
      </c>
      <c r="C647" s="1">
        <v>23</v>
      </c>
      <c r="D647" s="1" t="s">
        <v>29</v>
      </c>
      <c r="E647" s="4">
        <f>IF(実質付加価値!E647&gt;0,LN(実質付加価値!E647),0)</f>
        <v>13.78440474158857</v>
      </c>
      <c r="F647" s="4">
        <f>IF(実質付加価値!F647&gt;0,LN(実質付加価値!F647),0)</f>
        <v>14.094702134083645</v>
      </c>
      <c r="G647" s="4">
        <f>IF(実質付加価値!G647&gt;0,LN(実質付加価値!G647),0)</f>
        <v>14.223551104782334</v>
      </c>
      <c r="H647" s="4">
        <f>IF(実質付加価値!H647&gt;0,LN(実質付加価値!H647),0)</f>
        <v>14.386499663795909</v>
      </c>
      <c r="I647" s="4">
        <f>IF(実質付加価値!I647&gt;0,LN(実質付加価値!I647),0)</f>
        <v>14.449242595796932</v>
      </c>
      <c r="K647" s="6">
        <f>E647-E$1107</f>
        <v>0.84305391199347213</v>
      </c>
      <c r="L647" s="6">
        <f>F647-F$1107</f>
        <v>0.86564519099315085</v>
      </c>
      <c r="M647" s="6">
        <f>G647-G$1107</f>
        <v>0.85913832443709559</v>
      </c>
      <c r="N647" s="6">
        <f>H647-H$1107</f>
        <v>0.84500710924147704</v>
      </c>
      <c r="O647" s="6">
        <f>I647-I$1107</f>
        <v>0.79080219374306537</v>
      </c>
    </row>
    <row r="648" spans="1:15" x14ac:dyDescent="0.15">
      <c r="A648" s="1">
        <v>29</v>
      </c>
      <c r="B648" s="1" t="s">
        <v>295</v>
      </c>
      <c r="C648" s="1">
        <v>1</v>
      </c>
      <c r="D648" s="1" t="s">
        <v>9</v>
      </c>
      <c r="E648" s="4">
        <f>IF(実質付加価値!E648&gt;0,LN(実質付加価値!E648),0)</f>
        <v>11.322854690698151</v>
      </c>
      <c r="F648" s="4">
        <f>IF(実質付加価値!F648&gt;0,LN(実質付加価値!F648),0)</f>
        <v>11.11379859826485</v>
      </c>
      <c r="G648" s="4">
        <f>IF(実質付加価値!G648&gt;0,LN(実質付加価値!G648),0)</f>
        <v>11.047272446790965</v>
      </c>
      <c r="H648" s="4">
        <f>IF(実質付加価値!H648&gt;0,LN(実質付加価値!H648),0)</f>
        <v>10.816661548777221</v>
      </c>
      <c r="I648" s="4">
        <f>IF(実質付加価値!I648&gt;0,LN(実質付加価値!I648),0)</f>
        <v>10.73783639704239</v>
      </c>
      <c r="K648" s="6">
        <f>E648-E$1085</f>
        <v>-0.67400767774890014</v>
      </c>
      <c r="L648" s="6">
        <f>F648-F$1085</f>
        <v>-0.7698305563250134</v>
      </c>
      <c r="M648" s="6">
        <f>G648-G$1085</f>
        <v>-0.95115463347296547</v>
      </c>
      <c r="N648" s="6">
        <f>H648-H$1085</f>
        <v>-1.0403638354501208</v>
      </c>
      <c r="O648" s="6">
        <f>I648-I$1085</f>
        <v>-0.99863594099272923</v>
      </c>
    </row>
    <row r="649" spans="1:15" x14ac:dyDescent="0.15">
      <c r="A649" s="1">
        <v>29</v>
      </c>
      <c r="B649" s="1" t="s">
        <v>295</v>
      </c>
      <c r="C649" s="1">
        <v>2</v>
      </c>
      <c r="D649" s="1" t="s">
        <v>10</v>
      </c>
      <c r="E649" s="4">
        <f>IF(実質付加価値!E649&gt;0,LN(実質付加価値!E649),0)</f>
        <v>6.0480706588246127</v>
      </c>
      <c r="F649" s="4">
        <f>IF(実質付加価値!F649&gt;0,LN(実質付加価値!F649),0)</f>
        <v>5.740296462881731</v>
      </c>
      <c r="G649" s="4">
        <f>IF(実質付加価値!G649&gt;0,LN(実質付加価値!G649),0)</f>
        <v>6.9072212597156772</v>
      </c>
      <c r="H649" s="4">
        <f>IF(実質付加価値!H649&gt;0,LN(実質付加価値!H649),0)</f>
        <v>6.5340392589510312</v>
      </c>
      <c r="I649" s="4">
        <f>IF(実質付加価値!I649&gt;0,LN(実質付加価値!I649),0)</f>
        <v>4.9452888891404978</v>
      </c>
      <c r="K649" s="6">
        <f>E649-E$1086</f>
        <v>-3.3785510893720305</v>
      </c>
      <c r="L649" s="6">
        <f>F649-F$1086</f>
        <v>-3.8121595396854859</v>
      </c>
      <c r="M649" s="6">
        <f>G649-G$1086</f>
        <v>-2.6141948450476713</v>
      </c>
      <c r="N649" s="6">
        <f>H649-H$1086</f>
        <v>-2.5557456039390765</v>
      </c>
      <c r="O649" s="6">
        <f>I649-I$1086</f>
        <v>-3.0532501275192194</v>
      </c>
    </row>
    <row r="650" spans="1:15" x14ac:dyDescent="0.15">
      <c r="A650" s="1">
        <v>29</v>
      </c>
      <c r="B650" s="1" t="s">
        <v>296</v>
      </c>
      <c r="C650" s="1">
        <v>3</v>
      </c>
      <c r="D650" s="1" t="s">
        <v>17</v>
      </c>
      <c r="E650" s="4">
        <f>IF(実質付加価値!E650&gt;0,LN(実質付加価値!E650),0)</f>
        <v>10.89969292016359</v>
      </c>
      <c r="F650" s="4">
        <f>IF(実質付加価値!F650&gt;0,LN(実質付加価値!F650),0)</f>
        <v>11.43829903958364</v>
      </c>
      <c r="G650" s="4">
        <f>IF(実質付加価値!G650&gt;0,LN(実質付加価値!G650),0)</f>
        <v>11.577545385546642</v>
      </c>
      <c r="H650" s="4">
        <f>IF(実質付加価値!H650&gt;0,LN(実質付加価値!H650),0)</f>
        <v>11.616815673248233</v>
      </c>
      <c r="I650" s="4">
        <f>IF(実質付加価値!I650&gt;0,LN(実質付加価値!I650),0)</f>
        <v>11.656427876480567</v>
      </c>
      <c r="K650" s="6">
        <f>E650-E$1087</f>
        <v>-1.0090507306960177</v>
      </c>
      <c r="L650" s="6">
        <f>F650-F$1087</f>
        <v>-0.76091846235905436</v>
      </c>
      <c r="M650" s="6">
        <f>G650-G$1087</f>
        <v>-0.71546656079156001</v>
      </c>
      <c r="N650" s="6">
        <f>H650-H$1087</f>
        <v>-0.76924245104067879</v>
      </c>
      <c r="O650" s="6">
        <f>I650-I$1087</f>
        <v>-0.57558928071328097</v>
      </c>
    </row>
    <row r="651" spans="1:15" x14ac:dyDescent="0.15">
      <c r="A651" s="1">
        <v>29</v>
      </c>
      <c r="B651" s="1" t="s">
        <v>296</v>
      </c>
      <c r="C651" s="1">
        <v>4</v>
      </c>
      <c r="D651" s="1" t="s">
        <v>18</v>
      </c>
      <c r="E651" s="4">
        <f>IF(実質付加価値!E651&gt;0,LN(実質付加価値!E651),0)</f>
        <v>10.747753469425586</v>
      </c>
      <c r="F651" s="4">
        <f>IF(実質付加価値!F651&gt;0,LN(実質付加価値!F651),0)</f>
        <v>11.232676607065335</v>
      </c>
      <c r="G651" s="4">
        <f>IF(実質付加価値!G651&gt;0,LN(実質付加価値!G651),0)</f>
        <v>11.617419791833409</v>
      </c>
      <c r="H651" s="4">
        <f>IF(実質付加価値!H651&gt;0,LN(実質付加価値!H651),0)</f>
        <v>10.814124861713266</v>
      </c>
      <c r="I651" s="4">
        <f>IF(実質付加価値!I651&gt;0,LN(実質付加価値!I651),0)</f>
        <v>10.165629842087322</v>
      </c>
      <c r="K651" s="6">
        <f>E651-E$1088</f>
        <v>0.31573721266300225</v>
      </c>
      <c r="L651" s="6">
        <f>F651-F$1088</f>
        <v>0.33648227038567313</v>
      </c>
      <c r="M651" s="6">
        <f>G651-G$1088</f>
        <v>0.32308804318855167</v>
      </c>
      <c r="N651" s="6">
        <f>H651-H$1088</f>
        <v>0.26400533652870273</v>
      </c>
      <c r="O651" s="6">
        <f>I651-I$1088</f>
        <v>0.19311897105065867</v>
      </c>
    </row>
    <row r="652" spans="1:15" x14ac:dyDescent="0.15">
      <c r="A652" s="1">
        <v>29</v>
      </c>
      <c r="B652" s="1" t="s">
        <v>296</v>
      </c>
      <c r="C652" s="1">
        <v>5</v>
      </c>
      <c r="D652" s="1" t="s">
        <v>19</v>
      </c>
      <c r="E652" s="4">
        <f>IF(実質付加価値!E652&gt;0,LN(実質付加価値!E652),0)</f>
        <v>8.2196040126204952</v>
      </c>
      <c r="F652" s="4">
        <f>IF(実質付加価値!F652&gt;0,LN(実質付加価値!F652),0)</f>
        <v>9.2553500780115687</v>
      </c>
      <c r="G652" s="4">
        <f>IF(実質付加価値!G652&gt;0,LN(実質付加価値!G652),0)</f>
        <v>9.8066804732081074</v>
      </c>
      <c r="H652" s="4">
        <f>IF(実質付加価値!H652&gt;0,LN(実質付加価値!H652),0)</f>
        <v>9.8630879464281538</v>
      </c>
      <c r="I652" s="4">
        <f>IF(実質付加価値!I652&gt;0,LN(実質付加価値!I652),0)</f>
        <v>9.5774990869061618</v>
      </c>
      <c r="K652" s="6">
        <f>E652-E$1089</f>
        <v>-1.6094589613654442</v>
      </c>
      <c r="L652" s="6">
        <f>F652-F$1089</f>
        <v>-0.76787396793968732</v>
      </c>
      <c r="M652" s="6">
        <f>G652-G$1089</f>
        <v>-0.78403551805273608</v>
      </c>
      <c r="N652" s="6">
        <f>H652-H$1089</f>
        <v>-0.66032105028619448</v>
      </c>
      <c r="O652" s="6">
        <f>I652-I$1089</f>
        <v>-0.68858476530547286</v>
      </c>
    </row>
    <row r="653" spans="1:15" x14ac:dyDescent="0.15">
      <c r="A653" s="1">
        <v>29</v>
      </c>
      <c r="B653" s="1" t="s">
        <v>296</v>
      </c>
      <c r="C653" s="1">
        <v>6</v>
      </c>
      <c r="D653" s="1" t="s">
        <v>3</v>
      </c>
      <c r="E653" s="4">
        <f>IF(実質付加価値!E653&gt;0,LN(実質付加価値!E653),0)</f>
        <v>7.9596630571645717</v>
      </c>
      <c r="F653" s="4">
        <f>IF(実質付加価値!F653&gt;0,LN(実質付加価値!F653),0)</f>
        <v>8.6600799948810074</v>
      </c>
      <c r="G653" s="4">
        <f>IF(実質付加価値!G653&gt;0,LN(実質付加価値!G653),0)</f>
        <v>9.4962894918864684</v>
      </c>
      <c r="H653" s="4">
        <f>IF(実質付加価値!H653&gt;0,LN(実質付加価値!H653),0)</f>
        <v>9.6806041210580762</v>
      </c>
      <c r="I653" s="4">
        <f>IF(実質付加価値!I653&gt;0,LN(実質付加価値!I653),0)</f>
        <v>10.048725467410392</v>
      </c>
      <c r="K653" s="6">
        <f>E653-E$1090</f>
        <v>-0.72215696612987923</v>
      </c>
      <c r="L653" s="6">
        <f>F653-F$1090</f>
        <v>-1.0141889009154763</v>
      </c>
      <c r="M653" s="6">
        <f>G653-G$1090</f>
        <v>-1.2938909013248274</v>
      </c>
      <c r="N653" s="6">
        <f>H653-H$1090</f>
        <v>-1.3604280918519063</v>
      </c>
      <c r="O653" s="6">
        <f>I653-I$1090</f>
        <v>-1.2504807804399185</v>
      </c>
    </row>
    <row r="654" spans="1:15" x14ac:dyDescent="0.15">
      <c r="A654" s="1">
        <v>29</v>
      </c>
      <c r="B654" s="1" t="s">
        <v>296</v>
      </c>
      <c r="C654" s="1">
        <v>7</v>
      </c>
      <c r="D654" s="1" t="s">
        <v>20</v>
      </c>
      <c r="E654" s="4">
        <f>IF(実質付加価値!E654&gt;0,LN(実質付加価値!E654),0)</f>
        <v>8.8017495588664119</v>
      </c>
      <c r="F654" s="4">
        <f>IF(実質付加価値!F654&gt;0,LN(実質付加価値!F654),0)</f>
        <v>8.5402501694890187</v>
      </c>
      <c r="G654" s="4">
        <f>IF(実質付加価値!G654&gt;0,LN(実質付加価値!G654),0)</f>
        <v>8.5481654252732575</v>
      </c>
      <c r="H654" s="4">
        <f>IF(実質付加価値!H654&gt;0,LN(実質付加価値!H654),0)</f>
        <v>8.204352745069972</v>
      </c>
      <c r="I654" s="4">
        <f>IF(実質付加価値!I654&gt;0,LN(実質付加価値!I654),0)</f>
        <v>7.5981227120583519</v>
      </c>
      <c r="K654" s="6">
        <f>E654-E$1091</f>
        <v>-0.8069363176478408</v>
      </c>
      <c r="L654" s="6">
        <f>F654-F$1091</f>
        <v>-0.87368946819171178</v>
      </c>
      <c r="M654" s="6">
        <f>G654-G$1091</f>
        <v>-1.5029931372424254</v>
      </c>
      <c r="N654" s="6">
        <f>H654-H$1091</f>
        <v>-1.6798261701449615</v>
      </c>
      <c r="O654" s="6">
        <f>I654-I$1091</f>
        <v>-1.4524591202578438</v>
      </c>
    </row>
    <row r="655" spans="1:15" x14ac:dyDescent="0.15">
      <c r="A655" s="1">
        <v>29</v>
      </c>
      <c r="B655" s="1" t="s">
        <v>296</v>
      </c>
      <c r="C655" s="1">
        <v>8</v>
      </c>
      <c r="D655" s="1" t="s">
        <v>21</v>
      </c>
      <c r="E655" s="4">
        <f>IF(実質付加価値!E655&gt;0,LN(実質付加価値!E655),0)</f>
        <v>8.6912666810330137</v>
      </c>
      <c r="F655" s="4">
        <f>IF(実質付加価値!F655&gt;0,LN(実質付加価値!F655),0)</f>
        <v>8.9856812576808025</v>
      </c>
      <c r="G655" s="4">
        <f>IF(実質付加価値!G655&gt;0,LN(実質付加価値!G655),0)</f>
        <v>9.4700277252922618</v>
      </c>
      <c r="H655" s="4">
        <f>IF(実質付加価値!H655&gt;0,LN(実質付加価値!H655),0)</f>
        <v>9.4352871600131412</v>
      </c>
      <c r="I655" s="4">
        <f>IF(実質付加価値!I655&gt;0,LN(実質付加価値!I655),0)</f>
        <v>8.361428318924423</v>
      </c>
      <c r="K655" s="6">
        <f>E655-E$1092</f>
        <v>-1.5898166880656337</v>
      </c>
      <c r="L655" s="6">
        <f>F655-F$1092</f>
        <v>-1.5557972301544378</v>
      </c>
      <c r="M655" s="6">
        <f>G655-G$1092</f>
        <v>-1.4425984237269578</v>
      </c>
      <c r="N655" s="6">
        <f>H655-H$1092</f>
        <v>-1.4556152846834429</v>
      </c>
      <c r="O655" s="6">
        <f>I655-I$1092</f>
        <v>-2.1200914234970831</v>
      </c>
    </row>
    <row r="656" spans="1:15" x14ac:dyDescent="0.15">
      <c r="A656" s="1">
        <v>29</v>
      </c>
      <c r="B656" s="1" t="s">
        <v>297</v>
      </c>
      <c r="C656" s="1">
        <v>9</v>
      </c>
      <c r="D656" s="1" t="s">
        <v>22</v>
      </c>
      <c r="E656" s="4">
        <f>IF(実質付加価値!E656&gt;0,LN(実質付加価値!E656),0)</f>
        <v>8.5968126846763848</v>
      </c>
      <c r="F656" s="4">
        <f>IF(実質付加価値!F656&gt;0,LN(実質付加価値!F656),0)</f>
        <v>9.2077725913717305</v>
      </c>
      <c r="G656" s="4">
        <f>IF(実質付加価値!G656&gt;0,LN(実質付加価値!G656),0)</f>
        <v>10.011277234667851</v>
      </c>
      <c r="H656" s="4">
        <f>IF(実質付加価値!H656&gt;0,LN(実質付加価値!H656),0)</f>
        <v>9.8805750571408488</v>
      </c>
      <c r="I656" s="4">
        <f>IF(実質付加価値!I656&gt;0,LN(実質付加価値!I656),0)</f>
        <v>8.9833055639521895</v>
      </c>
      <c r="K656" s="6">
        <f>E656-E$1093</f>
        <v>-1.6418700227657617</v>
      </c>
      <c r="L656" s="6">
        <f>F656-F$1093</f>
        <v>-1.4797974382637857</v>
      </c>
      <c r="M656" s="6">
        <f>G656-G$1093</f>
        <v>-1.0126691660602791</v>
      </c>
      <c r="N656" s="6">
        <f>H656-H$1093</f>
        <v>-1.144172675381105</v>
      </c>
      <c r="O656" s="6">
        <f>I656-I$1093</f>
        <v>-1.4212895208174086</v>
      </c>
    </row>
    <row r="657" spans="1:15" x14ac:dyDescent="0.15">
      <c r="A657" s="1">
        <v>29</v>
      </c>
      <c r="B657" s="1" t="s">
        <v>296</v>
      </c>
      <c r="C657" s="1">
        <v>10</v>
      </c>
      <c r="D657" s="1" t="s">
        <v>23</v>
      </c>
      <c r="E657" s="4">
        <f>IF(実質付加価値!E657&gt;0,LN(実質付加価値!E657),0)</f>
        <v>10.47460842192304</v>
      </c>
      <c r="F657" s="4">
        <f>IF(実質付加価値!F657&gt;0,LN(実質付加価値!F657),0)</f>
        <v>10.465905311239633</v>
      </c>
      <c r="G657" s="4">
        <f>IF(実質付加価値!G657&gt;0,LN(実質付加価値!G657),0)</f>
        <v>10.769138038637399</v>
      </c>
      <c r="H657" s="4">
        <f>IF(実質付加価値!H657&gt;0,LN(実質付加価値!H657),0)</f>
        <v>11.013035530920098</v>
      </c>
      <c r="I657" s="4">
        <f>IF(実質付加価値!I657&gt;0,LN(実質付加価値!I657),0)</f>
        <v>10.189735082181981</v>
      </c>
      <c r="K657" s="6">
        <f>E657-E$1094</f>
        <v>0.58610884688277842</v>
      </c>
      <c r="L657" s="6">
        <f>F657-F$1094</f>
        <v>-4.2569624868669109E-3</v>
      </c>
      <c r="M657" s="6">
        <f>G657-G$1094</f>
        <v>-0.28255929125203316</v>
      </c>
      <c r="N657" s="6">
        <f>H657-H$1094</f>
        <v>-0.13387086277694671</v>
      </c>
      <c r="O657" s="6">
        <f>I657-I$1094</f>
        <v>-0.62587222264883025</v>
      </c>
    </row>
    <row r="658" spans="1:15" x14ac:dyDescent="0.15">
      <c r="A658" s="1">
        <v>29</v>
      </c>
      <c r="B658" s="1" t="s">
        <v>297</v>
      </c>
      <c r="C658" s="1">
        <v>11</v>
      </c>
      <c r="D658" s="1" t="s">
        <v>24</v>
      </c>
      <c r="E658" s="4">
        <f>IF(実質付加価値!E658&gt;0,LN(実質付加価値!E658),0)</f>
        <v>10.294098583634124</v>
      </c>
      <c r="F658" s="4">
        <f>IF(実質付加価値!F658&gt;0,LN(実質付加価値!F658),0)</f>
        <v>11.140710651611638</v>
      </c>
      <c r="G658" s="4">
        <f>IF(実質付加価値!G658&gt;0,LN(実質付加価値!G658),0)</f>
        <v>11.92103368350428</v>
      </c>
      <c r="H658" s="4">
        <f>IF(実質付加価値!H658&gt;0,LN(実質付加価値!H658),0)</f>
        <v>11.459631200972659</v>
      </c>
      <c r="I658" s="4">
        <f>IF(実質付加価値!I658&gt;0,LN(実質付加価値!I658),0)</f>
        <v>11.673186326926327</v>
      </c>
      <c r="K658" s="6">
        <f>E658-E$1095</f>
        <v>0.19507927725558361</v>
      </c>
      <c r="L658" s="6">
        <f>F658-F$1095</f>
        <v>0.25746089818117035</v>
      </c>
      <c r="M658" s="6">
        <f>G658-G$1095</f>
        <v>0.23459038286279288</v>
      </c>
      <c r="N658" s="6">
        <f>H658-H$1095</f>
        <v>-0.29781230714896978</v>
      </c>
      <c r="O658" s="6">
        <f>I658-I$1095</f>
        <v>-0.25366665074707306</v>
      </c>
    </row>
    <row r="659" spans="1:15" x14ac:dyDescent="0.15">
      <c r="A659" s="1">
        <v>29</v>
      </c>
      <c r="B659" s="1" t="s">
        <v>296</v>
      </c>
      <c r="C659" s="1">
        <v>12</v>
      </c>
      <c r="D659" s="1" t="s">
        <v>25</v>
      </c>
      <c r="E659" s="4">
        <f>IF(実質付加価値!E659&gt;0,LN(実質付加価値!E659),0)</f>
        <v>7.5648619322607482</v>
      </c>
      <c r="F659" s="4">
        <f>IF(実質付加価値!F659&gt;0,LN(実質付加価値!F659),0)</f>
        <v>9.4279373077023134</v>
      </c>
      <c r="G659" s="4">
        <f>IF(実質付加価値!G659&gt;0,LN(実質付加価値!G659),0)</f>
        <v>11.342431134526644</v>
      </c>
      <c r="H659" s="4">
        <f>IF(実質付加価値!H659&gt;0,LN(実質付加価値!H659),0)</f>
        <v>12.207967279726674</v>
      </c>
      <c r="I659" s="4">
        <f>IF(実質付加価値!I659&gt;0,LN(実質付加価値!I659),0)</f>
        <v>12.056075782556762</v>
      </c>
      <c r="K659" s="6">
        <f>E659-E$1096</f>
        <v>8.2647956899686292E-3</v>
      </c>
      <c r="L659" s="6">
        <f>F659-F$1096</f>
        <v>-5.5201273421726427E-2</v>
      </c>
      <c r="M659" s="6">
        <f>G659-G$1096</f>
        <v>-3.604746307756912E-2</v>
      </c>
      <c r="N659" s="6">
        <f>H659-H$1096</f>
        <v>-0.18234501928639091</v>
      </c>
      <c r="O659" s="6">
        <f>I659-I$1096</f>
        <v>-1.7212690398050796</v>
      </c>
    </row>
    <row r="660" spans="1:15" x14ac:dyDescent="0.15">
      <c r="A660" s="1">
        <v>29</v>
      </c>
      <c r="B660" s="1" t="s">
        <v>296</v>
      </c>
      <c r="C660" s="1">
        <v>13</v>
      </c>
      <c r="D660" s="1" t="s">
        <v>26</v>
      </c>
      <c r="E660" s="4">
        <f>IF(実質付加価値!E660&gt;0,LN(実質付加価値!E660),0)</f>
        <v>5.0931490684625764</v>
      </c>
      <c r="F660" s="4">
        <f>IF(実質付加価値!F660&gt;0,LN(実質付加価値!F660),0)</f>
        <v>8.7600561462642066</v>
      </c>
      <c r="G660" s="4">
        <f>IF(実質付加価値!G660&gt;0,LN(実質付加価値!G660),0)</f>
        <v>10.232816651503997</v>
      </c>
      <c r="H660" s="4">
        <f>IF(実質付加価値!H660&gt;0,LN(実質付加価値!H660),0)</f>
        <v>10.092844414907329</v>
      </c>
      <c r="I660" s="4">
        <f>IF(実質付加価値!I660&gt;0,LN(実質付加価値!I660),0)</f>
        <v>10.920655317134436</v>
      </c>
      <c r="K660" s="6">
        <f>E660-E$1097</f>
        <v>-3.7851359004875818</v>
      </c>
      <c r="L660" s="6">
        <f>F660-F$1097</f>
        <v>-1.5178363281453411</v>
      </c>
      <c r="M660" s="6">
        <f>G660-G$1097</f>
        <v>-0.48539683109933662</v>
      </c>
      <c r="N660" s="6">
        <f>H660-H$1097</f>
        <v>-0.87785946283285021</v>
      </c>
      <c r="O660" s="6">
        <f>I660-I$1097</f>
        <v>-0.69511155872215724</v>
      </c>
    </row>
    <row r="661" spans="1:15" x14ac:dyDescent="0.15">
      <c r="A661" s="1">
        <v>29</v>
      </c>
      <c r="B661" s="1" t="s">
        <v>296</v>
      </c>
      <c r="C661" s="1">
        <v>14</v>
      </c>
      <c r="D661" s="1" t="s">
        <v>27</v>
      </c>
      <c r="E661" s="4">
        <f>IF(実質付加価値!E661&gt;0,LN(実質付加価値!E661),0)</f>
        <v>4.482375973422152</v>
      </c>
      <c r="F661" s="4">
        <f>IF(実質付加価値!F661&gt;0,LN(実質付加価値!F661),0)</f>
        <v>6.3367637449304546</v>
      </c>
      <c r="G661" s="4">
        <f>IF(実質付加価値!G661&gt;0,LN(実質付加価値!G661),0)</f>
        <v>6.6548044226941334</v>
      </c>
      <c r="H661" s="4">
        <f>IF(実質付加価値!H661&gt;0,LN(実質付加価値!H661),0)</f>
        <v>7.3139555300987791</v>
      </c>
      <c r="I661" s="4">
        <f>IF(実質付加価値!I661&gt;0,LN(実質付加価値!I661),0)</f>
        <v>7.4645133619881197</v>
      </c>
      <c r="K661" s="6">
        <f>E661-E$1098</f>
        <v>-2.5459261029121558</v>
      </c>
      <c r="L661" s="6">
        <f>F661-F$1098</f>
        <v>-2.0659538345189166</v>
      </c>
      <c r="M661" s="6">
        <f>G661-G$1098</f>
        <v>-2.5675778408512029</v>
      </c>
      <c r="N661" s="6">
        <f>H661-H$1098</f>
        <v>-2.0122139111262456</v>
      </c>
      <c r="O661" s="6">
        <f>I661-I$1098</f>
        <v>-2.3938990065609165</v>
      </c>
    </row>
    <row r="662" spans="1:15" x14ac:dyDescent="0.15">
      <c r="A662" s="1">
        <v>29</v>
      </c>
      <c r="B662" s="1" t="s">
        <v>296</v>
      </c>
      <c r="C662" s="1">
        <v>15</v>
      </c>
      <c r="D662" s="1" t="s">
        <v>28</v>
      </c>
      <c r="E662" s="4">
        <f>IF(実質付加価値!E662&gt;0,LN(実質付加価値!E662),0)</f>
        <v>11.589878130159637</v>
      </c>
      <c r="F662" s="4">
        <f>IF(実質付加価値!F662&gt;0,LN(実質付加価値!F662),0)</f>
        <v>11.805578662893414</v>
      </c>
      <c r="G662" s="4">
        <f>IF(実質付加価値!G662&gt;0,LN(実質付加価値!G662),0)</f>
        <v>12.385204037863973</v>
      </c>
      <c r="H662" s="4">
        <f>IF(実質付加価値!H662&gt;0,LN(実質付加価値!H662),0)</f>
        <v>12.025874640141488</v>
      </c>
      <c r="I662" s="4">
        <f>IF(実質付加価値!I662&gt;0,LN(実質付加価値!I662),0)</f>
        <v>11.866744916204297</v>
      </c>
      <c r="K662" s="6">
        <f>E662-E$1099</f>
        <v>4.974500968965323E-2</v>
      </c>
      <c r="L662" s="6">
        <f>F662-F$1099</f>
        <v>2.7598043932174576E-2</v>
      </c>
      <c r="M662" s="6">
        <f>G662-G$1099</f>
        <v>0.17627660913885279</v>
      </c>
      <c r="N662" s="6">
        <f>H662-H$1099</f>
        <v>6.0182224729281586E-3</v>
      </c>
      <c r="O662" s="6">
        <f>I662-I$1099</f>
        <v>-3.3474972044061246E-2</v>
      </c>
    </row>
    <row r="663" spans="1:15" x14ac:dyDescent="0.15">
      <c r="A663" s="1">
        <v>29</v>
      </c>
      <c r="B663" s="1" t="s">
        <v>295</v>
      </c>
      <c r="C663" s="1">
        <v>16</v>
      </c>
      <c r="D663" s="1" t="s">
        <v>11</v>
      </c>
      <c r="E663" s="4">
        <f>IF(実質付加価値!E663&gt;0,LN(実質付加価値!E663),0)</f>
        <v>12.623915304852279</v>
      </c>
      <c r="F663" s="4">
        <f>IF(実質付加価値!F663&gt;0,LN(実質付加価値!F663),0)</f>
        <v>12.750923307324962</v>
      </c>
      <c r="G663" s="4">
        <f>IF(実質付加価値!G663&gt;0,LN(実質付加価値!G663),0)</f>
        <v>12.996436345902858</v>
      </c>
      <c r="H663" s="4">
        <f>IF(実質付加価値!H663&gt;0,LN(実質付加価値!H663),0)</f>
        <v>12.670316104847503</v>
      </c>
      <c r="I663" s="4">
        <f>IF(実質付加価値!I663&gt;0,LN(実質付加価値!I663),0)</f>
        <v>11.974254038353783</v>
      </c>
      <c r="K663" s="6">
        <f>E663-E$1100</f>
        <v>-0.50538825031629564</v>
      </c>
      <c r="L663" s="6">
        <f>F663-F$1100</f>
        <v>-0.59317768245529656</v>
      </c>
      <c r="M663" s="6">
        <f>G663-G$1100</f>
        <v>-0.52368185975055326</v>
      </c>
      <c r="N663" s="6">
        <f>H663-H$1100</f>
        <v>-0.60797504593111107</v>
      </c>
      <c r="O663" s="6">
        <f>I663-I$1100</f>
        <v>-0.9889014758425656</v>
      </c>
    </row>
    <row r="664" spans="1:15" x14ac:dyDescent="0.15">
      <c r="A664" s="1">
        <v>29</v>
      </c>
      <c r="B664" s="1" t="s">
        <v>295</v>
      </c>
      <c r="C664" s="1">
        <v>17</v>
      </c>
      <c r="D664" s="1" t="s">
        <v>12</v>
      </c>
      <c r="E664" s="4">
        <f>IF(実質付加価値!E664&gt;0,LN(実質付加価値!E664),0)</f>
        <v>9.7462717123244342</v>
      </c>
      <c r="F664" s="4">
        <f>IF(実質付加価値!F664&gt;0,LN(実質付加価値!F664),0)</f>
        <v>10.827378741626331</v>
      </c>
      <c r="G664" s="4">
        <f>IF(実質付加価値!G664&gt;0,LN(実質付加価値!G664),0)</f>
        <v>11.198836535113132</v>
      </c>
      <c r="H664" s="4">
        <f>IF(実質付加価値!H664&gt;0,LN(実質付加価値!H664),0)</f>
        <v>11.536488228389441</v>
      </c>
      <c r="I664" s="4">
        <f>IF(実質付加価値!I664&gt;0,LN(実質付加価値!I664),0)</f>
        <v>11.503745912130615</v>
      </c>
      <c r="K664" s="6">
        <f>E664-E$1101</f>
        <v>-1.1031876382128942</v>
      </c>
      <c r="L664" s="6">
        <f>F664-F$1101</f>
        <v>-0.66184362242156602</v>
      </c>
      <c r="M664" s="6">
        <f>G664-G$1101</f>
        <v>-0.83658441171225029</v>
      </c>
      <c r="N664" s="6">
        <f>H664-H$1101</f>
        <v>-0.70199408255996509</v>
      </c>
      <c r="O664" s="6">
        <f>I664-I$1101</f>
        <v>-0.76566192230579766</v>
      </c>
    </row>
    <row r="665" spans="1:15" x14ac:dyDescent="0.15">
      <c r="A665" s="1">
        <v>29</v>
      </c>
      <c r="B665" s="1" t="s">
        <v>295</v>
      </c>
      <c r="C665" s="1">
        <v>18</v>
      </c>
      <c r="D665" s="1" t="s">
        <v>13</v>
      </c>
      <c r="E665" s="4">
        <f>IF(実質付加価値!E665&gt;0,LN(実質付加価値!E665),0)</f>
        <v>11.308475934017599</v>
      </c>
      <c r="F665" s="4">
        <f>IF(実質付加価値!F665&gt;0,LN(実質付加価値!F665),0)</f>
        <v>11.74032342806181</v>
      </c>
      <c r="G665" s="4">
        <f>IF(実質付加価値!G665&gt;0,LN(実質付加価値!G665),0)</f>
        <v>12.497307493620589</v>
      </c>
      <c r="H665" s="4">
        <f>IF(実質付加価値!H665&gt;0,LN(実質付加価値!H665),0)</f>
        <v>12.671514342394181</v>
      </c>
      <c r="I665" s="4">
        <f>IF(実質付加価値!I665&gt;0,LN(実質付加価値!I665),0)</f>
        <v>12.602826446872179</v>
      </c>
      <c r="K665" s="6">
        <f>E665-E$1102</f>
        <v>-0.81025362414111513</v>
      </c>
      <c r="L665" s="6">
        <f>F665-F$1102</f>
        <v>-1.1439043808529679</v>
      </c>
      <c r="M665" s="6">
        <f>G665-G$1102</f>
        <v>-0.80876665664210456</v>
      </c>
      <c r="N665" s="6">
        <f>H665-H$1102</f>
        <v>-0.83246164902032049</v>
      </c>
      <c r="O665" s="6">
        <f>I665-I$1102</f>
        <v>-0.74216993416282229</v>
      </c>
    </row>
    <row r="666" spans="1:15" x14ac:dyDescent="0.15">
      <c r="A666" s="1">
        <v>29</v>
      </c>
      <c r="B666" s="1" t="s">
        <v>295</v>
      </c>
      <c r="C666" s="1">
        <v>19</v>
      </c>
      <c r="D666" s="1" t="s">
        <v>14</v>
      </c>
      <c r="E666" s="4">
        <f>IF(実質付加価値!E666&gt;0,LN(実質付加価値!E666),0)</f>
        <v>10.188548668825469</v>
      </c>
      <c r="F666" s="4">
        <f>IF(実質付加価値!F666&gt;0,LN(実質付加価値!F666),0)</f>
        <v>11.008160634896651</v>
      </c>
      <c r="G666" s="4">
        <f>IF(実質付加価値!G666&gt;0,LN(実質付加価値!G666),0)</f>
        <v>11.933768896006931</v>
      </c>
      <c r="H666" s="4">
        <f>IF(実質付加価値!H666&gt;0,LN(実質付加価値!H666),0)</f>
        <v>12.195763026236783</v>
      </c>
      <c r="I666" s="4">
        <f>IF(実質付加価値!I666&gt;0,LN(実質付加価値!I666),0)</f>
        <v>11.947679236045968</v>
      </c>
      <c r="K666" s="6">
        <f>E666-E$1103</f>
        <v>-0.75731024867453023</v>
      </c>
      <c r="L666" s="6">
        <f>F666-F$1103</f>
        <v>-0.76481337796013804</v>
      </c>
      <c r="M666" s="6">
        <f>G666-G$1103</f>
        <v>-0.62738403540532595</v>
      </c>
      <c r="N666" s="6">
        <f>H666-H$1103</f>
        <v>-0.40157321189891704</v>
      </c>
      <c r="O666" s="6">
        <f>I666-I$1103</f>
        <v>-0.55935539354184627</v>
      </c>
    </row>
    <row r="667" spans="1:15" x14ac:dyDescent="0.15">
      <c r="A667" s="1">
        <v>29</v>
      </c>
      <c r="B667" s="1" t="s">
        <v>298</v>
      </c>
      <c r="C667" s="1">
        <v>20</v>
      </c>
      <c r="D667" s="1" t="s">
        <v>15</v>
      </c>
      <c r="E667" s="4">
        <f>IF(実質付加価値!E667&gt;0,LN(実質付加価値!E667),0)</f>
        <v>10.784380659569583</v>
      </c>
      <c r="F667" s="4">
        <f>IF(実質付加価値!F667&gt;0,LN(実質付加価値!F667),0)</f>
        <v>11.276929721389534</v>
      </c>
      <c r="G667" s="4">
        <f>IF(実質付加価値!G667&gt;0,LN(実質付加価値!G667),0)</f>
        <v>11.545820970192347</v>
      </c>
      <c r="H667" s="4">
        <f>IF(実質付加価値!H667&gt;0,LN(実質付加価値!H667),0)</f>
        <v>11.323421884362775</v>
      </c>
      <c r="I667" s="4">
        <f>IF(実質付加価値!I667&gt;0,LN(実質付加価値!I667),0)</f>
        <v>11.429086974393071</v>
      </c>
      <c r="K667" s="6">
        <f>E667-E$1104</f>
        <v>-0.25473867186341259</v>
      </c>
      <c r="L667" s="6">
        <f>F667-F$1104</f>
        <v>-0.39305089209853605</v>
      </c>
      <c r="M667" s="6">
        <f>G667-G$1104</f>
        <v>-0.1108279895258093</v>
      </c>
      <c r="N667" s="6">
        <f>H667-H$1104</f>
        <v>-9.6593867060484229E-2</v>
      </c>
      <c r="O667" s="6">
        <f>I667-I$1104</f>
        <v>-0.15328876840997552</v>
      </c>
    </row>
    <row r="668" spans="1:15" x14ac:dyDescent="0.15">
      <c r="A668" s="1">
        <v>29</v>
      </c>
      <c r="B668" s="1" t="s">
        <v>295</v>
      </c>
      <c r="C668" s="1">
        <v>21</v>
      </c>
      <c r="D668" s="1" t="s">
        <v>16</v>
      </c>
      <c r="E668" s="4">
        <f>IF(実質付加価値!E668&gt;0,LN(実質付加価値!E668),0)</f>
        <v>11.094638417863637</v>
      </c>
      <c r="F668" s="4">
        <f>IF(実質付加価値!F668&gt;0,LN(実質付加価値!F668),0)</f>
        <v>11.562823223688481</v>
      </c>
      <c r="G668" s="4">
        <f>IF(実質付加価値!G668&gt;0,LN(実質付加価値!G668),0)</f>
        <v>12.03145383470692</v>
      </c>
      <c r="H668" s="4">
        <f>IF(実質付加価値!H668&gt;0,LN(実質付加価値!H668),0)</f>
        <v>12.325669833480543</v>
      </c>
      <c r="I668" s="4">
        <f>IF(実質付加価値!I668&gt;0,LN(実質付加価値!I668),0)</f>
        <v>12.476609746407842</v>
      </c>
      <c r="K668" s="6">
        <f>E668-E$1105</f>
        <v>-0.96606060795164339</v>
      </c>
      <c r="L668" s="6">
        <f>F668-F$1105</f>
        <v>-0.79823391881520322</v>
      </c>
      <c r="M668" s="6">
        <f>G668-G$1105</f>
        <v>-0.70842273262075395</v>
      </c>
      <c r="N668" s="6">
        <f>H668-H$1105</f>
        <v>-0.63687077556462057</v>
      </c>
      <c r="O668" s="6">
        <f>I668-I$1105</f>
        <v>-0.62712200518512518</v>
      </c>
    </row>
    <row r="669" spans="1:15" x14ac:dyDescent="0.15">
      <c r="A669" s="1">
        <v>29</v>
      </c>
      <c r="B669" s="1" t="s">
        <v>149</v>
      </c>
      <c r="C669" s="1">
        <v>22</v>
      </c>
      <c r="D669" s="1" t="s">
        <v>8</v>
      </c>
      <c r="E669" s="4">
        <f>IF(実質付加価値!E669&gt;0,LN(実質付加価値!E669),0)</f>
        <v>12.610966027701869</v>
      </c>
      <c r="F669" s="4">
        <f>IF(実質付加価値!F669&gt;0,LN(実質付加価値!F669),0)</f>
        <v>12.969819706651675</v>
      </c>
      <c r="G669" s="4">
        <f>IF(実質付加価値!G669&gt;0,LN(実質付加価値!G669),0)</f>
        <v>13.258879086303336</v>
      </c>
      <c r="H669" s="4">
        <f>IF(実質付加価値!H669&gt;0,LN(実質付加価値!H669),0)</f>
        <v>13.507609842800544</v>
      </c>
      <c r="I669" s="4">
        <f>IF(実質付加価値!I669&gt;0,LN(実質付加価値!I669),0)</f>
        <v>13.80963383410309</v>
      </c>
      <c r="K669" s="6">
        <f>E669-E$1106</f>
        <v>-0.53675297858730175</v>
      </c>
      <c r="L669" s="6">
        <f>F669-F$1106</f>
        <v>-0.71522537644055006</v>
      </c>
      <c r="M669" s="6">
        <f>G669-G$1106</f>
        <v>-0.64923076987120076</v>
      </c>
      <c r="N669" s="6">
        <f>H669-H$1106</f>
        <v>-0.63568241384350443</v>
      </c>
      <c r="O669" s="6">
        <f>I669-I$1106</f>
        <v>-0.54614051262139007</v>
      </c>
    </row>
    <row r="670" spans="1:15" x14ac:dyDescent="0.15">
      <c r="A670" s="1">
        <v>29</v>
      </c>
      <c r="B670" s="1" t="s">
        <v>149</v>
      </c>
      <c r="C670" s="1">
        <v>23</v>
      </c>
      <c r="D670" s="1" t="s">
        <v>29</v>
      </c>
      <c r="E670" s="4">
        <f>IF(実質付加価値!E670&gt;0,LN(実質付加価値!E670),0)</f>
        <v>12.195905267741486</v>
      </c>
      <c r="F670" s="4">
        <f>IF(実質付加価値!F670&gt;0,LN(実質付加価値!F670),0)</f>
        <v>12.609891419451452</v>
      </c>
      <c r="G670" s="4">
        <f>IF(実質付加価値!G670&gt;0,LN(実質付加価値!G670),0)</f>
        <v>12.842799553342841</v>
      </c>
      <c r="H670" s="4">
        <f>IF(実質付加価値!H670&gt;0,LN(実質付加価値!H670),0)</f>
        <v>13.076619179710091</v>
      </c>
      <c r="I670" s="4">
        <f>IF(実質付加価値!I670&gt;0,LN(実質付加価値!I670),0)</f>
        <v>13.239664806193579</v>
      </c>
      <c r="K670" s="6">
        <f>E670-E$1107</f>
        <v>-0.74544556185361266</v>
      </c>
      <c r="L670" s="6">
        <f>F670-F$1107</f>
        <v>-0.61916552363904209</v>
      </c>
      <c r="M670" s="6">
        <f>G670-G$1107</f>
        <v>-0.52161322700239765</v>
      </c>
      <c r="N670" s="6">
        <f>H670-H$1107</f>
        <v>-0.46487337484434121</v>
      </c>
      <c r="O670" s="6">
        <f>I670-I$1107</f>
        <v>-0.41877559586028745</v>
      </c>
    </row>
    <row r="671" spans="1:15" x14ac:dyDescent="0.15">
      <c r="A671" s="1">
        <v>30</v>
      </c>
      <c r="B671" s="1" t="s">
        <v>299</v>
      </c>
      <c r="C671" s="1">
        <v>1</v>
      </c>
      <c r="D671" s="1" t="s">
        <v>9</v>
      </c>
      <c r="E671" s="4">
        <f>IF(実質付加価値!E671&gt;0,LN(実質付加価値!E671),0)</f>
        <v>11.849099247286782</v>
      </c>
      <c r="F671" s="4">
        <f>IF(実質付加価値!F671&gt;0,LN(実質付加価値!F671),0)</f>
        <v>11.511682580770767</v>
      </c>
      <c r="G671" s="4">
        <f>IF(実質付加価値!G671&gt;0,LN(実質付加価値!G671),0)</f>
        <v>11.873340331793171</v>
      </c>
      <c r="H671" s="4">
        <f>IF(実質付加価値!H671&gt;0,LN(実質付加価値!H671),0)</f>
        <v>11.770327103768155</v>
      </c>
      <c r="I671" s="4">
        <f>IF(実質付加価値!I671&gt;0,LN(実質付加価値!I671),0)</f>
        <v>11.488493729505853</v>
      </c>
      <c r="K671" s="6">
        <f>E671-E$1085</f>
        <v>-0.1477631211602688</v>
      </c>
      <c r="L671" s="6">
        <f>F671-F$1085</f>
        <v>-0.37194657381909657</v>
      </c>
      <c r="M671" s="6">
        <f>G671-G$1085</f>
        <v>-0.12508674847075874</v>
      </c>
      <c r="N671" s="6">
        <f>H671-H$1085</f>
        <v>-8.6698280459186705E-2</v>
      </c>
      <c r="O671" s="6">
        <f>I671-I$1085</f>
        <v>-0.2479786085292659</v>
      </c>
    </row>
    <row r="672" spans="1:15" x14ac:dyDescent="0.15">
      <c r="A672" s="1">
        <v>30</v>
      </c>
      <c r="B672" s="1" t="s">
        <v>299</v>
      </c>
      <c r="C672" s="1">
        <v>2</v>
      </c>
      <c r="D672" s="1" t="s">
        <v>10</v>
      </c>
      <c r="E672" s="4">
        <f>IF(実質付加価値!E672&gt;0,LN(実質付加価値!E672),0)</f>
        <v>8.1906078502980453</v>
      </c>
      <c r="F672" s="4">
        <f>IF(実質付加価値!F672&gt;0,LN(実質付加価値!F672),0)</f>
        <v>8.3420822124602108</v>
      </c>
      <c r="G672" s="4">
        <f>IF(実質付加価値!G672&gt;0,LN(実質付加価値!G672),0)</f>
        <v>9.1006542598392919</v>
      </c>
      <c r="H672" s="4">
        <f>IF(実質付加価値!H672&gt;0,LN(実質付加価値!H672),0)</f>
        <v>7.986086771352686</v>
      </c>
      <c r="I672" s="4">
        <f>IF(実質付加価値!I672&gt;0,LN(実質付加価値!I672),0)</f>
        <v>6.3852556396520175</v>
      </c>
      <c r="K672" s="6">
        <f>E672-E$1086</f>
        <v>-1.2360138978985979</v>
      </c>
      <c r="L672" s="6">
        <f>F672-F$1086</f>
        <v>-1.2103737901070062</v>
      </c>
      <c r="M672" s="6">
        <f>G672-G$1086</f>
        <v>-0.42076184492405666</v>
      </c>
      <c r="N672" s="6">
        <f>H672-H$1086</f>
        <v>-1.1036980915374217</v>
      </c>
      <c r="O672" s="6">
        <f>I672-I$1086</f>
        <v>-1.6132833770076997</v>
      </c>
    </row>
    <row r="673" spans="1:15" x14ac:dyDescent="0.15">
      <c r="A673" s="1">
        <v>30</v>
      </c>
      <c r="B673" s="1" t="s">
        <v>300</v>
      </c>
      <c r="C673" s="1">
        <v>3</v>
      </c>
      <c r="D673" s="1" t="s">
        <v>17</v>
      </c>
      <c r="E673" s="4">
        <f>IF(実質付加価値!E673&gt;0,LN(実質付加価値!E673),0)</f>
        <v>11.433760445927854</v>
      </c>
      <c r="F673" s="4">
        <f>IF(実質付加価値!F673&gt;0,LN(実質付加価値!F673),0)</f>
        <v>11.607329182987849</v>
      </c>
      <c r="G673" s="4">
        <f>IF(実質付加価値!G673&gt;0,LN(実質付加価値!G673),0)</f>
        <v>11.675612469879724</v>
      </c>
      <c r="H673" s="4">
        <f>IF(実質付加価値!H673&gt;0,LN(実質付加価値!H673),0)</f>
        <v>11.973106086960158</v>
      </c>
      <c r="I673" s="4">
        <f>IF(実質付加価値!I673&gt;0,LN(実質付加価値!I673),0)</f>
        <v>11.09111944532302</v>
      </c>
      <c r="K673" s="6">
        <f>E673-E$1087</f>
        <v>-0.47498320493175328</v>
      </c>
      <c r="L673" s="6">
        <f>F673-F$1087</f>
        <v>-0.59188831895484562</v>
      </c>
      <c r="M673" s="6">
        <f>G673-G$1087</f>
        <v>-0.6173994764584787</v>
      </c>
      <c r="N673" s="6">
        <f>H673-H$1087</f>
        <v>-0.41295203732875407</v>
      </c>
      <c r="O673" s="6">
        <f>I673-I$1087</f>
        <v>-1.1408977118708279</v>
      </c>
    </row>
    <row r="674" spans="1:15" x14ac:dyDescent="0.15">
      <c r="A674" s="1">
        <v>30</v>
      </c>
      <c r="B674" s="1" t="s">
        <v>300</v>
      </c>
      <c r="C674" s="1">
        <v>4</v>
      </c>
      <c r="D674" s="1" t="s">
        <v>18</v>
      </c>
      <c r="E674" s="4">
        <f>IF(実質付加価値!E674&gt;0,LN(実質付加価値!E674),0)</f>
        <v>10.908388486159934</v>
      </c>
      <c r="F674" s="4">
        <f>IF(実質付加価値!F674&gt;0,LN(実質付加価値!F674),0)</f>
        <v>11.174348611727165</v>
      </c>
      <c r="G674" s="4">
        <f>IF(実質付加価値!G674&gt;0,LN(実質付加価値!G674),0)</f>
        <v>11.496082711719918</v>
      </c>
      <c r="H674" s="4">
        <f>IF(実質付加価値!H674&gt;0,LN(実質付加価値!H674),0)</f>
        <v>10.68676276699008</v>
      </c>
      <c r="I674" s="4">
        <f>IF(実質付加価値!I674&gt;0,LN(実質付加価値!I674),0)</f>
        <v>10.093362801288121</v>
      </c>
      <c r="K674" s="6">
        <f>E674-E$1088</f>
        <v>0.47637222939735047</v>
      </c>
      <c r="L674" s="6">
        <f>F674-F$1088</f>
        <v>0.27815427504750367</v>
      </c>
      <c r="M674" s="6">
        <f>G674-G$1088</f>
        <v>0.20175096307506024</v>
      </c>
      <c r="N674" s="6">
        <f>H674-H$1088</f>
        <v>0.13664324180551723</v>
      </c>
      <c r="O674" s="6">
        <f>I674-I$1088</f>
        <v>0.12085193025145813</v>
      </c>
    </row>
    <row r="675" spans="1:15" x14ac:dyDescent="0.15">
      <c r="A675" s="1">
        <v>30</v>
      </c>
      <c r="B675" s="1" t="s">
        <v>300</v>
      </c>
      <c r="C675" s="1">
        <v>5</v>
      </c>
      <c r="D675" s="1" t="s">
        <v>19</v>
      </c>
      <c r="E675" s="4">
        <f>IF(実質付加価値!E675&gt;0,LN(実質付加価値!E675),0)</f>
        <v>9.0346571854451501</v>
      </c>
      <c r="F675" s="4">
        <f>IF(実質付加価値!F675&gt;0,LN(実質付加価値!F675),0)</f>
        <v>8.9641069465543541</v>
      </c>
      <c r="G675" s="4">
        <f>IF(実質付加価値!G675&gt;0,LN(実質付加価値!G675),0)</f>
        <v>9.0582591223783044</v>
      </c>
      <c r="H675" s="4">
        <f>IF(実質付加価値!H675&gt;0,LN(実質付加価値!H675),0)</f>
        <v>9.0463798103200546</v>
      </c>
      <c r="I675" s="4">
        <f>IF(実質付加価値!I675&gt;0,LN(実質付加価値!I675),0)</f>
        <v>8.6470602436335895</v>
      </c>
      <c r="K675" s="6">
        <f>E675-E$1089</f>
        <v>-0.79440578854078936</v>
      </c>
      <c r="L675" s="6">
        <f>F675-F$1089</f>
        <v>-1.0591170993969019</v>
      </c>
      <c r="M675" s="6">
        <f>G675-G$1089</f>
        <v>-1.5324568688825391</v>
      </c>
      <c r="N675" s="6">
        <f>H675-H$1089</f>
        <v>-1.4770291863942937</v>
      </c>
      <c r="O675" s="6">
        <f>I675-I$1089</f>
        <v>-1.6190236085780452</v>
      </c>
    </row>
    <row r="676" spans="1:15" x14ac:dyDescent="0.15">
      <c r="A676" s="1">
        <v>30</v>
      </c>
      <c r="B676" s="1" t="s">
        <v>300</v>
      </c>
      <c r="C676" s="1">
        <v>6</v>
      </c>
      <c r="D676" s="1" t="s">
        <v>3</v>
      </c>
      <c r="E676" s="4">
        <f>IF(実質付加価値!E676&gt;0,LN(実質付加価値!E676),0)</f>
        <v>8.8984628382602349</v>
      </c>
      <c r="F676" s="4">
        <f>IF(実質付加価値!F676&gt;0,LN(実質付加価値!F676),0)</f>
        <v>10.056305622581363</v>
      </c>
      <c r="G676" s="4">
        <f>IF(実質付加価値!G676&gt;0,LN(実質付加価値!G676),0)</f>
        <v>11.433381463704196</v>
      </c>
      <c r="H676" s="4">
        <f>IF(実質付加価値!H676&gt;0,LN(実質付加価値!H676),0)</f>
        <v>11.789501602471502</v>
      </c>
      <c r="I676" s="4">
        <f>IF(実質付加価値!I676&gt;0,LN(実質付加価値!I676),0)</f>
        <v>11.690859652883482</v>
      </c>
      <c r="K676" s="6">
        <f>E676-E$1090</f>
        <v>0.21664281496578397</v>
      </c>
      <c r="L676" s="6">
        <f>F676-F$1090</f>
        <v>0.38203672678487877</v>
      </c>
      <c r="M676" s="6">
        <f>G676-G$1090</f>
        <v>0.64320107049289987</v>
      </c>
      <c r="N676" s="6">
        <f>H676-H$1090</f>
        <v>0.74846938956151909</v>
      </c>
      <c r="O676" s="6">
        <f>I676-I$1090</f>
        <v>0.39165340503317125</v>
      </c>
    </row>
    <row r="677" spans="1:15" x14ac:dyDescent="0.15">
      <c r="A677" s="1">
        <v>30</v>
      </c>
      <c r="B677" s="1" t="s">
        <v>301</v>
      </c>
      <c r="C677" s="1">
        <v>7</v>
      </c>
      <c r="D677" s="1" t="s">
        <v>20</v>
      </c>
      <c r="E677" s="4">
        <f>IF(実質付加価値!E677&gt;0,LN(実質付加価値!E677),0)</f>
        <v>13.475830316323565</v>
      </c>
      <c r="F677" s="4">
        <f>IF(実質付加価値!F677&gt;0,LN(実質付加価値!F677),0)</f>
        <v>13.106550144883165</v>
      </c>
      <c r="G677" s="4">
        <f>IF(実質付加価値!G677&gt;0,LN(実質付加価値!G677),0)</f>
        <v>11.659761055898416</v>
      </c>
      <c r="H677" s="4">
        <f>IF(実質付加価値!H677&gt;0,LN(実質付加価値!H677),0)</f>
        <v>12.497546344541954</v>
      </c>
      <c r="I677" s="4">
        <f>IF(実質付加価値!I677&gt;0,LN(実質付加価値!I677),0)</f>
        <v>11.862976245487156</v>
      </c>
      <c r="K677" s="6">
        <f>E677-E$1091</f>
        <v>3.8671444398093122</v>
      </c>
      <c r="L677" s="6">
        <f>F677-F$1091</f>
        <v>3.6926105072024349</v>
      </c>
      <c r="M677" s="6">
        <f>G677-G$1091</f>
        <v>1.6086024933827332</v>
      </c>
      <c r="N677" s="6">
        <f>H677-H$1091</f>
        <v>2.6133674293270204</v>
      </c>
      <c r="O677" s="6">
        <f>I677-I$1091</f>
        <v>2.81239441317096</v>
      </c>
    </row>
    <row r="678" spans="1:15" x14ac:dyDescent="0.15">
      <c r="A678" s="1">
        <v>30</v>
      </c>
      <c r="B678" s="1" t="s">
        <v>300</v>
      </c>
      <c r="C678" s="1">
        <v>8</v>
      </c>
      <c r="D678" s="1" t="s">
        <v>21</v>
      </c>
      <c r="E678" s="4">
        <f>IF(実質付加価値!E678&gt;0,LN(実質付加価値!E678),0)</f>
        <v>8.8270068754193538</v>
      </c>
      <c r="F678" s="4">
        <f>IF(実質付加価値!F678&gt;0,LN(実質付加価値!F678),0)</f>
        <v>9.4617364702782094</v>
      </c>
      <c r="G678" s="4">
        <f>IF(実質付加価値!G678&gt;0,LN(実質付加価値!G678),0)</f>
        <v>9.6713551334977712</v>
      </c>
      <c r="H678" s="4">
        <f>IF(実質付加価値!H678&gt;0,LN(実質付加価値!H678),0)</f>
        <v>9.6398303262077185</v>
      </c>
      <c r="I678" s="4">
        <f>IF(実質付加価値!I678&gt;0,LN(実質付加価値!I678),0)</f>
        <v>9.1092522667800733</v>
      </c>
      <c r="K678" s="6">
        <f>E678-E$1092</f>
        <v>-1.4540764936792936</v>
      </c>
      <c r="L678" s="6">
        <f>F678-F$1092</f>
        <v>-1.0797420175570309</v>
      </c>
      <c r="M678" s="6">
        <f>G678-G$1092</f>
        <v>-1.2412710155214484</v>
      </c>
      <c r="N678" s="6">
        <f>H678-H$1092</f>
        <v>-1.2510721184888656</v>
      </c>
      <c r="O678" s="6">
        <f>I678-I$1092</f>
        <v>-1.3722674756414328</v>
      </c>
    </row>
    <row r="679" spans="1:15" x14ac:dyDescent="0.15">
      <c r="A679" s="1">
        <v>30</v>
      </c>
      <c r="B679" s="1" t="s">
        <v>300</v>
      </c>
      <c r="C679" s="1">
        <v>9</v>
      </c>
      <c r="D679" s="1" t="s">
        <v>22</v>
      </c>
      <c r="E679" s="4">
        <f>IF(実質付加価値!E679&gt;0,LN(実質付加価値!E679),0)</f>
        <v>11.887209551570159</v>
      </c>
      <c r="F679" s="4">
        <f>IF(実質付加価値!F679&gt;0,LN(実質付加価値!F679),0)</f>
        <v>12.121253999140791</v>
      </c>
      <c r="G679" s="4">
        <f>IF(実質付加価値!G679&gt;0,LN(実質付加価値!G679),0)</f>
        <v>11.558673991040143</v>
      </c>
      <c r="H679" s="4">
        <f>IF(実質付加価値!H679&gt;0,LN(実質付加価値!H679),0)</f>
        <v>11.773467297158453</v>
      </c>
      <c r="I679" s="4">
        <f>IF(実質付加価値!I679&gt;0,LN(実質付加価値!I679),0)</f>
        <v>11.262775521533964</v>
      </c>
      <c r="K679" s="6">
        <f>E679-E$1093</f>
        <v>1.6485268441280123</v>
      </c>
      <c r="L679" s="6">
        <f>F679-F$1093</f>
        <v>1.4336839695052745</v>
      </c>
      <c r="M679" s="6">
        <f>G679-G$1093</f>
        <v>0.53472759031201278</v>
      </c>
      <c r="N679" s="6">
        <f>H679-H$1093</f>
        <v>0.7487195646364988</v>
      </c>
      <c r="O679" s="6">
        <f>I679-I$1093</f>
        <v>0.85818043676436595</v>
      </c>
    </row>
    <row r="680" spans="1:15" x14ac:dyDescent="0.15">
      <c r="A680" s="1">
        <v>30</v>
      </c>
      <c r="B680" s="1" t="s">
        <v>300</v>
      </c>
      <c r="C680" s="1">
        <v>10</v>
      </c>
      <c r="D680" s="1" t="s">
        <v>23</v>
      </c>
      <c r="E680" s="4">
        <f>IF(実質付加価値!E680&gt;0,LN(実質付加価値!E680),0)</f>
        <v>8.918400430149747</v>
      </c>
      <c r="F680" s="4">
        <f>IF(実質付加価値!F680&gt;0,LN(実質付加価値!F680),0)</f>
        <v>9.3685092483130941</v>
      </c>
      <c r="G680" s="4">
        <f>IF(実質付加価値!G680&gt;0,LN(実質付加価値!G680),0)</f>
        <v>10.010451132387239</v>
      </c>
      <c r="H680" s="4">
        <f>IF(実質付加価値!H680&gt;0,LN(実質付加価値!H680),0)</f>
        <v>10.628430153086278</v>
      </c>
      <c r="I680" s="4">
        <f>IF(実質付加価値!I680&gt;0,LN(実質付加価値!I680),0)</f>
        <v>10.432524664094908</v>
      </c>
      <c r="K680" s="6">
        <f>E680-E$1094</f>
        <v>-0.97009914489051496</v>
      </c>
      <c r="L680" s="6">
        <f>F680-F$1094</f>
        <v>-1.1016530254134054</v>
      </c>
      <c r="M680" s="6">
        <f>G680-G$1094</f>
        <v>-1.0412461975021934</v>
      </c>
      <c r="N680" s="6">
        <f>H680-H$1094</f>
        <v>-0.51847624061076658</v>
      </c>
      <c r="O680" s="6">
        <f>I680-I$1094</f>
        <v>-0.38308264073590337</v>
      </c>
    </row>
    <row r="681" spans="1:15" x14ac:dyDescent="0.15">
      <c r="A681" s="1">
        <v>30</v>
      </c>
      <c r="B681" s="1" t="s">
        <v>300</v>
      </c>
      <c r="C681" s="1">
        <v>11</v>
      </c>
      <c r="D681" s="1" t="s">
        <v>24</v>
      </c>
      <c r="E681" s="4">
        <f>IF(実質付加価値!E681&gt;0,LN(実質付加価値!E681),0)</f>
        <v>9.4892591073402723</v>
      </c>
      <c r="F681" s="4">
        <f>IF(実質付加価値!F681&gt;0,LN(実質付加価値!F681),0)</f>
        <v>10.13087066142449</v>
      </c>
      <c r="G681" s="4">
        <f>IF(実質付加価値!G681&gt;0,LN(実質付加価値!G681),0)</f>
        <v>11.252631348734928</v>
      </c>
      <c r="H681" s="4">
        <f>IF(実質付加価値!H681&gt;0,LN(実質付加価値!H681),0)</f>
        <v>11.470217825294094</v>
      </c>
      <c r="I681" s="4">
        <f>IF(実質付加価値!I681&gt;0,LN(実質付加価値!I681),0)</f>
        <v>12.51699745422488</v>
      </c>
      <c r="K681" s="6">
        <f>E681-E$1095</f>
        <v>-0.60976019903826817</v>
      </c>
      <c r="L681" s="6">
        <f>F681-F$1095</f>
        <v>-0.75237909200597741</v>
      </c>
      <c r="M681" s="6">
        <f>G681-G$1095</f>
        <v>-0.4338119519065593</v>
      </c>
      <c r="N681" s="6">
        <f>H681-H$1095</f>
        <v>-0.28722568282753436</v>
      </c>
      <c r="O681" s="6">
        <f>I681-I$1095</f>
        <v>0.59014447655147961</v>
      </c>
    </row>
    <row r="682" spans="1:15" x14ac:dyDescent="0.15">
      <c r="A682" s="1">
        <v>30</v>
      </c>
      <c r="B682" s="1" t="s">
        <v>300</v>
      </c>
      <c r="C682" s="1">
        <v>12</v>
      </c>
      <c r="D682" s="1" t="s">
        <v>25</v>
      </c>
      <c r="E682" s="4">
        <f>IF(実質付加価値!E682&gt;0,LN(実質付加価値!E682),0)</f>
        <v>4.4235435849428679</v>
      </c>
      <c r="F682" s="4">
        <f>IF(実質付加価値!F682&gt;0,LN(実質付加価値!F682),0)</f>
        <v>5.8208882517900706</v>
      </c>
      <c r="G682" s="4">
        <f>IF(実質付加価値!G682&gt;0,LN(実質付加価値!G682),0)</f>
        <v>8.213756108416062</v>
      </c>
      <c r="H682" s="4">
        <f>IF(実質付加価値!H682&gt;0,LN(実質付加価値!H682),0)</f>
        <v>9.746012419529233</v>
      </c>
      <c r="I682" s="4">
        <f>IF(実質付加価値!I682&gt;0,LN(実質付加価値!I682),0)</f>
        <v>11.479206121875691</v>
      </c>
      <c r="K682" s="6">
        <f>E682-E$1096</f>
        <v>-3.1330535516279117</v>
      </c>
      <c r="L682" s="6">
        <f>F682-F$1096</f>
        <v>-3.6622503293339692</v>
      </c>
      <c r="M682" s="6">
        <f>G682-G$1096</f>
        <v>-3.1647224891881507</v>
      </c>
      <c r="N682" s="6">
        <f>H682-H$1096</f>
        <v>-2.6442998794838317</v>
      </c>
      <c r="O682" s="6">
        <f>I682-I$1096</f>
        <v>-2.2981387004861507</v>
      </c>
    </row>
    <row r="683" spans="1:15" x14ac:dyDescent="0.15">
      <c r="A683" s="1">
        <v>30</v>
      </c>
      <c r="B683" s="1" t="s">
        <v>300</v>
      </c>
      <c r="C683" s="1">
        <v>13</v>
      </c>
      <c r="D683" s="1" t="s">
        <v>26</v>
      </c>
      <c r="E683" s="4">
        <f>IF(実質付加価値!E683&gt;0,LN(実質付加価値!E683),0)</f>
        <v>6.5103661398346402</v>
      </c>
      <c r="F683" s="4">
        <f>IF(実質付加価値!F683&gt;0,LN(実質付加価値!F683),0)</f>
        <v>8.6451259437894912</v>
      </c>
      <c r="G683" s="4">
        <f>IF(実質付加価値!G683&gt;0,LN(実質付加価値!G683),0)</f>
        <v>8.2364786018065317</v>
      </c>
      <c r="H683" s="4">
        <f>IF(実質付加価値!H683&gt;0,LN(実質付加価値!H683),0)</f>
        <v>8.350363128988743</v>
      </c>
      <c r="I683" s="4">
        <f>IF(実質付加価値!I683&gt;0,LN(実質付加価値!I683),0)</f>
        <v>8.4552225764361957</v>
      </c>
      <c r="K683" s="6">
        <f>E683-E$1097</f>
        <v>-2.367918829115518</v>
      </c>
      <c r="L683" s="6">
        <f>F683-F$1097</f>
        <v>-1.6327665306200565</v>
      </c>
      <c r="M683" s="6">
        <f>G683-G$1097</f>
        <v>-2.481734880796802</v>
      </c>
      <c r="N683" s="6">
        <f>H683-H$1097</f>
        <v>-2.6203407487514365</v>
      </c>
      <c r="O683" s="6">
        <f>I683-I$1097</f>
        <v>-3.1605442994203976</v>
      </c>
    </row>
    <row r="684" spans="1:15" x14ac:dyDescent="0.15">
      <c r="A684" s="1">
        <v>30</v>
      </c>
      <c r="B684" s="1" t="s">
        <v>300</v>
      </c>
      <c r="C684" s="1">
        <v>14</v>
      </c>
      <c r="D684" s="1" t="s">
        <v>27</v>
      </c>
      <c r="E684" s="4">
        <f>IF(実質付加価値!E684&gt;0,LN(実質付加価値!E684),0)</f>
        <v>5.9553195008610711</v>
      </c>
      <c r="F684" s="4">
        <f>IF(実質付加価値!F684&gt;0,LN(実質付加価値!F684),0)</f>
        <v>8.0655181751497125</v>
      </c>
      <c r="G684" s="4">
        <f>IF(実質付加価値!G684&gt;0,LN(実質付加価値!G684),0)</f>
        <v>9.9892628192186148</v>
      </c>
      <c r="H684" s="4">
        <f>IF(実質付加価値!H684&gt;0,LN(実質付加価値!H684),0)</f>
        <v>10.209605212458282</v>
      </c>
      <c r="I684" s="4">
        <f>IF(実質付加価値!I684&gt;0,LN(実質付加価値!I684),0)</f>
        <v>9.2667940663900321</v>
      </c>
      <c r="K684" s="6">
        <f>E684-E$1098</f>
        <v>-1.0729825754732367</v>
      </c>
      <c r="L684" s="6">
        <f>F684-F$1098</f>
        <v>-0.33719940429965867</v>
      </c>
      <c r="M684" s="6">
        <f>G684-G$1098</f>
        <v>0.76688055567327851</v>
      </c>
      <c r="N684" s="6">
        <f>H684-H$1098</f>
        <v>0.88343577123325723</v>
      </c>
      <c r="O684" s="6">
        <f>I684-I$1098</f>
        <v>-0.59161830215900402</v>
      </c>
    </row>
    <row r="685" spans="1:15" x14ac:dyDescent="0.15">
      <c r="A685" s="1">
        <v>30</v>
      </c>
      <c r="B685" s="1" t="s">
        <v>300</v>
      </c>
      <c r="C685" s="1">
        <v>15</v>
      </c>
      <c r="D685" s="1" t="s">
        <v>28</v>
      </c>
      <c r="E685" s="4">
        <f>IF(実質付加価値!E685&gt;0,LN(実質付加価値!E685),0)</f>
        <v>11.248040239797469</v>
      </c>
      <c r="F685" s="4">
        <f>IF(実質付加価値!F685&gt;0,LN(実質付加価値!F685),0)</f>
        <v>11.072419380034374</v>
      </c>
      <c r="G685" s="4">
        <f>IF(実質付加価値!G685&gt;0,LN(実質付加価値!G685),0)</f>
        <v>11.542403206572784</v>
      </c>
      <c r="H685" s="4">
        <f>IF(実質付加価値!H685&gt;0,LN(実質付加価値!H685),0)</f>
        <v>11.208782614556041</v>
      </c>
      <c r="I685" s="4">
        <f>IF(実質付加価値!I685&gt;0,LN(実質付加価値!I685),0)</f>
        <v>11.041649462299027</v>
      </c>
      <c r="K685" s="6">
        <f>E685-E$1099</f>
        <v>-0.29209288067251471</v>
      </c>
      <c r="L685" s="6">
        <f>F685-F$1099</f>
        <v>-0.70556123892686529</v>
      </c>
      <c r="M685" s="6">
        <f>G685-G$1099</f>
        <v>-0.66652422215233642</v>
      </c>
      <c r="N685" s="6">
        <f>H685-H$1099</f>
        <v>-0.81107380311251909</v>
      </c>
      <c r="O685" s="6">
        <f>I685-I$1099</f>
        <v>-0.8585704259493312</v>
      </c>
    </row>
    <row r="686" spans="1:15" x14ac:dyDescent="0.15">
      <c r="A686" s="1">
        <v>30</v>
      </c>
      <c r="B686" s="1" t="s">
        <v>299</v>
      </c>
      <c r="C686" s="1">
        <v>16</v>
      </c>
      <c r="D686" s="1" t="s">
        <v>11</v>
      </c>
      <c r="E686" s="4">
        <f>IF(実質付加価値!E686&gt;0,LN(実質付加価値!E686),0)</f>
        <v>12.643891846525959</v>
      </c>
      <c r="F686" s="4">
        <f>IF(実質付加価値!F686&gt;0,LN(実質付加価値!F686),0)</f>
        <v>12.673276073662553</v>
      </c>
      <c r="G686" s="4">
        <f>IF(実質付加価値!G686&gt;0,LN(実質付加価値!G686),0)</f>
        <v>12.793394785337926</v>
      </c>
      <c r="H686" s="4">
        <f>IF(実質付加価値!H686&gt;0,LN(実質付加価値!H686),0)</f>
        <v>12.349307840990074</v>
      </c>
      <c r="I686" s="4">
        <f>IF(実質付加価値!I686&gt;0,LN(実質付加価値!I686),0)</f>
        <v>12.306068332218155</v>
      </c>
      <c r="K686" s="6">
        <f>E686-E$1100</f>
        <v>-0.48541170864261574</v>
      </c>
      <c r="L686" s="6">
        <f>F686-F$1100</f>
        <v>-0.67082491611770578</v>
      </c>
      <c r="M686" s="6">
        <f>G686-G$1100</f>
        <v>-0.72672342031548531</v>
      </c>
      <c r="N686" s="6">
        <f>H686-H$1100</f>
        <v>-0.92898330978854027</v>
      </c>
      <c r="O686" s="6">
        <f>I686-I$1100</f>
        <v>-0.65708718197819316</v>
      </c>
    </row>
    <row r="687" spans="1:15" x14ac:dyDescent="0.15">
      <c r="A687" s="1">
        <v>30</v>
      </c>
      <c r="B687" s="1" t="s">
        <v>299</v>
      </c>
      <c r="C687" s="1">
        <v>17</v>
      </c>
      <c r="D687" s="1" t="s">
        <v>12</v>
      </c>
      <c r="E687" s="4">
        <f>IF(実質付加価値!E687&gt;0,LN(実質付加価値!E687),0)</f>
        <v>10.682857277856666</v>
      </c>
      <c r="F687" s="4">
        <f>IF(実質付加価値!F687&gt;0,LN(実質付加価値!F687),0)</f>
        <v>11.008929446028917</v>
      </c>
      <c r="G687" s="4">
        <f>IF(実質付加価値!G687&gt;0,LN(実質付加価値!G687),0)</f>
        <v>11.485940746196952</v>
      </c>
      <c r="H687" s="4">
        <f>IF(実質付加価値!H687&gt;0,LN(実質付加価値!H687),0)</f>
        <v>11.563062128976574</v>
      </c>
      <c r="I687" s="4">
        <f>IF(実質付加価値!I687&gt;0,LN(実質付加価値!I687),0)</f>
        <v>11.483687257871564</v>
      </c>
      <c r="K687" s="6">
        <f>E687-E$1101</f>
        <v>-0.16660207268066252</v>
      </c>
      <c r="L687" s="6">
        <f>F687-F$1101</f>
        <v>-0.48029291801898033</v>
      </c>
      <c r="M687" s="6">
        <f>G687-G$1101</f>
        <v>-0.54948020062843028</v>
      </c>
      <c r="N687" s="6">
        <f>H687-H$1101</f>
        <v>-0.67542018197283227</v>
      </c>
      <c r="O687" s="6">
        <f>I687-I$1101</f>
        <v>-0.78572057656484873</v>
      </c>
    </row>
    <row r="688" spans="1:15" x14ac:dyDescent="0.15">
      <c r="A688" s="1">
        <v>30</v>
      </c>
      <c r="B688" s="1" t="s">
        <v>299</v>
      </c>
      <c r="C688" s="1">
        <v>18</v>
      </c>
      <c r="D688" s="1" t="s">
        <v>13</v>
      </c>
      <c r="E688" s="4">
        <f>IF(実質付加価値!E688&gt;0,LN(実質付加価値!E688),0)</f>
        <v>11.264996801511074</v>
      </c>
      <c r="F688" s="4">
        <f>IF(実質付加価値!F688&gt;0,LN(実質付加価値!F688),0)</f>
        <v>12.083052804681094</v>
      </c>
      <c r="G688" s="4">
        <f>IF(実質付加価値!G688&gt;0,LN(実質付加価値!G688),0)</f>
        <v>12.325988623463005</v>
      </c>
      <c r="H688" s="4">
        <f>IF(実質付加価値!H688&gt;0,LN(実質付加価値!H688),0)</f>
        <v>12.409579166660448</v>
      </c>
      <c r="I688" s="4">
        <f>IF(実質付加価値!I688&gt;0,LN(実質付加価値!I688),0)</f>
        <v>12.27339546496963</v>
      </c>
      <c r="K688" s="6">
        <f>E688-E$1102</f>
        <v>-0.85373275664763959</v>
      </c>
      <c r="L688" s="6">
        <f>F688-F$1102</f>
        <v>-0.80117500423368426</v>
      </c>
      <c r="M688" s="6">
        <f>G688-G$1102</f>
        <v>-0.98008552679968908</v>
      </c>
      <c r="N688" s="6">
        <f>H688-H$1102</f>
        <v>-1.0943968247540532</v>
      </c>
      <c r="O688" s="6">
        <f>I688-I$1102</f>
        <v>-1.0716009160653712</v>
      </c>
    </row>
    <row r="689" spans="1:15" x14ac:dyDescent="0.15">
      <c r="A689" s="1">
        <v>30</v>
      </c>
      <c r="B689" s="1" t="s">
        <v>299</v>
      </c>
      <c r="C689" s="1">
        <v>19</v>
      </c>
      <c r="D689" s="1" t="s">
        <v>14</v>
      </c>
      <c r="E689" s="4">
        <f>IF(実質付加価値!E689&gt;0,LN(実質付加価値!E689),0)</f>
        <v>10.48813705636671</v>
      </c>
      <c r="F689" s="4">
        <f>IF(実質付加価値!F689&gt;0,LN(実質付加価値!F689),0)</f>
        <v>11.427633552559454</v>
      </c>
      <c r="G689" s="4">
        <f>IF(実質付加価値!G689&gt;0,LN(実質付加価値!G689),0)</f>
        <v>12.093554301746872</v>
      </c>
      <c r="H689" s="4">
        <f>IF(実質付加価値!H689&gt;0,LN(実質付加価値!H689),0)</f>
        <v>11.985318152585977</v>
      </c>
      <c r="I689" s="4">
        <f>IF(実質付加価値!I689&gt;0,LN(実質付加価値!I689),0)</f>
        <v>11.968881321335088</v>
      </c>
      <c r="K689" s="6">
        <f>E689-E$1103</f>
        <v>-0.4577218611332885</v>
      </c>
      <c r="L689" s="6">
        <f>F689-F$1103</f>
        <v>-0.34534046029733467</v>
      </c>
      <c r="M689" s="6">
        <f>G689-G$1103</f>
        <v>-0.46759862966538535</v>
      </c>
      <c r="N689" s="6">
        <f>H689-H$1103</f>
        <v>-0.61201808554972281</v>
      </c>
      <c r="O689" s="6">
        <f>I689-I$1103</f>
        <v>-0.53815330825272589</v>
      </c>
    </row>
    <row r="690" spans="1:15" x14ac:dyDescent="0.15">
      <c r="A690" s="1">
        <v>30</v>
      </c>
      <c r="B690" s="1" t="s">
        <v>299</v>
      </c>
      <c r="C690" s="1">
        <v>20</v>
      </c>
      <c r="D690" s="1" t="s">
        <v>15</v>
      </c>
      <c r="E690" s="4">
        <f>IF(実質付加価値!E690&gt;0,LN(実質付加価値!E690),0)</f>
        <v>9.7537552230549345</v>
      </c>
      <c r="F690" s="4">
        <f>IF(実質付加価値!F690&gt;0,LN(実質付加価値!F690),0)</f>
        <v>11.011322757816723</v>
      </c>
      <c r="G690" s="4">
        <f>IF(実質付加価値!G690&gt;0,LN(実質付加価値!G690),0)</f>
        <v>11.001983020611261</v>
      </c>
      <c r="H690" s="4">
        <f>IF(実質付加価値!H690&gt;0,LN(実質付加価値!H690),0)</f>
        <v>10.54716506797322</v>
      </c>
      <c r="I690" s="4">
        <f>IF(実質付加価値!I690&gt;0,LN(実質付加価値!I690),0)</f>
        <v>10.690250019541326</v>
      </c>
      <c r="K690" s="6">
        <f>E690-E$1104</f>
        <v>-1.2853641083780616</v>
      </c>
      <c r="L690" s="6">
        <f>F690-F$1104</f>
        <v>-0.65865785567134694</v>
      </c>
      <c r="M690" s="6">
        <f>G690-G$1104</f>
        <v>-0.65466593910689497</v>
      </c>
      <c r="N690" s="6">
        <f>H690-H$1104</f>
        <v>-0.87285068345003936</v>
      </c>
      <c r="O690" s="6">
        <f>I690-I$1104</f>
        <v>-0.89212572326172079</v>
      </c>
    </row>
    <row r="691" spans="1:15" x14ac:dyDescent="0.15">
      <c r="A691" s="1">
        <v>30</v>
      </c>
      <c r="B691" s="1" t="s">
        <v>299</v>
      </c>
      <c r="C691" s="1">
        <v>21</v>
      </c>
      <c r="D691" s="1" t="s">
        <v>16</v>
      </c>
      <c r="E691" s="4">
        <f>IF(実質付加価値!E691&gt;0,LN(実質付加価値!E691),0)</f>
        <v>11.878777436768903</v>
      </c>
      <c r="F691" s="4">
        <f>IF(実質付加価値!F691&gt;0,LN(実質付加価値!F691),0)</f>
        <v>11.750964023150487</v>
      </c>
      <c r="G691" s="4">
        <f>IF(実質付加価値!G691&gt;0,LN(実質付加価値!G691),0)</f>
        <v>11.891804532820299</v>
      </c>
      <c r="H691" s="4">
        <f>IF(実質付加価値!H691&gt;0,LN(実質付加価値!H691),0)</f>
        <v>12.054014655567844</v>
      </c>
      <c r="I691" s="4">
        <f>IF(実質付加価値!I691&gt;0,LN(実質付加価値!I691),0)</f>
        <v>12.424140782196963</v>
      </c>
      <c r="K691" s="6">
        <f>E691-E$1105</f>
        <v>-0.18192158904637701</v>
      </c>
      <c r="L691" s="6">
        <f>F691-F$1105</f>
        <v>-0.61009311935319666</v>
      </c>
      <c r="M691" s="6">
        <f>G691-G$1105</f>
        <v>-0.84807203450737489</v>
      </c>
      <c r="N691" s="6">
        <f>H691-H$1105</f>
        <v>-0.90852595347731935</v>
      </c>
      <c r="O691" s="6">
        <f>I691-I$1105</f>
        <v>-0.6795909693960045</v>
      </c>
    </row>
    <row r="692" spans="1:15" x14ac:dyDescent="0.15">
      <c r="A692" s="1">
        <v>30</v>
      </c>
      <c r="B692" s="1" t="s">
        <v>155</v>
      </c>
      <c r="C692" s="1">
        <v>22</v>
      </c>
      <c r="D692" s="1" t="s">
        <v>8</v>
      </c>
      <c r="E692" s="4">
        <f>IF(実質付加価値!E692&gt;0,LN(実質付加価値!E692),0)</f>
        <v>13.028437353157702</v>
      </c>
      <c r="F692" s="4">
        <f>IF(実質付加価値!F692&gt;0,LN(実質付加価値!F692),0)</f>
        <v>13.143121312342036</v>
      </c>
      <c r="G692" s="4">
        <f>IF(実質付加価値!G692&gt;0,LN(実質付加価値!G692),0)</f>
        <v>13.165811338742071</v>
      </c>
      <c r="H692" s="4">
        <f>IF(実質付加価値!H692&gt;0,LN(実質付加価値!H692),0)</f>
        <v>13.364737840648662</v>
      </c>
      <c r="I692" s="4">
        <f>IF(実質付加価値!I692&gt;0,LN(実質付加価値!I692),0)</f>
        <v>13.530384286468003</v>
      </c>
      <c r="K692" s="6">
        <f>E692-E$1106</f>
        <v>-0.11928165313146799</v>
      </c>
      <c r="L692" s="6">
        <f>F692-F$1106</f>
        <v>-0.5419237707501896</v>
      </c>
      <c r="M692" s="6">
        <f>G692-G$1106</f>
        <v>-0.74229851743246655</v>
      </c>
      <c r="N692" s="6">
        <f>H692-H$1106</f>
        <v>-0.77855441599538722</v>
      </c>
      <c r="O692" s="6">
        <f>I692-I$1106</f>
        <v>-0.82539006025647765</v>
      </c>
    </row>
    <row r="693" spans="1:15" x14ac:dyDescent="0.15">
      <c r="A693" s="1">
        <v>30</v>
      </c>
      <c r="B693" s="1" t="s">
        <v>155</v>
      </c>
      <c r="C693" s="1">
        <v>23</v>
      </c>
      <c r="D693" s="1" t="s">
        <v>29</v>
      </c>
      <c r="E693" s="4">
        <f>IF(実質付加価値!E693&gt;0,LN(実質付加価値!E693),0)</f>
        <v>12.202818402119242</v>
      </c>
      <c r="F693" s="4">
        <f>IF(実質付加価値!F693&gt;0,LN(実質付加価値!F693),0)</f>
        <v>12.665693601110325</v>
      </c>
      <c r="G693" s="4">
        <f>IF(実質付加価値!G693&gt;0,LN(実質付加価値!G693),0)</f>
        <v>12.740098137390452</v>
      </c>
      <c r="H693" s="4">
        <f>IF(実質付加価値!H693&gt;0,LN(実質付加価値!H693),0)</f>
        <v>12.935564101659626</v>
      </c>
      <c r="I693" s="4">
        <f>IF(実質付加価値!I693&gt;0,LN(実質付加価値!I693),0)</f>
        <v>12.990541586239063</v>
      </c>
      <c r="K693" s="6">
        <f>E693-E$1107</f>
        <v>-0.73853242747585668</v>
      </c>
      <c r="L693" s="6">
        <f>F693-F$1107</f>
        <v>-0.56336334198016935</v>
      </c>
      <c r="M693" s="6">
        <f>G693-G$1107</f>
        <v>-0.62431464295478634</v>
      </c>
      <c r="N693" s="6">
        <f>H693-H$1107</f>
        <v>-0.60592845289480657</v>
      </c>
      <c r="O693" s="6">
        <f>I693-I$1107</f>
        <v>-0.66789881581480337</v>
      </c>
    </row>
    <row r="694" spans="1:15" x14ac:dyDescent="0.15">
      <c r="A694" s="1">
        <v>31</v>
      </c>
      <c r="B694" s="1" t="s">
        <v>302</v>
      </c>
      <c r="C694" s="1">
        <v>1</v>
      </c>
      <c r="D694" s="1" t="s">
        <v>9</v>
      </c>
      <c r="E694" s="4">
        <f>IF(実質付加価値!E694&gt;0,LN(実質付加価値!E694),0)</f>
        <v>11.207633741022446</v>
      </c>
      <c r="F694" s="4">
        <f>IF(実質付加価値!F694&gt;0,LN(実質付加価値!F694),0)</f>
        <v>11.251204849799457</v>
      </c>
      <c r="G694" s="4">
        <f>IF(実質付加価値!G694&gt;0,LN(実質付加価値!G694),0)</f>
        <v>11.400651866571499</v>
      </c>
      <c r="H694" s="4">
        <f>IF(実質付加価値!H694&gt;0,LN(実質付加価値!H694),0)</f>
        <v>11.214445277920085</v>
      </c>
      <c r="I694" s="4">
        <f>IF(実質付加価値!I694&gt;0,LN(実質付加価値!I694),0)</f>
        <v>10.987781656497765</v>
      </c>
      <c r="K694" s="6">
        <f>E694-E$1085</f>
        <v>-0.78922862742460431</v>
      </c>
      <c r="L694" s="6">
        <f>F694-F$1085</f>
        <v>-0.63242430479040657</v>
      </c>
      <c r="M694" s="6">
        <f>G694-G$1085</f>
        <v>-0.59777521369243125</v>
      </c>
      <c r="N694" s="6">
        <f>H694-H$1085</f>
        <v>-0.64258010630725693</v>
      </c>
      <c r="O694" s="6">
        <f>I694-I$1085</f>
        <v>-0.74869068153735441</v>
      </c>
    </row>
    <row r="695" spans="1:15" x14ac:dyDescent="0.15">
      <c r="A695" s="1">
        <v>31</v>
      </c>
      <c r="B695" s="1" t="s">
        <v>302</v>
      </c>
      <c r="C695" s="1">
        <v>2</v>
      </c>
      <c r="D695" s="1" t="s">
        <v>10</v>
      </c>
      <c r="E695" s="4">
        <f>IF(実質付加価値!E695&gt;0,LN(実質付加価値!E695),0)</f>
        <v>7.4504832209739345</v>
      </c>
      <c r="F695" s="4">
        <f>IF(実質付加価値!F695&gt;0,LN(実質付加価値!F695),0)</f>
        <v>8.8738318523358455</v>
      </c>
      <c r="G695" s="4">
        <f>IF(実質付加価値!G695&gt;0,LN(実質付加価値!G695),0)</f>
        <v>8.6113236741343417</v>
      </c>
      <c r="H695" s="4">
        <f>IF(実質付加価値!H695&gt;0,LN(実質付加価値!H695),0)</f>
        <v>8.217321246672677</v>
      </c>
      <c r="I695" s="4">
        <f>IF(実質付加価値!I695&gt;0,LN(実質付加価値!I695),0)</f>
        <v>6.4303259442646779</v>
      </c>
      <c r="K695" s="6">
        <f>E695-E$1086</f>
        <v>-1.9761385272227088</v>
      </c>
      <c r="L695" s="6">
        <f>F695-F$1086</f>
        <v>-0.67862415023137146</v>
      </c>
      <c r="M695" s="6">
        <f>G695-G$1086</f>
        <v>-0.9100924306290068</v>
      </c>
      <c r="N695" s="6">
        <f>H695-H$1086</f>
        <v>-0.87246361621743063</v>
      </c>
      <c r="O695" s="6">
        <f>I695-I$1086</f>
        <v>-1.5682130723950394</v>
      </c>
    </row>
    <row r="696" spans="1:15" x14ac:dyDescent="0.15">
      <c r="A696" s="1">
        <v>31</v>
      </c>
      <c r="B696" s="1" t="s">
        <v>303</v>
      </c>
      <c r="C696" s="1">
        <v>3</v>
      </c>
      <c r="D696" s="1" t="s">
        <v>17</v>
      </c>
      <c r="E696" s="4">
        <f>IF(実質付加価値!E696&gt;0,LN(実質付加価値!E696),0)</f>
        <v>11.649063860359954</v>
      </c>
      <c r="F696" s="4">
        <f>IF(実質付加価値!F696&gt;0,LN(実質付加価値!F696),0)</f>
        <v>11.940570999078023</v>
      </c>
      <c r="G696" s="4">
        <f>IF(実質付加価値!G696&gt;0,LN(実質付加価値!G696),0)</f>
        <v>12.076042096913906</v>
      </c>
      <c r="H696" s="4">
        <f>IF(実質付加価値!H696&gt;0,LN(実質付加価値!H696),0)</f>
        <v>11.921110125288058</v>
      </c>
      <c r="I696" s="4">
        <f>IF(実質付加価値!I696&gt;0,LN(実質付加価値!I696),0)</f>
        <v>11.087757602226839</v>
      </c>
      <c r="K696" s="6">
        <f>E696-E$1087</f>
        <v>-0.25967979049965351</v>
      </c>
      <c r="L696" s="6">
        <f>F696-F$1087</f>
        <v>-0.25864650286467139</v>
      </c>
      <c r="M696" s="6">
        <f>G696-G$1087</f>
        <v>-0.21696984942429687</v>
      </c>
      <c r="N696" s="6">
        <f>H696-H$1087</f>
        <v>-0.46494799900085404</v>
      </c>
      <c r="O696" s="6">
        <f>I696-I$1087</f>
        <v>-1.1442595549670092</v>
      </c>
    </row>
    <row r="697" spans="1:15" x14ac:dyDescent="0.15">
      <c r="A697" s="1">
        <v>31</v>
      </c>
      <c r="B697" s="1" t="s">
        <v>303</v>
      </c>
      <c r="C697" s="1">
        <v>4</v>
      </c>
      <c r="D697" s="1" t="s">
        <v>18</v>
      </c>
      <c r="E697" s="4">
        <f>IF(実質付加価値!E697&gt;0,LN(実質付加価値!E697),0)</f>
        <v>9.429241782924235</v>
      </c>
      <c r="F697" s="4">
        <f>IF(実質付加価値!F697&gt;0,LN(実質付加価値!F697),0)</f>
        <v>10.068538939135008</v>
      </c>
      <c r="G697" s="4">
        <f>IF(実質付加価値!G697&gt;0,LN(実質付加価値!G697),0)</f>
        <v>10.595514182952288</v>
      </c>
      <c r="H697" s="4">
        <f>IF(実質付加価値!H697&gt;0,LN(実質付加価値!H697),0)</f>
        <v>9.862840818429909</v>
      </c>
      <c r="I697" s="4">
        <f>IF(実質付加価値!I697&gt;0,LN(実質付加価値!I697),0)</f>
        <v>8.8821410965364755</v>
      </c>
      <c r="K697" s="6">
        <f>E697-E$1088</f>
        <v>-1.0027744738383486</v>
      </c>
      <c r="L697" s="6">
        <f>F697-F$1088</f>
        <v>-0.82765539754465323</v>
      </c>
      <c r="M697" s="6">
        <f>G697-G$1088</f>
        <v>-0.69881756569257014</v>
      </c>
      <c r="N697" s="6">
        <f>H697-H$1088</f>
        <v>-0.68727870675465397</v>
      </c>
      <c r="O697" s="6">
        <f>I697-I$1088</f>
        <v>-1.0903697745001875</v>
      </c>
    </row>
    <row r="698" spans="1:15" x14ac:dyDescent="0.15">
      <c r="A698" s="1">
        <v>31</v>
      </c>
      <c r="B698" s="1" t="s">
        <v>303</v>
      </c>
      <c r="C698" s="1">
        <v>5</v>
      </c>
      <c r="D698" s="1" t="s">
        <v>19</v>
      </c>
      <c r="E698" s="4">
        <f>IF(実質付加価値!E698&gt;0,LN(実質付加価値!E698),0)</f>
        <v>9.7538474887577404</v>
      </c>
      <c r="F698" s="4">
        <f>IF(実質付加価値!F698&gt;0,LN(実質付加価値!F698),0)</f>
        <v>9.9819027864200827</v>
      </c>
      <c r="G698" s="4">
        <f>IF(実質付加価値!G698&gt;0,LN(実質付加価値!G698),0)</f>
        <v>10.440210036496689</v>
      </c>
      <c r="H698" s="4">
        <f>IF(実質付加価値!H698&gt;0,LN(実質付加価値!H698),0)</f>
        <v>9.9361706363699867</v>
      </c>
      <c r="I698" s="4">
        <f>IF(実質付加価値!I698&gt;0,LN(実質付加価値!I698),0)</f>
        <v>8.4089373290032938</v>
      </c>
      <c r="K698" s="6">
        <f>E698-E$1089</f>
        <v>-7.5215485228198986E-2</v>
      </c>
      <c r="L698" s="6">
        <f>F698-F$1089</f>
        <v>-4.1321259531173382E-2</v>
      </c>
      <c r="M698" s="6">
        <f>G698-G$1089</f>
        <v>-0.15050595476415474</v>
      </c>
      <c r="N698" s="6">
        <f>H698-H$1089</f>
        <v>-0.58723836034436161</v>
      </c>
      <c r="O698" s="6">
        <f>I698-I$1089</f>
        <v>-1.8571465232083408</v>
      </c>
    </row>
    <row r="699" spans="1:15" x14ac:dyDescent="0.15">
      <c r="A699" s="1">
        <v>31</v>
      </c>
      <c r="B699" s="1" t="s">
        <v>303</v>
      </c>
      <c r="C699" s="1">
        <v>6</v>
      </c>
      <c r="D699" s="1" t="s">
        <v>3</v>
      </c>
      <c r="E699" s="4">
        <f>IF(実質付加価値!E699&gt;0,LN(実質付加価値!E699),0)</f>
        <v>1.8012655351426727</v>
      </c>
      <c r="F699" s="4">
        <f>IF(実質付加価値!F699&gt;0,LN(実質付加価値!F699),0)</f>
        <v>3.922396086250433</v>
      </c>
      <c r="G699" s="4">
        <f>IF(実質付加価値!G699&gt;0,LN(実質付加価値!G699),0)</f>
        <v>5.747131688206947</v>
      </c>
      <c r="H699" s="4">
        <f>IF(実質付加価値!H699&gt;0,LN(実質付加価値!H699),0)</f>
        <v>6.5023814430947029</v>
      </c>
      <c r="I699" s="4">
        <f>IF(実質付加価値!I699&gt;0,LN(実質付加価値!I699),0)</f>
        <v>6.1822824084229255</v>
      </c>
      <c r="K699" s="6">
        <f>E699-E$1090</f>
        <v>-6.8805544881517786</v>
      </c>
      <c r="L699" s="6">
        <f>F699-F$1090</f>
        <v>-5.7518728095460503</v>
      </c>
      <c r="M699" s="6">
        <f>G699-G$1090</f>
        <v>-5.0430487050043489</v>
      </c>
      <c r="N699" s="6">
        <f>H699-H$1090</f>
        <v>-4.5386507698152796</v>
      </c>
      <c r="O699" s="6">
        <f>I699-I$1090</f>
        <v>-5.1169238394273853</v>
      </c>
    </row>
    <row r="700" spans="1:15" x14ac:dyDescent="0.15">
      <c r="A700" s="1">
        <v>31</v>
      </c>
      <c r="B700" s="1" t="s">
        <v>303</v>
      </c>
      <c r="C700" s="1">
        <v>7</v>
      </c>
      <c r="D700" s="1" t="s">
        <v>20</v>
      </c>
      <c r="E700" s="4">
        <f>IF(実質付加価値!E700&gt;0,LN(実質付加価値!E700),0)</f>
        <v>7.5204031731262964</v>
      </c>
      <c r="F700" s="4">
        <f>IF(実質付加価値!F700&gt;0,LN(実質付加価値!F700),0)</f>
        <v>6.8622705156975643</v>
      </c>
      <c r="G700" s="4">
        <f>IF(実質付加価値!G700&gt;0,LN(実質付加価値!G700),0)</f>
        <v>8.0340904936466533</v>
      </c>
      <c r="H700" s="4">
        <f>IF(実質付加価値!H700&gt;0,LN(実質付加価値!H700),0)</f>
        <v>7.706991622257271</v>
      </c>
      <c r="I700" s="4">
        <f>IF(実質付加価値!I700&gt;0,LN(実質付加価値!I700),0)</f>
        <v>6.8155667237921929</v>
      </c>
      <c r="K700" s="6">
        <f>E700-E$1091</f>
        <v>-2.0882827033879563</v>
      </c>
      <c r="L700" s="6">
        <f>F700-F$1091</f>
        <v>-2.5516691219831662</v>
      </c>
      <c r="M700" s="6">
        <f>G700-G$1091</f>
        <v>-2.0170680688690297</v>
      </c>
      <c r="N700" s="6">
        <f>H700-H$1091</f>
        <v>-2.1771872929576626</v>
      </c>
      <c r="O700" s="6">
        <f>I700-I$1091</f>
        <v>-2.2350151085240029</v>
      </c>
    </row>
    <row r="701" spans="1:15" x14ac:dyDescent="0.15">
      <c r="A701" s="1">
        <v>31</v>
      </c>
      <c r="B701" s="1" t="s">
        <v>303</v>
      </c>
      <c r="C701" s="1">
        <v>8</v>
      </c>
      <c r="D701" s="1" t="s">
        <v>21</v>
      </c>
      <c r="E701" s="4">
        <f>IF(実質付加価値!E701&gt;0,LN(実質付加価値!E701),0)</f>
        <v>8.7471128069958333</v>
      </c>
      <c r="F701" s="4">
        <f>IF(実質付加価値!F701&gt;0,LN(実質付加価値!F701),0)</f>
        <v>8.8330563592471147</v>
      </c>
      <c r="G701" s="4">
        <f>IF(実質付加価値!G701&gt;0,LN(実質付加価値!G701),0)</f>
        <v>9.0443509777396756</v>
      </c>
      <c r="H701" s="4">
        <f>IF(実質付加価値!H701&gt;0,LN(実質付加価値!H701),0)</f>
        <v>9.177737085600933</v>
      </c>
      <c r="I701" s="4">
        <f>IF(実質付加価値!I701&gt;0,LN(実質付加価値!I701),0)</f>
        <v>6.9433725796162182</v>
      </c>
      <c r="K701" s="6">
        <f>E701-E$1092</f>
        <v>-1.5339705621028141</v>
      </c>
      <c r="L701" s="6">
        <f>F701-F$1092</f>
        <v>-1.7084221285881256</v>
      </c>
      <c r="M701" s="6">
        <f>G701-G$1092</f>
        <v>-1.868275171279544</v>
      </c>
      <c r="N701" s="6">
        <f>H701-H$1092</f>
        <v>-1.713165359095651</v>
      </c>
      <c r="O701" s="6">
        <f>I701-I$1092</f>
        <v>-3.5381471628052878</v>
      </c>
    </row>
    <row r="702" spans="1:15" x14ac:dyDescent="0.15">
      <c r="A702" s="1">
        <v>31</v>
      </c>
      <c r="B702" s="1" t="s">
        <v>303</v>
      </c>
      <c r="C702" s="1">
        <v>9</v>
      </c>
      <c r="D702" s="1" t="s">
        <v>22</v>
      </c>
      <c r="E702" s="4">
        <f>IF(実質付加価値!E702&gt;0,LN(実質付加価値!E702),0)</f>
        <v>8.1951221649951247</v>
      </c>
      <c r="F702" s="4">
        <f>IF(実質付加価値!F702&gt;0,LN(実質付加価値!F702),0)</f>
        <v>7.8705035410640782</v>
      </c>
      <c r="G702" s="4">
        <f>IF(実質付加価値!G702&gt;0,LN(実質付加価値!G702),0)</f>
        <v>8.6367164061507502</v>
      </c>
      <c r="H702" s="4">
        <f>IF(実質付加価値!H702&gt;0,LN(実質付加価値!H702),0)</f>
        <v>8.5312754556279948</v>
      </c>
      <c r="I702" s="4">
        <f>IF(実質付加価値!I702&gt;0,LN(実質付加価値!I702),0)</f>
        <v>7.8952766270525014</v>
      </c>
      <c r="K702" s="6">
        <f>E702-E$1093</f>
        <v>-2.0435605424470218</v>
      </c>
      <c r="L702" s="6">
        <f>F702-F$1093</f>
        <v>-2.817066488571438</v>
      </c>
      <c r="M702" s="6">
        <f>G702-G$1093</f>
        <v>-2.3872299945773801</v>
      </c>
      <c r="N702" s="6">
        <f>H702-H$1093</f>
        <v>-2.493472276893959</v>
      </c>
      <c r="O702" s="6">
        <f>I702-I$1093</f>
        <v>-2.5093184577170966</v>
      </c>
    </row>
    <row r="703" spans="1:15" x14ac:dyDescent="0.15">
      <c r="A703" s="1">
        <v>31</v>
      </c>
      <c r="B703" s="1" t="s">
        <v>303</v>
      </c>
      <c r="C703" s="1">
        <v>10</v>
      </c>
      <c r="D703" s="1" t="s">
        <v>23</v>
      </c>
      <c r="E703" s="4">
        <f>IF(実質付加価値!E703&gt;0,LN(実質付加価値!E703),0)</f>
        <v>9.0356002942296119</v>
      </c>
      <c r="F703" s="4">
        <f>IF(実質付加価値!F703&gt;0,LN(実質付加価値!F703),0)</f>
        <v>9.2506287293468166</v>
      </c>
      <c r="G703" s="4">
        <f>IF(実質付加価値!G703&gt;0,LN(実質付加価値!G703),0)</f>
        <v>9.3374771611820719</v>
      </c>
      <c r="H703" s="4">
        <f>IF(実質付加価値!H703&gt;0,LN(実質付加価値!H703),0)</f>
        <v>9.2988649133879715</v>
      </c>
      <c r="I703" s="4">
        <f>IF(実質付加価値!I703&gt;0,LN(実質付加価値!I703),0)</f>
        <v>9.3789257457762591</v>
      </c>
      <c r="K703" s="6">
        <f>E703-E$1094</f>
        <v>-0.85289928081065014</v>
      </c>
      <c r="L703" s="6">
        <f>F703-F$1094</f>
        <v>-1.2195335443796829</v>
      </c>
      <c r="M703" s="6">
        <f>G703-G$1094</f>
        <v>-1.7142201687073602</v>
      </c>
      <c r="N703" s="6">
        <f>H703-H$1094</f>
        <v>-1.8480414803090728</v>
      </c>
      <c r="O703" s="6">
        <f>I703-I$1094</f>
        <v>-1.4366815590545521</v>
      </c>
    </row>
    <row r="704" spans="1:15" x14ac:dyDescent="0.15">
      <c r="A704" s="1">
        <v>31</v>
      </c>
      <c r="B704" s="1" t="s">
        <v>303</v>
      </c>
      <c r="C704" s="1">
        <v>11</v>
      </c>
      <c r="D704" s="1" t="s">
        <v>24</v>
      </c>
      <c r="E704" s="4">
        <f>IF(実質付加価値!E704&gt;0,LN(実質付加価値!E704),0)</f>
        <v>8.1573759490917332</v>
      </c>
      <c r="F704" s="4">
        <f>IF(実質付加価値!F704&gt;0,LN(実質付加価値!F704),0)</f>
        <v>8.996242535473403</v>
      </c>
      <c r="G704" s="4">
        <f>IF(実質付加価値!G704&gt;0,LN(実質付加価値!G704),0)</f>
        <v>9.818721302502718</v>
      </c>
      <c r="H704" s="4">
        <f>IF(実質付加価値!H704&gt;0,LN(実質付加価値!H704),0)</f>
        <v>10.063103328172602</v>
      </c>
      <c r="I704" s="4">
        <f>IF(実質付加価値!I704&gt;0,LN(実質付加価値!I704),0)</f>
        <v>9.6521233744685215</v>
      </c>
      <c r="K704" s="6">
        <f>E704-E$1095</f>
        <v>-1.9416433572868073</v>
      </c>
      <c r="L704" s="6">
        <f>F704-F$1095</f>
        <v>-1.8870072179570645</v>
      </c>
      <c r="M704" s="6">
        <f>G704-G$1095</f>
        <v>-1.8677219981387694</v>
      </c>
      <c r="N704" s="6">
        <f>H704-H$1095</f>
        <v>-1.6943401799490267</v>
      </c>
      <c r="O704" s="6">
        <f>I704-I$1095</f>
        <v>-2.2747296032048787</v>
      </c>
    </row>
    <row r="705" spans="1:15" x14ac:dyDescent="0.15">
      <c r="A705" s="1">
        <v>31</v>
      </c>
      <c r="B705" s="1" t="s">
        <v>303</v>
      </c>
      <c r="C705" s="1">
        <v>12</v>
      </c>
      <c r="D705" s="1" t="s">
        <v>25</v>
      </c>
      <c r="E705" s="4">
        <f>IF(実質付加価値!E705&gt;0,LN(実質付加価値!E705),0)</f>
        <v>7.0650488766702724</v>
      </c>
      <c r="F705" s="4">
        <f>IF(実質付加価値!F705&gt;0,LN(実質付加価値!F705),0)</f>
        <v>9.2398883992662402</v>
      </c>
      <c r="G705" s="4">
        <f>IF(実質付加価値!G705&gt;0,LN(実質付加価値!G705),0)</f>
        <v>11.051859362118986</v>
      </c>
      <c r="H705" s="4">
        <f>IF(実質付加価値!H705&gt;0,LN(実質付加価値!H705),0)</f>
        <v>11.929000917591164</v>
      </c>
      <c r="I705" s="4">
        <f>IF(実質付加価値!I705&gt;0,LN(実質付加価値!I705),0)</f>
        <v>13.444626650790056</v>
      </c>
      <c r="K705" s="6">
        <f>E705-E$1096</f>
        <v>-0.49154825990050721</v>
      </c>
      <c r="L705" s="6">
        <f>F705-F$1096</f>
        <v>-0.24325018185779967</v>
      </c>
      <c r="M705" s="6">
        <f>G705-G$1096</f>
        <v>-0.32661923548522687</v>
      </c>
      <c r="N705" s="6">
        <f>H705-H$1096</f>
        <v>-0.46131138142190053</v>
      </c>
      <c r="O705" s="6">
        <f>I705-I$1096</f>
        <v>-0.33271817157178596</v>
      </c>
    </row>
    <row r="706" spans="1:15" x14ac:dyDescent="0.15">
      <c r="A706" s="1">
        <v>31</v>
      </c>
      <c r="B706" s="1" t="s">
        <v>303</v>
      </c>
      <c r="C706" s="1">
        <v>13</v>
      </c>
      <c r="D706" s="1" t="s">
        <v>26</v>
      </c>
      <c r="E706" s="4">
        <f>IF(実質付加価値!E706&gt;0,LN(実質付加価値!E706),0)</f>
        <v>5.6112064756338249</v>
      </c>
      <c r="F706" s="4">
        <f>IF(実質付加価値!F706&gt;0,LN(実質付加価値!F706),0)</f>
        <v>7.133366370105251</v>
      </c>
      <c r="G706" s="4">
        <f>IF(実質付加価値!G706&gt;0,LN(実質付加価値!G706),0)</f>
        <v>7.5018220443117389</v>
      </c>
      <c r="H706" s="4">
        <f>IF(実質付加価値!H706&gt;0,LN(実質付加価値!H706),0)</f>
        <v>8.0405427047856968</v>
      </c>
      <c r="I706" s="4">
        <f>IF(実質付加価値!I706&gt;0,LN(実質付加価値!I706),0)</f>
        <v>8.9369754870810745</v>
      </c>
      <c r="K706" s="6">
        <f>E706-E$1097</f>
        <v>-3.2670784933163333</v>
      </c>
      <c r="L706" s="6">
        <f>F706-F$1097</f>
        <v>-3.1445261043042967</v>
      </c>
      <c r="M706" s="6">
        <f>G706-G$1097</f>
        <v>-3.2163914382915948</v>
      </c>
      <c r="N706" s="6">
        <f>H706-H$1097</f>
        <v>-2.9301611729544828</v>
      </c>
      <c r="O706" s="6">
        <f>I706-I$1097</f>
        <v>-2.6787913887755188</v>
      </c>
    </row>
    <row r="707" spans="1:15" x14ac:dyDescent="0.15">
      <c r="A707" s="1">
        <v>31</v>
      </c>
      <c r="B707" s="1" t="s">
        <v>303</v>
      </c>
      <c r="C707" s="1">
        <v>14</v>
      </c>
      <c r="D707" s="1" t="s">
        <v>27</v>
      </c>
      <c r="E707" s="4">
        <f>IF(実質付加価値!E707&gt;0,LN(実質付加価値!E707),0)</f>
        <v>4.6235058368654576</v>
      </c>
      <c r="F707" s="4">
        <f>IF(実質付加価値!F707&gt;0,LN(実質付加価値!F707),0)</f>
        <v>5.888016725268729</v>
      </c>
      <c r="G707" s="4">
        <f>IF(実質付加価値!G707&gt;0,LN(実質付加価値!G707),0)</f>
        <v>5.887988690566198</v>
      </c>
      <c r="H707" s="4">
        <f>IF(実質付加価値!H707&gt;0,LN(実質付加価値!H707),0)</f>
        <v>5.3785372805667473</v>
      </c>
      <c r="I707" s="4">
        <f>IF(実質付加価値!I707&gt;0,LN(実質付加価値!I707),0)</f>
        <v>6.6064173765899676</v>
      </c>
      <c r="K707" s="6">
        <f>E707-E$1098</f>
        <v>-2.4047962394688502</v>
      </c>
      <c r="L707" s="6">
        <f>F707-F$1098</f>
        <v>-2.5147008541806422</v>
      </c>
      <c r="M707" s="6">
        <f>G707-G$1098</f>
        <v>-3.3343935729791383</v>
      </c>
      <c r="N707" s="6">
        <f>H707-H$1098</f>
        <v>-3.9476321606582774</v>
      </c>
      <c r="O707" s="6">
        <f>I707-I$1098</f>
        <v>-3.2519949919590685</v>
      </c>
    </row>
    <row r="708" spans="1:15" x14ac:dyDescent="0.15">
      <c r="A708" s="1">
        <v>31</v>
      </c>
      <c r="B708" s="1" t="s">
        <v>303</v>
      </c>
      <c r="C708" s="1">
        <v>15</v>
      </c>
      <c r="D708" s="1" t="s">
        <v>28</v>
      </c>
      <c r="E708" s="4">
        <f>IF(実質付加価値!E708&gt;0,LN(実質付加価値!E708),0)</f>
        <v>10.049509224989846</v>
      </c>
      <c r="F708" s="4">
        <f>IF(実質付加価値!F708&gt;0,LN(実質付加価値!F708),0)</f>
        <v>10.227147153443177</v>
      </c>
      <c r="G708" s="4">
        <f>IF(実質付加価値!G708&gt;0,LN(実質付加価値!G708),0)</f>
        <v>10.471119804125095</v>
      </c>
      <c r="H708" s="4">
        <f>IF(実質付加価値!H708&gt;0,LN(実質付加価値!H708),0)</f>
        <v>10.188473851260225</v>
      </c>
      <c r="I708" s="4">
        <f>IF(実質付加価値!I708&gt;0,LN(実質付加価値!I708),0)</f>
        <v>9.9737069442563886</v>
      </c>
      <c r="K708" s="6">
        <f>E708-E$1099</f>
        <v>-1.4906238954801374</v>
      </c>
      <c r="L708" s="6">
        <f>F708-F$1099</f>
        <v>-1.5508334655180622</v>
      </c>
      <c r="M708" s="6">
        <f>G708-G$1099</f>
        <v>-1.7378076246000251</v>
      </c>
      <c r="N708" s="6">
        <f>H708-H$1099</f>
        <v>-1.831382566408335</v>
      </c>
      <c r="O708" s="6">
        <f>I708-I$1099</f>
        <v>-1.9265129439919697</v>
      </c>
    </row>
    <row r="709" spans="1:15" x14ac:dyDescent="0.15">
      <c r="A709" s="1">
        <v>31</v>
      </c>
      <c r="B709" s="1" t="s">
        <v>302</v>
      </c>
      <c r="C709" s="1">
        <v>16</v>
      </c>
      <c r="D709" s="1" t="s">
        <v>11</v>
      </c>
      <c r="E709" s="4">
        <f>IF(実質付加価値!E709&gt;0,LN(実質付加価値!E709),0)</f>
        <v>11.921530044185943</v>
      </c>
      <c r="F709" s="4">
        <f>IF(実質付加価値!F709&gt;0,LN(実質付加価値!F709),0)</f>
        <v>12.366854174838457</v>
      </c>
      <c r="G709" s="4">
        <f>IF(実質付加価値!G709&gt;0,LN(実質付加価値!G709),0)</f>
        <v>12.334507091737953</v>
      </c>
      <c r="H709" s="4">
        <f>IF(実質付加価値!H709&gt;0,LN(実質付加価値!H709),0)</f>
        <v>12.276594908363574</v>
      </c>
      <c r="I709" s="4">
        <f>IF(実質付加価値!I709&gt;0,LN(実質付加価値!I709),0)</f>
        <v>11.723030823659469</v>
      </c>
      <c r="K709" s="6">
        <f>E709-E$1100</f>
        <v>-1.2077735109826317</v>
      </c>
      <c r="L709" s="6">
        <f>F709-F$1100</f>
        <v>-0.9772468149418021</v>
      </c>
      <c r="M709" s="6">
        <f>G709-G$1100</f>
        <v>-1.1856111139154581</v>
      </c>
      <c r="N709" s="6">
        <f>H709-H$1100</f>
        <v>-1.00169624241504</v>
      </c>
      <c r="O709" s="6">
        <f>I709-I$1100</f>
        <v>-1.240124690536879</v>
      </c>
    </row>
    <row r="710" spans="1:15" x14ac:dyDescent="0.15">
      <c r="A710" s="1">
        <v>31</v>
      </c>
      <c r="B710" s="1" t="s">
        <v>302</v>
      </c>
      <c r="C710" s="1">
        <v>17</v>
      </c>
      <c r="D710" s="1" t="s">
        <v>12</v>
      </c>
      <c r="E710" s="4">
        <f>IF(実質付加価値!E710&gt;0,LN(実質付加価値!E710),0)</f>
        <v>8.9758199370642906</v>
      </c>
      <c r="F710" s="4">
        <f>IF(実質付加価値!F710&gt;0,LN(実質付加価値!F710),0)</f>
        <v>9.8877542000626129</v>
      </c>
      <c r="G710" s="4">
        <f>IF(実質付加価値!G710&gt;0,LN(実質付加価値!G710),0)</f>
        <v>11.077411529747074</v>
      </c>
      <c r="H710" s="4">
        <f>IF(実質付加価値!H710&gt;0,LN(実質付加価値!H710),0)</f>
        <v>11.03699115152736</v>
      </c>
      <c r="I710" s="4">
        <f>IF(実質付加価値!I710&gt;0,LN(実質付加価値!I710),0)</f>
        <v>11.115673901718624</v>
      </c>
      <c r="K710" s="6">
        <f>E710-E$1101</f>
        <v>-1.8736394134730379</v>
      </c>
      <c r="L710" s="6">
        <f>F710-F$1101</f>
        <v>-1.6014681639852846</v>
      </c>
      <c r="M710" s="6">
        <f>G710-G$1101</f>
        <v>-0.95800941707830845</v>
      </c>
      <c r="N710" s="6">
        <f>H710-H$1101</f>
        <v>-1.2014911594220461</v>
      </c>
      <c r="O710" s="6">
        <f>I710-I$1101</f>
        <v>-1.1537339327177882</v>
      </c>
    </row>
    <row r="711" spans="1:15" x14ac:dyDescent="0.15">
      <c r="A711" s="1">
        <v>31</v>
      </c>
      <c r="B711" s="1" t="s">
        <v>302</v>
      </c>
      <c r="C711" s="1">
        <v>18</v>
      </c>
      <c r="D711" s="1" t="s">
        <v>13</v>
      </c>
      <c r="E711" s="4">
        <f>IF(実質付加価値!E711&gt;0,LN(実質付加価値!E711),0)</f>
        <v>11.021076434597472</v>
      </c>
      <c r="F711" s="4">
        <f>IF(実質付加価値!F711&gt;0,LN(実質付加価値!F711),0)</f>
        <v>11.760375108349987</v>
      </c>
      <c r="G711" s="4">
        <f>IF(実質付加価値!G711&gt;0,LN(実質付加価値!G711),0)</f>
        <v>12.179589469249029</v>
      </c>
      <c r="H711" s="4">
        <f>IF(実質付加価値!H711&gt;0,LN(実質付加価値!H711),0)</f>
        <v>12.191801526526595</v>
      </c>
      <c r="I711" s="4">
        <f>IF(実質付加価値!I711&gt;0,LN(実質付加価値!I711),0)</f>
        <v>11.831117381245482</v>
      </c>
      <c r="K711" s="6">
        <f>E711-E$1102</f>
        <v>-1.0976531235612423</v>
      </c>
      <c r="L711" s="6">
        <f>F711-F$1102</f>
        <v>-1.1238527005647914</v>
      </c>
      <c r="M711" s="6">
        <f>G711-G$1102</f>
        <v>-1.1264846810136646</v>
      </c>
      <c r="N711" s="6">
        <f>H711-H$1102</f>
        <v>-1.3121744648879066</v>
      </c>
      <c r="O711" s="6">
        <f>I711-I$1102</f>
        <v>-1.5138789997895188</v>
      </c>
    </row>
    <row r="712" spans="1:15" x14ac:dyDescent="0.15">
      <c r="A712" s="1">
        <v>31</v>
      </c>
      <c r="B712" s="1" t="s">
        <v>302</v>
      </c>
      <c r="C712" s="1">
        <v>19</v>
      </c>
      <c r="D712" s="1" t="s">
        <v>14</v>
      </c>
      <c r="E712" s="4">
        <f>IF(実質付加価値!E712&gt;0,LN(実質付加価値!E712),0)</f>
        <v>9.8475486179068863</v>
      </c>
      <c r="F712" s="4">
        <f>IF(実質付加価値!F712&gt;0,LN(実質付加価値!F712),0)</f>
        <v>10.678145609198381</v>
      </c>
      <c r="G712" s="4">
        <f>IF(実質付加価値!G712&gt;0,LN(実質付加価値!G712),0)</f>
        <v>11.285233396180969</v>
      </c>
      <c r="H712" s="4">
        <f>IF(実質付加価値!H712&gt;0,LN(実質付加価値!H712),0)</f>
        <v>11.396075468356177</v>
      </c>
      <c r="I712" s="4">
        <f>IF(実質付加価値!I712&gt;0,LN(実質付加価値!I712),0)</f>
        <v>11.268016730214368</v>
      </c>
      <c r="K712" s="6">
        <f>E712-E$1103</f>
        <v>-1.0983102995931127</v>
      </c>
      <c r="L712" s="6">
        <f>F712-F$1103</f>
        <v>-1.0948284036584077</v>
      </c>
      <c r="M712" s="6">
        <f>G712-G$1103</f>
        <v>-1.2759195352312886</v>
      </c>
      <c r="N712" s="6">
        <f>H712-H$1103</f>
        <v>-1.2012607697795232</v>
      </c>
      <c r="O712" s="6">
        <f>I712-I$1103</f>
        <v>-1.2390178993734455</v>
      </c>
    </row>
    <row r="713" spans="1:15" x14ac:dyDescent="0.15">
      <c r="A713" s="1">
        <v>31</v>
      </c>
      <c r="B713" s="1" t="s">
        <v>302</v>
      </c>
      <c r="C713" s="1">
        <v>20</v>
      </c>
      <c r="D713" s="1" t="s">
        <v>15</v>
      </c>
      <c r="E713" s="4">
        <f>IF(実質付加価値!E713&gt;0,LN(実質付加価値!E713),0)</f>
        <v>9.662790486610664</v>
      </c>
      <c r="F713" s="4">
        <f>IF(実質付加価値!F713&gt;0,LN(実質付加価値!F713),0)</f>
        <v>10.388097456531343</v>
      </c>
      <c r="G713" s="4">
        <f>IF(実質付加価値!G713&gt;0,LN(実質付加価値!G713),0)</f>
        <v>10.199710911580226</v>
      </c>
      <c r="H713" s="4">
        <f>IF(実質付加価値!H713&gt;0,LN(実質付加価値!H713),0)</f>
        <v>10.075236811696298</v>
      </c>
      <c r="I713" s="4">
        <f>IF(実質付加価値!I713&gt;0,LN(実質付加価値!I713),0)</f>
        <v>10.150801936730884</v>
      </c>
      <c r="K713" s="6">
        <f>E713-E$1104</f>
        <v>-1.3763288448223321</v>
      </c>
      <c r="L713" s="6">
        <f>F713-F$1104</f>
        <v>-1.2818831569567273</v>
      </c>
      <c r="M713" s="6">
        <f>G713-G$1104</f>
        <v>-1.4569380481379302</v>
      </c>
      <c r="N713" s="6">
        <f>H713-H$1104</f>
        <v>-1.3447789397269609</v>
      </c>
      <c r="O713" s="6">
        <f>I713-I$1104</f>
        <v>-1.4315738060721621</v>
      </c>
    </row>
    <row r="714" spans="1:15" x14ac:dyDescent="0.15">
      <c r="A714" s="1">
        <v>31</v>
      </c>
      <c r="B714" s="1" t="s">
        <v>302</v>
      </c>
      <c r="C714" s="1">
        <v>21</v>
      </c>
      <c r="D714" s="1" t="s">
        <v>16</v>
      </c>
      <c r="E714" s="4">
        <f>IF(実質付加価値!E714&gt;0,LN(実質付加価値!E714),0)</f>
        <v>10.762609130395779</v>
      </c>
      <c r="F714" s="4">
        <f>IF(実質付加価値!F714&gt;0,LN(実質付加価値!F714),0)</f>
        <v>10.987117046750635</v>
      </c>
      <c r="G714" s="4">
        <f>IF(実質付加価値!G714&gt;0,LN(実質付加価値!G714),0)</f>
        <v>11.317092834257961</v>
      </c>
      <c r="H714" s="4">
        <f>IF(実質付加価値!H714&gt;0,LN(実質付加価値!H714),0)</f>
        <v>11.524273505770358</v>
      </c>
      <c r="I714" s="4">
        <f>IF(実質付加価値!I714&gt;0,LN(実質付加価値!I714),0)</f>
        <v>11.681071660776967</v>
      </c>
      <c r="K714" s="6">
        <f>E714-E$1105</f>
        <v>-1.2980898954195013</v>
      </c>
      <c r="L714" s="6">
        <f>F714-F$1105</f>
        <v>-1.3739400957530492</v>
      </c>
      <c r="M714" s="6">
        <f>G714-G$1105</f>
        <v>-1.4227837330697124</v>
      </c>
      <c r="N714" s="6">
        <f>H714-H$1105</f>
        <v>-1.4382671032748053</v>
      </c>
      <c r="O714" s="6">
        <f>I714-I$1105</f>
        <v>-1.4226600908160005</v>
      </c>
    </row>
    <row r="715" spans="1:15" x14ac:dyDescent="0.15">
      <c r="A715" s="1">
        <v>31</v>
      </c>
      <c r="B715" s="1" t="s">
        <v>159</v>
      </c>
      <c r="C715" s="1">
        <v>22</v>
      </c>
      <c r="D715" s="1" t="s">
        <v>8</v>
      </c>
      <c r="E715" s="4">
        <f>IF(実質付加価値!E715&gt;0,LN(実質付加価値!E715),0)</f>
        <v>12.187704784342435</v>
      </c>
      <c r="F715" s="4">
        <f>IF(実質付加価値!F715&gt;0,LN(実質付加価値!F715),0)</f>
        <v>12.597829854456901</v>
      </c>
      <c r="G715" s="4">
        <f>IF(実質付加価値!G715&gt;0,LN(実質付加価値!G715),0)</f>
        <v>12.816456341886743</v>
      </c>
      <c r="H715" s="4">
        <f>IF(実質付加価値!H715&gt;0,LN(実質付加価値!H715),0)</f>
        <v>12.974854572463411</v>
      </c>
      <c r="I715" s="4">
        <f>IF(実質付加価値!I715&gt;0,LN(実質付加価値!I715),0)</f>
        <v>13.155628095212789</v>
      </c>
      <c r="K715" s="6">
        <f>E715-E$1106</f>
        <v>-0.9600142219467358</v>
      </c>
      <c r="L715" s="6">
        <f>F715-F$1106</f>
        <v>-1.0872152286353245</v>
      </c>
      <c r="M715" s="6">
        <f>G715-G$1106</f>
        <v>-1.0916535142877937</v>
      </c>
      <c r="N715" s="6">
        <f>H715-H$1106</f>
        <v>-1.1684376841806383</v>
      </c>
      <c r="O715" s="6">
        <f>I715-I$1106</f>
        <v>-1.2001462515116916</v>
      </c>
    </row>
    <row r="716" spans="1:15" x14ac:dyDescent="0.15">
      <c r="A716" s="1">
        <v>31</v>
      </c>
      <c r="B716" s="1" t="s">
        <v>159</v>
      </c>
      <c r="C716" s="1">
        <v>23</v>
      </c>
      <c r="D716" s="1" t="s">
        <v>29</v>
      </c>
      <c r="E716" s="4">
        <f>IF(実質付加価値!E716&gt;0,LN(実質付加価値!E716),0)</f>
        <v>12.222033234948919</v>
      </c>
      <c r="F716" s="4">
        <f>IF(実質付加価値!F716&gt;0,LN(実質付加価値!F716),0)</f>
        <v>12.396606335174624</v>
      </c>
      <c r="G716" s="4">
        <f>IF(実質付加価値!G716&gt;0,LN(実質付加価値!G716),0)</f>
        <v>12.496060261043421</v>
      </c>
      <c r="H716" s="4">
        <f>IF(実質付加価値!H716&gt;0,LN(実質付加価値!H716),0)</f>
        <v>12.718098212676376</v>
      </c>
      <c r="I716" s="4">
        <f>IF(実質付加価値!I716&gt;0,LN(実質付加価値!I716),0)</f>
        <v>12.855091504475881</v>
      </c>
      <c r="K716" s="6">
        <f>E716-E$1107</f>
        <v>-0.71931759464617961</v>
      </c>
      <c r="L716" s="6">
        <f>F716-F$1107</f>
        <v>-0.83245060791587022</v>
      </c>
      <c r="M716" s="6">
        <f>G716-G$1107</f>
        <v>-0.86835251930181734</v>
      </c>
      <c r="N716" s="6">
        <f>H716-H$1107</f>
        <v>-0.82339434187805693</v>
      </c>
      <c r="O716" s="6">
        <f>I716-I$1107</f>
        <v>-0.803348897577985</v>
      </c>
    </row>
    <row r="717" spans="1:15" x14ac:dyDescent="0.15">
      <c r="A717" s="1">
        <v>32</v>
      </c>
      <c r="B717" s="1" t="s">
        <v>304</v>
      </c>
      <c r="C717" s="1">
        <v>1</v>
      </c>
      <c r="D717" s="1" t="s">
        <v>9</v>
      </c>
      <c r="E717" s="4">
        <f>IF(実質付加価値!E717&gt;0,LN(実質付加価値!E717),0)</f>
        <v>11.549320282046166</v>
      </c>
      <c r="F717" s="4">
        <f>IF(実質付加価値!F717&gt;0,LN(実質付加価値!F717),0)</f>
        <v>11.411885608466438</v>
      </c>
      <c r="G717" s="4">
        <f>IF(実質付加価値!G717&gt;0,LN(実質付加価値!G717),0)</f>
        <v>11.493372012161815</v>
      </c>
      <c r="H717" s="4">
        <f>IF(実質付加価値!H717&gt;0,LN(実質付加価値!H717),0)</f>
        <v>11.345159301245598</v>
      </c>
      <c r="I717" s="4">
        <f>IF(実質付加価値!I717&gt;0,LN(実質付加価値!I717),0)</f>
        <v>11.031385028294546</v>
      </c>
      <c r="K717" s="6">
        <f>E717-E$1085</f>
        <v>-0.447542086400885</v>
      </c>
      <c r="L717" s="6">
        <f>F717-F$1085</f>
        <v>-0.47174354612342562</v>
      </c>
      <c r="M717" s="6">
        <f>G717-G$1085</f>
        <v>-0.50505506810211465</v>
      </c>
      <c r="N717" s="6">
        <f>H717-H$1085</f>
        <v>-0.51186608298174363</v>
      </c>
      <c r="O717" s="6">
        <f>I717-I$1085</f>
        <v>-0.70508730974057343</v>
      </c>
    </row>
    <row r="718" spans="1:15" x14ac:dyDescent="0.15">
      <c r="A718" s="1">
        <v>32</v>
      </c>
      <c r="B718" s="1" t="s">
        <v>304</v>
      </c>
      <c r="C718" s="1">
        <v>2</v>
      </c>
      <c r="D718" s="1" t="s">
        <v>10</v>
      </c>
      <c r="E718" s="4">
        <f>IF(実質付加価値!E718&gt;0,LN(実質付加価値!E718),0)</f>
        <v>9.0129253670628291</v>
      </c>
      <c r="F718" s="4">
        <f>IF(実質付加価値!F718&gt;0,LN(実質付加価値!F718),0)</f>
        <v>8.9526176642258743</v>
      </c>
      <c r="G718" s="4">
        <f>IF(実質付加価値!G718&gt;0,LN(実質付加価値!G718),0)</f>
        <v>8.891133972541521</v>
      </c>
      <c r="H718" s="4">
        <f>IF(実質付加価値!H718&gt;0,LN(実質付加価値!H718),0)</f>
        <v>8.7418161273056292</v>
      </c>
      <c r="I718" s="4">
        <f>IF(実質付加価値!I718&gt;0,LN(実質付加価値!I718),0)</f>
        <v>7.5973898614039879</v>
      </c>
      <c r="K718" s="6">
        <f>E718-E$1086</f>
        <v>-0.41369638113381413</v>
      </c>
      <c r="L718" s="6">
        <f>F718-F$1086</f>
        <v>-0.59983833834134259</v>
      </c>
      <c r="M718" s="6">
        <f>G718-G$1086</f>
        <v>-0.6302821322218275</v>
      </c>
      <c r="N718" s="6">
        <f>H718-H$1086</f>
        <v>-0.34796873558447849</v>
      </c>
      <c r="O718" s="6">
        <f>I718-I$1086</f>
        <v>-0.40114915525572936</v>
      </c>
    </row>
    <row r="719" spans="1:15" x14ac:dyDescent="0.15">
      <c r="A719" s="1">
        <v>32</v>
      </c>
      <c r="B719" s="1" t="s">
        <v>305</v>
      </c>
      <c r="C719" s="1">
        <v>3</v>
      </c>
      <c r="D719" s="1" t="s">
        <v>17</v>
      </c>
      <c r="E719" s="4">
        <f>IF(実質付加価値!E719&gt;0,LN(実質付加価値!E719),0)</f>
        <v>10.330431439384292</v>
      </c>
      <c r="F719" s="4">
        <f>IF(実質付加価値!F719&gt;0,LN(実質付加価値!F719),0)</f>
        <v>10.569204451014851</v>
      </c>
      <c r="G719" s="4">
        <f>IF(実質付加価値!G719&gt;0,LN(実質付加価値!G719),0)</f>
        <v>10.557967375249515</v>
      </c>
      <c r="H719" s="4">
        <f>IF(実質付加価値!H719&gt;0,LN(実質付加価値!H719),0)</f>
        <v>10.599394259363958</v>
      </c>
      <c r="I719" s="4">
        <f>IF(実質付加価値!I719&gt;0,LN(実質付加価値!I719),0)</f>
        <v>10.362744211892968</v>
      </c>
      <c r="K719" s="6">
        <f>E719-E$1087</f>
        <v>-1.5783122114753159</v>
      </c>
      <c r="L719" s="6">
        <f>F719-F$1087</f>
        <v>-1.6300130509278432</v>
      </c>
      <c r="M719" s="6">
        <f>G719-G$1087</f>
        <v>-1.7350445710886877</v>
      </c>
      <c r="N719" s="6">
        <f>H719-H$1087</f>
        <v>-1.7866638649249538</v>
      </c>
      <c r="O719" s="6">
        <f>I719-I$1087</f>
        <v>-1.8692729453008798</v>
      </c>
    </row>
    <row r="720" spans="1:15" x14ac:dyDescent="0.15">
      <c r="A720" s="1">
        <v>32</v>
      </c>
      <c r="B720" s="1" t="s">
        <v>305</v>
      </c>
      <c r="C720" s="1">
        <v>4</v>
      </c>
      <c r="D720" s="1" t="s">
        <v>18</v>
      </c>
      <c r="E720" s="4">
        <f>IF(実質付加価値!E720&gt;0,LN(実質付加価値!E720),0)</f>
        <v>9.2148865848732306</v>
      </c>
      <c r="F720" s="4">
        <f>IF(実質付加価値!F720&gt;0,LN(実質付加価値!F720),0)</f>
        <v>10.216661915555235</v>
      </c>
      <c r="G720" s="4">
        <f>IF(実質付加価値!G720&gt;0,LN(実質付加価値!G720),0)</f>
        <v>10.740297443999674</v>
      </c>
      <c r="H720" s="4">
        <f>IF(実質付加価値!H720&gt;0,LN(実質付加価値!H720),0)</f>
        <v>9.8596088771063286</v>
      </c>
      <c r="I720" s="4">
        <f>IF(実質付加価値!I720&gt;0,LN(実質付加価値!I720),0)</f>
        <v>9.1868153455751074</v>
      </c>
      <c r="K720" s="6">
        <f>E720-E$1088</f>
        <v>-1.2171296718893529</v>
      </c>
      <c r="L720" s="6">
        <f>F720-F$1088</f>
        <v>-0.67953242112442602</v>
      </c>
      <c r="M720" s="6">
        <f>G720-G$1088</f>
        <v>-0.55403430464518344</v>
      </c>
      <c r="N720" s="6">
        <f>H720-H$1088</f>
        <v>-0.69051064807823437</v>
      </c>
      <c r="O720" s="6">
        <f>I720-I$1088</f>
        <v>-0.78569552546155563</v>
      </c>
    </row>
    <row r="721" spans="1:15" x14ac:dyDescent="0.15">
      <c r="A721" s="1">
        <v>32</v>
      </c>
      <c r="B721" s="1" t="s">
        <v>305</v>
      </c>
      <c r="C721" s="1">
        <v>5</v>
      </c>
      <c r="D721" s="1" t="s">
        <v>19</v>
      </c>
      <c r="E721" s="4">
        <f>IF(実質付加価値!E721&gt;0,LN(実質付加価値!E721),0)</f>
        <v>8.9770426854526129</v>
      </c>
      <c r="F721" s="4">
        <f>IF(実質付加価値!F721&gt;0,LN(実質付加価値!F721),0)</f>
        <v>8.8453707413267697</v>
      </c>
      <c r="G721" s="4">
        <f>IF(実質付加価値!G721&gt;0,LN(実質付加価値!G721),0)</f>
        <v>9.6090912469059049</v>
      </c>
      <c r="H721" s="4">
        <f>IF(実質付加価値!H721&gt;0,LN(実質付加価値!H721),0)</f>
        <v>9.3918517647962467</v>
      </c>
      <c r="I721" s="4">
        <f>IF(実質付加価値!I721&gt;0,LN(実質付加価値!I721),0)</f>
        <v>9.3801439409473772</v>
      </c>
      <c r="K721" s="6">
        <f>E721-E$1089</f>
        <v>-0.85202028853332656</v>
      </c>
      <c r="L721" s="6">
        <f>F721-F$1089</f>
        <v>-1.1778533046244863</v>
      </c>
      <c r="M721" s="6">
        <f>G721-G$1089</f>
        <v>-0.98162474435493863</v>
      </c>
      <c r="N721" s="6">
        <f>H721-H$1089</f>
        <v>-1.1315572319181015</v>
      </c>
      <c r="O721" s="6">
        <f>I721-I$1089</f>
        <v>-0.88593991126425742</v>
      </c>
    </row>
    <row r="722" spans="1:15" x14ac:dyDescent="0.15">
      <c r="A722" s="1">
        <v>32</v>
      </c>
      <c r="B722" s="1" t="s">
        <v>305</v>
      </c>
      <c r="C722" s="1">
        <v>6</v>
      </c>
      <c r="D722" s="1" t="s">
        <v>3</v>
      </c>
      <c r="E722" s="4">
        <f>IF(実質付加価値!E722&gt;0,LN(実質付加価値!E722),0)</f>
        <v>6.2269154419676997</v>
      </c>
      <c r="F722" s="4">
        <f>IF(実質付加価値!F722&gt;0,LN(実質付加価値!F722),0)</f>
        <v>6.9978536500228357</v>
      </c>
      <c r="G722" s="4">
        <f>IF(実質付加価値!G722&gt;0,LN(実質付加価値!G722),0)</f>
        <v>7.7120283307316697</v>
      </c>
      <c r="H722" s="4">
        <f>IF(実質付加価値!H722&gt;0,LN(実質付加価値!H722),0)</f>
        <v>7.6116315343349887</v>
      </c>
      <c r="I722" s="4">
        <f>IF(実質付加価値!I722&gt;0,LN(実質付加価値!I722),0)</f>
        <v>9.2407252552761339</v>
      </c>
      <c r="K722" s="6">
        <f>E722-E$1090</f>
        <v>-2.4549045813267512</v>
      </c>
      <c r="L722" s="6">
        <f>F722-F$1090</f>
        <v>-2.6764152457736481</v>
      </c>
      <c r="M722" s="6">
        <f>G722-G$1090</f>
        <v>-3.0781520624796261</v>
      </c>
      <c r="N722" s="6">
        <f>H722-H$1090</f>
        <v>-3.4294006785749938</v>
      </c>
      <c r="O722" s="6">
        <f>I722-I$1090</f>
        <v>-2.0584809925741769</v>
      </c>
    </row>
    <row r="723" spans="1:15" x14ac:dyDescent="0.15">
      <c r="A723" s="1">
        <v>32</v>
      </c>
      <c r="B723" s="1" t="s">
        <v>305</v>
      </c>
      <c r="C723" s="1">
        <v>7</v>
      </c>
      <c r="D723" s="1" t="s">
        <v>20</v>
      </c>
      <c r="E723" s="4">
        <f>IF(実質付加価値!E723&gt;0,LN(実質付加価値!E723),0)</f>
        <v>5.4862343936172584</v>
      </c>
      <c r="F723" s="4">
        <f>IF(実質付加価値!F723&gt;0,LN(実質付加価値!F723),0)</f>
        <v>5.7322618752486987</v>
      </c>
      <c r="G723" s="4">
        <f>IF(実質付加価値!G723&gt;0,LN(実質付加価値!G723),0)</f>
        <v>7.5989048656239628</v>
      </c>
      <c r="H723" s="4">
        <f>IF(実質付加価値!H723&gt;0,LN(実質付加価値!H723),0)</f>
        <v>7.9107867294592165</v>
      </c>
      <c r="I723" s="4">
        <f>IF(実質付加価値!I723&gt;0,LN(実質付加価値!I723),0)</f>
        <v>7.1530108171862192</v>
      </c>
      <c r="K723" s="6">
        <f>E723-E$1091</f>
        <v>-4.1224514828969943</v>
      </c>
      <c r="L723" s="6">
        <f>F723-F$1091</f>
        <v>-3.6816777624320318</v>
      </c>
      <c r="M723" s="6">
        <f>G723-G$1091</f>
        <v>-2.4522536968917201</v>
      </c>
      <c r="N723" s="6">
        <f>H723-H$1091</f>
        <v>-1.9733921857557171</v>
      </c>
      <c r="O723" s="6">
        <f>I723-I$1091</f>
        <v>-1.8975710151299765</v>
      </c>
    </row>
    <row r="724" spans="1:15" x14ac:dyDescent="0.15">
      <c r="A724" s="1">
        <v>32</v>
      </c>
      <c r="B724" s="1" t="s">
        <v>305</v>
      </c>
      <c r="C724" s="1">
        <v>8</v>
      </c>
      <c r="D724" s="1" t="s">
        <v>21</v>
      </c>
      <c r="E724" s="4">
        <f>IF(実質付加価値!E724&gt;0,LN(実質付加価値!E724),0)</f>
        <v>9.1936399955778327</v>
      </c>
      <c r="F724" s="4">
        <f>IF(実質付加価値!F724&gt;0,LN(実質付加価値!F724),0)</f>
        <v>9.8290262879186425</v>
      </c>
      <c r="G724" s="4">
        <f>IF(実質付加価値!G724&gt;0,LN(実質付加価値!G724),0)</f>
        <v>10.206749882390348</v>
      </c>
      <c r="H724" s="4">
        <f>IF(実質付加価値!H724&gt;0,LN(実質付加価値!H724),0)</f>
        <v>10.252801370262477</v>
      </c>
      <c r="I724" s="4">
        <f>IF(実質付加価値!I724&gt;0,LN(実質付加価値!I724),0)</f>
        <v>9.3653531416733014</v>
      </c>
      <c r="K724" s="6">
        <f>E724-E$1092</f>
        <v>-1.0874433735208147</v>
      </c>
      <c r="L724" s="6">
        <f>F724-F$1092</f>
        <v>-0.71245219991659781</v>
      </c>
      <c r="M724" s="6">
        <f>G724-G$1092</f>
        <v>-0.70587626662887182</v>
      </c>
      <c r="N724" s="6">
        <f>H724-H$1092</f>
        <v>-0.63810107443410757</v>
      </c>
      <c r="O724" s="6">
        <f>I724-I$1092</f>
        <v>-1.1161666007482047</v>
      </c>
    </row>
    <row r="725" spans="1:15" x14ac:dyDescent="0.15">
      <c r="A725" s="1">
        <v>32</v>
      </c>
      <c r="B725" s="1" t="s">
        <v>305</v>
      </c>
      <c r="C725" s="1">
        <v>9</v>
      </c>
      <c r="D725" s="1" t="s">
        <v>22</v>
      </c>
      <c r="E725" s="4">
        <f>IF(実質付加価値!E725&gt;0,LN(実質付加価値!E725),0)</f>
        <v>9.7637270072057785</v>
      </c>
      <c r="F725" s="4">
        <f>IF(実質付加価値!F725&gt;0,LN(実質付加価値!F725),0)</f>
        <v>10.490720642604744</v>
      </c>
      <c r="G725" s="4">
        <f>IF(実質付加価値!G725&gt;0,LN(実質付加価値!G725),0)</f>
        <v>11.079079587066449</v>
      </c>
      <c r="H725" s="4">
        <f>IF(実質付加価値!H725&gt;0,LN(実質付加価値!H725),0)</f>
        <v>11.24425618014428</v>
      </c>
      <c r="I725" s="4">
        <f>IF(実質付加価値!I725&gt;0,LN(実質付加価値!I725),0)</f>
        <v>10.235699639620199</v>
      </c>
      <c r="K725" s="6">
        <f>E725-E$1093</f>
        <v>-0.47495570023636802</v>
      </c>
      <c r="L725" s="6">
        <f>F725-F$1093</f>
        <v>-0.19684938703077215</v>
      </c>
      <c r="M725" s="6">
        <f>G725-G$1093</f>
        <v>5.5133186338318652E-2</v>
      </c>
      <c r="N725" s="6">
        <f>H725-H$1093</f>
        <v>0.21950844762232613</v>
      </c>
      <c r="O725" s="6">
        <f>I725-I$1093</f>
        <v>-0.16889544514939914</v>
      </c>
    </row>
    <row r="726" spans="1:15" x14ac:dyDescent="0.15">
      <c r="A726" s="1">
        <v>32</v>
      </c>
      <c r="B726" s="1" t="s">
        <v>305</v>
      </c>
      <c r="C726" s="1">
        <v>10</v>
      </c>
      <c r="D726" s="1" t="s">
        <v>23</v>
      </c>
      <c r="E726" s="4">
        <f>IF(実質付加価値!E726&gt;0,LN(実質付加価値!E726),0)</f>
        <v>7.4472868644897536</v>
      </c>
      <c r="F726" s="4">
        <f>IF(実質付加価値!F726&gt;0,LN(実質付加価値!F726),0)</f>
        <v>8.5139452253761352</v>
      </c>
      <c r="G726" s="4">
        <f>IF(実質付加価値!G726&gt;0,LN(実質付加価値!G726),0)</f>
        <v>8.9836708656814039</v>
      </c>
      <c r="H726" s="4">
        <f>IF(実質付加価値!H726&gt;0,LN(実質付加価値!H726),0)</f>
        <v>9.7494885756189351</v>
      </c>
      <c r="I726" s="4">
        <f>IF(実質付加価値!I726&gt;0,LN(実質付加価値!I726),0)</f>
        <v>8.9989219849471365</v>
      </c>
      <c r="K726" s="6">
        <f>E726-E$1094</f>
        <v>-2.4412127105505084</v>
      </c>
      <c r="L726" s="6">
        <f>F726-F$1094</f>
        <v>-1.9562170483503643</v>
      </c>
      <c r="M726" s="6">
        <f>G726-G$1094</f>
        <v>-2.0680264642080282</v>
      </c>
      <c r="N726" s="6">
        <f>H726-H$1094</f>
        <v>-1.3974178180781092</v>
      </c>
      <c r="O726" s="6">
        <f>I726-I$1094</f>
        <v>-1.8166853198836748</v>
      </c>
    </row>
    <row r="727" spans="1:15" x14ac:dyDescent="0.15">
      <c r="A727" s="1">
        <v>32</v>
      </c>
      <c r="B727" s="1" t="s">
        <v>305</v>
      </c>
      <c r="C727" s="1">
        <v>11</v>
      </c>
      <c r="D727" s="1" t="s">
        <v>24</v>
      </c>
      <c r="E727" s="4">
        <f>IF(実質付加価値!E727&gt;0,LN(実質付加価値!E727),0)</f>
        <v>8.9554758343589249</v>
      </c>
      <c r="F727" s="4">
        <f>IF(実質付加価値!F727&gt;0,LN(実質付加価値!F727),0)</f>
        <v>10.208387670438357</v>
      </c>
      <c r="G727" s="4">
        <f>IF(実質付加価値!G727&gt;0,LN(実質付加価値!G727),0)</f>
        <v>10.807286857458772</v>
      </c>
      <c r="H727" s="4">
        <f>IF(実質付加価値!H727&gt;0,LN(実質付加価値!H727),0)</f>
        <v>10.700151100426348</v>
      </c>
      <c r="I727" s="4">
        <f>IF(実質付加価値!I727&gt;0,LN(実質付加価値!I727),0)</f>
        <v>10.812024097169626</v>
      </c>
      <c r="K727" s="6">
        <f>E727-E$1095</f>
        <v>-1.1435434720196156</v>
      </c>
      <c r="L727" s="6">
        <f>F727-F$1095</f>
        <v>-0.67486208299211015</v>
      </c>
      <c r="M727" s="6">
        <f>G727-G$1095</f>
        <v>-0.87915644318271546</v>
      </c>
      <c r="N727" s="6">
        <f>H727-H$1095</f>
        <v>-1.0572924076952805</v>
      </c>
      <c r="O727" s="6">
        <f>I727-I$1095</f>
        <v>-1.114828880503774</v>
      </c>
    </row>
    <row r="728" spans="1:15" x14ac:dyDescent="0.15">
      <c r="A728" s="1">
        <v>32</v>
      </c>
      <c r="B728" s="1" t="s">
        <v>305</v>
      </c>
      <c r="C728" s="1">
        <v>12</v>
      </c>
      <c r="D728" s="1" t="s">
        <v>25</v>
      </c>
      <c r="E728" s="4">
        <f>IF(実質付加価値!E728&gt;0,LN(実質付加価値!E728),0)</f>
        <v>5.9525850852280655</v>
      </c>
      <c r="F728" s="4">
        <f>IF(実質付加価値!F728&gt;0,LN(実質付加価値!F728),0)</f>
        <v>8.10687802465376</v>
      </c>
      <c r="G728" s="4">
        <f>IF(実質付加価値!G728&gt;0,LN(実質付加価値!G728),0)</f>
        <v>10.026917703520867</v>
      </c>
      <c r="H728" s="4">
        <f>IF(実質付加価値!H728&gt;0,LN(実質付加価値!H728),0)</f>
        <v>11.105025897888961</v>
      </c>
      <c r="I728" s="4">
        <f>IF(実質付加価値!I728&gt;0,LN(実質付加価値!I728),0)</f>
        <v>13.082513790369161</v>
      </c>
      <c r="K728" s="6">
        <f>E728-E$1096</f>
        <v>-1.6040120513427141</v>
      </c>
      <c r="L728" s="6">
        <f>F728-F$1096</f>
        <v>-1.3762605564702799</v>
      </c>
      <c r="M728" s="6">
        <f>G728-G$1096</f>
        <v>-1.3515608940833452</v>
      </c>
      <c r="N728" s="6">
        <f>H728-H$1096</f>
        <v>-1.2852864011241039</v>
      </c>
      <c r="O728" s="6">
        <f>I728-I$1096</f>
        <v>-0.69483103199268115</v>
      </c>
    </row>
    <row r="729" spans="1:15" x14ac:dyDescent="0.15">
      <c r="A729" s="1">
        <v>32</v>
      </c>
      <c r="B729" s="1" t="s">
        <v>305</v>
      </c>
      <c r="C729" s="1">
        <v>13</v>
      </c>
      <c r="D729" s="1" t="s">
        <v>26</v>
      </c>
      <c r="E729" s="4">
        <f>IF(実質付加価値!E729&gt;0,LN(実質付加価値!E729),0)</f>
        <v>7.3987916234182753</v>
      </c>
      <c r="F729" s="4">
        <f>IF(実質付加価値!F729&gt;0,LN(実質付加価値!F729),0)</f>
        <v>9.0567517033765501</v>
      </c>
      <c r="G729" s="4">
        <f>IF(実質付加価値!G729&gt;0,LN(実質付加価値!G729),0)</f>
        <v>9.6915562604929697</v>
      </c>
      <c r="H729" s="4">
        <f>IF(実質付加価値!H729&gt;0,LN(実質付加価値!H729),0)</f>
        <v>9.6457912520645213</v>
      </c>
      <c r="I729" s="4">
        <f>IF(実質付加価値!I729&gt;0,LN(実質付加価値!I729),0)</f>
        <v>10.269805843122411</v>
      </c>
      <c r="K729" s="6">
        <f>E729-E$1097</f>
        <v>-1.4794933455318828</v>
      </c>
      <c r="L729" s="6">
        <f>F729-F$1097</f>
        <v>-1.2211407710329976</v>
      </c>
      <c r="M729" s="6">
        <f>G729-G$1097</f>
        <v>-1.026657222110364</v>
      </c>
      <c r="N729" s="6">
        <f>H729-H$1097</f>
        <v>-1.3249126256756583</v>
      </c>
      <c r="O729" s="6">
        <f>I729-I$1097</f>
        <v>-1.3459610327341824</v>
      </c>
    </row>
    <row r="730" spans="1:15" x14ac:dyDescent="0.15">
      <c r="A730" s="1">
        <v>32</v>
      </c>
      <c r="B730" s="1" t="s">
        <v>305</v>
      </c>
      <c r="C730" s="1">
        <v>14</v>
      </c>
      <c r="D730" s="1" t="s">
        <v>27</v>
      </c>
      <c r="E730" s="4">
        <f>IF(実質付加価値!E730&gt;0,LN(実質付加価値!E730),0)</f>
        <v>3.3099925262113983</v>
      </c>
      <c r="F730" s="4">
        <f>IF(実質付加価値!F730&gt;0,LN(実質付加価値!F730),0)</f>
        <v>7.9096953136505679</v>
      </c>
      <c r="G730" s="4">
        <f>IF(実質付加価値!G730&gt;0,LN(実質付加価値!G730),0)</f>
        <v>8.0351567814670855</v>
      </c>
      <c r="H730" s="4">
        <f>IF(実質付加価値!H730&gt;0,LN(実質付加価値!H730),0)</f>
        <v>8.5450136960429486</v>
      </c>
      <c r="I730" s="4">
        <f>IF(実質付加価値!I730&gt;0,LN(実質付加価値!I730),0)</f>
        <v>9.5741414195291554</v>
      </c>
      <c r="K730" s="6">
        <f>E730-E$1098</f>
        <v>-3.7183095501229095</v>
      </c>
      <c r="L730" s="6">
        <f>F730-F$1098</f>
        <v>-0.49302226579880326</v>
      </c>
      <c r="M730" s="6">
        <f>G730-G$1098</f>
        <v>-1.1872254820782508</v>
      </c>
      <c r="N730" s="6">
        <f>H730-H$1098</f>
        <v>-0.78115574518207609</v>
      </c>
      <c r="O730" s="6">
        <f>I730-I$1098</f>
        <v>-0.2842709490198807</v>
      </c>
    </row>
    <row r="731" spans="1:15" x14ac:dyDescent="0.15">
      <c r="A731" s="1">
        <v>32</v>
      </c>
      <c r="B731" s="1" t="s">
        <v>305</v>
      </c>
      <c r="C731" s="1">
        <v>15</v>
      </c>
      <c r="D731" s="1" t="s">
        <v>28</v>
      </c>
      <c r="E731" s="4">
        <f>IF(実質付加価値!E731&gt;0,LN(実質付加価値!E731),0)</f>
        <v>10.440675916145718</v>
      </c>
      <c r="F731" s="4">
        <f>IF(実質付加価値!F731&gt;0,LN(実質付加価値!F731),0)</f>
        <v>10.717870951098581</v>
      </c>
      <c r="G731" s="4">
        <f>IF(実質付加価値!G731&gt;0,LN(実質付加価値!G731),0)</f>
        <v>11.024266871128328</v>
      </c>
      <c r="H731" s="4">
        <f>IF(実質付加価値!H731&gt;0,LN(実質付加価値!H731),0)</f>
        <v>10.792570176058083</v>
      </c>
      <c r="I731" s="4">
        <f>IF(実質付加価値!I731&gt;0,LN(実質付加価値!I731),0)</f>
        <v>10.332503409452537</v>
      </c>
      <c r="K731" s="6">
        <f>E731-E$1099</f>
        <v>-1.0994572043242652</v>
      </c>
      <c r="L731" s="6">
        <f>F731-F$1099</f>
        <v>-1.0601096678626583</v>
      </c>
      <c r="M731" s="6">
        <f>G731-G$1099</f>
        <v>-1.1846605575967928</v>
      </c>
      <c r="N731" s="6">
        <f>H731-H$1099</f>
        <v>-1.2272862416104768</v>
      </c>
      <c r="O731" s="6">
        <f>I731-I$1099</f>
        <v>-1.5677164787958215</v>
      </c>
    </row>
    <row r="732" spans="1:15" x14ac:dyDescent="0.15">
      <c r="A732" s="1">
        <v>32</v>
      </c>
      <c r="B732" s="1" t="s">
        <v>304</v>
      </c>
      <c r="C732" s="1">
        <v>16</v>
      </c>
      <c r="D732" s="1" t="s">
        <v>11</v>
      </c>
      <c r="E732" s="4">
        <f>IF(実質付加価値!E732&gt;0,LN(実質付加価値!E732),0)</f>
        <v>12.132993699016668</v>
      </c>
      <c r="F732" s="4">
        <f>IF(実質付加価値!F732&gt;0,LN(実質付加価値!F732),0)</f>
        <v>12.590590695707453</v>
      </c>
      <c r="G732" s="4">
        <f>IF(実質付加価値!G732&gt;0,LN(実質付加価値!G732),0)</f>
        <v>12.557005770391996</v>
      </c>
      <c r="H732" s="4">
        <f>IF(実質付加価値!H732&gt;0,LN(実質付加価値!H732),0)</f>
        <v>12.656082342708986</v>
      </c>
      <c r="I732" s="4">
        <f>IF(実質付加価値!I732&gt;0,LN(実質付加価値!I732),0)</f>
        <v>12.395548462329915</v>
      </c>
      <c r="K732" s="6">
        <f>E732-E$1100</f>
        <v>-0.99630985615190681</v>
      </c>
      <c r="L732" s="6">
        <f>F732-F$1100</f>
        <v>-0.75351029407280556</v>
      </c>
      <c r="M732" s="6">
        <f>G732-G$1100</f>
        <v>-0.9631124352614151</v>
      </c>
      <c r="N732" s="6">
        <f>H732-H$1100</f>
        <v>-0.62220880806962775</v>
      </c>
      <c r="O732" s="6">
        <f>I732-I$1100</f>
        <v>-0.56760705186643357</v>
      </c>
    </row>
    <row r="733" spans="1:15" x14ac:dyDescent="0.15">
      <c r="A733" s="1">
        <v>32</v>
      </c>
      <c r="B733" s="1" t="s">
        <v>304</v>
      </c>
      <c r="C733" s="1">
        <v>17</v>
      </c>
      <c r="D733" s="1" t="s">
        <v>12</v>
      </c>
      <c r="E733" s="4">
        <f>IF(実質付加価値!E733&gt;0,LN(実質付加価値!E733),0)</f>
        <v>9.8857780769959511</v>
      </c>
      <c r="F733" s="4">
        <f>IF(実質付加価値!F733&gt;0,LN(実質付加価値!F733),0)</f>
        <v>10.377935195271871</v>
      </c>
      <c r="G733" s="4">
        <f>IF(実質付加価値!G733&gt;0,LN(実質付加価値!G733),0)</f>
        <v>11.564235848897054</v>
      </c>
      <c r="H733" s="4">
        <f>IF(実質付加価値!H733&gt;0,LN(実質付加価値!H733),0)</f>
        <v>11.786974296106964</v>
      </c>
      <c r="I733" s="4">
        <f>IF(実質付加価値!I733&gt;0,LN(実質付加価値!I733),0)</f>
        <v>11.647694070400513</v>
      </c>
      <c r="K733" s="6">
        <f>E733-E$1101</f>
        <v>-0.96368127354137734</v>
      </c>
      <c r="L733" s="6">
        <f>F733-F$1101</f>
        <v>-1.1112871687760268</v>
      </c>
      <c r="M733" s="6">
        <f>G733-G$1101</f>
        <v>-0.47118509792832874</v>
      </c>
      <c r="N733" s="6">
        <f>H733-H$1101</f>
        <v>-0.45150801484244241</v>
      </c>
      <c r="O733" s="6">
        <f>I733-I$1101</f>
        <v>-0.62171376403589917</v>
      </c>
    </row>
    <row r="734" spans="1:15" x14ac:dyDescent="0.15">
      <c r="A734" s="1">
        <v>32</v>
      </c>
      <c r="B734" s="1" t="s">
        <v>304</v>
      </c>
      <c r="C734" s="1">
        <v>18</v>
      </c>
      <c r="D734" s="1" t="s">
        <v>13</v>
      </c>
      <c r="E734" s="4">
        <f>IF(実質付加価値!E734&gt;0,LN(実質付加価値!E734),0)</f>
        <v>10.615000987615426</v>
      </c>
      <c r="F734" s="4">
        <f>IF(実質付加価値!F734&gt;0,LN(実質付加価値!F734),0)</f>
        <v>11.724495977311625</v>
      </c>
      <c r="G734" s="4">
        <f>IF(実質付加価値!G734&gt;0,LN(実質付加価値!G734),0)</f>
        <v>12.165020277998529</v>
      </c>
      <c r="H734" s="4">
        <f>IF(実質付加価値!H734&gt;0,LN(実質付加価値!H734),0)</f>
        <v>12.379620401982709</v>
      </c>
      <c r="I734" s="4">
        <f>IF(実質付加価値!I734&gt;0,LN(実質付加価値!I734),0)</f>
        <v>12.123946652355201</v>
      </c>
      <c r="K734" s="6">
        <f>E734-E$1102</f>
        <v>-1.5037285705432879</v>
      </c>
      <c r="L734" s="6">
        <f>F734-F$1102</f>
        <v>-1.1597318316031533</v>
      </c>
      <c r="M734" s="6">
        <f>G734-G$1102</f>
        <v>-1.1410538722641643</v>
      </c>
      <c r="N734" s="6">
        <f>H734-H$1102</f>
        <v>-1.1243555894317918</v>
      </c>
      <c r="O734" s="6">
        <f>I734-I$1102</f>
        <v>-1.2210497286797999</v>
      </c>
    </row>
    <row r="735" spans="1:15" x14ac:dyDescent="0.15">
      <c r="A735" s="1">
        <v>32</v>
      </c>
      <c r="B735" s="1" t="s">
        <v>304</v>
      </c>
      <c r="C735" s="1">
        <v>19</v>
      </c>
      <c r="D735" s="1" t="s">
        <v>14</v>
      </c>
      <c r="E735" s="4">
        <f>IF(実質付加価値!E735&gt;0,LN(実質付加価値!E735),0)</f>
        <v>10.149247345516022</v>
      </c>
      <c r="F735" s="4">
        <f>IF(実質付加価値!F735&gt;0,LN(実質付加価値!F735),0)</f>
        <v>11.024790194567071</v>
      </c>
      <c r="G735" s="4">
        <f>IF(実質付加価値!G735&gt;0,LN(実質付加価値!G735),0)</f>
        <v>11.662851912329987</v>
      </c>
      <c r="H735" s="4">
        <f>IF(実質付加価値!H735&gt;0,LN(実質付加価値!H735),0)</f>
        <v>11.487675924363844</v>
      </c>
      <c r="I735" s="4">
        <f>IF(実質付加価値!I735&gt;0,LN(実質付加価値!I735),0)</f>
        <v>11.383157184513678</v>
      </c>
      <c r="K735" s="6">
        <f>E735-E$1103</f>
        <v>-0.79661157198397703</v>
      </c>
      <c r="L735" s="6">
        <f>F735-F$1103</f>
        <v>-0.74818381828971781</v>
      </c>
      <c r="M735" s="6">
        <f>G735-G$1103</f>
        <v>-0.89830101908227</v>
      </c>
      <c r="N735" s="6">
        <f>H735-H$1103</f>
        <v>-1.1096603137718564</v>
      </c>
      <c r="O735" s="6">
        <f>I735-I$1103</f>
        <v>-1.123877445074136</v>
      </c>
    </row>
    <row r="736" spans="1:15" x14ac:dyDescent="0.15">
      <c r="A736" s="1">
        <v>32</v>
      </c>
      <c r="B736" s="1" t="s">
        <v>304</v>
      </c>
      <c r="C736" s="1">
        <v>20</v>
      </c>
      <c r="D736" s="1" t="s">
        <v>15</v>
      </c>
      <c r="E736" s="4">
        <f>IF(実質付加価値!E736&gt;0,LN(実質付加価値!E736),0)</f>
        <v>9.6706747532191581</v>
      </c>
      <c r="F736" s="4">
        <f>IF(実質付加価値!F736&gt;0,LN(実質付加価値!F736),0)</f>
        <v>10.53891862229445</v>
      </c>
      <c r="G736" s="4">
        <f>IF(実質付加価値!G736&gt;0,LN(実質付加価値!G736),0)</f>
        <v>10.433080354027517</v>
      </c>
      <c r="H736" s="4">
        <f>IF(実質付加価値!H736&gt;0,LN(実質付加価値!H736),0)</f>
        <v>10.19903819747819</v>
      </c>
      <c r="I736" s="4">
        <f>IF(実質付加価値!I736&gt;0,LN(実質付加価値!I736),0)</f>
        <v>10.350624044815117</v>
      </c>
      <c r="K736" s="6">
        <f>E736-E$1104</f>
        <v>-1.3684445782138379</v>
      </c>
      <c r="L736" s="6">
        <f>F736-F$1104</f>
        <v>-1.1310619911936204</v>
      </c>
      <c r="M736" s="6">
        <f>G736-G$1104</f>
        <v>-1.2235686056906392</v>
      </c>
      <c r="N736" s="6">
        <f>H736-H$1104</f>
        <v>-1.2209775539450689</v>
      </c>
      <c r="O736" s="6">
        <f>I736-I$1104</f>
        <v>-1.2317516979879297</v>
      </c>
    </row>
    <row r="737" spans="1:15" x14ac:dyDescent="0.15">
      <c r="A737" s="1">
        <v>32</v>
      </c>
      <c r="B737" s="1" t="s">
        <v>304</v>
      </c>
      <c r="C737" s="1">
        <v>21</v>
      </c>
      <c r="D737" s="1" t="s">
        <v>16</v>
      </c>
      <c r="E737" s="4">
        <f>IF(実質付加価値!E737&gt;0,LN(実質付加価値!E737),0)</f>
        <v>10.995416777349796</v>
      </c>
      <c r="F737" s="4">
        <f>IF(実質付加価値!F737&gt;0,LN(実質付加価値!F737),0)</f>
        <v>11.135518059286664</v>
      </c>
      <c r="G737" s="4">
        <f>IF(実質付加価値!G737&gt;0,LN(実質付加価値!G737),0)</f>
        <v>11.497792822563282</v>
      </c>
      <c r="H737" s="4">
        <f>IF(実質付加価値!H737&gt;0,LN(実質付加価値!H737),0)</f>
        <v>11.702200422016569</v>
      </c>
      <c r="I737" s="4">
        <f>IF(実質付加価値!I737&gt;0,LN(実質付加価値!I737),0)</f>
        <v>11.808368458409769</v>
      </c>
      <c r="K737" s="6">
        <f>E737-E$1105</f>
        <v>-1.0652822484654845</v>
      </c>
      <c r="L737" s="6">
        <f>F737-F$1105</f>
        <v>-1.2255390832170203</v>
      </c>
      <c r="M737" s="6">
        <f>G737-G$1105</f>
        <v>-1.2420837447643915</v>
      </c>
      <c r="N737" s="6">
        <f>H737-H$1105</f>
        <v>-1.2603401870285946</v>
      </c>
      <c r="O737" s="6">
        <f>I737-I$1105</f>
        <v>-1.2953632931831986</v>
      </c>
    </row>
    <row r="738" spans="1:15" x14ac:dyDescent="0.15">
      <c r="A738" s="1">
        <v>32</v>
      </c>
      <c r="B738" s="1" t="s">
        <v>163</v>
      </c>
      <c r="C738" s="1">
        <v>22</v>
      </c>
      <c r="D738" s="1" t="s">
        <v>8</v>
      </c>
      <c r="E738" s="4">
        <f>IF(実質付加価値!E738&gt;0,LN(実質付加価値!E738),0)</f>
        <v>11.974906997915916</v>
      </c>
      <c r="F738" s="4">
        <f>IF(実質付加価値!F738&gt;0,LN(実質付加価値!F738),0)</f>
        <v>12.777559487527089</v>
      </c>
      <c r="G738" s="4">
        <f>IF(実質付加価値!G738&gt;0,LN(実質付加価値!G738),0)</f>
        <v>12.85664020370891</v>
      </c>
      <c r="H738" s="4">
        <f>IF(実質付加価値!H738&gt;0,LN(実質付加価値!H738),0)</f>
        <v>13.134308841377289</v>
      </c>
      <c r="I738" s="4">
        <f>IF(実質付加価値!I738&gt;0,LN(実質付加価値!I738),0)</f>
        <v>13.335832014702989</v>
      </c>
      <c r="K738" s="6">
        <f>E738-E$1106</f>
        <v>-1.1728120083732545</v>
      </c>
      <c r="L738" s="6">
        <f>F738-F$1106</f>
        <v>-0.90748559556513619</v>
      </c>
      <c r="M738" s="6">
        <f>G738-G$1106</f>
        <v>-1.0514696524656273</v>
      </c>
      <c r="N738" s="6">
        <f>H738-H$1106</f>
        <v>-1.0089834152667603</v>
      </c>
      <c r="O738" s="6">
        <f>I738-I$1106</f>
        <v>-1.0199423320214915</v>
      </c>
    </row>
    <row r="739" spans="1:15" x14ac:dyDescent="0.15">
      <c r="A739" s="1">
        <v>32</v>
      </c>
      <c r="B739" s="1" t="s">
        <v>163</v>
      </c>
      <c r="C739" s="1">
        <v>23</v>
      </c>
      <c r="D739" s="1" t="s">
        <v>29</v>
      </c>
      <c r="E739" s="4">
        <f>IF(実質付加価値!E739&gt;0,LN(実質付加価値!E739),0)</f>
        <v>12.413573879999706</v>
      </c>
      <c r="F739" s="4">
        <f>IF(実質付加価値!F739&gt;0,LN(実質付加価値!F739),0)</f>
        <v>12.646402643253268</v>
      </c>
      <c r="G739" s="4">
        <f>IF(実質付加価値!G739&gt;0,LN(実質付加価値!G739),0)</f>
        <v>12.746840229498037</v>
      </c>
      <c r="H739" s="4">
        <f>IF(実質付加価値!H739&gt;0,LN(実質付加価値!H739),0)</f>
        <v>12.933697869297639</v>
      </c>
      <c r="I739" s="4">
        <f>IF(実質付加価値!I739&gt;0,LN(実質付加価値!I739),0)</f>
        <v>13.037436358664515</v>
      </c>
      <c r="K739" s="6">
        <f>E739-E$1107</f>
        <v>-0.5277769495953919</v>
      </c>
      <c r="L739" s="6">
        <f>F739-F$1107</f>
        <v>-0.58265429983722683</v>
      </c>
      <c r="M739" s="6">
        <f>G739-G$1107</f>
        <v>-0.61757255084720164</v>
      </c>
      <c r="N739" s="6">
        <f>H739-H$1107</f>
        <v>-0.6077946852567937</v>
      </c>
      <c r="O739" s="6">
        <f>I739-I$1107</f>
        <v>-0.62100404338935178</v>
      </c>
    </row>
    <row r="740" spans="1:15" x14ac:dyDescent="0.15">
      <c r="A740" s="1">
        <v>33</v>
      </c>
      <c r="B740" s="1" t="s">
        <v>306</v>
      </c>
      <c r="C740" s="1">
        <v>1</v>
      </c>
      <c r="D740" s="1" t="s">
        <v>9</v>
      </c>
      <c r="E740" s="4">
        <f>IF(実質付加価値!E740&gt;0,LN(実質付加価値!E740),0)</f>
        <v>11.946517948302628</v>
      </c>
      <c r="F740" s="4">
        <f>IF(実質付加価値!F740&gt;0,LN(実質付加価値!F740),0)</f>
        <v>11.824390609647008</v>
      </c>
      <c r="G740" s="4">
        <f>IF(実質付加価値!G740&gt;0,LN(実質付加価値!G740),0)</f>
        <v>11.83438093285802</v>
      </c>
      <c r="H740" s="4">
        <f>IF(実質付加価値!H740&gt;0,LN(実質付加価値!H740),0)</f>
        <v>11.721728229666923</v>
      </c>
      <c r="I740" s="4">
        <f>IF(実質付加価値!I740&gt;0,LN(実質付加価値!I740),0)</f>
        <v>11.459594302341813</v>
      </c>
      <c r="K740" s="6">
        <f>E740-E$1085</f>
        <v>-5.0344420144423196E-2</v>
      </c>
      <c r="L740" s="6">
        <f>F740-F$1085</f>
        <v>-5.9238544942855853E-2</v>
      </c>
      <c r="M740" s="6">
        <f>G740-G$1085</f>
        <v>-0.1640461474059105</v>
      </c>
      <c r="N740" s="6">
        <f>H740-H$1085</f>
        <v>-0.13529715456041913</v>
      </c>
      <c r="O740" s="6">
        <f>I740-I$1085</f>
        <v>-0.27687803569330605</v>
      </c>
    </row>
    <row r="741" spans="1:15" x14ac:dyDescent="0.15">
      <c r="A741" s="1">
        <v>33</v>
      </c>
      <c r="B741" s="1" t="s">
        <v>306</v>
      </c>
      <c r="C741" s="1">
        <v>2</v>
      </c>
      <c r="D741" s="1" t="s">
        <v>10</v>
      </c>
      <c r="E741" s="4">
        <f>IF(実質付加価値!E741&gt;0,LN(実質付加価値!E741),0)</f>
        <v>10.257319516908364</v>
      </c>
      <c r="F741" s="4">
        <f>IF(実質付加価値!F741&gt;0,LN(実質付加価値!F741),0)</f>
        <v>9.8698396956452736</v>
      </c>
      <c r="G741" s="4">
        <f>IF(実質付加価値!G741&gt;0,LN(実質付加価値!G741),0)</f>
        <v>10.055130755963138</v>
      </c>
      <c r="H741" s="4">
        <f>IF(実質付加価値!H741&gt;0,LN(実質付加価値!H741),0)</f>
        <v>9.6389035431510965</v>
      </c>
      <c r="I741" s="4">
        <f>IF(実質付加価値!I741&gt;0,LN(実質付加価値!I741),0)</f>
        <v>8.1997687531736503</v>
      </c>
      <c r="K741" s="6">
        <f>E741-E$1086</f>
        <v>0.83069776871172074</v>
      </c>
      <c r="L741" s="6">
        <f>F741-F$1086</f>
        <v>0.31738369307805669</v>
      </c>
      <c r="M741" s="6">
        <f>G741-G$1086</f>
        <v>0.533714651199789</v>
      </c>
      <c r="N741" s="6">
        <f>H741-H$1086</f>
        <v>0.54911868026098887</v>
      </c>
      <c r="O741" s="6">
        <f>I741-I$1086</f>
        <v>0.20122973651393306</v>
      </c>
    </row>
    <row r="742" spans="1:15" x14ac:dyDescent="0.15">
      <c r="A742" s="1">
        <v>33</v>
      </c>
      <c r="B742" s="1" t="s">
        <v>307</v>
      </c>
      <c r="C742" s="1">
        <v>3</v>
      </c>
      <c r="D742" s="1" t="s">
        <v>17</v>
      </c>
      <c r="E742" s="4">
        <f>IF(実質付加価値!E742&gt;0,LN(実質付加価値!E742),0)</f>
        <v>12.141519091680594</v>
      </c>
      <c r="F742" s="4">
        <f>IF(実質付加価値!F742&gt;0,LN(実質付加価値!F742),0)</f>
        <v>12.416513266629556</v>
      </c>
      <c r="G742" s="4">
        <f>IF(実質付加価値!G742&gt;0,LN(実質付加価値!G742),0)</f>
        <v>12.632657001205452</v>
      </c>
      <c r="H742" s="4">
        <f>IF(実質付加価値!H742&gt;0,LN(実質付加価値!H742),0)</f>
        <v>12.418723869049579</v>
      </c>
      <c r="I742" s="4">
        <f>IF(実質付加価値!I742&gt;0,LN(実質付加価値!I742),0)</f>
        <v>12.533150164003496</v>
      </c>
      <c r="K742" s="6">
        <f>E742-E$1087</f>
        <v>0.232775440820987</v>
      </c>
      <c r="L742" s="6">
        <f>F742-F$1087</f>
        <v>0.2172957646868614</v>
      </c>
      <c r="M742" s="6">
        <f>G742-G$1087</f>
        <v>0.33964505486724939</v>
      </c>
      <c r="N742" s="6">
        <f>H742-H$1087</f>
        <v>3.2665744760667081E-2</v>
      </c>
      <c r="O742" s="6">
        <f>I742-I$1087</f>
        <v>0.30113300680964805</v>
      </c>
    </row>
    <row r="743" spans="1:15" x14ac:dyDescent="0.15">
      <c r="A743" s="1">
        <v>33</v>
      </c>
      <c r="B743" s="1" t="s">
        <v>307</v>
      </c>
      <c r="C743" s="1">
        <v>4</v>
      </c>
      <c r="D743" s="1" t="s">
        <v>18</v>
      </c>
      <c r="E743" s="4">
        <f>IF(実質付加価値!E743&gt;0,LN(実質付加価値!E743),0)</f>
        <v>11.562612605869306</v>
      </c>
      <c r="F743" s="4">
        <f>IF(実質付加価値!F743&gt;0,LN(実質付加価値!F743),0)</f>
        <v>12.054127996452353</v>
      </c>
      <c r="G743" s="4">
        <f>IF(実質付加価値!G743&gt;0,LN(実質付加価値!G743),0)</f>
        <v>12.349275875999014</v>
      </c>
      <c r="H743" s="4">
        <f>IF(実質付加価値!H743&gt;0,LN(実質付加価値!H743),0)</f>
        <v>11.823866929155793</v>
      </c>
      <c r="I743" s="4">
        <f>IF(実質付加価値!I743&gt;0,LN(実質付加価値!I743),0)</f>
        <v>11.386412540023779</v>
      </c>
      <c r="K743" s="6">
        <f>E743-E$1088</f>
        <v>1.1305963491067228</v>
      </c>
      <c r="L743" s="6">
        <f>F743-F$1088</f>
        <v>1.1579336597726915</v>
      </c>
      <c r="M743" s="6">
        <f>G743-G$1088</f>
        <v>1.0549441273541564</v>
      </c>
      <c r="N743" s="6">
        <f>H743-H$1088</f>
        <v>1.27374740397123</v>
      </c>
      <c r="O743" s="6">
        <f>I743-I$1088</f>
        <v>1.4139016689871156</v>
      </c>
    </row>
    <row r="744" spans="1:15" x14ac:dyDescent="0.15">
      <c r="A744" s="1">
        <v>33</v>
      </c>
      <c r="B744" s="1" t="s">
        <v>307</v>
      </c>
      <c r="C744" s="1">
        <v>5</v>
      </c>
      <c r="D744" s="1" t="s">
        <v>19</v>
      </c>
      <c r="E744" s="4">
        <f>IF(実質付加価値!E744&gt;0,LN(実質付加価値!E744),0)</f>
        <v>10.127636362493995</v>
      </c>
      <c r="F744" s="4">
        <f>IF(実質付加価値!F744&gt;0,LN(実質付加価値!F744),0)</f>
        <v>10.105811804860869</v>
      </c>
      <c r="G744" s="4">
        <f>IF(実質付加価値!G744&gt;0,LN(実質付加価値!G744),0)</f>
        <v>10.408676588246653</v>
      </c>
      <c r="H744" s="4">
        <f>IF(実質付加価値!H744&gt;0,LN(実質付加価値!H744),0)</f>
        <v>10.484405821365616</v>
      </c>
      <c r="I744" s="4">
        <f>IF(実質付加価値!I744&gt;0,LN(実質付加価値!I744),0)</f>
        <v>10.303416764229061</v>
      </c>
      <c r="K744" s="6">
        <f>E744-E$1089</f>
        <v>0.29857338850805526</v>
      </c>
      <c r="L744" s="6">
        <f>F744-F$1089</f>
        <v>8.2587758909612674E-2</v>
      </c>
      <c r="M744" s="6">
        <f>G744-G$1089</f>
        <v>-0.18203940301419053</v>
      </c>
      <c r="N744" s="6">
        <f>H744-H$1089</f>
        <v>-3.90031753487321E-2</v>
      </c>
      <c r="O744" s="6">
        <f>I744-I$1089</f>
        <v>3.7332912017426167E-2</v>
      </c>
    </row>
    <row r="745" spans="1:15" x14ac:dyDescent="0.15">
      <c r="A745" s="1">
        <v>33</v>
      </c>
      <c r="B745" s="1" t="s">
        <v>307</v>
      </c>
      <c r="C745" s="1">
        <v>6</v>
      </c>
      <c r="D745" s="1" t="s">
        <v>3</v>
      </c>
      <c r="E745" s="4">
        <f>IF(実質付加価値!E745&gt;0,LN(実質付加価値!E745),0)</f>
        <v>10.620942504340775</v>
      </c>
      <c r="F745" s="4">
        <f>IF(実質付加価値!F745&gt;0,LN(実質付加価値!F745),0)</f>
        <v>10.741924360182924</v>
      </c>
      <c r="G745" s="4">
        <f>IF(実質付加価値!G745&gt;0,LN(実質付加価値!G745),0)</f>
        <v>12.205103613705372</v>
      </c>
      <c r="H745" s="4">
        <f>IF(実質付加価値!H745&gt;0,LN(実質付加価値!H745),0)</f>
        <v>12.206022063718466</v>
      </c>
      <c r="I745" s="4">
        <f>IF(実質付加価値!I745&gt;0,LN(実質付加価値!I745),0)</f>
        <v>11.36711410927712</v>
      </c>
      <c r="K745" s="6">
        <f>E745-E$1090</f>
        <v>1.9391224810463239</v>
      </c>
      <c r="L745" s="6">
        <f>F745-F$1090</f>
        <v>1.0676554643864407</v>
      </c>
      <c r="M745" s="6">
        <f>G745-G$1090</f>
        <v>1.4149232204940763</v>
      </c>
      <c r="N745" s="6">
        <f>H745-H$1090</f>
        <v>1.1649898508084835</v>
      </c>
      <c r="O745" s="6">
        <f>I745-I$1090</f>
        <v>6.7907861426808935E-2</v>
      </c>
    </row>
    <row r="746" spans="1:15" x14ac:dyDescent="0.15">
      <c r="A746" s="1">
        <v>33</v>
      </c>
      <c r="B746" s="1" t="s">
        <v>307</v>
      </c>
      <c r="C746" s="1">
        <v>7</v>
      </c>
      <c r="D746" s="1" t="s">
        <v>20</v>
      </c>
      <c r="E746" s="4">
        <f>IF(実質付加価値!E746&gt;0,LN(実質付加価値!E746),0)</f>
        <v>12.925096360983451</v>
      </c>
      <c r="F746" s="4">
        <f>IF(実質付加価値!F746&gt;0,LN(実質付加価値!F746),0)</f>
        <v>12.286773891592418</v>
      </c>
      <c r="G746" s="4">
        <f>IF(実質付加価値!G746&gt;0,LN(実質付加価値!G746),0)</f>
        <v>12.535778493925905</v>
      </c>
      <c r="H746" s="4">
        <f>IF(実質付加価値!H746&gt;0,LN(実質付加価値!H746),0)</f>
        <v>13.127472292579393</v>
      </c>
      <c r="I746" s="4">
        <f>IF(実質付加価値!I746&gt;0,LN(実質付加価値!I746),0)</f>
        <v>11.969494692318944</v>
      </c>
      <c r="K746" s="6">
        <f>E746-E$1091</f>
        <v>3.3164104844691984</v>
      </c>
      <c r="L746" s="6">
        <f>F746-F$1091</f>
        <v>2.8728342539116873</v>
      </c>
      <c r="M746" s="6">
        <f>G746-G$1091</f>
        <v>2.4846199314102222</v>
      </c>
      <c r="N746" s="6">
        <f>H746-H$1091</f>
        <v>3.2432933773644592</v>
      </c>
      <c r="O746" s="6">
        <f>I746-I$1091</f>
        <v>2.9189128600027487</v>
      </c>
    </row>
    <row r="747" spans="1:15" x14ac:dyDescent="0.15">
      <c r="A747" s="1">
        <v>33</v>
      </c>
      <c r="B747" s="1" t="s">
        <v>307</v>
      </c>
      <c r="C747" s="1">
        <v>8</v>
      </c>
      <c r="D747" s="1" t="s">
        <v>21</v>
      </c>
      <c r="E747" s="4">
        <f>IF(実質付加価値!E747&gt;0,LN(実質付加価値!E747),0)</f>
        <v>11.116940015499086</v>
      </c>
      <c r="F747" s="4">
        <f>IF(実質付加価値!F747&gt;0,LN(実質付加価値!F747),0)</f>
        <v>11.019091173104936</v>
      </c>
      <c r="G747" s="4">
        <f>IF(実質付加価値!G747&gt;0,LN(実質付加価値!G747),0)</f>
        <v>11.331950130517408</v>
      </c>
      <c r="H747" s="4">
        <f>IF(実質付加価値!H747&gt;0,LN(実質付加価値!H747),0)</f>
        <v>11.30307547586745</v>
      </c>
      <c r="I747" s="4">
        <f>IF(実質付加価値!I747&gt;0,LN(実質付加価値!I747),0)</f>
        <v>11.014532578169646</v>
      </c>
      <c r="K747" s="6">
        <f>E747-E$1092</f>
        <v>0.83585664640043866</v>
      </c>
      <c r="L747" s="6">
        <f>F747-F$1092</f>
        <v>0.4776126852696958</v>
      </c>
      <c r="M747" s="6">
        <f>G747-G$1092</f>
        <v>0.41932398149818795</v>
      </c>
      <c r="N747" s="6">
        <f>H747-H$1092</f>
        <v>0.41217303117086601</v>
      </c>
      <c r="O747" s="6">
        <f>I747-I$1092</f>
        <v>0.53301283574814029</v>
      </c>
    </row>
    <row r="748" spans="1:15" x14ac:dyDescent="0.15">
      <c r="A748" s="1">
        <v>33</v>
      </c>
      <c r="B748" s="1" t="s">
        <v>307</v>
      </c>
      <c r="C748" s="1">
        <v>9</v>
      </c>
      <c r="D748" s="1" t="s">
        <v>22</v>
      </c>
      <c r="E748" s="4">
        <f>IF(実質付加価値!E748&gt;0,LN(実質付加価値!E748),0)</f>
        <v>11.337073695507378</v>
      </c>
      <c r="F748" s="4">
        <f>IF(実質付加価値!F748&gt;0,LN(実質付加価値!F748),0)</f>
        <v>12.206144920702661</v>
      </c>
      <c r="G748" s="4">
        <f>IF(実質付加価値!G748&gt;0,LN(実質付加価値!G748),0)</f>
        <v>12.794853410177135</v>
      </c>
      <c r="H748" s="4">
        <f>IF(実質付加価値!H748&gt;0,LN(実質付加価値!H748),0)</f>
        <v>12.532939787368178</v>
      </c>
      <c r="I748" s="4">
        <f>IF(実質付加価値!I748&gt;0,LN(実質付加価値!I748),0)</f>
        <v>11.859226170185595</v>
      </c>
      <c r="K748" s="6">
        <f>E748-E$1093</f>
        <v>1.0983909880652316</v>
      </c>
      <c r="L748" s="6">
        <f>F748-F$1093</f>
        <v>1.5185748910671446</v>
      </c>
      <c r="M748" s="6">
        <f>G748-G$1093</f>
        <v>1.7709070094490045</v>
      </c>
      <c r="N748" s="6">
        <f>H748-H$1093</f>
        <v>1.5081920548462247</v>
      </c>
      <c r="O748" s="6">
        <f>I748-I$1093</f>
        <v>1.4546310854159969</v>
      </c>
    </row>
    <row r="749" spans="1:15" x14ac:dyDescent="0.15">
      <c r="A749" s="1">
        <v>33</v>
      </c>
      <c r="B749" s="1" t="s">
        <v>307</v>
      </c>
      <c r="C749" s="1">
        <v>10</v>
      </c>
      <c r="D749" s="1" t="s">
        <v>23</v>
      </c>
      <c r="E749" s="4">
        <f>IF(実質付加価値!E749&gt;0,LN(実質付加価値!E749),0)</f>
        <v>9.8201050799435805</v>
      </c>
      <c r="F749" s="4">
        <f>IF(実質付加価値!F749&gt;0,LN(実質付加価値!F749),0)</f>
        <v>10.191615826105062</v>
      </c>
      <c r="G749" s="4">
        <f>IF(実質付加価値!G749&gt;0,LN(実質付加価値!G749),0)</f>
        <v>10.966337408233224</v>
      </c>
      <c r="H749" s="4">
        <f>IF(実質付加価値!H749&gt;0,LN(実質付加価値!H749),0)</f>
        <v>11.007207952611397</v>
      </c>
      <c r="I749" s="4">
        <f>IF(実質付加価値!I749&gt;0,LN(実質付加価値!I749),0)</f>
        <v>10.98869103038845</v>
      </c>
      <c r="K749" s="6">
        <f>E749-E$1094</f>
        <v>-6.8394495096681496E-2</v>
      </c>
      <c r="L749" s="6">
        <f>F749-F$1094</f>
        <v>-0.27854644762143721</v>
      </c>
      <c r="M749" s="6">
        <f>G749-G$1094</f>
        <v>-8.535992165620776E-2</v>
      </c>
      <c r="N749" s="6">
        <f>H749-H$1094</f>
        <v>-0.13969844108564722</v>
      </c>
      <c r="O749" s="6">
        <f>I749-I$1094</f>
        <v>0.17308372555763896</v>
      </c>
    </row>
    <row r="750" spans="1:15" x14ac:dyDescent="0.15">
      <c r="A750" s="1">
        <v>33</v>
      </c>
      <c r="B750" s="1" t="s">
        <v>307</v>
      </c>
      <c r="C750" s="1">
        <v>11</v>
      </c>
      <c r="D750" s="1" t="s">
        <v>24</v>
      </c>
      <c r="E750" s="4">
        <f>IF(実質付加価値!E750&gt;0,LN(実質付加価値!E750),0)</f>
        <v>10.028981014564879</v>
      </c>
      <c r="F750" s="4">
        <f>IF(実質付加価値!F750&gt;0,LN(実質付加価値!F750),0)</f>
        <v>10.981348992309202</v>
      </c>
      <c r="G750" s="4">
        <f>IF(実質付加価値!G750&gt;0,LN(実質付加価値!G750),0)</f>
        <v>11.695886121646375</v>
      </c>
      <c r="H750" s="4">
        <f>IF(実質付加価値!H750&gt;0,LN(実質付加価値!H750),0)</f>
        <v>11.724613629918734</v>
      </c>
      <c r="I750" s="4">
        <f>IF(実質付加価値!I750&gt;0,LN(実質付加価値!I750),0)</f>
        <v>12.287549101394811</v>
      </c>
      <c r="K750" s="6">
        <f>E750-E$1095</f>
        <v>-7.0038291813661502E-2</v>
      </c>
      <c r="L750" s="6">
        <f>F750-F$1095</f>
        <v>9.8099238878734951E-2</v>
      </c>
      <c r="M750" s="6">
        <f>G750-G$1095</f>
        <v>9.4428210048871364E-3</v>
      </c>
      <c r="N750" s="6">
        <f>H750-H$1095</f>
        <v>-3.2829878202894847E-2</v>
      </c>
      <c r="O750" s="6">
        <f>I750-I$1095</f>
        <v>0.3606961237214108</v>
      </c>
    </row>
    <row r="751" spans="1:15" x14ac:dyDescent="0.15">
      <c r="A751" s="1">
        <v>33</v>
      </c>
      <c r="B751" s="1" t="s">
        <v>307</v>
      </c>
      <c r="C751" s="1">
        <v>12</v>
      </c>
      <c r="D751" s="1" t="s">
        <v>25</v>
      </c>
      <c r="E751" s="4">
        <f>IF(実質付加価値!E751&gt;0,LN(実質付加価値!E751),0)</f>
        <v>6.2960313445174396</v>
      </c>
      <c r="F751" s="4">
        <f>IF(実質付加価値!F751&gt;0,LN(実質付加価値!F751),0)</f>
        <v>9.292766776371467</v>
      </c>
      <c r="G751" s="4">
        <f>IF(実質付加価値!G751&gt;0,LN(実質付加価値!G751),0)</f>
        <v>11.304127539173958</v>
      </c>
      <c r="H751" s="4">
        <f>IF(実質付加価値!H751&gt;0,LN(実質付加価値!H751),0)</f>
        <v>12.334903687174631</v>
      </c>
      <c r="I751" s="4">
        <f>IF(実質付加価値!I751&gt;0,LN(実質付加価値!I751),0)</f>
        <v>13.507404733753649</v>
      </c>
      <c r="K751" s="6">
        <f>E751-E$1096</f>
        <v>-1.26056579205334</v>
      </c>
      <c r="L751" s="6">
        <f>F751-F$1096</f>
        <v>-0.19037180475257287</v>
      </c>
      <c r="M751" s="6">
        <f>G751-G$1096</f>
        <v>-7.4351058430254469E-2</v>
      </c>
      <c r="N751" s="6">
        <f>H751-H$1096</f>
        <v>-5.5408611838434041E-2</v>
      </c>
      <c r="O751" s="6">
        <f>I751-I$1096</f>
        <v>-0.26994008860819285</v>
      </c>
    </row>
    <row r="752" spans="1:15" x14ac:dyDescent="0.15">
      <c r="A752" s="1">
        <v>33</v>
      </c>
      <c r="B752" s="1" t="s">
        <v>307</v>
      </c>
      <c r="C752" s="1">
        <v>13</v>
      </c>
      <c r="D752" s="1" t="s">
        <v>26</v>
      </c>
      <c r="E752" s="4">
        <f>IF(実質付加価値!E752&gt;0,LN(実質付加価値!E752),0)</f>
        <v>10.868743959422002</v>
      </c>
      <c r="F752" s="4">
        <f>IF(実質付加価値!F752&gt;0,LN(実質付加価値!F752),0)</f>
        <v>11.804811494187341</v>
      </c>
      <c r="G752" s="4">
        <f>IF(実質付加価値!G752&gt;0,LN(実質付加価値!G752),0)</f>
        <v>11.591355838398433</v>
      </c>
      <c r="H752" s="4">
        <f>IF(実質付加価値!H752&gt;0,LN(実質付加価値!H752),0)</f>
        <v>12.091509043266553</v>
      </c>
      <c r="I752" s="4">
        <f>IF(実質付加価値!I752&gt;0,LN(実質付加価値!I752),0)</f>
        <v>13.017610968069816</v>
      </c>
      <c r="K752" s="6">
        <f>E752-E$1097</f>
        <v>1.9904589904718435</v>
      </c>
      <c r="L752" s="6">
        <f>F752-F$1097</f>
        <v>1.5269190197777931</v>
      </c>
      <c r="M752" s="6">
        <f>G752-G$1097</f>
        <v>0.87314235579509969</v>
      </c>
      <c r="N752" s="6">
        <f>H752-H$1097</f>
        <v>1.1208051655263738</v>
      </c>
      <c r="O752" s="6">
        <f>I752-I$1097</f>
        <v>1.4018440922132225</v>
      </c>
    </row>
    <row r="753" spans="1:15" x14ac:dyDescent="0.15">
      <c r="A753" s="1">
        <v>33</v>
      </c>
      <c r="B753" s="1" t="s">
        <v>307</v>
      </c>
      <c r="C753" s="1">
        <v>14</v>
      </c>
      <c r="D753" s="1" t="s">
        <v>27</v>
      </c>
      <c r="E753" s="4">
        <f>IF(実質付加価値!E753&gt;0,LN(実質付加価値!E753),0)</f>
        <v>6.9740347669100862</v>
      </c>
      <c r="F753" s="4">
        <f>IF(実質付加価値!F753&gt;0,LN(実質付加価値!F753),0)</f>
        <v>7.9862396356308762</v>
      </c>
      <c r="G753" s="4">
        <f>IF(実質付加価値!G753&gt;0,LN(実質付加価値!G753),0)</f>
        <v>9.3683470303033509</v>
      </c>
      <c r="H753" s="4">
        <f>IF(実質付加価値!H753&gt;0,LN(実質付加価値!H753),0)</f>
        <v>9.842278038807958</v>
      </c>
      <c r="I753" s="4">
        <f>IF(実質付加価値!I753&gt;0,LN(実質付加価値!I753),0)</f>
        <v>9.748283781092649</v>
      </c>
      <c r="K753" s="6">
        <f>E753-E$1098</f>
        <v>-5.4267309424221644E-2</v>
      </c>
      <c r="L753" s="6">
        <f>F753-F$1098</f>
        <v>-0.4164779438184949</v>
      </c>
      <c r="M753" s="6">
        <f>G753-G$1098</f>
        <v>0.14596476675801462</v>
      </c>
      <c r="N753" s="6">
        <f>H753-H$1098</f>
        <v>0.51610859758293337</v>
      </c>
      <c r="O753" s="6">
        <f>I753-I$1098</f>
        <v>-0.11012858745638709</v>
      </c>
    </row>
    <row r="754" spans="1:15" x14ac:dyDescent="0.15">
      <c r="A754" s="1">
        <v>33</v>
      </c>
      <c r="B754" s="1" t="s">
        <v>307</v>
      </c>
      <c r="C754" s="1">
        <v>15</v>
      </c>
      <c r="D754" s="1" t="s">
        <v>28</v>
      </c>
      <c r="E754" s="4">
        <f>IF(実質付加価値!E754&gt;0,LN(実質付加価値!E754),0)</f>
        <v>11.599355105645925</v>
      </c>
      <c r="F754" s="4">
        <f>IF(実質付加価値!F754&gt;0,LN(実質付加価値!F754),0)</f>
        <v>11.93298281097511</v>
      </c>
      <c r="G754" s="4">
        <f>IF(実質付加価値!G754&gt;0,LN(実質付加価値!G754),0)</f>
        <v>12.336770334361525</v>
      </c>
      <c r="H754" s="4">
        <f>IF(実質付加価値!H754&gt;0,LN(実質付加価値!H754),0)</f>
        <v>12.191829287784067</v>
      </c>
      <c r="I754" s="4">
        <f>IF(実質付加価値!I754&gt;0,LN(実質付加価値!I754),0)</f>
        <v>12.21534076924652</v>
      </c>
      <c r="K754" s="6">
        <f>E754-E$1099</f>
        <v>5.9221985175941683E-2</v>
      </c>
      <c r="L754" s="6">
        <f>F754-F$1099</f>
        <v>0.15500219201387111</v>
      </c>
      <c r="M754" s="6">
        <f>G754-G$1099</f>
        <v>0.12784290563640432</v>
      </c>
      <c r="N754" s="6">
        <f>H754-H$1099</f>
        <v>0.17197287011550699</v>
      </c>
      <c r="O754" s="6">
        <f>I754-I$1099</f>
        <v>0.31512088099816182</v>
      </c>
    </row>
    <row r="755" spans="1:15" x14ac:dyDescent="0.15">
      <c r="A755" s="1">
        <v>33</v>
      </c>
      <c r="B755" s="1" t="s">
        <v>306</v>
      </c>
      <c r="C755" s="1">
        <v>16</v>
      </c>
      <c r="D755" s="1" t="s">
        <v>11</v>
      </c>
      <c r="E755" s="4">
        <f>IF(実質付加価値!E755&gt;0,LN(実質付加価値!E755),0)</f>
        <v>12.975884292687693</v>
      </c>
      <c r="F755" s="4">
        <f>IF(実質付加価値!F755&gt;0,LN(実質付加価値!F755),0)</f>
        <v>13.203485862874377</v>
      </c>
      <c r="G755" s="4">
        <f>IF(実質付加価値!G755&gt;0,LN(実質付加価値!G755),0)</f>
        <v>13.432223419805743</v>
      </c>
      <c r="H755" s="4">
        <f>IF(実質付加価値!H755&gt;0,LN(実質付加価値!H755),0)</f>
        <v>13.068190351001133</v>
      </c>
      <c r="I755" s="4">
        <f>IF(実質付加価値!I755&gt;0,LN(実質付加価値!I755),0)</f>
        <v>12.829769927813549</v>
      </c>
      <c r="K755" s="6">
        <f>E755-E$1100</f>
        <v>-0.153419262480881</v>
      </c>
      <c r="L755" s="6">
        <f>F755-F$1100</f>
        <v>-0.14061512690588174</v>
      </c>
      <c r="M755" s="6">
        <f>G755-G$1100</f>
        <v>-8.7894785847668189E-2</v>
      </c>
      <c r="N755" s="6">
        <f>H755-H$1100</f>
        <v>-0.21010079977748042</v>
      </c>
      <c r="O755" s="6">
        <f>I755-I$1100</f>
        <v>-0.13338558638279885</v>
      </c>
    </row>
    <row r="756" spans="1:15" x14ac:dyDescent="0.15">
      <c r="A756" s="1">
        <v>33</v>
      </c>
      <c r="B756" s="1" t="s">
        <v>306</v>
      </c>
      <c r="C756" s="1">
        <v>17</v>
      </c>
      <c r="D756" s="1" t="s">
        <v>12</v>
      </c>
      <c r="E756" s="4">
        <f>IF(実質付加価値!E756&gt;0,LN(実質付加価値!E756),0)</f>
        <v>10.984483160305722</v>
      </c>
      <c r="F756" s="4">
        <f>IF(実質付加価値!F756&gt;0,LN(実質付加価値!F756),0)</f>
        <v>11.640214590721596</v>
      </c>
      <c r="G756" s="4">
        <f>IF(実質付加価値!G756&gt;0,LN(実質付加価値!G756),0)</f>
        <v>12.027208073250625</v>
      </c>
      <c r="H756" s="4">
        <f>IF(実質付加価値!H756&gt;0,LN(実質付加価値!H756),0)</f>
        <v>12.142565768333135</v>
      </c>
      <c r="I756" s="4">
        <f>IF(実質付加価値!I756&gt;0,LN(実質付加価値!I756),0)</f>
        <v>12.178624483281595</v>
      </c>
      <c r="K756" s="6">
        <f>E756-E$1101</f>
        <v>0.13502380976839312</v>
      </c>
      <c r="L756" s="6">
        <f>F756-F$1101</f>
        <v>0.15099222667369894</v>
      </c>
      <c r="M756" s="6">
        <f>G756-G$1101</f>
        <v>-8.2128735747577508E-3</v>
      </c>
      <c r="N756" s="6">
        <f>H756-H$1101</f>
        <v>-9.5916542616270917E-2</v>
      </c>
      <c r="O756" s="6">
        <f>I756-I$1101</f>
        <v>-9.0783351154817282E-2</v>
      </c>
    </row>
    <row r="757" spans="1:15" x14ac:dyDescent="0.15">
      <c r="A757" s="1">
        <v>33</v>
      </c>
      <c r="B757" s="1" t="s">
        <v>306</v>
      </c>
      <c r="C757" s="1">
        <v>18</v>
      </c>
      <c r="D757" s="1" t="s">
        <v>13</v>
      </c>
      <c r="E757" s="4">
        <f>IF(実質付加価値!E757&gt;0,LN(実質付加価値!E757),0)</f>
        <v>12.230899212903617</v>
      </c>
      <c r="F757" s="4">
        <f>IF(実質付加価値!F757&gt;0,LN(実質付加価値!F757),0)</f>
        <v>12.974763720915661</v>
      </c>
      <c r="G757" s="4">
        <f>IF(実質付加価値!G757&gt;0,LN(実質付加価値!G757),0)</f>
        <v>13.405745135190715</v>
      </c>
      <c r="H757" s="4">
        <f>IF(実質付加価値!H757&gt;0,LN(実質付加価値!H757),0)</f>
        <v>13.419242962181874</v>
      </c>
      <c r="I757" s="4">
        <f>IF(実質付加価値!I757&gt;0,LN(実質付加価値!I757),0)</f>
        <v>13.202878759461417</v>
      </c>
      <c r="K757" s="6">
        <f>E757-E$1102</f>
        <v>0.11216965474490337</v>
      </c>
      <c r="L757" s="6">
        <f>F757-F$1102</f>
        <v>9.0535912000882846E-2</v>
      </c>
      <c r="M757" s="6">
        <f>G757-G$1102</f>
        <v>9.9670984928021511E-2</v>
      </c>
      <c r="N757" s="6">
        <f>H757-H$1102</f>
        <v>-8.4733029232626933E-2</v>
      </c>
      <c r="O757" s="6">
        <f>I757-I$1102</f>
        <v>-0.14211762157358443</v>
      </c>
    </row>
    <row r="758" spans="1:15" x14ac:dyDescent="0.15">
      <c r="A758" s="1">
        <v>33</v>
      </c>
      <c r="B758" s="1" t="s">
        <v>306</v>
      </c>
      <c r="C758" s="1">
        <v>19</v>
      </c>
      <c r="D758" s="1" t="s">
        <v>14</v>
      </c>
      <c r="E758" s="4">
        <f>IF(実質付加価値!E758&gt;0,LN(実質付加価値!E758),0)</f>
        <v>11.022000830303686</v>
      </c>
      <c r="F758" s="4">
        <f>IF(実質付加価値!F758&gt;0,LN(実質付加価値!F758),0)</f>
        <v>11.630168037460759</v>
      </c>
      <c r="G758" s="4">
        <f>IF(実質付加価値!G758&gt;0,LN(実質付加価値!G758),0)</f>
        <v>12.366225258659323</v>
      </c>
      <c r="H758" s="4">
        <f>IF(実質付加価値!H758&gt;0,LN(実質付加価値!H758),0)</f>
        <v>12.513351197522297</v>
      </c>
      <c r="I758" s="4">
        <f>IF(実質付加価値!I758&gt;0,LN(実質付加価値!I758),0)</f>
        <v>12.439984128277416</v>
      </c>
      <c r="K758" s="6">
        <f>E758-E$1103</f>
        <v>7.6141912803686651E-2</v>
      </c>
      <c r="L758" s="6">
        <f>F758-F$1103</f>
        <v>-0.14280597539602979</v>
      </c>
      <c r="M758" s="6">
        <f>G758-G$1103</f>
        <v>-0.1949276727529341</v>
      </c>
      <c r="N758" s="6">
        <f>H758-H$1103</f>
        <v>-8.3985040613402617E-2</v>
      </c>
      <c r="O758" s="6">
        <f>I758-I$1103</f>
        <v>-6.7050501310397692E-2</v>
      </c>
    </row>
    <row r="759" spans="1:15" x14ac:dyDescent="0.15">
      <c r="A759" s="1">
        <v>33</v>
      </c>
      <c r="B759" s="1" t="s">
        <v>306</v>
      </c>
      <c r="C759" s="1">
        <v>20</v>
      </c>
      <c r="D759" s="1" t="s">
        <v>15</v>
      </c>
      <c r="E759" s="4">
        <f>IF(実質付加価値!E759&gt;0,LN(実質付加価値!E759),0)</f>
        <v>11.528045911422543</v>
      </c>
      <c r="F759" s="4">
        <f>IF(実質付加価値!F759&gt;0,LN(実質付加価値!F759),0)</f>
        <v>11.832653125641373</v>
      </c>
      <c r="G759" s="4">
        <f>IF(実質付加価値!G759&gt;0,LN(実質付加価値!G759),0)</f>
        <v>11.551746990375833</v>
      </c>
      <c r="H759" s="4">
        <f>IF(実質付加価値!H759&gt;0,LN(実質付加価値!H759),0)</f>
        <v>11.382225519230975</v>
      </c>
      <c r="I759" s="4">
        <f>IF(実質付加価値!I759&gt;0,LN(実質付加価値!I759),0)</f>
        <v>11.536839370215661</v>
      </c>
      <c r="K759" s="6">
        <f>E759-E$1104</f>
        <v>0.48892657998954725</v>
      </c>
      <c r="L759" s="6">
        <f>F759-F$1104</f>
        <v>0.16267251215330347</v>
      </c>
      <c r="M759" s="6">
        <f>G759-G$1104</f>
        <v>-0.10490196934232365</v>
      </c>
      <c r="N759" s="6">
        <f>H759-H$1104</f>
        <v>-3.7790232192284279E-2</v>
      </c>
      <c r="O759" s="6">
        <f>I759-I$1104</f>
        <v>-4.5536372587385188E-2</v>
      </c>
    </row>
    <row r="760" spans="1:15" x14ac:dyDescent="0.15">
      <c r="A760" s="1">
        <v>33</v>
      </c>
      <c r="B760" s="1" t="s">
        <v>306</v>
      </c>
      <c r="C760" s="1">
        <v>21</v>
      </c>
      <c r="D760" s="1" t="s">
        <v>16</v>
      </c>
      <c r="E760" s="4">
        <f>IF(実質付加価値!E760&gt;0,LN(実質付加価値!E760),0)</f>
        <v>12.145900571303901</v>
      </c>
      <c r="F760" s="4">
        <f>IF(実質付加価値!F760&gt;0,LN(実質付加価値!F760),0)</f>
        <v>12.537794075079825</v>
      </c>
      <c r="G760" s="4">
        <f>IF(実質付加価値!G760&gt;0,LN(実質付加価値!G760),0)</f>
        <v>12.85046712111086</v>
      </c>
      <c r="H760" s="4">
        <f>IF(実質付加価値!H760&gt;0,LN(実質付加価値!H760),0)</f>
        <v>13.091521933965366</v>
      </c>
      <c r="I760" s="4">
        <f>IF(実質付加価値!I760&gt;0,LN(実質付加価値!I760),0)</f>
        <v>13.226406114296854</v>
      </c>
      <c r="K760" s="6">
        <f>E760-E$1105</f>
        <v>8.5201545488621022E-2</v>
      </c>
      <c r="L760" s="6">
        <f>F760-F$1105</f>
        <v>0.17673693257614076</v>
      </c>
      <c r="M760" s="6">
        <f>G760-G$1105</f>
        <v>0.11059055378318661</v>
      </c>
      <c r="N760" s="6">
        <f>H760-H$1105</f>
        <v>0.12898132492020231</v>
      </c>
      <c r="O760" s="6">
        <f>I760-I$1105</f>
        <v>0.12267436270388643</v>
      </c>
    </row>
    <row r="761" spans="1:15" x14ac:dyDescent="0.15">
      <c r="A761" s="1">
        <v>33</v>
      </c>
      <c r="B761" s="1" t="s">
        <v>168</v>
      </c>
      <c r="C761" s="1">
        <v>22</v>
      </c>
      <c r="D761" s="1" t="s">
        <v>8</v>
      </c>
      <c r="E761" s="4">
        <f>IF(実質付加価値!E761&gt;0,LN(実質付加価値!E761),0)</f>
        <v>13.112806820013121</v>
      </c>
      <c r="F761" s="4">
        <f>IF(実質付加価値!F761&gt;0,LN(実質付加価値!F761),0)</f>
        <v>13.697294685989398</v>
      </c>
      <c r="G761" s="4">
        <f>IF(実質付加価値!G761&gt;0,LN(実質付加価値!G761),0)</f>
        <v>13.857319268699413</v>
      </c>
      <c r="H761" s="4">
        <f>IF(実質付加価値!H761&gt;0,LN(実質付加価値!H761),0)</f>
        <v>14.073716283335086</v>
      </c>
      <c r="I761" s="4">
        <f>IF(実質付加価値!I761&gt;0,LN(実質付加価値!I761),0)</f>
        <v>14.329508871799602</v>
      </c>
      <c r="K761" s="6">
        <f>E761-E$1106</f>
        <v>-3.4912186276049084E-2</v>
      </c>
      <c r="L761" s="6">
        <f>F761-F$1106</f>
        <v>1.2249602897172807E-2</v>
      </c>
      <c r="M761" s="6">
        <f>G761-G$1106</f>
        <v>-5.0790587475123772E-2</v>
      </c>
      <c r="N761" s="6">
        <f>H761-H$1106</f>
        <v>-6.9575973308962702E-2</v>
      </c>
      <c r="O761" s="6">
        <f>I761-I$1106</f>
        <v>-2.6265474924878518E-2</v>
      </c>
    </row>
    <row r="762" spans="1:15" x14ac:dyDescent="0.15">
      <c r="A762" s="1">
        <v>33</v>
      </c>
      <c r="B762" s="1" t="s">
        <v>168</v>
      </c>
      <c r="C762" s="1">
        <v>23</v>
      </c>
      <c r="D762" s="1" t="s">
        <v>29</v>
      </c>
      <c r="E762" s="4">
        <f>IF(実質付加価値!E762&gt;0,LN(実質付加価値!E762),0)</f>
        <v>12.796426383842853</v>
      </c>
      <c r="F762" s="4">
        <f>IF(実質付加価値!F762&gt;0,LN(実質付加価値!F762),0)</f>
        <v>13.151056127393147</v>
      </c>
      <c r="G762" s="4">
        <f>IF(実質付加価値!G762&gt;0,LN(実質付加価値!G762),0)</f>
        <v>13.23054195621809</v>
      </c>
      <c r="H762" s="4">
        <f>IF(実質付加価値!H762&gt;0,LN(実質付加価値!H762),0)</f>
        <v>13.429521055375671</v>
      </c>
      <c r="I762" s="4">
        <f>IF(実質付加価値!I762&gt;0,LN(実質付加価値!I762),0)</f>
        <v>13.490773166067106</v>
      </c>
      <c r="K762" s="6">
        <f>E762-E$1107</f>
        <v>-0.14492444575224539</v>
      </c>
      <c r="L762" s="6">
        <f>F762-F$1107</f>
        <v>-7.8000815697347292E-2</v>
      </c>
      <c r="M762" s="6">
        <f>G762-G$1107</f>
        <v>-0.13387082412714868</v>
      </c>
      <c r="N762" s="6">
        <f>H762-H$1107</f>
        <v>-0.11197149917876104</v>
      </c>
      <c r="O762" s="6">
        <f>I762-I$1107</f>
        <v>-0.16766723598676059</v>
      </c>
    </row>
    <row r="763" spans="1:15" x14ac:dyDescent="0.15">
      <c r="A763" s="1">
        <v>34</v>
      </c>
      <c r="B763" s="1" t="s">
        <v>308</v>
      </c>
      <c r="C763" s="1">
        <v>1</v>
      </c>
      <c r="D763" s="1" t="s">
        <v>9</v>
      </c>
      <c r="E763" s="4">
        <f>IF(実質付加価値!E763&gt;0,LN(実質付加価値!E763),0)</f>
        <v>12.317312548373645</v>
      </c>
      <c r="F763" s="4">
        <f>IF(実質付加価値!F763&gt;0,LN(実質付加価値!F763),0)</f>
        <v>11.822600669457076</v>
      </c>
      <c r="G763" s="4">
        <f>IF(実質付加価値!G763&gt;0,LN(実質付加価値!G763),0)</f>
        <v>11.855674411072505</v>
      </c>
      <c r="H763" s="4">
        <f>IF(実質付加価値!H763&gt;0,LN(実質付加価値!H763),0)</f>
        <v>11.664310237646982</v>
      </c>
      <c r="I763" s="4">
        <f>IF(実質付加価値!I763&gt;0,LN(実質付加価値!I763),0)</f>
        <v>11.682186385814525</v>
      </c>
      <c r="K763" s="6">
        <f>E763-E$1085</f>
        <v>0.32045017992659375</v>
      </c>
      <c r="L763" s="6">
        <f>F763-F$1085</f>
        <v>-6.102848513278758E-2</v>
      </c>
      <c r="M763" s="6">
        <f>G763-G$1085</f>
        <v>-0.1427526691914256</v>
      </c>
      <c r="N763" s="6">
        <f>H763-H$1085</f>
        <v>-0.19271514658036004</v>
      </c>
      <c r="O763" s="6">
        <f>I763-I$1085</f>
        <v>-5.4285952220594069E-2</v>
      </c>
    </row>
    <row r="764" spans="1:15" x14ac:dyDescent="0.15">
      <c r="A764" s="1">
        <v>34</v>
      </c>
      <c r="B764" s="1" t="s">
        <v>308</v>
      </c>
      <c r="C764" s="1">
        <v>2</v>
      </c>
      <c r="D764" s="1" t="s">
        <v>10</v>
      </c>
      <c r="E764" s="4">
        <f>IF(実質付加価値!E764&gt;0,LN(実質付加価値!E764),0)</f>
        <v>10.368948190760497</v>
      </c>
      <c r="F764" s="4">
        <f>IF(実質付加価値!F764&gt;0,LN(実質付加価値!F764),0)</f>
        <v>9.840248782969768</v>
      </c>
      <c r="G764" s="4">
        <f>IF(実質付加価値!G764&gt;0,LN(実質付加価値!G764),0)</f>
        <v>9.8673764142962828</v>
      </c>
      <c r="H764" s="4">
        <f>IF(実質付加価値!H764&gt;0,LN(実質付加価値!H764),0)</f>
        <v>9.1488340529458885</v>
      </c>
      <c r="I764" s="4">
        <f>IF(実質付加価値!I764&gt;0,LN(実質付加価値!I764),0)</f>
        <v>8.4282447518672718</v>
      </c>
      <c r="K764" s="6">
        <f>E764-E$1086</f>
        <v>0.94232644256385356</v>
      </c>
      <c r="L764" s="6">
        <f>F764-F$1086</f>
        <v>0.28779278040255107</v>
      </c>
      <c r="M764" s="6">
        <f>G764-G$1086</f>
        <v>0.34596030953293422</v>
      </c>
      <c r="N764" s="6">
        <f>H764-H$1086</f>
        <v>5.9049190055780798E-2</v>
      </c>
      <c r="O764" s="6">
        <f>I764-I$1086</f>
        <v>0.42970573520755462</v>
      </c>
    </row>
    <row r="765" spans="1:15" x14ac:dyDescent="0.15">
      <c r="A765" s="1">
        <v>34</v>
      </c>
      <c r="B765" s="1" t="s">
        <v>309</v>
      </c>
      <c r="C765" s="1">
        <v>3</v>
      </c>
      <c r="D765" s="1" t="s">
        <v>17</v>
      </c>
      <c r="E765" s="4">
        <f>IF(実質付加価値!E765&gt;0,LN(実質付加価値!E765),0)</f>
        <v>12.732986545352322</v>
      </c>
      <c r="F765" s="4">
        <f>IF(実質付加価値!F765&gt;0,LN(実質付加価値!F765),0)</f>
        <v>12.852942232468674</v>
      </c>
      <c r="G765" s="4">
        <f>IF(実質付加価値!G765&gt;0,LN(実質付加価値!G765),0)</f>
        <v>12.883383156806053</v>
      </c>
      <c r="H765" s="4">
        <f>IF(実質付加価値!H765&gt;0,LN(実質付加価値!H765),0)</f>
        <v>12.66738064615314</v>
      </c>
      <c r="I765" s="4">
        <f>IF(実質付加価値!I765&gt;0,LN(実質付加価値!I765),0)</f>
        <v>12.418235990962131</v>
      </c>
      <c r="K765" s="6">
        <f>E765-E$1087</f>
        <v>0.82424289449271448</v>
      </c>
      <c r="L765" s="6">
        <f>F765-F$1087</f>
        <v>0.65372473052597968</v>
      </c>
      <c r="M765" s="6">
        <f>G765-G$1087</f>
        <v>0.59037121046785046</v>
      </c>
      <c r="N765" s="6">
        <f>H765-H$1087</f>
        <v>0.28132252186422768</v>
      </c>
      <c r="O765" s="6">
        <f>I765-I$1087</f>
        <v>0.18621883376828308</v>
      </c>
    </row>
    <row r="766" spans="1:15" x14ac:dyDescent="0.15">
      <c r="A766" s="1">
        <v>34</v>
      </c>
      <c r="B766" s="1" t="s">
        <v>309</v>
      </c>
      <c r="C766" s="1">
        <v>4</v>
      </c>
      <c r="D766" s="1" t="s">
        <v>18</v>
      </c>
      <c r="E766" s="4">
        <f>IF(実質付加価値!E766&gt;0,LN(実質付加価値!E766),0)</f>
        <v>10.977132429585071</v>
      </c>
      <c r="F766" s="4">
        <f>IF(実質付加価値!F766&gt;0,LN(実質付加価値!F766),0)</f>
        <v>11.389934128845082</v>
      </c>
      <c r="G766" s="4">
        <f>IF(実質付加価値!G766&gt;0,LN(実質付加価値!G766),0)</f>
        <v>11.864900057236834</v>
      </c>
      <c r="H766" s="4">
        <f>IF(実質付加価値!H766&gt;0,LN(実質付加価値!H766),0)</f>
        <v>11.16782811380061</v>
      </c>
      <c r="I766" s="4">
        <f>IF(実質付加価値!I766&gt;0,LN(実質付加価値!I766),0)</f>
        <v>10.640071286423538</v>
      </c>
      <c r="K766" s="6">
        <f>E766-E$1088</f>
        <v>0.54511617282248714</v>
      </c>
      <c r="L766" s="6">
        <f>F766-F$1088</f>
        <v>0.49373979216542097</v>
      </c>
      <c r="M766" s="6">
        <f>G766-G$1088</f>
        <v>0.5705683085919766</v>
      </c>
      <c r="N766" s="6">
        <f>H766-H$1088</f>
        <v>0.61770858861604694</v>
      </c>
      <c r="O766" s="6">
        <f>I766-I$1088</f>
        <v>0.66756041538687505</v>
      </c>
    </row>
    <row r="767" spans="1:15" x14ac:dyDescent="0.15">
      <c r="A767" s="1">
        <v>34</v>
      </c>
      <c r="B767" s="1" t="s">
        <v>309</v>
      </c>
      <c r="C767" s="1">
        <v>5</v>
      </c>
      <c r="D767" s="1" t="s">
        <v>19</v>
      </c>
      <c r="E767" s="4">
        <f>IF(実質付加価値!E767&gt;0,LN(実質付加価値!E767),0)</f>
        <v>10.100066990216469</v>
      </c>
      <c r="F767" s="4">
        <f>IF(実質付加価値!F767&gt;0,LN(実質付加価値!F767),0)</f>
        <v>9.7792687722509157</v>
      </c>
      <c r="G767" s="4">
        <f>IF(実質付加価値!G767&gt;0,LN(実質付加価値!G767),0)</f>
        <v>10.605292348035587</v>
      </c>
      <c r="H767" s="4">
        <f>IF(実質付加価値!H767&gt;0,LN(実質付加価値!H767),0)</f>
        <v>10.392482613618572</v>
      </c>
      <c r="I767" s="4">
        <f>IF(実質付加価値!I767&gt;0,LN(実質付加価値!I767),0)</f>
        <v>10.515946753823203</v>
      </c>
      <c r="K767" s="6">
        <f>E767-E$1089</f>
        <v>0.27100401623052939</v>
      </c>
      <c r="L767" s="6">
        <f>F767-F$1089</f>
        <v>-0.24395527370034031</v>
      </c>
      <c r="M767" s="6">
        <f>G767-G$1089</f>
        <v>1.4576356774743005E-2</v>
      </c>
      <c r="N767" s="6">
        <f>H767-H$1089</f>
        <v>-0.13092638309577609</v>
      </c>
      <c r="O767" s="6">
        <f>I767-I$1089</f>
        <v>0.24986290161156788</v>
      </c>
    </row>
    <row r="768" spans="1:15" x14ac:dyDescent="0.15">
      <c r="A768" s="1">
        <v>34</v>
      </c>
      <c r="B768" s="1" t="s">
        <v>309</v>
      </c>
      <c r="C768" s="1">
        <v>6</v>
      </c>
      <c r="D768" s="1" t="s">
        <v>3</v>
      </c>
      <c r="E768" s="4">
        <f>IF(実質付加価値!E768&gt;0,LN(実質付加価値!E768),0)</f>
        <v>10.116210155442927</v>
      </c>
      <c r="F768" s="4">
        <f>IF(実質付加価値!F768&gt;0,LN(実質付加価値!F768),0)</f>
        <v>10.587054987775458</v>
      </c>
      <c r="G768" s="4">
        <f>IF(実質付加価値!G768&gt;0,LN(実質付加価値!G768),0)</f>
        <v>11.410900459138245</v>
      </c>
      <c r="H768" s="4">
        <f>IF(実質付加価値!H768&gt;0,LN(実質付加価値!H768),0)</f>
        <v>11.367900510953245</v>
      </c>
      <c r="I768" s="4">
        <f>IF(実質付加価値!I768&gt;0,LN(実質付加価値!I768),0)</f>
        <v>11.598735376373517</v>
      </c>
      <c r="K768" s="6">
        <f>E768-E$1090</f>
        <v>1.4343901321484758</v>
      </c>
      <c r="L768" s="6">
        <f>F768-F$1090</f>
        <v>0.91278609197897431</v>
      </c>
      <c r="M768" s="6">
        <f>G768-G$1090</f>
        <v>0.62072006592694962</v>
      </c>
      <c r="N768" s="6">
        <f>H768-H$1090</f>
        <v>0.32686829804326223</v>
      </c>
      <c r="O768" s="6">
        <f>I768-I$1090</f>
        <v>0.29952912852320601</v>
      </c>
    </row>
    <row r="769" spans="1:15" x14ac:dyDescent="0.15">
      <c r="A769" s="1">
        <v>34</v>
      </c>
      <c r="B769" s="1" t="s">
        <v>309</v>
      </c>
      <c r="C769" s="1">
        <v>7</v>
      </c>
      <c r="D769" s="1" t="s">
        <v>20</v>
      </c>
      <c r="E769" s="4">
        <f>IF(実質付加価値!E769&gt;0,LN(実質付加価値!E769),0)</f>
        <v>8.6898310772563345</v>
      </c>
      <c r="F769" s="4">
        <f>IF(実質付加価値!F769&gt;0,LN(実質付加価値!F769),0)</f>
        <v>8.1518190435697786</v>
      </c>
      <c r="G769" s="4">
        <f>IF(実質付加価値!G769&gt;0,LN(実質付加価値!G769),0)</f>
        <v>9.1778572108685292</v>
      </c>
      <c r="H769" s="4">
        <f>IF(実質付加価値!H769&gt;0,LN(実質付加価値!H769),0)</f>
        <v>9.1791136226800916</v>
      </c>
      <c r="I769" s="4">
        <f>IF(実質付加価値!I769&gt;0,LN(実質付加価値!I769),0)</f>
        <v>6.5367812536746053</v>
      </c>
      <c r="K769" s="6">
        <f>E769-E$1091</f>
        <v>-0.91885479925791813</v>
      </c>
      <c r="L769" s="6">
        <f>F769-F$1091</f>
        <v>-1.2621205941109519</v>
      </c>
      <c r="M769" s="6">
        <f>G769-G$1091</f>
        <v>-0.87330135164715372</v>
      </c>
      <c r="N769" s="6">
        <f>H769-H$1091</f>
        <v>-0.70506529253484196</v>
      </c>
      <c r="O769" s="6">
        <f>I769-I$1091</f>
        <v>-2.5138005786415905</v>
      </c>
    </row>
    <row r="770" spans="1:15" x14ac:dyDescent="0.15">
      <c r="A770" s="1">
        <v>34</v>
      </c>
      <c r="B770" s="1" t="s">
        <v>309</v>
      </c>
      <c r="C770" s="1">
        <v>8</v>
      </c>
      <c r="D770" s="1" t="s">
        <v>21</v>
      </c>
      <c r="E770" s="4">
        <f>IF(実質付加価値!E770&gt;0,LN(実質付加価値!E770),0)</f>
        <v>10.359072792126605</v>
      </c>
      <c r="F770" s="4">
        <f>IF(実質付加価値!F770&gt;0,LN(実質付加価値!F770),0)</f>
        <v>10.421668211036039</v>
      </c>
      <c r="G770" s="4">
        <f>IF(実質付加価値!G770&gt;0,LN(実質付加価値!G770),0)</f>
        <v>10.798445349720117</v>
      </c>
      <c r="H770" s="4">
        <f>IF(実質付加価値!H770&gt;0,LN(実質付加価値!H770),0)</f>
        <v>10.824436042070989</v>
      </c>
      <c r="I770" s="4">
        <f>IF(実質付加価値!I770&gt;0,LN(実質付加価値!I770),0)</f>
        <v>10.459444728768576</v>
      </c>
      <c r="K770" s="6">
        <f>E770-E$1092</f>
        <v>7.7989423027958082E-2</v>
      </c>
      <c r="L770" s="6">
        <f>F770-F$1092</f>
        <v>-0.11981027679920153</v>
      </c>
      <c r="M770" s="6">
        <f>G770-G$1092</f>
        <v>-0.11418079929910263</v>
      </c>
      <c r="N770" s="6">
        <f>H770-H$1092</f>
        <v>-6.6466402625595222E-2</v>
      </c>
      <c r="O770" s="6">
        <f>I770-I$1092</f>
        <v>-2.2075013652930409E-2</v>
      </c>
    </row>
    <row r="771" spans="1:15" x14ac:dyDescent="0.15">
      <c r="A771" s="1">
        <v>34</v>
      </c>
      <c r="B771" s="1" t="s">
        <v>309</v>
      </c>
      <c r="C771" s="1">
        <v>9</v>
      </c>
      <c r="D771" s="1" t="s">
        <v>22</v>
      </c>
      <c r="E771" s="4">
        <f>IF(実質付加価値!E771&gt;0,LN(実質付加価値!E771),0)</f>
        <v>12.024297694579239</v>
      </c>
      <c r="F771" s="4">
        <f>IF(実質付加価値!F771&gt;0,LN(実質付加価値!F771),0)</f>
        <v>12.294754642499113</v>
      </c>
      <c r="G771" s="4">
        <f>IF(実質付加価値!G771&gt;0,LN(実質付加価値!G771),0)</f>
        <v>13.212916412838565</v>
      </c>
      <c r="H771" s="4">
        <f>IF(実質付加価値!H771&gt;0,LN(実質付加価値!H771),0)</f>
        <v>13.222852137326045</v>
      </c>
      <c r="I771" s="4">
        <f>IF(実質付加価値!I771&gt;0,LN(実質付加価値!I771),0)</f>
        <v>11.625668226288992</v>
      </c>
      <c r="K771" s="6">
        <f>E771-E$1093</f>
        <v>1.7856149871370928</v>
      </c>
      <c r="L771" s="6">
        <f>F771-F$1093</f>
        <v>1.6071846128635965</v>
      </c>
      <c r="M771" s="6">
        <f>G771-G$1093</f>
        <v>2.1889700121104347</v>
      </c>
      <c r="N771" s="6">
        <f>H771-H$1093</f>
        <v>2.1981044048040914</v>
      </c>
      <c r="O771" s="6">
        <f>I771-I$1093</f>
        <v>1.2210731415193941</v>
      </c>
    </row>
    <row r="772" spans="1:15" x14ac:dyDescent="0.15">
      <c r="A772" s="1">
        <v>34</v>
      </c>
      <c r="B772" s="1" t="s">
        <v>309</v>
      </c>
      <c r="C772" s="1">
        <v>10</v>
      </c>
      <c r="D772" s="1" t="s">
        <v>23</v>
      </c>
      <c r="E772" s="4">
        <f>IF(実質付加価値!E772&gt;0,LN(実質付加価値!E772),0)</f>
        <v>10.840091265016264</v>
      </c>
      <c r="F772" s="4">
        <f>IF(実質付加価値!F772&gt;0,LN(実質付加価値!F772),0)</f>
        <v>11.303130202987694</v>
      </c>
      <c r="G772" s="4">
        <f>IF(実質付加価値!G772&gt;0,LN(実質付加価値!G772),0)</f>
        <v>11.701436746882816</v>
      </c>
      <c r="H772" s="4">
        <f>IF(実質付加価値!H772&gt;0,LN(実質付加価値!H772),0)</f>
        <v>11.810763492659158</v>
      </c>
      <c r="I772" s="4">
        <f>IF(実質付加価値!I772&gt;0,LN(実質付加価値!I772),0)</f>
        <v>11.50764214664723</v>
      </c>
      <c r="K772" s="6">
        <f>E772-E$1094</f>
        <v>0.95159168997600219</v>
      </c>
      <c r="L772" s="6">
        <f>F772-F$1094</f>
        <v>0.83296792926119423</v>
      </c>
      <c r="M772" s="6">
        <f>G772-G$1094</f>
        <v>0.64973941699338411</v>
      </c>
      <c r="N772" s="6">
        <f>H772-H$1094</f>
        <v>0.66385709896211331</v>
      </c>
      <c r="O772" s="6">
        <f>I772-I$1094</f>
        <v>0.69203484181641883</v>
      </c>
    </row>
    <row r="773" spans="1:15" x14ac:dyDescent="0.15">
      <c r="A773" s="1">
        <v>34</v>
      </c>
      <c r="B773" s="1" t="s">
        <v>309</v>
      </c>
      <c r="C773" s="1">
        <v>11</v>
      </c>
      <c r="D773" s="1" t="s">
        <v>24</v>
      </c>
      <c r="E773" s="4">
        <f>IF(実質付加価値!E773&gt;0,LN(実質付加価値!E773),0)</f>
        <v>11.822074454696873</v>
      </c>
      <c r="F773" s="4">
        <f>IF(実質付加価値!F773&gt;0,LN(実質付加価値!F773),0)</f>
        <v>12.541931333475606</v>
      </c>
      <c r="G773" s="4">
        <f>IF(実質付加価値!G773&gt;0,LN(実質付加価値!G773),0)</f>
        <v>12.961086085823693</v>
      </c>
      <c r="H773" s="4">
        <f>IF(実質付加価値!H773&gt;0,LN(実質付加価値!H773),0)</f>
        <v>12.855815765628527</v>
      </c>
      <c r="I773" s="4">
        <f>IF(実質付加価値!I773&gt;0,LN(実質付加価値!I773),0)</f>
        <v>12.998965143061001</v>
      </c>
      <c r="K773" s="6">
        <f>E773-E$1095</f>
        <v>1.7230551483183323</v>
      </c>
      <c r="L773" s="6">
        <f>F773-F$1095</f>
        <v>1.6586815800451387</v>
      </c>
      <c r="M773" s="6">
        <f>G773-G$1095</f>
        <v>1.2746427851822055</v>
      </c>
      <c r="N773" s="6">
        <f>H773-H$1095</f>
        <v>1.0983722575068988</v>
      </c>
      <c r="O773" s="6">
        <f>I773-I$1095</f>
        <v>1.0721121653876011</v>
      </c>
    </row>
    <row r="774" spans="1:15" x14ac:dyDescent="0.15">
      <c r="A774" s="1">
        <v>34</v>
      </c>
      <c r="B774" s="1" t="s">
        <v>309</v>
      </c>
      <c r="C774" s="1">
        <v>12</v>
      </c>
      <c r="D774" s="1" t="s">
        <v>25</v>
      </c>
      <c r="E774" s="4">
        <f>IF(実質付加価値!E774&gt;0,LN(実質付加価値!E774),0)</f>
        <v>7.702210196157826</v>
      </c>
      <c r="F774" s="4">
        <f>IF(実質付加価値!F774&gt;0,LN(実質付加価値!F774),0)</f>
        <v>9.8413763300528405</v>
      </c>
      <c r="G774" s="4">
        <f>IF(実質付加価値!G774&gt;0,LN(実質付加価値!G774),0)</f>
        <v>11.497125247613482</v>
      </c>
      <c r="H774" s="4">
        <f>IF(実質付加価値!H774&gt;0,LN(実質付加価値!H774),0)</f>
        <v>12.757410735656855</v>
      </c>
      <c r="I774" s="4">
        <f>IF(実質付加価値!I774&gt;0,LN(実質付加価値!I774),0)</f>
        <v>14.388949490254529</v>
      </c>
      <c r="K774" s="6">
        <f>E774-E$1096</f>
        <v>0.1456130595870464</v>
      </c>
      <c r="L774" s="6">
        <f>F774-F$1096</f>
        <v>0.35823774892880067</v>
      </c>
      <c r="M774" s="6">
        <f>G774-G$1096</f>
        <v>0.11864665000926955</v>
      </c>
      <c r="N774" s="6">
        <f>H774-H$1096</f>
        <v>0.36709843664378994</v>
      </c>
      <c r="O774" s="6">
        <f>I774-I$1096</f>
        <v>0.61160466789268675</v>
      </c>
    </row>
    <row r="775" spans="1:15" x14ac:dyDescent="0.15">
      <c r="A775" s="1">
        <v>34</v>
      </c>
      <c r="B775" s="1" t="s">
        <v>309</v>
      </c>
      <c r="C775" s="1">
        <v>13</v>
      </c>
      <c r="D775" s="1" t="s">
        <v>26</v>
      </c>
      <c r="E775" s="4">
        <f>IF(実質付加価値!E775&gt;0,LN(実質付加価値!E775),0)</f>
        <v>11.966441281830553</v>
      </c>
      <c r="F775" s="4">
        <f>IF(実質付加価値!F775&gt;0,LN(実質付加価値!F775),0)</f>
        <v>13.231158835538107</v>
      </c>
      <c r="G775" s="4">
        <f>IF(実質付加価値!G775&gt;0,LN(実質付加価値!G775),0)</f>
        <v>13.210500050555924</v>
      </c>
      <c r="H775" s="4">
        <f>IF(実質付加価値!H775&gt;0,LN(実質付加価値!H775),0)</f>
        <v>12.815662829853759</v>
      </c>
      <c r="I775" s="4">
        <f>IF(実質付加価値!I775&gt;0,LN(実質付加価値!I775),0)</f>
        <v>13.90160982433701</v>
      </c>
      <c r="K775" s="6">
        <f>E775-E$1097</f>
        <v>3.088156312880395</v>
      </c>
      <c r="L775" s="6">
        <f>F775-F$1097</f>
        <v>2.9532663611285592</v>
      </c>
      <c r="M775" s="6">
        <f>G775-G$1097</f>
        <v>2.4922865679525898</v>
      </c>
      <c r="N775" s="6">
        <f>H775-H$1097</f>
        <v>1.8449589521135792</v>
      </c>
      <c r="O775" s="6">
        <f>I775-I$1097</f>
        <v>2.2858429484804166</v>
      </c>
    </row>
    <row r="776" spans="1:15" x14ac:dyDescent="0.15">
      <c r="A776" s="1">
        <v>34</v>
      </c>
      <c r="B776" s="1" t="s">
        <v>309</v>
      </c>
      <c r="C776" s="1">
        <v>14</v>
      </c>
      <c r="D776" s="1" t="s">
        <v>27</v>
      </c>
      <c r="E776" s="4">
        <f>IF(実質付加価値!E776&gt;0,LN(実質付加価値!E776),0)</f>
        <v>8.2286734354241773</v>
      </c>
      <c r="F776" s="4">
        <f>IF(実質付加価値!F776&gt;0,LN(実質付加価値!F776),0)</f>
        <v>8.8677385355111209</v>
      </c>
      <c r="G776" s="4">
        <f>IF(実質付加価値!G776&gt;0,LN(実質付加価値!G776),0)</f>
        <v>9.4231519874087706</v>
      </c>
      <c r="H776" s="4">
        <f>IF(実質付加価値!H776&gt;0,LN(実質付加価値!H776),0)</f>
        <v>10.167350448207989</v>
      </c>
      <c r="I776" s="4">
        <f>IF(実質付加価値!I776&gt;0,LN(実質付加価値!I776),0)</f>
        <v>10.632613228676041</v>
      </c>
      <c r="K776" s="6">
        <f>E776-E$1098</f>
        <v>1.2003713590898695</v>
      </c>
      <c r="L776" s="6">
        <f>F776-F$1098</f>
        <v>0.46502095606174976</v>
      </c>
      <c r="M776" s="6">
        <f>G776-G$1098</f>
        <v>0.20076972386343428</v>
      </c>
      <c r="N776" s="6">
        <f>H776-H$1098</f>
        <v>0.84118100698296416</v>
      </c>
      <c r="O776" s="6">
        <f>I776-I$1098</f>
        <v>0.77420086012700473</v>
      </c>
    </row>
    <row r="777" spans="1:15" x14ac:dyDescent="0.15">
      <c r="A777" s="1">
        <v>34</v>
      </c>
      <c r="B777" s="1" t="s">
        <v>309</v>
      </c>
      <c r="C777" s="1">
        <v>15</v>
      </c>
      <c r="D777" s="1" t="s">
        <v>28</v>
      </c>
      <c r="E777" s="4">
        <f>IF(実質付加価値!E777&gt;0,LN(実質付加価値!E777),0)</f>
        <v>12.32095483760915</v>
      </c>
      <c r="F777" s="4">
        <f>IF(実質付加価値!F777&gt;0,LN(実質付加価値!F777),0)</f>
        <v>12.519732738790928</v>
      </c>
      <c r="G777" s="4">
        <f>IF(実質付加価値!G777&gt;0,LN(実質付加価値!G777),0)</f>
        <v>12.872585587548402</v>
      </c>
      <c r="H777" s="4">
        <f>IF(実質付加価値!H777&gt;0,LN(実質付加価値!H777),0)</f>
        <v>12.629409819829837</v>
      </c>
      <c r="I777" s="4">
        <f>IF(実質付加価値!I777&gt;0,LN(実質付加価値!I777),0)</f>
        <v>12.629178092163762</v>
      </c>
      <c r="K777" s="6">
        <f>E777-E$1099</f>
        <v>0.78082171713916715</v>
      </c>
      <c r="L777" s="6">
        <f>F777-F$1099</f>
        <v>0.74175211982968925</v>
      </c>
      <c r="M777" s="6">
        <f>G777-G$1099</f>
        <v>0.6636581588232815</v>
      </c>
      <c r="N777" s="6">
        <f>H777-H$1099</f>
        <v>0.60955340216127674</v>
      </c>
      <c r="O777" s="6">
        <f>I777-I$1099</f>
        <v>0.72895820391540411</v>
      </c>
    </row>
    <row r="778" spans="1:15" x14ac:dyDescent="0.15">
      <c r="A778" s="1">
        <v>34</v>
      </c>
      <c r="B778" s="1" t="s">
        <v>308</v>
      </c>
      <c r="C778" s="1">
        <v>16</v>
      </c>
      <c r="D778" s="1" t="s">
        <v>11</v>
      </c>
      <c r="E778" s="4">
        <f>IF(実質付加価値!E778&gt;0,LN(実質付加価値!E778),0)</f>
        <v>13.509307741463942</v>
      </c>
      <c r="F778" s="4">
        <f>IF(実質付加価値!F778&gt;0,LN(実質付加価値!F778),0)</f>
        <v>13.758497950761836</v>
      </c>
      <c r="G778" s="4">
        <f>IF(実質付加価値!G778&gt;0,LN(実質付加価値!G778),0)</f>
        <v>13.840816576374536</v>
      </c>
      <c r="H778" s="4">
        <f>IF(実質付加価値!H778&gt;0,LN(実質付加価値!H778),0)</f>
        <v>13.50802720258315</v>
      </c>
      <c r="I778" s="4">
        <f>IF(実質付加価値!I778&gt;0,LN(実質付加価値!I778),0)</f>
        <v>13.255634436741971</v>
      </c>
      <c r="K778" s="6">
        <f>E778-E$1100</f>
        <v>0.38000418629536803</v>
      </c>
      <c r="L778" s="6">
        <f>F778-F$1100</f>
        <v>0.41439696098157697</v>
      </c>
      <c r="M778" s="6">
        <f>G778-G$1100</f>
        <v>0.32069837072112506</v>
      </c>
      <c r="N778" s="6">
        <f>H778-H$1100</f>
        <v>0.2297360518045366</v>
      </c>
      <c r="O778" s="6">
        <f>I778-I$1100</f>
        <v>0.29247892254562302</v>
      </c>
    </row>
    <row r="779" spans="1:15" x14ac:dyDescent="0.15">
      <c r="A779" s="1">
        <v>34</v>
      </c>
      <c r="B779" s="1" t="s">
        <v>308</v>
      </c>
      <c r="C779" s="1">
        <v>17</v>
      </c>
      <c r="D779" s="1" t="s">
        <v>12</v>
      </c>
      <c r="E779" s="4">
        <f>IF(実質付加価値!E779&gt;0,LN(実質付加価値!E779),0)</f>
        <v>11.167758134663092</v>
      </c>
      <c r="F779" s="4">
        <f>IF(実質付加価値!F779&gt;0,LN(実質付加価値!F779),0)</f>
        <v>11.821324624834409</v>
      </c>
      <c r="G779" s="4">
        <f>IF(実質付加価値!G779&gt;0,LN(実質付加価値!G779),0)</f>
        <v>12.41515743090925</v>
      </c>
      <c r="H779" s="4">
        <f>IF(実質付加価値!H779&gt;0,LN(実質付加価値!H779),0)</f>
        <v>12.442804691225957</v>
      </c>
      <c r="I779" s="4">
        <f>IF(実質付加価値!I779&gt;0,LN(実質付加価値!I779),0)</f>
        <v>12.53184508751772</v>
      </c>
      <c r="K779" s="6">
        <f>E779-E$1101</f>
        <v>0.31829878412576385</v>
      </c>
      <c r="L779" s="6">
        <f>F779-F$1101</f>
        <v>0.33210226078651139</v>
      </c>
      <c r="M779" s="6">
        <f>G779-G$1101</f>
        <v>0.37973648408386751</v>
      </c>
      <c r="N779" s="6">
        <f>H779-H$1101</f>
        <v>0.20432238027655103</v>
      </c>
      <c r="O779" s="6">
        <f>I779-I$1101</f>
        <v>0.26243725308130728</v>
      </c>
    </row>
    <row r="780" spans="1:15" x14ac:dyDescent="0.15">
      <c r="A780" s="1">
        <v>34</v>
      </c>
      <c r="B780" s="1" t="s">
        <v>308</v>
      </c>
      <c r="C780" s="1">
        <v>18</v>
      </c>
      <c r="D780" s="1" t="s">
        <v>13</v>
      </c>
      <c r="E780" s="4">
        <f>IF(実質付加価値!E780&gt;0,LN(実質付加価値!E780),0)</f>
        <v>12.989038720719885</v>
      </c>
      <c r="F780" s="4">
        <f>IF(実質付加価値!F780&gt;0,LN(実質付加価値!F780),0)</f>
        <v>13.960947130449416</v>
      </c>
      <c r="G780" s="4">
        <f>IF(実質付加価値!G780&gt;0,LN(実質付加価値!G780),0)</f>
        <v>14.333960576938843</v>
      </c>
      <c r="H780" s="4">
        <f>IF(実質付加価値!H780&gt;0,LN(実質付加価値!H780),0)</f>
        <v>14.383440438527174</v>
      </c>
      <c r="I780" s="4">
        <f>IF(実質付加価値!I780&gt;0,LN(実質付加価値!I780),0)</f>
        <v>14.084875451125448</v>
      </c>
      <c r="K780" s="6">
        <f>E780-E$1102</f>
        <v>0.87030916256117052</v>
      </c>
      <c r="L780" s="6">
        <f>F780-F$1102</f>
        <v>1.0767193215346378</v>
      </c>
      <c r="M780" s="6">
        <f>G780-G$1102</f>
        <v>1.0278864266761492</v>
      </c>
      <c r="N780" s="6">
        <f>H780-H$1102</f>
        <v>0.87946444711267269</v>
      </c>
      <c r="O780" s="6">
        <f>I780-I$1102</f>
        <v>0.7398790700904474</v>
      </c>
    </row>
    <row r="781" spans="1:15" x14ac:dyDescent="0.15">
      <c r="A781" s="1">
        <v>34</v>
      </c>
      <c r="B781" s="1" t="s">
        <v>308</v>
      </c>
      <c r="C781" s="1">
        <v>19</v>
      </c>
      <c r="D781" s="1" t="s">
        <v>14</v>
      </c>
      <c r="E781" s="4">
        <f>IF(実質付加価値!E781&gt;0,LN(実質付加価値!E781),0)</f>
        <v>11.603834964356485</v>
      </c>
      <c r="F781" s="4">
        <f>IF(実質付加価値!F781&gt;0,LN(実質付加価値!F781),0)</f>
        <v>12.414747073533373</v>
      </c>
      <c r="G781" s="4">
        <f>IF(実質付加価値!G781&gt;0,LN(実質付加価値!G781),0)</f>
        <v>13.087347665698092</v>
      </c>
      <c r="H781" s="4">
        <f>IF(実質付加価値!H781&gt;0,LN(実質付加価値!H781),0)</f>
        <v>13.253202281798986</v>
      </c>
      <c r="I781" s="4">
        <f>IF(実質付加価値!I781&gt;0,LN(実質付加価値!I781),0)</f>
        <v>13.011036831482459</v>
      </c>
      <c r="K781" s="6">
        <f>E781-E$1103</f>
        <v>0.65797604685648636</v>
      </c>
      <c r="L781" s="6">
        <f>F781-F$1103</f>
        <v>0.64177306067658435</v>
      </c>
      <c r="M781" s="6">
        <f>G781-G$1103</f>
        <v>0.52619473428583419</v>
      </c>
      <c r="N781" s="6">
        <f>H781-H$1103</f>
        <v>0.65586604366328594</v>
      </c>
      <c r="O781" s="6">
        <f>I781-I$1103</f>
        <v>0.50400220189464484</v>
      </c>
    </row>
    <row r="782" spans="1:15" x14ac:dyDescent="0.15">
      <c r="A782" s="1">
        <v>34</v>
      </c>
      <c r="B782" s="1" t="s">
        <v>308</v>
      </c>
      <c r="C782" s="1">
        <v>20</v>
      </c>
      <c r="D782" s="1" t="s">
        <v>15</v>
      </c>
      <c r="E782" s="4">
        <f>IF(実質付加価値!E782&gt;0,LN(実質付加価値!E782),0)</f>
        <v>11.693004214741038</v>
      </c>
      <c r="F782" s="4">
        <f>IF(実質付加価値!F782&gt;0,LN(実質付加価値!F782),0)</f>
        <v>12.325415747783619</v>
      </c>
      <c r="G782" s="4">
        <f>IF(実質付加価値!G782&gt;0,LN(実質付加価値!G782),0)</f>
        <v>12.217791771311285</v>
      </c>
      <c r="H782" s="4">
        <f>IF(実質付加価値!H782&gt;0,LN(実質付加価値!H782),0)</f>
        <v>11.986284548189351</v>
      </c>
      <c r="I782" s="4">
        <f>IF(実質付加価値!I782&gt;0,LN(実質付加価値!I782),0)</f>
        <v>12.139768569867144</v>
      </c>
      <c r="K782" s="6">
        <f>E782-E$1104</f>
        <v>0.65388488330804151</v>
      </c>
      <c r="L782" s="6">
        <f>F782-F$1104</f>
        <v>0.65543513429554956</v>
      </c>
      <c r="M782" s="6">
        <f>G782-G$1104</f>
        <v>0.56114281159312895</v>
      </c>
      <c r="N782" s="6">
        <f>H782-H$1104</f>
        <v>0.56626879676609221</v>
      </c>
      <c r="O782" s="6">
        <f>I782-I$1104</f>
        <v>0.55739282706409732</v>
      </c>
    </row>
    <row r="783" spans="1:15" x14ac:dyDescent="0.15">
      <c r="A783" s="1">
        <v>34</v>
      </c>
      <c r="B783" s="1" t="s">
        <v>308</v>
      </c>
      <c r="C783" s="1">
        <v>21</v>
      </c>
      <c r="D783" s="1" t="s">
        <v>16</v>
      </c>
      <c r="E783" s="4">
        <f>IF(実質付加価値!E783&gt;0,LN(実質付加価値!E783),0)</f>
        <v>12.926521513365918</v>
      </c>
      <c r="F783" s="4">
        <f>IF(実質付加価値!F783&gt;0,LN(実質付加価値!F783),0)</f>
        <v>12.984690425413913</v>
      </c>
      <c r="G783" s="4">
        <f>IF(実質付加価値!G783&gt;0,LN(実質付加価値!G783),0)</f>
        <v>13.338767392573821</v>
      </c>
      <c r="H783" s="4">
        <f>IF(実質付加価値!H783&gt;0,LN(実質付加価値!H783),0)</f>
        <v>13.557697299262868</v>
      </c>
      <c r="I783" s="4">
        <f>IF(実質付加価値!I783&gt;0,LN(実質付加価値!I783),0)</f>
        <v>13.605275018505363</v>
      </c>
      <c r="K783" s="6">
        <f>E783-E$1105</f>
        <v>0.86582248755063773</v>
      </c>
      <c r="L783" s="6">
        <f>F783-F$1105</f>
        <v>0.62363328291022846</v>
      </c>
      <c r="M783" s="6">
        <f>G783-G$1105</f>
        <v>0.59889082524614778</v>
      </c>
      <c r="N783" s="6">
        <f>H783-H$1105</f>
        <v>0.59515669021770456</v>
      </c>
      <c r="O783" s="6">
        <f>I783-I$1105</f>
        <v>0.50154326691239604</v>
      </c>
    </row>
    <row r="784" spans="1:15" x14ac:dyDescent="0.15">
      <c r="A784" s="1">
        <v>34</v>
      </c>
      <c r="B784" s="1" t="s">
        <v>172</v>
      </c>
      <c r="C784" s="1">
        <v>22</v>
      </c>
      <c r="D784" s="1" t="s">
        <v>8</v>
      </c>
      <c r="E784" s="4">
        <f>IF(実質付加価値!E784&gt;0,LN(実質付加価値!E784),0)</f>
        <v>13.729227222926783</v>
      </c>
      <c r="F784" s="4">
        <f>IF(実質付加価値!F784&gt;0,LN(実質付加価値!F784),0)</f>
        <v>14.174188082772504</v>
      </c>
      <c r="G784" s="4">
        <f>IF(実質付加価値!G784&gt;0,LN(実質付加価値!G784),0)</f>
        <v>14.304158401924271</v>
      </c>
      <c r="H784" s="4">
        <f>IF(実質付加価値!H784&gt;0,LN(実質付加価値!H784),0)</f>
        <v>14.545111096061804</v>
      </c>
      <c r="I784" s="4">
        <f>IF(実質付加価値!I784&gt;0,LN(実質付加価値!I784),0)</f>
        <v>14.786529609339851</v>
      </c>
      <c r="K784" s="6">
        <f>E784-E$1106</f>
        <v>0.58150821663761221</v>
      </c>
      <c r="L784" s="6">
        <f>F784-F$1106</f>
        <v>0.48914299968027919</v>
      </c>
      <c r="M784" s="6">
        <f>G784-G$1106</f>
        <v>0.3960485457497338</v>
      </c>
      <c r="N784" s="6">
        <f>H784-H$1106</f>
        <v>0.40181883941775531</v>
      </c>
      <c r="O784" s="6">
        <f>I784-I$1106</f>
        <v>0.43075526261537078</v>
      </c>
    </row>
    <row r="785" spans="1:15" x14ac:dyDescent="0.15">
      <c r="A785" s="1">
        <v>34</v>
      </c>
      <c r="B785" s="1" t="s">
        <v>172</v>
      </c>
      <c r="C785" s="1">
        <v>23</v>
      </c>
      <c r="D785" s="1" t="s">
        <v>29</v>
      </c>
      <c r="E785" s="4">
        <f>IF(実質付加価値!E785&gt;0,LN(実質付加価値!E785),0)</f>
        <v>13.285069370866665</v>
      </c>
      <c r="F785" s="4">
        <f>IF(実質付加価値!F785&gt;0,LN(実質付加価値!F785),0)</f>
        <v>13.567430976770614</v>
      </c>
      <c r="G785" s="4">
        <f>IF(実質付加価値!G785&gt;0,LN(実質付加価値!G785),0)</f>
        <v>13.697702157971527</v>
      </c>
      <c r="H785" s="4">
        <f>IF(実質付加価値!H785&gt;0,LN(実質付加価値!H785),0)</f>
        <v>13.876943675899616</v>
      </c>
      <c r="I785" s="4">
        <f>IF(実質付加価値!I785&gt;0,LN(実質付加価値!I785),0)</f>
        <v>14.048076278057517</v>
      </c>
      <c r="K785" s="6">
        <f>E785-E$1107</f>
        <v>0.34371854127156709</v>
      </c>
      <c r="L785" s="6">
        <f>F785-F$1107</f>
        <v>0.33837403368011998</v>
      </c>
      <c r="M785" s="6">
        <f>G785-G$1107</f>
        <v>0.33328937762628819</v>
      </c>
      <c r="N785" s="6">
        <f>H785-H$1107</f>
        <v>0.33545112134518362</v>
      </c>
      <c r="O785" s="6">
        <f>I785-I$1107</f>
        <v>0.38963587600365024</v>
      </c>
    </row>
    <row r="786" spans="1:15" x14ac:dyDescent="0.15">
      <c r="A786" s="1">
        <v>35</v>
      </c>
      <c r="B786" s="1" t="s">
        <v>310</v>
      </c>
      <c r="C786" s="1">
        <v>1</v>
      </c>
      <c r="D786" s="1" t="s">
        <v>9</v>
      </c>
      <c r="E786" s="4">
        <f>IF(実質付加価値!E786&gt;0,LN(実質付加価値!E786),0)</f>
        <v>12.124498500123437</v>
      </c>
      <c r="F786" s="4">
        <f>IF(実質付加価値!F786&gt;0,LN(実質付加価値!F786),0)</f>
        <v>11.659658393539361</v>
      </c>
      <c r="G786" s="4">
        <f>IF(実質付加価値!G786&gt;0,LN(実質付加価値!G786),0)</f>
        <v>11.709350824111755</v>
      </c>
      <c r="H786" s="4">
        <f>IF(実質付加価値!H786&gt;0,LN(実質付加価値!H786),0)</f>
        <v>11.389519762640344</v>
      </c>
      <c r="I786" s="4">
        <f>IF(実質付加価値!I786&gt;0,LN(実質付加価値!I786),0)</f>
        <v>11.158373368224622</v>
      </c>
      <c r="K786" s="6">
        <f>E786-E$1085</f>
        <v>0.1276361316763861</v>
      </c>
      <c r="L786" s="6">
        <f>F786-F$1085</f>
        <v>-0.22397076105050218</v>
      </c>
      <c r="M786" s="6">
        <f>G786-G$1085</f>
        <v>-0.28907625615217469</v>
      </c>
      <c r="N786" s="6">
        <f>H786-H$1085</f>
        <v>-0.46750562158699793</v>
      </c>
      <c r="O786" s="6">
        <f>I786-I$1085</f>
        <v>-0.57809896981049747</v>
      </c>
    </row>
    <row r="787" spans="1:15" x14ac:dyDescent="0.15">
      <c r="A787" s="1">
        <v>35</v>
      </c>
      <c r="B787" s="1" t="s">
        <v>310</v>
      </c>
      <c r="C787" s="1">
        <v>2</v>
      </c>
      <c r="D787" s="1" t="s">
        <v>10</v>
      </c>
      <c r="E787" s="4">
        <f>IF(実質付加価値!E787&gt;0,LN(実質付加価値!E787),0)</f>
        <v>9.8682744512745213</v>
      </c>
      <c r="F787" s="4">
        <f>IF(実質付加価値!F787&gt;0,LN(実質付加価値!F787),0)</f>
        <v>9.7755841737558704</v>
      </c>
      <c r="G787" s="4">
        <f>IF(実質付加価値!G787&gt;0,LN(実質付加価値!G787),0)</f>
        <v>9.8056598981721308</v>
      </c>
      <c r="H787" s="4">
        <f>IF(実質付加価値!H787&gt;0,LN(実質付加価値!H787),0)</f>
        <v>9.5730338352909499</v>
      </c>
      <c r="I787" s="4">
        <f>IF(実質付加価値!I787&gt;0,LN(実質付加価値!I787),0)</f>
        <v>8.2420968024333821</v>
      </c>
      <c r="K787" s="6">
        <f>E787-E$1086</f>
        <v>0.44165270307787807</v>
      </c>
      <c r="L787" s="6">
        <f>F787-F$1086</f>
        <v>0.22312817118865347</v>
      </c>
      <c r="M787" s="6">
        <f>G787-G$1086</f>
        <v>0.28424379340878225</v>
      </c>
      <c r="N787" s="6">
        <f>H787-H$1086</f>
        <v>0.48324897240084219</v>
      </c>
      <c r="O787" s="6">
        <f>I787-I$1086</f>
        <v>0.24355778577366483</v>
      </c>
    </row>
    <row r="788" spans="1:15" x14ac:dyDescent="0.15">
      <c r="A788" s="1">
        <v>35</v>
      </c>
      <c r="B788" s="1" t="s">
        <v>311</v>
      </c>
      <c r="C788" s="1">
        <v>3</v>
      </c>
      <c r="D788" s="1" t="s">
        <v>17</v>
      </c>
      <c r="E788" s="4">
        <f>IF(実質付加価値!E788&gt;0,LN(実質付加価値!E788),0)</f>
        <v>11.899433843384967</v>
      </c>
      <c r="F788" s="4">
        <f>IF(実質付加価値!F788&gt;0,LN(実質付加価値!F788),0)</f>
        <v>11.945814886100704</v>
      </c>
      <c r="G788" s="4">
        <f>IF(実質付加価値!G788&gt;0,LN(実質付加価値!G788),0)</f>
        <v>11.717023205165013</v>
      </c>
      <c r="H788" s="4">
        <f>IF(実質付加価値!H788&gt;0,LN(実質付加価値!H788),0)</f>
        <v>11.626167689358901</v>
      </c>
      <c r="I788" s="4">
        <f>IF(実質付加価値!I788&gt;0,LN(実質付加価値!I788),0)</f>
        <v>11.353310102183045</v>
      </c>
      <c r="K788" s="6">
        <f>E788-E$1087</f>
        <v>-9.3098074746400528E-3</v>
      </c>
      <c r="L788" s="6">
        <f>F788-F$1087</f>
        <v>-0.2534026158419902</v>
      </c>
      <c r="M788" s="6">
        <f>G788-G$1087</f>
        <v>-0.57598874117318921</v>
      </c>
      <c r="N788" s="6">
        <f>H788-H$1087</f>
        <v>-0.75989043493001063</v>
      </c>
      <c r="O788" s="6">
        <f>I788-I$1087</f>
        <v>-0.87870705501080337</v>
      </c>
    </row>
    <row r="789" spans="1:15" x14ac:dyDescent="0.15">
      <c r="A789" s="1">
        <v>35</v>
      </c>
      <c r="B789" s="1" t="s">
        <v>311</v>
      </c>
      <c r="C789" s="1">
        <v>4</v>
      </c>
      <c r="D789" s="1" t="s">
        <v>18</v>
      </c>
      <c r="E789" s="4">
        <f>IF(実質付加価値!E789&gt;0,LN(実質付加価値!E789),0)</f>
        <v>9.6625452576747399</v>
      </c>
      <c r="F789" s="4">
        <f>IF(実質付加価値!F789&gt;0,LN(実質付加価値!F789),0)</f>
        <v>9.7565078234236395</v>
      </c>
      <c r="G789" s="4">
        <f>IF(実質付加価値!G789&gt;0,LN(実質付加価値!G789),0)</f>
        <v>10.461360537046554</v>
      </c>
      <c r="H789" s="4">
        <f>IF(実質付加価値!H789&gt;0,LN(実質付加価値!H789),0)</f>
        <v>9.4936844177407487</v>
      </c>
      <c r="I789" s="4">
        <f>IF(実質付加価値!I789&gt;0,LN(実質付加価値!I789),0)</f>
        <v>9.8828211531700312</v>
      </c>
      <c r="K789" s="6">
        <f>E789-E$1088</f>
        <v>-0.76947099908784367</v>
      </c>
      <c r="L789" s="6">
        <f>F789-F$1088</f>
        <v>-1.1396865132560219</v>
      </c>
      <c r="M789" s="6">
        <f>G789-G$1088</f>
        <v>-0.8329712115983039</v>
      </c>
      <c r="N789" s="6">
        <f>H789-H$1088</f>
        <v>-1.0564351074438143</v>
      </c>
      <c r="O789" s="6">
        <f>I789-I$1088</f>
        <v>-8.9689717866631824E-2</v>
      </c>
    </row>
    <row r="790" spans="1:15" x14ac:dyDescent="0.15">
      <c r="A790" s="1">
        <v>35</v>
      </c>
      <c r="B790" s="1" t="s">
        <v>311</v>
      </c>
      <c r="C790" s="1">
        <v>5</v>
      </c>
      <c r="D790" s="1" t="s">
        <v>19</v>
      </c>
      <c r="E790" s="4">
        <f>IF(実質付加価値!E790&gt;0,LN(実質付加価値!E790),0)</f>
        <v>10.227870256901097</v>
      </c>
      <c r="F790" s="4">
        <f>IF(実質付加価値!F790&gt;0,LN(実質付加価値!F790),0)</f>
        <v>9.0349032764800814</v>
      </c>
      <c r="G790" s="4">
        <f>IF(実質付加価値!G790&gt;0,LN(実質付加価値!G790),0)</f>
        <v>10.460382067950828</v>
      </c>
      <c r="H790" s="4">
        <f>IF(実質付加価値!H790&gt;0,LN(実質付加価値!H790),0)</f>
        <v>10.608253150668833</v>
      </c>
      <c r="I790" s="4">
        <f>IF(実質付加価値!I790&gt;0,LN(実質付加価値!I790),0)</f>
        <v>10.312849584670476</v>
      </c>
      <c r="K790" s="6">
        <f>E790-E$1089</f>
        <v>0.39880728291515766</v>
      </c>
      <c r="L790" s="6">
        <f>F790-F$1089</f>
        <v>-0.98832076947117464</v>
      </c>
      <c r="M790" s="6">
        <f>G790-G$1089</f>
        <v>-0.13033392331001536</v>
      </c>
      <c r="N790" s="6">
        <f>H790-H$1089</f>
        <v>8.484415395448508E-2</v>
      </c>
      <c r="O790" s="6">
        <f>I790-I$1089</f>
        <v>4.6765732458840858E-2</v>
      </c>
    </row>
    <row r="791" spans="1:15" x14ac:dyDescent="0.15">
      <c r="A791" s="1">
        <v>35</v>
      </c>
      <c r="B791" s="1" t="s">
        <v>311</v>
      </c>
      <c r="C791" s="1">
        <v>6</v>
      </c>
      <c r="D791" s="1" t="s">
        <v>3</v>
      </c>
      <c r="E791" s="4">
        <f>IF(実質付加価値!E791&gt;0,LN(実質付加価値!E791),0)</f>
        <v>11.2665888712953</v>
      </c>
      <c r="F791" s="4">
        <f>IF(実質付加価値!F791&gt;0,LN(実質付加価値!F791),0)</f>
        <v>11.732328614654993</v>
      </c>
      <c r="G791" s="4">
        <f>IF(実質付加価値!G791&gt;0,LN(実質付加価値!G791),0)</f>
        <v>12.994203834380787</v>
      </c>
      <c r="H791" s="4">
        <f>IF(実質付加価値!H791&gt;0,LN(実質付加価値!H791),0)</f>
        <v>13.239260661186442</v>
      </c>
      <c r="I791" s="4">
        <f>IF(実質付加価値!I791&gt;0,LN(実質付加価値!I791),0)</f>
        <v>13.350352473819862</v>
      </c>
      <c r="K791" s="6">
        <f>E791-E$1090</f>
        <v>2.5847688480008486</v>
      </c>
      <c r="L791" s="6">
        <f>F791-F$1090</f>
        <v>2.0580597188585088</v>
      </c>
      <c r="M791" s="6">
        <f>G791-G$1090</f>
        <v>2.2040234411694914</v>
      </c>
      <c r="N791" s="6">
        <f>H791-H$1090</f>
        <v>2.1982284482764598</v>
      </c>
      <c r="O791" s="6">
        <f>I791-I$1090</f>
        <v>2.0511462259695517</v>
      </c>
    </row>
    <row r="792" spans="1:15" x14ac:dyDescent="0.15">
      <c r="A792" s="1">
        <v>35</v>
      </c>
      <c r="B792" s="1" t="s">
        <v>311</v>
      </c>
      <c r="C792" s="1">
        <v>7</v>
      </c>
      <c r="D792" s="1" t="s">
        <v>20</v>
      </c>
      <c r="E792" s="4">
        <f>IF(実質付加価値!E792&gt;0,LN(実質付加価値!E792),0)</f>
        <v>13.361585684843716</v>
      </c>
      <c r="F792" s="4">
        <f>IF(実質付加価値!F792&gt;0,LN(実質付加価値!F792),0)</f>
        <v>13.424713972767693</v>
      </c>
      <c r="G792" s="4">
        <f>IF(実質付加価値!G792&gt;0,LN(実質付加価値!G792),0)</f>
        <v>13.066332315652629</v>
      </c>
      <c r="H792" s="4">
        <f>IF(実質付加価値!H792&gt;0,LN(実質付加価値!H792),0)</f>
        <v>12.82773082338783</v>
      </c>
      <c r="I792" s="4">
        <f>IF(実質付加価値!I792&gt;0,LN(実質付加価値!I792),0)</f>
        <v>12.430659672272879</v>
      </c>
      <c r="K792" s="6">
        <f>E792-E$1091</f>
        <v>3.7528998083294631</v>
      </c>
      <c r="L792" s="6">
        <f>F792-F$1091</f>
        <v>4.0107743350869622</v>
      </c>
      <c r="M792" s="6">
        <f>G792-G$1091</f>
        <v>3.0151737531369456</v>
      </c>
      <c r="N792" s="6">
        <f>H792-H$1091</f>
        <v>2.9435519081728962</v>
      </c>
      <c r="O792" s="6">
        <f>I792-I$1091</f>
        <v>3.3800778399566838</v>
      </c>
    </row>
    <row r="793" spans="1:15" x14ac:dyDescent="0.15">
      <c r="A793" s="1">
        <v>35</v>
      </c>
      <c r="B793" s="1" t="s">
        <v>311</v>
      </c>
      <c r="C793" s="1">
        <v>8</v>
      </c>
      <c r="D793" s="1" t="s">
        <v>21</v>
      </c>
      <c r="E793" s="4">
        <f>IF(実質付加価値!E793&gt;0,LN(実質付加価値!E793),0)</f>
        <v>11.027730951459677</v>
      </c>
      <c r="F793" s="4">
        <f>IF(実質付加価値!F793&gt;0,LN(実質付加価値!F793),0)</f>
        <v>11.412316359091484</v>
      </c>
      <c r="G793" s="4">
        <f>IF(実質付加価値!G793&gt;0,LN(実質付加価値!G793),0)</f>
        <v>11.592790402593668</v>
      </c>
      <c r="H793" s="4">
        <f>IF(実質付加価値!H793&gt;0,LN(実質付加価値!H793),0)</f>
        <v>11.330550344275768</v>
      </c>
      <c r="I793" s="4">
        <f>IF(実質付加価値!I793&gt;0,LN(実質付加価値!I793),0)</f>
        <v>10.9124701337429</v>
      </c>
      <c r="K793" s="6">
        <f>E793-E$1092</f>
        <v>0.7466475823610299</v>
      </c>
      <c r="L793" s="6">
        <f>F793-F$1092</f>
        <v>0.8708378712562439</v>
      </c>
      <c r="M793" s="6">
        <f>G793-G$1092</f>
        <v>0.6801642535744481</v>
      </c>
      <c r="N793" s="6">
        <f>H793-H$1092</f>
        <v>0.43964789957918349</v>
      </c>
      <c r="O793" s="6">
        <f>I793-I$1092</f>
        <v>0.43095039132139412</v>
      </c>
    </row>
    <row r="794" spans="1:15" x14ac:dyDescent="0.15">
      <c r="A794" s="1">
        <v>35</v>
      </c>
      <c r="B794" s="1" t="s">
        <v>311</v>
      </c>
      <c r="C794" s="1">
        <v>9</v>
      </c>
      <c r="D794" s="1" t="s">
        <v>22</v>
      </c>
      <c r="E794" s="4">
        <f>IF(実質付加価値!E794&gt;0,LN(実質付加価値!E794),0)</f>
        <v>10.932775498575522</v>
      </c>
      <c r="F794" s="4">
        <f>IF(実質付加価値!F794&gt;0,LN(実質付加価値!F794),0)</f>
        <v>10.995364691796398</v>
      </c>
      <c r="G794" s="4">
        <f>IF(実質付加価値!G794&gt;0,LN(実質付加価値!G794),0)</f>
        <v>11.496280040862288</v>
      </c>
      <c r="H794" s="4">
        <f>IF(実質付加価値!H794&gt;0,LN(実質付加価値!H794),0)</f>
        <v>11.633769129836853</v>
      </c>
      <c r="I794" s="4">
        <f>IF(実質付加価値!I794&gt;0,LN(実質付加価値!I794),0)</f>
        <v>11.047110784526343</v>
      </c>
      <c r="K794" s="6">
        <f>E794-E$1093</f>
        <v>0.69409279113337519</v>
      </c>
      <c r="L794" s="6">
        <f>F794-F$1093</f>
        <v>0.30779466216088203</v>
      </c>
      <c r="M794" s="6">
        <f>G794-G$1093</f>
        <v>0.47233364013415802</v>
      </c>
      <c r="N794" s="6">
        <f>H794-H$1093</f>
        <v>0.60902139731489946</v>
      </c>
      <c r="O794" s="6">
        <f>I794-I$1093</f>
        <v>0.6425156997567445</v>
      </c>
    </row>
    <row r="795" spans="1:15" x14ac:dyDescent="0.15">
      <c r="A795" s="1">
        <v>35</v>
      </c>
      <c r="B795" s="1" t="s">
        <v>311</v>
      </c>
      <c r="C795" s="1">
        <v>10</v>
      </c>
      <c r="D795" s="1" t="s">
        <v>23</v>
      </c>
      <c r="E795" s="4">
        <f>IF(実質付加価値!E795&gt;0,LN(実質付加価値!E795),0)</f>
        <v>9.8821664230501334</v>
      </c>
      <c r="F795" s="4">
        <f>IF(実質付加価値!F795&gt;0,LN(実質付加価値!F795),0)</f>
        <v>10.142438920483279</v>
      </c>
      <c r="G795" s="4">
        <f>IF(実質付加価値!G795&gt;0,LN(実質付加価値!G795),0)</f>
        <v>10.785552391022303</v>
      </c>
      <c r="H795" s="4">
        <f>IF(実質付加価値!H795&gt;0,LN(実質付加価値!H795),0)</f>
        <v>10.854717233591847</v>
      </c>
      <c r="I795" s="4">
        <f>IF(実質付加価値!I795&gt;0,LN(実質付加価値!I795),0)</f>
        <v>10.692755561911735</v>
      </c>
      <c r="K795" s="6">
        <f>E795-E$1094</f>
        <v>-6.3331519901286271E-3</v>
      </c>
      <c r="L795" s="6">
        <f>F795-F$1094</f>
        <v>-0.32772335324322022</v>
      </c>
      <c r="M795" s="6">
        <f>G795-G$1094</f>
        <v>-0.26614493886712864</v>
      </c>
      <c r="N795" s="6">
        <f>H795-H$1094</f>
        <v>-0.29218916010519713</v>
      </c>
      <c r="O795" s="6">
        <f>I795-I$1094</f>
        <v>-0.1228517429190763</v>
      </c>
    </row>
    <row r="796" spans="1:15" x14ac:dyDescent="0.15">
      <c r="A796" s="1">
        <v>35</v>
      </c>
      <c r="B796" s="1" t="s">
        <v>311</v>
      </c>
      <c r="C796" s="1">
        <v>11</v>
      </c>
      <c r="D796" s="1" t="s">
        <v>24</v>
      </c>
      <c r="E796" s="4">
        <f>IF(実質付加価値!E796&gt;0,LN(実質付加価値!E796),0)</f>
        <v>10.563930185967182</v>
      </c>
      <c r="F796" s="4">
        <f>IF(実質付加価値!F796&gt;0,LN(実質付加価値!F796),0)</f>
        <v>11.130631646633733</v>
      </c>
      <c r="G796" s="4">
        <f>IF(実質付加価値!G796&gt;0,LN(実質付加価値!G796),0)</f>
        <v>11.739672931150071</v>
      </c>
      <c r="H796" s="4">
        <f>IF(実質付加価値!H796&gt;0,LN(実質付加価値!H796),0)</f>
        <v>11.636357764147139</v>
      </c>
      <c r="I796" s="4">
        <f>IF(実質付加価値!I796&gt;0,LN(実質付加価値!I796),0)</f>
        <v>11.476160538909411</v>
      </c>
      <c r="K796" s="6">
        <f>E796-E$1095</f>
        <v>0.46491087958864163</v>
      </c>
      <c r="L796" s="6">
        <f>F796-F$1095</f>
        <v>0.24738189320326498</v>
      </c>
      <c r="M796" s="6">
        <f>G796-G$1095</f>
        <v>5.322963050858398E-2</v>
      </c>
      <c r="N796" s="6">
        <f>H796-H$1095</f>
        <v>-0.1210857439744899</v>
      </c>
      <c r="O796" s="6">
        <f>I796-I$1095</f>
        <v>-0.45069243876398879</v>
      </c>
    </row>
    <row r="797" spans="1:15" x14ac:dyDescent="0.15">
      <c r="A797" s="1">
        <v>35</v>
      </c>
      <c r="B797" s="1" t="s">
        <v>311</v>
      </c>
      <c r="C797" s="1">
        <v>12</v>
      </c>
      <c r="D797" s="1" t="s">
        <v>25</v>
      </c>
      <c r="E797" s="4">
        <f>IF(実質付加価値!E797&gt;0,LN(実質付加価値!E797),0)</f>
        <v>5.7492923185324871</v>
      </c>
      <c r="F797" s="4">
        <f>IF(実質付加価値!F797&gt;0,LN(実質付加価値!F797),0)</f>
        <v>7.9341801885634062</v>
      </c>
      <c r="G797" s="4">
        <f>IF(実質付加価値!G797&gt;0,LN(実質付加価値!G797),0)</f>
        <v>10.210128117228169</v>
      </c>
      <c r="H797" s="4">
        <f>IF(実質付加価値!H797&gt;0,LN(実質付加価値!H797),0)</f>
        <v>11.473796582097673</v>
      </c>
      <c r="I797" s="4">
        <f>IF(実質付加価値!I797&gt;0,LN(実質付加価値!I797),0)</f>
        <v>12.997831696166651</v>
      </c>
      <c r="K797" s="6">
        <f>E797-E$1096</f>
        <v>-1.8073048180382925</v>
      </c>
      <c r="L797" s="6">
        <f>F797-F$1096</f>
        <v>-1.5489583925606336</v>
      </c>
      <c r="M797" s="6">
        <f>G797-G$1096</f>
        <v>-1.1683504803760432</v>
      </c>
      <c r="N797" s="6">
        <f>H797-H$1096</f>
        <v>-0.91651571691539147</v>
      </c>
      <c r="O797" s="6">
        <f>I797-I$1096</f>
        <v>-0.77951312619519086</v>
      </c>
    </row>
    <row r="798" spans="1:15" x14ac:dyDescent="0.15">
      <c r="A798" s="1">
        <v>35</v>
      </c>
      <c r="B798" s="1" t="s">
        <v>311</v>
      </c>
      <c r="C798" s="1">
        <v>13</v>
      </c>
      <c r="D798" s="1" t="s">
        <v>26</v>
      </c>
      <c r="E798" s="4">
        <f>IF(実質付加価値!E798&gt;0,LN(実質付加価値!E798),0)</f>
        <v>9.7635044104287019</v>
      </c>
      <c r="F798" s="4">
        <f>IF(実質付加価値!F798&gt;0,LN(実質付加価値!F798),0)</f>
        <v>10.743152773182736</v>
      </c>
      <c r="G798" s="4">
        <f>IF(実質付加価値!G798&gt;0,LN(実質付加価値!G798),0)</f>
        <v>11.731966312057732</v>
      </c>
      <c r="H798" s="4">
        <f>IF(実質付加価値!H798&gt;0,LN(実質付加価値!H798),0)</f>
        <v>11.504624001413012</v>
      </c>
      <c r="I798" s="4">
        <f>IF(実質付加価値!I798&gt;0,LN(実質付加価値!I798),0)</f>
        <v>12.555825740460046</v>
      </c>
      <c r="K798" s="6">
        <f>E798-E$1097</f>
        <v>0.8852194414785437</v>
      </c>
      <c r="L798" s="6">
        <f>F798-F$1097</f>
        <v>0.4652602987731882</v>
      </c>
      <c r="M798" s="6">
        <f>G798-G$1097</f>
        <v>1.0137528294543987</v>
      </c>
      <c r="N798" s="6">
        <f>H798-H$1097</f>
        <v>0.53392012367283215</v>
      </c>
      <c r="O798" s="6">
        <f>I798-I$1097</f>
        <v>0.94005886460345245</v>
      </c>
    </row>
    <row r="799" spans="1:15" x14ac:dyDescent="0.15">
      <c r="A799" s="1">
        <v>35</v>
      </c>
      <c r="B799" s="1" t="s">
        <v>311</v>
      </c>
      <c r="C799" s="1">
        <v>14</v>
      </c>
      <c r="D799" s="1" t="s">
        <v>27</v>
      </c>
      <c r="E799" s="4">
        <f>IF(実質付加価値!E799&gt;0,LN(実質付加価値!E799),0)</f>
        <v>4.8437644875955224</v>
      </c>
      <c r="F799" s="4">
        <f>IF(実質付加価値!F799&gt;0,LN(実質付加価値!F799),0)</f>
        <v>6.0927136918212677</v>
      </c>
      <c r="G799" s="4">
        <f>IF(実質付加価値!G799&gt;0,LN(実質付加価値!G799),0)</f>
        <v>7.3676187655549441</v>
      </c>
      <c r="H799" s="4">
        <f>IF(実質付加価値!H799&gt;0,LN(実質付加価値!H799),0)</f>
        <v>7.27428646331885</v>
      </c>
      <c r="I799" s="4">
        <f>IF(実質付加価値!I799&gt;0,LN(実質付加価値!I799),0)</f>
        <v>8.0337537824997902</v>
      </c>
      <c r="K799" s="6">
        <f>E799-E$1098</f>
        <v>-2.1845375887387855</v>
      </c>
      <c r="L799" s="6">
        <f>F799-F$1098</f>
        <v>-2.3100038876281035</v>
      </c>
      <c r="M799" s="6">
        <f>G799-G$1098</f>
        <v>-1.8547634979903922</v>
      </c>
      <c r="N799" s="6">
        <f>H799-H$1098</f>
        <v>-2.0518829779061747</v>
      </c>
      <c r="O799" s="6">
        <f>I799-I$1098</f>
        <v>-1.8246585860492459</v>
      </c>
    </row>
    <row r="800" spans="1:15" x14ac:dyDescent="0.15">
      <c r="A800" s="1">
        <v>35</v>
      </c>
      <c r="B800" s="1" t="s">
        <v>311</v>
      </c>
      <c r="C800" s="1">
        <v>15</v>
      </c>
      <c r="D800" s="1" t="s">
        <v>28</v>
      </c>
      <c r="E800" s="4">
        <f>IF(実質付加価値!E800&gt;0,LN(実質付加価値!E800),0)</f>
        <v>11.058796398280005</v>
      </c>
      <c r="F800" s="4">
        <f>IF(実質付加価値!F800&gt;0,LN(実質付加価値!F800),0)</f>
        <v>11.269058256147201</v>
      </c>
      <c r="G800" s="4">
        <f>IF(実質付加価値!G800&gt;0,LN(実質付加価値!G800),0)</f>
        <v>11.70612571451151</v>
      </c>
      <c r="H800" s="4">
        <f>IF(実質付加価値!H800&gt;0,LN(実質付加価値!H800),0)</f>
        <v>11.595028241563231</v>
      </c>
      <c r="I800" s="4">
        <f>IF(実質付加価値!I800&gt;0,LN(実質付加価値!I800),0)</f>
        <v>11.549350374159406</v>
      </c>
      <c r="K800" s="6">
        <f>E800-E$1099</f>
        <v>-0.48133672218997781</v>
      </c>
      <c r="L800" s="6">
        <f>F800-F$1099</f>
        <v>-0.50892236281403846</v>
      </c>
      <c r="M800" s="6">
        <f>G800-G$1099</f>
        <v>-0.50280171421361075</v>
      </c>
      <c r="N800" s="6">
        <f>H800-H$1099</f>
        <v>-0.42482817610532919</v>
      </c>
      <c r="O800" s="6">
        <f>I800-I$1099</f>
        <v>-0.35086951408895217</v>
      </c>
    </row>
    <row r="801" spans="1:15" x14ac:dyDescent="0.15">
      <c r="A801" s="1">
        <v>35</v>
      </c>
      <c r="B801" s="1" t="s">
        <v>310</v>
      </c>
      <c r="C801" s="1">
        <v>16</v>
      </c>
      <c r="D801" s="1" t="s">
        <v>11</v>
      </c>
      <c r="E801" s="4">
        <f>IF(実質付加価値!E801&gt;0,LN(実質付加価値!E801),0)</f>
        <v>13.002642758903789</v>
      </c>
      <c r="F801" s="4">
        <f>IF(実質付加価値!F801&gt;0,LN(実質付加価値!F801),0)</f>
        <v>13.187157310398788</v>
      </c>
      <c r="G801" s="4">
        <f>IF(実質付加価値!G801&gt;0,LN(実質付加価値!G801),0)</f>
        <v>13.171616458047653</v>
      </c>
      <c r="H801" s="4">
        <f>IF(実質付加価値!H801&gt;0,LN(実質付加価値!H801),0)</f>
        <v>12.922801384395711</v>
      </c>
      <c r="I801" s="4">
        <f>IF(実質付加価値!I801&gt;0,LN(実質付加価値!I801),0)</f>
        <v>12.558507230014076</v>
      </c>
      <c r="K801" s="6">
        <f>E801-E$1100</f>
        <v>-0.12666079626478499</v>
      </c>
      <c r="L801" s="6">
        <f>F801-F$1100</f>
        <v>-0.15694367938147025</v>
      </c>
      <c r="M801" s="6">
        <f>G801-G$1100</f>
        <v>-0.34850174760575747</v>
      </c>
      <c r="N801" s="6">
        <f>H801-H$1100</f>
        <v>-0.35548976638290242</v>
      </c>
      <c r="O801" s="6">
        <f>I801-I$1100</f>
        <v>-0.40464828418227228</v>
      </c>
    </row>
    <row r="802" spans="1:15" x14ac:dyDescent="0.15">
      <c r="A802" s="1">
        <v>35</v>
      </c>
      <c r="B802" s="1" t="s">
        <v>310</v>
      </c>
      <c r="C802" s="1">
        <v>17</v>
      </c>
      <c r="D802" s="1" t="s">
        <v>12</v>
      </c>
      <c r="E802" s="4">
        <f>IF(実質付加価値!E802&gt;0,LN(実質付加価値!E802),0)</f>
        <v>11.145654629929016</v>
      </c>
      <c r="F802" s="4">
        <f>IF(実質付加価値!F802&gt;0,LN(実質付加価値!F802),0)</f>
        <v>11.708411899156008</v>
      </c>
      <c r="G802" s="4">
        <f>IF(実質付加価値!G802&gt;0,LN(実質付加価値!G802),0)</f>
        <v>12.232633444009563</v>
      </c>
      <c r="H802" s="4">
        <f>IF(実質付加価値!H802&gt;0,LN(実質付加価値!H802),0)</f>
        <v>12.370435403226152</v>
      </c>
      <c r="I802" s="4">
        <f>IF(実質付加価値!I802&gt;0,LN(実質付加価値!I802),0)</f>
        <v>12.382834261074146</v>
      </c>
      <c r="K802" s="6">
        <f>E802-E$1101</f>
        <v>0.29619527939168755</v>
      </c>
      <c r="L802" s="6">
        <f>F802-F$1101</f>
        <v>0.21918953510811079</v>
      </c>
      <c r="M802" s="6">
        <f>G802-G$1101</f>
        <v>0.19721249718418044</v>
      </c>
      <c r="N802" s="6">
        <f>H802-H$1101</f>
        <v>0.13195309227674556</v>
      </c>
      <c r="O802" s="6">
        <f>I802-I$1101</f>
        <v>0.11342642663773361</v>
      </c>
    </row>
    <row r="803" spans="1:15" x14ac:dyDescent="0.15">
      <c r="A803" s="1">
        <v>35</v>
      </c>
      <c r="B803" s="1" t="s">
        <v>310</v>
      </c>
      <c r="C803" s="1">
        <v>18</v>
      </c>
      <c r="D803" s="1" t="s">
        <v>13</v>
      </c>
      <c r="E803" s="4">
        <f>IF(実質付加価値!E803&gt;0,LN(実質付加価値!E803),0)</f>
        <v>12.144396259104564</v>
      </c>
      <c r="F803" s="4">
        <f>IF(実質付加価値!F803&gt;0,LN(実質付加価値!F803),0)</f>
        <v>12.686807718302145</v>
      </c>
      <c r="G803" s="4">
        <f>IF(実質付加価値!G803&gt;0,LN(実質付加価値!G803),0)</f>
        <v>12.928974534660487</v>
      </c>
      <c r="H803" s="4">
        <f>IF(実質付加価値!H803&gt;0,LN(実質付加価値!H803),0)</f>
        <v>13.109745224746165</v>
      </c>
      <c r="I803" s="4">
        <f>IF(実質付加価値!I803&gt;0,LN(実質付加価値!I803),0)</f>
        <v>12.985564105776332</v>
      </c>
      <c r="K803" s="6">
        <f>E803-E$1102</f>
        <v>2.5666700945849996E-2</v>
      </c>
      <c r="L803" s="6">
        <f>F803-F$1102</f>
        <v>-0.1974200906126331</v>
      </c>
      <c r="M803" s="6">
        <f>G803-G$1102</f>
        <v>-0.37709961560220684</v>
      </c>
      <c r="N803" s="6">
        <f>H803-H$1102</f>
        <v>-0.39423076666833623</v>
      </c>
      <c r="O803" s="6">
        <f>I803-I$1102</f>
        <v>-0.35943227525866916</v>
      </c>
    </row>
    <row r="804" spans="1:15" x14ac:dyDescent="0.15">
      <c r="A804" s="1">
        <v>35</v>
      </c>
      <c r="B804" s="1" t="s">
        <v>310</v>
      </c>
      <c r="C804" s="1">
        <v>19</v>
      </c>
      <c r="D804" s="1" t="s">
        <v>14</v>
      </c>
      <c r="E804" s="4">
        <f>IF(実質付加価値!E804&gt;0,LN(実質付加価値!E804),0)</f>
        <v>10.867323313487592</v>
      </c>
      <c r="F804" s="4">
        <f>IF(実質付加価値!F804&gt;0,LN(実質付加価値!F804),0)</f>
        <v>11.523701987728066</v>
      </c>
      <c r="G804" s="4">
        <f>IF(実質付加価値!G804&gt;0,LN(実質付加価値!G804),0)</f>
        <v>12.252303417598084</v>
      </c>
      <c r="H804" s="4">
        <f>IF(実質付加価値!H804&gt;0,LN(実質付加価値!H804),0)</f>
        <v>12.16696553196984</v>
      </c>
      <c r="I804" s="4">
        <f>IF(実質付加価値!I804&gt;0,LN(実質付加価値!I804),0)</f>
        <v>12.166003050755734</v>
      </c>
      <c r="K804" s="6">
        <f>E804-E$1103</f>
        <v>-7.8535604012406779E-2</v>
      </c>
      <c r="L804" s="6">
        <f>F804-F$1103</f>
        <v>-0.24927202512872348</v>
      </c>
      <c r="M804" s="6">
        <f>G804-G$1103</f>
        <v>-0.3088495138141738</v>
      </c>
      <c r="N804" s="6">
        <f>H804-H$1103</f>
        <v>-0.43037070616585993</v>
      </c>
      <c r="O804" s="6">
        <f>I804-I$1103</f>
        <v>-0.34103157883208013</v>
      </c>
    </row>
    <row r="805" spans="1:15" x14ac:dyDescent="0.15">
      <c r="A805" s="1">
        <v>35</v>
      </c>
      <c r="B805" s="1" t="s">
        <v>310</v>
      </c>
      <c r="C805" s="1">
        <v>20</v>
      </c>
      <c r="D805" s="1" t="s">
        <v>15</v>
      </c>
      <c r="E805" s="4">
        <f>IF(実質付加価値!E805&gt;0,LN(実質付加価値!E805),0)</f>
        <v>10.794190375559234</v>
      </c>
      <c r="F805" s="4">
        <f>IF(実質付加価値!F805&gt;0,LN(実質付加価値!F805),0)</f>
        <v>11.356029879522815</v>
      </c>
      <c r="G805" s="4">
        <f>IF(実質付加価値!G805&gt;0,LN(実質付加価値!G805),0)</f>
        <v>11.260018387167362</v>
      </c>
      <c r="H805" s="4">
        <f>IF(実質付加価値!H805&gt;0,LN(実質付加価値!H805),0)</f>
        <v>10.9301711275551</v>
      </c>
      <c r="I805" s="4">
        <f>IF(実質付加価値!I805&gt;0,LN(実質付加価値!I805),0)</f>
        <v>11.090420024199037</v>
      </c>
      <c r="K805" s="6">
        <f>E805-E$1104</f>
        <v>-0.24492895587376218</v>
      </c>
      <c r="L805" s="6">
        <f>F805-F$1104</f>
        <v>-0.31395073396525497</v>
      </c>
      <c r="M805" s="6">
        <f>G805-G$1104</f>
        <v>-0.39663057255079437</v>
      </c>
      <c r="N805" s="6">
        <f>H805-H$1104</f>
        <v>-0.48984462386815864</v>
      </c>
      <c r="O805" s="6">
        <f>I805-I$1104</f>
        <v>-0.49195571860400911</v>
      </c>
    </row>
    <row r="806" spans="1:15" x14ac:dyDescent="0.15">
      <c r="A806" s="1">
        <v>35</v>
      </c>
      <c r="B806" s="1" t="s">
        <v>310</v>
      </c>
      <c r="C806" s="1">
        <v>21</v>
      </c>
      <c r="D806" s="1" t="s">
        <v>16</v>
      </c>
      <c r="E806" s="4">
        <f>IF(実質付加価値!E806&gt;0,LN(実質付加価値!E806),0)</f>
        <v>12.536858238997262</v>
      </c>
      <c r="F806" s="4">
        <f>IF(実質付加価値!F806&gt;0,LN(実質付加価値!F806),0)</f>
        <v>12.53892743016711</v>
      </c>
      <c r="G806" s="4">
        <f>IF(実質付加価値!G806&gt;0,LN(実質付加価値!G806),0)</f>
        <v>12.68855823467184</v>
      </c>
      <c r="H806" s="4">
        <f>IF(実質付加価値!H806&gt;0,LN(実質付加価値!H806),0)</f>
        <v>12.82684594461738</v>
      </c>
      <c r="I806" s="4">
        <f>IF(実質付加価値!I806&gt;0,LN(実質付加価値!I806),0)</f>
        <v>12.965656557308362</v>
      </c>
      <c r="K806" s="6">
        <f>E806-E$1105</f>
        <v>0.4761592131819814</v>
      </c>
      <c r="L806" s="6">
        <f>F806-F$1105</f>
        <v>0.17787028766342594</v>
      </c>
      <c r="M806" s="6">
        <f>G806-G$1105</f>
        <v>-5.1318332655833743E-2</v>
      </c>
      <c r="N806" s="6">
        <f>H806-H$1105</f>
        <v>-0.135694664427783</v>
      </c>
      <c r="O806" s="6">
        <f>I806-I$1105</f>
        <v>-0.13807519428460502</v>
      </c>
    </row>
    <row r="807" spans="1:15" x14ac:dyDescent="0.15">
      <c r="A807" s="1">
        <v>35</v>
      </c>
      <c r="B807" s="1" t="s">
        <v>177</v>
      </c>
      <c r="C807" s="1">
        <v>22</v>
      </c>
      <c r="D807" s="1" t="s">
        <v>8</v>
      </c>
      <c r="E807" s="4">
        <f>IF(実質付加価値!E807&gt;0,LN(実質付加価値!E807),0)</f>
        <v>13.139075597506897</v>
      </c>
      <c r="F807" s="4">
        <f>IF(実質付加価値!F807&gt;0,LN(実質付加価値!F807),0)</f>
        <v>13.597668740076216</v>
      </c>
      <c r="G807" s="4">
        <f>IF(実質付加価値!G807&gt;0,LN(実質付加価値!G807),0)</f>
        <v>13.709358994257707</v>
      </c>
      <c r="H807" s="4">
        <f>IF(実質付加価値!H807&gt;0,LN(実質付加価値!H807),0)</f>
        <v>13.87770246604326</v>
      </c>
      <c r="I807" s="4">
        <f>IF(実質付加価値!I807&gt;0,LN(実質付加価値!I807),0)</f>
        <v>14.040866953987143</v>
      </c>
      <c r="K807" s="6">
        <f>E807-E$1106</f>
        <v>-8.6434087822730987E-3</v>
      </c>
      <c r="L807" s="6">
        <f>F807-F$1106</f>
        <v>-8.7376343016009272E-2</v>
      </c>
      <c r="M807" s="6">
        <f>G807-G$1106</f>
        <v>-0.19875086191682989</v>
      </c>
      <c r="N807" s="6">
        <f>H807-H$1106</f>
        <v>-0.26558979060078869</v>
      </c>
      <c r="O807" s="6">
        <f>I807-I$1106</f>
        <v>-0.31490739273733759</v>
      </c>
    </row>
    <row r="808" spans="1:15" x14ac:dyDescent="0.15">
      <c r="A808" s="1">
        <v>35</v>
      </c>
      <c r="B808" s="1" t="s">
        <v>177</v>
      </c>
      <c r="C808" s="1">
        <v>23</v>
      </c>
      <c r="D808" s="1" t="s">
        <v>29</v>
      </c>
      <c r="E808" s="4">
        <f>IF(実質付加価値!E808&gt;0,LN(実質付加価値!E808),0)</f>
        <v>12.876811370743759</v>
      </c>
      <c r="F808" s="4">
        <f>IF(実質付加価値!F808&gt;0,LN(実質付加価値!F808),0)</f>
        <v>13.091377874030774</v>
      </c>
      <c r="G808" s="4">
        <f>IF(実質付加価値!G808&gt;0,LN(実質付加価値!G808),0)</f>
        <v>13.188975874109367</v>
      </c>
      <c r="H808" s="4">
        <f>IF(実質付加価値!H808&gt;0,LN(実質付加価値!H808),0)</f>
        <v>13.330040653078454</v>
      </c>
      <c r="I808" s="4">
        <f>IF(実質付加価値!I808&gt;0,LN(実質付加価値!I808),0)</f>
        <v>13.436266091629353</v>
      </c>
      <c r="K808" s="6">
        <f>E808-E$1107</f>
        <v>-6.4539458851339049E-2</v>
      </c>
      <c r="L808" s="6">
        <f>F808-F$1107</f>
        <v>-0.13767906905972005</v>
      </c>
      <c r="M808" s="6">
        <f>G808-G$1107</f>
        <v>-0.1754369062358716</v>
      </c>
      <c r="N808" s="6">
        <f>H808-H$1107</f>
        <v>-0.21145190147597859</v>
      </c>
      <c r="O808" s="6">
        <f>I808-I$1107</f>
        <v>-0.22217431042451352</v>
      </c>
    </row>
    <row r="809" spans="1:15" x14ac:dyDescent="0.15">
      <c r="A809" s="1">
        <v>36</v>
      </c>
      <c r="B809" s="1" t="s">
        <v>312</v>
      </c>
      <c r="C809" s="1">
        <v>1</v>
      </c>
      <c r="D809" s="1" t="s">
        <v>9</v>
      </c>
      <c r="E809" s="4">
        <f>IF(実質付加価値!E809&gt;0,LN(実質付加価値!E809),0)</f>
        <v>11.723952309004213</v>
      </c>
      <c r="F809" s="4">
        <f>IF(実質付加価値!F809&gt;0,LN(実質付加価値!F809),0)</f>
        <v>11.584401422930222</v>
      </c>
      <c r="G809" s="4">
        <f>IF(実質付加価値!G809&gt;0,LN(実質付加価値!G809),0)</f>
        <v>11.666903820444896</v>
      </c>
      <c r="H809" s="4">
        <f>IF(実質付加価値!H809&gt;0,LN(実質付加価値!H809),0)</f>
        <v>11.567094376602849</v>
      </c>
      <c r="I809" s="4">
        <f>IF(実質付加価値!I809&gt;0,LN(実質付加価値!I809),0)</f>
        <v>11.359914664600254</v>
      </c>
      <c r="K809" s="6">
        <f>E809-E$1085</f>
        <v>-0.27291005944283775</v>
      </c>
      <c r="L809" s="6">
        <f>F809-F$1085</f>
        <v>-0.29922773165964145</v>
      </c>
      <c r="M809" s="6">
        <f>G809-G$1085</f>
        <v>-0.33152325981903452</v>
      </c>
      <c r="N809" s="6">
        <f>H809-H$1085</f>
        <v>-0.28993100762449231</v>
      </c>
      <c r="O809" s="6">
        <f>I809-I$1085</f>
        <v>-0.37655767343486524</v>
      </c>
    </row>
    <row r="810" spans="1:15" x14ac:dyDescent="0.15">
      <c r="A810" s="1">
        <v>36</v>
      </c>
      <c r="B810" s="1" t="s">
        <v>313</v>
      </c>
      <c r="C810" s="1">
        <v>2</v>
      </c>
      <c r="D810" s="1" t="s">
        <v>10</v>
      </c>
      <c r="E810" s="4">
        <f>IF(実質付加価値!E810&gt;0,LN(実質付加価値!E810),0)</f>
        <v>8.6141299693114792</v>
      </c>
      <c r="F810" s="4">
        <f>IF(実質付加価値!F810&gt;0,LN(実質付加価値!F810),0)</f>
        <v>7.6442529795314638</v>
      </c>
      <c r="G810" s="4">
        <f>IF(実質付加価値!G810&gt;0,LN(実質付加価値!G810),0)</f>
        <v>7.4666383243675831</v>
      </c>
      <c r="H810" s="4">
        <f>IF(実質付加価値!H810&gt;0,LN(実質付加価値!H810),0)</f>
        <v>7.5207370543787917</v>
      </c>
      <c r="I810" s="4">
        <f>IF(実質付加価値!I810&gt;0,LN(実質付加価値!I810),0)</f>
        <v>6.5735132602836517</v>
      </c>
      <c r="K810" s="6">
        <f>E810-E$1086</f>
        <v>-0.812491778885164</v>
      </c>
      <c r="L810" s="6">
        <f>F810-F$1086</f>
        <v>-1.9082030230357532</v>
      </c>
      <c r="M810" s="6">
        <f>G810-G$1086</f>
        <v>-2.0547777803957654</v>
      </c>
      <c r="N810" s="6">
        <f>H810-H$1086</f>
        <v>-1.569047808511316</v>
      </c>
      <c r="O810" s="6">
        <f>I810-I$1086</f>
        <v>-1.4250257563760655</v>
      </c>
    </row>
    <row r="811" spans="1:15" x14ac:dyDescent="0.15">
      <c r="A811" s="1">
        <v>36</v>
      </c>
      <c r="B811" s="1" t="s">
        <v>314</v>
      </c>
      <c r="C811" s="1">
        <v>3</v>
      </c>
      <c r="D811" s="1" t="s">
        <v>17</v>
      </c>
      <c r="E811" s="4">
        <f>IF(実質付加価値!E811&gt;0,LN(実質付加価値!E811),0)</f>
        <v>11.32344874919003</v>
      </c>
      <c r="F811" s="4">
        <f>IF(実質付加価値!F811&gt;0,LN(実質付加価値!F811),0)</f>
        <v>11.398770989903104</v>
      </c>
      <c r="G811" s="4">
        <f>IF(実質付加価値!G811&gt;0,LN(実質付加価値!G811),0)</f>
        <v>12.236237155567173</v>
      </c>
      <c r="H811" s="4">
        <f>IF(実質付加価値!H811&gt;0,LN(実質付加価値!H811),0)</f>
        <v>11.975537128093585</v>
      </c>
      <c r="I811" s="4">
        <f>IF(実質付加価値!I811&gt;0,LN(実質付加価値!I811),0)</f>
        <v>11.065689042223697</v>
      </c>
      <c r="K811" s="6">
        <f>E811-E$1087</f>
        <v>-0.58529490166957743</v>
      </c>
      <c r="L811" s="6">
        <f>F811-F$1087</f>
        <v>-0.80044651203959027</v>
      </c>
      <c r="M811" s="6">
        <f>G811-G$1087</f>
        <v>-5.677479077102987E-2</v>
      </c>
      <c r="N811" s="6">
        <f>H811-H$1087</f>
        <v>-0.41052099619532711</v>
      </c>
      <c r="O811" s="6">
        <f>I811-I$1087</f>
        <v>-1.1663281149701508</v>
      </c>
    </row>
    <row r="812" spans="1:15" x14ac:dyDescent="0.15">
      <c r="A812" s="1">
        <v>36</v>
      </c>
      <c r="B812" s="1" t="s">
        <v>314</v>
      </c>
      <c r="C812" s="1">
        <v>4</v>
      </c>
      <c r="D812" s="1" t="s">
        <v>18</v>
      </c>
      <c r="E812" s="4">
        <f>IF(実質付加価値!E812&gt;0,LN(実質付加価値!E812),0)</f>
        <v>9.821625796823799</v>
      </c>
      <c r="F812" s="4">
        <f>IF(実質付加価値!F812&gt;0,LN(実質付加価値!F812),0)</f>
        <v>10.305258786867938</v>
      </c>
      <c r="G812" s="4">
        <f>IF(実質付加価値!G812&gt;0,LN(実質付加価値!G812),0)</f>
        <v>10.709437884757941</v>
      </c>
      <c r="H812" s="4">
        <f>IF(実質付加価値!H812&gt;0,LN(実質付加価値!H812),0)</f>
        <v>10.16923284466036</v>
      </c>
      <c r="I812" s="4">
        <f>IF(実質付加価値!I812&gt;0,LN(実質付加価値!I812),0)</f>
        <v>9.7714478890219407</v>
      </c>
      <c r="K812" s="6">
        <f>E812-E$1088</f>
        <v>-0.6103904599387846</v>
      </c>
      <c r="L812" s="6">
        <f>F812-F$1088</f>
        <v>-0.59093554981172325</v>
      </c>
      <c r="M812" s="6">
        <f>G812-G$1088</f>
        <v>-0.58489386388691678</v>
      </c>
      <c r="N812" s="6">
        <f>H812-H$1088</f>
        <v>-0.3808866805242026</v>
      </c>
      <c r="O812" s="6">
        <f>I812-I$1088</f>
        <v>-0.20106298201472228</v>
      </c>
    </row>
    <row r="813" spans="1:15" x14ac:dyDescent="0.15">
      <c r="A813" s="1">
        <v>36</v>
      </c>
      <c r="B813" s="1" t="s">
        <v>314</v>
      </c>
      <c r="C813" s="1">
        <v>5</v>
      </c>
      <c r="D813" s="1" t="s">
        <v>19</v>
      </c>
      <c r="E813" s="4">
        <f>IF(実質付加価値!E813&gt;0,LN(実質付加価値!E813),0)</f>
        <v>9.4703338147416556</v>
      </c>
      <c r="F813" s="4">
        <f>IF(実質付加価値!F813&gt;0,LN(実質付加価値!F813),0)</f>
        <v>9.6178100093401113</v>
      </c>
      <c r="G813" s="4">
        <f>IF(実質付加価値!G813&gt;0,LN(実質付加価値!G813),0)</f>
        <v>10.497050710931493</v>
      </c>
      <c r="H813" s="4">
        <f>IF(実質付加価値!H813&gt;0,LN(実質付加価値!H813),0)</f>
        <v>10.690241646804717</v>
      </c>
      <c r="I813" s="4">
        <f>IF(実質付加価値!I813&gt;0,LN(実質付加価値!I813),0)</f>
        <v>10.225962850515737</v>
      </c>
      <c r="K813" s="6">
        <f>E813-E$1089</f>
        <v>-0.35872915924428384</v>
      </c>
      <c r="L813" s="6">
        <f>F813-F$1089</f>
        <v>-0.40541403661114472</v>
      </c>
      <c r="M813" s="6">
        <f>G813-G$1089</f>
        <v>-9.3665280329350509E-2</v>
      </c>
      <c r="N813" s="6">
        <f>H813-H$1089</f>
        <v>0.16683265009036852</v>
      </c>
      <c r="O813" s="6">
        <f>I813-I$1089</f>
        <v>-4.0121001695897718E-2</v>
      </c>
    </row>
    <row r="814" spans="1:15" x14ac:dyDescent="0.15">
      <c r="A814" s="1">
        <v>36</v>
      </c>
      <c r="B814" s="1" t="s">
        <v>314</v>
      </c>
      <c r="C814" s="1">
        <v>6</v>
      </c>
      <c r="D814" s="1" t="s">
        <v>3</v>
      </c>
      <c r="E814" s="4">
        <f>IF(実質付加価値!E814&gt;0,LN(実質付加価値!E814),0)</f>
        <v>8.6925656840520187</v>
      </c>
      <c r="F814" s="4">
        <f>IF(実質付加価値!F814&gt;0,LN(実質付加価値!F814),0)</f>
        <v>9.9544243025724892</v>
      </c>
      <c r="G814" s="4">
        <f>IF(実質付加価値!G814&gt;0,LN(実質付加価値!G814),0)</f>
        <v>10.997539176728925</v>
      </c>
      <c r="H814" s="4">
        <f>IF(実質付加価値!H814&gt;0,LN(実質付加価値!H814),0)</f>
        <v>11.799887943999284</v>
      </c>
      <c r="I814" s="4">
        <f>IF(実質付加価値!I814&gt;0,LN(実質付加価値!I814),0)</f>
        <v>12.61062964645275</v>
      </c>
      <c r="K814" s="6">
        <f>E814-E$1090</f>
        <v>1.0745660757567776E-2</v>
      </c>
      <c r="L814" s="6">
        <f>F814-F$1090</f>
        <v>0.28015540677600548</v>
      </c>
      <c r="M814" s="6">
        <f>G814-G$1090</f>
        <v>0.20735878351762871</v>
      </c>
      <c r="N814" s="6">
        <f>H814-H$1090</f>
        <v>0.7588557310893016</v>
      </c>
      <c r="O814" s="6">
        <f>I814-I$1090</f>
        <v>1.3114233986024395</v>
      </c>
    </row>
    <row r="815" spans="1:15" x14ac:dyDescent="0.15">
      <c r="A815" s="1">
        <v>36</v>
      </c>
      <c r="B815" s="1" t="s">
        <v>314</v>
      </c>
      <c r="C815" s="1">
        <v>7</v>
      </c>
      <c r="D815" s="1" t="s">
        <v>20</v>
      </c>
      <c r="E815" s="4">
        <f>IF(実質付加価値!E815&gt;0,LN(実質付加価値!E815),0)</f>
        <v>9.1413085071170315</v>
      </c>
      <c r="F815" s="4">
        <f>IF(実質付加価値!F815&gt;0,LN(実質付加価値!F815),0)</f>
        <v>6.3606923422034614</v>
      </c>
      <c r="G815" s="4">
        <f>IF(実質付加価値!G815&gt;0,LN(実質付加価値!G815),0)</f>
        <v>8.0882184355799644</v>
      </c>
      <c r="H815" s="4">
        <f>IF(実質付加価値!H815&gt;0,LN(実質付加価値!H815),0)</f>
        <v>7.06032459287138</v>
      </c>
      <c r="I815" s="4">
        <f>IF(実質付加価値!I815&gt;0,LN(実質付加価値!I815),0)</f>
        <v>6.3992858059596616</v>
      </c>
      <c r="K815" s="6">
        <f>E815-E$1091</f>
        <v>-0.46737736939722119</v>
      </c>
      <c r="L815" s="6">
        <f>F815-F$1091</f>
        <v>-3.0532472954772691</v>
      </c>
      <c r="M815" s="6">
        <f>G815-G$1091</f>
        <v>-1.9629401269357185</v>
      </c>
      <c r="N815" s="6">
        <f>H815-H$1091</f>
        <v>-2.8238543223435535</v>
      </c>
      <c r="O815" s="6">
        <f>I815-I$1091</f>
        <v>-2.6512960263565342</v>
      </c>
    </row>
    <row r="816" spans="1:15" x14ac:dyDescent="0.15">
      <c r="A816" s="1">
        <v>36</v>
      </c>
      <c r="B816" s="1" t="s">
        <v>314</v>
      </c>
      <c r="C816" s="1">
        <v>8</v>
      </c>
      <c r="D816" s="1" t="s">
        <v>21</v>
      </c>
      <c r="E816" s="4">
        <f>IF(実質付加価値!E816&gt;0,LN(実質付加価値!E816),0)</f>
        <v>8.4016683868942277</v>
      </c>
      <c r="F816" s="4">
        <f>IF(実質付加価値!F816&gt;0,LN(実質付加価値!F816),0)</f>
        <v>9.0591861908917437</v>
      </c>
      <c r="G816" s="4">
        <f>IF(実質付加価値!G816&gt;0,LN(実質付加価値!G816),0)</f>
        <v>9.4203001497460157</v>
      </c>
      <c r="H816" s="4">
        <f>IF(実質付加価値!H816&gt;0,LN(実質付加価値!H816),0)</f>
        <v>9.4831944466509608</v>
      </c>
      <c r="I816" s="4">
        <f>IF(実質付加価値!I816&gt;0,LN(実質付加価値!I816),0)</f>
        <v>8.7827497288567127</v>
      </c>
      <c r="K816" s="6">
        <f>E816-E$1092</f>
        <v>-1.8794149822044197</v>
      </c>
      <c r="L816" s="6">
        <f>F816-F$1092</f>
        <v>-1.4822922969434966</v>
      </c>
      <c r="M816" s="6">
        <f>G816-G$1092</f>
        <v>-1.4923259992732039</v>
      </c>
      <c r="N816" s="6">
        <f>H816-H$1092</f>
        <v>-1.4077079980456233</v>
      </c>
      <c r="O816" s="6">
        <f>I816-I$1092</f>
        <v>-1.6987700135647934</v>
      </c>
    </row>
    <row r="817" spans="1:15" x14ac:dyDescent="0.15">
      <c r="A817" s="1">
        <v>36</v>
      </c>
      <c r="B817" s="1" t="s">
        <v>314</v>
      </c>
      <c r="C817" s="1">
        <v>9</v>
      </c>
      <c r="D817" s="1" t="s">
        <v>22</v>
      </c>
      <c r="E817" s="4">
        <f>IF(実質付加価値!E817&gt;0,LN(実質付加価値!E817),0)</f>
        <v>7.2443235902955871</v>
      </c>
      <c r="F817" s="4">
        <f>IF(実質付加価値!F817&gt;0,LN(実質付加価値!F817),0)</f>
        <v>8.9906434507160817</v>
      </c>
      <c r="G817" s="4">
        <f>IF(実質付加価値!G817&gt;0,LN(実質付加価値!G817),0)</f>
        <v>8.7053907552055829</v>
      </c>
      <c r="H817" s="4">
        <f>IF(実質付加価値!H817&gt;0,LN(実質付加価値!H817),0)</f>
        <v>8.4608276436839365</v>
      </c>
      <c r="I817" s="4">
        <f>IF(実質付加価値!I817&gt;0,LN(実質付加価値!I817),0)</f>
        <v>8.2905632160446618</v>
      </c>
      <c r="K817" s="6">
        <f>E817-E$1093</f>
        <v>-2.9943591171465593</v>
      </c>
      <c r="L817" s="6">
        <f>F817-F$1093</f>
        <v>-1.6969265789194345</v>
      </c>
      <c r="M817" s="6">
        <f>G817-G$1093</f>
        <v>-2.3185556455225473</v>
      </c>
      <c r="N817" s="6">
        <f>H817-H$1093</f>
        <v>-2.5639200888380174</v>
      </c>
      <c r="O817" s="6">
        <f>I817-I$1093</f>
        <v>-2.1140318687249362</v>
      </c>
    </row>
    <row r="818" spans="1:15" x14ac:dyDescent="0.15">
      <c r="A818" s="1">
        <v>36</v>
      </c>
      <c r="B818" s="1" t="s">
        <v>314</v>
      </c>
      <c r="C818" s="1">
        <v>10</v>
      </c>
      <c r="D818" s="1" t="s">
        <v>23</v>
      </c>
      <c r="E818" s="4">
        <f>IF(実質付加価値!E818&gt;0,LN(実質付加価値!E818),0)</f>
        <v>8.7443756305973945</v>
      </c>
      <c r="F818" s="4">
        <f>IF(実質付加価値!F818&gt;0,LN(実質付加価値!F818),0)</f>
        <v>9.2136559908248152</v>
      </c>
      <c r="G818" s="4">
        <f>IF(実質付加価値!G818&gt;0,LN(実質付加価値!G818),0)</f>
        <v>9.7548967091516463</v>
      </c>
      <c r="H818" s="4">
        <f>IF(実質付加価値!H818&gt;0,LN(実質付加価値!H818),0)</f>
        <v>9.9156216478229027</v>
      </c>
      <c r="I818" s="4">
        <f>IF(実質付加価値!I818&gt;0,LN(実質付加価値!I818),0)</f>
        <v>9.6861646459305906</v>
      </c>
      <c r="K818" s="6">
        <f>E818-E$1094</f>
        <v>-1.1441239444428675</v>
      </c>
      <c r="L818" s="6">
        <f>F818-F$1094</f>
        <v>-1.2565062829016842</v>
      </c>
      <c r="M818" s="6">
        <f>G818-G$1094</f>
        <v>-1.2968006207377858</v>
      </c>
      <c r="N818" s="6">
        <f>H818-H$1094</f>
        <v>-1.2312847458741416</v>
      </c>
      <c r="O818" s="6">
        <f>I818-I$1094</f>
        <v>-1.1294426589002207</v>
      </c>
    </row>
    <row r="819" spans="1:15" x14ac:dyDescent="0.15">
      <c r="A819" s="1">
        <v>36</v>
      </c>
      <c r="B819" s="1" t="s">
        <v>314</v>
      </c>
      <c r="C819" s="1">
        <v>11</v>
      </c>
      <c r="D819" s="1" t="s">
        <v>24</v>
      </c>
      <c r="E819" s="4">
        <f>IF(実質付加価値!E819&gt;0,LN(実質付加価値!E819),0)</f>
        <v>9.3345750065278281</v>
      </c>
      <c r="F819" s="4">
        <f>IF(実質付加価値!F819&gt;0,LN(実質付加価値!F819),0)</f>
        <v>9.6018149511255189</v>
      </c>
      <c r="G819" s="4">
        <f>IF(実質付加価値!G819&gt;0,LN(実質付加価値!G819),0)</f>
        <v>10.714808116370575</v>
      </c>
      <c r="H819" s="4">
        <f>IF(実質付加価値!H819&gt;0,LN(実質付加価値!H819),0)</f>
        <v>10.726110916900986</v>
      </c>
      <c r="I819" s="4">
        <f>IF(実質付加価値!I819&gt;0,LN(実質付加価値!I819),0)</f>
        <v>10.870047304913326</v>
      </c>
      <c r="K819" s="6">
        <f>E819-E$1095</f>
        <v>-0.76444429985071238</v>
      </c>
      <c r="L819" s="6">
        <f>F819-F$1095</f>
        <v>-1.2814348023049487</v>
      </c>
      <c r="M819" s="6">
        <f>G819-G$1095</f>
        <v>-0.97163518427091233</v>
      </c>
      <c r="N819" s="6">
        <f>H819-H$1095</f>
        <v>-1.031332591220643</v>
      </c>
      <c r="O819" s="6">
        <f>I819-I$1095</f>
        <v>-1.0568056727600741</v>
      </c>
    </row>
    <row r="820" spans="1:15" x14ac:dyDescent="0.15">
      <c r="A820" s="1">
        <v>36</v>
      </c>
      <c r="B820" s="1" t="s">
        <v>314</v>
      </c>
      <c r="C820" s="1">
        <v>12</v>
      </c>
      <c r="D820" s="1" t="s">
        <v>25</v>
      </c>
      <c r="E820" s="4">
        <f>IF(実質付加価値!E820&gt;0,LN(実質付加価値!E820),0)</f>
        <v>5.5565409730473103</v>
      </c>
      <c r="F820" s="4">
        <f>IF(実質付加価値!F820&gt;0,LN(実質付加価値!F820),0)</f>
        <v>7.2939141270564498</v>
      </c>
      <c r="G820" s="4">
        <f>IF(実質付加価値!G820&gt;0,LN(実質付加価値!G820),0)</f>
        <v>8.8814689893614815</v>
      </c>
      <c r="H820" s="4">
        <f>IF(実質付加価値!H820&gt;0,LN(実質付加価値!H820),0)</f>
        <v>10.76441577414457</v>
      </c>
      <c r="I820" s="4">
        <f>IF(実質付加価値!I820&gt;0,LN(実質付加価値!I820),0)</f>
        <v>13.739292361131465</v>
      </c>
      <c r="K820" s="6">
        <f>E820-E$1096</f>
        <v>-2.0000561635234693</v>
      </c>
      <c r="L820" s="6">
        <f>F820-F$1096</f>
        <v>-2.18922445406759</v>
      </c>
      <c r="M820" s="6">
        <f>G820-G$1096</f>
        <v>-2.4970096082427311</v>
      </c>
      <c r="N820" s="6">
        <f>H820-H$1096</f>
        <v>-1.6258965248684945</v>
      </c>
      <c r="O820" s="6">
        <f>I820-I$1096</f>
        <v>-3.8052461230376977E-2</v>
      </c>
    </row>
    <row r="821" spans="1:15" x14ac:dyDescent="0.15">
      <c r="A821" s="1">
        <v>36</v>
      </c>
      <c r="B821" s="1" t="s">
        <v>314</v>
      </c>
      <c r="C821" s="1">
        <v>13</v>
      </c>
      <c r="D821" s="1" t="s">
        <v>26</v>
      </c>
      <c r="E821" s="4">
        <f>IF(実質付加価値!E821&gt;0,LN(実質付加価値!E821),0)</f>
        <v>7.5368456068543441</v>
      </c>
      <c r="F821" s="4">
        <f>IF(実質付加価値!F821&gt;0,LN(実質付加価値!F821),0)</f>
        <v>7.9904278977286722</v>
      </c>
      <c r="G821" s="4">
        <f>IF(実質付加価値!G821&gt;0,LN(実質付加価値!G821),0)</f>
        <v>8.3163894633889548</v>
      </c>
      <c r="H821" s="4">
        <f>IF(実質付加価値!H821&gt;0,LN(実質付加価値!H821),0)</f>
        <v>8.2827195356040075</v>
      </c>
      <c r="I821" s="4">
        <f>IF(実質付加価値!I821&gt;0,LN(実質付加価値!I821),0)</f>
        <v>8.8235641876333997</v>
      </c>
      <c r="K821" s="6">
        <f>E821-E$1097</f>
        <v>-1.341439362095814</v>
      </c>
      <c r="L821" s="6">
        <f>F821-F$1097</f>
        <v>-2.2874645766808754</v>
      </c>
      <c r="M821" s="6">
        <f>G821-G$1097</f>
        <v>-2.4018240192143789</v>
      </c>
      <c r="N821" s="6">
        <f>H821-H$1097</f>
        <v>-2.687984342136172</v>
      </c>
      <c r="O821" s="6">
        <f>I821-I$1097</f>
        <v>-2.7922026882231936</v>
      </c>
    </row>
    <row r="822" spans="1:15" x14ac:dyDescent="0.15">
      <c r="A822" s="1">
        <v>36</v>
      </c>
      <c r="B822" s="1" t="s">
        <v>314</v>
      </c>
      <c r="C822" s="1">
        <v>14</v>
      </c>
      <c r="D822" s="1" t="s">
        <v>27</v>
      </c>
      <c r="E822" s="4">
        <f>IF(実質付加価値!E822&gt;0,LN(実質付加価値!E822),0)</f>
        <v>5.4131337490456257</v>
      </c>
      <c r="F822" s="4">
        <f>IF(実質付加価値!F822&gt;0,LN(実質付加価値!F822),0)</f>
        <v>6.5746011752555695</v>
      </c>
      <c r="G822" s="4">
        <f>IF(実質付加価値!G822&gt;0,LN(実質付加価値!G822),0)</f>
        <v>6.6925258345224456</v>
      </c>
      <c r="H822" s="4">
        <f>IF(実質付加価値!H822&gt;0,LN(実質付加価値!H822),0)</f>
        <v>7.2436433972067649</v>
      </c>
      <c r="I822" s="4">
        <f>IF(実質付加価値!I822&gt;0,LN(実質付加価値!I822),0)</f>
        <v>6.9032437893863223</v>
      </c>
      <c r="K822" s="6">
        <f>E822-E$1098</f>
        <v>-1.6151683272886821</v>
      </c>
      <c r="L822" s="6">
        <f>F822-F$1098</f>
        <v>-1.8281164041938016</v>
      </c>
      <c r="M822" s="6">
        <f>G822-G$1098</f>
        <v>-2.5298564290228907</v>
      </c>
      <c r="N822" s="6">
        <f>H822-H$1098</f>
        <v>-2.0825260440182598</v>
      </c>
      <c r="O822" s="6">
        <f>I822-I$1098</f>
        <v>-2.9551685791627138</v>
      </c>
    </row>
    <row r="823" spans="1:15" x14ac:dyDescent="0.15">
      <c r="A823" s="1">
        <v>36</v>
      </c>
      <c r="B823" s="1" t="s">
        <v>314</v>
      </c>
      <c r="C823" s="1">
        <v>15</v>
      </c>
      <c r="D823" s="1" t="s">
        <v>28</v>
      </c>
      <c r="E823" s="4">
        <f>IF(実質付加価値!E823&gt;0,LN(実質付加価値!E823),0)</f>
        <v>11.106738856971397</v>
      </c>
      <c r="F823" s="4">
        <f>IF(実質付加価値!F823&gt;0,LN(実質付加価値!F823),0)</f>
        <v>11.405465068196856</v>
      </c>
      <c r="G823" s="4">
        <f>IF(実質付加価値!G823&gt;0,LN(実質付加価値!G823),0)</f>
        <v>11.663910136288107</v>
      </c>
      <c r="H823" s="4">
        <f>IF(実質付加価値!H823&gt;0,LN(実質付加価値!H823),0)</f>
        <v>11.391967847230651</v>
      </c>
      <c r="I823" s="4">
        <f>IF(実質付加価値!I823&gt;0,LN(実質付加価値!I823),0)</f>
        <v>11.161533445842851</v>
      </c>
      <c r="K823" s="6">
        <f>E823-E$1099</f>
        <v>-0.43339426349858634</v>
      </c>
      <c r="L823" s="6">
        <f>F823-F$1099</f>
        <v>-0.37251555076438336</v>
      </c>
      <c r="M823" s="6">
        <f>G823-G$1099</f>
        <v>-0.54501729243701291</v>
      </c>
      <c r="N823" s="6">
        <f>H823-H$1099</f>
        <v>-0.62788857043790891</v>
      </c>
      <c r="O823" s="6">
        <f>I823-I$1099</f>
        <v>-0.73868644240550729</v>
      </c>
    </row>
    <row r="824" spans="1:15" x14ac:dyDescent="0.15">
      <c r="A824" s="1">
        <v>36</v>
      </c>
      <c r="B824" s="1" t="s">
        <v>313</v>
      </c>
      <c r="C824" s="1">
        <v>16</v>
      </c>
      <c r="D824" s="1" t="s">
        <v>11</v>
      </c>
      <c r="E824" s="4">
        <f>IF(実質付加価値!E824&gt;0,LN(実質付加価値!E824),0)</f>
        <v>12.280993432495723</v>
      </c>
      <c r="F824" s="4">
        <f>IF(実質付加価値!F824&gt;0,LN(実質付加価値!F824),0)</f>
        <v>12.482457482488252</v>
      </c>
      <c r="G824" s="4">
        <f>IF(実質付加価値!G824&gt;0,LN(実質付加価値!G824),0)</f>
        <v>12.592936826438807</v>
      </c>
      <c r="H824" s="4">
        <f>IF(実質付加価値!H824&gt;0,LN(実質付加価値!H824),0)</f>
        <v>12.442253191268405</v>
      </c>
      <c r="I824" s="4">
        <f>IF(実質付加価値!I824&gt;0,LN(実質付加価値!I824),0)</f>
        <v>11.956178648668235</v>
      </c>
      <c r="K824" s="6">
        <f>E824-E$1100</f>
        <v>-0.84831012267285111</v>
      </c>
      <c r="L824" s="6">
        <f>F824-F$1100</f>
        <v>-0.86164350729200656</v>
      </c>
      <c r="M824" s="6">
        <f>G824-G$1100</f>
        <v>-0.92718137921460375</v>
      </c>
      <c r="N824" s="6">
        <f>H824-H$1100</f>
        <v>-0.83603795951020921</v>
      </c>
      <c r="O824" s="6">
        <f>I824-I$1100</f>
        <v>-1.0069768655281131</v>
      </c>
    </row>
    <row r="825" spans="1:15" x14ac:dyDescent="0.15">
      <c r="A825" s="1">
        <v>36</v>
      </c>
      <c r="B825" s="1" t="s">
        <v>313</v>
      </c>
      <c r="C825" s="1">
        <v>17</v>
      </c>
      <c r="D825" s="1" t="s">
        <v>12</v>
      </c>
      <c r="E825" s="4">
        <f>IF(実質付加価値!E825&gt;0,LN(実質付加価値!E825),0)</f>
        <v>10.176786657697901</v>
      </c>
      <c r="F825" s="4">
        <f>IF(実質付加価値!F825&gt;0,LN(実質付加価値!F825),0)</f>
        <v>10.801565582482016</v>
      </c>
      <c r="G825" s="4">
        <f>IF(実質付加価値!G825&gt;0,LN(実質付加価値!G825),0)</f>
        <v>11.077365319940071</v>
      </c>
      <c r="H825" s="4">
        <f>IF(実質付加価値!H825&gt;0,LN(実質付加価値!H825),0)</f>
        <v>11.628270028475635</v>
      </c>
      <c r="I825" s="4">
        <f>IF(実質付加価値!I825&gt;0,LN(実質付加価値!I825),0)</f>
        <v>11.85342405651096</v>
      </c>
      <c r="K825" s="6">
        <f>E825-E$1101</f>
        <v>-0.6726726928394271</v>
      </c>
      <c r="L825" s="6">
        <f>F825-F$1101</f>
        <v>-0.68765678156588095</v>
      </c>
      <c r="M825" s="6">
        <f>G825-G$1101</f>
        <v>-0.95805562688531154</v>
      </c>
      <c r="N825" s="6">
        <f>H825-H$1101</f>
        <v>-0.61021228247377124</v>
      </c>
      <c r="O825" s="6">
        <f>I825-I$1101</f>
        <v>-0.41598377792545271</v>
      </c>
    </row>
    <row r="826" spans="1:15" x14ac:dyDescent="0.15">
      <c r="A826" s="1">
        <v>36</v>
      </c>
      <c r="B826" s="1" t="s">
        <v>313</v>
      </c>
      <c r="C826" s="1">
        <v>18</v>
      </c>
      <c r="D826" s="1" t="s">
        <v>13</v>
      </c>
      <c r="E826" s="4">
        <f>IF(実質付加価値!E826&gt;0,LN(実質付加価値!E826),0)</f>
        <v>11.040647435305916</v>
      </c>
      <c r="F826" s="4">
        <f>IF(実質付加価値!F826&gt;0,LN(実質付加価値!F826),0)</f>
        <v>11.782286443495444</v>
      </c>
      <c r="G826" s="4">
        <f>IF(実質付加価値!G826&gt;0,LN(実質付加価値!G826),0)</f>
        <v>12.179625903606066</v>
      </c>
      <c r="H826" s="4">
        <f>IF(実質付加価値!H826&gt;0,LN(実質付加価値!H826),0)</f>
        <v>12.297367132456294</v>
      </c>
      <c r="I826" s="4">
        <f>IF(実質付加価値!I826&gt;0,LN(実質付加価値!I826),0)</f>
        <v>12.097231669427178</v>
      </c>
      <c r="K826" s="6">
        <f>E826-E$1102</f>
        <v>-1.0780821228527984</v>
      </c>
      <c r="L826" s="6">
        <f>F826-F$1102</f>
        <v>-1.101941365419334</v>
      </c>
      <c r="M826" s="6">
        <f>G826-G$1102</f>
        <v>-1.1264482466566275</v>
      </c>
      <c r="N826" s="6">
        <f>H826-H$1102</f>
        <v>-1.2066088589582069</v>
      </c>
      <c r="O826" s="6">
        <f>I826-I$1102</f>
        <v>-1.2477647116078234</v>
      </c>
    </row>
    <row r="827" spans="1:15" x14ac:dyDescent="0.15">
      <c r="A827" s="1">
        <v>36</v>
      </c>
      <c r="B827" s="1" t="s">
        <v>313</v>
      </c>
      <c r="C827" s="1">
        <v>19</v>
      </c>
      <c r="D827" s="1" t="s">
        <v>14</v>
      </c>
      <c r="E827" s="4">
        <f>IF(実質付加価値!E827&gt;0,LN(実質付加価値!E827),0)</f>
        <v>9.9983743412379678</v>
      </c>
      <c r="F827" s="4">
        <f>IF(実質付加価値!F827&gt;0,LN(実質付加価値!F827),0)</f>
        <v>10.909580230340435</v>
      </c>
      <c r="G827" s="4">
        <f>IF(実質付加価値!G827&gt;0,LN(実質付加価値!G827),0)</f>
        <v>11.620019510415105</v>
      </c>
      <c r="H827" s="4">
        <f>IF(実質付加価値!H827&gt;0,LN(実質付加価値!H827),0)</f>
        <v>11.741009729213609</v>
      </c>
      <c r="I827" s="4">
        <f>IF(実質付加価値!I827&gt;0,LN(実質付加価値!I827),0)</f>
        <v>11.669139221832323</v>
      </c>
      <c r="K827" s="6">
        <f>E827-E$1103</f>
        <v>-0.9474845762620312</v>
      </c>
      <c r="L827" s="6">
        <f>F827-F$1103</f>
        <v>-0.86339378251635424</v>
      </c>
      <c r="M827" s="6">
        <f>G827-G$1103</f>
        <v>-0.94113342099715247</v>
      </c>
      <c r="N827" s="6">
        <f>H827-H$1103</f>
        <v>-0.85632650892209128</v>
      </c>
      <c r="O827" s="6">
        <f>I827-I$1103</f>
        <v>-0.83789540775549121</v>
      </c>
    </row>
    <row r="828" spans="1:15" x14ac:dyDescent="0.15">
      <c r="A828" s="1">
        <v>36</v>
      </c>
      <c r="B828" s="1" t="s">
        <v>313</v>
      </c>
      <c r="C828" s="1">
        <v>20</v>
      </c>
      <c r="D828" s="1" t="s">
        <v>15</v>
      </c>
      <c r="E828" s="4">
        <f>IF(実質付加価値!E828&gt;0,LN(実質付加価値!E828),0)</f>
        <v>9.6339991180900739</v>
      </c>
      <c r="F828" s="4">
        <f>IF(実質付加価値!F828&gt;0,LN(実質付加価値!F828),0)</f>
        <v>10.490618475926647</v>
      </c>
      <c r="G828" s="4">
        <f>IF(実質付加価値!G828&gt;0,LN(実質付加価値!G828),0)</f>
        <v>10.465403338775699</v>
      </c>
      <c r="H828" s="4">
        <f>IF(実質付加価値!H828&gt;0,LN(実質付加価値!H828),0)</f>
        <v>10.3449554819552</v>
      </c>
      <c r="I828" s="4">
        <f>IF(実質付加価値!I828&gt;0,LN(実質付加価値!I828),0)</f>
        <v>10.53936739006018</v>
      </c>
      <c r="K828" s="6">
        <f>E828-E$1104</f>
        <v>-1.4051202133429221</v>
      </c>
      <c r="L828" s="6">
        <f>F828-F$1104</f>
        <v>-1.1793621375614229</v>
      </c>
      <c r="M828" s="6">
        <f>G828-G$1104</f>
        <v>-1.1912456209424569</v>
      </c>
      <c r="N828" s="6">
        <f>H828-H$1104</f>
        <v>-1.0750602694680591</v>
      </c>
      <c r="O828" s="6">
        <f>I828-I$1104</f>
        <v>-1.0430083527428664</v>
      </c>
    </row>
    <row r="829" spans="1:15" x14ac:dyDescent="0.15">
      <c r="A829" s="1">
        <v>36</v>
      </c>
      <c r="B829" s="1" t="s">
        <v>313</v>
      </c>
      <c r="C829" s="1">
        <v>21</v>
      </c>
      <c r="D829" s="1" t="s">
        <v>16</v>
      </c>
      <c r="E829" s="4">
        <f>IF(実質付加価値!E829&gt;0,LN(実質付加価値!E829),0)</f>
        <v>11.12782895270376</v>
      </c>
      <c r="F829" s="4">
        <f>IF(実質付加価値!F829&gt;0,LN(実質付加価値!F829),0)</f>
        <v>11.44110526000653</v>
      </c>
      <c r="G829" s="4">
        <f>IF(実質付加価値!G829&gt;0,LN(実質付加価値!G829),0)</f>
        <v>11.770451770473343</v>
      </c>
      <c r="H829" s="4">
        <f>IF(実質付加価値!H829&gt;0,LN(実質付加価値!H829),0)</f>
        <v>12.010885794660158</v>
      </c>
      <c r="I829" s="4">
        <f>IF(実質付加価値!I829&gt;0,LN(実質付加価値!I829),0)</f>
        <v>12.019518847000413</v>
      </c>
      <c r="K829" s="6">
        <f>E829-E$1105</f>
        <v>-0.93287007311151982</v>
      </c>
      <c r="L829" s="6">
        <f>F829-F$1105</f>
        <v>-0.91995188249715376</v>
      </c>
      <c r="M829" s="6">
        <f>G829-G$1105</f>
        <v>-0.96942479685433014</v>
      </c>
      <c r="N829" s="6">
        <f>H829-H$1105</f>
        <v>-0.95165481438500521</v>
      </c>
      <c r="O829" s="6">
        <f>I829-I$1105</f>
        <v>-1.0842129045925546</v>
      </c>
    </row>
    <row r="830" spans="1:15" x14ac:dyDescent="0.15">
      <c r="A830" s="1">
        <v>36</v>
      </c>
      <c r="B830" s="1" t="s">
        <v>180</v>
      </c>
      <c r="C830" s="1">
        <v>22</v>
      </c>
      <c r="D830" s="1" t="s">
        <v>8</v>
      </c>
      <c r="E830" s="4">
        <f>IF(実質付加価値!E830&gt;0,LN(実質付加価値!E830),0)</f>
        <v>12.542052174298417</v>
      </c>
      <c r="F830" s="4">
        <f>IF(実質付加価値!F830&gt;0,LN(実質付加価値!F830),0)</f>
        <v>12.842598486577581</v>
      </c>
      <c r="G830" s="4">
        <f>IF(実質付加価値!G830&gt;0,LN(実質付加価値!G830),0)</f>
        <v>12.973532703850525</v>
      </c>
      <c r="H830" s="4">
        <f>IF(実質付加価値!H830&gt;0,LN(実質付加価値!H830),0)</f>
        <v>13.200341071309783</v>
      </c>
      <c r="I830" s="4">
        <f>IF(実質付加価値!I830&gt;0,LN(実質付加価値!I830),0)</f>
        <v>13.440648293007827</v>
      </c>
      <c r="K830" s="6">
        <f>E830-E$1106</f>
        <v>-0.605666831990753</v>
      </c>
      <c r="L830" s="6">
        <f>F830-F$1106</f>
        <v>-0.8424465965146446</v>
      </c>
      <c r="M830" s="6">
        <f>G830-G$1106</f>
        <v>-0.93457715232401206</v>
      </c>
      <c r="N830" s="6">
        <f>H830-H$1106</f>
        <v>-0.94295118533426603</v>
      </c>
      <c r="O830" s="6">
        <f>I830-I$1106</f>
        <v>-0.91512605371665323</v>
      </c>
    </row>
    <row r="831" spans="1:15" x14ac:dyDescent="0.15">
      <c r="A831" s="1">
        <v>36</v>
      </c>
      <c r="B831" s="1" t="s">
        <v>180</v>
      </c>
      <c r="C831" s="1">
        <v>23</v>
      </c>
      <c r="D831" s="1" t="s">
        <v>29</v>
      </c>
      <c r="E831" s="4">
        <f>IF(実質付加価値!E831&gt;0,LN(実質付加価値!E831),0)</f>
        <v>12.219799103882465</v>
      </c>
      <c r="F831" s="4">
        <f>IF(実質付加価値!F831&gt;0,LN(実質付加価値!F831),0)</f>
        <v>12.543755653383913</v>
      </c>
      <c r="G831" s="4">
        <f>IF(実質付加価値!G831&gt;0,LN(実質付加価値!G831),0)</f>
        <v>12.657138614497143</v>
      </c>
      <c r="H831" s="4">
        <f>IF(実質付加価値!H831&gt;0,LN(実質付加価値!H831),0)</f>
        <v>12.807363058007525</v>
      </c>
      <c r="I831" s="4">
        <f>IF(実質付加価値!I831&gt;0,LN(実質付加価値!I831),0)</f>
        <v>12.925256841307233</v>
      </c>
      <c r="K831" s="6">
        <f>E831-E$1107</f>
        <v>-0.72155172571263293</v>
      </c>
      <c r="L831" s="6">
        <f>F831-F$1107</f>
        <v>-0.68530128970658133</v>
      </c>
      <c r="M831" s="6">
        <f>G831-G$1107</f>
        <v>-0.7072741658480961</v>
      </c>
      <c r="N831" s="6">
        <f>H831-H$1107</f>
        <v>-0.73412949654690784</v>
      </c>
      <c r="O831" s="6">
        <f>I831-I$1107</f>
        <v>-0.73318356074663349</v>
      </c>
    </row>
    <row r="832" spans="1:15" x14ac:dyDescent="0.15">
      <c r="A832" s="1">
        <v>37</v>
      </c>
      <c r="B832" s="1" t="s">
        <v>315</v>
      </c>
      <c r="C832" s="1">
        <v>1</v>
      </c>
      <c r="D832" s="1" t="s">
        <v>9</v>
      </c>
      <c r="E832" s="4">
        <f>IF(実質付加価値!E832&gt;0,LN(実質付加価値!E832),0)</f>
        <v>11.482210557459162</v>
      </c>
      <c r="F832" s="4">
        <f>IF(実質付加価値!F832&gt;0,LN(実質付加価値!F832),0)</f>
        <v>11.380247693874905</v>
      </c>
      <c r="G832" s="4">
        <f>IF(実質付加価値!G832&gt;0,LN(実質付加価値!G832),0)</f>
        <v>11.428171627766851</v>
      </c>
      <c r="H832" s="4">
        <f>IF(実質付加価値!H832&gt;0,LN(実質付加価値!H832),0)</f>
        <v>11.268920725280854</v>
      </c>
      <c r="I832" s="4">
        <f>IF(実質付加価値!I832&gt;0,LN(実質付加価値!I832),0)</f>
        <v>11.233233425720634</v>
      </c>
      <c r="K832" s="6">
        <f>E832-E$1085</f>
        <v>-0.51465181098788904</v>
      </c>
      <c r="L832" s="6">
        <f>F832-F$1085</f>
        <v>-0.50338146071495871</v>
      </c>
      <c r="M832" s="6">
        <f>G832-G$1085</f>
        <v>-0.57025545249707932</v>
      </c>
      <c r="N832" s="6">
        <f>H832-H$1085</f>
        <v>-0.588104658946488</v>
      </c>
      <c r="O832" s="6">
        <f>I832-I$1085</f>
        <v>-0.50323891231448492</v>
      </c>
    </row>
    <row r="833" spans="1:15" x14ac:dyDescent="0.15">
      <c r="A833" s="1">
        <v>37</v>
      </c>
      <c r="B833" s="1" t="s">
        <v>315</v>
      </c>
      <c r="C833" s="1">
        <v>2</v>
      </c>
      <c r="D833" s="1" t="s">
        <v>10</v>
      </c>
      <c r="E833" s="4">
        <f>IF(実質付加価値!E833&gt;0,LN(実質付加価値!E833),0)</f>
        <v>8.3754183920638887</v>
      </c>
      <c r="F833" s="4">
        <f>IF(実質付加価値!F833&gt;0,LN(実質付加価値!F833),0)</f>
        <v>9.0536426560320535</v>
      </c>
      <c r="G833" s="4">
        <f>IF(実質付加価値!G833&gt;0,LN(実質付加価値!G833),0)</f>
        <v>9.4810005946687479</v>
      </c>
      <c r="H833" s="4">
        <f>IF(実質付加価値!H833&gt;0,LN(実質付加価値!H833),0)</f>
        <v>9.0134242756150087</v>
      </c>
      <c r="I833" s="4">
        <f>IF(実質付加価値!I833&gt;0,LN(実質付加価値!I833),0)</f>
        <v>7.5503457508262155</v>
      </c>
      <c r="K833" s="6">
        <f>E833-E$1086</f>
        <v>-1.0512033561327545</v>
      </c>
      <c r="L833" s="6">
        <f>F833-F$1086</f>
        <v>-0.4988133465351634</v>
      </c>
      <c r="M833" s="6">
        <f>G833-G$1086</f>
        <v>-4.0415510094600648E-2</v>
      </c>
      <c r="N833" s="6">
        <f>H833-H$1086</f>
        <v>-7.6360587275098979E-2</v>
      </c>
      <c r="O833" s="6">
        <f>I833-I$1086</f>
        <v>-0.44819326583350172</v>
      </c>
    </row>
    <row r="834" spans="1:15" x14ac:dyDescent="0.15">
      <c r="A834" s="1">
        <v>37</v>
      </c>
      <c r="B834" s="1" t="s">
        <v>316</v>
      </c>
      <c r="C834" s="1">
        <v>3</v>
      </c>
      <c r="D834" s="1" t="s">
        <v>17</v>
      </c>
      <c r="E834" s="4">
        <f>IF(実質付加価値!E834&gt;0,LN(実質付加価値!E834),0)</f>
        <v>11.562236349324897</v>
      </c>
      <c r="F834" s="4">
        <f>IF(実質付加価値!F834&gt;0,LN(実質付加価値!F834),0)</f>
        <v>11.933341304764232</v>
      </c>
      <c r="G834" s="4">
        <f>IF(実質付加価値!G834&gt;0,LN(実質付加価値!G834),0)</f>
        <v>11.778149623113091</v>
      </c>
      <c r="H834" s="4">
        <f>IF(実質付加価値!H834&gt;0,LN(実質付加価値!H834),0)</f>
        <v>12.209853036232309</v>
      </c>
      <c r="I834" s="4">
        <f>IF(実質付加価値!I834&gt;0,LN(実質付加価値!I834),0)</f>
        <v>11.508326923018531</v>
      </c>
      <c r="K834" s="6">
        <f>E834-E$1087</f>
        <v>-0.34650730153471088</v>
      </c>
      <c r="L834" s="6">
        <f>F834-F$1087</f>
        <v>-0.26587619717846245</v>
      </c>
      <c r="M834" s="6">
        <f>G834-G$1087</f>
        <v>-0.5148623232251115</v>
      </c>
      <c r="N834" s="6">
        <f>H834-H$1087</f>
        <v>-0.17620508805660329</v>
      </c>
      <c r="O834" s="6">
        <f>I834-I$1087</f>
        <v>-0.72369023417531686</v>
      </c>
    </row>
    <row r="835" spans="1:15" x14ac:dyDescent="0.15">
      <c r="A835" s="1">
        <v>37</v>
      </c>
      <c r="B835" s="1" t="s">
        <v>316</v>
      </c>
      <c r="C835" s="1">
        <v>4</v>
      </c>
      <c r="D835" s="1" t="s">
        <v>18</v>
      </c>
      <c r="E835" s="4">
        <f>IF(実質付加価値!E835&gt;0,LN(実質付加価値!E835),0)</f>
        <v>10.232604817847497</v>
      </c>
      <c r="F835" s="4">
        <f>IF(実質付加価値!F835&gt;0,LN(実質付加価値!F835),0)</f>
        <v>10.738393158066378</v>
      </c>
      <c r="G835" s="4">
        <f>IF(実質付加価値!G835&gt;0,LN(実質付加価値!G835),0)</f>
        <v>10.944600665539795</v>
      </c>
      <c r="H835" s="4">
        <f>IF(実質付加価値!H835&gt;0,LN(実質付加価値!H835),0)</f>
        <v>10.313973635219517</v>
      </c>
      <c r="I835" s="4">
        <f>IF(実質付加価値!I835&gt;0,LN(実質付加価値!I835),0)</f>
        <v>9.7566918341573192</v>
      </c>
      <c r="K835" s="6">
        <f>E835-E$1088</f>
        <v>-0.19941143891508695</v>
      </c>
      <c r="L835" s="6">
        <f>F835-F$1088</f>
        <v>-0.15780117861328335</v>
      </c>
      <c r="M835" s="6">
        <f>G835-G$1088</f>
        <v>-0.34973108310506262</v>
      </c>
      <c r="N835" s="6">
        <f>H835-H$1088</f>
        <v>-0.23614588996504615</v>
      </c>
      <c r="O835" s="6">
        <f>I835-I$1088</f>
        <v>-0.21581903687934378</v>
      </c>
    </row>
    <row r="836" spans="1:15" x14ac:dyDescent="0.15">
      <c r="A836" s="1">
        <v>37</v>
      </c>
      <c r="B836" s="1" t="s">
        <v>316</v>
      </c>
      <c r="C836" s="1">
        <v>5</v>
      </c>
      <c r="D836" s="1" t="s">
        <v>19</v>
      </c>
      <c r="E836" s="4">
        <f>IF(実質付加価値!E836&gt;0,LN(実質付加価値!E836),0)</f>
        <v>9.6037668908102312</v>
      </c>
      <c r="F836" s="4">
        <f>IF(実質付加価値!F836&gt;0,LN(実質付加価値!F836),0)</f>
        <v>9.8555033156466418</v>
      </c>
      <c r="G836" s="4">
        <f>IF(実質付加価値!G836&gt;0,LN(実質付加価値!G836),0)</f>
        <v>10.438923759546727</v>
      </c>
      <c r="H836" s="4">
        <f>IF(実質付加価値!H836&gt;0,LN(実質付加価値!H836),0)</f>
        <v>10.543456432764032</v>
      </c>
      <c r="I836" s="4">
        <f>IF(実質付加価値!I836&gt;0,LN(実質付加価値!I836),0)</f>
        <v>10.134077982510417</v>
      </c>
      <c r="K836" s="6">
        <f>E836-E$1089</f>
        <v>-0.22529608317570826</v>
      </c>
      <c r="L836" s="6">
        <f>F836-F$1089</f>
        <v>-0.16772073030461421</v>
      </c>
      <c r="M836" s="6">
        <f>G836-G$1089</f>
        <v>-0.15179223171411671</v>
      </c>
      <c r="N836" s="6">
        <f>H836-H$1089</f>
        <v>2.0047436049683398E-2</v>
      </c>
      <c r="O836" s="6">
        <f>I836-I$1089</f>
        <v>-0.13200586970121719</v>
      </c>
    </row>
    <row r="837" spans="1:15" x14ac:dyDescent="0.15">
      <c r="A837" s="1">
        <v>37</v>
      </c>
      <c r="B837" s="1" t="s">
        <v>316</v>
      </c>
      <c r="C837" s="1">
        <v>6</v>
      </c>
      <c r="D837" s="1" t="s">
        <v>3</v>
      </c>
      <c r="E837" s="4">
        <f>IF(実質付加価値!E837&gt;0,LN(実質付加価値!E837),0)</f>
        <v>8.0621639631471176</v>
      </c>
      <c r="F837" s="4">
        <f>IF(実質付加価値!F837&gt;0,LN(実質付加価値!F837),0)</f>
        <v>8.7401654950259999</v>
      </c>
      <c r="G837" s="4">
        <f>IF(実質付加価値!G837&gt;0,LN(実質付加価値!G837),0)</f>
        <v>9.5107717120204889</v>
      </c>
      <c r="H837" s="4">
        <f>IF(実質付加価値!H837&gt;0,LN(実質付加価値!H837),0)</f>
        <v>10.230216916824338</v>
      </c>
      <c r="I837" s="4">
        <f>IF(実質付加価値!I837&gt;0,LN(実質付加価値!I837),0)</f>
        <v>10.969719293193126</v>
      </c>
      <c r="K837" s="6">
        <f>E837-E$1090</f>
        <v>-0.61965606014733332</v>
      </c>
      <c r="L837" s="6">
        <f>F837-F$1090</f>
        <v>-0.93410340077048382</v>
      </c>
      <c r="M837" s="6">
        <f>G837-G$1090</f>
        <v>-1.279408681190807</v>
      </c>
      <c r="N837" s="6">
        <f>H837-H$1090</f>
        <v>-0.81081529608564473</v>
      </c>
      <c r="O837" s="6">
        <f>I837-I$1090</f>
        <v>-0.32948695465718458</v>
      </c>
    </row>
    <row r="838" spans="1:15" x14ac:dyDescent="0.15">
      <c r="A838" s="1">
        <v>37</v>
      </c>
      <c r="B838" s="1" t="s">
        <v>316</v>
      </c>
      <c r="C838" s="1">
        <v>7</v>
      </c>
      <c r="D838" s="1" t="s">
        <v>20</v>
      </c>
      <c r="E838" s="4">
        <f>IF(実質付加価値!E838&gt;0,LN(実質付加価値!E838),0)</f>
        <v>11.275175253605925</v>
      </c>
      <c r="F838" s="4">
        <f>IF(実質付加価値!F838&gt;0,LN(実質付加価値!F838),0)</f>
        <v>12.877106324094751</v>
      </c>
      <c r="G838" s="4">
        <f>IF(実質付加価値!G838&gt;0,LN(実質付加価値!G838),0)</f>
        <v>12.368033430444077</v>
      </c>
      <c r="H838" s="4">
        <f>IF(実質付加価値!H838&gt;0,LN(実質付加価値!H838),0)</f>
        <v>10.884213783324014</v>
      </c>
      <c r="I838" s="4">
        <f>IF(実質付加価値!I838&gt;0,LN(実質付加価値!I838),0)</f>
        <v>11.292188890940665</v>
      </c>
      <c r="K838" s="6">
        <f>E838-E$1091</f>
        <v>1.666489377091672</v>
      </c>
      <c r="L838" s="6">
        <f>F838-F$1091</f>
        <v>3.46316668641402</v>
      </c>
      <c r="M838" s="6">
        <f>G838-G$1091</f>
        <v>2.3168748679283944</v>
      </c>
      <c r="N838" s="6">
        <f>H838-H$1091</f>
        <v>1.0000348681090809</v>
      </c>
      <c r="O838" s="6">
        <f>I838-I$1091</f>
        <v>2.241607058624469</v>
      </c>
    </row>
    <row r="839" spans="1:15" x14ac:dyDescent="0.15">
      <c r="A839" s="1">
        <v>37</v>
      </c>
      <c r="B839" s="1" t="s">
        <v>316</v>
      </c>
      <c r="C839" s="1">
        <v>8</v>
      </c>
      <c r="D839" s="1" t="s">
        <v>21</v>
      </c>
      <c r="E839" s="4">
        <f>IF(実質付加価値!E839&gt;0,LN(実質付加価値!E839),0)</f>
        <v>9.5510851787502578</v>
      </c>
      <c r="F839" s="4">
        <f>IF(実質付加価値!F839&gt;0,LN(実質付加価値!F839),0)</f>
        <v>10.036946348143461</v>
      </c>
      <c r="G839" s="4">
        <f>IF(実質付加価値!G839&gt;0,LN(実質付加価値!G839),0)</f>
        <v>10.597332146463893</v>
      </c>
      <c r="H839" s="4">
        <f>IF(実質付加価値!H839&gt;0,LN(実質付加価値!H839),0)</f>
        <v>10.497329530899391</v>
      </c>
      <c r="I839" s="4">
        <f>IF(実質付加価値!I839&gt;0,LN(実質付加価値!I839),0)</f>
        <v>10.447842334922536</v>
      </c>
      <c r="K839" s="6">
        <f>E839-E$1092</f>
        <v>-0.72999819034838964</v>
      </c>
      <c r="L839" s="6">
        <f>F839-F$1092</f>
        <v>-0.50453213969177924</v>
      </c>
      <c r="M839" s="6">
        <f>G839-G$1092</f>
        <v>-0.31529400255532636</v>
      </c>
      <c r="N839" s="6">
        <f>H839-H$1092</f>
        <v>-0.39357291379719328</v>
      </c>
      <c r="O839" s="6">
        <f>I839-I$1092</f>
        <v>-3.3677407498970524E-2</v>
      </c>
    </row>
    <row r="840" spans="1:15" x14ac:dyDescent="0.15">
      <c r="A840" s="1">
        <v>37</v>
      </c>
      <c r="B840" s="1" t="s">
        <v>316</v>
      </c>
      <c r="C840" s="1">
        <v>9</v>
      </c>
      <c r="D840" s="1" t="s">
        <v>22</v>
      </c>
      <c r="E840" s="4">
        <f>IF(実質付加価値!E840&gt;0,LN(実質付加価値!E840),0)</f>
        <v>10.066017498471105</v>
      </c>
      <c r="F840" s="4">
        <f>IF(実質付加価値!F840&gt;0,LN(実質付加価値!F840),0)</f>
        <v>10.410380899743425</v>
      </c>
      <c r="G840" s="4">
        <f>IF(実質付加価値!G840&gt;0,LN(実質付加価値!G840),0)</f>
        <v>10.65806504232882</v>
      </c>
      <c r="H840" s="4">
        <f>IF(実質付加価値!H840&gt;0,LN(実質付加価値!H840),0)</f>
        <v>10.426180904179571</v>
      </c>
      <c r="I840" s="4">
        <f>IF(実質付加価値!I840&gt;0,LN(実質付加価値!I840),0)</f>
        <v>10.629395496916766</v>
      </c>
      <c r="K840" s="6">
        <f>E840-E$1093</f>
        <v>-0.17266520897104165</v>
      </c>
      <c r="L840" s="6">
        <f>F840-F$1093</f>
        <v>-0.27718912989209166</v>
      </c>
      <c r="M840" s="6">
        <f>G840-G$1093</f>
        <v>-0.36588135839931013</v>
      </c>
      <c r="N840" s="6">
        <f>H840-H$1093</f>
        <v>-0.59856682834238306</v>
      </c>
      <c r="O840" s="6">
        <f>I840-I$1093</f>
        <v>0.22480041214716806</v>
      </c>
    </row>
    <row r="841" spans="1:15" x14ac:dyDescent="0.15">
      <c r="A841" s="1">
        <v>37</v>
      </c>
      <c r="B841" s="1" t="s">
        <v>316</v>
      </c>
      <c r="C841" s="1">
        <v>10</v>
      </c>
      <c r="D841" s="1" t="s">
        <v>23</v>
      </c>
      <c r="E841" s="4">
        <f>IF(実質付加価値!E841&gt;0,LN(実質付加価値!E841),0)</f>
        <v>9.4601014604226741</v>
      </c>
      <c r="F841" s="4">
        <f>IF(実質付加価値!F841&gt;0,LN(実質付加価値!F841),0)</f>
        <v>10.431049578751614</v>
      </c>
      <c r="G841" s="4">
        <f>IF(実質付加価値!G841&gt;0,LN(実質付加価値!G841),0)</f>
        <v>11.03641298889592</v>
      </c>
      <c r="H841" s="4">
        <f>IF(実質付加価値!H841&gt;0,LN(実質付加価値!H841),0)</f>
        <v>11.244520882558552</v>
      </c>
      <c r="I841" s="4">
        <f>IF(実質付加価値!I841&gt;0,LN(実質付加価値!I841),0)</f>
        <v>10.811357848246265</v>
      </c>
      <c r="K841" s="6">
        <f>E841-E$1094</f>
        <v>-0.42839811461758792</v>
      </c>
      <c r="L841" s="6">
        <f>F841-F$1094</f>
        <v>-3.9112694974885898E-2</v>
      </c>
      <c r="M841" s="6">
        <f>G841-G$1094</f>
        <v>-1.5284340993511947E-2</v>
      </c>
      <c r="N841" s="6">
        <f>H841-H$1094</f>
        <v>9.7614488861507809E-2</v>
      </c>
      <c r="O841" s="6">
        <f>I841-I$1094</f>
        <v>-4.2494565845458965E-3</v>
      </c>
    </row>
    <row r="842" spans="1:15" x14ac:dyDescent="0.15">
      <c r="A842" s="1">
        <v>37</v>
      </c>
      <c r="B842" s="1" t="s">
        <v>316</v>
      </c>
      <c r="C842" s="1">
        <v>11</v>
      </c>
      <c r="D842" s="1" t="s">
        <v>24</v>
      </c>
      <c r="E842" s="4">
        <f>IF(実質付加価値!E842&gt;0,LN(実質付加価値!E842),0)</f>
        <v>9.8166759236698748</v>
      </c>
      <c r="F842" s="4">
        <f>IF(実質付加価値!F842&gt;0,LN(実質付加価値!F842),0)</f>
        <v>10.211229969286935</v>
      </c>
      <c r="G842" s="4">
        <f>IF(実質付加価値!G842&gt;0,LN(実質付加価値!G842),0)</f>
        <v>11.41394557031737</v>
      </c>
      <c r="H842" s="4">
        <f>IF(実質付加価値!H842&gt;0,LN(実質付加価値!H842),0)</f>
        <v>10.83672275745471</v>
      </c>
      <c r="I842" s="4">
        <f>IF(実質付加価値!I842&gt;0,LN(実質付加価値!I842),0)</f>
        <v>11.174352138843666</v>
      </c>
      <c r="K842" s="6">
        <f>E842-E$1095</f>
        <v>-0.28234338270866566</v>
      </c>
      <c r="L842" s="6">
        <f>F842-F$1095</f>
        <v>-0.67201978414353292</v>
      </c>
      <c r="M842" s="6">
        <f>G842-G$1095</f>
        <v>-0.27249773032411717</v>
      </c>
      <c r="N842" s="6">
        <f>H842-H$1095</f>
        <v>-0.92072075066691816</v>
      </c>
      <c r="O842" s="6">
        <f>I842-I$1095</f>
        <v>-0.75250083882973406</v>
      </c>
    </row>
    <row r="843" spans="1:15" x14ac:dyDescent="0.15">
      <c r="A843" s="1">
        <v>37</v>
      </c>
      <c r="B843" s="1" t="s">
        <v>316</v>
      </c>
      <c r="C843" s="1">
        <v>12</v>
      </c>
      <c r="D843" s="1" t="s">
        <v>25</v>
      </c>
      <c r="E843" s="4">
        <f>IF(実質付加価値!E843&gt;0,LN(実質付加価値!E843),0)</f>
        <v>6.7691282485992978</v>
      </c>
      <c r="F843" s="4">
        <f>IF(実質付加価値!F843&gt;0,LN(実質付加価値!F843),0)</f>
        <v>8.6456236331201755</v>
      </c>
      <c r="G843" s="4">
        <f>IF(実質付加価値!G843&gt;0,LN(実質付加価値!G843),0)</f>
        <v>10.046139172459895</v>
      </c>
      <c r="H843" s="4">
        <f>IF(実質付加価値!H843&gt;0,LN(実質付加価値!H843),0)</f>
        <v>11.06774630966885</v>
      </c>
      <c r="I843" s="4">
        <f>IF(実質付加価値!I843&gt;0,LN(実質付加価値!I843),0)</f>
        <v>12.477568755362542</v>
      </c>
      <c r="K843" s="6">
        <f>E843-E$1096</f>
        <v>-0.78746888797148173</v>
      </c>
      <c r="L843" s="6">
        <f>F843-F$1096</f>
        <v>-0.83751494800386439</v>
      </c>
      <c r="M843" s="6">
        <f>G843-G$1096</f>
        <v>-1.3323394251443172</v>
      </c>
      <c r="N843" s="6">
        <f>H843-H$1096</f>
        <v>-1.3225659893442145</v>
      </c>
      <c r="O843" s="6">
        <f>I843-I$1096</f>
        <v>-1.2997760669992999</v>
      </c>
    </row>
    <row r="844" spans="1:15" x14ac:dyDescent="0.15">
      <c r="A844" s="1">
        <v>37</v>
      </c>
      <c r="B844" s="1" t="s">
        <v>316</v>
      </c>
      <c r="C844" s="1">
        <v>13</v>
      </c>
      <c r="D844" s="1" t="s">
        <v>26</v>
      </c>
      <c r="E844" s="4">
        <f>IF(実質付加価値!E844&gt;0,LN(実質付加価値!E844),0)</f>
        <v>8.3192640268116218</v>
      </c>
      <c r="F844" s="4">
        <f>IF(実質付加価値!F844&gt;0,LN(実質付加価値!F844),0)</f>
        <v>10.931479371130724</v>
      </c>
      <c r="G844" s="4">
        <f>IF(実質付加価値!G844&gt;0,LN(実質付加価値!G844),0)</f>
        <v>10.622259448782945</v>
      </c>
      <c r="H844" s="4">
        <f>IF(実質付加価値!H844&gt;0,LN(実質付加価値!H844),0)</f>
        <v>10.805482148452775</v>
      </c>
      <c r="I844" s="4">
        <f>IF(実質付加価値!I844&gt;0,LN(実質付加価値!I844),0)</f>
        <v>11.548334952143765</v>
      </c>
      <c r="K844" s="6">
        <f>E844-E$1097</f>
        <v>-0.55902094213853637</v>
      </c>
      <c r="L844" s="6">
        <f>F844-F$1097</f>
        <v>0.6535868967211762</v>
      </c>
      <c r="M844" s="6">
        <f>G844-G$1097</f>
        <v>-9.5954033820389029E-2</v>
      </c>
      <c r="N844" s="6">
        <f>H844-H$1097</f>
        <v>-0.16522172928740453</v>
      </c>
      <c r="O844" s="6">
        <f>I844-I$1097</f>
        <v>-6.7431923712828024E-2</v>
      </c>
    </row>
    <row r="845" spans="1:15" x14ac:dyDescent="0.15">
      <c r="A845" s="1">
        <v>37</v>
      </c>
      <c r="B845" s="1" t="s">
        <v>316</v>
      </c>
      <c r="C845" s="1">
        <v>14</v>
      </c>
      <c r="D845" s="1" t="s">
        <v>27</v>
      </c>
      <c r="E845" s="4">
        <f>IF(実質付加価値!E845&gt;0,LN(実質付加価値!E845),0)</f>
        <v>7.2837113997086158</v>
      </c>
      <c r="F845" s="4">
        <f>IF(実質付加価値!F845&gt;0,LN(実質付加価値!F845),0)</f>
        <v>7.5409087242942912</v>
      </c>
      <c r="G845" s="4">
        <f>IF(実質付加価値!G845&gt;0,LN(実質付加価値!G845),0)</f>
        <v>8.0623434564400487</v>
      </c>
      <c r="H845" s="4">
        <f>IF(実質付加価値!H845&gt;0,LN(実質付加価値!H845),0)</f>
        <v>8.0390522375204707</v>
      </c>
      <c r="I845" s="4">
        <f>IF(実質付加価値!I845&gt;0,LN(実質付加価値!I845),0)</f>
        <v>8.3017781317966808</v>
      </c>
      <c r="K845" s="6">
        <f>E845-E$1098</f>
        <v>0.25540932337430799</v>
      </c>
      <c r="L845" s="6">
        <f>F845-F$1098</f>
        <v>-0.86180885515507999</v>
      </c>
      <c r="M845" s="6">
        <f>G845-G$1098</f>
        <v>-1.1600388071052876</v>
      </c>
      <c r="N845" s="6">
        <f>H845-H$1098</f>
        <v>-1.287117203704554</v>
      </c>
      <c r="O845" s="6">
        <f>I845-I$1098</f>
        <v>-1.5566342367523553</v>
      </c>
    </row>
    <row r="846" spans="1:15" x14ac:dyDescent="0.15">
      <c r="A846" s="1">
        <v>37</v>
      </c>
      <c r="B846" s="1" t="s">
        <v>316</v>
      </c>
      <c r="C846" s="1">
        <v>15</v>
      </c>
      <c r="D846" s="1" t="s">
        <v>28</v>
      </c>
      <c r="E846" s="4">
        <f>IF(実質付加価値!E846&gt;0,LN(実質付加価値!E846),0)</f>
        <v>11.24136031478127</v>
      </c>
      <c r="F846" s="4">
        <f>IF(実質付加価値!F846&gt;0,LN(実質付加価値!F846),0)</f>
        <v>11.578273977499329</v>
      </c>
      <c r="G846" s="4">
        <f>IF(実質付加価値!G846&gt;0,LN(実質付加価値!G846),0)</f>
        <v>11.82036812596427</v>
      </c>
      <c r="H846" s="4">
        <f>IF(実質付加価値!H846&gt;0,LN(実質付加価値!H846),0)</f>
        <v>11.599564312627809</v>
      </c>
      <c r="I846" s="4">
        <f>IF(実質付加価値!I846&gt;0,LN(実質付加価値!I846),0)</f>
        <v>11.521900816436247</v>
      </c>
      <c r="K846" s="6">
        <f>E846-E$1099</f>
        <v>-0.29877280568871356</v>
      </c>
      <c r="L846" s="6">
        <f>F846-F$1099</f>
        <v>-0.19970664146191019</v>
      </c>
      <c r="M846" s="6">
        <f>G846-G$1099</f>
        <v>-0.38855930276085004</v>
      </c>
      <c r="N846" s="6">
        <f>H846-H$1099</f>
        <v>-0.4202921050407511</v>
      </c>
      <c r="O846" s="6">
        <f>I846-I$1099</f>
        <v>-0.37831907181211122</v>
      </c>
    </row>
    <row r="847" spans="1:15" x14ac:dyDescent="0.15">
      <c r="A847" s="1">
        <v>37</v>
      </c>
      <c r="B847" s="1" t="s">
        <v>315</v>
      </c>
      <c r="C847" s="1">
        <v>16</v>
      </c>
      <c r="D847" s="1" t="s">
        <v>11</v>
      </c>
      <c r="E847" s="4">
        <f>IF(実質付加価値!E847&gt;0,LN(実質付加価値!E847),0)</f>
        <v>12.458946458450674</v>
      </c>
      <c r="F847" s="4">
        <f>IF(実質付加価値!F847&gt;0,LN(実質付加価値!F847),0)</f>
        <v>12.644140573336102</v>
      </c>
      <c r="G847" s="4">
        <f>IF(実質付加価値!G847&gt;0,LN(実質付加価値!G847),0)</f>
        <v>12.628891789124001</v>
      </c>
      <c r="H847" s="4">
        <f>IF(実質付加価値!H847&gt;0,LN(実質付加価値!H847),0)</f>
        <v>12.286779277084973</v>
      </c>
      <c r="I847" s="4">
        <f>IF(実質付加価値!I847&gt;0,LN(実質付加価値!I847),0)</f>
        <v>12.006435031931485</v>
      </c>
      <c r="K847" s="6">
        <f>E847-E$1100</f>
        <v>-0.67035709671790045</v>
      </c>
      <c r="L847" s="6">
        <f>F847-F$1100</f>
        <v>-0.69996041644415641</v>
      </c>
      <c r="M847" s="6">
        <f>G847-G$1100</f>
        <v>-0.8912264165294097</v>
      </c>
      <c r="N847" s="6">
        <f>H847-H$1100</f>
        <v>-0.99151187369364102</v>
      </c>
      <c r="O847" s="6">
        <f>I847-I$1100</f>
        <v>-0.95672048226486339</v>
      </c>
    </row>
    <row r="848" spans="1:15" x14ac:dyDescent="0.15">
      <c r="A848" s="1">
        <v>37</v>
      </c>
      <c r="B848" s="1" t="s">
        <v>315</v>
      </c>
      <c r="C848" s="1">
        <v>17</v>
      </c>
      <c r="D848" s="1" t="s">
        <v>12</v>
      </c>
      <c r="E848" s="4">
        <f>IF(実質付加価値!E848&gt;0,LN(実質付加価値!E848),0)</f>
        <v>10.149559284660976</v>
      </c>
      <c r="F848" s="4">
        <f>IF(実質付加価値!F848&gt;0,LN(実質付加価値!F848),0)</f>
        <v>10.964039034176178</v>
      </c>
      <c r="G848" s="4">
        <f>IF(実質付加価値!G848&gt;0,LN(実質付加価値!G848),0)</f>
        <v>11.28070805204079</v>
      </c>
      <c r="H848" s="4">
        <f>IF(実質付加価値!H848&gt;0,LN(実質付加価値!H848),0)</f>
        <v>11.36081450251338</v>
      </c>
      <c r="I848" s="4">
        <f>IF(実質付加価値!I848&gt;0,LN(実質付加価値!I848),0)</f>
        <v>11.383142333059018</v>
      </c>
      <c r="K848" s="6">
        <f>E848-E$1101</f>
        <v>-0.69990006587635278</v>
      </c>
      <c r="L848" s="6">
        <f>F848-F$1101</f>
        <v>-0.52518332987171945</v>
      </c>
      <c r="M848" s="6">
        <f>G848-G$1101</f>
        <v>-0.75471289478459269</v>
      </c>
      <c r="N848" s="6">
        <f>H848-H$1101</f>
        <v>-0.87766780843602632</v>
      </c>
      <c r="O848" s="6">
        <f>I848-I$1101</f>
        <v>-0.88626550137739457</v>
      </c>
    </row>
    <row r="849" spans="1:15" x14ac:dyDescent="0.15">
      <c r="A849" s="1">
        <v>37</v>
      </c>
      <c r="B849" s="1" t="s">
        <v>315</v>
      </c>
      <c r="C849" s="1">
        <v>18</v>
      </c>
      <c r="D849" s="1" t="s">
        <v>13</v>
      </c>
      <c r="E849" s="4">
        <f>IF(実質付加価値!E849&gt;0,LN(実質付加価値!E849),0)</f>
        <v>11.891066672468662</v>
      </c>
      <c r="F849" s="4">
        <f>IF(実質付加価値!F849&gt;0,LN(実質付加価値!F849),0)</f>
        <v>12.535205584048363</v>
      </c>
      <c r="G849" s="4">
        <f>IF(実質付加価値!G849&gt;0,LN(実質付加価値!G849),0)</f>
        <v>13.009457395647457</v>
      </c>
      <c r="H849" s="4">
        <f>IF(実質付加価値!H849&gt;0,LN(実質付加価値!H849),0)</f>
        <v>13.230161579385426</v>
      </c>
      <c r="I849" s="4">
        <f>IF(実質付加価値!I849&gt;0,LN(実質付加価値!I849),0)</f>
        <v>12.97770364588694</v>
      </c>
      <c r="K849" s="6">
        <f>E849-E$1102</f>
        <v>-0.22766288569005155</v>
      </c>
      <c r="L849" s="6">
        <f>F849-F$1102</f>
        <v>-0.34902222486641499</v>
      </c>
      <c r="M849" s="6">
        <f>G849-G$1102</f>
        <v>-0.29661675461523629</v>
      </c>
      <c r="N849" s="6">
        <f>H849-H$1102</f>
        <v>-0.27381441202907553</v>
      </c>
      <c r="O849" s="6">
        <f>I849-I$1102</f>
        <v>-0.3672927351480606</v>
      </c>
    </row>
    <row r="850" spans="1:15" x14ac:dyDescent="0.15">
      <c r="A850" s="1">
        <v>37</v>
      </c>
      <c r="B850" s="1" t="s">
        <v>315</v>
      </c>
      <c r="C850" s="1">
        <v>19</v>
      </c>
      <c r="D850" s="1" t="s">
        <v>14</v>
      </c>
      <c r="E850" s="4">
        <f>IF(実質付加価値!E850&gt;0,LN(実質付加価値!E850),0)</f>
        <v>10.415782121624925</v>
      </c>
      <c r="F850" s="4">
        <f>IF(実質付加価値!F850&gt;0,LN(実質付加価値!F850),0)</f>
        <v>11.357937258228237</v>
      </c>
      <c r="G850" s="4">
        <f>IF(実質付加価値!G850&gt;0,LN(実質付加価値!G850),0)</f>
        <v>12.03541015540632</v>
      </c>
      <c r="H850" s="4">
        <f>IF(実質付加価値!H850&gt;0,LN(実質付加価値!H850),0)</f>
        <v>12.17943220910472</v>
      </c>
      <c r="I850" s="4">
        <f>IF(実質付加価値!I850&gt;0,LN(実質付加価値!I850),0)</f>
        <v>12.029072904189245</v>
      </c>
      <c r="K850" s="6">
        <f>E850-E$1103</f>
        <v>-0.53007679587507361</v>
      </c>
      <c r="L850" s="6">
        <f>F850-F$1103</f>
        <v>-0.41503675462855227</v>
      </c>
      <c r="M850" s="6">
        <f>G850-G$1103</f>
        <v>-0.52574277600593788</v>
      </c>
      <c r="N850" s="6">
        <f>H850-H$1103</f>
        <v>-0.41790402903098034</v>
      </c>
      <c r="O850" s="6">
        <f>I850-I$1103</f>
        <v>-0.4779617253985684</v>
      </c>
    </row>
    <row r="851" spans="1:15" x14ac:dyDescent="0.15">
      <c r="A851" s="1">
        <v>37</v>
      </c>
      <c r="B851" s="1" t="s">
        <v>315</v>
      </c>
      <c r="C851" s="1">
        <v>20</v>
      </c>
      <c r="D851" s="1" t="s">
        <v>15</v>
      </c>
      <c r="E851" s="4">
        <f>IF(実質付加価値!E851&gt;0,LN(実質付加価値!E851),0)</f>
        <v>10.675288914017182</v>
      </c>
      <c r="F851" s="4">
        <f>IF(実質付加価値!F851&gt;0,LN(実質付加価値!F851),0)</f>
        <v>11.303557447877742</v>
      </c>
      <c r="G851" s="4">
        <f>IF(実質付加価値!G851&gt;0,LN(実質付加価値!G851),0)</f>
        <v>11.255771742222343</v>
      </c>
      <c r="H851" s="4">
        <f>IF(実質付加価値!H851&gt;0,LN(実質付加価値!H851),0)</f>
        <v>11.05427789601279</v>
      </c>
      <c r="I851" s="4">
        <f>IF(実質付加価値!I851&gt;0,LN(実質付加価値!I851),0)</f>
        <v>11.279434222025413</v>
      </c>
      <c r="K851" s="6">
        <f>E851-E$1104</f>
        <v>-0.36383041741581401</v>
      </c>
      <c r="L851" s="6">
        <f>F851-F$1104</f>
        <v>-0.36642316561032828</v>
      </c>
      <c r="M851" s="6">
        <f>G851-G$1104</f>
        <v>-0.40087721749581284</v>
      </c>
      <c r="N851" s="6">
        <f>H851-H$1104</f>
        <v>-0.36573785541046888</v>
      </c>
      <c r="O851" s="6">
        <f>I851-I$1104</f>
        <v>-0.30294152077763314</v>
      </c>
    </row>
    <row r="852" spans="1:15" x14ac:dyDescent="0.15">
      <c r="A852" s="1">
        <v>37</v>
      </c>
      <c r="B852" s="1" t="s">
        <v>315</v>
      </c>
      <c r="C852" s="1">
        <v>21</v>
      </c>
      <c r="D852" s="1" t="s">
        <v>16</v>
      </c>
      <c r="E852" s="4">
        <f>IF(実質付加価値!E852&gt;0,LN(実質付加価値!E852),0)</f>
        <v>11.455854092179079</v>
      </c>
      <c r="F852" s="4">
        <f>IF(実質付加価値!F852&gt;0,LN(実質付加価値!F852),0)</f>
        <v>11.736269468510736</v>
      </c>
      <c r="G852" s="4">
        <f>IF(実質付加価値!G852&gt;0,LN(実質付加価値!G852),0)</f>
        <v>12.147719382831017</v>
      </c>
      <c r="H852" s="4">
        <f>IF(実質付加価値!H852&gt;0,LN(実質付加価値!H852),0)</f>
        <v>12.38713085547956</v>
      </c>
      <c r="I852" s="4">
        <f>IF(実質付加価値!I852&gt;0,LN(実質付加価値!I852),0)</f>
        <v>12.521763706534481</v>
      </c>
      <c r="K852" s="6">
        <f>E852-E$1105</f>
        <v>-0.60484493363620118</v>
      </c>
      <c r="L852" s="6">
        <f>F852-F$1105</f>
        <v>-0.6247876739929481</v>
      </c>
      <c r="M852" s="6">
        <f>G852-G$1105</f>
        <v>-0.59215718449665644</v>
      </c>
      <c r="N852" s="6">
        <f>H852-H$1105</f>
        <v>-0.57540975356560331</v>
      </c>
      <c r="O852" s="6">
        <f>I852-I$1105</f>
        <v>-0.58196804505848654</v>
      </c>
    </row>
    <row r="853" spans="1:15" x14ac:dyDescent="0.15">
      <c r="A853" s="1">
        <v>37</v>
      </c>
      <c r="B853" s="1" t="s">
        <v>184</v>
      </c>
      <c r="C853" s="1">
        <v>22</v>
      </c>
      <c r="D853" s="1" t="s">
        <v>8</v>
      </c>
      <c r="E853" s="4">
        <f>IF(実質付加価値!E853&gt;0,LN(実質付加価値!E853),0)</f>
        <v>12.657561916349529</v>
      </c>
      <c r="F853" s="4">
        <f>IF(実質付加価値!F853&gt;0,LN(実質付加価値!F853),0)</f>
        <v>13.073946145892428</v>
      </c>
      <c r="G853" s="4">
        <f>IF(実質付加価値!G853&gt;0,LN(実質付加価値!G853),0)</f>
        <v>13.27269359730499</v>
      </c>
      <c r="H853" s="4">
        <f>IF(実質付加価値!H853&gt;0,LN(実質付加価値!H853),0)</f>
        <v>13.51151351578703</v>
      </c>
      <c r="I853" s="4">
        <f>IF(実質付加価値!I853&gt;0,LN(実質付加価値!I853),0)</f>
        <v>13.709461839958584</v>
      </c>
      <c r="K853" s="6">
        <f>E853-E$1106</f>
        <v>-0.49015708993964147</v>
      </c>
      <c r="L853" s="6">
        <f>F853-F$1106</f>
        <v>-0.61109893719979702</v>
      </c>
      <c r="M853" s="6">
        <f>G853-G$1106</f>
        <v>-0.63541625886954733</v>
      </c>
      <c r="N853" s="6">
        <f>H853-H$1106</f>
        <v>-0.63177874085701902</v>
      </c>
      <c r="O853" s="6">
        <f>I853-I$1106</f>
        <v>-0.6463125067658968</v>
      </c>
    </row>
    <row r="854" spans="1:15" x14ac:dyDescent="0.15">
      <c r="A854" s="1">
        <v>37</v>
      </c>
      <c r="B854" s="1" t="s">
        <v>184</v>
      </c>
      <c r="C854" s="1">
        <v>23</v>
      </c>
      <c r="D854" s="1" t="s">
        <v>29</v>
      </c>
      <c r="E854" s="4">
        <f>IF(実質付加価値!E854&gt;0,LN(実質付加価値!E854),0)</f>
        <v>12.278478408064393</v>
      </c>
      <c r="F854" s="4">
        <f>IF(実質付加価値!F854&gt;0,LN(実質付加価値!F854),0)</f>
        <v>12.579939402094807</v>
      </c>
      <c r="G854" s="4">
        <f>IF(実質付加価値!G854&gt;0,LN(実質付加価値!G854),0)</f>
        <v>12.675274655762779</v>
      </c>
      <c r="H854" s="4">
        <f>IF(実質付加価値!H854&gt;0,LN(実質付加価値!H854),0)</f>
        <v>12.865216455443688</v>
      </c>
      <c r="I854" s="4">
        <f>IF(実質付加価値!I854&gt;0,LN(実質付加価値!I854),0)</f>
        <v>12.980248016179708</v>
      </c>
      <c r="K854" s="6">
        <f>E854-E$1107</f>
        <v>-0.66287242153070558</v>
      </c>
      <c r="L854" s="6">
        <f>F854-F$1107</f>
        <v>-0.64911754099568775</v>
      </c>
      <c r="M854" s="6">
        <f>G854-G$1107</f>
        <v>-0.68913812458245971</v>
      </c>
      <c r="N854" s="6">
        <f>H854-H$1107</f>
        <v>-0.67627609911074416</v>
      </c>
      <c r="O854" s="6">
        <f>I854-I$1107</f>
        <v>-0.67819238587415853</v>
      </c>
    </row>
    <row r="855" spans="1:15" x14ac:dyDescent="0.15">
      <c r="A855" s="1">
        <v>38</v>
      </c>
      <c r="B855" s="1" t="s">
        <v>317</v>
      </c>
      <c r="C855" s="1">
        <v>1</v>
      </c>
      <c r="D855" s="1" t="s">
        <v>9</v>
      </c>
      <c r="E855" s="4">
        <f>IF(実質付加価値!E855&gt;0,LN(実質付加価値!E855),0)</f>
        <v>12.145163749281942</v>
      </c>
      <c r="F855" s="4">
        <f>IF(実質付加価値!F855&gt;0,LN(実質付加価値!F855),0)</f>
        <v>12.012667299852001</v>
      </c>
      <c r="G855" s="4">
        <f>IF(実質付加価値!G855&gt;0,LN(実質付加価値!G855),0)</f>
        <v>12.195466348756845</v>
      </c>
      <c r="H855" s="4">
        <f>IF(実質付加価値!H855&gt;0,LN(実質付加価値!H855),0)</f>
        <v>12.144824151289299</v>
      </c>
      <c r="I855" s="4">
        <f>IF(実質付加価値!I855&gt;0,LN(実質付加価値!I855),0)</f>
        <v>11.897679059222995</v>
      </c>
      <c r="K855" s="6">
        <f>E855-E$1085</f>
        <v>0.14830138083489075</v>
      </c>
      <c r="L855" s="6">
        <f>F855-F$1085</f>
        <v>0.12903814526213786</v>
      </c>
      <c r="M855" s="6">
        <f>G855-G$1085</f>
        <v>0.1970392684929152</v>
      </c>
      <c r="N855" s="6">
        <f>H855-H$1085</f>
        <v>0.28779876706195751</v>
      </c>
      <c r="O855" s="6">
        <f>I855-I$1085</f>
        <v>0.1612067211878756</v>
      </c>
    </row>
    <row r="856" spans="1:15" x14ac:dyDescent="0.15">
      <c r="A856" s="1">
        <v>38</v>
      </c>
      <c r="B856" s="1" t="s">
        <v>317</v>
      </c>
      <c r="C856" s="1">
        <v>2</v>
      </c>
      <c r="D856" s="1" t="s">
        <v>10</v>
      </c>
      <c r="E856" s="4">
        <f>IF(実質付加価値!E856&gt;0,LN(実質付加価値!E856),0)</f>
        <v>10.202924622817427</v>
      </c>
      <c r="F856" s="4">
        <f>IF(実質付加価値!F856&gt;0,LN(実質付加価値!F856),0)</f>
        <v>9.5079706511286926</v>
      </c>
      <c r="G856" s="4">
        <f>IF(実質付加価値!G856&gt;0,LN(実質付加価値!G856),0)</f>
        <v>9.5037362745638845</v>
      </c>
      <c r="H856" s="4">
        <f>IF(実質付加価値!H856&gt;0,LN(実質付加価値!H856),0)</f>
        <v>9.1611705448273018</v>
      </c>
      <c r="I856" s="4">
        <f>IF(実質付加価値!I856&gt;0,LN(実質付加価値!I856),0)</f>
        <v>7.6832961944135816</v>
      </c>
      <c r="K856" s="6">
        <f>E856-E$1086</f>
        <v>0.77630287462078407</v>
      </c>
      <c r="L856" s="6">
        <f>F856-F$1086</f>
        <v>-4.448535143852439E-2</v>
      </c>
      <c r="M856" s="6">
        <f>G856-G$1086</f>
        <v>-1.7679830199464064E-2</v>
      </c>
      <c r="N856" s="6">
        <f>H856-H$1086</f>
        <v>7.1385681937194079E-2</v>
      </c>
      <c r="O856" s="6">
        <f>I856-I$1086</f>
        <v>-0.31524282224613565</v>
      </c>
    </row>
    <row r="857" spans="1:15" x14ac:dyDescent="0.15">
      <c r="A857" s="1">
        <v>38</v>
      </c>
      <c r="B857" s="1" t="s">
        <v>318</v>
      </c>
      <c r="C857" s="1">
        <v>3</v>
      </c>
      <c r="D857" s="1" t="s">
        <v>17</v>
      </c>
      <c r="E857" s="4">
        <f>IF(実質付加価値!E857&gt;0,LN(実質付加価値!E857),0)</f>
        <v>11.362591562185695</v>
      </c>
      <c r="F857" s="4">
        <f>IF(実質付加価値!F857&gt;0,LN(実質付加価値!F857),0)</f>
        <v>11.906846304557918</v>
      </c>
      <c r="G857" s="4">
        <f>IF(実質付加価値!G857&gt;0,LN(実質付加価値!G857),0)</f>
        <v>12.030497998845291</v>
      </c>
      <c r="H857" s="4">
        <f>IF(実質付加価値!H857&gt;0,LN(実質付加価値!H857),0)</f>
        <v>12.209351689196007</v>
      </c>
      <c r="I857" s="4">
        <f>IF(実質付加価値!I857&gt;0,LN(実質付加価値!I857),0)</f>
        <v>11.935116733375448</v>
      </c>
      <c r="K857" s="6">
        <f>E857-E$1087</f>
        <v>-0.54615208867391196</v>
      </c>
      <c r="L857" s="6">
        <f>F857-F$1087</f>
        <v>-0.29237119738477624</v>
      </c>
      <c r="M857" s="6">
        <f>G857-G$1087</f>
        <v>-0.26251394749291102</v>
      </c>
      <c r="N857" s="6">
        <f>H857-H$1087</f>
        <v>-0.17670643509290507</v>
      </c>
      <c r="O857" s="6">
        <f>I857-I$1087</f>
        <v>-0.29690042381839987</v>
      </c>
    </row>
    <row r="858" spans="1:15" x14ac:dyDescent="0.15">
      <c r="A858" s="1">
        <v>38</v>
      </c>
      <c r="B858" s="1" t="s">
        <v>318</v>
      </c>
      <c r="C858" s="1">
        <v>4</v>
      </c>
      <c r="D858" s="1" t="s">
        <v>18</v>
      </c>
      <c r="E858" s="4">
        <f>IF(実質付加価値!E858&gt;0,LN(実質付加価値!E858),0)</f>
        <v>10.739425590753623</v>
      </c>
      <c r="F858" s="4">
        <f>IF(実質付加価値!F858&gt;0,LN(実質付加価値!F858),0)</f>
        <v>11.488815464674783</v>
      </c>
      <c r="G858" s="4">
        <f>IF(実質付加価値!G858&gt;0,LN(実質付加価値!G858),0)</f>
        <v>11.930533691884355</v>
      </c>
      <c r="H858" s="4">
        <f>IF(実質付加価値!H858&gt;0,LN(実質付加価値!H858),0)</f>
        <v>11.150688453464541</v>
      </c>
      <c r="I858" s="4">
        <f>IF(実質付加価値!I858&gt;0,LN(実質付加価値!I858),0)</f>
        <v>10.203173035650218</v>
      </c>
      <c r="K858" s="6">
        <f>E858-E$1088</f>
        <v>0.30740933399103909</v>
      </c>
      <c r="L858" s="6">
        <f>F858-F$1088</f>
        <v>0.59262112799512146</v>
      </c>
      <c r="M858" s="6">
        <f>G858-G$1088</f>
        <v>0.63620194323949697</v>
      </c>
      <c r="N858" s="6">
        <f>H858-H$1088</f>
        <v>0.60056892827997821</v>
      </c>
      <c r="O858" s="6">
        <f>I858-I$1088</f>
        <v>0.23066216461355538</v>
      </c>
    </row>
    <row r="859" spans="1:15" x14ac:dyDescent="0.15">
      <c r="A859" s="1">
        <v>38</v>
      </c>
      <c r="B859" s="1" t="s">
        <v>318</v>
      </c>
      <c r="C859" s="1">
        <v>5</v>
      </c>
      <c r="D859" s="1" t="s">
        <v>19</v>
      </c>
      <c r="E859" s="4">
        <f>IF(実質付加価値!E859&gt;0,LN(実質付加価値!E859),0)</f>
        <v>10.810161307358941</v>
      </c>
      <c r="F859" s="4">
        <f>IF(実質付加価値!F859&gt;0,LN(実質付加価値!F859),0)</f>
        <v>11.375960898048497</v>
      </c>
      <c r="G859" s="4">
        <f>IF(実質付加価値!G859&gt;0,LN(実質付加価値!G859),0)</f>
        <v>12.255955209790336</v>
      </c>
      <c r="H859" s="4">
        <f>IF(実質付加価値!H859&gt;0,LN(実質付加価値!H859),0)</f>
        <v>12.363547729949554</v>
      </c>
      <c r="I859" s="4">
        <f>IF(実質付加価値!I859&gt;0,LN(実質付加価値!I859),0)</f>
        <v>12.150324539882945</v>
      </c>
      <c r="K859" s="6">
        <f>E859-E$1089</f>
        <v>0.98109833337300145</v>
      </c>
      <c r="L859" s="6">
        <f>F859-F$1089</f>
        <v>1.3527368520972409</v>
      </c>
      <c r="M859" s="6">
        <f>G859-G$1089</f>
        <v>1.6652392185294929</v>
      </c>
      <c r="N859" s="6">
        <f>H859-H$1089</f>
        <v>1.8401387332352055</v>
      </c>
      <c r="O859" s="6">
        <f>I859-I$1089</f>
        <v>1.8842406876713103</v>
      </c>
    </row>
    <row r="860" spans="1:15" x14ac:dyDescent="0.15">
      <c r="A860" s="1">
        <v>38</v>
      </c>
      <c r="B860" s="1" t="s">
        <v>318</v>
      </c>
      <c r="C860" s="1">
        <v>6</v>
      </c>
      <c r="D860" s="1" t="s">
        <v>3</v>
      </c>
      <c r="E860" s="4">
        <f>IF(実質付加価値!E860&gt;0,LN(実質付加価値!E860),0)</f>
        <v>10.717855924914543</v>
      </c>
      <c r="F860" s="4">
        <f>IF(実質付加価値!F860&gt;0,LN(実質付加価値!F860),0)</f>
        <v>10.5407121417418</v>
      </c>
      <c r="G860" s="4">
        <f>IF(実質付加価値!G860&gt;0,LN(実質付加価値!G860),0)</f>
        <v>11.468794630525387</v>
      </c>
      <c r="H860" s="4">
        <f>IF(実質付加価値!H860&gt;0,LN(実質付加価値!H860),0)</f>
        <v>11.221064236298883</v>
      </c>
      <c r="I860" s="4">
        <f>IF(実質付加価値!I860&gt;0,LN(実質付加価値!I860),0)</f>
        <v>11.365566043484163</v>
      </c>
      <c r="K860" s="6">
        <f>E860-E$1090</f>
        <v>2.0360359016200924</v>
      </c>
      <c r="L860" s="6">
        <f>F860-F$1090</f>
        <v>0.86644324594531597</v>
      </c>
      <c r="M860" s="6">
        <f>G860-G$1090</f>
        <v>0.67861423731409154</v>
      </c>
      <c r="N860" s="6">
        <f>H860-H$1090</f>
        <v>0.18003202338890034</v>
      </c>
      <c r="O860" s="6">
        <f>I860-I$1090</f>
        <v>6.6359795633852414E-2</v>
      </c>
    </row>
    <row r="861" spans="1:15" x14ac:dyDescent="0.15">
      <c r="A861" s="1">
        <v>38</v>
      </c>
      <c r="B861" s="1" t="s">
        <v>318</v>
      </c>
      <c r="C861" s="1">
        <v>7</v>
      </c>
      <c r="D861" s="1" t="s">
        <v>20</v>
      </c>
      <c r="E861" s="4">
        <f>IF(実質付加価値!E861&gt;0,LN(実質付加価値!E861),0)</f>
        <v>11.022149131140758</v>
      </c>
      <c r="F861" s="4">
        <f>IF(実質付加価値!F861&gt;0,LN(実質付加価値!F861),0)</f>
        <v>11.87310613146623</v>
      </c>
      <c r="G861" s="4">
        <f>IF(実質付加価値!G861&gt;0,LN(実質付加価値!G861),0)</f>
        <v>11.387660923658352</v>
      </c>
      <c r="H861" s="4">
        <f>IF(実質付加価値!H861&gt;0,LN(実質付加価値!H861),0)</f>
        <v>11.818587672854326</v>
      </c>
      <c r="I861" s="4">
        <f>IF(実質付加価値!I861&gt;0,LN(実質付加価値!I861),0)</f>
        <v>11.042791556919024</v>
      </c>
      <c r="K861" s="6">
        <f>E861-E$1091</f>
        <v>1.4134632546265049</v>
      </c>
      <c r="L861" s="6">
        <f>F861-F$1091</f>
        <v>2.4591664937854993</v>
      </c>
      <c r="M861" s="6">
        <f>G861-G$1091</f>
        <v>1.336502361142669</v>
      </c>
      <c r="N861" s="6">
        <f>H861-H$1091</f>
        <v>1.9344087576393925</v>
      </c>
      <c r="O861" s="6">
        <f>I861-I$1091</f>
        <v>1.9922097246028283</v>
      </c>
    </row>
    <row r="862" spans="1:15" x14ac:dyDescent="0.15">
      <c r="A862" s="1">
        <v>38</v>
      </c>
      <c r="B862" s="1" t="s">
        <v>318</v>
      </c>
      <c r="C862" s="1">
        <v>8</v>
      </c>
      <c r="D862" s="1" t="s">
        <v>21</v>
      </c>
      <c r="E862" s="4">
        <f>IF(実質付加価値!E862&gt;0,LN(実質付加価値!E862),0)</f>
        <v>8.9697782882101897</v>
      </c>
      <c r="F862" s="4">
        <f>IF(実質付加価値!F862&gt;0,LN(実質付加価値!F862),0)</f>
        <v>9.8243533157441032</v>
      </c>
      <c r="G862" s="4">
        <f>IF(実質付加価値!G862&gt;0,LN(実質付加価値!G862),0)</f>
        <v>10.134691061180527</v>
      </c>
      <c r="H862" s="4">
        <f>IF(実質付加価値!H862&gt;0,LN(実質付加価値!H862),0)</f>
        <v>10.104161395284425</v>
      </c>
      <c r="I862" s="4">
        <f>IF(実質付加価値!I862&gt;0,LN(実質付加価値!I862),0)</f>
        <v>8.7655303491721188</v>
      </c>
      <c r="K862" s="6">
        <f>E862-E$1092</f>
        <v>-1.3113050808884577</v>
      </c>
      <c r="L862" s="6">
        <f>F862-F$1092</f>
        <v>-0.71712517209113713</v>
      </c>
      <c r="M862" s="6">
        <f>G862-G$1092</f>
        <v>-0.77793508783869214</v>
      </c>
      <c r="N862" s="6">
        <f>H862-H$1092</f>
        <v>-0.78674104941215894</v>
      </c>
      <c r="O862" s="6">
        <f>I862-I$1092</f>
        <v>-1.7159893932493873</v>
      </c>
    </row>
    <row r="863" spans="1:15" x14ac:dyDescent="0.15">
      <c r="A863" s="1">
        <v>38</v>
      </c>
      <c r="B863" s="1" t="s">
        <v>318</v>
      </c>
      <c r="C863" s="1">
        <v>9</v>
      </c>
      <c r="D863" s="1" t="s">
        <v>22</v>
      </c>
      <c r="E863" s="4">
        <f>IF(実質付加価値!E863&gt;0,LN(実質付加価値!E863),0)</f>
        <v>10.901041954140313</v>
      </c>
      <c r="F863" s="4">
        <f>IF(実質付加価値!F863&gt;0,LN(実質付加価値!F863),0)</f>
        <v>11.300743075081508</v>
      </c>
      <c r="G863" s="4">
        <f>IF(実質付加価値!G863&gt;0,LN(実質付加価値!G863),0)</f>
        <v>11.359139247148914</v>
      </c>
      <c r="H863" s="4">
        <f>IF(実質付加価値!H863&gt;0,LN(実質付加価値!H863),0)</f>
        <v>10.269919346999238</v>
      </c>
      <c r="I863" s="4">
        <f>IF(実質付加価値!I863&gt;0,LN(実質付加価値!I863),0)</f>
        <v>9.6142195050580614</v>
      </c>
      <c r="K863" s="6">
        <f>E863-E$1093</f>
        <v>0.66235924669816626</v>
      </c>
      <c r="L863" s="6">
        <f>F863-F$1093</f>
        <v>0.6131730454459916</v>
      </c>
      <c r="M863" s="6">
        <f>G863-G$1093</f>
        <v>0.3351928464207834</v>
      </c>
      <c r="N863" s="6">
        <f>H863-H$1093</f>
        <v>-0.75482838552271581</v>
      </c>
      <c r="O863" s="6">
        <f>I863-I$1093</f>
        <v>-0.7903755797115366</v>
      </c>
    </row>
    <row r="864" spans="1:15" x14ac:dyDescent="0.15">
      <c r="A864" s="1">
        <v>38</v>
      </c>
      <c r="B864" s="1" t="s">
        <v>318</v>
      </c>
      <c r="C864" s="1">
        <v>10</v>
      </c>
      <c r="D864" s="1" t="s">
        <v>23</v>
      </c>
      <c r="E864" s="4">
        <f>IF(実質付加価値!E864&gt;0,LN(実質付加価値!E864),0)</f>
        <v>9.0452883543225582</v>
      </c>
      <c r="F864" s="4">
        <f>IF(実質付加価値!F864&gt;0,LN(実質付加価値!F864),0)</f>
        <v>9.7652433142418076</v>
      </c>
      <c r="G864" s="4">
        <f>IF(実質付加価値!G864&gt;0,LN(実質付加価値!G864),0)</f>
        <v>10.196646203200563</v>
      </c>
      <c r="H864" s="4">
        <f>IF(実質付加価値!H864&gt;0,LN(実質付加価値!H864),0)</f>
        <v>10.515556359738637</v>
      </c>
      <c r="I864" s="4">
        <f>IF(実質付加価値!I864&gt;0,LN(実質付加価値!I864),0)</f>
        <v>9.9649393609938066</v>
      </c>
      <c r="K864" s="6">
        <f>E864-E$1094</f>
        <v>-0.84321122071770382</v>
      </c>
      <c r="L864" s="6">
        <f>F864-F$1094</f>
        <v>-0.70491895948469185</v>
      </c>
      <c r="M864" s="6">
        <f>G864-G$1094</f>
        <v>-0.85505112668886873</v>
      </c>
      <c r="N864" s="6">
        <f>H864-H$1094</f>
        <v>-0.63135003395840705</v>
      </c>
      <c r="O864" s="6">
        <f>I864-I$1094</f>
        <v>-0.85066794383700461</v>
      </c>
    </row>
    <row r="865" spans="1:15" x14ac:dyDescent="0.15">
      <c r="A865" s="1">
        <v>38</v>
      </c>
      <c r="B865" s="1" t="s">
        <v>318</v>
      </c>
      <c r="C865" s="1">
        <v>11</v>
      </c>
      <c r="D865" s="1" t="s">
        <v>24</v>
      </c>
      <c r="E865" s="4">
        <f>IF(実質付加価値!E865&gt;0,LN(実質付加価値!E865),0)</f>
        <v>10.555861537076407</v>
      </c>
      <c r="F865" s="4">
        <f>IF(実質付加価値!F865&gt;0,LN(実質付加価値!F865),0)</f>
        <v>11.720532098718273</v>
      </c>
      <c r="G865" s="4">
        <f>IF(実質付加価値!G865&gt;0,LN(実質付加価値!G865),0)</f>
        <v>11.741759813194326</v>
      </c>
      <c r="H865" s="4">
        <f>IF(実質付加価値!H865&gt;0,LN(実質付加価値!H865),0)</f>
        <v>11.760488289112711</v>
      </c>
      <c r="I865" s="4">
        <f>IF(実質付加価値!I865&gt;0,LN(実質付加価値!I865),0)</f>
        <v>12.05859316942141</v>
      </c>
      <c r="K865" s="6">
        <f>E865-E$1095</f>
        <v>0.45684223069786611</v>
      </c>
      <c r="L865" s="6">
        <f>F865-F$1095</f>
        <v>0.83728234528780554</v>
      </c>
      <c r="M865" s="6">
        <f>G865-G$1095</f>
        <v>5.5316512552838759E-2</v>
      </c>
      <c r="N865" s="6">
        <f>H865-H$1095</f>
        <v>3.0447809910825185E-3</v>
      </c>
      <c r="O865" s="6">
        <f>I865-I$1095</f>
        <v>0.1317401917480101</v>
      </c>
    </row>
    <row r="866" spans="1:15" x14ac:dyDescent="0.15">
      <c r="A866" s="1">
        <v>38</v>
      </c>
      <c r="B866" s="1" t="s">
        <v>318</v>
      </c>
      <c r="C866" s="1">
        <v>12</v>
      </c>
      <c r="D866" s="1" t="s">
        <v>25</v>
      </c>
      <c r="E866" s="4">
        <f>IF(実質付加価値!E866&gt;0,LN(実質付加価値!E866),0)</f>
        <v>7.037844221838367</v>
      </c>
      <c r="F866" s="4">
        <f>IF(実質付加価値!F866&gt;0,LN(実質付加価値!F866),0)</f>
        <v>9.0621272979214602</v>
      </c>
      <c r="G866" s="4">
        <f>IF(実質付加価値!G866&gt;0,LN(実質付加価値!G866),0)</f>
        <v>10.920433832129653</v>
      </c>
      <c r="H866" s="4">
        <f>IF(実質付加価値!H866&gt;0,LN(実質付加価値!H866),0)</f>
        <v>11.799923975702614</v>
      </c>
      <c r="I866" s="4">
        <f>IF(実質付加価値!I866&gt;0,LN(実質付加価値!I866),0)</f>
        <v>13.393404853094632</v>
      </c>
      <c r="K866" s="6">
        <f>E866-E$1096</f>
        <v>-0.51875291473241258</v>
      </c>
      <c r="L866" s="6">
        <f>F866-F$1096</f>
        <v>-0.42101128320257963</v>
      </c>
      <c r="M866" s="6">
        <f>G866-G$1096</f>
        <v>-0.45804476547455941</v>
      </c>
      <c r="N866" s="6">
        <f>H866-H$1096</f>
        <v>-0.59038832331045121</v>
      </c>
      <c r="O866" s="6">
        <f>I866-I$1096</f>
        <v>-0.3839399692672103</v>
      </c>
    </row>
    <row r="867" spans="1:15" x14ac:dyDescent="0.15">
      <c r="A867" s="1">
        <v>38</v>
      </c>
      <c r="B867" s="1" t="s">
        <v>318</v>
      </c>
      <c r="C867" s="1">
        <v>13</v>
      </c>
      <c r="D867" s="1" t="s">
        <v>26</v>
      </c>
      <c r="E867" s="4">
        <f>IF(実質付加価値!E867&gt;0,LN(実質付加価値!E867),0)</f>
        <v>9.2698469444203564</v>
      </c>
      <c r="F867" s="4">
        <f>IF(実質付加価値!F867&gt;0,LN(実質付加価値!F867),0)</f>
        <v>10.30488024885134</v>
      </c>
      <c r="G867" s="4">
        <f>IF(実質付加価値!G867&gt;0,LN(実質付加価値!G867),0)</f>
        <v>9.9407731156955172</v>
      </c>
      <c r="H867" s="4">
        <f>IF(実質付加価値!H867&gt;0,LN(実質付加価値!H867),0)</f>
        <v>10.450075681664277</v>
      </c>
      <c r="I867" s="4">
        <f>IF(実質付加価値!I867&gt;0,LN(実質付加価値!I867),0)</f>
        <v>11.300198802921916</v>
      </c>
      <c r="K867" s="6">
        <f>E867-E$1097</f>
        <v>0.39156197547019822</v>
      </c>
      <c r="L867" s="6">
        <f>F867-F$1097</f>
        <v>2.6987774441792567E-2</v>
      </c>
      <c r="M867" s="6">
        <f>G867-G$1097</f>
        <v>-0.77744036690781648</v>
      </c>
      <c r="N867" s="6">
        <f>H867-H$1097</f>
        <v>-0.52062819607590249</v>
      </c>
      <c r="O867" s="6">
        <f>I867-I$1097</f>
        <v>-0.3155680729346777</v>
      </c>
    </row>
    <row r="868" spans="1:15" x14ac:dyDescent="0.15">
      <c r="A868" s="1">
        <v>38</v>
      </c>
      <c r="B868" s="1" t="s">
        <v>318</v>
      </c>
      <c r="C868" s="1">
        <v>14</v>
      </c>
      <c r="D868" s="1" t="s">
        <v>27</v>
      </c>
      <c r="E868" s="4">
        <f>IF(実質付加価値!E868&gt;0,LN(実質付加価値!E868),0)</f>
        <v>3.5238631863188536</v>
      </c>
      <c r="F868" s="4">
        <f>IF(実質付加価値!F868&gt;0,LN(実質付加価値!F868),0)</f>
        <v>6.1568326814539898</v>
      </c>
      <c r="G868" s="4">
        <f>IF(実質付加価値!G868&gt;0,LN(実質付加価値!G868),0)</f>
        <v>7.1828063387547623</v>
      </c>
      <c r="H868" s="4">
        <f>IF(実質付加価値!H868&gt;0,LN(実質付加価値!H868),0)</f>
        <v>6.2712648987127615</v>
      </c>
      <c r="I868" s="4">
        <f>IF(実質付加価値!I868&gt;0,LN(実質付加価値!I868),0)</f>
        <v>7.8752112330023483</v>
      </c>
      <c r="K868" s="6">
        <f>E868-E$1098</f>
        <v>-3.5044388900154542</v>
      </c>
      <c r="L868" s="6">
        <f>F868-F$1098</f>
        <v>-2.2458848979953814</v>
      </c>
      <c r="M868" s="6">
        <f>G868-G$1098</f>
        <v>-2.039575924790574</v>
      </c>
      <c r="N868" s="6">
        <f>H868-H$1098</f>
        <v>-3.0549045425122632</v>
      </c>
      <c r="O868" s="6">
        <f>I868-I$1098</f>
        <v>-1.9832011355466879</v>
      </c>
    </row>
    <row r="869" spans="1:15" x14ac:dyDescent="0.15">
      <c r="A869" s="1">
        <v>38</v>
      </c>
      <c r="B869" s="1" t="s">
        <v>318</v>
      </c>
      <c r="C869" s="1">
        <v>15</v>
      </c>
      <c r="D869" s="1" t="s">
        <v>28</v>
      </c>
      <c r="E869" s="4">
        <f>IF(実質付加価値!E869&gt;0,LN(実質付加価値!E869),0)</f>
        <v>10.780396601124853</v>
      </c>
      <c r="F869" s="4">
        <f>IF(実質付加価値!F869&gt;0,LN(実質付加価値!F869),0)</f>
        <v>11.192471704618102</v>
      </c>
      <c r="G869" s="4">
        <f>IF(実質付加価値!G869&gt;0,LN(実質付加価値!G869),0)</f>
        <v>11.512254883452608</v>
      </c>
      <c r="H869" s="4">
        <f>IF(実質付加価値!H869&gt;0,LN(実質付加価値!H869),0)</f>
        <v>11.4248370829448</v>
      </c>
      <c r="I869" s="4">
        <f>IF(実質付加価値!I869&gt;0,LN(実質付加価値!I869),0)</f>
        <v>11.265331091263768</v>
      </c>
      <c r="K869" s="6">
        <f>E869-E$1099</f>
        <v>-0.75973651934513065</v>
      </c>
      <c r="L869" s="6">
        <f>F869-F$1099</f>
        <v>-0.58550891434313712</v>
      </c>
      <c r="M869" s="6">
        <f>G869-G$1099</f>
        <v>-0.69667254527251288</v>
      </c>
      <c r="N869" s="6">
        <f>H869-H$1099</f>
        <v>-0.59501933472376045</v>
      </c>
      <c r="O869" s="6">
        <f>I869-I$1099</f>
        <v>-0.63488879698459044</v>
      </c>
    </row>
    <row r="870" spans="1:15" x14ac:dyDescent="0.15">
      <c r="A870" s="1">
        <v>38</v>
      </c>
      <c r="B870" s="1" t="s">
        <v>317</v>
      </c>
      <c r="C870" s="1">
        <v>16</v>
      </c>
      <c r="D870" s="1" t="s">
        <v>11</v>
      </c>
      <c r="E870" s="4">
        <f>IF(実質付加価値!E870&gt;0,LN(実質付加価値!E870),0)</f>
        <v>12.802985823059821</v>
      </c>
      <c r="F870" s="4">
        <f>IF(実質付加価値!F870&gt;0,LN(実質付加価値!F870),0)</f>
        <v>13.038371214243421</v>
      </c>
      <c r="G870" s="4">
        <f>IF(実質付加価値!G870&gt;0,LN(実質付加価値!G870),0)</f>
        <v>13.18295879340238</v>
      </c>
      <c r="H870" s="4">
        <f>IF(実質付加価値!H870&gt;0,LN(実質付加価値!H870),0)</f>
        <v>13.065721933611471</v>
      </c>
      <c r="I870" s="4">
        <f>IF(実質付加価値!I870&gt;0,LN(実質付加価値!I870),0)</f>
        <v>12.467198247235354</v>
      </c>
      <c r="K870" s="6">
        <f>E870-E$1100</f>
        <v>-0.32631773210875359</v>
      </c>
      <c r="L870" s="6">
        <f>F870-F$1100</f>
        <v>-0.30572977553683778</v>
      </c>
      <c r="M870" s="6">
        <f>G870-G$1100</f>
        <v>-0.3371594122510313</v>
      </c>
      <c r="N870" s="6">
        <f>H870-H$1100</f>
        <v>-0.21256921716714317</v>
      </c>
      <c r="O870" s="6">
        <f>I870-I$1100</f>
        <v>-0.4959572669609944</v>
      </c>
    </row>
    <row r="871" spans="1:15" x14ac:dyDescent="0.15">
      <c r="A871" s="1">
        <v>38</v>
      </c>
      <c r="B871" s="1" t="s">
        <v>317</v>
      </c>
      <c r="C871" s="1">
        <v>17</v>
      </c>
      <c r="D871" s="1" t="s">
        <v>12</v>
      </c>
      <c r="E871" s="4">
        <f>IF(実質付加価値!E871&gt;0,LN(実質付加価値!E871),0)</f>
        <v>10.118462885003712</v>
      </c>
      <c r="F871" s="4">
        <f>IF(実質付加価値!F871&gt;0,LN(実質付加価値!F871),0)</f>
        <v>11.111841607486886</v>
      </c>
      <c r="G871" s="4">
        <f>IF(実質付加価値!G871&gt;0,LN(実質付加価値!G871),0)</f>
        <v>11.857128979815737</v>
      </c>
      <c r="H871" s="4">
        <f>IF(実質付加価値!H871&gt;0,LN(実質付加価値!H871),0)</f>
        <v>12.096492344309118</v>
      </c>
      <c r="I871" s="4">
        <f>IF(実質付加価値!I871&gt;0,LN(実質付加価値!I871),0)</f>
        <v>12.248003461342766</v>
      </c>
      <c r="K871" s="6">
        <f>E871-E$1101</f>
        <v>-0.7309964655336163</v>
      </c>
      <c r="L871" s="6">
        <f>F871-F$1101</f>
        <v>-0.37738075656101167</v>
      </c>
      <c r="M871" s="6">
        <f>G871-G$1101</f>
        <v>-0.17829196700964545</v>
      </c>
      <c r="N871" s="6">
        <f>H871-H$1101</f>
        <v>-0.1419899666402884</v>
      </c>
      <c r="O871" s="6">
        <f>I871-I$1101</f>
        <v>-2.1404373093647067E-2</v>
      </c>
    </row>
    <row r="872" spans="1:15" x14ac:dyDescent="0.15">
      <c r="A872" s="1">
        <v>38</v>
      </c>
      <c r="B872" s="1" t="s">
        <v>317</v>
      </c>
      <c r="C872" s="1">
        <v>18</v>
      </c>
      <c r="D872" s="1" t="s">
        <v>13</v>
      </c>
      <c r="E872" s="4">
        <f>IF(実質付加価値!E872&gt;0,LN(実質付加価値!E872),0)</f>
        <v>11.633848397736484</v>
      </c>
      <c r="F872" s="4">
        <f>IF(実質付加価値!F872&gt;0,LN(実質付加価値!F872),0)</f>
        <v>12.502325901168955</v>
      </c>
      <c r="G872" s="4">
        <f>IF(実質付加価値!G872&gt;0,LN(実質付加価値!G872),0)</f>
        <v>12.908920919139561</v>
      </c>
      <c r="H872" s="4">
        <f>IF(実質付加価値!H872&gt;0,LN(実質付加価値!H872),0)</f>
        <v>13.248196622779165</v>
      </c>
      <c r="I872" s="4">
        <f>IF(実質付加価値!I872&gt;0,LN(実質付加価値!I872),0)</f>
        <v>13.155175663487942</v>
      </c>
      <c r="K872" s="6">
        <f>E872-E$1102</f>
        <v>-0.48488116042222984</v>
      </c>
      <c r="L872" s="6">
        <f>F872-F$1102</f>
        <v>-0.38190190774582256</v>
      </c>
      <c r="M872" s="6">
        <f>G872-G$1102</f>
        <v>-0.3971532311231325</v>
      </c>
      <c r="N872" s="6">
        <f>H872-H$1102</f>
        <v>-0.25577936863533601</v>
      </c>
      <c r="O872" s="6">
        <f>I872-I$1102</f>
        <v>-0.1898207175470592</v>
      </c>
    </row>
    <row r="873" spans="1:15" x14ac:dyDescent="0.15">
      <c r="A873" s="1">
        <v>38</v>
      </c>
      <c r="B873" s="1" t="s">
        <v>317</v>
      </c>
      <c r="C873" s="1">
        <v>19</v>
      </c>
      <c r="D873" s="1" t="s">
        <v>14</v>
      </c>
      <c r="E873" s="4">
        <f>IF(実質付加価値!E873&gt;0,LN(実質付加価値!E873),0)</f>
        <v>10.6861986228314</v>
      </c>
      <c r="F873" s="4">
        <f>IF(実質付加価値!F873&gt;0,LN(実質付加価値!F873),0)</f>
        <v>11.555596442991355</v>
      </c>
      <c r="G873" s="4">
        <f>IF(実質付加価値!G873&gt;0,LN(実質付加価値!G873),0)</f>
        <v>12.252529869716748</v>
      </c>
      <c r="H873" s="4">
        <f>IF(実質付加価値!H873&gt;0,LN(実質付加価値!H873),0)</f>
        <v>12.322337756165174</v>
      </c>
      <c r="I873" s="4">
        <f>IF(実質付加価値!I873&gt;0,LN(実質付加価値!I873),0)</f>
        <v>12.330227033960549</v>
      </c>
      <c r="K873" s="6">
        <f>E873-E$1103</f>
        <v>-0.25966029466859908</v>
      </c>
      <c r="L873" s="6">
        <f>F873-F$1103</f>
        <v>-0.21737756986543388</v>
      </c>
      <c r="M873" s="6">
        <f>G873-G$1103</f>
        <v>-0.3086230616955099</v>
      </c>
      <c r="N873" s="6">
        <f>H873-H$1103</f>
        <v>-0.27499848197052579</v>
      </c>
      <c r="O873" s="6">
        <f>I873-I$1103</f>
        <v>-0.176807595627265</v>
      </c>
    </row>
    <row r="874" spans="1:15" x14ac:dyDescent="0.15">
      <c r="A874" s="1">
        <v>38</v>
      </c>
      <c r="B874" s="1" t="s">
        <v>317</v>
      </c>
      <c r="C874" s="1">
        <v>20</v>
      </c>
      <c r="D874" s="1" t="s">
        <v>15</v>
      </c>
      <c r="E874" s="4">
        <f>IF(実質付加価値!E874&gt;0,LN(実質付加価値!E874),0)</f>
        <v>10.960145521660449</v>
      </c>
      <c r="F874" s="4">
        <f>IF(実質付加価値!F874&gt;0,LN(実質付加価値!F874),0)</f>
        <v>11.226644547913672</v>
      </c>
      <c r="G874" s="4">
        <f>IF(実質付加価値!G874&gt;0,LN(実質付加価値!G874),0)</f>
        <v>11.257071029848206</v>
      </c>
      <c r="H874" s="4">
        <f>IF(実質付加価値!H874&gt;0,LN(実質付加価値!H874),0)</f>
        <v>10.878540513256448</v>
      </c>
      <c r="I874" s="4">
        <f>IF(実質付加価値!I874&gt;0,LN(実質付加価値!I874),0)</f>
        <v>11.08882418115623</v>
      </c>
      <c r="K874" s="6">
        <f>E874-E$1104</f>
        <v>-7.8973809772547199E-2</v>
      </c>
      <c r="L874" s="6">
        <f>F874-F$1104</f>
        <v>-0.44333606557439786</v>
      </c>
      <c r="M874" s="6">
        <f>G874-G$1104</f>
        <v>-0.39957792986995067</v>
      </c>
      <c r="N874" s="6">
        <f>H874-H$1104</f>
        <v>-0.54147523816681087</v>
      </c>
      <c r="O874" s="6">
        <f>I874-I$1104</f>
        <v>-0.49355156164681624</v>
      </c>
    </row>
    <row r="875" spans="1:15" x14ac:dyDescent="0.15">
      <c r="A875" s="1">
        <v>38</v>
      </c>
      <c r="B875" s="1" t="s">
        <v>317</v>
      </c>
      <c r="C875" s="1">
        <v>21</v>
      </c>
      <c r="D875" s="1" t="s">
        <v>16</v>
      </c>
      <c r="E875" s="4">
        <f>IF(実質付加価値!E875&gt;0,LN(実質付加価値!E875),0)</f>
        <v>11.908526333552675</v>
      </c>
      <c r="F875" s="4">
        <f>IF(実質付加価値!F875&gt;0,LN(実質付加価値!F875),0)</f>
        <v>12.148108865658076</v>
      </c>
      <c r="G875" s="4">
        <f>IF(実質付加価値!G875&gt;0,LN(実質付加価値!G875),0)</f>
        <v>12.543753492491836</v>
      </c>
      <c r="H875" s="4">
        <f>IF(実質付加価値!H875&gt;0,LN(実質付加価値!H875),0)</f>
        <v>12.82821208776808</v>
      </c>
      <c r="I875" s="4">
        <f>IF(実質付加価値!I875&gt;0,LN(実質付加価値!I875),0)</f>
        <v>12.865180954700007</v>
      </c>
      <c r="K875" s="6">
        <f>E875-E$1105</f>
        <v>-0.15217269226260477</v>
      </c>
      <c r="L875" s="6">
        <f>F875-F$1105</f>
        <v>-0.21294827684560858</v>
      </c>
      <c r="M875" s="6">
        <f>G875-G$1105</f>
        <v>-0.19612307483583713</v>
      </c>
      <c r="N875" s="6">
        <f>H875-H$1105</f>
        <v>-0.13432852127708372</v>
      </c>
      <c r="O875" s="6">
        <f>I875-I$1105</f>
        <v>-0.23855079689296055</v>
      </c>
    </row>
    <row r="876" spans="1:15" x14ac:dyDescent="0.15">
      <c r="A876" s="1">
        <v>38</v>
      </c>
      <c r="B876" s="1" t="s">
        <v>188</v>
      </c>
      <c r="C876" s="1">
        <v>22</v>
      </c>
      <c r="D876" s="1" t="s">
        <v>8</v>
      </c>
      <c r="E876" s="4">
        <f>IF(実質付加価値!E876&gt;0,LN(実質付加価値!E876),0)</f>
        <v>12.976264225287268</v>
      </c>
      <c r="F876" s="4">
        <f>IF(実質付加価値!F876&gt;0,LN(実質付加価値!F876),0)</f>
        <v>13.428774299752437</v>
      </c>
      <c r="G876" s="4">
        <f>IF(実質付加価値!G876&gt;0,LN(実質付加価値!G876),0)</f>
        <v>13.520879430950727</v>
      </c>
      <c r="H876" s="4">
        <f>IF(実質付加価値!H876&gt;0,LN(実質付加価値!H876),0)</f>
        <v>13.773702514061808</v>
      </c>
      <c r="I876" s="4">
        <f>IF(実質付加価値!I876&gt;0,LN(実質付加価値!I876),0)</f>
        <v>13.977996632993587</v>
      </c>
      <c r="K876" s="6">
        <f>E876-E$1106</f>
        <v>-0.17145478100190203</v>
      </c>
      <c r="L876" s="6">
        <f>F876-F$1106</f>
        <v>-0.25627078333978837</v>
      </c>
      <c r="M876" s="6">
        <f>G876-G$1106</f>
        <v>-0.38723042522381057</v>
      </c>
      <c r="N876" s="6">
        <f>H876-H$1106</f>
        <v>-0.36958974258224053</v>
      </c>
      <c r="O876" s="6">
        <f>I876-I$1106</f>
        <v>-0.37777771373089308</v>
      </c>
    </row>
    <row r="877" spans="1:15" x14ac:dyDescent="0.15">
      <c r="A877" s="1">
        <v>38</v>
      </c>
      <c r="B877" s="1" t="s">
        <v>188</v>
      </c>
      <c r="C877" s="1">
        <v>23</v>
      </c>
      <c r="D877" s="1" t="s">
        <v>29</v>
      </c>
      <c r="E877" s="4">
        <f>IF(実質付加価値!E877&gt;0,LN(実質付加価値!E877),0)</f>
        <v>12.675421280621583</v>
      </c>
      <c r="F877" s="4">
        <f>IF(実質付加価値!F877&gt;0,LN(実質付加価値!F877),0)</f>
        <v>12.884827794566288</v>
      </c>
      <c r="G877" s="4">
        <f>IF(実質付加価値!G877&gt;0,LN(実質付加価値!G877),0)</f>
        <v>12.99321150458732</v>
      </c>
      <c r="H877" s="4">
        <f>IF(実質付加価値!H877&gt;0,LN(実質付加価値!H877),0)</f>
        <v>13.179898798669626</v>
      </c>
      <c r="I877" s="4">
        <f>IF(実質付加価値!I877&gt;0,LN(実質付加価値!I877),0)</f>
        <v>13.29955749110572</v>
      </c>
      <c r="K877" s="6">
        <f>E877-E$1107</f>
        <v>-0.2659295489735154</v>
      </c>
      <c r="L877" s="6">
        <f>F877-F$1107</f>
        <v>-0.34422914852420661</v>
      </c>
      <c r="M877" s="6">
        <f>G877-G$1107</f>
        <v>-0.37120127575791884</v>
      </c>
      <c r="N877" s="6">
        <f>H877-H$1107</f>
        <v>-0.36159375588480636</v>
      </c>
      <c r="O877" s="6">
        <f>I877-I$1107</f>
        <v>-0.35888291094814662</v>
      </c>
    </row>
    <row r="878" spans="1:15" x14ac:dyDescent="0.15">
      <c r="A878" s="1">
        <v>39</v>
      </c>
      <c r="B878" s="1" t="s">
        <v>319</v>
      </c>
      <c r="C878" s="1">
        <v>1</v>
      </c>
      <c r="D878" s="1" t="s">
        <v>9</v>
      </c>
      <c r="E878" s="4">
        <f>IF(実質付加価値!E878&gt;0,LN(実質付加価値!E878),0)</f>
        <v>11.458456217179167</v>
      </c>
      <c r="F878" s="4">
        <f>IF(実質付加価値!F878&gt;0,LN(実質付加価値!F878),0)</f>
        <v>11.754991641699613</v>
      </c>
      <c r="G878" s="4">
        <f>IF(実質付加価値!G878&gt;0,LN(実質付加価値!G878),0)</f>
        <v>11.904576761257239</v>
      </c>
      <c r="H878" s="4">
        <f>IF(実質付加価値!H878&gt;0,LN(実質付加価値!H878),0)</f>
        <v>11.872562373652723</v>
      </c>
      <c r="I878" s="4">
        <f>IF(実質付加価値!I878&gt;0,LN(実質付加価値!I878),0)</f>
        <v>11.687263033178434</v>
      </c>
      <c r="K878" s="6">
        <f>E878-E$1085</f>
        <v>-0.53840615126788371</v>
      </c>
      <c r="L878" s="6">
        <f>F878-F$1085</f>
        <v>-0.1286375128902506</v>
      </c>
      <c r="M878" s="6">
        <f>G878-G$1085</f>
        <v>-9.3850319006691052E-2</v>
      </c>
      <c r="N878" s="6">
        <f>H878-H$1085</f>
        <v>1.553698942538162E-2</v>
      </c>
      <c r="O878" s="6">
        <f>I878-I$1085</f>
        <v>-4.9209304856685065E-2</v>
      </c>
    </row>
    <row r="879" spans="1:15" x14ac:dyDescent="0.15">
      <c r="A879" s="1">
        <v>39</v>
      </c>
      <c r="B879" s="1" t="s">
        <v>319</v>
      </c>
      <c r="C879" s="1">
        <v>2</v>
      </c>
      <c r="D879" s="1" t="s">
        <v>10</v>
      </c>
      <c r="E879" s="4">
        <f>IF(実質付加価値!E879&gt;0,LN(実質付加価値!E879),0)</f>
        <v>8.7448560026473814</v>
      </c>
      <c r="F879" s="4">
        <f>IF(実質付加価値!F879&gt;0,LN(実質付加価値!F879),0)</f>
        <v>9.2259617486797829</v>
      </c>
      <c r="G879" s="4">
        <f>IF(実質付加価値!G879&gt;0,LN(実質付加価値!G879),0)</f>
        <v>9.1734541908651348</v>
      </c>
      <c r="H879" s="4">
        <f>IF(実質付加価値!H879&gt;0,LN(実質付加価値!H879),0)</f>
        <v>8.8233735754051157</v>
      </c>
      <c r="I879" s="4">
        <f>IF(実質付加価値!I879&gt;0,LN(実質付加価値!I879),0)</f>
        <v>7.7779836123567696</v>
      </c>
      <c r="K879" s="6">
        <f>E879-E$1086</f>
        <v>-0.68176574554926184</v>
      </c>
      <c r="L879" s="6">
        <f>F879-F$1086</f>
        <v>-0.32649425388743403</v>
      </c>
      <c r="M879" s="6">
        <f>G879-G$1086</f>
        <v>-0.34796191389821374</v>
      </c>
      <c r="N879" s="6">
        <f>H879-H$1086</f>
        <v>-0.26641128748499199</v>
      </c>
      <c r="O879" s="6">
        <f>I879-I$1086</f>
        <v>-0.22055540430294762</v>
      </c>
    </row>
    <row r="880" spans="1:15" x14ac:dyDescent="0.15">
      <c r="A880" s="1">
        <v>39</v>
      </c>
      <c r="B880" s="1" t="s">
        <v>320</v>
      </c>
      <c r="C880" s="1">
        <v>3</v>
      </c>
      <c r="D880" s="1" t="s">
        <v>17</v>
      </c>
      <c r="E880" s="4">
        <f>IF(実質付加価値!E880&gt;0,LN(実質付加価値!E880),0)</f>
        <v>10.333714473831877</v>
      </c>
      <c r="F880" s="4">
        <f>IF(実質付加価値!F880&gt;0,LN(実質付加価値!F880),0)</f>
        <v>10.579909389673766</v>
      </c>
      <c r="G880" s="4">
        <f>IF(実質付加価値!G880&gt;0,LN(実質付加価値!G880),0)</f>
        <v>10.435993366321254</v>
      </c>
      <c r="H880" s="4">
        <f>IF(実質付加価値!H880&gt;0,LN(実質付加価値!H880),0)</f>
        <v>10.706459765353618</v>
      </c>
      <c r="I880" s="4">
        <f>IF(実質付加価値!I880&gt;0,LN(実質付加価値!I880),0)</f>
        <v>10.660214563832294</v>
      </c>
      <c r="K880" s="6">
        <f>E880-E$1087</f>
        <v>-1.57502917702773</v>
      </c>
      <c r="L880" s="6">
        <f>F880-F$1087</f>
        <v>-1.6193081122689286</v>
      </c>
      <c r="M880" s="6">
        <f>G880-G$1087</f>
        <v>-1.8570185800169483</v>
      </c>
      <c r="N880" s="6">
        <f>H880-H$1087</f>
        <v>-1.6795983589352943</v>
      </c>
      <c r="O880" s="6">
        <f>I880-I$1087</f>
        <v>-1.5718025933615536</v>
      </c>
    </row>
    <row r="881" spans="1:15" x14ac:dyDescent="0.15">
      <c r="A881" s="1">
        <v>39</v>
      </c>
      <c r="B881" s="1" t="s">
        <v>320</v>
      </c>
      <c r="C881" s="1">
        <v>4</v>
      </c>
      <c r="D881" s="1" t="s">
        <v>18</v>
      </c>
      <c r="E881" s="4">
        <f>IF(実質付加価値!E881&gt;0,LN(実質付加価値!E881),0)</f>
        <v>8.6675004573493943</v>
      </c>
      <c r="F881" s="4">
        <f>IF(実質付加価値!F881&gt;0,LN(実質付加価値!F881),0)</f>
        <v>9.5324334761177916</v>
      </c>
      <c r="G881" s="4">
        <f>IF(実質付加価値!G881&gt;0,LN(実質付加価値!G881),0)</f>
        <v>10.089556876704728</v>
      </c>
      <c r="H881" s="4">
        <f>IF(実質付加価値!H881&gt;0,LN(実質付加価値!H881),0)</f>
        <v>9.2487828795857432</v>
      </c>
      <c r="I881" s="4">
        <f>IF(実質付加価値!I881&gt;0,LN(実質付加価値!I881),0)</f>
        <v>8.6098228372971413</v>
      </c>
      <c r="K881" s="6">
        <f>E881-E$1088</f>
        <v>-1.7645157994131893</v>
      </c>
      <c r="L881" s="6">
        <f>F881-F$1088</f>
        <v>-1.3637608605618698</v>
      </c>
      <c r="M881" s="6">
        <f>G881-G$1088</f>
        <v>-1.2047748719401294</v>
      </c>
      <c r="N881" s="6">
        <f>H881-H$1088</f>
        <v>-1.3013366455988198</v>
      </c>
      <c r="O881" s="6">
        <f>I881-I$1088</f>
        <v>-1.3626880337395217</v>
      </c>
    </row>
    <row r="882" spans="1:15" x14ac:dyDescent="0.15">
      <c r="A882" s="1">
        <v>39</v>
      </c>
      <c r="B882" s="1" t="s">
        <v>320</v>
      </c>
      <c r="C882" s="1">
        <v>5</v>
      </c>
      <c r="D882" s="1" t="s">
        <v>19</v>
      </c>
      <c r="E882" s="4">
        <f>IF(実質付加価値!E882&gt;0,LN(実質付加価値!E882),0)</f>
        <v>9.3897066135373048</v>
      </c>
      <c r="F882" s="4">
        <f>IF(実質付加価値!F882&gt;0,LN(実質付加価値!F882),0)</f>
        <v>9.3521070435490703</v>
      </c>
      <c r="G882" s="4">
        <f>IF(実質付加価値!G882&gt;0,LN(実質付加価値!G882),0)</f>
        <v>9.9785216681419922</v>
      </c>
      <c r="H882" s="4">
        <f>IF(実質付加価値!H882&gt;0,LN(実質付加価値!H882),0)</f>
        <v>10.195368986770729</v>
      </c>
      <c r="I882" s="4">
        <f>IF(実質付加価値!I882&gt;0,LN(実質付加価値!I882),0)</f>
        <v>9.9713696619750056</v>
      </c>
      <c r="K882" s="6">
        <f>E882-E$1089</f>
        <v>-0.43935636044863458</v>
      </c>
      <c r="L882" s="6">
        <f>F882-F$1089</f>
        <v>-0.67111700240218575</v>
      </c>
      <c r="M882" s="6">
        <f>G882-G$1089</f>
        <v>-0.61219432311885136</v>
      </c>
      <c r="N882" s="6">
        <f>H882-H$1089</f>
        <v>-0.32804000994361893</v>
      </c>
      <c r="O882" s="6">
        <f>I882-I$1089</f>
        <v>-0.29471419023662904</v>
      </c>
    </row>
    <row r="883" spans="1:15" x14ac:dyDescent="0.15">
      <c r="A883" s="1">
        <v>39</v>
      </c>
      <c r="B883" s="1" t="s">
        <v>320</v>
      </c>
      <c r="C883" s="1">
        <v>6</v>
      </c>
      <c r="D883" s="1" t="s">
        <v>3</v>
      </c>
      <c r="E883" s="4">
        <f>IF(実質付加価値!E883&gt;0,LN(実質付加価値!E883),0)</f>
        <v>5.1958364327627677</v>
      </c>
      <c r="F883" s="4">
        <f>IF(実質付加価値!F883&gt;0,LN(実質付加価値!F883),0)</f>
        <v>6.2642210814613746</v>
      </c>
      <c r="G883" s="4">
        <f>IF(実質付加価値!G883&gt;0,LN(実質付加価値!G883),0)</f>
        <v>7.5019269232207888</v>
      </c>
      <c r="H883" s="4">
        <f>IF(実質付加価値!H883&gt;0,LN(実質付加価値!H883),0)</f>
        <v>7.420089609649831</v>
      </c>
      <c r="I883" s="4">
        <f>IF(実質付加価値!I883&gt;0,LN(実質付加価値!I883),0)</f>
        <v>8.2114181502829116</v>
      </c>
      <c r="K883" s="6">
        <f>E883-E$1090</f>
        <v>-3.4859835905316832</v>
      </c>
      <c r="L883" s="6">
        <f>F883-F$1090</f>
        <v>-3.4100478143351092</v>
      </c>
      <c r="M883" s="6">
        <f>G883-G$1090</f>
        <v>-3.288253469990507</v>
      </c>
      <c r="N883" s="6">
        <f>H883-H$1090</f>
        <v>-3.6209426032601515</v>
      </c>
      <c r="O883" s="6">
        <f>I883-I$1090</f>
        <v>-3.0877880975673992</v>
      </c>
    </row>
    <row r="884" spans="1:15" x14ac:dyDescent="0.15">
      <c r="A884" s="1">
        <v>39</v>
      </c>
      <c r="B884" s="1" t="s">
        <v>320</v>
      </c>
      <c r="C884" s="1">
        <v>7</v>
      </c>
      <c r="D884" s="1" t="s">
        <v>20</v>
      </c>
      <c r="E884" s="4">
        <f>IF(実質付加価値!E884&gt;0,LN(実質付加価値!E884),0)</f>
        <v>6.122589780250304</v>
      </c>
      <c r="F884" s="4">
        <f>IF(実質付加価値!F884&gt;0,LN(実質付加価値!F884),0)</f>
        <v>5.9014004172275563</v>
      </c>
      <c r="G884" s="4">
        <f>IF(実質付加価値!G884&gt;0,LN(実質付加価値!G884),0)</f>
        <v>7.3727512706937821</v>
      </c>
      <c r="H884" s="4">
        <f>IF(実質付加価値!H884&gt;0,LN(実質付加価値!H884),0)</f>
        <v>7.0636676799799547</v>
      </c>
      <c r="I884" s="4">
        <f>IF(実質付加価値!I884&gt;0,LN(実質付加価値!I884),0)</f>
        <v>6.6588984028877576</v>
      </c>
      <c r="K884" s="6">
        <f>E884-E$1091</f>
        <v>-3.4860960962639487</v>
      </c>
      <c r="L884" s="6">
        <f>F884-F$1091</f>
        <v>-3.5125392204531742</v>
      </c>
      <c r="M884" s="6">
        <f>G884-G$1091</f>
        <v>-2.6784072918219008</v>
      </c>
      <c r="N884" s="6">
        <f>H884-H$1091</f>
        <v>-2.8205112352349788</v>
      </c>
      <c r="O884" s="6">
        <f>I884-I$1091</f>
        <v>-2.3916834294284381</v>
      </c>
    </row>
    <row r="885" spans="1:15" x14ac:dyDescent="0.15">
      <c r="A885" s="1">
        <v>39</v>
      </c>
      <c r="B885" s="1" t="s">
        <v>320</v>
      </c>
      <c r="C885" s="1">
        <v>8</v>
      </c>
      <c r="D885" s="1" t="s">
        <v>21</v>
      </c>
      <c r="E885" s="4">
        <f>IF(実質付加価値!E885&gt;0,LN(実質付加価値!E885),0)</f>
        <v>9.594382721773643</v>
      </c>
      <c r="F885" s="4">
        <f>IF(実質付加価値!F885&gt;0,LN(実質付加価値!F885),0)</f>
        <v>10.084430402437761</v>
      </c>
      <c r="G885" s="4">
        <f>IF(実質付加価値!G885&gt;0,LN(実質付加価値!G885),0)</f>
        <v>10.154428345133752</v>
      </c>
      <c r="H885" s="4">
        <f>IF(実質付加価値!H885&gt;0,LN(実質付加価値!H885),0)</f>
        <v>10.527050000694514</v>
      </c>
      <c r="I885" s="4">
        <f>IF(実質付加価値!I885&gt;0,LN(実質付加価値!I885),0)</f>
        <v>9.2973561449483864</v>
      </c>
      <c r="K885" s="6">
        <f>E885-E$1092</f>
        <v>-0.68670064732500435</v>
      </c>
      <c r="L885" s="6">
        <f>F885-F$1092</f>
        <v>-0.45704808539747965</v>
      </c>
      <c r="M885" s="6">
        <f>G885-G$1092</f>
        <v>-0.75819780388546754</v>
      </c>
      <c r="N885" s="6">
        <f>H885-H$1092</f>
        <v>-0.36385244400207029</v>
      </c>
      <c r="O885" s="6">
        <f>I885-I$1092</f>
        <v>-1.1841635974731197</v>
      </c>
    </row>
    <row r="886" spans="1:15" x14ac:dyDescent="0.15">
      <c r="A886" s="1">
        <v>39</v>
      </c>
      <c r="B886" s="1" t="s">
        <v>320</v>
      </c>
      <c r="C886" s="1">
        <v>9</v>
      </c>
      <c r="D886" s="1" t="s">
        <v>22</v>
      </c>
      <c r="E886" s="4">
        <f>IF(実質付加価値!E886&gt;0,LN(実質付加価値!E886),0)</f>
        <v>9.1771073181957821</v>
      </c>
      <c r="F886" s="4">
        <f>IF(実質付加価値!F886&gt;0,LN(実質付加価値!F886),0)</f>
        <v>9.3085914757388029</v>
      </c>
      <c r="G886" s="4">
        <f>IF(実質付加価値!G886&gt;0,LN(実質付加価値!G886),0)</f>
        <v>10.106032343040363</v>
      </c>
      <c r="H886" s="4">
        <f>IF(実質付加価値!H886&gt;0,LN(実質付加価値!H886),0)</f>
        <v>9.146221636576648</v>
      </c>
      <c r="I886" s="4">
        <f>IF(実質付加価値!I886&gt;0,LN(実質付加価値!I886),0)</f>
        <v>8.6202051692963675</v>
      </c>
      <c r="K886" s="6">
        <f>E886-E$1093</f>
        <v>-1.0615753892463644</v>
      </c>
      <c r="L886" s="6">
        <f>F886-F$1093</f>
        <v>-1.3789785538967134</v>
      </c>
      <c r="M886" s="6">
        <f>G886-G$1093</f>
        <v>-0.91791405768776713</v>
      </c>
      <c r="N886" s="6">
        <f>H886-H$1093</f>
        <v>-1.8785260959453058</v>
      </c>
      <c r="O886" s="6">
        <f>I886-I$1093</f>
        <v>-1.7843899154732306</v>
      </c>
    </row>
    <row r="887" spans="1:15" x14ac:dyDescent="0.15">
      <c r="A887" s="1">
        <v>39</v>
      </c>
      <c r="B887" s="1" t="s">
        <v>320</v>
      </c>
      <c r="C887" s="1">
        <v>10</v>
      </c>
      <c r="D887" s="1" t="s">
        <v>23</v>
      </c>
      <c r="E887" s="4">
        <f>IF(実質付加価値!E887&gt;0,LN(実質付加価値!E887),0)</f>
        <v>7.5884839851173469</v>
      </c>
      <c r="F887" s="4">
        <f>IF(実質付加価値!F887&gt;0,LN(実質付加価値!F887),0)</f>
        <v>8.3359904849878461</v>
      </c>
      <c r="G887" s="4">
        <f>IF(実質付加価値!G887&gt;0,LN(実質付加価値!G887),0)</f>
        <v>8.6948442438195741</v>
      </c>
      <c r="H887" s="4">
        <f>IF(実質付加価値!H887&gt;0,LN(実質付加価値!H887),0)</f>
        <v>8.9123303369873987</v>
      </c>
      <c r="I887" s="4">
        <f>IF(実質付加価値!I887&gt;0,LN(実質付加価値!I887),0)</f>
        <v>8.3649951724492198</v>
      </c>
      <c r="K887" s="6">
        <f>E887-E$1094</f>
        <v>-2.3000155899229151</v>
      </c>
      <c r="L887" s="6">
        <f>F887-F$1094</f>
        <v>-2.1341717887386533</v>
      </c>
      <c r="M887" s="6">
        <f>G887-G$1094</f>
        <v>-2.356853086069858</v>
      </c>
      <c r="N887" s="6">
        <f>H887-H$1094</f>
        <v>-2.2345760567096455</v>
      </c>
      <c r="O887" s="6">
        <f>I887-I$1094</f>
        <v>-2.4506121323815915</v>
      </c>
    </row>
    <row r="888" spans="1:15" x14ac:dyDescent="0.15">
      <c r="A888" s="1">
        <v>39</v>
      </c>
      <c r="B888" s="1" t="s">
        <v>320</v>
      </c>
      <c r="C888" s="1">
        <v>11</v>
      </c>
      <c r="D888" s="1" t="s">
        <v>24</v>
      </c>
      <c r="E888" s="4">
        <f>IF(実質付加価値!E888&gt;0,LN(実質付加価値!E888),0)</f>
        <v>9.131299149350772</v>
      </c>
      <c r="F888" s="4">
        <f>IF(実質付加価値!F888&gt;0,LN(実質付加価値!F888),0)</f>
        <v>9.46250245629132</v>
      </c>
      <c r="G888" s="4">
        <f>IF(実質付加価値!G888&gt;0,LN(実質付加価値!G888),0)</f>
        <v>10.319969218900043</v>
      </c>
      <c r="H888" s="4">
        <f>IF(実質付加価値!H888&gt;0,LN(実質付加価値!H888),0)</f>
        <v>10.264951932683314</v>
      </c>
      <c r="I888" s="4">
        <f>IF(実質付加価値!I888&gt;0,LN(実質付加価値!I888),0)</f>
        <v>10.437117018478821</v>
      </c>
      <c r="K888" s="6">
        <f>E888-E$1095</f>
        <v>-0.96772015702776848</v>
      </c>
      <c r="L888" s="6">
        <f>F888-F$1095</f>
        <v>-1.4207472971391475</v>
      </c>
      <c r="M888" s="6">
        <f>G888-G$1095</f>
        <v>-1.366474081741444</v>
      </c>
      <c r="N888" s="6">
        <f>H888-H$1095</f>
        <v>-1.492491575438315</v>
      </c>
      <c r="O888" s="6">
        <f>I888-I$1095</f>
        <v>-1.4897359591945794</v>
      </c>
    </row>
    <row r="889" spans="1:15" x14ac:dyDescent="0.15">
      <c r="A889" s="1">
        <v>39</v>
      </c>
      <c r="B889" s="1" t="s">
        <v>320</v>
      </c>
      <c r="C889" s="1">
        <v>12</v>
      </c>
      <c r="D889" s="1" t="s">
        <v>25</v>
      </c>
      <c r="E889" s="4">
        <f>IF(実質付加価値!E889&gt;0,LN(実質付加価値!E889),0)</f>
        <v>3.4489579626642999</v>
      </c>
      <c r="F889" s="4">
        <f>IF(実質付加価値!F889&gt;0,LN(実質付加価値!F889),0)</f>
        <v>6.8602486648080072</v>
      </c>
      <c r="G889" s="4">
        <f>IF(実質付加価値!G889&gt;0,LN(実質付加価値!G889),0)</f>
        <v>9.3325902070737925</v>
      </c>
      <c r="H889" s="4">
        <f>IF(実質付加価値!H889&gt;0,LN(実質付加価値!H889),0)</f>
        <v>11.187777389402546</v>
      </c>
      <c r="I889" s="4">
        <f>IF(実質付加価値!I889&gt;0,LN(実質付加価値!I889),0)</f>
        <v>11.727298160275383</v>
      </c>
      <c r="K889" s="6">
        <f>E889-E$1096</f>
        <v>-4.1076391739064793</v>
      </c>
      <c r="L889" s="6">
        <f>F889-F$1096</f>
        <v>-2.6228899163160326</v>
      </c>
      <c r="M889" s="6">
        <f>G889-G$1096</f>
        <v>-2.0458883905304202</v>
      </c>
      <c r="N889" s="6">
        <f>H889-H$1096</f>
        <v>-1.2025349096105185</v>
      </c>
      <c r="O889" s="6">
        <f>I889-I$1096</f>
        <v>-2.0500466620864586</v>
      </c>
    </row>
    <row r="890" spans="1:15" x14ac:dyDescent="0.15">
      <c r="A890" s="1">
        <v>39</v>
      </c>
      <c r="B890" s="1" t="s">
        <v>320</v>
      </c>
      <c r="C890" s="1">
        <v>13</v>
      </c>
      <c r="D890" s="1" t="s">
        <v>26</v>
      </c>
      <c r="E890" s="4">
        <f>IF(実質付加価値!E890&gt;0,LN(実質付加価値!E890),0)</f>
        <v>7.7822292545534815</v>
      </c>
      <c r="F890" s="4">
        <f>IF(実質付加価値!F890&gt;0,LN(実質付加価値!F890),0)</f>
        <v>8.9637438869779533</v>
      </c>
      <c r="G890" s="4">
        <f>IF(実質付加価値!G890&gt;0,LN(実質付加価値!G890),0)</f>
        <v>7.8424202849489237</v>
      </c>
      <c r="H890" s="4">
        <f>IF(実質付加価値!H890&gt;0,LN(実質付加価値!H890),0)</f>
        <v>8.9472098994697955</v>
      </c>
      <c r="I890" s="4">
        <f>IF(実質付加価値!I890&gt;0,LN(実質付加価値!I890),0)</f>
        <v>9.4251363019847574</v>
      </c>
      <c r="K890" s="6">
        <f>E890-E$1097</f>
        <v>-1.0960557143966767</v>
      </c>
      <c r="L890" s="6">
        <f>F890-F$1097</f>
        <v>-1.3141485874315944</v>
      </c>
      <c r="M890" s="6">
        <f>G890-G$1097</f>
        <v>-2.87579319765441</v>
      </c>
      <c r="N890" s="6">
        <f>H890-H$1097</f>
        <v>-2.023493978270384</v>
      </c>
      <c r="O890" s="6">
        <f>I890-I$1097</f>
        <v>-2.1906305738718359</v>
      </c>
    </row>
    <row r="891" spans="1:15" x14ac:dyDescent="0.15">
      <c r="A891" s="1">
        <v>39</v>
      </c>
      <c r="B891" s="1" t="s">
        <v>320</v>
      </c>
      <c r="C891" s="1">
        <v>14</v>
      </c>
      <c r="D891" s="1" t="s">
        <v>27</v>
      </c>
      <c r="E891" s="4">
        <f>IF(実質付加価値!E891&gt;0,LN(実質付加価値!E891),0)</f>
        <v>1.6496981280294496</v>
      </c>
      <c r="F891" s="4">
        <f>IF(実質付加価値!F891&gt;0,LN(実質付加価値!F891),0)</f>
        <v>5.6983826782229903</v>
      </c>
      <c r="G891" s="4">
        <f>IF(実質付加価値!G891&gt;0,LN(実質付加価値!G891),0)</f>
        <v>6.4904585286533321</v>
      </c>
      <c r="H891" s="4">
        <f>IF(実質付加価値!H891&gt;0,LN(実質付加価値!H891),0)</f>
        <v>7.0484386414750047</v>
      </c>
      <c r="I891" s="4">
        <f>IF(実質付加価値!I891&gt;0,LN(実質付加価値!I891),0)</f>
        <v>0</v>
      </c>
      <c r="K891" s="6">
        <f>E891-E$1098</f>
        <v>-5.3786039483048587</v>
      </c>
      <c r="L891" s="6">
        <f>F891-F$1098</f>
        <v>-2.7043349012263809</v>
      </c>
      <c r="M891" s="6">
        <f>G891-G$1098</f>
        <v>-2.7319237348920042</v>
      </c>
      <c r="N891" s="6">
        <f>H891-H$1098</f>
        <v>-2.27773079975002</v>
      </c>
      <c r="O891" s="6">
        <f>I891-I$1098</f>
        <v>-9.8584123685490361</v>
      </c>
    </row>
    <row r="892" spans="1:15" x14ac:dyDescent="0.15">
      <c r="A892" s="1">
        <v>39</v>
      </c>
      <c r="B892" s="1" t="s">
        <v>320</v>
      </c>
      <c r="C892" s="1">
        <v>15</v>
      </c>
      <c r="D892" s="1" t="s">
        <v>28</v>
      </c>
      <c r="E892" s="4">
        <f>IF(実質付加価値!E892&gt;0,LN(実質付加価値!E892),0)</f>
        <v>10.398951080847649</v>
      </c>
      <c r="F892" s="4">
        <f>IF(実質付加価値!F892&gt;0,LN(実質付加価値!F892),0)</f>
        <v>10.612527746538925</v>
      </c>
      <c r="G892" s="4">
        <f>IF(実質付加価値!G892&gt;0,LN(実質付加価値!G892),0)</f>
        <v>10.664750474047587</v>
      </c>
      <c r="H892" s="4">
        <f>IF(実質付加価値!H892&gt;0,LN(実質付加価値!H892),0)</f>
        <v>10.632255188153314</v>
      </c>
      <c r="I892" s="4">
        <f>IF(実質付加価値!I892&gt;0,LN(実質付加価値!I892),0)</f>
        <v>10.201770921198689</v>
      </c>
      <c r="K892" s="6">
        <f>E892-E$1099</f>
        <v>-1.1411820396223344</v>
      </c>
      <c r="L892" s="6">
        <f>F892-F$1099</f>
        <v>-1.1654528724223141</v>
      </c>
      <c r="M892" s="6">
        <f>G892-G$1099</f>
        <v>-1.5441769546775337</v>
      </c>
      <c r="N892" s="6">
        <f>H892-H$1099</f>
        <v>-1.387601229515246</v>
      </c>
      <c r="O892" s="6">
        <f>I892-I$1099</f>
        <v>-1.6984489670496696</v>
      </c>
    </row>
    <row r="893" spans="1:15" x14ac:dyDescent="0.15">
      <c r="A893" s="1">
        <v>39</v>
      </c>
      <c r="B893" s="1" t="s">
        <v>319</v>
      </c>
      <c r="C893" s="1">
        <v>16</v>
      </c>
      <c r="D893" s="1" t="s">
        <v>11</v>
      </c>
      <c r="E893" s="4">
        <f>IF(実質付加価値!E893&gt;0,LN(実質付加価値!E893),0)</f>
        <v>12.237579648546618</v>
      </c>
      <c r="F893" s="4">
        <f>IF(実質付加価値!F893&gt;0,LN(実質付加価値!F893),0)</f>
        <v>12.428846440629446</v>
      </c>
      <c r="G893" s="4">
        <f>IF(実質付加価値!G893&gt;0,LN(実質付加価値!G893),0)</f>
        <v>12.463857866537094</v>
      </c>
      <c r="H893" s="4">
        <f>IF(実質付加価値!H893&gt;0,LN(実質付加価値!H893),0)</f>
        <v>12.538068437775429</v>
      </c>
      <c r="I893" s="4">
        <f>IF(実質付加価値!I893&gt;0,LN(実質付加価値!I893),0)</f>
        <v>11.934528832637451</v>
      </c>
      <c r="K893" s="6">
        <f>E893-E$1100</f>
        <v>-0.89172390662195689</v>
      </c>
      <c r="L893" s="6">
        <f>F893-F$1100</f>
        <v>-0.91525454915081284</v>
      </c>
      <c r="M893" s="6">
        <f>G893-G$1100</f>
        <v>-1.0562603391163172</v>
      </c>
      <c r="N893" s="6">
        <f>H893-H$1100</f>
        <v>-0.74022271300318465</v>
      </c>
      <c r="O893" s="6">
        <f>I893-I$1100</f>
        <v>-1.0286266815588974</v>
      </c>
    </row>
    <row r="894" spans="1:15" x14ac:dyDescent="0.15">
      <c r="A894" s="1">
        <v>39</v>
      </c>
      <c r="B894" s="1" t="s">
        <v>319</v>
      </c>
      <c r="C894" s="1">
        <v>17</v>
      </c>
      <c r="D894" s="1" t="s">
        <v>12</v>
      </c>
      <c r="E894" s="4">
        <f>IF(実質付加価値!E894&gt;0,LN(実質付加価値!E894),0)</f>
        <v>10.125788056912302</v>
      </c>
      <c r="F894" s="4">
        <f>IF(実質付加価値!F894&gt;0,LN(実質付加価値!F894),0)</f>
        <v>10.676861740281856</v>
      </c>
      <c r="G894" s="4">
        <f>IF(実質付加価値!G894&gt;0,LN(実質付加価値!G894),0)</f>
        <v>11.072753512607578</v>
      </c>
      <c r="H894" s="4">
        <f>IF(実質付加価値!H894&gt;0,LN(実質付加価値!H894),0)</f>
        <v>10.933832929664602</v>
      </c>
      <c r="I894" s="4">
        <f>IF(実質付加価値!I894&gt;0,LN(実質付加価値!I894),0)</f>
        <v>11.111801104314935</v>
      </c>
      <c r="K894" s="6">
        <f>E894-E$1101</f>
        <v>-0.72367129362502602</v>
      </c>
      <c r="L894" s="6">
        <f>F894-F$1101</f>
        <v>-0.81236062376604146</v>
      </c>
      <c r="M894" s="6">
        <f>G894-G$1101</f>
        <v>-0.96266743421780454</v>
      </c>
      <c r="N894" s="6">
        <f>H894-H$1101</f>
        <v>-1.3046493812848041</v>
      </c>
      <c r="O894" s="6">
        <f>I894-I$1101</f>
        <v>-1.1576067301214774</v>
      </c>
    </row>
    <row r="895" spans="1:15" x14ac:dyDescent="0.15">
      <c r="A895" s="1">
        <v>39</v>
      </c>
      <c r="B895" s="1" t="s">
        <v>319</v>
      </c>
      <c r="C895" s="1">
        <v>18</v>
      </c>
      <c r="D895" s="1" t="s">
        <v>13</v>
      </c>
      <c r="E895" s="4">
        <f>IF(実質付加価値!E895&gt;0,LN(実質付加価値!E895),0)</f>
        <v>11.387906619232734</v>
      </c>
      <c r="F895" s="4">
        <f>IF(実質付加価値!F895&gt;0,LN(実質付加価値!F895),0)</f>
        <v>12.085423965986733</v>
      </c>
      <c r="G895" s="4">
        <f>IF(実質付加価値!G895&gt;0,LN(実質付加価値!G895),0)</f>
        <v>12.271216049968819</v>
      </c>
      <c r="H895" s="4">
        <f>IF(実質付加価値!H895&gt;0,LN(実質付加価値!H895),0)</f>
        <v>12.404974305030528</v>
      </c>
      <c r="I895" s="4">
        <f>IF(実質付加価値!I895&gt;0,LN(実質付加価値!I895),0)</f>
        <v>12.180713059612987</v>
      </c>
      <c r="K895" s="6">
        <f>E895-E$1102</f>
        <v>-0.73082293892598038</v>
      </c>
      <c r="L895" s="6">
        <f>F895-F$1102</f>
        <v>-0.79880384292804507</v>
      </c>
      <c r="M895" s="6">
        <f>G895-G$1102</f>
        <v>-1.0348581002938744</v>
      </c>
      <c r="N895" s="6">
        <f>H895-H$1102</f>
        <v>-1.0990016863839731</v>
      </c>
      <c r="O895" s="6">
        <f>I895-I$1102</f>
        <v>-1.1642833214220136</v>
      </c>
    </row>
    <row r="896" spans="1:15" x14ac:dyDescent="0.15">
      <c r="A896" s="1">
        <v>39</v>
      </c>
      <c r="B896" s="1" t="s">
        <v>319</v>
      </c>
      <c r="C896" s="1">
        <v>19</v>
      </c>
      <c r="D896" s="1" t="s">
        <v>14</v>
      </c>
      <c r="E896" s="4">
        <f>IF(実質付加価値!E896&gt;0,LN(実質付加価値!E896),0)</f>
        <v>10.291015125314125</v>
      </c>
      <c r="F896" s="4">
        <f>IF(実質付加価値!F896&gt;0,LN(実質付加価値!F896),0)</f>
        <v>10.996748853741281</v>
      </c>
      <c r="G896" s="4">
        <f>IF(実質付加価値!G896&gt;0,LN(実質付加価値!G896),0)</f>
        <v>11.640207140857678</v>
      </c>
      <c r="H896" s="4">
        <f>IF(実質付加価値!H896&gt;0,LN(実質付加価値!H896),0)</f>
        <v>11.652731403086976</v>
      </c>
      <c r="I896" s="4">
        <f>IF(実質付加価値!I896&gt;0,LN(実質付加価値!I896),0)</f>
        <v>11.539674129557017</v>
      </c>
      <c r="K896" s="6">
        <f>E896-E$1103</f>
        <v>-0.65484379218587385</v>
      </c>
      <c r="L896" s="6">
        <f>F896-F$1103</f>
        <v>-0.77622515911550849</v>
      </c>
      <c r="M896" s="6">
        <f>G896-G$1103</f>
        <v>-0.9209457905545797</v>
      </c>
      <c r="N896" s="6">
        <f>H896-H$1103</f>
        <v>-0.9446048350487235</v>
      </c>
      <c r="O896" s="6">
        <f>I896-I$1103</f>
        <v>-0.96736050003079654</v>
      </c>
    </row>
    <row r="897" spans="1:15" x14ac:dyDescent="0.15">
      <c r="A897" s="1">
        <v>39</v>
      </c>
      <c r="B897" s="1" t="s">
        <v>319</v>
      </c>
      <c r="C897" s="1">
        <v>20</v>
      </c>
      <c r="D897" s="1" t="s">
        <v>15</v>
      </c>
      <c r="E897" s="4">
        <f>IF(実質付加価値!E897&gt;0,LN(実質付加価値!E897),0)</f>
        <v>10.070213919594513</v>
      </c>
      <c r="F897" s="4">
        <f>IF(実質付加価値!F897&gt;0,LN(実質付加価値!F897),0)</f>
        <v>10.89437780649742</v>
      </c>
      <c r="G897" s="4">
        <f>IF(実質付加価値!G897&gt;0,LN(実質付加価値!G897),0)</f>
        <v>10.636957110708895</v>
      </c>
      <c r="H897" s="4">
        <f>IF(実質付加価値!H897&gt;0,LN(実質付加価値!H897),0)</f>
        <v>10.292088305724702</v>
      </c>
      <c r="I897" s="4">
        <f>IF(実質付加価値!I897&gt;0,LN(実質付加価値!I897),0)</f>
        <v>10.377490230603218</v>
      </c>
      <c r="K897" s="6">
        <f>E897-E$1104</f>
        <v>-0.96890541183848278</v>
      </c>
      <c r="L897" s="6">
        <f>F897-F$1104</f>
        <v>-0.77560280699064954</v>
      </c>
      <c r="M897" s="6">
        <f>G897-G$1104</f>
        <v>-1.019691849009261</v>
      </c>
      <c r="N897" s="6">
        <f>H897-H$1104</f>
        <v>-1.1279274456985569</v>
      </c>
      <c r="O897" s="6">
        <f>I897-I$1104</f>
        <v>-1.2048855121998283</v>
      </c>
    </row>
    <row r="898" spans="1:15" x14ac:dyDescent="0.15">
      <c r="A898" s="1">
        <v>39</v>
      </c>
      <c r="B898" s="1" t="s">
        <v>319</v>
      </c>
      <c r="C898" s="1">
        <v>21</v>
      </c>
      <c r="D898" s="1" t="s">
        <v>16</v>
      </c>
      <c r="E898" s="4">
        <f>IF(実質付加価値!E898&gt;0,LN(実質付加価値!E898),0)</f>
        <v>11.280501303893505</v>
      </c>
      <c r="F898" s="4">
        <f>IF(実質付加価値!F898&gt;0,LN(実質付加価値!F898),0)</f>
        <v>11.616528722220748</v>
      </c>
      <c r="G898" s="4">
        <f>IF(実質付加価値!G898&gt;0,LN(実質付加価値!G898),0)</f>
        <v>11.794848277033829</v>
      </c>
      <c r="H898" s="4">
        <f>IF(実質付加価値!H898&gt;0,LN(実質付加価値!H898),0)</f>
        <v>12.003387127999067</v>
      </c>
      <c r="I898" s="4">
        <f>IF(実質付加価値!I898&gt;0,LN(実質付加価値!I898),0)</f>
        <v>12.025584936383071</v>
      </c>
      <c r="K898" s="6">
        <f>E898-E$1105</f>
        <v>-0.78019772192177506</v>
      </c>
      <c r="L898" s="6">
        <f>F898-F$1105</f>
        <v>-0.74452842028293631</v>
      </c>
      <c r="M898" s="6">
        <f>G898-G$1105</f>
        <v>-0.94502829029384472</v>
      </c>
      <c r="N898" s="6">
        <f>H898-H$1105</f>
        <v>-0.95915348104609599</v>
      </c>
      <c r="O898" s="6">
        <f>I898-I$1105</f>
        <v>-1.0781468152098963</v>
      </c>
    </row>
    <row r="899" spans="1:15" x14ac:dyDescent="0.15">
      <c r="A899" s="1">
        <v>39</v>
      </c>
      <c r="B899" s="1" t="s">
        <v>191</v>
      </c>
      <c r="C899" s="1">
        <v>22</v>
      </c>
      <c r="D899" s="1" t="s">
        <v>8</v>
      </c>
      <c r="E899" s="4">
        <f>IF(実質付加価値!E899&gt;0,LN(実質付加価値!E899),0)</f>
        <v>12.638075116124895</v>
      </c>
      <c r="F899" s="4">
        <f>IF(実質付加価値!F899&gt;0,LN(実質付加価値!F899),0)</f>
        <v>12.952551259028542</v>
      </c>
      <c r="G899" s="4">
        <f>IF(実質付加価値!G899&gt;0,LN(実質付加価値!G899),0)</f>
        <v>13.002583350399096</v>
      </c>
      <c r="H899" s="4">
        <f>IF(実質付加価値!H899&gt;0,LN(実質付加価値!H899),0)</f>
        <v>13.230783091581275</v>
      </c>
      <c r="I899" s="4">
        <f>IF(実質付加価値!I899&gt;0,LN(実質付加価値!I899),0)</f>
        <v>13.413295425546366</v>
      </c>
      <c r="K899" s="6">
        <f>E899-E$1106</f>
        <v>-0.50964389016427525</v>
      </c>
      <c r="L899" s="6">
        <f>F899-F$1106</f>
        <v>-0.73249382406368291</v>
      </c>
      <c r="M899" s="6">
        <f>G899-G$1106</f>
        <v>-0.90552650577544114</v>
      </c>
      <c r="N899" s="6">
        <f>H899-H$1106</f>
        <v>-0.91250916506277413</v>
      </c>
      <c r="O899" s="6">
        <f>I899-I$1106</f>
        <v>-0.9424789211781146</v>
      </c>
    </row>
    <row r="900" spans="1:15" x14ac:dyDescent="0.15">
      <c r="A900" s="1">
        <v>39</v>
      </c>
      <c r="B900" s="1" t="s">
        <v>191</v>
      </c>
      <c r="C900" s="1">
        <v>23</v>
      </c>
      <c r="D900" s="1" t="s">
        <v>29</v>
      </c>
      <c r="E900" s="4">
        <f>IF(実質付加価値!E900&gt;0,LN(実質付加価値!E900),0)</f>
        <v>12.304326175492724</v>
      </c>
      <c r="F900" s="4">
        <f>IF(実質付加価値!F900&gt;0,LN(実質付加価値!F900),0)</f>
        <v>12.579293843003926</v>
      </c>
      <c r="G900" s="4">
        <f>IF(実質付加価値!G900&gt;0,LN(実質付加価値!G900),0)</f>
        <v>12.692978708360014</v>
      </c>
      <c r="H900" s="4">
        <f>IF(実質付加価値!H900&gt;0,LN(実質付加価値!H900),0)</f>
        <v>12.845313482676808</v>
      </c>
      <c r="I900" s="4">
        <f>IF(実質付加価値!I900&gt;0,LN(実質付加価値!I900),0)</f>
        <v>12.961897834118218</v>
      </c>
      <c r="K900" s="6">
        <f>E900-E$1107</f>
        <v>-0.6370246541023743</v>
      </c>
      <c r="L900" s="6">
        <f>F900-F$1107</f>
        <v>-0.64976310008656846</v>
      </c>
      <c r="M900" s="6">
        <f>G900-G$1107</f>
        <v>-0.67143407198522453</v>
      </c>
      <c r="N900" s="6">
        <f>H900-H$1107</f>
        <v>-0.69617907187762462</v>
      </c>
      <c r="O900" s="6">
        <f>I900-I$1107</f>
        <v>-0.69654256793564784</v>
      </c>
    </row>
    <row r="901" spans="1:15" x14ac:dyDescent="0.15">
      <c r="A901" s="1">
        <v>40</v>
      </c>
      <c r="B901" s="1" t="s">
        <v>321</v>
      </c>
      <c r="C901" s="1">
        <v>1</v>
      </c>
      <c r="D901" s="1" t="s">
        <v>9</v>
      </c>
      <c r="E901" s="4">
        <f>IF(実質付加価値!E901&gt;0,LN(実質付加価値!E901),0)</f>
        <v>12.525592961412791</v>
      </c>
      <c r="F901" s="4">
        <f>IF(実質付加価値!F901&gt;0,LN(実質付加価値!F901),0)</f>
        <v>12.359942851097861</v>
      </c>
      <c r="G901" s="4">
        <f>IF(実質付加価値!G901&gt;0,LN(実質付加価値!G901),0)</f>
        <v>12.376422098253625</v>
      </c>
      <c r="H901" s="4">
        <f>IF(実質付加価値!H901&gt;0,LN(実質付加価値!H901),0)</f>
        <v>12.232519006830948</v>
      </c>
      <c r="I901" s="4">
        <f>IF(実質付加価値!I901&gt;0,LN(実質付加価値!I901),0)</f>
        <v>12.175741430333836</v>
      </c>
      <c r="K901" s="6">
        <f>E901-E$1085</f>
        <v>0.52873059296573999</v>
      </c>
      <c r="L901" s="6">
        <f>F901-F$1085</f>
        <v>0.47631369650799726</v>
      </c>
      <c r="M901" s="6">
        <f>G901-G$1085</f>
        <v>0.37799501798969537</v>
      </c>
      <c r="N901" s="6">
        <f>H901-H$1085</f>
        <v>0.37549362260360652</v>
      </c>
      <c r="O901" s="6">
        <f>I901-I$1085</f>
        <v>0.43926909229871747</v>
      </c>
    </row>
    <row r="902" spans="1:15" x14ac:dyDescent="0.15">
      <c r="A902" s="1">
        <v>40</v>
      </c>
      <c r="B902" s="1" t="s">
        <v>322</v>
      </c>
      <c r="C902" s="1">
        <v>2</v>
      </c>
      <c r="D902" s="1" t="s">
        <v>10</v>
      </c>
      <c r="E902" s="4">
        <f>IF(実質付加価値!E902&gt;0,LN(実質付加価値!E902),0)</f>
        <v>11.283997209840443</v>
      </c>
      <c r="F902" s="4">
        <f>IF(実質付加価値!F902&gt;0,LN(実質付加価値!F902),0)</f>
        <v>11.678594545972839</v>
      </c>
      <c r="G902" s="4">
        <f>IF(実質付加価値!G902&gt;0,LN(実質付加価値!G902),0)</f>
        <v>11.203692943991584</v>
      </c>
      <c r="H902" s="4">
        <f>IF(実質付加価値!H902&gt;0,LN(実質付加価値!H902),0)</f>
        <v>10.361543285358231</v>
      </c>
      <c r="I902" s="4">
        <f>IF(実質付加価値!I902&gt;0,LN(実質付加価値!I902),0)</f>
        <v>9.2001194801915478</v>
      </c>
      <c r="K902" s="6">
        <f>E902-E$1086</f>
        <v>1.8573754616437999</v>
      </c>
      <c r="L902" s="6">
        <f>F902-F$1086</f>
        <v>2.1261385434056219</v>
      </c>
      <c r="M902" s="6">
        <f>G902-G$1086</f>
        <v>1.6822768392282352</v>
      </c>
      <c r="N902" s="6">
        <f>H902-H$1086</f>
        <v>1.2717584224681229</v>
      </c>
      <c r="O902" s="6">
        <f>I902-I$1086</f>
        <v>1.2015804635318306</v>
      </c>
    </row>
    <row r="903" spans="1:15" x14ac:dyDescent="0.15">
      <c r="A903" s="1">
        <v>40</v>
      </c>
      <c r="B903" s="1" t="s">
        <v>323</v>
      </c>
      <c r="C903" s="1">
        <v>3</v>
      </c>
      <c r="D903" s="1" t="s">
        <v>17</v>
      </c>
      <c r="E903" s="4">
        <f>IF(実質付加価値!E903&gt;0,LN(実質付加価値!E903),0)</f>
        <v>13.122164596151725</v>
      </c>
      <c r="F903" s="4">
        <f>IF(実質付加価値!F903&gt;0,LN(実質付加価値!F903),0)</f>
        <v>13.28611045674619</v>
      </c>
      <c r="G903" s="4">
        <f>IF(実質付加価値!G903&gt;0,LN(実質付加価値!G903),0)</f>
        <v>13.3263920611376</v>
      </c>
      <c r="H903" s="4">
        <f>IF(実質付加価値!H903&gt;0,LN(実質付加価値!H903),0)</f>
        <v>13.379965502523637</v>
      </c>
      <c r="I903" s="4">
        <f>IF(実質付加価値!I903&gt;0,LN(実質付加価値!I903),0)</f>
        <v>13.702242607080798</v>
      </c>
      <c r="K903" s="6">
        <f>E903-E$1087</f>
        <v>1.2134209452921176</v>
      </c>
      <c r="L903" s="6">
        <f>F903-F$1087</f>
        <v>1.0868929548034956</v>
      </c>
      <c r="M903" s="6">
        <f>G903-G$1087</f>
        <v>1.0333801147993977</v>
      </c>
      <c r="N903" s="6">
        <f>H903-H$1087</f>
        <v>0.99390737823472541</v>
      </c>
      <c r="O903" s="6">
        <f>I903-I$1087</f>
        <v>1.47022544988695</v>
      </c>
    </row>
    <row r="904" spans="1:15" x14ac:dyDescent="0.15">
      <c r="A904" s="1">
        <v>40</v>
      </c>
      <c r="B904" s="1" t="s">
        <v>323</v>
      </c>
      <c r="C904" s="1">
        <v>4</v>
      </c>
      <c r="D904" s="1" t="s">
        <v>18</v>
      </c>
      <c r="E904" s="4">
        <f>IF(実質付加価値!E904&gt;0,LN(実質付加価値!E904),0)</f>
        <v>10.252357044435502</v>
      </c>
      <c r="F904" s="4">
        <f>IF(実質付加価値!F904&gt;0,LN(実質付加価値!F904),0)</f>
        <v>10.89524984909732</v>
      </c>
      <c r="G904" s="4">
        <f>IF(実質付加価値!G904&gt;0,LN(実質付加価値!G904),0)</f>
        <v>11.215088249115214</v>
      </c>
      <c r="H904" s="4">
        <f>IF(実質付加価値!H904&gt;0,LN(実質付加価値!H904),0)</f>
        <v>10.440051037911969</v>
      </c>
      <c r="I904" s="4">
        <f>IF(実質付加価値!I904&gt;0,LN(実質付加価値!I904),0)</f>
        <v>10.057077719391268</v>
      </c>
      <c r="K904" s="6">
        <f>E904-E$1088</f>
        <v>-0.17965921232708126</v>
      </c>
      <c r="L904" s="6">
        <f>F904-F$1088</f>
        <v>-9.4448758234122465E-4</v>
      </c>
      <c r="M904" s="6">
        <f>G904-G$1088</f>
        <v>-7.9243499529644268E-2</v>
      </c>
      <c r="N904" s="6">
        <f>H904-H$1088</f>
        <v>-0.11006848727259388</v>
      </c>
      <c r="O904" s="6">
        <f>I904-I$1088</f>
        <v>8.4566848354604929E-2</v>
      </c>
    </row>
    <row r="905" spans="1:15" x14ac:dyDescent="0.15">
      <c r="A905" s="1">
        <v>40</v>
      </c>
      <c r="B905" s="1" t="s">
        <v>323</v>
      </c>
      <c r="C905" s="1">
        <v>5</v>
      </c>
      <c r="D905" s="1" t="s">
        <v>19</v>
      </c>
      <c r="E905" s="4">
        <f>IF(実質付加価値!E905&gt;0,LN(実質付加価値!E905),0)</f>
        <v>10.101798957484364</v>
      </c>
      <c r="F905" s="4">
        <f>IF(実質付加価値!F905&gt;0,LN(実質付加価値!F905),0)</f>
        <v>10.472993155336882</v>
      </c>
      <c r="G905" s="4">
        <f>IF(実質付加価値!G905&gt;0,LN(実質付加価値!G905),0)</f>
        <v>10.694493899187709</v>
      </c>
      <c r="H905" s="4">
        <f>IF(実質付加価値!H905&gt;0,LN(実質付加価値!H905),0)</f>
        <v>10.478334329202541</v>
      </c>
      <c r="I905" s="4">
        <f>IF(実質付加価値!I905&gt;0,LN(実質付加価値!I905),0)</f>
        <v>10.492413555447337</v>
      </c>
      <c r="K905" s="6">
        <f>E905-E$1089</f>
        <v>0.27273598349842487</v>
      </c>
      <c r="L905" s="6">
        <f>F905-F$1089</f>
        <v>0.44976910938562575</v>
      </c>
      <c r="M905" s="6">
        <f>G905-G$1089</f>
        <v>0.10377790792686525</v>
      </c>
      <c r="N905" s="6">
        <f>H905-H$1089</f>
        <v>-4.507466751180722E-2</v>
      </c>
      <c r="O905" s="6">
        <f>I905-I$1089</f>
        <v>0.22632970323570234</v>
      </c>
    </row>
    <row r="906" spans="1:15" x14ac:dyDescent="0.15">
      <c r="A906" s="1">
        <v>40</v>
      </c>
      <c r="B906" s="1" t="s">
        <v>323</v>
      </c>
      <c r="C906" s="1">
        <v>6</v>
      </c>
      <c r="D906" s="1" t="s">
        <v>3</v>
      </c>
      <c r="E906" s="4">
        <f>IF(実質付加価値!E906&gt;0,LN(実質付加価値!E906),0)</f>
        <v>10.466776673814651</v>
      </c>
      <c r="F906" s="4">
        <f>IF(実質付加価値!F906&gt;0,LN(実質付加価値!F906),0)</f>
        <v>11.459241165985452</v>
      </c>
      <c r="G906" s="4">
        <f>IF(実質付加価値!G906&gt;0,LN(実質付加価値!G906),0)</f>
        <v>12.376632733318644</v>
      </c>
      <c r="H906" s="4">
        <f>IF(実質付加価値!H906&gt;0,LN(実質付加価値!H906),0)</f>
        <v>12.033810748163999</v>
      </c>
      <c r="I906" s="4">
        <f>IF(実質付加価値!I906&gt;0,LN(実質付加価値!I906),0)</f>
        <v>12.018265722079709</v>
      </c>
      <c r="K906" s="6">
        <f>E906-E$1090</f>
        <v>1.7849566505202006</v>
      </c>
      <c r="L906" s="6">
        <f>F906-F$1090</f>
        <v>1.7849722701889679</v>
      </c>
      <c r="M906" s="6">
        <f>G906-G$1090</f>
        <v>1.586452340107348</v>
      </c>
      <c r="N906" s="6">
        <f>H906-H$1090</f>
        <v>0.9927785352540166</v>
      </c>
      <c r="O906" s="6">
        <f>I906-I$1090</f>
        <v>0.71905947422939853</v>
      </c>
    </row>
    <row r="907" spans="1:15" x14ac:dyDescent="0.15">
      <c r="A907" s="1">
        <v>40</v>
      </c>
      <c r="B907" s="1" t="s">
        <v>323</v>
      </c>
      <c r="C907" s="1">
        <v>7</v>
      </c>
      <c r="D907" s="1" t="s">
        <v>20</v>
      </c>
      <c r="E907" s="4">
        <f>IF(実質付加価値!E907&gt;0,LN(実質付加価値!E907),0)</f>
        <v>11.026705030969383</v>
      </c>
      <c r="F907" s="4">
        <f>IF(実質付加価値!F907&gt;0,LN(実質付加価値!F907),0)</f>
        <v>10.754307746931529</v>
      </c>
      <c r="G907" s="4">
        <f>IF(実質付加価値!G907&gt;0,LN(実質付加価値!G907),0)</f>
        <v>10.620707283446949</v>
      </c>
      <c r="H907" s="4">
        <f>IF(実質付加価値!H907&gt;0,LN(実質付加価値!H907),0)</f>
        <v>9.4212417746624553</v>
      </c>
      <c r="I907" s="4">
        <f>IF(実質付加価値!I907&gt;0,LN(実質付加価値!I907),0)</f>
        <v>9.1237244700886393</v>
      </c>
      <c r="K907" s="6">
        <f>E907-E$1091</f>
        <v>1.4180191544551306</v>
      </c>
      <c r="L907" s="6">
        <f>F907-F$1091</f>
        <v>1.3403681092507984</v>
      </c>
      <c r="M907" s="6">
        <f>G907-G$1091</f>
        <v>0.56954872093126596</v>
      </c>
      <c r="N907" s="6">
        <f>H907-H$1091</f>
        <v>-0.46293714055247825</v>
      </c>
      <c r="O907" s="6">
        <f>I907-I$1091</f>
        <v>7.3142637772443564E-2</v>
      </c>
    </row>
    <row r="908" spans="1:15" x14ac:dyDescent="0.15">
      <c r="A908" s="1">
        <v>40</v>
      </c>
      <c r="B908" s="1" t="s">
        <v>323</v>
      </c>
      <c r="C908" s="1">
        <v>8</v>
      </c>
      <c r="D908" s="1" t="s">
        <v>21</v>
      </c>
      <c r="E908" s="4">
        <f>IF(実質付加価値!E908&gt;0,LN(実質付加価値!E908),0)</f>
        <v>11.717223010827199</v>
      </c>
      <c r="F908" s="4">
        <f>IF(実質付加価値!F908&gt;0,LN(実質付加価値!F908),0)</f>
        <v>11.657235774038842</v>
      </c>
      <c r="G908" s="4">
        <f>IF(実質付加価値!G908&gt;0,LN(実質付加価値!G908),0)</f>
        <v>11.894735193887623</v>
      </c>
      <c r="H908" s="4">
        <f>IF(実質付加価値!H908&gt;0,LN(実質付加価値!H908),0)</f>
        <v>11.867047200110047</v>
      </c>
      <c r="I908" s="4">
        <f>IF(実質付加価値!I908&gt;0,LN(実質付加価値!I908),0)</f>
        <v>11.567583884808199</v>
      </c>
      <c r="K908" s="6">
        <f>E908-E$1092</f>
        <v>1.4361396417285519</v>
      </c>
      <c r="L908" s="6">
        <f>F908-F$1092</f>
        <v>1.1157572862036016</v>
      </c>
      <c r="M908" s="6">
        <f>G908-G$1092</f>
        <v>0.98210904486840356</v>
      </c>
      <c r="N908" s="6">
        <f>H908-H$1092</f>
        <v>0.97614475541346302</v>
      </c>
      <c r="O908" s="6">
        <f>I908-I$1092</f>
        <v>1.086064142386693</v>
      </c>
    </row>
    <row r="909" spans="1:15" x14ac:dyDescent="0.15">
      <c r="A909" s="1">
        <v>40</v>
      </c>
      <c r="B909" s="1" t="s">
        <v>323</v>
      </c>
      <c r="C909" s="1">
        <v>9</v>
      </c>
      <c r="D909" s="1" t="s">
        <v>22</v>
      </c>
      <c r="E909" s="4">
        <f>IF(実質付加価値!E909&gt;0,LN(実質付加価値!E909),0)</f>
        <v>12.313630851184968</v>
      </c>
      <c r="F909" s="4">
        <f>IF(実質付加価値!F909&gt;0,LN(実質付加価値!F909),0)</f>
        <v>12.846166050401905</v>
      </c>
      <c r="G909" s="4">
        <f>IF(実質付加価値!G909&gt;0,LN(実質付加価値!G909),0)</f>
        <v>12.78651040174632</v>
      </c>
      <c r="H909" s="4">
        <f>IF(実質付加価値!H909&gt;0,LN(実質付加価値!H909),0)</f>
        <v>12.735174426683175</v>
      </c>
      <c r="I909" s="4">
        <f>IF(実質付加価値!I909&gt;0,LN(実質付加価値!I909),0)</f>
        <v>11.890317838148267</v>
      </c>
      <c r="K909" s="6">
        <f>E909-E$1093</f>
        <v>2.0749481437428212</v>
      </c>
      <c r="L909" s="6">
        <f>F909-F$1093</f>
        <v>2.1585960207663888</v>
      </c>
      <c r="M909" s="6">
        <f>G909-G$1093</f>
        <v>1.7625640010181893</v>
      </c>
      <c r="N909" s="6">
        <f>H909-H$1093</f>
        <v>1.710426694161221</v>
      </c>
      <c r="O909" s="6">
        <f>I909-I$1093</f>
        <v>1.4857227533786688</v>
      </c>
    </row>
    <row r="910" spans="1:15" x14ac:dyDescent="0.15">
      <c r="A910" s="1">
        <v>40</v>
      </c>
      <c r="B910" s="1" t="s">
        <v>323</v>
      </c>
      <c r="C910" s="1">
        <v>10</v>
      </c>
      <c r="D910" s="1" t="s">
        <v>23</v>
      </c>
      <c r="E910" s="4">
        <f>IF(実質付加価値!E910&gt;0,LN(実質付加価値!E910),0)</f>
        <v>11.099690250916682</v>
      </c>
      <c r="F910" s="4">
        <f>IF(実質付加価値!F910&gt;0,LN(実質付加価値!F910),0)</f>
        <v>11.569198507704323</v>
      </c>
      <c r="G910" s="4">
        <f>IF(実質付加価値!G910&gt;0,LN(実質付加価値!G910),0)</f>
        <v>11.729350784821612</v>
      </c>
      <c r="H910" s="4">
        <f>IF(実質付加価値!H910&gt;0,LN(実質付加価値!H910),0)</f>
        <v>11.964201746620802</v>
      </c>
      <c r="I910" s="4">
        <f>IF(実質付加価値!I910&gt;0,LN(実質付加価値!I910),0)</f>
        <v>11.733971229767894</v>
      </c>
      <c r="K910" s="6">
        <f>E910-E$1094</f>
        <v>1.2111906758764199</v>
      </c>
      <c r="L910" s="6">
        <f>F910-F$1094</f>
        <v>1.0990362339778237</v>
      </c>
      <c r="M910" s="6">
        <f>G910-G$1094</f>
        <v>0.67765345493218021</v>
      </c>
      <c r="N910" s="6">
        <f>H910-H$1094</f>
        <v>0.81729535292375743</v>
      </c>
      <c r="O910" s="6">
        <f>I910-I$1094</f>
        <v>0.91836392493708274</v>
      </c>
    </row>
    <row r="911" spans="1:15" x14ac:dyDescent="0.15">
      <c r="A911" s="1">
        <v>40</v>
      </c>
      <c r="B911" s="1" t="s">
        <v>323</v>
      </c>
      <c r="C911" s="1">
        <v>11</v>
      </c>
      <c r="D911" s="1" t="s">
        <v>24</v>
      </c>
      <c r="E911" s="4">
        <f>IF(実質付加価値!E911&gt;0,LN(実質付加価値!E911),0)</f>
        <v>11.012300490992352</v>
      </c>
      <c r="F911" s="4">
        <f>IF(実質付加価値!F911&gt;0,LN(実質付加価値!F911),0)</f>
        <v>11.946097212467356</v>
      </c>
      <c r="G911" s="4">
        <f>IF(実質付加価値!G911&gt;0,LN(実質付加価値!G911),0)</f>
        <v>12.326232946315686</v>
      </c>
      <c r="H911" s="4">
        <f>IF(実質付加価値!H911&gt;0,LN(実質付加価値!H911),0)</f>
        <v>12.11161101340541</v>
      </c>
      <c r="I911" s="4">
        <f>IF(実質付加価値!I911&gt;0,LN(実質付加価値!I911),0)</f>
        <v>12.55201560984292</v>
      </c>
      <c r="K911" s="6">
        <f>E911-E$1095</f>
        <v>0.9132811846138118</v>
      </c>
      <c r="L911" s="6">
        <f>F911-F$1095</f>
        <v>1.0628474590368882</v>
      </c>
      <c r="M911" s="6">
        <f>G911-G$1095</f>
        <v>0.63978964567419894</v>
      </c>
      <c r="N911" s="6">
        <f>H911-H$1095</f>
        <v>0.35416750528378138</v>
      </c>
      <c r="O911" s="6">
        <f>I911-I$1095</f>
        <v>0.62516263216951984</v>
      </c>
    </row>
    <row r="912" spans="1:15" x14ac:dyDescent="0.15">
      <c r="A912" s="1">
        <v>40</v>
      </c>
      <c r="B912" s="1" t="s">
        <v>323</v>
      </c>
      <c r="C912" s="1">
        <v>12</v>
      </c>
      <c r="D912" s="1" t="s">
        <v>25</v>
      </c>
      <c r="E912" s="4">
        <f>IF(実質付加価値!E912&gt;0,LN(実質付加価値!E912),0)</f>
        <v>8.4101870068986226</v>
      </c>
      <c r="F912" s="4">
        <f>IF(実質付加価値!F912&gt;0,LN(実質付加価値!F912),0)</f>
        <v>9.8670464910735838</v>
      </c>
      <c r="G912" s="4">
        <f>IF(実質付加価値!G912&gt;0,LN(実質付加価値!G912),0)</f>
        <v>11.710678385151782</v>
      </c>
      <c r="H912" s="4">
        <f>IF(実質付加価値!H912&gt;0,LN(実質付加価値!H912),0)</f>
        <v>12.656113106482959</v>
      </c>
      <c r="I912" s="4">
        <f>IF(実質付加価値!I912&gt;0,LN(実質付加価値!I912),0)</f>
        <v>13.468602571767155</v>
      </c>
      <c r="K912" s="6">
        <f>E912-E$1096</f>
        <v>0.85358987032784306</v>
      </c>
      <c r="L912" s="6">
        <f>F912-F$1096</f>
        <v>0.38390790994954394</v>
      </c>
      <c r="M912" s="6">
        <f>G912-G$1096</f>
        <v>0.33219978754756951</v>
      </c>
      <c r="N912" s="6">
        <f>H912-H$1096</f>
        <v>0.2658008074698941</v>
      </c>
      <c r="O912" s="6">
        <f>I912-I$1096</f>
        <v>-0.30874225059468685</v>
      </c>
    </row>
    <row r="913" spans="1:15" x14ac:dyDescent="0.15">
      <c r="A913" s="1">
        <v>40</v>
      </c>
      <c r="B913" s="1" t="s">
        <v>323</v>
      </c>
      <c r="C913" s="1">
        <v>13</v>
      </c>
      <c r="D913" s="1" t="s">
        <v>26</v>
      </c>
      <c r="E913" s="4">
        <f>IF(実質付加価値!E913&gt;0,LN(実質付加価値!E913),0)</f>
        <v>9.2042146296080425</v>
      </c>
      <c r="F913" s="4">
        <f>IF(実質付加価値!F913&gt;0,LN(実質付加価値!F913),0)</f>
        <v>11.58885237802326</v>
      </c>
      <c r="G913" s="4">
        <f>IF(実質付加価値!G913&gt;0,LN(実質付加価値!G913),0)</f>
        <v>12.376429367407113</v>
      </c>
      <c r="H913" s="4">
        <f>IF(実質付加価値!H913&gt;0,LN(実質付加価値!H913),0)</f>
        <v>12.449476792379503</v>
      </c>
      <c r="I913" s="4">
        <f>IF(実質付加価値!I913&gt;0,LN(実質付加価値!I913),0)</f>
        <v>13.52059639045458</v>
      </c>
      <c r="K913" s="6">
        <f>E913-E$1097</f>
        <v>0.32592966065788431</v>
      </c>
      <c r="L913" s="6">
        <f>F913-F$1097</f>
        <v>1.3109599036137123</v>
      </c>
      <c r="M913" s="6">
        <f>G913-G$1097</f>
        <v>1.6582158848037789</v>
      </c>
      <c r="N913" s="6">
        <f>H913-H$1097</f>
        <v>1.4787729146393236</v>
      </c>
      <c r="O913" s="6">
        <f>I913-I$1097</f>
        <v>1.9048295145979868</v>
      </c>
    </row>
    <row r="914" spans="1:15" x14ac:dyDescent="0.15">
      <c r="A914" s="1">
        <v>40</v>
      </c>
      <c r="B914" s="1" t="s">
        <v>323</v>
      </c>
      <c r="C914" s="1">
        <v>14</v>
      </c>
      <c r="D914" s="1" t="s">
        <v>27</v>
      </c>
      <c r="E914" s="4">
        <f>IF(実質付加価値!E914&gt;0,LN(実質付加価値!E914),0)</f>
        <v>6.7595490290005387</v>
      </c>
      <c r="F914" s="4">
        <f>IF(実質付加価値!F914&gt;0,LN(実質付加価値!F914),0)</f>
        <v>7.8672917869748851</v>
      </c>
      <c r="G914" s="4">
        <f>IF(実質付加価値!G914&gt;0,LN(実質付加価値!G914),0)</f>
        <v>8.5071083920375585</v>
      </c>
      <c r="H914" s="4">
        <f>IF(実質付加価値!H914&gt;0,LN(実質付加価値!H914),0)</f>
        <v>8.9897945161108108</v>
      </c>
      <c r="I914" s="4">
        <f>IF(実質付加価値!I914&gt;0,LN(実質付加価値!I914),0)</f>
        <v>9.1268401323218384</v>
      </c>
      <c r="K914" s="6">
        <f>E914-E$1098</f>
        <v>-0.26875304733376915</v>
      </c>
      <c r="L914" s="6">
        <f>F914-F$1098</f>
        <v>-0.53542579247448607</v>
      </c>
      <c r="M914" s="6">
        <f>G914-G$1098</f>
        <v>-0.71527387150777777</v>
      </c>
      <c r="N914" s="6">
        <f>H914-H$1098</f>
        <v>-0.33637492511421385</v>
      </c>
      <c r="O914" s="6">
        <f>I914-I$1098</f>
        <v>-0.73157223622719769</v>
      </c>
    </row>
    <row r="915" spans="1:15" x14ac:dyDescent="0.15">
      <c r="A915" s="1">
        <v>40</v>
      </c>
      <c r="B915" s="1" t="s">
        <v>323</v>
      </c>
      <c r="C915" s="1">
        <v>15</v>
      </c>
      <c r="D915" s="1" t="s">
        <v>28</v>
      </c>
      <c r="E915" s="4">
        <f>IF(実質付加価値!E915&gt;0,LN(実質付加価値!E915),0)</f>
        <v>12.447769086047213</v>
      </c>
      <c r="F915" s="4">
        <f>IF(実質付加価値!F915&gt;0,LN(実質付加価値!F915),0)</f>
        <v>12.896510076095568</v>
      </c>
      <c r="G915" s="4">
        <f>IF(実質付加価値!G915&gt;0,LN(実質付加価値!G915),0)</f>
        <v>13.209037521787472</v>
      </c>
      <c r="H915" s="4">
        <f>IF(実質付加価値!H915&gt;0,LN(実質付加価値!H915),0)</f>
        <v>12.891653987907345</v>
      </c>
      <c r="I915" s="4">
        <f>IF(実質付加価値!I915&gt;0,LN(実質付加価値!I915),0)</f>
        <v>12.912430318636247</v>
      </c>
      <c r="K915" s="6">
        <f>E915-E$1099</f>
        <v>0.9076359655772297</v>
      </c>
      <c r="L915" s="6">
        <f>F915-F$1099</f>
        <v>1.1185294571343292</v>
      </c>
      <c r="M915" s="6">
        <f>G915-G$1099</f>
        <v>1.0001100930623519</v>
      </c>
      <c r="N915" s="6">
        <f>H915-H$1099</f>
        <v>0.87179757023878501</v>
      </c>
      <c r="O915" s="6">
        <f>I915-I$1099</f>
        <v>1.0122104303878885</v>
      </c>
    </row>
    <row r="916" spans="1:15" x14ac:dyDescent="0.15">
      <c r="A916" s="1">
        <v>40</v>
      </c>
      <c r="B916" s="1" t="s">
        <v>322</v>
      </c>
      <c r="C916" s="1">
        <v>16</v>
      </c>
      <c r="D916" s="1" t="s">
        <v>11</v>
      </c>
      <c r="E916" s="4">
        <f>IF(実質付加価値!E916&gt;0,LN(実質付加価値!E916),0)</f>
        <v>13.731722817444725</v>
      </c>
      <c r="F916" s="4">
        <f>IF(実質付加価値!F916&gt;0,LN(実質付加価値!F916),0)</f>
        <v>14.187352315470665</v>
      </c>
      <c r="G916" s="4">
        <f>IF(実質付加価値!G916&gt;0,LN(実質付加価値!G916),0)</f>
        <v>14.222730637536481</v>
      </c>
      <c r="H916" s="4">
        <f>IF(実質付加価値!H916&gt;0,LN(実質付加価値!H916),0)</f>
        <v>14.003908258570794</v>
      </c>
      <c r="I916" s="4">
        <f>IF(実質付加価値!I916&gt;0,LN(実質付加価値!I916),0)</f>
        <v>13.778226376851519</v>
      </c>
      <c r="K916" s="6">
        <f>E916-E$1100</f>
        <v>0.60241926227615039</v>
      </c>
      <c r="L916" s="6">
        <f>F916-F$1100</f>
        <v>0.84325132569040662</v>
      </c>
      <c r="M916" s="6">
        <f>G916-G$1100</f>
        <v>0.70261243188306999</v>
      </c>
      <c r="N916" s="6">
        <f>H916-H$1100</f>
        <v>0.72561710779218025</v>
      </c>
      <c r="O916" s="6">
        <f>I916-I$1100</f>
        <v>0.81507086265517081</v>
      </c>
    </row>
    <row r="917" spans="1:15" x14ac:dyDescent="0.15">
      <c r="A917" s="1">
        <v>40</v>
      </c>
      <c r="B917" s="1" t="s">
        <v>322</v>
      </c>
      <c r="C917" s="1">
        <v>17</v>
      </c>
      <c r="D917" s="1" t="s">
        <v>12</v>
      </c>
      <c r="E917" s="4">
        <f>IF(実質付加価値!E917&gt;0,LN(実質付加価値!E917),0)</f>
        <v>11.86667754688782</v>
      </c>
      <c r="F917" s="4">
        <f>IF(実質付加価値!F917&gt;0,LN(実質付加価値!F917),0)</f>
        <v>12.576519952007121</v>
      </c>
      <c r="G917" s="4">
        <f>IF(実質付加価値!G917&gt;0,LN(実質付加価値!G917),0)</f>
        <v>12.942190793187491</v>
      </c>
      <c r="H917" s="4">
        <f>IF(実質付加価値!H917&gt;0,LN(実質付加価値!H917),0)</f>
        <v>12.917863833732669</v>
      </c>
      <c r="I917" s="4">
        <f>IF(実質付加価値!I917&gt;0,LN(実質付加価値!I917),0)</f>
        <v>12.979418081469575</v>
      </c>
      <c r="K917" s="6">
        <f>E917-E$1101</f>
        <v>1.0172181963504912</v>
      </c>
      <c r="L917" s="6">
        <f>F917-F$1101</f>
        <v>1.0872975879592239</v>
      </c>
      <c r="M917" s="6">
        <f>G917-G$1101</f>
        <v>0.90676984636210811</v>
      </c>
      <c r="N917" s="6">
        <f>H917-H$1101</f>
        <v>0.67938152278326314</v>
      </c>
      <c r="O917" s="6">
        <f>I917-I$1101</f>
        <v>0.7100102470331624</v>
      </c>
    </row>
    <row r="918" spans="1:15" x14ac:dyDescent="0.15">
      <c r="A918" s="1">
        <v>40</v>
      </c>
      <c r="B918" s="1" t="s">
        <v>322</v>
      </c>
      <c r="C918" s="1">
        <v>18</v>
      </c>
      <c r="D918" s="1" t="s">
        <v>13</v>
      </c>
      <c r="E918" s="4">
        <f>IF(実質付加価値!E918&gt;0,LN(実質付加価値!E918),0)</f>
        <v>13.536772884902852</v>
      </c>
      <c r="F918" s="4">
        <f>IF(実質付加価値!F918&gt;0,LN(実質付加価値!F918),0)</f>
        <v>14.549681168182993</v>
      </c>
      <c r="G918" s="4">
        <f>IF(実質付加価値!G918&gt;0,LN(実質付加価値!G918),0)</f>
        <v>14.730637596368354</v>
      </c>
      <c r="H918" s="4">
        <f>IF(実質付加価値!H918&gt;0,LN(実質付加価値!H918),0)</f>
        <v>14.933805613358752</v>
      </c>
      <c r="I918" s="4">
        <f>IF(実質付加価値!I918&gt;0,LN(実質付加価値!I918),0)</f>
        <v>14.754669543538293</v>
      </c>
      <c r="K918" s="6">
        <f>E918-E$1102</f>
        <v>1.4180433267441384</v>
      </c>
      <c r="L918" s="6">
        <f>F918-F$1102</f>
        <v>1.6654533592682146</v>
      </c>
      <c r="M918" s="6">
        <f>G918-G$1102</f>
        <v>1.42456344610566</v>
      </c>
      <c r="N918" s="6">
        <f>H918-H$1102</f>
        <v>1.4298296219442506</v>
      </c>
      <c r="O918" s="6">
        <f>I918-I$1102</f>
        <v>1.4096731625032923</v>
      </c>
    </row>
    <row r="919" spans="1:15" x14ac:dyDescent="0.15">
      <c r="A919" s="1">
        <v>40</v>
      </c>
      <c r="B919" s="1" t="s">
        <v>322</v>
      </c>
      <c r="C919" s="1">
        <v>19</v>
      </c>
      <c r="D919" s="1" t="s">
        <v>14</v>
      </c>
      <c r="E919" s="4">
        <f>IF(実質付加価値!E919&gt;0,LN(実質付加価値!E919),0)</f>
        <v>11.783004130451362</v>
      </c>
      <c r="F919" s="4">
        <f>IF(実質付加価値!F919&gt;0,LN(実質付加価値!F919),0)</f>
        <v>12.624718377153131</v>
      </c>
      <c r="G919" s="4">
        <f>IF(実質付加価値!G919&gt;0,LN(実質付加価値!G919),0)</f>
        <v>13.490864556990815</v>
      </c>
      <c r="H919" s="4">
        <f>IF(実質付加価値!H919&gt;0,LN(実質付加価値!H919),0)</f>
        <v>13.583859071174112</v>
      </c>
      <c r="I919" s="4">
        <f>IF(実質付加価値!I919&gt;0,LN(実質付加価値!I919),0)</f>
        <v>13.479728861761782</v>
      </c>
      <c r="K919" s="6">
        <f>E919-E$1103</f>
        <v>0.83714521295136279</v>
      </c>
      <c r="L919" s="6">
        <f>F919-F$1103</f>
        <v>0.85174436429634248</v>
      </c>
      <c r="M919" s="6">
        <f>G919-G$1103</f>
        <v>0.92971162557855713</v>
      </c>
      <c r="N919" s="6">
        <f>H919-H$1103</f>
        <v>0.98652283303841237</v>
      </c>
      <c r="O919" s="6">
        <f>I919-I$1103</f>
        <v>0.97269423217396778</v>
      </c>
    </row>
    <row r="920" spans="1:15" x14ac:dyDescent="0.15">
      <c r="A920" s="1">
        <v>40</v>
      </c>
      <c r="B920" s="1" t="s">
        <v>322</v>
      </c>
      <c r="C920" s="1">
        <v>20</v>
      </c>
      <c r="D920" s="1" t="s">
        <v>15</v>
      </c>
      <c r="E920" s="4">
        <f>IF(実質付加価値!E920&gt;0,LN(実質付加価値!E920),0)</f>
        <v>12.060782362670082</v>
      </c>
      <c r="F920" s="4">
        <f>IF(実質付加価値!F920&gt;0,LN(実質付加価値!F920),0)</f>
        <v>12.753686837026125</v>
      </c>
      <c r="G920" s="4">
        <f>IF(実質付加価値!G920&gt;0,LN(実質付加価値!G920),0)</f>
        <v>12.711737559600101</v>
      </c>
      <c r="H920" s="4">
        <f>IF(実質付加価値!H920&gt;0,LN(実質付加価値!H920),0)</f>
        <v>12.40583138319441</v>
      </c>
      <c r="I920" s="4">
        <f>IF(実質付加価値!I920&gt;0,LN(実質付加価値!I920),0)</f>
        <v>12.614643172984373</v>
      </c>
      <c r="K920" s="6">
        <f>E920-E$1104</f>
        <v>1.021663031237086</v>
      </c>
      <c r="L920" s="6">
        <f>F920-F$1104</f>
        <v>1.083706223538055</v>
      </c>
      <c r="M920" s="6">
        <f>G920-G$1104</f>
        <v>1.0550885998819446</v>
      </c>
      <c r="N920" s="6">
        <f>H920-H$1104</f>
        <v>0.9858156317711515</v>
      </c>
      <c r="O920" s="6">
        <f>I920-I$1104</f>
        <v>1.0322674301813262</v>
      </c>
    </row>
    <row r="921" spans="1:15" x14ac:dyDescent="0.15">
      <c r="A921" s="1">
        <v>40</v>
      </c>
      <c r="B921" s="1" t="s">
        <v>322</v>
      </c>
      <c r="C921" s="1">
        <v>21</v>
      </c>
      <c r="D921" s="1" t="s">
        <v>16</v>
      </c>
      <c r="E921" s="4">
        <f>IF(実質付加価値!E921&gt;0,LN(実質付加価値!E921),0)</f>
        <v>13.241760663177409</v>
      </c>
      <c r="F921" s="4">
        <f>IF(実質付加価値!F921&gt;0,LN(実質付加価値!F921),0)</f>
        <v>13.523009148385446</v>
      </c>
      <c r="G921" s="4">
        <f>IF(実質付加価値!G921&gt;0,LN(実質付加価値!G921),0)</f>
        <v>13.844555211758244</v>
      </c>
      <c r="H921" s="4">
        <f>IF(実質付加価値!H921&gt;0,LN(実質付加価値!H921),0)</f>
        <v>14.092016344330773</v>
      </c>
      <c r="I921" s="4">
        <f>IF(実質付加価値!I921&gt;0,LN(実質付加価値!I921),0)</f>
        <v>14.28879062331141</v>
      </c>
      <c r="K921" s="6">
        <f>E921-E$1105</f>
        <v>1.181061637362129</v>
      </c>
      <c r="L921" s="6">
        <f>F921-F$1105</f>
        <v>1.1619520058817621</v>
      </c>
      <c r="M921" s="6">
        <f>G921-G$1105</f>
        <v>1.104678644430571</v>
      </c>
      <c r="N921" s="6">
        <f>H921-H$1105</f>
        <v>1.1294757352856095</v>
      </c>
      <c r="O921" s="6">
        <f>I921-I$1105</f>
        <v>1.1850588717184429</v>
      </c>
    </row>
    <row r="922" spans="1:15" x14ac:dyDescent="0.15">
      <c r="A922" s="1">
        <v>40</v>
      </c>
      <c r="B922" s="1" t="s">
        <v>194</v>
      </c>
      <c r="C922" s="1">
        <v>22</v>
      </c>
      <c r="D922" s="1" t="s">
        <v>8</v>
      </c>
      <c r="E922" s="4">
        <f>IF(実質付加価値!E922&gt;0,LN(実質付加価値!E922),0)</f>
        <v>14.209443669823195</v>
      </c>
      <c r="F922" s="4">
        <f>IF(実質付加価値!F922&gt;0,LN(実質付加価値!F922),0)</f>
        <v>14.743864206213276</v>
      </c>
      <c r="G922" s="4">
        <f>IF(実質付加価値!G922&gt;0,LN(実質付加価値!G922),0)</f>
        <v>14.916077336706563</v>
      </c>
      <c r="H922" s="4">
        <f>IF(実質付加価値!H922&gt;0,LN(実質付加価値!H922),0)</f>
        <v>15.205539058294502</v>
      </c>
      <c r="I922" s="4">
        <f>IF(実質付加価値!I922&gt;0,LN(実質付加価値!I922),0)</f>
        <v>15.468215925144914</v>
      </c>
      <c r="K922" s="6">
        <f>E922-E$1106</f>
        <v>1.0617246635340241</v>
      </c>
      <c r="L922" s="6">
        <f>F922-F$1106</f>
        <v>1.0588191231210509</v>
      </c>
      <c r="M922" s="6">
        <f>G922-G$1106</f>
        <v>1.0079674805320256</v>
      </c>
      <c r="N922" s="6">
        <f>H922-H$1106</f>
        <v>1.0622468016504527</v>
      </c>
      <c r="O922" s="6">
        <f>I922-I$1106</f>
        <v>1.1124415784204338</v>
      </c>
    </row>
    <row r="923" spans="1:15" x14ac:dyDescent="0.15">
      <c r="A923" s="1">
        <v>40</v>
      </c>
      <c r="B923" s="1" t="s">
        <v>194</v>
      </c>
      <c r="C923" s="1">
        <v>23</v>
      </c>
      <c r="D923" s="1" t="s">
        <v>29</v>
      </c>
      <c r="E923" s="4">
        <f>IF(実質付加価値!E923&gt;0,LN(実質付加価値!E923),0)</f>
        <v>13.771242447035078</v>
      </c>
      <c r="F923" s="4">
        <f>IF(実質付加価値!F923&gt;0,LN(実質付加価値!F923),0)</f>
        <v>13.961713648025189</v>
      </c>
      <c r="G923" s="4">
        <f>IF(実質付加価値!G923&gt;0,LN(実質付加価値!G923),0)</f>
        <v>14.078592463036925</v>
      </c>
      <c r="H923" s="4">
        <f>IF(実質付加価値!H923&gt;0,LN(実質付加価値!H923),0)</f>
        <v>14.209580838378725</v>
      </c>
      <c r="I923" s="4">
        <f>IF(実質付加価値!I923&gt;0,LN(実質付加価値!I923),0)</f>
        <v>14.36604430718824</v>
      </c>
      <c r="K923" s="6">
        <f>E923-E$1107</f>
        <v>0.82989161743997997</v>
      </c>
      <c r="L923" s="6">
        <f>F923-F$1107</f>
        <v>0.73265670493469415</v>
      </c>
      <c r="M923" s="6">
        <f>G923-G$1107</f>
        <v>0.71417968269168597</v>
      </c>
      <c r="N923" s="6">
        <f>H923-H$1107</f>
        <v>0.66808828382429297</v>
      </c>
      <c r="O923" s="6">
        <f>I923-I$1107</f>
        <v>0.70760390513437343</v>
      </c>
    </row>
    <row r="924" spans="1:15" x14ac:dyDescent="0.15">
      <c r="A924" s="1">
        <v>41</v>
      </c>
      <c r="B924" s="1" t="s">
        <v>324</v>
      </c>
      <c r="C924" s="1">
        <v>1</v>
      </c>
      <c r="D924" s="1" t="s">
        <v>9</v>
      </c>
      <c r="E924" s="4">
        <f>IF(実質付加価値!E924&gt;0,LN(実質付加価値!E924),0)</f>
        <v>11.753139891272088</v>
      </c>
      <c r="F924" s="4">
        <f>IF(実質付加価値!F924&gt;0,LN(実質付加価値!F924),0)</f>
        <v>11.682589306120139</v>
      </c>
      <c r="G924" s="4">
        <f>IF(実質付加価値!G924&gt;0,LN(実質付加価値!G924),0)</f>
        <v>11.821005697556803</v>
      </c>
      <c r="H924" s="4">
        <f>IF(実質付加価値!H924&gt;0,LN(実質付加価値!H924),0)</f>
        <v>11.659122576867983</v>
      </c>
      <c r="I924" s="4">
        <f>IF(実質付加価値!I924&gt;0,LN(実質付加価値!I924),0)</f>
        <v>11.543558591811312</v>
      </c>
      <c r="K924" s="6">
        <f>E924-E$1085</f>
        <v>-0.24372247717496265</v>
      </c>
      <c r="L924" s="6">
        <f>F924-F$1085</f>
        <v>-0.20103984846972445</v>
      </c>
      <c r="M924" s="6">
        <f>G924-G$1085</f>
        <v>-0.17742138270712715</v>
      </c>
      <c r="N924" s="6">
        <f>H924-H$1085</f>
        <v>-0.19790280735935895</v>
      </c>
      <c r="O924" s="6">
        <f>I924-I$1085</f>
        <v>-0.19291374622380708</v>
      </c>
    </row>
    <row r="925" spans="1:15" x14ac:dyDescent="0.15">
      <c r="A925" s="1">
        <v>41</v>
      </c>
      <c r="B925" s="1" t="s">
        <v>324</v>
      </c>
      <c r="C925" s="1">
        <v>2</v>
      </c>
      <c r="D925" s="1" t="s">
        <v>10</v>
      </c>
      <c r="E925" s="4">
        <f>IF(実質付加価値!E925&gt;0,LN(実質付加価値!E925),0)</f>
        <v>8.1786245170173437</v>
      </c>
      <c r="F925" s="4">
        <f>IF(実質付加価値!F925&gt;0,LN(実質付加価値!F925),0)</f>
        <v>8.5385610142632338</v>
      </c>
      <c r="G925" s="4">
        <f>IF(実質付加価値!G925&gt;0,LN(実質付加価値!G925),0)</f>
        <v>8.693832244402687</v>
      </c>
      <c r="H925" s="4">
        <f>IF(実質付加価値!H925&gt;0,LN(実質付加価値!H925),0)</f>
        <v>8.0208567520381528</v>
      </c>
      <c r="I925" s="4">
        <f>IF(実質付加価値!I925&gt;0,LN(実質付加価値!I925),0)</f>
        <v>7.1526285319803424</v>
      </c>
      <c r="K925" s="6">
        <f>E925-E$1086</f>
        <v>-1.2479972311792995</v>
      </c>
      <c r="L925" s="6">
        <f>F925-F$1086</f>
        <v>-1.0138949883039832</v>
      </c>
      <c r="M925" s="6">
        <f>G925-G$1086</f>
        <v>-0.82758386036066156</v>
      </c>
      <c r="N925" s="6">
        <f>H925-H$1086</f>
        <v>-1.0689281108519548</v>
      </c>
      <c r="O925" s="6">
        <f>I925-I$1086</f>
        <v>-0.8459104846793748</v>
      </c>
    </row>
    <row r="926" spans="1:15" x14ac:dyDescent="0.15">
      <c r="A926" s="1">
        <v>41</v>
      </c>
      <c r="B926" s="1" t="s">
        <v>325</v>
      </c>
      <c r="C926" s="1">
        <v>3</v>
      </c>
      <c r="D926" s="1" t="s">
        <v>17</v>
      </c>
      <c r="E926" s="4">
        <f>IF(実質付加価値!E926&gt;0,LN(実質付加価値!E926),0)</f>
        <v>11.50263966277662</v>
      </c>
      <c r="F926" s="4">
        <f>IF(実質付加価値!F926&gt;0,LN(実質付加価値!F926),0)</f>
        <v>11.735650072628792</v>
      </c>
      <c r="G926" s="4">
        <f>IF(実質付加価値!G926&gt;0,LN(実質付加価値!G926),0)</f>
        <v>11.808497977868837</v>
      </c>
      <c r="H926" s="4">
        <f>IF(実質付加価値!H926&gt;0,LN(実質付加価値!H926),0)</f>
        <v>11.979194322283794</v>
      </c>
      <c r="I926" s="4">
        <f>IF(実質付加価値!I926&gt;0,LN(実質付加価値!I926),0)</f>
        <v>11.8689760175467</v>
      </c>
      <c r="K926" s="6">
        <f>E926-E$1087</f>
        <v>-0.40610398808298775</v>
      </c>
      <c r="L926" s="6">
        <f>F926-F$1087</f>
        <v>-0.46356742931390293</v>
      </c>
      <c r="M926" s="6">
        <f>G926-G$1087</f>
        <v>-0.4845139684693649</v>
      </c>
      <c r="N926" s="6">
        <f>H926-H$1087</f>
        <v>-0.40686380200511785</v>
      </c>
      <c r="O926" s="6">
        <f>I926-I$1087</f>
        <v>-0.36304113964714801</v>
      </c>
    </row>
    <row r="927" spans="1:15" x14ac:dyDescent="0.15">
      <c r="A927" s="1">
        <v>41</v>
      </c>
      <c r="B927" s="1" t="s">
        <v>325</v>
      </c>
      <c r="C927" s="1">
        <v>4</v>
      </c>
      <c r="D927" s="1" t="s">
        <v>18</v>
      </c>
      <c r="E927" s="4">
        <f>IF(実質付加価値!E927&gt;0,LN(実質付加価値!E927),0)</f>
        <v>9.0043995880045227</v>
      </c>
      <c r="F927" s="4">
        <f>IF(実質付加価値!F927&gt;0,LN(実質付加価値!F927),0)</f>
        <v>9.7237107105882323</v>
      </c>
      <c r="G927" s="4">
        <f>IF(実質付加価値!G927&gt;0,LN(実質付加価値!G927),0)</f>
        <v>10.32079036510151</v>
      </c>
      <c r="H927" s="4">
        <f>IF(実質付加価値!H927&gt;0,LN(実質付加価値!H927),0)</f>
        <v>9.6749070714921324</v>
      </c>
      <c r="I927" s="4">
        <f>IF(実質付加価値!I927&gt;0,LN(実質付加価値!I927),0)</f>
        <v>9.0884779241356082</v>
      </c>
      <c r="K927" s="6">
        <f>E927-E$1088</f>
        <v>-1.4276166687580609</v>
      </c>
      <c r="L927" s="6">
        <f>F927-F$1088</f>
        <v>-1.1724836260914291</v>
      </c>
      <c r="M927" s="6">
        <f>G927-G$1088</f>
        <v>-0.97354138354334729</v>
      </c>
      <c r="N927" s="6">
        <f>H927-H$1088</f>
        <v>-0.87521245369243061</v>
      </c>
      <c r="O927" s="6">
        <f>I927-I$1088</f>
        <v>-0.88403294690105483</v>
      </c>
    </row>
    <row r="928" spans="1:15" x14ac:dyDescent="0.15">
      <c r="A928" s="1">
        <v>41</v>
      </c>
      <c r="B928" s="1" t="s">
        <v>325</v>
      </c>
      <c r="C928" s="1">
        <v>5</v>
      </c>
      <c r="D928" s="1" t="s">
        <v>19</v>
      </c>
      <c r="E928" s="4">
        <f>IF(実質付加価値!E928&gt;0,LN(実質付加価値!E928),0)</f>
        <v>8.8070886865436329</v>
      </c>
      <c r="F928" s="4">
        <f>IF(実質付加価値!F928&gt;0,LN(実質付加価値!F928),0)</f>
        <v>9.6113389350813474</v>
      </c>
      <c r="G928" s="4">
        <f>IF(実質付加価値!G928&gt;0,LN(実質付加価値!G928),0)</f>
        <v>10.252344232713229</v>
      </c>
      <c r="H928" s="4">
        <f>IF(実質付加価値!H928&gt;0,LN(実質付加価値!H928),0)</f>
        <v>9.99018430570076</v>
      </c>
      <c r="I928" s="4">
        <f>IF(実質付加価値!I928&gt;0,LN(実質付加価値!I928),0)</f>
        <v>10.144611770446504</v>
      </c>
      <c r="K928" s="6">
        <f>E928-E$1089</f>
        <v>-1.0219742874423066</v>
      </c>
      <c r="L928" s="6">
        <f>F928-F$1089</f>
        <v>-0.41188511086990864</v>
      </c>
      <c r="M928" s="6">
        <f>G928-G$1089</f>
        <v>-0.33837175854761448</v>
      </c>
      <c r="N928" s="6">
        <f>H928-H$1089</f>
        <v>-0.53322469101358827</v>
      </c>
      <c r="O928" s="6">
        <f>I928-I$1089</f>
        <v>-0.12147208176513047</v>
      </c>
    </row>
    <row r="929" spans="1:15" x14ac:dyDescent="0.15">
      <c r="A929" s="1">
        <v>41</v>
      </c>
      <c r="B929" s="1" t="s">
        <v>325</v>
      </c>
      <c r="C929" s="1">
        <v>6</v>
      </c>
      <c r="D929" s="1" t="s">
        <v>3</v>
      </c>
      <c r="E929" s="4">
        <f>IF(実質付加価値!E929&gt;0,LN(実質付加価値!E929),0)</f>
        <v>7.8700659066802467</v>
      </c>
      <c r="F929" s="4">
        <f>IF(実質付加価値!F929&gt;0,LN(実質付加価値!F929),0)</f>
        <v>9.3114995810147505</v>
      </c>
      <c r="G929" s="4">
        <f>IF(実質付加価値!G929&gt;0,LN(実質付加価値!G929),0)</f>
        <v>9.9053513573034309</v>
      </c>
      <c r="H929" s="4">
        <f>IF(実質付加価値!H929&gt;0,LN(実質付加価値!H929),0)</f>
        <v>10.382129634341236</v>
      </c>
      <c r="I929" s="4">
        <f>IF(実質付加価値!I929&gt;0,LN(実質付加価値!I929),0)</f>
        <v>11.13334173505169</v>
      </c>
      <c r="K929" s="6">
        <f>E929-E$1090</f>
        <v>-0.81175411661420416</v>
      </c>
      <c r="L929" s="6">
        <f>F929-F$1090</f>
        <v>-0.36276931478173324</v>
      </c>
      <c r="M929" s="6">
        <f>G929-G$1090</f>
        <v>-0.88482903590786499</v>
      </c>
      <c r="N929" s="6">
        <f>H929-H$1090</f>
        <v>-0.65890257856874612</v>
      </c>
      <c r="O929" s="6">
        <f>I929-I$1090</f>
        <v>-0.16586451279862047</v>
      </c>
    </row>
    <row r="930" spans="1:15" x14ac:dyDescent="0.15">
      <c r="A930" s="1">
        <v>41</v>
      </c>
      <c r="B930" s="1" t="s">
        <v>325</v>
      </c>
      <c r="C930" s="1">
        <v>7</v>
      </c>
      <c r="D930" s="1" t="s">
        <v>20</v>
      </c>
      <c r="E930" s="4">
        <f>IF(実質付加価値!E930&gt;0,LN(実質付加価値!E930),0)</f>
        <v>7.1587898836322834</v>
      </c>
      <c r="F930" s="4">
        <f>IF(実質付加価値!F930&gt;0,LN(実質付加価値!F930),0)</f>
        <v>5.2318380212651938</v>
      </c>
      <c r="G930" s="4">
        <f>IF(実質付加価値!G930&gt;0,LN(実質付加価値!G930),0)</f>
        <v>7.5234147402387661</v>
      </c>
      <c r="H930" s="4">
        <f>IF(実質付加価値!H930&gt;0,LN(実質付加価値!H930),0)</f>
        <v>7.4043624688919785</v>
      </c>
      <c r="I930" s="4">
        <f>IF(実質付加価値!I930&gt;0,LN(実質付加価値!I930),0)</f>
        <v>7.0170507195814249</v>
      </c>
      <c r="K930" s="6">
        <f>E930-E$1091</f>
        <v>-2.4498959928819692</v>
      </c>
      <c r="L930" s="6">
        <f>F930-F$1091</f>
        <v>-4.1821016164155367</v>
      </c>
      <c r="M930" s="6">
        <f>G930-G$1091</f>
        <v>-2.5277438222769169</v>
      </c>
      <c r="N930" s="6">
        <f>H930-H$1091</f>
        <v>-2.4798164463229551</v>
      </c>
      <c r="O930" s="6">
        <f>I930-I$1091</f>
        <v>-2.0335311127347708</v>
      </c>
    </row>
    <row r="931" spans="1:15" x14ac:dyDescent="0.15">
      <c r="A931" s="1">
        <v>41</v>
      </c>
      <c r="B931" s="1" t="s">
        <v>325</v>
      </c>
      <c r="C931" s="1">
        <v>8</v>
      </c>
      <c r="D931" s="1" t="s">
        <v>21</v>
      </c>
      <c r="E931" s="4">
        <f>IF(実質付加価値!E931&gt;0,LN(実質付加価値!E931),0)</f>
        <v>10.08234877741921</v>
      </c>
      <c r="F931" s="4">
        <f>IF(実質付加価値!F931&gt;0,LN(実質付加価値!F931),0)</f>
        <v>10.353492433462536</v>
      </c>
      <c r="G931" s="4">
        <f>IF(実質付加価値!G931&gt;0,LN(実質付加価値!G931),0)</f>
        <v>10.745201994116661</v>
      </c>
      <c r="H931" s="4">
        <f>IF(実質付加価値!H931&gt;0,LN(実質付加価値!H931),0)</f>
        <v>10.383250373435333</v>
      </c>
      <c r="I931" s="4">
        <f>IF(実質付加価値!I931&gt;0,LN(実質付加価値!I931),0)</f>
        <v>10.284686528994282</v>
      </c>
      <c r="K931" s="6">
        <f>E931-E$1092</f>
        <v>-0.19873459167943786</v>
      </c>
      <c r="L931" s="6">
        <f>F931-F$1092</f>
        <v>-0.1879860543727041</v>
      </c>
      <c r="M931" s="6">
        <f>G931-G$1092</f>
        <v>-0.1674241549025588</v>
      </c>
      <c r="N931" s="6">
        <f>H931-H$1092</f>
        <v>-0.50765207126125134</v>
      </c>
      <c r="O931" s="6">
        <f>I931-I$1092</f>
        <v>-0.19683321342722415</v>
      </c>
    </row>
    <row r="932" spans="1:15" x14ac:dyDescent="0.15">
      <c r="A932" s="1">
        <v>41</v>
      </c>
      <c r="B932" s="1" t="s">
        <v>325</v>
      </c>
      <c r="C932" s="1">
        <v>9</v>
      </c>
      <c r="D932" s="1" t="s">
        <v>22</v>
      </c>
      <c r="E932" s="4">
        <f>IF(実質付加価値!E932&gt;0,LN(実質付加価値!E932),0)</f>
        <v>7.6592830678495618</v>
      </c>
      <c r="F932" s="4">
        <f>IF(実質付加価値!F932&gt;0,LN(実質付加価値!F932),0)</f>
        <v>8.1791254711665733</v>
      </c>
      <c r="G932" s="4">
        <f>IF(実質付加価値!G932&gt;0,LN(実質付加価値!G932),0)</f>
        <v>9.1728993139728967</v>
      </c>
      <c r="H932" s="4">
        <f>IF(実質付加価値!H932&gt;0,LN(実質付加価値!H932),0)</f>
        <v>10.137470401764034</v>
      </c>
      <c r="I932" s="4">
        <f>IF(実質付加価値!I932&gt;0,LN(実質付加価値!I932),0)</f>
        <v>9.0571911294254708</v>
      </c>
      <c r="K932" s="6">
        <f>E932-E$1093</f>
        <v>-2.5793996395925847</v>
      </c>
      <c r="L932" s="6">
        <f>F932-F$1093</f>
        <v>-2.508444558468943</v>
      </c>
      <c r="M932" s="6">
        <f>G932-G$1093</f>
        <v>-1.8510470867552336</v>
      </c>
      <c r="N932" s="6">
        <f>H932-H$1093</f>
        <v>-0.88727733075791981</v>
      </c>
      <c r="O932" s="6">
        <f>I932-I$1093</f>
        <v>-1.3474039553441273</v>
      </c>
    </row>
    <row r="933" spans="1:15" x14ac:dyDescent="0.15">
      <c r="A933" s="1">
        <v>41</v>
      </c>
      <c r="B933" s="1" t="s">
        <v>325</v>
      </c>
      <c r="C933" s="1">
        <v>10</v>
      </c>
      <c r="D933" s="1" t="s">
        <v>23</v>
      </c>
      <c r="E933" s="4">
        <f>IF(実質付加価値!E933&gt;0,LN(実質付加価値!E933),0)</f>
        <v>8.6825315727617998</v>
      </c>
      <c r="F933" s="4">
        <f>IF(実質付加価値!F933&gt;0,LN(実質付加価値!F933),0)</f>
        <v>9.792165781666931</v>
      </c>
      <c r="G933" s="4">
        <f>IF(実質付加価値!G933&gt;0,LN(実質付加価値!G933),0)</f>
        <v>10.53577539177749</v>
      </c>
      <c r="H933" s="4">
        <f>IF(実質付加価値!H933&gt;0,LN(実質付加価値!H933),0)</f>
        <v>10.369473996035547</v>
      </c>
      <c r="I933" s="4">
        <f>IF(実質付加価値!I933&gt;0,LN(実質付加価値!I933),0)</f>
        <v>10.370005024821456</v>
      </c>
      <c r="K933" s="6">
        <f>E933-E$1094</f>
        <v>-1.2059680022784622</v>
      </c>
      <c r="L933" s="6">
        <f>F933-F$1094</f>
        <v>-0.67799649205956847</v>
      </c>
      <c r="M933" s="6">
        <f>G933-G$1094</f>
        <v>-0.51592193811194242</v>
      </c>
      <c r="N933" s="6">
        <f>H933-H$1094</f>
        <v>-0.77743239766149763</v>
      </c>
      <c r="O933" s="6">
        <f>I933-I$1094</f>
        <v>-0.44560228000935531</v>
      </c>
    </row>
    <row r="934" spans="1:15" x14ac:dyDescent="0.15">
      <c r="A934" s="1">
        <v>41</v>
      </c>
      <c r="B934" s="1" t="s">
        <v>325</v>
      </c>
      <c r="C934" s="1">
        <v>11</v>
      </c>
      <c r="D934" s="1" t="s">
        <v>24</v>
      </c>
      <c r="E934" s="4">
        <f>IF(実質付加価値!E934&gt;0,LN(実質付加価値!E934),0)</f>
        <v>8.4197104060808279</v>
      </c>
      <c r="F934" s="4">
        <f>IF(実質付加価値!F934&gt;0,LN(実質付加価値!F934),0)</f>
        <v>9.5052565244311502</v>
      </c>
      <c r="G934" s="4">
        <f>IF(実質付加価値!G934&gt;0,LN(実質付加価値!G934),0)</f>
        <v>10.109603943469565</v>
      </c>
      <c r="H934" s="4">
        <f>IF(実質付加価値!H934&gt;0,LN(実質付加価値!H934),0)</f>
        <v>10.958181947500242</v>
      </c>
      <c r="I934" s="4">
        <f>IF(実質付加価値!I934&gt;0,LN(実質付加価値!I934),0)</f>
        <v>10.971314464597656</v>
      </c>
      <c r="K934" s="6">
        <f>E934-E$1095</f>
        <v>-1.6793089002977126</v>
      </c>
      <c r="L934" s="6">
        <f>F934-F$1095</f>
        <v>-1.3779932289993173</v>
      </c>
      <c r="M934" s="6">
        <f>G934-G$1095</f>
        <v>-1.5768393571719219</v>
      </c>
      <c r="N934" s="6">
        <f>H934-H$1095</f>
        <v>-0.79926156062138709</v>
      </c>
      <c r="O934" s="6">
        <f>I934-I$1095</f>
        <v>-0.95553851307574433</v>
      </c>
    </row>
    <row r="935" spans="1:15" x14ac:dyDescent="0.15">
      <c r="A935" s="1">
        <v>41</v>
      </c>
      <c r="B935" s="1" t="s">
        <v>325</v>
      </c>
      <c r="C935" s="1">
        <v>12</v>
      </c>
      <c r="D935" s="1" t="s">
        <v>25</v>
      </c>
      <c r="E935" s="4">
        <f>IF(実質付加価値!E935&gt;0,LN(実質付加価値!E935),0)</f>
        <v>6.4003954564614709</v>
      </c>
      <c r="F935" s="4">
        <f>IF(実質付加価値!F935&gt;0,LN(実質付加価値!F935),0)</f>
        <v>8.3002034260816782</v>
      </c>
      <c r="G935" s="4">
        <f>IF(実質付加価値!G935&gt;0,LN(実質付加価値!G935),0)</f>
        <v>10.350148113526741</v>
      </c>
      <c r="H935" s="4">
        <f>IF(実質付加価値!H935&gt;0,LN(実質付加価値!H935),0)</f>
        <v>11.458025576070106</v>
      </c>
      <c r="I935" s="4">
        <f>IF(実質付加価値!I935&gt;0,LN(実質付加価値!I935),0)</f>
        <v>13.040357760565419</v>
      </c>
      <c r="K935" s="6">
        <f>E935-E$1096</f>
        <v>-1.1562016801093087</v>
      </c>
      <c r="L935" s="6">
        <f>F935-F$1096</f>
        <v>-1.1829351550423617</v>
      </c>
      <c r="M935" s="6">
        <f>G935-G$1096</f>
        <v>-1.0283304840774719</v>
      </c>
      <c r="N935" s="6">
        <f>H935-H$1096</f>
        <v>-0.93228672294295833</v>
      </c>
      <c r="O935" s="6">
        <f>I935-I$1096</f>
        <v>-0.73698706179642315</v>
      </c>
    </row>
    <row r="936" spans="1:15" x14ac:dyDescent="0.15">
      <c r="A936" s="1">
        <v>41</v>
      </c>
      <c r="B936" s="1" t="s">
        <v>325</v>
      </c>
      <c r="C936" s="1">
        <v>13</v>
      </c>
      <c r="D936" s="1" t="s">
        <v>26</v>
      </c>
      <c r="E936" s="4">
        <f>IF(実質付加価値!E936&gt;0,LN(実質付加価値!E936),0)</f>
        <v>7.2992586867681863</v>
      </c>
      <c r="F936" s="4">
        <f>IF(実質付加価値!F936&gt;0,LN(実質付加価値!F936),0)</f>
        <v>9.3397013531547337</v>
      </c>
      <c r="G936" s="4">
        <f>IF(実質付加価値!G936&gt;0,LN(実質付加価値!G936),0)</f>
        <v>9.6153742549774197</v>
      </c>
      <c r="H936" s="4">
        <f>IF(実質付加価値!H936&gt;0,LN(実質付加価値!H936),0)</f>
        <v>9.9540636370349649</v>
      </c>
      <c r="I936" s="4">
        <f>IF(実質付加価値!I936&gt;0,LN(実質付加価値!I936),0)</f>
        <v>11.808128946941057</v>
      </c>
      <c r="K936" s="6">
        <f>E936-E$1097</f>
        <v>-1.5790262821819718</v>
      </c>
      <c r="L936" s="6">
        <f>F936-F$1097</f>
        <v>-0.93819112125481396</v>
      </c>
      <c r="M936" s="6">
        <f>G936-G$1097</f>
        <v>-1.102839227625914</v>
      </c>
      <c r="N936" s="6">
        <f>H936-H$1097</f>
        <v>-1.0166402407052146</v>
      </c>
      <c r="O936" s="6">
        <f>I936-I$1097</f>
        <v>0.19236207108446379</v>
      </c>
    </row>
    <row r="937" spans="1:15" x14ac:dyDescent="0.15">
      <c r="A937" s="1">
        <v>41</v>
      </c>
      <c r="B937" s="1" t="s">
        <v>325</v>
      </c>
      <c r="C937" s="1">
        <v>14</v>
      </c>
      <c r="D937" s="1" t="s">
        <v>27</v>
      </c>
      <c r="E937" s="4">
        <f>IF(実質付加価値!E937&gt;0,LN(実質付加価値!E937),0)</f>
        <v>4.240417216852288</v>
      </c>
      <c r="F937" s="4">
        <f>IF(実質付加価値!F937&gt;0,LN(実質付加価値!F937),0)</f>
        <v>4.7078011060030747</v>
      </c>
      <c r="G937" s="4">
        <f>IF(実質付加価値!G937&gt;0,LN(実質付加価値!G937),0)</f>
        <v>5.6074898726676743</v>
      </c>
      <c r="H937" s="4">
        <f>IF(実質付加価値!H937&gt;0,LN(実質付加価値!H937),0)</f>
        <v>6.2557168823242773</v>
      </c>
      <c r="I937" s="4">
        <f>IF(実質付加価値!I937&gt;0,LN(実質付加価値!I937),0)</f>
        <v>6.8498566706977249</v>
      </c>
      <c r="K937" s="6">
        <f>E937-E$1098</f>
        <v>-2.7878848594820198</v>
      </c>
      <c r="L937" s="6">
        <f>F937-F$1098</f>
        <v>-3.6949164734462965</v>
      </c>
      <c r="M937" s="6">
        <f>G937-G$1098</f>
        <v>-3.614892390877662</v>
      </c>
      <c r="N937" s="6">
        <f>H937-H$1098</f>
        <v>-3.0704525589007474</v>
      </c>
      <c r="O937" s="6">
        <f>I937-I$1098</f>
        <v>-3.0085556978513113</v>
      </c>
    </row>
    <row r="938" spans="1:15" x14ac:dyDescent="0.15">
      <c r="A938" s="1">
        <v>41</v>
      </c>
      <c r="B938" s="1" t="s">
        <v>325</v>
      </c>
      <c r="C938" s="1">
        <v>15</v>
      </c>
      <c r="D938" s="1" t="s">
        <v>28</v>
      </c>
      <c r="E938" s="4">
        <f>IF(実質付加価値!E938&gt;0,LN(実質付加価値!E938),0)</f>
        <v>10.71772877998341</v>
      </c>
      <c r="F938" s="4">
        <f>IF(実質付加価値!F938&gt;0,LN(実質付加価値!F938),0)</f>
        <v>10.982126755279875</v>
      </c>
      <c r="G938" s="4">
        <f>IF(実質付加価値!G938&gt;0,LN(実質付加価値!G938),0)</f>
        <v>11.427120203528283</v>
      </c>
      <c r="H938" s="4">
        <f>IF(実質付加価値!H938&gt;0,LN(実質付加価値!H938),0)</f>
        <v>11.235776342476916</v>
      </c>
      <c r="I938" s="4">
        <f>IF(実質付加価値!I938&gt;0,LN(実質付加価値!I938),0)</f>
        <v>11.068183472313034</v>
      </c>
      <c r="K938" s="6">
        <f>E938-E$1099</f>
        <v>-0.82240434048657285</v>
      </c>
      <c r="L938" s="6">
        <f>F938-F$1099</f>
        <v>-0.7958538636813639</v>
      </c>
      <c r="M938" s="6">
        <f>G938-G$1099</f>
        <v>-0.78180722519683776</v>
      </c>
      <c r="N938" s="6">
        <f>H938-H$1099</f>
        <v>-0.78408007519164435</v>
      </c>
      <c r="O938" s="6">
        <f>I938-I$1099</f>
        <v>-0.83203641593532396</v>
      </c>
    </row>
    <row r="939" spans="1:15" x14ac:dyDescent="0.15">
      <c r="A939" s="1">
        <v>41</v>
      </c>
      <c r="B939" s="1" t="s">
        <v>324</v>
      </c>
      <c r="C939" s="1">
        <v>16</v>
      </c>
      <c r="D939" s="1" t="s">
        <v>11</v>
      </c>
      <c r="E939" s="4">
        <f>IF(実質付加価値!E939&gt;0,LN(実質付加価値!E939),0)</f>
        <v>12.238646109485554</v>
      </c>
      <c r="F939" s="4">
        <f>IF(実質付加価値!F939&gt;0,LN(実質付加価値!F939),0)</f>
        <v>12.724957831118806</v>
      </c>
      <c r="G939" s="4">
        <f>IF(実質付加価値!G939&gt;0,LN(実質付加価値!G939),0)</f>
        <v>12.655242948713489</v>
      </c>
      <c r="H939" s="4">
        <f>IF(実質付加価値!H939&gt;0,LN(実質付加価値!H939),0)</f>
        <v>12.547427343039198</v>
      </c>
      <c r="I939" s="4">
        <f>IF(実質付加価値!I939&gt;0,LN(実質付加価値!I939),0)</f>
        <v>12.276530378032856</v>
      </c>
      <c r="K939" s="6">
        <f>E939-E$1100</f>
        <v>-0.8906574456830203</v>
      </c>
      <c r="L939" s="6">
        <f>F939-F$1100</f>
        <v>-0.61914315866145309</v>
      </c>
      <c r="M939" s="6">
        <f>G939-G$1100</f>
        <v>-0.8648752569399214</v>
      </c>
      <c r="N939" s="6">
        <f>H939-H$1100</f>
        <v>-0.73086380773941606</v>
      </c>
      <c r="O939" s="6">
        <f>I939-I$1100</f>
        <v>-0.6866251361634923</v>
      </c>
    </row>
    <row r="940" spans="1:15" x14ac:dyDescent="0.15">
      <c r="A940" s="1">
        <v>41</v>
      </c>
      <c r="B940" s="1" t="s">
        <v>324</v>
      </c>
      <c r="C940" s="1">
        <v>17</v>
      </c>
      <c r="D940" s="1" t="s">
        <v>12</v>
      </c>
      <c r="E940" s="4">
        <f>IF(実質付加価値!E940&gt;0,LN(実質付加価値!E940),0)</f>
        <v>10.121848546347616</v>
      </c>
      <c r="F940" s="4">
        <f>IF(実質付加価値!F940&gt;0,LN(実質付加価値!F940),0)</f>
        <v>11.330314608648171</v>
      </c>
      <c r="G940" s="4">
        <f>IF(実質付加価値!G940&gt;0,LN(実質付加価値!G940),0)</f>
        <v>11.291575152320538</v>
      </c>
      <c r="H940" s="4">
        <f>IF(実質付加価値!H940&gt;0,LN(実質付加価値!H940),0)</f>
        <v>12.090788818658002</v>
      </c>
      <c r="I940" s="4">
        <f>IF(実質付加価値!I940&gt;0,LN(実質付加価値!I940),0)</f>
        <v>11.959750123711645</v>
      </c>
      <c r="K940" s="6">
        <f>E940-E$1101</f>
        <v>-0.72761080418971247</v>
      </c>
      <c r="L940" s="6">
        <f>F940-F$1101</f>
        <v>-0.15890775539972601</v>
      </c>
      <c r="M940" s="6">
        <f>G940-G$1101</f>
        <v>-0.74384579450484445</v>
      </c>
      <c r="N940" s="6">
        <f>H940-H$1101</f>
        <v>-0.14769349229140438</v>
      </c>
      <c r="O940" s="6">
        <f>I940-I$1101</f>
        <v>-0.30965771072476755</v>
      </c>
    </row>
    <row r="941" spans="1:15" x14ac:dyDescent="0.15">
      <c r="A941" s="1">
        <v>41</v>
      </c>
      <c r="B941" s="1" t="s">
        <v>324</v>
      </c>
      <c r="C941" s="1">
        <v>18</v>
      </c>
      <c r="D941" s="1" t="s">
        <v>13</v>
      </c>
      <c r="E941" s="4">
        <f>IF(実質付加価値!E941&gt;0,LN(実質付加価値!E941),0)</f>
        <v>11.21688859764453</v>
      </c>
      <c r="F941" s="4">
        <f>IF(実質付加価値!F941&gt;0,LN(実質付加価値!F941),0)</f>
        <v>11.996406522134551</v>
      </c>
      <c r="G941" s="4">
        <f>IF(実質付加価値!G941&gt;0,LN(実質付加価値!G941),0)</f>
        <v>12.355060174571785</v>
      </c>
      <c r="H941" s="4">
        <f>IF(実質付加価値!H941&gt;0,LN(実質付加価値!H941),0)</f>
        <v>12.511775189734815</v>
      </c>
      <c r="I941" s="4">
        <f>IF(実質付加価値!I941&gt;0,LN(実質付加価値!I941),0)</f>
        <v>12.217218009976509</v>
      </c>
      <c r="K941" s="6">
        <f>E941-E$1102</f>
        <v>-0.90184096051418372</v>
      </c>
      <c r="L941" s="6">
        <f>F941-F$1102</f>
        <v>-0.88782128678022687</v>
      </c>
      <c r="M941" s="6">
        <f>G941-G$1102</f>
        <v>-0.95101397569090906</v>
      </c>
      <c r="N941" s="6">
        <f>H941-H$1102</f>
        <v>-0.99220080167968661</v>
      </c>
      <c r="O941" s="6">
        <f>I941-I$1102</f>
        <v>-1.1277783710584917</v>
      </c>
    </row>
    <row r="942" spans="1:15" x14ac:dyDescent="0.15">
      <c r="A942" s="1">
        <v>41</v>
      </c>
      <c r="B942" s="1" t="s">
        <v>324</v>
      </c>
      <c r="C942" s="1">
        <v>19</v>
      </c>
      <c r="D942" s="1" t="s">
        <v>14</v>
      </c>
      <c r="E942" s="4">
        <f>IF(実質付加価値!E942&gt;0,LN(実質付加価値!E942),0)</f>
        <v>9.9846530603156811</v>
      </c>
      <c r="F942" s="4">
        <f>IF(実質付加価値!F942&gt;0,LN(実質付加価値!F942),0)</f>
        <v>10.872328033518649</v>
      </c>
      <c r="G942" s="4">
        <f>IF(実質付加価値!G942&gt;0,LN(実質付加価値!G942),0)</f>
        <v>11.557560656437206</v>
      </c>
      <c r="H942" s="4">
        <f>IF(実質付加価値!H942&gt;0,LN(実質付加価値!H942),0)</f>
        <v>11.562391228530672</v>
      </c>
      <c r="I942" s="4">
        <f>IF(実質付加価値!I942&gt;0,LN(実質付加価値!I942),0)</f>
        <v>11.488632262710803</v>
      </c>
      <c r="K942" s="6">
        <f>E942-E$1103</f>
        <v>-0.96120585718431784</v>
      </c>
      <c r="L942" s="6">
        <f>F942-F$1103</f>
        <v>-0.90064597933814028</v>
      </c>
      <c r="M942" s="6">
        <f>G942-G$1103</f>
        <v>-1.0035922749750519</v>
      </c>
      <c r="N942" s="6">
        <f>H942-H$1103</f>
        <v>-1.0349450096050283</v>
      </c>
      <c r="O942" s="6">
        <f>I942-I$1103</f>
        <v>-1.0184023668770106</v>
      </c>
    </row>
    <row r="943" spans="1:15" x14ac:dyDescent="0.15">
      <c r="A943" s="1">
        <v>41</v>
      </c>
      <c r="B943" s="1" t="s">
        <v>324</v>
      </c>
      <c r="C943" s="1">
        <v>20</v>
      </c>
      <c r="D943" s="1" t="s">
        <v>15</v>
      </c>
      <c r="E943" s="4">
        <f>IF(実質付加価値!E943&gt;0,LN(実質付加価値!E943),0)</f>
        <v>10.105012213293712</v>
      </c>
      <c r="F943" s="4">
        <f>IF(実質付加価値!F943&gt;0,LN(実質付加価値!F943),0)</f>
        <v>10.51081925121826</v>
      </c>
      <c r="G943" s="4">
        <f>IF(実質付加価値!G943&gt;0,LN(実質付加価値!G943),0)</f>
        <v>10.437644850225245</v>
      </c>
      <c r="H943" s="4">
        <f>IF(実質付加価値!H943&gt;0,LN(実質付加価値!H943),0)</f>
        <v>10.293402480655224</v>
      </c>
      <c r="I943" s="4">
        <f>IF(実質付加価値!I943&gt;0,LN(実質付加価値!I943),0)</f>
        <v>10.461494277361419</v>
      </c>
      <c r="K943" s="6">
        <f>E943-E$1104</f>
        <v>-0.93410711813928415</v>
      </c>
      <c r="L943" s="6">
        <f>F943-F$1104</f>
        <v>-1.1591613622698098</v>
      </c>
      <c r="M943" s="6">
        <f>G943-G$1104</f>
        <v>-1.2190041094929107</v>
      </c>
      <c r="N943" s="6">
        <f>H943-H$1104</f>
        <v>-1.1266132707680345</v>
      </c>
      <c r="O943" s="6">
        <f>I943-I$1104</f>
        <v>-1.1208814654416273</v>
      </c>
    </row>
    <row r="944" spans="1:15" x14ac:dyDescent="0.15">
      <c r="A944" s="1">
        <v>41</v>
      </c>
      <c r="B944" s="1" t="s">
        <v>324</v>
      </c>
      <c r="C944" s="1">
        <v>21</v>
      </c>
      <c r="D944" s="1" t="s">
        <v>16</v>
      </c>
      <c r="E944" s="4">
        <f>IF(実質付加価値!E944&gt;0,LN(実質付加価値!E944),0)</f>
        <v>10.910987684978313</v>
      </c>
      <c r="F944" s="4">
        <f>IF(実質付加価値!F944&gt;0,LN(実質付加価値!F944),0)</f>
        <v>11.31213917264397</v>
      </c>
      <c r="G944" s="4">
        <f>IF(実質付加価値!G944&gt;0,LN(実質付加価値!G944),0)</f>
        <v>11.683332883144711</v>
      </c>
      <c r="H944" s="4">
        <f>IF(実質付加価値!H944&gt;0,LN(実質付加価値!H944),0)</f>
        <v>11.963939825275967</v>
      </c>
      <c r="I944" s="4">
        <f>IF(実質付加価値!I944&gt;0,LN(実質付加価値!I944),0)</f>
        <v>12.165575442995015</v>
      </c>
      <c r="K944" s="6">
        <f>E944-E$1105</f>
        <v>-1.1497113408369675</v>
      </c>
      <c r="L944" s="6">
        <f>F944-F$1105</f>
        <v>-1.0489179698597138</v>
      </c>
      <c r="M944" s="6">
        <f>G944-G$1105</f>
        <v>-1.0565436841829623</v>
      </c>
      <c r="N944" s="6">
        <f>H944-H$1105</f>
        <v>-0.99860078376919681</v>
      </c>
      <c r="O944" s="6">
        <f>I944-I$1105</f>
        <v>-0.93815630859795185</v>
      </c>
    </row>
    <row r="945" spans="1:15" x14ac:dyDescent="0.15">
      <c r="A945" s="1">
        <v>41</v>
      </c>
      <c r="B945" s="1" t="s">
        <v>197</v>
      </c>
      <c r="C945" s="1">
        <v>22</v>
      </c>
      <c r="D945" s="1" t="s">
        <v>8</v>
      </c>
      <c r="E945" s="4">
        <f>IF(実質付加価値!E945&gt;0,LN(実質付加価値!E945),0)</f>
        <v>12.366354183944773</v>
      </c>
      <c r="F945" s="4">
        <f>IF(実質付加価値!F945&gt;0,LN(実質付加価値!F945),0)</f>
        <v>12.923492538183185</v>
      </c>
      <c r="G945" s="4">
        <f>IF(実質付加価値!G945&gt;0,LN(実質付加価値!G945),0)</f>
        <v>13.024852226611992</v>
      </c>
      <c r="H945" s="4">
        <f>IF(実質付加価値!H945&gt;0,LN(実質付加価値!H945),0)</f>
        <v>13.280377288451048</v>
      </c>
      <c r="I945" s="4">
        <f>IF(実質付加価値!I945&gt;0,LN(実質付加価値!I945),0)</f>
        <v>13.491553821829557</v>
      </c>
      <c r="K945" s="6">
        <f>E945-E$1106</f>
        <v>-0.78136482234439697</v>
      </c>
      <c r="L945" s="6">
        <f>F945-F$1106</f>
        <v>-0.76155254490904056</v>
      </c>
      <c r="M945" s="6">
        <f>G945-G$1106</f>
        <v>-0.88325762956254472</v>
      </c>
      <c r="N945" s="6">
        <f>H945-H$1106</f>
        <v>-0.86291496819300129</v>
      </c>
      <c r="O945" s="6">
        <f>I945-I$1106</f>
        <v>-0.86422052489492351</v>
      </c>
    </row>
    <row r="946" spans="1:15" x14ac:dyDescent="0.15">
      <c r="A946" s="1">
        <v>41</v>
      </c>
      <c r="B946" s="1" t="s">
        <v>197</v>
      </c>
      <c r="C946" s="1">
        <v>23</v>
      </c>
      <c r="D946" s="1" t="s">
        <v>29</v>
      </c>
      <c r="E946" s="4">
        <f>IF(実質付加価値!E946&gt;0,LN(実質付加価値!E946),0)</f>
        <v>12.275380486528071</v>
      </c>
      <c r="F946" s="4">
        <f>IF(実質付加価値!F946&gt;0,LN(実質付加価値!F946),0)</f>
        <v>12.511179343169813</v>
      </c>
      <c r="G946" s="4">
        <f>IF(実質付加価値!G946&gt;0,LN(実質付加価値!G946),0)</f>
        <v>12.587277896536545</v>
      </c>
      <c r="H946" s="4">
        <f>IF(実質付加価値!H946&gt;0,LN(実質付加価値!H946),0)</f>
        <v>12.756763419978416</v>
      </c>
      <c r="I946" s="4">
        <f>IF(実質付加価値!I946&gt;0,LN(実質付加価値!I946),0)</f>
        <v>12.903375060702754</v>
      </c>
      <c r="K946" s="6">
        <f>E946-E$1107</f>
        <v>-0.66597034306702696</v>
      </c>
      <c r="L946" s="6">
        <f>F946-F$1107</f>
        <v>-0.71787759992068167</v>
      </c>
      <c r="M946" s="6">
        <f>G946-G$1107</f>
        <v>-0.777134883808694</v>
      </c>
      <c r="N946" s="6">
        <f>H946-H$1107</f>
        <v>-0.78472913457601656</v>
      </c>
      <c r="O946" s="6">
        <f>I946-I$1107</f>
        <v>-0.75506534135111281</v>
      </c>
    </row>
    <row r="947" spans="1:15" x14ac:dyDescent="0.15">
      <c r="A947" s="1">
        <v>42</v>
      </c>
      <c r="B947" s="1" t="s">
        <v>326</v>
      </c>
      <c r="C947" s="1">
        <v>1</v>
      </c>
      <c r="D947" s="1" t="s">
        <v>9</v>
      </c>
      <c r="E947" s="4">
        <f>IF(実質付加価値!E947&gt;0,LN(実質付加価値!E947),0)</f>
        <v>12.07708476481451</v>
      </c>
      <c r="F947" s="4">
        <f>IF(実質付加価値!F947&gt;0,LN(実質付加価値!F947),0)</f>
        <v>12.141808846034696</v>
      </c>
      <c r="G947" s="4">
        <f>IF(実質付加価値!G947&gt;0,LN(実質付加価値!G947),0)</f>
        <v>12.293223209940709</v>
      </c>
      <c r="H947" s="4">
        <f>IF(実質付加価値!H947&gt;0,LN(実質付加価値!H947),0)</f>
        <v>12.067796793013789</v>
      </c>
      <c r="I947" s="4">
        <f>IF(実質付加価値!I947&gt;0,LN(実質付加価値!I947),0)</f>
        <v>11.927209805415186</v>
      </c>
      <c r="K947" s="6">
        <f>E947-E$1085</f>
        <v>8.022239636745887E-2</v>
      </c>
      <c r="L947" s="6">
        <f>F947-F$1085</f>
        <v>0.25817969144483222</v>
      </c>
      <c r="M947" s="6">
        <f>G947-G$1085</f>
        <v>0.29479612967677937</v>
      </c>
      <c r="N947" s="6">
        <f>H947-H$1085</f>
        <v>0.21077140878644762</v>
      </c>
      <c r="O947" s="6">
        <f>I947-I$1085</f>
        <v>0.19073746738006747</v>
      </c>
    </row>
    <row r="948" spans="1:15" x14ac:dyDescent="0.15">
      <c r="A948" s="1">
        <v>42</v>
      </c>
      <c r="B948" s="1" t="s">
        <v>326</v>
      </c>
      <c r="C948" s="1">
        <v>2</v>
      </c>
      <c r="D948" s="1" t="s">
        <v>10</v>
      </c>
      <c r="E948" s="4">
        <f>IF(実質付加価値!E948&gt;0,LN(実質付加価値!E948),0)</f>
        <v>9.9496958050938904</v>
      </c>
      <c r="F948" s="4">
        <f>IF(実質付加価値!F948&gt;0,LN(実質付加価値!F948),0)</f>
        <v>10.141427624372929</v>
      </c>
      <c r="G948" s="4">
        <f>IF(実質付加価値!G948&gt;0,LN(実質付加価値!G948),0)</f>
        <v>9.9567886422159866</v>
      </c>
      <c r="H948" s="4">
        <f>IF(実質付加価値!H948&gt;0,LN(実質付加価値!H948),0)</f>
        <v>9.5168502213774691</v>
      </c>
      <c r="I948" s="4">
        <f>IF(実質付加価値!I948&gt;0,LN(実質付加価値!I948),0)</f>
        <v>7.7248954398583605</v>
      </c>
      <c r="K948" s="6">
        <f>E948-E$1086</f>
        <v>0.52307405689724717</v>
      </c>
      <c r="L948" s="6">
        <f>F948-F$1086</f>
        <v>0.58897162180571172</v>
      </c>
      <c r="M948" s="6">
        <f>G948-G$1086</f>
        <v>0.43537253745263804</v>
      </c>
      <c r="N948" s="6">
        <f>H948-H$1086</f>
        <v>0.42706535848736138</v>
      </c>
      <c r="O948" s="6">
        <f>I948-I$1086</f>
        <v>-0.27364357680135676</v>
      </c>
    </row>
    <row r="949" spans="1:15" x14ac:dyDescent="0.15">
      <c r="A949" s="1">
        <v>42</v>
      </c>
      <c r="B949" s="1" t="s">
        <v>327</v>
      </c>
      <c r="C949" s="1">
        <v>3</v>
      </c>
      <c r="D949" s="1" t="s">
        <v>17</v>
      </c>
      <c r="E949" s="4">
        <f>IF(実質付加価値!E949&gt;0,LN(実質付加価値!E949),0)</f>
        <v>11.244741614194931</v>
      </c>
      <c r="F949" s="4">
        <f>IF(実質付加価値!F949&gt;0,LN(実質付加価値!F949),0)</f>
        <v>11.476687981830134</v>
      </c>
      <c r="G949" s="4">
        <f>IF(実質付加価値!G949&gt;0,LN(実質付加価値!G949),0)</f>
        <v>11.462785668085726</v>
      </c>
      <c r="H949" s="4">
        <f>IF(実質付加価値!H949&gt;0,LN(実質付加価値!H949),0)</f>
        <v>11.604957811936918</v>
      </c>
      <c r="I949" s="4">
        <f>IF(実質付加価値!I949&gt;0,LN(実質付加価値!I949),0)</f>
        <v>11.553043474439738</v>
      </c>
      <c r="K949" s="6">
        <f>E949-E$1087</f>
        <v>-0.66400203666467661</v>
      </c>
      <c r="L949" s="6">
        <f>F949-F$1087</f>
        <v>-0.72252952011256077</v>
      </c>
      <c r="M949" s="6">
        <f>G949-G$1087</f>
        <v>-0.83022627825247675</v>
      </c>
      <c r="N949" s="6">
        <f>H949-H$1087</f>
        <v>-0.78110031235199351</v>
      </c>
      <c r="O949" s="6">
        <f>I949-I$1087</f>
        <v>-0.67897368275411019</v>
      </c>
    </row>
    <row r="950" spans="1:15" x14ac:dyDescent="0.15">
      <c r="A950" s="1">
        <v>42</v>
      </c>
      <c r="B950" s="1" t="s">
        <v>327</v>
      </c>
      <c r="C950" s="1">
        <v>4</v>
      </c>
      <c r="D950" s="1" t="s">
        <v>18</v>
      </c>
      <c r="E950" s="4">
        <f>IF(実質付加価値!E950&gt;0,LN(実質付加価値!E950),0)</f>
        <v>8.7633773086260405</v>
      </c>
      <c r="F950" s="4">
        <f>IF(実質付加価値!F950&gt;0,LN(実質付加価値!F950),0)</f>
        <v>9.9341943404588164</v>
      </c>
      <c r="G950" s="4">
        <f>IF(実質付加価値!G950&gt;0,LN(実質付加価値!G950),0)</f>
        <v>10.8342230573476</v>
      </c>
      <c r="H950" s="4">
        <f>IF(実質付加価値!H950&gt;0,LN(実質付加価値!H950),0)</f>
        <v>10.086136513501206</v>
      </c>
      <c r="I950" s="4">
        <f>IF(実質付加価値!I950&gt;0,LN(実質付加価値!I950),0)</f>
        <v>9.7072025276221812</v>
      </c>
      <c r="K950" s="6">
        <f>E950-E$1088</f>
        <v>-1.6686389481365431</v>
      </c>
      <c r="L950" s="6">
        <f>F950-F$1088</f>
        <v>-0.96199999622084498</v>
      </c>
      <c r="M950" s="6">
        <f>G950-G$1088</f>
        <v>-0.46010869129725762</v>
      </c>
      <c r="N950" s="6">
        <f>H950-H$1088</f>
        <v>-0.4639830116833572</v>
      </c>
      <c r="O950" s="6">
        <f>I950-I$1088</f>
        <v>-0.26530834341448184</v>
      </c>
    </row>
    <row r="951" spans="1:15" x14ac:dyDescent="0.15">
      <c r="A951" s="1">
        <v>42</v>
      </c>
      <c r="B951" s="1" t="s">
        <v>327</v>
      </c>
      <c r="C951" s="1">
        <v>5</v>
      </c>
      <c r="D951" s="1" t="s">
        <v>19</v>
      </c>
      <c r="E951" s="4">
        <f>IF(実質付加価値!E951&gt;0,LN(実質付加価値!E951),0)</f>
        <v>6.4908877639015321</v>
      </c>
      <c r="F951" s="4">
        <f>IF(実質付加価値!F951&gt;0,LN(実質付加価値!F951),0)</f>
        <v>7.5477770155881689</v>
      </c>
      <c r="G951" s="4">
        <f>IF(実質付加価値!G951&gt;0,LN(実質付加価値!G951),0)</f>
        <v>7.6405407599122643</v>
      </c>
      <c r="H951" s="4">
        <f>IF(実質付加価値!H951&gt;0,LN(実質付加価値!H951),0)</f>
        <v>7.9066730059373516</v>
      </c>
      <c r="I951" s="4">
        <f>IF(実質付加価値!I951&gt;0,LN(実質付加価値!I951),0)</f>
        <v>7.6906149527049141</v>
      </c>
      <c r="K951" s="6">
        <f>E951-E$1089</f>
        <v>-3.3381752100844073</v>
      </c>
      <c r="L951" s="6">
        <f>F951-F$1089</f>
        <v>-2.4754470303630871</v>
      </c>
      <c r="M951" s="6">
        <f>G951-G$1089</f>
        <v>-2.9501752313485792</v>
      </c>
      <c r="N951" s="6">
        <f>H951-H$1089</f>
        <v>-2.6167359907769967</v>
      </c>
      <c r="O951" s="6">
        <f>I951-I$1089</f>
        <v>-2.5754688995067205</v>
      </c>
    </row>
    <row r="952" spans="1:15" x14ac:dyDescent="0.15">
      <c r="A952" s="1">
        <v>42</v>
      </c>
      <c r="B952" s="1" t="s">
        <v>327</v>
      </c>
      <c r="C952" s="1">
        <v>6</v>
      </c>
      <c r="D952" s="1" t="s">
        <v>3</v>
      </c>
      <c r="E952" s="4">
        <f>IF(実質付加価値!E952&gt;0,LN(実質付加価値!E952),0)</f>
        <v>6.4925876191721885</v>
      </c>
      <c r="F952" s="4">
        <f>IF(実質付加価値!F952&gt;0,LN(実質付加価値!F952),0)</f>
        <v>7.4070570822292217</v>
      </c>
      <c r="G952" s="4">
        <f>IF(実質付加価値!G952&gt;0,LN(実質付加価値!G952),0)</f>
        <v>7.5731476336919155</v>
      </c>
      <c r="H952" s="4">
        <f>IF(実質付加価値!H952&gt;0,LN(実質付加価値!H952),0)</f>
        <v>8.5047555550006173</v>
      </c>
      <c r="I952" s="4">
        <f>IF(実質付加価値!I952&gt;0,LN(実質付加価値!I952),0)</f>
        <v>8.7562379014861698</v>
      </c>
      <c r="K952" s="6">
        <f>E952-E$1090</f>
        <v>-2.1892324041222624</v>
      </c>
      <c r="L952" s="6">
        <f>F952-F$1090</f>
        <v>-2.2672118135672621</v>
      </c>
      <c r="M952" s="6">
        <f>G952-G$1090</f>
        <v>-3.2170327595193804</v>
      </c>
      <c r="N952" s="6">
        <f>H952-H$1090</f>
        <v>-2.5362766579093652</v>
      </c>
      <c r="O952" s="6">
        <f>I952-I$1090</f>
        <v>-2.542968346364141</v>
      </c>
    </row>
    <row r="953" spans="1:15" x14ac:dyDescent="0.15">
      <c r="A953" s="1">
        <v>42</v>
      </c>
      <c r="B953" s="1" t="s">
        <v>327</v>
      </c>
      <c r="C953" s="1">
        <v>7</v>
      </c>
      <c r="D953" s="1" t="s">
        <v>20</v>
      </c>
      <c r="E953" s="4">
        <f>IF(実質付加価値!E953&gt;0,LN(実質付加価値!E953),0)</f>
        <v>8.1101997604362257</v>
      </c>
      <c r="F953" s="4">
        <f>IF(実質付加価値!F953&gt;0,LN(実質付加価値!F953),0)</f>
        <v>5.6954092710081321</v>
      </c>
      <c r="G953" s="4">
        <f>IF(実質付加価値!G953&gt;0,LN(実質付加価値!G953),0)</f>
        <v>7.7142861461423982</v>
      </c>
      <c r="H953" s="4">
        <f>IF(実質付加価値!H953&gt;0,LN(実質付加価値!H953),0)</f>
        <v>7.7017157252095343</v>
      </c>
      <c r="I953" s="4">
        <f>IF(実質付加価値!I953&gt;0,LN(実質付加価値!I953),0)</f>
        <v>6.936421554873867</v>
      </c>
      <c r="K953" s="6">
        <f>E953-E$1091</f>
        <v>-1.498486116078027</v>
      </c>
      <c r="L953" s="6">
        <f>F953-F$1091</f>
        <v>-3.7185303666725984</v>
      </c>
      <c r="M953" s="6">
        <f>G953-G$1091</f>
        <v>-2.3368724163732848</v>
      </c>
      <c r="N953" s="6">
        <f>H953-H$1091</f>
        <v>-2.1824631900053992</v>
      </c>
      <c r="O953" s="6">
        <f>I953-I$1091</f>
        <v>-2.1141602774423287</v>
      </c>
    </row>
    <row r="954" spans="1:15" x14ac:dyDescent="0.15">
      <c r="A954" s="1">
        <v>42</v>
      </c>
      <c r="B954" s="1" t="s">
        <v>327</v>
      </c>
      <c r="C954" s="1">
        <v>8</v>
      </c>
      <c r="D954" s="1" t="s">
        <v>21</v>
      </c>
      <c r="E954" s="4">
        <f>IF(実質付加価値!E954&gt;0,LN(実質付加価値!E954),0)</f>
        <v>9.6098466681076662</v>
      </c>
      <c r="F954" s="4">
        <f>IF(実質付加価値!F954&gt;0,LN(実質付加価値!F954),0)</f>
        <v>10.129481125421757</v>
      </c>
      <c r="G954" s="4">
        <f>IF(実質付加価値!G954&gt;0,LN(実質付加価値!G954),0)</f>
        <v>10.275954785885173</v>
      </c>
      <c r="H954" s="4">
        <f>IF(実質付加価値!H954&gt;0,LN(実質付加価値!H954),0)</f>
        <v>10.194911076672366</v>
      </c>
      <c r="I954" s="4">
        <f>IF(実質付加価値!I954&gt;0,LN(実質付加価値!I954),0)</f>
        <v>9.8320629238923125</v>
      </c>
      <c r="K954" s="6">
        <f>E954-E$1092</f>
        <v>-0.67123670099098121</v>
      </c>
      <c r="L954" s="6">
        <f>F954-F$1092</f>
        <v>-0.41199736241348361</v>
      </c>
      <c r="M954" s="6">
        <f>G954-G$1092</f>
        <v>-0.63667136313404704</v>
      </c>
      <c r="N954" s="6">
        <f>H954-H$1092</f>
        <v>-0.69599136802421846</v>
      </c>
      <c r="O954" s="6">
        <f>I954-I$1092</f>
        <v>-0.64945681852919357</v>
      </c>
    </row>
    <row r="955" spans="1:15" x14ac:dyDescent="0.15">
      <c r="A955" s="1">
        <v>42</v>
      </c>
      <c r="B955" s="1" t="s">
        <v>327</v>
      </c>
      <c r="C955" s="1">
        <v>9</v>
      </c>
      <c r="D955" s="1" t="s">
        <v>22</v>
      </c>
      <c r="E955" s="4">
        <f>IF(実質付加価値!E955&gt;0,LN(実質付加価値!E955),0)</f>
        <v>9.0623802636728712</v>
      </c>
      <c r="F955" s="4">
        <f>IF(実質付加価値!F955&gt;0,LN(実質付加価値!F955),0)</f>
        <v>9.1418155952019138</v>
      </c>
      <c r="G955" s="4">
        <f>IF(実質付加価値!G955&gt;0,LN(実質付加価値!G955),0)</f>
        <v>9.3282007360314143</v>
      </c>
      <c r="H955" s="4">
        <f>IF(実質付加価値!H955&gt;0,LN(実質付加価値!H955),0)</f>
        <v>8.8480211460675857</v>
      </c>
      <c r="I955" s="4">
        <f>IF(実質付加価値!I955&gt;0,LN(実質付加価値!I955),0)</f>
        <v>8.445041122100724</v>
      </c>
      <c r="K955" s="6">
        <f>E955-E$1093</f>
        <v>-1.1763024437692753</v>
      </c>
      <c r="L955" s="6">
        <f>F955-F$1093</f>
        <v>-1.5457544344336025</v>
      </c>
      <c r="M955" s="6">
        <f>G955-G$1093</f>
        <v>-1.6957456646967159</v>
      </c>
      <c r="N955" s="6">
        <f>H955-H$1093</f>
        <v>-2.1767265864543681</v>
      </c>
      <c r="O955" s="6">
        <f>I955-I$1093</f>
        <v>-1.959553962668874</v>
      </c>
    </row>
    <row r="956" spans="1:15" x14ac:dyDescent="0.15">
      <c r="A956" s="1">
        <v>42</v>
      </c>
      <c r="B956" s="1" t="s">
        <v>327</v>
      </c>
      <c r="C956" s="1">
        <v>10</v>
      </c>
      <c r="D956" s="1" t="s">
        <v>23</v>
      </c>
      <c r="E956" s="4">
        <f>IF(実質付加価値!E956&gt;0,LN(実質付加価値!E956),0)</f>
        <v>9.2091281197584536</v>
      </c>
      <c r="F956" s="4">
        <f>IF(実質付加価値!F956&gt;0,LN(実質付加価値!F956),0)</f>
        <v>9.6238508430112599</v>
      </c>
      <c r="G956" s="4">
        <f>IF(実質付加価値!G956&gt;0,LN(実質付加価値!G956),0)</f>
        <v>9.9168872460227302</v>
      </c>
      <c r="H956" s="4">
        <f>IF(実質付加価値!H956&gt;0,LN(実質付加価値!H956),0)</f>
        <v>10.018615664377121</v>
      </c>
      <c r="I956" s="4">
        <f>IF(実質付加価値!I956&gt;0,LN(実質付加価値!I956),0)</f>
        <v>9.8635499808490703</v>
      </c>
      <c r="K956" s="6">
        <f>E956-E$1094</f>
        <v>-0.67937145528180842</v>
      </c>
      <c r="L956" s="6">
        <f>F956-F$1094</f>
        <v>-0.84631143071523951</v>
      </c>
      <c r="M956" s="6">
        <f>G956-G$1094</f>
        <v>-1.1348100838667019</v>
      </c>
      <c r="N956" s="6">
        <f>H956-H$1094</f>
        <v>-1.1282907293199234</v>
      </c>
      <c r="O956" s="6">
        <f>I956-I$1094</f>
        <v>-0.95205732398174092</v>
      </c>
    </row>
    <row r="957" spans="1:15" x14ac:dyDescent="0.15">
      <c r="A957" s="1">
        <v>42</v>
      </c>
      <c r="B957" s="1" t="s">
        <v>327</v>
      </c>
      <c r="C957" s="1">
        <v>11</v>
      </c>
      <c r="D957" s="1" t="s">
        <v>24</v>
      </c>
      <c r="E957" s="4">
        <f>IF(実質付加価値!E957&gt;0,LN(実質付加価値!E957),0)</f>
        <v>8.5262047947636876</v>
      </c>
      <c r="F957" s="4">
        <f>IF(実質付加価値!F957&gt;0,LN(実質付加価値!F957),0)</f>
        <v>11.145498221104667</v>
      </c>
      <c r="G957" s="4">
        <f>IF(実質付加価値!G957&gt;0,LN(実質付加価値!G957),0)</f>
        <v>10.900539967042119</v>
      </c>
      <c r="H957" s="4">
        <f>IF(実質付加価値!H957&gt;0,LN(実質付加価値!H957),0)</f>
        <v>11.455307533000965</v>
      </c>
      <c r="I957" s="4">
        <f>IF(実質付加価値!I957&gt;0,LN(実質付加価値!I957),0)</f>
        <v>12.069489683100452</v>
      </c>
      <c r="K957" s="6">
        <f>E957-E$1095</f>
        <v>-1.5728145116148529</v>
      </c>
      <c r="L957" s="6">
        <f>F957-F$1095</f>
        <v>0.2622484676741994</v>
      </c>
      <c r="M957" s="6">
        <f>G957-G$1095</f>
        <v>-0.78590333359936793</v>
      </c>
      <c r="N957" s="6">
        <f>H957-H$1095</f>
        <v>-0.30213597512066315</v>
      </c>
      <c r="O957" s="6">
        <f>I957-I$1095</f>
        <v>0.14263670542705142</v>
      </c>
    </row>
    <row r="958" spans="1:15" x14ac:dyDescent="0.15">
      <c r="A958" s="1">
        <v>42</v>
      </c>
      <c r="B958" s="1" t="s">
        <v>327</v>
      </c>
      <c r="C958" s="1">
        <v>12</v>
      </c>
      <c r="D958" s="1" t="s">
        <v>25</v>
      </c>
      <c r="E958" s="4">
        <f>IF(実質付加価値!E958&gt;0,LN(実質付加価値!E958),0)</f>
        <v>7.2027499175215324</v>
      </c>
      <c r="F958" s="4">
        <f>IF(実質付加価値!F958&gt;0,LN(実質付加価値!F958),0)</f>
        <v>8.0087156888381106</v>
      </c>
      <c r="G958" s="4">
        <f>IF(実質付加価値!G958&gt;0,LN(実質付加価値!G958),0)</f>
        <v>10.608773134401089</v>
      </c>
      <c r="H958" s="4">
        <f>IF(実質付加価値!H958&gt;0,LN(実質付加価値!H958),0)</f>
        <v>11.41647552394514</v>
      </c>
      <c r="I958" s="4">
        <f>IF(実質付加価値!I958&gt;0,LN(実質付加価値!I958),0)</f>
        <v>13.646329020020676</v>
      </c>
      <c r="K958" s="6">
        <f>E958-E$1096</f>
        <v>-0.35384721904924721</v>
      </c>
      <c r="L958" s="6">
        <f>F958-F$1096</f>
        <v>-1.4744228922859293</v>
      </c>
      <c r="M958" s="6">
        <f>G958-G$1096</f>
        <v>-0.76970546320312394</v>
      </c>
      <c r="N958" s="6">
        <f>H958-H$1096</f>
        <v>-0.97383677506792488</v>
      </c>
      <c r="O958" s="6">
        <f>I958-I$1096</f>
        <v>-0.13101580234116561</v>
      </c>
    </row>
    <row r="959" spans="1:15" x14ac:dyDescent="0.15">
      <c r="A959" s="1">
        <v>42</v>
      </c>
      <c r="B959" s="1" t="s">
        <v>327</v>
      </c>
      <c r="C959" s="1">
        <v>13</v>
      </c>
      <c r="D959" s="1" t="s">
        <v>26</v>
      </c>
      <c r="E959" s="4">
        <f>IF(実質付加価値!E959&gt;0,LN(実質付加価値!E959),0)</f>
        <v>10.980967438702498</v>
      </c>
      <c r="F959" s="4">
        <f>IF(実質付加価値!F959&gt;0,LN(実質付加価値!F959),0)</f>
        <v>10.355456594787109</v>
      </c>
      <c r="G959" s="4">
        <f>IF(実質付加価値!G959&gt;0,LN(実質付加価値!G959),0)</f>
        <v>11.11222178712139</v>
      </c>
      <c r="H959" s="4">
        <f>IF(実質付加価値!H959&gt;0,LN(実質付加価値!H959),0)</f>
        <v>10.508817432580702</v>
      </c>
      <c r="I959" s="4">
        <f>IF(実質付加価値!I959&gt;0,LN(実質付加価値!I959),0)</f>
        <v>11.42133886943159</v>
      </c>
      <c r="K959" s="6">
        <f>E959-E$1097</f>
        <v>2.1026824697523399</v>
      </c>
      <c r="L959" s="6">
        <f>F959-F$1097</f>
        <v>7.7564120377560997E-2</v>
      </c>
      <c r="M959" s="6">
        <f>G959-G$1097</f>
        <v>0.39400830451805646</v>
      </c>
      <c r="N959" s="6">
        <f>H959-H$1097</f>
        <v>-0.46188644515947708</v>
      </c>
      <c r="O959" s="6">
        <f>I959-I$1097</f>
        <v>-0.19442800642500302</v>
      </c>
    </row>
    <row r="960" spans="1:15" x14ac:dyDescent="0.15">
      <c r="A960" s="1">
        <v>42</v>
      </c>
      <c r="B960" s="1" t="s">
        <v>327</v>
      </c>
      <c r="C960" s="1">
        <v>14</v>
      </c>
      <c r="D960" s="1" t="s">
        <v>27</v>
      </c>
      <c r="E960" s="4">
        <f>IF(実質付加価値!E960&gt;0,LN(実質付加価値!E960),0)</f>
        <v>6.2742850593083324</v>
      </c>
      <c r="F960" s="4">
        <f>IF(実質付加価値!F960&gt;0,LN(実質付加価値!F960),0)</f>
        <v>6.7679011526689141</v>
      </c>
      <c r="G960" s="4">
        <f>IF(実質付加価値!G960&gt;0,LN(実質付加価値!G960),0)</f>
        <v>7.2333350754336321</v>
      </c>
      <c r="H960" s="4">
        <f>IF(実質付加価値!H960&gt;0,LN(実質付加価値!H960),0)</f>
        <v>7.0282490921387879</v>
      </c>
      <c r="I960" s="4">
        <f>IF(実質付加価値!I960&gt;0,LN(実質付加価値!I960),0)</f>
        <v>6.7066809224443711</v>
      </c>
      <c r="K960" s="6">
        <f>E960-E$1098</f>
        <v>-0.75401701702597546</v>
      </c>
      <c r="L960" s="6">
        <f>F960-F$1098</f>
        <v>-1.634816426780457</v>
      </c>
      <c r="M960" s="6">
        <f>G960-G$1098</f>
        <v>-1.9890471881117042</v>
      </c>
      <c r="N960" s="6">
        <f>H960-H$1098</f>
        <v>-2.2979203490862368</v>
      </c>
      <c r="O960" s="6">
        <f>I960-I$1098</f>
        <v>-3.151731446104665</v>
      </c>
    </row>
    <row r="961" spans="1:15" x14ac:dyDescent="0.15">
      <c r="A961" s="1">
        <v>42</v>
      </c>
      <c r="B961" s="1" t="s">
        <v>327</v>
      </c>
      <c r="C961" s="1">
        <v>15</v>
      </c>
      <c r="D961" s="1" t="s">
        <v>28</v>
      </c>
      <c r="E961" s="4">
        <f>IF(実質付加価値!E961&gt;0,LN(実質付加価値!E961),0)</f>
        <v>10.189338529345411</v>
      </c>
      <c r="F961" s="4">
        <f>IF(実質付加価値!F961&gt;0,LN(実質付加価値!F961),0)</f>
        <v>10.318593403970446</v>
      </c>
      <c r="G961" s="4">
        <f>IF(実質付加価値!G961&gt;0,LN(実質付加価値!G961),0)</f>
        <v>10.628812876986338</v>
      </c>
      <c r="H961" s="4">
        <f>IF(実質付加価値!H961&gt;0,LN(実質付加価値!H961),0)</f>
        <v>10.502303426812103</v>
      </c>
      <c r="I961" s="4">
        <f>IF(実質付加価値!I961&gt;0,LN(実質付加価値!I961),0)</f>
        <v>10.440176458997879</v>
      </c>
      <c r="K961" s="6">
        <f>E961-E$1099</f>
        <v>-1.350794591124572</v>
      </c>
      <c r="L961" s="6">
        <f>F961-F$1099</f>
        <v>-1.4593872149907927</v>
      </c>
      <c r="M961" s="6">
        <f>G961-G$1099</f>
        <v>-1.5801145517387827</v>
      </c>
      <c r="N961" s="6">
        <f>H961-H$1099</f>
        <v>-1.5175529908564567</v>
      </c>
      <c r="O961" s="6">
        <f>I961-I$1099</f>
        <v>-1.4600434292504794</v>
      </c>
    </row>
    <row r="962" spans="1:15" x14ac:dyDescent="0.15">
      <c r="A962" s="1">
        <v>42</v>
      </c>
      <c r="B962" s="1" t="s">
        <v>326</v>
      </c>
      <c r="C962" s="1">
        <v>16</v>
      </c>
      <c r="D962" s="1" t="s">
        <v>11</v>
      </c>
      <c r="E962" s="4">
        <f>IF(実質付加価値!E962&gt;0,LN(実質付加価値!E962),0)</f>
        <v>12.732529148885734</v>
      </c>
      <c r="F962" s="4">
        <f>IF(実質付加価値!F962&gt;0,LN(実質付加価値!F962),0)</f>
        <v>12.975223512916388</v>
      </c>
      <c r="G962" s="4">
        <f>IF(実質付加価値!G962&gt;0,LN(実質付加価値!G962),0)</f>
        <v>13.138955379887161</v>
      </c>
      <c r="H962" s="4">
        <f>IF(実質付加価値!H962&gt;0,LN(実質付加価値!H962),0)</f>
        <v>12.895694412161291</v>
      </c>
      <c r="I962" s="4">
        <f>IF(実質付加価値!I962&gt;0,LN(実質付加価値!I962),0)</f>
        <v>12.459760106865577</v>
      </c>
      <c r="K962" s="6">
        <f>E962-E$1100</f>
        <v>-0.39677440628284089</v>
      </c>
      <c r="L962" s="6">
        <f>F962-F$1100</f>
        <v>-0.36887747686387051</v>
      </c>
      <c r="M962" s="6">
        <f>G962-G$1100</f>
        <v>-0.38116282576624982</v>
      </c>
      <c r="N962" s="6">
        <f>H962-H$1100</f>
        <v>-0.38259673861732324</v>
      </c>
      <c r="O962" s="6">
        <f>I962-I$1100</f>
        <v>-0.50339540733077115</v>
      </c>
    </row>
    <row r="963" spans="1:15" x14ac:dyDescent="0.15">
      <c r="A963" s="1">
        <v>42</v>
      </c>
      <c r="B963" s="1" t="s">
        <v>326</v>
      </c>
      <c r="C963" s="1">
        <v>17</v>
      </c>
      <c r="D963" s="1" t="s">
        <v>12</v>
      </c>
      <c r="E963" s="4">
        <f>IF(実質付加価値!E963&gt;0,LN(実質付加価値!E963),0)</f>
        <v>10.147254517687941</v>
      </c>
      <c r="F963" s="4">
        <f>IF(実質付加価値!F963&gt;0,LN(実質付加価値!F963),0)</f>
        <v>10.799105558690279</v>
      </c>
      <c r="G963" s="4">
        <f>IF(実質付加価値!G963&gt;0,LN(実質付加価値!G963),0)</f>
        <v>11.97647486423393</v>
      </c>
      <c r="H963" s="4">
        <f>IF(実質付加価値!H963&gt;0,LN(実質付加価値!H963),0)</f>
        <v>11.954910487840342</v>
      </c>
      <c r="I963" s="4">
        <f>IF(実質付加価値!I963&gt;0,LN(実質付加価値!I963),0)</f>
        <v>11.834529802939553</v>
      </c>
      <c r="K963" s="6">
        <f>E963-E$1101</f>
        <v>-0.70220483284938773</v>
      </c>
      <c r="L963" s="6">
        <f>F963-F$1101</f>
        <v>-0.69011680535761855</v>
      </c>
      <c r="M963" s="6">
        <f>G963-G$1101</f>
        <v>-5.8946082591452509E-2</v>
      </c>
      <c r="N963" s="6">
        <f>H963-H$1101</f>
        <v>-0.28357182310906381</v>
      </c>
      <c r="O963" s="6">
        <f>I963-I$1101</f>
        <v>-0.43487803149685966</v>
      </c>
    </row>
    <row r="964" spans="1:15" x14ac:dyDescent="0.15">
      <c r="A964" s="1">
        <v>42</v>
      </c>
      <c r="B964" s="1" t="s">
        <v>326</v>
      </c>
      <c r="C964" s="1">
        <v>18</v>
      </c>
      <c r="D964" s="1" t="s">
        <v>13</v>
      </c>
      <c r="E964" s="4">
        <f>IF(実質付加価値!E964&gt;0,LN(実質付加価値!E964),0)</f>
        <v>11.67348178850442</v>
      </c>
      <c r="F964" s="4">
        <f>IF(実質付加価値!F964&gt;0,LN(実質付加価値!F964),0)</f>
        <v>12.512873493030375</v>
      </c>
      <c r="G964" s="4">
        <f>IF(実質付加価値!G964&gt;0,LN(実質付加価値!G964),0)</f>
        <v>12.827166704942274</v>
      </c>
      <c r="H964" s="4">
        <f>IF(実質付加価値!H964&gt;0,LN(実質付加価値!H964),0)</f>
        <v>13.221170873027988</v>
      </c>
      <c r="I964" s="4">
        <f>IF(実質付加価値!I964&gt;0,LN(実質付加価値!I964),0)</f>
        <v>12.955534700958333</v>
      </c>
      <c r="K964" s="6">
        <f>E964-E$1102</f>
        <v>-0.44524776965429425</v>
      </c>
      <c r="L964" s="6">
        <f>F964-F$1102</f>
        <v>-0.37135431588440326</v>
      </c>
      <c r="M964" s="6">
        <f>G964-G$1102</f>
        <v>-0.47890744532042007</v>
      </c>
      <c r="N964" s="6">
        <f>H964-H$1102</f>
        <v>-0.28280511838651279</v>
      </c>
      <c r="O964" s="6">
        <f>I964-I$1102</f>
        <v>-0.3894616800766677</v>
      </c>
    </row>
    <row r="965" spans="1:15" x14ac:dyDescent="0.15">
      <c r="A965" s="1">
        <v>42</v>
      </c>
      <c r="B965" s="1" t="s">
        <v>326</v>
      </c>
      <c r="C965" s="1">
        <v>19</v>
      </c>
      <c r="D965" s="1" t="s">
        <v>14</v>
      </c>
      <c r="E965" s="4">
        <f>IF(実質付加価値!E965&gt;0,LN(実質付加価値!E965),0)</f>
        <v>10.19104638901595</v>
      </c>
      <c r="F965" s="4">
        <f>IF(実質付加価値!F965&gt;0,LN(実質付加価値!F965),0)</f>
        <v>11.308512377570469</v>
      </c>
      <c r="G965" s="4">
        <f>IF(実質付加価値!G965&gt;0,LN(実質付加価値!G965),0)</f>
        <v>11.992037737307937</v>
      </c>
      <c r="H965" s="4">
        <f>IF(実質付加価値!H965&gt;0,LN(実質付加価値!H965),0)</f>
        <v>12.109326445105308</v>
      </c>
      <c r="I965" s="4">
        <f>IF(実質付加価値!I965&gt;0,LN(実質付加価値!I965),0)</f>
        <v>11.921082503903421</v>
      </c>
      <c r="K965" s="6">
        <f>E965-E$1103</f>
        <v>-0.75481252848404878</v>
      </c>
      <c r="L965" s="6">
        <f>F965-F$1103</f>
        <v>-0.46446163528631956</v>
      </c>
      <c r="M965" s="6">
        <f>G965-G$1103</f>
        <v>-0.56911519410432021</v>
      </c>
      <c r="N965" s="6">
        <f>H965-H$1103</f>
        <v>-0.48800979303039149</v>
      </c>
      <c r="O965" s="6">
        <f>I965-I$1103</f>
        <v>-0.58595212568439337</v>
      </c>
    </row>
    <row r="966" spans="1:15" x14ac:dyDescent="0.15">
      <c r="A966" s="1">
        <v>42</v>
      </c>
      <c r="B966" s="1" t="s">
        <v>326</v>
      </c>
      <c r="C966" s="1">
        <v>20</v>
      </c>
      <c r="D966" s="1" t="s">
        <v>15</v>
      </c>
      <c r="E966" s="4">
        <f>IF(実質付加価値!E966&gt;0,LN(実質付加価値!E966),0)</f>
        <v>10.528316666218331</v>
      </c>
      <c r="F966" s="4">
        <f>IF(実質付加価値!F966&gt;0,LN(実質付加価値!F966),0)</f>
        <v>11.16055552820084</v>
      </c>
      <c r="G966" s="4">
        <f>IF(実質付加価値!G966&gt;0,LN(実質付加価値!G966),0)</f>
        <v>11.079660544380616</v>
      </c>
      <c r="H966" s="4">
        <f>IF(実質付加価値!H966&gt;0,LN(実質付加価値!H966),0)</f>
        <v>10.83674640632929</v>
      </c>
      <c r="I966" s="4">
        <f>IF(実質付加価値!I966&gt;0,LN(実質付加価値!I966),0)</f>
        <v>10.991928485511428</v>
      </c>
      <c r="K966" s="6">
        <f>E966-E$1104</f>
        <v>-0.51080266521466555</v>
      </c>
      <c r="L966" s="6">
        <f>F966-F$1104</f>
        <v>-0.50942508528722996</v>
      </c>
      <c r="M966" s="6">
        <f>G966-G$1104</f>
        <v>-0.57698841533754042</v>
      </c>
      <c r="N966" s="6">
        <f>H966-H$1104</f>
        <v>-0.58326934509396899</v>
      </c>
      <c r="O966" s="6">
        <f>I966-I$1104</f>
        <v>-0.5904472572916184</v>
      </c>
    </row>
    <row r="967" spans="1:15" x14ac:dyDescent="0.15">
      <c r="A967" s="1">
        <v>42</v>
      </c>
      <c r="B967" s="1" t="s">
        <v>326</v>
      </c>
      <c r="C967" s="1">
        <v>21</v>
      </c>
      <c r="D967" s="1" t="s">
        <v>16</v>
      </c>
      <c r="E967" s="4">
        <f>IF(実質付加価値!E967&gt;0,LN(実質付加価値!E967),0)</f>
        <v>11.683027270552254</v>
      </c>
      <c r="F967" s="4">
        <f>IF(実質付加価値!F967&gt;0,LN(実質付加価値!F967),0)</f>
        <v>12.060011949992028</v>
      </c>
      <c r="G967" s="4">
        <f>IF(実質付加価値!G967&gt;0,LN(実質付加価値!G967),0)</f>
        <v>12.554600311045713</v>
      </c>
      <c r="H967" s="4">
        <f>IF(実質付加価値!H967&gt;0,LN(実質付加価値!H967),0)</f>
        <v>12.627105297469447</v>
      </c>
      <c r="I967" s="4">
        <f>IF(実質付加価値!I967&gt;0,LN(実質付加価値!I967),0)</f>
        <v>12.690248378938703</v>
      </c>
      <c r="K967" s="6">
        <f>E967-E$1105</f>
        <v>-0.37767175526302665</v>
      </c>
      <c r="L967" s="6">
        <f>F967-F$1105</f>
        <v>-0.30104519251165662</v>
      </c>
      <c r="M967" s="6">
        <f>G967-G$1105</f>
        <v>-0.18527625628196098</v>
      </c>
      <c r="N967" s="6">
        <f>H967-H$1105</f>
        <v>-0.33543531157571671</v>
      </c>
      <c r="O967" s="6">
        <f>I967-I$1105</f>
        <v>-0.41348337265426416</v>
      </c>
    </row>
    <row r="968" spans="1:15" x14ac:dyDescent="0.15">
      <c r="A968" s="1">
        <v>42</v>
      </c>
      <c r="B968" s="1" t="s">
        <v>200</v>
      </c>
      <c r="C968" s="1">
        <v>22</v>
      </c>
      <c r="D968" s="1" t="s">
        <v>8</v>
      </c>
      <c r="E968" s="4">
        <f>IF(実質付加価値!E968&gt;0,LN(実質付加価値!E968),0)</f>
        <v>12.970272333160677</v>
      </c>
      <c r="F968" s="4">
        <f>IF(実質付加価値!F968&gt;0,LN(実質付加価値!F968),0)</f>
        <v>13.550785487868884</v>
      </c>
      <c r="G968" s="4">
        <f>IF(実質付加価値!G968&gt;0,LN(実質付加価値!G968),0)</f>
        <v>13.623485326014066</v>
      </c>
      <c r="H968" s="4">
        <f>IF(実質付加価値!H968&gt;0,LN(実質付加価値!H968),0)</f>
        <v>13.83496325485522</v>
      </c>
      <c r="I968" s="4">
        <f>IF(実質付加価値!I968&gt;0,LN(実質付加価値!I968),0)</f>
        <v>14.013921491709819</v>
      </c>
      <c r="K968" s="6">
        <f>E968-E$1106</f>
        <v>-0.17744667312849316</v>
      </c>
      <c r="L968" s="6">
        <f>F968-F$1106</f>
        <v>-0.13425959522334097</v>
      </c>
      <c r="M968" s="6">
        <f>G968-G$1106</f>
        <v>-0.28462453016047107</v>
      </c>
      <c r="N968" s="6">
        <f>H968-H$1106</f>
        <v>-0.30832900178882916</v>
      </c>
      <c r="O968" s="6">
        <f>I968-I$1106</f>
        <v>-0.34185285501466112</v>
      </c>
    </row>
    <row r="969" spans="1:15" x14ac:dyDescent="0.15">
      <c r="A969" s="1">
        <v>42</v>
      </c>
      <c r="B969" s="1" t="s">
        <v>200</v>
      </c>
      <c r="C969" s="1">
        <v>23</v>
      </c>
      <c r="D969" s="1" t="s">
        <v>29</v>
      </c>
      <c r="E969" s="4">
        <f>IF(実質付加価値!E969&gt;0,LN(実質付加価値!E969),0)</f>
        <v>12.799514184118506</v>
      </c>
      <c r="F969" s="4">
        <f>IF(実質付加価値!F969&gt;0,LN(実質付加価値!F969),0)</f>
        <v>13.138026440717598</v>
      </c>
      <c r="G969" s="4">
        <f>IF(実質付加価値!G969&gt;0,LN(実質付加価値!G969),0)</f>
        <v>13.24369008121595</v>
      </c>
      <c r="H969" s="4">
        <f>IF(実質付加価値!H969&gt;0,LN(実質付加価値!H969),0)</f>
        <v>13.387090141856163</v>
      </c>
      <c r="I969" s="4">
        <f>IF(実質付加価値!I969&gt;0,LN(実質付加価値!I969),0)</f>
        <v>13.533331681940926</v>
      </c>
      <c r="K969" s="6">
        <f>E969-E$1107</f>
        <v>-0.14183664547659269</v>
      </c>
      <c r="L969" s="6">
        <f>F969-F$1107</f>
        <v>-9.1030502372897004E-2</v>
      </c>
      <c r="M969" s="6">
        <f>G969-G$1107</f>
        <v>-0.12072269912928846</v>
      </c>
      <c r="N969" s="6">
        <f>H969-H$1107</f>
        <v>-0.15440241269826949</v>
      </c>
      <c r="O969" s="6">
        <f>I969-I$1107</f>
        <v>-0.12510872011294083</v>
      </c>
    </row>
    <row r="970" spans="1:15" x14ac:dyDescent="0.15">
      <c r="A970" s="1">
        <v>43</v>
      </c>
      <c r="B970" s="1" t="s">
        <v>328</v>
      </c>
      <c r="C970" s="1">
        <v>1</v>
      </c>
      <c r="D970" s="1" t="s">
        <v>9</v>
      </c>
      <c r="E970" s="4">
        <f>IF(実質付加価値!E970&gt;0,LN(実質付加価値!E970),0)</f>
        <v>12.337863196942001</v>
      </c>
      <c r="F970" s="4">
        <f>IF(実質付加価値!F970&gt;0,LN(実質付加価値!F970),0)</f>
        <v>12.468643911274109</v>
      </c>
      <c r="G970" s="4">
        <f>IF(実質付加価値!G970&gt;0,LN(実質付加価値!G970),0)</f>
        <v>12.710467088733742</v>
      </c>
      <c r="H970" s="4">
        <f>IF(実質付加価値!H970&gt;0,LN(実質付加価値!H970),0)</f>
        <v>12.519108446388399</v>
      </c>
      <c r="I970" s="4">
        <f>IF(実質付加価値!I970&gt;0,LN(実質付加価値!I970),0)</f>
        <v>12.237665649322018</v>
      </c>
      <c r="K970" s="6">
        <f>E970-E$1085</f>
        <v>0.34100082849495017</v>
      </c>
      <c r="L970" s="6">
        <f>F970-F$1085</f>
        <v>0.58501475668424519</v>
      </c>
      <c r="M970" s="6">
        <f>G970-G$1085</f>
        <v>0.71204000846981153</v>
      </c>
      <c r="N970" s="6">
        <f>H970-H$1085</f>
        <v>0.66208306216105761</v>
      </c>
      <c r="O970" s="6">
        <f>I970-I$1085</f>
        <v>0.50119331128689915</v>
      </c>
    </row>
    <row r="971" spans="1:15" x14ac:dyDescent="0.15">
      <c r="A971" s="1">
        <v>43</v>
      </c>
      <c r="B971" s="1" t="s">
        <v>328</v>
      </c>
      <c r="C971" s="1">
        <v>2</v>
      </c>
      <c r="D971" s="1" t="s">
        <v>10</v>
      </c>
      <c r="E971" s="4">
        <f>IF(実質付加価値!E971&gt;0,LN(実質付加価値!E971),0)</f>
        <v>10.089836212668033</v>
      </c>
      <c r="F971" s="4">
        <f>IF(実質付加価値!F971&gt;0,LN(実質付加価値!F971),0)</f>
        <v>9.9458419076582381</v>
      </c>
      <c r="G971" s="4">
        <f>IF(実質付加価値!G971&gt;0,LN(実質付加価値!G971),0)</f>
        <v>10.008525231987617</v>
      </c>
      <c r="H971" s="4">
        <f>IF(実質付加価値!H971&gt;0,LN(実質付加価値!H971),0)</f>
        <v>9.5053471591694159</v>
      </c>
      <c r="I971" s="4">
        <f>IF(実質付加価値!I971&gt;0,LN(実質付加価値!I971),0)</f>
        <v>8.3305626242738438</v>
      </c>
      <c r="K971" s="6">
        <f>E971-E$1086</f>
        <v>0.66321446447138932</v>
      </c>
      <c r="L971" s="6">
        <f>F971-F$1086</f>
        <v>0.39338590509102112</v>
      </c>
      <c r="M971" s="6">
        <f>G971-G$1086</f>
        <v>0.48710912722426869</v>
      </c>
      <c r="N971" s="6">
        <f>H971-H$1086</f>
        <v>0.41556229627930819</v>
      </c>
      <c r="O971" s="6">
        <f>I971-I$1086</f>
        <v>0.33202360761412653</v>
      </c>
    </row>
    <row r="972" spans="1:15" x14ac:dyDescent="0.15">
      <c r="A972" s="1">
        <v>43</v>
      </c>
      <c r="B972" s="1" t="s">
        <v>329</v>
      </c>
      <c r="C972" s="1">
        <v>3</v>
      </c>
      <c r="D972" s="1" t="s">
        <v>17</v>
      </c>
      <c r="E972" s="4">
        <f>IF(実質付加価値!E972&gt;0,LN(実質付加価値!E972),0)</f>
        <v>11.517235725337864</v>
      </c>
      <c r="F972" s="4">
        <f>IF(実質付加価値!F972&gt;0,LN(実質付加価値!F972),0)</f>
        <v>11.845922021220503</v>
      </c>
      <c r="G972" s="4">
        <f>IF(実質付加価値!G972&gt;0,LN(実質付加価値!G972),0)</f>
        <v>11.915404617661055</v>
      </c>
      <c r="H972" s="4">
        <f>IF(実質付加価値!H972&gt;0,LN(実質付加価値!H972),0)</f>
        <v>11.904792958582407</v>
      </c>
      <c r="I972" s="4">
        <f>IF(実質付加価値!I972&gt;0,LN(実質付加価値!I972),0)</f>
        <v>12.049495945395979</v>
      </c>
      <c r="K972" s="6">
        <f>E972-E$1087</f>
        <v>-0.39150792552174352</v>
      </c>
      <c r="L972" s="6">
        <f>F972-F$1087</f>
        <v>-0.35329548072219197</v>
      </c>
      <c r="M972" s="6">
        <f>G972-G$1087</f>
        <v>-0.37760732867714708</v>
      </c>
      <c r="N972" s="6">
        <f>H972-H$1087</f>
        <v>-0.48126516570650502</v>
      </c>
      <c r="O972" s="6">
        <f>I972-I$1087</f>
        <v>-0.1825212117978694</v>
      </c>
    </row>
    <row r="973" spans="1:15" x14ac:dyDescent="0.15">
      <c r="A973" s="1">
        <v>43</v>
      </c>
      <c r="B973" s="1" t="s">
        <v>329</v>
      </c>
      <c r="C973" s="1">
        <v>4</v>
      </c>
      <c r="D973" s="1" t="s">
        <v>18</v>
      </c>
      <c r="E973" s="4">
        <f>IF(実質付加価値!E973&gt;0,LN(実質付加価値!E973),0)</f>
        <v>9.6177329526743485</v>
      </c>
      <c r="F973" s="4">
        <f>IF(実質付加価値!F973&gt;0,LN(実質付加価値!F973),0)</f>
        <v>10.543490874290306</v>
      </c>
      <c r="G973" s="4">
        <f>IF(実質付加価値!G973&gt;0,LN(実質付加価値!G973),0)</f>
        <v>11.159078477282215</v>
      </c>
      <c r="H973" s="4">
        <f>IF(実質付加価値!H973&gt;0,LN(実質付加価値!H973),0)</f>
        <v>10.134158669233209</v>
      </c>
      <c r="I973" s="4">
        <f>IF(実質付加価値!I973&gt;0,LN(実質付加価値!I973),0)</f>
        <v>9.510661040836327</v>
      </c>
      <c r="K973" s="6">
        <f>E973-E$1088</f>
        <v>-0.81428330408823513</v>
      </c>
      <c r="L973" s="6">
        <f>F973-F$1088</f>
        <v>-0.35270346238935524</v>
      </c>
      <c r="M973" s="6">
        <f>G973-G$1088</f>
        <v>-0.13525327136264309</v>
      </c>
      <c r="N973" s="6">
        <f>H973-H$1088</f>
        <v>-0.41596085595135435</v>
      </c>
      <c r="O973" s="6">
        <f>I973-I$1088</f>
        <v>-0.46184983020033599</v>
      </c>
    </row>
    <row r="974" spans="1:15" x14ac:dyDescent="0.15">
      <c r="A974" s="1">
        <v>43</v>
      </c>
      <c r="B974" s="1" t="s">
        <v>329</v>
      </c>
      <c r="C974" s="1">
        <v>5</v>
      </c>
      <c r="D974" s="1" t="s">
        <v>19</v>
      </c>
      <c r="E974" s="4">
        <f>IF(実質付加価値!E974&gt;0,LN(実質付加価値!E974),0)</f>
        <v>10.101134424718996</v>
      </c>
      <c r="F974" s="4">
        <f>IF(実質付加価値!F974&gt;0,LN(実質付加価値!F974),0)</f>
        <v>9.6296011589766692</v>
      </c>
      <c r="G974" s="4">
        <f>IF(実質付加価値!G974&gt;0,LN(実質付加価値!G974),0)</f>
        <v>10.17479049343051</v>
      </c>
      <c r="H974" s="4">
        <f>IF(実質付加価値!H974&gt;0,LN(実質付加価値!H974),0)</f>
        <v>10.36553624478351</v>
      </c>
      <c r="I974" s="4">
        <f>IF(実質付加価値!I974&gt;0,LN(実質付加価値!I974),0)</f>
        <v>10.310611500005562</v>
      </c>
      <c r="K974" s="6">
        <f>E974-E$1089</f>
        <v>0.27207145073305661</v>
      </c>
      <c r="L974" s="6">
        <f>F974-F$1089</f>
        <v>-0.39362288697458681</v>
      </c>
      <c r="M974" s="6">
        <f>G974-G$1089</f>
        <v>-0.41592549783033306</v>
      </c>
      <c r="N974" s="6">
        <f>H974-H$1089</f>
        <v>-0.15787275193083872</v>
      </c>
      <c r="O974" s="6">
        <f>I974-I$1089</f>
        <v>4.4527647793927372E-2</v>
      </c>
    </row>
    <row r="975" spans="1:15" x14ac:dyDescent="0.15">
      <c r="A975" s="1">
        <v>43</v>
      </c>
      <c r="B975" s="1" t="s">
        <v>329</v>
      </c>
      <c r="C975" s="1">
        <v>6</v>
      </c>
      <c r="D975" s="1" t="s">
        <v>3</v>
      </c>
      <c r="E975" s="4">
        <f>IF(実質付加価値!E975&gt;0,LN(実質付加価値!E975),0)</f>
        <v>8.730930850792797</v>
      </c>
      <c r="F975" s="4">
        <f>IF(実質付加価値!F975&gt;0,LN(実質付加価値!F975),0)</f>
        <v>9.0877966256186564</v>
      </c>
      <c r="G975" s="4">
        <f>IF(実質付加価値!G975&gt;0,LN(実質付加価値!G975),0)</f>
        <v>10.28017333781974</v>
      </c>
      <c r="H975" s="4">
        <f>IF(実質付加価値!H975&gt;0,LN(実質付加価値!H975),0)</f>
        <v>10.698534119370262</v>
      </c>
      <c r="I975" s="4">
        <f>IF(実質付加価値!I975&gt;0,LN(実質付加価値!I975),0)</f>
        <v>11.059687807369043</v>
      </c>
      <c r="K975" s="6">
        <f>E975-E$1090</f>
        <v>4.9110827498346055E-2</v>
      </c>
      <c r="L975" s="6">
        <f>F975-F$1090</f>
        <v>-0.58647227017782733</v>
      </c>
      <c r="M975" s="6">
        <f>G975-G$1090</f>
        <v>-0.51000705539155611</v>
      </c>
      <c r="N975" s="6">
        <f>H975-H$1090</f>
        <v>-0.34249809353972083</v>
      </c>
      <c r="O975" s="6">
        <f>I975-I$1090</f>
        <v>-0.2395184404812678</v>
      </c>
    </row>
    <row r="976" spans="1:15" x14ac:dyDescent="0.15">
      <c r="A976" s="1">
        <v>43</v>
      </c>
      <c r="B976" s="1" t="s">
        <v>329</v>
      </c>
      <c r="C976" s="1">
        <v>7</v>
      </c>
      <c r="D976" s="1" t="s">
        <v>20</v>
      </c>
      <c r="E976" s="4">
        <f>IF(実質付加価値!E976&gt;0,LN(実質付加価値!E976),0)</f>
        <v>7.6719294960093887</v>
      </c>
      <c r="F976" s="4">
        <f>IF(実質付加価値!F976&gt;0,LN(実質付加価値!F976),0)</f>
        <v>7.445857775610528</v>
      </c>
      <c r="G976" s="4">
        <f>IF(実質付加価値!G976&gt;0,LN(実質付加価値!G976),0)</f>
        <v>8.7197709521133682</v>
      </c>
      <c r="H976" s="4">
        <f>IF(実質付加価値!H976&gt;0,LN(実質付加価値!H976),0)</f>
        <v>8.580503465509361</v>
      </c>
      <c r="I976" s="4">
        <f>IF(実質付加価値!I976&gt;0,LN(実質付加価値!I976),0)</f>
        <v>8.3374656082424696</v>
      </c>
      <c r="K976" s="6">
        <f>E976-E$1091</f>
        <v>-1.936756380504864</v>
      </c>
      <c r="L976" s="6">
        <f>F976-F$1091</f>
        <v>-1.9680818620702025</v>
      </c>
      <c r="M976" s="6">
        <f>G976-G$1091</f>
        <v>-1.3313876104023148</v>
      </c>
      <c r="N976" s="6">
        <f>H976-H$1091</f>
        <v>-1.3036754497055725</v>
      </c>
      <c r="O976" s="6">
        <f>I976-I$1091</f>
        <v>-0.7131162240737261</v>
      </c>
    </row>
    <row r="977" spans="1:15" x14ac:dyDescent="0.15">
      <c r="A977" s="1">
        <v>43</v>
      </c>
      <c r="B977" s="1" t="s">
        <v>329</v>
      </c>
      <c r="C977" s="1">
        <v>8</v>
      </c>
      <c r="D977" s="1" t="s">
        <v>21</v>
      </c>
      <c r="E977" s="4">
        <f>IF(実質付加価値!E977&gt;0,LN(実質付加価値!E977),0)</f>
        <v>10.155850091695926</v>
      </c>
      <c r="F977" s="4">
        <f>IF(実質付加価値!F977&gt;0,LN(実質付加価値!F977),0)</f>
        <v>10.419503178323183</v>
      </c>
      <c r="G977" s="4">
        <f>IF(実質付加価値!G977&gt;0,LN(実質付加価値!G977),0)</f>
        <v>10.562680006307039</v>
      </c>
      <c r="H977" s="4">
        <f>IF(実質付加価値!H977&gt;0,LN(実質付加価値!H977),0)</f>
        <v>10.464959525067131</v>
      </c>
      <c r="I977" s="4">
        <f>IF(実質付加価値!I977&gt;0,LN(実質付加価値!I977),0)</f>
        <v>9.7961329750308117</v>
      </c>
      <c r="K977" s="6">
        <f>E977-E$1092</f>
        <v>-0.12523327740272094</v>
      </c>
      <c r="L977" s="6">
        <f>F977-F$1092</f>
        <v>-0.12197530951205771</v>
      </c>
      <c r="M977" s="6">
        <f>G977-G$1092</f>
        <v>-0.34994614271218083</v>
      </c>
      <c r="N977" s="6">
        <f>H977-H$1092</f>
        <v>-0.42594291962945263</v>
      </c>
      <c r="O977" s="6">
        <f>I977-I$1092</f>
        <v>-0.68538676739069437</v>
      </c>
    </row>
    <row r="978" spans="1:15" x14ac:dyDescent="0.15">
      <c r="A978" s="1">
        <v>43</v>
      </c>
      <c r="B978" s="1" t="s">
        <v>329</v>
      </c>
      <c r="C978" s="1">
        <v>9</v>
      </c>
      <c r="D978" s="1" t="s">
        <v>22</v>
      </c>
      <c r="E978" s="4">
        <f>IF(実質付加価値!E978&gt;0,LN(実質付加価値!E978),0)</f>
        <v>7.6468538518629963</v>
      </c>
      <c r="F978" s="4">
        <f>IF(実質付加価値!F978&gt;0,LN(実質付加価値!F978),0)</f>
        <v>9.6008898003809033</v>
      </c>
      <c r="G978" s="4">
        <f>IF(実質付加価値!G978&gt;0,LN(実質付加価値!G978),0)</f>
        <v>9.7331730032199051</v>
      </c>
      <c r="H978" s="4">
        <f>IF(実質付加価値!H978&gt;0,LN(実質付加価値!H978),0)</f>
        <v>9.6138525315168071</v>
      </c>
      <c r="I978" s="4">
        <f>IF(実質付加価値!I978&gt;0,LN(実質付加価値!I978),0)</f>
        <v>9.6819226767033246</v>
      </c>
      <c r="K978" s="6">
        <f>E978-E$1093</f>
        <v>-2.5918288555791502</v>
      </c>
      <c r="L978" s="6">
        <f>F978-F$1093</f>
        <v>-1.0866802292546129</v>
      </c>
      <c r="M978" s="6">
        <f>G978-G$1093</f>
        <v>-1.2907733975082252</v>
      </c>
      <c r="N978" s="6">
        <f>H978-H$1093</f>
        <v>-1.4108952010051468</v>
      </c>
      <c r="O978" s="6">
        <f>I978-I$1093</f>
        <v>-0.72267240806627342</v>
      </c>
    </row>
    <row r="979" spans="1:15" x14ac:dyDescent="0.15">
      <c r="A979" s="1">
        <v>43</v>
      </c>
      <c r="B979" s="1" t="s">
        <v>329</v>
      </c>
      <c r="C979" s="1">
        <v>10</v>
      </c>
      <c r="D979" s="1" t="s">
        <v>23</v>
      </c>
      <c r="E979" s="4">
        <f>IF(実質付加価値!E979&gt;0,LN(実質付加価値!E979),0)</f>
        <v>8.6806641264420374</v>
      </c>
      <c r="F979" s="4">
        <f>IF(実質付加価値!F979&gt;0,LN(実質付加価値!F979),0)</f>
        <v>9.8032687396746017</v>
      </c>
      <c r="G979" s="4">
        <f>IF(実質付加価値!G979&gt;0,LN(実質付加価値!G979),0)</f>
        <v>10.700666364686251</v>
      </c>
      <c r="H979" s="4">
        <f>IF(実質付加価値!H979&gt;0,LN(実質付加価値!H979),0)</f>
        <v>10.917187748049159</v>
      </c>
      <c r="I979" s="4">
        <f>IF(実質付加価値!I979&gt;0,LN(実質付加価値!I979),0)</f>
        <v>10.475744061502999</v>
      </c>
      <c r="K979" s="6">
        <f>E979-E$1094</f>
        <v>-1.2078354485982246</v>
      </c>
      <c r="L979" s="6">
        <f>F979-F$1094</f>
        <v>-0.66689353405189777</v>
      </c>
      <c r="M979" s="6">
        <f>G979-G$1094</f>
        <v>-0.35103096520318111</v>
      </c>
      <c r="N979" s="6">
        <f>H979-H$1094</f>
        <v>-0.22971864564788547</v>
      </c>
      <c r="O979" s="6">
        <f>I979-I$1094</f>
        <v>-0.33986324332781237</v>
      </c>
    </row>
    <row r="980" spans="1:15" x14ac:dyDescent="0.15">
      <c r="A980" s="1">
        <v>43</v>
      </c>
      <c r="B980" s="1" t="s">
        <v>329</v>
      </c>
      <c r="C980" s="1">
        <v>11</v>
      </c>
      <c r="D980" s="1" t="s">
        <v>24</v>
      </c>
      <c r="E980" s="4">
        <f>IF(実質付加価値!E980&gt;0,LN(実質付加価値!E980),0)</f>
        <v>8.9456726754067777</v>
      </c>
      <c r="F980" s="4">
        <f>IF(実質付加価値!F980&gt;0,LN(実質付加価値!F980),0)</f>
        <v>10.143872789686629</v>
      </c>
      <c r="G980" s="4">
        <f>IF(実質付加価値!G980&gt;0,LN(実質付加価値!G980),0)</f>
        <v>10.693977413490941</v>
      </c>
      <c r="H980" s="4">
        <f>IF(実質付加価値!H980&gt;0,LN(実質付加価値!H980),0)</f>
        <v>10.856856345286639</v>
      </c>
      <c r="I980" s="4">
        <f>IF(実質付加価値!I980&gt;0,LN(実質付加価値!I980),0)</f>
        <v>11.47091995992926</v>
      </c>
      <c r="K980" s="6">
        <f>E980-E$1095</f>
        <v>-1.1533466309717628</v>
      </c>
      <c r="L980" s="6">
        <f>F980-F$1095</f>
        <v>-0.73937696374383854</v>
      </c>
      <c r="M980" s="6">
        <f>G980-G$1095</f>
        <v>-0.99246588715054607</v>
      </c>
      <c r="N980" s="6">
        <f>H980-H$1095</f>
        <v>-0.90058716283498974</v>
      </c>
      <c r="O980" s="6">
        <f>I980-I$1095</f>
        <v>-0.4559330177441403</v>
      </c>
    </row>
    <row r="981" spans="1:15" x14ac:dyDescent="0.15">
      <c r="A981" s="1">
        <v>43</v>
      </c>
      <c r="B981" s="1" t="s">
        <v>329</v>
      </c>
      <c r="C981" s="1">
        <v>12</v>
      </c>
      <c r="D981" s="1" t="s">
        <v>25</v>
      </c>
      <c r="E981" s="4">
        <f>IF(実質付加価値!E981&gt;0,LN(実質付加価値!E981),0)</f>
        <v>6.6970593110563605</v>
      </c>
      <c r="F981" s="4">
        <f>IF(実質付加価値!F981&gt;0,LN(実質付加価値!F981),0)</f>
        <v>9.3431139736646305</v>
      </c>
      <c r="G981" s="4">
        <f>IF(実質付加価値!G981&gt;0,LN(実質付加価値!G981),0)</f>
        <v>11.33199546958901</v>
      </c>
      <c r="H981" s="4">
        <f>IF(実質付加価値!H981&gt;0,LN(実質付加価値!H981),0)</f>
        <v>12.550496976958378</v>
      </c>
      <c r="I981" s="4">
        <f>IF(実質付加価値!I981&gt;0,LN(実質付加価値!I981),0)</f>
        <v>14.094926913877105</v>
      </c>
      <c r="K981" s="6">
        <f>E981-E$1096</f>
        <v>-0.85953782551441904</v>
      </c>
      <c r="L981" s="6">
        <f>F981-F$1096</f>
        <v>-0.14002460745940937</v>
      </c>
      <c r="M981" s="6">
        <f>G981-G$1096</f>
        <v>-4.6483128015202269E-2</v>
      </c>
      <c r="N981" s="6">
        <f>H981-H$1096</f>
        <v>0.16018467794531333</v>
      </c>
      <c r="O981" s="6">
        <f>I981-I$1096</f>
        <v>0.31758209151526273</v>
      </c>
    </row>
    <row r="982" spans="1:15" x14ac:dyDescent="0.15">
      <c r="A982" s="1">
        <v>43</v>
      </c>
      <c r="B982" s="1" t="s">
        <v>329</v>
      </c>
      <c r="C982" s="1">
        <v>13</v>
      </c>
      <c r="D982" s="1" t="s">
        <v>26</v>
      </c>
      <c r="E982" s="4">
        <f>IF(実質付加価値!E982&gt;0,LN(実質付加価値!E982),0)</f>
        <v>6.860619690429715</v>
      </c>
      <c r="F982" s="4">
        <f>IF(実質付加価値!F982&gt;0,LN(実質付加価値!F982),0)</f>
        <v>10.488075122972761</v>
      </c>
      <c r="G982" s="4">
        <f>IF(実質付加価値!G982&gt;0,LN(実質付加価値!G982),0)</f>
        <v>10.693400836076886</v>
      </c>
      <c r="H982" s="4">
        <f>IF(実質付加価値!H982&gt;0,LN(実質付加価値!H982),0)</f>
        <v>11.785556540100753</v>
      </c>
      <c r="I982" s="4">
        <f>IF(実質付加価値!I982&gt;0,LN(実質付加価値!I982),0)</f>
        <v>11.194885822598076</v>
      </c>
      <c r="K982" s="6">
        <f>E982-E$1097</f>
        <v>-2.0176652785204432</v>
      </c>
      <c r="L982" s="6">
        <f>F982-F$1097</f>
        <v>0.21018264856321345</v>
      </c>
      <c r="M982" s="6">
        <f>G982-G$1097</f>
        <v>-2.4812646526447324E-2</v>
      </c>
      <c r="N982" s="6">
        <f>H982-H$1097</f>
        <v>0.81485266236057363</v>
      </c>
      <c r="O982" s="6">
        <f>I982-I$1097</f>
        <v>-0.42088105325851721</v>
      </c>
    </row>
    <row r="983" spans="1:15" x14ac:dyDescent="0.15">
      <c r="A983" s="1">
        <v>43</v>
      </c>
      <c r="B983" s="1" t="s">
        <v>329</v>
      </c>
      <c r="C983" s="1">
        <v>14</v>
      </c>
      <c r="D983" s="1" t="s">
        <v>27</v>
      </c>
      <c r="E983" s="4">
        <f>IF(実質付加価値!E983&gt;0,LN(実質付加価値!E983),0)</f>
        <v>4.8829151828017956</v>
      </c>
      <c r="F983" s="4">
        <f>IF(実質付加価値!F983&gt;0,LN(実質付加価値!F983),0)</f>
        <v>6.0779691829472666</v>
      </c>
      <c r="G983" s="4">
        <f>IF(実質付加価値!G983&gt;0,LN(実質付加価値!G983),0)</f>
        <v>7.2665294967060285</v>
      </c>
      <c r="H983" s="4">
        <f>IF(実質付加価値!H983&gt;0,LN(実質付加価値!H983),0)</f>
        <v>8.3962298483970947</v>
      </c>
      <c r="I983" s="4">
        <f>IF(実質付加価値!I983&gt;0,LN(実質付加価値!I983),0)</f>
        <v>8.9554375083435573</v>
      </c>
      <c r="K983" s="6">
        <f>E983-E$1098</f>
        <v>-2.1453868935325122</v>
      </c>
      <c r="L983" s="6">
        <f>F983-F$1098</f>
        <v>-2.3247483965021045</v>
      </c>
      <c r="M983" s="6">
        <f>G983-G$1098</f>
        <v>-1.9558527668393078</v>
      </c>
      <c r="N983" s="6">
        <f>H983-H$1098</f>
        <v>-0.92993959282792993</v>
      </c>
      <c r="O983" s="6">
        <f>I983-I$1098</f>
        <v>-0.90297486020547879</v>
      </c>
    </row>
    <row r="984" spans="1:15" x14ac:dyDescent="0.15">
      <c r="A984" s="1">
        <v>43</v>
      </c>
      <c r="B984" s="1" t="s">
        <v>329</v>
      </c>
      <c r="C984" s="1">
        <v>15</v>
      </c>
      <c r="D984" s="1" t="s">
        <v>28</v>
      </c>
      <c r="E984" s="4">
        <f>IF(実質付加価値!E984&gt;0,LN(実質付加価値!E984),0)</f>
        <v>10.89310033009245</v>
      </c>
      <c r="F984" s="4">
        <f>IF(実質付加価値!F984&gt;0,LN(実質付加価値!F984),0)</f>
        <v>11.384286029930875</v>
      </c>
      <c r="G984" s="4">
        <f>IF(実質付加価値!G984&gt;0,LN(実質付加価値!G984),0)</f>
        <v>11.851546256841237</v>
      </c>
      <c r="H984" s="4">
        <f>IF(実質付加価値!H984&gt;0,LN(実質付加価値!H984),0)</f>
        <v>11.576933675758701</v>
      </c>
      <c r="I984" s="4">
        <f>IF(実質付加価値!I984&gt;0,LN(実質付加価値!I984),0)</f>
        <v>11.622223465009206</v>
      </c>
      <c r="K984" s="6">
        <f>E984-E$1099</f>
        <v>-0.64703279037753347</v>
      </c>
      <c r="L984" s="6">
        <f>F984-F$1099</f>
        <v>-0.39369458903036403</v>
      </c>
      <c r="M984" s="6">
        <f>G984-G$1099</f>
        <v>-0.3573811718838833</v>
      </c>
      <c r="N984" s="6">
        <f>H984-H$1099</f>
        <v>-0.44292274190985914</v>
      </c>
      <c r="O984" s="6">
        <f>I984-I$1099</f>
        <v>-0.27799642323915208</v>
      </c>
    </row>
    <row r="985" spans="1:15" x14ac:dyDescent="0.15">
      <c r="A985" s="1">
        <v>43</v>
      </c>
      <c r="B985" s="1" t="s">
        <v>328</v>
      </c>
      <c r="C985" s="1">
        <v>16</v>
      </c>
      <c r="D985" s="1" t="s">
        <v>11</v>
      </c>
      <c r="E985" s="4">
        <f>IF(実質付加価値!E985&gt;0,LN(実質付加価値!E985),0)</f>
        <v>12.530275020927997</v>
      </c>
      <c r="F985" s="4">
        <f>IF(実質付加価値!F985&gt;0,LN(実質付加価値!F985),0)</f>
        <v>13.082937231566603</v>
      </c>
      <c r="G985" s="4">
        <f>IF(実質付加価値!G985&gt;0,LN(実質付加価値!G985),0)</f>
        <v>13.235916352858375</v>
      </c>
      <c r="H985" s="4">
        <f>IF(実質付加価値!H985&gt;0,LN(実質付加価値!H985),0)</f>
        <v>12.932913418248029</v>
      </c>
      <c r="I985" s="4">
        <f>IF(実質付加価値!I985&gt;0,LN(実質付加価値!I985),0)</f>
        <v>12.726412498478537</v>
      </c>
      <c r="K985" s="6">
        <f>E985-E$1100</f>
        <v>-0.59902853424057767</v>
      </c>
      <c r="L985" s="6">
        <f>F985-F$1100</f>
        <v>-0.26116375821365523</v>
      </c>
      <c r="M985" s="6">
        <f>G985-G$1100</f>
        <v>-0.28420185279503585</v>
      </c>
      <c r="N985" s="6">
        <f>H985-H$1100</f>
        <v>-0.34537773253058468</v>
      </c>
      <c r="O985" s="6">
        <f>I985-I$1100</f>
        <v>-0.23674301571781164</v>
      </c>
    </row>
    <row r="986" spans="1:15" x14ac:dyDescent="0.15">
      <c r="A986" s="1">
        <v>43</v>
      </c>
      <c r="B986" s="1" t="s">
        <v>328</v>
      </c>
      <c r="C986" s="1">
        <v>17</v>
      </c>
      <c r="D986" s="1" t="s">
        <v>12</v>
      </c>
      <c r="E986" s="4">
        <f>IF(実質付加価値!E986&gt;0,LN(実質付加価値!E986),0)</f>
        <v>9.8245093580786218</v>
      </c>
      <c r="F986" s="4">
        <f>IF(実質付加価値!F986&gt;0,LN(実質付加価値!F986),0)</f>
        <v>11.270735196180642</v>
      </c>
      <c r="G986" s="4">
        <f>IF(実質付加価値!G986&gt;0,LN(実質付加価値!G986),0)</f>
        <v>11.555399102271751</v>
      </c>
      <c r="H986" s="4">
        <f>IF(実質付加価値!H986&gt;0,LN(実質付加価値!H986),0)</f>
        <v>11.688585418886957</v>
      </c>
      <c r="I986" s="4">
        <f>IF(実質付加価値!I986&gt;0,LN(実質付加価値!I986),0)</f>
        <v>11.853093614415142</v>
      </c>
      <c r="K986" s="6">
        <f>E986-E$1101</f>
        <v>-1.0249499924587067</v>
      </c>
      <c r="L986" s="6">
        <f>F986-F$1101</f>
        <v>-0.21848716786725575</v>
      </c>
      <c r="M986" s="6">
        <f>G986-G$1101</f>
        <v>-0.48002184455363128</v>
      </c>
      <c r="N986" s="6">
        <f>H986-H$1101</f>
        <v>-0.54989689206244918</v>
      </c>
      <c r="O986" s="6">
        <f>I986-I$1101</f>
        <v>-0.41631422002127039</v>
      </c>
    </row>
    <row r="987" spans="1:15" x14ac:dyDescent="0.15">
      <c r="A987" s="1">
        <v>43</v>
      </c>
      <c r="B987" s="1" t="s">
        <v>328</v>
      </c>
      <c r="C987" s="1">
        <v>18</v>
      </c>
      <c r="D987" s="1" t="s">
        <v>13</v>
      </c>
      <c r="E987" s="4">
        <f>IF(実質付加価値!E987&gt;0,LN(実質付加価値!E987),0)</f>
        <v>11.70509183682123</v>
      </c>
      <c r="F987" s="4">
        <f>IF(実質付加価値!F987&gt;0,LN(実質付加価値!F987),0)</f>
        <v>12.647525901227466</v>
      </c>
      <c r="G987" s="4">
        <f>IF(実質付加価値!G987&gt;0,LN(実質付加価値!G987),0)</f>
        <v>13.015487122650493</v>
      </c>
      <c r="H987" s="4">
        <f>IF(実質付加価値!H987&gt;0,LN(実質付加価値!H987),0)</f>
        <v>13.205552748648879</v>
      </c>
      <c r="I987" s="4">
        <f>IF(実質付加価値!I987&gt;0,LN(実質付加価値!I987),0)</f>
        <v>13.10060738500656</v>
      </c>
      <c r="K987" s="6">
        <f>E987-E$1102</f>
        <v>-0.41363772133748355</v>
      </c>
      <c r="L987" s="6">
        <f>F987-F$1102</f>
        <v>-0.23670190768731203</v>
      </c>
      <c r="M987" s="6">
        <f>G987-G$1102</f>
        <v>-0.2905870276122009</v>
      </c>
      <c r="N987" s="6">
        <f>H987-H$1102</f>
        <v>-0.29842324276562238</v>
      </c>
      <c r="O987" s="6">
        <f>I987-I$1102</f>
        <v>-0.24438899602844089</v>
      </c>
    </row>
    <row r="988" spans="1:15" x14ac:dyDescent="0.15">
      <c r="A988" s="1">
        <v>43</v>
      </c>
      <c r="B988" s="1" t="s">
        <v>328</v>
      </c>
      <c r="C988" s="1">
        <v>19</v>
      </c>
      <c r="D988" s="1" t="s">
        <v>14</v>
      </c>
      <c r="E988" s="4">
        <f>IF(実質付加価値!E988&gt;0,LN(実質付加価値!E988),0)</f>
        <v>10.614822343085837</v>
      </c>
      <c r="F988" s="4">
        <f>IF(実質付加価値!F988&gt;0,LN(実質付加価値!F988),0)</f>
        <v>11.557146171590054</v>
      </c>
      <c r="G988" s="4">
        <f>IF(実質付加価値!G988&gt;0,LN(実質付加価値!G988),0)</f>
        <v>12.466896896051603</v>
      </c>
      <c r="H988" s="4">
        <f>IF(実質付加価値!H988&gt;0,LN(実質付加価値!H988),0)</f>
        <v>12.164336710199493</v>
      </c>
      <c r="I988" s="4">
        <f>IF(実質付加価値!I988&gt;0,LN(実質付加価値!I988),0)</f>
        <v>12.187289749339154</v>
      </c>
      <c r="K988" s="6">
        <f>E988-E$1103</f>
        <v>-0.33103657441416168</v>
      </c>
      <c r="L988" s="6">
        <f>F988-F$1103</f>
        <v>-0.21582784126673538</v>
      </c>
      <c r="M988" s="6">
        <f>G988-G$1103</f>
        <v>-9.4256035360654522E-2</v>
      </c>
      <c r="N988" s="6">
        <f>H988-H$1103</f>
        <v>-0.43299952793620733</v>
      </c>
      <c r="O988" s="6">
        <f>I988-I$1103</f>
        <v>-0.31974488024865977</v>
      </c>
    </row>
    <row r="989" spans="1:15" x14ac:dyDescent="0.15">
      <c r="A989" s="1">
        <v>43</v>
      </c>
      <c r="B989" s="1" t="s">
        <v>328</v>
      </c>
      <c r="C989" s="1">
        <v>20</v>
      </c>
      <c r="D989" s="1" t="s">
        <v>15</v>
      </c>
      <c r="E989" s="4">
        <f>IF(実質付加価値!E989&gt;0,LN(実質付加価値!E989),0)</f>
        <v>10.578452247870707</v>
      </c>
      <c r="F989" s="4">
        <f>IF(実質付加価値!F989&gt;0,LN(実質付加価値!F989),0)</f>
        <v>11.408609394768327</v>
      </c>
      <c r="G989" s="4">
        <f>IF(実質付加価値!G989&gt;0,LN(実質付加価値!G989),0)</f>
        <v>11.542792481645249</v>
      </c>
      <c r="H989" s="4">
        <f>IF(実質付加価値!H989&gt;0,LN(実質付加価値!H989),0)</f>
        <v>11.265242414038847</v>
      </c>
      <c r="I989" s="4">
        <f>IF(実質付加価値!I989&gt;0,LN(実質付加価値!I989),0)</f>
        <v>11.35084851334847</v>
      </c>
      <c r="K989" s="6">
        <f>E989-E$1104</f>
        <v>-0.46066708356228858</v>
      </c>
      <c r="L989" s="6">
        <f>F989-F$1104</f>
        <v>-0.26137121871974323</v>
      </c>
      <c r="M989" s="6">
        <f>G989-G$1104</f>
        <v>-0.11385647807290766</v>
      </c>
      <c r="N989" s="6">
        <f>H989-H$1104</f>
        <v>-0.15477333738441246</v>
      </c>
      <c r="O989" s="6">
        <f>I989-I$1104</f>
        <v>-0.23152722945457604</v>
      </c>
    </row>
    <row r="990" spans="1:15" x14ac:dyDescent="0.15">
      <c r="A990" s="1">
        <v>43</v>
      </c>
      <c r="B990" s="1" t="s">
        <v>328</v>
      </c>
      <c r="C990" s="1">
        <v>21</v>
      </c>
      <c r="D990" s="1" t="s">
        <v>16</v>
      </c>
      <c r="E990" s="4">
        <f>IF(実質付加価値!E990&gt;0,LN(実質付加価値!E990),0)</f>
        <v>12.027349836082074</v>
      </c>
      <c r="F990" s="4">
        <f>IF(実質付加価値!F990&gt;0,LN(実質付加価値!F990),0)</f>
        <v>12.373283000209778</v>
      </c>
      <c r="G990" s="4">
        <f>IF(実質付加価値!G990&gt;0,LN(実質付加価値!G990),0)</f>
        <v>12.60578006017391</v>
      </c>
      <c r="H990" s="4">
        <f>IF(実質付加価値!H990&gt;0,LN(実質付加価値!H990),0)</f>
        <v>12.797002279020784</v>
      </c>
      <c r="I990" s="4">
        <f>IF(実質付加価値!I990&gt;0,LN(実質付加価値!I990),0)</f>
        <v>13.015369492962991</v>
      </c>
      <c r="K990" s="6">
        <f>E990-E$1105</f>
        <v>-3.334918973320633E-2</v>
      </c>
      <c r="L990" s="6">
        <f>F990-F$1105</f>
        <v>1.2225857706093635E-2</v>
      </c>
      <c r="M990" s="6">
        <f>G990-G$1105</f>
        <v>-0.13409650715376387</v>
      </c>
      <c r="N990" s="6">
        <f>H990-H$1105</f>
        <v>-0.16553833002437912</v>
      </c>
      <c r="O990" s="6">
        <f>I990-I$1105</f>
        <v>-8.8362258629976154E-2</v>
      </c>
    </row>
    <row r="991" spans="1:15" x14ac:dyDescent="0.15">
      <c r="A991" s="1">
        <v>43</v>
      </c>
      <c r="B991" s="1" t="s">
        <v>203</v>
      </c>
      <c r="C991" s="1">
        <v>22</v>
      </c>
      <c r="D991" s="1" t="s">
        <v>8</v>
      </c>
      <c r="E991" s="4">
        <f>IF(実質付加価値!E991&gt;0,LN(実質付加価値!E991),0)</f>
        <v>13.173090841437876</v>
      </c>
      <c r="F991" s="4">
        <f>IF(実質付加価値!F991&gt;0,LN(実質付加価値!F991),0)</f>
        <v>13.666342760380275</v>
      </c>
      <c r="G991" s="4">
        <f>IF(実質付加価値!G991&gt;0,LN(実質付加価値!G991),0)</f>
        <v>13.899437822776534</v>
      </c>
      <c r="H991" s="4">
        <f>IF(実質付加価値!H991&gt;0,LN(実質付加価値!H991),0)</f>
        <v>14.047556511140588</v>
      </c>
      <c r="I991" s="4">
        <f>IF(実質付加価値!I991&gt;0,LN(実質付加価値!I991),0)</f>
        <v>14.264635839220237</v>
      </c>
      <c r="K991" s="6">
        <f>E991-E$1106</f>
        <v>2.5371835148705557E-2</v>
      </c>
      <c r="L991" s="6">
        <f>F991-F$1106</f>
        <v>-1.8702322711950714E-2</v>
      </c>
      <c r="M991" s="6">
        <f>G991-G$1106</f>
        <v>-8.6720333980032649E-3</v>
      </c>
      <c r="N991" s="6">
        <f>H991-H$1106</f>
        <v>-9.5735745503461089E-2</v>
      </c>
      <c r="O991" s="6">
        <f>I991-I$1106</f>
        <v>-9.1138507504243904E-2</v>
      </c>
    </row>
    <row r="992" spans="1:15" x14ac:dyDescent="0.15">
      <c r="A992" s="1">
        <v>43</v>
      </c>
      <c r="B992" s="1" t="s">
        <v>203</v>
      </c>
      <c r="C992" s="1">
        <v>23</v>
      </c>
      <c r="D992" s="1" t="s">
        <v>29</v>
      </c>
      <c r="E992" s="4">
        <f>IF(実質付加価値!E992&gt;0,LN(実質付加価値!E992),0)</f>
        <v>12.987825362372941</v>
      </c>
      <c r="F992" s="4">
        <f>IF(実質付加価値!F992&gt;0,LN(実質付加価値!F992),0)</f>
        <v>13.210910848028348</v>
      </c>
      <c r="G992" s="4">
        <f>IF(実質付加価値!G992&gt;0,LN(実質付加価値!G992),0)</f>
        <v>13.260698113500279</v>
      </c>
      <c r="H992" s="4">
        <f>IF(実質付加価値!H992&gt;0,LN(実質付加価値!H992),0)</f>
        <v>13.458443679664514</v>
      </c>
      <c r="I992" s="4">
        <f>IF(実質付加価値!I992&gt;0,LN(実質付加価値!I992),0)</f>
        <v>13.576726383816975</v>
      </c>
      <c r="K992" s="6">
        <f>E992-E$1107</f>
        <v>4.6474532777843081E-2</v>
      </c>
      <c r="L992" s="6">
        <f>F992-F$1107</f>
        <v>-1.8146095062146372E-2</v>
      </c>
      <c r="M992" s="6">
        <f>G992-G$1107</f>
        <v>-0.10371466684495978</v>
      </c>
      <c r="N992" s="6">
        <f>H992-H$1107</f>
        <v>-8.3048874889918523E-2</v>
      </c>
      <c r="O992" s="6">
        <f>I992-I$1107</f>
        <v>-8.1714018236890951E-2</v>
      </c>
    </row>
    <row r="993" spans="1:15" x14ac:dyDescent="0.15">
      <c r="A993" s="1">
        <v>44</v>
      </c>
      <c r="B993" s="1" t="s">
        <v>330</v>
      </c>
      <c r="C993" s="1">
        <v>1</v>
      </c>
      <c r="D993" s="1" t="s">
        <v>9</v>
      </c>
      <c r="E993" s="4">
        <f>IF(実質付加価値!E993&gt;0,LN(実質付加価値!E993),0)</f>
        <v>11.851313637339414</v>
      </c>
      <c r="F993" s="4">
        <f>IF(実質付加価値!F993&gt;0,LN(実質付加価値!F993),0)</f>
        <v>11.845666287358393</v>
      </c>
      <c r="G993" s="4">
        <f>IF(実質付加価値!G993&gt;0,LN(実質付加価値!G993),0)</f>
        <v>12.05577776317225</v>
      </c>
      <c r="H993" s="4">
        <f>IF(実質付加価値!H993&gt;0,LN(実質付加価値!H993),0)</f>
        <v>11.931941675610911</v>
      </c>
      <c r="I993" s="4">
        <f>IF(実質付加価値!I993&gt;0,LN(実質付加価値!I993),0)</f>
        <v>11.75023987205174</v>
      </c>
      <c r="K993" s="6">
        <f>E993-E$1085</f>
        <v>-0.14554873110763644</v>
      </c>
      <c r="L993" s="6">
        <f>F993-F$1085</f>
        <v>-3.7962867231470909E-2</v>
      </c>
      <c r="M993" s="6">
        <f>G993-G$1085</f>
        <v>5.7350682908319683E-2</v>
      </c>
      <c r="N993" s="6">
        <f>H993-H$1085</f>
        <v>7.49162913835697E-2</v>
      </c>
      <c r="O993" s="6">
        <f>I993-I$1085</f>
        <v>1.3767534016620786E-2</v>
      </c>
    </row>
    <row r="994" spans="1:15" x14ac:dyDescent="0.15">
      <c r="A994" s="1">
        <v>44</v>
      </c>
      <c r="B994" s="1" t="s">
        <v>330</v>
      </c>
      <c r="C994" s="1">
        <v>2</v>
      </c>
      <c r="D994" s="1" t="s">
        <v>10</v>
      </c>
      <c r="E994" s="4">
        <f>IF(実質付加価値!E994&gt;0,LN(実質付加価値!E994),0)</f>
        <v>9.6702414889353232</v>
      </c>
      <c r="F994" s="4">
        <f>IF(実質付加価値!F994&gt;0,LN(実質付加価値!F994),0)</f>
        <v>9.9242029252479309</v>
      </c>
      <c r="G994" s="4">
        <f>IF(実質付加価値!G994&gt;0,LN(実質付加価値!G994),0)</f>
        <v>9.8868676405963782</v>
      </c>
      <c r="H994" s="4">
        <f>IF(実質付加価値!H994&gt;0,LN(実質付加価値!H994),0)</f>
        <v>9.8085693029873671</v>
      </c>
      <c r="I994" s="4">
        <f>IF(実質付加価値!I994&gt;0,LN(実質付加価値!I994),0)</f>
        <v>8.8452878642760169</v>
      </c>
      <c r="K994" s="6">
        <f>E994-E$1086</f>
        <v>0.24361974073867998</v>
      </c>
      <c r="L994" s="6">
        <f>F994-F$1086</f>
        <v>0.37174692268071396</v>
      </c>
      <c r="M994" s="6">
        <f>G994-G$1086</f>
        <v>0.36545153583302969</v>
      </c>
      <c r="N994" s="6">
        <f>H994-H$1086</f>
        <v>0.71878444009725939</v>
      </c>
      <c r="O994" s="6">
        <f>I994-I$1086</f>
        <v>0.84674884761629965</v>
      </c>
    </row>
    <row r="995" spans="1:15" x14ac:dyDescent="0.15">
      <c r="A995" s="1">
        <v>44</v>
      </c>
      <c r="B995" s="1" t="s">
        <v>331</v>
      </c>
      <c r="C995" s="1">
        <v>3</v>
      </c>
      <c r="D995" s="1" t="s">
        <v>17</v>
      </c>
      <c r="E995" s="4">
        <f>IF(実質付加価値!E995&gt;0,LN(実質付加価値!E995),0)</f>
        <v>11.857913602881677</v>
      </c>
      <c r="F995" s="4">
        <f>IF(実質付加価値!F995&gt;0,LN(実質付加価値!F995),0)</f>
        <v>11.792860614311694</v>
      </c>
      <c r="G995" s="4">
        <f>IF(実質付加価値!G995&gt;0,LN(実質付加価値!G995),0)</f>
        <v>11.892340735010277</v>
      </c>
      <c r="H995" s="4">
        <f>IF(実質付加価値!H995&gt;0,LN(実質付加価値!H995),0)</f>
        <v>12.232870844774247</v>
      </c>
      <c r="I995" s="4">
        <f>IF(実質付加価値!I995&gt;0,LN(実質付加価値!I995),0)</f>
        <v>11.816462870327452</v>
      </c>
      <c r="K995" s="6">
        <f>E995-E$1087</f>
        <v>-5.0830047977930448E-2</v>
      </c>
      <c r="L995" s="6">
        <f>F995-F$1087</f>
        <v>-0.40635688763100042</v>
      </c>
      <c r="M995" s="6">
        <f>G995-G$1087</f>
        <v>-0.40067121132792494</v>
      </c>
      <c r="N995" s="6">
        <f>H995-H$1087</f>
        <v>-0.15318727951466471</v>
      </c>
      <c r="O995" s="6">
        <f>I995-I$1087</f>
        <v>-0.41555428686639573</v>
      </c>
    </row>
    <row r="996" spans="1:15" x14ac:dyDescent="0.15">
      <c r="A996" s="1">
        <v>44</v>
      </c>
      <c r="B996" s="1" t="s">
        <v>331</v>
      </c>
      <c r="C996" s="1">
        <v>4</v>
      </c>
      <c r="D996" s="1" t="s">
        <v>18</v>
      </c>
      <c r="E996" s="4">
        <f>IF(実質付加価値!E996&gt;0,LN(実質付加価値!E996),0)</f>
        <v>9.0095756502883066</v>
      </c>
      <c r="F996" s="4">
        <f>IF(実質付加価値!F996&gt;0,LN(実質付加価値!F996),0)</f>
        <v>9.4773100810312396</v>
      </c>
      <c r="G996" s="4">
        <f>IF(実質付加価値!G996&gt;0,LN(実質付加価値!G996),0)</f>
        <v>10.059036572370953</v>
      </c>
      <c r="H996" s="4">
        <f>IF(実質付加価値!H996&gt;0,LN(実質付加価値!H996),0)</f>
        <v>9.3326348780408903</v>
      </c>
      <c r="I996" s="4">
        <f>IF(実質付加価値!I996&gt;0,LN(実質付加価値!I996),0)</f>
        <v>8.6032568844656616</v>
      </c>
      <c r="K996" s="6">
        <f>E996-E$1088</f>
        <v>-1.4224406064742769</v>
      </c>
      <c r="L996" s="6">
        <f>F996-F$1088</f>
        <v>-1.4188842556484218</v>
      </c>
      <c r="M996" s="6">
        <f>G996-G$1088</f>
        <v>-1.2352951762739046</v>
      </c>
      <c r="N996" s="6">
        <f>H996-H$1088</f>
        <v>-1.2174846471436727</v>
      </c>
      <c r="O996" s="6">
        <f>I996-I$1088</f>
        <v>-1.3692539865710014</v>
      </c>
    </row>
    <row r="997" spans="1:15" x14ac:dyDescent="0.15">
      <c r="A997" s="1">
        <v>44</v>
      </c>
      <c r="B997" s="1" t="s">
        <v>331</v>
      </c>
      <c r="C997" s="1">
        <v>5</v>
      </c>
      <c r="D997" s="1" t="s">
        <v>19</v>
      </c>
      <c r="E997" s="4">
        <f>IF(実質付加価値!E997&gt;0,LN(実質付加価値!E997),0)</f>
        <v>9.321757390125617</v>
      </c>
      <c r="F997" s="4">
        <f>IF(実質付加価値!F997&gt;0,LN(実質付加価値!F997),0)</f>
        <v>9.0018268086544122</v>
      </c>
      <c r="G997" s="4">
        <f>IF(実質付加価値!G997&gt;0,LN(実質付加価値!G997),0)</f>
        <v>9.5292177205805721</v>
      </c>
      <c r="H997" s="4">
        <f>IF(実質付加価値!H997&gt;0,LN(実質付加価値!H997),0)</f>
        <v>9.4914229516509412</v>
      </c>
      <c r="I997" s="4">
        <f>IF(実質付加価値!I997&gt;0,LN(実質付加価値!I997),0)</f>
        <v>9.3913144548088976</v>
      </c>
      <c r="K997" s="6">
        <f>E997-E$1089</f>
        <v>-0.50730558386032243</v>
      </c>
      <c r="L997" s="6">
        <f>F997-F$1089</f>
        <v>-1.0213972372968438</v>
      </c>
      <c r="M997" s="6">
        <f>G997-G$1089</f>
        <v>-1.0614982706802714</v>
      </c>
      <c r="N997" s="6">
        <f>H997-H$1089</f>
        <v>-1.0319860450634071</v>
      </c>
      <c r="O997" s="6">
        <f>I997-I$1089</f>
        <v>-0.87476939740273707</v>
      </c>
    </row>
    <row r="998" spans="1:15" x14ac:dyDescent="0.15">
      <c r="A998" s="1">
        <v>44</v>
      </c>
      <c r="B998" s="1" t="s">
        <v>331</v>
      </c>
      <c r="C998" s="1">
        <v>6</v>
      </c>
      <c r="D998" s="1" t="s">
        <v>3</v>
      </c>
      <c r="E998" s="4">
        <f>IF(実質付加価値!E998&gt;0,LN(実質付加価値!E998),0)</f>
        <v>8.6320892426566562</v>
      </c>
      <c r="F998" s="4">
        <f>IF(実質付加価値!F998&gt;0,LN(実質付加価値!F998),0)</f>
        <v>10.004470572083884</v>
      </c>
      <c r="G998" s="4">
        <f>IF(実質付加価値!G998&gt;0,LN(実質付加価値!G998),0)</f>
        <v>11.331595479988225</v>
      </c>
      <c r="H998" s="4">
        <f>IF(実質付加価値!H998&gt;0,LN(実質付加価値!H998),0)</f>
        <v>11.000192795553419</v>
      </c>
      <c r="I998" s="4">
        <f>IF(実質付加価値!I998&gt;0,LN(実質付加価値!I998),0)</f>
        <v>10.524419694536817</v>
      </c>
      <c r="K998" s="6">
        <f>E998-E$1090</f>
        <v>-4.973078063779468E-2</v>
      </c>
      <c r="L998" s="6">
        <f>F998-F$1090</f>
        <v>0.33020167628740005</v>
      </c>
      <c r="M998" s="6">
        <f>G998-G$1090</f>
        <v>0.5414150867769294</v>
      </c>
      <c r="N998" s="6">
        <f>H998-H$1090</f>
        <v>-4.0839417356563601E-2</v>
      </c>
      <c r="O998" s="6">
        <f>I998-I$1090</f>
        <v>-0.77478655331349344</v>
      </c>
    </row>
    <row r="999" spans="1:15" x14ac:dyDescent="0.15">
      <c r="A999" s="1">
        <v>44</v>
      </c>
      <c r="B999" s="1" t="s">
        <v>331</v>
      </c>
      <c r="C999" s="1">
        <v>7</v>
      </c>
      <c r="D999" s="1" t="s">
        <v>20</v>
      </c>
      <c r="E999" s="4">
        <f>IF(実質付加価値!E999&gt;0,LN(実質付加価値!E999),0)</f>
        <v>11.23836692600756</v>
      </c>
      <c r="F999" s="4">
        <f>IF(実質付加価値!F999&gt;0,LN(実質付加価値!F999),0)</f>
        <v>12.039119200979282</v>
      </c>
      <c r="G999" s="4">
        <f>IF(実質付加価値!G999&gt;0,LN(実質付加価値!G999),0)</f>
        <v>11.887768344896731</v>
      </c>
      <c r="H999" s="4">
        <f>IF(実質付加価値!H999&gt;0,LN(実質付加価値!H999),0)</f>
        <v>11.539866060819724</v>
      </c>
      <c r="I999" s="4">
        <f>IF(実質付加価値!I999&gt;0,LN(実質付加価値!I999),0)</f>
        <v>11.384773752888526</v>
      </c>
      <c r="K999" s="6">
        <f>E999-E$1091</f>
        <v>1.6296810494933069</v>
      </c>
      <c r="L999" s="6">
        <f>F999-F$1091</f>
        <v>2.625179563298552</v>
      </c>
      <c r="M999" s="6">
        <f>G999-G$1091</f>
        <v>1.8366097823810481</v>
      </c>
      <c r="N999" s="6">
        <f>H999-H$1091</f>
        <v>1.6556871456047908</v>
      </c>
      <c r="O999" s="6">
        <f>I999-I$1091</f>
        <v>2.33419192057233</v>
      </c>
    </row>
    <row r="1000" spans="1:15" x14ac:dyDescent="0.15">
      <c r="A1000" s="1">
        <v>44</v>
      </c>
      <c r="B1000" s="1" t="s">
        <v>331</v>
      </c>
      <c r="C1000" s="1">
        <v>8</v>
      </c>
      <c r="D1000" s="1" t="s">
        <v>21</v>
      </c>
      <c r="E1000" s="4">
        <f>IF(実質付加価値!E1000&gt;0,LN(実質付加価値!E1000),0)</f>
        <v>10.324395571917082</v>
      </c>
      <c r="F1000" s="4">
        <f>IF(実質付加価値!F1000&gt;0,LN(実質付加価値!F1000),0)</f>
        <v>10.730829732351525</v>
      </c>
      <c r="G1000" s="4">
        <f>IF(実質付加価値!G1000&gt;0,LN(実質付加価値!G1000),0)</f>
        <v>11.085771597544131</v>
      </c>
      <c r="H1000" s="4">
        <f>IF(実質付加価値!H1000&gt;0,LN(実質付加価値!H1000),0)</f>
        <v>11.087194338084933</v>
      </c>
      <c r="I1000" s="4">
        <f>IF(実質付加価値!I1000&gt;0,LN(実質付加価値!I1000),0)</f>
        <v>10.537000732747861</v>
      </c>
      <c r="K1000" s="6">
        <f>E1000-E$1092</f>
        <v>4.3312202818434287E-2</v>
      </c>
      <c r="L1000" s="6">
        <f>F1000-F$1092</f>
        <v>0.18935124451628482</v>
      </c>
      <c r="M1000" s="6">
        <f>G1000-G$1092</f>
        <v>0.17314544852491132</v>
      </c>
      <c r="N1000" s="6">
        <f>H1000-H$1092</f>
        <v>0.19629189338834863</v>
      </c>
      <c r="O1000" s="6">
        <f>I1000-I$1092</f>
        <v>5.5480990326355339E-2</v>
      </c>
    </row>
    <row r="1001" spans="1:15" x14ac:dyDescent="0.15">
      <c r="A1001" s="1">
        <v>44</v>
      </c>
      <c r="B1001" s="1" t="s">
        <v>331</v>
      </c>
      <c r="C1001" s="1">
        <v>9</v>
      </c>
      <c r="D1001" s="1" t="s">
        <v>22</v>
      </c>
      <c r="E1001" s="4">
        <f>IF(実質付加価値!E1001&gt;0,LN(実質付加価値!E1001),0)</f>
        <v>10.450247435314779</v>
      </c>
      <c r="F1001" s="4">
        <f>IF(実質付加価値!F1001&gt;0,LN(実質付加価値!F1001),0)</f>
        <v>11.96569320759083</v>
      </c>
      <c r="G1001" s="4">
        <f>IF(実質付加価値!G1001&gt;0,LN(実質付加価値!G1001),0)</f>
        <v>12.122937387651914</v>
      </c>
      <c r="H1001" s="4">
        <f>IF(実質付加価値!H1001&gt;0,LN(実質付加価値!H1001),0)</f>
        <v>11.93849069165886</v>
      </c>
      <c r="I1001" s="4">
        <f>IF(実質付加価値!I1001&gt;0,LN(実質付加価値!I1001),0)</f>
        <v>11.375179549825937</v>
      </c>
      <c r="K1001" s="6">
        <f>E1001-E$1093</f>
        <v>0.21156472787263247</v>
      </c>
      <c r="L1001" s="6">
        <f>F1001-F$1093</f>
        <v>1.2781231779553135</v>
      </c>
      <c r="M1001" s="6">
        <f>G1001-G$1093</f>
        <v>1.0989909869237842</v>
      </c>
      <c r="N1001" s="6">
        <f>H1001-H$1093</f>
        <v>0.91374295913690595</v>
      </c>
      <c r="O1001" s="6">
        <f>I1001-I$1093</f>
        <v>0.97058446505633889</v>
      </c>
    </row>
    <row r="1002" spans="1:15" x14ac:dyDescent="0.15">
      <c r="A1002" s="1">
        <v>44</v>
      </c>
      <c r="B1002" s="1" t="s">
        <v>331</v>
      </c>
      <c r="C1002" s="1">
        <v>10</v>
      </c>
      <c r="D1002" s="1" t="s">
        <v>23</v>
      </c>
      <c r="E1002" s="4">
        <f>IF(実質付加価値!E1002&gt;0,LN(実質付加価値!E1002),0)</f>
        <v>8.5796697655185348</v>
      </c>
      <c r="F1002" s="4">
        <f>IF(実質付加価値!F1002&gt;0,LN(実質付加価値!F1002),0)</f>
        <v>9.8973209087525102</v>
      </c>
      <c r="G1002" s="4">
        <f>IF(実質付加価値!G1002&gt;0,LN(実質付加価値!G1002),0)</f>
        <v>10.072865778179855</v>
      </c>
      <c r="H1002" s="4">
        <f>IF(実質付加価値!H1002&gt;0,LN(実質付加価値!H1002),0)</f>
        <v>10.487352731254056</v>
      </c>
      <c r="I1002" s="4">
        <f>IF(実質付加価値!I1002&gt;0,LN(実質付加価値!I1002),0)</f>
        <v>9.6258554489549972</v>
      </c>
      <c r="K1002" s="6">
        <f>E1002-E$1094</f>
        <v>-1.3088298095217272</v>
      </c>
      <c r="L1002" s="6">
        <f>F1002-F$1094</f>
        <v>-0.57284136497398919</v>
      </c>
      <c r="M1002" s="6">
        <f>G1002-G$1094</f>
        <v>-0.97883155170957714</v>
      </c>
      <c r="N1002" s="6">
        <f>H1002-H$1094</f>
        <v>-0.6595536624429883</v>
      </c>
      <c r="O1002" s="6">
        <f>I1002-I$1094</f>
        <v>-1.189751855875814</v>
      </c>
    </row>
    <row r="1003" spans="1:15" x14ac:dyDescent="0.15">
      <c r="A1003" s="1">
        <v>44</v>
      </c>
      <c r="B1003" s="1" t="s">
        <v>331</v>
      </c>
      <c r="C1003" s="1">
        <v>11</v>
      </c>
      <c r="D1003" s="1" t="s">
        <v>24</v>
      </c>
      <c r="E1003" s="4">
        <f>IF(実質付加価値!E1003&gt;0,LN(実質付加価値!E1003),0)</f>
        <v>8.3227701325377037</v>
      </c>
      <c r="F1003" s="4">
        <f>IF(実質付加価値!F1003&gt;0,LN(実質付加価値!F1003),0)</f>
        <v>9.105551100874008</v>
      </c>
      <c r="G1003" s="4">
        <f>IF(実質付加価値!G1003&gt;0,LN(実質付加価値!G1003),0)</f>
        <v>10.429023973842757</v>
      </c>
      <c r="H1003" s="4">
        <f>IF(実質付加価値!H1003&gt;0,LN(実質付加価値!H1003),0)</f>
        <v>10.677148367308664</v>
      </c>
      <c r="I1003" s="4">
        <f>IF(実質付加価値!I1003&gt;0,LN(実質付加価値!I1003),0)</f>
        <v>11.363018132608451</v>
      </c>
      <c r="K1003" s="6">
        <f>E1003-E$1095</f>
        <v>-1.7762491738408368</v>
      </c>
      <c r="L1003" s="6">
        <f>F1003-F$1095</f>
        <v>-1.7776986525564595</v>
      </c>
      <c r="M1003" s="6">
        <f>G1003-G$1095</f>
        <v>-1.2574193267987308</v>
      </c>
      <c r="N1003" s="6">
        <f>H1003-H$1095</f>
        <v>-1.0802951408129644</v>
      </c>
      <c r="O1003" s="6">
        <f>I1003-I$1095</f>
        <v>-0.56383484506494952</v>
      </c>
    </row>
    <row r="1004" spans="1:15" x14ac:dyDescent="0.15">
      <c r="A1004" s="1">
        <v>44</v>
      </c>
      <c r="B1004" s="1" t="s">
        <v>331</v>
      </c>
      <c r="C1004" s="1">
        <v>12</v>
      </c>
      <c r="D1004" s="1" t="s">
        <v>25</v>
      </c>
      <c r="E1004" s="4">
        <f>IF(実質付加価値!E1004&gt;0,LN(実質付加価値!E1004),0)</f>
        <v>5.5491443342123787</v>
      </c>
      <c r="F1004" s="4">
        <f>IF(実質付加価値!F1004&gt;0,LN(実質付加価値!F1004),0)</f>
        <v>8.9478817007961133</v>
      </c>
      <c r="G1004" s="4">
        <f>IF(実質付加価値!G1004&gt;0,LN(実質付加価値!G1004),0)</f>
        <v>11.453585899205894</v>
      </c>
      <c r="H1004" s="4">
        <f>IF(実質付加価値!H1004&gt;0,LN(実質付加価値!H1004),0)</f>
        <v>12.675472560227234</v>
      </c>
      <c r="I1004" s="4">
        <f>IF(実質付加価値!I1004&gt;0,LN(実質付加価値!I1004),0)</f>
        <v>13.43243777501938</v>
      </c>
      <c r="K1004" s="6">
        <f>E1004-E$1096</f>
        <v>-2.0074528023584008</v>
      </c>
      <c r="L1004" s="6">
        <f>F1004-F$1096</f>
        <v>-0.53525688032792651</v>
      </c>
      <c r="M1004" s="6">
        <f>G1004-G$1096</f>
        <v>7.5107301601681442E-2</v>
      </c>
      <c r="N1004" s="6">
        <f>H1004-H$1096</f>
        <v>0.28516026121416971</v>
      </c>
      <c r="O1004" s="6">
        <f>I1004-I$1096</f>
        <v>-0.34490704734246158</v>
      </c>
    </row>
    <row r="1005" spans="1:15" x14ac:dyDescent="0.15">
      <c r="A1005" s="1">
        <v>44</v>
      </c>
      <c r="B1005" s="1" t="s">
        <v>331</v>
      </c>
      <c r="C1005" s="1">
        <v>13</v>
      </c>
      <c r="D1005" s="1" t="s">
        <v>26</v>
      </c>
      <c r="E1005" s="4">
        <f>IF(実質付加価値!E1005&gt;0,LN(実質付加価値!E1005),0)</f>
        <v>8.0594915711624413</v>
      </c>
      <c r="F1005" s="4">
        <f>IF(実質付加価値!F1005&gt;0,LN(実質付加価値!F1005),0)</f>
        <v>9.4698742778539469</v>
      </c>
      <c r="G1005" s="4">
        <f>IF(実質付加価値!G1005&gt;0,LN(実質付加価値!G1005),0)</f>
        <v>9.9082731527213763</v>
      </c>
      <c r="H1005" s="4">
        <f>IF(実質付加価値!H1005&gt;0,LN(実質付加価値!H1005),0)</f>
        <v>10.276084876399093</v>
      </c>
      <c r="I1005" s="4">
        <f>IF(実質付加価値!I1005&gt;0,LN(実質付加価値!I1005),0)</f>
        <v>11.375560197273806</v>
      </c>
      <c r="K1005" s="6">
        <f>E1005-E$1097</f>
        <v>-0.81879339778771687</v>
      </c>
      <c r="L1005" s="6">
        <f>F1005-F$1097</f>
        <v>-0.80801819655560081</v>
      </c>
      <c r="M1005" s="6">
        <f>G1005-G$1097</f>
        <v>-0.80994032988195741</v>
      </c>
      <c r="N1005" s="6">
        <f>H1005-H$1097</f>
        <v>-0.69461900134108667</v>
      </c>
      <c r="O1005" s="6">
        <f>I1005-I$1097</f>
        <v>-0.24020667858278699</v>
      </c>
    </row>
    <row r="1006" spans="1:15" x14ac:dyDescent="0.15">
      <c r="A1006" s="1">
        <v>44</v>
      </c>
      <c r="B1006" s="1" t="s">
        <v>331</v>
      </c>
      <c r="C1006" s="1">
        <v>14</v>
      </c>
      <c r="D1006" s="1" t="s">
        <v>27</v>
      </c>
      <c r="E1006" s="4">
        <f>IF(実質付加価値!E1006&gt;0,LN(実質付加価値!E1006),0)</f>
        <v>5.6604885118201</v>
      </c>
      <c r="F1006" s="4">
        <f>IF(実質付加価値!F1006&gt;0,LN(実質付加価値!F1006),0)</f>
        <v>8.8389530605421918</v>
      </c>
      <c r="G1006" s="4">
        <f>IF(実質付加価値!G1006&gt;0,LN(実質付加価値!G1006),0)</f>
        <v>10.22888573694712</v>
      </c>
      <c r="H1006" s="4">
        <f>IF(実質付加価値!H1006&gt;0,LN(実質付加価値!H1006),0)</f>
        <v>11.321564341033294</v>
      </c>
      <c r="I1006" s="4">
        <f>IF(実質付加価値!I1006&gt;0,LN(実質付加価値!I1006),0)</f>
        <v>12.034438025590388</v>
      </c>
      <c r="K1006" s="6">
        <f>E1006-E$1098</f>
        <v>-1.3678135645142078</v>
      </c>
      <c r="L1006" s="6">
        <f>F1006-F$1098</f>
        <v>0.43623548109282062</v>
      </c>
      <c r="M1006" s="6">
        <f>G1006-G$1098</f>
        <v>1.0065034734017839</v>
      </c>
      <c r="N1006" s="6">
        <f>H1006-H$1098</f>
        <v>1.9953948998082698</v>
      </c>
      <c r="O1006" s="6">
        <f>I1006-I$1098</f>
        <v>2.1760256570413521</v>
      </c>
    </row>
    <row r="1007" spans="1:15" x14ac:dyDescent="0.15">
      <c r="A1007" s="1">
        <v>44</v>
      </c>
      <c r="B1007" s="1" t="s">
        <v>331</v>
      </c>
      <c r="C1007" s="1">
        <v>15</v>
      </c>
      <c r="D1007" s="1" t="s">
        <v>28</v>
      </c>
      <c r="E1007" s="4">
        <f>IF(実質付加価値!E1007&gt;0,LN(実質付加価値!E1007),0)</f>
        <v>10.669160119410543</v>
      </c>
      <c r="F1007" s="4">
        <f>IF(実質付加価値!F1007&gt;0,LN(実質付加価値!F1007),0)</f>
        <v>10.923220343627339</v>
      </c>
      <c r="G1007" s="4">
        <f>IF(実質付加価値!G1007&gt;0,LN(実質付加価値!G1007),0)</f>
        <v>11.28179127576186</v>
      </c>
      <c r="H1007" s="4">
        <f>IF(実質付加価値!H1007&gt;0,LN(実質付加価値!H1007),0)</f>
        <v>11.046089409820507</v>
      </c>
      <c r="I1007" s="4">
        <f>IF(実質付加価値!I1007&gt;0,LN(実質付加価値!I1007),0)</f>
        <v>11.038997672138263</v>
      </c>
      <c r="K1007" s="6">
        <f>E1007-E$1099</f>
        <v>-0.87097300105943987</v>
      </c>
      <c r="L1007" s="6">
        <f>F1007-F$1099</f>
        <v>-0.85476027533390031</v>
      </c>
      <c r="M1007" s="6">
        <f>G1007-G$1099</f>
        <v>-0.92713615296326068</v>
      </c>
      <c r="N1007" s="6">
        <f>H1007-H$1099</f>
        <v>-0.97376700784805337</v>
      </c>
      <c r="O1007" s="6">
        <f>I1007-I$1099</f>
        <v>-0.86122221611009486</v>
      </c>
    </row>
    <row r="1008" spans="1:15" x14ac:dyDescent="0.15">
      <c r="A1008" s="1">
        <v>44</v>
      </c>
      <c r="B1008" s="1" t="s">
        <v>330</v>
      </c>
      <c r="C1008" s="1">
        <v>16</v>
      </c>
      <c r="D1008" s="1" t="s">
        <v>11</v>
      </c>
      <c r="E1008" s="4">
        <f>IF(実質付加価値!E1008&gt;0,LN(実質付加価値!E1008),0)</f>
        <v>12.9761729729207</v>
      </c>
      <c r="F1008" s="4">
        <f>IF(実質付加価値!F1008&gt;0,LN(実質付加価値!F1008),0)</f>
        <v>12.949290892513021</v>
      </c>
      <c r="G1008" s="4">
        <f>IF(実質付加価値!G1008&gt;0,LN(実質付加価値!G1008),0)</f>
        <v>13.074641657381605</v>
      </c>
      <c r="H1008" s="4">
        <f>IF(実質付加価値!H1008&gt;0,LN(実質付加価値!H1008),0)</f>
        <v>12.90716434353158</v>
      </c>
      <c r="I1008" s="4">
        <f>IF(実質付加価値!I1008&gt;0,LN(実質付加価値!I1008),0)</f>
        <v>12.478925807057246</v>
      </c>
      <c r="K1008" s="6">
        <f>E1008-E$1100</f>
        <v>-0.1531305822478739</v>
      </c>
      <c r="L1008" s="6">
        <f>F1008-F$1100</f>
        <v>-0.39481009726723748</v>
      </c>
      <c r="M1008" s="6">
        <f>G1008-G$1100</f>
        <v>-0.44547654827180594</v>
      </c>
      <c r="N1008" s="6">
        <f>H1008-H$1100</f>
        <v>-0.37112680724703395</v>
      </c>
      <c r="O1008" s="6">
        <f>I1008-I$1100</f>
        <v>-0.48422970713910196</v>
      </c>
    </row>
    <row r="1009" spans="1:15" x14ac:dyDescent="0.15">
      <c r="A1009" s="1">
        <v>44</v>
      </c>
      <c r="B1009" s="1" t="s">
        <v>330</v>
      </c>
      <c r="C1009" s="1">
        <v>17</v>
      </c>
      <c r="D1009" s="1" t="s">
        <v>12</v>
      </c>
      <c r="E1009" s="4">
        <f>IF(実質付加価値!E1009&gt;0,LN(実質付加価値!E1009),0)</f>
        <v>10.545625748115972</v>
      </c>
      <c r="F1009" s="4">
        <f>IF(実質付加価値!F1009&gt;0,LN(実質付加価値!F1009),0)</f>
        <v>11.096995663799845</v>
      </c>
      <c r="G1009" s="4">
        <f>IF(実質付加価値!G1009&gt;0,LN(実質付加価値!G1009),0)</f>
        <v>11.49175383153556</v>
      </c>
      <c r="H1009" s="4">
        <f>IF(実質付加価値!H1009&gt;0,LN(実質付加価値!H1009),0)</f>
        <v>11.897298465074643</v>
      </c>
      <c r="I1009" s="4">
        <f>IF(実質付加価値!I1009&gt;0,LN(実質付加価値!I1009),0)</f>
        <v>11.9701687181746</v>
      </c>
      <c r="K1009" s="6">
        <f>E1009-E$1101</f>
        <v>-0.30383360242135637</v>
      </c>
      <c r="L1009" s="6">
        <f>F1009-F$1101</f>
        <v>-0.3922267002480524</v>
      </c>
      <c r="M1009" s="6">
        <f>G1009-G$1101</f>
        <v>-0.54366711528982314</v>
      </c>
      <c r="N1009" s="6">
        <f>H1009-H$1101</f>
        <v>-0.34118384587476314</v>
      </c>
      <c r="O1009" s="6">
        <f>I1009-I$1101</f>
        <v>-0.29923911626181265</v>
      </c>
    </row>
    <row r="1010" spans="1:15" x14ac:dyDescent="0.15">
      <c r="A1010" s="1">
        <v>44</v>
      </c>
      <c r="B1010" s="1" t="s">
        <v>330</v>
      </c>
      <c r="C1010" s="1">
        <v>18</v>
      </c>
      <c r="D1010" s="1" t="s">
        <v>13</v>
      </c>
      <c r="E1010" s="4">
        <f>IF(実質付加価値!E1010&gt;0,LN(実質付加価値!E1010),0)</f>
        <v>11.400029244523116</v>
      </c>
      <c r="F1010" s="4">
        <f>IF(実質付加価値!F1010&gt;0,LN(実質付加価値!F1010),0)</f>
        <v>12.222871795767626</v>
      </c>
      <c r="G1010" s="4">
        <f>IF(実質付加価値!G1010&gt;0,LN(実質付加価値!G1010),0)</f>
        <v>12.586758121910391</v>
      </c>
      <c r="H1010" s="4">
        <f>IF(実質付加価値!H1010&gt;0,LN(実質付加価値!H1010),0)</f>
        <v>12.90552847924987</v>
      </c>
      <c r="I1010" s="4">
        <f>IF(実質付加価値!I1010&gt;0,LN(実質付加価値!I1010),0)</f>
        <v>12.758043322621095</v>
      </c>
      <c r="K1010" s="6">
        <f>E1010-E$1102</f>
        <v>-0.71870031363559761</v>
      </c>
      <c r="L1010" s="6">
        <f>F1010-F$1102</f>
        <v>-0.66135601314715231</v>
      </c>
      <c r="M1010" s="6">
        <f>G1010-G$1102</f>
        <v>-0.71931602835230279</v>
      </c>
      <c r="N1010" s="6">
        <f>H1010-H$1102</f>
        <v>-0.59844751216463088</v>
      </c>
      <c r="O1010" s="6">
        <f>I1010-I$1102</f>
        <v>-0.58695305841390599</v>
      </c>
    </row>
    <row r="1011" spans="1:15" x14ac:dyDescent="0.15">
      <c r="A1011" s="1">
        <v>44</v>
      </c>
      <c r="B1011" s="1" t="s">
        <v>330</v>
      </c>
      <c r="C1011" s="1">
        <v>19</v>
      </c>
      <c r="D1011" s="1" t="s">
        <v>14</v>
      </c>
      <c r="E1011" s="4">
        <f>IF(実質付加価値!E1011&gt;0,LN(実質付加価値!E1011),0)</f>
        <v>10.56617833962278</v>
      </c>
      <c r="F1011" s="4">
        <f>IF(実質付加価値!F1011&gt;0,LN(実質付加価値!F1011),0)</f>
        <v>11.321925496426799</v>
      </c>
      <c r="G1011" s="4">
        <f>IF(実質付加価値!G1011&gt;0,LN(実質付加価値!G1011),0)</f>
        <v>12.040793578580484</v>
      </c>
      <c r="H1011" s="4">
        <f>IF(実質付加価値!H1011&gt;0,LN(実質付加価値!H1011),0)</f>
        <v>12.056079159878585</v>
      </c>
      <c r="I1011" s="4">
        <f>IF(実質付加価値!I1011&gt;0,LN(実質付加価値!I1011),0)</f>
        <v>11.93722561947208</v>
      </c>
      <c r="K1011" s="6">
        <f>E1011-E$1103</f>
        <v>-0.37968057787721854</v>
      </c>
      <c r="L1011" s="6">
        <f>F1011-F$1103</f>
        <v>-0.45104851642999044</v>
      </c>
      <c r="M1011" s="6">
        <f>G1011-G$1103</f>
        <v>-0.52035935283177359</v>
      </c>
      <c r="N1011" s="6">
        <f>H1011-H$1103</f>
        <v>-0.54125707825711444</v>
      </c>
      <c r="O1011" s="6">
        <f>I1011-I$1103</f>
        <v>-0.56980901011573337</v>
      </c>
    </row>
    <row r="1012" spans="1:15" x14ac:dyDescent="0.15">
      <c r="A1012" s="1">
        <v>44</v>
      </c>
      <c r="B1012" s="1" t="s">
        <v>330</v>
      </c>
      <c r="C1012" s="1">
        <v>20</v>
      </c>
      <c r="D1012" s="1" t="s">
        <v>15</v>
      </c>
      <c r="E1012" s="4">
        <f>IF(実質付加価値!E1012&gt;0,LN(実質付加価値!E1012),0)</f>
        <v>10.38350501301856</v>
      </c>
      <c r="F1012" s="4">
        <f>IF(実質付加価値!F1012&gt;0,LN(実質付加価値!F1012),0)</f>
        <v>11.070812531206057</v>
      </c>
      <c r="G1012" s="4">
        <f>IF(実質付加価値!G1012&gt;0,LN(実質付加価値!G1012),0)</f>
        <v>10.907261528893986</v>
      </c>
      <c r="H1012" s="4">
        <f>IF(実質付加価値!H1012&gt;0,LN(実質付加価値!H1012),0)</f>
        <v>10.68271266721711</v>
      </c>
      <c r="I1012" s="4">
        <f>IF(実質付加価値!I1012&gt;0,LN(実質付加価値!I1012),0)</f>
        <v>10.928985902535494</v>
      </c>
      <c r="K1012" s="6">
        <f>E1012-E$1104</f>
        <v>-0.65561431841443607</v>
      </c>
      <c r="L1012" s="6">
        <f>F1012-F$1104</f>
        <v>-0.5991680822820129</v>
      </c>
      <c r="M1012" s="6">
        <f>G1012-G$1104</f>
        <v>-0.7493874308241697</v>
      </c>
      <c r="N1012" s="6">
        <f>H1012-H$1104</f>
        <v>-0.73730308420614854</v>
      </c>
      <c r="O1012" s="6">
        <f>I1012-I$1104</f>
        <v>-0.6533898402675522</v>
      </c>
    </row>
    <row r="1013" spans="1:15" x14ac:dyDescent="0.15">
      <c r="A1013" s="1">
        <v>44</v>
      </c>
      <c r="B1013" s="1" t="s">
        <v>330</v>
      </c>
      <c r="C1013" s="1">
        <v>21</v>
      </c>
      <c r="D1013" s="1" t="s">
        <v>16</v>
      </c>
      <c r="E1013" s="4">
        <f>IF(実質付加価値!E1013&gt;0,LN(実質付加価値!E1013),0)</f>
        <v>11.498522152919048</v>
      </c>
      <c r="F1013" s="4">
        <f>IF(実質付加価値!F1013&gt;0,LN(実質付加価値!F1013),0)</f>
        <v>11.863093419094964</v>
      </c>
      <c r="G1013" s="4">
        <f>IF(実質付加価値!G1013&gt;0,LN(実質付加価値!G1013),0)</f>
        <v>12.177436707393367</v>
      </c>
      <c r="H1013" s="4">
        <f>IF(実質付加価値!H1013&gt;0,LN(実質付加価値!H1013),0)</f>
        <v>12.430158603382665</v>
      </c>
      <c r="I1013" s="4">
        <f>IF(実質付加価値!I1013&gt;0,LN(実質付加価値!I1013),0)</f>
        <v>12.612889564913795</v>
      </c>
      <c r="K1013" s="6">
        <f>E1013-E$1105</f>
        <v>-0.56217687289623264</v>
      </c>
      <c r="L1013" s="6">
        <f>F1013-F$1105</f>
        <v>-0.49796372340871997</v>
      </c>
      <c r="M1013" s="6">
        <f>G1013-G$1105</f>
        <v>-0.56243985993430634</v>
      </c>
      <c r="N1013" s="6">
        <f>H1013-H$1105</f>
        <v>-0.53238200566249816</v>
      </c>
      <c r="O1013" s="6">
        <f>I1013-I$1105</f>
        <v>-0.49084218667917234</v>
      </c>
    </row>
    <row r="1014" spans="1:15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4">
        <f>IF(実質付加価値!E1014&gt;0,LN(実質付加価値!E1014),0)</f>
        <v>12.689922272346962</v>
      </c>
      <c r="F1014" s="4">
        <f>IF(実質付加価値!F1014&gt;0,LN(実質付加価値!F1014),0)</f>
        <v>13.332672894781931</v>
      </c>
      <c r="G1014" s="4">
        <f>IF(実質付加価値!G1014&gt;0,LN(実質付加価値!G1014),0)</f>
        <v>13.397167205721383</v>
      </c>
      <c r="H1014" s="4">
        <f>IF(実質付加価値!H1014&gt;0,LN(実質付加価値!H1014),0)</f>
        <v>13.681721656839262</v>
      </c>
      <c r="I1014" s="4">
        <f>IF(実質付加価値!I1014&gt;0,LN(実質付加価値!I1014),0)</f>
        <v>13.887656531777546</v>
      </c>
      <c r="K1014" s="6">
        <f>E1014-E$1106</f>
        <v>-0.45779673394220843</v>
      </c>
      <c r="L1014" s="6">
        <f>F1014-F$1106</f>
        <v>-0.35237218831029438</v>
      </c>
      <c r="M1014" s="6">
        <f>G1014-G$1106</f>
        <v>-0.51094265045315446</v>
      </c>
      <c r="N1014" s="6">
        <f>H1014-H$1106</f>
        <v>-0.46157059980478721</v>
      </c>
      <c r="O1014" s="6">
        <f>I1014-I$1106</f>
        <v>-0.46811781494693427</v>
      </c>
    </row>
    <row r="1015" spans="1:15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4">
        <f>IF(実質付加価値!E1015&gt;0,LN(実質付加価値!E1015),0)</f>
        <v>12.695477409661576</v>
      </c>
      <c r="F1015" s="4">
        <f>IF(実質付加価値!F1015&gt;0,LN(実質付加価値!F1015),0)</f>
        <v>12.917561929036554</v>
      </c>
      <c r="G1015" s="4">
        <f>IF(実質付加価値!G1015&gt;0,LN(実質付加価値!G1015),0)</f>
        <v>12.993941812137269</v>
      </c>
      <c r="H1015" s="4">
        <f>IF(実質付加価値!H1015&gt;0,LN(実質付加価値!H1015),0)</f>
        <v>13.132017870483795</v>
      </c>
      <c r="I1015" s="4">
        <f>IF(実質付加価値!I1015&gt;0,LN(実質付加価値!I1015),0)</f>
        <v>13.228818938100899</v>
      </c>
      <c r="K1015" s="6">
        <f>E1015-E$1107</f>
        <v>-0.24587341993352219</v>
      </c>
      <c r="L1015" s="6">
        <f>F1015-F$1107</f>
        <v>-0.31149501405394098</v>
      </c>
      <c r="M1015" s="6">
        <f>G1015-G$1107</f>
        <v>-0.37047096820796988</v>
      </c>
      <c r="N1015" s="6">
        <f>H1015-H$1107</f>
        <v>-0.40947468407063781</v>
      </c>
      <c r="O1015" s="6">
        <f>I1015-I$1107</f>
        <v>-0.42962146395296763</v>
      </c>
    </row>
    <row r="1016" spans="1:15" x14ac:dyDescent="0.15">
      <c r="A1016" s="1">
        <v>45</v>
      </c>
      <c r="B1016" s="1" t="s">
        <v>332</v>
      </c>
      <c r="C1016" s="1">
        <v>1</v>
      </c>
      <c r="D1016" s="1" t="s">
        <v>9</v>
      </c>
      <c r="E1016" s="4">
        <f>IF(実質付加価値!E1016&gt;0,LN(実質付加価値!E1016),0)</f>
        <v>11.85235643588522</v>
      </c>
      <c r="F1016" s="4">
        <f>IF(実質付加価値!F1016&gt;0,LN(実質付加価値!F1016),0)</f>
        <v>12.143280229252525</v>
      </c>
      <c r="G1016" s="4">
        <f>IF(実質付加価値!G1016&gt;0,LN(実質付加価値!G1016),0)</f>
        <v>12.459692112848082</v>
      </c>
      <c r="H1016" s="4">
        <f>IF(実質付加価値!H1016&gt;0,LN(実質付加価値!H1016),0)</f>
        <v>12.320273201052505</v>
      </c>
      <c r="I1016" s="4">
        <f>IF(実質付加価値!I1016&gt;0,LN(実質付加価値!I1016),0)</f>
        <v>12.272822470580911</v>
      </c>
      <c r="K1016" s="6">
        <f>E1016-E$1085</f>
        <v>-0.14450593256183097</v>
      </c>
      <c r="L1016" s="6">
        <f>F1016-F$1085</f>
        <v>0.25965107466266169</v>
      </c>
      <c r="M1016" s="6">
        <f>G1016-G$1085</f>
        <v>0.46126503258415141</v>
      </c>
      <c r="N1016" s="6">
        <f>H1016-H$1085</f>
        <v>0.46324781682516303</v>
      </c>
      <c r="O1016" s="6">
        <f>I1016-I$1085</f>
        <v>0.53635013254579178</v>
      </c>
    </row>
    <row r="1017" spans="1:15" x14ac:dyDescent="0.15">
      <c r="A1017" s="1">
        <v>45</v>
      </c>
      <c r="B1017" s="1" t="s">
        <v>332</v>
      </c>
      <c r="C1017" s="1">
        <v>2</v>
      </c>
      <c r="D1017" s="1" t="s">
        <v>10</v>
      </c>
      <c r="E1017" s="4">
        <f>IF(実質付加価値!E1017&gt;0,LN(実質付加価値!E1017),0)</f>
        <v>7.9504404391471581</v>
      </c>
      <c r="F1017" s="4">
        <f>IF(実質付加価値!F1017&gt;0,LN(実質付加価値!F1017),0)</f>
        <v>8.7457325132369395</v>
      </c>
      <c r="G1017" s="4">
        <f>IF(実質付加価値!G1017&gt;0,LN(実質付加価値!G1017),0)</f>
        <v>8.3478760660590723</v>
      </c>
      <c r="H1017" s="4">
        <f>IF(実質付加価値!H1017&gt;0,LN(実質付加価値!H1017),0)</f>
        <v>8.5387973407354156</v>
      </c>
      <c r="I1017" s="4">
        <f>IF(実質付加価値!I1017&gt;0,LN(実質付加価値!I1017),0)</f>
        <v>7.4371439210496435</v>
      </c>
      <c r="K1017" s="6">
        <f>E1017-E$1086</f>
        <v>-1.4761813090494851</v>
      </c>
      <c r="L1017" s="6">
        <f>F1017-F$1086</f>
        <v>-0.80672348933027749</v>
      </c>
      <c r="M1017" s="6">
        <f>G1017-G$1086</f>
        <v>-1.1735400387042763</v>
      </c>
      <c r="N1017" s="6">
        <f>H1017-H$1086</f>
        <v>-0.55098752215469204</v>
      </c>
      <c r="O1017" s="6">
        <f>I1017-I$1086</f>
        <v>-0.56139509561007372</v>
      </c>
    </row>
    <row r="1018" spans="1:15" x14ac:dyDescent="0.15">
      <c r="A1018" s="1">
        <v>45</v>
      </c>
      <c r="B1018" s="1" t="s">
        <v>333</v>
      </c>
      <c r="C1018" s="1">
        <v>3</v>
      </c>
      <c r="D1018" s="1" t="s">
        <v>17</v>
      </c>
      <c r="E1018" s="4">
        <f>IF(実質付加価値!E1018&gt;0,LN(実質付加価値!E1018),0)</f>
        <v>10.65798390864364</v>
      </c>
      <c r="F1018" s="4">
        <f>IF(実質付加価値!F1018&gt;0,LN(実質付加価値!F1018),0)</f>
        <v>11.340066817433552</v>
      </c>
      <c r="G1018" s="4">
        <f>IF(実質付加価値!G1018&gt;0,LN(実質付加価値!G1018),0)</f>
        <v>11.435816389607036</v>
      </c>
      <c r="H1018" s="4">
        <f>IF(実質付加価値!H1018&gt;0,LN(実質付加価値!H1018),0)</f>
        <v>11.702570070981636</v>
      </c>
      <c r="I1018" s="4">
        <f>IF(実質付加価値!I1018&gt;0,LN(実質付加価値!I1018),0)</f>
        <v>12.061421449448133</v>
      </c>
      <c r="K1018" s="6">
        <f>E1018-E$1087</f>
        <v>-1.2507597422159673</v>
      </c>
      <c r="L1018" s="6">
        <f>F1018-F$1087</f>
        <v>-0.85915068450914234</v>
      </c>
      <c r="M1018" s="6">
        <f>G1018-G$1087</f>
        <v>-0.85719555673116687</v>
      </c>
      <c r="N1018" s="6">
        <f>H1018-H$1087</f>
        <v>-0.68348805330727558</v>
      </c>
      <c r="O1018" s="6">
        <f>I1018-I$1087</f>
        <v>-0.17059570774571498</v>
      </c>
    </row>
    <row r="1019" spans="1:15" x14ac:dyDescent="0.15">
      <c r="A1019" s="1">
        <v>45</v>
      </c>
      <c r="B1019" s="1" t="s">
        <v>333</v>
      </c>
      <c r="C1019" s="1">
        <v>4</v>
      </c>
      <c r="D1019" s="1" t="s">
        <v>18</v>
      </c>
      <c r="E1019" s="4">
        <f>IF(実質付加価値!E1019&gt;0,LN(実質付加価値!E1019),0)</f>
        <v>8.8485960239718562</v>
      </c>
      <c r="F1019" s="4">
        <f>IF(実質付加価値!F1019&gt;0,LN(実質付加価値!F1019),0)</f>
        <v>10.112496327697295</v>
      </c>
      <c r="G1019" s="4">
        <f>IF(実質付加価値!G1019&gt;0,LN(実質付加価値!G1019),0)</f>
        <v>10.681840449706497</v>
      </c>
      <c r="H1019" s="4">
        <f>IF(実質付加価値!H1019&gt;0,LN(実質付加価値!H1019),0)</f>
        <v>10.127846877537216</v>
      </c>
      <c r="I1019" s="4">
        <f>IF(実質付加価値!I1019&gt;0,LN(実質付加価値!I1019),0)</f>
        <v>10.179405842954106</v>
      </c>
      <c r="K1019" s="6">
        <f>E1019-E$1088</f>
        <v>-1.5834202327907274</v>
      </c>
      <c r="L1019" s="6">
        <f>F1019-F$1088</f>
        <v>-0.78369800898236619</v>
      </c>
      <c r="M1019" s="6">
        <f>G1019-G$1088</f>
        <v>-0.61249129893836063</v>
      </c>
      <c r="N1019" s="6">
        <f>H1019-H$1088</f>
        <v>-0.42227264764734684</v>
      </c>
      <c r="O1019" s="6">
        <f>I1019-I$1088</f>
        <v>0.20689497191744266</v>
      </c>
    </row>
    <row r="1020" spans="1:15" x14ac:dyDescent="0.15">
      <c r="A1020" s="1">
        <v>45</v>
      </c>
      <c r="B1020" s="1" t="s">
        <v>333</v>
      </c>
      <c r="C1020" s="1">
        <v>5</v>
      </c>
      <c r="D1020" s="1" t="s">
        <v>19</v>
      </c>
      <c r="E1020" s="4">
        <f>IF(実質付加価値!E1020&gt;0,LN(実質付加価値!E1020),0)</f>
        <v>9.0006626124994398</v>
      </c>
      <c r="F1020" s="4">
        <f>IF(実質付加価値!F1020&gt;0,LN(実質付加価値!F1020),0)</f>
        <v>9.137221597260357</v>
      </c>
      <c r="G1020" s="4">
        <f>IF(実質付加価値!G1020&gt;0,LN(実質付加価値!G1020),0)</f>
        <v>9.3393113340403975</v>
      </c>
      <c r="H1020" s="4">
        <f>IF(実質付加価値!H1020&gt;0,LN(実質付加価値!H1020),0)</f>
        <v>9.4522962043254886</v>
      </c>
      <c r="I1020" s="4">
        <f>IF(実質付加価値!I1020&gt;0,LN(実質付加価値!I1020),0)</f>
        <v>9.742719611361375</v>
      </c>
      <c r="K1020" s="6">
        <f>E1020-E$1089</f>
        <v>-0.82840036148649965</v>
      </c>
      <c r="L1020" s="6">
        <f>F1020-F$1089</f>
        <v>-0.88600244869089906</v>
      </c>
      <c r="M1020" s="6">
        <f>G1020-G$1089</f>
        <v>-1.251404657220446</v>
      </c>
      <c r="N1020" s="6">
        <f>H1020-H$1089</f>
        <v>-1.0711127923888597</v>
      </c>
      <c r="O1020" s="6">
        <f>I1020-I$1089</f>
        <v>-0.52336424085025968</v>
      </c>
    </row>
    <row r="1021" spans="1:15" x14ac:dyDescent="0.15">
      <c r="A1021" s="1">
        <v>45</v>
      </c>
      <c r="B1021" s="1" t="s">
        <v>333</v>
      </c>
      <c r="C1021" s="1">
        <v>6</v>
      </c>
      <c r="D1021" s="1" t="s">
        <v>3</v>
      </c>
      <c r="E1021" s="4">
        <f>IF(実質付加価値!E1021&gt;0,LN(実質付加価値!E1021),0)</f>
        <v>9.7570407376093797</v>
      </c>
      <c r="F1021" s="4">
        <f>IF(実質付加価値!F1021&gt;0,LN(実質付加価値!F1021),0)</f>
        <v>10.272512434237502</v>
      </c>
      <c r="G1021" s="4">
        <f>IF(実質付加価値!G1021&gt;0,LN(実質付加価値!G1021),0)</f>
        <v>11.151391351057079</v>
      </c>
      <c r="H1021" s="4">
        <f>IF(実質付加価値!H1021&gt;0,LN(実質付加価値!H1021),0)</f>
        <v>10.939047044056164</v>
      </c>
      <c r="I1021" s="4">
        <f>IF(実質付加価値!I1021&gt;0,LN(実質付加価値!I1021),0)</f>
        <v>10.134999880390627</v>
      </c>
      <c r="K1021" s="6">
        <f>E1021-E$1090</f>
        <v>1.0752207143149288</v>
      </c>
      <c r="L1021" s="6">
        <f>F1021-F$1090</f>
        <v>0.59824353844101807</v>
      </c>
      <c r="M1021" s="6">
        <f>G1021-G$1090</f>
        <v>0.36121095784578294</v>
      </c>
      <c r="N1021" s="6">
        <f>H1021-H$1090</f>
        <v>-0.10198516885381892</v>
      </c>
      <c r="O1021" s="6">
        <f>I1021-I$1090</f>
        <v>-1.1642063674596841</v>
      </c>
    </row>
    <row r="1022" spans="1:15" x14ac:dyDescent="0.15">
      <c r="A1022" s="1">
        <v>45</v>
      </c>
      <c r="B1022" s="1" t="s">
        <v>333</v>
      </c>
      <c r="C1022" s="1">
        <v>7</v>
      </c>
      <c r="D1022" s="1" t="s">
        <v>20</v>
      </c>
      <c r="E1022" s="4">
        <f>IF(実質付加価値!E1022&gt;0,LN(実質付加価値!E1022),0)</f>
        <v>5.8745015443644615</v>
      </c>
      <c r="F1022" s="4">
        <f>IF(実質付加価値!F1022&gt;0,LN(実質付加価値!F1022),0)</f>
        <v>6.6683353894121336</v>
      </c>
      <c r="G1022" s="4">
        <f>IF(実質付加価値!G1022&gt;0,LN(実質付加価値!G1022),0)</f>
        <v>7.0931160835162199</v>
      </c>
      <c r="H1022" s="4">
        <f>IF(実質付加価値!H1022&gt;0,LN(実質付加価値!H1022),0)</f>
        <v>8.1066664111127107</v>
      </c>
      <c r="I1022" s="4">
        <f>IF(実質付加価値!I1022&gt;0,LN(実質付加価値!I1022),0)</f>
        <v>7.056153680108638</v>
      </c>
      <c r="K1022" s="6">
        <f>E1022-E$1091</f>
        <v>-3.7341843321497912</v>
      </c>
      <c r="L1022" s="6">
        <f>F1022-F$1091</f>
        <v>-2.7456042482685969</v>
      </c>
      <c r="M1022" s="6">
        <f>G1022-G$1091</f>
        <v>-2.958042478999463</v>
      </c>
      <c r="N1022" s="6">
        <f>H1022-H$1091</f>
        <v>-1.7775125041022228</v>
      </c>
      <c r="O1022" s="6">
        <f>I1022-I$1091</f>
        <v>-1.9944281522075578</v>
      </c>
    </row>
    <row r="1023" spans="1:15" x14ac:dyDescent="0.15">
      <c r="A1023" s="1">
        <v>45</v>
      </c>
      <c r="B1023" s="1" t="s">
        <v>333</v>
      </c>
      <c r="C1023" s="1">
        <v>8</v>
      </c>
      <c r="D1023" s="1" t="s">
        <v>21</v>
      </c>
      <c r="E1023" s="4">
        <f>IF(実質付加価値!E1023&gt;0,LN(実質付加価値!E1023),0)</f>
        <v>8.5480596188420659</v>
      </c>
      <c r="F1023" s="4">
        <f>IF(実質付加価値!F1023&gt;0,LN(実質付加価値!F1023),0)</f>
        <v>9.534014656243782</v>
      </c>
      <c r="G1023" s="4">
        <f>IF(実質付加価値!G1023&gt;0,LN(実質付加価値!G1023),0)</f>
        <v>9.5708967736645167</v>
      </c>
      <c r="H1023" s="4">
        <f>IF(実質付加価値!H1023&gt;0,LN(実質付加価値!H1023),0)</f>
        <v>9.9461869100161486</v>
      </c>
      <c r="I1023" s="4">
        <f>IF(実質付加価値!I1023&gt;0,LN(実質付加価値!I1023),0)</f>
        <v>9.3011985644874056</v>
      </c>
      <c r="K1023" s="6">
        <f>E1023-E$1092</f>
        <v>-1.7330237502565815</v>
      </c>
      <c r="L1023" s="6">
        <f>F1023-F$1092</f>
        <v>-1.0074638315914584</v>
      </c>
      <c r="M1023" s="6">
        <f>G1023-G$1092</f>
        <v>-1.3417293753547028</v>
      </c>
      <c r="N1023" s="6">
        <f>H1023-H$1092</f>
        <v>-0.94471553468043545</v>
      </c>
      <c r="O1023" s="6">
        <f>I1023-I$1092</f>
        <v>-1.1803211779341005</v>
      </c>
    </row>
    <row r="1024" spans="1:15" x14ac:dyDescent="0.15">
      <c r="A1024" s="1">
        <v>45</v>
      </c>
      <c r="B1024" s="1" t="s">
        <v>333</v>
      </c>
      <c r="C1024" s="1">
        <v>9</v>
      </c>
      <c r="D1024" s="1" t="s">
        <v>22</v>
      </c>
      <c r="E1024" s="4">
        <f>IF(実質付加価値!E1024&gt;0,LN(実質付加価値!E1024),0)</f>
        <v>7.8434039980780526</v>
      </c>
      <c r="F1024" s="4">
        <f>IF(実質付加価値!F1024&gt;0,LN(実質付加価値!F1024),0)</f>
        <v>8.5958026825678608</v>
      </c>
      <c r="G1024" s="4">
        <f>IF(実質付加価値!G1024&gt;0,LN(実質付加価値!G1024),0)</f>
        <v>8.0410400709341623</v>
      </c>
      <c r="H1024" s="4">
        <f>IF(実質付加価値!H1024&gt;0,LN(実質付加価値!H1024),0)</f>
        <v>8.8378664226170223</v>
      </c>
      <c r="I1024" s="4">
        <f>IF(実質付加価値!I1024&gt;0,LN(実質付加価値!I1024),0)</f>
        <v>8.4973023682073716</v>
      </c>
      <c r="K1024" s="6">
        <f>E1024-E$1093</f>
        <v>-2.3952787093640939</v>
      </c>
      <c r="L1024" s="6">
        <f>F1024-F$1093</f>
        <v>-2.0917673470676554</v>
      </c>
      <c r="M1024" s="6">
        <f>G1024-G$1093</f>
        <v>-2.982906329793968</v>
      </c>
      <c r="N1024" s="6">
        <f>H1024-H$1093</f>
        <v>-2.1868813099049316</v>
      </c>
      <c r="O1024" s="6">
        <f>I1024-I$1093</f>
        <v>-1.9072927165622264</v>
      </c>
    </row>
    <row r="1025" spans="1:15" x14ac:dyDescent="0.15">
      <c r="A1025" s="1">
        <v>45</v>
      </c>
      <c r="B1025" s="1" t="s">
        <v>333</v>
      </c>
      <c r="C1025" s="1">
        <v>10</v>
      </c>
      <c r="D1025" s="1" t="s">
        <v>23</v>
      </c>
      <c r="E1025" s="4">
        <f>IF(実質付加価値!E1025&gt;0,LN(実質付加価値!E1025),0)</f>
        <v>8.2400665297604956</v>
      </c>
      <c r="F1025" s="4">
        <f>IF(実質付加価値!F1025&gt;0,LN(実質付加価値!F1025),0)</f>
        <v>8.5303497680681648</v>
      </c>
      <c r="G1025" s="4">
        <f>IF(実質付加価値!G1025&gt;0,LN(実質付加価値!G1025),0)</f>
        <v>9.38761014717916</v>
      </c>
      <c r="H1025" s="4">
        <f>IF(実質付加価値!H1025&gt;0,LN(実質付加価値!H1025),0)</f>
        <v>9.5293033387654802</v>
      </c>
      <c r="I1025" s="4">
        <f>IF(実質付加価値!I1025&gt;0,LN(実質付加価値!I1025),0)</f>
        <v>9.0847438922001107</v>
      </c>
      <c r="K1025" s="6">
        <f>E1025-E$1094</f>
        <v>-1.6484330452797664</v>
      </c>
      <c r="L1025" s="6">
        <f>F1025-F$1094</f>
        <v>-1.9398125056583346</v>
      </c>
      <c r="M1025" s="6">
        <f>G1025-G$1094</f>
        <v>-1.6640871827102721</v>
      </c>
      <c r="N1025" s="6">
        <f>H1025-H$1094</f>
        <v>-1.6176030549315641</v>
      </c>
      <c r="O1025" s="6">
        <f>I1025-I$1094</f>
        <v>-1.7308634126307005</v>
      </c>
    </row>
    <row r="1026" spans="1:15" x14ac:dyDescent="0.15">
      <c r="A1026" s="1">
        <v>45</v>
      </c>
      <c r="B1026" s="1" t="s">
        <v>333</v>
      </c>
      <c r="C1026" s="1">
        <v>11</v>
      </c>
      <c r="D1026" s="1" t="s">
        <v>24</v>
      </c>
      <c r="E1026" s="4">
        <f>IF(実質付加価値!E1026&gt;0,LN(実質付加価値!E1026),0)</f>
        <v>7.7244897551800653</v>
      </c>
      <c r="F1026" s="4">
        <f>IF(実質付加価値!F1026&gt;0,LN(実質付加価値!F1026),0)</f>
        <v>8.553573815165894</v>
      </c>
      <c r="G1026" s="4">
        <f>IF(実質付加価値!G1026&gt;0,LN(実質付加価値!G1026),0)</f>
        <v>9.6460356432731782</v>
      </c>
      <c r="H1026" s="4">
        <f>IF(実質付加価値!H1026&gt;0,LN(実質付加価値!H1026),0)</f>
        <v>9.9168599030473015</v>
      </c>
      <c r="I1026" s="4">
        <f>IF(実質付加価値!I1026&gt;0,LN(実質付加価値!I1026),0)</f>
        <v>9.867461903442571</v>
      </c>
      <c r="K1026" s="6">
        <f>E1026-E$1095</f>
        <v>-2.3745295511984752</v>
      </c>
      <c r="L1026" s="6">
        <f>F1026-F$1095</f>
        <v>-2.3296759382645735</v>
      </c>
      <c r="M1026" s="6">
        <f>G1026-G$1095</f>
        <v>-2.0404076573683092</v>
      </c>
      <c r="N1026" s="6">
        <f>H1026-H$1095</f>
        <v>-1.8405836050743272</v>
      </c>
      <c r="O1026" s="6">
        <f>I1026-I$1095</f>
        <v>-2.0593910742308292</v>
      </c>
    </row>
    <row r="1027" spans="1:15" x14ac:dyDescent="0.15">
      <c r="A1027" s="1">
        <v>45</v>
      </c>
      <c r="B1027" s="1" t="s">
        <v>333</v>
      </c>
      <c r="C1027" s="1">
        <v>12</v>
      </c>
      <c r="D1027" s="1" t="s">
        <v>25</v>
      </c>
      <c r="E1027" s="4">
        <f>IF(実質付加価値!E1027&gt;0,LN(実質付加価値!E1027),0)</f>
        <v>5.1063181665065507</v>
      </c>
      <c r="F1027" s="4">
        <f>IF(実質付加価値!F1027&gt;0,LN(実質付加価値!F1027),0)</f>
        <v>7.3478784976469829</v>
      </c>
      <c r="G1027" s="4">
        <f>IF(実質付加価値!G1027&gt;0,LN(実質付加価値!G1027),0)</f>
        <v>9.8701951162897466</v>
      </c>
      <c r="H1027" s="4">
        <f>IF(実質付加価値!H1027&gt;0,LN(実質付加価値!H1027),0)</f>
        <v>11.532358135927794</v>
      </c>
      <c r="I1027" s="4">
        <f>IF(実質付加価値!I1027&gt;0,LN(実質付加価値!I1027),0)</f>
        <v>13.216969868867963</v>
      </c>
      <c r="K1027" s="6">
        <f>E1027-E$1096</f>
        <v>-2.4502789700642289</v>
      </c>
      <c r="L1027" s="6">
        <f>F1027-F$1096</f>
        <v>-2.135260083477057</v>
      </c>
      <c r="M1027" s="6">
        <f>G1027-G$1096</f>
        <v>-1.5082834813144661</v>
      </c>
      <c r="N1027" s="6">
        <f>H1027-H$1096</f>
        <v>-0.85795416308527095</v>
      </c>
      <c r="O1027" s="6">
        <f>I1027-I$1096</f>
        <v>-0.56037495349387889</v>
      </c>
    </row>
    <row r="1028" spans="1:15" x14ac:dyDescent="0.15">
      <c r="A1028" s="1">
        <v>45</v>
      </c>
      <c r="B1028" s="1" t="s">
        <v>333</v>
      </c>
      <c r="C1028" s="1">
        <v>13</v>
      </c>
      <c r="D1028" s="1" t="s">
        <v>26</v>
      </c>
      <c r="E1028" s="4">
        <f>IF(実質付加価値!E1028&gt;0,LN(実質付加価値!E1028),0)</f>
        <v>6.507056473913055</v>
      </c>
      <c r="F1028" s="4">
        <f>IF(実質付加価値!F1028&gt;0,LN(実質付加価値!F1028),0)</f>
        <v>8.1842776477118715</v>
      </c>
      <c r="G1028" s="4">
        <f>IF(実質付加価値!G1028&gt;0,LN(実質付加価値!G1028),0)</f>
        <v>8.8847470322160778</v>
      </c>
      <c r="H1028" s="4">
        <f>IF(実質付加価値!H1028&gt;0,LN(実質付加価値!H1028),0)</f>
        <v>9.3137059895311509</v>
      </c>
      <c r="I1028" s="4">
        <f>IF(実質付加価値!I1028&gt;0,LN(実質付加価値!I1028),0)</f>
        <v>10.107890894324006</v>
      </c>
      <c r="K1028" s="6">
        <f>E1028-E$1097</f>
        <v>-2.3712284950371032</v>
      </c>
      <c r="L1028" s="6">
        <f>F1028-F$1097</f>
        <v>-2.0936148266976762</v>
      </c>
      <c r="M1028" s="6">
        <f>G1028-G$1097</f>
        <v>-1.833466450387256</v>
      </c>
      <c r="N1028" s="6">
        <f>H1028-H$1097</f>
        <v>-1.6569978882090286</v>
      </c>
      <c r="O1028" s="6">
        <f>I1028-I$1097</f>
        <v>-1.5078759815325871</v>
      </c>
    </row>
    <row r="1029" spans="1:15" x14ac:dyDescent="0.15">
      <c r="A1029" s="1">
        <v>45</v>
      </c>
      <c r="B1029" s="1" t="s">
        <v>333</v>
      </c>
      <c r="C1029" s="1">
        <v>14</v>
      </c>
      <c r="D1029" s="1" t="s">
        <v>27</v>
      </c>
      <c r="E1029" s="4">
        <f>IF(実質付加価値!E1029&gt;0,LN(実質付加価値!E1029),0)</f>
        <v>4.7265532676710862</v>
      </c>
      <c r="F1029" s="4">
        <f>IF(実質付加価値!F1029&gt;0,LN(実質付加価値!F1029),0)</f>
        <v>7.4734139853896009</v>
      </c>
      <c r="G1029" s="4">
        <f>IF(実質付加価値!G1029&gt;0,LN(実質付加価値!G1029),0)</f>
        <v>8.5851467769004994</v>
      </c>
      <c r="H1029" s="4">
        <f>IF(実質付加価値!H1029&gt;0,LN(実質付加価値!H1029),0)</f>
        <v>9.264516304095185</v>
      </c>
      <c r="I1029" s="4">
        <f>IF(実質付加価値!I1029&gt;0,LN(実質付加価値!I1029),0)</f>
        <v>10.044554600899788</v>
      </c>
      <c r="K1029" s="6">
        <f>E1029-E$1098</f>
        <v>-2.3017488086632216</v>
      </c>
      <c r="L1029" s="6">
        <f>F1029-F$1098</f>
        <v>-0.92930359405977025</v>
      </c>
      <c r="M1029" s="6">
        <f>G1029-G$1098</f>
        <v>-0.63723548664483687</v>
      </c>
      <c r="N1029" s="6">
        <f>H1029-H$1098</f>
        <v>-6.1653137129839664E-2</v>
      </c>
      <c r="O1029" s="6">
        <f>I1029-I$1098</f>
        <v>0.18614223235075222</v>
      </c>
    </row>
    <row r="1030" spans="1:15" x14ac:dyDescent="0.15">
      <c r="A1030" s="1">
        <v>45</v>
      </c>
      <c r="B1030" s="1" t="s">
        <v>333</v>
      </c>
      <c r="C1030" s="1">
        <v>15</v>
      </c>
      <c r="D1030" s="1" t="s">
        <v>28</v>
      </c>
      <c r="E1030" s="4">
        <f>IF(実質付加価値!E1030&gt;0,LN(実質付加価値!E1030),0)</f>
        <v>10.512328496144564</v>
      </c>
      <c r="F1030" s="4">
        <f>IF(実質付加価値!F1030&gt;0,LN(実質付加価値!F1030),0)</f>
        <v>10.92110501708683</v>
      </c>
      <c r="G1030" s="4">
        <f>IF(実質付加価値!G1030&gt;0,LN(実質付加価値!G1030),0)</f>
        <v>11.299316796699635</v>
      </c>
      <c r="H1030" s="4">
        <f>IF(実質付加価値!H1030&gt;0,LN(実質付加価値!H1030),0)</f>
        <v>11.148888224683912</v>
      </c>
      <c r="I1030" s="4">
        <f>IF(実質付加価値!I1030&gt;0,LN(実質付加価値!I1030),0)</f>
        <v>11.303511362336497</v>
      </c>
      <c r="K1030" s="6">
        <f>E1030-E$1099</f>
        <v>-1.0278046243254195</v>
      </c>
      <c r="L1030" s="6">
        <f>F1030-F$1099</f>
        <v>-0.85687560187440859</v>
      </c>
      <c r="M1030" s="6">
        <f>G1030-G$1099</f>
        <v>-0.90961063202548509</v>
      </c>
      <c r="N1030" s="6">
        <f>H1030-H$1099</f>
        <v>-0.87096819298464823</v>
      </c>
      <c r="O1030" s="6">
        <f>I1030-I$1099</f>
        <v>-0.59670852591186119</v>
      </c>
    </row>
    <row r="1031" spans="1:15" x14ac:dyDescent="0.15">
      <c r="A1031" s="1">
        <v>45</v>
      </c>
      <c r="B1031" s="1" t="s">
        <v>332</v>
      </c>
      <c r="C1031" s="1">
        <v>16</v>
      </c>
      <c r="D1031" s="1" t="s">
        <v>11</v>
      </c>
      <c r="E1031" s="4">
        <f>IF(実質付加価値!E1031&gt;0,LN(実質付加価値!E1031),0)</f>
        <v>12.573071911908428</v>
      </c>
      <c r="F1031" s="4">
        <f>IF(実質付加価値!F1031&gt;0,LN(実質付加価値!F1031),0)</f>
        <v>12.844039497856151</v>
      </c>
      <c r="G1031" s="4">
        <f>IF(実質付加価値!G1031&gt;0,LN(実質付加価値!G1031),0)</f>
        <v>12.989246502342837</v>
      </c>
      <c r="H1031" s="4">
        <f>IF(実質付加価値!H1031&gt;0,LN(実質付加価値!H1031),0)</f>
        <v>12.903944129243969</v>
      </c>
      <c r="I1031" s="4">
        <f>IF(実質付加価値!I1031&gt;0,LN(実質付加価値!I1031),0)</f>
        <v>12.498575698439337</v>
      </c>
      <c r="K1031" s="6">
        <f>E1031-E$1100</f>
        <v>-0.55623164326014596</v>
      </c>
      <c r="L1031" s="6">
        <f>F1031-F$1100</f>
        <v>-0.50006149192410732</v>
      </c>
      <c r="M1031" s="6">
        <f>G1031-G$1100</f>
        <v>-0.53087170331057365</v>
      </c>
      <c r="N1031" s="6">
        <f>H1031-H$1100</f>
        <v>-0.3743470215346445</v>
      </c>
      <c r="O1031" s="6">
        <f>I1031-I$1100</f>
        <v>-0.46457981575701091</v>
      </c>
    </row>
    <row r="1032" spans="1:15" x14ac:dyDescent="0.15">
      <c r="A1032" s="1">
        <v>45</v>
      </c>
      <c r="B1032" s="1" t="s">
        <v>332</v>
      </c>
      <c r="C1032" s="1">
        <v>17</v>
      </c>
      <c r="D1032" s="1" t="s">
        <v>12</v>
      </c>
      <c r="E1032" s="4">
        <f>IF(実質付加価値!E1032&gt;0,LN(実質付加価値!E1032),0)</f>
        <v>10.906987325055066</v>
      </c>
      <c r="F1032" s="4">
        <f>IF(実質付加価値!F1032&gt;0,LN(実質付加価値!F1032),0)</f>
        <v>10.856079801631951</v>
      </c>
      <c r="G1032" s="4">
        <f>IF(実質付加価値!G1032&gt;0,LN(実質付加価値!G1032),0)</f>
        <v>11.255049626802489</v>
      </c>
      <c r="H1032" s="4">
        <f>IF(実質付加価値!H1032&gt;0,LN(実質付加価値!H1032),0)</f>
        <v>11.372162366341048</v>
      </c>
      <c r="I1032" s="4">
        <f>IF(実質付加価値!I1032&gt;0,LN(実質付加価値!I1032),0)</f>
        <v>11.36805641602999</v>
      </c>
      <c r="K1032" s="6">
        <f>E1032-E$1101</f>
        <v>5.7527974517737945E-2</v>
      </c>
      <c r="L1032" s="6">
        <f>F1032-F$1101</f>
        <v>-0.63314256241594613</v>
      </c>
      <c r="M1032" s="6">
        <f>G1032-G$1101</f>
        <v>-0.78037132002289411</v>
      </c>
      <c r="N1032" s="6">
        <f>H1032-H$1101</f>
        <v>-0.86631994460835848</v>
      </c>
      <c r="O1032" s="6">
        <f>I1032-I$1101</f>
        <v>-0.90135141840642241</v>
      </c>
    </row>
    <row r="1033" spans="1:15" x14ac:dyDescent="0.15">
      <c r="A1033" s="1">
        <v>45</v>
      </c>
      <c r="B1033" s="1" t="s">
        <v>332</v>
      </c>
      <c r="C1033" s="1">
        <v>18</v>
      </c>
      <c r="D1033" s="1" t="s">
        <v>13</v>
      </c>
      <c r="E1033" s="4">
        <f>IF(実質付加価値!E1033&gt;0,LN(実質付加価値!E1033),0)</f>
        <v>11.344371652812619</v>
      </c>
      <c r="F1033" s="4">
        <f>IF(実質付加価値!F1033&gt;0,LN(実質付加価値!F1033),0)</f>
        <v>12.204357897572438</v>
      </c>
      <c r="G1033" s="4">
        <f>IF(実質付加価値!G1033&gt;0,LN(実質付加価値!G1033),0)</f>
        <v>12.598011863277861</v>
      </c>
      <c r="H1033" s="4">
        <f>IF(実質付加価値!H1033&gt;0,LN(実質付加価値!H1033),0)</f>
        <v>12.90769052756588</v>
      </c>
      <c r="I1033" s="4">
        <f>IF(実質付加価値!I1033&gt;0,LN(実質付加価値!I1033),0)</f>
        <v>12.832877910425207</v>
      </c>
      <c r="K1033" s="6">
        <f>E1033-E$1102</f>
        <v>-0.77435790534609517</v>
      </c>
      <c r="L1033" s="6">
        <f>F1033-F$1102</f>
        <v>-0.67986991134234032</v>
      </c>
      <c r="M1033" s="6">
        <f>G1033-G$1102</f>
        <v>-0.70806228698483231</v>
      </c>
      <c r="N1033" s="6">
        <f>H1033-H$1102</f>
        <v>-0.59628546384862169</v>
      </c>
      <c r="O1033" s="6">
        <f>I1033-I$1102</f>
        <v>-0.51211847060979387</v>
      </c>
    </row>
    <row r="1034" spans="1:15" x14ac:dyDescent="0.15">
      <c r="A1034" s="1">
        <v>45</v>
      </c>
      <c r="B1034" s="1" t="s">
        <v>332</v>
      </c>
      <c r="C1034" s="1">
        <v>19</v>
      </c>
      <c r="D1034" s="1" t="s">
        <v>14</v>
      </c>
      <c r="E1034" s="4">
        <f>IF(実質付加価値!E1034&gt;0,LN(実質付加価値!E1034),0)</f>
        <v>9.7762591040125599</v>
      </c>
      <c r="F1034" s="4">
        <f>IF(実質付加価値!F1034&gt;0,LN(実質付加価値!F1034),0)</f>
        <v>11.057906184265809</v>
      </c>
      <c r="G1034" s="4">
        <f>IF(実質付加価値!G1034&gt;0,LN(実質付加価値!G1034),0)</f>
        <v>11.734275656123087</v>
      </c>
      <c r="H1034" s="4">
        <f>IF(実質付加価値!H1034&gt;0,LN(実質付加価値!H1034),0)</f>
        <v>11.745922595633013</v>
      </c>
      <c r="I1034" s="4">
        <f>IF(実質付加価値!I1034&gt;0,LN(実質付加価値!I1034),0)</f>
        <v>11.713288751229877</v>
      </c>
      <c r="K1034" s="6">
        <f>E1034-E$1103</f>
        <v>-1.169599813487439</v>
      </c>
      <c r="L1034" s="6">
        <f>F1034-F$1103</f>
        <v>-0.71506782859098017</v>
      </c>
      <c r="M1034" s="6">
        <f>G1034-G$1103</f>
        <v>-0.82687727528917065</v>
      </c>
      <c r="N1034" s="6">
        <f>H1034-H$1103</f>
        <v>-0.85141364250268659</v>
      </c>
      <c r="O1034" s="6">
        <f>I1034-I$1103</f>
        <v>-0.79374587835793697</v>
      </c>
    </row>
    <row r="1035" spans="1:15" x14ac:dyDescent="0.15">
      <c r="A1035" s="1">
        <v>45</v>
      </c>
      <c r="B1035" s="1" t="s">
        <v>332</v>
      </c>
      <c r="C1035" s="1">
        <v>20</v>
      </c>
      <c r="D1035" s="1" t="s">
        <v>15</v>
      </c>
      <c r="E1035" s="4">
        <f>IF(実質付加価値!E1035&gt;0,LN(実質付加価値!E1035),0)</f>
        <v>10.455680303699067</v>
      </c>
      <c r="F1035" s="4">
        <f>IF(実質付加価値!F1035&gt;0,LN(実質付加価値!F1035),0)</f>
        <v>10.999268523064421</v>
      </c>
      <c r="G1035" s="4">
        <f>IF(実質付加価値!G1035&gt;0,LN(実質付加価値!G1035),0)</f>
        <v>10.967214283127495</v>
      </c>
      <c r="H1035" s="4">
        <f>IF(実質付加価値!H1035&gt;0,LN(実質付加価値!H1035),0)</f>
        <v>10.703290524751262</v>
      </c>
      <c r="I1035" s="4">
        <f>IF(実質付加価値!I1035&gt;0,LN(実質付加価値!I1035),0)</f>
        <v>10.902115236363734</v>
      </c>
      <c r="K1035" s="6">
        <f>E1035-E$1104</f>
        <v>-0.58343902773392919</v>
      </c>
      <c r="L1035" s="6">
        <f>F1035-F$1104</f>
        <v>-0.67071209042364899</v>
      </c>
      <c r="M1035" s="6">
        <f>G1035-G$1104</f>
        <v>-0.68943467659066116</v>
      </c>
      <c r="N1035" s="6">
        <f>H1035-H$1104</f>
        <v>-0.71672522667199701</v>
      </c>
      <c r="O1035" s="6">
        <f>I1035-I$1104</f>
        <v>-0.68026050643931235</v>
      </c>
    </row>
    <row r="1036" spans="1:15" x14ac:dyDescent="0.15">
      <c r="A1036" s="1">
        <v>45</v>
      </c>
      <c r="B1036" s="1" t="s">
        <v>332</v>
      </c>
      <c r="C1036" s="1">
        <v>21</v>
      </c>
      <c r="D1036" s="1" t="s">
        <v>16</v>
      </c>
      <c r="E1036" s="4">
        <f>IF(実質付加価値!E1036&gt;0,LN(実質付加価値!E1036),0)</f>
        <v>11.315072905316137</v>
      </c>
      <c r="F1036" s="4">
        <f>IF(実質付加価値!F1036&gt;0,LN(実質付加価値!F1036),0)</f>
        <v>11.864678708021982</v>
      </c>
      <c r="G1036" s="4">
        <f>IF(実質付加価値!G1036&gt;0,LN(実質付加価値!G1036),0)</f>
        <v>12.034585874235324</v>
      </c>
      <c r="H1036" s="4">
        <f>IF(実質付加価値!H1036&gt;0,LN(実質付加価値!H1036),0)</f>
        <v>12.271018289959969</v>
      </c>
      <c r="I1036" s="4">
        <f>IF(実質付加価値!I1036&gt;0,LN(実質付加価値!I1036),0)</f>
        <v>12.39925993170797</v>
      </c>
      <c r="K1036" s="6">
        <f>E1036-E$1105</f>
        <v>-0.74562612049914279</v>
      </c>
      <c r="L1036" s="6">
        <f>F1036-F$1105</f>
        <v>-0.49637843448170216</v>
      </c>
      <c r="M1036" s="6">
        <f>G1036-G$1105</f>
        <v>-0.70529069309234949</v>
      </c>
      <c r="N1036" s="6">
        <f>H1036-H$1105</f>
        <v>-0.69152231908519468</v>
      </c>
      <c r="O1036" s="6">
        <f>I1036-I$1105</f>
        <v>-0.70447181988499707</v>
      </c>
    </row>
    <row r="1037" spans="1:15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4">
        <f>IF(実質付加価値!E1037&gt;0,LN(実質付加価値!E1037),0)</f>
        <v>12.579482409886497</v>
      </c>
      <c r="F1037" s="4">
        <f>IF(実質付加価値!F1037&gt;0,LN(実質付加価値!F1037),0)</f>
        <v>13.1710713657057</v>
      </c>
      <c r="G1037" s="4">
        <f>IF(実質付加価値!G1037&gt;0,LN(実質付加価値!G1037),0)</f>
        <v>13.346516983427426</v>
      </c>
      <c r="H1037" s="4">
        <f>IF(実質付加価値!H1037&gt;0,LN(実質付加価値!H1037),0)</f>
        <v>13.608308989586668</v>
      </c>
      <c r="I1037" s="4">
        <f>IF(実質付加価値!I1037&gt;0,LN(実質付加価値!I1037),0)</f>
        <v>13.797596875666418</v>
      </c>
      <c r="K1037" s="6">
        <f>E1037-E$1106</f>
        <v>-0.56823659640267365</v>
      </c>
      <c r="L1037" s="6">
        <f>F1037-F$1106</f>
        <v>-0.51397371738652531</v>
      </c>
      <c r="M1037" s="6">
        <f>G1037-G$1106</f>
        <v>-0.56159287274711112</v>
      </c>
      <c r="N1037" s="6">
        <f>H1037-H$1106</f>
        <v>-0.53498326705738108</v>
      </c>
      <c r="O1037" s="6">
        <f>I1037-I$1106</f>
        <v>-0.55817747105806248</v>
      </c>
    </row>
    <row r="1038" spans="1:15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4">
        <f>IF(実質付加価値!E1038&gt;0,LN(実質付加価値!E1038),0)</f>
        <v>12.509358160259394</v>
      </c>
      <c r="F1038" s="4">
        <f>IF(実質付加価値!F1038&gt;0,LN(実質付加価値!F1038),0)</f>
        <v>12.76081217892105</v>
      </c>
      <c r="G1038" s="4">
        <f>IF(実質付加価値!G1038&gt;0,LN(実質付加価値!G1038),0)</f>
        <v>12.87866130646268</v>
      </c>
      <c r="H1038" s="4">
        <f>IF(実質付加価値!H1038&gt;0,LN(実質付加価値!H1038),0)</f>
        <v>13.035279983500981</v>
      </c>
      <c r="I1038" s="4">
        <f>IF(実質付加価値!I1038&gt;0,LN(実質付加価値!I1038),0)</f>
        <v>13.189021960419469</v>
      </c>
      <c r="K1038" s="6">
        <f>E1038-E$1107</f>
        <v>-0.43199266933570435</v>
      </c>
      <c r="L1038" s="6">
        <f>F1038-F$1107</f>
        <v>-0.46824476416944449</v>
      </c>
      <c r="M1038" s="6">
        <f>G1038-G$1107</f>
        <v>-0.48575147388255857</v>
      </c>
      <c r="N1038" s="6">
        <f>H1038-H$1107</f>
        <v>-0.5062125710534513</v>
      </c>
      <c r="O1038" s="6">
        <f>I1038-I$1107</f>
        <v>-0.46941844163439761</v>
      </c>
    </row>
    <row r="1039" spans="1:15" x14ac:dyDescent="0.15">
      <c r="A1039" s="1">
        <v>46</v>
      </c>
      <c r="B1039" s="1" t="s">
        <v>334</v>
      </c>
      <c r="C1039" s="1">
        <v>1</v>
      </c>
      <c r="D1039" s="1" t="s">
        <v>9</v>
      </c>
      <c r="E1039" s="4">
        <f>IF(実質付加価値!E1039&gt;0,LN(実質付加価値!E1039),0)</f>
        <v>12.057109244842666</v>
      </c>
      <c r="F1039" s="4">
        <f>IF(実質付加価値!F1039&gt;0,LN(実質付加価値!F1039),0)</f>
        <v>12.339121357516873</v>
      </c>
      <c r="G1039" s="4">
        <f>IF(実質付加価値!G1039&gt;0,LN(実質付加価値!G1039),0)</f>
        <v>12.621738513635739</v>
      </c>
      <c r="H1039" s="4">
        <f>IF(実質付加価値!H1039&gt;0,LN(実質付加価値!H1039),0)</f>
        <v>12.62341884639191</v>
      </c>
      <c r="I1039" s="4">
        <f>IF(実質付加価値!I1039&gt;0,LN(実質付加価値!I1039),0)</f>
        <v>12.448436568873589</v>
      </c>
      <c r="K1039" s="6">
        <f>E1039-E$1085</f>
        <v>6.024687639561499E-2</v>
      </c>
      <c r="L1039" s="6">
        <f>F1039-F$1085</f>
        <v>0.45549220292700987</v>
      </c>
      <c r="M1039" s="6">
        <f>G1039-G$1085</f>
        <v>0.62331143337180883</v>
      </c>
      <c r="N1039" s="6">
        <f>H1039-H$1085</f>
        <v>0.76639346216456872</v>
      </c>
      <c r="O1039" s="6">
        <f>I1039-I$1085</f>
        <v>0.71196423083847016</v>
      </c>
    </row>
    <row r="1040" spans="1:15" x14ac:dyDescent="0.15">
      <c r="A1040" s="1">
        <v>46</v>
      </c>
      <c r="B1040" s="1" t="s">
        <v>334</v>
      </c>
      <c r="C1040" s="1">
        <v>2</v>
      </c>
      <c r="D1040" s="1" t="s">
        <v>10</v>
      </c>
      <c r="E1040" s="4">
        <f>IF(実質付加価値!E1040&gt;0,LN(実質付加価値!E1040),0)</f>
        <v>8.802332344988347</v>
      </c>
      <c r="F1040" s="4">
        <f>IF(実質付加価値!F1040&gt;0,LN(実質付加価値!F1040),0)</f>
        <v>9.535012495005379</v>
      </c>
      <c r="G1040" s="4">
        <f>IF(実質付加価値!G1040&gt;0,LN(実質付加価値!G1040),0)</f>
        <v>9.7650760879612566</v>
      </c>
      <c r="H1040" s="4">
        <f>IF(実質付加価値!H1040&gt;0,LN(実質付加価値!H1040),0)</f>
        <v>9.2765394796302818</v>
      </c>
      <c r="I1040" s="4">
        <f>IF(実質付加価値!I1040&gt;0,LN(実質付加価値!I1040),0)</f>
        <v>9.5040575467872603</v>
      </c>
      <c r="K1040" s="6">
        <f>E1040-E$1086</f>
        <v>-0.62428940320829618</v>
      </c>
      <c r="L1040" s="6">
        <f>F1040-F$1086</f>
        <v>-1.744350756183799E-2</v>
      </c>
      <c r="M1040" s="6">
        <f>G1040-G$1086</f>
        <v>0.24365998319790805</v>
      </c>
      <c r="N1040" s="6">
        <f>H1040-H$1086</f>
        <v>0.18675461674017413</v>
      </c>
      <c r="O1040" s="6">
        <f>I1040-I$1086</f>
        <v>1.5055185301275431</v>
      </c>
    </row>
    <row r="1041" spans="1:15" x14ac:dyDescent="0.15">
      <c r="A1041" s="1">
        <v>46</v>
      </c>
      <c r="B1041" s="1" t="s">
        <v>335</v>
      </c>
      <c r="C1041" s="1">
        <v>3</v>
      </c>
      <c r="D1041" s="1" t="s">
        <v>17</v>
      </c>
      <c r="E1041" s="4">
        <f>IF(実質付加価値!E1041&gt;0,LN(実質付加価値!E1041),0)</f>
        <v>11.584028488229395</v>
      </c>
      <c r="F1041" s="4">
        <f>IF(実質付加価値!F1041&gt;0,LN(実質付加価値!F1041),0)</f>
        <v>12.218054175149476</v>
      </c>
      <c r="G1041" s="4">
        <f>IF(実質付加価値!G1041&gt;0,LN(実質付加価値!G1041),0)</f>
        <v>12.386062671040523</v>
      </c>
      <c r="H1041" s="4">
        <f>IF(実質付加価値!H1041&gt;0,LN(実質付加価値!H1041),0)</f>
        <v>12.487158917501292</v>
      </c>
      <c r="I1041" s="4">
        <f>IF(実質付加価値!I1041&gt;0,LN(実質付加価値!I1041),0)</f>
        <v>12.659048835601993</v>
      </c>
      <c r="K1041" s="6">
        <f>E1041-E$1087</f>
        <v>-0.32471516263021272</v>
      </c>
      <c r="L1041" s="6">
        <f>F1041-F$1087</f>
        <v>1.8836673206781285E-2</v>
      </c>
      <c r="M1041" s="6">
        <f>G1041-G$1087</f>
        <v>9.3050724702321119E-2</v>
      </c>
      <c r="N1041" s="6">
        <f>H1041-H$1087</f>
        <v>0.10110079321237997</v>
      </c>
      <c r="O1041" s="6">
        <f>I1041-I$1087</f>
        <v>0.42703167840814515</v>
      </c>
    </row>
    <row r="1042" spans="1:15" x14ac:dyDescent="0.15">
      <c r="A1042" s="1">
        <v>46</v>
      </c>
      <c r="B1042" s="1" t="s">
        <v>335</v>
      </c>
      <c r="C1042" s="1">
        <v>4</v>
      </c>
      <c r="D1042" s="1" t="s">
        <v>18</v>
      </c>
      <c r="E1042" s="4">
        <f>IF(実質付加価値!E1042&gt;0,LN(実質付加価値!E1042),0)</f>
        <v>9.6877532299251108</v>
      </c>
      <c r="F1042" s="4">
        <f>IF(実質付加価値!F1042&gt;0,LN(実質付加価値!F1042),0)</f>
        <v>10.433513702397475</v>
      </c>
      <c r="G1042" s="4">
        <f>IF(実質付加価値!G1042&gt;0,LN(実質付加価値!G1042),0)</f>
        <v>10.398643198818215</v>
      </c>
      <c r="H1042" s="4">
        <f>IF(実質付加価値!H1042&gt;0,LN(実質付加価値!H1042),0)</f>
        <v>9.7979721656900622</v>
      </c>
      <c r="I1042" s="4">
        <f>IF(実質付加価値!I1042&gt;0,LN(実質付加価値!I1042),0)</f>
        <v>8.7391422346901901</v>
      </c>
      <c r="K1042" s="6">
        <f>E1042-E$1088</f>
        <v>-0.74426302683747281</v>
      </c>
      <c r="L1042" s="6">
        <f>F1042-F$1088</f>
        <v>-0.46268063428218653</v>
      </c>
      <c r="M1042" s="6">
        <f>G1042-G$1088</f>
        <v>-0.8956885498266427</v>
      </c>
      <c r="N1042" s="6">
        <f>H1042-H$1088</f>
        <v>-0.75214735949450073</v>
      </c>
      <c r="O1042" s="6">
        <f>I1042-I$1088</f>
        <v>-1.2333686363464729</v>
      </c>
    </row>
    <row r="1043" spans="1:15" x14ac:dyDescent="0.15">
      <c r="A1043" s="1">
        <v>46</v>
      </c>
      <c r="B1043" s="1" t="s">
        <v>335</v>
      </c>
      <c r="C1043" s="1">
        <v>5</v>
      </c>
      <c r="D1043" s="1" t="s">
        <v>19</v>
      </c>
      <c r="E1043" s="4">
        <f>IF(実質付加価値!E1043&gt;0,LN(実質付加価値!E1043),0)</f>
        <v>9.2854199596834075</v>
      </c>
      <c r="F1043" s="4">
        <f>IF(実質付加価値!F1043&gt;0,LN(実質付加価値!F1043),0)</f>
        <v>9.4461268128802711</v>
      </c>
      <c r="G1043" s="4">
        <f>IF(実質付加価値!G1043&gt;0,LN(実質付加価値!G1043),0)</f>
        <v>9.900196072276918</v>
      </c>
      <c r="H1043" s="4">
        <f>IF(実質付加価値!H1043&gt;0,LN(実質付加価値!H1043),0)</f>
        <v>9.7335807543433042</v>
      </c>
      <c r="I1043" s="4">
        <f>IF(実質付加価値!I1043&gt;0,LN(実質付加価値!I1043),0)</f>
        <v>9.6151096206209807</v>
      </c>
      <c r="K1043" s="6">
        <f>E1043-E$1089</f>
        <v>-0.54364301430253192</v>
      </c>
      <c r="L1043" s="6">
        <f>F1043-F$1089</f>
        <v>-0.57709723307098493</v>
      </c>
      <c r="M1043" s="6">
        <f>G1043-G$1089</f>
        <v>-0.69051991898392551</v>
      </c>
      <c r="N1043" s="6">
        <f>H1043-H$1089</f>
        <v>-0.7898282423710441</v>
      </c>
      <c r="O1043" s="6">
        <f>I1043-I$1089</f>
        <v>-0.65097423159065393</v>
      </c>
    </row>
    <row r="1044" spans="1:15" x14ac:dyDescent="0.15">
      <c r="A1044" s="1">
        <v>46</v>
      </c>
      <c r="B1044" s="1" t="s">
        <v>335</v>
      </c>
      <c r="C1044" s="1">
        <v>6</v>
      </c>
      <c r="D1044" s="1" t="s">
        <v>3</v>
      </c>
      <c r="E1044" s="4">
        <f>IF(実質付加価値!E1044&gt;0,LN(実質付加価値!E1044),0)</f>
        <v>5.7779953426003985</v>
      </c>
      <c r="F1044" s="4">
        <f>IF(実質付加価値!F1044&gt;0,LN(実質付加価値!F1044),0)</f>
        <v>6.9385262997565356</v>
      </c>
      <c r="G1044" s="4">
        <f>IF(実質付加価値!G1044&gt;0,LN(実質付加価値!G1044),0)</f>
        <v>8.1395974332590519</v>
      </c>
      <c r="H1044" s="4">
        <f>IF(実質付加価値!H1044&gt;0,LN(実質付加価値!H1044),0)</f>
        <v>8.045789235061914</v>
      </c>
      <c r="I1044" s="4">
        <f>IF(実質付加価値!I1044&gt;0,LN(実質付加価値!I1044),0)</f>
        <v>8.7727421772833463</v>
      </c>
      <c r="K1044" s="6">
        <f>E1044-E$1090</f>
        <v>-2.9038246806940524</v>
      </c>
      <c r="L1044" s="6">
        <f>F1044-F$1090</f>
        <v>-2.7357425960399482</v>
      </c>
      <c r="M1044" s="6">
        <f>G1044-G$1090</f>
        <v>-2.6505829599522439</v>
      </c>
      <c r="N1044" s="6">
        <f>H1044-H$1090</f>
        <v>-2.9952429778480685</v>
      </c>
      <c r="O1044" s="6">
        <f>I1044-I$1090</f>
        <v>-2.5264640705669645</v>
      </c>
    </row>
    <row r="1045" spans="1:15" x14ac:dyDescent="0.15">
      <c r="A1045" s="1">
        <v>46</v>
      </c>
      <c r="B1045" s="1" t="s">
        <v>335</v>
      </c>
      <c r="C1045" s="1">
        <v>7</v>
      </c>
      <c r="D1045" s="1" t="s">
        <v>20</v>
      </c>
      <c r="E1045" s="4">
        <f>IF(実質付加価値!E1045&gt;0,LN(実質付加価値!E1045),0)</f>
        <v>7.2120110378943023</v>
      </c>
      <c r="F1045" s="4">
        <f>IF(実質付加価値!F1045&gt;0,LN(実質付加価値!F1045),0)</f>
        <v>7.2952244931817303</v>
      </c>
      <c r="G1045" s="4">
        <f>IF(実質付加価値!G1045&gt;0,LN(実質付加価値!G1045),0)</f>
        <v>8.6909214869987075</v>
      </c>
      <c r="H1045" s="4">
        <f>IF(実質付加価値!H1045&gt;0,LN(実質付加価値!H1045),0)</f>
        <v>8.3904449617601209</v>
      </c>
      <c r="I1045" s="4">
        <f>IF(実質付加価値!I1045&gt;0,LN(実質付加価値!I1045),0)</f>
        <v>7.5554656617028213</v>
      </c>
      <c r="K1045" s="6">
        <f>E1045-E$1091</f>
        <v>-2.3966748386199503</v>
      </c>
      <c r="L1045" s="6">
        <f>F1045-F$1091</f>
        <v>-2.1187151444990002</v>
      </c>
      <c r="M1045" s="6">
        <f>G1045-G$1091</f>
        <v>-1.3602370755169755</v>
      </c>
      <c r="N1045" s="6">
        <f>H1045-H$1091</f>
        <v>-1.4937339534548126</v>
      </c>
      <c r="O1045" s="6">
        <f>I1045-I$1091</f>
        <v>-1.4951161706133744</v>
      </c>
    </row>
    <row r="1046" spans="1:15" x14ac:dyDescent="0.15">
      <c r="A1046" s="1">
        <v>46</v>
      </c>
      <c r="B1046" s="1" t="s">
        <v>335</v>
      </c>
      <c r="C1046" s="1">
        <v>8</v>
      </c>
      <c r="D1046" s="1" t="s">
        <v>21</v>
      </c>
      <c r="E1046" s="4">
        <f>IF(実質付加価値!E1046&gt;0,LN(実質付加価値!E1046),0)</f>
        <v>9.5941409970211424</v>
      </c>
      <c r="F1046" s="4">
        <f>IF(実質付加価値!F1046&gt;0,LN(実質付加価値!F1046),0)</f>
        <v>10.469521871151041</v>
      </c>
      <c r="G1046" s="4">
        <f>IF(実質付加価値!G1046&gt;0,LN(実質付加価値!G1046),0)</f>
        <v>10.756294706502189</v>
      </c>
      <c r="H1046" s="4">
        <f>IF(実質付加価値!H1046&gt;0,LN(実質付加価値!H1046),0)</f>
        <v>11.391752441773122</v>
      </c>
      <c r="I1046" s="4">
        <f>IF(実質付加価値!I1046&gt;0,LN(実質付加価値!I1046),0)</f>
        <v>11.697105089563385</v>
      </c>
      <c r="K1046" s="6">
        <f>E1046-E$1092</f>
        <v>-0.68694237207750497</v>
      </c>
      <c r="L1046" s="6">
        <f>F1046-F$1092</f>
        <v>-7.1956616684198949E-2</v>
      </c>
      <c r="M1046" s="6">
        <f>G1046-G$1092</f>
        <v>-0.15633144251703079</v>
      </c>
      <c r="N1046" s="6">
        <f>H1046-H$1092</f>
        <v>0.50084999707653743</v>
      </c>
      <c r="O1046" s="6">
        <f>I1046-I$1092</f>
        <v>1.2155853471418787</v>
      </c>
    </row>
    <row r="1047" spans="1:15" x14ac:dyDescent="0.15">
      <c r="A1047" s="1">
        <v>46</v>
      </c>
      <c r="B1047" s="1" t="s">
        <v>335</v>
      </c>
      <c r="C1047" s="1">
        <v>9</v>
      </c>
      <c r="D1047" s="1" t="s">
        <v>22</v>
      </c>
      <c r="E1047" s="4">
        <f>IF(実質付加価値!E1047&gt;0,LN(実質付加価値!E1047),0)</f>
        <v>8.5684261228350582</v>
      </c>
      <c r="F1047" s="4">
        <f>IF(実質付加価値!F1047&gt;0,LN(実質付加価値!F1047),0)</f>
        <v>8.04425410864126</v>
      </c>
      <c r="G1047" s="4">
        <f>IF(実質付加価値!G1047&gt;0,LN(実質付加価値!G1047),0)</f>
        <v>8.9648589569043811</v>
      </c>
      <c r="H1047" s="4">
        <f>IF(実質付加価値!H1047&gt;0,LN(実質付加価値!H1047),0)</f>
        <v>9.0085231376075932</v>
      </c>
      <c r="I1047" s="4">
        <f>IF(実質付加価値!I1047&gt;0,LN(実質付加価値!I1047),0)</f>
        <v>8.2481092997592373</v>
      </c>
      <c r="K1047" s="6">
        <f>E1047-E$1093</f>
        <v>-1.6702565846070883</v>
      </c>
      <c r="L1047" s="6">
        <f>F1047-F$1093</f>
        <v>-2.6433159209942563</v>
      </c>
      <c r="M1047" s="6">
        <f>G1047-G$1093</f>
        <v>-2.0590874438237492</v>
      </c>
      <c r="N1047" s="6">
        <f>H1047-H$1093</f>
        <v>-2.0162245949143607</v>
      </c>
      <c r="O1047" s="6">
        <f>I1047-I$1093</f>
        <v>-2.1564857850103607</v>
      </c>
    </row>
    <row r="1048" spans="1:15" x14ac:dyDescent="0.15">
      <c r="A1048" s="1">
        <v>46</v>
      </c>
      <c r="B1048" s="1" t="s">
        <v>336</v>
      </c>
      <c r="C1048" s="1">
        <v>10</v>
      </c>
      <c r="D1048" s="1" t="s">
        <v>23</v>
      </c>
      <c r="E1048" s="4">
        <f>IF(実質付加価値!E1048&gt;0,LN(実質付加価値!E1048),0)</f>
        <v>8.4060988787798898</v>
      </c>
      <c r="F1048" s="4">
        <f>IF(実質付加価値!F1048&gt;0,LN(実質付加価値!F1048),0)</f>
        <v>8.9375158815739546</v>
      </c>
      <c r="G1048" s="4">
        <f>IF(実質付加価値!G1048&gt;0,LN(実質付加価値!G1048),0)</f>
        <v>9.8148378861699808</v>
      </c>
      <c r="H1048" s="4">
        <f>IF(実質付加価値!H1048&gt;0,LN(実質付加価値!H1048),0)</f>
        <v>10.042395742101251</v>
      </c>
      <c r="I1048" s="4">
        <f>IF(実質付加価値!I1048&gt;0,LN(実質付加価値!I1048),0)</f>
        <v>9.9219977285447936</v>
      </c>
      <c r="K1048" s="6">
        <f>E1048-E$1094</f>
        <v>-1.4824006962603722</v>
      </c>
      <c r="L1048" s="6">
        <f>F1048-F$1094</f>
        <v>-1.5326463921525448</v>
      </c>
      <c r="M1048" s="6">
        <f>G1048-G$1094</f>
        <v>-1.2368594437194513</v>
      </c>
      <c r="N1048" s="6">
        <f>H1048-H$1094</f>
        <v>-1.1045106515957936</v>
      </c>
      <c r="O1048" s="6">
        <f>I1048-I$1094</f>
        <v>-0.89360957628601767</v>
      </c>
    </row>
    <row r="1049" spans="1:15" x14ac:dyDescent="0.15">
      <c r="A1049" s="1">
        <v>46</v>
      </c>
      <c r="B1049" s="1" t="s">
        <v>335</v>
      </c>
      <c r="C1049" s="1">
        <v>11</v>
      </c>
      <c r="D1049" s="1" t="s">
        <v>24</v>
      </c>
      <c r="E1049" s="4">
        <f>IF(実質付加価値!E1049&gt;0,LN(実質付加価値!E1049),0)</f>
        <v>7.4343131738716846</v>
      </c>
      <c r="F1049" s="4">
        <f>IF(実質付加価値!F1049&gt;0,LN(実質付加価値!F1049),0)</f>
        <v>8.7839494916729901</v>
      </c>
      <c r="G1049" s="4">
        <f>IF(実質付加価値!G1049&gt;0,LN(実質付加価値!G1049),0)</f>
        <v>9.7044667475664319</v>
      </c>
      <c r="H1049" s="4">
        <f>IF(実質付加価値!H1049&gt;0,LN(実質付加価値!H1049),0)</f>
        <v>10.23810321748967</v>
      </c>
      <c r="I1049" s="4">
        <f>IF(実質付加価値!I1049&gt;0,LN(実質付加価値!I1049),0)</f>
        <v>10.009830616641244</v>
      </c>
      <c r="K1049" s="6">
        <f>E1049-E$1095</f>
        <v>-2.664706132506856</v>
      </c>
      <c r="L1049" s="6">
        <f>F1049-F$1095</f>
        <v>-2.0993002617574774</v>
      </c>
      <c r="M1049" s="6">
        <f>G1049-G$1095</f>
        <v>-1.9819765530750555</v>
      </c>
      <c r="N1049" s="6">
        <f>H1049-H$1095</f>
        <v>-1.5193402906319591</v>
      </c>
      <c r="O1049" s="6">
        <f>I1049-I$1095</f>
        <v>-1.9170223610321564</v>
      </c>
    </row>
    <row r="1050" spans="1:15" x14ac:dyDescent="0.15">
      <c r="A1050" s="1">
        <v>46</v>
      </c>
      <c r="B1050" s="1" t="s">
        <v>335</v>
      </c>
      <c r="C1050" s="1">
        <v>12</v>
      </c>
      <c r="D1050" s="1" t="s">
        <v>25</v>
      </c>
      <c r="E1050" s="4">
        <f>IF(実質付加価値!E1050&gt;0,LN(実質付加価値!E1050),0)</f>
        <v>5.1350700225278816</v>
      </c>
      <c r="F1050" s="4">
        <f>IF(実質付加価値!F1050&gt;0,LN(実質付加価値!F1050),0)</f>
        <v>8.9570175965869456</v>
      </c>
      <c r="G1050" s="4">
        <f>IF(実質付加価値!G1050&gt;0,LN(実質付加価値!G1050),0)</f>
        <v>10.991453163742944</v>
      </c>
      <c r="H1050" s="4">
        <f>IF(実質付加価値!H1050&gt;0,LN(実質付加価値!H1050),0)</f>
        <v>12.537108057864337</v>
      </c>
      <c r="I1050" s="4">
        <f>IF(実質付加価値!I1050&gt;0,LN(実質付加価値!I1050),0)</f>
        <v>13.787894802449118</v>
      </c>
      <c r="K1050" s="6">
        <f>E1050-E$1096</f>
        <v>-2.421527114042898</v>
      </c>
      <c r="L1050" s="6">
        <f>F1050-F$1096</f>
        <v>-0.52612098453709422</v>
      </c>
      <c r="M1050" s="6">
        <f>G1050-G$1096</f>
        <v>-0.3870254338612682</v>
      </c>
      <c r="N1050" s="6">
        <f>H1050-H$1096</f>
        <v>0.1467957588512725</v>
      </c>
      <c r="O1050" s="6">
        <f>I1050-I$1096</f>
        <v>1.0549980087276367E-2</v>
      </c>
    </row>
    <row r="1051" spans="1:15" x14ac:dyDescent="0.15">
      <c r="A1051" s="1">
        <v>46</v>
      </c>
      <c r="B1051" s="1" t="s">
        <v>336</v>
      </c>
      <c r="C1051" s="1">
        <v>13</v>
      </c>
      <c r="D1051" s="1" t="s">
        <v>26</v>
      </c>
      <c r="E1051" s="4">
        <f>IF(実質付加価値!E1051&gt;0,LN(実質付加価値!E1051),0)</f>
        <v>5.9571739940088353</v>
      </c>
      <c r="F1051" s="4">
        <f>IF(実質付加価値!F1051&gt;0,LN(実質付加価値!F1051),0)</f>
        <v>6.3989164444027056</v>
      </c>
      <c r="G1051" s="4">
        <f>IF(実質付加価値!G1051&gt;0,LN(実質付加価値!G1051),0)</f>
        <v>6.6674167977003194</v>
      </c>
      <c r="H1051" s="4">
        <f>IF(実質付加価値!H1051&gt;0,LN(実質付加価値!H1051),0)</f>
        <v>8.7758487784607393</v>
      </c>
      <c r="I1051" s="4">
        <f>IF(実質付加価値!I1051&gt;0,LN(実質付加価値!I1051),0)</f>
        <v>9.43300004570807</v>
      </c>
      <c r="K1051" s="6">
        <f>E1051-E$1097</f>
        <v>-2.9211109749413229</v>
      </c>
      <c r="L1051" s="6">
        <f>F1051-F$1097</f>
        <v>-3.8789760300068421</v>
      </c>
      <c r="M1051" s="6">
        <f>G1051-G$1097</f>
        <v>-4.0507966849030144</v>
      </c>
      <c r="N1051" s="6">
        <f>H1051-H$1097</f>
        <v>-2.1948550992794402</v>
      </c>
      <c r="O1051" s="6">
        <f>I1051-I$1097</f>
        <v>-2.1827668301485232</v>
      </c>
    </row>
    <row r="1052" spans="1:15" x14ac:dyDescent="0.15">
      <c r="A1052" s="1">
        <v>46</v>
      </c>
      <c r="B1052" s="1" t="s">
        <v>336</v>
      </c>
      <c r="C1052" s="1">
        <v>14</v>
      </c>
      <c r="D1052" s="1" t="s">
        <v>27</v>
      </c>
      <c r="E1052" s="4">
        <f>IF(実質付加価値!E1052&gt;0,LN(実質付加価値!E1052),0)</f>
        <v>5.0808710007754101</v>
      </c>
      <c r="F1052" s="4">
        <f>IF(実質付加価値!F1052&gt;0,LN(実質付加価値!F1052),0)</f>
        <v>6.0087531155018148</v>
      </c>
      <c r="G1052" s="4">
        <f>IF(実質付加価値!G1052&gt;0,LN(実質付加価値!G1052),0)</f>
        <v>6.7875343176267657</v>
      </c>
      <c r="H1052" s="4">
        <f>IF(実質付加価値!H1052&gt;0,LN(実質付加価値!H1052),0)</f>
        <v>7.6972024392061558</v>
      </c>
      <c r="I1052" s="4">
        <f>IF(実質付加価値!I1052&gt;0,LN(実質付加価値!I1052),0)</f>
        <v>8.5839205246393302</v>
      </c>
      <c r="K1052" s="6">
        <f>E1052-E$1098</f>
        <v>-1.9474310755588977</v>
      </c>
      <c r="L1052" s="6">
        <f>F1052-F$1098</f>
        <v>-2.3939644639475564</v>
      </c>
      <c r="M1052" s="6">
        <f>G1052-G$1098</f>
        <v>-2.4348479459185706</v>
      </c>
      <c r="N1052" s="6">
        <f>H1052-H$1098</f>
        <v>-1.6289670020188689</v>
      </c>
      <c r="O1052" s="6">
        <f>I1052-I$1098</f>
        <v>-1.2744918439097059</v>
      </c>
    </row>
    <row r="1053" spans="1:15" x14ac:dyDescent="0.15">
      <c r="A1053" s="1">
        <v>46</v>
      </c>
      <c r="B1053" s="1" t="s">
        <v>336</v>
      </c>
      <c r="C1053" s="1">
        <v>15</v>
      </c>
      <c r="D1053" s="1" t="s">
        <v>28</v>
      </c>
      <c r="E1053" s="4">
        <f>IF(実質付加価値!E1053&gt;0,LN(実質付加価値!E1053),0)</f>
        <v>10.57274148543763</v>
      </c>
      <c r="F1053" s="4">
        <f>IF(実質付加価値!F1053&gt;0,LN(実質付加価値!F1053),0)</f>
        <v>10.931901715553487</v>
      </c>
      <c r="G1053" s="4">
        <f>IF(実質付加価値!G1053&gt;0,LN(実質付加価値!G1053),0)</f>
        <v>11.101625541910641</v>
      </c>
      <c r="H1053" s="4">
        <f>IF(実質付加価値!H1053&gt;0,LN(実質付加価値!H1053),0)</f>
        <v>10.952478628401771</v>
      </c>
      <c r="I1053" s="4">
        <f>IF(実質付加価値!I1053&gt;0,LN(実質付加価値!I1053),0)</f>
        <v>10.757595792823656</v>
      </c>
      <c r="K1053" s="6">
        <f>E1053-E$1099</f>
        <v>-0.96739163503235304</v>
      </c>
      <c r="L1053" s="6">
        <f>F1053-F$1099</f>
        <v>-0.84607890340775249</v>
      </c>
      <c r="M1053" s="6">
        <f>G1053-G$1099</f>
        <v>-1.1073018868144793</v>
      </c>
      <c r="N1053" s="6">
        <f>H1053-H$1099</f>
        <v>-1.0673777892667893</v>
      </c>
      <c r="O1053" s="6">
        <f>I1053-I$1099</f>
        <v>-1.1426240954247024</v>
      </c>
    </row>
    <row r="1054" spans="1:15" x14ac:dyDescent="0.15">
      <c r="A1054" s="1">
        <v>46</v>
      </c>
      <c r="B1054" s="1" t="s">
        <v>334</v>
      </c>
      <c r="C1054" s="1">
        <v>16</v>
      </c>
      <c r="D1054" s="1" t="s">
        <v>11</v>
      </c>
      <c r="E1054" s="4">
        <f>IF(実質付加価値!E1054&gt;0,LN(実質付加価値!E1054),0)</f>
        <v>12.691297871025075</v>
      </c>
      <c r="F1054" s="4">
        <f>IF(実質付加価値!F1054&gt;0,LN(実質付加価値!F1054),0)</f>
        <v>13.252961628137932</v>
      </c>
      <c r="G1054" s="4">
        <f>IF(実質付加価値!G1054&gt;0,LN(実質付加価値!G1054),0)</f>
        <v>13.288514171459344</v>
      </c>
      <c r="H1054" s="4">
        <f>IF(実質付加価値!H1054&gt;0,LN(実質付加価値!H1054),0)</f>
        <v>13.111853012023495</v>
      </c>
      <c r="I1054" s="4">
        <f>IF(実質付加価値!I1054&gt;0,LN(実質付加価値!I1054),0)</f>
        <v>12.743411182758479</v>
      </c>
      <c r="K1054" s="6">
        <f>E1054-E$1100</f>
        <v>-0.43800568414349961</v>
      </c>
      <c r="L1054" s="6">
        <f>F1054-F$1100</f>
        <v>-9.1139361642326833E-2</v>
      </c>
      <c r="M1054" s="6">
        <f>G1054-G$1100</f>
        <v>-0.23160403419406705</v>
      </c>
      <c r="N1054" s="6">
        <f>H1054-H$1100</f>
        <v>-0.16643813875511881</v>
      </c>
      <c r="O1054" s="6">
        <f>I1054-I$1100</f>
        <v>-0.21974433143786953</v>
      </c>
    </row>
    <row r="1055" spans="1:15" x14ac:dyDescent="0.15">
      <c r="A1055" s="1">
        <v>46</v>
      </c>
      <c r="B1055" s="1" t="s">
        <v>334</v>
      </c>
      <c r="C1055" s="1">
        <v>17</v>
      </c>
      <c r="D1055" s="1" t="s">
        <v>12</v>
      </c>
      <c r="E1055" s="4">
        <f>IF(実質付加価値!E1055&gt;0,LN(実質付加価値!E1055),0)</f>
        <v>10.50348068016368</v>
      </c>
      <c r="F1055" s="4">
        <f>IF(実質付加価値!F1055&gt;0,LN(実質付加価値!F1055),0)</f>
        <v>11.301563283222608</v>
      </c>
      <c r="G1055" s="4">
        <f>IF(実質付加価値!G1055&gt;0,LN(実質付加価値!G1055),0)</f>
        <v>12.106207557842836</v>
      </c>
      <c r="H1055" s="4">
        <f>IF(実質付加価値!H1055&gt;0,LN(実質付加価値!H1055),0)</f>
        <v>12.025049067177457</v>
      </c>
      <c r="I1055" s="4">
        <f>IF(実質付加価値!I1055&gt;0,LN(実質付加価値!I1055),0)</f>
        <v>12.106355652589299</v>
      </c>
      <c r="K1055" s="6">
        <f>E1055-E$1101</f>
        <v>-0.34597867037364871</v>
      </c>
      <c r="L1055" s="6">
        <f>F1055-F$1101</f>
        <v>-0.18765908082528959</v>
      </c>
      <c r="M1055" s="6">
        <f>G1055-G$1101</f>
        <v>7.0786611017453538E-2</v>
      </c>
      <c r="N1055" s="6">
        <f>H1055-H$1101</f>
        <v>-0.21343324377194861</v>
      </c>
      <c r="O1055" s="6">
        <f>I1055-I$1101</f>
        <v>-0.16305218184711379</v>
      </c>
    </row>
    <row r="1056" spans="1:15" x14ac:dyDescent="0.15">
      <c r="A1056" s="1">
        <v>46</v>
      </c>
      <c r="B1056" s="1" t="s">
        <v>334</v>
      </c>
      <c r="C1056" s="1">
        <v>18</v>
      </c>
      <c r="D1056" s="1" t="s">
        <v>13</v>
      </c>
      <c r="E1056" s="4">
        <f>IF(実質付加価値!E1056&gt;0,LN(実質付加価値!E1056),0)</f>
        <v>11.804617757883609</v>
      </c>
      <c r="F1056" s="4">
        <f>IF(実質付加価値!F1056&gt;0,LN(実質付加価値!F1056),0)</f>
        <v>12.611862718793471</v>
      </c>
      <c r="G1056" s="4">
        <f>IF(実質付加価値!G1056&gt;0,LN(実質付加価値!G1056),0)</f>
        <v>12.984767481274238</v>
      </c>
      <c r="H1056" s="4">
        <f>IF(実質付加価値!H1056&gt;0,LN(実質付加価値!H1056),0)</f>
        <v>13.19846313394066</v>
      </c>
      <c r="I1056" s="4">
        <f>IF(実質付加価値!I1056&gt;0,LN(実質付加価値!I1056),0)</f>
        <v>13.085987524737963</v>
      </c>
      <c r="K1056" s="6">
        <f>E1056-E$1102</f>
        <v>-0.31411180027510532</v>
      </c>
      <c r="L1056" s="6">
        <f>F1056-F$1102</f>
        <v>-0.27236509012130661</v>
      </c>
      <c r="M1056" s="6">
        <f>G1056-G$1102</f>
        <v>-0.32130666898845561</v>
      </c>
      <c r="N1056" s="6">
        <f>H1056-H$1102</f>
        <v>-0.30551285747384149</v>
      </c>
      <c r="O1056" s="6">
        <f>I1056-I$1102</f>
        <v>-0.25900885629703829</v>
      </c>
    </row>
    <row r="1057" spans="1:15" x14ac:dyDescent="0.15">
      <c r="A1057" s="1">
        <v>46</v>
      </c>
      <c r="B1057" s="1" t="s">
        <v>337</v>
      </c>
      <c r="C1057" s="1">
        <v>19</v>
      </c>
      <c r="D1057" s="1" t="s">
        <v>14</v>
      </c>
      <c r="E1057" s="4">
        <f>IF(実質付加価値!E1057&gt;0,LN(実質付加価値!E1057),0)</f>
        <v>10.561066401881918</v>
      </c>
      <c r="F1057" s="4">
        <f>IF(実質付加価値!F1057&gt;0,LN(実質付加価値!F1057),0)</f>
        <v>11.651158911907247</v>
      </c>
      <c r="G1057" s="4">
        <f>IF(実質付加価値!G1057&gt;0,LN(実質付加価値!G1057),0)</f>
        <v>12.412993991760661</v>
      </c>
      <c r="H1057" s="4">
        <f>IF(実質付加価値!H1057&gt;0,LN(実質付加価値!H1057),0)</f>
        <v>12.401531033155145</v>
      </c>
      <c r="I1057" s="4">
        <f>IF(実質付加価値!I1057&gt;0,LN(実質付加価値!I1057),0)</f>
        <v>12.47266961310706</v>
      </c>
      <c r="K1057" s="6">
        <f>E1057-E$1103</f>
        <v>-0.3847925156180807</v>
      </c>
      <c r="L1057" s="6">
        <f>F1057-F$1103</f>
        <v>-0.12181510094954184</v>
      </c>
      <c r="M1057" s="6">
        <f>G1057-G$1103</f>
        <v>-0.1481589396515961</v>
      </c>
      <c r="N1057" s="6">
        <f>H1057-H$1103</f>
        <v>-0.1958052049805552</v>
      </c>
      <c r="O1057" s="6">
        <f>I1057-I$1103</f>
        <v>-3.4365016480753852E-2</v>
      </c>
    </row>
    <row r="1058" spans="1:15" x14ac:dyDescent="0.15">
      <c r="A1058" s="1">
        <v>46</v>
      </c>
      <c r="B1058" s="1" t="s">
        <v>337</v>
      </c>
      <c r="C1058" s="1">
        <v>20</v>
      </c>
      <c r="D1058" s="1" t="s">
        <v>15</v>
      </c>
      <c r="E1058" s="4">
        <f>IF(実質付加価値!E1058&gt;0,LN(実質付加価値!E1058),0)</f>
        <v>10.858669405198684</v>
      </c>
      <c r="F1058" s="4">
        <f>IF(実質付加価値!F1058&gt;0,LN(実質付加価値!F1058),0)</f>
        <v>11.432314135902365</v>
      </c>
      <c r="G1058" s="4">
        <f>IF(実質付加価値!G1058&gt;0,LN(実質付加価値!G1058),0)</f>
        <v>11.353177977199161</v>
      </c>
      <c r="H1058" s="4">
        <f>IF(実質付加価値!H1058&gt;0,LN(実質付加価値!H1058),0)</f>
        <v>11.082298135306267</v>
      </c>
      <c r="I1058" s="4">
        <f>IF(実質付加価値!I1058&gt;0,LN(実質付加価値!I1058),0)</f>
        <v>11.210941188371791</v>
      </c>
      <c r="K1058" s="6">
        <f>E1058-E$1104</f>
        <v>-0.18044992623431177</v>
      </c>
      <c r="L1058" s="6">
        <f>F1058-F$1104</f>
        <v>-0.23766647758570514</v>
      </c>
      <c r="M1058" s="6">
        <f>G1058-G$1104</f>
        <v>-0.30347098251899496</v>
      </c>
      <c r="N1058" s="6">
        <f>H1058-H$1104</f>
        <v>-0.33771761611699169</v>
      </c>
      <c r="O1058" s="6">
        <f>I1058-I$1104</f>
        <v>-0.37143455443125539</v>
      </c>
    </row>
    <row r="1059" spans="1:15" x14ac:dyDescent="0.15">
      <c r="A1059" s="1">
        <v>46</v>
      </c>
      <c r="B1059" s="1" t="s">
        <v>337</v>
      </c>
      <c r="C1059" s="1">
        <v>21</v>
      </c>
      <c r="D1059" s="1" t="s">
        <v>16</v>
      </c>
      <c r="E1059" s="4">
        <f>IF(実質付加価値!E1059&gt;0,LN(実質付加価値!E1059),0)</f>
        <v>11.831302982234179</v>
      </c>
      <c r="F1059" s="4">
        <f>IF(実質付加価値!F1059&gt;0,LN(実質付加価値!F1059),0)</f>
        <v>12.464675255875431</v>
      </c>
      <c r="G1059" s="4">
        <f>IF(実質付加価値!G1059&gt;0,LN(実質付加価値!G1059),0)</f>
        <v>12.747848580376406</v>
      </c>
      <c r="H1059" s="4">
        <f>IF(実質付加価値!H1059&gt;0,LN(実質付加価値!H1059),0)</f>
        <v>12.973390275545356</v>
      </c>
      <c r="I1059" s="4">
        <f>IF(実質付加価値!I1059&gt;0,LN(実質付加価値!I1059),0)</f>
        <v>13.155130082532539</v>
      </c>
      <c r="K1059" s="6">
        <f>E1059-E$1105</f>
        <v>-0.22939604358110088</v>
      </c>
      <c r="L1059" s="6">
        <f>F1059-F$1105</f>
        <v>0.10361811337174665</v>
      </c>
      <c r="M1059" s="6">
        <f>G1059-G$1105</f>
        <v>7.972013048732407E-3</v>
      </c>
      <c r="N1059" s="6">
        <f>H1059-H$1105</f>
        <v>1.0849666500192257E-2</v>
      </c>
      <c r="O1059" s="6">
        <f>I1059-I$1105</f>
        <v>5.1398330939571579E-2</v>
      </c>
    </row>
    <row r="1060" spans="1:15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4">
        <f>IF(実質付加価値!E1060&gt;0,LN(実質付加価値!E1060),0)</f>
        <v>13.034799108096484</v>
      </c>
      <c r="F1060" s="4">
        <f>IF(実質付加価値!F1060&gt;0,LN(実質付加価値!F1060),0)</f>
        <v>13.527344148476971</v>
      </c>
      <c r="G1060" s="4">
        <f>IF(実質付加価値!G1060&gt;0,LN(実質付加価値!G1060),0)</f>
        <v>13.729230591138512</v>
      </c>
      <c r="H1060" s="4">
        <f>IF(実質付加価値!H1060&gt;0,LN(実質付加価値!H1060),0)</f>
        <v>13.994394227445749</v>
      </c>
      <c r="I1060" s="4">
        <f>IF(実質付加価値!I1060&gt;0,LN(実質付加価値!I1060),0)</f>
        <v>14.208474301753354</v>
      </c>
      <c r="K1060" s="6">
        <f>E1060-E$1106</f>
        <v>-0.11291989819268622</v>
      </c>
      <c r="L1060" s="6">
        <f>F1060-F$1106</f>
        <v>-0.1577009346152547</v>
      </c>
      <c r="M1060" s="6">
        <f>G1060-G$1106</f>
        <v>-0.17887926503602536</v>
      </c>
      <c r="N1060" s="6">
        <f>H1060-H$1106</f>
        <v>-0.14889802919829975</v>
      </c>
      <c r="O1060" s="6">
        <f>I1060-I$1106</f>
        <v>-0.14730004497112681</v>
      </c>
    </row>
    <row r="1061" spans="1:15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4">
        <f>IF(実質付加価値!E1061&gt;0,LN(実質付加価値!E1061),0)</f>
        <v>13.059673307903646</v>
      </c>
      <c r="F1061" s="4">
        <f>IF(実質付加価値!F1061&gt;0,LN(実質付加価値!F1061),0)</f>
        <v>13.253443784055762</v>
      </c>
      <c r="G1061" s="4">
        <f>IF(実質付加価値!G1061&gt;0,LN(実質付加価値!G1061),0)</f>
        <v>13.318267586844454</v>
      </c>
      <c r="H1061" s="4">
        <f>IF(実質付加価値!H1061&gt;0,LN(実質付加価値!H1061),0)</f>
        <v>13.478807008845697</v>
      </c>
      <c r="I1061" s="4">
        <f>IF(実質付加価値!I1061&gt;0,LN(実質付加価値!I1061),0)</f>
        <v>13.568579355891066</v>
      </c>
      <c r="K1061" s="6">
        <f>E1061-E$1107</f>
        <v>0.11832247830854747</v>
      </c>
      <c r="L1061" s="6">
        <f>F1061-F$1107</f>
        <v>2.4386840965266998E-2</v>
      </c>
      <c r="M1061" s="6">
        <f>G1061-G$1107</f>
        <v>-4.6145193500784387E-2</v>
      </c>
      <c r="N1061" s="6">
        <f>H1061-H$1107</f>
        <v>-6.2685545708735191E-2</v>
      </c>
      <c r="O1061" s="6">
        <f>I1061-I$1107</f>
        <v>-8.9861046162800662E-2</v>
      </c>
    </row>
    <row r="1062" spans="1:15" x14ac:dyDescent="0.15">
      <c r="A1062" s="1">
        <v>47</v>
      </c>
      <c r="B1062" s="1" t="s">
        <v>338</v>
      </c>
      <c r="C1062" s="1">
        <v>1</v>
      </c>
      <c r="D1062" s="1" t="s">
        <v>9</v>
      </c>
      <c r="E1062" s="2"/>
      <c r="F1062" s="4">
        <f>IF(実質付加価値!F1062&gt;0,LN(実質付加価値!F1062),0)</f>
        <v>11.146147669020348</v>
      </c>
      <c r="G1062" s="4">
        <f>IF(実質付加価値!G1062&gt;0,LN(実質付加価値!G1062),0)</f>
        <v>11.381581271270527</v>
      </c>
      <c r="H1062" s="4">
        <f>IF(実質付加価値!H1062&gt;0,LN(実質付加価値!H1062),0)</f>
        <v>11.313403076626027</v>
      </c>
      <c r="I1062" s="4">
        <f>IF(実質付加価値!I1062&gt;0,LN(実質付加価値!I1062),0)</f>
        <v>11.418713389436199</v>
      </c>
      <c r="K1062" s="6"/>
      <c r="L1062" s="6">
        <f>F1062-F$1085</f>
        <v>-0.73748148556951598</v>
      </c>
      <c r="M1062" s="6">
        <f>G1062-G$1085</f>
        <v>-0.61684580899340347</v>
      </c>
      <c r="N1062" s="6">
        <f>H1062-H$1085</f>
        <v>-0.54362230760131425</v>
      </c>
      <c r="O1062" s="6">
        <f>I1062-I$1085</f>
        <v>-0.31775894859891984</v>
      </c>
    </row>
    <row r="1063" spans="1:15" x14ac:dyDescent="0.15">
      <c r="A1063" s="1">
        <v>47</v>
      </c>
      <c r="B1063" s="1" t="s">
        <v>339</v>
      </c>
      <c r="C1063" s="1">
        <v>2</v>
      </c>
      <c r="D1063" s="1" t="s">
        <v>10</v>
      </c>
      <c r="E1063" s="2"/>
      <c r="F1063" s="4">
        <f>IF(実質付加価値!F1063&gt;0,LN(実質付加価値!F1063),0)</f>
        <v>8.8058908617374279</v>
      </c>
      <c r="G1063" s="4">
        <f>IF(実質付加価値!G1063&gt;0,LN(実質付加価値!G1063),0)</f>
        <v>9.250766564949954</v>
      </c>
      <c r="H1063" s="4">
        <f>IF(実質付加価値!H1063&gt;0,LN(実質付加価値!H1063),0)</f>
        <v>9.1780271811423884</v>
      </c>
      <c r="I1063" s="4">
        <f>IF(実質付加価値!I1063&gt;0,LN(実質付加価値!I1063),0)</f>
        <v>7.9442236273899489</v>
      </c>
      <c r="K1063" s="6"/>
      <c r="L1063" s="6">
        <f>F1063-F$1086</f>
        <v>-0.74656514082978909</v>
      </c>
      <c r="M1063" s="6">
        <f>G1063-G$1086</f>
        <v>-0.27064953981339457</v>
      </c>
      <c r="N1063" s="6">
        <f>H1063-H$1086</f>
        <v>8.8242318252280683E-2</v>
      </c>
      <c r="O1063" s="6">
        <f>I1063-I$1086</f>
        <v>-5.431538926976831E-2</v>
      </c>
    </row>
    <row r="1064" spans="1:15" x14ac:dyDescent="0.15">
      <c r="A1064" s="1">
        <v>47</v>
      </c>
      <c r="B1064" s="1" t="s">
        <v>340</v>
      </c>
      <c r="C1064" s="1">
        <v>3</v>
      </c>
      <c r="D1064" s="1" t="s">
        <v>17</v>
      </c>
      <c r="E1064" s="2"/>
      <c r="F1064" s="4">
        <f>IF(実質付加価値!F1064&gt;0,LN(実質付加価値!F1064),0)</f>
        <v>11.283837967413179</v>
      </c>
      <c r="G1064" s="4">
        <f>IF(実質付加価値!G1064&gt;0,LN(実質付加価値!G1064),0)</f>
        <v>11.395110445814083</v>
      </c>
      <c r="H1064" s="4">
        <f>IF(実質付加価値!H1064&gt;0,LN(実質付加価値!H1064),0)</f>
        <v>11.492455478245596</v>
      </c>
      <c r="I1064" s="4">
        <f>IF(実質付加価値!I1064&gt;0,LN(実質付加価値!I1064),0)</f>
        <v>11.44835131000133</v>
      </c>
      <c r="K1064" s="6"/>
      <c r="L1064" s="6">
        <f>F1064-F$1087</f>
        <v>-0.91537953452951548</v>
      </c>
      <c r="M1064" s="6">
        <f>G1064-G$1087</f>
        <v>-0.8979015005241191</v>
      </c>
      <c r="N1064" s="6">
        <f>H1064-H$1087</f>
        <v>-0.89360264604331618</v>
      </c>
      <c r="O1064" s="6">
        <f>I1064-I$1087</f>
        <v>-0.78366584719251797</v>
      </c>
    </row>
    <row r="1065" spans="1:15" x14ac:dyDescent="0.15">
      <c r="A1065" s="1">
        <v>47</v>
      </c>
      <c r="B1065" s="1" t="s">
        <v>341</v>
      </c>
      <c r="C1065" s="1">
        <v>4</v>
      </c>
      <c r="D1065" s="1" t="s">
        <v>18</v>
      </c>
      <c r="E1065" s="2"/>
      <c r="F1065" s="4">
        <f>IF(実質付加価値!F1065&gt;0,LN(実質付加価値!F1065),0)</f>
        <v>7.8899855973759125</v>
      </c>
      <c r="G1065" s="4">
        <f>IF(実質付加価値!G1065&gt;0,LN(実質付加価値!G1065),0)</f>
        <v>8.2738456027223464</v>
      </c>
      <c r="H1065" s="4">
        <f>IF(実質付加価値!H1065&gt;0,LN(実質付加価値!H1065),0)</f>
        <v>7.5718453795548202</v>
      </c>
      <c r="I1065" s="4">
        <f>IF(実質付加価値!I1065&gt;0,LN(実質付加価値!I1065),0)</f>
        <v>7.8148372877846022</v>
      </c>
      <c r="K1065" s="6"/>
      <c r="L1065" s="6">
        <f>F1065-F$1088</f>
        <v>-3.0062087393037489</v>
      </c>
      <c r="M1065" s="6">
        <f>G1065-G$1088</f>
        <v>-3.0204861459225114</v>
      </c>
      <c r="N1065" s="6">
        <f>H1065-H$1088</f>
        <v>-2.9782741456297428</v>
      </c>
      <c r="O1065" s="6">
        <f>I1065-I$1088</f>
        <v>-2.1576735832520608</v>
      </c>
    </row>
    <row r="1066" spans="1:15" x14ac:dyDescent="0.15">
      <c r="A1066" s="1">
        <v>47</v>
      </c>
      <c r="B1066" s="1" t="s">
        <v>340</v>
      </c>
      <c r="C1066" s="1">
        <v>5</v>
      </c>
      <c r="D1066" s="1" t="s">
        <v>19</v>
      </c>
      <c r="E1066" s="2"/>
      <c r="F1066" s="4">
        <f>IF(実質付加価値!F1066&gt;0,LN(実質付加価値!F1066),0)</f>
        <v>7.1894143862996618</v>
      </c>
      <c r="G1066" s="4">
        <f>IF(実質付加価値!G1066&gt;0,LN(実質付加価値!G1066),0)</f>
        <v>7.9110418508609319</v>
      </c>
      <c r="H1066" s="4">
        <f>IF(実質付加価値!H1066&gt;0,LN(実質付加価値!H1066),0)</f>
        <v>7.9422668201961502</v>
      </c>
      <c r="I1066" s="4">
        <f>IF(実質付加価値!I1066&gt;0,LN(実質付加価値!I1066),0)</f>
        <v>7.6646641129744779</v>
      </c>
      <c r="K1066" s="6"/>
      <c r="L1066" s="6">
        <f>F1066-F$1089</f>
        <v>-2.8338096596515943</v>
      </c>
      <c r="M1066" s="6">
        <f>G1066-G$1089</f>
        <v>-2.6796741403999116</v>
      </c>
      <c r="N1066" s="6">
        <f>H1066-H$1089</f>
        <v>-2.5811421765181981</v>
      </c>
      <c r="O1066" s="6">
        <f>I1066-I$1089</f>
        <v>-2.6014197392371567</v>
      </c>
    </row>
    <row r="1067" spans="1:15" x14ac:dyDescent="0.15">
      <c r="A1067" s="1">
        <v>47</v>
      </c>
      <c r="B1067" s="1" t="s">
        <v>340</v>
      </c>
      <c r="C1067" s="1">
        <v>6</v>
      </c>
      <c r="D1067" s="1" t="s">
        <v>3</v>
      </c>
      <c r="E1067" s="2"/>
      <c r="F1067" s="4">
        <f>IF(実質付加価値!F1067&gt;0,LN(実質付加価値!F1067),0)</f>
        <v>6.6429579379283146</v>
      </c>
      <c r="G1067" s="4">
        <f>IF(実質付加価値!G1067&gt;0,LN(実質付加価値!G1067),0)</f>
        <v>7.5818318143929355</v>
      </c>
      <c r="H1067" s="4">
        <f>IF(実質付加価値!H1067&gt;0,LN(実質付加価値!H1067),0)</f>
        <v>7.6568391015772894</v>
      </c>
      <c r="I1067" s="4">
        <f>IF(実質付加価値!I1067&gt;0,LN(実質付加価値!I1067),0)</f>
        <v>8.5399326075379545</v>
      </c>
      <c r="K1067" s="6"/>
      <c r="L1067" s="6">
        <f>F1067-F$1090</f>
        <v>-3.0313109578681692</v>
      </c>
      <c r="M1067" s="6">
        <f>G1067-G$1090</f>
        <v>-3.2083485788183603</v>
      </c>
      <c r="N1067" s="6">
        <f>H1067-H$1090</f>
        <v>-3.3841931113326931</v>
      </c>
      <c r="O1067" s="6">
        <f>I1067-I$1090</f>
        <v>-2.7592736403123563</v>
      </c>
    </row>
    <row r="1068" spans="1:15" x14ac:dyDescent="0.15">
      <c r="A1068" s="1">
        <v>47</v>
      </c>
      <c r="B1068" s="1" t="s">
        <v>342</v>
      </c>
      <c r="C1068" s="1">
        <v>7</v>
      </c>
      <c r="D1068" s="1" t="s">
        <v>20</v>
      </c>
      <c r="E1068" s="2"/>
      <c r="F1068" s="4">
        <f>IF(実質付加価値!F1068&gt;0,LN(実質付加価値!F1068),0)</f>
        <v>10.943602738559267</v>
      </c>
      <c r="G1068" s="4">
        <f>IF(実質付加価値!G1068&gt;0,LN(実質付加価値!G1068),0)</f>
        <v>11.390950679492716</v>
      </c>
      <c r="H1068" s="4">
        <f>IF(実質付加価値!H1068&gt;0,LN(実質付加価値!H1068),0)</f>
        <v>11.765544489531274</v>
      </c>
      <c r="I1068" s="4">
        <f>IF(実質付加価値!I1068&gt;0,LN(実質付加価値!I1068),0)</f>
        <v>9.9437579763697936</v>
      </c>
      <c r="K1068" s="6"/>
      <c r="L1068" s="6">
        <f>F1068-F$1091</f>
        <v>1.5296631008785369</v>
      </c>
      <c r="M1068" s="6">
        <f>G1068-G$1091</f>
        <v>1.3397921169770335</v>
      </c>
      <c r="N1068" s="6">
        <f>H1068-H$1091</f>
        <v>1.8813655743163409</v>
      </c>
      <c r="O1068" s="6">
        <f>I1068-I$1091</f>
        <v>0.89317614405359791</v>
      </c>
    </row>
    <row r="1069" spans="1:15" x14ac:dyDescent="0.15">
      <c r="A1069" s="1">
        <v>47</v>
      </c>
      <c r="B1069" s="1" t="s">
        <v>340</v>
      </c>
      <c r="C1069" s="1">
        <v>8</v>
      </c>
      <c r="D1069" s="1" t="s">
        <v>21</v>
      </c>
      <c r="E1069" s="2"/>
      <c r="F1069" s="4">
        <f>IF(実質付加価値!F1069&gt;0,LN(実質付加価値!F1069),0)</f>
        <v>9.3881541557889197</v>
      </c>
      <c r="G1069" s="4">
        <f>IF(実質付加価値!G1069&gt;0,LN(実質付加価値!G1069),0)</f>
        <v>9.9441365757549036</v>
      </c>
      <c r="H1069" s="4">
        <f>IF(実質付加価値!H1069&gt;0,LN(実質付加価値!H1069),0)</f>
        <v>10.129089450032218</v>
      </c>
      <c r="I1069" s="4">
        <f>IF(実質付加価値!I1069&gt;0,LN(実質付加価値!I1069),0)</f>
        <v>9.8712216609710755</v>
      </c>
      <c r="K1069" s="6"/>
      <c r="L1069" s="6">
        <f>F1069-F$1092</f>
        <v>-1.1533243320463207</v>
      </c>
      <c r="M1069" s="6">
        <f>G1069-G$1092</f>
        <v>-0.96848957326431595</v>
      </c>
      <c r="N1069" s="6">
        <f>H1069-H$1092</f>
        <v>-0.76181299466436592</v>
      </c>
      <c r="O1069" s="6">
        <f>I1069-I$1092</f>
        <v>-0.61029808145043063</v>
      </c>
    </row>
    <row r="1070" spans="1:15" x14ac:dyDescent="0.15">
      <c r="A1070" s="1">
        <v>47</v>
      </c>
      <c r="B1070" s="1" t="s">
        <v>340</v>
      </c>
      <c r="C1070" s="1">
        <v>9</v>
      </c>
      <c r="D1070" s="1" t="s">
        <v>22</v>
      </c>
      <c r="E1070" s="2"/>
      <c r="F1070" s="4">
        <f>IF(実質付加価値!F1070&gt;0,LN(実質付加価値!F1070),0)</f>
        <v>7.1357222090910666</v>
      </c>
      <c r="G1070" s="4">
        <f>IF(実質付加価値!G1070&gt;0,LN(実質付加価値!G1070),0)</f>
        <v>7.9475174209703185</v>
      </c>
      <c r="H1070" s="4">
        <f>IF(実質付加価値!H1070&gt;0,LN(実質付加価値!H1070),0)</f>
        <v>8.1230181143474418</v>
      </c>
      <c r="I1070" s="4">
        <f>IF(実質付加価値!I1070&gt;0,LN(実質付加価値!I1070),0)</f>
        <v>8.7848960113770058</v>
      </c>
      <c r="K1070" s="6"/>
      <c r="L1070" s="6">
        <f>F1070-F$1093</f>
        <v>-3.5518478205444497</v>
      </c>
      <c r="M1070" s="6">
        <f>G1070-G$1093</f>
        <v>-3.0764289797578117</v>
      </c>
      <c r="N1070" s="6">
        <f>H1070-H$1093</f>
        <v>-2.901729618174512</v>
      </c>
      <c r="O1070" s="6">
        <f>I1070-I$1093</f>
        <v>-1.6196990733925922</v>
      </c>
    </row>
    <row r="1071" spans="1:15" x14ac:dyDescent="0.15">
      <c r="A1071" s="1">
        <v>47</v>
      </c>
      <c r="B1071" s="1" t="s">
        <v>340</v>
      </c>
      <c r="C1071" s="1">
        <v>10</v>
      </c>
      <c r="D1071" s="1" t="s">
        <v>23</v>
      </c>
      <c r="E1071" s="2"/>
      <c r="F1071" s="4">
        <f>IF(実質付加価値!F1071&gt;0,LN(実質付加価値!F1071),0)</f>
        <v>8.7897574075597671</v>
      </c>
      <c r="G1071" s="4">
        <f>IF(実質付加価値!G1071&gt;0,LN(実質付加価値!G1071),0)</f>
        <v>9.246377139224558</v>
      </c>
      <c r="H1071" s="4">
        <f>IF(実質付加価値!H1071&gt;0,LN(実質付加価値!H1071),0)</f>
        <v>9.1504458398803887</v>
      </c>
      <c r="I1071" s="4">
        <f>IF(実質付加価値!I1071&gt;0,LN(実質付加価値!I1071),0)</f>
        <v>9.4145444514256678</v>
      </c>
      <c r="K1071" s="6"/>
      <c r="L1071" s="6">
        <f>F1071-F$1094</f>
        <v>-1.6804048661667323</v>
      </c>
      <c r="M1071" s="6">
        <f>G1071-G$1094</f>
        <v>-1.8053201906648741</v>
      </c>
      <c r="N1071" s="6">
        <f>H1071-H$1094</f>
        <v>-1.9964605538166555</v>
      </c>
      <c r="O1071" s="6">
        <f>I1071-I$1094</f>
        <v>-1.4010628534051435</v>
      </c>
    </row>
    <row r="1072" spans="1:15" x14ac:dyDescent="0.15">
      <c r="A1072" s="1">
        <v>47</v>
      </c>
      <c r="B1072" s="1" t="s">
        <v>340</v>
      </c>
      <c r="C1072" s="1">
        <v>11</v>
      </c>
      <c r="D1072" s="1" t="s">
        <v>24</v>
      </c>
      <c r="E1072" s="2"/>
      <c r="F1072" s="4">
        <f>IF(実質付加価値!F1072&gt;0,LN(実質付加価値!F1072),0)</f>
        <v>6.616175403550681</v>
      </c>
      <c r="G1072" s="4">
        <f>IF(実質付加価値!G1072&gt;0,LN(実質付加価値!G1072),0)</f>
        <v>7.9176588207402343</v>
      </c>
      <c r="H1072" s="4">
        <f>IF(実質付加価値!H1072&gt;0,LN(実質付加価値!H1072),0)</f>
        <v>9.4982109471854059</v>
      </c>
      <c r="I1072" s="4">
        <f>IF(実質付加価値!I1072&gt;0,LN(実質付加価値!I1072),0)</f>
        <v>6.718943996530828</v>
      </c>
      <c r="K1072" s="6"/>
      <c r="L1072" s="6">
        <f>F1072-F$1095</f>
        <v>-4.2670743498797865</v>
      </c>
      <c r="M1072" s="6">
        <f>G1072-G$1095</f>
        <v>-3.7687844799012531</v>
      </c>
      <c r="N1072" s="6">
        <f>H1072-H$1095</f>
        <v>-2.2592325609362227</v>
      </c>
      <c r="O1072" s="6">
        <f>I1072-I$1095</f>
        <v>-5.2079089811425723</v>
      </c>
    </row>
    <row r="1073" spans="1:15" x14ac:dyDescent="0.15">
      <c r="A1073" s="1">
        <v>47</v>
      </c>
      <c r="B1073" s="1" t="s">
        <v>342</v>
      </c>
      <c r="C1073" s="1">
        <v>12</v>
      </c>
      <c r="D1073" s="1" t="s">
        <v>25</v>
      </c>
      <c r="E1073" s="2"/>
      <c r="F1073" s="4">
        <f>IF(実質付加価値!F1073&gt;0,LN(実質付加価値!F1073),0)</f>
        <v>3.6409048745001469</v>
      </c>
      <c r="G1073" s="4">
        <f>IF(実質付加価値!G1073&gt;0,LN(実質付加価値!G1073),0)</f>
        <v>5.6964772651536455</v>
      </c>
      <c r="H1073" s="4">
        <f>IF(実質付加価値!H1073&gt;0,LN(実質付加価値!H1073),0)</f>
        <v>6.8789949263535943</v>
      </c>
      <c r="I1073" s="4">
        <f>IF(実質付加価値!I1073&gt;0,LN(実質付加価値!I1073),0)</f>
        <v>9.045106375887654</v>
      </c>
      <c r="K1073" s="6"/>
      <c r="L1073" s="6">
        <f>F1073-F$1096</f>
        <v>-5.842233706623893</v>
      </c>
      <c r="M1073" s="6">
        <f>G1073-G$1096</f>
        <v>-5.6820013324505672</v>
      </c>
      <c r="N1073" s="6">
        <f>H1073-H$1096</f>
        <v>-5.5113173726594704</v>
      </c>
      <c r="O1073" s="6">
        <f>I1073-I$1096</f>
        <v>-4.732238446474188</v>
      </c>
    </row>
    <row r="1074" spans="1:15" x14ac:dyDescent="0.15">
      <c r="A1074" s="1">
        <v>47</v>
      </c>
      <c r="B1074" s="1" t="s">
        <v>340</v>
      </c>
      <c r="C1074" s="1">
        <v>13</v>
      </c>
      <c r="D1074" s="1" t="s">
        <v>26</v>
      </c>
      <c r="E1074" s="2"/>
      <c r="F1074" s="4">
        <f>IF(実質付加価値!F1074&gt;0,LN(実質付加価値!F1074),0)</f>
        <v>5.5622488741052702</v>
      </c>
      <c r="G1074" s="4">
        <f>IF(実質付加価値!G1074&gt;0,LN(実質付加価値!G1074),0)</f>
        <v>6.0827122708472006</v>
      </c>
      <c r="H1074" s="4">
        <f>IF(実質付加価値!H1074&gt;0,LN(実質付加価値!H1074),0)</f>
        <v>6.0730481174145892</v>
      </c>
      <c r="I1074" s="4">
        <f>IF(実質付加価値!I1074&gt;0,LN(実質付加価値!I1074),0)</f>
        <v>6.7060915650146562</v>
      </c>
      <c r="K1074" s="6"/>
      <c r="L1074" s="6">
        <f>F1074-F$1097</f>
        <v>-4.7156436003042774</v>
      </c>
      <c r="M1074" s="6">
        <f>G1074-G$1097</f>
        <v>-4.6355012117561332</v>
      </c>
      <c r="N1074" s="6">
        <f>H1074-H$1097</f>
        <v>-4.8976557603255904</v>
      </c>
      <c r="O1074" s="6">
        <f>I1074-I$1097</f>
        <v>-4.9096753108419371</v>
      </c>
    </row>
    <row r="1075" spans="1:15" x14ac:dyDescent="0.15">
      <c r="A1075" s="1">
        <v>47</v>
      </c>
      <c r="B1075" s="1" t="s">
        <v>340</v>
      </c>
      <c r="C1075" s="1">
        <v>14</v>
      </c>
      <c r="D1075" s="1" t="s">
        <v>27</v>
      </c>
      <c r="E1075" s="2"/>
      <c r="F1075" s="4">
        <f>IF(実質付加価値!F1075&gt;0,LN(実質付加価値!F1075),0)</f>
        <v>2.6474727549191521</v>
      </c>
      <c r="G1075" s="4">
        <f>IF(実質付加価値!G1075&gt;0,LN(実質付加価値!G1075),0)</f>
        <v>4.6112530654593078</v>
      </c>
      <c r="H1075" s="4">
        <f>IF(実質付加価値!H1075&gt;0,LN(実質付加価値!H1075),0)</f>
        <v>4.7751069912289905</v>
      </c>
      <c r="I1075" s="4">
        <f>IF(実質付加価値!I1075&gt;0,LN(実質付加価値!I1075),0)</f>
        <v>6.3803963830565387</v>
      </c>
      <c r="K1075" s="6"/>
      <c r="L1075" s="6">
        <f>F1075-F$1098</f>
        <v>-5.7552448245302195</v>
      </c>
      <c r="M1075" s="6">
        <f>G1075-G$1098</f>
        <v>-4.6111291980860285</v>
      </c>
      <c r="N1075" s="6">
        <f>H1075-H$1098</f>
        <v>-4.5510624499960342</v>
      </c>
      <c r="O1075" s="6">
        <f>I1075-I$1098</f>
        <v>-3.4780159854924975</v>
      </c>
    </row>
    <row r="1076" spans="1:15" x14ac:dyDescent="0.15">
      <c r="A1076" s="1">
        <v>47</v>
      </c>
      <c r="B1076" s="1" t="s">
        <v>340</v>
      </c>
      <c r="C1076" s="1">
        <v>15</v>
      </c>
      <c r="D1076" s="1" t="s">
        <v>28</v>
      </c>
      <c r="E1076" s="2"/>
      <c r="F1076" s="4">
        <f>IF(実質付加価値!F1076&gt;0,LN(実質付加価値!F1076),0)</f>
        <v>9.9991456166919956</v>
      </c>
      <c r="G1076" s="4">
        <f>IF(実質付加価値!G1076&gt;0,LN(実質付加価値!G1076),0)</f>
        <v>10.555788079327378</v>
      </c>
      <c r="H1076" s="4">
        <f>IF(実質付加価値!H1076&gt;0,LN(実質付加価値!H1076),0)</f>
        <v>10.229857239467849</v>
      </c>
      <c r="I1076" s="4">
        <f>IF(実質付加価値!I1076&gt;0,LN(実質付加価値!I1076),0)</f>
        <v>10.16506399069606</v>
      </c>
      <c r="K1076" s="6"/>
      <c r="L1076" s="6">
        <f>F1076-F$1099</f>
        <v>-1.7788350022692434</v>
      </c>
      <c r="M1076" s="6">
        <f>G1076-G$1099</f>
        <v>-1.6531393493977422</v>
      </c>
      <c r="N1076" s="6">
        <f>H1076-H$1099</f>
        <v>-1.789999178200711</v>
      </c>
      <c r="O1076" s="6">
        <f>I1076-I$1099</f>
        <v>-1.735155897552298</v>
      </c>
    </row>
    <row r="1077" spans="1:15" x14ac:dyDescent="0.15">
      <c r="A1077" s="1">
        <v>47</v>
      </c>
      <c r="B1077" s="1" t="s">
        <v>338</v>
      </c>
      <c r="C1077" s="1">
        <v>16</v>
      </c>
      <c r="D1077" s="1" t="s">
        <v>11</v>
      </c>
      <c r="E1077" s="2"/>
      <c r="F1077" s="4">
        <f>IF(実質付加価値!F1077&gt;0,LN(実質付加価値!F1077),0)</f>
        <v>12.749835254760615</v>
      </c>
      <c r="G1077" s="4">
        <f>IF(実質付加価値!G1077&gt;0,LN(実質付加価値!G1077),0)</f>
        <v>13.006493892426512</v>
      </c>
      <c r="H1077" s="4">
        <f>IF(実質付加価値!H1077&gt;0,LN(実質付加価値!H1077),0)</f>
        <v>12.814126990395014</v>
      </c>
      <c r="I1077" s="4">
        <f>IF(実質付加価値!I1077&gt;0,LN(実質付加価値!I1077),0)</f>
        <v>12.821671725106354</v>
      </c>
      <c r="K1077" s="6"/>
      <c r="L1077" s="6">
        <f>F1077-F$1100</f>
        <v>-0.59426573501964342</v>
      </c>
      <c r="M1077" s="6">
        <f>G1077-G$1100</f>
        <v>-0.51362431322689872</v>
      </c>
      <c r="N1077" s="6">
        <f>H1077-H$1100</f>
        <v>-0.46416416038359998</v>
      </c>
      <c r="O1077" s="6">
        <f>I1077-I$1100</f>
        <v>-0.14148378908999426</v>
      </c>
    </row>
    <row r="1078" spans="1:15" x14ac:dyDescent="0.15">
      <c r="A1078" s="1">
        <v>47</v>
      </c>
      <c r="B1078" s="1" t="s">
        <v>338</v>
      </c>
      <c r="C1078" s="1">
        <v>17</v>
      </c>
      <c r="D1078" s="1" t="s">
        <v>12</v>
      </c>
      <c r="E1078" s="2"/>
      <c r="F1078" s="4">
        <f>IF(実質付加価値!F1078&gt;0,LN(実質付加価値!F1078),0)</f>
        <v>10.453089707688651</v>
      </c>
      <c r="G1078" s="4">
        <f>IF(実質付加価値!G1078&gt;0,LN(実質付加価値!G1078),0)</f>
        <v>11.291369293270154</v>
      </c>
      <c r="H1078" s="4">
        <f>IF(実質付加価値!H1078&gt;0,LN(実質付加価値!H1078),0)</f>
        <v>11.546625156014597</v>
      </c>
      <c r="I1078" s="4">
        <f>IF(実質付加価値!I1078&gt;0,LN(実質付加価値!I1078),0)</f>
        <v>11.696749708084088</v>
      </c>
      <c r="K1078" s="6"/>
      <c r="L1078" s="6">
        <f>F1078-F$1101</f>
        <v>-1.0361326563592463</v>
      </c>
      <c r="M1078" s="6">
        <f>G1078-G$1101</f>
        <v>-0.7440516535552284</v>
      </c>
      <c r="N1078" s="6">
        <f>H1078-H$1101</f>
        <v>-0.6918571549348087</v>
      </c>
      <c r="O1078" s="6">
        <f>I1078-I$1101</f>
        <v>-0.57265812635232471</v>
      </c>
    </row>
    <row r="1079" spans="1:15" x14ac:dyDescent="0.15">
      <c r="A1079" s="1">
        <v>47</v>
      </c>
      <c r="B1079" s="1" t="s">
        <v>339</v>
      </c>
      <c r="C1079" s="1">
        <v>18</v>
      </c>
      <c r="D1079" s="1" t="s">
        <v>13</v>
      </c>
      <c r="E1079" s="2"/>
      <c r="F1079" s="4">
        <f>IF(実質付加価値!F1079&gt;0,LN(実質付加価値!F1079),0)</f>
        <v>12.032361621387535</v>
      </c>
      <c r="G1079" s="4">
        <f>IF(実質付加価値!G1079&gt;0,LN(実質付加価値!G1079),0)</f>
        <v>12.487200468748693</v>
      </c>
      <c r="H1079" s="4">
        <f>IF(実質付加価値!H1079&gt;0,LN(実質付加価値!H1079),0)</f>
        <v>12.825744294636822</v>
      </c>
      <c r="I1079" s="4">
        <f>IF(実質付加価値!I1079&gt;0,LN(実質付加価値!I1079),0)</f>
        <v>12.936312142455703</v>
      </c>
      <c r="K1079" s="6"/>
      <c r="L1079" s="6">
        <f>F1079-F$1102</f>
        <v>-0.85186618752724286</v>
      </c>
      <c r="M1079" s="6">
        <f>G1079-G$1102</f>
        <v>-0.81887368151400075</v>
      </c>
      <c r="N1079" s="6">
        <f>H1079-H$1102</f>
        <v>-0.67823169677767936</v>
      </c>
      <c r="O1079" s="6">
        <f>I1079-I$1102</f>
        <v>-0.4086842385792977</v>
      </c>
    </row>
    <row r="1080" spans="1:15" x14ac:dyDescent="0.15">
      <c r="A1080" s="1">
        <v>47</v>
      </c>
      <c r="B1080" s="1" t="s">
        <v>339</v>
      </c>
      <c r="C1080" s="1">
        <v>19</v>
      </c>
      <c r="D1080" s="1" t="s">
        <v>14</v>
      </c>
      <c r="E1080" s="2"/>
      <c r="F1080" s="4">
        <f>IF(実質付加価値!F1080&gt;0,LN(実質付加価値!F1080),0)</f>
        <v>10.810018871329383</v>
      </c>
      <c r="G1080" s="4">
        <f>IF(実質付加価値!G1080&gt;0,LN(実質付加価値!G1080),0)</f>
        <v>11.740258109664502</v>
      </c>
      <c r="H1080" s="4">
        <f>IF(実質付加価値!H1080&gt;0,LN(実質付加価値!H1080),0)</f>
        <v>11.844772410140038</v>
      </c>
      <c r="I1080" s="4">
        <f>IF(実質付加価値!I1080&gt;0,LN(実質付加価値!I1080),0)</f>
        <v>11.781337637439435</v>
      </c>
      <c r="K1080" s="6"/>
      <c r="L1080" s="6">
        <f>F1080-F$1103</f>
        <v>-0.9629551415274058</v>
      </c>
      <c r="M1080" s="6">
        <f>G1080-G$1103</f>
        <v>-0.82089482174775519</v>
      </c>
      <c r="N1080" s="6">
        <f>H1080-H$1103</f>
        <v>-0.75256382799566168</v>
      </c>
      <c r="O1080" s="6">
        <f>I1080-I$1103</f>
        <v>-0.72569699214837868</v>
      </c>
    </row>
    <row r="1081" spans="1:15" x14ac:dyDescent="0.15">
      <c r="A1081" s="1">
        <v>47</v>
      </c>
      <c r="B1081" s="1" t="s">
        <v>343</v>
      </c>
      <c r="C1081" s="1">
        <v>20</v>
      </c>
      <c r="D1081" s="1" t="s">
        <v>15</v>
      </c>
      <c r="E1081" s="2"/>
      <c r="F1081" s="4">
        <f>IF(実質付加価値!F1081&gt;0,LN(実質付加価値!F1081),0)</f>
        <v>11.083823273792181</v>
      </c>
      <c r="G1081" s="4">
        <f>IF(実質付加価値!G1081&gt;0,LN(実質付加価値!G1081),0)</f>
        <v>11.015530274806602</v>
      </c>
      <c r="H1081" s="4">
        <f>IF(実質付加価値!H1081&gt;0,LN(実質付加価値!H1081),0)</f>
        <v>10.647096633362949</v>
      </c>
      <c r="I1081" s="4">
        <f>IF(実質付加価値!I1081&gt;0,LN(実質付加価値!I1081),0)</f>
        <v>11.002427528153547</v>
      </c>
      <c r="K1081" s="6"/>
      <c r="L1081" s="6">
        <f>F1081-F$1104</f>
        <v>-0.58615733969588923</v>
      </c>
      <c r="M1081" s="6">
        <f>G1081-G$1104</f>
        <v>-0.64111868491155377</v>
      </c>
      <c r="N1081" s="6">
        <f>H1081-H$1104</f>
        <v>-0.77291911806030988</v>
      </c>
      <c r="O1081" s="6">
        <f>I1081-I$1104</f>
        <v>-0.57994821464949986</v>
      </c>
    </row>
    <row r="1082" spans="1:15" x14ac:dyDescent="0.15">
      <c r="A1082" s="1">
        <v>47</v>
      </c>
      <c r="B1082" s="1" t="s">
        <v>339</v>
      </c>
      <c r="C1082" s="1">
        <v>21</v>
      </c>
      <c r="D1082" s="1" t="s">
        <v>16</v>
      </c>
      <c r="E1082" s="2"/>
      <c r="F1082" s="4">
        <f>IF(実質付加価値!F1082&gt;0,LN(実質付加価値!F1082),0)</f>
        <v>11.933276692092479</v>
      </c>
      <c r="G1082" s="4">
        <f>IF(実質付加価値!G1082&gt;0,LN(実質付加価値!G1082),0)</f>
        <v>12.319736639178522</v>
      </c>
      <c r="H1082" s="4">
        <f>IF(実質付加価値!H1082&gt;0,LN(実質付加価値!H1082),0)</f>
        <v>12.470305252729597</v>
      </c>
      <c r="I1082" s="4">
        <f>IF(実質付加価値!I1082&gt;0,LN(実質付加価値!I1082),0)</f>
        <v>12.724541967224994</v>
      </c>
      <c r="K1082" s="6"/>
      <c r="L1082" s="6">
        <f>F1082-F$1105</f>
        <v>-0.42778045041120549</v>
      </c>
      <c r="M1082" s="6">
        <f>G1082-G$1105</f>
        <v>-0.42013992814915113</v>
      </c>
      <c r="N1082" s="6">
        <f>H1082-H$1105</f>
        <v>-0.49223535631556636</v>
      </c>
      <c r="O1082" s="6">
        <f>I1082-I$1105</f>
        <v>-0.37918978436797346</v>
      </c>
    </row>
    <row r="1083" spans="1:15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2"/>
      <c r="F1083" s="4">
        <f>IF(実質付加価値!F1083&gt;0,LN(実質付加価値!F1083),0)</f>
        <v>13.017016805233066</v>
      </c>
      <c r="G1083" s="4">
        <f>IF(実質付加価値!G1083&gt;0,LN(実質付加価値!G1083),0)</f>
        <v>13.488638704761552</v>
      </c>
      <c r="H1083" s="4">
        <f>IF(実質付加価値!H1083&gt;0,LN(実質付加価値!H1083),0)</f>
        <v>13.764440960348066</v>
      </c>
      <c r="I1083" s="4">
        <f>IF(実質付加価値!I1083&gt;0,LN(実質付加価値!I1083),0)</f>
        <v>14.036057568037659</v>
      </c>
      <c r="K1083" s="6"/>
      <c r="L1083" s="6">
        <f>F1083-F$1106</f>
        <v>-0.6680282778591593</v>
      </c>
      <c r="M1083" s="6">
        <f>G1083-G$1106</f>
        <v>-0.41947115141298497</v>
      </c>
      <c r="N1083" s="6">
        <f>H1083-H$1106</f>
        <v>-0.37885129629598246</v>
      </c>
      <c r="O1083" s="6">
        <f>I1083-I$1106</f>
        <v>-0.31971677868682136</v>
      </c>
    </row>
    <row r="1084" spans="1:15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2"/>
      <c r="F1084" s="4">
        <f>IF(実質付加価値!F1084&gt;0,LN(実質付加価値!F1084),0)</f>
        <v>12.852976954081141</v>
      </c>
      <c r="G1084" s="4">
        <f>IF(実質付加価値!G1084&gt;0,LN(実質付加価値!G1084),0)</f>
        <v>13.090562133125136</v>
      </c>
      <c r="H1084" s="4">
        <f>IF(実質付加価値!H1084&gt;0,LN(実質付加価値!H1084),0)</f>
        <v>13.284278860855638</v>
      </c>
      <c r="I1084" s="4">
        <f>IF(実質付加価値!I1084&gt;0,LN(実質付加価値!I1084),0)</f>
        <v>13.451483151083673</v>
      </c>
      <c r="K1084" s="6"/>
      <c r="L1084" s="6">
        <f>F1084-F$1107</f>
        <v>-0.37607998900935335</v>
      </c>
      <c r="M1084" s="6">
        <f>G1084-G$1107</f>
        <v>-0.27385064722010277</v>
      </c>
      <c r="N1084" s="6">
        <f>H1084-H$1107</f>
        <v>-0.25721369369879454</v>
      </c>
      <c r="O1084" s="6">
        <f>I1084-I$1107</f>
        <v>-0.20695725097019313</v>
      </c>
    </row>
    <row r="1085" spans="1:15" x14ac:dyDescent="0.15">
      <c r="A1085" s="1">
        <v>0</v>
      </c>
      <c r="B1085" s="1" t="s">
        <v>33</v>
      </c>
      <c r="C1085" s="1">
        <v>1</v>
      </c>
      <c r="D1085" s="1" t="s">
        <v>9</v>
      </c>
      <c r="E1085" s="5">
        <f>AVERAGEIFS(E$4:E$1084,$C$4:$C$1084,"=1",E$4:E$1084,"&lt;&gt;0")</f>
        <v>11.996862368447051</v>
      </c>
      <c r="F1085" s="5">
        <f t="shared" ref="F1085:I1085" si="0">AVERAGEIFS(F$4:F$1084,$C$4:$C$1084,"=1",F$4:F$1084,"&lt;&gt;0")</f>
        <v>11.883629154589864</v>
      </c>
      <c r="G1085" s="5">
        <f t="shared" si="0"/>
        <v>11.99842708026393</v>
      </c>
      <c r="H1085" s="5">
        <f t="shared" si="0"/>
        <v>11.857025384227342</v>
      </c>
      <c r="I1085" s="5">
        <f t="shared" si="0"/>
        <v>11.736472338035119</v>
      </c>
    </row>
    <row r="1086" spans="1:15" x14ac:dyDescent="0.15">
      <c r="A1086" s="1">
        <v>0</v>
      </c>
      <c r="B1086" s="1" t="s">
        <v>33</v>
      </c>
      <c r="C1086" s="1">
        <v>2</v>
      </c>
      <c r="D1086" s="1" t="s">
        <v>10</v>
      </c>
      <c r="E1086" s="5">
        <f>AVERAGEIFS(E$4:E$1084,$C$4:$C$1084,"=2",E$4:E$1084,"&lt;&gt;0")</f>
        <v>9.4266217481966432</v>
      </c>
      <c r="F1086" s="5">
        <f t="shared" ref="F1086:I1086" si="1">AVERAGEIFS(F$4:F$1084,$C$4:$C$1084,"=2",F$4:F$1084,"&lt;&gt;0")</f>
        <v>9.5524560025672169</v>
      </c>
      <c r="G1086" s="5">
        <f t="shared" si="1"/>
        <v>9.5214161047633485</v>
      </c>
      <c r="H1086" s="5">
        <f t="shared" si="1"/>
        <v>9.0897848628901077</v>
      </c>
      <c r="I1086" s="5">
        <f t="shared" si="1"/>
        <v>7.9985390166597172</v>
      </c>
    </row>
    <row r="1087" spans="1:15" x14ac:dyDescent="0.15">
      <c r="A1087" s="1">
        <v>0</v>
      </c>
      <c r="B1087" s="1" t="s">
        <v>33</v>
      </c>
      <c r="C1087" s="1">
        <v>3</v>
      </c>
      <c r="D1087" s="1" t="s">
        <v>17</v>
      </c>
      <c r="E1087" s="5">
        <f>AVERAGEIFS(E$4:E$1084,$C$4:$C$1084,"=3",E$4:E$1084,"&lt;&gt;0")</f>
        <v>11.908743650859607</v>
      </c>
      <c r="F1087" s="5">
        <f t="shared" ref="F1087:I1087" si="2">AVERAGEIFS(F$4:F$1084,$C$4:$C$1084,"=3",F$4:F$1084,"&lt;&gt;0")</f>
        <v>12.199217501942694</v>
      </c>
      <c r="G1087" s="5">
        <f t="shared" si="2"/>
        <v>12.293011946338202</v>
      </c>
      <c r="H1087" s="5">
        <f t="shared" si="2"/>
        <v>12.386058124288912</v>
      </c>
      <c r="I1087" s="5">
        <f t="shared" si="2"/>
        <v>12.232017157193848</v>
      </c>
    </row>
    <row r="1088" spans="1:15" x14ac:dyDescent="0.15">
      <c r="A1088" s="1">
        <v>0</v>
      </c>
      <c r="B1088" s="1" t="s">
        <v>33</v>
      </c>
      <c r="C1088" s="1">
        <v>4</v>
      </c>
      <c r="D1088" s="1" t="s">
        <v>18</v>
      </c>
      <c r="E1088" s="5">
        <f>AVERAGEIFS(E$4:E$1084,$C$4:$C$1084,"=4",E$4:E$1084,"&lt;&gt;0")</f>
        <v>10.432016256762584</v>
      </c>
      <c r="F1088" s="5">
        <f t="shared" ref="F1088:I1088" si="3">AVERAGEIFS(F$4:F$1084,$C$4:$C$1084,"=4",F$4:F$1084,"&lt;&gt;0")</f>
        <v>10.896194336679661</v>
      </c>
      <c r="G1088" s="5">
        <f t="shared" si="3"/>
        <v>11.294331748644858</v>
      </c>
      <c r="H1088" s="5">
        <f t="shared" si="3"/>
        <v>10.550119525184563</v>
      </c>
      <c r="I1088" s="5">
        <f t="shared" si="3"/>
        <v>9.972510871036663</v>
      </c>
    </row>
    <row r="1089" spans="1:9" x14ac:dyDescent="0.15">
      <c r="A1089" s="1">
        <v>0</v>
      </c>
      <c r="B1089" s="1" t="s">
        <v>33</v>
      </c>
      <c r="C1089" s="1">
        <v>5</v>
      </c>
      <c r="D1089" s="1" t="s">
        <v>19</v>
      </c>
      <c r="E1089" s="5">
        <f>AVERAGEIFS(E$4:E$1084,$C$4:$C$1084,"=5",E$4:E$1084,"&lt;&gt;0")</f>
        <v>9.8290629739859394</v>
      </c>
      <c r="F1089" s="5">
        <f t="shared" ref="F1089:I1089" si="4">AVERAGEIFS(F$4:F$1084,$C$4:$C$1084,"=5",F$4:F$1084,"&lt;&gt;0")</f>
        <v>10.023224045951256</v>
      </c>
      <c r="G1089" s="5">
        <f t="shared" si="4"/>
        <v>10.590715991260844</v>
      </c>
      <c r="H1089" s="5">
        <f t="shared" si="4"/>
        <v>10.523408996714348</v>
      </c>
      <c r="I1089" s="5">
        <f t="shared" si="4"/>
        <v>10.266083852211635</v>
      </c>
    </row>
    <row r="1090" spans="1:9" x14ac:dyDescent="0.15">
      <c r="A1090" s="1">
        <v>0</v>
      </c>
      <c r="B1090" s="1" t="s">
        <v>33</v>
      </c>
      <c r="C1090" s="1">
        <v>6</v>
      </c>
      <c r="D1090" s="1" t="s">
        <v>3</v>
      </c>
      <c r="E1090" s="5">
        <f>AVERAGEIFS(E$4:E$1084,$C$4:$C$1084,"=6",E$4:E$1084,"&lt;&gt;0")</f>
        <v>8.6818200232944509</v>
      </c>
      <c r="F1090" s="5">
        <f t="shared" ref="F1090:I1090" si="5">AVERAGEIFS(F$4:F$1084,$C$4:$C$1084,"=6",F$4:F$1084,"&lt;&gt;0")</f>
        <v>9.6742688957964837</v>
      </c>
      <c r="G1090" s="5">
        <f t="shared" si="5"/>
        <v>10.790180393211296</v>
      </c>
      <c r="H1090" s="5">
        <f t="shared" si="5"/>
        <v>11.041032212909982</v>
      </c>
      <c r="I1090" s="5">
        <f t="shared" si="5"/>
        <v>11.299206247850311</v>
      </c>
    </row>
    <row r="1091" spans="1:9" x14ac:dyDescent="0.15">
      <c r="A1091" s="1">
        <v>0</v>
      </c>
      <c r="B1091" s="1" t="s">
        <v>33</v>
      </c>
      <c r="C1091" s="1">
        <v>7</v>
      </c>
      <c r="D1091" s="1" t="s">
        <v>20</v>
      </c>
      <c r="E1091" s="5">
        <f>AVERAGEIFS(E$4:E$1084,$C$4:$C$1084,"=7",E$4:E$1084,"&lt;&gt;0")</f>
        <v>9.6086858765142527</v>
      </c>
      <c r="F1091" s="5">
        <f t="shared" ref="F1091:I1091" si="6">AVERAGEIFS(F$4:F$1084,$C$4:$C$1084,"=7",F$4:F$1084,"&lt;&gt;0")</f>
        <v>9.4139396376807305</v>
      </c>
      <c r="G1091" s="5">
        <f t="shared" si="6"/>
        <v>10.051158562515683</v>
      </c>
      <c r="H1091" s="5">
        <f t="shared" si="6"/>
        <v>9.8841789152149335</v>
      </c>
      <c r="I1091" s="5">
        <f t="shared" si="6"/>
        <v>9.0505818323161957</v>
      </c>
    </row>
    <row r="1092" spans="1:9" x14ac:dyDescent="0.15">
      <c r="A1092" s="1">
        <v>0</v>
      </c>
      <c r="B1092" s="1" t="s">
        <v>33</v>
      </c>
      <c r="C1092" s="1">
        <v>8</v>
      </c>
      <c r="D1092" s="1" t="s">
        <v>21</v>
      </c>
      <c r="E1092" s="5">
        <f>AVERAGEIFS(E$4:E$1084,$C$4:$C$1084,"=8",E$4:E$1084,"&lt;&gt;0")</f>
        <v>10.281083369098647</v>
      </c>
      <c r="F1092" s="5">
        <f t="shared" ref="F1092:I1092" si="7">AVERAGEIFS(F$4:F$1084,$C$4:$C$1084,"=8",F$4:F$1084,"&lt;&gt;0")</f>
        <v>10.54147848783524</v>
      </c>
      <c r="G1092" s="5">
        <f t="shared" si="7"/>
        <v>10.91262614901922</v>
      </c>
      <c r="H1092" s="5">
        <f t="shared" si="7"/>
        <v>10.890902444696584</v>
      </c>
      <c r="I1092" s="5">
        <f t="shared" si="7"/>
        <v>10.481519742421506</v>
      </c>
    </row>
    <row r="1093" spans="1:9" x14ac:dyDescent="0.15">
      <c r="A1093" s="1">
        <v>0</v>
      </c>
      <c r="B1093" s="1" t="s">
        <v>33</v>
      </c>
      <c r="C1093" s="1">
        <v>9</v>
      </c>
      <c r="D1093" s="1" t="s">
        <v>22</v>
      </c>
      <c r="E1093" s="5">
        <f>AVERAGEIFS(E$4:E$1084,$C$4:$C$1084,"=9",E$4:E$1084,"&lt;&gt;0")</f>
        <v>10.238682707442146</v>
      </c>
      <c r="F1093" s="5">
        <f t="shared" ref="F1093:I1093" si="8">AVERAGEIFS(F$4:F$1084,$C$4:$C$1084,"=9",F$4:F$1084,"&lt;&gt;0")</f>
        <v>10.687570029635516</v>
      </c>
      <c r="G1093" s="5">
        <f t="shared" si="8"/>
        <v>11.02394640072813</v>
      </c>
      <c r="H1093" s="5">
        <f t="shared" si="8"/>
        <v>11.024747732521954</v>
      </c>
      <c r="I1093" s="5">
        <f t="shared" si="8"/>
        <v>10.404595084769598</v>
      </c>
    </row>
    <row r="1094" spans="1:9" x14ac:dyDescent="0.15">
      <c r="A1094" s="1">
        <v>0</v>
      </c>
      <c r="B1094" s="1" t="s">
        <v>33</v>
      </c>
      <c r="C1094" s="1">
        <v>10</v>
      </c>
      <c r="D1094" s="1" t="s">
        <v>23</v>
      </c>
      <c r="E1094" s="5">
        <f>AVERAGEIFS(E$4:E$1084,$C$4:$C$1084,"=10",E$4:E$1084,"&lt;&gt;0")</f>
        <v>9.888499575040262</v>
      </c>
      <c r="F1094" s="5">
        <f t="shared" ref="F1094:I1094" si="9">AVERAGEIFS(F$4:F$1084,$C$4:$C$1084,"=10",F$4:F$1084,"&lt;&gt;0")</f>
        <v>10.470162273726499</v>
      </c>
      <c r="G1094" s="5">
        <f t="shared" si="9"/>
        <v>11.051697329889432</v>
      </c>
      <c r="H1094" s="5">
        <f t="shared" si="9"/>
        <v>11.146906393697044</v>
      </c>
      <c r="I1094" s="5">
        <f t="shared" si="9"/>
        <v>10.815607304830811</v>
      </c>
    </row>
    <row r="1095" spans="1:9" x14ac:dyDescent="0.15">
      <c r="A1095" s="1">
        <v>0</v>
      </c>
      <c r="B1095" s="1" t="s">
        <v>33</v>
      </c>
      <c r="C1095" s="1">
        <v>11</v>
      </c>
      <c r="D1095" s="1" t="s">
        <v>24</v>
      </c>
      <c r="E1095" s="5">
        <f>AVERAGEIFS(E$4:E$1084,$C$4:$C$1084,"=11",E$4:E$1084,"&lt;&gt;0")</f>
        <v>10.099019306378541</v>
      </c>
      <c r="F1095" s="5">
        <f t="shared" ref="F1095:I1095" si="10">AVERAGEIFS(F$4:F$1084,$C$4:$C$1084,"=11",F$4:F$1084,"&lt;&gt;0")</f>
        <v>10.883249753430468</v>
      </c>
      <c r="G1095" s="5">
        <f t="shared" si="10"/>
        <v>11.686443300641487</v>
      </c>
      <c r="H1095" s="5">
        <f t="shared" si="10"/>
        <v>11.757443508121629</v>
      </c>
      <c r="I1095" s="5">
        <f t="shared" si="10"/>
        <v>11.9268529776734</v>
      </c>
    </row>
    <row r="1096" spans="1:9" x14ac:dyDescent="0.15">
      <c r="A1096" s="1">
        <v>0</v>
      </c>
      <c r="B1096" s="1" t="s">
        <v>33</v>
      </c>
      <c r="C1096" s="1">
        <v>12</v>
      </c>
      <c r="D1096" s="1" t="s">
        <v>25</v>
      </c>
      <c r="E1096" s="5">
        <f>AVERAGEIFS(E$4:E$1084,$C$4:$C$1084,"=12",E$4:E$1084,"&lt;&gt;0")</f>
        <v>7.5565971365707796</v>
      </c>
      <c r="F1096" s="5">
        <f t="shared" ref="F1096:I1096" si="11">AVERAGEIFS(F$4:F$1084,$C$4:$C$1084,"=12",F$4:F$1084,"&lt;&gt;0")</f>
        <v>9.4831385811240398</v>
      </c>
      <c r="G1096" s="5">
        <f t="shared" si="11"/>
        <v>11.378478597604213</v>
      </c>
      <c r="H1096" s="5">
        <f t="shared" si="11"/>
        <v>12.390312299013065</v>
      </c>
      <c r="I1096" s="5">
        <f t="shared" si="11"/>
        <v>13.777344822361842</v>
      </c>
    </row>
    <row r="1097" spans="1:9" x14ac:dyDescent="0.15">
      <c r="A1097" s="1">
        <v>0</v>
      </c>
      <c r="B1097" s="1" t="s">
        <v>33</v>
      </c>
      <c r="C1097" s="1">
        <v>13</v>
      </c>
      <c r="D1097" s="1" t="s">
        <v>26</v>
      </c>
      <c r="E1097" s="5">
        <f>AVERAGEIFS(E$4:E$1084,$C$4:$C$1084,"=13",E$4:E$1084,"&lt;&gt;0")</f>
        <v>8.8782849689501582</v>
      </c>
      <c r="F1097" s="5">
        <f t="shared" ref="F1097:I1097" si="12">AVERAGEIFS(F$4:F$1084,$C$4:$C$1084,"=13",F$4:F$1084,"&lt;&gt;0")</f>
        <v>10.277892474409548</v>
      </c>
      <c r="G1097" s="5">
        <f t="shared" si="12"/>
        <v>10.718213482603334</v>
      </c>
      <c r="H1097" s="5">
        <f t="shared" si="12"/>
        <v>10.97070387774018</v>
      </c>
      <c r="I1097" s="5">
        <f t="shared" si="12"/>
        <v>11.615766875856593</v>
      </c>
    </row>
    <row r="1098" spans="1:9" x14ac:dyDescent="0.15">
      <c r="A1098" s="1">
        <v>0</v>
      </c>
      <c r="B1098" s="1" t="s">
        <v>33</v>
      </c>
      <c r="C1098" s="1">
        <v>14</v>
      </c>
      <c r="D1098" s="1" t="s">
        <v>27</v>
      </c>
      <c r="E1098" s="5">
        <f>AVERAGEIFS(E$4:E$1084,$C$4:$C$1084,"=14",E$4:E$1084,"&lt;&gt;0")</f>
        <v>7.0283020763343078</v>
      </c>
      <c r="F1098" s="5">
        <f t="shared" ref="F1098:I1098" si="13">AVERAGEIFS(F$4:F$1084,$C$4:$C$1084,"=14",F$4:F$1084,"&lt;&gt;0")</f>
        <v>8.4027175794493711</v>
      </c>
      <c r="G1098" s="5">
        <f t="shared" si="13"/>
        <v>9.2223822635453363</v>
      </c>
      <c r="H1098" s="5">
        <f t="shared" si="13"/>
        <v>9.3261694412250247</v>
      </c>
      <c r="I1098" s="5">
        <f t="shared" si="13"/>
        <v>9.8584123685490361</v>
      </c>
    </row>
    <row r="1099" spans="1:9" x14ac:dyDescent="0.15">
      <c r="A1099" s="1">
        <v>0</v>
      </c>
      <c r="B1099" s="1" t="s">
        <v>33</v>
      </c>
      <c r="C1099" s="1">
        <v>15</v>
      </c>
      <c r="D1099" s="1" t="s">
        <v>28</v>
      </c>
      <c r="E1099" s="5">
        <f>AVERAGEIFS(E$4:E$1084,$C$4:$C$1084,"=15",E$4:E$1084,"&lt;&gt;0")</f>
        <v>11.540133120469983</v>
      </c>
      <c r="F1099" s="5">
        <f t="shared" ref="F1099:I1099" si="14">AVERAGEIFS(F$4:F$1084,$C$4:$C$1084,"=15",F$4:F$1084,"&lt;&gt;0")</f>
        <v>11.777980618961239</v>
      </c>
      <c r="G1099" s="5">
        <f t="shared" si="14"/>
        <v>12.20892742872512</v>
      </c>
      <c r="H1099" s="5">
        <f t="shared" si="14"/>
        <v>12.01985641766856</v>
      </c>
      <c r="I1099" s="5">
        <f t="shared" si="14"/>
        <v>11.900219888248358</v>
      </c>
    </row>
    <row r="1100" spans="1:9" x14ac:dyDescent="0.15">
      <c r="A1100" s="1">
        <v>0</v>
      </c>
      <c r="B1100" s="1" t="s">
        <v>33</v>
      </c>
      <c r="C1100" s="1">
        <v>16</v>
      </c>
      <c r="D1100" s="1" t="s">
        <v>11</v>
      </c>
      <c r="E1100" s="5">
        <f>AVERAGEIFS(E$4:E$1084,$C$4:$C$1084,"=16",E$4:E$1084,"&lt;&gt;0")</f>
        <v>13.129303555168574</v>
      </c>
      <c r="F1100" s="5">
        <f t="shared" ref="F1100:I1100" si="15">AVERAGEIFS(F$4:F$1084,$C$4:$C$1084,"=16",F$4:F$1084,"&lt;&gt;0")</f>
        <v>13.344100989780259</v>
      </c>
      <c r="G1100" s="5">
        <f t="shared" si="15"/>
        <v>13.520118205653411</v>
      </c>
      <c r="H1100" s="5">
        <f t="shared" si="15"/>
        <v>13.278291150778614</v>
      </c>
      <c r="I1100" s="5">
        <f t="shared" si="15"/>
        <v>12.963155514196348</v>
      </c>
    </row>
    <row r="1101" spans="1:9" x14ac:dyDescent="0.15">
      <c r="A1101" s="1">
        <v>0</v>
      </c>
      <c r="B1101" s="1" t="s">
        <v>33</v>
      </c>
      <c r="C1101" s="1">
        <v>17</v>
      </c>
      <c r="D1101" s="1" t="s">
        <v>12</v>
      </c>
      <c r="E1101" s="5">
        <f>AVERAGEIFS(E$4:E$1084,$C$4:$C$1084,"=17",E$4:E$1084,"&lt;&gt;0")</f>
        <v>10.849459350537328</v>
      </c>
      <c r="F1101" s="5">
        <f t="shared" ref="F1101:I1101" si="16">AVERAGEIFS(F$4:F$1084,$C$4:$C$1084,"=17",F$4:F$1084,"&lt;&gt;0")</f>
        <v>11.489222364047897</v>
      </c>
      <c r="G1101" s="5">
        <f t="shared" si="16"/>
        <v>12.035420946825383</v>
      </c>
      <c r="H1101" s="5">
        <f t="shared" si="16"/>
        <v>12.238482310949406</v>
      </c>
      <c r="I1101" s="5">
        <f t="shared" si="16"/>
        <v>12.269407834436413</v>
      </c>
    </row>
    <row r="1102" spans="1:9" x14ac:dyDescent="0.15">
      <c r="A1102" s="1">
        <v>0</v>
      </c>
      <c r="B1102" s="1" t="s">
        <v>33</v>
      </c>
      <c r="C1102" s="1">
        <v>18</v>
      </c>
      <c r="D1102" s="1" t="s">
        <v>13</v>
      </c>
      <c r="E1102" s="5">
        <f>AVERAGEIFS(E$4:E$1084,$C$4:$C$1084,"=18",E$4:E$1084,"&lt;&gt;0")</f>
        <v>12.118729558158714</v>
      </c>
      <c r="F1102" s="5">
        <f t="shared" ref="F1102:I1102" si="17">AVERAGEIFS(F$4:F$1084,$C$4:$C$1084,"=18",F$4:F$1084,"&lt;&gt;0")</f>
        <v>12.884227808914778</v>
      </c>
      <c r="G1102" s="5">
        <f t="shared" si="17"/>
        <v>13.306074150262694</v>
      </c>
      <c r="H1102" s="5">
        <f t="shared" si="17"/>
        <v>13.503975991414501</v>
      </c>
      <c r="I1102" s="5">
        <f t="shared" si="17"/>
        <v>13.344996381035001</v>
      </c>
    </row>
    <row r="1103" spans="1:9" x14ac:dyDescent="0.15">
      <c r="A1103" s="1">
        <v>0</v>
      </c>
      <c r="B1103" s="1" t="s">
        <v>33</v>
      </c>
      <c r="C1103" s="1">
        <v>19</v>
      </c>
      <c r="D1103" s="1" t="s">
        <v>14</v>
      </c>
      <c r="E1103" s="5">
        <f>AVERAGEIFS(E$4:E$1084,$C$4:$C$1084,"=19",E$4:E$1084,"&lt;&gt;0")</f>
        <v>10.945858917499999</v>
      </c>
      <c r="F1103" s="5">
        <f t="shared" ref="F1103:I1103" si="18">AVERAGEIFS(F$4:F$1084,$C$4:$C$1084,"=19",F$4:F$1084,"&lt;&gt;0")</f>
        <v>11.772974012856789</v>
      </c>
      <c r="G1103" s="5">
        <f t="shared" si="18"/>
        <v>12.561152931412257</v>
      </c>
      <c r="H1103" s="5">
        <f t="shared" si="18"/>
        <v>12.5973362381357</v>
      </c>
      <c r="I1103" s="5">
        <f t="shared" si="18"/>
        <v>12.507034629587814</v>
      </c>
    </row>
    <row r="1104" spans="1:9" x14ac:dyDescent="0.15">
      <c r="A1104" s="1">
        <v>0</v>
      </c>
      <c r="B1104" s="1" t="s">
        <v>33</v>
      </c>
      <c r="C1104" s="1">
        <v>20</v>
      </c>
      <c r="D1104" s="1" t="s">
        <v>15</v>
      </c>
      <c r="E1104" s="5">
        <f>AVERAGEIFS(E$4:E$1084,$C$4:$C$1084,"=20",E$4:E$1084,"&lt;&gt;0")</f>
        <v>11.039119331432996</v>
      </c>
      <c r="F1104" s="5">
        <f t="shared" ref="F1104:I1104" si="19">AVERAGEIFS(F$4:F$1084,$C$4:$C$1084,"=20",F$4:F$1084,"&lt;&gt;0")</f>
        <v>11.66998061348807</v>
      </c>
      <c r="G1104" s="5">
        <f t="shared" si="19"/>
        <v>11.656648959718156</v>
      </c>
      <c r="H1104" s="5">
        <f t="shared" si="19"/>
        <v>11.420015751423259</v>
      </c>
      <c r="I1104" s="5">
        <f t="shared" si="19"/>
        <v>11.582375742803046</v>
      </c>
    </row>
    <row r="1105" spans="1:9" x14ac:dyDescent="0.15">
      <c r="A1105" s="1">
        <v>0</v>
      </c>
      <c r="B1105" s="1" t="s">
        <v>33</v>
      </c>
      <c r="C1105" s="1">
        <v>21</v>
      </c>
      <c r="D1105" s="1" t="s">
        <v>16</v>
      </c>
      <c r="E1105" s="5">
        <f>AVERAGEIFS(E$4:E$1084,$C$4:$C$1084,"=21",E$4:E$1084,"&lt;&gt;0")</f>
        <v>12.06069902581528</v>
      </c>
      <c r="F1105" s="5">
        <f t="shared" ref="F1105:I1105" si="20">AVERAGEIFS(F$4:F$1084,$C$4:$C$1084,"=21",F$4:F$1084,"&lt;&gt;0")</f>
        <v>12.361057142503684</v>
      </c>
      <c r="G1105" s="5">
        <f t="shared" si="20"/>
        <v>12.739876567327673</v>
      </c>
      <c r="H1105" s="5">
        <f t="shared" si="20"/>
        <v>12.962540609045163</v>
      </c>
      <c r="I1105" s="5">
        <f t="shared" si="20"/>
        <v>13.103731751592967</v>
      </c>
    </row>
    <row r="1106" spans="1:9" x14ac:dyDescent="0.15">
      <c r="A1106" s="1">
        <v>0</v>
      </c>
      <c r="B1106" s="1" t="s">
        <v>33</v>
      </c>
      <c r="C1106" s="1">
        <v>22</v>
      </c>
      <c r="D1106" s="1" t="s">
        <v>8</v>
      </c>
      <c r="E1106" s="5">
        <f>AVERAGEIFS(E$4:E$1084,$C$4:$C$1084,"=22",E$4:E$1084,"&lt;&gt;0")</f>
        <v>13.14771900628917</v>
      </c>
      <c r="F1106" s="5">
        <f t="shared" ref="F1106:I1106" si="21">AVERAGEIFS(F$4:F$1084,$C$4:$C$1084,"=22",F$4:F$1084,"&lt;&gt;0")</f>
        <v>13.685045083092225</v>
      </c>
      <c r="G1106" s="5">
        <f t="shared" si="21"/>
        <v>13.908109856174537</v>
      </c>
      <c r="H1106" s="5">
        <f t="shared" si="21"/>
        <v>14.143292256644049</v>
      </c>
      <c r="I1106" s="5">
        <f t="shared" si="21"/>
        <v>14.35577434672448</v>
      </c>
    </row>
    <row r="1107" spans="1:9" x14ac:dyDescent="0.15">
      <c r="A1107" s="1">
        <v>0</v>
      </c>
      <c r="B1107" s="1" t="s">
        <v>33</v>
      </c>
      <c r="C1107" s="1">
        <v>23</v>
      </c>
      <c r="D1107" s="1" t="s">
        <v>29</v>
      </c>
      <c r="E1107" s="5">
        <f>AVERAGEIFS(E$4:E$1084,$C$4:$C$1084,"=23",E$4:E$1084,"&lt;&gt;0")</f>
        <v>12.941350829595098</v>
      </c>
      <c r="F1107" s="5">
        <f t="shared" ref="F1107:I1107" si="22">AVERAGEIFS(F$4:F$1084,$C$4:$C$1084,"=23",F$4:F$1084,"&lt;&gt;0")</f>
        <v>13.229056943090495</v>
      </c>
      <c r="G1107" s="5">
        <f t="shared" si="22"/>
        <v>13.364412780345239</v>
      </c>
      <c r="H1107" s="5">
        <f t="shared" si="22"/>
        <v>13.541492554554432</v>
      </c>
      <c r="I1107" s="5">
        <f t="shared" si="22"/>
        <v>13.658440402053866</v>
      </c>
    </row>
  </sheetData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O1107"/>
  <sheetViews>
    <sheetView workbookViewId="0">
      <pane xSplit="4" ySplit="3" topLeftCell="E4" activePane="bottomRight" state="frozen"/>
      <selection activeCell="E4" sqref="E4"/>
      <selection pane="topRight" activeCell="E4" sqref="E4"/>
      <selection pane="bottomLeft" activeCell="E4" sqref="E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5" width="10.5" style="1" customWidth="1"/>
    <col min="16" max="16384" width="9.33203125" style="1"/>
  </cols>
  <sheetData>
    <row r="1" spans="1:15" x14ac:dyDescent="0.15">
      <c r="A1" s="1" t="s">
        <v>34</v>
      </c>
      <c r="K1" s="1" t="s">
        <v>458</v>
      </c>
    </row>
    <row r="3" spans="1:15" x14ac:dyDescent="0.15">
      <c r="E3" s="1">
        <v>1970</v>
      </c>
      <c r="F3" s="1">
        <v>1980</v>
      </c>
      <c r="G3" s="1">
        <v>1990</v>
      </c>
      <c r="H3" s="1">
        <v>2000</v>
      </c>
      <c r="I3" s="1">
        <v>2010</v>
      </c>
      <c r="K3" s="1">
        <v>1970</v>
      </c>
      <c r="L3" s="1">
        <v>1980</v>
      </c>
      <c r="M3" s="1">
        <v>1990</v>
      </c>
      <c r="N3" s="1">
        <v>2000</v>
      </c>
      <c r="O3" s="1">
        <v>2010</v>
      </c>
    </row>
    <row r="4" spans="1:15" x14ac:dyDescent="0.15">
      <c r="A4" s="1">
        <v>1</v>
      </c>
      <c r="B4" s="1" t="s">
        <v>2</v>
      </c>
      <c r="C4" s="1">
        <v>1</v>
      </c>
      <c r="D4" s="1" t="s">
        <v>9</v>
      </c>
      <c r="E4" s="4">
        <f>IF(資本ストック!E4&gt;0,LN(資本ストック!E4),0)</f>
        <v>14.852725616282338</v>
      </c>
      <c r="F4" s="4">
        <f>IF(資本ストック!F4&gt;0,LN(資本ストック!F4),0)</f>
        <v>15.086582962338399</v>
      </c>
      <c r="G4" s="4">
        <f>IF(資本ストック!G4&gt;0,LN(資本ストック!G4),0)</f>
        <v>15.458445781545898</v>
      </c>
      <c r="H4" s="4">
        <f>IF(資本ストック!H4&gt;0,LN(資本ストック!H4),0)</f>
        <v>15.772464335411486</v>
      </c>
      <c r="I4" s="4">
        <f>IF(資本ストック!I4&gt;0,LN(資本ストック!I4),0)</f>
        <v>16.055822721344065</v>
      </c>
      <c r="K4" s="6">
        <f>E4-E$1085</f>
        <v>1.4395960600910342</v>
      </c>
      <c r="L4" s="6">
        <f>F4-F$1085</f>
        <v>1.4483548131229398</v>
      </c>
      <c r="M4" s="6">
        <f>G4-G$1085</f>
        <v>1.4739697476827534</v>
      </c>
      <c r="N4" s="6">
        <f>H4-H$1085</f>
        <v>1.5884002685593188</v>
      </c>
      <c r="O4" s="6">
        <f>I4-I$1085</f>
        <v>1.8673918684517261</v>
      </c>
    </row>
    <row r="5" spans="1:15" x14ac:dyDescent="0.15">
      <c r="A5" s="1">
        <v>1</v>
      </c>
      <c r="B5" s="1" t="s">
        <v>2</v>
      </c>
      <c r="C5" s="1">
        <v>2</v>
      </c>
      <c r="D5" s="1" t="s">
        <v>10</v>
      </c>
      <c r="E5" s="4">
        <f>IF(資本ストック!E5&gt;0,LN(資本ストック!E5),0)</f>
        <v>12.815928555980049</v>
      </c>
      <c r="F5" s="4">
        <f>IF(資本ストック!F5&gt;0,LN(資本ストック!F5),0)</f>
        <v>12.600189556603507</v>
      </c>
      <c r="G5" s="4">
        <f>IF(資本ストック!G5&gt;0,LN(資本ストック!G5),0)</f>
        <v>12.390979871004358</v>
      </c>
      <c r="H5" s="4">
        <f>IF(資本ストック!H5&gt;0,LN(資本ストック!H5),0)</f>
        <v>12.007737777200067</v>
      </c>
      <c r="I5" s="4">
        <f>IF(資本ストック!I5&gt;0,LN(資本ストック!I5),0)</f>
        <v>11.659962702449491</v>
      </c>
      <c r="K5" s="6">
        <f>E5-E$1086</f>
        <v>2.8710866201784668</v>
      </c>
      <c r="L5" s="6">
        <f>F5-F$1086</f>
        <v>2.5005462457737622</v>
      </c>
      <c r="M5" s="6">
        <f>G5-G$1086</f>
        <v>2.23139726777028</v>
      </c>
      <c r="N5" s="6">
        <f>H5-H$1086</f>
        <v>1.8210009959733391</v>
      </c>
      <c r="O5" s="6">
        <f>I5-I$1086</f>
        <v>1.6293561582192346</v>
      </c>
    </row>
    <row r="6" spans="1:15" x14ac:dyDescent="0.15">
      <c r="A6" s="1">
        <v>1</v>
      </c>
      <c r="B6" s="1" t="s">
        <v>7</v>
      </c>
      <c r="C6" s="1">
        <v>3</v>
      </c>
      <c r="D6" s="1" t="s">
        <v>17</v>
      </c>
      <c r="E6" s="4">
        <f>IF(資本ストック!E6&gt;0,LN(資本ストック!E6),0)</f>
        <v>12.790191405709329</v>
      </c>
      <c r="F6" s="4">
        <f>IF(資本ストック!F6&gt;0,LN(資本ストック!F6),0)</f>
        <v>13.301399036988199</v>
      </c>
      <c r="G6" s="4">
        <f>IF(資本ストック!G6&gt;0,LN(資本ストック!G6),0)</f>
        <v>13.677341249880024</v>
      </c>
      <c r="H6" s="4">
        <f>IF(資本ストック!H6&gt;0,LN(資本ストック!H6),0)</f>
        <v>13.971945896913159</v>
      </c>
      <c r="I6" s="4">
        <f>IF(資本ストック!I6&gt;0,LN(資本ストック!I6),0)</f>
        <v>14.065648283444848</v>
      </c>
      <c r="K6" s="6">
        <f>E6-E$1087</f>
        <v>1.7850464109994295</v>
      </c>
      <c r="L6" s="6">
        <f>F6-F$1087</f>
        <v>1.6802516273795689</v>
      </c>
      <c r="M6" s="6">
        <f>G6-G$1087</f>
        <v>1.544609035003992</v>
      </c>
      <c r="N6" s="6">
        <f>H6-H$1087</f>
        <v>1.4548451469958561</v>
      </c>
      <c r="O6" s="6">
        <f>I6-I$1087</f>
        <v>1.4891349189241545</v>
      </c>
    </row>
    <row r="7" spans="1:15" x14ac:dyDescent="0.15">
      <c r="A7" s="1">
        <v>1</v>
      </c>
      <c r="B7" s="1" t="s">
        <v>7</v>
      </c>
      <c r="C7" s="1">
        <v>4</v>
      </c>
      <c r="D7" s="1" t="s">
        <v>18</v>
      </c>
      <c r="E7" s="4">
        <f>IF(資本ストック!E7&gt;0,LN(資本ストック!E7),0)</f>
        <v>7.9337354653227194</v>
      </c>
      <c r="F7" s="4">
        <f>IF(資本ストック!F7&gt;0,LN(資本ストック!F7),0)</f>
        <v>9.9365365113171116</v>
      </c>
      <c r="G7" s="4">
        <f>IF(資本ストック!G7&gt;0,LN(資本ストック!G7),0)</f>
        <v>10.529632327948693</v>
      </c>
      <c r="H7" s="4">
        <f>IF(資本ストック!H7&gt;0,LN(資本ストック!H7),0)</f>
        <v>10.641804703948265</v>
      </c>
      <c r="I7" s="4">
        <f>IF(資本ストック!I7&gt;0,LN(資本ストック!I7),0)</f>
        <v>10.14078629678159</v>
      </c>
      <c r="K7" s="6">
        <f>E7-E$1088</f>
        <v>-2.7152860008617701</v>
      </c>
      <c r="L7" s="6">
        <f>F7-F$1088</f>
        <v>-1.2656649769150299</v>
      </c>
      <c r="M7" s="6">
        <f>G7-G$1088</f>
        <v>-0.96896786599583962</v>
      </c>
      <c r="N7" s="6">
        <f>H7-H$1088</f>
        <v>-0.91056101659314237</v>
      </c>
      <c r="O7" s="6">
        <f>I7-I$1088</f>
        <v>-1.1721030926449636</v>
      </c>
    </row>
    <row r="8" spans="1:15" x14ac:dyDescent="0.15">
      <c r="A8" s="1">
        <v>1</v>
      </c>
      <c r="B8" s="1" t="s">
        <v>7</v>
      </c>
      <c r="C8" s="1">
        <v>5</v>
      </c>
      <c r="D8" s="1" t="s">
        <v>19</v>
      </c>
      <c r="E8" s="4">
        <f>IF(資本ストック!E8&gt;0,LN(資本ストック!E8),0)</f>
        <v>13.214333512355529</v>
      </c>
      <c r="F8" s="4">
        <f>IF(資本ストック!F8&gt;0,LN(資本ストック!F8),0)</f>
        <v>13.284985048601316</v>
      </c>
      <c r="G8" s="4">
        <f>IF(資本ストック!G8&gt;0,LN(資本ストック!G8),0)</f>
        <v>13.280345427813947</v>
      </c>
      <c r="H8" s="4">
        <f>IF(資本ストック!H8&gt;0,LN(資本ストック!H8),0)</f>
        <v>13.186982880806179</v>
      </c>
      <c r="I8" s="4">
        <f>IF(資本ストック!I8&gt;0,LN(資本ストック!I8),0)</f>
        <v>13.094012166121166</v>
      </c>
      <c r="K8" s="6">
        <f>E8-E$1089</f>
        <v>3.035918900411378</v>
      </c>
      <c r="L8" s="6">
        <f>F8-F$1089</f>
        <v>2.7151736088703391</v>
      </c>
      <c r="M8" s="6">
        <f>G8-G$1089</f>
        <v>2.2745371391409499</v>
      </c>
      <c r="N8" s="6">
        <f>H8-H$1089</f>
        <v>1.8559418216093633</v>
      </c>
      <c r="O8" s="6">
        <f>I8-I$1089</f>
        <v>1.7350743204465164</v>
      </c>
    </row>
    <row r="9" spans="1:15" x14ac:dyDescent="0.15">
      <c r="A9" s="1">
        <v>1</v>
      </c>
      <c r="B9" s="1" t="s">
        <v>7</v>
      </c>
      <c r="C9" s="1">
        <v>6</v>
      </c>
      <c r="D9" s="1" t="s">
        <v>3</v>
      </c>
      <c r="E9" s="4">
        <f>IF(資本ストック!E9&gt;0,LN(資本ストック!E9),0)</f>
        <v>11.537584163343249</v>
      </c>
      <c r="F9" s="4">
        <f>IF(資本ストック!F9&gt;0,LN(資本ストック!F9),0)</f>
        <v>11.509425117805362</v>
      </c>
      <c r="G9" s="4">
        <f>IF(資本ストック!G9&gt;0,LN(資本ストック!G9),0)</f>
        <v>11.721388778919804</v>
      </c>
      <c r="H9" s="4">
        <f>IF(資本ストック!H9&gt;0,LN(資本ストック!H9),0)</f>
        <v>11.885129142820292</v>
      </c>
      <c r="I9" s="4">
        <f>IF(資本ストック!I9&gt;0,LN(資本ストック!I9),0)</f>
        <v>12.070177985619225</v>
      </c>
      <c r="K9" s="6">
        <f>E9-E$1090</f>
        <v>0.4583264458143983</v>
      </c>
      <c r="L9" s="6">
        <f>F9-F$1090</f>
        <v>0.10900281880465812</v>
      </c>
      <c r="M9" s="6">
        <f>G9-G$1090</f>
        <v>-9.8611825514884899E-2</v>
      </c>
      <c r="N9" s="6">
        <f>H9-H$1090</f>
        <v>-0.19336160274955461</v>
      </c>
      <c r="O9" s="6">
        <f>I9-I$1090</f>
        <v>-0.31145199450413763</v>
      </c>
    </row>
    <row r="10" spans="1:15" x14ac:dyDescent="0.15">
      <c r="A10" s="1">
        <v>1</v>
      </c>
      <c r="B10" s="1" t="s">
        <v>7</v>
      </c>
      <c r="C10" s="1">
        <v>7</v>
      </c>
      <c r="D10" s="1" t="s">
        <v>20</v>
      </c>
      <c r="E10" s="4">
        <f>IF(資本ストック!E10&gt;0,LN(資本ストック!E10),0)</f>
        <v>10.443500242627296</v>
      </c>
      <c r="F10" s="4">
        <f>IF(資本ストック!F10&gt;0,LN(資本ストック!F10),0)</f>
        <v>11.801735880347392</v>
      </c>
      <c r="G10" s="4">
        <f>IF(資本ストック!G10&gt;0,LN(資本ストック!G10),0)</f>
        <v>11.916290128277618</v>
      </c>
      <c r="H10" s="4">
        <f>IF(資本ストック!H10&gt;0,LN(資本ストック!H10),0)</f>
        <v>12.979446405205538</v>
      </c>
      <c r="I10" s="4">
        <f>IF(資本ストック!I10&gt;0,LN(資本ストック!I10),0)</f>
        <v>13.153753548873217</v>
      </c>
      <c r="K10" s="6">
        <f>E10-E$1091</f>
        <v>1.1649706556046411</v>
      </c>
      <c r="L10" s="6">
        <f>F10-F$1091</f>
        <v>1.8380986139805362</v>
      </c>
      <c r="M10" s="6">
        <f>G10-G$1091</f>
        <v>2.060546405913275</v>
      </c>
      <c r="N10" s="6">
        <f>H10-H$1091</f>
        <v>2.7066244028369102</v>
      </c>
      <c r="O10" s="6">
        <f>I10-I$1091</f>
        <v>2.8126084608599662</v>
      </c>
    </row>
    <row r="11" spans="1:15" x14ac:dyDescent="0.15">
      <c r="A11" s="1">
        <v>1</v>
      </c>
      <c r="B11" s="1" t="s">
        <v>7</v>
      </c>
      <c r="C11" s="1">
        <v>8</v>
      </c>
      <c r="D11" s="1" t="s">
        <v>21</v>
      </c>
      <c r="E11" s="4">
        <f>IF(資本ストック!E11&gt;0,LN(資本ストック!E11),0)</f>
        <v>12.216400318275735</v>
      </c>
      <c r="F11" s="4">
        <f>IF(資本ストック!F11&gt;0,LN(資本ストック!F11),0)</f>
        <v>12.266378325306894</v>
      </c>
      <c r="G11" s="4">
        <f>IF(資本ストック!G11&gt;0,LN(資本ストック!G11),0)</f>
        <v>12.189420704079291</v>
      </c>
      <c r="H11" s="4">
        <f>IF(資本ストック!H11&gt;0,LN(資本ストック!H11),0)</f>
        <v>12.214968947010956</v>
      </c>
      <c r="I11" s="4">
        <f>IF(資本ストック!I11&gt;0,LN(資本ストック!I11),0)</f>
        <v>11.934739413340084</v>
      </c>
      <c r="K11" s="6">
        <f>E11-E$1092</f>
        <v>1.4329202763884918</v>
      </c>
      <c r="L11" s="6">
        <f>F11-F$1092</f>
        <v>1.1967028362653132</v>
      </c>
      <c r="M11" s="6">
        <f>G11-G$1092</f>
        <v>0.84925961629950564</v>
      </c>
      <c r="N11" s="6">
        <f>H11-H$1092</f>
        <v>0.8073369894832183</v>
      </c>
      <c r="O11" s="6">
        <f>I11-I$1092</f>
        <v>0.59686503643547262</v>
      </c>
    </row>
    <row r="12" spans="1:15" x14ac:dyDescent="0.15">
      <c r="A12" s="1">
        <v>1</v>
      </c>
      <c r="B12" s="1" t="s">
        <v>7</v>
      </c>
      <c r="C12" s="1">
        <v>9</v>
      </c>
      <c r="D12" s="1" t="s">
        <v>22</v>
      </c>
      <c r="E12" s="4">
        <f>IF(資本ストック!E12&gt;0,LN(資本ストック!E12),0)</f>
        <v>13.049692432290136</v>
      </c>
      <c r="F12" s="4">
        <f>IF(資本ストック!F12&gt;0,LN(資本ストック!F12),0)</f>
        <v>13.171643989089151</v>
      </c>
      <c r="G12" s="4">
        <f>IF(資本ストック!G12&gt;0,LN(資本ストック!G12),0)</f>
        <v>13.120836666884109</v>
      </c>
      <c r="H12" s="4">
        <f>IF(資本ストック!H12&gt;0,LN(資本ストック!H12),0)</f>
        <v>12.94566518849251</v>
      </c>
      <c r="I12" s="4">
        <f>IF(資本ストック!I12&gt;0,LN(資本ストック!I12),0)</f>
        <v>13.249453287729605</v>
      </c>
      <c r="K12" s="6">
        <f>E12-E$1093</f>
        <v>1.7931174378664476</v>
      </c>
      <c r="L12" s="6">
        <f>F12-F$1093</f>
        <v>1.3281149395770413</v>
      </c>
      <c r="M12" s="6">
        <f>G12-G$1093</f>
        <v>0.93529997666999343</v>
      </c>
      <c r="N12" s="6">
        <f>H12-H$1093</f>
        <v>0.67103593757937396</v>
      </c>
      <c r="O12" s="6">
        <f>I12-I$1093</f>
        <v>0.83299135290397253</v>
      </c>
    </row>
    <row r="13" spans="1:15" x14ac:dyDescent="0.15">
      <c r="A13" s="1">
        <v>1</v>
      </c>
      <c r="B13" s="1" t="s">
        <v>7</v>
      </c>
      <c r="C13" s="1">
        <v>10</v>
      </c>
      <c r="D13" s="1" t="s">
        <v>23</v>
      </c>
      <c r="E13" s="4">
        <f>IF(資本ストック!E13&gt;0,LN(資本ストック!E13),0)</f>
        <v>10.670469352238106</v>
      </c>
      <c r="F13" s="4">
        <f>IF(資本ストック!F13&gt;0,LN(資本ストック!F13),0)</f>
        <v>10.975159436567589</v>
      </c>
      <c r="G13" s="4">
        <f>IF(資本ストック!G13&gt;0,LN(資本ストック!G13),0)</f>
        <v>11.423075341299537</v>
      </c>
      <c r="H13" s="4">
        <f>IF(資本ストック!H13&gt;0,LN(資本ストック!H13),0)</f>
        <v>11.634320662301503</v>
      </c>
      <c r="I13" s="4">
        <f>IF(資本ストック!I13&gt;0,LN(資本ストック!I13),0)</f>
        <v>11.586771169386591</v>
      </c>
      <c r="K13" s="6">
        <f>E13-E$1094</f>
        <v>0.42924689864841525</v>
      </c>
      <c r="L13" s="6">
        <f>F13-F$1094</f>
        <v>0.38409463803250787</v>
      </c>
      <c r="M13" s="6">
        <f>G13-G$1094</f>
        <v>0.34759771108419812</v>
      </c>
      <c r="N13" s="6">
        <f>H13-H$1094</f>
        <v>0.28222698414997005</v>
      </c>
      <c r="O13" s="6">
        <f>I13-I$1094</f>
        <v>0.29977308808344283</v>
      </c>
    </row>
    <row r="14" spans="1:15" x14ac:dyDescent="0.15">
      <c r="A14" s="1">
        <v>1</v>
      </c>
      <c r="B14" s="1" t="s">
        <v>7</v>
      </c>
      <c r="C14" s="1">
        <v>11</v>
      </c>
      <c r="D14" s="1" t="s">
        <v>24</v>
      </c>
      <c r="E14" s="4">
        <f>IF(資本ストック!E14&gt;0,LN(資本ストック!E14),0)</f>
        <v>11.537923866569574</v>
      </c>
      <c r="F14" s="4">
        <f>IF(資本ストック!F14&gt;0,LN(資本ストック!F14),0)</f>
        <v>11.702719920373744</v>
      </c>
      <c r="G14" s="4">
        <f>IF(資本ストック!G14&gt;0,LN(資本ストック!G14),0)</f>
        <v>11.834102166069359</v>
      </c>
      <c r="H14" s="4">
        <f>IF(資本ストック!H14&gt;0,LN(資本ストック!H14),0)</f>
        <v>12.010111634207384</v>
      </c>
      <c r="I14" s="4">
        <f>IF(資本ストック!I14&gt;0,LN(資本ストック!I14),0)</f>
        <v>11.757795355200443</v>
      </c>
      <c r="K14" s="6">
        <f>E14-E$1095</f>
        <v>0.72184712867950118</v>
      </c>
      <c r="L14" s="6">
        <f>F14-F$1095</f>
        <v>0.48782049049001763</v>
      </c>
      <c r="M14" s="6">
        <f>G14-G$1095</f>
        <v>-8.4265032841393861E-2</v>
      </c>
      <c r="N14" s="6">
        <f>H14-H$1095</f>
        <v>-0.33428003278586971</v>
      </c>
      <c r="O14" s="6">
        <f>I14-I$1095</f>
        <v>-0.72353630070541541</v>
      </c>
    </row>
    <row r="15" spans="1:15" x14ac:dyDescent="0.15">
      <c r="A15" s="1">
        <v>1</v>
      </c>
      <c r="B15" s="1" t="s">
        <v>7</v>
      </c>
      <c r="C15" s="1">
        <v>12</v>
      </c>
      <c r="D15" s="1" t="s">
        <v>25</v>
      </c>
      <c r="E15" s="4">
        <f>IF(資本ストック!E15&gt;0,LN(資本ストック!E15),0)</f>
        <v>7.008152831530774</v>
      </c>
      <c r="F15" s="4">
        <f>IF(資本ストック!F15&gt;0,LN(資本ストック!F15),0)</f>
        <v>10.32364423140511</v>
      </c>
      <c r="G15" s="4">
        <f>IF(資本ストック!G15&gt;0,LN(資本ストック!G15),0)</f>
        <v>11.989971045238228</v>
      </c>
      <c r="H15" s="4">
        <f>IF(資本ストック!H15&gt;0,LN(資本ストック!H15),0)</f>
        <v>12.797866314941162</v>
      </c>
      <c r="I15" s="4">
        <f>IF(資本ストック!I15&gt;0,LN(資本ストック!I15),0)</f>
        <v>12.80830552041742</v>
      </c>
      <c r="K15" s="6">
        <f>E15-E$1096</f>
        <v>-3.1225345683687493</v>
      </c>
      <c r="L15" s="6">
        <f>F15-F$1096</f>
        <v>-0.72728584200002899</v>
      </c>
      <c r="M15" s="6">
        <f>G15-G$1096</f>
        <v>-0.52362668936431689</v>
      </c>
      <c r="N15" s="6">
        <f>H15-H$1096</f>
        <v>-0.38262656491896863</v>
      </c>
      <c r="O15" s="6">
        <f>I15-I$1096</f>
        <v>-0.5517751991304447</v>
      </c>
    </row>
    <row r="16" spans="1:15" x14ac:dyDescent="0.15">
      <c r="A16" s="1">
        <v>1</v>
      </c>
      <c r="B16" s="1" t="s">
        <v>7</v>
      </c>
      <c r="C16" s="1">
        <v>13</v>
      </c>
      <c r="D16" s="1" t="s">
        <v>26</v>
      </c>
      <c r="E16" s="4">
        <f>IF(資本ストック!E16&gt;0,LN(資本ストック!E16),0)</f>
        <v>9.9020470169347412</v>
      </c>
      <c r="F16" s="4">
        <f>IF(資本ストック!F16&gt;0,LN(資本ストック!F16),0)</f>
        <v>11.353447450451513</v>
      </c>
      <c r="G16" s="4">
        <f>IF(資本ストック!G16&gt;0,LN(資本ストック!G16),0)</f>
        <v>11.441445292785515</v>
      </c>
      <c r="H16" s="4">
        <f>IF(資本ストック!H16&gt;0,LN(資本ストック!H16),0)</f>
        <v>12.624018897460882</v>
      </c>
      <c r="I16" s="4">
        <f>IF(資本ストック!I16&gt;0,LN(資本ストック!I16),0)</f>
        <v>12.882033798316824</v>
      </c>
      <c r="K16" s="6">
        <f>E16-E$1097</f>
        <v>0.2714076586793901</v>
      </c>
      <c r="L16" s="6">
        <f>F16-F$1097</f>
        <v>0.24909613015664078</v>
      </c>
      <c r="M16" s="6">
        <f>G16-G$1097</f>
        <v>-0.23214353715895619</v>
      </c>
      <c r="N16" s="6">
        <f>H16-H$1097</f>
        <v>0.5791126832075868</v>
      </c>
      <c r="O16" s="6">
        <f>I16-I$1097</f>
        <v>0.70971494495335641</v>
      </c>
    </row>
    <row r="17" spans="1:15" x14ac:dyDescent="0.15">
      <c r="A17" s="1">
        <v>1</v>
      </c>
      <c r="B17" s="1" t="s">
        <v>7</v>
      </c>
      <c r="C17" s="1">
        <v>14</v>
      </c>
      <c r="D17" s="1" t="s">
        <v>27</v>
      </c>
      <c r="E17" s="4">
        <f>IF(資本ストック!E17&gt;0,LN(資本ストック!E17),0)</f>
        <v>5.448154755432614</v>
      </c>
      <c r="F17" s="4">
        <f>IF(資本ストック!F17&gt;0,LN(資本ストック!F17),0)</f>
        <v>7.3519499112615332</v>
      </c>
      <c r="G17" s="4">
        <f>IF(資本ストック!G17&gt;0,LN(資本ストック!G17),0)</f>
        <v>7.907103927905955</v>
      </c>
      <c r="H17" s="4">
        <f>IF(資本ストック!H17&gt;0,LN(資本ストック!H17),0)</f>
        <v>8.8073516258729203</v>
      </c>
      <c r="I17" s="4">
        <f>IF(資本ストック!I17&gt;0,LN(資本ストック!I17),0)</f>
        <v>8.65352765449766</v>
      </c>
      <c r="K17" s="6">
        <f>E17-E$1098</f>
        <v>-1.0701394326398734</v>
      </c>
      <c r="L17" s="6">
        <f>F17-F$1098</f>
        <v>-1.0879608112949182</v>
      </c>
      <c r="M17" s="6">
        <f>G17-G$1098</f>
        <v>-1.6105115621224817</v>
      </c>
      <c r="N17" s="6">
        <f>H17-H$1098</f>
        <v>-1.2138188249472446</v>
      </c>
      <c r="O17" s="6">
        <f>I17-I$1098</f>
        <v>-1.6385319722353522</v>
      </c>
    </row>
    <row r="18" spans="1:15" x14ac:dyDescent="0.15">
      <c r="A18" s="1">
        <v>1</v>
      </c>
      <c r="B18" s="1" t="s">
        <v>7</v>
      </c>
      <c r="C18" s="1">
        <v>15</v>
      </c>
      <c r="D18" s="1" t="s">
        <v>28</v>
      </c>
      <c r="E18" s="4">
        <f>IF(資本ストック!E18&gt;0,LN(資本ストック!E18),0)</f>
        <v>11.545023761799916</v>
      </c>
      <c r="F18" s="4">
        <f>IF(資本ストック!F18&gt;0,LN(資本ストック!F18),0)</f>
        <v>12.681398195395927</v>
      </c>
      <c r="G18" s="4">
        <f>IF(資本ストック!G18&gt;0,LN(資本ストック!G18),0)</f>
        <v>12.980387268309093</v>
      </c>
      <c r="H18" s="4">
        <f>IF(資本ストック!H18&gt;0,LN(資本ストック!H18),0)</f>
        <v>13.14874884823622</v>
      </c>
      <c r="I18" s="4">
        <f>IF(資本ストック!I18&gt;0,LN(資本ストック!I18),0)</f>
        <v>12.921643710175777</v>
      </c>
      <c r="K18" s="6">
        <f>E18-E$1099</f>
        <v>0.46944559360388993</v>
      </c>
      <c r="L18" s="6">
        <f>F18-F$1099</f>
        <v>0.89540586717735238</v>
      </c>
      <c r="M18" s="6">
        <f>G18-G$1099</f>
        <v>0.53225540025079709</v>
      </c>
      <c r="N18" s="6">
        <f>H18-H$1099</f>
        <v>0.44066525472976359</v>
      </c>
      <c r="O18" s="6">
        <f>I18-I$1099</f>
        <v>0.19631448546126862</v>
      </c>
    </row>
    <row r="19" spans="1:15" x14ac:dyDescent="0.15">
      <c r="A19" s="1">
        <v>1</v>
      </c>
      <c r="B19" s="1" t="s">
        <v>2</v>
      </c>
      <c r="C19" s="1">
        <v>16</v>
      </c>
      <c r="D19" s="1" t="s">
        <v>11</v>
      </c>
      <c r="E19" s="4">
        <f>IF(資本ストック!E19&gt;0,LN(資本ストック!E19),0)</f>
        <v>12.625297164234476</v>
      </c>
      <c r="F19" s="4">
        <f>IF(資本ストック!F19&gt;0,LN(資本ストック!F19),0)</f>
        <v>13.449270316162337</v>
      </c>
      <c r="G19" s="4">
        <f>IF(資本ストック!G19&gt;0,LN(資本ストック!G19),0)</f>
        <v>13.916007764952425</v>
      </c>
      <c r="H19" s="4">
        <f>IF(資本ストック!H19&gt;0,LN(資本ストック!H19),0)</f>
        <v>14.296125736549262</v>
      </c>
      <c r="I19" s="4">
        <f>IF(資本ストック!I19&gt;0,LN(資本ストック!I19),0)</f>
        <v>14.111975003696223</v>
      </c>
      <c r="K19" s="6">
        <f>E19-E$1100</f>
        <v>0.76698500874502074</v>
      </c>
      <c r="L19" s="6">
        <f>F19-F$1100</f>
        <v>1.1952016082777188</v>
      </c>
      <c r="M19" s="6">
        <f>G19-G$1100</f>
        <v>1.2741461785560997</v>
      </c>
      <c r="N19" s="6">
        <f>H19-H$1100</f>
        <v>1.3275752300138421</v>
      </c>
      <c r="O19" s="6">
        <f>I19-I$1100</f>
        <v>1.3029148742398</v>
      </c>
    </row>
    <row r="20" spans="1:15" x14ac:dyDescent="0.15">
      <c r="A20" s="1">
        <v>1</v>
      </c>
      <c r="B20" s="1" t="s">
        <v>2</v>
      </c>
      <c r="C20" s="1">
        <v>17</v>
      </c>
      <c r="D20" s="1" t="s">
        <v>12</v>
      </c>
      <c r="E20" s="4">
        <f>IF(資本ストック!E20&gt;0,LN(資本ストック!E20),0)</f>
        <v>13.585908657868758</v>
      </c>
      <c r="F20" s="4">
        <f>IF(資本ストック!F20&gt;0,LN(資本ストック!F20),0)</f>
        <v>14.606035109598439</v>
      </c>
      <c r="G20" s="4">
        <f>IF(資本ストック!G20&gt;0,LN(資本ストック!G20),0)</f>
        <v>15.028216507383334</v>
      </c>
      <c r="H20" s="4">
        <f>IF(資本ストック!H20&gt;0,LN(資本ストック!H20),0)</f>
        <v>15.248110672466423</v>
      </c>
      <c r="I20" s="4">
        <f>IF(資本ストック!I20&gt;0,LN(資本ストック!I20),0)</f>
        <v>15.382832195922017</v>
      </c>
      <c r="K20" s="6">
        <f>E20-E$1101</f>
        <v>0.98549720793750772</v>
      </c>
      <c r="L20" s="6">
        <f>F20-F$1101</f>
        <v>0.89522495715704409</v>
      </c>
      <c r="M20" s="6">
        <f>G20-G$1101</f>
        <v>0.90437663805813706</v>
      </c>
      <c r="N20" s="6">
        <f>H20-H$1101</f>
        <v>0.77098515336259688</v>
      </c>
      <c r="O20" s="6">
        <f>I20-I$1101</f>
        <v>0.88250896575983262</v>
      </c>
    </row>
    <row r="21" spans="1:15" x14ac:dyDescent="0.15">
      <c r="A21" s="1">
        <v>1</v>
      </c>
      <c r="B21" s="1" t="s">
        <v>2</v>
      </c>
      <c r="C21" s="1">
        <v>18</v>
      </c>
      <c r="D21" s="1" t="s">
        <v>13</v>
      </c>
      <c r="E21" s="4">
        <f>IF(資本ストック!E21&gt;0,LN(資本ストック!E21),0)</f>
        <v>13.430308087787713</v>
      </c>
      <c r="F21" s="4">
        <f>IF(資本ストック!F21&gt;0,LN(資本ストック!F21),0)</f>
        <v>14.744223453529266</v>
      </c>
      <c r="G21" s="4">
        <f>IF(資本ストック!G21&gt;0,LN(資本ストック!G21),0)</f>
        <v>14.829572133671482</v>
      </c>
      <c r="H21" s="4">
        <f>IF(資本ストック!H21&gt;0,LN(資本ストック!H21),0)</f>
        <v>14.927195320176068</v>
      </c>
      <c r="I21" s="4">
        <f>IF(資本ストック!I21&gt;0,LN(資本ストック!I21),0)</f>
        <v>14.674881712490626</v>
      </c>
      <c r="K21" s="6">
        <f>E21-E$1102</f>
        <v>1.5108838293655111</v>
      </c>
      <c r="L21" s="6">
        <f>F21-F$1102</f>
        <v>1.5274855944447001</v>
      </c>
      <c r="M21" s="6">
        <f>G21-G$1102</f>
        <v>1.3904503905480041</v>
      </c>
      <c r="N21" s="6">
        <f>H21-H$1102</f>
        <v>1.3177259047529226</v>
      </c>
      <c r="O21" s="6">
        <f>I21-I$1102</f>
        <v>1.2224155130795005</v>
      </c>
    </row>
    <row r="22" spans="1:15" x14ac:dyDescent="0.15">
      <c r="A22" s="1">
        <v>1</v>
      </c>
      <c r="B22" s="1" t="s">
        <v>2</v>
      </c>
      <c r="C22" s="1">
        <v>19</v>
      </c>
      <c r="D22" s="1" t="s">
        <v>14</v>
      </c>
      <c r="E22" s="4">
        <f>IF(資本ストック!E22&gt;0,LN(資本ストック!E22),0)</f>
        <v>11.98609292915409</v>
      </c>
      <c r="F22" s="4">
        <f>IF(資本ストック!F22&gt;0,LN(資本ストック!F22),0)</f>
        <v>12.449115678221537</v>
      </c>
      <c r="G22" s="4">
        <f>IF(資本ストック!G22&gt;0,LN(資本ストック!G22),0)</f>
        <v>12.57276567141316</v>
      </c>
      <c r="H22" s="4">
        <f>IF(資本ストック!H22&gt;0,LN(資本ストック!H22),0)</f>
        <v>12.840245157015705</v>
      </c>
      <c r="I22" s="4">
        <f>IF(資本ストック!I22&gt;0,LN(資本ストック!I22),0)</f>
        <v>12.641240379158594</v>
      </c>
      <c r="K22" s="6">
        <f>E22-E$1103</f>
        <v>0.76273398471862208</v>
      </c>
      <c r="L22" s="6">
        <f>F22-F$1103</f>
        <v>0.83412133424493895</v>
      </c>
      <c r="M22" s="6">
        <f>G22-G$1103</f>
        <v>0.68415900952793507</v>
      </c>
      <c r="N22" s="6">
        <f>H22-H$1103</f>
        <v>0.53629049972797915</v>
      </c>
      <c r="O22" s="6">
        <f>I22-I$1103</f>
        <v>0.21240482302752461</v>
      </c>
    </row>
    <row r="23" spans="1:15" x14ac:dyDescent="0.15">
      <c r="A23" s="1">
        <v>1</v>
      </c>
      <c r="B23" s="1" t="s">
        <v>2</v>
      </c>
      <c r="C23" s="1">
        <v>20</v>
      </c>
      <c r="D23" s="1" t="s">
        <v>15</v>
      </c>
      <c r="E23" s="4">
        <f>IF(資本ストック!E23&gt;0,LN(資本ストック!E23),0)</f>
        <v>12.37217341401885</v>
      </c>
      <c r="F23" s="4">
        <f>IF(資本ストック!F23&gt;0,LN(資本ストック!F23),0)</f>
        <v>14.484788888920763</v>
      </c>
      <c r="G23" s="4">
        <f>IF(資本ストック!G23&gt;0,LN(資本ストック!G23),0)</f>
        <v>15.479367163824328</v>
      </c>
      <c r="H23" s="4">
        <f>IF(資本ストック!H23&gt;0,LN(資本ストック!H23),0)</f>
        <v>15.592056223948029</v>
      </c>
      <c r="I23" s="4">
        <f>IF(資本ストック!I23&gt;0,LN(資本ストック!I23),0)</f>
        <v>15.567002280566966</v>
      </c>
      <c r="K23" s="6">
        <f>E23-E$1104</f>
        <v>1.4420116775463203</v>
      </c>
      <c r="L23" s="6">
        <f>F23-F$1104</f>
        <v>1.6031686392623907</v>
      </c>
      <c r="M23" s="6">
        <f>G23-G$1104</f>
        <v>1.6647145396540193</v>
      </c>
      <c r="N23" s="6">
        <f>H23-H$1104</f>
        <v>1.4675673965057037</v>
      </c>
      <c r="O23" s="6">
        <f>I23-I$1104</f>
        <v>1.4390945272432543</v>
      </c>
    </row>
    <row r="24" spans="1:15" x14ac:dyDescent="0.15">
      <c r="A24" s="1">
        <v>1</v>
      </c>
      <c r="B24" s="1" t="s">
        <v>2</v>
      </c>
      <c r="C24" s="1">
        <v>21</v>
      </c>
      <c r="D24" s="1" t="s">
        <v>16</v>
      </c>
      <c r="E24" s="4">
        <f>IF(資本ストック!E24&gt;0,LN(資本ストック!E24),0)</f>
        <v>13.814134747294382</v>
      </c>
      <c r="F24" s="4">
        <f>IF(資本ストック!F24&gt;0,LN(資本ストック!F24),0)</f>
        <v>15.073648228409946</v>
      </c>
      <c r="G24" s="4">
        <f>IF(資本ストック!G24&gt;0,LN(資本ストック!G24),0)</f>
        <v>15.484757186753484</v>
      </c>
      <c r="H24" s="4">
        <f>IF(資本ストック!H24&gt;0,LN(資本ストック!H24),0)</f>
        <v>15.817343755322012</v>
      </c>
      <c r="I24" s="4">
        <f>IF(資本ストック!I24&gt;0,LN(資本ストック!I24),0)</f>
        <v>15.957102932750043</v>
      </c>
      <c r="K24" s="6">
        <f>E24-E$1105</f>
        <v>1.2231683304984156</v>
      </c>
      <c r="L24" s="6">
        <f>F24-F$1105</f>
        <v>1.3575267654984025</v>
      </c>
      <c r="M24" s="6">
        <f>G24-G$1105</f>
        <v>1.2998619821850319</v>
      </c>
      <c r="N24" s="6">
        <f>H24-H$1105</f>
        <v>1.1945629619191038</v>
      </c>
      <c r="O24" s="6">
        <f>I24-I$1105</f>
        <v>1.2951939687591807</v>
      </c>
    </row>
    <row r="25" spans="1:15" x14ac:dyDescent="0.15">
      <c r="A25" s="1">
        <v>1</v>
      </c>
      <c r="B25" s="1" t="s">
        <v>0</v>
      </c>
      <c r="C25" s="1">
        <v>22</v>
      </c>
      <c r="D25" s="1" t="s">
        <v>8</v>
      </c>
      <c r="E25" s="4">
        <f>IF(資本ストック!E25&gt;0,LN(資本ストック!E25),0)</f>
        <v>13.370616807139298</v>
      </c>
      <c r="F25" s="4">
        <f>IF(資本ストック!F25&gt;0,LN(資本ストック!F25),0)</f>
        <v>14.881261221335553</v>
      </c>
      <c r="G25" s="4">
        <f>IF(資本ストック!G25&gt;0,LN(資本ストック!G25),0)</f>
        <v>15.738449931209422</v>
      </c>
      <c r="H25" s="4">
        <f>IF(資本ストック!H25&gt;0,LN(資本ストック!H25),0)</f>
        <v>16.064483347050011</v>
      </c>
      <c r="I25" s="4">
        <f>IF(資本ストック!I25&gt;0,LN(資本ストック!I25),0)</f>
        <v>16.008358721175135</v>
      </c>
      <c r="K25" s="6">
        <f>E25-E$1106</f>
        <v>1.1849310720193476</v>
      </c>
      <c r="L25" s="6">
        <f>F25-F$1106</f>
        <v>1.3283077590437671</v>
      </c>
      <c r="M25" s="6">
        <f>G25-G$1106</f>
        <v>1.3004314543418776</v>
      </c>
      <c r="N25" s="6">
        <f>H25-H$1106</f>
        <v>1.1732940915076746</v>
      </c>
      <c r="O25" s="6">
        <f>I25-I$1106</f>
        <v>1.0764076569255341</v>
      </c>
    </row>
    <row r="26" spans="1:15" x14ac:dyDescent="0.15">
      <c r="A26" s="1">
        <v>1</v>
      </c>
      <c r="B26" s="1" t="s">
        <v>0</v>
      </c>
      <c r="C26" s="1">
        <v>23</v>
      </c>
      <c r="D26" s="1" t="s">
        <v>29</v>
      </c>
      <c r="E26" s="4">
        <f>IF(資本ストック!E26&gt;0,LN(資本ストック!E26),0)</f>
        <v>13.904870278589534</v>
      </c>
      <c r="F26" s="4">
        <f>IF(資本ストック!F26&gt;0,LN(資本ストック!F26),0)</f>
        <v>14.664411995760803</v>
      </c>
      <c r="G26" s="4">
        <f>IF(資本ストック!G26&gt;0,LN(資本ストック!G26),0)</f>
        <v>15.207418138520703</v>
      </c>
      <c r="H26" s="4">
        <f>IF(資本ストック!H26&gt;0,LN(資本ストック!H26),0)</f>
        <v>15.693932058685606</v>
      </c>
      <c r="I26" s="4">
        <f>IF(資本ストック!I26&gt;0,LN(資本ストック!I26),0)</f>
        <v>15.668145323838539</v>
      </c>
      <c r="K26" s="6">
        <f>E26-E$1107</f>
        <v>1.2131971150299492</v>
      </c>
      <c r="L26" s="6">
        <f>F26-F$1107</f>
        <v>1.2917663588183181</v>
      </c>
      <c r="M26" s="6">
        <f>G26-G$1107</f>
        <v>1.3431550211453676</v>
      </c>
      <c r="N26" s="6">
        <f>H26-H$1107</f>
        <v>1.2374044363022918</v>
      </c>
      <c r="O26" s="6">
        <f>I26-I$1107</f>
        <v>1.1626845396637755</v>
      </c>
    </row>
    <row r="27" spans="1:15" x14ac:dyDescent="0.15">
      <c r="A27" s="1">
        <v>2</v>
      </c>
      <c r="B27" s="1" t="s">
        <v>50</v>
      </c>
      <c r="C27" s="1">
        <v>1</v>
      </c>
      <c r="D27" s="1" t="s">
        <v>9</v>
      </c>
      <c r="E27" s="4">
        <f>IF(資本ストック!E27&gt;0,LN(資本ストック!E27),0)</f>
        <v>13.654130013247604</v>
      </c>
      <c r="F27" s="4">
        <f>IF(資本ストック!F27&gt;0,LN(資本ストック!F27),0)</f>
        <v>14.079952680555882</v>
      </c>
      <c r="G27" s="4">
        <f>IF(資本ストック!G27&gt;0,LN(資本ストック!G27),0)</f>
        <v>14.39890385343795</v>
      </c>
      <c r="H27" s="4">
        <f>IF(資本ストック!H27&gt;0,LN(資本ストック!H27),0)</f>
        <v>14.54420804424638</v>
      </c>
      <c r="I27" s="4">
        <f>IF(資本ストック!I27&gt;0,LN(資本ストック!I27),0)</f>
        <v>14.528883795493677</v>
      </c>
      <c r="K27" s="6">
        <f>E27-E$1085</f>
        <v>0.24100045705630002</v>
      </c>
      <c r="L27" s="6">
        <f>F27-F$1085</f>
        <v>0.441724531340423</v>
      </c>
      <c r="M27" s="6">
        <f>G27-G$1085</f>
        <v>0.41442781957480612</v>
      </c>
      <c r="N27" s="6">
        <f>H27-H$1085</f>
        <v>0.36014397739421256</v>
      </c>
      <c r="O27" s="6">
        <f>I27-I$1085</f>
        <v>0.34045294260133829</v>
      </c>
    </row>
    <row r="28" spans="1:15" x14ac:dyDescent="0.15">
      <c r="A28" s="1">
        <v>2</v>
      </c>
      <c r="B28" s="1" t="s">
        <v>50</v>
      </c>
      <c r="C28" s="1">
        <v>2</v>
      </c>
      <c r="D28" s="1" t="s">
        <v>10</v>
      </c>
      <c r="E28" s="4">
        <f>IF(資本ストック!E28&gt;0,LN(資本ストック!E28),0)</f>
        <v>9.8410476351810008</v>
      </c>
      <c r="F28" s="4">
        <f>IF(資本ストック!F28&gt;0,LN(資本ストック!F28),0)</f>
        <v>10.098657903101584</v>
      </c>
      <c r="G28" s="4">
        <f>IF(資本ストック!G28&gt;0,LN(資本ストック!G28),0)</f>
        <v>10.379248243246723</v>
      </c>
      <c r="H28" s="4">
        <f>IF(資本ストック!H28&gt;0,LN(資本ストック!H28),0)</f>
        <v>10.623529320638324</v>
      </c>
      <c r="I28" s="4">
        <f>IF(資本ストック!I28&gt;0,LN(資本ストック!I28),0)</f>
        <v>10.571435307324187</v>
      </c>
      <c r="K28" s="6">
        <f>E28-E$1086</f>
        <v>-0.10379430062058148</v>
      </c>
      <c r="L28" s="6">
        <f>F28-F$1086</f>
        <v>-9.8540772816058109E-4</v>
      </c>
      <c r="M28" s="6">
        <f>G28-G$1086</f>
        <v>0.21966564001264466</v>
      </c>
      <c r="N28" s="6">
        <f>H28-H$1086</f>
        <v>0.43679253941159679</v>
      </c>
      <c r="O28" s="6">
        <f>I28-I$1086</f>
        <v>0.54082876309393058</v>
      </c>
    </row>
    <row r="29" spans="1:15" x14ac:dyDescent="0.15">
      <c r="A29" s="1">
        <v>2</v>
      </c>
      <c r="B29" s="1" t="s">
        <v>51</v>
      </c>
      <c r="C29" s="1">
        <v>3</v>
      </c>
      <c r="D29" s="1" t="s">
        <v>17</v>
      </c>
      <c r="E29" s="4">
        <f>IF(資本ストック!E29&gt;0,LN(資本ストック!E29),0)</f>
        <v>10.63932484828142</v>
      </c>
      <c r="F29" s="4">
        <f>IF(資本ストック!F29&gt;0,LN(資本ストック!F29),0)</f>
        <v>11.524738701752424</v>
      </c>
      <c r="G29" s="4">
        <f>IF(資本ストック!G29&gt;0,LN(資本ストック!G29),0)</f>
        <v>11.993142822818642</v>
      </c>
      <c r="H29" s="4">
        <f>IF(資本ストック!H29&gt;0,LN(資本ストック!H29),0)</f>
        <v>12.264599157016042</v>
      </c>
      <c r="I29" s="4">
        <f>IF(資本ストック!I29&gt;0,LN(資本ストック!I29),0)</f>
        <v>12.159972823428275</v>
      </c>
      <c r="K29" s="6">
        <f>E29-E$1087</f>
        <v>-0.36582014642847938</v>
      </c>
      <c r="L29" s="6">
        <f>F29-F$1087</f>
        <v>-9.6408707856205922E-2</v>
      </c>
      <c r="M29" s="6">
        <f>G29-G$1087</f>
        <v>-0.13958939205739007</v>
      </c>
      <c r="N29" s="6">
        <f>H29-H$1087</f>
        <v>-0.25250159290126106</v>
      </c>
      <c r="O29" s="6">
        <f>I29-I$1087</f>
        <v>-0.41654054109241834</v>
      </c>
    </row>
    <row r="30" spans="1:15" x14ac:dyDescent="0.15">
      <c r="A30" s="1">
        <v>2</v>
      </c>
      <c r="B30" s="1" t="s">
        <v>51</v>
      </c>
      <c r="C30" s="1">
        <v>4</v>
      </c>
      <c r="D30" s="1" t="s">
        <v>18</v>
      </c>
      <c r="E30" s="4">
        <f>IF(資本ストック!E30&gt;0,LN(資本ストック!E30),0)</f>
        <v>8.8841717679480681</v>
      </c>
      <c r="F30" s="4">
        <f>IF(資本ストック!F30&gt;0,LN(資本ストック!F30),0)</f>
        <v>9.6597429739470986</v>
      </c>
      <c r="G30" s="4">
        <f>IF(資本ストック!G30&gt;0,LN(資本ストック!G30),0)</f>
        <v>11.108583909192692</v>
      </c>
      <c r="H30" s="4">
        <f>IF(資本ストック!H30&gt;0,LN(資本ストック!H30),0)</f>
        <v>10.955483432039786</v>
      </c>
      <c r="I30" s="4">
        <f>IF(資本ストック!I30&gt;0,LN(資本ストック!I30),0)</f>
        <v>10.613353325076128</v>
      </c>
      <c r="K30" s="6">
        <f>E30-E$1088</f>
        <v>-1.7648496982364215</v>
      </c>
      <c r="L30" s="6">
        <f>F30-F$1088</f>
        <v>-1.5424585142850429</v>
      </c>
      <c r="M30" s="6">
        <f>G30-G$1088</f>
        <v>-0.39001628475184091</v>
      </c>
      <c r="N30" s="6">
        <f>H30-H$1088</f>
        <v>-0.59688228850162162</v>
      </c>
      <c r="O30" s="6">
        <f>I30-I$1088</f>
        <v>-0.69953606435042559</v>
      </c>
    </row>
    <row r="31" spans="1:15" x14ac:dyDescent="0.15">
      <c r="A31" s="1">
        <v>2</v>
      </c>
      <c r="B31" s="1" t="s">
        <v>51</v>
      </c>
      <c r="C31" s="1">
        <v>5</v>
      </c>
      <c r="D31" s="1" t="s">
        <v>19</v>
      </c>
      <c r="E31" s="4">
        <f>IF(資本ストック!E31&gt;0,LN(資本ストック!E31),0)</f>
        <v>10.601877584492676</v>
      </c>
      <c r="F31" s="4">
        <f>IF(資本ストック!F31&gt;0,LN(資本ストック!F31),0)</f>
        <v>10.841734396071274</v>
      </c>
      <c r="G31" s="4">
        <f>IF(資本ストック!G31&gt;0,LN(資本ストック!G31),0)</f>
        <v>11.717872164874422</v>
      </c>
      <c r="H31" s="4">
        <f>IF(資本ストック!H31&gt;0,LN(資本ストック!H31),0)</f>
        <v>11.902313462258048</v>
      </c>
      <c r="I31" s="4">
        <f>IF(資本ストック!I31&gt;0,LN(資本ストック!I31),0)</f>
        <v>11.67626101536375</v>
      </c>
      <c r="K31" s="6">
        <f>E31-E$1089</f>
        <v>0.42346297254852594</v>
      </c>
      <c r="L31" s="6">
        <f>F31-F$1089</f>
        <v>0.27192295634029762</v>
      </c>
      <c r="M31" s="6">
        <f>G31-G$1089</f>
        <v>0.71206387620142486</v>
      </c>
      <c r="N31" s="6">
        <f>H31-H$1089</f>
        <v>0.57127240306123284</v>
      </c>
      <c r="O31" s="6">
        <f>I31-I$1089</f>
        <v>0.31732316968910013</v>
      </c>
    </row>
    <row r="32" spans="1:15" x14ac:dyDescent="0.15">
      <c r="A32" s="1">
        <v>2</v>
      </c>
      <c r="B32" s="1" t="s">
        <v>51</v>
      </c>
      <c r="C32" s="1">
        <v>6</v>
      </c>
      <c r="D32" s="1" t="s">
        <v>3</v>
      </c>
      <c r="E32" s="4">
        <f>IF(資本ストック!E32&gt;0,LN(資本ストック!E32),0)</f>
        <v>9.8822152775714773</v>
      </c>
      <c r="F32" s="4">
        <f>IF(資本ストック!F32&gt;0,LN(資本ストック!F32),0)</f>
        <v>9.8937948238590732</v>
      </c>
      <c r="G32" s="4">
        <f>IF(資本ストック!G32&gt;0,LN(資本ストック!G32),0)</f>
        <v>10.103870269312495</v>
      </c>
      <c r="H32" s="4">
        <f>IF(資本ストック!H32&gt;0,LN(資本ストック!H32),0)</f>
        <v>10.225568175277152</v>
      </c>
      <c r="I32" s="4">
        <f>IF(資本ストック!I32&gt;0,LN(資本ストック!I32),0)</f>
        <v>10.239689811355698</v>
      </c>
      <c r="K32" s="6">
        <f>E32-E$1090</f>
        <v>-1.1970424399573734</v>
      </c>
      <c r="L32" s="6">
        <f>F32-F$1090</f>
        <v>-1.5066274751416309</v>
      </c>
      <c r="M32" s="6">
        <f>G32-G$1090</f>
        <v>-1.7161303351221946</v>
      </c>
      <c r="N32" s="6">
        <f>H32-H$1090</f>
        <v>-1.8529225702926944</v>
      </c>
      <c r="O32" s="6">
        <f>I32-I$1090</f>
        <v>-2.1419401687676647</v>
      </c>
    </row>
    <row r="33" spans="1:15" x14ac:dyDescent="0.15">
      <c r="A33" s="1">
        <v>2</v>
      </c>
      <c r="B33" s="1" t="s">
        <v>51</v>
      </c>
      <c r="C33" s="1">
        <v>7</v>
      </c>
      <c r="D33" s="1" t="s">
        <v>20</v>
      </c>
      <c r="E33" s="4">
        <f>IF(資本ストック!E33&gt;0,LN(資本ストック!E33),0)</f>
        <v>8.3922442964147415</v>
      </c>
      <c r="F33" s="4">
        <f>IF(資本ストック!F33&gt;0,LN(資本ストック!F33),0)</f>
        <v>9.1323140111303402</v>
      </c>
      <c r="G33" s="4">
        <f>IF(資本ストック!G33&gt;0,LN(資本ストック!G33),0)</f>
        <v>8.4803335261155883</v>
      </c>
      <c r="H33" s="4">
        <f>IF(資本ストック!H33&gt;0,LN(資本ストック!H33),0)</f>
        <v>8.0448223295757906</v>
      </c>
      <c r="I33" s="4">
        <f>IF(資本ストック!I33&gt;0,LN(資本ストック!I33),0)</f>
        <v>7.3857067236300322</v>
      </c>
      <c r="K33" s="6">
        <f>E33-E$1091</f>
        <v>-0.88628529060791372</v>
      </c>
      <c r="L33" s="6">
        <f>F33-F$1091</f>
        <v>-0.83132325523651573</v>
      </c>
      <c r="M33" s="6">
        <f>G33-G$1091</f>
        <v>-1.3754101962487546</v>
      </c>
      <c r="N33" s="6">
        <f>H33-H$1091</f>
        <v>-2.2279996727928371</v>
      </c>
      <c r="O33" s="6">
        <f>I33-I$1091</f>
        <v>-2.9554383643832187</v>
      </c>
    </row>
    <row r="34" spans="1:15" x14ac:dyDescent="0.15">
      <c r="A34" s="1">
        <v>2</v>
      </c>
      <c r="B34" s="1" t="s">
        <v>51</v>
      </c>
      <c r="C34" s="1">
        <v>8</v>
      </c>
      <c r="D34" s="1" t="s">
        <v>21</v>
      </c>
      <c r="E34" s="4">
        <f>IF(資本ストック!E34&gt;0,LN(資本ストック!E34),0)</f>
        <v>10.196807348780546</v>
      </c>
      <c r="F34" s="4">
        <f>IF(資本ストック!F34&gt;0,LN(資本ストック!F34),0)</f>
        <v>10.960427181181768</v>
      </c>
      <c r="G34" s="4">
        <f>IF(資本ストック!G34&gt;0,LN(資本ストック!G34),0)</f>
        <v>10.885633185926634</v>
      </c>
      <c r="H34" s="4">
        <f>IF(資本ストック!H34&gt;0,LN(資本ストック!H34),0)</f>
        <v>10.820346344561724</v>
      </c>
      <c r="I34" s="4">
        <f>IF(資本ストック!I34&gt;0,LN(資本ストック!I34),0)</f>
        <v>10.955315802589315</v>
      </c>
      <c r="K34" s="6">
        <f>E34-E$1092</f>
        <v>-0.58667269310669745</v>
      </c>
      <c r="L34" s="6">
        <f>F34-F$1092</f>
        <v>-0.10924830785981321</v>
      </c>
      <c r="M34" s="6">
        <f>G34-G$1092</f>
        <v>-0.45452790185315095</v>
      </c>
      <c r="N34" s="6">
        <f>H34-H$1092</f>
        <v>-0.58728561296601356</v>
      </c>
      <c r="O34" s="6">
        <f>I34-I$1092</f>
        <v>-0.38255857431529705</v>
      </c>
    </row>
    <row r="35" spans="1:15" x14ac:dyDescent="0.15">
      <c r="A35" s="1">
        <v>2</v>
      </c>
      <c r="B35" s="1" t="s">
        <v>51</v>
      </c>
      <c r="C35" s="1">
        <v>9</v>
      </c>
      <c r="D35" s="1" t="s">
        <v>22</v>
      </c>
      <c r="E35" s="4">
        <f>IF(資本ストック!E35&gt;0,LN(資本ストック!E35),0)</f>
        <v>10.744490302978049</v>
      </c>
      <c r="F35" s="4">
        <f>IF(資本ストック!F35&gt;0,LN(資本ストック!F35),0)</f>
        <v>11.126768966470301</v>
      </c>
      <c r="G35" s="4">
        <f>IF(資本ストック!G35&gt;0,LN(資本ストック!G35),0)</f>
        <v>11.482041607593763</v>
      </c>
      <c r="H35" s="4">
        <f>IF(資本ストック!H35&gt;0,LN(資本ストック!H35),0)</f>
        <v>13.51871312305123</v>
      </c>
      <c r="I35" s="4">
        <f>IF(資本ストック!I35&gt;0,LN(資本ストック!I35),0)</f>
        <v>13.34013025672694</v>
      </c>
      <c r="K35" s="6">
        <f>E35-E$1093</f>
        <v>-0.51208469144564006</v>
      </c>
      <c r="L35" s="6">
        <f>F35-F$1093</f>
        <v>-0.71676008304180883</v>
      </c>
      <c r="M35" s="6">
        <f>G35-G$1093</f>
        <v>-0.70349508262035343</v>
      </c>
      <c r="N35" s="6">
        <f>H35-H$1093</f>
        <v>1.2440838721380931</v>
      </c>
      <c r="O35" s="6">
        <f>I35-I$1093</f>
        <v>0.92366832190130843</v>
      </c>
    </row>
    <row r="36" spans="1:15" x14ac:dyDescent="0.15">
      <c r="A36" s="1">
        <v>2</v>
      </c>
      <c r="B36" s="1" t="s">
        <v>51</v>
      </c>
      <c r="C36" s="1">
        <v>10</v>
      </c>
      <c r="D36" s="1" t="s">
        <v>23</v>
      </c>
      <c r="E36" s="4">
        <f>IF(資本ストック!E36&gt;0,LN(資本ストック!E36),0)</f>
        <v>8.3606391609053592</v>
      </c>
      <c r="F36" s="4">
        <f>IF(資本ストック!F36&gt;0,LN(資本ストック!F36),0)</f>
        <v>8.7096981660376329</v>
      </c>
      <c r="G36" s="4">
        <f>IF(資本ストック!G36&gt;0,LN(資本ストック!G36),0)</f>
        <v>9.3202671993339035</v>
      </c>
      <c r="H36" s="4">
        <f>IF(資本ストック!H36&gt;0,LN(資本ストック!H36),0)</f>
        <v>10.061156600961922</v>
      </c>
      <c r="I36" s="4">
        <f>IF(資本ストック!I36&gt;0,LN(資本ストック!I36),0)</f>
        <v>9.8800281649771531</v>
      </c>
      <c r="K36" s="6">
        <f>E36-E$1094</f>
        <v>-1.8805832926843316</v>
      </c>
      <c r="L36" s="6">
        <f>F36-F$1094</f>
        <v>-1.8813666324974481</v>
      </c>
      <c r="M36" s="6">
        <f>G36-G$1094</f>
        <v>-1.7552104308814354</v>
      </c>
      <c r="N36" s="6">
        <f>H36-H$1094</f>
        <v>-1.2909370771896107</v>
      </c>
      <c r="O36" s="6">
        <f>I36-I$1094</f>
        <v>-1.4069699163259948</v>
      </c>
    </row>
    <row r="37" spans="1:15" x14ac:dyDescent="0.15">
      <c r="A37" s="1">
        <v>2</v>
      </c>
      <c r="B37" s="1" t="s">
        <v>51</v>
      </c>
      <c r="C37" s="1">
        <v>11</v>
      </c>
      <c r="D37" s="1" t="s">
        <v>24</v>
      </c>
      <c r="E37" s="4">
        <f>IF(資本ストック!E37&gt;0,LN(資本ストック!E37),0)</f>
        <v>7.5065655184758313</v>
      </c>
      <c r="F37" s="4">
        <f>IF(資本ストック!F37&gt;0,LN(資本ストック!F37),0)</f>
        <v>8.0533919684694002</v>
      </c>
      <c r="G37" s="4">
        <f>IF(資本ストック!G37&gt;0,LN(資本ストック!G37),0)</f>
        <v>8.7650413652052794</v>
      </c>
      <c r="H37" s="4">
        <f>IF(資本ストック!H37&gt;0,LN(資本ストック!H37),0)</f>
        <v>10.523992860335937</v>
      </c>
      <c r="I37" s="4">
        <f>IF(資本ストック!I37&gt;0,LN(資本ストック!I37),0)</f>
        <v>10.877881027202852</v>
      </c>
      <c r="K37" s="6">
        <f>E37-E$1095</f>
        <v>-3.309511219414242</v>
      </c>
      <c r="L37" s="6">
        <f>F37-F$1095</f>
        <v>-3.1615074614143257</v>
      </c>
      <c r="M37" s="6">
        <f>G37-G$1095</f>
        <v>-3.1533258337054733</v>
      </c>
      <c r="N37" s="6">
        <f>H37-H$1095</f>
        <v>-1.820398806657316</v>
      </c>
      <c r="O37" s="6">
        <f>I37-I$1095</f>
        <v>-1.6034506287030066</v>
      </c>
    </row>
    <row r="38" spans="1:15" x14ac:dyDescent="0.15">
      <c r="A38" s="1">
        <v>2</v>
      </c>
      <c r="B38" s="1" t="s">
        <v>51</v>
      </c>
      <c r="C38" s="1">
        <v>12</v>
      </c>
      <c r="D38" s="1" t="s">
        <v>25</v>
      </c>
      <c r="E38" s="4">
        <f>IF(資本ストック!E38&gt;0,LN(資本ストック!E38),0)</f>
        <v>8.41534124602871</v>
      </c>
      <c r="F38" s="4">
        <f>IF(資本ストック!F38&gt;0,LN(資本ストック!F38),0)</f>
        <v>9.2102986937804765</v>
      </c>
      <c r="G38" s="4">
        <f>IF(資本ストック!G38&gt;0,LN(資本ストック!G38),0)</f>
        <v>11.189179258481802</v>
      </c>
      <c r="H38" s="4">
        <f>IF(資本ストック!H38&gt;0,LN(資本ストック!H38),0)</f>
        <v>12.295978556370667</v>
      </c>
      <c r="I38" s="4">
        <f>IF(資本ストック!I38&gt;0,LN(資本ストック!I38),0)</f>
        <v>12.310302108860894</v>
      </c>
      <c r="K38" s="6">
        <f>E38-E$1096</f>
        <v>-1.7153461538708132</v>
      </c>
      <c r="L38" s="6">
        <f>F38-F$1096</f>
        <v>-1.8406313796246625</v>
      </c>
      <c r="M38" s="6">
        <f>G38-G$1096</f>
        <v>-1.3244184761207425</v>
      </c>
      <c r="N38" s="6">
        <f>H38-H$1096</f>
        <v>-0.88451432348946391</v>
      </c>
      <c r="O38" s="6">
        <f>I38-I$1096</f>
        <v>-1.0497786106869711</v>
      </c>
    </row>
    <row r="39" spans="1:15" x14ac:dyDescent="0.15">
      <c r="A39" s="1">
        <v>2</v>
      </c>
      <c r="B39" s="1" t="s">
        <v>51</v>
      </c>
      <c r="C39" s="1">
        <v>13</v>
      </c>
      <c r="D39" s="1" t="s">
        <v>26</v>
      </c>
      <c r="E39" s="4">
        <f>IF(資本ストック!E39&gt;0,LN(資本ストック!E39),0)</f>
        <v>7.4561426605686565</v>
      </c>
      <c r="F39" s="4">
        <f>IF(資本ストック!F39&gt;0,LN(資本ストック!F39),0)</f>
        <v>8.1110785558219316</v>
      </c>
      <c r="G39" s="4">
        <f>IF(資本ストック!G39&gt;0,LN(資本ストック!G39),0)</f>
        <v>9.0033743138386928</v>
      </c>
      <c r="H39" s="4">
        <f>IF(資本ストック!H39&gt;0,LN(資本ストック!H39),0)</f>
        <v>9.548296861875837</v>
      </c>
      <c r="I39" s="4">
        <f>IF(資本ストック!I39&gt;0,LN(資本ストック!I39),0)</f>
        <v>9.7307773531346093</v>
      </c>
      <c r="K39" s="6">
        <f>E39-E$1097</f>
        <v>-2.1744966976866946</v>
      </c>
      <c r="L39" s="6">
        <f>F39-F$1097</f>
        <v>-2.9932727644729411</v>
      </c>
      <c r="M39" s="6">
        <f>G39-G$1097</f>
        <v>-2.6702145161057782</v>
      </c>
      <c r="N39" s="6">
        <f>H39-H$1097</f>
        <v>-2.4966093523774582</v>
      </c>
      <c r="O39" s="6">
        <f>I39-I$1097</f>
        <v>-2.4415415002288583</v>
      </c>
    </row>
    <row r="40" spans="1:15" x14ac:dyDescent="0.15">
      <c r="A40" s="1">
        <v>2</v>
      </c>
      <c r="B40" s="1" t="s">
        <v>51</v>
      </c>
      <c r="C40" s="1">
        <v>14</v>
      </c>
      <c r="D40" s="1" t="s">
        <v>27</v>
      </c>
      <c r="E40" s="4">
        <f>IF(資本ストック!E40&gt;0,LN(資本ストック!E40),0)</f>
        <v>2.2999996533372409</v>
      </c>
      <c r="F40" s="4">
        <f>IF(資本ストック!F40&gt;0,LN(資本ストック!F40),0)</f>
        <v>6.8803180406850526</v>
      </c>
      <c r="G40" s="4">
        <f>IF(資本ストック!G40&gt;0,LN(資本ストック!G40),0)</f>
        <v>8.3986800987220676</v>
      </c>
      <c r="H40" s="4">
        <f>IF(資本ストック!H40&gt;0,LN(資本ストック!H40),0)</f>
        <v>9.4431541015379743</v>
      </c>
      <c r="I40" s="4">
        <f>IF(資本ストック!I40&gt;0,LN(資本ストック!I40),0)</f>
        <v>10.210081823438948</v>
      </c>
      <c r="K40" s="6">
        <f>E40-E$1098</f>
        <v>-4.2182945347352465</v>
      </c>
      <c r="L40" s="6">
        <f>F40-F$1098</f>
        <v>-1.5595926818713988</v>
      </c>
      <c r="M40" s="6">
        <f>G40-G$1098</f>
        <v>-1.1189353913063691</v>
      </c>
      <c r="N40" s="6">
        <f>H40-H$1098</f>
        <v>-0.57801634928219059</v>
      </c>
      <c r="O40" s="6">
        <f>I40-I$1098</f>
        <v>-8.1977803294064344E-2</v>
      </c>
    </row>
    <row r="41" spans="1:15" x14ac:dyDescent="0.15">
      <c r="A41" s="1">
        <v>2</v>
      </c>
      <c r="B41" s="1" t="s">
        <v>51</v>
      </c>
      <c r="C41" s="1">
        <v>15</v>
      </c>
      <c r="D41" s="1" t="s">
        <v>28</v>
      </c>
      <c r="E41" s="4">
        <f>IF(資本ストック!E41&gt;0,LN(資本ストック!E41),0)</f>
        <v>9.6166771131432061</v>
      </c>
      <c r="F41" s="4">
        <f>IF(資本ストック!F41&gt;0,LN(資本ストック!F41),0)</f>
        <v>10.972307145747687</v>
      </c>
      <c r="G41" s="4">
        <f>IF(資本ストック!G41&gt;0,LN(資本ストック!G41),0)</f>
        <v>11.381792942540862</v>
      </c>
      <c r="H41" s="4">
        <f>IF(資本ストック!H41&gt;0,LN(資本ストック!H41),0)</f>
        <v>11.62406390751296</v>
      </c>
      <c r="I41" s="4">
        <f>IF(資本ストック!I41&gt;0,LN(資本ストック!I41),0)</f>
        <v>11.410587357452837</v>
      </c>
      <c r="K41" s="6">
        <f>E41-E$1099</f>
        <v>-1.4589010550528201</v>
      </c>
      <c r="L41" s="6">
        <f>F41-F$1099</f>
        <v>-0.81368518247088772</v>
      </c>
      <c r="M41" s="6">
        <f>G41-G$1099</f>
        <v>-1.0663389255174334</v>
      </c>
      <c r="N41" s="6">
        <f>H41-H$1099</f>
        <v>-1.0840196859934963</v>
      </c>
      <c r="O41" s="6">
        <f>I41-I$1099</f>
        <v>-1.314741867261672</v>
      </c>
    </row>
    <row r="42" spans="1:15" x14ac:dyDescent="0.15">
      <c r="A42" s="1">
        <v>2</v>
      </c>
      <c r="B42" s="1" t="s">
        <v>50</v>
      </c>
      <c r="C42" s="1">
        <v>16</v>
      </c>
      <c r="D42" s="1" t="s">
        <v>11</v>
      </c>
      <c r="E42" s="4">
        <f>IF(資本ストック!E42&gt;0,LN(資本ストック!E42),0)</f>
        <v>11.577272588954269</v>
      </c>
      <c r="F42" s="4">
        <f>IF(資本ストック!F42&gt;0,LN(資本ストック!F42),0)</f>
        <v>12.102879102453278</v>
      </c>
      <c r="G42" s="4">
        <f>IF(資本ストック!G42&gt;0,LN(資本ストック!G42),0)</f>
        <v>12.390400650917821</v>
      </c>
      <c r="H42" s="4">
        <f>IF(資本ストック!H42&gt;0,LN(資本ストック!H42),0)</f>
        <v>12.777098066622518</v>
      </c>
      <c r="I42" s="4">
        <f>IF(資本ストック!I42&gt;0,LN(資本ストック!I42),0)</f>
        <v>12.63843407332369</v>
      </c>
      <c r="K42" s="6">
        <f>E42-E$1100</f>
        <v>-0.28103956653518658</v>
      </c>
      <c r="L42" s="6">
        <f>F42-F$1100</f>
        <v>-0.15118960543134108</v>
      </c>
      <c r="M42" s="6">
        <f>G42-G$1100</f>
        <v>-0.25146093547850512</v>
      </c>
      <c r="N42" s="6">
        <f>H42-H$1100</f>
        <v>-0.19145243991290251</v>
      </c>
      <c r="O42" s="6">
        <f>I42-I$1100</f>
        <v>-0.17062605613273263</v>
      </c>
    </row>
    <row r="43" spans="1:15" x14ac:dyDescent="0.15">
      <c r="A43" s="1">
        <v>2</v>
      </c>
      <c r="B43" s="1" t="s">
        <v>50</v>
      </c>
      <c r="C43" s="1">
        <v>17</v>
      </c>
      <c r="D43" s="1" t="s">
        <v>12</v>
      </c>
      <c r="E43" s="4">
        <f>IF(資本ストック!E43&gt;0,LN(資本ストック!E43),0)</f>
        <v>11.881744893882839</v>
      </c>
      <c r="F43" s="4">
        <f>IF(資本ストック!F43&gt;0,LN(資本ストック!F43),0)</f>
        <v>12.953890451763673</v>
      </c>
      <c r="G43" s="4">
        <f>IF(資本ストック!G43&gt;0,LN(資本ストック!G43),0)</f>
        <v>13.358613005636112</v>
      </c>
      <c r="H43" s="4">
        <f>IF(資本ストック!H43&gt;0,LN(資本ストック!H43),0)</f>
        <v>13.864665636740563</v>
      </c>
      <c r="I43" s="4">
        <f>IF(資本ストック!I43&gt;0,LN(資本ストック!I43),0)</f>
        <v>14.309286297953813</v>
      </c>
      <c r="K43" s="6">
        <f>E43-E$1101</f>
        <v>-0.71866655604841156</v>
      </c>
      <c r="L43" s="6">
        <f>F43-F$1101</f>
        <v>-0.75691970067772196</v>
      </c>
      <c r="M43" s="6">
        <f>G43-G$1101</f>
        <v>-0.76522686368908488</v>
      </c>
      <c r="N43" s="6">
        <f>H43-H$1101</f>
        <v>-0.61245988236326276</v>
      </c>
      <c r="O43" s="6">
        <f>I43-I$1101</f>
        <v>-0.19103693220837137</v>
      </c>
    </row>
    <row r="44" spans="1:15" x14ac:dyDescent="0.15">
      <c r="A44" s="1">
        <v>2</v>
      </c>
      <c r="B44" s="1" t="s">
        <v>50</v>
      </c>
      <c r="C44" s="1">
        <v>18</v>
      </c>
      <c r="D44" s="1" t="s">
        <v>13</v>
      </c>
      <c r="E44" s="4">
        <f>IF(資本ストック!E44&gt;0,LN(資本ストック!E44),0)</f>
        <v>11.645561548970335</v>
      </c>
      <c r="F44" s="4">
        <f>IF(資本ストック!F44&gt;0,LN(資本ストック!F44),0)</f>
        <v>13.269705991428223</v>
      </c>
      <c r="G44" s="4">
        <f>IF(資本ストック!G44&gt;0,LN(資本ストック!G44),0)</f>
        <v>13.33598972470387</v>
      </c>
      <c r="H44" s="4">
        <f>IF(資本ストック!H44&gt;0,LN(資本ストック!H44),0)</f>
        <v>13.498590328064855</v>
      </c>
      <c r="I44" s="4">
        <f>IF(資本ストック!I44&gt;0,LN(資本ストック!I44),0)</f>
        <v>13.109663212676651</v>
      </c>
      <c r="K44" s="6">
        <f>E44-E$1102</f>
        <v>-0.2738627094518673</v>
      </c>
      <c r="L44" s="6">
        <f>F44-F$1102</f>
        <v>5.2968132343657715E-2</v>
      </c>
      <c r="M44" s="6">
        <f>G44-G$1102</f>
        <v>-0.10313201841960762</v>
      </c>
      <c r="N44" s="6">
        <f>H44-H$1102</f>
        <v>-0.11087908735829011</v>
      </c>
      <c r="O44" s="6">
        <f>I44-I$1102</f>
        <v>-0.3428029867344744</v>
      </c>
    </row>
    <row r="45" spans="1:15" x14ac:dyDescent="0.15">
      <c r="A45" s="1">
        <v>2</v>
      </c>
      <c r="B45" s="1" t="s">
        <v>50</v>
      </c>
      <c r="C45" s="1">
        <v>19</v>
      </c>
      <c r="D45" s="1" t="s">
        <v>14</v>
      </c>
      <c r="E45" s="4">
        <f>IF(資本ストック!E45&gt;0,LN(資本ストック!E45),0)</f>
        <v>10.388201445206393</v>
      </c>
      <c r="F45" s="4">
        <f>IF(資本ストック!F45&gt;0,LN(資本ストック!F45),0)</f>
        <v>11.048987043336046</v>
      </c>
      <c r="G45" s="4">
        <f>IF(資本ストック!G45&gt;0,LN(資本ストック!G45),0)</f>
        <v>11.228657397545506</v>
      </c>
      <c r="H45" s="4">
        <f>IF(資本ストック!H45&gt;0,LN(資本ストック!H45),0)</f>
        <v>11.624107439357889</v>
      </c>
      <c r="I45" s="4">
        <f>IF(資本ストック!I45&gt;0,LN(資本ストック!I45),0)</f>
        <v>11.47262070154537</v>
      </c>
      <c r="K45" s="6">
        <f>E45-E$1103</f>
        <v>-0.83515749922907467</v>
      </c>
      <c r="L45" s="6">
        <f>F45-F$1103</f>
        <v>-0.56600730064055149</v>
      </c>
      <c r="M45" s="6">
        <f>G45-G$1103</f>
        <v>-0.65994926433971912</v>
      </c>
      <c r="N45" s="6">
        <f>H45-H$1103</f>
        <v>-0.67984721792983649</v>
      </c>
      <c r="O45" s="6">
        <f>I45-I$1103</f>
        <v>-0.95621485458569921</v>
      </c>
    </row>
    <row r="46" spans="1:15" x14ac:dyDescent="0.15">
      <c r="A46" s="1">
        <v>2</v>
      </c>
      <c r="B46" s="1" t="s">
        <v>50</v>
      </c>
      <c r="C46" s="1">
        <v>20</v>
      </c>
      <c r="D46" s="1" t="s">
        <v>15</v>
      </c>
      <c r="E46" s="4">
        <f>IF(資本ストック!E46&gt;0,LN(資本ストック!E46),0)</f>
        <v>9.7522301135278102</v>
      </c>
      <c r="F46" s="4">
        <f>IF(資本ストック!F46&gt;0,LN(資本ストック!F46),0)</f>
        <v>12.605776978304945</v>
      </c>
      <c r="G46" s="4">
        <f>IF(資本ストック!G46&gt;0,LN(資本ストック!G46),0)</f>
        <v>13.504363757046214</v>
      </c>
      <c r="H46" s="4">
        <f>IF(資本ストック!H46&gt;0,LN(資本ストック!H46),0)</f>
        <v>13.680130626629914</v>
      </c>
      <c r="I46" s="4">
        <f>IF(資本ストック!I46&gt;0,LN(資本ストック!I46),0)</f>
        <v>13.618385245685323</v>
      </c>
      <c r="K46" s="6">
        <f>E46-E$1104</f>
        <v>-1.177931622944719</v>
      </c>
      <c r="L46" s="6">
        <f>F46-F$1104</f>
        <v>-0.2758432713534269</v>
      </c>
      <c r="M46" s="6">
        <f>G46-G$1104</f>
        <v>-0.31028886712409509</v>
      </c>
      <c r="N46" s="6">
        <f>H46-H$1104</f>
        <v>-0.4443582008124114</v>
      </c>
      <c r="O46" s="6">
        <f>I46-I$1104</f>
        <v>-0.50952250763838869</v>
      </c>
    </row>
    <row r="47" spans="1:15" x14ac:dyDescent="0.15">
      <c r="A47" s="1">
        <v>2</v>
      </c>
      <c r="B47" s="1" t="s">
        <v>50</v>
      </c>
      <c r="C47" s="1">
        <v>21</v>
      </c>
      <c r="D47" s="1" t="s">
        <v>16</v>
      </c>
      <c r="E47" s="4">
        <f>IF(資本ストック!E47&gt;0,LN(資本ストック!E47),0)</f>
        <v>11.622696531324319</v>
      </c>
      <c r="F47" s="4">
        <f>IF(資本ストック!F47&gt;0,LN(資本ストック!F47),0)</f>
        <v>13.154728508449539</v>
      </c>
      <c r="G47" s="4">
        <f>IF(資本ストック!G47&gt;0,LN(資本ストック!G47),0)</f>
        <v>13.572428348675979</v>
      </c>
      <c r="H47" s="4">
        <f>IF(資本ストック!H47&gt;0,LN(資本ストック!H47),0)</f>
        <v>14.907244364938084</v>
      </c>
      <c r="I47" s="4">
        <f>IF(資本ストック!I47&gt;0,LN(資本ストック!I47),0)</f>
        <v>15.071688794083737</v>
      </c>
      <c r="K47" s="6">
        <f>E47-E$1105</f>
        <v>-0.96826988547164738</v>
      </c>
      <c r="L47" s="6">
        <f>F47-F$1105</f>
        <v>-0.56139295446200421</v>
      </c>
      <c r="M47" s="6">
        <f>G47-G$1105</f>
        <v>-0.61246685589247285</v>
      </c>
      <c r="N47" s="6">
        <f>H47-H$1105</f>
        <v>0.28446357153517532</v>
      </c>
      <c r="O47" s="6">
        <f>I47-I$1105</f>
        <v>0.40977983009287478</v>
      </c>
    </row>
    <row r="48" spans="1:15" x14ac:dyDescent="0.15">
      <c r="A48" s="1">
        <v>2</v>
      </c>
      <c r="B48" s="1" t="s">
        <v>49</v>
      </c>
      <c r="C48" s="1">
        <v>22</v>
      </c>
      <c r="D48" s="1" t="s">
        <v>8</v>
      </c>
      <c r="E48" s="4">
        <f>IF(資本ストック!E48&gt;0,LN(資本ストック!E48),0)</f>
        <v>11.582614783896688</v>
      </c>
      <c r="F48" s="4">
        <f>IF(資本ストック!F48&gt;0,LN(資本ストック!F48),0)</f>
        <v>13.329330685720628</v>
      </c>
      <c r="G48" s="4">
        <f>IF(資本ストック!G48&gt;0,LN(資本ストック!G48),0)</f>
        <v>14.217546215083894</v>
      </c>
      <c r="H48" s="4">
        <f>IF(資本ストック!H48&gt;0,LN(資本ストック!H48),0)</f>
        <v>14.679305633318911</v>
      </c>
      <c r="I48" s="4">
        <f>IF(資本ストック!I48&gt;0,LN(資本ストック!I48),0)</f>
        <v>14.578117756057187</v>
      </c>
      <c r="K48" s="6">
        <f>E48-E$1106</f>
        <v>-0.6030709512232626</v>
      </c>
      <c r="L48" s="6">
        <f>F48-F$1106</f>
        <v>-0.22362277657115825</v>
      </c>
      <c r="M48" s="6">
        <f>G48-G$1106</f>
        <v>-0.22047226178364987</v>
      </c>
      <c r="N48" s="6">
        <f>H48-H$1106</f>
        <v>-0.21188362222342505</v>
      </c>
      <c r="O48" s="6">
        <f>I48-I$1106</f>
        <v>-0.35383330819241365</v>
      </c>
    </row>
    <row r="49" spans="1:15" x14ac:dyDescent="0.15">
      <c r="A49" s="1">
        <v>2</v>
      </c>
      <c r="B49" s="1" t="s">
        <v>49</v>
      </c>
      <c r="C49" s="1">
        <v>23</v>
      </c>
      <c r="D49" s="1" t="s">
        <v>29</v>
      </c>
      <c r="E49" s="4">
        <f>IF(資本ストック!E49&gt;0,LN(資本ストック!E49),0)</f>
        <v>12.452206521945394</v>
      </c>
      <c r="F49" s="4">
        <f>IF(資本ストック!F49&gt;0,LN(資本ストック!F49),0)</f>
        <v>13.146786640143018</v>
      </c>
      <c r="G49" s="4">
        <f>IF(資本ストック!G49&gt;0,LN(資本ストック!G49),0)</f>
        <v>13.655308149113393</v>
      </c>
      <c r="H49" s="4">
        <f>IF(資本ストック!H49&gt;0,LN(資本ストック!H49),0)</f>
        <v>14.263744363234137</v>
      </c>
      <c r="I49" s="4">
        <f>IF(資本ストック!I49&gt;0,LN(資本ストック!I49),0)</f>
        <v>14.28147503938745</v>
      </c>
      <c r="K49" s="6">
        <f>E49-E$1107</f>
        <v>-0.23946664161419129</v>
      </c>
      <c r="L49" s="6">
        <f>F49-F$1107</f>
        <v>-0.22585899679946664</v>
      </c>
      <c r="M49" s="6">
        <f>G49-G$1107</f>
        <v>-0.20895496826194204</v>
      </c>
      <c r="N49" s="6">
        <f>H49-H$1107</f>
        <v>-0.19278325914917716</v>
      </c>
      <c r="O49" s="6">
        <f>I49-I$1107</f>
        <v>-0.22398574478731348</v>
      </c>
    </row>
    <row r="50" spans="1:15" x14ac:dyDescent="0.15">
      <c r="A50" s="1">
        <v>3</v>
      </c>
      <c r="B50" s="1" t="s">
        <v>53</v>
      </c>
      <c r="C50" s="1">
        <v>1</v>
      </c>
      <c r="D50" s="1" t="s">
        <v>9</v>
      </c>
      <c r="E50" s="4">
        <f>IF(資本ストック!E50&gt;0,LN(資本ストック!E50),0)</f>
        <v>13.648533355669924</v>
      </c>
      <c r="F50" s="4">
        <f>IF(資本ストック!F50&gt;0,LN(資本ストック!F50),0)</f>
        <v>13.864592824299619</v>
      </c>
      <c r="G50" s="4">
        <f>IF(資本ストック!G50&gt;0,LN(資本ストック!G50),0)</f>
        <v>14.247860486789687</v>
      </c>
      <c r="H50" s="4">
        <f>IF(資本ストック!H50&gt;0,LN(資本ストック!H50),0)</f>
        <v>14.620125700689012</v>
      </c>
      <c r="I50" s="4">
        <f>IF(資本ストック!I50&gt;0,LN(資本ストック!I50),0)</f>
        <v>14.708821059086414</v>
      </c>
      <c r="K50" s="6">
        <f>E50-E$1085</f>
        <v>0.23540379947862</v>
      </c>
      <c r="L50" s="6">
        <f>F50-F$1085</f>
        <v>0.22636467508415947</v>
      </c>
      <c r="M50" s="6">
        <f>G50-G$1085</f>
        <v>0.26338445292654278</v>
      </c>
      <c r="N50" s="6">
        <f>H50-H$1085</f>
        <v>0.43606163383684482</v>
      </c>
      <c r="O50" s="6">
        <f>I50-I$1085</f>
        <v>0.52039020619407594</v>
      </c>
    </row>
    <row r="51" spans="1:15" x14ac:dyDescent="0.15">
      <c r="A51" s="1">
        <v>3</v>
      </c>
      <c r="B51" s="1" t="s">
        <v>53</v>
      </c>
      <c r="C51" s="1">
        <v>2</v>
      </c>
      <c r="D51" s="1" t="s">
        <v>10</v>
      </c>
      <c r="E51" s="4">
        <f>IF(資本ストック!E51&gt;0,LN(資本ストック!E51),0)</f>
        <v>11.143148102862163</v>
      </c>
      <c r="F51" s="4">
        <f>IF(資本ストック!F51&gt;0,LN(資本ストック!F51),0)</f>
        <v>10.784098254456602</v>
      </c>
      <c r="G51" s="4">
        <f>IF(資本ストック!G51&gt;0,LN(資本ストック!G51),0)</f>
        <v>10.403277126031194</v>
      </c>
      <c r="H51" s="4">
        <f>IF(資本ストック!H51&gt;0,LN(資本ストック!H51),0)</f>
        <v>10.227496305350643</v>
      </c>
      <c r="I51" s="4">
        <f>IF(資本ストック!I51&gt;0,LN(資本ストック!I51),0)</f>
        <v>9.9036552091152803</v>
      </c>
      <c r="K51" s="6">
        <f>E51-E$1086</f>
        <v>1.198306167060581</v>
      </c>
      <c r="L51" s="6">
        <f>F51-F$1086</f>
        <v>0.68445494362685722</v>
      </c>
      <c r="M51" s="6">
        <f>G51-G$1086</f>
        <v>0.24369452279711545</v>
      </c>
      <c r="N51" s="6">
        <f>H51-H$1086</f>
        <v>4.0759524123915369E-2</v>
      </c>
      <c r="O51" s="6">
        <f>I51-I$1086</f>
        <v>-0.12695133511497581</v>
      </c>
    </row>
    <row r="52" spans="1:15" x14ac:dyDescent="0.15">
      <c r="A52" s="1">
        <v>3</v>
      </c>
      <c r="B52" s="1" t="s">
        <v>54</v>
      </c>
      <c r="C52" s="1">
        <v>3</v>
      </c>
      <c r="D52" s="1" t="s">
        <v>17</v>
      </c>
      <c r="E52" s="4">
        <f>IF(資本ストック!E52&gt;0,LN(資本ストック!E52),0)</f>
        <v>10.443835442735736</v>
      </c>
      <c r="F52" s="4">
        <f>IF(資本ストック!F52&gt;0,LN(資本ストック!F52),0)</f>
        <v>11.307647243703951</v>
      </c>
      <c r="G52" s="4">
        <f>IF(資本ストック!G52&gt;0,LN(資本ストック!G52),0)</f>
        <v>11.732184709230868</v>
      </c>
      <c r="H52" s="4">
        <f>IF(資本ストック!H52&gt;0,LN(資本ストック!H52),0)</f>
        <v>12.136920857661764</v>
      </c>
      <c r="I52" s="4">
        <f>IF(資本ストック!I52&gt;0,LN(資本ストック!I52),0)</f>
        <v>12.251137392353488</v>
      </c>
      <c r="K52" s="6">
        <f>E52-E$1087</f>
        <v>-0.56130955197416377</v>
      </c>
      <c r="L52" s="6">
        <f>F52-F$1087</f>
        <v>-0.31350016590467966</v>
      </c>
      <c r="M52" s="6">
        <f>G52-G$1087</f>
        <v>-0.40054750564516439</v>
      </c>
      <c r="N52" s="6">
        <f>H52-H$1087</f>
        <v>-0.38017989225553883</v>
      </c>
      <c r="O52" s="6">
        <f>I52-I$1087</f>
        <v>-0.32537597216720471</v>
      </c>
    </row>
    <row r="53" spans="1:15" x14ac:dyDescent="0.15">
      <c r="A53" s="1">
        <v>3</v>
      </c>
      <c r="B53" s="1" t="s">
        <v>54</v>
      </c>
      <c r="C53" s="1">
        <v>4</v>
      </c>
      <c r="D53" s="1" t="s">
        <v>18</v>
      </c>
      <c r="E53" s="4">
        <f>IF(資本ストック!E53&gt;0,LN(資本ストック!E53),0)</f>
        <v>8.3824100639209487</v>
      </c>
      <c r="F53" s="4">
        <f>IF(資本ストック!F53&gt;0,LN(資本ストック!F53),0)</f>
        <v>9.8305846310800238</v>
      </c>
      <c r="G53" s="4">
        <f>IF(資本ストック!G53&gt;0,LN(資本ストック!G53),0)</f>
        <v>10.414538705538288</v>
      </c>
      <c r="H53" s="4">
        <f>IF(資本ストック!H53&gt;0,LN(資本ストック!H53),0)</f>
        <v>10.437144314111974</v>
      </c>
      <c r="I53" s="4">
        <f>IF(資本ストック!I53&gt;0,LN(資本ストック!I53),0)</f>
        <v>10.181561337839192</v>
      </c>
      <c r="K53" s="6">
        <f>E53-E$1088</f>
        <v>-2.2666114022635409</v>
      </c>
      <c r="L53" s="6">
        <f>F53-F$1088</f>
        <v>-1.3716168571521177</v>
      </c>
      <c r="M53" s="6">
        <f>G53-G$1088</f>
        <v>-1.0840614884062454</v>
      </c>
      <c r="N53" s="6">
        <f>H53-H$1088</f>
        <v>-1.1152214064294341</v>
      </c>
      <c r="O53" s="6">
        <f>I53-I$1088</f>
        <v>-1.1313280515873618</v>
      </c>
    </row>
    <row r="54" spans="1:15" x14ac:dyDescent="0.15">
      <c r="A54" s="1">
        <v>3</v>
      </c>
      <c r="B54" s="1" t="s">
        <v>54</v>
      </c>
      <c r="C54" s="1">
        <v>5</v>
      </c>
      <c r="D54" s="1" t="s">
        <v>19</v>
      </c>
      <c r="E54" s="4">
        <f>IF(資本ストック!E54&gt;0,LN(資本ストック!E54),0)</f>
        <v>9.6348648597437307</v>
      </c>
      <c r="F54" s="4">
        <f>IF(資本ストック!F54&gt;0,LN(資本ストック!F54),0)</f>
        <v>9.6477121194577542</v>
      </c>
      <c r="G54" s="4">
        <f>IF(資本ストック!G54&gt;0,LN(資本ストック!G54),0)</f>
        <v>9.9612163761874033</v>
      </c>
      <c r="H54" s="4">
        <f>IF(資本ストック!H54&gt;0,LN(資本ストック!H54),0)</f>
        <v>10.272538219786748</v>
      </c>
      <c r="I54" s="4">
        <f>IF(資本ストック!I54&gt;0,LN(資本ストック!I54),0)</f>
        <v>11.079706922057328</v>
      </c>
      <c r="K54" s="6">
        <f>E54-E$1089</f>
        <v>-0.54354975220041979</v>
      </c>
      <c r="L54" s="6">
        <f>F54-F$1089</f>
        <v>-0.92209932027322239</v>
      </c>
      <c r="M54" s="6">
        <f>G54-G$1089</f>
        <v>-1.0445919124855934</v>
      </c>
      <c r="N54" s="6">
        <f>H54-H$1089</f>
        <v>-1.0585028394100675</v>
      </c>
      <c r="O54" s="6">
        <f>I54-I$1089</f>
        <v>-0.27923092361732138</v>
      </c>
    </row>
    <row r="55" spans="1:15" x14ac:dyDescent="0.15">
      <c r="A55" s="1">
        <v>3</v>
      </c>
      <c r="B55" s="1" t="s">
        <v>54</v>
      </c>
      <c r="C55" s="1">
        <v>6</v>
      </c>
      <c r="D55" s="1" t="s">
        <v>3</v>
      </c>
      <c r="E55" s="4">
        <f>IF(資本ストック!E55&gt;0,LN(資本ストック!E55),0)</f>
        <v>10.071458790612589</v>
      </c>
      <c r="F55" s="4">
        <f>IF(資本ストック!F55&gt;0,LN(資本ストック!F55),0)</f>
        <v>10.364434810220347</v>
      </c>
      <c r="G55" s="4">
        <f>IF(資本ストック!G55&gt;0,LN(資本ストック!G55),0)</f>
        <v>11.374604700288156</v>
      </c>
      <c r="H55" s="4">
        <f>IF(資本ストック!H55&gt;0,LN(資本ストック!H55),0)</f>
        <v>11.609343188794668</v>
      </c>
      <c r="I55" s="4">
        <f>IF(資本ストック!I55&gt;0,LN(資本ストック!I55),0)</f>
        <v>11.587263073292812</v>
      </c>
      <c r="K55" s="6">
        <f>E55-E$1090</f>
        <v>-1.0077989269162622</v>
      </c>
      <c r="L55" s="6">
        <f>F55-F$1090</f>
        <v>-1.0359874887803571</v>
      </c>
      <c r="M55" s="6">
        <f>G55-G$1090</f>
        <v>-0.44539590414653318</v>
      </c>
      <c r="N55" s="6">
        <f>H55-H$1090</f>
        <v>-0.46914755677517839</v>
      </c>
      <c r="O55" s="6">
        <f>I55-I$1090</f>
        <v>-0.79436690683055033</v>
      </c>
    </row>
    <row r="56" spans="1:15" x14ac:dyDescent="0.15">
      <c r="A56" s="1">
        <v>3</v>
      </c>
      <c r="B56" s="1" t="s">
        <v>54</v>
      </c>
      <c r="C56" s="1">
        <v>7</v>
      </c>
      <c r="D56" s="1" t="s">
        <v>20</v>
      </c>
      <c r="E56" s="4">
        <f>IF(資本ストック!E56&gt;0,LN(資本ストック!E56),0)</f>
        <v>8.5335929023094899</v>
      </c>
      <c r="F56" s="4">
        <f>IF(資本ストック!F56&gt;0,LN(資本ストック!F56),0)</f>
        <v>8.7478154538151287</v>
      </c>
      <c r="G56" s="4">
        <f>IF(資本ストック!G56&gt;0,LN(資本ストック!G56),0)</f>
        <v>8.0906282283652207</v>
      </c>
      <c r="H56" s="4">
        <f>IF(資本ストック!H56&gt;0,LN(資本ストック!H56),0)</f>
        <v>7.7526509997495809</v>
      </c>
      <c r="I56" s="4">
        <f>IF(資本ストック!I56&gt;0,LN(資本ストック!I56),0)</f>
        <v>7.0935353938038235</v>
      </c>
      <c r="K56" s="6">
        <f>E56-E$1091</f>
        <v>-0.74493668471316532</v>
      </c>
      <c r="L56" s="6">
        <f>F56-F$1091</f>
        <v>-1.2158218125517273</v>
      </c>
      <c r="M56" s="6">
        <f>G56-G$1091</f>
        <v>-1.7651154939991223</v>
      </c>
      <c r="N56" s="6">
        <f>H56-H$1091</f>
        <v>-2.5201710026190467</v>
      </c>
      <c r="O56" s="6">
        <f>I56-I$1091</f>
        <v>-3.2476096942094275</v>
      </c>
    </row>
    <row r="57" spans="1:15" x14ac:dyDescent="0.15">
      <c r="A57" s="1">
        <v>3</v>
      </c>
      <c r="B57" s="1" t="s">
        <v>54</v>
      </c>
      <c r="C57" s="1">
        <v>8</v>
      </c>
      <c r="D57" s="1" t="s">
        <v>21</v>
      </c>
      <c r="E57" s="4">
        <f>IF(資本ストック!E57&gt;0,LN(資本ストック!E57),0)</f>
        <v>11.186525171158591</v>
      </c>
      <c r="F57" s="4">
        <f>IF(資本ストック!F57&gt;0,LN(資本ストック!F57),0)</f>
        <v>11.334069365902428</v>
      </c>
      <c r="G57" s="4">
        <f>IF(資本ストック!G57&gt;0,LN(資本ストック!G57),0)</f>
        <v>11.294255338170641</v>
      </c>
      <c r="H57" s="4">
        <f>IF(資本ストック!H57&gt;0,LN(資本ストック!H57),0)</f>
        <v>11.239767810430498</v>
      </c>
      <c r="I57" s="4">
        <f>IF(資本ストック!I57&gt;0,LN(資本ストック!I57),0)</f>
        <v>10.960968611605084</v>
      </c>
      <c r="K57" s="6">
        <f>E57-E$1092</f>
        <v>0.40304512927134795</v>
      </c>
      <c r="L57" s="6">
        <f>F57-F$1092</f>
        <v>0.26439387686084714</v>
      </c>
      <c r="M57" s="6">
        <f>G57-G$1092</f>
        <v>-4.5905749609143953E-2</v>
      </c>
      <c r="N57" s="6">
        <f>H57-H$1092</f>
        <v>-0.16786414709723907</v>
      </c>
      <c r="O57" s="6">
        <f>I57-I$1092</f>
        <v>-0.37690576529952757</v>
      </c>
    </row>
    <row r="58" spans="1:15" x14ac:dyDescent="0.15">
      <c r="A58" s="1">
        <v>3</v>
      </c>
      <c r="B58" s="1" t="s">
        <v>54</v>
      </c>
      <c r="C58" s="1">
        <v>9</v>
      </c>
      <c r="D58" s="1" t="s">
        <v>22</v>
      </c>
      <c r="E58" s="4">
        <f>IF(資本ストック!E58&gt;0,LN(資本ストック!E58),0)</f>
        <v>11.794613000534159</v>
      </c>
      <c r="F58" s="4">
        <f>IF(資本ストック!F58&gt;0,LN(資本ストック!F58),0)</f>
        <v>12.064474933772864</v>
      </c>
      <c r="G58" s="4">
        <f>IF(資本ストック!G58&gt;0,LN(資本ストック!G58),0)</f>
        <v>12.002924184446664</v>
      </c>
      <c r="H58" s="4">
        <f>IF(資本ストック!H58&gt;0,LN(資本ストック!H58),0)</f>
        <v>12.237302193882496</v>
      </c>
      <c r="I58" s="4">
        <f>IF(資本ストック!I58&gt;0,LN(資本ストック!I58),0)</f>
        <v>11.895751506262901</v>
      </c>
      <c r="K58" s="6">
        <f>E58-E$1093</f>
        <v>0.53803800611047059</v>
      </c>
      <c r="L58" s="6">
        <f>F58-F$1093</f>
        <v>0.2209458842607539</v>
      </c>
      <c r="M58" s="6">
        <f>G58-G$1093</f>
        <v>-0.18261250576745169</v>
      </c>
      <c r="N58" s="6">
        <f>H58-H$1093</f>
        <v>-3.7327057030640987E-2</v>
      </c>
      <c r="O58" s="6">
        <f>I58-I$1093</f>
        <v>-0.52071042856273131</v>
      </c>
    </row>
    <row r="59" spans="1:15" x14ac:dyDescent="0.15">
      <c r="A59" s="1">
        <v>3</v>
      </c>
      <c r="B59" s="1" t="s">
        <v>54</v>
      </c>
      <c r="C59" s="1">
        <v>10</v>
      </c>
      <c r="D59" s="1" t="s">
        <v>23</v>
      </c>
      <c r="E59" s="4">
        <f>IF(資本ストック!E59&gt;0,LN(資本ストック!E59),0)</f>
        <v>8.426304681183586</v>
      </c>
      <c r="F59" s="4">
        <f>IF(資本ストック!F59&gt;0,LN(資本ストック!F59),0)</f>
        <v>9.3139160012536379</v>
      </c>
      <c r="G59" s="4">
        <f>IF(資本ストック!G59&gt;0,LN(資本ストック!G59),0)</f>
        <v>10.239086183212828</v>
      </c>
      <c r="H59" s="4">
        <f>IF(資本ストック!H59&gt;0,LN(資本ストック!H59),0)</f>
        <v>10.519765669918014</v>
      </c>
      <c r="I59" s="4">
        <f>IF(資本ストック!I59&gt;0,LN(資本ストック!I59),0)</f>
        <v>10.707994546301842</v>
      </c>
      <c r="K59" s="6">
        <f>E59-E$1094</f>
        <v>-1.8149177724061047</v>
      </c>
      <c r="L59" s="6">
        <f>F59-F$1094</f>
        <v>-1.277148797281443</v>
      </c>
      <c r="M59" s="6">
        <f>G59-G$1094</f>
        <v>-0.83639144700251045</v>
      </c>
      <c r="N59" s="6">
        <f>H59-H$1094</f>
        <v>-0.83232800823351916</v>
      </c>
      <c r="O59" s="6">
        <f>I59-I$1094</f>
        <v>-0.57900353500130564</v>
      </c>
    </row>
    <row r="60" spans="1:15" x14ac:dyDescent="0.15">
      <c r="A60" s="1">
        <v>3</v>
      </c>
      <c r="B60" s="1" t="s">
        <v>54</v>
      </c>
      <c r="C60" s="1">
        <v>11</v>
      </c>
      <c r="D60" s="1" t="s">
        <v>24</v>
      </c>
      <c r="E60" s="4">
        <f>IF(資本ストック!E60&gt;0,LN(資本ストック!E60),0)</f>
        <v>8.6210914652235093</v>
      </c>
      <c r="F60" s="4">
        <f>IF(資本ストック!F60&gt;0,LN(資本ストック!F60),0)</f>
        <v>9.853234853610731</v>
      </c>
      <c r="G60" s="4">
        <f>IF(資本ストック!G60&gt;0,LN(資本ストック!G60),0)</f>
        <v>10.98746102292565</v>
      </c>
      <c r="H60" s="4">
        <f>IF(資本ストック!H60&gt;0,LN(資本ストック!H60),0)</f>
        <v>11.635848520366816</v>
      </c>
      <c r="I60" s="4">
        <f>IF(資本ストック!I60&gt;0,LN(資本ストック!I60),0)</f>
        <v>11.984353498320338</v>
      </c>
      <c r="K60" s="6">
        <f>E60-E$1095</f>
        <v>-2.194985272666564</v>
      </c>
      <c r="L60" s="6">
        <f>F60-F$1095</f>
        <v>-1.3616645762729949</v>
      </c>
      <c r="M60" s="6">
        <f>G60-G$1095</f>
        <v>-0.93090617598510228</v>
      </c>
      <c r="N60" s="6">
        <f>H60-H$1095</f>
        <v>-0.7085431466264378</v>
      </c>
      <c r="O60" s="6">
        <f>I60-I$1095</f>
        <v>-0.49697815758552011</v>
      </c>
    </row>
    <row r="61" spans="1:15" x14ac:dyDescent="0.15">
      <c r="A61" s="1">
        <v>3</v>
      </c>
      <c r="B61" s="1" t="s">
        <v>54</v>
      </c>
      <c r="C61" s="1">
        <v>12</v>
      </c>
      <c r="D61" s="1" t="s">
        <v>25</v>
      </c>
      <c r="E61" s="4">
        <f>IF(資本ストック!E61&gt;0,LN(資本ストック!E61),0)</f>
        <v>9.8825941216115254</v>
      </c>
      <c r="F61" s="4">
        <f>IF(資本ストック!F61&gt;0,LN(資本ストック!F61),0)</f>
        <v>10.97092248884235</v>
      </c>
      <c r="G61" s="4">
        <f>IF(資本ストック!G61&gt;0,LN(資本ストック!G61),0)</f>
        <v>13.115601142153187</v>
      </c>
      <c r="H61" s="4">
        <f>IF(資本ストック!H61&gt;0,LN(資本ストック!H61),0)</f>
        <v>13.536045327658128</v>
      </c>
      <c r="I61" s="4">
        <f>IF(資本ストック!I61&gt;0,LN(資本ストック!I61),0)</f>
        <v>13.246136994090406</v>
      </c>
      <c r="K61" s="6">
        <f>E61-E$1096</f>
        <v>-0.24809327828799788</v>
      </c>
      <c r="L61" s="6">
        <f>F61-F$1096</f>
        <v>-8.0007584562789447E-2</v>
      </c>
      <c r="M61" s="6">
        <f>G61-G$1096</f>
        <v>0.60200340755064197</v>
      </c>
      <c r="N61" s="6">
        <f>H61-H$1096</f>
        <v>0.35555244779799722</v>
      </c>
      <c r="O61" s="6">
        <f>I61-I$1096</f>
        <v>-0.11394372545745846</v>
      </c>
    </row>
    <row r="62" spans="1:15" x14ac:dyDescent="0.15">
      <c r="A62" s="1">
        <v>3</v>
      </c>
      <c r="B62" s="1" t="s">
        <v>54</v>
      </c>
      <c r="C62" s="1">
        <v>13</v>
      </c>
      <c r="D62" s="1" t="s">
        <v>26</v>
      </c>
      <c r="E62" s="4">
        <f>IF(資本ストック!E62&gt;0,LN(資本ストック!E62),0)</f>
        <v>7.7361874795391836</v>
      </c>
      <c r="F62" s="4">
        <f>IF(資本ストック!F62&gt;0,LN(資本ストック!F62),0)</f>
        <v>9.1773026306079739</v>
      </c>
      <c r="G62" s="4">
        <f>IF(資本ストック!G62&gt;0,LN(資本ストック!G62),0)</f>
        <v>10.001831933372443</v>
      </c>
      <c r="H62" s="4">
        <f>IF(資本ストック!H62&gt;0,LN(資本ストック!H62),0)</f>
        <v>11.963312564292783</v>
      </c>
      <c r="I62" s="4">
        <f>IF(資本ストック!I62&gt;0,LN(資本ストック!I62),0)</f>
        <v>12.342944229046573</v>
      </c>
      <c r="K62" s="6">
        <f>E62-E$1097</f>
        <v>-1.8944518787161675</v>
      </c>
      <c r="L62" s="6">
        <f>F62-F$1097</f>
        <v>-1.9270486896868988</v>
      </c>
      <c r="M62" s="6">
        <f>G62-G$1097</f>
        <v>-1.6717568965720275</v>
      </c>
      <c r="N62" s="6">
        <f>H62-H$1097</f>
        <v>-8.1593649960511883E-2</v>
      </c>
      <c r="O62" s="6">
        <f>I62-I$1097</f>
        <v>0.17062537568310532</v>
      </c>
    </row>
    <row r="63" spans="1:15" x14ac:dyDescent="0.15">
      <c r="A63" s="1">
        <v>3</v>
      </c>
      <c r="B63" s="1" t="s">
        <v>54</v>
      </c>
      <c r="C63" s="1">
        <v>14</v>
      </c>
      <c r="D63" s="1" t="s">
        <v>27</v>
      </c>
      <c r="E63" s="4">
        <f>IF(資本ストック!E63&gt;0,LN(資本ストック!E63),0)</f>
        <v>3.9514089557570919</v>
      </c>
      <c r="F63" s="4">
        <f>IF(資本ストック!F63&gt;0,LN(資本ストック!F63),0)</f>
        <v>9.3978853433547176</v>
      </c>
      <c r="G63" s="4">
        <f>IF(資本ストック!G63&gt;0,LN(資本ストック!G63),0)</f>
        <v>10.469970750238934</v>
      </c>
      <c r="H63" s="4">
        <f>IF(資本ストック!H63&gt;0,LN(資本ストック!H63),0)</f>
        <v>10.796240435673125</v>
      </c>
      <c r="I63" s="4">
        <f>IF(資本ストック!I63&gt;0,LN(資本ストック!I63),0)</f>
        <v>10.970992999869486</v>
      </c>
      <c r="K63" s="6">
        <f>E63-E$1098</f>
        <v>-2.5668852323153954</v>
      </c>
      <c r="L63" s="6">
        <f>F63-F$1098</f>
        <v>0.95797462079826623</v>
      </c>
      <c r="M63" s="6">
        <f>G63-G$1098</f>
        <v>0.95235526021049743</v>
      </c>
      <c r="N63" s="6">
        <f>H63-H$1098</f>
        <v>0.7750699848529603</v>
      </c>
      <c r="O63" s="6">
        <f>I63-I$1098</f>
        <v>0.67893337313647351</v>
      </c>
    </row>
    <row r="64" spans="1:15" x14ac:dyDescent="0.15">
      <c r="A64" s="1">
        <v>3</v>
      </c>
      <c r="B64" s="1" t="s">
        <v>54</v>
      </c>
      <c r="C64" s="1">
        <v>15</v>
      </c>
      <c r="D64" s="1" t="s">
        <v>28</v>
      </c>
      <c r="E64" s="4">
        <f>IF(資本ストック!E64&gt;0,LN(資本ストック!E64),0)</f>
        <v>10.13575196302344</v>
      </c>
      <c r="F64" s="4">
        <f>IF(資本ストック!F64&gt;0,LN(資本ストック!F64),0)</f>
        <v>10.991404053816144</v>
      </c>
      <c r="G64" s="4">
        <f>IF(資本ストック!G64&gt;0,LN(資本ストック!G64),0)</f>
        <v>11.689615510256168</v>
      </c>
      <c r="H64" s="4">
        <f>IF(資本ストック!H64&gt;0,LN(資本ストック!H64),0)</f>
        <v>12.045197873194722</v>
      </c>
      <c r="I64" s="4">
        <f>IF(資本ストック!I64&gt;0,LN(資本ストック!I64),0)</f>
        <v>11.856377171137957</v>
      </c>
      <c r="K64" s="6">
        <f>E64-E$1099</f>
        <v>-0.93982620517258653</v>
      </c>
      <c r="L64" s="6">
        <f>F64-F$1099</f>
        <v>-0.79458827440243063</v>
      </c>
      <c r="M64" s="6">
        <f>G64-G$1099</f>
        <v>-0.75851635780212767</v>
      </c>
      <c r="N64" s="6">
        <f>H64-H$1099</f>
        <v>-0.66288572031173487</v>
      </c>
      <c r="O64" s="6">
        <f>I64-I$1099</f>
        <v>-0.86895205357655136</v>
      </c>
    </row>
    <row r="65" spans="1:15" x14ac:dyDescent="0.15">
      <c r="A65" s="1">
        <v>3</v>
      </c>
      <c r="B65" s="1" t="s">
        <v>53</v>
      </c>
      <c r="C65" s="1">
        <v>16</v>
      </c>
      <c r="D65" s="1" t="s">
        <v>11</v>
      </c>
      <c r="E65" s="4">
        <f>IF(資本ストック!E65&gt;0,LN(資本ストック!E65),0)</f>
        <v>11.455793603303379</v>
      </c>
      <c r="F65" s="4">
        <f>IF(資本ストック!F65&gt;0,LN(資本ストック!F65),0)</f>
        <v>12.015798820312595</v>
      </c>
      <c r="G65" s="4">
        <f>IF(資本ストック!G65&gt;0,LN(資本ストック!G65),0)</f>
        <v>12.334268298528993</v>
      </c>
      <c r="H65" s="4">
        <f>IF(資本ストック!H65&gt;0,LN(資本ストック!H65),0)</f>
        <v>12.743238036997676</v>
      </c>
      <c r="I65" s="4">
        <f>IF(資本ストック!I65&gt;0,LN(資本ストック!I65),0)</f>
        <v>12.578891467825164</v>
      </c>
      <c r="K65" s="6">
        <f>E65-E$1100</f>
        <v>-0.40251855218607702</v>
      </c>
      <c r="L65" s="6">
        <f>F65-F$1100</f>
        <v>-0.23826988757202372</v>
      </c>
      <c r="M65" s="6">
        <f>G65-G$1100</f>
        <v>-0.30759328786733242</v>
      </c>
      <c r="N65" s="6">
        <f>H65-H$1100</f>
        <v>-0.22531246953774442</v>
      </c>
      <c r="O65" s="6">
        <f>I65-I$1100</f>
        <v>-0.23016866163125904</v>
      </c>
    </row>
    <row r="66" spans="1:15" x14ac:dyDescent="0.15">
      <c r="A66" s="1">
        <v>3</v>
      </c>
      <c r="B66" s="1" t="s">
        <v>53</v>
      </c>
      <c r="C66" s="1">
        <v>17</v>
      </c>
      <c r="D66" s="1" t="s">
        <v>12</v>
      </c>
      <c r="E66" s="4">
        <f>IF(資本ストック!E66&gt;0,LN(資本ストック!E66),0)</f>
        <v>11.244998119178993</v>
      </c>
      <c r="F66" s="4">
        <f>IF(資本ストック!F66&gt;0,LN(資本ストック!F66),0)</f>
        <v>12.751577387084202</v>
      </c>
      <c r="G66" s="4">
        <f>IF(資本ストック!G66&gt;0,LN(資本ストック!G66),0)</f>
        <v>13.17273882110565</v>
      </c>
      <c r="H66" s="4">
        <f>IF(資本ストック!H66&gt;0,LN(資本ストック!H66),0)</f>
        <v>13.694560838909482</v>
      </c>
      <c r="I66" s="4">
        <f>IF(資本ストック!I66&gt;0,LN(資本ストック!I66),0)</f>
        <v>13.952282426338869</v>
      </c>
      <c r="K66" s="6">
        <f>E66-E$1101</f>
        <v>-1.355413330752258</v>
      </c>
      <c r="L66" s="6">
        <f>F66-F$1101</f>
        <v>-0.95923276535719282</v>
      </c>
      <c r="M66" s="6">
        <f>G66-G$1101</f>
        <v>-0.951101048219547</v>
      </c>
      <c r="N66" s="6">
        <f>H66-H$1101</f>
        <v>-0.78256468019434422</v>
      </c>
      <c r="O66" s="6">
        <f>I66-I$1101</f>
        <v>-0.54804080382331577</v>
      </c>
    </row>
    <row r="67" spans="1:15" x14ac:dyDescent="0.15">
      <c r="A67" s="1">
        <v>3</v>
      </c>
      <c r="B67" s="1" t="s">
        <v>53</v>
      </c>
      <c r="C67" s="1">
        <v>18</v>
      </c>
      <c r="D67" s="1" t="s">
        <v>13</v>
      </c>
      <c r="E67" s="4">
        <f>IF(資本ストック!E67&gt;0,LN(資本ストック!E67),0)</f>
        <v>11.570695766316968</v>
      </c>
      <c r="F67" s="4">
        <f>IF(資本ストック!F67&gt;0,LN(資本ストック!F67),0)</f>
        <v>13.080972441013484</v>
      </c>
      <c r="G67" s="4">
        <f>IF(資本ストック!G67&gt;0,LN(資本ストック!G67),0)</f>
        <v>13.061182190629085</v>
      </c>
      <c r="H67" s="4">
        <f>IF(資本ストック!H67&gt;0,LN(資本ストック!H67),0)</f>
        <v>13.237507957359938</v>
      </c>
      <c r="I67" s="4">
        <f>IF(資本ストック!I67&gt;0,LN(資本ストック!I67),0)</f>
        <v>13.073462713807546</v>
      </c>
      <c r="K67" s="6">
        <f>E67-E$1102</f>
        <v>-0.34872849210523427</v>
      </c>
      <c r="L67" s="6">
        <f>F67-F$1102</f>
        <v>-0.135765418071081</v>
      </c>
      <c r="M67" s="6">
        <f>G67-G$1102</f>
        <v>-0.37793955249439293</v>
      </c>
      <c r="N67" s="6">
        <f>H67-H$1102</f>
        <v>-0.37196145806320757</v>
      </c>
      <c r="O67" s="6">
        <f>I67-I$1102</f>
        <v>-0.37900348560357955</v>
      </c>
    </row>
    <row r="68" spans="1:15" x14ac:dyDescent="0.15">
      <c r="A68" s="1">
        <v>3</v>
      </c>
      <c r="B68" s="1" t="s">
        <v>53</v>
      </c>
      <c r="C68" s="1">
        <v>19</v>
      </c>
      <c r="D68" s="1" t="s">
        <v>14</v>
      </c>
      <c r="E68" s="4">
        <f>IF(資本ストック!E68&gt;0,LN(資本ストック!E68),0)</f>
        <v>10.356386373937161</v>
      </c>
      <c r="F68" s="4">
        <f>IF(資本ストック!F68&gt;0,LN(資本ストック!F68),0)</f>
        <v>10.981474219798306</v>
      </c>
      <c r="G68" s="4">
        <f>IF(資本ストック!G68&gt;0,LN(資本ストック!G68),0)</f>
        <v>10.942846208112131</v>
      </c>
      <c r="H68" s="4">
        <f>IF(資本ストック!H68&gt;0,LN(資本ストック!H68),0)</f>
        <v>11.335829874410935</v>
      </c>
      <c r="I68" s="4">
        <f>IF(資本ストック!I68&gt;0,LN(資本ストック!I68),0)</f>
        <v>11.562398155772977</v>
      </c>
      <c r="K68" s="6">
        <f>E68-E$1103</f>
        <v>-0.86697257049830689</v>
      </c>
      <c r="L68" s="6">
        <f>F68-F$1103</f>
        <v>-0.63352012417829151</v>
      </c>
      <c r="M68" s="6">
        <f>G68-G$1103</f>
        <v>-0.9457604537730937</v>
      </c>
      <c r="N68" s="6">
        <f>H68-H$1103</f>
        <v>-0.96812478287679049</v>
      </c>
      <c r="O68" s="6">
        <f>I68-I$1103</f>
        <v>-0.8664374003580928</v>
      </c>
    </row>
    <row r="69" spans="1:15" x14ac:dyDescent="0.15">
      <c r="A69" s="1">
        <v>3</v>
      </c>
      <c r="B69" s="1" t="s">
        <v>53</v>
      </c>
      <c r="C69" s="1">
        <v>20</v>
      </c>
      <c r="D69" s="1" t="s">
        <v>15</v>
      </c>
      <c r="E69" s="4">
        <f>IF(資本ストック!E69&gt;0,LN(資本ストック!E69),0)</f>
        <v>9.78008542676384</v>
      </c>
      <c r="F69" s="4">
        <f>IF(資本ストック!F69&gt;0,LN(資本ストック!F69),0)</f>
        <v>12.249866198722305</v>
      </c>
      <c r="G69" s="4">
        <f>IF(資本ストック!G69&gt;0,LN(資本ストック!G69),0)</f>
        <v>13.10230414815917</v>
      </c>
      <c r="H69" s="4">
        <f>IF(資本ストック!H69&gt;0,LN(資本ストック!H69),0)</f>
        <v>13.502823633297</v>
      </c>
      <c r="I69" s="4">
        <f>IF(資本ストック!I69&gt;0,LN(資本ストック!I69),0)</f>
        <v>13.529709346903276</v>
      </c>
      <c r="K69" s="6">
        <f>E69-E$1104</f>
        <v>-1.1500763097086892</v>
      </c>
      <c r="L69" s="6">
        <f>F69-F$1104</f>
        <v>-0.63175405093606685</v>
      </c>
      <c r="M69" s="6">
        <f>G69-G$1104</f>
        <v>-0.71234847601113849</v>
      </c>
      <c r="N69" s="6">
        <f>H69-H$1104</f>
        <v>-0.62166519414532573</v>
      </c>
      <c r="O69" s="6">
        <f>I69-I$1104</f>
        <v>-0.59819840642043509</v>
      </c>
    </row>
    <row r="70" spans="1:15" x14ac:dyDescent="0.15">
      <c r="A70" s="1">
        <v>3</v>
      </c>
      <c r="B70" s="1" t="s">
        <v>53</v>
      </c>
      <c r="C70" s="1">
        <v>21</v>
      </c>
      <c r="D70" s="1" t="s">
        <v>16</v>
      </c>
      <c r="E70" s="4">
        <f>IF(資本ストック!E70&gt;0,LN(資本ストック!E70),0)</f>
        <v>11.550025003262851</v>
      </c>
      <c r="F70" s="4">
        <f>IF(資本ストック!F70&gt;0,LN(資本ストック!F70),0)</f>
        <v>13.190995515367971</v>
      </c>
      <c r="G70" s="4">
        <f>IF(資本ストック!G70&gt;0,LN(資本ストック!G70),0)</f>
        <v>13.518864851952918</v>
      </c>
      <c r="H70" s="4">
        <f>IF(資本ストック!H70&gt;0,LN(資本ストック!H70),0)</f>
        <v>14.157213803903447</v>
      </c>
      <c r="I70" s="4">
        <f>IF(資本ストック!I70&gt;0,LN(資本ストック!I70),0)</f>
        <v>14.056970423915869</v>
      </c>
      <c r="K70" s="6">
        <f>E70-E$1105</f>
        <v>-1.0409414135331154</v>
      </c>
      <c r="L70" s="6">
        <f>F70-F$1105</f>
        <v>-0.52512594754357167</v>
      </c>
      <c r="M70" s="6">
        <f>G70-G$1105</f>
        <v>-0.66603035261553423</v>
      </c>
      <c r="N70" s="6">
        <f>H70-H$1105</f>
        <v>-0.46556698949946096</v>
      </c>
      <c r="O70" s="6">
        <f>I70-I$1105</f>
        <v>-0.60493854007499337</v>
      </c>
    </row>
    <row r="71" spans="1:15" x14ac:dyDescent="0.15">
      <c r="A71" s="1">
        <v>3</v>
      </c>
      <c r="B71" s="1" t="s">
        <v>52</v>
      </c>
      <c r="C71" s="1">
        <v>22</v>
      </c>
      <c r="D71" s="1" t="s">
        <v>8</v>
      </c>
      <c r="E71" s="4">
        <f>IF(資本ストック!E71&gt;0,LN(資本ストック!E71),0)</f>
        <v>11.533844072546527</v>
      </c>
      <c r="F71" s="4">
        <f>IF(資本ストック!F71&gt;0,LN(資本ストック!F71),0)</f>
        <v>13.380366903788152</v>
      </c>
      <c r="G71" s="4">
        <f>IF(資本ストック!G71&gt;0,LN(資本ストック!G71),0)</f>
        <v>14.081003405707255</v>
      </c>
      <c r="H71" s="4">
        <f>IF(資本ストック!H71&gt;0,LN(資本ストック!H71),0)</f>
        <v>14.395944141258544</v>
      </c>
      <c r="I71" s="4">
        <f>IF(資本ストック!I71&gt;0,LN(資本ストック!I71),0)</f>
        <v>14.361345227092592</v>
      </c>
      <c r="K71" s="6">
        <f>E71-E$1106</f>
        <v>-0.65184166257342291</v>
      </c>
      <c r="L71" s="6">
        <f>F71-F$1106</f>
        <v>-0.17258655850363347</v>
      </c>
      <c r="M71" s="6">
        <f>G71-G$1106</f>
        <v>-0.35701507116028885</v>
      </c>
      <c r="N71" s="6">
        <f>H71-H$1106</f>
        <v>-0.49524511428379192</v>
      </c>
      <c r="O71" s="6">
        <f>I71-I$1106</f>
        <v>-0.57060583715700908</v>
      </c>
    </row>
    <row r="72" spans="1:15" x14ac:dyDescent="0.15">
      <c r="A72" s="1">
        <v>3</v>
      </c>
      <c r="B72" s="1" t="s">
        <v>52</v>
      </c>
      <c r="C72" s="1">
        <v>23</v>
      </c>
      <c r="D72" s="1" t="s">
        <v>29</v>
      </c>
      <c r="E72" s="4">
        <f>IF(資本ストック!E72&gt;0,LN(資本ストック!E72),0)</f>
        <v>12.379793525967685</v>
      </c>
      <c r="F72" s="4">
        <f>IF(資本ストック!F72&gt;0,LN(資本ストック!F72),0)</f>
        <v>13.120470985888115</v>
      </c>
      <c r="G72" s="4">
        <f>IF(資本ストック!G72&gt;0,LN(資本ストック!G72),0)</f>
        <v>13.473445163751091</v>
      </c>
      <c r="H72" s="4">
        <f>IF(資本ストック!H72&gt;0,LN(資本ストック!H72),0)</f>
        <v>14.101531080818914</v>
      </c>
      <c r="I72" s="4">
        <f>IF(資本ストック!I72&gt;0,LN(資本ストック!I72),0)</f>
        <v>14.138635051493504</v>
      </c>
      <c r="K72" s="6">
        <f>E72-E$1107</f>
        <v>-0.3118796375919004</v>
      </c>
      <c r="L72" s="6">
        <f>F72-F$1107</f>
        <v>-0.25217465105436965</v>
      </c>
      <c r="M72" s="6">
        <f>G72-G$1107</f>
        <v>-0.39081795362424465</v>
      </c>
      <c r="N72" s="6">
        <f>H72-H$1107</f>
        <v>-0.3549965415644003</v>
      </c>
      <c r="O72" s="6">
        <f>I72-I$1107</f>
        <v>-0.36682573268126006</v>
      </c>
    </row>
    <row r="73" spans="1:15" x14ac:dyDescent="0.15">
      <c r="A73" s="1">
        <v>4</v>
      </c>
      <c r="B73" s="1" t="s">
        <v>260</v>
      </c>
      <c r="C73" s="1">
        <v>1</v>
      </c>
      <c r="D73" s="1" t="s">
        <v>9</v>
      </c>
      <c r="E73" s="4">
        <f>IF(資本ストック!E73&gt;0,LN(資本ストック!E73),0)</f>
        <v>13.707378112257754</v>
      </c>
      <c r="F73" s="4">
        <f>IF(資本ストック!F73&gt;0,LN(資本ストック!F73),0)</f>
        <v>14.163588901609449</v>
      </c>
      <c r="G73" s="4">
        <f>IF(資本ストック!G73&gt;0,LN(資本ストック!G73),0)</f>
        <v>14.500099514807495</v>
      </c>
      <c r="H73" s="4">
        <f>IF(資本ストック!H73&gt;0,LN(資本ストック!H73),0)</f>
        <v>14.719009394091129</v>
      </c>
      <c r="I73" s="4">
        <f>IF(資本ストック!I73&gt;0,LN(資本ストック!I73),0)</f>
        <v>14.726241424253548</v>
      </c>
      <c r="K73" s="6">
        <f>E73-E$1085</f>
        <v>0.2942485560664494</v>
      </c>
      <c r="L73" s="6">
        <f>F73-F$1085</f>
        <v>0.52536075239398983</v>
      </c>
      <c r="M73" s="6">
        <f>G73-G$1085</f>
        <v>0.51562348094435073</v>
      </c>
      <c r="N73" s="6">
        <f>H73-H$1085</f>
        <v>0.53494532723896171</v>
      </c>
      <c r="O73" s="6">
        <f>I73-I$1085</f>
        <v>0.53781057136120936</v>
      </c>
    </row>
    <row r="74" spans="1:15" x14ac:dyDescent="0.15">
      <c r="A74" s="1">
        <v>4</v>
      </c>
      <c r="B74" s="1" t="s">
        <v>261</v>
      </c>
      <c r="C74" s="1">
        <v>2</v>
      </c>
      <c r="D74" s="1" t="s">
        <v>10</v>
      </c>
      <c r="E74" s="4">
        <f>IF(資本ストック!E74&gt;0,LN(資本ストック!E74),0)</f>
        <v>10.432380431750959</v>
      </c>
      <c r="F74" s="4">
        <f>IF(資本ストック!F74&gt;0,LN(資本ストック!F74),0)</f>
        <v>10.165008115940894</v>
      </c>
      <c r="G74" s="4">
        <f>IF(資本ストック!G74&gt;0,LN(資本ストック!G74),0)</f>
        <v>9.8883809960705129</v>
      </c>
      <c r="H74" s="4">
        <f>IF(資本ストック!H74&gt;0,LN(資本ストック!H74),0)</f>
        <v>9.6207227192691214</v>
      </c>
      <c r="I74" s="4">
        <f>IF(資本ストック!I74&gt;0,LN(資本ストック!I74),0)</f>
        <v>9.2266761322619075</v>
      </c>
      <c r="K74" s="6">
        <f>E74-E$1086</f>
        <v>0.48753849594937648</v>
      </c>
      <c r="L74" s="6">
        <f>F74-F$1086</f>
        <v>6.5364805111149948E-2</v>
      </c>
      <c r="M74" s="6">
        <f>G74-G$1086</f>
        <v>-0.27120160716356523</v>
      </c>
      <c r="N74" s="6">
        <f>H74-H$1086</f>
        <v>-0.56601406195760617</v>
      </c>
      <c r="O74" s="6">
        <f>I74-I$1086</f>
        <v>-0.80393041196834858</v>
      </c>
    </row>
    <row r="75" spans="1:15" x14ac:dyDescent="0.15">
      <c r="A75" s="1">
        <v>4</v>
      </c>
      <c r="B75" s="1" t="s">
        <v>262</v>
      </c>
      <c r="C75" s="1">
        <v>3</v>
      </c>
      <c r="D75" s="1" t="s">
        <v>17</v>
      </c>
      <c r="E75" s="4">
        <f>IF(資本ストック!E75&gt;0,LN(資本ストック!E75),0)</f>
        <v>11.134973249093219</v>
      </c>
      <c r="F75" s="4">
        <f>IF(資本ストック!F75&gt;0,LN(資本ストック!F75),0)</f>
        <v>12.05265958393292</v>
      </c>
      <c r="G75" s="4">
        <f>IF(資本ストック!G75&gt;0,LN(資本ストック!G75),0)</f>
        <v>12.660586260872646</v>
      </c>
      <c r="H75" s="4">
        <f>IF(資本ストック!H75&gt;0,LN(資本ストック!H75),0)</f>
        <v>13.053011463171199</v>
      </c>
      <c r="I75" s="4">
        <f>IF(資本ストック!I75&gt;0,LN(資本ストック!I75),0)</f>
        <v>12.988873739064259</v>
      </c>
      <c r="K75" s="6">
        <f>E75-E$1087</f>
        <v>0.12982825438331957</v>
      </c>
      <c r="L75" s="6">
        <f>F75-F$1087</f>
        <v>0.43151217432428979</v>
      </c>
      <c r="M75" s="6">
        <f>G75-G$1087</f>
        <v>0.52785404599661412</v>
      </c>
      <c r="N75" s="6">
        <f>H75-H$1087</f>
        <v>0.53591071325389628</v>
      </c>
      <c r="O75" s="6">
        <f>I75-I$1087</f>
        <v>0.41236037454356556</v>
      </c>
    </row>
    <row r="76" spans="1:15" x14ac:dyDescent="0.15">
      <c r="A76" s="1">
        <v>4</v>
      </c>
      <c r="B76" s="1" t="s">
        <v>60</v>
      </c>
      <c r="C76" s="1">
        <v>4</v>
      </c>
      <c r="D76" s="1" t="s">
        <v>18</v>
      </c>
      <c r="E76" s="4">
        <f>IF(資本ストック!E76&gt;0,LN(資本ストック!E76),0)</f>
        <v>8.7549549997560412</v>
      </c>
      <c r="F76" s="4">
        <f>IF(資本ストック!F76&gt;0,LN(資本ストック!F76),0)</f>
        <v>10.212027476440261</v>
      </c>
      <c r="G76" s="4">
        <f>IF(資本ストック!G76&gt;0,LN(資本ストック!G76),0)</f>
        <v>10.801679623759401</v>
      </c>
      <c r="H76" s="4">
        <f>IF(資本ストック!H76&gt;0,LN(資本ストック!H76),0)</f>
        <v>10.727286414996438</v>
      </c>
      <c r="I76" s="4">
        <f>IF(資本ストック!I76&gt;0,LN(資本ストック!I76),0)</f>
        <v>10.346532576945652</v>
      </c>
      <c r="K76" s="6">
        <f>E76-E$1088</f>
        <v>-1.8940664664284483</v>
      </c>
      <c r="L76" s="6">
        <f>F76-F$1088</f>
        <v>-0.99017401179188091</v>
      </c>
      <c r="M76" s="6">
        <f>G76-G$1088</f>
        <v>-0.69692057018513154</v>
      </c>
      <c r="N76" s="6">
        <f>H76-H$1088</f>
        <v>-0.82507930554496944</v>
      </c>
      <c r="O76" s="6">
        <f>I76-I$1088</f>
        <v>-0.96635681248090144</v>
      </c>
    </row>
    <row r="77" spans="1:15" x14ac:dyDescent="0.15">
      <c r="A77" s="1">
        <v>4</v>
      </c>
      <c r="B77" s="1" t="s">
        <v>60</v>
      </c>
      <c r="C77" s="1">
        <v>5</v>
      </c>
      <c r="D77" s="1" t="s">
        <v>19</v>
      </c>
      <c r="E77" s="4">
        <f>IF(資本ストック!E77&gt;0,LN(資本ストック!E77),0)</f>
        <v>11.413519521365316</v>
      </c>
      <c r="F77" s="4">
        <f>IF(資本ストック!F77&gt;0,LN(資本ストック!F77),0)</f>
        <v>11.647605560870472</v>
      </c>
      <c r="G77" s="4">
        <f>IF(資本ストック!G77&gt;0,LN(資本ストック!G77),0)</f>
        <v>12.126246621174637</v>
      </c>
      <c r="H77" s="4">
        <f>IF(資本ストック!H77&gt;0,LN(資本ストック!H77),0)</f>
        <v>12.155248937273633</v>
      </c>
      <c r="I77" s="4">
        <f>IF(資本ストック!I77&gt;0,LN(資本ストック!I77),0)</f>
        <v>12.50081500313755</v>
      </c>
      <c r="K77" s="6">
        <f>E77-E$1089</f>
        <v>1.2351049094211657</v>
      </c>
      <c r="L77" s="6">
        <f>F77-F$1089</f>
        <v>1.0777941211394957</v>
      </c>
      <c r="M77" s="6">
        <f>G77-G$1089</f>
        <v>1.1204383325016405</v>
      </c>
      <c r="N77" s="6">
        <f>H77-H$1089</f>
        <v>0.82420787807681783</v>
      </c>
      <c r="O77" s="6">
        <f>I77-I$1089</f>
        <v>1.1418771574629005</v>
      </c>
    </row>
    <row r="78" spans="1:15" x14ac:dyDescent="0.15">
      <c r="A78" s="1">
        <v>4</v>
      </c>
      <c r="B78" s="1" t="s">
        <v>262</v>
      </c>
      <c r="C78" s="1">
        <v>6</v>
      </c>
      <c r="D78" s="1" t="s">
        <v>3</v>
      </c>
      <c r="E78" s="4">
        <f>IF(資本ストック!E78&gt;0,LN(資本ストック!E78),0)</f>
        <v>9.1815049048832034</v>
      </c>
      <c r="F78" s="4">
        <f>IF(資本ストック!F78&gt;0,LN(資本ストック!F78),0)</f>
        <v>9.5829812142428015</v>
      </c>
      <c r="G78" s="4">
        <f>IF(資本ストック!G78&gt;0,LN(資本ストック!G78),0)</f>
        <v>10.158430488609929</v>
      </c>
      <c r="H78" s="4">
        <f>IF(資本ストック!H78&gt;0,LN(資本ストック!H78),0)</f>
        <v>10.359067864067184</v>
      </c>
      <c r="I78" s="4">
        <f>IF(資本ストック!I78&gt;0,LN(資本ストック!I78),0)</f>
        <v>11.115482191450162</v>
      </c>
      <c r="K78" s="6">
        <f>E78-E$1090</f>
        <v>-1.8977528126456473</v>
      </c>
      <c r="L78" s="6">
        <f>F78-F$1090</f>
        <v>-1.8174410847579026</v>
      </c>
      <c r="M78" s="6">
        <f>G78-G$1090</f>
        <v>-1.6615701158247607</v>
      </c>
      <c r="N78" s="6">
        <f>H78-H$1090</f>
        <v>-1.7194228815026626</v>
      </c>
      <c r="O78" s="6">
        <f>I78-I$1090</f>
        <v>-1.2661477886731998</v>
      </c>
    </row>
    <row r="79" spans="1:15" x14ac:dyDescent="0.15">
      <c r="A79" s="1">
        <v>4</v>
      </c>
      <c r="B79" s="1" t="s">
        <v>60</v>
      </c>
      <c r="C79" s="1">
        <v>7</v>
      </c>
      <c r="D79" s="1" t="s">
        <v>20</v>
      </c>
      <c r="E79" s="4">
        <f>IF(資本ストック!E79&gt;0,LN(資本ストック!E79),0)</f>
        <v>7.6337745225863785</v>
      </c>
      <c r="F79" s="4">
        <f>IF(資本ストック!F79&gt;0,LN(資本ストック!F79),0)</f>
        <v>11.027372556707101</v>
      </c>
      <c r="G79" s="4">
        <f>IF(資本ストック!G79&gt;0,LN(資本ストック!G79),0)</f>
        <v>10.855495009497201</v>
      </c>
      <c r="H79" s="4">
        <f>IF(資本ストック!H79&gt;0,LN(資本ストック!H79),0)</f>
        <v>12.289316346629587</v>
      </c>
      <c r="I79" s="4">
        <f>IF(資本ストック!I79&gt;0,LN(資本ストック!I79),0)</f>
        <v>12.506229016407405</v>
      </c>
      <c r="K79" s="6">
        <f>E79-E$1091</f>
        <v>-1.6447550644362767</v>
      </c>
      <c r="L79" s="6">
        <f>F79-F$1091</f>
        <v>1.0637352903402455</v>
      </c>
      <c r="M79" s="6">
        <f>G79-G$1091</f>
        <v>0.99975128713285777</v>
      </c>
      <c r="N79" s="6">
        <f>H79-H$1091</f>
        <v>2.0164943442609591</v>
      </c>
      <c r="O79" s="6">
        <f>I79-I$1091</f>
        <v>2.1650839283941536</v>
      </c>
    </row>
    <row r="80" spans="1:15" x14ac:dyDescent="0.15">
      <c r="A80" s="1">
        <v>4</v>
      </c>
      <c r="B80" s="1" t="s">
        <v>262</v>
      </c>
      <c r="C80" s="1">
        <v>8</v>
      </c>
      <c r="D80" s="1" t="s">
        <v>21</v>
      </c>
      <c r="E80" s="4">
        <f>IF(資本ストック!E80&gt;0,LN(資本ストック!E80),0)</f>
        <v>9.9932983232739154</v>
      </c>
      <c r="F80" s="4">
        <f>IF(資本ストック!F80&gt;0,LN(資本ストック!F80),0)</f>
        <v>10.615064666781933</v>
      </c>
      <c r="G80" s="4">
        <f>IF(資本ストック!G80&gt;0,LN(資本ストック!G80),0)</f>
        <v>11.079096366763411</v>
      </c>
      <c r="H80" s="4">
        <f>IF(資本ストック!H80&gt;0,LN(資本ストック!H80),0)</f>
        <v>11.23989747302503</v>
      </c>
      <c r="I80" s="4">
        <f>IF(資本ストック!I80&gt;0,LN(資本ストック!I80),0)</f>
        <v>11.270807177553936</v>
      </c>
      <c r="K80" s="6">
        <f>E80-E$1092</f>
        <v>-0.79018171861332753</v>
      </c>
      <c r="L80" s="6">
        <f>F80-F$1092</f>
        <v>-0.45461082225964766</v>
      </c>
      <c r="M80" s="6">
        <f>G80-G$1092</f>
        <v>-0.26106472101637479</v>
      </c>
      <c r="N80" s="6">
        <f>H80-H$1092</f>
        <v>-0.16773448450270756</v>
      </c>
      <c r="O80" s="6">
        <f>I80-I$1092</f>
        <v>-6.7067199350676177E-2</v>
      </c>
    </row>
    <row r="81" spans="1:15" x14ac:dyDescent="0.15">
      <c r="A81" s="1">
        <v>4</v>
      </c>
      <c r="B81" s="1" t="s">
        <v>60</v>
      </c>
      <c r="C81" s="1">
        <v>9</v>
      </c>
      <c r="D81" s="1" t="s">
        <v>22</v>
      </c>
      <c r="E81" s="4">
        <f>IF(資本ストック!E81&gt;0,LN(資本ストック!E81),0)</f>
        <v>9.8380382707005722</v>
      </c>
      <c r="F81" s="4">
        <f>IF(資本ストック!F81&gt;0,LN(資本ストック!F81),0)</f>
        <v>11.521765940466812</v>
      </c>
      <c r="G81" s="4">
        <f>IF(資本ストック!G81&gt;0,LN(資本ストック!G81),0)</f>
        <v>11.98987661161528</v>
      </c>
      <c r="H81" s="4">
        <f>IF(資本ストック!H81&gt;0,LN(資本ストック!H81),0)</f>
        <v>12.413021928970284</v>
      </c>
      <c r="I81" s="4">
        <f>IF(資本ストック!I81&gt;0,LN(資本ストック!I81),0)</f>
        <v>12.479379282919416</v>
      </c>
      <c r="K81" s="6">
        <f>E81-E$1093</f>
        <v>-1.4185367237231166</v>
      </c>
      <c r="L81" s="6">
        <f>F81-F$1093</f>
        <v>-0.32176310904529792</v>
      </c>
      <c r="M81" s="6">
        <f>G81-G$1093</f>
        <v>-0.19566007859883605</v>
      </c>
      <c r="N81" s="6">
        <f>H81-H$1093</f>
        <v>0.13839267805714783</v>
      </c>
      <c r="O81" s="6">
        <f>I81-I$1093</f>
        <v>6.2917348093783687E-2</v>
      </c>
    </row>
    <row r="82" spans="1:15" x14ac:dyDescent="0.15">
      <c r="A82" s="1">
        <v>4</v>
      </c>
      <c r="B82" s="1" t="s">
        <v>60</v>
      </c>
      <c r="C82" s="1">
        <v>10</v>
      </c>
      <c r="D82" s="1" t="s">
        <v>23</v>
      </c>
      <c r="E82" s="4">
        <f>IF(資本ストック!E82&gt;0,LN(資本ストック!E82),0)</f>
        <v>9.976638664652917</v>
      </c>
      <c r="F82" s="4">
        <f>IF(資本ストック!F82&gt;0,LN(資本ストック!F82),0)</f>
        <v>10.776879928692741</v>
      </c>
      <c r="G82" s="4">
        <f>IF(資本ストック!G82&gt;0,LN(資本ストック!G82),0)</f>
        <v>11.259595964002459</v>
      </c>
      <c r="H82" s="4">
        <f>IF(資本ストック!H82&gt;0,LN(資本ストック!H82),0)</f>
        <v>11.666453599641079</v>
      </c>
      <c r="I82" s="4">
        <f>IF(資本ストック!I82&gt;0,LN(資本ストック!I82),0)</f>
        <v>11.606726538337369</v>
      </c>
      <c r="K82" s="6">
        <f>E82-E$1094</f>
        <v>-0.2645837889367737</v>
      </c>
      <c r="L82" s="6">
        <f>F82-F$1094</f>
        <v>0.18581513015766049</v>
      </c>
      <c r="M82" s="6">
        <f>G82-G$1094</f>
        <v>0.18411833378712039</v>
      </c>
      <c r="N82" s="6">
        <f>H82-H$1094</f>
        <v>0.31435992148954561</v>
      </c>
      <c r="O82" s="6">
        <f>I82-I$1094</f>
        <v>0.31972845703422159</v>
      </c>
    </row>
    <row r="83" spans="1:15" x14ac:dyDescent="0.15">
      <c r="A83" s="1">
        <v>4</v>
      </c>
      <c r="B83" s="1" t="s">
        <v>60</v>
      </c>
      <c r="C83" s="1">
        <v>11</v>
      </c>
      <c r="D83" s="1" t="s">
        <v>24</v>
      </c>
      <c r="E83" s="4">
        <f>IF(資本ストック!E83&gt;0,LN(資本ストック!E83),0)</f>
        <v>9.4857562512083948</v>
      </c>
      <c r="F83" s="4">
        <f>IF(資本ストック!F83&gt;0,LN(資本ストック!F83),0)</f>
        <v>10.254520306623473</v>
      </c>
      <c r="G83" s="4">
        <f>IF(資本ストック!G83&gt;0,LN(資本ストック!G83),0)</f>
        <v>11.128948928052759</v>
      </c>
      <c r="H83" s="4">
        <f>IF(資本ストック!H83&gt;0,LN(資本ストック!H83),0)</f>
        <v>11.744108083050875</v>
      </c>
      <c r="I83" s="4">
        <f>IF(資本ストック!I83&gt;0,LN(資本ストック!I83),0)</f>
        <v>11.844974452026435</v>
      </c>
      <c r="K83" s="6">
        <f>E83-E$1095</f>
        <v>-1.3303204866816785</v>
      </c>
      <c r="L83" s="6">
        <f>F83-F$1095</f>
        <v>-0.96037912326025321</v>
      </c>
      <c r="M83" s="6">
        <f>G83-G$1095</f>
        <v>-0.78941827085799332</v>
      </c>
      <c r="N83" s="6">
        <f>H83-H$1095</f>
        <v>-0.60028358394237813</v>
      </c>
      <c r="O83" s="6">
        <f>I83-I$1095</f>
        <v>-0.63635720387942385</v>
      </c>
    </row>
    <row r="84" spans="1:15" x14ac:dyDescent="0.15">
      <c r="A84" s="1">
        <v>4</v>
      </c>
      <c r="B84" s="1" t="s">
        <v>60</v>
      </c>
      <c r="C84" s="1">
        <v>12</v>
      </c>
      <c r="D84" s="1" t="s">
        <v>25</v>
      </c>
      <c r="E84" s="4">
        <f>IF(資本ストック!E84&gt;0,LN(資本ストック!E84),0)</f>
        <v>10.949549742057858</v>
      </c>
      <c r="F84" s="4">
        <f>IF(資本ストック!F84&gt;0,LN(資本ストック!F84),0)</f>
        <v>11.736023667167998</v>
      </c>
      <c r="G84" s="4">
        <f>IF(資本ストック!G84&gt;0,LN(資本ストック!G84),0)</f>
        <v>13.073175509831021</v>
      </c>
      <c r="H84" s="4">
        <f>IF(資本ストック!H84&gt;0,LN(資本ストック!H84),0)</f>
        <v>13.632363339802412</v>
      </c>
      <c r="I84" s="4">
        <f>IF(資本ストック!I84&gt;0,LN(資本ストック!I84),0)</f>
        <v>13.525363613833642</v>
      </c>
      <c r="K84" s="6">
        <f>E84-E$1096</f>
        <v>0.81886234215833476</v>
      </c>
      <c r="L84" s="6">
        <f>F84-F$1096</f>
        <v>0.6850935937628595</v>
      </c>
      <c r="M84" s="6">
        <f>G84-G$1096</f>
        <v>0.55957777522847607</v>
      </c>
      <c r="N84" s="6">
        <f>H84-H$1096</f>
        <v>0.45187045994228114</v>
      </c>
      <c r="O84" s="6">
        <f>I84-I$1096</f>
        <v>0.16528289428577736</v>
      </c>
    </row>
    <row r="85" spans="1:15" x14ac:dyDescent="0.15">
      <c r="A85" s="1">
        <v>4</v>
      </c>
      <c r="B85" s="1" t="s">
        <v>262</v>
      </c>
      <c r="C85" s="1">
        <v>13</v>
      </c>
      <c r="D85" s="1" t="s">
        <v>26</v>
      </c>
      <c r="E85" s="4">
        <f>IF(資本ストック!E85&gt;0,LN(資本ストック!E85),0)</f>
        <v>9.6586698441056793</v>
      </c>
      <c r="F85" s="4">
        <f>IF(資本ストック!F85&gt;0,LN(資本ストック!F85),0)</f>
        <v>10.626186686520811</v>
      </c>
      <c r="G85" s="4">
        <f>IF(資本ストック!G85&gt;0,LN(資本ストック!G85),0)</f>
        <v>11.330610682458577</v>
      </c>
      <c r="H85" s="4">
        <f>IF(資本ストック!H85&gt;0,LN(資本ストック!H85),0)</f>
        <v>11.63257664334011</v>
      </c>
      <c r="I85" s="4">
        <f>IF(資本ストック!I85&gt;0,LN(資本ストック!I85),0)</f>
        <v>11.83160607407074</v>
      </c>
      <c r="K85" s="6">
        <f>E85-E$1097</f>
        <v>2.8030485850328191E-2</v>
      </c>
      <c r="L85" s="6">
        <f>F85-F$1097</f>
        <v>-0.47816463377406215</v>
      </c>
      <c r="M85" s="6">
        <f>G85-G$1097</f>
        <v>-0.34297814748589417</v>
      </c>
      <c r="N85" s="6">
        <f>H85-H$1097</f>
        <v>-0.4123295709131849</v>
      </c>
      <c r="O85" s="6">
        <f>I85-I$1097</f>
        <v>-0.34071277929272803</v>
      </c>
    </row>
    <row r="86" spans="1:15" x14ac:dyDescent="0.15">
      <c r="A86" s="1">
        <v>4</v>
      </c>
      <c r="B86" s="1" t="s">
        <v>60</v>
      </c>
      <c r="C86" s="1">
        <v>14</v>
      </c>
      <c r="D86" s="1" t="s">
        <v>27</v>
      </c>
      <c r="E86" s="4">
        <f>IF(資本ストック!E86&gt;0,LN(資本ストック!E86),0)</f>
        <v>6.3004658844852885</v>
      </c>
      <c r="F86" s="4">
        <f>IF(資本ストック!F86&gt;0,LN(資本ストック!F86),0)</f>
        <v>9.4194073782973078</v>
      </c>
      <c r="G86" s="4">
        <f>IF(資本ストック!G86&gt;0,LN(資本ストック!G86),0)</f>
        <v>10.274817687106069</v>
      </c>
      <c r="H86" s="4">
        <f>IF(資本ストック!H86&gt;0,LN(資本ストック!H86),0)</f>
        <v>10.17958068847987</v>
      </c>
      <c r="I86" s="4">
        <f>IF(資本ストック!I86&gt;0,LN(資本ストック!I86),0)</f>
        <v>10.029546670894542</v>
      </c>
      <c r="K86" s="6">
        <f>E86-E$1098</f>
        <v>-0.21782830358719885</v>
      </c>
      <c r="L86" s="6">
        <f>F86-F$1098</f>
        <v>0.97949665574085643</v>
      </c>
      <c r="M86" s="6">
        <f>G86-G$1098</f>
        <v>0.75720219707763192</v>
      </c>
      <c r="N86" s="6">
        <f>H86-H$1098</f>
        <v>0.15841023765970519</v>
      </c>
      <c r="O86" s="6">
        <f>I86-I$1098</f>
        <v>-0.26251295583847067</v>
      </c>
    </row>
    <row r="87" spans="1:15" x14ac:dyDescent="0.15">
      <c r="A87" s="1">
        <v>4</v>
      </c>
      <c r="B87" s="1" t="s">
        <v>262</v>
      </c>
      <c r="C87" s="1">
        <v>15</v>
      </c>
      <c r="D87" s="1" t="s">
        <v>28</v>
      </c>
      <c r="E87" s="4">
        <f>IF(資本ストック!E87&gt;0,LN(資本ストック!E87),0)</f>
        <v>10.62824484152191</v>
      </c>
      <c r="F87" s="4">
        <f>IF(資本ストック!F87&gt;0,LN(資本ストック!F87),0)</f>
        <v>11.72198008504219</v>
      </c>
      <c r="G87" s="4">
        <f>IF(資本ストック!G87&gt;0,LN(資本ストック!G87),0)</f>
        <v>12.533767280077731</v>
      </c>
      <c r="H87" s="4">
        <f>IF(資本ストック!H87&gt;0,LN(資本ストック!H87),0)</f>
        <v>12.969686711708974</v>
      </c>
      <c r="I87" s="4">
        <f>IF(資本ストック!I87&gt;0,LN(資本ストック!I87),0)</f>
        <v>12.796107793641466</v>
      </c>
      <c r="K87" s="6">
        <f>E87-E$1099</f>
        <v>-0.44733332667411574</v>
      </c>
      <c r="L87" s="6">
        <f>F87-F$1099</f>
        <v>-6.4012243176383876E-2</v>
      </c>
      <c r="M87" s="6">
        <f>G87-G$1099</f>
        <v>8.5635412019435364E-2</v>
      </c>
      <c r="N87" s="6">
        <f>H87-H$1099</f>
        <v>0.26160311820251714</v>
      </c>
      <c r="O87" s="6">
        <f>I87-I$1099</f>
        <v>7.0778568926957774E-2</v>
      </c>
    </row>
    <row r="88" spans="1:15" x14ac:dyDescent="0.15">
      <c r="A88" s="1">
        <v>4</v>
      </c>
      <c r="B88" s="1" t="s">
        <v>261</v>
      </c>
      <c r="C88" s="1">
        <v>16</v>
      </c>
      <c r="D88" s="1" t="s">
        <v>11</v>
      </c>
      <c r="E88" s="4">
        <f>IF(資本ストック!E88&gt;0,LN(資本ストック!E88),0)</f>
        <v>11.638438166189436</v>
      </c>
      <c r="F88" s="4">
        <f>IF(資本ストック!F88&gt;0,LN(資本ストック!F88),0)</f>
        <v>12.261397908557056</v>
      </c>
      <c r="G88" s="4">
        <f>IF(資本ストック!G88&gt;0,LN(資本ストック!G88),0)</f>
        <v>12.81913628436665</v>
      </c>
      <c r="H88" s="4">
        <f>IF(資本ストック!H88&gt;0,LN(資本ストック!H88),0)</f>
        <v>13.173014951659349</v>
      </c>
      <c r="I88" s="4">
        <f>IF(資本ストック!I88&gt;0,LN(資本ストック!I88),0)</f>
        <v>12.987793680634562</v>
      </c>
      <c r="K88" s="6">
        <f>E88-E$1100</f>
        <v>-0.21987398930001945</v>
      </c>
      <c r="L88" s="6">
        <f>F88-F$1100</f>
        <v>7.3292006724372527E-3</v>
      </c>
      <c r="M88" s="6">
        <f>G88-G$1100</f>
        <v>0.17727469797032391</v>
      </c>
      <c r="N88" s="6">
        <f>H88-H$1100</f>
        <v>0.20446444512392858</v>
      </c>
      <c r="O88" s="6">
        <f>I88-I$1100</f>
        <v>0.17873355117813894</v>
      </c>
    </row>
    <row r="89" spans="1:15" x14ac:dyDescent="0.15">
      <c r="A89" s="1">
        <v>4</v>
      </c>
      <c r="B89" s="1" t="s">
        <v>261</v>
      </c>
      <c r="C89" s="1">
        <v>17</v>
      </c>
      <c r="D89" s="1" t="s">
        <v>12</v>
      </c>
      <c r="E89" s="4">
        <f>IF(資本ストック!E89&gt;0,LN(資本ストック!E89),0)</f>
        <v>12.590217052543267</v>
      </c>
      <c r="F89" s="4">
        <f>IF(資本ストック!F89&gt;0,LN(資本ストック!F89),0)</f>
        <v>13.800451960779329</v>
      </c>
      <c r="G89" s="4">
        <f>IF(資本ストック!G89&gt;0,LN(資本ストック!G89),0)</f>
        <v>14.280069978744372</v>
      </c>
      <c r="H89" s="4">
        <f>IF(資本ストック!H89&gt;0,LN(資本ストック!H89),0)</f>
        <v>14.747642204061803</v>
      </c>
      <c r="I89" s="4">
        <f>IF(資本ストック!I89&gt;0,LN(資本ストック!I89),0)</f>
        <v>14.748698410400722</v>
      </c>
      <c r="K89" s="6">
        <f>E89-E$1101</f>
        <v>-1.0194397387984111E-2</v>
      </c>
      <c r="L89" s="6">
        <f>F89-F$1101</f>
        <v>8.9641808337933782E-2</v>
      </c>
      <c r="M89" s="6">
        <f>G89-G$1101</f>
        <v>0.15623010941917492</v>
      </c>
      <c r="N89" s="6">
        <f>H89-H$1101</f>
        <v>0.2705166849579772</v>
      </c>
      <c r="O89" s="6">
        <f>I89-I$1101</f>
        <v>0.24837518023853811</v>
      </c>
    </row>
    <row r="90" spans="1:15" x14ac:dyDescent="0.15">
      <c r="A90" s="1">
        <v>4</v>
      </c>
      <c r="B90" s="1" t="s">
        <v>261</v>
      </c>
      <c r="C90" s="1">
        <v>18</v>
      </c>
      <c r="D90" s="1" t="s">
        <v>13</v>
      </c>
      <c r="E90" s="4">
        <f>IF(資本ストック!E90&gt;0,LN(資本ストック!E90),0)</f>
        <v>12.201296915847314</v>
      </c>
      <c r="F90" s="4">
        <f>IF(資本ストック!F90&gt;0,LN(資本ストック!F90),0)</f>
        <v>13.529058083882926</v>
      </c>
      <c r="G90" s="4">
        <f>IF(資本ストック!G90&gt;0,LN(資本ストック!G90),0)</f>
        <v>13.960212961276619</v>
      </c>
      <c r="H90" s="4">
        <f>IF(資本ストック!H90&gt;0,LN(資本ストック!H90),0)</f>
        <v>14.239910346300114</v>
      </c>
      <c r="I90" s="4">
        <f>IF(資本ストック!I90&gt;0,LN(資本ストック!I90),0)</f>
        <v>14.162728137769655</v>
      </c>
      <c r="K90" s="6">
        <f>E90-E$1102</f>
        <v>0.28187265742511158</v>
      </c>
      <c r="L90" s="6">
        <f>F90-F$1102</f>
        <v>0.31232022479836097</v>
      </c>
      <c r="M90" s="6">
        <f>G90-G$1102</f>
        <v>0.52109121815314197</v>
      </c>
      <c r="N90" s="6">
        <f>H90-H$1102</f>
        <v>0.63044093087696851</v>
      </c>
      <c r="O90" s="6">
        <f>I90-I$1102</f>
        <v>0.71026193835852958</v>
      </c>
    </row>
    <row r="91" spans="1:15" x14ac:dyDescent="0.15">
      <c r="A91" s="1">
        <v>4</v>
      </c>
      <c r="B91" s="1" t="s">
        <v>261</v>
      </c>
      <c r="C91" s="1">
        <v>19</v>
      </c>
      <c r="D91" s="1" t="s">
        <v>14</v>
      </c>
      <c r="E91" s="4">
        <f>IF(資本ストック!E91&gt;0,LN(資本ストック!E91),0)</f>
        <v>10.96414515535135</v>
      </c>
      <c r="F91" s="4">
        <f>IF(資本ストック!F91&gt;0,LN(資本ストック!F91),0)</f>
        <v>11.326221215415719</v>
      </c>
      <c r="G91" s="4">
        <f>IF(資本ストック!G91&gt;0,LN(資本ストック!G91),0)</f>
        <v>11.702968907335192</v>
      </c>
      <c r="H91" s="4">
        <f>IF(資本ストック!H91&gt;0,LN(資本ストック!H91),0)</f>
        <v>11.994433890220277</v>
      </c>
      <c r="I91" s="4">
        <f>IF(資本ストック!I91&gt;0,LN(資本ストック!I91),0)</f>
        <v>12.24926602993906</v>
      </c>
      <c r="K91" s="6">
        <f>E91-E$1103</f>
        <v>-0.25921378908411796</v>
      </c>
      <c r="L91" s="6">
        <f>F91-F$1103</f>
        <v>-0.28877312856087833</v>
      </c>
      <c r="M91" s="6">
        <f>G91-G$1103</f>
        <v>-0.18563775455003295</v>
      </c>
      <c r="N91" s="6">
        <f>H91-H$1103</f>
        <v>-0.30952076706744869</v>
      </c>
      <c r="O91" s="6">
        <f>I91-I$1103</f>
        <v>-0.17956952619200983</v>
      </c>
    </row>
    <row r="92" spans="1:15" x14ac:dyDescent="0.15">
      <c r="A92" s="1">
        <v>4</v>
      </c>
      <c r="B92" s="1" t="s">
        <v>263</v>
      </c>
      <c r="C92" s="1">
        <v>20</v>
      </c>
      <c r="D92" s="1" t="s">
        <v>15</v>
      </c>
      <c r="E92" s="4">
        <f>IF(資本ストック!E92&gt;0,LN(資本ストック!E92),0)</f>
        <v>10.642828697245307</v>
      </c>
      <c r="F92" s="4">
        <f>IF(資本ストック!F92&gt;0,LN(資本ストック!F92),0)</f>
        <v>13.229581759132014</v>
      </c>
      <c r="G92" s="4">
        <f>IF(資本ストック!G92&gt;0,LN(資本ストック!G92),0)</f>
        <v>14.179534610194846</v>
      </c>
      <c r="H92" s="4">
        <f>IF(資本ストック!H92&gt;0,LN(資本ストック!H92),0)</f>
        <v>14.479080840880119</v>
      </c>
      <c r="I92" s="4">
        <f>IF(資本ストック!I92&gt;0,LN(資本ストック!I92),0)</f>
        <v>14.45329216767643</v>
      </c>
      <c r="K92" s="6">
        <f>E92-E$1104</f>
        <v>-0.28733303922722264</v>
      </c>
      <c r="L92" s="6">
        <f>F92-F$1104</f>
        <v>0.34796150947364168</v>
      </c>
      <c r="M92" s="6">
        <f>G92-G$1104</f>
        <v>0.36488198602453714</v>
      </c>
      <c r="N92" s="6">
        <f>H92-H$1104</f>
        <v>0.35459201343779334</v>
      </c>
      <c r="O92" s="6">
        <f>I92-I$1104</f>
        <v>0.32538441435271892</v>
      </c>
    </row>
    <row r="93" spans="1:15" x14ac:dyDescent="0.15">
      <c r="A93" s="1">
        <v>4</v>
      </c>
      <c r="B93" s="1" t="s">
        <v>260</v>
      </c>
      <c r="C93" s="1">
        <v>21</v>
      </c>
      <c r="D93" s="1" t="s">
        <v>16</v>
      </c>
      <c r="E93" s="4">
        <f>IF(資本ストック!E93&gt;0,LN(資本ストック!E93),0)</f>
        <v>11.989398510741399</v>
      </c>
      <c r="F93" s="4">
        <f>IF(資本ストック!F93&gt;0,LN(資本ストック!F93),0)</f>
        <v>13.961719934434239</v>
      </c>
      <c r="G93" s="4">
        <f>IF(資本ストック!G93&gt;0,LN(資本ストック!G93),0)</f>
        <v>14.658838036098599</v>
      </c>
      <c r="H93" s="4">
        <f>IF(資本ストック!H93&gt;0,LN(資本ストック!H93),0)</f>
        <v>15.022559363095175</v>
      </c>
      <c r="I93" s="4">
        <f>IF(資本ストック!I93&gt;0,LN(資本ストック!I93),0)</f>
        <v>15.085723593803177</v>
      </c>
      <c r="K93" s="6">
        <f>E93-E$1105</f>
        <v>-0.60156790605456756</v>
      </c>
      <c r="L93" s="6">
        <f>F93-F$1105</f>
        <v>0.24559847152269576</v>
      </c>
      <c r="M93" s="6">
        <f>G93-G$1105</f>
        <v>0.47394283153014705</v>
      </c>
      <c r="N93" s="6">
        <f>H93-H$1105</f>
        <v>0.39977856969226622</v>
      </c>
      <c r="O93" s="6">
        <f>I93-I$1105</f>
        <v>0.42381462981231444</v>
      </c>
    </row>
    <row r="94" spans="1:15" x14ac:dyDescent="0.15">
      <c r="A94" s="1">
        <v>4</v>
      </c>
      <c r="B94" s="1" t="s">
        <v>55</v>
      </c>
      <c r="C94" s="1">
        <v>22</v>
      </c>
      <c r="D94" s="1" t="s">
        <v>8</v>
      </c>
      <c r="E94" s="4">
        <f>IF(資本ストック!E94&gt;0,LN(資本ストック!E94),0)</f>
        <v>12.467246120904663</v>
      </c>
      <c r="F94" s="4">
        <f>IF(資本ストック!F94&gt;0,LN(資本ストック!F94),0)</f>
        <v>13.718789796934123</v>
      </c>
      <c r="G94" s="4">
        <f>IF(資本ストック!G94&gt;0,LN(資本ストック!G94),0)</f>
        <v>14.75406290575501</v>
      </c>
      <c r="H94" s="4">
        <f>IF(資本ストック!H94&gt;0,LN(資本ストック!H94),0)</f>
        <v>15.143515273014623</v>
      </c>
      <c r="I94" s="4">
        <f>IF(資本ストック!I94&gt;0,LN(資本ストック!I94),0)</f>
        <v>15.132380458074065</v>
      </c>
      <c r="K94" s="6">
        <f>E94-E$1106</f>
        <v>0.28156038578471332</v>
      </c>
      <c r="L94" s="6">
        <f>F94-F$1106</f>
        <v>0.16583633464233749</v>
      </c>
      <c r="M94" s="6">
        <f>G94-G$1106</f>
        <v>0.31604442888746576</v>
      </c>
      <c r="N94" s="6">
        <f>H94-H$1106</f>
        <v>0.25232601747228678</v>
      </c>
      <c r="O94" s="6">
        <f>I94-I$1106</f>
        <v>0.20042939382446434</v>
      </c>
    </row>
    <row r="95" spans="1:15" x14ac:dyDescent="0.15">
      <c r="A95" s="1">
        <v>4</v>
      </c>
      <c r="B95" s="1" t="s">
        <v>55</v>
      </c>
      <c r="C95" s="1">
        <v>23</v>
      </c>
      <c r="D95" s="1" t="s">
        <v>29</v>
      </c>
      <c r="E95" s="4">
        <f>IF(資本ストック!E95&gt;0,LN(資本ストック!E95),0)</f>
        <v>12.748045037193954</v>
      </c>
      <c r="F95" s="4">
        <f>IF(資本ストック!F95&gt;0,LN(資本ストック!F95),0)</f>
        <v>13.395777652042872</v>
      </c>
      <c r="G95" s="4">
        <f>IF(資本ストック!G95&gt;0,LN(資本ストック!G95),0)</f>
        <v>14.065149902675579</v>
      </c>
      <c r="H95" s="4">
        <f>IF(資本ストック!H95&gt;0,LN(資本ストック!H95),0)</f>
        <v>14.711016196220447</v>
      </c>
      <c r="I95" s="4">
        <f>IF(資本ストック!I95&gt;0,LN(資本ストック!I95),0)</f>
        <v>14.715545341324813</v>
      </c>
      <c r="K95" s="6">
        <f>E95-E$1107</f>
        <v>5.6371873634368797E-2</v>
      </c>
      <c r="L95" s="6">
        <f>F95-F$1107</f>
        <v>2.3132015100387093E-2</v>
      </c>
      <c r="M95" s="6">
        <f>G95-G$1107</f>
        <v>0.20088678530024318</v>
      </c>
      <c r="N95" s="6">
        <f>H95-H$1107</f>
        <v>0.25448857383713275</v>
      </c>
      <c r="O95" s="6">
        <f>I95-I$1107</f>
        <v>0.21008455715004892</v>
      </c>
    </row>
    <row r="96" spans="1:15" x14ac:dyDescent="0.15">
      <c r="A96" s="1">
        <v>5</v>
      </c>
      <c r="B96" s="1" t="s">
        <v>264</v>
      </c>
      <c r="C96" s="1">
        <v>1</v>
      </c>
      <c r="D96" s="1" t="s">
        <v>9</v>
      </c>
      <c r="E96" s="4">
        <f>IF(資本ストック!E96&gt;0,LN(資本ストック!E96),0)</f>
        <v>13.341798761825732</v>
      </c>
      <c r="F96" s="4">
        <f>IF(資本ストック!F96&gt;0,LN(資本ストック!F96),0)</f>
        <v>13.815586725031233</v>
      </c>
      <c r="G96" s="4">
        <f>IF(資本ストック!G96&gt;0,LN(資本ストック!G96),0)</f>
        <v>14.089065546179596</v>
      </c>
      <c r="H96" s="4">
        <f>IF(資本ストック!H96&gt;0,LN(資本ストック!H96),0)</f>
        <v>14.403065800675932</v>
      </c>
      <c r="I96" s="4">
        <f>IF(資本ストック!I96&gt;0,LN(資本ストック!I96),0)</f>
        <v>14.379531139423964</v>
      </c>
      <c r="K96" s="6">
        <f>E96-E$1085</f>
        <v>-7.1330794365572103E-2</v>
      </c>
      <c r="L96" s="6">
        <f>F96-F$1085</f>
        <v>0.17735857581577363</v>
      </c>
      <c r="M96" s="6">
        <f>G96-G$1085</f>
        <v>0.10458951231645131</v>
      </c>
      <c r="N96" s="6">
        <f>H96-H$1085</f>
        <v>0.21900173382376487</v>
      </c>
      <c r="O96" s="6">
        <f>I96-I$1085</f>
        <v>0.19110028653162558</v>
      </c>
    </row>
    <row r="97" spans="1:15" x14ac:dyDescent="0.15">
      <c r="A97" s="1">
        <v>5</v>
      </c>
      <c r="B97" s="1" t="s">
        <v>65</v>
      </c>
      <c r="C97" s="1">
        <v>2</v>
      </c>
      <c r="D97" s="1" t="s">
        <v>10</v>
      </c>
      <c r="E97" s="4">
        <f>IF(資本ストック!E97&gt;0,LN(資本ストック!E97),0)</f>
        <v>11.297347138481706</v>
      </c>
      <c r="F97" s="4">
        <f>IF(資本ストック!F97&gt;0,LN(資本ストック!F97),0)</f>
        <v>11.416481074340082</v>
      </c>
      <c r="G97" s="4">
        <f>IF(資本ストック!G97&gt;0,LN(資本ストック!G97),0)</f>
        <v>11.15310502572342</v>
      </c>
      <c r="H97" s="4">
        <f>IF(資本ストック!H97&gt;0,LN(資本ストック!H97),0)</f>
        <v>10.786200392338271</v>
      </c>
      <c r="I97" s="4">
        <f>IF(資本ストック!I97&gt;0,LN(資本ストック!I97),0)</f>
        <v>10.529102394391147</v>
      </c>
      <c r="K97" s="6">
        <f>E97-E$1086</f>
        <v>1.3525052026801241</v>
      </c>
      <c r="L97" s="6">
        <f>F97-F$1086</f>
        <v>1.3168377635103372</v>
      </c>
      <c r="M97" s="6">
        <f>G97-G$1086</f>
        <v>0.99352242248934175</v>
      </c>
      <c r="N97" s="6">
        <f>H97-H$1086</f>
        <v>0.59946361111154367</v>
      </c>
      <c r="O97" s="6">
        <f>I97-I$1086</f>
        <v>0.49849585016089115</v>
      </c>
    </row>
    <row r="98" spans="1:15" x14ac:dyDescent="0.15">
      <c r="A98" s="1">
        <v>5</v>
      </c>
      <c r="B98" s="1" t="s">
        <v>67</v>
      </c>
      <c r="C98" s="1">
        <v>3</v>
      </c>
      <c r="D98" s="1" t="s">
        <v>17</v>
      </c>
      <c r="E98" s="4">
        <f>IF(資本ストック!E98&gt;0,LN(資本ストック!E98),0)</f>
        <v>9.8076539751564127</v>
      </c>
      <c r="F98" s="4">
        <f>IF(資本ストック!F98&gt;0,LN(資本ストック!F98),0)</f>
        <v>10.646027181104724</v>
      </c>
      <c r="G98" s="4">
        <f>IF(資本ストック!G98&gt;0,LN(資本ストック!G98),0)</f>
        <v>10.843571987209563</v>
      </c>
      <c r="H98" s="4">
        <f>IF(資本ストック!H98&gt;0,LN(資本ストック!H98),0)</f>
        <v>11.241561475893114</v>
      </c>
      <c r="I98" s="4">
        <f>IF(資本ストック!I98&gt;0,LN(資本ストック!I98),0)</f>
        <v>11.095220579805352</v>
      </c>
      <c r="K98" s="6">
        <f>E98-E$1087</f>
        <v>-1.1974910195534871</v>
      </c>
      <c r="L98" s="6">
        <f>F98-F$1087</f>
        <v>-0.97512022850390601</v>
      </c>
      <c r="M98" s="6">
        <f>G98-G$1087</f>
        <v>-1.2891602276664695</v>
      </c>
      <c r="N98" s="6">
        <f>H98-H$1087</f>
        <v>-1.2755392740241884</v>
      </c>
      <c r="O98" s="6">
        <f>I98-I$1087</f>
        <v>-1.4812927847153414</v>
      </c>
    </row>
    <row r="99" spans="1:15" x14ac:dyDescent="0.15">
      <c r="A99" s="1">
        <v>5</v>
      </c>
      <c r="B99" s="1" t="s">
        <v>265</v>
      </c>
      <c r="C99" s="1">
        <v>4</v>
      </c>
      <c r="D99" s="1" t="s">
        <v>18</v>
      </c>
      <c r="E99" s="4">
        <f>IF(資本ストック!E99&gt;0,LN(資本ストック!E99),0)</f>
        <v>7.3057350024086647</v>
      </c>
      <c r="F99" s="4">
        <f>IF(資本ストック!F99&gt;0,LN(資本ストック!F99),0)</f>
        <v>9.5334547326344588</v>
      </c>
      <c r="G99" s="4">
        <f>IF(資本ストック!G99&gt;0,LN(資本ストック!G99),0)</f>
        <v>10.607639180123602</v>
      </c>
      <c r="H99" s="4">
        <f>IF(資本ストック!H99&gt;0,LN(資本ストック!H99),0)</f>
        <v>10.784462248824696</v>
      </c>
      <c r="I99" s="4">
        <f>IF(資本ストック!I99&gt;0,LN(資本ストック!I99),0)</f>
        <v>10.483330201394734</v>
      </c>
      <c r="K99" s="6">
        <f>E99-E$1088</f>
        <v>-3.3432864637758248</v>
      </c>
      <c r="L99" s="6">
        <f>F99-F$1088</f>
        <v>-1.6687467555976827</v>
      </c>
      <c r="M99" s="6">
        <f>G99-G$1088</f>
        <v>-0.89096101382093096</v>
      </c>
      <c r="N99" s="6">
        <f>H99-H$1088</f>
        <v>-0.76790347171671236</v>
      </c>
      <c r="O99" s="6">
        <f>I99-I$1088</f>
        <v>-0.82955918803181916</v>
      </c>
    </row>
    <row r="100" spans="1:15" x14ac:dyDescent="0.15">
      <c r="A100" s="1">
        <v>5</v>
      </c>
      <c r="B100" s="1" t="s">
        <v>67</v>
      </c>
      <c r="C100" s="1">
        <v>5</v>
      </c>
      <c r="D100" s="1" t="s">
        <v>19</v>
      </c>
      <c r="E100" s="4">
        <f>IF(資本ストック!E100&gt;0,LN(資本ストック!E100),0)</f>
        <v>9.6210539577236673</v>
      </c>
      <c r="F100" s="4">
        <f>IF(資本ストック!F100&gt;0,LN(資本ストック!F100),0)</f>
        <v>10.408823337733425</v>
      </c>
      <c r="G100" s="4">
        <f>IF(資本ストック!G100&gt;0,LN(資本ストック!G100),0)</f>
        <v>10.165304655652717</v>
      </c>
      <c r="H100" s="4">
        <f>IF(資本ストック!H100&gt;0,LN(資本ストック!H100),0)</f>
        <v>11.142713041895792</v>
      </c>
      <c r="I100" s="4">
        <f>IF(資本ストック!I100&gt;0,LN(資本ストック!I100),0)</f>
        <v>11.034502808930743</v>
      </c>
      <c r="K100" s="6">
        <f>E100-E$1089</f>
        <v>-0.5573606542204832</v>
      </c>
      <c r="L100" s="6">
        <f>F100-F$1089</f>
        <v>-0.16098810199755142</v>
      </c>
      <c r="M100" s="6">
        <f>G100-G$1089</f>
        <v>-0.84050363302027975</v>
      </c>
      <c r="N100" s="6">
        <f>H100-H$1089</f>
        <v>-0.18832801730102311</v>
      </c>
      <c r="O100" s="6">
        <f>I100-I$1089</f>
        <v>-0.32443503674390683</v>
      </c>
    </row>
    <row r="101" spans="1:15" x14ac:dyDescent="0.15">
      <c r="A101" s="1">
        <v>5</v>
      </c>
      <c r="B101" s="1" t="s">
        <v>265</v>
      </c>
      <c r="C101" s="1">
        <v>6</v>
      </c>
      <c r="D101" s="1" t="s">
        <v>3</v>
      </c>
      <c r="E101" s="4">
        <f>IF(資本ストック!E101&gt;0,LN(資本ストック!E101),0)</f>
        <v>10.32538338864445</v>
      </c>
      <c r="F101" s="4">
        <f>IF(資本ストック!F101&gt;0,LN(資本ストック!F101),0)</f>
        <v>10.260888419597171</v>
      </c>
      <c r="G101" s="4">
        <f>IF(資本ストック!G101&gt;0,LN(資本ストック!G101),0)</f>
        <v>10.655653305791915</v>
      </c>
      <c r="H101" s="4">
        <f>IF(資本ストック!H101&gt;0,LN(資本ストック!H101),0)</f>
        <v>10.7233811992726</v>
      </c>
      <c r="I101" s="4">
        <f>IF(資本ストック!I101&gt;0,LN(資本ストック!I101),0)</f>
        <v>11.791891475012449</v>
      </c>
      <c r="K101" s="6">
        <f>E101-E$1090</f>
        <v>-0.75387432888440031</v>
      </c>
      <c r="L101" s="6">
        <f>F101-F$1090</f>
        <v>-1.1395338794035332</v>
      </c>
      <c r="M101" s="6">
        <f>G101-G$1090</f>
        <v>-1.1643472986427739</v>
      </c>
      <c r="N101" s="6">
        <f>H101-H$1090</f>
        <v>-1.3551095462972462</v>
      </c>
      <c r="O101" s="6">
        <f>I101-I$1090</f>
        <v>-0.58973850511091364</v>
      </c>
    </row>
    <row r="102" spans="1:15" x14ac:dyDescent="0.15">
      <c r="A102" s="1">
        <v>5</v>
      </c>
      <c r="B102" s="1" t="s">
        <v>67</v>
      </c>
      <c r="C102" s="1">
        <v>7</v>
      </c>
      <c r="D102" s="1" t="s">
        <v>20</v>
      </c>
      <c r="E102" s="4">
        <f>IF(資本ストック!E102&gt;0,LN(資本ストック!E102),0)</f>
        <v>9.1987513503823557</v>
      </c>
      <c r="F102" s="4">
        <f>IF(資本ストック!F102&gt;0,LN(資本ストック!F102),0)</f>
        <v>10.505174028304291</v>
      </c>
      <c r="G102" s="4">
        <f>IF(資本ストック!G102&gt;0,LN(資本ストック!G102),0)</f>
        <v>10.404758407999562</v>
      </c>
      <c r="H102" s="4">
        <f>IF(資本ストック!H102&gt;0,LN(資本ストック!H102),0)</f>
        <v>10.582570045406765</v>
      </c>
      <c r="I102" s="4">
        <f>IF(資本ストック!I102&gt;0,LN(資本ストック!I102),0)</f>
        <v>10.179070211089069</v>
      </c>
      <c r="K102" s="6">
        <f>E102-E$1091</f>
        <v>-7.9778236640299482E-2</v>
      </c>
      <c r="L102" s="6">
        <f>F102-F$1091</f>
        <v>0.54153676193743472</v>
      </c>
      <c r="M102" s="6">
        <f>G102-G$1091</f>
        <v>0.54901468563521938</v>
      </c>
      <c r="N102" s="6">
        <f>H102-H$1091</f>
        <v>0.30974804303813741</v>
      </c>
      <c r="O102" s="6">
        <f>I102-I$1091</f>
        <v>-0.16207487692418177</v>
      </c>
    </row>
    <row r="103" spans="1:15" x14ac:dyDescent="0.15">
      <c r="A103" s="1">
        <v>5</v>
      </c>
      <c r="B103" s="1" t="s">
        <v>67</v>
      </c>
      <c r="C103" s="1">
        <v>8</v>
      </c>
      <c r="D103" s="1" t="s">
        <v>21</v>
      </c>
      <c r="E103" s="4">
        <f>IF(資本ストック!E103&gt;0,LN(資本ストック!E103),0)</f>
        <v>9.2694268903554775</v>
      </c>
      <c r="F103" s="4">
        <f>IF(資本ストック!F103&gt;0,LN(資本ストック!F103),0)</f>
        <v>10.017777495186911</v>
      </c>
      <c r="G103" s="4">
        <f>IF(資本ストック!G103&gt;0,LN(資本ストック!G103),0)</f>
        <v>10.2836150311828</v>
      </c>
      <c r="H103" s="4">
        <f>IF(資本ストック!H103&gt;0,LN(資本ストック!H103),0)</f>
        <v>10.51760414447239</v>
      </c>
      <c r="I103" s="4">
        <f>IF(資本ストック!I103&gt;0,LN(資本ストック!I103),0)</f>
        <v>10.473239417173467</v>
      </c>
      <c r="K103" s="6">
        <f>E103-E$1092</f>
        <v>-1.5140531515317655</v>
      </c>
      <c r="L103" s="6">
        <f>F103-F$1092</f>
        <v>-1.05189799385467</v>
      </c>
      <c r="M103" s="6">
        <f>G103-G$1092</f>
        <v>-1.0565460565969857</v>
      </c>
      <c r="N103" s="6">
        <f>H103-H$1092</f>
        <v>-0.89002781305534739</v>
      </c>
      <c r="O103" s="6">
        <f>I103-I$1092</f>
        <v>-0.8646349597311449</v>
      </c>
    </row>
    <row r="104" spans="1:15" x14ac:dyDescent="0.15">
      <c r="A104" s="1">
        <v>5</v>
      </c>
      <c r="B104" s="1" t="s">
        <v>266</v>
      </c>
      <c r="C104" s="1">
        <v>9</v>
      </c>
      <c r="D104" s="1" t="s">
        <v>22</v>
      </c>
      <c r="E104" s="4">
        <f>IF(資本ストック!E104&gt;0,LN(資本ストック!E104),0)</f>
        <v>10.754325569091694</v>
      </c>
      <c r="F104" s="4">
        <f>IF(資本ストック!F104&gt;0,LN(資本ストック!F104),0)</f>
        <v>11.189178497226671</v>
      </c>
      <c r="G104" s="4">
        <f>IF(資本ストック!G104&gt;0,LN(資本ストック!G104),0)</f>
        <v>11.367891785469086</v>
      </c>
      <c r="H104" s="4">
        <f>IF(資本ストック!H104&gt;0,LN(資本ストック!H104),0)</f>
        <v>11.403128233398945</v>
      </c>
      <c r="I104" s="4">
        <f>IF(資本ストック!I104&gt;0,LN(資本ストック!I104),0)</f>
        <v>11.864566660850334</v>
      </c>
      <c r="K104" s="6">
        <f>E104-E$1093</f>
        <v>-0.50224942533199446</v>
      </c>
      <c r="L104" s="6">
        <f>F104-F$1093</f>
        <v>-0.65435055228543959</v>
      </c>
      <c r="M104" s="6">
        <f>G104-G$1093</f>
        <v>-0.81764490474503049</v>
      </c>
      <c r="N104" s="6">
        <f>H104-H$1093</f>
        <v>-0.87150101751419129</v>
      </c>
      <c r="O104" s="6">
        <f>I104-I$1093</f>
        <v>-0.55189527397529758</v>
      </c>
    </row>
    <row r="105" spans="1:15" x14ac:dyDescent="0.15">
      <c r="A105" s="1">
        <v>5</v>
      </c>
      <c r="B105" s="1" t="s">
        <v>67</v>
      </c>
      <c r="C105" s="1">
        <v>10</v>
      </c>
      <c r="D105" s="1" t="s">
        <v>23</v>
      </c>
      <c r="E105" s="4">
        <f>IF(資本ストック!E105&gt;0,LN(資本ストック!E105),0)</f>
        <v>8.7110398605405006</v>
      </c>
      <c r="F105" s="4">
        <f>IF(資本ストック!F105&gt;0,LN(資本ストック!F105),0)</f>
        <v>9.0412522560827959</v>
      </c>
      <c r="G105" s="4">
        <f>IF(資本ストック!G105&gt;0,LN(資本ストック!G105),0)</f>
        <v>10.001428627447741</v>
      </c>
      <c r="H105" s="4">
        <f>IF(資本ストック!H105&gt;0,LN(資本ストック!H105),0)</f>
        <v>10.363689765856792</v>
      </c>
      <c r="I105" s="4">
        <f>IF(資本ストック!I105&gt;0,LN(資本ストック!I105),0)</f>
        <v>10.300512362339015</v>
      </c>
      <c r="K105" s="6">
        <f>E105-E$1094</f>
        <v>-1.5301825930491901</v>
      </c>
      <c r="L105" s="6">
        <f>F105-F$1094</f>
        <v>-1.5498125424522851</v>
      </c>
      <c r="M105" s="6">
        <f>G105-G$1094</f>
        <v>-1.0740490027675982</v>
      </c>
      <c r="N105" s="6">
        <f>H105-H$1094</f>
        <v>-0.988403912294741</v>
      </c>
      <c r="O105" s="6">
        <f>I105-I$1094</f>
        <v>-0.98648571896413273</v>
      </c>
    </row>
    <row r="106" spans="1:15" x14ac:dyDescent="0.15">
      <c r="A106" s="1">
        <v>5</v>
      </c>
      <c r="B106" s="1" t="s">
        <v>67</v>
      </c>
      <c r="C106" s="1">
        <v>11</v>
      </c>
      <c r="D106" s="1" t="s">
        <v>24</v>
      </c>
      <c r="E106" s="4">
        <f>IF(資本ストック!E106&gt;0,LN(資本ストック!E106),0)</f>
        <v>8.3217282480965782</v>
      </c>
      <c r="F106" s="4">
        <f>IF(資本ストック!F106&gt;0,LN(資本ストック!F106),0)</f>
        <v>9.2357942950932408</v>
      </c>
      <c r="G106" s="4">
        <f>IF(資本ストック!G106&gt;0,LN(資本ストック!G106),0)</f>
        <v>10.682425388980176</v>
      </c>
      <c r="H106" s="4">
        <f>IF(資本ストック!H106&gt;0,LN(資本ストック!H106),0)</f>
        <v>10.966479586632522</v>
      </c>
      <c r="I106" s="4">
        <f>IF(資本ストック!I106&gt;0,LN(資本ストック!I106),0)</f>
        <v>11.253681245130673</v>
      </c>
      <c r="K106" s="6">
        <f>E106-E$1095</f>
        <v>-2.4943484897934951</v>
      </c>
      <c r="L106" s="6">
        <f>F106-F$1095</f>
        <v>-1.9791051347904851</v>
      </c>
      <c r="M106" s="6">
        <f>G106-G$1095</f>
        <v>-1.2359418099305763</v>
      </c>
      <c r="N106" s="6">
        <f>H106-H$1095</f>
        <v>-1.3779120803607317</v>
      </c>
      <c r="O106" s="6">
        <f>I106-I$1095</f>
        <v>-1.2276504107751851</v>
      </c>
    </row>
    <row r="107" spans="1:15" x14ac:dyDescent="0.15">
      <c r="A107" s="1">
        <v>5</v>
      </c>
      <c r="B107" s="1" t="s">
        <v>67</v>
      </c>
      <c r="C107" s="1">
        <v>12</v>
      </c>
      <c r="D107" s="1" t="s">
        <v>25</v>
      </c>
      <c r="E107" s="4">
        <f>IF(資本ストック!E107&gt;0,LN(資本ストック!E107),0)</f>
        <v>10.20489153364978</v>
      </c>
      <c r="F107" s="4">
        <f>IF(資本ストック!F107&gt;0,LN(資本ストック!F107),0)</f>
        <v>10.956784106486916</v>
      </c>
      <c r="G107" s="4">
        <f>IF(資本ストック!G107&gt;0,LN(資本ストック!G107),0)</f>
        <v>12.292922840613134</v>
      </c>
      <c r="H107" s="4">
        <f>IF(資本ストック!H107&gt;0,LN(資本ストック!H107),0)</f>
        <v>13.049620914580386</v>
      </c>
      <c r="I107" s="4">
        <f>IF(資本ストック!I107&gt;0,LN(資本ストック!I107),0)</f>
        <v>13.199815128550473</v>
      </c>
      <c r="K107" s="6">
        <f>E107-E$1096</f>
        <v>7.4204133750257029E-2</v>
      </c>
      <c r="L107" s="6">
        <f>F107-F$1096</f>
        <v>-9.4145966918222967E-2</v>
      </c>
      <c r="M107" s="6">
        <f>G107-G$1096</f>
        <v>-0.2206748939894112</v>
      </c>
      <c r="N107" s="6">
        <f>H107-H$1096</f>
        <v>-0.13087196527974498</v>
      </c>
      <c r="O107" s="6">
        <f>I107-I$1096</f>
        <v>-0.16026559099739224</v>
      </c>
    </row>
    <row r="108" spans="1:15" x14ac:dyDescent="0.15">
      <c r="A108" s="1">
        <v>5</v>
      </c>
      <c r="B108" s="1" t="s">
        <v>67</v>
      </c>
      <c r="C108" s="1">
        <v>13</v>
      </c>
      <c r="D108" s="1" t="s">
        <v>26</v>
      </c>
      <c r="E108" s="4">
        <f>IF(資本ストック!E108&gt;0,LN(資本ストック!E108),0)</f>
        <v>6.3114212585710332</v>
      </c>
      <c r="F108" s="4">
        <f>IF(資本ストック!F108&gt;0,LN(資本ストック!F108),0)</f>
        <v>9.7028959232987919</v>
      </c>
      <c r="G108" s="4">
        <f>IF(資本ストック!G108&gt;0,LN(資本ストック!G108),0)</f>
        <v>10.929310959981974</v>
      </c>
      <c r="H108" s="4">
        <f>IF(資本ストック!H108&gt;0,LN(資本ストック!H108),0)</f>
        <v>11.247595656208579</v>
      </c>
      <c r="I108" s="4">
        <f>IF(資本ストック!I108&gt;0,LN(資本ストック!I108),0)</f>
        <v>11.093968357491516</v>
      </c>
      <c r="K108" s="6">
        <f>E108-E$1097</f>
        <v>-3.3192180996843179</v>
      </c>
      <c r="L108" s="6">
        <f>F108-F$1097</f>
        <v>-1.4014553969960808</v>
      </c>
      <c r="M108" s="6">
        <f>G108-G$1097</f>
        <v>-0.74427786996249701</v>
      </c>
      <c r="N108" s="6">
        <f>H108-H$1097</f>
        <v>-0.79731055804471573</v>
      </c>
      <c r="O108" s="6">
        <f>I108-I$1097</f>
        <v>-1.0783504958719519</v>
      </c>
    </row>
    <row r="109" spans="1:15" x14ac:dyDescent="0.15">
      <c r="A109" s="1">
        <v>5</v>
      </c>
      <c r="B109" s="1" t="s">
        <v>67</v>
      </c>
      <c r="C109" s="1">
        <v>14</v>
      </c>
      <c r="D109" s="1" t="s">
        <v>27</v>
      </c>
      <c r="E109" s="4">
        <f>IF(資本ストック!E109&gt;0,LN(資本ストック!E109),0)</f>
        <v>4.1746598300459041</v>
      </c>
      <c r="F109" s="4">
        <f>IF(資本ストック!F109&gt;0,LN(資本ストック!F109),0)</f>
        <v>8.7393410170362635</v>
      </c>
      <c r="G109" s="4">
        <f>IF(資本ストック!G109&gt;0,LN(資本ストック!G109),0)</f>
        <v>11.029923229690246</v>
      </c>
      <c r="H109" s="4">
        <f>IF(資本ストック!H109&gt;0,LN(資本ストック!H109),0)</f>
        <v>11.454439925149726</v>
      </c>
      <c r="I109" s="4">
        <f>IF(資本ストック!I109&gt;0,LN(資本ストック!I109),0)</f>
        <v>11.895136597983047</v>
      </c>
      <c r="K109" s="6">
        <f>E109-E$1098</f>
        <v>-2.3436343580265833</v>
      </c>
      <c r="L109" s="6">
        <f>F109-F$1098</f>
        <v>0.29943029447981218</v>
      </c>
      <c r="M109" s="6">
        <f>G109-G$1098</f>
        <v>1.512307739661809</v>
      </c>
      <c r="N109" s="6">
        <f>H109-H$1098</f>
        <v>1.4332694743295615</v>
      </c>
      <c r="O109" s="6">
        <f>I109-I$1098</f>
        <v>1.6030769712500348</v>
      </c>
    </row>
    <row r="110" spans="1:15" x14ac:dyDescent="0.15">
      <c r="A110" s="1">
        <v>5</v>
      </c>
      <c r="B110" s="1" t="s">
        <v>67</v>
      </c>
      <c r="C110" s="1">
        <v>15</v>
      </c>
      <c r="D110" s="1" t="s">
        <v>28</v>
      </c>
      <c r="E110" s="4">
        <f>IF(資本ストック!E110&gt;0,LN(資本ストック!E110),0)</f>
        <v>10.188216642324923</v>
      </c>
      <c r="F110" s="4">
        <f>IF(資本ストック!F110&gt;0,LN(資本ストック!F110),0)</f>
        <v>11.34143314430829</v>
      </c>
      <c r="G110" s="4">
        <f>IF(資本ストック!G110&gt;0,LN(資本ストック!G110),0)</f>
        <v>11.777050581205472</v>
      </c>
      <c r="H110" s="4">
        <f>IF(資本ストック!H110&gt;0,LN(資本ストック!H110),0)</f>
        <v>11.948847462130107</v>
      </c>
      <c r="I110" s="4">
        <f>IF(資本ストック!I110&gt;0,LN(資本ストック!I110),0)</f>
        <v>11.771465613227289</v>
      </c>
      <c r="K110" s="6">
        <f>E110-E$1099</f>
        <v>-0.8873615258711034</v>
      </c>
      <c r="L110" s="6">
        <f>F110-F$1099</f>
        <v>-0.44455918391028426</v>
      </c>
      <c r="M110" s="6">
        <f>G110-G$1099</f>
        <v>-0.67108128685282331</v>
      </c>
      <c r="N110" s="6">
        <f>H110-H$1099</f>
        <v>-0.75923613137634938</v>
      </c>
      <c r="O110" s="6">
        <f>I110-I$1099</f>
        <v>-0.9538636114872201</v>
      </c>
    </row>
    <row r="111" spans="1:15" x14ac:dyDescent="0.15">
      <c r="A111" s="1">
        <v>5</v>
      </c>
      <c r="B111" s="1" t="s">
        <v>267</v>
      </c>
      <c r="C111" s="1">
        <v>16</v>
      </c>
      <c r="D111" s="1" t="s">
        <v>11</v>
      </c>
      <c r="E111" s="4">
        <f>IF(資本ストック!E111&gt;0,LN(資本ストック!E111),0)</f>
        <v>11.282020112774212</v>
      </c>
      <c r="F111" s="4">
        <f>IF(資本ストック!F111&gt;0,LN(資本ストック!F111),0)</f>
        <v>11.792871238376003</v>
      </c>
      <c r="G111" s="4">
        <f>IF(資本ストック!G111&gt;0,LN(資本ストック!G111),0)</f>
        <v>12.172921114062431</v>
      </c>
      <c r="H111" s="4">
        <f>IF(資本ストック!H111&gt;0,LN(資本ストック!H111),0)</f>
        <v>12.546979549323897</v>
      </c>
      <c r="I111" s="4">
        <f>IF(資本ストック!I111&gt;0,LN(資本ストック!I111),0)</f>
        <v>12.396176476382568</v>
      </c>
      <c r="K111" s="6">
        <f>E111-E$1100</f>
        <v>-0.57629204271524337</v>
      </c>
      <c r="L111" s="6">
        <f>F111-F$1100</f>
        <v>-0.4611974695086154</v>
      </c>
      <c r="M111" s="6">
        <f>G111-G$1100</f>
        <v>-0.46894047233389458</v>
      </c>
      <c r="N111" s="6">
        <f>H111-H$1100</f>
        <v>-0.42157095721152338</v>
      </c>
      <c r="O111" s="6">
        <f>I111-I$1100</f>
        <v>-0.41288365307385533</v>
      </c>
    </row>
    <row r="112" spans="1:15" x14ac:dyDescent="0.15">
      <c r="A112" s="1">
        <v>5</v>
      </c>
      <c r="B112" s="1" t="s">
        <v>65</v>
      </c>
      <c r="C112" s="1">
        <v>17</v>
      </c>
      <c r="D112" s="1" t="s">
        <v>12</v>
      </c>
      <c r="E112" s="4">
        <f>IF(資本ストック!E112&gt;0,LN(資本ストック!E112),0)</f>
        <v>12.056258334944536</v>
      </c>
      <c r="F112" s="4">
        <f>IF(資本ストック!F112&gt;0,LN(資本ストック!F112),0)</f>
        <v>13.178907705297236</v>
      </c>
      <c r="G112" s="4">
        <f>IF(資本ストック!G112&gt;0,LN(資本ストック!G112),0)</f>
        <v>13.431234594706451</v>
      </c>
      <c r="H112" s="4">
        <f>IF(資本ストック!H112&gt;0,LN(資本ストック!H112),0)</f>
        <v>13.948432105086253</v>
      </c>
      <c r="I112" s="4">
        <f>IF(資本ストック!I112&gt;0,LN(資本ストック!I112),0)</f>
        <v>13.956321857121415</v>
      </c>
      <c r="K112" s="6">
        <f>E112-E$1101</f>
        <v>-0.54415311498671493</v>
      </c>
      <c r="L112" s="6">
        <f>F112-F$1101</f>
        <v>-0.53190244714415869</v>
      </c>
      <c r="M112" s="6">
        <f>G112-G$1101</f>
        <v>-0.69260527461874588</v>
      </c>
      <c r="N112" s="6">
        <f>H112-H$1101</f>
        <v>-0.52869341401757275</v>
      </c>
      <c r="O112" s="6">
        <f>I112-I$1101</f>
        <v>-0.54400137304076956</v>
      </c>
    </row>
    <row r="113" spans="1:15" x14ac:dyDescent="0.15">
      <c r="A113" s="1">
        <v>5</v>
      </c>
      <c r="B113" s="1" t="s">
        <v>65</v>
      </c>
      <c r="C113" s="1">
        <v>18</v>
      </c>
      <c r="D113" s="1" t="s">
        <v>13</v>
      </c>
      <c r="E113" s="4">
        <f>IF(資本ストック!E113&gt;0,LN(資本ストック!E113),0)</f>
        <v>11.505698000505047</v>
      </c>
      <c r="F113" s="4">
        <f>IF(資本ストック!F113&gt;0,LN(資本ストック!F113),0)</f>
        <v>12.978314815759392</v>
      </c>
      <c r="G113" s="4">
        <f>IF(資本ストック!G113&gt;0,LN(資本ストック!G113),0)</f>
        <v>13.026050802816393</v>
      </c>
      <c r="H113" s="4">
        <f>IF(資本ストック!H113&gt;0,LN(資本ストック!H113),0)</f>
        <v>13.124655765515257</v>
      </c>
      <c r="I113" s="4">
        <f>IF(資本ストック!I113&gt;0,LN(資本ストック!I113),0)</f>
        <v>12.852027686656001</v>
      </c>
      <c r="K113" s="6">
        <f>E113-E$1102</f>
        <v>-0.41372625791715478</v>
      </c>
      <c r="L113" s="6">
        <f>F113-F$1102</f>
        <v>-0.23842304332517372</v>
      </c>
      <c r="M113" s="6">
        <f>G113-G$1102</f>
        <v>-0.41307094030708491</v>
      </c>
      <c r="N113" s="6">
        <f>H113-H$1102</f>
        <v>-0.48481364990788833</v>
      </c>
      <c r="O113" s="6">
        <f>I113-I$1102</f>
        <v>-0.60043851275512417</v>
      </c>
    </row>
    <row r="114" spans="1:15" x14ac:dyDescent="0.15">
      <c r="A114" s="1">
        <v>5</v>
      </c>
      <c r="B114" s="1" t="s">
        <v>65</v>
      </c>
      <c r="C114" s="1">
        <v>19</v>
      </c>
      <c r="D114" s="1" t="s">
        <v>14</v>
      </c>
      <c r="E114" s="4">
        <f>IF(資本ストック!E114&gt;0,LN(資本ストック!E114),0)</f>
        <v>10.250495316602057</v>
      </c>
      <c r="F114" s="4">
        <f>IF(資本ストック!F114&gt;0,LN(資本ストック!F114),0)</f>
        <v>10.890661177615662</v>
      </c>
      <c r="G114" s="4">
        <f>IF(資本ストック!G114&gt;0,LN(資本ストック!G114),0)</f>
        <v>10.930944036941224</v>
      </c>
      <c r="H114" s="4">
        <f>IF(資本ストック!H114&gt;0,LN(資本ストック!H114),0)</f>
        <v>11.336324176757914</v>
      </c>
      <c r="I114" s="4">
        <f>IF(資本ストック!I114&gt;0,LN(資本ストック!I114),0)</f>
        <v>11.330040055057554</v>
      </c>
      <c r="K114" s="6">
        <f>E114-E$1103</f>
        <v>-0.9728636278334104</v>
      </c>
      <c r="L114" s="6">
        <f>F114-F$1103</f>
        <v>-0.72433316636093537</v>
      </c>
      <c r="M114" s="6">
        <f>G114-G$1103</f>
        <v>-0.95766262494400145</v>
      </c>
      <c r="N114" s="6">
        <f>H114-H$1103</f>
        <v>-0.96763048052981127</v>
      </c>
      <c r="O114" s="6">
        <f>I114-I$1103</f>
        <v>-1.098795501073516</v>
      </c>
    </row>
    <row r="115" spans="1:15" x14ac:dyDescent="0.15">
      <c r="A115" s="1">
        <v>5</v>
      </c>
      <c r="B115" s="1" t="s">
        <v>65</v>
      </c>
      <c r="C115" s="1">
        <v>20</v>
      </c>
      <c r="D115" s="1" t="s">
        <v>15</v>
      </c>
      <c r="E115" s="4">
        <f>IF(資本ストック!E115&gt;0,LN(資本ストック!E115),0)</f>
        <v>10.220343176637495</v>
      </c>
      <c r="F115" s="4">
        <f>IF(資本ストック!F115&gt;0,LN(資本ストック!F115),0)</f>
        <v>11.936382258294863</v>
      </c>
      <c r="G115" s="4">
        <f>IF(資本ストック!G115&gt;0,LN(資本ストック!G115),0)</f>
        <v>12.795698535481639</v>
      </c>
      <c r="H115" s="4">
        <f>IF(資本ストック!H115&gt;0,LN(資本ストック!H115),0)</f>
        <v>13.143728325304012</v>
      </c>
      <c r="I115" s="4">
        <f>IF(資本ストック!I115&gt;0,LN(資本ストック!I115),0)</f>
        <v>13.095656855626341</v>
      </c>
      <c r="K115" s="6">
        <f>E115-E$1104</f>
        <v>-0.70981855983503372</v>
      </c>
      <c r="L115" s="6">
        <f>F115-F$1104</f>
        <v>-0.94523799136350917</v>
      </c>
      <c r="M115" s="6">
        <f>G115-G$1104</f>
        <v>-1.0189540886886697</v>
      </c>
      <c r="N115" s="6">
        <f>H115-H$1104</f>
        <v>-0.98076050213831323</v>
      </c>
      <c r="O115" s="6">
        <f>I115-I$1104</f>
        <v>-1.0322508976973701</v>
      </c>
    </row>
    <row r="116" spans="1:15" x14ac:dyDescent="0.15">
      <c r="A116" s="1">
        <v>5</v>
      </c>
      <c r="B116" s="1" t="s">
        <v>65</v>
      </c>
      <c r="C116" s="1">
        <v>21</v>
      </c>
      <c r="D116" s="1" t="s">
        <v>16</v>
      </c>
      <c r="E116" s="4">
        <f>IF(資本ストック!E116&gt;0,LN(資本ストック!E116),0)</f>
        <v>11.234921127026217</v>
      </c>
      <c r="F116" s="4">
        <f>IF(資本ストック!F116&gt;0,LN(資本ストック!F116),0)</f>
        <v>13.132054059627123</v>
      </c>
      <c r="G116" s="4">
        <f>IF(資本ストック!G116&gt;0,LN(資本ストック!G116),0)</f>
        <v>13.561251142050349</v>
      </c>
      <c r="H116" s="4">
        <f>IF(資本ストック!H116&gt;0,LN(資本ストック!H116),0)</f>
        <v>14.075646076655083</v>
      </c>
      <c r="I116" s="4">
        <f>IF(資本ストック!I116&gt;0,LN(資本ストック!I116),0)</f>
        <v>13.99258068900531</v>
      </c>
      <c r="K116" s="6">
        <f>E116-E$1105</f>
        <v>-1.3560452897697495</v>
      </c>
      <c r="L116" s="6">
        <f>F116-F$1105</f>
        <v>-0.58406740328442019</v>
      </c>
      <c r="M116" s="6">
        <f>G116-G$1105</f>
        <v>-0.62364406251810323</v>
      </c>
      <c r="N116" s="6">
        <f>H116-H$1105</f>
        <v>-0.54713471674782532</v>
      </c>
      <c r="O116" s="6">
        <f>I116-I$1105</f>
        <v>-0.6693282749855527</v>
      </c>
    </row>
    <row r="117" spans="1:15" x14ac:dyDescent="0.15">
      <c r="A117" s="1">
        <v>5</v>
      </c>
      <c r="B117" s="1" t="s">
        <v>63</v>
      </c>
      <c r="C117" s="1">
        <v>22</v>
      </c>
      <c r="D117" s="1" t="s">
        <v>8</v>
      </c>
      <c r="E117" s="4">
        <f>IF(資本ストック!E117&gt;0,LN(資本ストック!E117),0)</f>
        <v>11.465457156515516</v>
      </c>
      <c r="F117" s="4">
        <f>IF(資本ストック!F117&gt;0,LN(資本ストック!F117),0)</f>
        <v>13.064643080980925</v>
      </c>
      <c r="G117" s="4">
        <f>IF(資本ストック!G117&gt;0,LN(資本ストック!G117),0)</f>
        <v>13.823493683659978</v>
      </c>
      <c r="H117" s="4">
        <f>IF(資本ストック!H117&gt;0,LN(資本ストック!H117),0)</f>
        <v>14.299420617183799</v>
      </c>
      <c r="I117" s="4">
        <f>IF(資本ストック!I117&gt;0,LN(資本ストック!I117),0)</f>
        <v>14.384004806912143</v>
      </c>
      <c r="K117" s="6">
        <f>E117-E$1106</f>
        <v>-0.72022857860443423</v>
      </c>
      <c r="L117" s="6">
        <f>F117-F$1106</f>
        <v>-0.48831038131086046</v>
      </c>
      <c r="M117" s="6">
        <f>G117-G$1106</f>
        <v>-0.61452479320756659</v>
      </c>
      <c r="N117" s="6">
        <f>H117-H$1106</f>
        <v>-0.59176863835853766</v>
      </c>
      <c r="O117" s="6">
        <f>I117-I$1106</f>
        <v>-0.54794625733745761</v>
      </c>
    </row>
    <row r="118" spans="1:15" x14ac:dyDescent="0.15">
      <c r="A118" s="1">
        <v>5</v>
      </c>
      <c r="B118" s="1" t="s">
        <v>63</v>
      </c>
      <c r="C118" s="1">
        <v>23</v>
      </c>
      <c r="D118" s="1" t="s">
        <v>29</v>
      </c>
      <c r="E118" s="4">
        <f>IF(資本ストック!E118&gt;0,LN(資本ストック!E118),0)</f>
        <v>12.376465935274959</v>
      </c>
      <c r="F118" s="4">
        <f>IF(資本ストック!F118&gt;0,LN(資本ストック!F118),0)</f>
        <v>12.998050760872617</v>
      </c>
      <c r="G118" s="4">
        <f>IF(資本ストック!G118&gt;0,LN(資本ストック!G118),0)</f>
        <v>13.384556230818012</v>
      </c>
      <c r="H118" s="4">
        <f>IF(資本ストック!H118&gt;0,LN(資本ストック!H118),0)</f>
        <v>14.086144534983852</v>
      </c>
      <c r="I118" s="4">
        <f>IF(資本ストック!I118&gt;0,LN(資本ストック!I118),0)</f>
        <v>14.093539293574377</v>
      </c>
      <c r="K118" s="6">
        <f>E118-E$1107</f>
        <v>-0.31520722828462588</v>
      </c>
      <c r="L118" s="6">
        <f>F118-F$1107</f>
        <v>-0.37459487606986741</v>
      </c>
      <c r="M118" s="6">
        <f>G118-G$1107</f>
        <v>-0.47970688655732374</v>
      </c>
      <c r="N118" s="6">
        <f>H118-H$1107</f>
        <v>-0.37038308739946224</v>
      </c>
      <c r="O118" s="6">
        <f>I118-I$1107</f>
        <v>-0.41192149060038652</v>
      </c>
    </row>
    <row r="119" spans="1:15" x14ac:dyDescent="0.15">
      <c r="A119" s="1">
        <v>6</v>
      </c>
      <c r="B119" s="1" t="s">
        <v>268</v>
      </c>
      <c r="C119" s="1">
        <v>1</v>
      </c>
      <c r="D119" s="1" t="s">
        <v>9</v>
      </c>
      <c r="E119" s="4">
        <f>IF(資本ストック!E119&gt;0,LN(資本ストック!E119),0)</f>
        <v>13.509732554079456</v>
      </c>
      <c r="F119" s="4">
        <f>IF(資本ストック!F119&gt;0,LN(資本ストック!F119),0)</f>
        <v>13.789617329453586</v>
      </c>
      <c r="G119" s="4">
        <f>IF(資本ストック!G119&gt;0,LN(資本ストック!G119),0)</f>
        <v>14.007825540655695</v>
      </c>
      <c r="H119" s="4">
        <f>IF(資本ストック!H119&gt;0,LN(資本ストック!H119),0)</f>
        <v>14.160689078529142</v>
      </c>
      <c r="I119" s="4">
        <f>IF(資本ストック!I119&gt;0,LN(資本ストック!I119),0)</f>
        <v>14.243448476166561</v>
      </c>
      <c r="K119" s="6">
        <f>E119-E$1085</f>
        <v>9.6602997888151521E-2</v>
      </c>
      <c r="L119" s="6">
        <f>F119-F$1085</f>
        <v>0.15138918023812664</v>
      </c>
      <c r="M119" s="6">
        <f>G119-G$1085</f>
        <v>2.3349506792550656E-2</v>
      </c>
      <c r="N119" s="6">
        <f>H119-H$1085</f>
        <v>-2.3374988323025647E-2</v>
      </c>
      <c r="O119" s="6">
        <f>I119-I$1085</f>
        <v>5.5017623274222771E-2</v>
      </c>
    </row>
    <row r="120" spans="1:15" x14ac:dyDescent="0.15">
      <c r="A120" s="1">
        <v>6</v>
      </c>
      <c r="B120" s="1" t="s">
        <v>73</v>
      </c>
      <c r="C120" s="1">
        <v>2</v>
      </c>
      <c r="D120" s="1" t="s">
        <v>10</v>
      </c>
      <c r="E120" s="4">
        <f>IF(資本ストック!E120&gt;0,LN(資本ストック!E120),0)</f>
        <v>9.9587959857007036</v>
      </c>
      <c r="F120" s="4">
        <f>IF(資本ストック!F120&gt;0,LN(資本ストック!F120),0)</f>
        <v>10.059190526836446</v>
      </c>
      <c r="G120" s="4">
        <f>IF(資本ストック!G120&gt;0,LN(資本ストック!G120),0)</f>
        <v>10.112472324496705</v>
      </c>
      <c r="H120" s="4">
        <f>IF(資本ストック!H120&gt;0,LN(資本ストック!H120),0)</f>
        <v>10.247992146665476</v>
      </c>
      <c r="I120" s="4">
        <f>IF(資本ストック!I120&gt;0,LN(資本ストック!I120),0)</f>
        <v>9.9055942332843436</v>
      </c>
      <c r="K120" s="6">
        <f>E120-E$1086</f>
        <v>1.3954049899121301E-2</v>
      </c>
      <c r="L120" s="6">
        <f>F120-F$1086</f>
        <v>-4.045278399329888E-2</v>
      </c>
      <c r="M120" s="6">
        <f>G120-G$1086</f>
        <v>-4.7110278737372724E-2</v>
      </c>
      <c r="N120" s="6">
        <f>H120-H$1086</f>
        <v>6.1255365438748655E-2</v>
      </c>
      <c r="O120" s="6">
        <f>I120-I$1086</f>
        <v>-0.12501231094591247</v>
      </c>
    </row>
    <row r="121" spans="1:15" x14ac:dyDescent="0.15">
      <c r="A121" s="1">
        <v>6</v>
      </c>
      <c r="B121" s="1" t="s">
        <v>269</v>
      </c>
      <c r="C121" s="1">
        <v>3</v>
      </c>
      <c r="D121" s="1" t="s">
        <v>17</v>
      </c>
      <c r="E121" s="4">
        <f>IF(資本ストック!E121&gt;0,LN(資本ストック!E121),0)</f>
        <v>10.091387229714448</v>
      </c>
      <c r="F121" s="4">
        <f>IF(資本ストック!F121&gt;0,LN(資本ストック!F121),0)</f>
        <v>10.947043817084671</v>
      </c>
      <c r="G121" s="4">
        <f>IF(資本ストック!G121&gt;0,LN(資本ストック!G121),0)</f>
        <v>11.459964379353842</v>
      </c>
      <c r="H121" s="4">
        <f>IF(資本ストック!H121&gt;0,LN(資本ストック!H121),0)</f>
        <v>12.07072835988121</v>
      </c>
      <c r="I121" s="4">
        <f>IF(資本ストック!I121&gt;0,LN(資本ストック!I121),0)</f>
        <v>12.141534647599405</v>
      </c>
      <c r="K121" s="6">
        <f>E121-E$1087</f>
        <v>-0.91375776499545225</v>
      </c>
      <c r="L121" s="6">
        <f>F121-F$1087</f>
        <v>-0.67410359252395935</v>
      </c>
      <c r="M121" s="6">
        <f>G121-G$1087</f>
        <v>-0.67276783552219044</v>
      </c>
      <c r="N121" s="6">
        <f>H121-H$1087</f>
        <v>-0.44637239003609253</v>
      </c>
      <c r="O121" s="6">
        <f>I121-I$1087</f>
        <v>-0.43497871692128776</v>
      </c>
    </row>
    <row r="122" spans="1:15" x14ac:dyDescent="0.15">
      <c r="A122" s="1">
        <v>6</v>
      </c>
      <c r="B122" s="1" t="s">
        <v>270</v>
      </c>
      <c r="C122" s="1">
        <v>4</v>
      </c>
      <c r="D122" s="1" t="s">
        <v>18</v>
      </c>
      <c r="E122" s="4">
        <f>IF(資本ストック!E122&gt;0,LN(資本ストック!E122),0)</f>
        <v>10.040835303836218</v>
      </c>
      <c r="F122" s="4">
        <f>IF(資本ストック!F122&gt;0,LN(資本ストック!F122),0)</f>
        <v>11.099626615791307</v>
      </c>
      <c r="G122" s="4">
        <f>IF(資本ストック!G122&gt;0,LN(資本ストック!G122),0)</f>
        <v>11.430049309556162</v>
      </c>
      <c r="H122" s="4">
        <f>IF(資本ストック!H122&gt;0,LN(資本ストック!H122),0)</f>
        <v>11.48588517840899</v>
      </c>
      <c r="I122" s="4">
        <f>IF(資本ストック!I122&gt;0,LN(資本ストック!I122),0)</f>
        <v>11.09533158454115</v>
      </c>
      <c r="K122" s="6">
        <f>E122-E$1088</f>
        <v>-0.60818616234827161</v>
      </c>
      <c r="L122" s="6">
        <f>F122-F$1088</f>
        <v>-0.10257487244083485</v>
      </c>
      <c r="M122" s="6">
        <f>G122-G$1088</f>
        <v>-6.8550884388370648E-2</v>
      </c>
      <c r="N122" s="6">
        <f>H122-H$1088</f>
        <v>-6.6480542132417497E-2</v>
      </c>
      <c r="O122" s="6">
        <f>I122-I$1088</f>
        <v>-0.21755780488540388</v>
      </c>
    </row>
    <row r="123" spans="1:15" x14ac:dyDescent="0.15">
      <c r="A123" s="1">
        <v>6</v>
      </c>
      <c r="B123" s="1" t="s">
        <v>271</v>
      </c>
      <c r="C123" s="1">
        <v>5</v>
      </c>
      <c r="D123" s="1" t="s">
        <v>19</v>
      </c>
      <c r="E123" s="4">
        <f>IF(資本ストック!E123&gt;0,LN(資本ストック!E123),0)</f>
        <v>8.5080636204236963</v>
      </c>
      <c r="F123" s="4">
        <f>IF(資本ストック!F123&gt;0,LN(資本ストック!F123),0)</f>
        <v>8.9174819702319539</v>
      </c>
      <c r="G123" s="4">
        <f>IF(資本ストック!G123&gt;0,LN(資本ストック!G123),0)</f>
        <v>9.4039043408101453</v>
      </c>
      <c r="H123" s="4">
        <f>IF(資本ストック!H123&gt;0,LN(資本ストック!H123),0)</f>
        <v>9.714159027394853</v>
      </c>
      <c r="I123" s="4">
        <f>IF(資本ストック!I123&gt;0,LN(資本ストック!I123),0)</f>
        <v>9.6388011841410641</v>
      </c>
      <c r="K123" s="6">
        <f>E123-E$1089</f>
        <v>-1.6703509915204542</v>
      </c>
      <c r="L123" s="6">
        <f>F123-F$1089</f>
        <v>-1.6523294694990227</v>
      </c>
      <c r="M123" s="6">
        <f>G123-G$1089</f>
        <v>-1.6019039478628514</v>
      </c>
      <c r="N123" s="6">
        <f>H123-H$1089</f>
        <v>-1.6168820318019623</v>
      </c>
      <c r="O123" s="6">
        <f>I123-I$1089</f>
        <v>-1.7201366615335854</v>
      </c>
    </row>
    <row r="124" spans="1:15" x14ac:dyDescent="0.15">
      <c r="A124" s="1">
        <v>6</v>
      </c>
      <c r="B124" s="1" t="s">
        <v>74</v>
      </c>
      <c r="C124" s="1">
        <v>6</v>
      </c>
      <c r="D124" s="1" t="s">
        <v>3</v>
      </c>
      <c r="E124" s="4">
        <f>IF(資本ストック!E124&gt;0,LN(資本ストック!E124),0)</f>
        <v>9.8917009396354185</v>
      </c>
      <c r="F124" s="4">
        <f>IF(資本ストック!F124&gt;0,LN(資本ストック!F124),0)</f>
        <v>10.430110181327102</v>
      </c>
      <c r="G124" s="4">
        <f>IF(資本ストック!G124&gt;0,LN(資本ストック!G124),0)</f>
        <v>11.034000723158048</v>
      </c>
      <c r="H124" s="4">
        <f>IF(資本ストック!H124&gt;0,LN(資本ストック!H124),0)</f>
        <v>11.374101853627527</v>
      </c>
      <c r="I124" s="4">
        <f>IF(資本ストック!I124&gt;0,LN(資本ストック!I124),0)</f>
        <v>11.562899078493468</v>
      </c>
      <c r="K124" s="6">
        <f>E124-E$1090</f>
        <v>-1.1875567778934322</v>
      </c>
      <c r="L124" s="6">
        <f>F124-F$1090</f>
        <v>-0.97031211767360226</v>
      </c>
      <c r="M124" s="6">
        <f>G124-G$1090</f>
        <v>-0.78599988127664133</v>
      </c>
      <c r="N124" s="6">
        <f>H124-H$1090</f>
        <v>-0.70438889194231891</v>
      </c>
      <c r="O124" s="6">
        <f>I124-I$1090</f>
        <v>-0.8187309016298947</v>
      </c>
    </row>
    <row r="125" spans="1:15" x14ac:dyDescent="0.15">
      <c r="A125" s="1">
        <v>6</v>
      </c>
      <c r="B125" s="1" t="s">
        <v>74</v>
      </c>
      <c r="C125" s="1">
        <v>7</v>
      </c>
      <c r="D125" s="1" t="s">
        <v>20</v>
      </c>
      <c r="E125" s="4">
        <f>IF(資本ストック!E125&gt;0,LN(資本ストック!E125),0)</f>
        <v>7.1006694197839284</v>
      </c>
      <c r="F125" s="4">
        <f>IF(資本ストック!F125&gt;0,LN(資本ストック!F125),0)</f>
        <v>9.3017037287074089</v>
      </c>
      <c r="G125" s="4">
        <f>IF(資本ストック!G125&gt;0,LN(資本ストック!G125),0)</f>
        <v>8.6881046369980801</v>
      </c>
      <c r="H125" s="4">
        <f>IF(資本ストック!H125&gt;0,LN(資本ストック!H125),0)</f>
        <v>8.1408196104891353</v>
      </c>
      <c r="I125" s="4">
        <f>IF(資本ストック!I125&gt;0,LN(資本ストック!I125),0)</f>
        <v>7.4817040045433778</v>
      </c>
      <c r="K125" s="6">
        <f>E125-E$1091</f>
        <v>-2.1778601672387268</v>
      </c>
      <c r="L125" s="6">
        <f>F125-F$1091</f>
        <v>-0.66193353765944707</v>
      </c>
      <c r="M125" s="6">
        <f>G125-G$1091</f>
        <v>-1.1676390853662628</v>
      </c>
      <c r="N125" s="6">
        <f>H125-H$1091</f>
        <v>-2.1320023918794924</v>
      </c>
      <c r="O125" s="6">
        <f>I125-I$1091</f>
        <v>-2.8594410834698731</v>
      </c>
    </row>
    <row r="126" spans="1:15" x14ac:dyDescent="0.15">
      <c r="A126" s="1">
        <v>6</v>
      </c>
      <c r="B126" s="1" t="s">
        <v>272</v>
      </c>
      <c r="C126" s="1">
        <v>8</v>
      </c>
      <c r="D126" s="1" t="s">
        <v>21</v>
      </c>
      <c r="E126" s="4">
        <f>IF(資本ストック!E126&gt;0,LN(資本ストック!E126),0)</f>
        <v>9.8870104771769931</v>
      </c>
      <c r="F126" s="4">
        <f>IF(資本ストック!F126&gt;0,LN(資本ストック!F126),0)</f>
        <v>10.496469281256715</v>
      </c>
      <c r="G126" s="4">
        <f>IF(資本ストック!G126&gt;0,LN(資本ストック!G126),0)</f>
        <v>11.097155842228712</v>
      </c>
      <c r="H126" s="4">
        <f>IF(資本ストック!H126&gt;0,LN(資本ストック!H126),0)</f>
        <v>11.487663228785872</v>
      </c>
      <c r="I126" s="4">
        <f>IF(資本ストック!I126&gt;0,LN(資本ストック!I126),0)</f>
        <v>11.27794425922032</v>
      </c>
      <c r="K126" s="6">
        <f>E126-E$1092</f>
        <v>-0.89646956471024986</v>
      </c>
      <c r="L126" s="6">
        <f>F126-F$1092</f>
        <v>-0.57320620778486564</v>
      </c>
      <c r="M126" s="6">
        <f>G126-G$1092</f>
        <v>-0.24300524555107295</v>
      </c>
      <c r="N126" s="6">
        <f>H126-H$1092</f>
        <v>8.003127125813414E-2</v>
      </c>
      <c r="O126" s="6">
        <f>I126-I$1092</f>
        <v>-5.9930117684292128E-2</v>
      </c>
    </row>
    <row r="127" spans="1:15" x14ac:dyDescent="0.15">
      <c r="A127" s="1">
        <v>6</v>
      </c>
      <c r="B127" s="1" t="s">
        <v>74</v>
      </c>
      <c r="C127" s="1">
        <v>9</v>
      </c>
      <c r="D127" s="1" t="s">
        <v>22</v>
      </c>
      <c r="E127" s="4">
        <f>IF(資本ストック!E127&gt;0,LN(資本ストック!E127),0)</f>
        <v>10.285450694578934</v>
      </c>
      <c r="F127" s="4">
        <f>IF(資本ストック!F127&gt;0,LN(資本ストック!F127),0)</f>
        <v>11.611571418738443</v>
      </c>
      <c r="G127" s="4">
        <f>IF(資本ストック!G127&gt;0,LN(資本ストック!G127),0)</f>
        <v>11.54586870297747</v>
      </c>
      <c r="H127" s="4">
        <f>IF(資本ストック!H127&gt;0,LN(資本ストック!H127),0)</f>
        <v>11.456785057074509</v>
      </c>
      <c r="I127" s="4">
        <f>IF(資本ストック!I127&gt;0,LN(資本ストック!I127),0)</f>
        <v>12.011528370612384</v>
      </c>
      <c r="K127" s="6">
        <f>E127-E$1093</f>
        <v>-0.9711242998447549</v>
      </c>
      <c r="L127" s="6">
        <f>F127-F$1093</f>
        <v>-0.23195763077366749</v>
      </c>
      <c r="M127" s="6">
        <f>G127-G$1093</f>
        <v>-0.63966798723664553</v>
      </c>
      <c r="N127" s="6">
        <f>H127-H$1093</f>
        <v>-0.81784419383862783</v>
      </c>
      <c r="O127" s="6">
        <f>I127-I$1093</f>
        <v>-0.40493356421324833</v>
      </c>
    </row>
    <row r="128" spans="1:15" x14ac:dyDescent="0.15">
      <c r="A128" s="1">
        <v>6</v>
      </c>
      <c r="B128" s="1" t="s">
        <v>74</v>
      </c>
      <c r="C128" s="1">
        <v>10</v>
      </c>
      <c r="D128" s="1" t="s">
        <v>23</v>
      </c>
      <c r="E128" s="4">
        <f>IF(資本ストック!E128&gt;0,LN(資本ストック!E128),0)</f>
        <v>9.2684747558746174</v>
      </c>
      <c r="F128" s="4">
        <f>IF(資本ストック!F128&gt;0,LN(資本ストック!F128),0)</f>
        <v>9.9866361385040143</v>
      </c>
      <c r="G128" s="4">
        <f>IF(資本ストック!G128&gt;0,LN(資本ストック!G128),0)</f>
        <v>10.627697398648696</v>
      </c>
      <c r="H128" s="4">
        <f>IF(資本ストック!H128&gt;0,LN(資本ストック!H128),0)</f>
        <v>11.090063635145212</v>
      </c>
      <c r="I128" s="4">
        <f>IF(資本ストック!I128&gt;0,LN(資本ストック!I128),0)</f>
        <v>10.842868261759135</v>
      </c>
      <c r="K128" s="6">
        <f>E128-E$1094</f>
        <v>-0.9727476977150733</v>
      </c>
      <c r="L128" s="6">
        <f>F128-F$1094</f>
        <v>-0.60442866003106666</v>
      </c>
      <c r="M128" s="6">
        <f>G128-G$1094</f>
        <v>-0.44778023156664304</v>
      </c>
      <c r="N128" s="6">
        <f>H128-H$1094</f>
        <v>-0.26203004300632138</v>
      </c>
      <c r="O128" s="6">
        <f>I128-I$1094</f>
        <v>-0.44412981954401332</v>
      </c>
    </row>
    <row r="129" spans="1:15" x14ac:dyDescent="0.15">
      <c r="A129" s="1">
        <v>6</v>
      </c>
      <c r="B129" s="1" t="s">
        <v>74</v>
      </c>
      <c r="C129" s="1">
        <v>11</v>
      </c>
      <c r="D129" s="1" t="s">
        <v>24</v>
      </c>
      <c r="E129" s="4">
        <f>IF(資本ストック!E129&gt;0,LN(資本ストック!E129),0)</f>
        <v>9.8735789813048047</v>
      </c>
      <c r="F129" s="4">
        <f>IF(資本ストック!F129&gt;0,LN(資本ストック!F129),0)</f>
        <v>10.600310010957038</v>
      </c>
      <c r="G129" s="4">
        <f>IF(資本ストック!G129&gt;0,LN(資本ストック!G129),0)</f>
        <v>11.708554448092592</v>
      </c>
      <c r="H129" s="4">
        <f>IF(資本ストック!H129&gt;0,LN(資本ストック!H129),0)</f>
        <v>12.184502834533168</v>
      </c>
      <c r="I129" s="4">
        <f>IF(資本ストック!I129&gt;0,LN(資本ストック!I129),0)</f>
        <v>12.265085691368377</v>
      </c>
      <c r="K129" s="6">
        <f>E129-E$1095</f>
        <v>-0.94249775658526858</v>
      </c>
      <c r="L129" s="6">
        <f>F129-F$1095</f>
        <v>-0.61458941892668761</v>
      </c>
      <c r="M129" s="6">
        <f>G129-G$1095</f>
        <v>-0.20981275081816086</v>
      </c>
      <c r="N129" s="6">
        <f>H129-H$1095</f>
        <v>-0.15988883246008534</v>
      </c>
      <c r="O129" s="6">
        <f>I129-I$1095</f>
        <v>-0.21624596453748168</v>
      </c>
    </row>
    <row r="130" spans="1:15" x14ac:dyDescent="0.15">
      <c r="A130" s="1">
        <v>6</v>
      </c>
      <c r="B130" s="1" t="s">
        <v>74</v>
      </c>
      <c r="C130" s="1">
        <v>12</v>
      </c>
      <c r="D130" s="1" t="s">
        <v>25</v>
      </c>
      <c r="E130" s="4">
        <f>IF(資本ストック!E130&gt;0,LN(資本ストック!E130),0)</f>
        <v>10.510766793845169</v>
      </c>
      <c r="F130" s="4">
        <f>IF(資本ストック!F130&gt;0,LN(資本ストック!F130),0)</f>
        <v>11.415395679165272</v>
      </c>
      <c r="G130" s="4">
        <f>IF(資本ストック!G130&gt;0,LN(資本ストック!G130),0)</f>
        <v>12.929611860128526</v>
      </c>
      <c r="H130" s="4">
        <f>IF(資本ストック!H130&gt;0,LN(資本ストック!H130),0)</f>
        <v>13.672322518746666</v>
      </c>
      <c r="I130" s="4">
        <f>IF(資本ストック!I130&gt;0,LN(資本ストック!I130),0)</f>
        <v>13.697928079138654</v>
      </c>
      <c r="K130" s="6">
        <f>E130-E$1096</f>
        <v>0.38007939394564616</v>
      </c>
      <c r="L130" s="6">
        <f>F130-F$1096</f>
        <v>0.36446560576013276</v>
      </c>
      <c r="M130" s="6">
        <f>G130-G$1096</f>
        <v>0.41601412552598127</v>
      </c>
      <c r="N130" s="6">
        <f>H130-H$1096</f>
        <v>0.49182963888653575</v>
      </c>
      <c r="O130" s="6">
        <f>I130-I$1096</f>
        <v>0.33784735959078915</v>
      </c>
    </row>
    <row r="131" spans="1:15" x14ac:dyDescent="0.15">
      <c r="A131" s="1">
        <v>6</v>
      </c>
      <c r="B131" s="1" t="s">
        <v>74</v>
      </c>
      <c r="C131" s="1">
        <v>13</v>
      </c>
      <c r="D131" s="1" t="s">
        <v>26</v>
      </c>
      <c r="E131" s="4">
        <f>IF(資本ストック!E131&gt;0,LN(資本ストック!E131),0)</f>
        <v>8.574341840663017</v>
      </c>
      <c r="F131" s="4">
        <f>IF(資本ストック!F131&gt;0,LN(資本ストック!F131),0)</f>
        <v>10.227749581106604</v>
      </c>
      <c r="G131" s="4">
        <f>IF(資本ストック!G131&gt;0,LN(資本ストック!G131),0)</f>
        <v>11.125549933673787</v>
      </c>
      <c r="H131" s="4">
        <f>IF(資本ストック!H131&gt;0,LN(資本ストック!H131),0)</f>
        <v>11.843678442736696</v>
      </c>
      <c r="I131" s="4">
        <f>IF(資本ストック!I131&gt;0,LN(資本ストック!I131),0)</f>
        <v>11.814143738125196</v>
      </c>
      <c r="K131" s="6">
        <f>E131-E$1097</f>
        <v>-1.0562975175923341</v>
      </c>
      <c r="L131" s="6">
        <f>F131-F$1097</f>
        <v>-0.87660173918826878</v>
      </c>
      <c r="M131" s="6">
        <f>G131-G$1097</f>
        <v>-0.54803889627068436</v>
      </c>
      <c r="N131" s="6">
        <f>H131-H$1097</f>
        <v>-0.20122777151659932</v>
      </c>
      <c r="O131" s="6">
        <f>I131-I$1097</f>
        <v>-0.3581751152382715</v>
      </c>
    </row>
    <row r="132" spans="1:15" x14ac:dyDescent="0.15">
      <c r="A132" s="1">
        <v>6</v>
      </c>
      <c r="B132" s="1" t="s">
        <v>74</v>
      </c>
      <c r="C132" s="1">
        <v>14</v>
      </c>
      <c r="D132" s="1" t="s">
        <v>27</v>
      </c>
      <c r="E132" s="4">
        <f>IF(資本ストック!E132&gt;0,LN(資本ストック!E132),0)</f>
        <v>4.6045634950040863</v>
      </c>
      <c r="F132" s="4">
        <f>IF(資本ストック!F132&gt;0,LN(資本ストック!F132),0)</f>
        <v>8.9056869976145716</v>
      </c>
      <c r="G132" s="4">
        <f>IF(資本ストック!G132&gt;0,LN(資本ストック!G132),0)</f>
        <v>9.9898071466601266</v>
      </c>
      <c r="H132" s="4">
        <f>IF(資本ストック!H132&gt;0,LN(資本ストック!H132),0)</f>
        <v>10.074908421566228</v>
      </c>
      <c r="I132" s="4">
        <f>IF(資本ストック!I132&gt;0,LN(資本ストック!I132),0)</f>
        <v>10.487440637436599</v>
      </c>
      <c r="K132" s="6">
        <f>E132-E$1098</f>
        <v>-1.913730693068401</v>
      </c>
      <c r="L132" s="6">
        <f>F132-F$1098</f>
        <v>0.46577627505812025</v>
      </c>
      <c r="M132" s="6">
        <f>G132-G$1098</f>
        <v>0.47219165663168994</v>
      </c>
      <c r="N132" s="6">
        <f>H132-H$1098</f>
        <v>5.3737970746063013E-2</v>
      </c>
      <c r="O132" s="6">
        <f>I132-I$1098</f>
        <v>0.19538101070358671</v>
      </c>
    </row>
    <row r="133" spans="1:15" x14ac:dyDescent="0.15">
      <c r="A133" s="1">
        <v>6</v>
      </c>
      <c r="B133" s="1" t="s">
        <v>74</v>
      </c>
      <c r="C133" s="1">
        <v>15</v>
      </c>
      <c r="D133" s="1" t="s">
        <v>28</v>
      </c>
      <c r="E133" s="4">
        <f>IF(資本ストック!E133&gt;0,LN(資本ストック!E133),0)</f>
        <v>10.128308001747129</v>
      </c>
      <c r="F133" s="4">
        <f>IF(資本ストック!F133&gt;0,LN(資本ストック!F133),0)</f>
        <v>11.34639192930643</v>
      </c>
      <c r="G133" s="4">
        <f>IF(資本ストック!G133&gt;0,LN(資本ストック!G133),0)</f>
        <v>11.850197542190937</v>
      </c>
      <c r="H133" s="4">
        <f>IF(資本ストック!H133&gt;0,LN(資本ストック!H133),0)</f>
        <v>12.121675159968687</v>
      </c>
      <c r="I133" s="4">
        <f>IF(資本ストック!I133&gt;0,LN(資本ストック!I133),0)</f>
        <v>12.070143638104463</v>
      </c>
      <c r="K133" s="6">
        <f>E133-E$1099</f>
        <v>-0.94727016644889694</v>
      </c>
      <c r="L133" s="6">
        <f>F133-F$1099</f>
        <v>-0.43960039891214464</v>
      </c>
      <c r="M133" s="6">
        <f>G133-G$1099</f>
        <v>-0.5979343258673584</v>
      </c>
      <c r="N133" s="6">
        <f>H133-H$1099</f>
        <v>-0.58640843353776972</v>
      </c>
      <c r="O133" s="6">
        <f>I133-I$1099</f>
        <v>-0.65518558661004533</v>
      </c>
    </row>
    <row r="134" spans="1:15" x14ac:dyDescent="0.15">
      <c r="A134" s="1">
        <v>6</v>
      </c>
      <c r="B134" s="1" t="s">
        <v>73</v>
      </c>
      <c r="C134" s="1">
        <v>16</v>
      </c>
      <c r="D134" s="1" t="s">
        <v>11</v>
      </c>
      <c r="E134" s="4">
        <f>IF(資本ストック!E134&gt;0,LN(資本ストック!E134),0)</f>
        <v>11.278699881555955</v>
      </c>
      <c r="F134" s="4">
        <f>IF(資本ストック!F134&gt;0,LN(資本ストック!F134),0)</f>
        <v>11.940129751329097</v>
      </c>
      <c r="G134" s="4">
        <f>IF(資本ストック!G134&gt;0,LN(資本ストック!G134),0)</f>
        <v>12.255677990162052</v>
      </c>
      <c r="H134" s="4">
        <f>IF(資本ストック!H134&gt;0,LN(資本ストック!H134),0)</f>
        <v>12.630576326556248</v>
      </c>
      <c r="I134" s="4">
        <f>IF(資本ストック!I134&gt;0,LN(資本ストック!I134),0)</f>
        <v>12.367786964099803</v>
      </c>
      <c r="K134" s="6">
        <f>E134-E$1100</f>
        <v>-0.57961227393350079</v>
      </c>
      <c r="L134" s="6">
        <f>F134-F$1100</f>
        <v>-0.31393895655552129</v>
      </c>
      <c r="M134" s="6">
        <f>G134-G$1100</f>
        <v>-0.38618359623427345</v>
      </c>
      <c r="N134" s="6">
        <f>H134-H$1100</f>
        <v>-0.33797417997917201</v>
      </c>
      <c r="O134" s="6">
        <f>I134-I$1100</f>
        <v>-0.44127316535661976</v>
      </c>
    </row>
    <row r="135" spans="1:15" x14ac:dyDescent="0.15">
      <c r="A135" s="1">
        <v>6</v>
      </c>
      <c r="B135" s="1" t="s">
        <v>73</v>
      </c>
      <c r="C135" s="1">
        <v>17</v>
      </c>
      <c r="D135" s="1" t="s">
        <v>12</v>
      </c>
      <c r="E135" s="4">
        <f>IF(資本ストック!E135&gt;0,LN(資本ストック!E135),0)</f>
        <v>11.499208561693798</v>
      </c>
      <c r="F135" s="4">
        <f>IF(資本ストック!F135&gt;0,LN(資本ストック!F135),0)</f>
        <v>12.787045971811834</v>
      </c>
      <c r="G135" s="4">
        <f>IF(資本ストック!G135&gt;0,LN(資本ストック!G135),0)</f>
        <v>13.262128659838206</v>
      </c>
      <c r="H135" s="4">
        <f>IF(資本ストック!H135&gt;0,LN(資本ストック!H135),0)</f>
        <v>13.647629201375358</v>
      </c>
      <c r="I135" s="4">
        <f>IF(資本ストック!I135&gt;0,LN(資本ストック!I135),0)</f>
        <v>13.729262714085586</v>
      </c>
      <c r="K135" s="6">
        <f>E135-E$1101</f>
        <v>-1.1012028882374523</v>
      </c>
      <c r="L135" s="6">
        <f>F135-F$1101</f>
        <v>-0.92376418062956134</v>
      </c>
      <c r="M135" s="6">
        <f>G135-G$1101</f>
        <v>-0.86171120948699098</v>
      </c>
      <c r="N135" s="6">
        <f>H135-H$1101</f>
        <v>-0.82949631772846821</v>
      </c>
      <c r="O135" s="6">
        <f>I135-I$1101</f>
        <v>-0.77106051607659865</v>
      </c>
    </row>
    <row r="136" spans="1:15" x14ac:dyDescent="0.15">
      <c r="A136" s="1">
        <v>6</v>
      </c>
      <c r="B136" s="1" t="s">
        <v>73</v>
      </c>
      <c r="C136" s="1">
        <v>18</v>
      </c>
      <c r="D136" s="1" t="s">
        <v>13</v>
      </c>
      <c r="E136" s="4">
        <f>IF(資本ストック!E136&gt;0,LN(資本ストック!E136),0)</f>
        <v>11.613806899018144</v>
      </c>
      <c r="F136" s="4">
        <f>IF(資本ストック!F136&gt;0,LN(資本ストック!F136),0)</f>
        <v>13.061794294266997</v>
      </c>
      <c r="G136" s="4">
        <f>IF(資本ストック!G136&gt;0,LN(資本ストック!G136),0)</f>
        <v>13.029205900483156</v>
      </c>
      <c r="H136" s="4">
        <f>IF(資本ストック!H136&gt;0,LN(資本ストック!H136),0)</f>
        <v>13.125015155301861</v>
      </c>
      <c r="I136" s="4">
        <f>IF(資本ストック!I136&gt;0,LN(資本ストック!I136),0)</f>
        <v>12.837903063680411</v>
      </c>
      <c r="K136" s="6">
        <f>E136-E$1102</f>
        <v>-0.30561735940405832</v>
      </c>
      <c r="L136" s="6">
        <f>F136-F$1102</f>
        <v>-0.1549435648175681</v>
      </c>
      <c r="M136" s="6">
        <f>G136-G$1102</f>
        <v>-0.40991584264032177</v>
      </c>
      <c r="N136" s="6">
        <f>H136-H$1102</f>
        <v>-0.48445426012128401</v>
      </c>
      <c r="O136" s="6">
        <f>I136-I$1102</f>
        <v>-0.61456313573071419</v>
      </c>
    </row>
    <row r="137" spans="1:15" x14ac:dyDescent="0.15">
      <c r="A137" s="1">
        <v>6</v>
      </c>
      <c r="B137" s="1" t="s">
        <v>273</v>
      </c>
      <c r="C137" s="1">
        <v>19</v>
      </c>
      <c r="D137" s="1" t="s">
        <v>14</v>
      </c>
      <c r="E137" s="4">
        <f>IF(資本ストック!E137&gt;0,LN(資本ストック!E137),0)</f>
        <v>10.500650398583655</v>
      </c>
      <c r="F137" s="4">
        <f>IF(資本ストック!F137&gt;0,LN(資本ストック!F137),0)</f>
        <v>10.867037852947039</v>
      </c>
      <c r="G137" s="4">
        <f>IF(資本ストック!G137&gt;0,LN(資本ストック!G137),0)</f>
        <v>10.922440651511147</v>
      </c>
      <c r="H137" s="4">
        <f>IF(資本ストック!H137&gt;0,LN(資本ストック!H137),0)</f>
        <v>11.379619240586448</v>
      </c>
      <c r="I137" s="4">
        <f>IF(資本ストック!I137&gt;0,LN(資本ストック!I137),0)</f>
        <v>11.391548851141609</v>
      </c>
      <c r="K137" s="6">
        <f>E137-E$1103</f>
        <v>-0.72270854585181254</v>
      </c>
      <c r="L137" s="6">
        <f>F137-F$1103</f>
        <v>-0.74795649102955863</v>
      </c>
      <c r="M137" s="6">
        <f>G137-G$1103</f>
        <v>-0.9661660103740779</v>
      </c>
      <c r="N137" s="6">
        <f>H137-H$1103</f>
        <v>-0.92433541670127717</v>
      </c>
      <c r="O137" s="6">
        <f>I137-I$1103</f>
        <v>-1.0372867049894605</v>
      </c>
    </row>
    <row r="138" spans="1:15" x14ac:dyDescent="0.15">
      <c r="A138" s="1">
        <v>6</v>
      </c>
      <c r="B138" s="1" t="s">
        <v>73</v>
      </c>
      <c r="C138" s="1">
        <v>20</v>
      </c>
      <c r="D138" s="1" t="s">
        <v>15</v>
      </c>
      <c r="E138" s="4">
        <f>IF(資本ストック!E138&gt;0,LN(資本ストック!E138),0)</f>
        <v>10.026324245815758</v>
      </c>
      <c r="F138" s="4">
        <f>IF(資本ストック!F138&gt;0,LN(資本ストック!F138),0)</f>
        <v>11.844966422430231</v>
      </c>
      <c r="G138" s="4">
        <f>IF(資本ストック!G138&gt;0,LN(資本ストック!G138),0)</f>
        <v>12.630506134068312</v>
      </c>
      <c r="H138" s="4">
        <f>IF(資本ストック!H138&gt;0,LN(資本ストック!H138),0)</f>
        <v>13.222217392432253</v>
      </c>
      <c r="I138" s="4">
        <f>IF(資本ストック!I138&gt;0,LN(資本ストック!I138),0)</f>
        <v>13.213336307647426</v>
      </c>
      <c r="K138" s="6">
        <f>E138-E$1104</f>
        <v>-0.90383749065677144</v>
      </c>
      <c r="L138" s="6">
        <f>F138-F$1104</f>
        <v>-1.0366538272281414</v>
      </c>
      <c r="M138" s="6">
        <f>G138-G$1104</f>
        <v>-1.1841464901019965</v>
      </c>
      <c r="N138" s="6">
        <f>H138-H$1104</f>
        <v>-0.90227143501007312</v>
      </c>
      <c r="O138" s="6">
        <f>I138-I$1104</f>
        <v>-0.91457144567628568</v>
      </c>
    </row>
    <row r="139" spans="1:15" x14ac:dyDescent="0.15">
      <c r="A139" s="1">
        <v>6</v>
      </c>
      <c r="B139" s="1" t="s">
        <v>73</v>
      </c>
      <c r="C139" s="1">
        <v>21</v>
      </c>
      <c r="D139" s="1" t="s">
        <v>16</v>
      </c>
      <c r="E139" s="4">
        <f>IF(資本ストック!E139&gt;0,LN(資本ストック!E139),0)</f>
        <v>10.956798696996294</v>
      </c>
      <c r="F139" s="4">
        <f>IF(資本ストック!F139&gt;0,LN(資本ストック!F139),0)</f>
        <v>12.983607757699538</v>
      </c>
      <c r="G139" s="4">
        <f>IF(資本ストック!G139&gt;0,LN(資本ストック!G139),0)</f>
        <v>13.382802990103418</v>
      </c>
      <c r="H139" s="4">
        <f>IF(資本ストック!H139&gt;0,LN(資本ストック!H139),0)</f>
        <v>13.83839951266879</v>
      </c>
      <c r="I139" s="4">
        <f>IF(資本ストック!I139&gt;0,LN(資本ストック!I139),0)</f>
        <v>13.87184993816834</v>
      </c>
      <c r="K139" s="6">
        <f>E139-E$1105</f>
        <v>-1.634167719799672</v>
      </c>
      <c r="L139" s="6">
        <f>F139-F$1105</f>
        <v>-0.73251370521200521</v>
      </c>
      <c r="M139" s="6">
        <f>G139-G$1105</f>
        <v>-0.8020922144650342</v>
      </c>
      <c r="N139" s="6">
        <f>H139-H$1105</f>
        <v>-0.78438128073411839</v>
      </c>
      <c r="O139" s="6">
        <f>I139-I$1105</f>
        <v>-0.79005902582252219</v>
      </c>
    </row>
    <row r="140" spans="1:15" x14ac:dyDescent="0.15">
      <c r="A140" s="1">
        <v>6</v>
      </c>
      <c r="B140" s="1" t="s">
        <v>71</v>
      </c>
      <c r="C140" s="1">
        <v>22</v>
      </c>
      <c r="D140" s="1" t="s">
        <v>8</v>
      </c>
      <c r="E140" s="4">
        <f>IF(資本ストック!E140&gt;0,LN(資本ストック!E140),0)</f>
        <v>11.595213897600226</v>
      </c>
      <c r="F140" s="4">
        <f>IF(資本ストック!F140&gt;0,LN(資本ストック!F140),0)</f>
        <v>13.130641200555191</v>
      </c>
      <c r="G140" s="4">
        <f>IF(資本ストック!G140&gt;0,LN(資本ストック!G140),0)</f>
        <v>13.905725246781037</v>
      </c>
      <c r="H140" s="4">
        <f>IF(資本ストック!H140&gt;0,LN(資本ストック!H140),0)</f>
        <v>14.511469172095556</v>
      </c>
      <c r="I140" s="4">
        <f>IF(資本ストック!I140&gt;0,LN(資本ストック!I140),0)</f>
        <v>14.452642217292057</v>
      </c>
      <c r="K140" s="6">
        <f>E140-E$1106</f>
        <v>-0.59047183751972376</v>
      </c>
      <c r="L140" s="6">
        <f>F140-F$1106</f>
        <v>-0.42231226173659486</v>
      </c>
      <c r="M140" s="6">
        <f>G140-G$1106</f>
        <v>-0.53229323008650731</v>
      </c>
      <c r="N140" s="6">
        <f>H140-H$1106</f>
        <v>-0.37972008344678088</v>
      </c>
      <c r="O140" s="6">
        <f>I140-I$1106</f>
        <v>-0.47930884695754372</v>
      </c>
    </row>
    <row r="141" spans="1:15" x14ac:dyDescent="0.15">
      <c r="A141" s="1">
        <v>6</v>
      </c>
      <c r="B141" s="1" t="s">
        <v>71</v>
      </c>
      <c r="C141" s="1">
        <v>23</v>
      </c>
      <c r="D141" s="1" t="s">
        <v>29</v>
      </c>
      <c r="E141" s="4">
        <f>IF(資本ストック!E141&gt;0,LN(資本ストック!E141),0)</f>
        <v>12.253735819453849</v>
      </c>
      <c r="F141" s="4">
        <f>IF(資本ストック!F141&gt;0,LN(資本ストック!F141),0)</f>
        <v>12.934265997878141</v>
      </c>
      <c r="G141" s="4">
        <f>IF(資本ストック!G141&gt;0,LN(資本ストック!G141),0)</f>
        <v>13.497634402283776</v>
      </c>
      <c r="H141" s="4">
        <f>IF(資本ストック!H141&gt;0,LN(資本ストック!H141),0)</f>
        <v>13.997608775463855</v>
      </c>
      <c r="I141" s="4">
        <f>IF(資本ストック!I141&gt;0,LN(資本ストック!I141),0)</f>
        <v>14.015009069928958</v>
      </c>
      <c r="K141" s="6">
        <f>E141-E$1107</f>
        <v>-0.4379373441057357</v>
      </c>
      <c r="L141" s="6">
        <f>F141-F$1107</f>
        <v>-0.43837963906434396</v>
      </c>
      <c r="M141" s="6">
        <f>G141-G$1107</f>
        <v>-0.3666287150915597</v>
      </c>
      <c r="N141" s="6">
        <f>H141-H$1107</f>
        <v>-0.45891884691945961</v>
      </c>
      <c r="O141" s="6">
        <f>I141-I$1107</f>
        <v>-0.4904517142458058</v>
      </c>
    </row>
    <row r="142" spans="1:15" x14ac:dyDescent="0.15">
      <c r="A142" s="1">
        <v>7</v>
      </c>
      <c r="B142" s="1" t="s">
        <v>78</v>
      </c>
      <c r="C142" s="1">
        <v>1</v>
      </c>
      <c r="D142" s="1" t="s">
        <v>9</v>
      </c>
      <c r="E142" s="4">
        <f>IF(資本ストック!E142&gt;0,LN(資本ストック!E142),0)</f>
        <v>13.91432863403554</v>
      </c>
      <c r="F142" s="4">
        <f>IF(資本ストック!F142&gt;0,LN(資本ストック!F142),0)</f>
        <v>14.006781865439518</v>
      </c>
      <c r="G142" s="4">
        <f>IF(資本ストック!G142&gt;0,LN(資本ストック!G142),0)</f>
        <v>14.356446730933909</v>
      </c>
      <c r="H142" s="4">
        <f>IF(資本ストック!H142&gt;0,LN(資本ストック!H142),0)</f>
        <v>14.515002794373116</v>
      </c>
      <c r="I142" s="4">
        <f>IF(資本ストック!I142&gt;0,LN(資本ストック!I142),0)</f>
        <v>14.397694981625019</v>
      </c>
      <c r="K142" s="6">
        <f>E142-E$1085</f>
        <v>0.50119907784423567</v>
      </c>
      <c r="L142" s="6">
        <f>F142-F$1085</f>
        <v>0.36855371622405819</v>
      </c>
      <c r="M142" s="6">
        <f>G142-G$1085</f>
        <v>0.3719706970707648</v>
      </c>
      <c r="N142" s="6">
        <f>H142-H$1085</f>
        <v>0.33093872752094811</v>
      </c>
      <c r="O142" s="6">
        <f>I142-I$1085</f>
        <v>0.20926412873268063</v>
      </c>
    </row>
    <row r="143" spans="1:15" x14ac:dyDescent="0.15">
      <c r="A143" s="1">
        <v>7</v>
      </c>
      <c r="B143" s="1" t="s">
        <v>78</v>
      </c>
      <c r="C143" s="1">
        <v>2</v>
      </c>
      <c r="D143" s="1" t="s">
        <v>10</v>
      </c>
      <c r="E143" s="4">
        <f>IF(資本ストック!E143&gt;0,LN(資本ストック!E143),0)</f>
        <v>11.289513451266632</v>
      </c>
      <c r="F143" s="4">
        <f>IF(資本ストック!F143&gt;0,LN(資本ストック!F143),0)</f>
        <v>10.734639757434378</v>
      </c>
      <c r="G143" s="4">
        <f>IF(資本ストック!G143&gt;0,LN(資本ストック!G143),0)</f>
        <v>10.566201437300753</v>
      </c>
      <c r="H143" s="4">
        <f>IF(資本ストック!H143&gt;0,LN(資本ストック!H143),0)</f>
        <v>10.446374165213568</v>
      </c>
      <c r="I143" s="4">
        <f>IF(資本ストック!I143&gt;0,LN(資本ストック!I143),0)</f>
        <v>10.057820843120552</v>
      </c>
      <c r="K143" s="6">
        <f>E143-E$1086</f>
        <v>1.3446715154650501</v>
      </c>
      <c r="L143" s="6">
        <f>F143-F$1086</f>
        <v>0.63499644660463339</v>
      </c>
      <c r="M143" s="6">
        <f>G143-G$1086</f>
        <v>0.40661883406667521</v>
      </c>
      <c r="N143" s="6">
        <f>H143-H$1086</f>
        <v>0.25963738398684022</v>
      </c>
      <c r="O143" s="6">
        <f>I143-I$1086</f>
        <v>2.7214298890296362E-2</v>
      </c>
    </row>
    <row r="144" spans="1:15" x14ac:dyDescent="0.15">
      <c r="A144" s="1">
        <v>7</v>
      </c>
      <c r="B144" s="1" t="s">
        <v>80</v>
      </c>
      <c r="C144" s="1">
        <v>3</v>
      </c>
      <c r="D144" s="1" t="s">
        <v>17</v>
      </c>
      <c r="E144" s="4">
        <f>IF(資本ストック!E144&gt;0,LN(資本ストック!E144),0)</f>
        <v>10.480956013935518</v>
      </c>
      <c r="F144" s="4">
        <f>IF(資本ストック!F144&gt;0,LN(資本ストック!F144),0)</f>
        <v>11.52701449245188</v>
      </c>
      <c r="G144" s="4">
        <f>IF(資本ストック!G144&gt;0,LN(資本ストック!G144),0)</f>
        <v>12.531115831840117</v>
      </c>
      <c r="H144" s="4">
        <f>IF(資本ストック!H144&gt;0,LN(資本ストック!H144),0)</f>
        <v>12.72336718558674</v>
      </c>
      <c r="I144" s="4">
        <f>IF(資本ストック!I144&gt;0,LN(資本ストック!I144),0)</f>
        <v>12.752457581995142</v>
      </c>
      <c r="K144" s="6">
        <f>E144-E$1087</f>
        <v>-0.52418898077438136</v>
      </c>
      <c r="L144" s="6">
        <f>F144-F$1087</f>
        <v>-9.4132917156750651E-2</v>
      </c>
      <c r="M144" s="6">
        <f>G144-G$1087</f>
        <v>0.3983836169640842</v>
      </c>
      <c r="N144" s="6">
        <f>H144-H$1087</f>
        <v>0.2062664356694377</v>
      </c>
      <c r="O144" s="6">
        <f>I144-I$1087</f>
        <v>0.17594421747444855</v>
      </c>
    </row>
    <row r="145" spans="1:15" x14ac:dyDescent="0.15">
      <c r="A145" s="1">
        <v>7</v>
      </c>
      <c r="B145" s="1" t="s">
        <v>80</v>
      </c>
      <c r="C145" s="1">
        <v>4</v>
      </c>
      <c r="D145" s="1" t="s">
        <v>18</v>
      </c>
      <c r="E145" s="4">
        <f>IF(資本ストック!E145&gt;0,LN(資本ストック!E145),0)</f>
        <v>10.517944527429741</v>
      </c>
      <c r="F145" s="4">
        <f>IF(資本ストック!F145&gt;0,LN(資本ストック!F145),0)</f>
        <v>11.159644334328647</v>
      </c>
      <c r="G145" s="4">
        <f>IF(資本ストック!G145&gt;0,LN(資本ストック!G145),0)</f>
        <v>11.552900679769465</v>
      </c>
      <c r="H145" s="4">
        <f>IF(資本ストック!H145&gt;0,LN(資本ストック!H145),0)</f>
        <v>11.484138027228799</v>
      </c>
      <c r="I145" s="4">
        <f>IF(資本ストック!I145&gt;0,LN(資本ストック!I145),0)</f>
        <v>11.042274916719014</v>
      </c>
      <c r="K145" s="6">
        <f>E145-E$1088</f>
        <v>-0.1310769387547488</v>
      </c>
      <c r="L145" s="6">
        <f>F145-F$1088</f>
        <v>-4.2557153903494793E-2</v>
      </c>
      <c r="M145" s="6">
        <f>G145-G$1088</f>
        <v>5.4300485824931854E-2</v>
      </c>
      <c r="N145" s="6">
        <f>H145-H$1088</f>
        <v>-6.8227693312609361E-2</v>
      </c>
      <c r="O145" s="6">
        <f>I145-I$1088</f>
        <v>-0.27061447270753902</v>
      </c>
    </row>
    <row r="146" spans="1:15" x14ac:dyDescent="0.15">
      <c r="A146" s="1">
        <v>7</v>
      </c>
      <c r="B146" s="1" t="s">
        <v>80</v>
      </c>
      <c r="C146" s="1">
        <v>5</v>
      </c>
      <c r="D146" s="1" t="s">
        <v>19</v>
      </c>
      <c r="E146" s="4">
        <f>IF(資本ストック!E146&gt;0,LN(資本ストック!E146),0)</f>
        <v>10.330259262060677</v>
      </c>
      <c r="F146" s="4">
        <f>IF(資本ストック!F146&gt;0,LN(資本ストック!F146),0)</f>
        <v>10.532341427071167</v>
      </c>
      <c r="G146" s="4">
        <f>IF(資本ストック!G146&gt;0,LN(資本ストック!G146),0)</f>
        <v>10.866253833937478</v>
      </c>
      <c r="H146" s="4">
        <f>IF(資本ストック!H146&gt;0,LN(資本ストック!H146),0)</f>
        <v>11.515825428879634</v>
      </c>
      <c r="I146" s="4">
        <f>IF(資本ストック!I146&gt;0,LN(資本ストック!I146),0)</f>
        <v>11.911663380334071</v>
      </c>
      <c r="K146" s="6">
        <f>E146-E$1089</f>
        <v>0.15184465011652648</v>
      </c>
      <c r="L146" s="6">
        <f>F146-F$1089</f>
        <v>-3.7470012659809981E-2</v>
      </c>
      <c r="M146" s="6">
        <f>G146-G$1089</f>
        <v>-0.13955445473551897</v>
      </c>
      <c r="N146" s="6">
        <f>H146-H$1089</f>
        <v>0.18478436968281819</v>
      </c>
      <c r="O146" s="6">
        <f>I146-I$1089</f>
        <v>0.55272553465942131</v>
      </c>
    </row>
    <row r="147" spans="1:15" x14ac:dyDescent="0.15">
      <c r="A147" s="1">
        <v>7</v>
      </c>
      <c r="B147" s="1" t="s">
        <v>80</v>
      </c>
      <c r="C147" s="1">
        <v>6</v>
      </c>
      <c r="D147" s="1" t="s">
        <v>3</v>
      </c>
      <c r="E147" s="4">
        <f>IF(資本ストック!E147&gt;0,LN(資本ストック!E147),0)</f>
        <v>12.276151001173869</v>
      </c>
      <c r="F147" s="4">
        <f>IF(資本ストック!F147&gt;0,LN(資本ストック!F147),0)</f>
        <v>12.516331044198324</v>
      </c>
      <c r="G147" s="4">
        <f>IF(資本ストック!G147&gt;0,LN(資本ストック!G147),0)</f>
        <v>12.757328839226698</v>
      </c>
      <c r="H147" s="4">
        <f>IF(資本ストック!H147&gt;0,LN(資本ストック!H147),0)</f>
        <v>13.170757358593679</v>
      </c>
      <c r="I147" s="4">
        <f>IF(資本ストック!I147&gt;0,LN(資本ストック!I147),0)</f>
        <v>13.432805183674777</v>
      </c>
      <c r="K147" s="6">
        <f>E147-E$1090</f>
        <v>1.1968932836450179</v>
      </c>
      <c r="L147" s="6">
        <f>F147-F$1090</f>
        <v>1.1159087451976202</v>
      </c>
      <c r="M147" s="6">
        <f>G147-G$1090</f>
        <v>0.93732823479200889</v>
      </c>
      <c r="N147" s="6">
        <f>H147-H$1090</f>
        <v>1.092266613023833</v>
      </c>
      <c r="O147" s="6">
        <f>I147-I$1090</f>
        <v>1.0511752035514146</v>
      </c>
    </row>
    <row r="148" spans="1:15" x14ac:dyDescent="0.15">
      <c r="A148" s="1">
        <v>7</v>
      </c>
      <c r="B148" s="1" t="s">
        <v>80</v>
      </c>
      <c r="C148" s="1">
        <v>7</v>
      </c>
      <c r="D148" s="1" t="s">
        <v>20</v>
      </c>
      <c r="E148" s="4">
        <f>IF(資本ストック!E148&gt;0,LN(資本ストック!E148),0)</f>
        <v>8.1131953396990788</v>
      </c>
      <c r="F148" s="4">
        <f>IF(資本ストック!F148&gt;0,LN(資本ストック!F148),0)</f>
        <v>9.898211617854578</v>
      </c>
      <c r="G148" s="4">
        <f>IF(資本ストック!G148&gt;0,LN(資本ストック!G148),0)</f>
        <v>10.15070263560087</v>
      </c>
      <c r="H148" s="4">
        <f>IF(資本ストック!H148&gt;0,LN(資本ストック!H148),0)</f>
        <v>10.946891444928845</v>
      </c>
      <c r="I148" s="4">
        <f>IF(資本ストック!I148&gt;0,LN(資本ストック!I148),0)</f>
        <v>10.318718198309632</v>
      </c>
      <c r="K148" s="6">
        <f>E148-E$1091</f>
        <v>-1.1653342473235764</v>
      </c>
      <c r="L148" s="6">
        <f>F148-F$1091</f>
        <v>-6.5425648512277945E-2</v>
      </c>
      <c r="M148" s="6">
        <f>G148-G$1091</f>
        <v>0.29495891323652756</v>
      </c>
      <c r="N148" s="6">
        <f>H148-H$1091</f>
        <v>0.67406944256021717</v>
      </c>
      <c r="O148" s="6">
        <f>I148-I$1091</f>
        <v>-2.2426889703618613E-2</v>
      </c>
    </row>
    <row r="149" spans="1:15" x14ac:dyDescent="0.15">
      <c r="A149" s="1">
        <v>7</v>
      </c>
      <c r="B149" s="1" t="s">
        <v>80</v>
      </c>
      <c r="C149" s="1">
        <v>8</v>
      </c>
      <c r="D149" s="1" t="s">
        <v>21</v>
      </c>
      <c r="E149" s="4">
        <f>IF(資本ストック!E149&gt;0,LN(資本ストック!E149),0)</f>
        <v>11.34771115846265</v>
      </c>
      <c r="F149" s="4">
        <f>IF(資本ストック!F149&gt;0,LN(資本ストック!F149),0)</f>
        <v>11.470934988752225</v>
      </c>
      <c r="G149" s="4">
        <f>IF(資本ストック!G149&gt;0,LN(資本ストック!G149),0)</f>
        <v>11.837264570298263</v>
      </c>
      <c r="H149" s="4">
        <f>IF(資本ストック!H149&gt;0,LN(資本ストック!H149),0)</f>
        <v>11.895514056244615</v>
      </c>
      <c r="I149" s="4">
        <f>IF(資本ストック!I149&gt;0,LN(資本ストック!I149),0)</f>
        <v>11.783882615773079</v>
      </c>
      <c r="K149" s="6">
        <f>E149-E$1092</f>
        <v>0.56423111657540659</v>
      </c>
      <c r="L149" s="6">
        <f>F149-F$1092</f>
        <v>0.40125949971064401</v>
      </c>
      <c r="M149" s="6">
        <f>G149-G$1092</f>
        <v>0.49710348251847769</v>
      </c>
      <c r="N149" s="6">
        <f>H149-H$1092</f>
        <v>0.48788209871687727</v>
      </c>
      <c r="O149" s="6">
        <f>I149-I$1092</f>
        <v>0.44600823886846719</v>
      </c>
    </row>
    <row r="150" spans="1:15" x14ac:dyDescent="0.15">
      <c r="A150" s="1">
        <v>7</v>
      </c>
      <c r="B150" s="1" t="s">
        <v>80</v>
      </c>
      <c r="C150" s="1">
        <v>9</v>
      </c>
      <c r="D150" s="1" t="s">
        <v>22</v>
      </c>
      <c r="E150" s="4">
        <f>IF(資本ストック!E150&gt;0,LN(資本ストック!E150),0)</f>
        <v>11.533680654601845</v>
      </c>
      <c r="F150" s="4">
        <f>IF(資本ストック!F150&gt;0,LN(資本ストック!F150),0)</f>
        <v>11.757633280004411</v>
      </c>
      <c r="G150" s="4">
        <f>IF(資本ストック!G150&gt;0,LN(資本ストック!G150),0)</f>
        <v>12.107564565774846</v>
      </c>
      <c r="H150" s="4">
        <f>IF(資本ストック!H150&gt;0,LN(資本ストック!H150),0)</f>
        <v>12.365106303102104</v>
      </c>
      <c r="I150" s="4">
        <f>IF(資本ストック!I150&gt;0,LN(資本ストック!I150),0)</f>
        <v>12.723292450101392</v>
      </c>
      <c r="K150" s="6">
        <f>E150-E$1093</f>
        <v>0.2771056601781563</v>
      </c>
      <c r="L150" s="6">
        <f>F150-F$1093</f>
        <v>-8.5895769507699171E-2</v>
      </c>
      <c r="M150" s="6">
        <f>G150-G$1093</f>
        <v>-7.7972124439270374E-2</v>
      </c>
      <c r="N150" s="6">
        <f>H150-H$1093</f>
        <v>9.0477052188967733E-2</v>
      </c>
      <c r="O150" s="6">
        <f>I150-I$1093</f>
        <v>0.30683051527575955</v>
      </c>
    </row>
    <row r="151" spans="1:15" x14ac:dyDescent="0.15">
      <c r="A151" s="1">
        <v>7</v>
      </c>
      <c r="B151" s="1" t="s">
        <v>80</v>
      </c>
      <c r="C151" s="1">
        <v>10</v>
      </c>
      <c r="D151" s="1" t="s">
        <v>23</v>
      </c>
      <c r="E151" s="4">
        <f>IF(資本ストック!E151&gt;0,LN(資本ストック!E151),0)</f>
        <v>9.8580137206308329</v>
      </c>
      <c r="F151" s="4">
        <f>IF(資本ストック!F151&gt;0,LN(資本ストック!F151),0)</f>
        <v>10.38770669816479</v>
      </c>
      <c r="G151" s="4">
        <f>IF(資本ストック!G151&gt;0,LN(資本ストック!G151),0)</f>
        <v>11.174048296958043</v>
      </c>
      <c r="H151" s="4">
        <f>IF(資本ストック!H151&gt;0,LN(資本ストック!H151),0)</f>
        <v>11.714521212646254</v>
      </c>
      <c r="I151" s="4">
        <f>IF(資本ストック!I151&gt;0,LN(資本ストック!I151),0)</f>
        <v>11.960594026691014</v>
      </c>
      <c r="K151" s="6">
        <f>E151-E$1094</f>
        <v>-0.38320873295885782</v>
      </c>
      <c r="L151" s="6">
        <f>F151-F$1094</f>
        <v>-0.20335810037029134</v>
      </c>
      <c r="M151" s="6">
        <f>G151-G$1094</f>
        <v>9.8570666742704205E-2</v>
      </c>
      <c r="N151" s="6">
        <f>H151-H$1094</f>
        <v>0.36242753449472076</v>
      </c>
      <c r="O151" s="6">
        <f>I151-I$1094</f>
        <v>0.67359594538786638</v>
      </c>
    </row>
    <row r="152" spans="1:15" x14ac:dyDescent="0.15">
      <c r="A152" s="1">
        <v>7</v>
      </c>
      <c r="B152" s="1" t="s">
        <v>80</v>
      </c>
      <c r="C152" s="1">
        <v>11</v>
      </c>
      <c r="D152" s="1" t="s">
        <v>24</v>
      </c>
      <c r="E152" s="4">
        <f>IF(資本ストック!E152&gt;0,LN(資本ストック!E152),0)</f>
        <v>9.6164226805142192</v>
      </c>
      <c r="F152" s="4">
        <f>IF(資本ストック!F152&gt;0,LN(資本ストック!F152),0)</f>
        <v>10.539120265126115</v>
      </c>
      <c r="G152" s="4">
        <f>IF(資本ストック!G152&gt;0,LN(資本ストック!G152),0)</f>
        <v>12.039309121773503</v>
      </c>
      <c r="H152" s="4">
        <f>IF(資本ストック!H152&gt;0,LN(資本ストック!H152),0)</f>
        <v>12.507627268116778</v>
      </c>
      <c r="I152" s="4">
        <f>IF(資本ストック!I152&gt;0,LN(資本ストック!I152),0)</f>
        <v>12.586973820523323</v>
      </c>
      <c r="K152" s="6">
        <f>E152-E$1095</f>
        <v>-1.1996540573758541</v>
      </c>
      <c r="L152" s="6">
        <f>F152-F$1095</f>
        <v>-0.67577916475761057</v>
      </c>
      <c r="M152" s="6">
        <f>G152-G$1095</f>
        <v>0.12094192286274996</v>
      </c>
      <c r="N152" s="6">
        <f>H152-H$1095</f>
        <v>0.16323560112352453</v>
      </c>
      <c r="O152" s="6">
        <f>I152-I$1095</f>
        <v>0.10564216461746412</v>
      </c>
    </row>
    <row r="153" spans="1:15" x14ac:dyDescent="0.15">
      <c r="A153" s="1">
        <v>7</v>
      </c>
      <c r="B153" s="1" t="s">
        <v>274</v>
      </c>
      <c r="C153" s="1">
        <v>12</v>
      </c>
      <c r="D153" s="1" t="s">
        <v>25</v>
      </c>
      <c r="E153" s="4">
        <f>IF(資本ストック!E153&gt;0,LN(資本ストック!E153),0)</f>
        <v>10.978542777301158</v>
      </c>
      <c r="F153" s="4">
        <f>IF(資本ストック!F153&gt;0,LN(資本ストック!F153),0)</f>
        <v>12.130233708734616</v>
      </c>
      <c r="G153" s="4">
        <f>IF(資本ストック!G153&gt;0,LN(資本ストック!G153),0)</f>
        <v>13.461063150283591</v>
      </c>
      <c r="H153" s="4">
        <f>IF(資本ストック!H153&gt;0,LN(資本ストック!H153),0)</f>
        <v>14.064453855836101</v>
      </c>
      <c r="I153" s="4">
        <f>IF(資本ストック!I153&gt;0,LN(資本ストック!I153),0)</f>
        <v>14.468706388214168</v>
      </c>
      <c r="K153" s="6">
        <f>E153-E$1096</f>
        <v>0.84785537740163441</v>
      </c>
      <c r="L153" s="6">
        <f>F153-F$1096</f>
        <v>1.0793036353294774</v>
      </c>
      <c r="M153" s="6">
        <f>G153-G$1096</f>
        <v>0.94746541568104625</v>
      </c>
      <c r="N153" s="6">
        <f>H153-H$1096</f>
        <v>0.88396097597597034</v>
      </c>
      <c r="O153" s="6">
        <f>I153-I$1096</f>
        <v>1.1086256686663027</v>
      </c>
    </row>
    <row r="154" spans="1:15" x14ac:dyDescent="0.15">
      <c r="A154" s="1">
        <v>7</v>
      </c>
      <c r="B154" s="1" t="s">
        <v>80</v>
      </c>
      <c r="C154" s="1">
        <v>13</v>
      </c>
      <c r="D154" s="1" t="s">
        <v>26</v>
      </c>
      <c r="E154" s="4">
        <f>IF(資本ストック!E154&gt;0,LN(資本ストック!E154),0)</f>
        <v>8.6295715284515442</v>
      </c>
      <c r="F154" s="4">
        <f>IF(資本ストック!F154&gt;0,LN(資本ストック!F154),0)</f>
        <v>11.105825759189905</v>
      </c>
      <c r="G154" s="4">
        <f>IF(資本ストック!G154&gt;0,LN(資本ストック!G154),0)</f>
        <v>11.99062679190151</v>
      </c>
      <c r="H154" s="4">
        <f>IF(資本ストック!H154&gt;0,LN(資本ストック!H154),0)</f>
        <v>12.73435684281838</v>
      </c>
      <c r="I154" s="4">
        <f>IF(資本ストック!I154&gt;0,LN(資本ストック!I154),0)</f>
        <v>12.740688863801891</v>
      </c>
      <c r="K154" s="6">
        <f>E154-E$1097</f>
        <v>-1.0010678298038069</v>
      </c>
      <c r="L154" s="6">
        <f>F154-F$1097</f>
        <v>1.4744388950322929E-3</v>
      </c>
      <c r="M154" s="6">
        <f>G154-G$1097</f>
        <v>0.31703796195703937</v>
      </c>
      <c r="N154" s="6">
        <f>H154-H$1097</f>
        <v>0.68945062856508521</v>
      </c>
      <c r="O154" s="6">
        <f>I154-I$1097</f>
        <v>0.56837001043842328</v>
      </c>
    </row>
    <row r="155" spans="1:15" x14ac:dyDescent="0.15">
      <c r="A155" s="1">
        <v>7</v>
      </c>
      <c r="B155" s="1" t="s">
        <v>80</v>
      </c>
      <c r="C155" s="1">
        <v>14</v>
      </c>
      <c r="D155" s="1" t="s">
        <v>27</v>
      </c>
      <c r="E155" s="4">
        <f>IF(資本ストック!E155&gt;0,LN(資本ストック!E155),0)</f>
        <v>7.3492483005042217</v>
      </c>
      <c r="F155" s="4">
        <f>IF(資本ストック!F155&gt;0,LN(資本ストック!F155),0)</f>
        <v>10.741196431320899</v>
      </c>
      <c r="G155" s="4">
        <f>IF(資本ストック!G155&gt;0,LN(資本ストック!G155),0)</f>
        <v>11.518697023221481</v>
      </c>
      <c r="H155" s="4">
        <f>IF(資本ストック!H155&gt;0,LN(資本ストック!H155),0)</f>
        <v>11.610788771041268</v>
      </c>
      <c r="I155" s="4">
        <f>IF(資本ストック!I155&gt;0,LN(資本ストック!I155),0)</f>
        <v>11.770449302591103</v>
      </c>
      <c r="K155" s="6">
        <f>E155-E$1098</f>
        <v>0.83095411243173434</v>
      </c>
      <c r="L155" s="6">
        <f>F155-F$1098</f>
        <v>2.301285708764448</v>
      </c>
      <c r="M155" s="6">
        <f>G155-G$1098</f>
        <v>2.0010815331930445</v>
      </c>
      <c r="N155" s="6">
        <f>H155-H$1098</f>
        <v>1.5896183202211027</v>
      </c>
      <c r="O155" s="6">
        <f>I155-I$1098</f>
        <v>1.4783896758580912</v>
      </c>
    </row>
    <row r="156" spans="1:15" x14ac:dyDescent="0.15">
      <c r="A156" s="1">
        <v>7</v>
      </c>
      <c r="B156" s="1" t="s">
        <v>80</v>
      </c>
      <c r="C156" s="1">
        <v>15</v>
      </c>
      <c r="D156" s="1" t="s">
        <v>28</v>
      </c>
      <c r="E156" s="4">
        <f>IF(資本ストック!E156&gt;0,LN(資本ストック!E156),0)</f>
        <v>10.48205857870412</v>
      </c>
      <c r="F156" s="4">
        <f>IF(資本ストック!F156&gt;0,LN(資本ストック!F156),0)</f>
        <v>11.847341616266441</v>
      </c>
      <c r="G156" s="4">
        <f>IF(資本ストック!G156&gt;0,LN(資本ストック!G156),0)</f>
        <v>12.65873793598352</v>
      </c>
      <c r="H156" s="4">
        <f>IF(資本ストック!H156&gt;0,LN(資本ストック!H156),0)</f>
        <v>13.027797986582568</v>
      </c>
      <c r="I156" s="4">
        <f>IF(資本ストック!I156&gt;0,LN(資本ストック!I156),0)</f>
        <v>13.122713605339468</v>
      </c>
      <c r="K156" s="6">
        <f>E156-E$1099</f>
        <v>-0.59351958949190653</v>
      </c>
      <c r="L156" s="6">
        <f>F156-F$1099</f>
        <v>6.1349288047866324E-2</v>
      </c>
      <c r="M156" s="6">
        <f>G156-G$1099</f>
        <v>0.21060606792522485</v>
      </c>
      <c r="N156" s="6">
        <f>H156-H$1099</f>
        <v>0.31971439307611149</v>
      </c>
      <c r="O156" s="6">
        <f>I156-I$1099</f>
        <v>0.39738438062495973</v>
      </c>
    </row>
    <row r="157" spans="1:15" x14ac:dyDescent="0.15">
      <c r="A157" s="1">
        <v>7</v>
      </c>
      <c r="B157" s="1" t="s">
        <v>78</v>
      </c>
      <c r="C157" s="1">
        <v>16</v>
      </c>
      <c r="D157" s="1" t="s">
        <v>11</v>
      </c>
      <c r="E157" s="4">
        <f>IF(資本ストック!E157&gt;0,LN(資本ストック!E157),0)</f>
        <v>11.777492375077133</v>
      </c>
      <c r="F157" s="4">
        <f>IF(資本ストック!F157&gt;0,LN(資本ストック!F157),0)</f>
        <v>12.452548959998074</v>
      </c>
      <c r="G157" s="4">
        <f>IF(資本ストック!G157&gt;0,LN(資本ストック!G157),0)</f>
        <v>12.841607392414629</v>
      </c>
      <c r="H157" s="4">
        <f>IF(資本ストック!H157&gt;0,LN(資本ストック!H157),0)</f>
        <v>13.191021804166004</v>
      </c>
      <c r="I157" s="4">
        <f>IF(資本ストック!I157&gt;0,LN(資本ストック!I157),0)</f>
        <v>12.916619663358309</v>
      </c>
      <c r="K157" s="6">
        <f>E157-E$1100</f>
        <v>-8.0819780412323183E-2</v>
      </c>
      <c r="L157" s="6">
        <f>F157-F$1100</f>
        <v>0.19848025211345544</v>
      </c>
      <c r="M157" s="6">
        <f>G157-G$1100</f>
        <v>0.19974580601830283</v>
      </c>
      <c r="N157" s="6">
        <f>H157-H$1100</f>
        <v>0.22247129763058382</v>
      </c>
      <c r="O157" s="6">
        <f>I157-I$1100</f>
        <v>0.10755953390188644</v>
      </c>
    </row>
    <row r="158" spans="1:15" x14ac:dyDescent="0.15">
      <c r="A158" s="1">
        <v>7</v>
      </c>
      <c r="B158" s="1" t="s">
        <v>78</v>
      </c>
      <c r="C158" s="1">
        <v>17</v>
      </c>
      <c r="D158" s="1" t="s">
        <v>12</v>
      </c>
      <c r="E158" s="4">
        <f>IF(資本ストック!E158&gt;0,LN(資本ストック!E158),0)</f>
        <v>13.643292706417457</v>
      </c>
      <c r="F158" s="4">
        <f>IF(資本ストック!F158&gt;0,LN(資本ストック!F158),0)</f>
        <v>14.848347697581705</v>
      </c>
      <c r="G158" s="4">
        <f>IF(資本ストック!G158&gt;0,LN(資本ストック!G158),0)</f>
        <v>15.139959712787199</v>
      </c>
      <c r="H158" s="4">
        <f>IF(資本ストック!H158&gt;0,LN(資本ストック!H158),0)</f>
        <v>15.198157971368031</v>
      </c>
      <c r="I158" s="4">
        <f>IF(資本ストック!I158&gt;0,LN(資本ストック!I158),0)</f>
        <v>15.087704462258987</v>
      </c>
      <c r="K158" s="6">
        <f>E158-E$1101</f>
        <v>1.042881256486206</v>
      </c>
      <c r="L158" s="6">
        <f>F158-F$1101</f>
        <v>1.1375375451403098</v>
      </c>
      <c r="M158" s="6">
        <f>G158-G$1101</f>
        <v>1.0161198434620022</v>
      </c>
      <c r="N158" s="6">
        <f>H158-H$1101</f>
        <v>0.72103245226420576</v>
      </c>
      <c r="O158" s="6">
        <f>I158-I$1101</f>
        <v>0.58738123209680282</v>
      </c>
    </row>
    <row r="159" spans="1:15" x14ac:dyDescent="0.15">
      <c r="A159" s="1">
        <v>7</v>
      </c>
      <c r="B159" s="1" t="s">
        <v>78</v>
      </c>
      <c r="C159" s="1">
        <v>18</v>
      </c>
      <c r="D159" s="1" t="s">
        <v>13</v>
      </c>
      <c r="E159" s="4">
        <f>IF(資本ストック!E159&gt;0,LN(資本ストック!E159),0)</f>
        <v>11.911351433685299</v>
      </c>
      <c r="F159" s="4">
        <f>IF(資本ストック!F159&gt;0,LN(資本ストック!F159),0)</f>
        <v>13.336434692235951</v>
      </c>
      <c r="G159" s="4">
        <f>IF(資本ストック!G159&gt;0,LN(資本ストック!G159),0)</f>
        <v>13.46098585136733</v>
      </c>
      <c r="H159" s="4">
        <f>IF(資本ストック!H159&gt;0,LN(資本ストック!H159),0)</f>
        <v>13.734721925501479</v>
      </c>
      <c r="I159" s="4">
        <f>IF(資本ストック!I159&gt;0,LN(資本ストック!I159),0)</f>
        <v>13.406138647133954</v>
      </c>
      <c r="K159" s="6">
        <f>E159-E$1102</f>
        <v>-8.0728247369030726E-3</v>
      </c>
      <c r="L159" s="6">
        <f>F159-F$1102</f>
        <v>0.11969683315138546</v>
      </c>
      <c r="M159" s="6">
        <f>G159-G$1102</f>
        <v>2.1864108243851987E-2</v>
      </c>
      <c r="N159" s="6">
        <f>H159-H$1102</f>
        <v>0.12525251007833305</v>
      </c>
      <c r="O159" s="6">
        <f>I159-I$1102</f>
        <v>-4.6327552277171336E-2</v>
      </c>
    </row>
    <row r="160" spans="1:15" x14ac:dyDescent="0.15">
      <c r="A160" s="1">
        <v>7</v>
      </c>
      <c r="B160" s="1" t="s">
        <v>78</v>
      </c>
      <c r="C160" s="1">
        <v>19</v>
      </c>
      <c r="D160" s="1" t="s">
        <v>14</v>
      </c>
      <c r="E160" s="4">
        <f>IF(資本ストック!E160&gt;0,LN(資本ストック!E160),0)</f>
        <v>10.799707110040703</v>
      </c>
      <c r="F160" s="4">
        <f>IF(資本ストック!F160&gt;0,LN(資本ストック!F160),0)</f>
        <v>11.200322836809834</v>
      </c>
      <c r="G160" s="4">
        <f>IF(資本ストック!G160&gt;0,LN(資本ストック!G160),0)</f>
        <v>11.409021288253586</v>
      </c>
      <c r="H160" s="4">
        <f>IF(資本ストック!H160&gt;0,LN(資本ストック!H160),0)</f>
        <v>11.991148048832066</v>
      </c>
      <c r="I160" s="4">
        <f>IF(資本ストック!I160&gt;0,LN(資本ストック!I160),0)</f>
        <v>11.687118818288134</v>
      </c>
      <c r="K160" s="6">
        <f>E160-E$1103</f>
        <v>-0.42365183439476439</v>
      </c>
      <c r="L160" s="6">
        <f>F160-F$1103</f>
        <v>-0.41467150716676393</v>
      </c>
      <c r="M160" s="6">
        <f>G160-G$1103</f>
        <v>-0.47958537363163956</v>
      </c>
      <c r="N160" s="6">
        <f>H160-H$1103</f>
        <v>-0.31280660845565933</v>
      </c>
      <c r="O160" s="6">
        <f>I160-I$1103</f>
        <v>-0.74171673784293546</v>
      </c>
    </row>
    <row r="161" spans="1:15" x14ac:dyDescent="0.15">
      <c r="A161" s="1">
        <v>7</v>
      </c>
      <c r="B161" s="1" t="s">
        <v>78</v>
      </c>
      <c r="C161" s="1">
        <v>20</v>
      </c>
      <c r="D161" s="1" t="s">
        <v>15</v>
      </c>
      <c r="E161" s="4">
        <f>IF(資本ストック!E161&gt;0,LN(資本ストック!E161),0)</f>
        <v>9.9142510075842836</v>
      </c>
      <c r="F161" s="4">
        <f>IF(資本ストック!F161&gt;0,LN(資本ストック!F161),0)</f>
        <v>12.844791401282189</v>
      </c>
      <c r="G161" s="4">
        <f>IF(資本ストック!G161&gt;0,LN(資本ストック!G161),0)</f>
        <v>13.716125104732951</v>
      </c>
      <c r="H161" s="4">
        <f>IF(資本ストック!H161&gt;0,LN(資本ストック!H161),0)</f>
        <v>13.995001806683057</v>
      </c>
      <c r="I161" s="4">
        <f>IF(資本ストック!I161&gt;0,LN(資本ストック!I161),0)</f>
        <v>13.929146060578931</v>
      </c>
      <c r="K161" s="6">
        <f>E161-E$1104</f>
        <v>-1.0159107288882456</v>
      </c>
      <c r="L161" s="6">
        <f>F161-F$1104</f>
        <v>-3.6828848376183387E-2</v>
      </c>
      <c r="M161" s="6">
        <f>G161-G$1104</f>
        <v>-9.8527519437357824E-2</v>
      </c>
      <c r="N161" s="6">
        <f>H161-H$1104</f>
        <v>-0.1294870207592691</v>
      </c>
      <c r="O161" s="6">
        <f>I161-I$1104</f>
        <v>-0.19876169274477995</v>
      </c>
    </row>
    <row r="162" spans="1:15" x14ac:dyDescent="0.15">
      <c r="A162" s="1">
        <v>7</v>
      </c>
      <c r="B162" s="1" t="s">
        <v>78</v>
      </c>
      <c r="C162" s="1">
        <v>21</v>
      </c>
      <c r="D162" s="1" t="s">
        <v>16</v>
      </c>
      <c r="E162" s="4">
        <f>IF(資本ストック!E162&gt;0,LN(資本ストック!E162),0)</f>
        <v>11.742620060037565</v>
      </c>
      <c r="F162" s="4">
        <f>IF(資本ストック!F162&gt;0,LN(資本ストック!F162),0)</f>
        <v>14.213704072014512</v>
      </c>
      <c r="G162" s="4">
        <f>IF(資本ストック!G162&gt;0,LN(資本ストック!G162),0)</f>
        <v>14.545705983309762</v>
      </c>
      <c r="H162" s="4">
        <f>IF(資本ストック!H162&gt;0,LN(資本ストック!H162),0)</f>
        <v>14.879069759069663</v>
      </c>
      <c r="I162" s="4">
        <f>IF(資本ストック!I162&gt;0,LN(資本ストック!I162),0)</f>
        <v>14.757030264699443</v>
      </c>
      <c r="K162" s="6">
        <f>E162-E$1105</f>
        <v>-0.84834635675840175</v>
      </c>
      <c r="L162" s="6">
        <f>F162-F$1105</f>
        <v>0.49758260910296848</v>
      </c>
      <c r="M162" s="6">
        <f>G162-G$1105</f>
        <v>0.3608107787413104</v>
      </c>
      <c r="N162" s="6">
        <f>H162-H$1105</f>
        <v>0.25628896566675508</v>
      </c>
      <c r="O162" s="6">
        <f>I162-I$1105</f>
        <v>9.5121300708580492E-2</v>
      </c>
    </row>
    <row r="163" spans="1:15" x14ac:dyDescent="0.15">
      <c r="A163" s="1">
        <v>7</v>
      </c>
      <c r="B163" s="1" t="s">
        <v>77</v>
      </c>
      <c r="C163" s="1">
        <v>22</v>
      </c>
      <c r="D163" s="1" t="s">
        <v>8</v>
      </c>
      <c r="E163" s="4">
        <f>IF(資本ストック!E163&gt;0,LN(資本ストック!E163),0)</f>
        <v>12.24991935132026</v>
      </c>
      <c r="F163" s="4">
        <f>IF(資本ストック!F163&gt;0,LN(資本ストック!F163),0)</f>
        <v>13.609586853625327</v>
      </c>
      <c r="G163" s="4">
        <f>IF(資本ストック!G163&gt;0,LN(資本ストック!G163),0)</f>
        <v>14.717085673472894</v>
      </c>
      <c r="H163" s="4">
        <f>IF(資本ストック!H163&gt;0,LN(資本ストック!H163),0)</f>
        <v>14.963611221862154</v>
      </c>
      <c r="I163" s="4">
        <f>IF(資本ストック!I163&gt;0,LN(資本ストック!I163),0)</f>
        <v>14.939975036957478</v>
      </c>
      <c r="K163" s="6">
        <f>E163-E$1106</f>
        <v>6.4233616200310095E-2</v>
      </c>
      <c r="L163" s="6">
        <f>F163-F$1106</f>
        <v>5.6633391333541283E-2</v>
      </c>
      <c r="M163" s="6">
        <f>G163-G$1106</f>
        <v>0.27906719660535018</v>
      </c>
      <c r="N163" s="6">
        <f>H163-H$1106</f>
        <v>7.2421966319817344E-2</v>
      </c>
      <c r="O163" s="6">
        <f>I163-I$1106</f>
        <v>8.023972707876581E-3</v>
      </c>
    </row>
    <row r="164" spans="1:15" x14ac:dyDescent="0.15">
      <c r="A164" s="1">
        <v>7</v>
      </c>
      <c r="B164" s="1" t="s">
        <v>77</v>
      </c>
      <c r="C164" s="1">
        <v>23</v>
      </c>
      <c r="D164" s="1" t="s">
        <v>29</v>
      </c>
      <c r="E164" s="4">
        <f>IF(資本ストック!E164&gt;0,LN(資本ストック!E164),0)</f>
        <v>12.692735113416381</v>
      </c>
      <c r="F164" s="4">
        <f>IF(資本ストック!F164&gt;0,LN(資本ストック!F164),0)</f>
        <v>13.228465325878769</v>
      </c>
      <c r="G164" s="4">
        <f>IF(資本ストック!G164&gt;0,LN(資本ストック!G164),0)</f>
        <v>13.745970963324813</v>
      </c>
      <c r="H164" s="4">
        <f>IF(資本ストック!H164&gt;0,LN(資本ストック!H164),0)</f>
        <v>14.409470288111967</v>
      </c>
      <c r="I164" s="4">
        <f>IF(資本ストック!I164&gt;0,LN(資本ストック!I164),0)</f>
        <v>14.446084131368119</v>
      </c>
      <c r="K164" s="6">
        <f>E164-E$1107</f>
        <v>1.061949856795863E-3</v>
      </c>
      <c r="L164" s="6">
        <f>F164-F$1107</f>
        <v>-0.14418031106371565</v>
      </c>
      <c r="M164" s="6">
        <f>G164-G$1107</f>
        <v>-0.11829215405052196</v>
      </c>
      <c r="N164" s="6">
        <f>H164-H$1107</f>
        <v>-4.7057334271347173E-2</v>
      </c>
      <c r="O164" s="6">
        <f>I164-I$1107</f>
        <v>-5.9376652806644614E-2</v>
      </c>
    </row>
    <row r="165" spans="1:15" x14ac:dyDescent="0.15">
      <c r="A165" s="1">
        <v>8</v>
      </c>
      <c r="B165" s="1" t="s">
        <v>84</v>
      </c>
      <c r="C165" s="1">
        <v>1</v>
      </c>
      <c r="D165" s="1" t="s">
        <v>9</v>
      </c>
      <c r="E165" s="4">
        <f>IF(資本ストック!E165&gt;0,LN(資本ストック!E165),0)</f>
        <v>14.103018486670456</v>
      </c>
      <c r="F165" s="4">
        <f>IF(資本ストック!F165&gt;0,LN(資本ストック!F165),0)</f>
        <v>14.144556501176409</v>
      </c>
      <c r="G165" s="4">
        <f>IF(資本ストック!G165&gt;0,LN(資本ストック!G165),0)</f>
        <v>14.614743016252735</v>
      </c>
      <c r="H165" s="4">
        <f>IF(資本ストック!H165&gt;0,LN(資本ストック!H165),0)</f>
        <v>14.97127823825795</v>
      </c>
      <c r="I165" s="4">
        <f>IF(資本ストック!I165&gt;0,LN(資本ストック!I165),0)</f>
        <v>15.126053542176544</v>
      </c>
      <c r="K165" s="6">
        <f>E165-E$1085</f>
        <v>0.68988893047915134</v>
      </c>
      <c r="L165" s="6">
        <f>F165-F$1085</f>
        <v>0.50632835196094916</v>
      </c>
      <c r="M165" s="6">
        <f>G165-G$1085</f>
        <v>0.63026698238959078</v>
      </c>
      <c r="N165" s="6">
        <f>H165-H$1085</f>
        <v>0.78721417140578254</v>
      </c>
      <c r="O165" s="6">
        <f>I165-I$1085</f>
        <v>0.93762268928420589</v>
      </c>
    </row>
    <row r="166" spans="1:15" x14ac:dyDescent="0.15">
      <c r="A166" s="1">
        <v>8</v>
      </c>
      <c r="B166" s="1" t="s">
        <v>84</v>
      </c>
      <c r="C166" s="1">
        <v>2</v>
      </c>
      <c r="D166" s="1" t="s">
        <v>10</v>
      </c>
      <c r="E166" s="4">
        <f>IF(資本ストック!E166&gt;0,LN(資本ストック!E166),0)</f>
        <v>11.109041318858981</v>
      </c>
      <c r="F166" s="4">
        <f>IF(資本ストック!F166&gt;0,LN(資本ストック!F166),0)</f>
        <v>10.721631813640593</v>
      </c>
      <c r="G166" s="4">
        <f>IF(資本ストック!G166&gt;0,LN(資本ストック!G166),0)</f>
        <v>10.460356823190404</v>
      </c>
      <c r="H166" s="4">
        <f>IF(資本ストック!H166&gt;0,LN(資本ストック!H166),0)</f>
        <v>10.55916469189239</v>
      </c>
      <c r="I166" s="4">
        <f>IF(資本ストック!I166&gt;0,LN(資本ストック!I166),0)</f>
        <v>10.502577000334735</v>
      </c>
      <c r="K166" s="6">
        <f>E166-E$1086</f>
        <v>1.1641993830573991</v>
      </c>
      <c r="L166" s="6">
        <f>F166-F$1086</f>
        <v>0.62198850281084894</v>
      </c>
      <c r="M166" s="6">
        <f>G166-G$1086</f>
        <v>0.30077421995632569</v>
      </c>
      <c r="N166" s="6">
        <f>H166-H$1086</f>
        <v>0.37242791066566205</v>
      </c>
      <c r="O166" s="6">
        <f>I166-I$1086</f>
        <v>0.4719704561044793</v>
      </c>
    </row>
    <row r="167" spans="1:15" x14ac:dyDescent="0.15">
      <c r="A167" s="1">
        <v>8</v>
      </c>
      <c r="B167" s="1" t="s">
        <v>86</v>
      </c>
      <c r="C167" s="1">
        <v>3</v>
      </c>
      <c r="D167" s="1" t="s">
        <v>17</v>
      </c>
      <c r="E167" s="4">
        <f>IF(資本ストック!E167&gt;0,LN(資本ストック!E167),0)</f>
        <v>11.388352208849929</v>
      </c>
      <c r="F167" s="4">
        <f>IF(資本ストック!F167&gt;0,LN(資本ストック!F167),0)</f>
        <v>12.57349193205399</v>
      </c>
      <c r="G167" s="4">
        <f>IF(資本ストック!G167&gt;0,LN(資本ストック!G167),0)</f>
        <v>13.068797313701337</v>
      </c>
      <c r="H167" s="4">
        <f>IF(資本ストック!H167&gt;0,LN(資本ストック!H167),0)</f>
        <v>13.819468200496939</v>
      </c>
      <c r="I167" s="4">
        <f>IF(資本ストック!I167&gt;0,LN(資本ストック!I167),0)</f>
        <v>13.91428009741259</v>
      </c>
      <c r="K167" s="6">
        <f>E167-E$1087</f>
        <v>0.3832072141400289</v>
      </c>
      <c r="L167" s="6">
        <f>F167-F$1087</f>
        <v>0.95234452244535994</v>
      </c>
      <c r="M167" s="6">
        <f>G167-G$1087</f>
        <v>0.93606509882530453</v>
      </c>
      <c r="N167" s="6">
        <f>H167-H$1087</f>
        <v>1.3023674505796361</v>
      </c>
      <c r="O167" s="6">
        <f>I167-I$1087</f>
        <v>1.3377667328918967</v>
      </c>
    </row>
    <row r="168" spans="1:15" x14ac:dyDescent="0.15">
      <c r="A168" s="1">
        <v>8</v>
      </c>
      <c r="B168" s="1" t="s">
        <v>86</v>
      </c>
      <c r="C168" s="1">
        <v>4</v>
      </c>
      <c r="D168" s="1" t="s">
        <v>18</v>
      </c>
      <c r="E168" s="4">
        <f>IF(資本ストック!E168&gt;0,LN(資本ストック!E168),0)</f>
        <v>9.2391317067635583</v>
      </c>
      <c r="F168" s="4">
        <f>IF(資本ストック!F168&gt;0,LN(資本ストック!F168),0)</f>
        <v>10.570818864109935</v>
      </c>
      <c r="G168" s="4">
        <f>IF(資本ストック!G168&gt;0,LN(資本ストック!G168),0)</f>
        <v>11.448515909860626</v>
      </c>
      <c r="H168" s="4">
        <f>IF(資本ストック!H168&gt;0,LN(資本ストック!H168),0)</f>
        <v>11.828855942724244</v>
      </c>
      <c r="I168" s="4">
        <f>IF(資本ストック!I168&gt;0,LN(資本ストック!I168),0)</f>
        <v>11.852094862039174</v>
      </c>
      <c r="K168" s="6">
        <f>E168-E$1088</f>
        <v>-1.4098897594209312</v>
      </c>
      <c r="L168" s="6">
        <f>F168-F$1088</f>
        <v>-0.63138262412220669</v>
      </c>
      <c r="M168" s="6">
        <f>G168-G$1088</f>
        <v>-5.0084284083906638E-2</v>
      </c>
      <c r="N168" s="6">
        <f>H168-H$1088</f>
        <v>0.27649022218283648</v>
      </c>
      <c r="O168" s="6">
        <f>I168-I$1088</f>
        <v>0.53920547261262008</v>
      </c>
    </row>
    <row r="169" spans="1:15" x14ac:dyDescent="0.15">
      <c r="A169" s="1">
        <v>8</v>
      </c>
      <c r="B169" s="1" t="s">
        <v>86</v>
      </c>
      <c r="C169" s="1">
        <v>5</v>
      </c>
      <c r="D169" s="1" t="s">
        <v>19</v>
      </c>
      <c r="E169" s="4">
        <f>IF(資本ストック!E169&gt;0,LN(資本ストック!E169),0)</f>
        <v>10.279607162170663</v>
      </c>
      <c r="F169" s="4">
        <f>IF(資本ストック!F169&gt;0,LN(資本ストック!F169),0)</f>
        <v>11.215583546258754</v>
      </c>
      <c r="G169" s="4">
        <f>IF(資本ストック!G169&gt;0,LN(資本ストック!G169),0)</f>
        <v>11.659905602007758</v>
      </c>
      <c r="H169" s="4">
        <f>IF(資本ストック!H169&gt;0,LN(資本ストック!H169),0)</f>
        <v>12.16593696307274</v>
      </c>
      <c r="I169" s="4">
        <f>IF(資本ストック!I169&gt;0,LN(資本ストック!I169),0)</f>
        <v>12.191699460552108</v>
      </c>
      <c r="K169" s="6">
        <f>E169-E$1089</f>
        <v>0.10119255022651252</v>
      </c>
      <c r="L169" s="6">
        <f>F169-F$1089</f>
        <v>0.64577210652777772</v>
      </c>
      <c r="M169" s="6">
        <f>G169-G$1089</f>
        <v>0.65409731333476095</v>
      </c>
      <c r="N169" s="6">
        <f>H169-H$1089</f>
        <v>0.83489590387592472</v>
      </c>
      <c r="O169" s="6">
        <f>I169-I$1089</f>
        <v>0.83276161487745881</v>
      </c>
    </row>
    <row r="170" spans="1:15" x14ac:dyDescent="0.15">
      <c r="A170" s="1">
        <v>8</v>
      </c>
      <c r="B170" s="1" t="s">
        <v>86</v>
      </c>
      <c r="C170" s="1">
        <v>6</v>
      </c>
      <c r="D170" s="1" t="s">
        <v>3</v>
      </c>
      <c r="E170" s="4">
        <f>IF(資本ストック!E170&gt;0,LN(資本ストック!E170),0)</f>
        <v>11.417690204999984</v>
      </c>
      <c r="F170" s="4">
        <f>IF(資本ストック!F170&gt;0,LN(資本ストック!F170),0)</f>
        <v>12.713189627511746</v>
      </c>
      <c r="G170" s="4">
        <f>IF(資本ストック!G170&gt;0,LN(資本ストック!G170),0)</f>
        <v>13.288062396434027</v>
      </c>
      <c r="H170" s="4">
        <f>IF(資本ストック!H170&gt;0,LN(資本ストック!H170),0)</f>
        <v>13.784203612555501</v>
      </c>
      <c r="I170" s="4">
        <f>IF(資本ストック!I170&gt;0,LN(資本ストック!I170),0)</f>
        <v>14.018329596239132</v>
      </c>
      <c r="K170" s="6">
        <f>E170-E$1090</f>
        <v>0.33843248747113286</v>
      </c>
      <c r="L170" s="6">
        <f>F170-F$1090</f>
        <v>1.3127673285110415</v>
      </c>
      <c r="M170" s="6">
        <f>G170-G$1090</f>
        <v>1.4680617919993377</v>
      </c>
      <c r="N170" s="6">
        <f>H170-H$1090</f>
        <v>1.7057128669856549</v>
      </c>
      <c r="O170" s="6">
        <f>I170-I$1090</f>
        <v>1.6366996161157701</v>
      </c>
    </row>
    <row r="171" spans="1:15" x14ac:dyDescent="0.15">
      <c r="A171" s="1">
        <v>8</v>
      </c>
      <c r="B171" s="1" t="s">
        <v>86</v>
      </c>
      <c r="C171" s="1">
        <v>7</v>
      </c>
      <c r="D171" s="1" t="s">
        <v>20</v>
      </c>
      <c r="E171" s="4">
        <f>IF(資本ストック!E171&gt;0,LN(資本ストック!E171),0)</f>
        <v>11.00377467915323</v>
      </c>
      <c r="F171" s="4">
        <f>IF(資本ストック!F171&gt;0,LN(資本ストック!F171),0)</f>
        <v>11.875826590569778</v>
      </c>
      <c r="G171" s="4">
        <f>IF(資本ストック!G171&gt;0,LN(資本ストック!G171),0)</f>
        <v>12.045766531558982</v>
      </c>
      <c r="H171" s="4">
        <f>IF(資本ストック!H171&gt;0,LN(資本ストック!H171),0)</f>
        <v>12.611509819853074</v>
      </c>
      <c r="I171" s="4">
        <f>IF(資本ストック!I171&gt;0,LN(資本ストック!I171),0)</f>
        <v>12.546561352555749</v>
      </c>
      <c r="K171" s="6">
        <f>E171-E$1091</f>
        <v>1.7252450921305744</v>
      </c>
      <c r="L171" s="6">
        <f>F171-F$1091</f>
        <v>1.912189324202922</v>
      </c>
      <c r="M171" s="6">
        <f>G171-G$1091</f>
        <v>2.1900228091946392</v>
      </c>
      <c r="N171" s="6">
        <f>H171-H$1091</f>
        <v>2.3386878174844465</v>
      </c>
      <c r="O171" s="6">
        <f>I171-I$1091</f>
        <v>2.2054162645424977</v>
      </c>
    </row>
    <row r="172" spans="1:15" x14ac:dyDescent="0.15">
      <c r="A172" s="1">
        <v>8</v>
      </c>
      <c r="B172" s="1" t="s">
        <v>86</v>
      </c>
      <c r="C172" s="1">
        <v>8</v>
      </c>
      <c r="D172" s="1" t="s">
        <v>21</v>
      </c>
      <c r="E172" s="4">
        <f>IF(資本ストック!E172&gt;0,LN(資本ストック!E172),0)</f>
        <v>11.51072808492219</v>
      </c>
      <c r="F172" s="4">
        <f>IF(資本ストック!F172&gt;0,LN(資本ストック!F172),0)</f>
        <v>12.031959752777739</v>
      </c>
      <c r="G172" s="4">
        <f>IF(資本ストック!G172&gt;0,LN(資本ストック!G172),0)</f>
        <v>12.515625553378815</v>
      </c>
      <c r="H172" s="4">
        <f>IF(資本ストック!H172&gt;0,LN(資本ストック!H172),0)</f>
        <v>12.419259153452987</v>
      </c>
      <c r="I172" s="4">
        <f>IF(資本ストック!I172&gt;0,LN(資本ストック!I172),0)</f>
        <v>12.241831679442042</v>
      </c>
      <c r="K172" s="6">
        <f>E172-E$1092</f>
        <v>0.7272480430349475</v>
      </c>
      <c r="L172" s="6">
        <f>F172-F$1092</f>
        <v>0.96228426373615861</v>
      </c>
      <c r="M172" s="6">
        <f>G172-G$1092</f>
        <v>1.1754644655990294</v>
      </c>
      <c r="N172" s="6">
        <f>H172-H$1092</f>
        <v>1.0116271959252501</v>
      </c>
      <c r="O172" s="6">
        <f>I172-I$1092</f>
        <v>0.9039573025374299</v>
      </c>
    </row>
    <row r="173" spans="1:15" x14ac:dyDescent="0.15">
      <c r="A173" s="1">
        <v>8</v>
      </c>
      <c r="B173" s="1" t="s">
        <v>86</v>
      </c>
      <c r="C173" s="1">
        <v>9</v>
      </c>
      <c r="D173" s="1" t="s">
        <v>22</v>
      </c>
      <c r="E173" s="4">
        <f>IF(資本ストック!E173&gt;0,LN(資本ストック!E173),0)</f>
        <v>12.478887724879501</v>
      </c>
      <c r="F173" s="4">
        <f>IF(資本ストック!F173&gt;0,LN(資本ストック!F173),0)</f>
        <v>13.89222339966501</v>
      </c>
      <c r="G173" s="4">
        <f>IF(資本ストック!G173&gt;0,LN(資本ストック!G173),0)</f>
        <v>14.300476806947099</v>
      </c>
      <c r="H173" s="4">
        <f>IF(資本ストック!H173&gt;0,LN(資本ストック!H173),0)</f>
        <v>14.49914190123868</v>
      </c>
      <c r="I173" s="4">
        <f>IF(資本ストック!I173&gt;0,LN(資本ストック!I173),0)</f>
        <v>14.441127737871314</v>
      </c>
      <c r="K173" s="6">
        <f>E173-E$1093</f>
        <v>1.2223127304558119</v>
      </c>
      <c r="L173" s="6">
        <f>F173-F$1093</f>
        <v>2.0486943501528998</v>
      </c>
      <c r="M173" s="6">
        <f>G173-G$1093</f>
        <v>2.1149401167329831</v>
      </c>
      <c r="N173" s="6">
        <f>H173-H$1093</f>
        <v>2.2245126503255435</v>
      </c>
      <c r="O173" s="6">
        <f>I173-I$1093</f>
        <v>2.0246658030456821</v>
      </c>
    </row>
    <row r="174" spans="1:15" x14ac:dyDescent="0.15">
      <c r="A174" s="1">
        <v>8</v>
      </c>
      <c r="B174" s="1" t="s">
        <v>86</v>
      </c>
      <c r="C174" s="1">
        <v>10</v>
      </c>
      <c r="D174" s="1" t="s">
        <v>23</v>
      </c>
      <c r="E174" s="4">
        <f>IF(資本ストック!E174&gt;0,LN(資本ストック!E174),0)</f>
        <v>10.680020952740364</v>
      </c>
      <c r="F174" s="4">
        <f>IF(資本ストック!F174&gt;0,LN(資本ストック!F174),0)</f>
        <v>11.30564721822504</v>
      </c>
      <c r="G174" s="4">
        <f>IF(資本ストック!G174&gt;0,LN(資本ストック!G174),0)</f>
        <v>12.161041832959008</v>
      </c>
      <c r="H174" s="4">
        <f>IF(資本ストック!H174&gt;0,LN(資本ストック!H174),0)</f>
        <v>12.532829844374181</v>
      </c>
      <c r="I174" s="4">
        <f>IF(資本ストック!I174&gt;0,LN(資本ストック!I174),0)</f>
        <v>12.489379470846931</v>
      </c>
      <c r="K174" s="6">
        <f>E174-E$1094</f>
        <v>0.43879849915067304</v>
      </c>
      <c r="L174" s="6">
        <f>F174-F$1094</f>
        <v>0.71458241968995928</v>
      </c>
      <c r="M174" s="6">
        <f>G174-G$1094</f>
        <v>1.0855642027436687</v>
      </c>
      <c r="N174" s="6">
        <f>H174-H$1094</f>
        <v>1.1807361662226477</v>
      </c>
      <c r="O174" s="6">
        <f>I174-I$1094</f>
        <v>1.2023813895437829</v>
      </c>
    </row>
    <row r="175" spans="1:15" x14ac:dyDescent="0.15">
      <c r="A175" s="1">
        <v>8</v>
      </c>
      <c r="B175" s="1" t="s">
        <v>86</v>
      </c>
      <c r="C175" s="1">
        <v>11</v>
      </c>
      <c r="D175" s="1" t="s">
        <v>24</v>
      </c>
      <c r="E175" s="4">
        <f>IF(資本ストック!E175&gt;0,LN(資本ストック!E175),0)</f>
        <v>11.427849314875978</v>
      </c>
      <c r="F175" s="4">
        <f>IF(資本ストック!F175&gt;0,LN(資本ストック!F175),0)</f>
        <v>12.487741469470448</v>
      </c>
      <c r="G175" s="4">
        <f>IF(資本ストック!G175&gt;0,LN(資本ストック!G175),0)</f>
        <v>13.565065511175604</v>
      </c>
      <c r="H175" s="4">
        <f>IF(資本ストック!H175&gt;0,LN(資本ストック!H175),0)</f>
        <v>14.172781855450349</v>
      </c>
      <c r="I175" s="4">
        <f>IF(資本ストック!I175&gt;0,LN(資本ストック!I175),0)</f>
        <v>14.453361114305217</v>
      </c>
      <c r="K175" s="6">
        <f>E175-E$1095</f>
        <v>0.61177257698590459</v>
      </c>
      <c r="L175" s="6">
        <f>F175-F$1095</f>
        <v>1.2728420395867222</v>
      </c>
      <c r="M175" s="6">
        <f>G175-G$1095</f>
        <v>1.6466983122648511</v>
      </c>
      <c r="N175" s="6">
        <f>H175-H$1095</f>
        <v>1.8283901884570959</v>
      </c>
      <c r="O175" s="6">
        <f>I175-I$1095</f>
        <v>1.9720294583993585</v>
      </c>
    </row>
    <row r="176" spans="1:15" x14ac:dyDescent="0.15">
      <c r="A176" s="1">
        <v>8</v>
      </c>
      <c r="B176" s="1" t="s">
        <v>86</v>
      </c>
      <c r="C176" s="1">
        <v>12</v>
      </c>
      <c r="D176" s="1" t="s">
        <v>25</v>
      </c>
      <c r="E176" s="4">
        <f>IF(資本ストック!E176&gt;0,LN(資本ストック!E176),0)</f>
        <v>12.203673797618789</v>
      </c>
      <c r="F176" s="4">
        <f>IF(資本ストック!F176&gt;0,LN(資本ストック!F176),0)</f>
        <v>12.47748115317629</v>
      </c>
      <c r="G176" s="4">
        <f>IF(資本ストック!G176&gt;0,LN(資本ストック!G176),0)</f>
        <v>13.572099148907805</v>
      </c>
      <c r="H176" s="4">
        <f>IF(資本ストック!H176&gt;0,LN(資本ストック!H176),0)</f>
        <v>14.147945012720935</v>
      </c>
      <c r="I176" s="4">
        <f>IF(資本ストック!I176&gt;0,LN(資本ストック!I176),0)</f>
        <v>14.165236134243871</v>
      </c>
      <c r="K176" s="6">
        <f>E176-E$1096</f>
        <v>2.0729863977192657</v>
      </c>
      <c r="L176" s="6">
        <f>F176-F$1096</f>
        <v>1.4265510797711514</v>
      </c>
      <c r="M176" s="6">
        <f>G176-G$1096</f>
        <v>1.05850141430526</v>
      </c>
      <c r="N176" s="6">
        <f>H176-H$1096</f>
        <v>0.96745213286080478</v>
      </c>
      <c r="O176" s="6">
        <f>I176-I$1096</f>
        <v>0.80515541469600649</v>
      </c>
    </row>
    <row r="177" spans="1:15" x14ac:dyDescent="0.15">
      <c r="A177" s="1">
        <v>8</v>
      </c>
      <c r="B177" s="1" t="s">
        <v>86</v>
      </c>
      <c r="C177" s="1">
        <v>13</v>
      </c>
      <c r="D177" s="1" t="s">
        <v>26</v>
      </c>
      <c r="E177" s="4">
        <f>IF(資本ストック!E177&gt;0,LN(資本ストック!E177),0)</f>
        <v>9.4265012682861045</v>
      </c>
      <c r="F177" s="4">
        <f>IF(資本ストック!F177&gt;0,LN(資本ストック!F177),0)</f>
        <v>11.168532291622975</v>
      </c>
      <c r="G177" s="4">
        <f>IF(資本ストック!G177&gt;0,LN(資本ストック!G177),0)</f>
        <v>11.941316410315553</v>
      </c>
      <c r="H177" s="4">
        <f>IF(資本ストック!H177&gt;0,LN(資本ストック!H177),0)</f>
        <v>12.010642321489797</v>
      </c>
      <c r="I177" s="4">
        <f>IF(資本ストック!I177&gt;0,LN(資本ストック!I177),0)</f>
        <v>12.579594197030609</v>
      </c>
      <c r="K177" s="6">
        <f>E177-E$1097</f>
        <v>-0.20413808996924665</v>
      </c>
      <c r="L177" s="6">
        <f>F177-F$1097</f>
        <v>6.4180971328102743E-2</v>
      </c>
      <c r="M177" s="6">
        <f>G177-G$1097</f>
        <v>0.26772758037108169</v>
      </c>
      <c r="N177" s="6">
        <f>H177-H$1097</f>
        <v>-3.426389276349795E-2</v>
      </c>
      <c r="O177" s="6">
        <f>I177-I$1097</f>
        <v>0.40727534366714124</v>
      </c>
    </row>
    <row r="178" spans="1:15" x14ac:dyDescent="0.15">
      <c r="A178" s="1">
        <v>8</v>
      </c>
      <c r="B178" s="1" t="s">
        <v>86</v>
      </c>
      <c r="C178" s="1">
        <v>14</v>
      </c>
      <c r="D178" s="1" t="s">
        <v>27</v>
      </c>
      <c r="E178" s="4">
        <f>IF(資本ストック!E178&gt;0,LN(資本ストック!E178),0)</f>
        <v>8.9881047761712232</v>
      </c>
      <c r="F178" s="4">
        <f>IF(資本ストック!F178&gt;0,LN(資本ストック!F178),0)</f>
        <v>10.123216847228719</v>
      </c>
      <c r="G178" s="4">
        <f>IF(資本ストック!G178&gt;0,LN(資本ストック!G178),0)</f>
        <v>11.460705883791585</v>
      </c>
      <c r="H178" s="4">
        <f>IF(資本ストック!H178&gt;0,LN(資本ストック!H178),0)</f>
        <v>11.963743512646616</v>
      </c>
      <c r="I178" s="4">
        <f>IF(資本ストック!I178&gt;0,LN(資本ストック!I178),0)</f>
        <v>12.878376538953097</v>
      </c>
      <c r="K178" s="6">
        <f>E178-E$1098</f>
        <v>2.4698105880987358</v>
      </c>
      <c r="L178" s="6">
        <f>F178-F$1098</f>
        <v>1.6833061246722671</v>
      </c>
      <c r="M178" s="6">
        <f>G178-G$1098</f>
        <v>1.9430903937631481</v>
      </c>
      <c r="N178" s="6">
        <f>H178-H$1098</f>
        <v>1.942573061826451</v>
      </c>
      <c r="O178" s="6">
        <f>I178-I$1098</f>
        <v>2.5863169122200844</v>
      </c>
    </row>
    <row r="179" spans="1:15" x14ac:dyDescent="0.15">
      <c r="A179" s="1">
        <v>8</v>
      </c>
      <c r="B179" s="1" t="s">
        <v>86</v>
      </c>
      <c r="C179" s="1">
        <v>15</v>
      </c>
      <c r="D179" s="1" t="s">
        <v>28</v>
      </c>
      <c r="E179" s="4">
        <f>IF(資本ストック!E179&gt;0,LN(資本ストック!E179),0)</f>
        <v>11.717423700025094</v>
      </c>
      <c r="F179" s="4">
        <f>IF(資本ストック!F179&gt;0,LN(資本ストック!F179),0)</f>
        <v>12.383495709858074</v>
      </c>
      <c r="G179" s="4">
        <f>IF(資本ストック!G179&gt;0,LN(資本ストック!G179),0)</f>
        <v>13.290885825301283</v>
      </c>
      <c r="H179" s="4">
        <f>IF(資本ストック!H179&gt;0,LN(資本ストック!H179),0)</f>
        <v>13.870772754884264</v>
      </c>
      <c r="I179" s="4">
        <f>IF(資本ストック!I179&gt;0,LN(資本ストック!I179),0)</f>
        <v>14.01749069538144</v>
      </c>
      <c r="K179" s="6">
        <f>E179-E$1099</f>
        <v>0.64184553182906789</v>
      </c>
      <c r="L179" s="6">
        <f>F179-F$1099</f>
        <v>0.59750338163950012</v>
      </c>
      <c r="M179" s="6">
        <f>G179-G$1099</f>
        <v>0.84275395724298718</v>
      </c>
      <c r="N179" s="6">
        <f>H179-H$1099</f>
        <v>1.1626891613778074</v>
      </c>
      <c r="O179" s="6">
        <f>I179-I$1099</f>
        <v>1.2921614706669313</v>
      </c>
    </row>
    <row r="180" spans="1:15" x14ac:dyDescent="0.15">
      <c r="A180" s="1">
        <v>8</v>
      </c>
      <c r="B180" s="1" t="s">
        <v>84</v>
      </c>
      <c r="C180" s="1">
        <v>16</v>
      </c>
      <c r="D180" s="1" t="s">
        <v>11</v>
      </c>
      <c r="E180" s="4">
        <f>IF(資本ストック!E180&gt;0,LN(資本ストック!E180),0)</f>
        <v>12.42060496570819</v>
      </c>
      <c r="F180" s="4">
        <f>IF(資本ストック!F180&gt;0,LN(資本ストック!F180),0)</f>
        <v>12.635763291923856</v>
      </c>
      <c r="G180" s="4">
        <f>IF(資本ストック!G180&gt;0,LN(資本ストック!G180),0)</f>
        <v>13.099935761393775</v>
      </c>
      <c r="H180" s="4">
        <f>IF(資本ストック!H180&gt;0,LN(資本ストック!H180),0)</f>
        <v>13.374044140716961</v>
      </c>
      <c r="I180" s="4">
        <f>IF(資本ストック!I180&gt;0,LN(資本ストック!I180),0)</f>
        <v>13.193086435587963</v>
      </c>
      <c r="K180" s="6">
        <f>E180-E$1100</f>
        <v>0.56229281021873412</v>
      </c>
      <c r="L180" s="6">
        <f>F180-F$1100</f>
        <v>0.38169458403923784</v>
      </c>
      <c r="M180" s="6">
        <f>G180-G$1100</f>
        <v>0.45807417499744929</v>
      </c>
      <c r="N180" s="6">
        <f>H180-H$1100</f>
        <v>0.40549363418154094</v>
      </c>
      <c r="O180" s="6">
        <f>I180-I$1100</f>
        <v>0.3840263061315401</v>
      </c>
    </row>
    <row r="181" spans="1:15" x14ac:dyDescent="0.15">
      <c r="A181" s="1">
        <v>8</v>
      </c>
      <c r="B181" s="1" t="s">
        <v>84</v>
      </c>
      <c r="C181" s="1">
        <v>17</v>
      </c>
      <c r="D181" s="1" t="s">
        <v>12</v>
      </c>
      <c r="E181" s="4">
        <f>IF(資本ストック!E181&gt;0,LN(資本ストック!E181),0)</f>
        <v>12.833152789195637</v>
      </c>
      <c r="F181" s="4">
        <f>IF(資本ストック!F181&gt;0,LN(資本ストック!F181),0)</f>
        <v>14.070402288446767</v>
      </c>
      <c r="G181" s="4">
        <f>IF(資本ストック!G181&gt;0,LN(資本ストック!G181),0)</f>
        <v>14.454089341713809</v>
      </c>
      <c r="H181" s="4">
        <f>IF(資本ストック!H181&gt;0,LN(資本ストック!H181),0)</f>
        <v>14.821460036434816</v>
      </c>
      <c r="I181" s="4">
        <f>IF(資本ストック!I181&gt;0,LN(資本ストック!I181),0)</f>
        <v>14.935008234593701</v>
      </c>
      <c r="K181" s="6">
        <f>E181-E$1101</f>
        <v>0.23274133926438623</v>
      </c>
      <c r="L181" s="6">
        <f>F181-F$1101</f>
        <v>0.35959213600537154</v>
      </c>
      <c r="M181" s="6">
        <f>G181-G$1101</f>
        <v>0.33024947238861202</v>
      </c>
      <c r="N181" s="6">
        <f>H181-H$1101</f>
        <v>0.34433451733099041</v>
      </c>
      <c r="O181" s="6">
        <f>I181-I$1101</f>
        <v>0.43468500443151648</v>
      </c>
    </row>
    <row r="182" spans="1:15" x14ac:dyDescent="0.15">
      <c r="A182" s="1">
        <v>8</v>
      </c>
      <c r="B182" s="1" t="s">
        <v>84</v>
      </c>
      <c r="C182" s="1">
        <v>18</v>
      </c>
      <c r="D182" s="1" t="s">
        <v>13</v>
      </c>
      <c r="E182" s="4">
        <f>IF(資本ストック!E182&gt;0,LN(資本ストック!E182),0)</f>
        <v>12.287289242852005</v>
      </c>
      <c r="F182" s="4">
        <f>IF(資本ストック!F182&gt;0,LN(資本ストック!F182),0)</f>
        <v>13.353977875161341</v>
      </c>
      <c r="G182" s="4">
        <f>IF(資本ストック!G182&gt;0,LN(資本ストック!G182),0)</f>
        <v>13.866819629611491</v>
      </c>
      <c r="H182" s="4">
        <f>IF(資本ストック!H182&gt;0,LN(資本ストック!H182),0)</f>
        <v>14.04918514509051</v>
      </c>
      <c r="I182" s="4">
        <f>IF(資本ストック!I182&gt;0,LN(資本ストック!I182),0)</f>
        <v>14.025830426423195</v>
      </c>
      <c r="K182" s="6">
        <f>E182-E$1102</f>
        <v>0.36786498442980253</v>
      </c>
      <c r="L182" s="6">
        <f>F182-F$1102</f>
        <v>0.13724001607677572</v>
      </c>
      <c r="M182" s="6">
        <f>G182-G$1102</f>
        <v>0.42769788648801388</v>
      </c>
      <c r="N182" s="6">
        <f>H182-H$1102</f>
        <v>0.43971572966736439</v>
      </c>
      <c r="O182" s="6">
        <f>I182-I$1102</f>
        <v>0.57336422701206935</v>
      </c>
    </row>
    <row r="183" spans="1:15" x14ac:dyDescent="0.15">
      <c r="A183" s="1">
        <v>8</v>
      </c>
      <c r="B183" s="1" t="s">
        <v>84</v>
      </c>
      <c r="C183" s="1">
        <v>19</v>
      </c>
      <c r="D183" s="1" t="s">
        <v>14</v>
      </c>
      <c r="E183" s="4">
        <f>IF(資本ストック!E183&gt;0,LN(資本ストック!E183),0)</f>
        <v>11.572194920613457</v>
      </c>
      <c r="F183" s="4">
        <f>IF(資本ストック!F183&gt;0,LN(資本ストック!F183),0)</f>
        <v>11.920224600769799</v>
      </c>
      <c r="G183" s="4">
        <f>IF(資本ストック!G183&gt;0,LN(資本ストック!G183),0)</f>
        <v>12.436204702791228</v>
      </c>
      <c r="H183" s="4">
        <f>IF(資本ストック!H183&gt;0,LN(資本ストック!H183),0)</f>
        <v>13.000438073122865</v>
      </c>
      <c r="I183" s="4">
        <f>IF(資本ストック!I183&gt;0,LN(資本ストック!I183),0)</f>
        <v>13.133512523586353</v>
      </c>
      <c r="K183" s="6">
        <f>E183-E$1103</f>
        <v>0.34883597617798934</v>
      </c>
      <c r="L183" s="6">
        <f>F183-F$1103</f>
        <v>0.3052302567932017</v>
      </c>
      <c r="M183" s="6">
        <f>G183-G$1103</f>
        <v>0.54759804090600284</v>
      </c>
      <c r="N183" s="6">
        <f>H183-H$1103</f>
        <v>0.6964834158351394</v>
      </c>
      <c r="O183" s="6">
        <f>I183-I$1103</f>
        <v>0.70467696745528308</v>
      </c>
    </row>
    <row r="184" spans="1:15" x14ac:dyDescent="0.15">
      <c r="A184" s="1">
        <v>8</v>
      </c>
      <c r="B184" s="1" t="s">
        <v>84</v>
      </c>
      <c r="C184" s="1">
        <v>20</v>
      </c>
      <c r="D184" s="1" t="s">
        <v>15</v>
      </c>
      <c r="E184" s="4">
        <f>IF(資本ストック!E184&gt;0,LN(資本ストック!E184),0)</f>
        <v>11.242575616510093</v>
      </c>
      <c r="F184" s="4">
        <f>IF(資本ストック!F184&gt;0,LN(資本ストック!F184),0)</f>
        <v>13.044431687685659</v>
      </c>
      <c r="G184" s="4">
        <f>IF(資本ストック!G184&gt;0,LN(資本ストック!G184),0)</f>
        <v>14.124853825837809</v>
      </c>
      <c r="H184" s="4">
        <f>IF(資本ストック!H184&gt;0,LN(資本ストック!H184),0)</f>
        <v>14.480234630757776</v>
      </c>
      <c r="I184" s="4">
        <f>IF(資本ストック!I184&gt;0,LN(資本ストック!I184),0)</f>
        <v>14.495193296217241</v>
      </c>
      <c r="K184" s="6">
        <f>E184-E$1104</f>
        <v>0.31241388003756398</v>
      </c>
      <c r="L184" s="6">
        <f>F184-F$1104</f>
        <v>0.16281143802728693</v>
      </c>
      <c r="M184" s="6">
        <f>G184-G$1104</f>
        <v>0.31020120166749976</v>
      </c>
      <c r="N184" s="6">
        <f>H184-H$1104</f>
        <v>0.35574580331545036</v>
      </c>
      <c r="O184" s="6">
        <f>I184-I$1104</f>
        <v>0.36728554289352999</v>
      </c>
    </row>
    <row r="185" spans="1:15" x14ac:dyDescent="0.15">
      <c r="A185" s="1">
        <v>8</v>
      </c>
      <c r="B185" s="1" t="s">
        <v>84</v>
      </c>
      <c r="C185" s="1">
        <v>21</v>
      </c>
      <c r="D185" s="1" t="s">
        <v>16</v>
      </c>
      <c r="E185" s="4">
        <f>IF(資本ストック!E185&gt;0,LN(資本ストック!E185),0)</f>
        <v>13.158993003867872</v>
      </c>
      <c r="F185" s="4">
        <f>IF(資本ストック!F185&gt;0,LN(資本ストック!F185),0)</f>
        <v>14.285735153251498</v>
      </c>
      <c r="G185" s="4">
        <f>IF(資本ストック!G185&gt;0,LN(資本ストック!G185),0)</f>
        <v>14.60076181062529</v>
      </c>
      <c r="H185" s="4">
        <f>IF(資本ストック!H185&gt;0,LN(資本ストック!H185),0)</f>
        <v>14.99917991659369</v>
      </c>
      <c r="I185" s="4">
        <f>IF(資本ストック!I185&gt;0,LN(資本ストック!I185),0)</f>
        <v>15.121194282720715</v>
      </c>
      <c r="K185" s="6">
        <f>E185-E$1105</f>
        <v>0.56802658707190545</v>
      </c>
      <c r="L185" s="6">
        <f>F185-F$1105</f>
        <v>0.56961369033995446</v>
      </c>
      <c r="M185" s="6">
        <f>G185-G$1105</f>
        <v>0.4158666060568379</v>
      </c>
      <c r="N185" s="6">
        <f>H185-H$1105</f>
        <v>0.37639912319078128</v>
      </c>
      <c r="O185" s="6">
        <f>I185-I$1105</f>
        <v>0.45928531872985268</v>
      </c>
    </row>
    <row r="186" spans="1:15" x14ac:dyDescent="0.15">
      <c r="A186" s="1">
        <v>8</v>
      </c>
      <c r="B186" s="1" t="s">
        <v>83</v>
      </c>
      <c r="C186" s="1">
        <v>22</v>
      </c>
      <c r="D186" s="1" t="s">
        <v>8</v>
      </c>
      <c r="E186" s="4">
        <f>IF(資本ストック!E186&gt;0,LN(資本ストック!E186),0)</f>
        <v>12.605262497727749</v>
      </c>
      <c r="F186" s="4">
        <f>IF(資本ストック!F186&gt;0,LN(資本ストック!F186),0)</f>
        <v>13.84726518178643</v>
      </c>
      <c r="G186" s="4">
        <f>IF(資本ストック!G186&gt;0,LN(資本ストック!G186),0)</f>
        <v>14.873583307612618</v>
      </c>
      <c r="H186" s="4">
        <f>IF(資本ストック!H186&gt;0,LN(資本ストック!H186),0)</f>
        <v>15.134402332965772</v>
      </c>
      <c r="I186" s="4">
        <f>IF(資本ストック!I186&gt;0,LN(資本ストック!I186),0)</f>
        <v>15.371038073639658</v>
      </c>
      <c r="K186" s="6">
        <f>E186-E$1106</f>
        <v>0.41957676260779841</v>
      </c>
      <c r="L186" s="6">
        <f>F186-F$1106</f>
        <v>0.29431171949464385</v>
      </c>
      <c r="M186" s="6">
        <f>G186-G$1106</f>
        <v>0.43556483074507391</v>
      </c>
      <c r="N186" s="6">
        <f>H186-H$1106</f>
        <v>0.24321307742343556</v>
      </c>
      <c r="O186" s="6">
        <f>I186-I$1106</f>
        <v>0.4390870093900574</v>
      </c>
    </row>
    <row r="187" spans="1:15" x14ac:dyDescent="0.15">
      <c r="A187" s="1">
        <v>8</v>
      </c>
      <c r="B187" s="1" t="s">
        <v>83</v>
      </c>
      <c r="C187" s="1">
        <v>23</v>
      </c>
      <c r="D187" s="1" t="s">
        <v>29</v>
      </c>
      <c r="E187" s="4">
        <f>IF(資本ストック!E187&gt;0,LN(資本ストック!E187),0)</f>
        <v>12.635811200666863</v>
      </c>
      <c r="F187" s="4">
        <f>IF(資本ストック!F187&gt;0,LN(資本ストック!F187),0)</f>
        <v>14.687562077173713</v>
      </c>
      <c r="G187" s="4">
        <f>IF(資本ストック!G187&gt;0,LN(資本ストック!G187),0)</f>
        <v>14.763699567364252</v>
      </c>
      <c r="H187" s="4">
        <f>IF(資本ストック!H187&gt;0,LN(資本ストック!H187),0)</f>
        <v>15.180291929645287</v>
      </c>
      <c r="I187" s="4">
        <f>IF(資本ストック!I187&gt;0,LN(資本ストック!I187),0)</f>
        <v>15.066114343474634</v>
      </c>
      <c r="K187" s="6">
        <f>E187-E$1107</f>
        <v>-5.5861962892722161E-2</v>
      </c>
      <c r="L187" s="6">
        <f>F187-F$1107</f>
        <v>1.3149164402312277</v>
      </c>
      <c r="M187" s="6">
        <f>G187-G$1107</f>
        <v>0.89943644998891692</v>
      </c>
      <c r="N187" s="6">
        <f>H187-H$1107</f>
        <v>0.72376430726197327</v>
      </c>
      <c r="O187" s="6">
        <f>I187-I$1107</f>
        <v>0.56065355929987071</v>
      </c>
    </row>
    <row r="188" spans="1:15" x14ac:dyDescent="0.15">
      <c r="A188" s="1">
        <v>9</v>
      </c>
      <c r="B188" s="1" t="s">
        <v>275</v>
      </c>
      <c r="C188" s="1">
        <v>1</v>
      </c>
      <c r="D188" s="1" t="s">
        <v>9</v>
      </c>
      <c r="E188" s="4">
        <f>IF(資本ストック!E188&gt;0,LN(資本ストック!E188),0)</f>
        <v>13.297633549294114</v>
      </c>
      <c r="F188" s="4">
        <f>IF(資本ストック!F188&gt;0,LN(資本ストック!F188),0)</f>
        <v>13.43053996515024</v>
      </c>
      <c r="G188" s="4">
        <f>IF(資本ストック!G188&gt;0,LN(資本ストック!G188),0)</f>
        <v>13.922815883329754</v>
      </c>
      <c r="H188" s="4">
        <f>IF(資本ストック!H188&gt;0,LN(資本ストック!H188),0)</f>
        <v>14.216972617986229</v>
      </c>
      <c r="I188" s="4">
        <f>IF(資本ストック!I188&gt;0,LN(資本ストック!I188),0)</f>
        <v>14.336094731712175</v>
      </c>
      <c r="K188" s="6">
        <f>E188-E$1085</f>
        <v>-0.11549600689719064</v>
      </c>
      <c r="L188" s="6">
        <f>F188-F$1085</f>
        <v>-0.20768818406521916</v>
      </c>
      <c r="M188" s="6">
        <f>G188-G$1085</f>
        <v>-6.1660150533390023E-2</v>
      </c>
      <c r="N188" s="6">
        <f>H188-H$1085</f>
        <v>3.2908551134061881E-2</v>
      </c>
      <c r="O188" s="6">
        <f>I188-I$1085</f>
        <v>0.14766387881983611</v>
      </c>
    </row>
    <row r="189" spans="1:15" x14ac:dyDescent="0.15">
      <c r="A189" s="1">
        <v>9</v>
      </c>
      <c r="B189" s="1" t="s">
        <v>275</v>
      </c>
      <c r="C189" s="1">
        <v>2</v>
      </c>
      <c r="D189" s="1" t="s">
        <v>10</v>
      </c>
      <c r="E189" s="4">
        <f>IF(資本ストック!E189&gt;0,LN(資本ストック!E189),0)</f>
        <v>10.805596934862605</v>
      </c>
      <c r="F189" s="4">
        <f>IF(資本ストック!F189&gt;0,LN(資本ストック!F189),0)</f>
        <v>10.841565951277884</v>
      </c>
      <c r="G189" s="4">
        <f>IF(資本ストック!G189&gt;0,LN(資本ストック!G189),0)</f>
        <v>10.986614410121776</v>
      </c>
      <c r="H189" s="4">
        <f>IF(資本ストック!H189&gt;0,LN(資本ストック!H189),0)</f>
        <v>10.97991983628731</v>
      </c>
      <c r="I189" s="4">
        <f>IF(資本ストック!I189&gt;0,LN(資本ストック!I189),0)</f>
        <v>10.812895395504579</v>
      </c>
      <c r="K189" s="6">
        <f>E189-E$1086</f>
        <v>0.86075499906102237</v>
      </c>
      <c r="L189" s="6">
        <f>F189-F$1086</f>
        <v>0.7419226404481396</v>
      </c>
      <c r="M189" s="6">
        <f>G189-G$1086</f>
        <v>0.82703180688769784</v>
      </c>
      <c r="N189" s="6">
        <f>H189-H$1086</f>
        <v>0.79318305506058273</v>
      </c>
      <c r="O189" s="6">
        <f>I189-I$1086</f>
        <v>0.78228885127432335</v>
      </c>
    </row>
    <row r="190" spans="1:15" x14ac:dyDescent="0.15">
      <c r="A190" s="1">
        <v>9</v>
      </c>
      <c r="B190" s="1" t="s">
        <v>276</v>
      </c>
      <c r="C190" s="1">
        <v>3</v>
      </c>
      <c r="D190" s="1" t="s">
        <v>17</v>
      </c>
      <c r="E190" s="4">
        <f>IF(資本ストック!E190&gt;0,LN(資本ストック!E190),0)</f>
        <v>10.966939498642493</v>
      </c>
      <c r="F190" s="4">
        <f>IF(資本ストック!F190&gt;0,LN(資本ストック!F190),0)</f>
        <v>11.798999453088221</v>
      </c>
      <c r="G190" s="4">
        <f>IF(資本ストック!G190&gt;0,LN(資本ストック!G190),0)</f>
        <v>12.520481554251377</v>
      </c>
      <c r="H190" s="4">
        <f>IF(資本ストック!H190&gt;0,LN(資本ストック!H190),0)</f>
        <v>12.86525650499318</v>
      </c>
      <c r="I190" s="4">
        <f>IF(資本ストック!I190&gt;0,LN(資本ストック!I190),0)</f>
        <v>13.125092094078576</v>
      </c>
      <c r="K190" s="6">
        <f>E190-E$1087</f>
        <v>-3.8205496067407196E-2</v>
      </c>
      <c r="L190" s="6">
        <f>F190-F$1087</f>
        <v>0.17785204347959116</v>
      </c>
      <c r="M190" s="6">
        <f>G190-G$1087</f>
        <v>0.38774933937534506</v>
      </c>
      <c r="N190" s="6">
        <f>H190-H$1087</f>
        <v>0.34815575507587759</v>
      </c>
      <c r="O190" s="6">
        <f>I190-I$1087</f>
        <v>0.54857872955788345</v>
      </c>
    </row>
    <row r="191" spans="1:15" x14ac:dyDescent="0.15">
      <c r="A191" s="1">
        <v>9</v>
      </c>
      <c r="B191" s="1" t="s">
        <v>90</v>
      </c>
      <c r="C191" s="1">
        <v>4</v>
      </c>
      <c r="D191" s="1" t="s">
        <v>18</v>
      </c>
      <c r="E191" s="4">
        <f>IF(資本ストック!E191&gt;0,LN(資本ストック!E191),0)</f>
        <v>11.301039283819419</v>
      </c>
      <c r="F191" s="4">
        <f>IF(資本ストック!F191&gt;0,LN(資本ストック!F191),0)</f>
        <v>11.608134597872946</v>
      </c>
      <c r="G191" s="4">
        <f>IF(資本ストック!G191&gt;0,LN(資本ストック!G191),0)</f>
        <v>11.648355615894284</v>
      </c>
      <c r="H191" s="4">
        <f>IF(資本ストック!H191&gt;0,LN(資本ストック!H191),0)</f>
        <v>11.634581470964971</v>
      </c>
      <c r="I191" s="4">
        <f>IF(資本ストック!I191&gt;0,LN(資本ストック!I191),0)</f>
        <v>11.339799369875275</v>
      </c>
      <c r="K191" s="6">
        <f>E191-E$1088</f>
        <v>0.65201781763492939</v>
      </c>
      <c r="L191" s="6">
        <f>F191-F$1088</f>
        <v>0.40593310964080409</v>
      </c>
      <c r="M191" s="6">
        <f>G191-G$1088</f>
        <v>0.14975542194975056</v>
      </c>
      <c r="N191" s="6">
        <f>H191-H$1088</f>
        <v>8.2215750423562994E-2</v>
      </c>
      <c r="O191" s="6">
        <f>I191-I$1088</f>
        <v>2.6909980448721171E-2</v>
      </c>
    </row>
    <row r="192" spans="1:15" x14ac:dyDescent="0.15">
      <c r="A192" s="1">
        <v>9</v>
      </c>
      <c r="B192" s="1" t="s">
        <v>90</v>
      </c>
      <c r="C192" s="1">
        <v>5</v>
      </c>
      <c r="D192" s="1" t="s">
        <v>19</v>
      </c>
      <c r="E192" s="4">
        <f>IF(資本ストック!E192&gt;0,LN(資本ストック!E192),0)</f>
        <v>9.6969452182148341</v>
      </c>
      <c r="F192" s="4">
        <f>IF(資本ストック!F192&gt;0,LN(資本ストック!F192),0)</f>
        <v>10.47540440238474</v>
      </c>
      <c r="G192" s="4">
        <f>IF(資本ストック!G192&gt;0,LN(資本ストック!G192),0)</f>
        <v>11.536824009639059</v>
      </c>
      <c r="H192" s="4">
        <f>IF(資本ストック!H192&gt;0,LN(資本ストック!H192),0)</f>
        <v>12.162295012367268</v>
      </c>
      <c r="I192" s="4">
        <f>IF(資本ストック!I192&gt;0,LN(資本ストック!I192),0)</f>
        <v>12.13109656596901</v>
      </c>
      <c r="K192" s="6">
        <f>E192-E$1089</f>
        <v>-0.48146939372931641</v>
      </c>
      <c r="L192" s="6">
        <f>F192-F$1089</f>
        <v>-9.4407037346236677E-2</v>
      </c>
      <c r="M192" s="6">
        <f>G192-G$1089</f>
        <v>0.53101572096606198</v>
      </c>
      <c r="N192" s="6">
        <f>H192-H$1089</f>
        <v>0.83125395317045303</v>
      </c>
      <c r="O192" s="6">
        <f>I192-I$1089</f>
        <v>0.77215872029436028</v>
      </c>
    </row>
    <row r="193" spans="1:15" x14ac:dyDescent="0.15">
      <c r="A193" s="1">
        <v>9</v>
      </c>
      <c r="B193" s="1" t="s">
        <v>90</v>
      </c>
      <c r="C193" s="1">
        <v>6</v>
      </c>
      <c r="D193" s="1" t="s">
        <v>3</v>
      </c>
      <c r="E193" s="4">
        <f>IF(資本ストック!E193&gt;0,LN(資本ストック!E193),0)</f>
        <v>9.1143127524499352</v>
      </c>
      <c r="F193" s="4">
        <f>IF(資本ストック!F193&gt;0,LN(資本ストック!F193),0)</f>
        <v>10.796873059786851</v>
      </c>
      <c r="G193" s="4">
        <f>IF(資本ストック!G193&gt;0,LN(資本ストック!G193),0)</f>
        <v>11.838276708973083</v>
      </c>
      <c r="H193" s="4">
        <f>IF(資本ストック!H193&gt;0,LN(資本ストック!H193),0)</f>
        <v>12.279131691267706</v>
      </c>
      <c r="I193" s="4">
        <f>IF(資本ストック!I193&gt;0,LN(資本ストック!I193),0)</f>
        <v>12.871787898317757</v>
      </c>
      <c r="K193" s="6">
        <f>E193-E$1090</f>
        <v>-1.9649449650789155</v>
      </c>
      <c r="L193" s="6">
        <f>F193-F$1090</f>
        <v>-0.60354923921385328</v>
      </c>
      <c r="M193" s="6">
        <f>G193-G$1090</f>
        <v>1.8276104538394122E-2</v>
      </c>
      <c r="N193" s="6">
        <f>H193-H$1090</f>
        <v>0.20064094569785951</v>
      </c>
      <c r="O193" s="6">
        <f>I193-I$1090</f>
        <v>0.49015791819439514</v>
      </c>
    </row>
    <row r="194" spans="1:15" x14ac:dyDescent="0.15">
      <c r="A194" s="1">
        <v>9</v>
      </c>
      <c r="B194" s="1" t="s">
        <v>90</v>
      </c>
      <c r="C194" s="1">
        <v>7</v>
      </c>
      <c r="D194" s="1" t="s">
        <v>20</v>
      </c>
      <c r="E194" s="4">
        <f>IF(資本ストック!E194&gt;0,LN(資本ストック!E194),0)</f>
        <v>7.2811114395712497</v>
      </c>
      <c r="F194" s="4">
        <f>IF(資本ストック!F194&gt;0,LN(資本ストック!F194),0)</f>
        <v>9.2099088446071757</v>
      </c>
      <c r="G194" s="4">
        <f>IF(資本ストック!G194&gt;0,LN(資本ストック!G194),0)</f>
        <v>9.7279867137351612</v>
      </c>
      <c r="H194" s="4">
        <f>IF(資本ストック!H194&gt;0,LN(資本ストック!H194),0)</f>
        <v>10.559007970114989</v>
      </c>
      <c r="I194" s="4">
        <f>IF(資本ストック!I194&gt;0,LN(資本ストック!I194),0)</f>
        <v>11.100913388793787</v>
      </c>
      <c r="K194" s="6">
        <f>E194-E$1091</f>
        <v>-1.9974181474514054</v>
      </c>
      <c r="L194" s="6">
        <f>F194-F$1091</f>
        <v>-0.75372842175968024</v>
      </c>
      <c r="M194" s="6">
        <f>G194-G$1091</f>
        <v>-0.12775700862918171</v>
      </c>
      <c r="N194" s="6">
        <f>H194-H$1091</f>
        <v>0.28618596774636096</v>
      </c>
      <c r="O194" s="6">
        <f>I194-I$1091</f>
        <v>0.75976830078053581</v>
      </c>
    </row>
    <row r="195" spans="1:15" x14ac:dyDescent="0.15">
      <c r="A195" s="1">
        <v>9</v>
      </c>
      <c r="B195" s="1" t="s">
        <v>90</v>
      </c>
      <c r="C195" s="1">
        <v>8</v>
      </c>
      <c r="D195" s="1" t="s">
        <v>21</v>
      </c>
      <c r="E195" s="4">
        <f>IF(資本ストック!E195&gt;0,LN(資本ストック!E195),0)</f>
        <v>11.146893691071265</v>
      </c>
      <c r="F195" s="4">
        <f>IF(資本ストック!F195&gt;0,LN(資本ストック!F195),0)</f>
        <v>11.419693197631707</v>
      </c>
      <c r="G195" s="4">
        <f>IF(資本ストック!G195&gt;0,LN(資本ストック!G195),0)</f>
        <v>11.726808164517484</v>
      </c>
      <c r="H195" s="4">
        <f>IF(資本ストック!H195&gt;0,LN(資本ストック!H195),0)</f>
        <v>12.057106994176547</v>
      </c>
      <c r="I195" s="4">
        <f>IF(資本ストック!I195&gt;0,LN(資本ストック!I195),0)</f>
        <v>11.927553370088768</v>
      </c>
      <c r="K195" s="6">
        <f>E195-E$1092</f>
        <v>0.36341364918402164</v>
      </c>
      <c r="L195" s="6">
        <f>F195-F$1092</f>
        <v>0.35001770859012638</v>
      </c>
      <c r="M195" s="6">
        <f>G195-G$1092</f>
        <v>0.38664707673769882</v>
      </c>
      <c r="N195" s="6">
        <f>H195-H$1092</f>
        <v>0.64947503664880912</v>
      </c>
      <c r="O195" s="6">
        <f>I195-I$1092</f>
        <v>0.5896789931841564</v>
      </c>
    </row>
    <row r="196" spans="1:15" x14ac:dyDescent="0.15">
      <c r="A196" s="1">
        <v>9</v>
      </c>
      <c r="B196" s="1" t="s">
        <v>90</v>
      </c>
      <c r="C196" s="1">
        <v>9</v>
      </c>
      <c r="D196" s="1" t="s">
        <v>22</v>
      </c>
      <c r="E196" s="4">
        <f>IF(資本ストック!E196&gt;0,LN(資本ストック!E196),0)</f>
        <v>11.623852865090067</v>
      </c>
      <c r="F196" s="4">
        <f>IF(資本ストック!F196&gt;0,LN(資本ストック!F196),0)</f>
        <v>12.446477286702759</v>
      </c>
      <c r="G196" s="4">
        <f>IF(資本ストック!G196&gt;0,LN(資本ストック!G196),0)</f>
        <v>12.976642415752481</v>
      </c>
      <c r="H196" s="4">
        <f>IF(資本ストック!H196&gt;0,LN(資本ストック!H196),0)</f>
        <v>13.230707051486148</v>
      </c>
      <c r="I196" s="4">
        <f>IF(資本ストック!I196&gt;0,LN(資本ストック!I196),0)</f>
        <v>13.314038066318794</v>
      </c>
      <c r="K196" s="6">
        <f>E196-E$1093</f>
        <v>0.36727787066637774</v>
      </c>
      <c r="L196" s="6">
        <f>F196-F$1093</f>
        <v>0.60294823719064894</v>
      </c>
      <c r="M196" s="6">
        <f>G196-G$1093</f>
        <v>0.79110572553836533</v>
      </c>
      <c r="N196" s="6">
        <f>H196-H$1093</f>
        <v>0.95607780057301106</v>
      </c>
      <c r="O196" s="6">
        <f>I196-I$1093</f>
        <v>0.89757613149316207</v>
      </c>
    </row>
    <row r="197" spans="1:15" x14ac:dyDescent="0.15">
      <c r="A197" s="1">
        <v>9</v>
      </c>
      <c r="B197" s="1" t="s">
        <v>90</v>
      </c>
      <c r="C197" s="1">
        <v>10</v>
      </c>
      <c r="D197" s="1" t="s">
        <v>23</v>
      </c>
      <c r="E197" s="4">
        <f>IF(資本ストック!E197&gt;0,LN(資本ストック!E197),0)</f>
        <v>11.048641136699477</v>
      </c>
      <c r="F197" s="4">
        <f>IF(資本ストック!F197&gt;0,LN(資本ストック!F197),0)</f>
        <v>11.364880418302651</v>
      </c>
      <c r="G197" s="4">
        <f>IF(資本ストック!G197&gt;0,LN(資本ストック!G197),0)</f>
        <v>12.317605210733753</v>
      </c>
      <c r="H197" s="4">
        <f>IF(資本ストック!H197&gt;0,LN(資本ストック!H197),0)</f>
        <v>12.614991150974824</v>
      </c>
      <c r="I197" s="4">
        <f>IF(資本ストック!I197&gt;0,LN(資本ストック!I197),0)</f>
        <v>12.352290214587224</v>
      </c>
      <c r="K197" s="6">
        <f>E197-E$1094</f>
        <v>0.80741868310978582</v>
      </c>
      <c r="L197" s="6">
        <f>F197-F$1094</f>
        <v>0.77381561976756963</v>
      </c>
      <c r="M197" s="6">
        <f>G197-G$1094</f>
        <v>1.2421275805184138</v>
      </c>
      <c r="N197" s="6">
        <f>H197-H$1094</f>
        <v>1.2628974728232905</v>
      </c>
      <c r="O197" s="6">
        <f>I197-I$1094</f>
        <v>1.0652921332840766</v>
      </c>
    </row>
    <row r="198" spans="1:15" x14ac:dyDescent="0.15">
      <c r="A198" s="1">
        <v>9</v>
      </c>
      <c r="B198" s="1" t="s">
        <v>90</v>
      </c>
      <c r="C198" s="1">
        <v>11</v>
      </c>
      <c r="D198" s="1" t="s">
        <v>24</v>
      </c>
      <c r="E198" s="4">
        <f>IF(資本ストック!E198&gt;0,LN(資本ストック!E198),0)</f>
        <v>11.116416552191843</v>
      </c>
      <c r="F198" s="4">
        <f>IF(資本ストック!F198&gt;0,LN(資本ストック!F198),0)</f>
        <v>11.85861843863338</v>
      </c>
      <c r="G198" s="4">
        <f>IF(資本ストック!G198&gt;0,LN(資本ストック!G198),0)</f>
        <v>12.696389066429305</v>
      </c>
      <c r="H198" s="4">
        <f>IF(資本ストック!H198&gt;0,LN(資本ストック!H198),0)</f>
        <v>13.282742218111069</v>
      </c>
      <c r="I198" s="4">
        <f>IF(資本ストック!I198&gt;0,LN(資本ストック!I198),0)</f>
        <v>13.716739733763806</v>
      </c>
      <c r="K198" s="6">
        <f>E198-E$1095</f>
        <v>0.30033981430177015</v>
      </c>
      <c r="L198" s="6">
        <f>F198-F$1095</f>
        <v>0.64371900874965426</v>
      </c>
      <c r="M198" s="6">
        <f>G198-G$1095</f>
        <v>0.77802186751855196</v>
      </c>
      <c r="N198" s="6">
        <f>H198-H$1095</f>
        <v>0.93835055111781607</v>
      </c>
      <c r="O198" s="6">
        <f>I198-I$1095</f>
        <v>1.2354080778579473</v>
      </c>
    </row>
    <row r="199" spans="1:15" x14ac:dyDescent="0.15">
      <c r="A199" s="1">
        <v>9</v>
      </c>
      <c r="B199" s="1" t="s">
        <v>90</v>
      </c>
      <c r="C199" s="1">
        <v>12</v>
      </c>
      <c r="D199" s="1" t="s">
        <v>25</v>
      </c>
      <c r="E199" s="4">
        <f>IF(資本ストック!E199&gt;0,LN(資本ストック!E199),0)</f>
        <v>11.640019184352823</v>
      </c>
      <c r="F199" s="4">
        <f>IF(資本ストック!F199&gt;0,LN(資本ストック!F199),0)</f>
        <v>12.229233048270931</v>
      </c>
      <c r="G199" s="4">
        <f>IF(資本ストック!G199&gt;0,LN(資本ストック!G199),0)</f>
        <v>13.37398900777044</v>
      </c>
      <c r="H199" s="4">
        <f>IF(資本ストック!H199&gt;0,LN(資本ストック!H199),0)</f>
        <v>13.732818320307404</v>
      </c>
      <c r="I199" s="4">
        <f>IF(資本ストック!I199&gt;0,LN(資本ストック!I199),0)</f>
        <v>13.696271985082372</v>
      </c>
      <c r="K199" s="6">
        <f>E199-E$1096</f>
        <v>1.5093317844533001</v>
      </c>
      <c r="L199" s="6">
        <f>F199-F$1096</f>
        <v>1.1783029748657921</v>
      </c>
      <c r="M199" s="6">
        <f>G199-G$1096</f>
        <v>0.86039127316789532</v>
      </c>
      <c r="N199" s="6">
        <f>H199-H$1096</f>
        <v>0.55232544044727305</v>
      </c>
      <c r="O199" s="6">
        <f>I199-I$1096</f>
        <v>0.33619126553450762</v>
      </c>
    </row>
    <row r="200" spans="1:15" x14ac:dyDescent="0.15">
      <c r="A200" s="1">
        <v>9</v>
      </c>
      <c r="B200" s="1" t="s">
        <v>90</v>
      </c>
      <c r="C200" s="1">
        <v>13</v>
      </c>
      <c r="D200" s="1" t="s">
        <v>26</v>
      </c>
      <c r="E200" s="4">
        <f>IF(資本ストック!E200&gt;0,LN(資本ストック!E200),0)</f>
        <v>10.895606475361065</v>
      </c>
      <c r="F200" s="4">
        <f>IF(資本ストック!F200&gt;0,LN(資本ストック!F200),0)</f>
        <v>13.027757162229715</v>
      </c>
      <c r="G200" s="4">
        <f>IF(資本ストック!G200&gt;0,LN(資本ストック!G200),0)</f>
        <v>13.649319561770872</v>
      </c>
      <c r="H200" s="4">
        <f>IF(資本ストック!H200&gt;0,LN(資本ストック!H200),0)</f>
        <v>13.815889855695449</v>
      </c>
      <c r="I200" s="4">
        <f>IF(資本ストック!I200&gt;0,LN(資本ストック!I200),0)</f>
        <v>13.931347789899373</v>
      </c>
      <c r="K200" s="6">
        <f>E200-E$1097</f>
        <v>1.264967117105714</v>
      </c>
      <c r="L200" s="6">
        <f>F200-F$1097</f>
        <v>1.9234058419348425</v>
      </c>
      <c r="M200" s="6">
        <f>G200-G$1097</f>
        <v>1.9757307318264008</v>
      </c>
      <c r="N200" s="6">
        <f>H200-H$1097</f>
        <v>1.7709836414421538</v>
      </c>
      <c r="O200" s="6">
        <f>I200-I$1097</f>
        <v>1.7590289365359055</v>
      </c>
    </row>
    <row r="201" spans="1:15" x14ac:dyDescent="0.15">
      <c r="A201" s="1">
        <v>9</v>
      </c>
      <c r="B201" s="1" t="s">
        <v>90</v>
      </c>
      <c r="C201" s="1">
        <v>14</v>
      </c>
      <c r="D201" s="1" t="s">
        <v>27</v>
      </c>
      <c r="E201" s="4">
        <f>IF(資本ストック!E201&gt;0,LN(資本ストック!E201),0)</f>
        <v>9.7578978304519168</v>
      </c>
      <c r="F201" s="4">
        <f>IF(資本ストック!F201&gt;0,LN(資本ストック!F201),0)</f>
        <v>10.900140478454921</v>
      </c>
      <c r="G201" s="4">
        <f>IF(資本ストック!G201&gt;0,LN(資本ストック!G201),0)</f>
        <v>11.86291579231006</v>
      </c>
      <c r="H201" s="4">
        <f>IF(資本ストック!H201&gt;0,LN(資本ストック!H201),0)</f>
        <v>12.186843470186266</v>
      </c>
      <c r="I201" s="4">
        <f>IF(資本ストック!I201&gt;0,LN(資本ストック!I201),0)</f>
        <v>12.696852548887172</v>
      </c>
      <c r="K201" s="6">
        <f>E201-E$1098</f>
        <v>3.2396036423794294</v>
      </c>
      <c r="L201" s="6">
        <f>F201-F$1098</f>
        <v>2.4602297558984692</v>
      </c>
      <c r="M201" s="6">
        <f>G201-G$1098</f>
        <v>2.3453003022816237</v>
      </c>
      <c r="N201" s="6">
        <f>H201-H$1098</f>
        <v>2.1656730193661016</v>
      </c>
      <c r="O201" s="6">
        <f>I201-I$1098</f>
        <v>2.4047929221541597</v>
      </c>
    </row>
    <row r="202" spans="1:15" x14ac:dyDescent="0.15">
      <c r="A202" s="1">
        <v>9</v>
      </c>
      <c r="B202" s="1" t="s">
        <v>90</v>
      </c>
      <c r="C202" s="1">
        <v>15</v>
      </c>
      <c r="D202" s="1" t="s">
        <v>28</v>
      </c>
      <c r="E202" s="4">
        <f>IF(資本ストック!E202&gt;0,LN(資本ストック!E202),0)</f>
        <v>11.997933785468122</v>
      </c>
      <c r="F202" s="4">
        <f>IF(資本ストック!F202&gt;0,LN(資本ストック!F202),0)</f>
        <v>12.57440065976445</v>
      </c>
      <c r="G202" s="4">
        <f>IF(資本ストック!G202&gt;0,LN(資本ストック!G202),0)</f>
        <v>13.307955578777229</v>
      </c>
      <c r="H202" s="4">
        <f>IF(資本ストック!H202&gt;0,LN(資本ストック!H202),0)</f>
        <v>13.527543492649999</v>
      </c>
      <c r="I202" s="4">
        <f>IF(資本ストック!I202&gt;0,LN(資本ストック!I202),0)</f>
        <v>13.635778548149748</v>
      </c>
      <c r="K202" s="6">
        <f>E202-E$1099</f>
        <v>0.92235561727209614</v>
      </c>
      <c r="L202" s="6">
        <f>F202-F$1099</f>
        <v>0.78840833154587564</v>
      </c>
      <c r="M202" s="6">
        <f>G202-G$1099</f>
        <v>0.85982371071893304</v>
      </c>
      <c r="N202" s="6">
        <f>H202-H$1099</f>
        <v>0.819459899143542</v>
      </c>
      <c r="O202" s="6">
        <f>I202-I$1099</f>
        <v>0.91044932343523932</v>
      </c>
    </row>
    <row r="203" spans="1:15" x14ac:dyDescent="0.15">
      <c r="A203" s="1">
        <v>9</v>
      </c>
      <c r="B203" s="1" t="s">
        <v>275</v>
      </c>
      <c r="C203" s="1">
        <v>16</v>
      </c>
      <c r="D203" s="1" t="s">
        <v>11</v>
      </c>
      <c r="E203" s="4">
        <f>IF(資本ストック!E203&gt;0,LN(資本ストック!E203),0)</f>
        <v>12.341110488281588</v>
      </c>
      <c r="F203" s="4">
        <f>IF(資本ストック!F203&gt;0,LN(資本ストック!F203),0)</f>
        <v>12.417896900882559</v>
      </c>
      <c r="G203" s="4">
        <f>IF(資本ストック!G203&gt;0,LN(資本ストック!G203),0)</f>
        <v>12.769257546896066</v>
      </c>
      <c r="H203" s="4">
        <f>IF(資本ストック!H203&gt;0,LN(資本ストック!H203),0)</f>
        <v>13.01818544221657</v>
      </c>
      <c r="I203" s="4">
        <f>IF(資本ストック!I203&gt;0,LN(資本ストック!I203),0)</f>
        <v>12.84453938133475</v>
      </c>
      <c r="K203" s="6">
        <f>E203-E$1100</f>
        <v>0.48279833279213236</v>
      </c>
      <c r="L203" s="6">
        <f>F203-F$1100</f>
        <v>0.16382819299793994</v>
      </c>
      <c r="M203" s="6">
        <f>G203-G$1100</f>
        <v>0.12739596049974011</v>
      </c>
      <c r="N203" s="6">
        <f>H203-H$1100</f>
        <v>4.9634935681149628E-2</v>
      </c>
      <c r="O203" s="6">
        <f>I203-I$1100</f>
        <v>3.5479251878326679E-2</v>
      </c>
    </row>
    <row r="204" spans="1:15" x14ac:dyDescent="0.15">
      <c r="A204" s="1">
        <v>9</v>
      </c>
      <c r="B204" s="1" t="s">
        <v>275</v>
      </c>
      <c r="C204" s="1">
        <v>17</v>
      </c>
      <c r="D204" s="1" t="s">
        <v>12</v>
      </c>
      <c r="E204" s="4">
        <f>IF(資本ストック!E204&gt;0,LN(資本ストック!E204),0)</f>
        <v>12.033572806150671</v>
      </c>
      <c r="F204" s="4">
        <f>IF(資本ストック!F204&gt;0,LN(資本ストック!F204),0)</f>
        <v>13.471442273091291</v>
      </c>
      <c r="G204" s="4">
        <f>IF(資本ストック!G204&gt;0,LN(資本ストック!G204),0)</f>
        <v>14.051219783343534</v>
      </c>
      <c r="H204" s="4">
        <f>IF(資本ストック!H204&gt;0,LN(資本ストック!H204),0)</f>
        <v>14.5164783376608</v>
      </c>
      <c r="I204" s="4">
        <f>IF(資本ストック!I204&gt;0,LN(資本ストック!I204),0)</f>
        <v>14.468696587179256</v>
      </c>
      <c r="K204" s="6">
        <f>E204-E$1101</f>
        <v>-0.56683864378057969</v>
      </c>
      <c r="L204" s="6">
        <f>F204-F$1101</f>
        <v>-0.23936787935010351</v>
      </c>
      <c r="M204" s="6">
        <f>G204-G$1101</f>
        <v>-7.2620085981663252E-2</v>
      </c>
      <c r="N204" s="6">
        <f>H204-H$1101</f>
        <v>3.9352818556974256E-2</v>
      </c>
      <c r="O204" s="6">
        <f>I204-I$1101</f>
        <v>-3.1626642982928388E-2</v>
      </c>
    </row>
    <row r="205" spans="1:15" x14ac:dyDescent="0.15">
      <c r="A205" s="1">
        <v>9</v>
      </c>
      <c r="B205" s="1" t="s">
        <v>275</v>
      </c>
      <c r="C205" s="1">
        <v>18</v>
      </c>
      <c r="D205" s="1" t="s">
        <v>13</v>
      </c>
      <c r="E205" s="4">
        <f>IF(資本ストック!E205&gt;0,LN(資本ストック!E205),0)</f>
        <v>12.126210608838237</v>
      </c>
      <c r="F205" s="4">
        <f>IF(資本ストック!F205&gt;0,LN(資本ストック!F205),0)</f>
        <v>13.052853555822409</v>
      </c>
      <c r="G205" s="4">
        <f>IF(資本ストック!G205&gt;0,LN(資本ストック!G205),0)</f>
        <v>13.496032638128614</v>
      </c>
      <c r="H205" s="4">
        <f>IF(資本ストック!H205&gt;0,LN(資本ストック!H205),0)</f>
        <v>13.707860634487517</v>
      </c>
      <c r="I205" s="4">
        <f>IF(資本ストック!I205&gt;0,LN(資本ストック!I205),0)</f>
        <v>13.548138342474843</v>
      </c>
      <c r="K205" s="6">
        <f>E205-E$1102</f>
        <v>0.20678635041603499</v>
      </c>
      <c r="L205" s="6">
        <f>F205-F$1102</f>
        <v>-0.16388430326215619</v>
      </c>
      <c r="M205" s="6">
        <f>G205-G$1102</f>
        <v>5.6910895005136908E-2</v>
      </c>
      <c r="N205" s="6">
        <f>H205-H$1102</f>
        <v>9.8391219064371427E-2</v>
      </c>
      <c r="O205" s="6">
        <f>I205-I$1102</f>
        <v>9.5672143063717741E-2</v>
      </c>
    </row>
    <row r="206" spans="1:15" x14ac:dyDescent="0.15">
      <c r="A206" s="1">
        <v>9</v>
      </c>
      <c r="B206" s="1" t="s">
        <v>275</v>
      </c>
      <c r="C206" s="1">
        <v>19</v>
      </c>
      <c r="D206" s="1" t="s">
        <v>14</v>
      </c>
      <c r="E206" s="4">
        <f>IF(資本ストック!E206&gt;0,LN(資本ストック!E206),0)</f>
        <v>11.397284504230134</v>
      </c>
      <c r="F206" s="4">
        <f>IF(資本ストック!F206&gt;0,LN(資本ストック!F206),0)</f>
        <v>11.50084068325028</v>
      </c>
      <c r="G206" s="4">
        <f>IF(資本ストック!G206&gt;0,LN(資本ストック!G206),0)</f>
        <v>11.814363737368398</v>
      </c>
      <c r="H206" s="4">
        <f>IF(資本ストック!H206&gt;0,LN(資本ストック!H206),0)</f>
        <v>12.167503709508736</v>
      </c>
      <c r="I206" s="4">
        <f>IF(資本ストック!I206&gt;0,LN(資本ストック!I206),0)</f>
        <v>12.252347960920215</v>
      </c>
      <c r="K206" s="6">
        <f>E206-E$1103</f>
        <v>0.17392555979466628</v>
      </c>
      <c r="L206" s="6">
        <f>F206-F$1103</f>
        <v>-0.11415366072631805</v>
      </c>
      <c r="M206" s="6">
        <f>G206-G$1103</f>
        <v>-7.4242924516827458E-2</v>
      </c>
      <c r="N206" s="6">
        <f>H206-H$1103</f>
        <v>-0.13645094777898947</v>
      </c>
      <c r="O206" s="6">
        <f>I206-I$1103</f>
        <v>-0.17648759521085466</v>
      </c>
    </row>
    <row r="207" spans="1:15" x14ac:dyDescent="0.15">
      <c r="A207" s="1">
        <v>9</v>
      </c>
      <c r="B207" s="1" t="s">
        <v>275</v>
      </c>
      <c r="C207" s="1">
        <v>20</v>
      </c>
      <c r="D207" s="1" t="s">
        <v>15</v>
      </c>
      <c r="E207" s="4">
        <f>IF(資本ストック!E207&gt;0,LN(資本ストック!E207),0)</f>
        <v>11.308206979107547</v>
      </c>
      <c r="F207" s="4">
        <f>IF(資本ストック!F207&gt;0,LN(資本ストック!F207),0)</f>
        <v>12.636410864075676</v>
      </c>
      <c r="G207" s="4">
        <f>IF(資本ストック!G207&gt;0,LN(資本ストック!G207),0)</f>
        <v>13.800658305759567</v>
      </c>
      <c r="H207" s="4">
        <f>IF(資本ストック!H207&gt;0,LN(資本ストック!H207),0)</f>
        <v>14.180481312057232</v>
      </c>
      <c r="I207" s="4">
        <f>IF(資本ストック!I207&gt;0,LN(資本ストック!I207),0)</f>
        <v>14.274995647530258</v>
      </c>
      <c r="K207" s="6">
        <f>E207-E$1104</f>
        <v>0.37804524263501804</v>
      </c>
      <c r="L207" s="6">
        <f>F207-F$1104</f>
        <v>-0.24520938558269556</v>
      </c>
      <c r="M207" s="6">
        <f>G207-G$1104</f>
        <v>-1.3994318410741613E-2</v>
      </c>
      <c r="N207" s="6">
        <f>H207-H$1104</f>
        <v>5.5992484614906246E-2</v>
      </c>
      <c r="O207" s="6">
        <f>I207-I$1104</f>
        <v>0.14708789420654611</v>
      </c>
    </row>
    <row r="208" spans="1:15" x14ac:dyDescent="0.15">
      <c r="A208" s="1">
        <v>9</v>
      </c>
      <c r="B208" s="1" t="s">
        <v>275</v>
      </c>
      <c r="C208" s="1">
        <v>21</v>
      </c>
      <c r="D208" s="1" t="s">
        <v>16</v>
      </c>
      <c r="E208" s="4">
        <f>IF(資本ストック!E208&gt;0,LN(資本ストック!E208),0)</f>
        <v>12.809296893608822</v>
      </c>
      <c r="F208" s="4">
        <f>IF(資本ストック!F208&gt;0,LN(資本ストック!F208),0)</f>
        <v>13.54433768470828</v>
      </c>
      <c r="G208" s="4">
        <f>IF(資本ストック!G208&gt;0,LN(資本ストック!G208),0)</f>
        <v>14.18924962535135</v>
      </c>
      <c r="H208" s="4">
        <f>IF(資本ストック!H208&gt;0,LN(資本ストック!H208),0)</f>
        <v>14.383137005732497</v>
      </c>
      <c r="I208" s="4">
        <f>IF(資本ストック!I208&gt;0,LN(資本ストック!I208),0)</f>
        <v>14.465426291049745</v>
      </c>
      <c r="K208" s="6">
        <f>E208-E$1105</f>
        <v>0.21833047681285578</v>
      </c>
      <c r="L208" s="6">
        <f>F208-F$1105</f>
        <v>-0.17178377820326318</v>
      </c>
      <c r="M208" s="6">
        <f>G208-G$1105</f>
        <v>4.3544207828976056E-3</v>
      </c>
      <c r="N208" s="6">
        <f>H208-H$1105</f>
        <v>-0.23964378767041161</v>
      </c>
      <c r="O208" s="6">
        <f>I208-I$1105</f>
        <v>-0.19648267294111754</v>
      </c>
    </row>
    <row r="209" spans="1:15" x14ac:dyDescent="0.15">
      <c r="A209" s="1">
        <v>9</v>
      </c>
      <c r="B209" s="1" t="s">
        <v>88</v>
      </c>
      <c r="C209" s="1">
        <v>22</v>
      </c>
      <c r="D209" s="1" t="s">
        <v>8</v>
      </c>
      <c r="E209" s="4">
        <f>IF(資本ストック!E209&gt;0,LN(資本ストック!E209),0)</f>
        <v>12.535842436003092</v>
      </c>
      <c r="F209" s="4">
        <f>IF(資本ストック!F209&gt;0,LN(資本ストック!F209),0)</f>
        <v>13.694255011823664</v>
      </c>
      <c r="G209" s="4">
        <f>IF(資本ストック!G209&gt;0,LN(資本ストック!G209),0)</f>
        <v>14.791827590316853</v>
      </c>
      <c r="H209" s="4">
        <f>IF(資本ストック!H209&gt;0,LN(資本ストック!H209),0)</f>
        <v>15.007133313888778</v>
      </c>
      <c r="I209" s="4">
        <f>IF(資本ストック!I209&gt;0,LN(資本ストック!I209),0)</f>
        <v>14.970543510951622</v>
      </c>
      <c r="K209" s="6">
        <f>E209-E$1106</f>
        <v>0.35015670088314188</v>
      </c>
      <c r="L209" s="6">
        <f>F209-F$1106</f>
        <v>0.14130154953187812</v>
      </c>
      <c r="M209" s="6">
        <f>G209-G$1106</f>
        <v>0.35380911344930865</v>
      </c>
      <c r="N209" s="6">
        <f>H209-H$1106</f>
        <v>0.11594405834644128</v>
      </c>
      <c r="O209" s="6">
        <f>I209-I$1106</f>
        <v>3.8592446702020666E-2</v>
      </c>
    </row>
    <row r="210" spans="1:15" x14ac:dyDescent="0.15">
      <c r="A210" s="1">
        <v>9</v>
      </c>
      <c r="B210" s="1" t="s">
        <v>88</v>
      </c>
      <c r="C210" s="1">
        <v>23</v>
      </c>
      <c r="D210" s="1" t="s">
        <v>29</v>
      </c>
      <c r="E210" s="4">
        <f>IF(資本ストック!E210&gt;0,LN(資本ストック!E210),0)</f>
        <v>12.219801452242899</v>
      </c>
      <c r="F210" s="4">
        <f>IF(資本ストック!F210&gt;0,LN(資本ストック!F210),0)</f>
        <v>13.117748251070839</v>
      </c>
      <c r="G210" s="4">
        <f>IF(資本ストック!G210&gt;0,LN(資本ストック!G210),0)</f>
        <v>13.645215131473188</v>
      </c>
      <c r="H210" s="4">
        <f>IF(資本ストック!H210&gt;0,LN(資本ストック!H210),0)</f>
        <v>14.219073997310948</v>
      </c>
      <c r="I210" s="4">
        <f>IF(資本ストック!I210&gt;0,LN(資本ストック!I210),0)</f>
        <v>14.448207643768695</v>
      </c>
      <c r="K210" s="6">
        <f>E210-E$1107</f>
        <v>-0.4718717113166857</v>
      </c>
      <c r="L210" s="6">
        <f>F210-F$1107</f>
        <v>-0.25489738587164545</v>
      </c>
      <c r="M210" s="6">
        <f>G210-G$1107</f>
        <v>-0.21904798590214725</v>
      </c>
      <c r="N210" s="6">
        <f>H210-H$1107</f>
        <v>-0.23745362507236578</v>
      </c>
      <c r="O210" s="6">
        <f>I210-I$1107</f>
        <v>-5.7253140406068326E-2</v>
      </c>
    </row>
    <row r="211" spans="1:15" x14ac:dyDescent="0.15">
      <c r="A211" s="1">
        <v>10</v>
      </c>
      <c r="B211" s="1" t="s">
        <v>92</v>
      </c>
      <c r="C211" s="1">
        <v>1</v>
      </c>
      <c r="D211" s="1" t="s">
        <v>9</v>
      </c>
      <c r="E211" s="4">
        <f>IF(資本ストック!E211&gt;0,LN(資本ストック!E211),0)</f>
        <v>13.89802750361722</v>
      </c>
      <c r="F211" s="4">
        <f>IF(資本ストック!F211&gt;0,LN(資本ストック!F211),0)</f>
        <v>14.090981492672729</v>
      </c>
      <c r="G211" s="4">
        <f>IF(資本ストック!G211&gt;0,LN(資本ストック!G211),0)</f>
        <v>14.258514231271326</v>
      </c>
      <c r="H211" s="4">
        <f>IF(資本ストック!H211&gt;0,LN(資本ストック!H211),0)</f>
        <v>14.409080785809111</v>
      </c>
      <c r="I211" s="4">
        <f>IF(資本ストック!I211&gt;0,LN(資本ストック!I211),0)</f>
        <v>14.447677206624235</v>
      </c>
      <c r="K211" s="6">
        <f>E211-E$1085</f>
        <v>0.48489794742591563</v>
      </c>
      <c r="L211" s="6">
        <f>F211-F$1085</f>
        <v>0.45275334345726925</v>
      </c>
      <c r="M211" s="6">
        <f>G211-G$1085</f>
        <v>0.27403819740818136</v>
      </c>
      <c r="N211" s="6">
        <f>H211-H$1085</f>
        <v>0.22501671895694386</v>
      </c>
      <c r="O211" s="6">
        <f>I211-I$1085</f>
        <v>0.25924635373189631</v>
      </c>
    </row>
    <row r="212" spans="1:15" x14ac:dyDescent="0.15">
      <c r="A212" s="1">
        <v>10</v>
      </c>
      <c r="B212" s="1" t="s">
        <v>92</v>
      </c>
      <c r="C212" s="1">
        <v>2</v>
      </c>
      <c r="D212" s="1" t="s">
        <v>10</v>
      </c>
      <c r="E212" s="4">
        <f>IF(資本ストック!E212&gt;0,LN(資本ストック!E212),0)</f>
        <v>10.314721195612755</v>
      </c>
      <c r="F212" s="4">
        <f>IF(資本ストック!F212&gt;0,LN(資本ストック!F212),0)</f>
        <v>10.344678629777622</v>
      </c>
      <c r="G212" s="4">
        <f>IF(資本ストック!G212&gt;0,LN(資本ストック!G212),0)</f>
        <v>10.117743939755423</v>
      </c>
      <c r="H212" s="4">
        <f>IF(資本ストック!H212&gt;0,LN(資本ストック!H212),0)</f>
        <v>10.011997372996312</v>
      </c>
      <c r="I212" s="4">
        <f>IF(資本ストック!I212&gt;0,LN(資本ストック!I212),0)</f>
        <v>9.7496977653954389</v>
      </c>
      <c r="K212" s="6">
        <f>E212-E$1086</f>
        <v>0.36987925981117264</v>
      </c>
      <c r="L212" s="6">
        <f>F212-F$1086</f>
        <v>0.24503531894787756</v>
      </c>
      <c r="M212" s="6">
        <f>G212-G$1086</f>
        <v>-4.1838663478655391E-2</v>
      </c>
      <c r="N212" s="6">
        <f>H212-H$1086</f>
        <v>-0.17473940823041545</v>
      </c>
      <c r="O212" s="6">
        <f>I212-I$1086</f>
        <v>-0.28090877883481724</v>
      </c>
    </row>
    <row r="213" spans="1:15" x14ac:dyDescent="0.15">
      <c r="A213" s="1">
        <v>10</v>
      </c>
      <c r="B213" s="1" t="s">
        <v>93</v>
      </c>
      <c r="C213" s="1">
        <v>3</v>
      </c>
      <c r="D213" s="1" t="s">
        <v>17</v>
      </c>
      <c r="E213" s="4">
        <f>IF(資本ストック!E213&gt;0,LN(資本ストック!E213),0)</f>
        <v>11.54345720640395</v>
      </c>
      <c r="F213" s="4">
        <f>IF(資本ストック!F213&gt;0,LN(資本ストック!F213),0)</f>
        <v>11.990817348335762</v>
      </c>
      <c r="G213" s="4">
        <f>IF(資本ストック!G213&gt;0,LN(資本ストック!G213),0)</f>
        <v>12.888109615629137</v>
      </c>
      <c r="H213" s="4">
        <f>IF(資本ストック!H213&gt;0,LN(資本ストック!H213),0)</f>
        <v>13.295789700324379</v>
      </c>
      <c r="I213" s="4">
        <f>IF(資本ストック!I213&gt;0,LN(資本ストック!I213),0)</f>
        <v>13.378388772478637</v>
      </c>
      <c r="K213" s="6">
        <f>E213-E$1087</f>
        <v>0.53831221169405019</v>
      </c>
      <c r="L213" s="6">
        <f>F213-F$1087</f>
        <v>0.36966993872713161</v>
      </c>
      <c r="M213" s="6">
        <f>G213-G$1087</f>
        <v>0.75537740075310467</v>
      </c>
      <c r="N213" s="6">
        <f>H213-H$1087</f>
        <v>0.77868895040707642</v>
      </c>
      <c r="O213" s="6">
        <f>I213-I$1087</f>
        <v>0.80187540795794376</v>
      </c>
    </row>
    <row r="214" spans="1:15" x14ac:dyDescent="0.15">
      <c r="A214" s="1">
        <v>10</v>
      </c>
      <c r="B214" s="1" t="s">
        <v>93</v>
      </c>
      <c r="C214" s="1">
        <v>4</v>
      </c>
      <c r="D214" s="1" t="s">
        <v>18</v>
      </c>
      <c r="E214" s="4">
        <f>IF(資本ストック!E214&gt;0,LN(資本ストック!E214),0)</f>
        <v>11.23440228036128</v>
      </c>
      <c r="F214" s="4">
        <f>IF(資本ストック!F214&gt;0,LN(資本ストック!F214),0)</f>
        <v>11.594500580288425</v>
      </c>
      <c r="G214" s="4">
        <f>IF(資本ストック!G214&gt;0,LN(資本ストック!G214),0)</f>
        <v>11.649226095030825</v>
      </c>
      <c r="H214" s="4">
        <f>IF(資本ストック!H214&gt;0,LN(資本ストック!H214),0)</f>
        <v>11.72634692747574</v>
      </c>
      <c r="I214" s="4">
        <f>IF(資本ストック!I214&gt;0,LN(資本ストック!I214),0)</f>
        <v>11.368057740019736</v>
      </c>
      <c r="K214" s="6">
        <f>E214-E$1088</f>
        <v>0.58538081417679066</v>
      </c>
      <c r="L214" s="6">
        <f>F214-F$1088</f>
        <v>0.39229909205628388</v>
      </c>
      <c r="M214" s="6">
        <f>G214-G$1088</f>
        <v>0.15062590108629159</v>
      </c>
      <c r="N214" s="6">
        <f>H214-H$1088</f>
        <v>0.17398120693433228</v>
      </c>
      <c r="O214" s="6">
        <f>I214-I$1088</f>
        <v>5.5168350593183035E-2</v>
      </c>
    </row>
    <row r="215" spans="1:15" x14ac:dyDescent="0.15">
      <c r="A215" s="1">
        <v>10</v>
      </c>
      <c r="B215" s="1" t="s">
        <v>93</v>
      </c>
      <c r="C215" s="1">
        <v>5</v>
      </c>
      <c r="D215" s="1" t="s">
        <v>19</v>
      </c>
      <c r="E215" s="4">
        <f>IF(資本ストック!E215&gt;0,LN(資本ストック!E215),0)</f>
        <v>8.8616536178456702</v>
      </c>
      <c r="F215" s="4">
        <f>IF(資本ストック!F215&gt;0,LN(資本ストック!F215),0)</f>
        <v>9.9585813426193486</v>
      </c>
      <c r="G215" s="4">
        <f>IF(資本ストック!G215&gt;0,LN(資本ストック!G215),0)</f>
        <v>10.227125272875893</v>
      </c>
      <c r="H215" s="4">
        <f>IF(資本ストック!H215&gt;0,LN(資本ストック!H215),0)</f>
        <v>10.825969574158558</v>
      </c>
      <c r="I215" s="4">
        <f>IF(資本ストック!I215&gt;0,LN(資本ストック!I215),0)</f>
        <v>10.799470032726603</v>
      </c>
      <c r="K215" s="6">
        <f>E215-E$1089</f>
        <v>-1.3167609940984804</v>
      </c>
      <c r="L215" s="6">
        <f>F215-F$1089</f>
        <v>-0.61123009711162801</v>
      </c>
      <c r="M215" s="6">
        <f>G215-G$1089</f>
        <v>-0.7786830157971032</v>
      </c>
      <c r="N215" s="6">
        <f>H215-H$1089</f>
        <v>-0.50507148503825761</v>
      </c>
      <c r="O215" s="6">
        <f>I215-I$1089</f>
        <v>-0.55946781294804637</v>
      </c>
    </row>
    <row r="216" spans="1:15" x14ac:dyDescent="0.15">
      <c r="A216" s="1">
        <v>10</v>
      </c>
      <c r="B216" s="1" t="s">
        <v>93</v>
      </c>
      <c r="C216" s="1">
        <v>6</v>
      </c>
      <c r="D216" s="1" t="s">
        <v>3</v>
      </c>
      <c r="E216" s="4">
        <f>IF(資本ストック!E216&gt;0,LN(資本ストック!E216),0)</f>
        <v>10.906153720012719</v>
      </c>
      <c r="F216" s="4">
        <f>IF(資本ストック!F216&gt;0,LN(資本ストック!F216),0)</f>
        <v>11.344016319198694</v>
      </c>
      <c r="G216" s="4">
        <f>IF(資本ストック!G216&gt;0,LN(資本ストック!G216),0)</f>
        <v>12.217338576073269</v>
      </c>
      <c r="H216" s="4">
        <f>IF(資本ストック!H216&gt;0,LN(資本ストック!H216),0)</f>
        <v>12.809303684656351</v>
      </c>
      <c r="I216" s="4">
        <f>IF(資本ストック!I216&gt;0,LN(資本ストック!I216),0)</f>
        <v>13.130208540990258</v>
      </c>
      <c r="K216" s="6">
        <f>E216-E$1090</f>
        <v>-0.17310399751613126</v>
      </c>
      <c r="L216" s="6">
        <f>F216-F$1090</f>
        <v>-5.6405979802010009E-2</v>
      </c>
      <c r="M216" s="6">
        <f>G216-G$1090</f>
        <v>0.39733797163857965</v>
      </c>
      <c r="N216" s="6">
        <f>H216-H$1090</f>
        <v>0.7308129390865048</v>
      </c>
      <c r="O216" s="6">
        <f>I216-I$1090</f>
        <v>0.74857856086689623</v>
      </c>
    </row>
    <row r="217" spans="1:15" x14ac:dyDescent="0.15">
      <c r="A217" s="1">
        <v>10</v>
      </c>
      <c r="B217" s="1" t="s">
        <v>93</v>
      </c>
      <c r="C217" s="1">
        <v>7</v>
      </c>
      <c r="D217" s="1" t="s">
        <v>20</v>
      </c>
      <c r="E217" s="4">
        <f>IF(資本ストック!E217&gt;0,LN(資本ストック!E217),0)</f>
        <v>8.6707609460421455</v>
      </c>
      <c r="F217" s="4">
        <f>IF(資本ストック!F217&gt;0,LN(資本ストック!F217),0)</f>
        <v>9.7954452173225111</v>
      </c>
      <c r="G217" s="4">
        <f>IF(資本ストック!G217&gt;0,LN(資本ストック!G217),0)</f>
        <v>9.8828124037995568</v>
      </c>
      <c r="H217" s="4">
        <f>IF(資本ストック!H217&gt;0,LN(資本ストック!H217),0)</f>
        <v>10.312895769692272</v>
      </c>
      <c r="I217" s="4">
        <f>IF(資本ストック!I217&gt;0,LN(資本ストック!I217),0)</f>
        <v>10.994414338534853</v>
      </c>
      <c r="K217" s="6">
        <f>E217-E$1091</f>
        <v>-0.60776864098050964</v>
      </c>
      <c r="L217" s="6">
        <f>F217-F$1091</f>
        <v>-0.16819204904434493</v>
      </c>
      <c r="M217" s="6">
        <f>G217-G$1091</f>
        <v>2.7068681435213904E-2</v>
      </c>
      <c r="N217" s="6">
        <f>H217-H$1091</f>
        <v>4.0073767323644205E-2</v>
      </c>
      <c r="O217" s="6">
        <f>I217-I$1091</f>
        <v>0.65326925052160156</v>
      </c>
    </row>
    <row r="218" spans="1:15" x14ac:dyDescent="0.15">
      <c r="A218" s="1">
        <v>10</v>
      </c>
      <c r="B218" s="1" t="s">
        <v>93</v>
      </c>
      <c r="C218" s="1">
        <v>8</v>
      </c>
      <c r="D218" s="1" t="s">
        <v>21</v>
      </c>
      <c r="E218" s="4">
        <f>IF(資本ストック!E218&gt;0,LN(資本ストック!E218),0)</f>
        <v>10.444806431061977</v>
      </c>
      <c r="F218" s="4">
        <f>IF(資本ストック!F218&gt;0,LN(資本ストック!F218),0)</f>
        <v>10.93820457401182</v>
      </c>
      <c r="G218" s="4">
        <f>IF(資本ストック!G218&gt;0,LN(資本ストック!G218),0)</f>
        <v>11.481580194497784</v>
      </c>
      <c r="H218" s="4">
        <f>IF(資本ストック!H218&gt;0,LN(資本ストック!H218),0)</f>
        <v>11.378124175046839</v>
      </c>
      <c r="I218" s="4">
        <f>IF(資本ストック!I218&gt;0,LN(資本ストック!I218),0)</f>
        <v>11.006701396836693</v>
      </c>
      <c r="K218" s="6">
        <f>E218-E$1092</f>
        <v>-0.33867361082526592</v>
      </c>
      <c r="L218" s="6">
        <f>F218-F$1092</f>
        <v>-0.1314709150297606</v>
      </c>
      <c r="M218" s="6">
        <f>G218-G$1092</f>
        <v>0.14141910671799884</v>
      </c>
      <c r="N218" s="6">
        <f>H218-H$1092</f>
        <v>-2.950778248089847E-2</v>
      </c>
      <c r="O218" s="6">
        <f>I218-I$1092</f>
        <v>-0.33117298006791884</v>
      </c>
    </row>
    <row r="219" spans="1:15" x14ac:dyDescent="0.15">
      <c r="A219" s="1">
        <v>10</v>
      </c>
      <c r="B219" s="1" t="s">
        <v>93</v>
      </c>
      <c r="C219" s="1">
        <v>9</v>
      </c>
      <c r="D219" s="1" t="s">
        <v>22</v>
      </c>
      <c r="E219" s="4">
        <f>IF(資本ストック!E219&gt;0,LN(資本ストック!E219),0)</f>
        <v>11.473784941060098</v>
      </c>
      <c r="F219" s="4">
        <f>IF(資本ストック!F219&gt;0,LN(資本ストック!F219),0)</f>
        <v>11.961920542704521</v>
      </c>
      <c r="G219" s="4">
        <f>IF(資本ストック!G219&gt;0,LN(資本ストック!G219),0)</f>
        <v>12.333880698380806</v>
      </c>
      <c r="H219" s="4">
        <f>IF(資本ストック!H219&gt;0,LN(資本ストック!H219),0)</f>
        <v>12.421804673561969</v>
      </c>
      <c r="I219" s="4">
        <f>IF(資本ストック!I219&gt;0,LN(資本ストック!I219),0)</f>
        <v>12.481858791179222</v>
      </c>
      <c r="K219" s="6">
        <f>E219-E$1093</f>
        <v>0.2172099466364088</v>
      </c>
      <c r="L219" s="6">
        <f>F219-F$1093</f>
        <v>0.11839149319241038</v>
      </c>
      <c r="M219" s="6">
        <f>G219-G$1093</f>
        <v>0.14834400816669024</v>
      </c>
      <c r="N219" s="6">
        <f>H219-H$1093</f>
        <v>0.14717542264883221</v>
      </c>
      <c r="O219" s="6">
        <f>I219-I$1093</f>
        <v>6.5396856353590493E-2</v>
      </c>
    </row>
    <row r="220" spans="1:15" x14ac:dyDescent="0.15">
      <c r="A220" s="1">
        <v>10</v>
      </c>
      <c r="B220" s="1" t="s">
        <v>93</v>
      </c>
      <c r="C220" s="1">
        <v>10</v>
      </c>
      <c r="D220" s="1" t="s">
        <v>23</v>
      </c>
      <c r="E220" s="4">
        <f>IF(資本ストック!E220&gt;0,LN(資本ストック!E220),0)</f>
        <v>11.018241753335307</v>
      </c>
      <c r="F220" s="4">
        <f>IF(資本ストック!F220&gt;0,LN(資本ストック!F220),0)</f>
        <v>11.441934047218343</v>
      </c>
      <c r="G220" s="4">
        <f>IF(資本ストック!G220&gt;0,LN(資本ストック!G220),0)</f>
        <v>11.779685957365219</v>
      </c>
      <c r="H220" s="4">
        <f>IF(資本ストック!H220&gt;0,LN(資本ストック!H220),0)</f>
        <v>12.161339566959356</v>
      </c>
      <c r="I220" s="4">
        <f>IF(資本ストック!I220&gt;0,LN(資本ストック!I220),0)</f>
        <v>12.589129968328685</v>
      </c>
      <c r="K220" s="6">
        <f>E220-E$1094</f>
        <v>0.77701929974561601</v>
      </c>
      <c r="L220" s="6">
        <f>F220-F$1094</f>
        <v>0.85086924868326186</v>
      </c>
      <c r="M220" s="6">
        <f>G220-G$1094</f>
        <v>0.70420832714988002</v>
      </c>
      <c r="N220" s="6">
        <f>H220-H$1094</f>
        <v>0.80924588880782267</v>
      </c>
      <c r="O220" s="6">
        <f>I220-I$1094</f>
        <v>1.3021318870255367</v>
      </c>
    </row>
    <row r="221" spans="1:15" x14ac:dyDescent="0.15">
      <c r="A221" s="1">
        <v>10</v>
      </c>
      <c r="B221" s="1" t="s">
        <v>93</v>
      </c>
      <c r="C221" s="1">
        <v>11</v>
      </c>
      <c r="D221" s="1" t="s">
        <v>24</v>
      </c>
      <c r="E221" s="4">
        <f>IF(資本ストック!E221&gt;0,LN(資本ストック!E221),0)</f>
        <v>11.000268629630785</v>
      </c>
      <c r="F221" s="4">
        <f>IF(資本ストック!F221&gt;0,LN(資本ストック!F221),0)</f>
        <v>11.7314224234542</v>
      </c>
      <c r="G221" s="4">
        <f>IF(資本ストック!G221&gt;0,LN(資本ストック!G221),0)</f>
        <v>12.562132889458777</v>
      </c>
      <c r="H221" s="4">
        <f>IF(資本ストック!H221&gt;0,LN(資本ストック!H221),0)</f>
        <v>13.107851765242433</v>
      </c>
      <c r="I221" s="4">
        <f>IF(資本ストック!I221&gt;0,LN(資本ストック!I221),0)</f>
        <v>13.241086383136521</v>
      </c>
      <c r="K221" s="6">
        <f>E221-E$1095</f>
        <v>0.18419189174071171</v>
      </c>
      <c r="L221" s="6">
        <f>F221-F$1095</f>
        <v>0.51652299357047404</v>
      </c>
      <c r="M221" s="6">
        <f>G221-G$1095</f>
        <v>0.64376569054802424</v>
      </c>
      <c r="N221" s="6">
        <f>H221-H$1095</f>
        <v>0.76346009824917971</v>
      </c>
      <c r="O221" s="6">
        <f>I221-I$1095</f>
        <v>0.7597547272306624</v>
      </c>
    </row>
    <row r="222" spans="1:15" x14ac:dyDescent="0.15">
      <c r="A222" s="1">
        <v>10</v>
      </c>
      <c r="B222" s="1" t="s">
        <v>93</v>
      </c>
      <c r="C222" s="1">
        <v>12</v>
      </c>
      <c r="D222" s="1" t="s">
        <v>25</v>
      </c>
      <c r="E222" s="4">
        <f>IF(資本ストック!E222&gt;0,LN(資本ストック!E222),0)</f>
        <v>11.732632923524086</v>
      </c>
      <c r="F222" s="4">
        <f>IF(資本ストック!F222&gt;0,LN(資本ストック!F222),0)</f>
        <v>12.695751075312806</v>
      </c>
      <c r="G222" s="4">
        <f>IF(資本ストック!G222&gt;0,LN(資本ストック!G222),0)</f>
        <v>13.679392687689001</v>
      </c>
      <c r="H222" s="4">
        <f>IF(資本ストック!H222&gt;0,LN(資本ストック!H222),0)</f>
        <v>13.984371289752653</v>
      </c>
      <c r="I222" s="4">
        <f>IF(資本ストック!I222&gt;0,LN(資本ストック!I222),0)</f>
        <v>13.723074856731294</v>
      </c>
      <c r="K222" s="6">
        <f>E222-E$1096</f>
        <v>1.601945523624563</v>
      </c>
      <c r="L222" s="6">
        <f>F222-F$1096</f>
        <v>1.6448210019076672</v>
      </c>
      <c r="M222" s="6">
        <f>G222-G$1096</f>
        <v>1.165794953086456</v>
      </c>
      <c r="N222" s="6">
        <f>H222-H$1096</f>
        <v>0.80387840989252268</v>
      </c>
      <c r="O222" s="6">
        <f>I222-I$1096</f>
        <v>0.36299413718342954</v>
      </c>
    </row>
    <row r="223" spans="1:15" x14ac:dyDescent="0.15">
      <c r="A223" s="1">
        <v>10</v>
      </c>
      <c r="B223" s="1" t="s">
        <v>93</v>
      </c>
      <c r="C223" s="1">
        <v>13</v>
      </c>
      <c r="D223" s="1" t="s">
        <v>26</v>
      </c>
      <c r="E223" s="4">
        <f>IF(資本ストック!E223&gt;0,LN(資本ストック!E223),0)</f>
        <v>11.68941621048161</v>
      </c>
      <c r="F223" s="4">
        <f>IF(資本ストック!F223&gt;0,LN(資本ストック!F223),0)</f>
        <v>12.830906411646986</v>
      </c>
      <c r="G223" s="4">
        <f>IF(資本ストック!G223&gt;0,LN(資本ストック!G223),0)</f>
        <v>13.886672206433319</v>
      </c>
      <c r="H223" s="4">
        <f>IF(資本ストック!H223&gt;0,LN(資本ストック!H223),0)</f>
        <v>14.128096756570397</v>
      </c>
      <c r="I223" s="4">
        <f>IF(資本ストック!I223&gt;0,LN(資本ストック!I223),0)</f>
        <v>14.134927441015046</v>
      </c>
      <c r="K223" s="6">
        <f>E223-E$1097</f>
        <v>2.0587768522262593</v>
      </c>
      <c r="L223" s="6">
        <f>F223-F$1097</f>
        <v>1.7265550913521128</v>
      </c>
      <c r="M223" s="6">
        <f>G223-G$1097</f>
        <v>2.2130833764888482</v>
      </c>
      <c r="N223" s="6">
        <f>H223-H$1097</f>
        <v>2.0831905423171015</v>
      </c>
      <c r="O223" s="6">
        <f>I223-I$1097</f>
        <v>1.9626085876515784</v>
      </c>
    </row>
    <row r="224" spans="1:15" x14ac:dyDescent="0.15">
      <c r="A224" s="1">
        <v>10</v>
      </c>
      <c r="B224" s="1" t="s">
        <v>93</v>
      </c>
      <c r="C224" s="1">
        <v>14</v>
      </c>
      <c r="D224" s="1" t="s">
        <v>27</v>
      </c>
      <c r="E224" s="4">
        <f>IF(資本ストック!E224&gt;0,LN(資本ストック!E224),0)</f>
        <v>8.0498778226074652</v>
      </c>
      <c r="F224" s="4">
        <f>IF(資本ストック!F224&gt;0,LN(資本ストック!F224),0)</f>
        <v>9.4624452833187451</v>
      </c>
      <c r="G224" s="4">
        <f>IF(資本ストック!G224&gt;0,LN(資本ストック!G224),0)</f>
        <v>10.123260628313174</v>
      </c>
      <c r="H224" s="4">
        <f>IF(資本ストック!H224&gt;0,LN(資本ストック!H224),0)</f>
        <v>10.306963672245747</v>
      </c>
      <c r="I224" s="4">
        <f>IF(資本ストック!I224&gt;0,LN(資本ストック!I224),0)</f>
        <v>11.102052018770378</v>
      </c>
      <c r="K224" s="6">
        <f>E224-E$1098</f>
        <v>1.5315836345349778</v>
      </c>
      <c r="L224" s="6">
        <f>F224-F$1098</f>
        <v>1.0225345607622938</v>
      </c>
      <c r="M224" s="6">
        <f>G224-G$1098</f>
        <v>0.60564513828473743</v>
      </c>
      <c r="N224" s="6">
        <f>H224-H$1098</f>
        <v>0.28579322142558183</v>
      </c>
      <c r="O224" s="6">
        <f>I224-I$1098</f>
        <v>0.80999239203736551</v>
      </c>
    </row>
    <row r="225" spans="1:15" x14ac:dyDescent="0.15">
      <c r="A225" s="1">
        <v>10</v>
      </c>
      <c r="B225" s="1" t="s">
        <v>93</v>
      </c>
      <c r="C225" s="1">
        <v>15</v>
      </c>
      <c r="D225" s="1" t="s">
        <v>28</v>
      </c>
      <c r="E225" s="4">
        <f>IF(資本ストック!E225&gt;0,LN(資本ストック!E225),0)</f>
        <v>11.671069194536251</v>
      </c>
      <c r="F225" s="4">
        <f>IF(資本ストック!F225&gt;0,LN(資本ストック!F225),0)</f>
        <v>12.2332833851111</v>
      </c>
      <c r="G225" s="4">
        <f>IF(資本ストック!G225&gt;0,LN(資本ストック!G225),0)</f>
        <v>12.944306884673608</v>
      </c>
      <c r="H225" s="4">
        <f>IF(資本ストック!H225&gt;0,LN(資本ストック!H225),0)</f>
        <v>13.330008046785723</v>
      </c>
      <c r="I225" s="4">
        <f>IF(資本ストック!I225&gt;0,LN(資本ストック!I225),0)</f>
        <v>13.471432663514738</v>
      </c>
      <c r="K225" s="6">
        <f>E225-E$1099</f>
        <v>0.5954910263402251</v>
      </c>
      <c r="L225" s="6">
        <f>F225-F$1099</f>
        <v>0.44729105689252613</v>
      </c>
      <c r="M225" s="6">
        <f>G225-G$1099</f>
        <v>0.49617501661531271</v>
      </c>
      <c r="N225" s="6">
        <f>H225-H$1099</f>
        <v>0.62192445327926649</v>
      </c>
      <c r="O225" s="6">
        <f>I225-I$1099</f>
        <v>0.74610343880022967</v>
      </c>
    </row>
    <row r="226" spans="1:15" x14ac:dyDescent="0.15">
      <c r="A226" s="1">
        <v>10</v>
      </c>
      <c r="B226" s="1" t="s">
        <v>92</v>
      </c>
      <c r="C226" s="1">
        <v>16</v>
      </c>
      <c r="D226" s="1" t="s">
        <v>11</v>
      </c>
      <c r="E226" s="4">
        <f>IF(資本ストック!E226&gt;0,LN(資本ストック!E226),0)</f>
        <v>12.158251870731235</v>
      </c>
      <c r="F226" s="4">
        <f>IF(資本ストック!F226&gt;0,LN(資本ストック!F226),0)</f>
        <v>12.345143507703384</v>
      </c>
      <c r="G226" s="4">
        <f>IF(資本ストック!G226&gt;0,LN(資本ストック!G226),0)</f>
        <v>12.713012443708271</v>
      </c>
      <c r="H226" s="4">
        <f>IF(資本ストック!H226&gt;0,LN(資本ストック!H226),0)</f>
        <v>13.001388970615501</v>
      </c>
      <c r="I226" s="4">
        <f>IF(資本ストック!I226&gt;0,LN(資本ストック!I226),0)</f>
        <v>12.818985795061849</v>
      </c>
      <c r="K226" s="6">
        <f>E226-E$1100</f>
        <v>0.29993971524177887</v>
      </c>
      <c r="L226" s="6">
        <f>F226-F$1100</f>
        <v>9.1074799818764873E-2</v>
      </c>
      <c r="M226" s="6">
        <f>G226-G$1100</f>
        <v>7.1150857311945259E-2</v>
      </c>
      <c r="N226" s="6">
        <f>H226-H$1100</f>
        <v>3.2838464080080954E-2</v>
      </c>
      <c r="O226" s="6">
        <f>I226-I$1100</f>
        <v>9.9256656054258485E-3</v>
      </c>
    </row>
    <row r="227" spans="1:15" x14ac:dyDescent="0.15">
      <c r="A227" s="1">
        <v>10</v>
      </c>
      <c r="B227" s="1" t="s">
        <v>92</v>
      </c>
      <c r="C227" s="1">
        <v>17</v>
      </c>
      <c r="D227" s="1" t="s">
        <v>12</v>
      </c>
      <c r="E227" s="4">
        <f>IF(資本ストック!E227&gt;0,LN(資本ストック!E227),0)</f>
        <v>12.666140054885929</v>
      </c>
      <c r="F227" s="4">
        <f>IF(資本ストック!F227&gt;0,LN(資本ストック!F227),0)</f>
        <v>13.688521771692855</v>
      </c>
      <c r="G227" s="4">
        <f>IF(資本ストック!G227&gt;0,LN(資本ストック!G227),0)</f>
        <v>14.121556133994059</v>
      </c>
      <c r="H227" s="4">
        <f>IF(資本ストック!H227&gt;0,LN(資本ストック!H227),0)</f>
        <v>14.416412243002522</v>
      </c>
      <c r="I227" s="4">
        <f>IF(資本ストック!I227&gt;0,LN(資本ストック!I227),0)</f>
        <v>14.498881284205591</v>
      </c>
      <c r="K227" s="6">
        <f>E227-E$1101</f>
        <v>6.572860495467836E-2</v>
      </c>
      <c r="L227" s="6">
        <f>F227-F$1101</f>
        <v>-2.2288380748539893E-2</v>
      </c>
      <c r="M227" s="6">
        <f>G227-G$1101</f>
        <v>-2.2837353311384589E-3</v>
      </c>
      <c r="N227" s="6">
        <f>H227-H$1101</f>
        <v>-6.0713276101303393E-2</v>
      </c>
      <c r="O227" s="6">
        <f>I227-I$1101</f>
        <v>-1.4419459565928605E-3</v>
      </c>
    </row>
    <row r="228" spans="1:15" x14ac:dyDescent="0.15">
      <c r="A228" s="1">
        <v>10</v>
      </c>
      <c r="B228" s="1" t="s">
        <v>92</v>
      </c>
      <c r="C228" s="1">
        <v>18</v>
      </c>
      <c r="D228" s="1" t="s">
        <v>13</v>
      </c>
      <c r="E228" s="4">
        <f>IF(資本ストック!E228&gt;0,LN(資本ストック!E228),0)</f>
        <v>12.225744731273579</v>
      </c>
      <c r="F228" s="4">
        <f>IF(資本ストック!F228&gt;0,LN(資本ストック!F228),0)</f>
        <v>13.246782144733434</v>
      </c>
      <c r="G228" s="4">
        <f>IF(資本ストック!G228&gt;0,LN(資本ストック!G228),0)</f>
        <v>13.463835783012385</v>
      </c>
      <c r="H228" s="4">
        <f>IF(資本ストック!H228&gt;0,LN(資本ストック!H228),0)</f>
        <v>13.674892844847996</v>
      </c>
      <c r="I228" s="4">
        <f>IF(資本ストック!I228&gt;0,LN(資本ストック!I228),0)</f>
        <v>13.605958316169271</v>
      </c>
      <c r="K228" s="6">
        <f>E228-E$1102</f>
        <v>0.30632047285137709</v>
      </c>
      <c r="L228" s="6">
        <f>F228-F$1102</f>
        <v>3.0044285648868296E-2</v>
      </c>
      <c r="M228" s="6">
        <f>G228-G$1102</f>
        <v>2.4714039888907635E-2</v>
      </c>
      <c r="N228" s="6">
        <f>H228-H$1102</f>
        <v>6.5423429424850355E-2</v>
      </c>
      <c r="O228" s="6">
        <f>I228-I$1102</f>
        <v>0.15349211675814622</v>
      </c>
    </row>
    <row r="229" spans="1:15" x14ac:dyDescent="0.15">
      <c r="A229" s="1">
        <v>10</v>
      </c>
      <c r="B229" s="1" t="s">
        <v>92</v>
      </c>
      <c r="C229" s="1">
        <v>19</v>
      </c>
      <c r="D229" s="1" t="s">
        <v>14</v>
      </c>
      <c r="E229" s="4">
        <f>IF(資本ストック!E229&gt;0,LN(資本ストック!E229),0)</f>
        <v>11.600149991665164</v>
      </c>
      <c r="F229" s="4">
        <f>IF(資本ストック!F229&gt;0,LN(資本ストック!F229),0)</f>
        <v>11.827835044451563</v>
      </c>
      <c r="G229" s="4">
        <f>IF(資本ストック!G229&gt;0,LN(資本ストック!G229),0)</f>
        <v>12.050639519137706</v>
      </c>
      <c r="H229" s="4">
        <f>IF(資本ストック!H229&gt;0,LN(資本ストック!H229),0)</f>
        <v>12.37598941143122</v>
      </c>
      <c r="I229" s="4">
        <f>IF(資本ストック!I229&gt;0,LN(資本ストック!I229),0)</f>
        <v>12.579372982384115</v>
      </c>
      <c r="K229" s="6">
        <f>E229-E$1103</f>
        <v>0.37679104722969647</v>
      </c>
      <c r="L229" s="6">
        <f>F229-F$1103</f>
        <v>0.21284070047496506</v>
      </c>
      <c r="M229" s="6">
        <f>G229-G$1103</f>
        <v>0.16203285725248051</v>
      </c>
      <c r="N229" s="6">
        <f>H229-H$1103</f>
        <v>7.2034754143494695E-2</v>
      </c>
      <c r="O229" s="6">
        <f>I229-I$1103</f>
        <v>0.15053742625304523</v>
      </c>
    </row>
    <row r="230" spans="1:15" x14ac:dyDescent="0.15">
      <c r="A230" s="1">
        <v>10</v>
      </c>
      <c r="B230" s="1" t="s">
        <v>92</v>
      </c>
      <c r="C230" s="1">
        <v>20</v>
      </c>
      <c r="D230" s="1" t="s">
        <v>15</v>
      </c>
      <c r="E230" s="4">
        <f>IF(資本ストック!E230&gt;0,LN(資本ストック!E230),0)</f>
        <v>11.258447850553669</v>
      </c>
      <c r="F230" s="4">
        <f>IF(資本ストック!F230&gt;0,LN(資本ストック!F230),0)</f>
        <v>12.644348331672671</v>
      </c>
      <c r="G230" s="4">
        <f>IF(資本ストック!G230&gt;0,LN(資本ストック!G230),0)</f>
        <v>13.759609843336635</v>
      </c>
      <c r="H230" s="4">
        <f>IF(資本ストック!H230&gt;0,LN(資本ストック!H230),0)</f>
        <v>14.072732674517212</v>
      </c>
      <c r="I230" s="4">
        <f>IF(資本ストック!I230&gt;0,LN(資本ストック!I230),0)</f>
        <v>14.086011636737759</v>
      </c>
      <c r="K230" s="6">
        <f>E230-E$1104</f>
        <v>0.3282861140811395</v>
      </c>
      <c r="L230" s="6">
        <f>F230-F$1104</f>
        <v>-0.23727191798570146</v>
      </c>
      <c r="M230" s="6">
        <f>G230-G$1104</f>
        <v>-5.5042780833673532E-2</v>
      </c>
      <c r="N230" s="6">
        <f>H230-H$1104</f>
        <v>-5.1756152925113597E-2</v>
      </c>
      <c r="O230" s="6">
        <f>I230-I$1104</f>
        <v>-4.1896116585952825E-2</v>
      </c>
    </row>
    <row r="231" spans="1:15" x14ac:dyDescent="0.15">
      <c r="A231" s="1">
        <v>10</v>
      </c>
      <c r="B231" s="1" t="s">
        <v>92</v>
      </c>
      <c r="C231" s="1">
        <v>21</v>
      </c>
      <c r="D231" s="1" t="s">
        <v>16</v>
      </c>
      <c r="E231" s="4">
        <f>IF(資本ストック!E231&gt;0,LN(資本ストック!E231),0)</f>
        <v>12.832638734038692</v>
      </c>
      <c r="F231" s="4">
        <f>IF(資本ストック!F231&gt;0,LN(資本ストック!F231),0)</f>
        <v>13.397394440123145</v>
      </c>
      <c r="G231" s="4">
        <f>IF(資本ストック!G231&gt;0,LN(資本ストック!G231),0)</f>
        <v>13.845867921424757</v>
      </c>
      <c r="H231" s="4">
        <f>IF(資本ストック!H231&gt;0,LN(資本ストック!H231),0)</f>
        <v>14.401130805238919</v>
      </c>
      <c r="I231" s="4">
        <f>IF(資本ストック!I231&gt;0,LN(資本ストック!I231),0)</f>
        <v>14.573626851895963</v>
      </c>
      <c r="K231" s="6">
        <f>E231-E$1105</f>
        <v>0.24167231724272575</v>
      </c>
      <c r="L231" s="6">
        <f>F231-F$1105</f>
        <v>-0.31872702278839782</v>
      </c>
      <c r="M231" s="6">
        <f>G231-G$1105</f>
        <v>-0.3390272831436949</v>
      </c>
      <c r="N231" s="6">
        <f>H231-H$1105</f>
        <v>-0.22164998816398906</v>
      </c>
      <c r="O231" s="6">
        <f>I231-I$1105</f>
        <v>-8.82821120949E-2</v>
      </c>
    </row>
    <row r="232" spans="1:15" x14ac:dyDescent="0.15">
      <c r="A232" s="1">
        <v>10</v>
      </c>
      <c r="B232" s="1" t="s">
        <v>91</v>
      </c>
      <c r="C232" s="1">
        <v>22</v>
      </c>
      <c r="D232" s="1" t="s">
        <v>8</v>
      </c>
      <c r="E232" s="4">
        <f>IF(資本ストック!E232&gt;0,LN(資本ストック!E232),0)</f>
        <v>12.551884572027515</v>
      </c>
      <c r="F232" s="4">
        <f>IF(資本ストック!F232&gt;0,LN(資本ストック!F232),0)</f>
        <v>13.636757579243746</v>
      </c>
      <c r="G232" s="4">
        <f>IF(資本ストック!G232&gt;0,LN(資本ストック!G232),0)</f>
        <v>14.497645634092587</v>
      </c>
      <c r="H232" s="4">
        <f>IF(資本ストック!H232&gt;0,LN(資本ストック!H232),0)</f>
        <v>14.876753130984699</v>
      </c>
      <c r="I232" s="4">
        <f>IF(資本ストック!I232&gt;0,LN(資本ストック!I232),0)</f>
        <v>14.916526521360478</v>
      </c>
      <c r="K232" s="6">
        <f>E232-E$1106</f>
        <v>0.36619883690756438</v>
      </c>
      <c r="L232" s="6">
        <f>F232-F$1106</f>
        <v>8.3804116951959884E-2</v>
      </c>
      <c r="M232" s="6">
        <f>G232-G$1106</f>
        <v>5.9627157225042637E-2</v>
      </c>
      <c r="N232" s="6">
        <f>H232-H$1106</f>
        <v>-1.4436124557636987E-2</v>
      </c>
      <c r="O232" s="6">
        <f>I232-I$1106</f>
        <v>-1.5424542889123316E-2</v>
      </c>
    </row>
    <row r="233" spans="1:15" x14ac:dyDescent="0.15">
      <c r="A233" s="1">
        <v>10</v>
      </c>
      <c r="B233" s="1" t="s">
        <v>91</v>
      </c>
      <c r="C233" s="1">
        <v>23</v>
      </c>
      <c r="D233" s="1" t="s">
        <v>29</v>
      </c>
      <c r="E233" s="4">
        <f>IF(資本ストック!E233&gt;0,LN(資本ストック!E233),0)</f>
        <v>12.349955090887116</v>
      </c>
      <c r="F233" s="4">
        <f>IF(資本ストック!F233&gt;0,LN(資本ストック!F233),0)</f>
        <v>13.144289056239911</v>
      </c>
      <c r="G233" s="4">
        <f>IF(資本ストック!G233&gt;0,LN(資本ストック!G233),0)</f>
        <v>13.640850702331763</v>
      </c>
      <c r="H233" s="4">
        <f>IF(資本ストック!H233&gt;0,LN(資本ストック!H233),0)</f>
        <v>14.392281090175151</v>
      </c>
      <c r="I233" s="4">
        <f>IF(資本ストック!I233&gt;0,LN(資本ストック!I233),0)</f>
        <v>14.326598399223666</v>
      </c>
      <c r="K233" s="6">
        <f>E233-E$1107</f>
        <v>-0.34171807267246912</v>
      </c>
      <c r="L233" s="6">
        <f>F233-F$1107</f>
        <v>-0.22835658070257381</v>
      </c>
      <c r="M233" s="6">
        <f>G233-G$1107</f>
        <v>-0.22341241504357257</v>
      </c>
      <c r="N233" s="6">
        <f>H233-H$1107</f>
        <v>-6.4246532208162677E-2</v>
      </c>
      <c r="O233" s="6">
        <f>I233-I$1107</f>
        <v>-0.1788623849510973</v>
      </c>
    </row>
    <row r="234" spans="1:15" x14ac:dyDescent="0.15">
      <c r="A234" s="1">
        <v>11</v>
      </c>
      <c r="B234" s="1" t="s">
        <v>277</v>
      </c>
      <c r="C234" s="1">
        <v>1</v>
      </c>
      <c r="D234" s="1" t="s">
        <v>9</v>
      </c>
      <c r="E234" s="4">
        <f>IF(資本ストック!E234&gt;0,LN(資本ストック!E234),0)</f>
        <v>13.693873080312558</v>
      </c>
      <c r="F234" s="4">
        <f>IF(資本ストック!F234&gt;0,LN(資本ストック!F234),0)</f>
        <v>13.901723521009576</v>
      </c>
      <c r="G234" s="4">
        <f>IF(資本ストック!G234&gt;0,LN(資本ストック!G234),0)</f>
        <v>14.498986294161394</v>
      </c>
      <c r="H234" s="4">
        <f>IF(資本ストック!H234&gt;0,LN(資本ストック!H234),0)</f>
        <v>14.583652703364692</v>
      </c>
      <c r="I234" s="4">
        <f>IF(資本ストック!I234&gt;0,LN(資本ストック!I234),0)</f>
        <v>14.454403330081279</v>
      </c>
      <c r="K234" s="6">
        <f>E234-E$1085</f>
        <v>0.28074352412125414</v>
      </c>
      <c r="L234" s="6">
        <f>F234-F$1085</f>
        <v>0.2634953717941162</v>
      </c>
      <c r="M234" s="6">
        <f>G234-G$1085</f>
        <v>0.51451026029825009</v>
      </c>
      <c r="N234" s="6">
        <f>H234-H$1085</f>
        <v>0.39958863651252408</v>
      </c>
      <c r="O234" s="6">
        <f>I234-I$1085</f>
        <v>0.26597247718894046</v>
      </c>
    </row>
    <row r="235" spans="1:15" x14ac:dyDescent="0.15">
      <c r="A235" s="1">
        <v>11</v>
      </c>
      <c r="B235" s="1" t="s">
        <v>277</v>
      </c>
      <c r="C235" s="1">
        <v>2</v>
      </c>
      <c r="D235" s="1" t="s">
        <v>10</v>
      </c>
      <c r="E235" s="4">
        <f>IF(資本ストック!E235&gt;0,LN(資本ストック!E235),0)</f>
        <v>9.832591495227863</v>
      </c>
      <c r="F235" s="4">
        <f>IF(資本ストック!F235&gt;0,LN(資本ストック!F235),0)</f>
        <v>9.8886105376156994</v>
      </c>
      <c r="G235" s="4">
        <f>IF(資本ストック!G235&gt;0,LN(資本ストック!G235),0)</f>
        <v>9.829035195438907</v>
      </c>
      <c r="H235" s="4">
        <f>IF(資本ストック!H235&gt;0,LN(資本ストック!H235),0)</f>
        <v>9.9088989530931464</v>
      </c>
      <c r="I235" s="4">
        <f>IF(資本ストック!I235&gt;0,LN(資本ストック!I235),0)</f>
        <v>9.8184199492291011</v>
      </c>
      <c r="K235" s="6">
        <f>E235-E$1086</f>
        <v>-0.11225044057371925</v>
      </c>
      <c r="L235" s="6">
        <f>F235-F$1086</f>
        <v>-0.21103277321404512</v>
      </c>
      <c r="M235" s="6">
        <f>G235-G$1086</f>
        <v>-0.33054740779517111</v>
      </c>
      <c r="N235" s="6">
        <f>H235-H$1086</f>
        <v>-0.27783782813358116</v>
      </c>
      <c r="O235" s="6">
        <f>I235-I$1086</f>
        <v>-0.212186595001155</v>
      </c>
    </row>
    <row r="236" spans="1:15" x14ac:dyDescent="0.15">
      <c r="A236" s="1">
        <v>11</v>
      </c>
      <c r="B236" s="1" t="s">
        <v>97</v>
      </c>
      <c r="C236" s="1">
        <v>3</v>
      </c>
      <c r="D236" s="1" t="s">
        <v>17</v>
      </c>
      <c r="E236" s="4">
        <f>IF(資本ストック!E236&gt;0,LN(資本ストック!E236),0)</f>
        <v>12.055472783471554</v>
      </c>
      <c r="F236" s="4">
        <f>IF(資本ストック!F236&gt;0,LN(資本ストック!F236),0)</f>
        <v>12.578496917302623</v>
      </c>
      <c r="G236" s="4">
        <f>IF(資本ストック!G236&gt;0,LN(資本ストック!G236),0)</f>
        <v>13.102293841896689</v>
      </c>
      <c r="H236" s="4">
        <f>IF(資本ストック!H236&gt;0,LN(資本ストック!H236),0)</f>
        <v>13.475816114475274</v>
      </c>
      <c r="I236" s="4">
        <f>IF(資本ストック!I236&gt;0,LN(資本ストック!I236),0)</f>
        <v>13.69798624057502</v>
      </c>
      <c r="K236" s="6">
        <f>E236-E$1087</f>
        <v>1.0503277887616544</v>
      </c>
      <c r="L236" s="6">
        <f>F236-F$1087</f>
        <v>0.95734950769399241</v>
      </c>
      <c r="M236" s="6">
        <f>G236-G$1087</f>
        <v>0.9695616270206564</v>
      </c>
      <c r="N236" s="6">
        <f>H236-H$1087</f>
        <v>0.95871536455797113</v>
      </c>
      <c r="O236" s="6">
        <f>I236-I$1087</f>
        <v>1.1214728760543267</v>
      </c>
    </row>
    <row r="237" spans="1:15" x14ac:dyDescent="0.15">
      <c r="A237" s="1">
        <v>11</v>
      </c>
      <c r="B237" s="1" t="s">
        <v>97</v>
      </c>
      <c r="C237" s="1">
        <v>4</v>
      </c>
      <c r="D237" s="1" t="s">
        <v>18</v>
      </c>
      <c r="E237" s="4">
        <f>IF(資本ストック!E237&gt;0,LN(資本ストック!E237),0)</f>
        <v>11.57419526854901</v>
      </c>
      <c r="F237" s="4">
        <f>IF(資本ストック!F237&gt;0,LN(資本ストック!F237),0)</f>
        <v>11.774091183585163</v>
      </c>
      <c r="G237" s="4">
        <f>IF(資本ストック!G237&gt;0,LN(資本ストック!G237),0)</f>
        <v>11.966666764745716</v>
      </c>
      <c r="H237" s="4">
        <f>IF(資本ストック!H237&gt;0,LN(資本ストック!H237),0)</f>
        <v>12.045013492932325</v>
      </c>
      <c r="I237" s="4">
        <f>IF(資本ストック!I237&gt;0,LN(資本ストック!I237),0)</f>
        <v>11.813314756662264</v>
      </c>
      <c r="K237" s="6">
        <f>E237-E$1088</f>
        <v>0.92517380236452063</v>
      </c>
      <c r="L237" s="6">
        <f>F237-F$1088</f>
        <v>0.57188969535302192</v>
      </c>
      <c r="M237" s="6">
        <f>G237-G$1088</f>
        <v>0.46806657080118264</v>
      </c>
      <c r="N237" s="6">
        <f>H237-H$1088</f>
        <v>0.49264777239091728</v>
      </c>
      <c r="O237" s="6">
        <f>I237-I$1088</f>
        <v>0.50042536723571018</v>
      </c>
    </row>
    <row r="238" spans="1:15" x14ac:dyDescent="0.15">
      <c r="A238" s="1">
        <v>11</v>
      </c>
      <c r="B238" s="1" t="s">
        <v>97</v>
      </c>
      <c r="C238" s="1">
        <v>5</v>
      </c>
      <c r="D238" s="1" t="s">
        <v>19</v>
      </c>
      <c r="E238" s="4">
        <f>IF(資本ストック!E238&gt;0,LN(資本ストック!E238),0)</f>
        <v>11.029137817277288</v>
      </c>
      <c r="F238" s="4">
        <f>IF(資本ストック!F238&gt;0,LN(資本ストック!F238),0)</f>
        <v>11.766613771450332</v>
      </c>
      <c r="G238" s="4">
        <f>IF(資本ストック!G238&gt;0,LN(資本ストック!G238),0)</f>
        <v>12.288901278529385</v>
      </c>
      <c r="H238" s="4">
        <f>IF(資本ストック!H238&gt;0,LN(資本ストック!H238),0)</f>
        <v>12.652504780145845</v>
      </c>
      <c r="I238" s="4">
        <f>IF(資本ストック!I238&gt;0,LN(資本ストック!I238),0)</f>
        <v>12.616641899202534</v>
      </c>
      <c r="K238" s="6">
        <f>E238-E$1089</f>
        <v>0.8507232053331375</v>
      </c>
      <c r="L238" s="6">
        <f>F238-F$1089</f>
        <v>1.1968023317193559</v>
      </c>
      <c r="M238" s="6">
        <f>G238-G$1089</f>
        <v>1.2830929898563888</v>
      </c>
      <c r="N238" s="6">
        <f>H238-H$1089</f>
        <v>1.3214637209490299</v>
      </c>
      <c r="O238" s="6">
        <f>I238-I$1089</f>
        <v>1.2577040535278847</v>
      </c>
    </row>
    <row r="239" spans="1:15" x14ac:dyDescent="0.15">
      <c r="A239" s="1">
        <v>11</v>
      </c>
      <c r="B239" s="1" t="s">
        <v>97</v>
      </c>
      <c r="C239" s="1">
        <v>6</v>
      </c>
      <c r="D239" s="1" t="s">
        <v>3</v>
      </c>
      <c r="E239" s="4">
        <f>IF(資本ストック!E239&gt;0,LN(資本ストック!E239),0)</f>
        <v>11.639340233717354</v>
      </c>
      <c r="F239" s="4">
        <f>IF(資本ストック!F239&gt;0,LN(資本ストック!F239),0)</f>
        <v>12.186651088823057</v>
      </c>
      <c r="G239" s="4">
        <f>IF(資本ストック!G239&gt;0,LN(資本ストック!G239),0)</f>
        <v>13.044265837967012</v>
      </c>
      <c r="H239" s="4">
        <f>IF(資本ストック!H239&gt;0,LN(資本ストック!H239),0)</f>
        <v>13.439571385661297</v>
      </c>
      <c r="I239" s="4">
        <f>IF(資本ストック!I239&gt;0,LN(資本ストック!I239),0)</f>
        <v>13.61405003108664</v>
      </c>
      <c r="K239" s="6">
        <f>E239-E$1090</f>
        <v>0.56008251618850302</v>
      </c>
      <c r="L239" s="6">
        <f>F239-F$1090</f>
        <v>0.78622878982235278</v>
      </c>
      <c r="M239" s="6">
        <f>G239-G$1090</f>
        <v>1.2242652335323232</v>
      </c>
      <c r="N239" s="6">
        <f>H239-H$1090</f>
        <v>1.3610806400914512</v>
      </c>
      <c r="O239" s="6">
        <f>I239-I$1090</f>
        <v>1.2324200509632774</v>
      </c>
    </row>
    <row r="240" spans="1:15" x14ac:dyDescent="0.15">
      <c r="A240" s="1">
        <v>11</v>
      </c>
      <c r="B240" s="1" t="s">
        <v>97</v>
      </c>
      <c r="C240" s="1">
        <v>7</v>
      </c>
      <c r="D240" s="1" t="s">
        <v>20</v>
      </c>
      <c r="E240" s="4">
        <f>IF(資本ストック!E240&gt;0,LN(資本ストック!E240),0)</f>
        <v>8.2328345166578067</v>
      </c>
      <c r="F240" s="4">
        <f>IF(資本ストック!F240&gt;0,LN(資本ストック!F240),0)</f>
        <v>8.68476371945588</v>
      </c>
      <c r="G240" s="4">
        <f>IF(資本ストック!G240&gt;0,LN(資本ストック!G240),0)</f>
        <v>10.091118759633328</v>
      </c>
      <c r="H240" s="4">
        <f>IF(資本ストック!H240&gt;0,LN(資本ストック!H240),0)</f>
        <v>10.752112160981465</v>
      </c>
      <c r="I240" s="4">
        <f>IF(資本ストック!I240&gt;0,LN(資本ストック!I240),0)</f>
        <v>10.281129451925619</v>
      </c>
      <c r="K240" s="6">
        <f>E240-E$1091</f>
        <v>-1.0456950703648484</v>
      </c>
      <c r="L240" s="6">
        <f>F240-F$1091</f>
        <v>-1.278873546910976</v>
      </c>
      <c r="M240" s="6">
        <f>G240-G$1091</f>
        <v>0.23537503726898557</v>
      </c>
      <c r="N240" s="6">
        <f>H240-H$1091</f>
        <v>0.4792901586128373</v>
      </c>
      <c r="O240" s="6">
        <f>I240-I$1091</f>
        <v>-6.0015636087632274E-2</v>
      </c>
    </row>
    <row r="241" spans="1:15" x14ac:dyDescent="0.15">
      <c r="A241" s="1">
        <v>11</v>
      </c>
      <c r="B241" s="1" t="s">
        <v>97</v>
      </c>
      <c r="C241" s="1">
        <v>8</v>
      </c>
      <c r="D241" s="1" t="s">
        <v>21</v>
      </c>
      <c r="E241" s="4">
        <f>IF(資本ストック!E241&gt;0,LN(資本ストック!E241),0)</f>
        <v>12.237923530191578</v>
      </c>
      <c r="F241" s="4">
        <f>IF(資本ストック!F241&gt;0,LN(資本ストック!F241),0)</f>
        <v>12.242060618431106</v>
      </c>
      <c r="G241" s="4">
        <f>IF(資本ストック!G241&gt;0,LN(資本ストック!G241),0)</f>
        <v>12.283188831372211</v>
      </c>
      <c r="H241" s="4">
        <f>IF(資本ストック!H241&gt;0,LN(資本ストック!H241),0)</f>
        <v>12.29298968207048</v>
      </c>
      <c r="I241" s="4">
        <f>IF(資本ストック!I241&gt;0,LN(資本ストック!I241),0)</f>
        <v>12.104041553261238</v>
      </c>
      <c r="K241" s="6">
        <f>E241-E$1092</f>
        <v>1.4544434883043351</v>
      </c>
      <c r="L241" s="6">
        <f>F241-F$1092</f>
        <v>1.1723851293895251</v>
      </c>
      <c r="M241" s="6">
        <f>G241-G$1092</f>
        <v>0.94302774359242569</v>
      </c>
      <c r="N241" s="6">
        <f>H241-H$1092</f>
        <v>0.88535772454274309</v>
      </c>
      <c r="O241" s="6">
        <f>I241-I$1092</f>
        <v>0.76616717635662646</v>
      </c>
    </row>
    <row r="242" spans="1:15" x14ac:dyDescent="0.15">
      <c r="A242" s="1">
        <v>11</v>
      </c>
      <c r="B242" s="1" t="s">
        <v>97</v>
      </c>
      <c r="C242" s="1">
        <v>9</v>
      </c>
      <c r="D242" s="1" t="s">
        <v>22</v>
      </c>
      <c r="E242" s="4">
        <f>IF(資本ストック!E242&gt;0,LN(資本ストック!E242),0)</f>
        <v>12.427901491538782</v>
      </c>
      <c r="F242" s="4">
        <f>IF(資本ストック!F242&gt;0,LN(資本ストック!F242),0)</f>
        <v>12.897491993475279</v>
      </c>
      <c r="G242" s="4">
        <f>IF(資本ストック!G242&gt;0,LN(資本ストック!G242),0)</f>
        <v>13.381030451285575</v>
      </c>
      <c r="H242" s="4">
        <f>IF(資本ストック!H242&gt;0,LN(資本ストック!H242),0)</f>
        <v>13.418718961585215</v>
      </c>
      <c r="I242" s="4">
        <f>IF(資本ストック!I242&gt;0,LN(資本ストック!I242),0)</f>
        <v>13.451279718053948</v>
      </c>
      <c r="K242" s="6">
        <f>E242-E$1093</f>
        <v>1.1713264971150927</v>
      </c>
      <c r="L242" s="6">
        <f>F242-F$1093</f>
        <v>1.0539629439631693</v>
      </c>
      <c r="M242" s="6">
        <f>G242-G$1093</f>
        <v>1.1954937610714591</v>
      </c>
      <c r="N242" s="6">
        <f>H242-H$1093</f>
        <v>1.1440897106720787</v>
      </c>
      <c r="O242" s="6">
        <f>I242-I$1093</f>
        <v>1.0348177832283163</v>
      </c>
    </row>
    <row r="243" spans="1:15" x14ac:dyDescent="0.15">
      <c r="A243" s="1">
        <v>11</v>
      </c>
      <c r="B243" s="1" t="s">
        <v>97</v>
      </c>
      <c r="C243" s="1">
        <v>10</v>
      </c>
      <c r="D243" s="1" t="s">
        <v>23</v>
      </c>
      <c r="E243" s="4">
        <f>IF(資本ストック!E243&gt;0,LN(資本ストック!E243),0)</f>
        <v>11.967159815564841</v>
      </c>
      <c r="F243" s="4">
        <f>IF(資本ストック!F243&gt;0,LN(資本ストック!F243),0)</f>
        <v>12.320762701712585</v>
      </c>
      <c r="G243" s="4">
        <f>IF(資本ストック!G243&gt;0,LN(資本ストック!G243),0)</f>
        <v>12.746625073125854</v>
      </c>
      <c r="H243" s="4">
        <f>IF(資本ストック!H243&gt;0,LN(資本ストック!H243),0)</f>
        <v>12.974857410914904</v>
      </c>
      <c r="I243" s="4">
        <f>IF(資本ストック!I243&gt;0,LN(資本ストック!I243),0)</f>
        <v>12.817668731631853</v>
      </c>
      <c r="K243" s="6">
        <f>E243-E$1094</f>
        <v>1.7259373619751504</v>
      </c>
      <c r="L243" s="6">
        <f>F243-F$1094</f>
        <v>1.7296979031775042</v>
      </c>
      <c r="M243" s="6">
        <f>G243-G$1094</f>
        <v>1.6711474429105149</v>
      </c>
      <c r="N243" s="6">
        <f>H243-H$1094</f>
        <v>1.6227637327633708</v>
      </c>
      <c r="O243" s="6">
        <f>I243-I$1094</f>
        <v>1.5306706503287053</v>
      </c>
    </row>
    <row r="244" spans="1:15" x14ac:dyDescent="0.15">
      <c r="A244" s="1">
        <v>11</v>
      </c>
      <c r="B244" s="1" t="s">
        <v>97</v>
      </c>
      <c r="C244" s="1">
        <v>11</v>
      </c>
      <c r="D244" s="1" t="s">
        <v>24</v>
      </c>
      <c r="E244" s="4">
        <f>IF(資本ストック!E244&gt;0,LN(資本ストック!E244),0)</f>
        <v>12.268392130644935</v>
      </c>
      <c r="F244" s="4">
        <f>IF(資本ストック!F244&gt;0,LN(資本ストック!F244),0)</f>
        <v>12.777522864432084</v>
      </c>
      <c r="G244" s="4">
        <f>IF(資本ストック!G244&gt;0,LN(資本ストック!G244),0)</f>
        <v>13.53051613560001</v>
      </c>
      <c r="H244" s="4">
        <f>IF(資本ストック!H244&gt;0,LN(資本ストック!H244),0)</f>
        <v>13.824847831704867</v>
      </c>
      <c r="I244" s="4">
        <f>IF(資本ストック!I244&gt;0,LN(資本ストック!I244),0)</f>
        <v>13.741988109407405</v>
      </c>
      <c r="K244" s="6">
        <f>E244-E$1095</f>
        <v>1.452315392754862</v>
      </c>
      <c r="L244" s="6">
        <f>F244-F$1095</f>
        <v>1.5626234345483585</v>
      </c>
      <c r="M244" s="6">
        <f>G244-G$1095</f>
        <v>1.6121489366892572</v>
      </c>
      <c r="N244" s="6">
        <f>H244-H$1095</f>
        <v>1.4804561647116135</v>
      </c>
      <c r="O244" s="6">
        <f>I244-I$1095</f>
        <v>1.2606564535015465</v>
      </c>
    </row>
    <row r="245" spans="1:15" x14ac:dyDescent="0.15">
      <c r="A245" s="1">
        <v>11</v>
      </c>
      <c r="B245" s="1" t="s">
        <v>97</v>
      </c>
      <c r="C245" s="1">
        <v>12</v>
      </c>
      <c r="D245" s="1" t="s">
        <v>25</v>
      </c>
      <c r="E245" s="4">
        <f>IF(資本ストック!E245&gt;0,LN(資本ストック!E245),0)</f>
        <v>12.037669118526377</v>
      </c>
      <c r="F245" s="4">
        <f>IF(資本ストック!F245&gt;0,LN(資本ストック!F245),0)</f>
        <v>12.860896911314123</v>
      </c>
      <c r="G245" s="4">
        <f>IF(資本ストック!G245&gt;0,LN(資本ストック!G245),0)</f>
        <v>14.021197493083472</v>
      </c>
      <c r="H245" s="4">
        <f>IF(資本ストック!H245&gt;0,LN(資本ストック!H245),0)</f>
        <v>14.296325516695747</v>
      </c>
      <c r="I245" s="4">
        <f>IF(資本ストック!I245&gt;0,LN(資本ストック!I245),0)</f>
        <v>14.000864829455207</v>
      </c>
      <c r="K245" s="6">
        <f>E245-E$1096</f>
        <v>1.9069817186268541</v>
      </c>
      <c r="L245" s="6">
        <f>F245-F$1096</f>
        <v>1.8099668379089842</v>
      </c>
      <c r="M245" s="6">
        <f>G245-G$1096</f>
        <v>1.5075997584809269</v>
      </c>
      <c r="N245" s="6">
        <f>H245-H$1096</f>
        <v>1.1158326368356164</v>
      </c>
      <c r="O245" s="6">
        <f>I245-I$1096</f>
        <v>0.64078410990734191</v>
      </c>
    </row>
    <row r="246" spans="1:15" x14ac:dyDescent="0.15">
      <c r="A246" s="1">
        <v>11</v>
      </c>
      <c r="B246" s="1" t="s">
        <v>97</v>
      </c>
      <c r="C246" s="1">
        <v>13</v>
      </c>
      <c r="D246" s="1" t="s">
        <v>26</v>
      </c>
      <c r="E246" s="4">
        <f>IF(資本ストック!E246&gt;0,LN(資本ストック!E246),0)</f>
        <v>12.517685672169634</v>
      </c>
      <c r="F246" s="4">
        <f>IF(資本ストック!F246&gt;0,LN(資本ストック!F246),0)</f>
        <v>13.593915034174215</v>
      </c>
      <c r="G246" s="4">
        <f>IF(資本ストック!G246&gt;0,LN(資本ストック!G246),0)</f>
        <v>14.226318092190386</v>
      </c>
      <c r="H246" s="4">
        <f>IF(資本ストック!H246&gt;0,LN(資本ストック!H246),0)</f>
        <v>14.269252827654229</v>
      </c>
      <c r="I246" s="4">
        <f>IF(資本ストック!I246&gt;0,LN(資本ストック!I246),0)</f>
        <v>14.123520205778844</v>
      </c>
      <c r="K246" s="6">
        <f>E246-E$1097</f>
        <v>2.8870463139142828</v>
      </c>
      <c r="L246" s="6">
        <f>F246-F$1097</f>
        <v>2.4895637138793418</v>
      </c>
      <c r="M246" s="6">
        <f>G246-G$1097</f>
        <v>2.552729262245915</v>
      </c>
      <c r="N246" s="6">
        <f>H246-H$1097</f>
        <v>2.2243466134009342</v>
      </c>
      <c r="O246" s="6">
        <f>I246-I$1097</f>
        <v>1.9512013524153762</v>
      </c>
    </row>
    <row r="247" spans="1:15" x14ac:dyDescent="0.15">
      <c r="A247" s="1">
        <v>11</v>
      </c>
      <c r="B247" s="1" t="s">
        <v>97</v>
      </c>
      <c r="C247" s="1">
        <v>14</v>
      </c>
      <c r="D247" s="1" t="s">
        <v>27</v>
      </c>
      <c r="E247" s="4">
        <f>IF(資本ストック!E247&gt;0,LN(資本ストック!E247),0)</f>
        <v>10.894000497135147</v>
      </c>
      <c r="F247" s="4">
        <f>IF(資本ストック!F247&gt;0,LN(資本ストック!F247),0)</f>
        <v>11.680427594691823</v>
      </c>
      <c r="G247" s="4">
        <f>IF(資本ストック!G247&gt;0,LN(資本ストック!G247),0)</f>
        <v>12.279739915886381</v>
      </c>
      <c r="H247" s="4">
        <f>IF(資本ストック!H247&gt;0,LN(資本ストック!H247),0)</f>
        <v>12.570191719762374</v>
      </c>
      <c r="I247" s="4">
        <f>IF(資本ストック!I247&gt;0,LN(資本ストック!I247),0)</f>
        <v>12.645990117759531</v>
      </c>
      <c r="K247" s="6">
        <f>E247-E$1098</f>
        <v>4.37570630906266</v>
      </c>
      <c r="L247" s="6">
        <f>F247-F$1098</f>
        <v>3.2405168721353714</v>
      </c>
      <c r="M247" s="6">
        <f>G247-G$1098</f>
        <v>2.7621244258579445</v>
      </c>
      <c r="N247" s="6">
        <f>H247-H$1098</f>
        <v>2.5490212689422087</v>
      </c>
      <c r="O247" s="6">
        <f>I247-I$1098</f>
        <v>2.3539304910265191</v>
      </c>
    </row>
    <row r="248" spans="1:15" x14ac:dyDescent="0.15">
      <c r="A248" s="1">
        <v>11</v>
      </c>
      <c r="B248" s="1" t="s">
        <v>97</v>
      </c>
      <c r="C248" s="1">
        <v>15</v>
      </c>
      <c r="D248" s="1" t="s">
        <v>28</v>
      </c>
      <c r="E248" s="4">
        <f>IF(資本ストック!E248&gt;0,LN(資本ストック!E248),0)</f>
        <v>12.815210037927759</v>
      </c>
      <c r="F248" s="4">
        <f>IF(資本ストック!F248&gt;0,LN(資本ストック!F248),0)</f>
        <v>13.304870456619453</v>
      </c>
      <c r="G248" s="4">
        <f>IF(資本ストック!G248&gt;0,LN(資本ストック!G248),0)</f>
        <v>14.153307636317544</v>
      </c>
      <c r="H248" s="4">
        <f>IF(資本ストック!H248&gt;0,LN(資本ストック!H248),0)</f>
        <v>14.472682402478942</v>
      </c>
      <c r="I248" s="4">
        <f>IF(資本ストック!I248&gt;0,LN(資本ストック!I248),0)</f>
        <v>14.384597886627075</v>
      </c>
      <c r="K248" s="6">
        <f>E248-E$1099</f>
        <v>1.739631869731733</v>
      </c>
      <c r="L248" s="6">
        <f>F248-F$1099</f>
        <v>1.5188781284008783</v>
      </c>
      <c r="M248" s="6">
        <f>G248-G$1099</f>
        <v>1.7051757682592488</v>
      </c>
      <c r="N248" s="6">
        <f>H248-H$1099</f>
        <v>1.7645988089724849</v>
      </c>
      <c r="O248" s="6">
        <f>I248-I$1099</f>
        <v>1.6592686619125665</v>
      </c>
    </row>
    <row r="249" spans="1:15" x14ac:dyDescent="0.15">
      <c r="A249" s="1">
        <v>11</v>
      </c>
      <c r="B249" s="1" t="s">
        <v>277</v>
      </c>
      <c r="C249" s="1">
        <v>16</v>
      </c>
      <c r="D249" s="1" t="s">
        <v>11</v>
      </c>
      <c r="E249" s="4">
        <f>IF(資本ストック!E249&gt;0,LN(資本ストック!E249),0)</f>
        <v>12.816552715265951</v>
      </c>
      <c r="F249" s="4">
        <f>IF(資本ストック!F249&gt;0,LN(資本ストック!F249),0)</f>
        <v>13.07602897306924</v>
      </c>
      <c r="G249" s="4">
        <f>IF(資本ストック!G249&gt;0,LN(資本ストック!G249),0)</f>
        <v>13.558878018572447</v>
      </c>
      <c r="H249" s="4">
        <f>IF(資本ストック!H249&gt;0,LN(資本ストック!H249),0)</f>
        <v>13.845303563771106</v>
      </c>
      <c r="I249" s="4">
        <f>IF(資本ストック!I249&gt;0,LN(資本ストック!I249),0)</f>
        <v>13.737265799225382</v>
      </c>
      <c r="K249" s="6">
        <f>E249-E$1100</f>
        <v>0.95824055977649536</v>
      </c>
      <c r="L249" s="6">
        <f>F249-F$1100</f>
        <v>0.82196026518462162</v>
      </c>
      <c r="M249" s="6">
        <f>G249-G$1100</f>
        <v>0.91701643217612094</v>
      </c>
      <c r="N249" s="6">
        <f>H249-H$1100</f>
        <v>0.87675305723568542</v>
      </c>
      <c r="O249" s="6">
        <f>I249-I$1100</f>
        <v>0.92820566976895869</v>
      </c>
    </row>
    <row r="250" spans="1:15" x14ac:dyDescent="0.15">
      <c r="A250" s="1">
        <v>11</v>
      </c>
      <c r="B250" s="1" t="s">
        <v>277</v>
      </c>
      <c r="C250" s="1">
        <v>17</v>
      </c>
      <c r="D250" s="1" t="s">
        <v>12</v>
      </c>
      <c r="E250" s="4">
        <f>IF(資本ストック!E250&gt;0,LN(資本ストック!E250),0)</f>
        <v>12.774644081704839</v>
      </c>
      <c r="F250" s="4">
        <f>IF(資本ストック!F250&gt;0,LN(資本ストック!F250),0)</f>
        <v>14.358456708877952</v>
      </c>
      <c r="G250" s="4">
        <f>IF(資本ストック!G250&gt;0,LN(資本ストック!G250),0)</f>
        <v>14.906739265768975</v>
      </c>
      <c r="H250" s="4">
        <f>IF(資本ストック!H250&gt;0,LN(資本ストック!H250),0)</f>
        <v>15.319315956017057</v>
      </c>
      <c r="I250" s="4">
        <f>IF(資本ストック!I250&gt;0,LN(資本ストック!I250),0)</f>
        <v>15.373315589855594</v>
      </c>
      <c r="K250" s="6">
        <f>E250-E$1101</f>
        <v>0.17423263177358805</v>
      </c>
      <c r="L250" s="6">
        <f>F250-F$1101</f>
        <v>0.64764655643655722</v>
      </c>
      <c r="M250" s="6">
        <f>G250-G$1101</f>
        <v>0.78289939644377782</v>
      </c>
      <c r="N250" s="6">
        <f>H250-H$1101</f>
        <v>0.84219043691323137</v>
      </c>
      <c r="O250" s="6">
        <f>I250-I$1101</f>
        <v>0.87299235969340927</v>
      </c>
    </row>
    <row r="251" spans="1:15" x14ac:dyDescent="0.15">
      <c r="A251" s="1">
        <v>11</v>
      </c>
      <c r="B251" s="1" t="s">
        <v>277</v>
      </c>
      <c r="C251" s="1">
        <v>18</v>
      </c>
      <c r="D251" s="1" t="s">
        <v>13</v>
      </c>
      <c r="E251" s="4">
        <f>IF(資本ストック!E251&gt;0,LN(資本ストック!E251),0)</f>
        <v>12.822909953158906</v>
      </c>
      <c r="F251" s="4">
        <f>IF(資本ストック!F251&gt;0,LN(資本ストック!F251),0)</f>
        <v>13.883289259396932</v>
      </c>
      <c r="G251" s="4">
        <f>IF(資本ストック!G251&gt;0,LN(資本ストック!G251),0)</f>
        <v>14.45928047357849</v>
      </c>
      <c r="H251" s="4">
        <f>IF(資本ストック!H251&gt;0,LN(資本ストック!H251),0)</f>
        <v>14.625717380991615</v>
      </c>
      <c r="I251" s="4">
        <f>IF(資本ストック!I251&gt;0,LN(資本ストック!I251),0)</f>
        <v>14.690788772593473</v>
      </c>
      <c r="K251" s="6">
        <f>E251-E$1102</f>
        <v>0.90348569473670359</v>
      </c>
      <c r="L251" s="6">
        <f>F251-F$1102</f>
        <v>0.66655140031236648</v>
      </c>
      <c r="M251" s="6">
        <f>G251-G$1102</f>
        <v>1.0201587304550124</v>
      </c>
      <c r="N251" s="6">
        <f>H251-H$1102</f>
        <v>1.0162479655684695</v>
      </c>
      <c r="O251" s="6">
        <f>I251-I$1102</f>
        <v>1.238322573182348</v>
      </c>
    </row>
    <row r="252" spans="1:15" x14ac:dyDescent="0.15">
      <c r="A252" s="1">
        <v>11</v>
      </c>
      <c r="B252" s="1" t="s">
        <v>277</v>
      </c>
      <c r="C252" s="1">
        <v>19</v>
      </c>
      <c r="D252" s="1" t="s">
        <v>14</v>
      </c>
      <c r="E252" s="4">
        <f>IF(資本ストック!E252&gt;0,LN(資本ストック!E252),0)</f>
        <v>12.308823518491881</v>
      </c>
      <c r="F252" s="4">
        <f>IF(資本ストック!F252&gt;0,LN(資本ストック!F252),0)</f>
        <v>13.085785336136558</v>
      </c>
      <c r="G252" s="4">
        <f>IF(資本ストック!G252&gt;0,LN(資本ストック!G252),0)</f>
        <v>13.368631653418836</v>
      </c>
      <c r="H252" s="4">
        <f>IF(資本ストック!H252&gt;0,LN(資本ストック!H252),0)</f>
        <v>13.777883595401029</v>
      </c>
      <c r="I252" s="4">
        <f>IF(資本ストック!I252&gt;0,LN(資本ストック!I252),0)</f>
        <v>13.983360574258537</v>
      </c>
      <c r="K252" s="6">
        <f>E252-E$1103</f>
        <v>1.0854645740564131</v>
      </c>
      <c r="L252" s="6">
        <f>F252-F$1103</f>
        <v>1.4707909921599605</v>
      </c>
      <c r="M252" s="6">
        <f>G252-G$1103</f>
        <v>1.480024991533611</v>
      </c>
      <c r="N252" s="6">
        <f>H252-H$1103</f>
        <v>1.4739289381133034</v>
      </c>
      <c r="O252" s="6">
        <f>I252-I$1103</f>
        <v>1.5545250181274675</v>
      </c>
    </row>
    <row r="253" spans="1:15" x14ac:dyDescent="0.15">
      <c r="A253" s="1">
        <v>11</v>
      </c>
      <c r="B253" s="1" t="s">
        <v>277</v>
      </c>
      <c r="C253" s="1">
        <v>20</v>
      </c>
      <c r="D253" s="1" t="s">
        <v>15</v>
      </c>
      <c r="E253" s="4">
        <f>IF(資本ストック!E253&gt;0,LN(資本ストック!E253),0)</f>
        <v>12.157389112227735</v>
      </c>
      <c r="F253" s="4">
        <f>IF(資本ストック!F253&gt;0,LN(資本ストック!F253),0)</f>
        <v>14.023046938348847</v>
      </c>
      <c r="G253" s="4">
        <f>IF(資本ストック!G253&gt;0,LN(資本ストック!G253),0)</f>
        <v>15.264766850952038</v>
      </c>
      <c r="H253" s="4">
        <f>IF(資本ストック!H253&gt;0,LN(資本ストック!H253),0)</f>
        <v>15.61865131195343</v>
      </c>
      <c r="I253" s="4">
        <f>IF(資本ストック!I253&gt;0,LN(資本ストック!I253),0)</f>
        <v>15.595995562163598</v>
      </c>
      <c r="K253" s="6">
        <f>E253-E$1104</f>
        <v>1.2272273757552057</v>
      </c>
      <c r="L253" s="6">
        <f>F253-F$1104</f>
        <v>1.1414266886904745</v>
      </c>
      <c r="M253" s="6">
        <f>G253-G$1104</f>
        <v>1.4501142267817286</v>
      </c>
      <c r="N253" s="6">
        <f>H253-H$1104</f>
        <v>1.4941624845111043</v>
      </c>
      <c r="O253" s="6">
        <f>I253-I$1104</f>
        <v>1.4680878088398863</v>
      </c>
    </row>
    <row r="254" spans="1:15" x14ac:dyDescent="0.15">
      <c r="A254" s="1">
        <v>11</v>
      </c>
      <c r="B254" s="1" t="s">
        <v>277</v>
      </c>
      <c r="C254" s="1">
        <v>21</v>
      </c>
      <c r="D254" s="1" t="s">
        <v>16</v>
      </c>
      <c r="E254" s="4">
        <f>IF(資本ストック!E254&gt;0,LN(資本ストック!E254),0)</f>
        <v>13.844326861406708</v>
      </c>
      <c r="F254" s="4">
        <f>IF(資本ストック!F254&gt;0,LN(資本ストック!F254),0)</f>
        <v>14.542103616279528</v>
      </c>
      <c r="G254" s="4">
        <f>IF(資本ストック!G254&gt;0,LN(資本ストック!G254),0)</f>
        <v>15.148472528997775</v>
      </c>
      <c r="H254" s="4">
        <f>IF(資本ストック!H254&gt;0,LN(資本ストック!H254),0)</f>
        <v>15.649368265082995</v>
      </c>
      <c r="I254" s="4">
        <f>IF(資本ストック!I254&gt;0,LN(資本ストック!I254),0)</f>
        <v>16.002330516404054</v>
      </c>
      <c r="K254" s="6">
        <f>E254-E$1105</f>
        <v>1.2533604446107418</v>
      </c>
      <c r="L254" s="6">
        <f>F254-F$1105</f>
        <v>0.82598215336798475</v>
      </c>
      <c r="M254" s="6">
        <f>G254-G$1105</f>
        <v>0.96357732442932331</v>
      </c>
      <c r="N254" s="6">
        <f>H254-H$1105</f>
        <v>1.0265874716800862</v>
      </c>
      <c r="O254" s="6">
        <f>I254-I$1105</f>
        <v>1.3404215524131917</v>
      </c>
    </row>
    <row r="255" spans="1:15" x14ac:dyDescent="0.15">
      <c r="A255" s="1">
        <v>11</v>
      </c>
      <c r="B255" s="1" t="s">
        <v>94</v>
      </c>
      <c r="C255" s="1">
        <v>22</v>
      </c>
      <c r="D255" s="1" t="s">
        <v>8</v>
      </c>
      <c r="E255" s="4">
        <f>IF(資本ストック!E255&gt;0,LN(資本ストック!E255),0)</f>
        <v>12.957766613599601</v>
      </c>
      <c r="F255" s="4">
        <f>IF(資本ストック!F255&gt;0,LN(資本ストック!F255),0)</f>
        <v>13.925399160134203</v>
      </c>
      <c r="G255" s="4">
        <f>IF(資本ストック!G255&gt;0,LN(資本ストック!G255),0)</f>
        <v>15.002927190100101</v>
      </c>
      <c r="H255" s="4">
        <f>IF(資本ストック!H255&gt;0,LN(資本ストック!H255),0)</f>
        <v>15.433380113243709</v>
      </c>
      <c r="I255" s="4">
        <f>IF(資本ストック!I255&gt;0,LN(資本ストック!I255),0)</f>
        <v>15.778260789235432</v>
      </c>
      <c r="K255" s="6">
        <f>E255-E$1106</f>
        <v>0.77208087847965068</v>
      </c>
      <c r="L255" s="6">
        <f>F255-F$1106</f>
        <v>0.37244569784241754</v>
      </c>
      <c r="M255" s="6">
        <f>G255-G$1106</f>
        <v>0.56490871323255654</v>
      </c>
      <c r="N255" s="6">
        <f>H255-H$1106</f>
        <v>0.54219085770137276</v>
      </c>
      <c r="O255" s="6">
        <f>I255-I$1106</f>
        <v>0.84630972498583112</v>
      </c>
    </row>
    <row r="256" spans="1:15" x14ac:dyDescent="0.15">
      <c r="A256" s="1">
        <v>11</v>
      </c>
      <c r="B256" s="1" t="s">
        <v>94</v>
      </c>
      <c r="C256" s="1">
        <v>23</v>
      </c>
      <c r="D256" s="1" t="s">
        <v>29</v>
      </c>
      <c r="E256" s="4">
        <f>IF(資本ストック!E256&gt;0,LN(資本ストック!E256),0)</f>
        <v>12.943074611424432</v>
      </c>
      <c r="F256" s="4">
        <f>IF(資本ストック!F256&gt;0,LN(資本ストック!F256),0)</f>
        <v>14.192050917448212</v>
      </c>
      <c r="G256" s="4">
        <f>IF(資本ストック!G256&gt;0,LN(資本ストック!G256),0)</f>
        <v>14.806863404839303</v>
      </c>
      <c r="H256" s="4">
        <f>IF(資本ストック!H256&gt;0,LN(資本ストック!H256),0)</f>
        <v>15.441196341682922</v>
      </c>
      <c r="I256" s="4">
        <f>IF(資本ストック!I256&gt;0,LN(資本ストック!I256),0)</f>
        <v>15.356432516749017</v>
      </c>
      <c r="K256" s="6">
        <f>E256-E$1107</f>
        <v>0.25140144786484697</v>
      </c>
      <c r="L256" s="6">
        <f>F256-F$1107</f>
        <v>0.81940528050572681</v>
      </c>
      <c r="M256" s="6">
        <f>G256-G$1107</f>
        <v>0.94260028746396785</v>
      </c>
      <c r="N256" s="6">
        <f>H256-H$1107</f>
        <v>0.98466871929960753</v>
      </c>
      <c r="O256" s="6">
        <f>I256-I$1107</f>
        <v>0.85097173257425318</v>
      </c>
    </row>
    <row r="257" spans="1:15" x14ac:dyDescent="0.15">
      <c r="A257" s="1">
        <v>12</v>
      </c>
      <c r="B257" s="1" t="s">
        <v>100</v>
      </c>
      <c r="C257" s="1">
        <v>1</v>
      </c>
      <c r="D257" s="1" t="s">
        <v>9</v>
      </c>
      <c r="E257" s="4">
        <f>IF(資本ストック!E257&gt;0,LN(資本ストック!E257),0)</f>
        <v>13.892518445434744</v>
      </c>
      <c r="F257" s="4">
        <f>IF(資本ストック!F257&gt;0,LN(資本ストック!F257),0)</f>
        <v>13.864775211343874</v>
      </c>
      <c r="G257" s="4">
        <f>IF(資本ストック!G257&gt;0,LN(資本ストック!G257),0)</f>
        <v>14.287022018505599</v>
      </c>
      <c r="H257" s="4">
        <f>IF(資本ストック!H257&gt;0,LN(資本ストック!H257),0)</f>
        <v>14.54493254967398</v>
      </c>
      <c r="I257" s="4">
        <f>IF(資本ストック!I257&gt;0,LN(資本ストック!I257),0)</f>
        <v>14.582757503059474</v>
      </c>
      <c r="K257" s="6">
        <f>E257-E$1085</f>
        <v>0.47938888924343992</v>
      </c>
      <c r="L257" s="6">
        <f>F257-F$1085</f>
        <v>0.22654706212841447</v>
      </c>
      <c r="M257" s="6">
        <f>G257-G$1085</f>
        <v>0.30254598464245497</v>
      </c>
      <c r="N257" s="6">
        <f>H257-H$1085</f>
        <v>0.36086848282181272</v>
      </c>
      <c r="O257" s="6">
        <f>I257-I$1085</f>
        <v>0.39432665016713564</v>
      </c>
    </row>
    <row r="258" spans="1:15" x14ac:dyDescent="0.15">
      <c r="A258" s="1">
        <v>12</v>
      </c>
      <c r="B258" s="1" t="s">
        <v>100</v>
      </c>
      <c r="C258" s="1">
        <v>2</v>
      </c>
      <c r="D258" s="1" t="s">
        <v>10</v>
      </c>
      <c r="E258" s="4">
        <f>IF(資本ストック!E258&gt;0,LN(資本ストック!E258),0)</f>
        <v>9.5359422946423713</v>
      </c>
      <c r="F258" s="4">
        <f>IF(資本ストック!F258&gt;0,LN(資本ストック!F258),0)</f>
        <v>10.745916458933305</v>
      </c>
      <c r="G258" s="4">
        <f>IF(資本ストック!G258&gt;0,LN(資本ストック!G258),0)</f>
        <v>11.138782188978114</v>
      </c>
      <c r="H258" s="4">
        <f>IF(資本ストック!H258&gt;0,LN(資本ストック!H258),0)</f>
        <v>11.052610274019806</v>
      </c>
      <c r="I258" s="4">
        <f>IF(資本ストック!I258&gt;0,LN(資本ストック!I258),0)</f>
        <v>11.05741240383545</v>
      </c>
      <c r="K258" s="6">
        <f>E258-E$1086</f>
        <v>-0.40889964115921096</v>
      </c>
      <c r="L258" s="6">
        <f>F258-F$1086</f>
        <v>0.6462731481035604</v>
      </c>
      <c r="M258" s="6">
        <f>G258-G$1086</f>
        <v>0.97919958574403587</v>
      </c>
      <c r="N258" s="6">
        <f>H258-H$1086</f>
        <v>0.86587349279307801</v>
      </c>
      <c r="O258" s="6">
        <f>I258-I$1086</f>
        <v>1.0268058596051937</v>
      </c>
    </row>
    <row r="259" spans="1:15" x14ac:dyDescent="0.15">
      <c r="A259" s="1">
        <v>12</v>
      </c>
      <c r="B259" s="1" t="s">
        <v>101</v>
      </c>
      <c r="C259" s="1">
        <v>3</v>
      </c>
      <c r="D259" s="1" t="s">
        <v>17</v>
      </c>
      <c r="E259" s="4">
        <f>IF(資本ストック!E259&gt;0,LN(資本ストック!E259),0)</f>
        <v>12.512191996176663</v>
      </c>
      <c r="F259" s="4">
        <f>IF(資本ストック!F259&gt;0,LN(資本ストック!F259),0)</f>
        <v>12.92206698559867</v>
      </c>
      <c r="G259" s="4">
        <f>IF(資本ストック!G259&gt;0,LN(資本ストック!G259),0)</f>
        <v>13.340514380405939</v>
      </c>
      <c r="H259" s="4">
        <f>IF(資本ストック!H259&gt;0,LN(資本ストック!H259),0)</f>
        <v>13.654751389490048</v>
      </c>
      <c r="I259" s="4">
        <f>IF(資本ストック!I259&gt;0,LN(資本ストック!I259),0)</f>
        <v>13.668018567208508</v>
      </c>
      <c r="K259" s="6">
        <f>E259-E$1087</f>
        <v>1.5070470014667627</v>
      </c>
      <c r="L259" s="6">
        <f>F259-F$1087</f>
        <v>1.30091957599004</v>
      </c>
      <c r="M259" s="6">
        <f>G259-G$1087</f>
        <v>1.2077821655299061</v>
      </c>
      <c r="N259" s="6">
        <f>H259-H$1087</f>
        <v>1.1376506395727457</v>
      </c>
      <c r="O259" s="6">
        <f>I259-I$1087</f>
        <v>1.0915052026878147</v>
      </c>
    </row>
    <row r="260" spans="1:15" x14ac:dyDescent="0.15">
      <c r="A260" s="1">
        <v>12</v>
      </c>
      <c r="B260" s="1" t="s">
        <v>101</v>
      </c>
      <c r="C260" s="1">
        <v>4</v>
      </c>
      <c r="D260" s="1" t="s">
        <v>18</v>
      </c>
      <c r="E260" s="4">
        <f>IF(資本ストック!E260&gt;0,LN(資本ストック!E260),0)</f>
        <v>10.045004847079881</v>
      </c>
      <c r="F260" s="4">
        <f>IF(資本ストック!F260&gt;0,LN(資本ストック!F260),0)</f>
        <v>10.519032603019012</v>
      </c>
      <c r="G260" s="4">
        <f>IF(資本ストック!G260&gt;0,LN(資本ストック!G260),0)</f>
        <v>11.049016190293479</v>
      </c>
      <c r="H260" s="4">
        <f>IF(資本ストック!H260&gt;0,LN(資本ストック!H260),0)</f>
        <v>10.983554825084257</v>
      </c>
      <c r="I260" s="4">
        <f>IF(資本ストック!I260&gt;0,LN(資本ストック!I260),0)</f>
        <v>10.687574313111083</v>
      </c>
      <c r="K260" s="6">
        <f>E260-E$1088</f>
        <v>-0.60401661910460902</v>
      </c>
      <c r="L260" s="6">
        <f>F260-F$1088</f>
        <v>-0.68316888521312968</v>
      </c>
      <c r="M260" s="6">
        <f>G260-G$1088</f>
        <v>-0.44958400365105433</v>
      </c>
      <c r="N260" s="6">
        <f>H260-H$1088</f>
        <v>-0.56881089545715113</v>
      </c>
      <c r="O260" s="6">
        <f>I260-I$1088</f>
        <v>-0.62531507631547001</v>
      </c>
    </row>
    <row r="261" spans="1:15" x14ac:dyDescent="0.15">
      <c r="A261" s="1">
        <v>12</v>
      </c>
      <c r="B261" s="1" t="s">
        <v>101</v>
      </c>
      <c r="C261" s="1">
        <v>5</v>
      </c>
      <c r="D261" s="1" t="s">
        <v>19</v>
      </c>
      <c r="E261" s="4">
        <f>IF(資本ストック!E261&gt;0,LN(資本ストック!E261),0)</f>
        <v>9.7470072049505703</v>
      </c>
      <c r="F261" s="4">
        <f>IF(資本ストック!F261&gt;0,LN(資本ストック!F261),0)</f>
        <v>10.506756605607597</v>
      </c>
      <c r="G261" s="4">
        <f>IF(資本ストック!G261&gt;0,LN(資本ストック!G261),0)</f>
        <v>11.138684799765358</v>
      </c>
      <c r="H261" s="4">
        <f>IF(資本ストック!H261&gt;0,LN(資本ストック!H261),0)</f>
        <v>11.510658261764556</v>
      </c>
      <c r="I261" s="4">
        <f>IF(資本ストック!I261&gt;0,LN(資本ストック!I261),0)</f>
        <v>11.435778779930663</v>
      </c>
      <c r="K261" s="6">
        <f>E261-E$1089</f>
        <v>-0.43140740699358027</v>
      </c>
      <c r="L261" s="6">
        <f>F261-F$1089</f>
        <v>-6.3054834123379422E-2</v>
      </c>
      <c r="M261" s="6">
        <f>G261-G$1089</f>
        <v>0.13287651109236087</v>
      </c>
      <c r="N261" s="6">
        <f>H261-H$1089</f>
        <v>0.17961720256774072</v>
      </c>
      <c r="O261" s="6">
        <f>I261-I$1089</f>
        <v>7.6840934256013682E-2</v>
      </c>
    </row>
    <row r="262" spans="1:15" x14ac:dyDescent="0.15">
      <c r="A262" s="1">
        <v>12</v>
      </c>
      <c r="B262" s="1" t="s">
        <v>101</v>
      </c>
      <c r="C262" s="1">
        <v>6</v>
      </c>
      <c r="D262" s="1" t="s">
        <v>3</v>
      </c>
      <c r="E262" s="4">
        <f>IF(資本ストック!E262&gt;0,LN(資本ストック!E262),0)</f>
        <v>13.347745852181815</v>
      </c>
      <c r="F262" s="4">
        <f>IF(資本ストック!F262&gt;0,LN(資本ストック!F262),0)</f>
        <v>13.797226102356264</v>
      </c>
      <c r="G262" s="4">
        <f>IF(資本ストック!G262&gt;0,LN(資本ストック!G262),0)</f>
        <v>14.078599837351891</v>
      </c>
      <c r="H262" s="4">
        <f>IF(資本ストック!H262&gt;0,LN(資本ストック!H262),0)</f>
        <v>14.239894563462506</v>
      </c>
      <c r="I262" s="4">
        <f>IF(資本ストック!I262&gt;0,LN(資本ストック!I262),0)</f>
        <v>14.45523359213008</v>
      </c>
      <c r="K262" s="6">
        <f>E262-E$1090</f>
        <v>2.268488134652964</v>
      </c>
      <c r="L262" s="6">
        <f>F262-F$1090</f>
        <v>2.3968038033555601</v>
      </c>
      <c r="M262" s="6">
        <f>G262-G$1090</f>
        <v>2.2585992329172022</v>
      </c>
      <c r="N262" s="6">
        <f>H262-H$1090</f>
        <v>2.1614038178926602</v>
      </c>
      <c r="O262" s="6">
        <f>I262-I$1090</f>
        <v>2.0736036120067176</v>
      </c>
    </row>
    <row r="263" spans="1:15" x14ac:dyDescent="0.15">
      <c r="A263" s="1">
        <v>12</v>
      </c>
      <c r="B263" s="1" t="s">
        <v>101</v>
      </c>
      <c r="C263" s="1">
        <v>7</v>
      </c>
      <c r="D263" s="1" t="s">
        <v>20</v>
      </c>
      <c r="E263" s="4">
        <f>IF(資本ストック!E263&gt;0,LN(資本ストック!E263),0)</f>
        <v>13.101170477209086</v>
      </c>
      <c r="F263" s="4">
        <f>IF(資本ストック!F263&gt;0,LN(資本ストック!F263),0)</f>
        <v>13.61104200754653</v>
      </c>
      <c r="G263" s="4">
        <f>IF(資本ストック!G263&gt;0,LN(資本ストック!G263),0)</f>
        <v>13.446535570148349</v>
      </c>
      <c r="H263" s="4">
        <f>IF(資本ストック!H263&gt;0,LN(資本ストック!H263),0)</f>
        <v>13.816764591274616</v>
      </c>
      <c r="I263" s="4">
        <f>IF(資本ストック!I263&gt;0,LN(資本ストック!I263),0)</f>
        <v>14.02269285607931</v>
      </c>
      <c r="K263" s="6">
        <f>E263-E$1091</f>
        <v>3.8226408901864311</v>
      </c>
      <c r="L263" s="6">
        <f>F263-F$1091</f>
        <v>3.6474047411796739</v>
      </c>
      <c r="M263" s="6">
        <f>G263-G$1091</f>
        <v>3.590791847784006</v>
      </c>
      <c r="N263" s="6">
        <f>H263-H$1091</f>
        <v>3.5439425889059883</v>
      </c>
      <c r="O263" s="6">
        <f>I263-I$1091</f>
        <v>3.6815477680660589</v>
      </c>
    </row>
    <row r="264" spans="1:15" x14ac:dyDescent="0.15">
      <c r="A264" s="1">
        <v>12</v>
      </c>
      <c r="B264" s="1" t="s">
        <v>101</v>
      </c>
      <c r="C264" s="1">
        <v>8</v>
      </c>
      <c r="D264" s="1" t="s">
        <v>21</v>
      </c>
      <c r="E264" s="4">
        <f>IF(資本ストック!E264&gt;0,LN(資本ストック!E264),0)</f>
        <v>11.664481056981673</v>
      </c>
      <c r="F264" s="4">
        <f>IF(資本ストック!F264&gt;0,LN(資本ストック!F264),0)</f>
        <v>12.049935680177022</v>
      </c>
      <c r="G264" s="4">
        <f>IF(資本ストック!G264&gt;0,LN(資本ストック!G264),0)</f>
        <v>12.370608515571003</v>
      </c>
      <c r="H264" s="4">
        <f>IF(資本ストック!H264&gt;0,LN(資本ストック!H264),0)</f>
        <v>12.341581286135241</v>
      </c>
      <c r="I264" s="4">
        <f>IF(資本ストック!I264&gt;0,LN(資本ストック!I264),0)</f>
        <v>12.198693280224504</v>
      </c>
      <c r="K264" s="6">
        <f>E264-E$1092</f>
        <v>0.88100101509443007</v>
      </c>
      <c r="L264" s="6">
        <f>F264-F$1092</f>
        <v>0.98026019113544116</v>
      </c>
      <c r="M264" s="6">
        <f>G264-G$1092</f>
        <v>1.0304474277912181</v>
      </c>
      <c r="N264" s="6">
        <f>H264-H$1092</f>
        <v>0.93394932860750401</v>
      </c>
      <c r="O264" s="6">
        <f>I264-I$1092</f>
        <v>0.86081890331989186</v>
      </c>
    </row>
    <row r="265" spans="1:15" x14ac:dyDescent="0.15">
      <c r="A265" s="1">
        <v>12</v>
      </c>
      <c r="B265" s="1" t="s">
        <v>101</v>
      </c>
      <c r="C265" s="1">
        <v>9</v>
      </c>
      <c r="D265" s="1" t="s">
        <v>22</v>
      </c>
      <c r="E265" s="4">
        <f>IF(資本ストック!E265&gt;0,LN(資本ストック!E265),0)</f>
        <v>14.144557334832436</v>
      </c>
      <c r="F265" s="4">
        <f>IF(資本ストック!F265&gt;0,LN(資本ストック!F265),0)</f>
        <v>14.553518226619149</v>
      </c>
      <c r="G265" s="4">
        <f>IF(資本ストック!G265&gt;0,LN(資本ストック!G265),0)</f>
        <v>14.634896492761779</v>
      </c>
      <c r="H265" s="4">
        <f>IF(資本ストック!H265&gt;0,LN(資本ストック!H265),0)</f>
        <v>14.669086404633477</v>
      </c>
      <c r="I265" s="4">
        <f>IF(資本ストック!I265&gt;0,LN(資本ストック!I265),0)</f>
        <v>14.674294175798554</v>
      </c>
      <c r="K265" s="6">
        <f>E265-E$1093</f>
        <v>2.8879823404087475</v>
      </c>
      <c r="L265" s="6">
        <f>F265-F$1093</f>
        <v>2.7099891771070386</v>
      </c>
      <c r="M265" s="6">
        <f>G265-G$1093</f>
        <v>2.4493598025476633</v>
      </c>
      <c r="N265" s="6">
        <f>H265-H$1093</f>
        <v>2.3944571537203405</v>
      </c>
      <c r="O265" s="6">
        <f>I265-I$1093</f>
        <v>2.2578322409729221</v>
      </c>
    </row>
    <row r="266" spans="1:15" x14ac:dyDescent="0.15">
      <c r="A266" s="1">
        <v>12</v>
      </c>
      <c r="B266" s="1" t="s">
        <v>101</v>
      </c>
      <c r="C266" s="1">
        <v>10</v>
      </c>
      <c r="D266" s="1" t="s">
        <v>23</v>
      </c>
      <c r="E266" s="4">
        <f>IF(資本ストック!E266&gt;0,LN(資本ストック!E266),0)</f>
        <v>12.099132879307424</v>
      </c>
      <c r="F266" s="4">
        <f>IF(資本ストック!F266&gt;0,LN(資本ストック!F266),0)</f>
        <v>12.141202295216987</v>
      </c>
      <c r="G266" s="4">
        <f>IF(資本ストック!G266&gt;0,LN(資本ストック!G266),0)</f>
        <v>12.474318765129201</v>
      </c>
      <c r="H266" s="4">
        <f>IF(資本ストック!H266&gt;0,LN(資本ストック!H266),0)</f>
        <v>12.661701389351311</v>
      </c>
      <c r="I266" s="4">
        <f>IF(資本ストック!I266&gt;0,LN(資本ストック!I266),0)</f>
        <v>12.562436174813094</v>
      </c>
      <c r="K266" s="6">
        <f>E266-E$1094</f>
        <v>1.8579104257177335</v>
      </c>
      <c r="L266" s="6">
        <f>F266-F$1094</f>
        <v>1.5501374966819057</v>
      </c>
      <c r="M266" s="6">
        <f>G266-G$1094</f>
        <v>1.3988411349138623</v>
      </c>
      <c r="N266" s="6">
        <f>H266-H$1094</f>
        <v>1.3096077111997779</v>
      </c>
      <c r="O266" s="6">
        <f>I266-I$1094</f>
        <v>1.2754380935099459</v>
      </c>
    </row>
    <row r="267" spans="1:15" x14ac:dyDescent="0.15">
      <c r="A267" s="1">
        <v>12</v>
      </c>
      <c r="B267" s="1" t="s">
        <v>101</v>
      </c>
      <c r="C267" s="1">
        <v>11</v>
      </c>
      <c r="D267" s="1" t="s">
        <v>24</v>
      </c>
      <c r="E267" s="4">
        <f>IF(資本ストック!E267&gt;0,LN(資本ストック!E267),0)</f>
        <v>11.601419427032317</v>
      </c>
      <c r="F267" s="4">
        <f>IF(資本ストック!F267&gt;0,LN(資本ストック!F267),0)</f>
        <v>12.023951525864071</v>
      </c>
      <c r="G267" s="4">
        <f>IF(資本ストック!G267&gt;0,LN(資本ストック!G267),0)</f>
        <v>12.827825984000649</v>
      </c>
      <c r="H267" s="4">
        <f>IF(資本ストック!H267&gt;0,LN(資本ストック!H267),0)</f>
        <v>13.17854152060386</v>
      </c>
      <c r="I267" s="4">
        <f>IF(資本ストック!I267&gt;0,LN(資本ストック!I267),0)</f>
        <v>13.105754277513174</v>
      </c>
      <c r="K267" s="6">
        <f>E267-E$1095</f>
        <v>0.7853426891422437</v>
      </c>
      <c r="L267" s="6">
        <f>F267-F$1095</f>
        <v>0.80905209598034489</v>
      </c>
      <c r="M267" s="6">
        <f>G267-G$1095</f>
        <v>0.90945878508989608</v>
      </c>
      <c r="N267" s="6">
        <f>H267-H$1095</f>
        <v>0.83414985361060623</v>
      </c>
      <c r="O267" s="6">
        <f>I267-I$1095</f>
        <v>0.62442262160731588</v>
      </c>
    </row>
    <row r="268" spans="1:15" x14ac:dyDescent="0.15">
      <c r="A268" s="1">
        <v>12</v>
      </c>
      <c r="B268" s="1" t="s">
        <v>101</v>
      </c>
      <c r="C268" s="1">
        <v>12</v>
      </c>
      <c r="D268" s="1" t="s">
        <v>25</v>
      </c>
      <c r="E268" s="4">
        <f>IF(資本ストック!E268&gt;0,LN(資本ストック!E268),0)</f>
        <v>11.550674712146151</v>
      </c>
      <c r="F268" s="4">
        <f>IF(資本ストック!F268&gt;0,LN(資本ストック!F268),0)</f>
        <v>11.972739323469645</v>
      </c>
      <c r="G268" s="4">
        <f>IF(資本ストック!G268&gt;0,LN(資本ストック!G268),0)</f>
        <v>13.328341718808327</v>
      </c>
      <c r="H268" s="4">
        <f>IF(資本ストック!H268&gt;0,LN(資本ストック!H268),0)</f>
        <v>13.953285001516372</v>
      </c>
      <c r="I268" s="4">
        <f>IF(資本ストック!I268&gt;0,LN(資本ストック!I268),0)</f>
        <v>14.21701716608966</v>
      </c>
      <c r="K268" s="6">
        <f>E268-E$1096</f>
        <v>1.4199873122466276</v>
      </c>
      <c r="L268" s="6">
        <f>F268-F$1096</f>
        <v>0.92180925006450565</v>
      </c>
      <c r="M268" s="6">
        <f>G268-G$1096</f>
        <v>0.81474398420578176</v>
      </c>
      <c r="N268" s="6">
        <f>H268-H$1096</f>
        <v>0.77279212165624145</v>
      </c>
      <c r="O268" s="6">
        <f>I268-I$1096</f>
        <v>0.85693644654179479</v>
      </c>
    </row>
    <row r="269" spans="1:15" x14ac:dyDescent="0.15">
      <c r="A269" s="1">
        <v>12</v>
      </c>
      <c r="B269" s="1" t="s">
        <v>101</v>
      </c>
      <c r="C269" s="1">
        <v>13</v>
      </c>
      <c r="D269" s="1" t="s">
        <v>26</v>
      </c>
      <c r="E269" s="4">
        <f>IF(資本ストック!E269&gt;0,LN(資本ストック!E269),0)</f>
        <v>10.378065365046165</v>
      </c>
      <c r="F269" s="4">
        <f>IF(資本ストック!F269&gt;0,LN(資本ストック!F269),0)</f>
        <v>11.382451427131768</v>
      </c>
      <c r="G269" s="4">
        <f>IF(資本ストック!G269&gt;0,LN(資本ストック!G269),0)</f>
        <v>11.361350273900184</v>
      </c>
      <c r="H269" s="4">
        <f>IF(資本ストック!H269&gt;0,LN(資本ストック!H269),0)</f>
        <v>11.573084113195126</v>
      </c>
      <c r="I269" s="4">
        <f>IF(資本ストック!I269&gt;0,LN(資本ストック!I269),0)</f>
        <v>11.276102994028991</v>
      </c>
      <c r="K269" s="6">
        <f>E269-E$1097</f>
        <v>0.74742600679081406</v>
      </c>
      <c r="L269" s="6">
        <f>F269-F$1097</f>
        <v>0.27810010683689512</v>
      </c>
      <c r="M269" s="6">
        <f>G269-G$1097</f>
        <v>-0.31223855604428685</v>
      </c>
      <c r="N269" s="6">
        <f>H269-H$1097</f>
        <v>-0.47182210105816935</v>
      </c>
      <c r="O269" s="6">
        <f>I269-I$1097</f>
        <v>-0.89621585933447712</v>
      </c>
    </row>
    <row r="270" spans="1:15" x14ac:dyDescent="0.15">
      <c r="A270" s="1">
        <v>12</v>
      </c>
      <c r="B270" s="1" t="s">
        <v>101</v>
      </c>
      <c r="C270" s="1">
        <v>14</v>
      </c>
      <c r="D270" s="1" t="s">
        <v>27</v>
      </c>
      <c r="E270" s="4">
        <f>IF(資本ストック!E270&gt;0,LN(資本ストック!E270),0)</f>
        <v>9.9544597306207105</v>
      </c>
      <c r="F270" s="4">
        <f>IF(資本ストック!F270&gt;0,LN(資本ストック!F270),0)</f>
        <v>10.79665259001076</v>
      </c>
      <c r="G270" s="4">
        <f>IF(資本ストック!G270&gt;0,LN(資本ストック!G270),0)</f>
        <v>11.51787867049223</v>
      </c>
      <c r="H270" s="4">
        <f>IF(資本ストック!H270&gt;0,LN(資本ストック!H270),0)</f>
        <v>11.543088875212661</v>
      </c>
      <c r="I270" s="4">
        <f>IF(資本ストック!I270&gt;0,LN(資本ストック!I270),0)</f>
        <v>11.565696309765498</v>
      </c>
      <c r="K270" s="6">
        <f>E270-E$1098</f>
        <v>3.4361655425482232</v>
      </c>
      <c r="L270" s="6">
        <f>F270-F$1098</f>
        <v>2.3567418674543088</v>
      </c>
      <c r="M270" s="6">
        <f>G270-G$1098</f>
        <v>2.0002631804637936</v>
      </c>
      <c r="N270" s="6">
        <f>H270-H$1098</f>
        <v>1.5219184243924957</v>
      </c>
      <c r="O270" s="6">
        <f>I270-I$1098</f>
        <v>1.2736366830324855</v>
      </c>
    </row>
    <row r="271" spans="1:15" x14ac:dyDescent="0.15">
      <c r="A271" s="1">
        <v>12</v>
      </c>
      <c r="B271" s="1" t="s">
        <v>101</v>
      </c>
      <c r="C271" s="1">
        <v>15</v>
      </c>
      <c r="D271" s="1" t="s">
        <v>28</v>
      </c>
      <c r="E271" s="4">
        <f>IF(資本ストック!E271&gt;0,LN(資本ストック!E271),0)</f>
        <v>11.899469216695167</v>
      </c>
      <c r="F271" s="4">
        <f>IF(資本ストック!F271&gt;0,LN(資本ストック!F271),0)</f>
        <v>12.429509952519506</v>
      </c>
      <c r="G271" s="4">
        <f>IF(資本ストック!G271&gt;0,LN(資本ストック!G271),0)</f>
        <v>13.137357408802009</v>
      </c>
      <c r="H271" s="4">
        <f>IF(資本ストック!H271&gt;0,LN(資本ストック!H271),0)</f>
        <v>13.3841820348241</v>
      </c>
      <c r="I271" s="4">
        <f>IF(資本ストック!I271&gt;0,LN(資本ストック!I271),0)</f>
        <v>13.312918708622451</v>
      </c>
      <c r="K271" s="6">
        <f>E271-E$1099</f>
        <v>0.82389104849914041</v>
      </c>
      <c r="L271" s="6">
        <f>F271-F$1099</f>
        <v>0.64351762430093196</v>
      </c>
      <c r="M271" s="6">
        <f>G271-G$1099</f>
        <v>0.68922554074371334</v>
      </c>
      <c r="N271" s="6">
        <f>H271-H$1099</f>
        <v>0.67609844131764341</v>
      </c>
      <c r="O271" s="6">
        <f>I271-I$1099</f>
        <v>0.58758948390794252</v>
      </c>
    </row>
    <row r="272" spans="1:15" x14ac:dyDescent="0.15">
      <c r="A272" s="1">
        <v>12</v>
      </c>
      <c r="B272" s="1" t="s">
        <v>100</v>
      </c>
      <c r="C272" s="1">
        <v>16</v>
      </c>
      <c r="D272" s="1" t="s">
        <v>11</v>
      </c>
      <c r="E272" s="4">
        <f>IF(資本ストック!E272&gt;0,LN(資本ストック!E272),0)</f>
        <v>12.959586397596071</v>
      </c>
      <c r="F272" s="4">
        <f>IF(資本ストック!F272&gt;0,LN(資本ストック!F272),0)</f>
        <v>13.140659103717271</v>
      </c>
      <c r="G272" s="4">
        <f>IF(資本ストック!G272&gt;0,LN(資本ストック!G272),0)</f>
        <v>13.513435379309749</v>
      </c>
      <c r="H272" s="4">
        <f>IF(資本ストック!H272&gt;0,LN(資本ストック!H272),0)</f>
        <v>13.870640985380238</v>
      </c>
      <c r="I272" s="4">
        <f>IF(資本ストック!I272&gt;0,LN(資本ストック!I272),0)</f>
        <v>13.701940318390673</v>
      </c>
      <c r="K272" s="6">
        <f>E272-E$1100</f>
        <v>1.1012742421066157</v>
      </c>
      <c r="L272" s="6">
        <f>F272-F$1100</f>
        <v>0.88659039583265198</v>
      </c>
      <c r="M272" s="6">
        <f>G272-G$1100</f>
        <v>0.87157379291342352</v>
      </c>
      <c r="N272" s="6">
        <f>H272-H$1100</f>
        <v>0.90209047884481741</v>
      </c>
      <c r="O272" s="6">
        <f>I272-I$1100</f>
        <v>0.89288018893424947</v>
      </c>
    </row>
    <row r="273" spans="1:15" x14ac:dyDescent="0.15">
      <c r="A273" s="1">
        <v>12</v>
      </c>
      <c r="B273" s="1" t="s">
        <v>100</v>
      </c>
      <c r="C273" s="1">
        <v>17</v>
      </c>
      <c r="D273" s="1" t="s">
        <v>12</v>
      </c>
      <c r="E273" s="4">
        <f>IF(資本ストック!E273&gt;0,LN(資本ストック!E273),0)</f>
        <v>13.811207615932556</v>
      </c>
      <c r="F273" s="4">
        <f>IF(資本ストック!F273&gt;0,LN(資本ストック!F273),0)</f>
        <v>15.013791989139051</v>
      </c>
      <c r="G273" s="4">
        <f>IF(資本ストック!G273&gt;0,LN(資本ストック!G273),0)</f>
        <v>15.273605015317548</v>
      </c>
      <c r="H273" s="4">
        <f>IF(資本ストック!H273&gt;0,LN(資本ストック!H273),0)</f>
        <v>15.540457885960594</v>
      </c>
      <c r="I273" s="4">
        <f>IF(資本ストック!I273&gt;0,LN(資本ストック!I273),0)</f>
        <v>15.555861050303044</v>
      </c>
      <c r="K273" s="6">
        <f>E273-E$1101</f>
        <v>1.2107961660013054</v>
      </c>
      <c r="L273" s="6">
        <f>F273-F$1101</f>
        <v>1.302981836697656</v>
      </c>
      <c r="M273" s="6">
        <f>G273-G$1101</f>
        <v>1.149765145992351</v>
      </c>
      <c r="N273" s="6">
        <f>H273-H$1101</f>
        <v>1.063332366856768</v>
      </c>
      <c r="O273" s="6">
        <f>I273-I$1101</f>
        <v>1.0555378201408594</v>
      </c>
    </row>
    <row r="274" spans="1:15" x14ac:dyDescent="0.15">
      <c r="A274" s="1">
        <v>12</v>
      </c>
      <c r="B274" s="1" t="s">
        <v>100</v>
      </c>
      <c r="C274" s="1">
        <v>18</v>
      </c>
      <c r="D274" s="1" t="s">
        <v>13</v>
      </c>
      <c r="E274" s="4">
        <f>IF(資本ストック!E274&gt;0,LN(資本ストック!E274),0)</f>
        <v>12.740589701519548</v>
      </c>
      <c r="F274" s="4">
        <f>IF(資本ストック!F274&gt;0,LN(資本ストック!F274),0)</f>
        <v>13.937889686477039</v>
      </c>
      <c r="G274" s="4">
        <f>IF(資本ストック!G274&gt;0,LN(資本ストック!G274),0)</f>
        <v>14.536539408114294</v>
      </c>
      <c r="H274" s="4">
        <f>IF(資本ストック!H274&gt;0,LN(資本ストック!H274),0)</f>
        <v>14.605347432415694</v>
      </c>
      <c r="I274" s="4">
        <f>IF(資本ストック!I274&gt;0,LN(資本ストック!I274),0)</f>
        <v>14.516052069723068</v>
      </c>
      <c r="K274" s="6">
        <f>E274-E$1102</f>
        <v>0.82116544309734607</v>
      </c>
      <c r="L274" s="6">
        <f>F274-F$1102</f>
        <v>0.72115182739247352</v>
      </c>
      <c r="M274" s="6">
        <f>G274-G$1102</f>
        <v>1.0974176649908163</v>
      </c>
      <c r="N274" s="6">
        <f>H274-H$1102</f>
        <v>0.99587801699254896</v>
      </c>
      <c r="O274" s="6">
        <f>I274-I$1102</f>
        <v>1.0635858703119432</v>
      </c>
    </row>
    <row r="275" spans="1:15" x14ac:dyDescent="0.15">
      <c r="A275" s="1">
        <v>12</v>
      </c>
      <c r="B275" s="1" t="s">
        <v>100</v>
      </c>
      <c r="C275" s="1">
        <v>19</v>
      </c>
      <c r="D275" s="1" t="s">
        <v>14</v>
      </c>
      <c r="E275" s="4">
        <f>IF(資本ストック!E275&gt;0,LN(資本ストック!E275),0)</f>
        <v>12.126838540519319</v>
      </c>
      <c r="F275" s="4">
        <f>IF(資本ストック!F275&gt;0,LN(資本ストック!F275),0)</f>
        <v>12.573237839597654</v>
      </c>
      <c r="G275" s="4">
        <f>IF(資本ストック!G275&gt;0,LN(資本ストック!G275),0)</f>
        <v>13.221138488226734</v>
      </c>
      <c r="H275" s="4">
        <f>IF(資本ストック!H275&gt;0,LN(資本ストック!H275),0)</f>
        <v>13.70726500621392</v>
      </c>
      <c r="I275" s="4">
        <f>IF(資本ストック!I275&gt;0,LN(資本ストック!I275),0)</f>
        <v>13.652978184087186</v>
      </c>
      <c r="K275" s="6">
        <f>E275-E$1103</f>
        <v>0.90347959608385153</v>
      </c>
      <c r="L275" s="6">
        <f>F275-F$1103</f>
        <v>0.9582434956210566</v>
      </c>
      <c r="M275" s="6">
        <f>G275-G$1103</f>
        <v>1.3325318263415085</v>
      </c>
      <c r="N275" s="6">
        <f>H275-H$1103</f>
        <v>1.403310348926194</v>
      </c>
      <c r="O275" s="6">
        <f>I275-I$1103</f>
        <v>1.2241426279561161</v>
      </c>
    </row>
    <row r="276" spans="1:15" x14ac:dyDescent="0.15">
      <c r="A276" s="1">
        <v>12</v>
      </c>
      <c r="B276" s="1" t="s">
        <v>100</v>
      </c>
      <c r="C276" s="1">
        <v>20</v>
      </c>
      <c r="D276" s="1" t="s">
        <v>15</v>
      </c>
      <c r="E276" s="4">
        <f>IF(資本ストック!E276&gt;0,LN(資本ストック!E276),0)</f>
        <v>12.704358660624779</v>
      </c>
      <c r="F276" s="4">
        <f>IF(資本ストック!F276&gt;0,LN(資本ストック!F276),0)</f>
        <v>14.237044229181397</v>
      </c>
      <c r="G276" s="4">
        <f>IF(資本ストック!G276&gt;0,LN(資本ストック!G276),0)</f>
        <v>15.326402096983443</v>
      </c>
      <c r="H276" s="4">
        <f>IF(資本ストック!H276&gt;0,LN(資本ストック!H276),0)</f>
        <v>15.494111421394676</v>
      </c>
      <c r="I276" s="4">
        <f>IF(資本ストック!I276&gt;0,LN(資本ストック!I276),0)</f>
        <v>15.426268700573651</v>
      </c>
      <c r="K276" s="6">
        <f>E276-E$1104</f>
        <v>1.7741969241522497</v>
      </c>
      <c r="L276" s="6">
        <f>F276-F$1104</f>
        <v>1.3554239795230245</v>
      </c>
      <c r="M276" s="6">
        <f>G276-G$1104</f>
        <v>1.5117494728131344</v>
      </c>
      <c r="N276" s="6">
        <f>H276-H$1104</f>
        <v>1.3696225939523501</v>
      </c>
      <c r="O276" s="6">
        <f>I276-I$1104</f>
        <v>1.2983609472499396</v>
      </c>
    </row>
    <row r="277" spans="1:15" x14ac:dyDescent="0.15">
      <c r="A277" s="1">
        <v>12</v>
      </c>
      <c r="B277" s="1" t="s">
        <v>100</v>
      </c>
      <c r="C277" s="1">
        <v>21</v>
      </c>
      <c r="D277" s="1" t="s">
        <v>16</v>
      </c>
      <c r="E277" s="4">
        <f>IF(資本ストック!E277&gt;0,LN(資本ストック!E277),0)</f>
        <v>14.56874292840306</v>
      </c>
      <c r="F277" s="4">
        <f>IF(資本ストック!F277&gt;0,LN(資本ストック!F277),0)</f>
        <v>14.992041979215136</v>
      </c>
      <c r="G277" s="4">
        <f>IF(資本ストック!G277&gt;0,LN(資本ストック!G277),0)</f>
        <v>15.560789202273</v>
      </c>
      <c r="H277" s="4">
        <f>IF(資本ストック!H277&gt;0,LN(資本ストック!H277),0)</f>
        <v>16.032918860666808</v>
      </c>
      <c r="I277" s="4">
        <f>IF(資本ストック!I277&gt;0,LN(資本ストック!I277),0)</f>
        <v>16.296992365023918</v>
      </c>
      <c r="K277" s="6">
        <f>E277-E$1105</f>
        <v>1.9777765116070931</v>
      </c>
      <c r="L277" s="6">
        <f>F277-F$1105</f>
        <v>1.2759205163035929</v>
      </c>
      <c r="M277" s="6">
        <f>G277-G$1105</f>
        <v>1.3758939977045479</v>
      </c>
      <c r="N277" s="6">
        <f>H277-H$1105</f>
        <v>1.4101380672638992</v>
      </c>
      <c r="O277" s="6">
        <f>I277-I$1105</f>
        <v>1.6350834010330555</v>
      </c>
    </row>
    <row r="278" spans="1:15" x14ac:dyDescent="0.15">
      <c r="A278" s="1">
        <v>12</v>
      </c>
      <c r="B278" s="1" t="s">
        <v>99</v>
      </c>
      <c r="C278" s="1">
        <v>22</v>
      </c>
      <c r="D278" s="1" t="s">
        <v>8</v>
      </c>
      <c r="E278" s="4">
        <f>IF(資本ストック!E278&gt;0,LN(資本ストック!E278),0)</f>
        <v>13.278219194933806</v>
      </c>
      <c r="F278" s="4">
        <f>IF(資本ストック!F278&gt;0,LN(資本ストック!F278),0)</f>
        <v>14.157875704236304</v>
      </c>
      <c r="G278" s="4">
        <f>IF(資本ストック!G278&gt;0,LN(資本ストック!G278),0)</f>
        <v>15.542884853892614</v>
      </c>
      <c r="H278" s="4">
        <f>IF(資本ストック!H278&gt;0,LN(資本ストック!H278),0)</f>
        <v>15.810796503848888</v>
      </c>
      <c r="I278" s="4">
        <f>IF(資本ストック!I278&gt;0,LN(資本ストック!I278),0)</f>
        <v>15.839490001429869</v>
      </c>
      <c r="K278" s="6">
        <f>E278-E$1106</f>
        <v>1.0925334598138559</v>
      </c>
      <c r="L278" s="6">
        <f>F278-F$1106</f>
        <v>0.60492224194451794</v>
      </c>
      <c r="M278" s="6">
        <f>G278-G$1106</f>
        <v>1.1048663770250702</v>
      </c>
      <c r="N278" s="6">
        <f>H278-H$1106</f>
        <v>0.91960724830655138</v>
      </c>
      <c r="O278" s="6">
        <f>I278-I$1106</f>
        <v>0.90753893718026823</v>
      </c>
    </row>
    <row r="279" spans="1:15" x14ac:dyDescent="0.15">
      <c r="A279" s="1">
        <v>12</v>
      </c>
      <c r="B279" s="1" t="s">
        <v>99</v>
      </c>
      <c r="C279" s="1">
        <v>23</v>
      </c>
      <c r="D279" s="1" t="s">
        <v>29</v>
      </c>
      <c r="E279" s="4">
        <f>IF(資本ストック!E279&gt;0,LN(資本ストック!E279),0)</f>
        <v>13.185463270011262</v>
      </c>
      <c r="F279" s="4">
        <f>IF(資本ストック!F279&gt;0,LN(資本ストック!F279),0)</f>
        <v>14.264482761364816</v>
      </c>
      <c r="G279" s="4">
        <f>IF(資本ストック!G279&gt;0,LN(資本ストック!G279),0)</f>
        <v>14.791088713587593</v>
      </c>
      <c r="H279" s="4">
        <f>IF(資本ストック!H279&gt;0,LN(資本ストック!H279),0)</f>
        <v>15.36147213708419</v>
      </c>
      <c r="I279" s="4">
        <f>IF(資本ストック!I279&gt;0,LN(資本ストック!I279),0)</f>
        <v>15.285193624446022</v>
      </c>
      <c r="K279" s="6">
        <f>E279-E$1107</f>
        <v>0.49379010645167654</v>
      </c>
      <c r="L279" s="6">
        <f>F279-F$1107</f>
        <v>0.89183712442233087</v>
      </c>
      <c r="M279" s="6">
        <f>G279-G$1107</f>
        <v>0.92682559621225735</v>
      </c>
      <c r="N279" s="6">
        <f>H279-H$1107</f>
        <v>0.90494451470087611</v>
      </c>
      <c r="O279" s="6">
        <f>I279-I$1107</f>
        <v>0.779732840271258</v>
      </c>
    </row>
    <row r="280" spans="1:15" x14ac:dyDescent="0.15">
      <c r="A280" s="1">
        <v>13</v>
      </c>
      <c r="B280" s="1" t="s">
        <v>356</v>
      </c>
      <c r="C280" s="1">
        <v>1</v>
      </c>
      <c r="D280" s="1" t="s">
        <v>9</v>
      </c>
      <c r="E280" s="4">
        <f>IF(資本ストック!E280&gt;0,LN(資本ストック!E280),0)</f>
        <v>12.602873625394087</v>
      </c>
      <c r="F280" s="4">
        <f>IF(資本ストック!F280&gt;0,LN(資本ストック!F280),0)</f>
        <v>13.534434476685073</v>
      </c>
      <c r="G280" s="4">
        <f>IF(資本ストック!G280&gt;0,LN(資本ストック!G280),0)</f>
        <v>13.623892808249632</v>
      </c>
      <c r="H280" s="4">
        <f>IF(資本ストック!H280&gt;0,LN(資本ストック!H280),0)</f>
        <v>13.856206321648132</v>
      </c>
      <c r="I280" s="4">
        <f>IF(資本ストック!I280&gt;0,LN(資本ストック!I280),0)</f>
        <v>13.587664473240473</v>
      </c>
      <c r="K280" s="6">
        <f>E280-E$1085</f>
        <v>-0.81025593079721681</v>
      </c>
      <c r="L280" s="6">
        <f>F280-F$1085</f>
        <v>-0.10379367253038652</v>
      </c>
      <c r="M280" s="6">
        <f>G280-G$1085</f>
        <v>-0.36058322561351197</v>
      </c>
      <c r="N280" s="6">
        <f>H280-H$1085</f>
        <v>-0.32785774520403521</v>
      </c>
      <c r="O280" s="6">
        <f>I280-I$1085</f>
        <v>-0.60076637965186563</v>
      </c>
    </row>
    <row r="281" spans="1:15" x14ac:dyDescent="0.15">
      <c r="A281" s="1">
        <v>13</v>
      </c>
      <c r="B281" s="1" t="s">
        <v>357</v>
      </c>
      <c r="C281" s="1">
        <v>2</v>
      </c>
      <c r="D281" s="1" t="s">
        <v>10</v>
      </c>
      <c r="E281" s="4">
        <f>IF(資本ストック!E281&gt;0,LN(資本ストック!E281),0)</f>
        <v>11.254238038768415</v>
      </c>
      <c r="F281" s="4">
        <f>IF(資本ストック!F281&gt;0,LN(資本ストック!F281),0)</f>
        <v>11.056394562245007</v>
      </c>
      <c r="G281" s="4">
        <f>IF(資本ストック!G281&gt;0,LN(資本ストック!G281),0)</f>
        <v>11.382861163380287</v>
      </c>
      <c r="H281" s="4">
        <f>IF(資本ストック!H281&gt;0,LN(資本ストック!H281),0)</f>
        <v>11.303353438517203</v>
      </c>
      <c r="I281" s="4">
        <f>IF(資本ストック!I281&gt;0,LN(資本ストック!I281),0)</f>
        <v>11.26950709455549</v>
      </c>
      <c r="K281" s="6">
        <f>E281-E$1086</f>
        <v>1.3093961029668328</v>
      </c>
      <c r="L281" s="6">
        <f>F281-F$1086</f>
        <v>0.95675125141526252</v>
      </c>
      <c r="M281" s="6">
        <f>G281-G$1086</f>
        <v>1.2232785601462091</v>
      </c>
      <c r="N281" s="6">
        <f>H281-H$1086</f>
        <v>1.116616657290475</v>
      </c>
      <c r="O281" s="6">
        <f>I281-I$1086</f>
        <v>1.2389005503252335</v>
      </c>
    </row>
    <row r="282" spans="1:15" x14ac:dyDescent="0.15">
      <c r="A282" s="1">
        <v>13</v>
      </c>
      <c r="B282" s="1" t="s">
        <v>358</v>
      </c>
      <c r="C282" s="1">
        <v>3</v>
      </c>
      <c r="D282" s="1" t="s">
        <v>17</v>
      </c>
      <c r="E282" s="4">
        <f>IF(資本ストック!E282&gt;0,LN(資本ストック!E282),0)</f>
        <v>13.085559435143061</v>
      </c>
      <c r="F282" s="4">
        <f>IF(資本ストック!F282&gt;0,LN(資本ストック!F282),0)</f>
        <v>13.184004572932643</v>
      </c>
      <c r="G282" s="4">
        <f>IF(資本ストック!G282&gt;0,LN(資本ストック!G282),0)</f>
        <v>13.413345540555436</v>
      </c>
      <c r="H282" s="4">
        <f>IF(資本ストック!H282&gt;0,LN(資本ストック!H282),0)</f>
        <v>13.502429272325779</v>
      </c>
      <c r="I282" s="4">
        <f>IF(資本ストック!I282&gt;0,LN(資本ストック!I282),0)</f>
        <v>13.669504379735718</v>
      </c>
      <c r="K282" s="6">
        <f>E282-E$1087</f>
        <v>2.0804144404331613</v>
      </c>
      <c r="L282" s="6">
        <f>F282-F$1087</f>
        <v>1.5628571633240131</v>
      </c>
      <c r="M282" s="6">
        <f>G282-G$1087</f>
        <v>1.2806133256794041</v>
      </c>
      <c r="N282" s="6">
        <f>H282-H$1087</f>
        <v>0.98532852240847646</v>
      </c>
      <c r="O282" s="6">
        <f>I282-I$1087</f>
        <v>1.0929910152150253</v>
      </c>
    </row>
    <row r="283" spans="1:15" x14ac:dyDescent="0.15">
      <c r="A283" s="1">
        <v>13</v>
      </c>
      <c r="B283" s="1" t="s">
        <v>359</v>
      </c>
      <c r="C283" s="1">
        <v>4</v>
      </c>
      <c r="D283" s="1" t="s">
        <v>18</v>
      </c>
      <c r="E283" s="4">
        <f>IF(資本ストック!E283&gt;0,LN(資本ストック!E283),0)</f>
        <v>11.736254213021001</v>
      </c>
      <c r="F283" s="4">
        <f>IF(資本ストック!F283&gt;0,LN(資本ストック!F283),0)</f>
        <v>11.937157896011479</v>
      </c>
      <c r="G283" s="4">
        <f>IF(資本ストック!G283&gt;0,LN(資本ストック!G283),0)</f>
        <v>12.078968974973289</v>
      </c>
      <c r="H283" s="4">
        <f>IF(資本ストック!H283&gt;0,LN(資本ストック!H283),0)</f>
        <v>11.985870211137941</v>
      </c>
      <c r="I283" s="4">
        <f>IF(資本ストック!I283&gt;0,LN(資本ストック!I283),0)</f>
        <v>11.621444142160742</v>
      </c>
      <c r="K283" s="6">
        <f>E283-E$1088</f>
        <v>1.0872327468365111</v>
      </c>
      <c r="L283" s="6">
        <f>F283-F$1088</f>
        <v>0.73495640777933779</v>
      </c>
      <c r="M283" s="6">
        <f>G283-G$1088</f>
        <v>0.58036878102875633</v>
      </c>
      <c r="N283" s="6">
        <f>H283-H$1088</f>
        <v>0.43350449059653329</v>
      </c>
      <c r="O283" s="6">
        <f>I283-I$1088</f>
        <v>0.30855475273418875</v>
      </c>
    </row>
    <row r="284" spans="1:15" x14ac:dyDescent="0.15">
      <c r="A284" s="1">
        <v>13</v>
      </c>
      <c r="B284" s="1" t="s">
        <v>360</v>
      </c>
      <c r="C284" s="1">
        <v>5</v>
      </c>
      <c r="D284" s="1" t="s">
        <v>19</v>
      </c>
      <c r="E284" s="4">
        <f>IF(資本ストック!E284&gt;0,LN(資本ストック!E284),0)</f>
        <v>11.77414479628775</v>
      </c>
      <c r="F284" s="4">
        <f>IF(資本ストック!F284&gt;0,LN(資本ストック!F284),0)</f>
        <v>11.991947845323697</v>
      </c>
      <c r="G284" s="4">
        <f>IF(資本ストック!G284&gt;0,LN(資本ストック!G284),0)</f>
        <v>12.309712612668417</v>
      </c>
      <c r="H284" s="4">
        <f>IF(資本ストック!H284&gt;0,LN(資本ストック!H284),0)</f>
        <v>12.449323600198049</v>
      </c>
      <c r="I284" s="4">
        <f>IF(資本ストック!I284&gt;0,LN(資本ストック!I284),0)</f>
        <v>12.188718698266905</v>
      </c>
      <c r="K284" s="6">
        <f>E284-E$1089</f>
        <v>1.5957301843435996</v>
      </c>
      <c r="L284" s="6">
        <f>F284-F$1089</f>
        <v>1.4221364055927204</v>
      </c>
      <c r="M284" s="6">
        <f>G284-G$1089</f>
        <v>1.30390432399542</v>
      </c>
      <c r="N284" s="6">
        <f>H284-H$1089</f>
        <v>1.1182825410012338</v>
      </c>
      <c r="O284" s="6">
        <f>I284-I$1089</f>
        <v>0.82978085259225587</v>
      </c>
    </row>
    <row r="285" spans="1:15" x14ac:dyDescent="0.15">
      <c r="A285" s="1">
        <v>13</v>
      </c>
      <c r="B285" s="1" t="s">
        <v>361</v>
      </c>
      <c r="C285" s="1">
        <v>6</v>
      </c>
      <c r="D285" s="1" t="s">
        <v>3</v>
      </c>
      <c r="E285" s="4">
        <f>IF(資本ストック!E285&gt;0,LN(資本ストック!E285),0)</f>
        <v>12.964149635847294</v>
      </c>
      <c r="F285" s="4">
        <f>IF(資本ストック!F285&gt;0,LN(資本ストック!F285),0)</f>
        <v>12.988342138683006</v>
      </c>
      <c r="G285" s="4">
        <f>IF(資本ストック!G285&gt;0,LN(資本ストック!G285),0)</f>
        <v>13.251826385045181</v>
      </c>
      <c r="H285" s="4">
        <f>IF(資本ストック!H285&gt;0,LN(資本ストック!H285),0)</f>
        <v>13.321958749624869</v>
      </c>
      <c r="I285" s="4">
        <f>IF(資本ストック!I285&gt;0,LN(資本ストック!I285),0)</f>
        <v>13.302139739567897</v>
      </c>
      <c r="K285" s="6">
        <f>E285-E$1090</f>
        <v>1.8848919183184432</v>
      </c>
      <c r="L285" s="6">
        <f>F285-F$1090</f>
        <v>1.5879198396823018</v>
      </c>
      <c r="M285" s="6">
        <f>G285-G$1090</f>
        <v>1.4318257806104917</v>
      </c>
      <c r="N285" s="6">
        <f>H285-H$1090</f>
        <v>1.243468004055023</v>
      </c>
      <c r="O285" s="6">
        <f>I285-I$1090</f>
        <v>0.92050975944453484</v>
      </c>
    </row>
    <row r="286" spans="1:15" x14ac:dyDescent="0.15">
      <c r="A286" s="1">
        <v>13</v>
      </c>
      <c r="B286" s="1" t="s">
        <v>362</v>
      </c>
      <c r="C286" s="1">
        <v>7</v>
      </c>
      <c r="D286" s="1" t="s">
        <v>20</v>
      </c>
      <c r="E286" s="4">
        <f>IF(資本ストック!E286&gt;0,LN(資本ストック!E286),0)</f>
        <v>10.400564067756736</v>
      </c>
      <c r="F286" s="4">
        <f>IF(資本ストック!F286&gt;0,LN(資本ストック!F286),0)</f>
        <v>10.030525053602528</v>
      </c>
      <c r="G286" s="4">
        <f>IF(資本ストック!G286&gt;0,LN(資本ストック!G286),0)</f>
        <v>10.067999458520248</v>
      </c>
      <c r="H286" s="4">
        <f>IF(資本ストック!H286&gt;0,LN(資本ストック!H286),0)</f>
        <v>10.797051023845075</v>
      </c>
      <c r="I286" s="4">
        <f>IF(資本ストック!I286&gt;0,LN(資本ストック!I286),0)</f>
        <v>11.037543150702856</v>
      </c>
      <c r="K286" s="6">
        <f>E286-E$1091</f>
        <v>1.1220344807340812</v>
      </c>
      <c r="L286" s="6">
        <f>F286-F$1091</f>
        <v>6.6887787235671681E-2</v>
      </c>
      <c r="M286" s="6">
        <f>G286-G$1091</f>
        <v>0.21225573615590498</v>
      </c>
      <c r="N286" s="6">
        <f>H286-H$1091</f>
        <v>0.52422902147644734</v>
      </c>
      <c r="O286" s="6">
        <f>I286-I$1091</f>
        <v>0.69639806268960491</v>
      </c>
    </row>
    <row r="287" spans="1:15" x14ac:dyDescent="0.15">
      <c r="A287" s="1">
        <v>13</v>
      </c>
      <c r="B287" s="1" t="s">
        <v>361</v>
      </c>
      <c r="C287" s="1">
        <v>8</v>
      </c>
      <c r="D287" s="1" t="s">
        <v>21</v>
      </c>
      <c r="E287" s="4">
        <f>IF(資本ストック!E287&gt;0,LN(資本ストック!E287),0)</f>
        <v>11.693411867677302</v>
      </c>
      <c r="F287" s="4">
        <f>IF(資本ストック!F287&gt;0,LN(資本ストック!F287),0)</f>
        <v>11.650929165762431</v>
      </c>
      <c r="G287" s="4">
        <f>IF(資本ストック!G287&gt;0,LN(資本ストック!G287),0)</f>
        <v>11.852211274789596</v>
      </c>
      <c r="H287" s="4">
        <f>IF(資本ストック!H287&gt;0,LN(資本ストック!H287),0)</f>
        <v>11.726258025405691</v>
      </c>
      <c r="I287" s="4">
        <f>IF(資本ストック!I287&gt;0,LN(資本ストック!I287),0)</f>
        <v>11.498093891334841</v>
      </c>
      <c r="K287" s="6">
        <f>E287-E$1092</f>
        <v>0.90993182579005882</v>
      </c>
      <c r="L287" s="6">
        <f>F287-F$1092</f>
        <v>0.58125367672085027</v>
      </c>
      <c r="M287" s="6">
        <f>G287-G$1092</f>
        <v>0.51205018700981064</v>
      </c>
      <c r="N287" s="6">
        <f>H287-H$1092</f>
        <v>0.318626067877954</v>
      </c>
      <c r="O287" s="6">
        <f>I287-I$1092</f>
        <v>0.16021951443022964</v>
      </c>
    </row>
    <row r="288" spans="1:15" x14ac:dyDescent="0.15">
      <c r="A288" s="1">
        <v>13</v>
      </c>
      <c r="B288" s="1" t="s">
        <v>363</v>
      </c>
      <c r="C288" s="1">
        <v>9</v>
      </c>
      <c r="D288" s="1" t="s">
        <v>22</v>
      </c>
      <c r="E288" s="4">
        <f>IF(資本ストック!E288&gt;0,LN(資本ストック!E288),0)</f>
        <v>13.229046997404691</v>
      </c>
      <c r="F288" s="4">
        <f>IF(資本ストック!F288&gt;0,LN(資本ストック!F288),0)</f>
        <v>13.174881215346847</v>
      </c>
      <c r="G288" s="4">
        <f>IF(資本ストック!G288&gt;0,LN(資本ストック!G288),0)</f>
        <v>13.173070860119859</v>
      </c>
      <c r="H288" s="4">
        <f>IF(資本ストック!H288&gt;0,LN(資本ストック!H288),0)</f>
        <v>12.883516998833944</v>
      </c>
      <c r="I288" s="4">
        <f>IF(資本ストック!I288&gt;0,LN(資本ストック!I288),0)</f>
        <v>12.670687597600567</v>
      </c>
      <c r="K288" s="6">
        <f>E288-E$1093</f>
        <v>1.9724720029810019</v>
      </c>
      <c r="L288" s="6">
        <f>F288-F$1093</f>
        <v>1.3313521658347369</v>
      </c>
      <c r="M288" s="6">
        <f>G288-G$1093</f>
        <v>0.98753416990574294</v>
      </c>
      <c r="N288" s="6">
        <f>H288-H$1093</f>
        <v>0.60888774792080724</v>
      </c>
      <c r="O288" s="6">
        <f>I288-I$1093</f>
        <v>0.2542256627749353</v>
      </c>
    </row>
    <row r="289" spans="1:15" x14ac:dyDescent="0.15">
      <c r="A289" s="1">
        <v>13</v>
      </c>
      <c r="B289" s="1" t="s">
        <v>361</v>
      </c>
      <c r="C289" s="1">
        <v>10</v>
      </c>
      <c r="D289" s="1" t="s">
        <v>23</v>
      </c>
      <c r="E289" s="4">
        <f>IF(資本ストック!E289&gt;0,LN(資本ストック!E289),0)</f>
        <v>13.299420765288772</v>
      </c>
      <c r="F289" s="4">
        <f>IF(資本ストック!F289&gt;0,LN(資本ストック!F289),0)</f>
        <v>13.056044879981689</v>
      </c>
      <c r="G289" s="4">
        <f>IF(資本ストック!G289&gt;0,LN(資本ストック!G289),0)</f>
        <v>13.042153387093679</v>
      </c>
      <c r="H289" s="4">
        <f>IF(資本ストック!H289&gt;0,LN(資本ストック!H289),0)</f>
        <v>12.677269570214129</v>
      </c>
      <c r="I289" s="4">
        <f>IF(資本ストック!I289&gt;0,LN(資本ストック!I289),0)</f>
        <v>12.299353407257263</v>
      </c>
      <c r="K289" s="6">
        <f>E289-E$1094</f>
        <v>3.0581983116990816</v>
      </c>
      <c r="L289" s="6">
        <f>F289-F$1094</f>
        <v>2.4649800814466083</v>
      </c>
      <c r="M289" s="6">
        <f>G289-G$1094</f>
        <v>1.96667575687834</v>
      </c>
      <c r="N289" s="6">
        <f>H289-H$1094</f>
        <v>1.325175892062596</v>
      </c>
      <c r="O289" s="6">
        <f>I289-I$1094</f>
        <v>1.0123553259541147</v>
      </c>
    </row>
    <row r="290" spans="1:15" x14ac:dyDescent="0.15">
      <c r="A290" s="1">
        <v>13</v>
      </c>
      <c r="B290" s="1" t="s">
        <v>361</v>
      </c>
      <c r="C290" s="1">
        <v>11</v>
      </c>
      <c r="D290" s="1" t="s">
        <v>24</v>
      </c>
      <c r="E290" s="4">
        <f>IF(資本ストック!E290&gt;0,LN(資本ストック!E290),0)</f>
        <v>13.497867340016427</v>
      </c>
      <c r="F290" s="4">
        <f>IF(資本ストック!F290&gt;0,LN(資本ストック!F290),0)</f>
        <v>13.535180854202334</v>
      </c>
      <c r="G290" s="4">
        <f>IF(資本ストック!G290&gt;0,LN(資本ストック!G290),0)</f>
        <v>13.931672398513959</v>
      </c>
      <c r="H290" s="4">
        <f>IF(資本ストック!H290&gt;0,LN(資本ストック!H290),0)</f>
        <v>13.871487126707322</v>
      </c>
      <c r="I290" s="4">
        <f>IF(資本ストック!I290&gt;0,LN(資本ストック!I290),0)</f>
        <v>13.558552367511188</v>
      </c>
      <c r="K290" s="6">
        <f>E290-E$1095</f>
        <v>2.6817906021263536</v>
      </c>
      <c r="L290" s="6">
        <f>F290-F$1095</f>
        <v>2.3202814243186083</v>
      </c>
      <c r="M290" s="6">
        <f>G290-G$1095</f>
        <v>2.0133051996032059</v>
      </c>
      <c r="N290" s="6">
        <f>H290-H$1095</f>
        <v>1.5270954597140687</v>
      </c>
      <c r="O290" s="6">
        <f>I290-I$1095</f>
        <v>1.0772207116053298</v>
      </c>
    </row>
    <row r="291" spans="1:15" x14ac:dyDescent="0.15">
      <c r="A291" s="1">
        <v>13</v>
      </c>
      <c r="B291" s="1" t="s">
        <v>361</v>
      </c>
      <c r="C291" s="1">
        <v>12</v>
      </c>
      <c r="D291" s="1" t="s">
        <v>25</v>
      </c>
      <c r="E291" s="4">
        <f>IF(資本ストック!E291&gt;0,LN(資本ストック!E291),0)</f>
        <v>13.533067453555764</v>
      </c>
      <c r="F291" s="4">
        <f>IF(資本ストック!F291&gt;0,LN(資本ストック!F291),0)</f>
        <v>13.8951105113143</v>
      </c>
      <c r="G291" s="4">
        <f>IF(資本ストック!G291&gt;0,LN(資本ストック!G291),0)</f>
        <v>14.476264843670183</v>
      </c>
      <c r="H291" s="4">
        <f>IF(資本ストック!H291&gt;0,LN(資本ストック!H291),0)</f>
        <v>14.531075307667168</v>
      </c>
      <c r="I291" s="4">
        <f>IF(資本ストック!I291&gt;0,LN(資本ストック!I291),0)</f>
        <v>14.514150646198148</v>
      </c>
      <c r="K291" s="6">
        <f>E291-E$1096</f>
        <v>3.4023800536562412</v>
      </c>
      <c r="L291" s="6">
        <f>F291-F$1096</f>
        <v>2.8441804379091611</v>
      </c>
      <c r="M291" s="6">
        <f>G291-G$1096</f>
        <v>1.9626671090676382</v>
      </c>
      <c r="N291" s="6">
        <f>H291-H$1096</f>
        <v>1.3505824278070371</v>
      </c>
      <c r="O291" s="6">
        <f>I291-I$1096</f>
        <v>1.1540699266502834</v>
      </c>
    </row>
    <row r="292" spans="1:15" x14ac:dyDescent="0.15">
      <c r="A292" s="1">
        <v>13</v>
      </c>
      <c r="B292" s="1" t="s">
        <v>362</v>
      </c>
      <c r="C292" s="1">
        <v>13</v>
      </c>
      <c r="D292" s="1" t="s">
        <v>26</v>
      </c>
      <c r="E292" s="4">
        <f>IF(資本ストック!E292&gt;0,LN(資本ストック!E292),0)</f>
        <v>12.989403102731547</v>
      </c>
      <c r="F292" s="4">
        <f>IF(資本ストック!F292&gt;0,LN(資本ストック!F292),0)</f>
        <v>13.55825445489071</v>
      </c>
      <c r="G292" s="4">
        <f>IF(資本ストック!G292&gt;0,LN(資本ストック!G292),0)</f>
        <v>13.809945430710195</v>
      </c>
      <c r="H292" s="4">
        <f>IF(資本ストック!H292&gt;0,LN(資本ストック!H292),0)</f>
        <v>13.904051277765086</v>
      </c>
      <c r="I292" s="4">
        <f>IF(資本ストック!I292&gt;0,LN(資本ストック!I292),0)</f>
        <v>13.594694547494823</v>
      </c>
      <c r="K292" s="6">
        <f>E292-E$1097</f>
        <v>3.358763744476196</v>
      </c>
      <c r="L292" s="6">
        <f>F292-F$1097</f>
        <v>2.4539031345958371</v>
      </c>
      <c r="M292" s="6">
        <f>G292-G$1097</f>
        <v>2.1363566007657244</v>
      </c>
      <c r="N292" s="6">
        <f>H292-H$1097</f>
        <v>1.8591450635117912</v>
      </c>
      <c r="O292" s="6">
        <f>I292-I$1097</f>
        <v>1.4223756941313557</v>
      </c>
    </row>
    <row r="293" spans="1:15" x14ac:dyDescent="0.15">
      <c r="A293" s="1">
        <v>13</v>
      </c>
      <c r="B293" s="1" t="s">
        <v>362</v>
      </c>
      <c r="C293" s="1">
        <v>14</v>
      </c>
      <c r="D293" s="1" t="s">
        <v>27</v>
      </c>
      <c r="E293" s="4">
        <f>IF(資本ストック!E293&gt;0,LN(資本ストック!E293),0)</f>
        <v>12.504756158746451</v>
      </c>
      <c r="F293" s="4">
        <f>IF(資本ストック!F293&gt;0,LN(資本ストック!F293),0)</f>
        <v>12.943449965182237</v>
      </c>
      <c r="G293" s="4">
        <f>IF(資本ストック!G293&gt;0,LN(資本ストック!G293),0)</f>
        <v>13.171313613129959</v>
      </c>
      <c r="H293" s="4">
        <f>IF(資本ストック!H293&gt;0,LN(資本ストック!H293),0)</f>
        <v>13.355763993229937</v>
      </c>
      <c r="I293" s="4">
        <f>IF(資本ストック!I293&gt;0,LN(資本ストック!I293),0)</f>
        <v>13.131277163913085</v>
      </c>
      <c r="K293" s="6">
        <f>E293-E$1098</f>
        <v>5.9864619706739637</v>
      </c>
      <c r="L293" s="6">
        <f>F293-F$1098</f>
        <v>4.5035392426257861</v>
      </c>
      <c r="M293" s="6">
        <f>G293-G$1098</f>
        <v>3.6536981231015222</v>
      </c>
      <c r="N293" s="6">
        <f>H293-H$1098</f>
        <v>3.3345935424097721</v>
      </c>
      <c r="O293" s="6">
        <f>I293-I$1098</f>
        <v>2.8392175371800725</v>
      </c>
    </row>
    <row r="294" spans="1:15" x14ac:dyDescent="0.15">
      <c r="A294" s="1">
        <v>13</v>
      </c>
      <c r="B294" s="1" t="s">
        <v>361</v>
      </c>
      <c r="C294" s="1">
        <v>15</v>
      </c>
      <c r="D294" s="1" t="s">
        <v>28</v>
      </c>
      <c r="E294" s="4">
        <f>IF(資本ストック!E294&gt;0,LN(資本ストック!E294),0)</f>
        <v>14.27508024347085</v>
      </c>
      <c r="F294" s="4">
        <f>IF(資本ストック!F294&gt;0,LN(資本ストック!F294),0)</f>
        <v>14.419074935105488</v>
      </c>
      <c r="G294" s="4">
        <f>IF(資本ストック!G294&gt;0,LN(資本ストック!G294),0)</f>
        <v>14.797472616622779</v>
      </c>
      <c r="H294" s="4">
        <f>IF(資本ストック!H294&gt;0,LN(資本ストック!H294),0)</f>
        <v>14.88743229234746</v>
      </c>
      <c r="I294" s="4">
        <f>IF(資本ストック!I294&gt;0,LN(資本ストック!I294),0)</f>
        <v>14.567761143374669</v>
      </c>
      <c r="K294" s="6">
        <f>E294-E$1099</f>
        <v>3.1995020752748236</v>
      </c>
      <c r="L294" s="6">
        <f>F294-F$1099</f>
        <v>2.633082606886914</v>
      </c>
      <c r="M294" s="6">
        <f>G294-G$1099</f>
        <v>2.3493407485644831</v>
      </c>
      <c r="N294" s="6">
        <f>H294-H$1099</f>
        <v>2.1793486988410038</v>
      </c>
      <c r="O294" s="6">
        <f>I294-I$1099</f>
        <v>1.8424319186601608</v>
      </c>
    </row>
    <row r="295" spans="1:15" x14ac:dyDescent="0.15">
      <c r="A295" s="1">
        <v>13</v>
      </c>
      <c r="B295" s="1" t="s">
        <v>357</v>
      </c>
      <c r="C295" s="1">
        <v>16</v>
      </c>
      <c r="D295" s="1" t="s">
        <v>11</v>
      </c>
      <c r="E295" s="4">
        <f>IF(資本ストック!E295&gt;0,LN(資本ストック!E295),0)</f>
        <v>14.660946695536012</v>
      </c>
      <c r="F295" s="4">
        <f>IF(資本ストック!F295&gt;0,LN(資本ストック!F295),0)</f>
        <v>14.388803433553692</v>
      </c>
      <c r="G295" s="4">
        <f>IF(資本ストック!G295&gt;0,LN(資本ストック!G295),0)</f>
        <v>14.690439739223017</v>
      </c>
      <c r="H295" s="4">
        <f>IF(資本ストック!H295&gt;0,LN(資本ストック!H295),0)</f>
        <v>15.065300310970352</v>
      </c>
      <c r="I295" s="4">
        <f>IF(資本ストック!I295&gt;0,LN(資本ストック!I295),0)</f>
        <v>15.021077938201318</v>
      </c>
      <c r="K295" s="6">
        <f>E295-E$1100</f>
        <v>2.8026345400465562</v>
      </c>
      <c r="L295" s="6">
        <f>F295-F$1100</f>
        <v>2.1347347256690732</v>
      </c>
      <c r="M295" s="6">
        <f>G295-G$1100</f>
        <v>2.0485781528266909</v>
      </c>
      <c r="N295" s="6">
        <f>H295-H$1100</f>
        <v>2.096749804434932</v>
      </c>
      <c r="O295" s="6">
        <f>I295-I$1100</f>
        <v>2.2120178087448945</v>
      </c>
    </row>
    <row r="296" spans="1:15" x14ac:dyDescent="0.15">
      <c r="A296" s="1">
        <v>13</v>
      </c>
      <c r="B296" s="1" t="s">
        <v>364</v>
      </c>
      <c r="C296" s="1">
        <v>17</v>
      </c>
      <c r="D296" s="1" t="s">
        <v>12</v>
      </c>
      <c r="E296" s="4">
        <f>IF(資本ストック!E296&gt;0,LN(資本ストック!E296),0)</f>
        <v>14.366701691991267</v>
      </c>
      <c r="F296" s="4">
        <f>IF(資本ストック!F296&gt;0,LN(資本ストック!F296),0)</f>
        <v>15.512323018072342</v>
      </c>
      <c r="G296" s="4">
        <f>IF(資本ストック!G296&gt;0,LN(資本ストック!G296),0)</f>
        <v>15.87699004420567</v>
      </c>
      <c r="H296" s="4">
        <f>IF(資本ストック!H296&gt;0,LN(資本ストック!H296),0)</f>
        <v>16.184838797139108</v>
      </c>
      <c r="I296" s="4">
        <f>IF(資本ストック!I296&gt;0,LN(資本ストック!I296),0)</f>
        <v>16.218240650715341</v>
      </c>
      <c r="K296" s="6">
        <f>E296-E$1101</f>
        <v>1.7662902420600162</v>
      </c>
      <c r="L296" s="6">
        <f>F296-F$1101</f>
        <v>1.8015128656309471</v>
      </c>
      <c r="M296" s="6">
        <f>G296-G$1101</f>
        <v>1.7531501748804725</v>
      </c>
      <c r="N296" s="6">
        <f>H296-H$1101</f>
        <v>1.7077132780352819</v>
      </c>
      <c r="O296" s="6">
        <f>I296-I$1101</f>
        <v>1.7179174205531567</v>
      </c>
    </row>
    <row r="297" spans="1:15" x14ac:dyDescent="0.15">
      <c r="A297" s="1">
        <v>13</v>
      </c>
      <c r="B297" s="1" t="s">
        <v>356</v>
      </c>
      <c r="C297" s="1">
        <v>18</v>
      </c>
      <c r="D297" s="1" t="s">
        <v>13</v>
      </c>
      <c r="E297" s="4">
        <f>IF(資本ストック!E297&gt;0,LN(資本ストック!E297),0)</f>
        <v>15.178073216016285</v>
      </c>
      <c r="F297" s="4">
        <f>IF(資本ストック!F297&gt;0,LN(資本ストック!F297),0)</f>
        <v>15.77148258541674</v>
      </c>
      <c r="G297" s="4">
        <f>IF(資本ストック!G297&gt;0,LN(資本ストック!G297),0)</f>
        <v>16.26234532574146</v>
      </c>
      <c r="H297" s="4">
        <f>IF(資本ストック!H297&gt;0,LN(資本ストック!H297),0)</f>
        <v>16.179584964360789</v>
      </c>
      <c r="I297" s="4">
        <f>IF(資本ストック!I297&gt;0,LN(資本ストック!I297),0)</f>
        <v>16.374732130528418</v>
      </c>
      <c r="K297" s="6">
        <f>E297-E$1102</f>
        <v>3.2586489575940831</v>
      </c>
      <c r="L297" s="6">
        <f>F297-F$1102</f>
        <v>2.5547447263321743</v>
      </c>
      <c r="M297" s="6">
        <f>G297-G$1102</f>
        <v>2.8232235826179828</v>
      </c>
      <c r="N297" s="6">
        <f>H297-H$1102</f>
        <v>2.5701155489376433</v>
      </c>
      <c r="O297" s="6">
        <f>I297-I$1102</f>
        <v>2.9222659311172929</v>
      </c>
    </row>
    <row r="298" spans="1:15" x14ac:dyDescent="0.15">
      <c r="A298" s="1">
        <v>13</v>
      </c>
      <c r="B298" s="1" t="s">
        <v>365</v>
      </c>
      <c r="C298" s="1">
        <v>19</v>
      </c>
      <c r="D298" s="1" t="s">
        <v>14</v>
      </c>
      <c r="E298" s="4">
        <f>IF(資本ストック!E298&gt;0,LN(資本ストック!E298),0)</f>
        <v>14.670379674958054</v>
      </c>
      <c r="F298" s="4">
        <f>IF(資本ストック!F298&gt;0,LN(資本ストック!F298),0)</f>
        <v>14.47396875816173</v>
      </c>
      <c r="G298" s="4">
        <f>IF(資本ストック!G298&gt;0,LN(資本ストック!G298),0)</f>
        <v>14.929182971807771</v>
      </c>
      <c r="H298" s="4">
        <f>IF(資本ストック!H298&gt;0,LN(資本ストック!H298),0)</f>
        <v>15.013890479058537</v>
      </c>
      <c r="I298" s="4">
        <f>IF(資本ストック!I298&gt;0,LN(資本ストック!I298),0)</f>
        <v>15.800964219910666</v>
      </c>
      <c r="K298" s="6">
        <f>E298-E$1103</f>
        <v>3.4470207305225866</v>
      </c>
      <c r="L298" s="6">
        <f>F298-F$1103</f>
        <v>2.8589744141851323</v>
      </c>
      <c r="M298" s="6">
        <f>G298-G$1103</f>
        <v>3.040576309922546</v>
      </c>
      <c r="N298" s="6">
        <f>H298-H$1103</f>
        <v>2.7099358217708112</v>
      </c>
      <c r="O298" s="6">
        <f>I298-I$1103</f>
        <v>3.3721286637795966</v>
      </c>
    </row>
    <row r="299" spans="1:15" x14ac:dyDescent="0.15">
      <c r="A299" s="1">
        <v>13</v>
      </c>
      <c r="B299" s="1" t="s">
        <v>357</v>
      </c>
      <c r="C299" s="1">
        <v>20</v>
      </c>
      <c r="D299" s="1" t="s">
        <v>15</v>
      </c>
      <c r="E299" s="4">
        <f>IF(資本ストック!E299&gt;0,LN(資本ストック!E299),0)</f>
        <v>15.228850940963037</v>
      </c>
      <c r="F299" s="4">
        <f>IF(資本ストック!F299&gt;0,LN(資本ストック!F299),0)</f>
        <v>15.77151911046483</v>
      </c>
      <c r="G299" s="4">
        <f>IF(資本ストック!G299&gt;0,LN(資本ストック!G299),0)</f>
        <v>16.718499270801377</v>
      </c>
      <c r="H299" s="4">
        <f>IF(資本ストック!H299&gt;0,LN(資本ストック!H299),0)</f>
        <v>16.919018665752198</v>
      </c>
      <c r="I299" s="4">
        <f>IF(資本ストック!I299&gt;0,LN(資本ストック!I299),0)</f>
        <v>16.839033631524764</v>
      </c>
      <c r="K299" s="6">
        <f>E299-E$1104</f>
        <v>4.2986892044905076</v>
      </c>
      <c r="L299" s="6">
        <f>F299-F$1104</f>
        <v>2.8898988608064577</v>
      </c>
      <c r="M299" s="6">
        <f>G299-G$1104</f>
        <v>2.9038466466310684</v>
      </c>
      <c r="N299" s="6">
        <f>H299-H$1104</f>
        <v>2.794529838309872</v>
      </c>
      <c r="O299" s="6">
        <f>I299-I$1104</f>
        <v>2.7111258782010523</v>
      </c>
    </row>
    <row r="300" spans="1:15" x14ac:dyDescent="0.15">
      <c r="A300" s="1">
        <v>13</v>
      </c>
      <c r="B300" s="1" t="s">
        <v>356</v>
      </c>
      <c r="C300" s="1">
        <v>21</v>
      </c>
      <c r="D300" s="1" t="s">
        <v>16</v>
      </c>
      <c r="E300" s="4">
        <f>IF(資本ストック!E300&gt;0,LN(資本ストック!E300),0)</f>
        <v>15.656478023278218</v>
      </c>
      <c r="F300" s="4">
        <f>IF(資本ストック!F300&gt;0,LN(資本ストック!F300),0)</f>
        <v>16.227831743967155</v>
      </c>
      <c r="G300" s="4">
        <f>IF(資本ストック!G300&gt;0,LN(資本ストック!G300),0)</f>
        <v>16.877060291743863</v>
      </c>
      <c r="H300" s="4">
        <f>IF(資本ストック!H300&gt;0,LN(資本ストック!H300),0)</f>
        <v>17.114288219488465</v>
      </c>
      <c r="I300" s="4">
        <f>IF(資本ストック!I300&gt;0,LN(資本ストック!I300),0)</f>
        <v>17.289509972432217</v>
      </c>
      <c r="K300" s="6">
        <f>E300-E$1105</f>
        <v>3.0655116064822518</v>
      </c>
      <c r="L300" s="6">
        <f>F300-F$1105</f>
        <v>2.5117102810556116</v>
      </c>
      <c r="M300" s="6">
        <f>G300-G$1105</f>
        <v>2.692165087175411</v>
      </c>
      <c r="N300" s="6">
        <f>H300-H$1105</f>
        <v>2.4915074260855565</v>
      </c>
      <c r="O300" s="6">
        <f>I300-I$1105</f>
        <v>2.6276010084413546</v>
      </c>
    </row>
    <row r="301" spans="1:15" x14ac:dyDescent="0.15">
      <c r="A301" s="1">
        <v>13</v>
      </c>
      <c r="B301" s="1" t="s">
        <v>254</v>
      </c>
      <c r="C301" s="1">
        <v>22</v>
      </c>
      <c r="D301" s="1" t="s">
        <v>8</v>
      </c>
      <c r="E301" s="4">
        <f>IF(資本ストック!E301&gt;0,LN(資本ストック!E301),0)</f>
        <v>15.4591596669423</v>
      </c>
      <c r="F301" s="4">
        <f>IF(資本ストック!F301&gt;0,LN(資本ストック!F301),0)</f>
        <v>15.562080397334437</v>
      </c>
      <c r="G301" s="4">
        <f>IF(資本ストック!G301&gt;0,LN(資本ストック!G301),0)</f>
        <v>16.302723884205331</v>
      </c>
      <c r="H301" s="4">
        <f>IF(資本ストック!H301&gt;0,LN(資本ストック!H301),0)</f>
        <v>16.711894207355869</v>
      </c>
      <c r="I301" s="4">
        <f>IF(資本ストック!I301&gt;0,LN(資本ストック!I301),0)</f>
        <v>16.787272531275566</v>
      </c>
      <c r="K301" s="6">
        <f>E301-E$1106</f>
        <v>3.27347393182235</v>
      </c>
      <c r="L301" s="6">
        <f>F301-F$1106</f>
        <v>2.0091269350426515</v>
      </c>
      <c r="M301" s="6">
        <f>G301-G$1106</f>
        <v>1.8647054073377873</v>
      </c>
      <c r="N301" s="6">
        <f>H301-H$1106</f>
        <v>1.8207049518135321</v>
      </c>
      <c r="O301" s="6">
        <f>I301-I$1106</f>
        <v>1.8553214670259646</v>
      </c>
    </row>
    <row r="302" spans="1:15" x14ac:dyDescent="0.15">
      <c r="A302" s="1">
        <v>13</v>
      </c>
      <c r="B302" s="1" t="s">
        <v>254</v>
      </c>
      <c r="C302" s="1">
        <v>23</v>
      </c>
      <c r="D302" s="1" t="s">
        <v>29</v>
      </c>
      <c r="E302" s="4">
        <f>IF(資本ストック!E302&gt;0,LN(資本ストック!E302),0)</f>
        <v>14.698960916389241</v>
      </c>
      <c r="F302" s="4">
        <f>IF(資本ストック!F302&gt;0,LN(資本ストック!F302),0)</f>
        <v>15.418345689394934</v>
      </c>
      <c r="G302" s="4">
        <f>IF(資本ストック!G302&gt;0,LN(資本ストック!G302),0)</f>
        <v>16.037991088825763</v>
      </c>
      <c r="H302" s="4">
        <f>IF(資本ストック!H302&gt;0,LN(資本ストック!H302),0)</f>
        <v>16.586891449368057</v>
      </c>
      <c r="I302" s="4">
        <f>IF(資本ストック!I302&gt;0,LN(資本ストック!I302),0)</f>
        <v>16.732350221280427</v>
      </c>
      <c r="K302" s="6">
        <f>E302-E$1107</f>
        <v>2.0072877528296562</v>
      </c>
      <c r="L302" s="6">
        <f>F302-F$1107</f>
        <v>2.0457000524524496</v>
      </c>
      <c r="M302" s="6">
        <f>G302-G$1107</f>
        <v>2.1737279714504272</v>
      </c>
      <c r="N302" s="6">
        <f>H302-H$1107</f>
        <v>2.1303638269847429</v>
      </c>
      <c r="O302" s="6">
        <f>I302-I$1107</f>
        <v>2.2268894371056636</v>
      </c>
    </row>
    <row r="303" spans="1:15" x14ac:dyDescent="0.15">
      <c r="A303" s="1">
        <v>14</v>
      </c>
      <c r="B303" s="1" t="s">
        <v>278</v>
      </c>
      <c r="C303" s="1">
        <v>1</v>
      </c>
      <c r="D303" s="1" t="s">
        <v>9</v>
      </c>
      <c r="E303" s="4">
        <f>IF(資本ストック!E303&gt;0,LN(資本ストック!E303),0)</f>
        <v>13.136139452077554</v>
      </c>
      <c r="F303" s="4">
        <f>IF(資本ストック!F303&gt;0,LN(資本ストック!F303),0)</f>
        <v>13.331728284785315</v>
      </c>
      <c r="G303" s="4">
        <f>IF(資本ストック!G303&gt;0,LN(資本ストック!G303),0)</f>
        <v>13.755888554469765</v>
      </c>
      <c r="H303" s="4">
        <f>IF(資本ストック!H303&gt;0,LN(資本ストック!H303),0)</f>
        <v>13.87685519642535</v>
      </c>
      <c r="I303" s="4">
        <f>IF(資本ストック!I303&gt;0,LN(資本ストック!I303),0)</f>
        <v>13.963503901209659</v>
      </c>
      <c r="K303" s="6">
        <f>E303-E$1085</f>
        <v>-0.27699010411375014</v>
      </c>
      <c r="L303" s="6">
        <f>F303-F$1085</f>
        <v>-0.30649986443014399</v>
      </c>
      <c r="M303" s="6">
        <f>G303-G$1085</f>
        <v>-0.22858747939337931</v>
      </c>
      <c r="N303" s="6">
        <f>H303-H$1085</f>
        <v>-0.30720887042681788</v>
      </c>
      <c r="O303" s="6">
        <f>I303-I$1085</f>
        <v>-0.22492695168267929</v>
      </c>
    </row>
    <row r="304" spans="1:15" x14ac:dyDescent="0.15">
      <c r="A304" s="1">
        <v>14</v>
      </c>
      <c r="B304" s="1" t="s">
        <v>278</v>
      </c>
      <c r="C304" s="1">
        <v>2</v>
      </c>
      <c r="D304" s="1" t="s">
        <v>10</v>
      </c>
      <c r="E304" s="4">
        <f>IF(資本ストック!E304&gt;0,LN(資本ストック!E304),0)</f>
        <v>9.4743012030076326</v>
      </c>
      <c r="F304" s="4">
        <f>IF(資本ストック!F304&gt;0,LN(資本ストック!F304),0)</f>
        <v>9.4429332891010578</v>
      </c>
      <c r="G304" s="4">
        <f>IF(資本ストック!G304&gt;0,LN(資本ストック!G304),0)</f>
        <v>9.2593516089500554</v>
      </c>
      <c r="H304" s="4">
        <f>IF(資本ストック!H304&gt;0,LN(資本ストック!H304),0)</f>
        <v>9.1211853210381086</v>
      </c>
      <c r="I304" s="4">
        <f>IF(資本ストック!I304&gt;0,LN(資本ストック!I304),0)</f>
        <v>9.0710906836746297</v>
      </c>
      <c r="K304" s="6">
        <f>E304-E$1086</f>
        <v>-0.4705407327939497</v>
      </c>
      <c r="L304" s="6">
        <f>F304-F$1086</f>
        <v>-0.65671002172868675</v>
      </c>
      <c r="M304" s="6">
        <f>G304-G$1086</f>
        <v>-0.90023099428402276</v>
      </c>
      <c r="N304" s="6">
        <f>H304-H$1086</f>
        <v>-1.0655514601886189</v>
      </c>
      <c r="O304" s="6">
        <f>I304-I$1086</f>
        <v>-0.95951586055562643</v>
      </c>
    </row>
    <row r="305" spans="1:15" x14ac:dyDescent="0.15">
      <c r="A305" s="1">
        <v>14</v>
      </c>
      <c r="B305" s="1" t="s">
        <v>105</v>
      </c>
      <c r="C305" s="1">
        <v>3</v>
      </c>
      <c r="D305" s="1" t="s">
        <v>17</v>
      </c>
      <c r="E305" s="4">
        <f>IF(資本ストック!E305&gt;0,LN(資本ストック!E305),0)</f>
        <v>13.020970097391016</v>
      </c>
      <c r="F305" s="4">
        <f>IF(資本ストック!F305&gt;0,LN(資本ストック!F305),0)</f>
        <v>13.188005698852766</v>
      </c>
      <c r="G305" s="4">
        <f>IF(資本ストック!G305&gt;0,LN(資本ストック!G305),0)</f>
        <v>13.438771810439009</v>
      </c>
      <c r="H305" s="4">
        <f>IF(資本ストック!H305&gt;0,LN(資本ストック!H305),0)</f>
        <v>13.774889630044914</v>
      </c>
      <c r="I305" s="4">
        <f>IF(資本ストック!I305&gt;0,LN(資本ストック!I305),0)</f>
        <v>13.823950822251403</v>
      </c>
      <c r="K305" s="6">
        <f>E305-E$1087</f>
        <v>2.0158251026811165</v>
      </c>
      <c r="L305" s="6">
        <f>F305-F$1087</f>
        <v>1.5668582892441361</v>
      </c>
      <c r="M305" s="6">
        <f>G305-G$1087</f>
        <v>1.3060395955629769</v>
      </c>
      <c r="N305" s="6">
        <f>H305-H$1087</f>
        <v>1.2577888801276114</v>
      </c>
      <c r="O305" s="6">
        <f>I305-I$1087</f>
        <v>1.2474374577307099</v>
      </c>
    </row>
    <row r="306" spans="1:15" x14ac:dyDescent="0.15">
      <c r="A306" s="1">
        <v>14</v>
      </c>
      <c r="B306" s="1" t="s">
        <v>105</v>
      </c>
      <c r="C306" s="1">
        <v>4</v>
      </c>
      <c r="D306" s="1" t="s">
        <v>18</v>
      </c>
      <c r="E306" s="4">
        <f>IF(資本ストック!E306&gt;0,LN(資本ストック!E306),0)</f>
        <v>11.184444166034329</v>
      </c>
      <c r="F306" s="4">
        <f>IF(資本ストック!F306&gt;0,LN(資本ストック!F306),0)</f>
        <v>11.29991047489391</v>
      </c>
      <c r="G306" s="4">
        <f>IF(資本ストック!G306&gt;0,LN(資本ストック!G306),0)</f>
        <v>11.379436993519292</v>
      </c>
      <c r="H306" s="4">
        <f>IF(資本ストック!H306&gt;0,LN(資本ストック!H306),0)</f>
        <v>11.576851720075304</v>
      </c>
      <c r="I306" s="4">
        <f>IF(資本ストック!I306&gt;0,LN(資本ストック!I306),0)</f>
        <v>11.055546927774534</v>
      </c>
      <c r="K306" s="6">
        <f>E306-E$1088</f>
        <v>0.53542269984983903</v>
      </c>
      <c r="L306" s="6">
        <f>F306-F$1088</f>
        <v>9.7708986661768193E-2</v>
      </c>
      <c r="M306" s="6">
        <f>G306-G$1088</f>
        <v>-0.1191632004252412</v>
      </c>
      <c r="N306" s="6">
        <f>H306-H$1088</f>
        <v>2.4485999533895964E-2</v>
      </c>
      <c r="O306" s="6">
        <f>I306-I$1088</f>
        <v>-0.25734246165201924</v>
      </c>
    </row>
    <row r="307" spans="1:15" x14ac:dyDescent="0.15">
      <c r="A307" s="1">
        <v>14</v>
      </c>
      <c r="B307" s="1" t="s">
        <v>105</v>
      </c>
      <c r="C307" s="1">
        <v>5</v>
      </c>
      <c r="D307" s="1" t="s">
        <v>19</v>
      </c>
      <c r="E307" s="4">
        <f>IF(資本ストック!E307&gt;0,LN(資本ストック!E307),0)</f>
        <v>10.425524479151287</v>
      </c>
      <c r="F307" s="4">
        <f>IF(資本ストック!F307&gt;0,LN(資本ストック!F307),0)</f>
        <v>11.246079008034885</v>
      </c>
      <c r="G307" s="4">
        <f>IF(資本ストック!G307&gt;0,LN(資本ストック!G307),0)</f>
        <v>11.508463271830728</v>
      </c>
      <c r="H307" s="4">
        <f>IF(資本ストック!H307&gt;0,LN(資本ストック!H307),0)</f>
        <v>11.83431920439109</v>
      </c>
      <c r="I307" s="4">
        <f>IF(資本ストック!I307&gt;0,LN(資本ストック!I307),0)</f>
        <v>11.998155608062886</v>
      </c>
      <c r="K307" s="6">
        <f>E307-E$1089</f>
        <v>0.24710986720713635</v>
      </c>
      <c r="L307" s="6">
        <f>F307-F$1089</f>
        <v>0.67626756830390811</v>
      </c>
      <c r="M307" s="6">
        <f>G307-G$1089</f>
        <v>0.50265498315773094</v>
      </c>
      <c r="N307" s="6">
        <f>H307-H$1089</f>
        <v>0.50327814519427427</v>
      </c>
      <c r="O307" s="6">
        <f>I307-I$1089</f>
        <v>0.63921776238823647</v>
      </c>
    </row>
    <row r="308" spans="1:15" x14ac:dyDescent="0.15">
      <c r="A308" s="1">
        <v>14</v>
      </c>
      <c r="B308" s="1" t="s">
        <v>105</v>
      </c>
      <c r="C308" s="1">
        <v>6</v>
      </c>
      <c r="D308" s="1" t="s">
        <v>3</v>
      </c>
      <c r="E308" s="4">
        <f>IF(資本ストック!E308&gt;0,LN(資本ストック!E308),0)</f>
        <v>13.742198412467232</v>
      </c>
      <c r="F308" s="4">
        <f>IF(資本ストック!F308&gt;0,LN(資本ストック!F308),0)</f>
        <v>13.903767247931642</v>
      </c>
      <c r="G308" s="4">
        <f>IF(資本ストック!G308&gt;0,LN(資本ストック!G308),0)</f>
        <v>14.205963328418393</v>
      </c>
      <c r="H308" s="4">
        <f>IF(資本ストック!H308&gt;0,LN(資本ストック!H308),0)</f>
        <v>14.389538730281103</v>
      </c>
      <c r="I308" s="4">
        <f>IF(資本ストック!I308&gt;0,LN(資本ストック!I308),0)</f>
        <v>14.604782489105004</v>
      </c>
      <c r="K308" s="6">
        <f>E308-E$1090</f>
        <v>2.6629406949383814</v>
      </c>
      <c r="L308" s="6">
        <f>F308-F$1090</f>
        <v>2.5033449489309376</v>
      </c>
      <c r="M308" s="6">
        <f>G308-G$1090</f>
        <v>2.3859627239837042</v>
      </c>
      <c r="N308" s="6">
        <f>H308-H$1090</f>
        <v>2.3110479847112568</v>
      </c>
      <c r="O308" s="6">
        <f>I308-I$1090</f>
        <v>2.2231525089816415</v>
      </c>
    </row>
    <row r="309" spans="1:15" x14ac:dyDescent="0.15">
      <c r="A309" s="1">
        <v>14</v>
      </c>
      <c r="B309" s="1" t="s">
        <v>105</v>
      </c>
      <c r="C309" s="1">
        <v>7</v>
      </c>
      <c r="D309" s="1" t="s">
        <v>20</v>
      </c>
      <c r="E309" s="4">
        <f>IF(資本ストック!E309&gt;0,LN(資本ストック!E309),0)</f>
        <v>13.190592844359829</v>
      </c>
      <c r="F309" s="4">
        <f>IF(資本ストック!F309&gt;0,LN(資本ストック!F309),0)</f>
        <v>13.358253733811301</v>
      </c>
      <c r="G309" s="4">
        <f>IF(資本ストック!G309&gt;0,LN(資本ストック!G309),0)</f>
        <v>13.398635424967132</v>
      </c>
      <c r="H309" s="4">
        <f>IF(資本ストック!H309&gt;0,LN(資本ストック!H309),0)</f>
        <v>13.946746787092074</v>
      </c>
      <c r="I309" s="4">
        <f>IF(資本ストック!I309&gt;0,LN(資本ストック!I309),0)</f>
        <v>14.032944298585202</v>
      </c>
      <c r="K309" s="6">
        <f>E309-E$1091</f>
        <v>3.9120632573371736</v>
      </c>
      <c r="L309" s="6">
        <f>F309-F$1091</f>
        <v>3.394616467444445</v>
      </c>
      <c r="M309" s="6">
        <f>G309-G$1091</f>
        <v>3.5428917026027893</v>
      </c>
      <c r="N309" s="6">
        <f>H309-H$1091</f>
        <v>3.6739247847234466</v>
      </c>
      <c r="O309" s="6">
        <f>I309-I$1091</f>
        <v>3.6917992105719506</v>
      </c>
    </row>
    <row r="310" spans="1:15" x14ac:dyDescent="0.15">
      <c r="A310" s="1">
        <v>14</v>
      </c>
      <c r="B310" s="1" t="s">
        <v>105</v>
      </c>
      <c r="C310" s="1">
        <v>8</v>
      </c>
      <c r="D310" s="1" t="s">
        <v>21</v>
      </c>
      <c r="E310" s="4">
        <f>IF(資本ストック!E310&gt;0,LN(資本ストック!E310),0)</f>
        <v>12.409892135071692</v>
      </c>
      <c r="F310" s="4">
        <f>IF(資本ストック!F310&gt;0,LN(資本ストック!F310),0)</f>
        <v>12.349754389950194</v>
      </c>
      <c r="G310" s="4">
        <f>IF(資本ストック!G310&gt;0,LN(資本ストック!G310),0)</f>
        <v>12.717848893677244</v>
      </c>
      <c r="H310" s="4">
        <f>IF(資本ストック!H310&gt;0,LN(資本ストック!H310),0)</f>
        <v>12.706692605666186</v>
      </c>
      <c r="I310" s="4">
        <f>IF(資本ストック!I310&gt;0,LN(資本ストック!I310),0)</f>
        <v>12.762937155538246</v>
      </c>
      <c r="K310" s="6">
        <f>E310-E$1092</f>
        <v>1.6264120931844488</v>
      </c>
      <c r="L310" s="6">
        <f>F310-F$1092</f>
        <v>1.2800789009086131</v>
      </c>
      <c r="M310" s="6">
        <f>G310-G$1092</f>
        <v>1.3776878058974589</v>
      </c>
      <c r="N310" s="6">
        <f>H310-H$1092</f>
        <v>1.2990606481384486</v>
      </c>
      <c r="O310" s="6">
        <f>I310-I$1092</f>
        <v>1.4250627786336345</v>
      </c>
    </row>
    <row r="311" spans="1:15" x14ac:dyDescent="0.15">
      <c r="A311" s="1">
        <v>14</v>
      </c>
      <c r="B311" s="1" t="s">
        <v>105</v>
      </c>
      <c r="C311" s="1">
        <v>9</v>
      </c>
      <c r="D311" s="1" t="s">
        <v>22</v>
      </c>
      <c r="E311" s="4">
        <f>IF(資本ストック!E311&gt;0,LN(資本ストック!E311),0)</f>
        <v>14.003587913732096</v>
      </c>
      <c r="F311" s="4">
        <f>IF(資本ストック!F311&gt;0,LN(資本ストック!F311),0)</f>
        <v>14.54323422833761</v>
      </c>
      <c r="G311" s="4">
        <f>IF(資本ストック!G311&gt;0,LN(資本ストック!G311),0)</f>
        <v>14.630351780247723</v>
      </c>
      <c r="H311" s="4">
        <f>IF(資本ストック!H311&gt;0,LN(資本ストック!H311),0)</f>
        <v>14.473592199120706</v>
      </c>
      <c r="I311" s="4">
        <f>IF(資本ストック!I311&gt;0,LN(資本ストック!I311),0)</f>
        <v>14.268717804892947</v>
      </c>
      <c r="K311" s="6">
        <f>E311-E$1093</f>
        <v>2.747012919308407</v>
      </c>
      <c r="L311" s="6">
        <f>F311-F$1093</f>
        <v>2.6997051788255</v>
      </c>
      <c r="M311" s="6">
        <f>G311-G$1093</f>
        <v>2.4448150900336074</v>
      </c>
      <c r="N311" s="6">
        <f>H311-H$1093</f>
        <v>2.1989629482075692</v>
      </c>
      <c r="O311" s="6">
        <f>I311-I$1093</f>
        <v>1.8522558700673155</v>
      </c>
    </row>
    <row r="312" spans="1:15" x14ac:dyDescent="0.15">
      <c r="A312" s="1">
        <v>14</v>
      </c>
      <c r="B312" s="1" t="s">
        <v>105</v>
      </c>
      <c r="C312" s="1">
        <v>10</v>
      </c>
      <c r="D312" s="1" t="s">
        <v>23</v>
      </c>
      <c r="E312" s="4">
        <f>IF(資本ストック!E312&gt;0,LN(資本ストック!E312),0)</f>
        <v>12.777906089335524</v>
      </c>
      <c r="F312" s="4">
        <f>IF(資本ストック!F312&gt;0,LN(資本ストック!F312),0)</f>
        <v>12.738247797653962</v>
      </c>
      <c r="G312" s="4">
        <f>IF(資本ストック!G312&gt;0,LN(資本ストック!G312),0)</f>
        <v>13.031918523171234</v>
      </c>
      <c r="H312" s="4">
        <f>IF(資本ストック!H312&gt;0,LN(資本ストック!H312),0)</f>
        <v>13.122754793083208</v>
      </c>
      <c r="I312" s="4">
        <f>IF(資本ストック!I312&gt;0,LN(資本ストック!I312),0)</f>
        <v>13.105879777302766</v>
      </c>
      <c r="K312" s="6">
        <f>E312-E$1094</f>
        <v>2.5366836357458329</v>
      </c>
      <c r="L312" s="6">
        <f>F312-F$1094</f>
        <v>2.1471829991188809</v>
      </c>
      <c r="M312" s="6">
        <f>G312-G$1094</f>
        <v>1.9564408929558947</v>
      </c>
      <c r="N312" s="6">
        <f>H312-H$1094</f>
        <v>1.7706611149316753</v>
      </c>
      <c r="O312" s="6">
        <f>I312-I$1094</f>
        <v>1.8188816959996181</v>
      </c>
    </row>
    <row r="313" spans="1:15" x14ac:dyDescent="0.15">
      <c r="A313" s="1">
        <v>14</v>
      </c>
      <c r="B313" s="1" t="s">
        <v>105</v>
      </c>
      <c r="C313" s="1">
        <v>11</v>
      </c>
      <c r="D313" s="1" t="s">
        <v>24</v>
      </c>
      <c r="E313" s="4">
        <f>IF(資本ストック!E313&gt;0,LN(資本ストック!E313),0)</f>
        <v>13.268364232320025</v>
      </c>
      <c r="F313" s="4">
        <f>IF(資本ストック!F313&gt;0,LN(資本ストック!F313),0)</f>
        <v>13.650769273828864</v>
      </c>
      <c r="G313" s="4">
        <f>IF(資本ストック!G313&gt;0,LN(資本ストック!G313),0)</f>
        <v>14.16383311125051</v>
      </c>
      <c r="H313" s="4">
        <f>IF(資本ストック!H313&gt;0,LN(資本ストック!H313),0)</f>
        <v>14.504644822882414</v>
      </c>
      <c r="I313" s="4">
        <f>IF(資本ストック!I313&gt;0,LN(資本ストック!I313),0)</f>
        <v>14.615144118938474</v>
      </c>
      <c r="K313" s="6">
        <f>E313-E$1095</f>
        <v>2.4522874944299513</v>
      </c>
      <c r="L313" s="6">
        <f>F313-F$1095</f>
        <v>2.4358698439451381</v>
      </c>
      <c r="M313" s="6">
        <f>G313-G$1095</f>
        <v>2.2454659123397569</v>
      </c>
      <c r="N313" s="6">
        <f>H313-H$1095</f>
        <v>2.1602531558891602</v>
      </c>
      <c r="O313" s="6">
        <f>I313-I$1095</f>
        <v>2.1338124630326156</v>
      </c>
    </row>
    <row r="314" spans="1:15" x14ac:dyDescent="0.15">
      <c r="A314" s="1">
        <v>14</v>
      </c>
      <c r="B314" s="1" t="s">
        <v>105</v>
      </c>
      <c r="C314" s="1">
        <v>12</v>
      </c>
      <c r="D314" s="1" t="s">
        <v>25</v>
      </c>
      <c r="E314" s="4">
        <f>IF(資本ストック!E314&gt;0,LN(資本ストック!E314),0)</f>
        <v>13.732282641563009</v>
      </c>
      <c r="F314" s="4">
        <f>IF(資本ストック!F314&gt;0,LN(資本ストック!F314),0)</f>
        <v>14.222321828341011</v>
      </c>
      <c r="G314" s="4">
        <f>IF(資本ストック!G314&gt;0,LN(資本ストック!G314),0)</f>
        <v>15.063743777277786</v>
      </c>
      <c r="H314" s="4">
        <f>IF(資本ストック!H314&gt;0,LN(資本ストック!H314),0)</f>
        <v>15.235244043334195</v>
      </c>
      <c r="I314" s="4">
        <f>IF(資本ストック!I314&gt;0,LN(資本ストック!I314),0)</f>
        <v>14.804112056830224</v>
      </c>
      <c r="K314" s="6">
        <f>E314-E$1096</f>
        <v>3.6015952416634853</v>
      </c>
      <c r="L314" s="6">
        <f>F314-F$1096</f>
        <v>3.1713917549358719</v>
      </c>
      <c r="M314" s="6">
        <f>G314-G$1096</f>
        <v>2.5501460426752409</v>
      </c>
      <c r="N314" s="6">
        <f>H314-H$1096</f>
        <v>2.0547511634740641</v>
      </c>
      <c r="O314" s="6">
        <f>I314-I$1096</f>
        <v>1.4440313372823592</v>
      </c>
    </row>
    <row r="315" spans="1:15" x14ac:dyDescent="0.15">
      <c r="A315" s="1">
        <v>14</v>
      </c>
      <c r="B315" s="1" t="s">
        <v>105</v>
      </c>
      <c r="C315" s="1">
        <v>13</v>
      </c>
      <c r="D315" s="1" t="s">
        <v>26</v>
      </c>
      <c r="E315" s="4">
        <f>IF(資本ストック!E315&gt;0,LN(資本ストック!E315),0)</f>
        <v>13.908515558292274</v>
      </c>
      <c r="F315" s="4">
        <f>IF(資本ストック!F315&gt;0,LN(資本ストック!F315),0)</f>
        <v>14.579343535216358</v>
      </c>
      <c r="G315" s="4">
        <f>IF(資本ストック!G315&gt;0,LN(資本ストック!G315),0)</f>
        <v>14.945775106416914</v>
      </c>
      <c r="H315" s="4">
        <f>IF(資本ストック!H315&gt;0,LN(資本ストック!H315),0)</f>
        <v>14.986131598233587</v>
      </c>
      <c r="I315" s="4">
        <f>IF(資本ストック!I315&gt;0,LN(資本ストック!I315),0)</f>
        <v>14.769187340026615</v>
      </c>
      <c r="K315" s="6">
        <f>E315-E$1097</f>
        <v>4.277876200036923</v>
      </c>
      <c r="L315" s="6">
        <f>F315-F$1097</f>
        <v>3.4749922149214854</v>
      </c>
      <c r="M315" s="6">
        <f>G315-G$1097</f>
        <v>3.2721862764724428</v>
      </c>
      <c r="N315" s="6">
        <f>H315-H$1097</f>
        <v>2.9412253839802922</v>
      </c>
      <c r="O315" s="6">
        <f>I315-I$1097</f>
        <v>2.5968684866631477</v>
      </c>
    </row>
    <row r="316" spans="1:15" x14ac:dyDescent="0.15">
      <c r="A316" s="1">
        <v>14</v>
      </c>
      <c r="B316" s="1" t="s">
        <v>105</v>
      </c>
      <c r="C316" s="1">
        <v>14</v>
      </c>
      <c r="D316" s="1" t="s">
        <v>27</v>
      </c>
      <c r="E316" s="4">
        <f>IF(資本ストック!E316&gt;0,LN(資本ストック!E316),0)</f>
        <v>10.582305415448324</v>
      </c>
      <c r="F316" s="4">
        <f>IF(資本ストック!F316&gt;0,LN(資本ストック!F316),0)</f>
        <v>11.222681244400459</v>
      </c>
      <c r="G316" s="4">
        <f>IF(資本ストック!G316&gt;0,LN(資本ストック!G316),0)</f>
        <v>12.147683708323761</v>
      </c>
      <c r="H316" s="4">
        <f>IF(資本ストック!H316&gt;0,LN(資本ストック!H316),0)</f>
        <v>12.084109225575267</v>
      </c>
      <c r="I316" s="4">
        <f>IF(資本ストック!I316&gt;0,LN(資本ストック!I316),0)</f>
        <v>12.283404648961808</v>
      </c>
      <c r="K316" s="6">
        <f>E316-E$1098</f>
        <v>4.0640112273758371</v>
      </c>
      <c r="L316" s="6">
        <f>F316-F$1098</f>
        <v>2.7827705218440073</v>
      </c>
      <c r="M316" s="6">
        <f>G316-G$1098</f>
        <v>2.6300682182953246</v>
      </c>
      <c r="N316" s="6">
        <f>H316-H$1098</f>
        <v>2.0629387747551018</v>
      </c>
      <c r="O316" s="6">
        <f>I316-I$1098</f>
        <v>1.9913450222287956</v>
      </c>
    </row>
    <row r="317" spans="1:15" x14ac:dyDescent="0.15">
      <c r="A317" s="1">
        <v>14</v>
      </c>
      <c r="B317" s="1" t="s">
        <v>105</v>
      </c>
      <c r="C317" s="1">
        <v>15</v>
      </c>
      <c r="D317" s="1" t="s">
        <v>28</v>
      </c>
      <c r="E317" s="4">
        <f>IF(資本ストック!E317&gt;0,LN(資本ストック!E317),0)</f>
        <v>12.931873651241803</v>
      </c>
      <c r="F317" s="4">
        <f>IF(資本ストック!F317&gt;0,LN(資本ストック!F317),0)</f>
        <v>13.093791231125083</v>
      </c>
      <c r="G317" s="4">
        <f>IF(資本ストック!G317&gt;0,LN(資本ストック!G317),0)</f>
        <v>13.769611860726107</v>
      </c>
      <c r="H317" s="4">
        <f>IF(資本ストック!H317&gt;0,LN(資本ストック!H317),0)</f>
        <v>13.952777251713457</v>
      </c>
      <c r="I317" s="4">
        <f>IF(資本ストック!I317&gt;0,LN(資本ストック!I317),0)</f>
        <v>13.886160219467545</v>
      </c>
      <c r="K317" s="6">
        <f>E317-E$1099</f>
        <v>1.856295483045777</v>
      </c>
      <c r="L317" s="6">
        <f>F317-F$1099</f>
        <v>1.3077989029065087</v>
      </c>
      <c r="M317" s="6">
        <f>G317-G$1099</f>
        <v>1.3214799926678111</v>
      </c>
      <c r="N317" s="6">
        <f>H317-H$1099</f>
        <v>1.2446936582069998</v>
      </c>
      <c r="O317" s="6">
        <f>I317-I$1099</f>
        <v>1.1608309947530362</v>
      </c>
    </row>
    <row r="318" spans="1:15" x14ac:dyDescent="0.15">
      <c r="A318" s="1">
        <v>14</v>
      </c>
      <c r="B318" s="1" t="s">
        <v>278</v>
      </c>
      <c r="C318" s="1">
        <v>16</v>
      </c>
      <c r="D318" s="1" t="s">
        <v>11</v>
      </c>
      <c r="E318" s="4">
        <f>IF(資本ストック!E318&gt;0,LN(資本ストック!E318),0)</f>
        <v>13.711398905241904</v>
      </c>
      <c r="F318" s="4">
        <f>IF(資本ストック!F318&gt;0,LN(資本ストック!F318),0)</f>
        <v>13.666860112511465</v>
      </c>
      <c r="G318" s="4">
        <f>IF(資本ストック!G318&gt;0,LN(資本ストック!G318),0)</f>
        <v>14.039346619495433</v>
      </c>
      <c r="H318" s="4">
        <f>IF(資本ストック!H318&gt;0,LN(資本ストック!H318),0)</f>
        <v>14.306054712332969</v>
      </c>
      <c r="I318" s="4">
        <f>IF(資本ストック!I318&gt;0,LN(資本ストック!I318),0)</f>
        <v>14.131710311426053</v>
      </c>
      <c r="K318" s="6">
        <f>E318-E$1100</f>
        <v>1.8530867497524479</v>
      </c>
      <c r="L318" s="6">
        <f>F318-F$1100</f>
        <v>1.4127914046268462</v>
      </c>
      <c r="M318" s="6">
        <f>G318-G$1100</f>
        <v>1.3974850330991071</v>
      </c>
      <c r="N318" s="6">
        <f>H318-H$1100</f>
        <v>1.3375042057975488</v>
      </c>
      <c r="O318" s="6">
        <f>I318-I$1100</f>
        <v>1.3226501819696299</v>
      </c>
    </row>
    <row r="319" spans="1:15" x14ac:dyDescent="0.15">
      <c r="A319" s="1">
        <v>14</v>
      </c>
      <c r="B319" s="1" t="s">
        <v>278</v>
      </c>
      <c r="C319" s="1">
        <v>17</v>
      </c>
      <c r="D319" s="1" t="s">
        <v>12</v>
      </c>
      <c r="E319" s="4">
        <f>IF(資本ストック!E319&gt;0,LN(資本ストック!E319),0)</f>
        <v>14.213091060760284</v>
      </c>
      <c r="F319" s="4">
        <f>IF(資本ストック!F319&gt;0,LN(資本ストック!F319),0)</f>
        <v>15.161354605388979</v>
      </c>
      <c r="G319" s="4">
        <f>IF(資本ストック!G319&gt;0,LN(資本ストック!G319),0)</f>
        <v>15.54878803732697</v>
      </c>
      <c r="H319" s="4">
        <f>IF(資本ストック!H319&gt;0,LN(資本ストック!H319),0)</f>
        <v>15.816600733851052</v>
      </c>
      <c r="I319" s="4">
        <f>IF(資本ストック!I319&gt;0,LN(資本ストック!I319),0)</f>
        <v>15.890992135877607</v>
      </c>
      <c r="K319" s="6">
        <f>E319-E$1101</f>
        <v>1.6126796108290335</v>
      </c>
      <c r="L319" s="6">
        <f>F319-F$1101</f>
        <v>1.4505444529475842</v>
      </c>
      <c r="M319" s="6">
        <f>G319-G$1101</f>
        <v>1.424948168001773</v>
      </c>
      <c r="N319" s="6">
        <f>H319-H$1101</f>
        <v>1.3394752147472264</v>
      </c>
      <c r="O319" s="6">
        <f>I319-I$1101</f>
        <v>1.3906689057154225</v>
      </c>
    </row>
    <row r="320" spans="1:15" x14ac:dyDescent="0.15">
      <c r="A320" s="1">
        <v>14</v>
      </c>
      <c r="B320" s="1" t="s">
        <v>278</v>
      </c>
      <c r="C320" s="1">
        <v>18</v>
      </c>
      <c r="D320" s="1" t="s">
        <v>13</v>
      </c>
      <c r="E320" s="4">
        <f>IF(資本ストック!E320&gt;0,LN(資本ストック!E320),0)</f>
        <v>13.475753265908018</v>
      </c>
      <c r="F320" s="4">
        <f>IF(資本ストック!F320&gt;0,LN(資本ストック!F320),0)</f>
        <v>14.289732474185591</v>
      </c>
      <c r="G320" s="4">
        <f>IF(資本ストック!G320&gt;0,LN(資本ストック!G320),0)</f>
        <v>14.872838339307304</v>
      </c>
      <c r="H320" s="4">
        <f>IF(資本ストック!H320&gt;0,LN(資本ストック!H320),0)</f>
        <v>15.07278562592132</v>
      </c>
      <c r="I320" s="4">
        <f>IF(資本ストック!I320&gt;0,LN(資本ストック!I320),0)</f>
        <v>14.96767899498947</v>
      </c>
      <c r="K320" s="6">
        <f>E320-E$1102</f>
        <v>1.5563290074858163</v>
      </c>
      <c r="L320" s="6">
        <f>F320-F$1102</f>
        <v>1.0729946151010257</v>
      </c>
      <c r="M320" s="6">
        <f>G320-G$1102</f>
        <v>1.4337165961838263</v>
      </c>
      <c r="N320" s="6">
        <f>H320-H$1102</f>
        <v>1.4633162104981743</v>
      </c>
      <c r="O320" s="6">
        <f>I320-I$1102</f>
        <v>1.5152127955783445</v>
      </c>
    </row>
    <row r="321" spans="1:15" x14ac:dyDescent="0.15">
      <c r="A321" s="1">
        <v>14</v>
      </c>
      <c r="B321" s="1" t="s">
        <v>278</v>
      </c>
      <c r="C321" s="1">
        <v>19</v>
      </c>
      <c r="D321" s="1" t="s">
        <v>14</v>
      </c>
      <c r="E321" s="4">
        <f>IF(資本ストック!E321&gt;0,LN(資本ストック!E321),0)</f>
        <v>12.84539554224005</v>
      </c>
      <c r="F321" s="4">
        <f>IF(資本ストック!F321&gt;0,LN(資本ストック!F321),0)</f>
        <v>12.865289391620053</v>
      </c>
      <c r="G321" s="4">
        <f>IF(資本ストック!G321&gt;0,LN(資本ストック!G321),0)</f>
        <v>13.534773359428213</v>
      </c>
      <c r="H321" s="4">
        <f>IF(資本ストック!H321&gt;0,LN(資本ストック!H321),0)</f>
        <v>13.733987416854482</v>
      </c>
      <c r="I321" s="4">
        <f>IF(資本ストック!I321&gt;0,LN(資本ストック!I321),0)</f>
        <v>13.890942208768493</v>
      </c>
      <c r="K321" s="6">
        <f>E321-E$1103</f>
        <v>1.6220365978045823</v>
      </c>
      <c r="L321" s="6">
        <f>F321-F$1103</f>
        <v>1.2502950476434549</v>
      </c>
      <c r="M321" s="6">
        <f>G321-G$1103</f>
        <v>1.6461666975429878</v>
      </c>
      <c r="N321" s="6">
        <f>H321-H$1103</f>
        <v>1.4300327595667568</v>
      </c>
      <c r="O321" s="6">
        <f>I321-I$1103</f>
        <v>1.4621066526374236</v>
      </c>
    </row>
    <row r="322" spans="1:15" x14ac:dyDescent="0.15">
      <c r="A322" s="1">
        <v>14</v>
      </c>
      <c r="B322" s="1" t="s">
        <v>278</v>
      </c>
      <c r="C322" s="1">
        <v>20</v>
      </c>
      <c r="D322" s="1" t="s">
        <v>15</v>
      </c>
      <c r="E322" s="4">
        <f>IF(資本ストック!E322&gt;0,LN(資本ストック!E322),0)</f>
        <v>13.280595328949079</v>
      </c>
      <c r="F322" s="4">
        <f>IF(資本ストック!F322&gt;0,LN(資本ストック!F322),0)</f>
        <v>14.762559277954825</v>
      </c>
      <c r="G322" s="4">
        <f>IF(資本ストック!G322&gt;0,LN(資本ストック!G322),0)</f>
        <v>16.065477583573649</v>
      </c>
      <c r="H322" s="4">
        <f>IF(資本ストック!H322&gt;0,LN(資本ストック!H322),0)</f>
        <v>16.259335113564781</v>
      </c>
      <c r="I322" s="4">
        <f>IF(資本ストック!I322&gt;0,LN(資本ストック!I322),0)</f>
        <v>16.156810161185533</v>
      </c>
      <c r="K322" s="6">
        <f>E322-E$1104</f>
        <v>2.3504335924765503</v>
      </c>
      <c r="L322" s="6">
        <f>F322-F$1104</f>
        <v>1.8809390282964529</v>
      </c>
      <c r="M322" s="6">
        <f>G322-G$1104</f>
        <v>2.2508249594033405</v>
      </c>
      <c r="N322" s="6">
        <f>H322-H$1104</f>
        <v>2.1348462861224551</v>
      </c>
      <c r="O322" s="6">
        <f>I322-I$1104</f>
        <v>2.0289024078618212</v>
      </c>
    </row>
    <row r="323" spans="1:15" x14ac:dyDescent="0.15">
      <c r="A323" s="1">
        <v>14</v>
      </c>
      <c r="B323" s="1" t="s">
        <v>278</v>
      </c>
      <c r="C323" s="1">
        <v>21</v>
      </c>
      <c r="D323" s="1" t="s">
        <v>16</v>
      </c>
      <c r="E323" s="4">
        <f>IF(資本ストック!E323&gt;0,LN(資本ストック!E323),0)</f>
        <v>15.78540005258923</v>
      </c>
      <c r="F323" s="4">
        <f>IF(資本ストック!F323&gt;0,LN(資本ストック!F323),0)</f>
        <v>15.726287370772495</v>
      </c>
      <c r="G323" s="4">
        <f>IF(資本ストック!G323&gt;0,LN(資本ストック!G323),0)</f>
        <v>16.222581217764272</v>
      </c>
      <c r="H323" s="4">
        <f>IF(資本ストック!H323&gt;0,LN(資本ストック!H323),0)</f>
        <v>16.466704309090829</v>
      </c>
      <c r="I323" s="4">
        <f>IF(資本ストック!I323&gt;0,LN(資本ストック!I323),0)</f>
        <v>16.495665143705633</v>
      </c>
      <c r="K323" s="6">
        <f>E323-E$1105</f>
        <v>3.1944336357932634</v>
      </c>
      <c r="L323" s="6">
        <f>F323-F$1105</f>
        <v>2.0101659078609515</v>
      </c>
      <c r="M323" s="6">
        <f>G323-G$1105</f>
        <v>2.0376860131958203</v>
      </c>
      <c r="N323" s="6">
        <f>H323-H$1105</f>
        <v>1.843923515687921</v>
      </c>
      <c r="O323" s="6">
        <f>I323-I$1105</f>
        <v>1.8337561797147703</v>
      </c>
    </row>
    <row r="324" spans="1:15" x14ac:dyDescent="0.15">
      <c r="A324" s="1">
        <v>14</v>
      </c>
      <c r="B324" s="1" t="s">
        <v>103</v>
      </c>
      <c r="C324" s="1">
        <v>22</v>
      </c>
      <c r="D324" s="1" t="s">
        <v>8</v>
      </c>
      <c r="E324" s="4">
        <f>IF(資本ストック!E324&gt;0,LN(資本ストック!E324),0)</f>
        <v>13.71726043076149</v>
      </c>
      <c r="F324" s="4">
        <f>IF(資本ストック!F324&gt;0,LN(資本ストック!F324),0)</f>
        <v>14.417923393523319</v>
      </c>
      <c r="G324" s="4">
        <f>IF(資本ストック!G324&gt;0,LN(資本ストック!G324),0)</f>
        <v>15.819235998772276</v>
      </c>
      <c r="H324" s="4">
        <f>IF(資本ストック!H324&gt;0,LN(資本ストック!H324),0)</f>
        <v>15.915176271933669</v>
      </c>
      <c r="I324" s="4">
        <f>IF(資本ストック!I324&gt;0,LN(資本ストック!I324),0)</f>
        <v>16.244560957644069</v>
      </c>
      <c r="K324" s="6">
        <f>E324-E$1106</f>
        <v>1.5315746956415399</v>
      </c>
      <c r="L324" s="6">
        <f>F324-F$1106</f>
        <v>0.8649699312315331</v>
      </c>
      <c r="M324" s="6">
        <f>G324-G$1106</f>
        <v>1.3812175219047322</v>
      </c>
      <c r="N324" s="6">
        <f>H324-H$1106</f>
        <v>1.0239870163913327</v>
      </c>
      <c r="O324" s="6">
        <f>I324-I$1106</f>
        <v>1.3126098933944679</v>
      </c>
    </row>
    <row r="325" spans="1:15" x14ac:dyDescent="0.15">
      <c r="A325" s="1">
        <v>14</v>
      </c>
      <c r="B325" s="1" t="s">
        <v>103</v>
      </c>
      <c r="C325" s="1">
        <v>23</v>
      </c>
      <c r="D325" s="1" t="s">
        <v>29</v>
      </c>
      <c r="E325" s="4">
        <f>IF(資本ストック!E325&gt;0,LN(資本ストック!E325),0)</f>
        <v>13.700701222197718</v>
      </c>
      <c r="F325" s="4">
        <f>IF(資本ストック!F325&gt;0,LN(資本ストック!F325),0)</f>
        <v>14.679005547879516</v>
      </c>
      <c r="G325" s="4">
        <f>IF(資本ストック!G325&gt;0,LN(資本ストック!G325),0)</f>
        <v>15.303880446567476</v>
      </c>
      <c r="H325" s="4">
        <f>IF(資本ストック!H325&gt;0,LN(資本ストック!H325),0)</f>
        <v>15.767347420875145</v>
      </c>
      <c r="I325" s="4">
        <f>IF(資本ストック!I325&gt;0,LN(資本ストック!I325),0)</f>
        <v>15.725412465612001</v>
      </c>
      <c r="K325" s="6">
        <f>E325-E$1107</f>
        <v>1.0090280586381333</v>
      </c>
      <c r="L325" s="6">
        <f>F325-F$1107</f>
        <v>1.3063599109370312</v>
      </c>
      <c r="M325" s="6">
        <f>G325-G$1107</f>
        <v>1.4396173291921404</v>
      </c>
      <c r="N325" s="6">
        <f>H325-H$1107</f>
        <v>1.3108197984918313</v>
      </c>
      <c r="O325" s="6">
        <f>I325-I$1107</f>
        <v>1.2199516814372373</v>
      </c>
    </row>
    <row r="326" spans="1:15" x14ac:dyDescent="0.15">
      <c r="A326" s="1">
        <v>15</v>
      </c>
      <c r="B326" s="1" t="s">
        <v>107</v>
      </c>
      <c r="C326" s="1">
        <v>1</v>
      </c>
      <c r="D326" s="1" t="s">
        <v>9</v>
      </c>
      <c r="E326" s="4">
        <f>IF(資本ストック!E326&gt;0,LN(資本ストック!E326),0)</f>
        <v>13.938236851677658</v>
      </c>
      <c r="F326" s="4">
        <f>IF(資本ストック!F326&gt;0,LN(資本ストック!F326),0)</f>
        <v>14.252421267712579</v>
      </c>
      <c r="G326" s="4">
        <f>IF(資本ストック!G326&gt;0,LN(資本ストック!G326),0)</f>
        <v>14.646208941285273</v>
      </c>
      <c r="H326" s="4">
        <f>IF(資本ストック!H326&gt;0,LN(資本ストック!H326),0)</f>
        <v>14.894719911455491</v>
      </c>
      <c r="I326" s="4">
        <f>IF(資本ストック!I326&gt;0,LN(資本ストック!I326),0)</f>
        <v>14.914606823057929</v>
      </c>
      <c r="K326" s="6">
        <f>E326-E$1085</f>
        <v>0.52510729548635382</v>
      </c>
      <c r="L326" s="6">
        <f>F326-F$1085</f>
        <v>0.61419311849711988</v>
      </c>
      <c r="M326" s="6">
        <f>G326-G$1085</f>
        <v>0.6617329074221292</v>
      </c>
      <c r="N326" s="6">
        <f>H326-H$1085</f>
        <v>0.71065584460332332</v>
      </c>
      <c r="O326" s="6">
        <f>I326-I$1085</f>
        <v>0.7261759701655901</v>
      </c>
    </row>
    <row r="327" spans="1:15" x14ac:dyDescent="0.15">
      <c r="A327" s="1">
        <v>15</v>
      </c>
      <c r="B327" s="1" t="s">
        <v>107</v>
      </c>
      <c r="C327" s="1">
        <v>2</v>
      </c>
      <c r="D327" s="1" t="s">
        <v>10</v>
      </c>
      <c r="E327" s="4">
        <f>IF(資本ストック!E327&gt;0,LN(資本ストック!E327),0)</f>
        <v>10.950514396105715</v>
      </c>
      <c r="F327" s="4">
        <f>IF(資本ストック!F327&gt;0,LN(資本ストック!F327),0)</f>
        <v>11.329422018332711</v>
      </c>
      <c r="G327" s="4">
        <f>IF(資本ストック!G327&gt;0,LN(資本ストック!G327),0)</f>
        <v>11.662387827894102</v>
      </c>
      <c r="H327" s="4">
        <f>IF(資本ストック!H327&gt;0,LN(資本ストック!H327),0)</f>
        <v>11.717920821253495</v>
      </c>
      <c r="I327" s="4">
        <f>IF(資本ストック!I327&gt;0,LN(資本ストック!I327),0)</f>
        <v>11.906885456006155</v>
      </c>
      <c r="K327" s="6">
        <f>E327-E$1086</f>
        <v>1.0056724603041332</v>
      </c>
      <c r="L327" s="6">
        <f>F327-F$1086</f>
        <v>1.229778707502966</v>
      </c>
      <c r="M327" s="6">
        <f>G327-G$1086</f>
        <v>1.5028052246600243</v>
      </c>
      <c r="N327" s="6">
        <f>H327-H$1086</f>
        <v>1.5311840400267673</v>
      </c>
      <c r="O327" s="6">
        <f>I327-I$1086</f>
        <v>1.8762789117758985</v>
      </c>
    </row>
    <row r="328" spans="1:15" x14ac:dyDescent="0.15">
      <c r="A328" s="1">
        <v>15</v>
      </c>
      <c r="B328" s="1" t="s">
        <v>108</v>
      </c>
      <c r="C328" s="1">
        <v>3</v>
      </c>
      <c r="D328" s="1" t="s">
        <v>17</v>
      </c>
      <c r="E328" s="4">
        <f>IF(資本ストック!E328&gt;0,LN(資本ストック!E328),0)</f>
        <v>10.720366564083317</v>
      </c>
      <c r="F328" s="4">
        <f>IF(資本ストック!F328&gt;0,LN(資本ストック!F328),0)</f>
        <v>11.826141678048423</v>
      </c>
      <c r="G328" s="4">
        <f>IF(資本ストック!G328&gt;0,LN(資本ストック!G328),0)</f>
        <v>12.545677133401114</v>
      </c>
      <c r="H328" s="4">
        <f>IF(資本ストック!H328&gt;0,LN(資本ストック!H328),0)</f>
        <v>12.944269344809562</v>
      </c>
      <c r="I328" s="4">
        <f>IF(資本ストック!I328&gt;0,LN(資本ストック!I328),0)</f>
        <v>13.073590425034762</v>
      </c>
      <c r="K328" s="6">
        <f>E328-E$1087</f>
        <v>-0.28477843062658259</v>
      </c>
      <c r="L328" s="6">
        <f>F328-F$1087</f>
        <v>0.20499426843979229</v>
      </c>
      <c r="M328" s="6">
        <f>G328-G$1087</f>
        <v>0.41294491852508131</v>
      </c>
      <c r="N328" s="6">
        <f>H328-H$1087</f>
        <v>0.42716859489225989</v>
      </c>
      <c r="O328" s="6">
        <f>I328-I$1087</f>
        <v>0.4970770605140693</v>
      </c>
    </row>
    <row r="329" spans="1:15" x14ac:dyDescent="0.15">
      <c r="A329" s="1">
        <v>15</v>
      </c>
      <c r="B329" s="1" t="s">
        <v>108</v>
      </c>
      <c r="C329" s="1">
        <v>4</v>
      </c>
      <c r="D329" s="1" t="s">
        <v>18</v>
      </c>
      <c r="E329" s="4">
        <f>IF(資本ストック!E329&gt;0,LN(資本ストック!E329),0)</f>
        <v>11.619731848830545</v>
      </c>
      <c r="F329" s="4">
        <f>IF(資本ストック!F329&gt;0,LN(資本ストック!F329),0)</f>
        <v>12.21467308774656</v>
      </c>
      <c r="G329" s="4">
        <f>IF(資本ストック!G329&gt;0,LN(資本ストック!G329),0)</f>
        <v>12.349699192185822</v>
      </c>
      <c r="H329" s="4">
        <f>IF(資本ストック!H329&gt;0,LN(資本ストック!H329),0)</f>
        <v>12.470276892118429</v>
      </c>
      <c r="I329" s="4">
        <f>IF(資本ストック!I329&gt;0,LN(資本ストック!I329),0)</f>
        <v>12.020911326693859</v>
      </c>
      <c r="K329" s="6">
        <f>E329-E$1088</f>
        <v>0.97071038264605569</v>
      </c>
      <c r="L329" s="6">
        <f>F329-F$1088</f>
        <v>1.0124715995144182</v>
      </c>
      <c r="M329" s="6">
        <f>G329-G$1088</f>
        <v>0.8510989982412891</v>
      </c>
      <c r="N329" s="6">
        <f>H329-H$1088</f>
        <v>0.91791117157702118</v>
      </c>
      <c r="O329" s="6">
        <f>I329-I$1088</f>
        <v>0.708021937267306</v>
      </c>
    </row>
    <row r="330" spans="1:15" x14ac:dyDescent="0.15">
      <c r="A330" s="1">
        <v>15</v>
      </c>
      <c r="B330" s="1" t="s">
        <v>108</v>
      </c>
      <c r="C330" s="1">
        <v>5</v>
      </c>
      <c r="D330" s="1" t="s">
        <v>19</v>
      </c>
      <c r="E330" s="4">
        <f>IF(資本ストック!E330&gt;0,LN(資本ストック!E330),0)</f>
        <v>10.540335490843812</v>
      </c>
      <c r="F330" s="4">
        <f>IF(資本ストック!F330&gt;0,LN(資本ストック!F330),0)</f>
        <v>10.770453178770074</v>
      </c>
      <c r="G330" s="4">
        <f>IF(資本ストック!G330&gt;0,LN(資本ストック!G330),0)</f>
        <v>11.523046004830935</v>
      </c>
      <c r="H330" s="4">
        <f>IF(資本ストック!H330&gt;0,LN(資本ストック!H330),0)</f>
        <v>12.201724158234995</v>
      </c>
      <c r="I330" s="4">
        <f>IF(資本ストック!I330&gt;0,LN(資本ストック!I330),0)</f>
        <v>12.555000258462497</v>
      </c>
      <c r="K330" s="6">
        <f>E330-E$1089</f>
        <v>0.36192087889966196</v>
      </c>
      <c r="L330" s="6">
        <f>F330-F$1089</f>
        <v>0.20064173903909754</v>
      </c>
      <c r="M330" s="6">
        <f>G330-G$1089</f>
        <v>0.51723771615793801</v>
      </c>
      <c r="N330" s="6">
        <f>H330-H$1089</f>
        <v>0.87068309903817998</v>
      </c>
      <c r="O330" s="6">
        <f>I330-I$1089</f>
        <v>1.1960624127878479</v>
      </c>
    </row>
    <row r="331" spans="1:15" x14ac:dyDescent="0.15">
      <c r="A331" s="1">
        <v>15</v>
      </c>
      <c r="B331" s="1" t="s">
        <v>108</v>
      </c>
      <c r="C331" s="1">
        <v>6</v>
      </c>
      <c r="D331" s="1" t="s">
        <v>3</v>
      </c>
      <c r="E331" s="4">
        <f>IF(資本ストック!E331&gt;0,LN(資本ストック!E331),0)</f>
        <v>12.737548491889465</v>
      </c>
      <c r="F331" s="4">
        <f>IF(資本ストック!F331&gt;0,LN(資本ストック!F331),0)</f>
        <v>12.851690950816385</v>
      </c>
      <c r="G331" s="4">
        <f>IF(資本ストック!G331&gt;0,LN(資本ストック!G331),0)</f>
        <v>12.938798737247669</v>
      </c>
      <c r="H331" s="4">
        <f>IF(資本ストック!H331&gt;0,LN(資本ストック!H331),0)</f>
        <v>13.153386294291625</v>
      </c>
      <c r="I331" s="4">
        <f>IF(資本ストック!I331&gt;0,LN(資本ストック!I331),0)</f>
        <v>13.610377679300624</v>
      </c>
      <c r="K331" s="6">
        <f>E331-E$1090</f>
        <v>1.6582907743606139</v>
      </c>
      <c r="L331" s="6">
        <f>F331-F$1090</f>
        <v>1.4512686518156812</v>
      </c>
      <c r="M331" s="6">
        <f>G331-G$1090</f>
        <v>1.1187981328129801</v>
      </c>
      <c r="N331" s="6">
        <f>H331-H$1090</f>
        <v>1.0748955487217788</v>
      </c>
      <c r="O331" s="6">
        <f>I331-I$1090</f>
        <v>1.2287476991772621</v>
      </c>
    </row>
    <row r="332" spans="1:15" x14ac:dyDescent="0.15">
      <c r="A332" s="1">
        <v>15</v>
      </c>
      <c r="B332" s="1" t="s">
        <v>108</v>
      </c>
      <c r="C332" s="1">
        <v>7</v>
      </c>
      <c r="D332" s="1" t="s">
        <v>20</v>
      </c>
      <c r="E332" s="4">
        <f>IF(資本ストック!E332&gt;0,LN(資本ストック!E332),0)</f>
        <v>10.546480196047751</v>
      </c>
      <c r="F332" s="4">
        <f>IF(資本ストック!F332&gt;0,LN(資本ストック!F332),0)</f>
        <v>10.745028671340753</v>
      </c>
      <c r="G332" s="4">
        <f>IF(資本ストック!G332&gt;0,LN(資本ストック!G332),0)</f>
        <v>10.879979789740538</v>
      </c>
      <c r="H332" s="4">
        <f>IF(資本ストック!H332&gt;0,LN(資本ストック!H332),0)</f>
        <v>11.741744827018719</v>
      </c>
      <c r="I332" s="4">
        <f>IF(資本ストック!I332&gt;0,LN(資本ストック!I332),0)</f>
        <v>11.785702822803499</v>
      </c>
      <c r="K332" s="6">
        <f>E332-E$1091</f>
        <v>1.267950609025096</v>
      </c>
      <c r="L332" s="6">
        <f>F332-F$1091</f>
        <v>0.78139140497389725</v>
      </c>
      <c r="M332" s="6">
        <f>G332-G$1091</f>
        <v>1.0242360673761954</v>
      </c>
      <c r="N332" s="6">
        <f>H332-H$1091</f>
        <v>1.4689228246500914</v>
      </c>
      <c r="O332" s="6">
        <f>I332-I$1091</f>
        <v>1.4445577347902478</v>
      </c>
    </row>
    <row r="333" spans="1:15" x14ac:dyDescent="0.15">
      <c r="A333" s="1">
        <v>15</v>
      </c>
      <c r="B333" s="1" t="s">
        <v>108</v>
      </c>
      <c r="C333" s="1">
        <v>8</v>
      </c>
      <c r="D333" s="1" t="s">
        <v>21</v>
      </c>
      <c r="E333" s="4">
        <f>IF(資本ストック!E333&gt;0,LN(資本ストック!E333),0)</f>
        <v>11.232116614802599</v>
      </c>
      <c r="F333" s="4">
        <f>IF(資本ストック!F333&gt;0,LN(資本ストック!F333),0)</f>
        <v>11.45525057547313</v>
      </c>
      <c r="G333" s="4">
        <f>IF(資本ストック!G333&gt;0,LN(資本ストック!G333),0)</f>
        <v>11.485174929113695</v>
      </c>
      <c r="H333" s="4">
        <f>IF(資本ストック!H333&gt;0,LN(資本ストック!H333),0)</f>
        <v>11.615350977228676</v>
      </c>
      <c r="I333" s="4">
        <f>IF(資本ストック!I333&gt;0,LN(資本ストック!I333),0)</f>
        <v>11.530870635079005</v>
      </c>
      <c r="K333" s="6">
        <f>E333-E$1092</f>
        <v>0.44863657291535652</v>
      </c>
      <c r="L333" s="6">
        <f>F333-F$1092</f>
        <v>0.38557508643154925</v>
      </c>
      <c r="M333" s="6">
        <f>G333-G$1092</f>
        <v>0.14501384133390971</v>
      </c>
      <c r="N333" s="6">
        <f>H333-H$1092</f>
        <v>0.20771901970093865</v>
      </c>
      <c r="O333" s="6">
        <f>I333-I$1092</f>
        <v>0.19299625817439292</v>
      </c>
    </row>
    <row r="334" spans="1:15" x14ac:dyDescent="0.15">
      <c r="A334" s="1">
        <v>15</v>
      </c>
      <c r="B334" s="1" t="s">
        <v>108</v>
      </c>
      <c r="C334" s="1">
        <v>9</v>
      </c>
      <c r="D334" s="1" t="s">
        <v>22</v>
      </c>
      <c r="E334" s="4">
        <f>IF(資本ストック!E334&gt;0,LN(資本ストック!E334),0)</f>
        <v>12.420013406444653</v>
      </c>
      <c r="F334" s="4">
        <f>IF(資本ストック!F334&gt;0,LN(資本ストック!F334),0)</f>
        <v>12.544969528696836</v>
      </c>
      <c r="G334" s="4">
        <f>IF(資本ストック!G334&gt;0,LN(資本ストック!G334),0)</f>
        <v>12.700386346133426</v>
      </c>
      <c r="H334" s="4">
        <f>IF(資本ストック!H334&gt;0,LN(資本ストック!H334),0)</f>
        <v>12.851266571894381</v>
      </c>
      <c r="I334" s="4">
        <f>IF(資本ストック!I334&gt;0,LN(資本ストック!I334),0)</f>
        <v>12.709231399144207</v>
      </c>
      <c r="K334" s="6">
        <f>E334-E$1093</f>
        <v>1.1634384120209642</v>
      </c>
      <c r="L334" s="6">
        <f>F334-F$1093</f>
        <v>0.70144047918472552</v>
      </c>
      <c r="M334" s="6">
        <f>G334-G$1093</f>
        <v>0.51484965591930987</v>
      </c>
      <c r="N334" s="6">
        <f>H334-H$1093</f>
        <v>0.57663732098124498</v>
      </c>
      <c r="O334" s="6">
        <f>I334-I$1093</f>
        <v>0.29276946431857453</v>
      </c>
    </row>
    <row r="335" spans="1:15" x14ac:dyDescent="0.15">
      <c r="A335" s="1">
        <v>15</v>
      </c>
      <c r="B335" s="1" t="s">
        <v>108</v>
      </c>
      <c r="C335" s="1">
        <v>10</v>
      </c>
      <c r="D335" s="1" t="s">
        <v>23</v>
      </c>
      <c r="E335" s="4">
        <f>IF(資本ストック!E335&gt;0,LN(資本ストック!E335),0)</f>
        <v>11.427091716857088</v>
      </c>
      <c r="F335" s="4">
        <f>IF(資本ストック!F335&gt;0,LN(資本ストック!F335),0)</f>
        <v>11.827499170914496</v>
      </c>
      <c r="G335" s="4">
        <f>IF(資本ストック!G335&gt;0,LN(資本ストック!G335),0)</f>
        <v>12.206479018557525</v>
      </c>
      <c r="H335" s="4">
        <f>IF(資本ストック!H335&gt;0,LN(資本ストック!H335),0)</f>
        <v>12.430205022469371</v>
      </c>
      <c r="I335" s="4">
        <f>IF(資本ストック!I335&gt;0,LN(資本ストック!I335),0)</f>
        <v>12.253104765658543</v>
      </c>
      <c r="K335" s="6">
        <f>E335-E$1094</f>
        <v>1.1858692632673975</v>
      </c>
      <c r="L335" s="6">
        <f>F335-F$1094</f>
        <v>1.2364343723794153</v>
      </c>
      <c r="M335" s="6">
        <f>G335-G$1094</f>
        <v>1.1310013883421863</v>
      </c>
      <c r="N335" s="6">
        <f>H335-H$1094</f>
        <v>1.0781113443178381</v>
      </c>
      <c r="O335" s="6">
        <f>I335-I$1094</f>
        <v>0.96610668435539537</v>
      </c>
    </row>
    <row r="336" spans="1:15" x14ac:dyDescent="0.15">
      <c r="A336" s="1">
        <v>15</v>
      </c>
      <c r="B336" s="1" t="s">
        <v>108</v>
      </c>
      <c r="C336" s="1">
        <v>11</v>
      </c>
      <c r="D336" s="1" t="s">
        <v>24</v>
      </c>
      <c r="E336" s="4">
        <f>IF(資本ストック!E336&gt;0,LN(資本ストック!E336),0)</f>
        <v>11.398271683052853</v>
      </c>
      <c r="F336" s="4">
        <f>IF(資本ストック!F336&gt;0,LN(資本ストック!F336),0)</f>
        <v>11.975129802345771</v>
      </c>
      <c r="G336" s="4">
        <f>IF(資本ストック!G336&gt;0,LN(資本ストック!G336),0)</f>
        <v>12.615012940599323</v>
      </c>
      <c r="H336" s="4">
        <f>IF(資本ストック!H336&gt;0,LN(資本ストック!H336),0)</f>
        <v>12.918825486606254</v>
      </c>
      <c r="I336" s="4">
        <f>IF(資本ストック!I336&gt;0,LN(資本ストック!I336),0)</f>
        <v>13.103766170945624</v>
      </c>
      <c r="K336" s="6">
        <f>E336-E$1095</f>
        <v>0.58219494516277948</v>
      </c>
      <c r="L336" s="6">
        <f>F336-F$1095</f>
        <v>0.76023037246204517</v>
      </c>
      <c r="M336" s="6">
        <f>G336-G$1095</f>
        <v>0.6966457416885703</v>
      </c>
      <c r="N336" s="6">
        <f>H336-H$1095</f>
        <v>0.57443381961300055</v>
      </c>
      <c r="O336" s="6">
        <f>I336-I$1095</f>
        <v>0.62243451503976566</v>
      </c>
    </row>
    <row r="337" spans="1:15" x14ac:dyDescent="0.15">
      <c r="A337" s="1">
        <v>15</v>
      </c>
      <c r="B337" s="1" t="s">
        <v>108</v>
      </c>
      <c r="C337" s="1">
        <v>12</v>
      </c>
      <c r="D337" s="1" t="s">
        <v>25</v>
      </c>
      <c r="E337" s="4">
        <f>IF(資本ストック!E337&gt;0,LN(資本ストック!E337),0)</f>
        <v>9.9166245511193232</v>
      </c>
      <c r="F337" s="4">
        <f>IF(資本ストック!F337&gt;0,LN(資本ストック!F337),0)</f>
        <v>11.30501007987365</v>
      </c>
      <c r="G337" s="4">
        <f>IF(資本ストック!G337&gt;0,LN(資本ストック!G337),0)</f>
        <v>13.056681295995682</v>
      </c>
      <c r="H337" s="4">
        <f>IF(資本ストック!H337&gt;0,LN(資本ストック!H337),0)</f>
        <v>13.833557119897236</v>
      </c>
      <c r="I337" s="4">
        <f>IF(資本ストック!I337&gt;0,LN(資本ストック!I337),0)</f>
        <v>13.816672066095796</v>
      </c>
      <c r="K337" s="6">
        <f>E337-E$1096</f>
        <v>-0.2140628487802001</v>
      </c>
      <c r="L337" s="6">
        <f>F337-F$1096</f>
        <v>0.25408000646851114</v>
      </c>
      <c r="M337" s="6">
        <f>G337-G$1096</f>
        <v>0.54308356139313751</v>
      </c>
      <c r="N337" s="6">
        <f>H337-H$1096</f>
        <v>0.65306424003710539</v>
      </c>
      <c r="O337" s="6">
        <f>I337-I$1096</f>
        <v>0.45659134654793121</v>
      </c>
    </row>
    <row r="338" spans="1:15" x14ac:dyDescent="0.15">
      <c r="A338" s="1">
        <v>15</v>
      </c>
      <c r="B338" s="1" t="s">
        <v>108</v>
      </c>
      <c r="C338" s="1">
        <v>13</v>
      </c>
      <c r="D338" s="1" t="s">
        <v>26</v>
      </c>
      <c r="E338" s="4">
        <f>IF(資本ストック!E338&gt;0,LN(資本ストック!E338),0)</f>
        <v>10.361452633696164</v>
      </c>
      <c r="F338" s="4">
        <f>IF(資本ストック!F338&gt;0,LN(資本ストック!F338),0)</f>
        <v>10.746177671802537</v>
      </c>
      <c r="G338" s="4">
        <f>IF(資本ストック!G338&gt;0,LN(資本ストック!G338),0)</f>
        <v>11.0920942321737</v>
      </c>
      <c r="H338" s="4">
        <f>IF(資本ストック!H338&gt;0,LN(資本ストック!H338),0)</f>
        <v>11.525549743118562</v>
      </c>
      <c r="I338" s="4">
        <f>IF(資本ストック!I338&gt;0,LN(資本ストック!I338),0)</f>
        <v>11.823413021150754</v>
      </c>
      <c r="K338" s="6">
        <f>E338-E$1097</f>
        <v>0.73081327544081276</v>
      </c>
      <c r="L338" s="6">
        <f>F338-F$1097</f>
        <v>-0.35817364849233613</v>
      </c>
      <c r="M338" s="6">
        <f>G338-G$1097</f>
        <v>-0.58149459777077084</v>
      </c>
      <c r="N338" s="6">
        <f>H338-H$1097</f>
        <v>-0.51935647113473316</v>
      </c>
      <c r="O338" s="6">
        <f>I338-I$1097</f>
        <v>-0.34890583221271321</v>
      </c>
    </row>
    <row r="339" spans="1:15" x14ac:dyDescent="0.15">
      <c r="A339" s="1">
        <v>15</v>
      </c>
      <c r="B339" s="1" t="s">
        <v>108</v>
      </c>
      <c r="C339" s="1">
        <v>14</v>
      </c>
      <c r="D339" s="1" t="s">
        <v>27</v>
      </c>
      <c r="E339" s="4">
        <f>IF(資本ストック!E339&gt;0,LN(資本ストック!E339),0)</f>
        <v>6.7221780620365115</v>
      </c>
      <c r="F339" s="4">
        <f>IF(資本ストック!F339&gt;0,LN(資本ストック!F339),0)</f>
        <v>9.8392596699707013</v>
      </c>
      <c r="G339" s="4">
        <f>IF(資本ストック!G339&gt;0,LN(資本ストック!G339),0)</f>
        <v>10.895393137265261</v>
      </c>
      <c r="H339" s="4">
        <f>IF(資本ストック!H339&gt;0,LN(資本ストック!H339),0)</f>
        <v>10.708232790622214</v>
      </c>
      <c r="I339" s="4">
        <f>IF(資本ストック!I339&gt;0,LN(資本ストック!I339),0)</f>
        <v>10.823153836235901</v>
      </c>
      <c r="K339" s="6">
        <f>E339-E$1098</f>
        <v>0.20388387396402408</v>
      </c>
      <c r="L339" s="6">
        <f>F339-F$1098</f>
        <v>1.39934894741425</v>
      </c>
      <c r="M339" s="6">
        <f>G339-G$1098</f>
        <v>1.3777776472368242</v>
      </c>
      <c r="N339" s="6">
        <f>H339-H$1098</f>
        <v>0.68706233980204878</v>
      </c>
      <c r="O339" s="6">
        <f>I339-I$1098</f>
        <v>0.53109420950288921</v>
      </c>
    </row>
    <row r="340" spans="1:15" x14ac:dyDescent="0.15">
      <c r="A340" s="1">
        <v>15</v>
      </c>
      <c r="B340" s="1" t="s">
        <v>108</v>
      </c>
      <c r="C340" s="1">
        <v>15</v>
      </c>
      <c r="D340" s="1" t="s">
        <v>28</v>
      </c>
      <c r="E340" s="4">
        <f>IF(資本ストック!E340&gt;0,LN(資本ストック!E340),0)</f>
        <v>10.683814410471109</v>
      </c>
      <c r="F340" s="4">
        <f>IF(資本ストック!F340&gt;0,LN(資本ストック!F340),0)</f>
        <v>11.677423373942199</v>
      </c>
      <c r="G340" s="4">
        <f>IF(資本ストック!G340&gt;0,LN(資本ストック!G340),0)</f>
        <v>12.455543446220094</v>
      </c>
      <c r="H340" s="4">
        <f>IF(資本ストック!H340&gt;0,LN(資本ストック!H340),0)</f>
        <v>12.73757981824529</v>
      </c>
      <c r="I340" s="4">
        <f>IF(資本ストック!I340&gt;0,LN(資本ストック!I340),0)</f>
        <v>12.78084465162028</v>
      </c>
      <c r="K340" s="6">
        <f>E340-E$1099</f>
        <v>-0.39176375772491667</v>
      </c>
      <c r="L340" s="6">
        <f>F340-F$1099</f>
        <v>-0.10856895427637525</v>
      </c>
      <c r="M340" s="6">
        <f>G340-G$1099</f>
        <v>7.4115781617987153E-3</v>
      </c>
      <c r="N340" s="6">
        <f>H340-H$1099</f>
        <v>2.9496224738833732E-2</v>
      </c>
      <c r="O340" s="6">
        <f>I340-I$1099</f>
        <v>5.5515426905770937E-2</v>
      </c>
    </row>
    <row r="341" spans="1:15" x14ac:dyDescent="0.15">
      <c r="A341" s="1">
        <v>15</v>
      </c>
      <c r="B341" s="1" t="s">
        <v>279</v>
      </c>
      <c r="C341" s="1">
        <v>16</v>
      </c>
      <c r="D341" s="1" t="s">
        <v>11</v>
      </c>
      <c r="E341" s="4">
        <f>IF(資本ストック!E341&gt;0,LN(資本ストック!E341),0)</f>
        <v>12.398308533265968</v>
      </c>
      <c r="F341" s="4">
        <f>IF(資本ストック!F341&gt;0,LN(資本ストック!F341),0)</f>
        <v>12.781044626710312</v>
      </c>
      <c r="G341" s="4">
        <f>IF(資本ストック!G341&gt;0,LN(資本ストック!G341),0)</f>
        <v>13.121525101771287</v>
      </c>
      <c r="H341" s="4">
        <f>IF(資本ストック!H341&gt;0,LN(資本ストック!H341),0)</f>
        <v>13.457114008101627</v>
      </c>
      <c r="I341" s="4">
        <f>IF(資本ストック!I341&gt;0,LN(資本ストック!I341),0)</f>
        <v>13.326225322031704</v>
      </c>
      <c r="K341" s="6">
        <f>E341-E$1100</f>
        <v>0.53999637777651266</v>
      </c>
      <c r="L341" s="6">
        <f>F341-F$1100</f>
        <v>0.52697591882569306</v>
      </c>
      <c r="M341" s="6">
        <f>G341-G$1100</f>
        <v>0.47966351537496088</v>
      </c>
      <c r="N341" s="6">
        <f>H341-H$1100</f>
        <v>0.48856350156620643</v>
      </c>
      <c r="O341" s="6">
        <f>I341-I$1100</f>
        <v>0.51716519257528049</v>
      </c>
    </row>
    <row r="342" spans="1:15" x14ac:dyDescent="0.15">
      <c r="A342" s="1">
        <v>15</v>
      </c>
      <c r="B342" s="1" t="s">
        <v>107</v>
      </c>
      <c r="C342" s="1">
        <v>17</v>
      </c>
      <c r="D342" s="1" t="s">
        <v>12</v>
      </c>
      <c r="E342" s="4">
        <f>IF(資本ストック!E342&gt;0,LN(資本ストック!E342),0)</f>
        <v>13.254409619896059</v>
      </c>
      <c r="F342" s="4">
        <f>IF(資本ストック!F342&gt;0,LN(資本ストック!F342),0)</f>
        <v>14.36461372947057</v>
      </c>
      <c r="G342" s="4">
        <f>IF(資本ストック!G342&gt;0,LN(資本ストック!G342),0)</f>
        <v>14.993989118468987</v>
      </c>
      <c r="H342" s="4">
        <f>IF(資本ストック!H342&gt;0,LN(資本ストック!H342),0)</f>
        <v>15.341352874551928</v>
      </c>
      <c r="I342" s="4">
        <f>IF(資本ストック!I342&gt;0,LN(資本ストック!I342),0)</f>
        <v>15.297744547358798</v>
      </c>
      <c r="K342" s="6">
        <f>E342-E$1101</f>
        <v>0.65399816996480808</v>
      </c>
      <c r="L342" s="6">
        <f>F342-F$1101</f>
        <v>0.65380357702917458</v>
      </c>
      <c r="M342" s="6">
        <f>G342-G$1101</f>
        <v>0.87014924914378966</v>
      </c>
      <c r="N342" s="6">
        <f>H342-H$1101</f>
        <v>0.86422735544810259</v>
      </c>
      <c r="O342" s="6">
        <f>I342-I$1101</f>
        <v>0.7974213171966138</v>
      </c>
    </row>
    <row r="343" spans="1:15" x14ac:dyDescent="0.15">
      <c r="A343" s="1">
        <v>15</v>
      </c>
      <c r="B343" s="1" t="s">
        <v>107</v>
      </c>
      <c r="C343" s="1">
        <v>18</v>
      </c>
      <c r="D343" s="1" t="s">
        <v>13</v>
      </c>
      <c r="E343" s="4">
        <f>IF(資本ストック!E343&gt;0,LN(資本ストック!E343),0)</f>
        <v>12.315436995166701</v>
      </c>
      <c r="F343" s="4">
        <f>IF(資本ストック!F343&gt;0,LN(資本ストック!F343),0)</f>
        <v>13.62027518869405</v>
      </c>
      <c r="G343" s="4">
        <f>IF(資本ストック!G343&gt;0,LN(資本ストック!G343),0)</f>
        <v>13.966144756627424</v>
      </c>
      <c r="H343" s="4">
        <f>IF(資本ストック!H343&gt;0,LN(資本ストック!H343),0)</f>
        <v>13.989414077886169</v>
      </c>
      <c r="I343" s="4">
        <f>IF(資本ストック!I343&gt;0,LN(資本ストック!I343),0)</f>
        <v>13.772426218287091</v>
      </c>
      <c r="K343" s="6">
        <f>E343-E$1102</f>
        <v>0.39601273674449899</v>
      </c>
      <c r="L343" s="6">
        <f>F343-F$1102</f>
        <v>0.40353732960948463</v>
      </c>
      <c r="M343" s="6">
        <f>G343-G$1102</f>
        <v>0.5270230135039462</v>
      </c>
      <c r="N343" s="6">
        <f>H343-H$1102</f>
        <v>0.37994466246302316</v>
      </c>
      <c r="O343" s="6">
        <f>I343-I$1102</f>
        <v>0.3199600188759657</v>
      </c>
    </row>
    <row r="344" spans="1:15" x14ac:dyDescent="0.15">
      <c r="A344" s="1">
        <v>15</v>
      </c>
      <c r="B344" s="1" t="s">
        <v>107</v>
      </c>
      <c r="C344" s="1">
        <v>19</v>
      </c>
      <c r="D344" s="1" t="s">
        <v>14</v>
      </c>
      <c r="E344" s="4">
        <f>IF(資本ストック!E344&gt;0,LN(資本ストック!E344),0)</f>
        <v>11.240132413486846</v>
      </c>
      <c r="F344" s="4">
        <f>IF(資本ストック!F344&gt;0,LN(資本ストック!F344),0)</f>
        <v>11.506720294234336</v>
      </c>
      <c r="G344" s="4">
        <f>IF(資本ストック!G344&gt;0,LN(資本ストック!G344),0)</f>
        <v>11.825376318327274</v>
      </c>
      <c r="H344" s="4">
        <f>IF(資本ストック!H344&gt;0,LN(資本ストック!H344),0)</f>
        <v>12.216676880610139</v>
      </c>
      <c r="I344" s="4">
        <f>IF(資本ストック!I344&gt;0,LN(資本ストック!I344),0)</f>
        <v>12.078739818153602</v>
      </c>
      <c r="K344" s="6">
        <f>E344-E$1103</f>
        <v>1.6773469051377887E-2</v>
      </c>
      <c r="L344" s="6">
        <f>F344-F$1103</f>
        <v>-0.10827404974226162</v>
      </c>
      <c r="M344" s="6">
        <f>G344-G$1103</f>
        <v>-6.3230343557950874E-2</v>
      </c>
      <c r="N344" s="6">
        <f>H344-H$1103</f>
        <v>-8.7277776677586516E-2</v>
      </c>
      <c r="O344" s="6">
        <f>I344-I$1103</f>
        <v>-0.35009573797746718</v>
      </c>
    </row>
    <row r="345" spans="1:15" x14ac:dyDescent="0.15">
      <c r="A345" s="1">
        <v>15</v>
      </c>
      <c r="B345" s="1" t="s">
        <v>107</v>
      </c>
      <c r="C345" s="1">
        <v>20</v>
      </c>
      <c r="D345" s="1" t="s">
        <v>15</v>
      </c>
      <c r="E345" s="4">
        <f>IF(資本ストック!E345&gt;0,LN(資本ストック!E345),0)</f>
        <v>10.737101373432623</v>
      </c>
      <c r="F345" s="4">
        <f>IF(資本ストック!F345&gt;0,LN(資本ストック!F345),0)</f>
        <v>12.774695089759714</v>
      </c>
      <c r="G345" s="4">
        <f>IF(資本ストック!G345&gt;0,LN(資本ストック!G345),0)</f>
        <v>13.642382423014196</v>
      </c>
      <c r="H345" s="4">
        <f>IF(資本ストック!H345&gt;0,LN(資本ストック!H345),0)</f>
        <v>13.954452244202425</v>
      </c>
      <c r="I345" s="4">
        <f>IF(資本ストック!I345&gt;0,LN(資本ストック!I345),0)</f>
        <v>14.009925720597433</v>
      </c>
      <c r="K345" s="6">
        <f>E345-E$1104</f>
        <v>-0.19306036303990659</v>
      </c>
      <c r="L345" s="6">
        <f>F345-F$1104</f>
        <v>-0.10692515989865825</v>
      </c>
      <c r="M345" s="6">
        <f>G345-G$1104</f>
        <v>-0.17227020115611325</v>
      </c>
      <c r="N345" s="6">
        <f>H345-H$1104</f>
        <v>-0.17003658323990045</v>
      </c>
      <c r="O345" s="6">
        <f>I345-I$1104</f>
        <v>-0.11798203272627816</v>
      </c>
    </row>
    <row r="346" spans="1:15" x14ac:dyDescent="0.15">
      <c r="A346" s="1">
        <v>15</v>
      </c>
      <c r="B346" s="1" t="s">
        <v>107</v>
      </c>
      <c r="C346" s="1">
        <v>21</v>
      </c>
      <c r="D346" s="1" t="s">
        <v>16</v>
      </c>
      <c r="E346" s="4">
        <f>IF(資本ストック!E346&gt;0,LN(資本ストック!E346),0)</f>
        <v>12.303147459502316</v>
      </c>
      <c r="F346" s="4">
        <f>IF(資本ストック!F346&gt;0,LN(資本ストック!F346),0)</f>
        <v>14.347298333457013</v>
      </c>
      <c r="G346" s="4">
        <f>IF(資本ストック!G346&gt;0,LN(資本ストック!G346),0)</f>
        <v>15.069218205564162</v>
      </c>
      <c r="H346" s="4">
        <f>IF(資本ストック!H346&gt;0,LN(資本ストック!H346),0)</f>
        <v>15.137534281263706</v>
      </c>
      <c r="I346" s="4">
        <f>IF(資本ストック!I346&gt;0,LN(資本ストック!I346),0)</f>
        <v>15.144579510921503</v>
      </c>
      <c r="K346" s="6">
        <f>E346-E$1105</f>
        <v>-0.28781895729365026</v>
      </c>
      <c r="L346" s="6">
        <f>F346-F$1105</f>
        <v>0.63117687054547034</v>
      </c>
      <c r="M346" s="6">
        <f>G346-G$1105</f>
        <v>0.88432300099571037</v>
      </c>
      <c r="N346" s="6">
        <f>H346-H$1105</f>
        <v>0.51475348786079778</v>
      </c>
      <c r="O346" s="6">
        <f>I346-I$1105</f>
        <v>0.48267054693064004</v>
      </c>
    </row>
    <row r="347" spans="1:15" x14ac:dyDescent="0.15">
      <c r="A347" s="1">
        <v>15</v>
      </c>
      <c r="B347" s="1" t="s">
        <v>106</v>
      </c>
      <c r="C347" s="1">
        <v>22</v>
      </c>
      <c r="D347" s="1" t="s">
        <v>8</v>
      </c>
      <c r="E347" s="4">
        <f>IF(資本ストック!E347&gt;0,LN(資本ストック!E347),0)</f>
        <v>12.290544259862092</v>
      </c>
      <c r="F347" s="4">
        <f>IF(資本ストック!F347&gt;0,LN(資本ストック!F347),0)</f>
        <v>14.024415168834789</v>
      </c>
      <c r="G347" s="4">
        <f>IF(資本ストック!G347&gt;0,LN(資本ストック!G347),0)</f>
        <v>14.867449097595316</v>
      </c>
      <c r="H347" s="4">
        <f>IF(資本ストック!H347&gt;0,LN(資本ストック!H347),0)</f>
        <v>15.392960712998637</v>
      </c>
      <c r="I347" s="4">
        <f>IF(資本ストック!I347&gt;0,LN(資本ストック!I347),0)</f>
        <v>15.27662527492638</v>
      </c>
      <c r="K347" s="6">
        <f>E347-E$1106</f>
        <v>0.10485852474214141</v>
      </c>
      <c r="L347" s="6">
        <f>F347-F$1106</f>
        <v>0.47146170654300334</v>
      </c>
      <c r="M347" s="6">
        <f>G347-G$1106</f>
        <v>0.42943062072777138</v>
      </c>
      <c r="N347" s="6">
        <f>H347-H$1106</f>
        <v>0.50177145745630014</v>
      </c>
      <c r="O347" s="6">
        <f>I347-I$1106</f>
        <v>0.34467421067677861</v>
      </c>
    </row>
    <row r="348" spans="1:15" x14ac:dyDescent="0.15">
      <c r="A348" s="1">
        <v>15</v>
      </c>
      <c r="B348" s="1" t="s">
        <v>106</v>
      </c>
      <c r="C348" s="1">
        <v>23</v>
      </c>
      <c r="D348" s="1" t="s">
        <v>29</v>
      </c>
      <c r="E348" s="4">
        <f>IF(資本ストック!E348&gt;0,LN(資本ストック!E348),0)</f>
        <v>13.05494710952806</v>
      </c>
      <c r="F348" s="4">
        <f>IF(資本ストック!F348&gt;0,LN(資本ストック!F348),0)</f>
        <v>13.672047717446361</v>
      </c>
      <c r="G348" s="4">
        <f>IF(資本ストック!G348&gt;0,LN(資本ストック!G348),0)</f>
        <v>14.185496830745656</v>
      </c>
      <c r="H348" s="4">
        <f>IF(資本ストック!H348&gt;0,LN(資本ストック!H348),0)</f>
        <v>14.815457773612053</v>
      </c>
      <c r="I348" s="4">
        <f>IF(資本ストック!I348&gt;0,LN(資本ストック!I348),0)</f>
        <v>14.922137049787505</v>
      </c>
      <c r="K348" s="6">
        <f>E348-E$1107</f>
        <v>0.36327394596847462</v>
      </c>
      <c r="L348" s="6">
        <f>F348-F$1107</f>
        <v>0.29940208050387618</v>
      </c>
      <c r="M348" s="6">
        <f>G348-G$1107</f>
        <v>0.32123371337032047</v>
      </c>
      <c r="N348" s="6">
        <f>H348-H$1107</f>
        <v>0.35893015122873884</v>
      </c>
      <c r="O348" s="6">
        <f>I348-I$1107</f>
        <v>0.4166762656127414</v>
      </c>
    </row>
    <row r="349" spans="1:15" x14ac:dyDescent="0.15">
      <c r="A349" s="1">
        <v>16</v>
      </c>
      <c r="B349" s="1" t="s">
        <v>110</v>
      </c>
      <c r="C349" s="1">
        <v>1</v>
      </c>
      <c r="D349" s="1" t="s">
        <v>9</v>
      </c>
      <c r="E349" s="4">
        <f>IF(資本ストック!E349&gt;0,LN(資本ストック!E349),0)</f>
        <v>13.180364206277389</v>
      </c>
      <c r="F349" s="4">
        <f>IF(資本ストック!F349&gt;0,LN(資本ストック!F349),0)</f>
        <v>13.555485047637553</v>
      </c>
      <c r="G349" s="4">
        <f>IF(資本ストック!G349&gt;0,LN(資本ストック!G349),0)</f>
        <v>14.106315550644121</v>
      </c>
      <c r="H349" s="4">
        <f>IF(資本ストック!H349&gt;0,LN(資本ストック!H349),0)</f>
        <v>14.339567506474909</v>
      </c>
      <c r="I349" s="4">
        <f>IF(資本ストック!I349&gt;0,LN(資本ストック!I349),0)</f>
        <v>14.212869080581001</v>
      </c>
      <c r="K349" s="6">
        <f>E349-E$1085</f>
        <v>-0.23276534991391529</v>
      </c>
      <c r="L349" s="6">
        <f>F349-F$1085</f>
        <v>-8.2743101577905875E-2</v>
      </c>
      <c r="M349" s="6">
        <f>G349-G$1085</f>
        <v>0.12183951678097671</v>
      </c>
      <c r="N349" s="6">
        <f>H349-H$1085</f>
        <v>0.15550343962274127</v>
      </c>
      <c r="O349" s="6">
        <f>I349-I$1085</f>
        <v>2.443822768866255E-2</v>
      </c>
    </row>
    <row r="350" spans="1:15" x14ac:dyDescent="0.15">
      <c r="A350" s="1">
        <v>16</v>
      </c>
      <c r="B350" s="1" t="s">
        <v>110</v>
      </c>
      <c r="C350" s="1">
        <v>2</v>
      </c>
      <c r="D350" s="1" t="s">
        <v>10</v>
      </c>
      <c r="E350" s="4">
        <f>IF(資本ストック!E350&gt;0,LN(資本ストック!E350),0)</f>
        <v>7.4425372039509625</v>
      </c>
      <c r="F350" s="4">
        <f>IF(資本ストック!F350&gt;0,LN(資本ストック!F350),0)</f>
        <v>9.3177597448964882</v>
      </c>
      <c r="G350" s="4">
        <f>IF(資本ストック!G350&gt;0,LN(資本ストック!G350),0)</f>
        <v>9.691490309625161</v>
      </c>
      <c r="H350" s="4">
        <f>IF(資本ストック!H350&gt;0,LN(資本ストック!H350),0)</f>
        <v>10.02927410108582</v>
      </c>
      <c r="I350" s="4">
        <f>IF(資本ストック!I350&gt;0,LN(資本ストック!I350),0)</f>
        <v>9.9438919893359525</v>
      </c>
      <c r="K350" s="6">
        <f>E350-E$1086</f>
        <v>-2.5023047318506197</v>
      </c>
      <c r="L350" s="6">
        <f>F350-F$1086</f>
        <v>-0.78188356593325636</v>
      </c>
      <c r="M350" s="6">
        <f>G350-G$1086</f>
        <v>-0.46809229360891713</v>
      </c>
      <c r="N350" s="6">
        <f>H350-H$1086</f>
        <v>-0.15746268014090781</v>
      </c>
      <c r="O350" s="6">
        <f>I350-I$1086</f>
        <v>-8.6714554894303575E-2</v>
      </c>
    </row>
    <row r="351" spans="1:15" x14ac:dyDescent="0.15">
      <c r="A351" s="1">
        <v>16</v>
      </c>
      <c r="B351" s="1" t="s">
        <v>111</v>
      </c>
      <c r="C351" s="1">
        <v>3</v>
      </c>
      <c r="D351" s="1" t="s">
        <v>17</v>
      </c>
      <c r="E351" s="4">
        <f>IF(資本ストック!E351&gt;0,LN(資本ストック!E351),0)</f>
        <v>9.9150578492880932</v>
      </c>
      <c r="F351" s="4">
        <f>IF(資本ストック!F351&gt;0,LN(資本ストック!F351),0)</f>
        <v>10.726000240115841</v>
      </c>
      <c r="G351" s="4">
        <f>IF(資本ストック!G351&gt;0,LN(資本ストック!G351),0)</f>
        <v>11.091923584322252</v>
      </c>
      <c r="H351" s="4">
        <f>IF(資本ストック!H351&gt;0,LN(資本ストック!H351),0)</f>
        <v>11.807031980315536</v>
      </c>
      <c r="I351" s="4">
        <f>IF(資本ストック!I351&gt;0,LN(資本ストック!I351),0)</f>
        <v>11.828448842011193</v>
      </c>
      <c r="K351" s="6">
        <f>E351-E$1087</f>
        <v>-1.0900871454218066</v>
      </c>
      <c r="L351" s="6">
        <f>F351-F$1087</f>
        <v>-0.89514716949278927</v>
      </c>
      <c r="M351" s="6">
        <f>G351-G$1087</f>
        <v>-1.04080863055378</v>
      </c>
      <c r="N351" s="6">
        <f>H351-H$1087</f>
        <v>-0.7100687696017669</v>
      </c>
      <c r="O351" s="6">
        <f>I351-I$1087</f>
        <v>-0.74806452250949995</v>
      </c>
    </row>
    <row r="352" spans="1:15" x14ac:dyDescent="0.15">
      <c r="A352" s="1">
        <v>16</v>
      </c>
      <c r="B352" s="1" t="s">
        <v>111</v>
      </c>
      <c r="C352" s="1">
        <v>4</v>
      </c>
      <c r="D352" s="1" t="s">
        <v>18</v>
      </c>
      <c r="E352" s="4">
        <f>IF(資本ストック!E352&gt;0,LN(資本ストック!E352),0)</f>
        <v>11.510215834392351</v>
      </c>
      <c r="F352" s="4">
        <f>IF(資本ストック!F352&gt;0,LN(資本ストック!F352),0)</f>
        <v>11.945343614827943</v>
      </c>
      <c r="G352" s="4">
        <f>IF(資本ストック!G352&gt;0,LN(資本ストック!G352),0)</f>
        <v>12.047506786906137</v>
      </c>
      <c r="H352" s="4">
        <f>IF(資本ストック!H352&gt;0,LN(資本ストック!H352),0)</f>
        <v>12.001645113207132</v>
      </c>
      <c r="I352" s="4">
        <f>IF(資本ストック!I352&gt;0,LN(資本ストック!I352),0)</f>
        <v>11.639064370189002</v>
      </c>
      <c r="K352" s="6">
        <f>E352-E$1088</f>
        <v>0.86119436820786177</v>
      </c>
      <c r="L352" s="6">
        <f>F352-F$1088</f>
        <v>0.74314212659580114</v>
      </c>
      <c r="M352" s="6">
        <f>G352-G$1088</f>
        <v>0.54890659296160393</v>
      </c>
      <c r="N352" s="6">
        <f>H352-H$1088</f>
        <v>0.44927939266572459</v>
      </c>
      <c r="O352" s="6">
        <f>I352-I$1088</f>
        <v>0.326174980762449</v>
      </c>
    </row>
    <row r="353" spans="1:15" x14ac:dyDescent="0.15">
      <c r="A353" s="1">
        <v>16</v>
      </c>
      <c r="B353" s="1" t="s">
        <v>111</v>
      </c>
      <c r="C353" s="1">
        <v>5</v>
      </c>
      <c r="D353" s="1" t="s">
        <v>19</v>
      </c>
      <c r="E353" s="4">
        <f>IF(資本ストック!E353&gt;0,LN(資本ストック!E353),0)</f>
        <v>10.588895946480999</v>
      </c>
      <c r="F353" s="4">
        <f>IF(資本ストック!F353&gt;0,LN(資本ストック!F353),0)</f>
        <v>11.049942227293364</v>
      </c>
      <c r="G353" s="4">
        <f>IF(資本ストック!G353&gt;0,LN(資本ストック!G353),0)</f>
        <v>11.637775161439045</v>
      </c>
      <c r="H353" s="4">
        <f>IF(資本ストック!H353&gt;0,LN(資本ストック!H353),0)</f>
        <v>11.914756131783836</v>
      </c>
      <c r="I353" s="4">
        <f>IF(資本ストック!I353&gt;0,LN(資本ストック!I353),0)</f>
        <v>11.896243993459819</v>
      </c>
      <c r="K353" s="6">
        <f>E353-E$1089</f>
        <v>0.41048133453684876</v>
      </c>
      <c r="L353" s="6">
        <f>F353-F$1089</f>
        <v>0.4801307875623877</v>
      </c>
      <c r="M353" s="6">
        <f>G353-G$1089</f>
        <v>0.63196687276604813</v>
      </c>
      <c r="N353" s="6">
        <f>H353-H$1089</f>
        <v>0.5837150725870206</v>
      </c>
      <c r="O353" s="6">
        <f>I353-I$1089</f>
        <v>0.53730614778516994</v>
      </c>
    </row>
    <row r="354" spans="1:15" x14ac:dyDescent="0.15">
      <c r="A354" s="1">
        <v>16</v>
      </c>
      <c r="B354" s="1" t="s">
        <v>111</v>
      </c>
      <c r="C354" s="1">
        <v>6</v>
      </c>
      <c r="D354" s="1" t="s">
        <v>3</v>
      </c>
      <c r="E354" s="4">
        <f>IF(資本ストック!E354&gt;0,LN(資本ストック!E354),0)</f>
        <v>12.427825097277674</v>
      </c>
      <c r="F354" s="4">
        <f>IF(資本ストック!F354&gt;0,LN(資本ストック!F354),0)</f>
        <v>12.46944784262268</v>
      </c>
      <c r="G354" s="4">
        <f>IF(資本ストック!G354&gt;0,LN(資本ストック!G354),0)</f>
        <v>12.652308229374622</v>
      </c>
      <c r="H354" s="4">
        <f>IF(資本ストック!H354&gt;0,LN(資本ストック!H354),0)</f>
        <v>13.025584864983657</v>
      </c>
      <c r="I354" s="4">
        <f>IF(資本ストック!I354&gt;0,LN(資本ストック!I354),0)</f>
        <v>13.454089639699445</v>
      </c>
      <c r="K354" s="6">
        <f>E354-E$1090</f>
        <v>1.3485673797488236</v>
      </c>
      <c r="L354" s="6">
        <f>F354-F$1090</f>
        <v>1.0690255436219758</v>
      </c>
      <c r="M354" s="6">
        <f>G354-G$1090</f>
        <v>0.83230762493993282</v>
      </c>
      <c r="N354" s="6">
        <f>H354-H$1090</f>
        <v>0.94709411941381028</v>
      </c>
      <c r="O354" s="6">
        <f>I354-I$1090</f>
        <v>1.0724596595760829</v>
      </c>
    </row>
    <row r="355" spans="1:15" x14ac:dyDescent="0.15">
      <c r="A355" s="1">
        <v>16</v>
      </c>
      <c r="B355" s="1" t="s">
        <v>111</v>
      </c>
      <c r="C355" s="1">
        <v>7</v>
      </c>
      <c r="D355" s="1" t="s">
        <v>20</v>
      </c>
      <c r="E355" s="4">
        <f>IF(資本ストック!E355&gt;0,LN(資本ストック!E355),0)</f>
        <v>8.3152563822796299</v>
      </c>
      <c r="F355" s="4">
        <f>IF(資本ストック!F355&gt;0,LN(資本ストック!F355),0)</f>
        <v>9.9668991662148994</v>
      </c>
      <c r="G355" s="4">
        <f>IF(資本ストック!G355&gt;0,LN(資本ストック!G355),0)</f>
        <v>10.152917650137907</v>
      </c>
      <c r="H355" s="4">
        <f>IF(資本ストック!H355&gt;0,LN(資本ストック!H355),0)</f>
        <v>10.824716553963968</v>
      </c>
      <c r="I355" s="4">
        <f>IF(資本ストック!I355&gt;0,LN(資本ストック!I355),0)</f>
        <v>11.084653931921647</v>
      </c>
      <c r="K355" s="6">
        <f>E355-E$1091</f>
        <v>-0.96327320474302525</v>
      </c>
      <c r="L355" s="6">
        <f>F355-F$1091</f>
        <v>3.2618998480433703E-3</v>
      </c>
      <c r="M355" s="6">
        <f>G355-G$1091</f>
        <v>0.29717392777356366</v>
      </c>
      <c r="N355" s="6">
        <f>H355-H$1091</f>
        <v>0.55189455159534084</v>
      </c>
      <c r="O355" s="6">
        <f>I355-I$1091</f>
        <v>0.74350884390839589</v>
      </c>
    </row>
    <row r="356" spans="1:15" x14ac:dyDescent="0.15">
      <c r="A356" s="1">
        <v>16</v>
      </c>
      <c r="B356" s="1" t="s">
        <v>111</v>
      </c>
      <c r="C356" s="1">
        <v>8</v>
      </c>
      <c r="D356" s="1" t="s">
        <v>21</v>
      </c>
      <c r="E356" s="4">
        <f>IF(資本ストック!E356&gt;0,LN(資本ストック!E356),0)</f>
        <v>10.961027304438431</v>
      </c>
      <c r="F356" s="4">
        <f>IF(資本ストック!F356&gt;0,LN(資本ストック!F356),0)</f>
        <v>10.869024411997904</v>
      </c>
      <c r="G356" s="4">
        <f>IF(資本ストック!G356&gt;0,LN(資本ストック!G356),0)</f>
        <v>11.027854355343093</v>
      </c>
      <c r="H356" s="4">
        <f>IF(資本ストック!H356&gt;0,LN(資本ストック!H356),0)</f>
        <v>11.01801445134384</v>
      </c>
      <c r="I356" s="4">
        <f>IF(資本ストック!I356&gt;0,LN(資本ストック!I356),0)</f>
        <v>10.951741017716367</v>
      </c>
      <c r="K356" s="6">
        <f>E356-E$1092</f>
        <v>0.17754726255118847</v>
      </c>
      <c r="L356" s="6">
        <f>F356-F$1092</f>
        <v>-0.20065107704367691</v>
      </c>
      <c r="M356" s="6">
        <f>G356-G$1092</f>
        <v>-0.31230673243669216</v>
      </c>
      <c r="N356" s="6">
        <f>H356-H$1092</f>
        <v>-0.38961750618389779</v>
      </c>
      <c r="O356" s="6">
        <f>I356-I$1092</f>
        <v>-0.38613335918824454</v>
      </c>
    </row>
    <row r="357" spans="1:15" x14ac:dyDescent="0.15">
      <c r="A357" s="1">
        <v>16</v>
      </c>
      <c r="B357" s="1" t="s">
        <v>111</v>
      </c>
      <c r="C357" s="1">
        <v>9</v>
      </c>
      <c r="D357" s="1" t="s">
        <v>22</v>
      </c>
      <c r="E357" s="4">
        <f>IF(資本ストック!E357&gt;0,LN(資本ストック!E357),0)</f>
        <v>11.629791847693959</v>
      </c>
      <c r="F357" s="4">
        <f>IF(資本ストック!F357&gt;0,LN(資本ストック!F357),0)</f>
        <v>12.89500223652878</v>
      </c>
      <c r="G357" s="4">
        <f>IF(資本ストック!G357&gt;0,LN(資本ストック!G357),0)</f>
        <v>13.17780856407968</v>
      </c>
      <c r="H357" s="4">
        <f>IF(資本ストック!H357&gt;0,LN(資本ストック!H357),0)</f>
        <v>13.108079848915912</v>
      </c>
      <c r="I357" s="4">
        <f>IF(資本ストック!I357&gt;0,LN(資本ストック!I357),0)</f>
        <v>13.154480562166174</v>
      </c>
      <c r="K357" s="6">
        <f>E357-E$1093</f>
        <v>0.37321685327026977</v>
      </c>
      <c r="L357" s="6">
        <f>F357-F$1093</f>
        <v>1.0514731870166703</v>
      </c>
      <c r="M357" s="6">
        <f>G357-G$1093</f>
        <v>0.99227187386556359</v>
      </c>
      <c r="N357" s="6">
        <f>H357-H$1093</f>
        <v>0.83345059800277532</v>
      </c>
      <c r="O357" s="6">
        <f>I357-I$1093</f>
        <v>0.73801862734054247</v>
      </c>
    </row>
    <row r="358" spans="1:15" x14ac:dyDescent="0.15">
      <c r="A358" s="1">
        <v>16</v>
      </c>
      <c r="B358" s="1" t="s">
        <v>111</v>
      </c>
      <c r="C358" s="1">
        <v>10</v>
      </c>
      <c r="D358" s="1" t="s">
        <v>23</v>
      </c>
      <c r="E358" s="4">
        <f>IF(資本ストック!E358&gt;0,LN(資本ストック!E358),0)</f>
        <v>11.114076537326472</v>
      </c>
      <c r="F358" s="4">
        <f>IF(資本ストック!F358&gt;0,LN(資本ストック!F358),0)</f>
        <v>11.40152279701085</v>
      </c>
      <c r="G358" s="4">
        <f>IF(資本ストック!G358&gt;0,LN(資本ストック!G358),0)</f>
        <v>12.146226987476743</v>
      </c>
      <c r="H358" s="4">
        <f>IF(資本ストック!H358&gt;0,LN(資本ストック!H358),0)</f>
        <v>12.615417362997336</v>
      </c>
      <c r="I358" s="4">
        <f>IF(資本ストック!I358&gt;0,LN(資本ストック!I358),0)</f>
        <v>12.228355586542285</v>
      </c>
      <c r="K358" s="6">
        <f>E358-E$1094</f>
        <v>0.87285408373678131</v>
      </c>
      <c r="L358" s="6">
        <f>F358-F$1094</f>
        <v>0.81045799847576916</v>
      </c>
      <c r="M358" s="6">
        <f>G358-G$1094</f>
        <v>1.0707493572614037</v>
      </c>
      <c r="N358" s="6">
        <f>H358-H$1094</f>
        <v>1.2633236848458029</v>
      </c>
      <c r="O358" s="6">
        <f>I358-I$1094</f>
        <v>0.94135750523913764</v>
      </c>
    </row>
    <row r="359" spans="1:15" x14ac:dyDescent="0.15">
      <c r="A359" s="1">
        <v>16</v>
      </c>
      <c r="B359" s="1" t="s">
        <v>111</v>
      </c>
      <c r="C359" s="1">
        <v>11</v>
      </c>
      <c r="D359" s="1" t="s">
        <v>24</v>
      </c>
      <c r="E359" s="4">
        <f>IF(資本ストック!E359&gt;0,LN(資本ストック!E359),0)</f>
        <v>11.593117415007132</v>
      </c>
      <c r="F359" s="4">
        <f>IF(資本ストック!F359&gt;0,LN(資本ストック!F359),0)</f>
        <v>11.860426778513087</v>
      </c>
      <c r="G359" s="4">
        <f>IF(資本ストック!G359&gt;0,LN(資本ストック!G359),0)</f>
        <v>12.543762964968494</v>
      </c>
      <c r="H359" s="4">
        <f>IF(資本ストック!H359&gt;0,LN(資本ストック!H359),0)</f>
        <v>12.700795090614223</v>
      </c>
      <c r="I359" s="4">
        <f>IF(資本ストック!I359&gt;0,LN(資本ストック!I359),0)</f>
        <v>12.897666528009966</v>
      </c>
      <c r="K359" s="6">
        <f>E359-E$1095</f>
        <v>0.77704067711705882</v>
      </c>
      <c r="L359" s="6">
        <f>F359-F$1095</f>
        <v>0.64552734862936134</v>
      </c>
      <c r="M359" s="6">
        <f>G359-G$1095</f>
        <v>0.62539576605774094</v>
      </c>
      <c r="N359" s="6">
        <f>H359-H$1095</f>
        <v>0.35640342362096966</v>
      </c>
      <c r="O359" s="6">
        <f>I359-I$1095</f>
        <v>0.41633487210410713</v>
      </c>
    </row>
    <row r="360" spans="1:15" x14ac:dyDescent="0.15">
      <c r="A360" s="1">
        <v>16</v>
      </c>
      <c r="B360" s="1" t="s">
        <v>280</v>
      </c>
      <c r="C360" s="1">
        <v>12</v>
      </c>
      <c r="D360" s="1" t="s">
        <v>25</v>
      </c>
      <c r="E360" s="4">
        <f>IF(資本ストック!E360&gt;0,LN(資本ストック!E360),0)</f>
        <v>9.8142733000662208</v>
      </c>
      <c r="F360" s="4">
        <f>IF(資本ストック!F360&gt;0,LN(資本ストック!F360),0)</f>
        <v>10.331910973230489</v>
      </c>
      <c r="G360" s="4">
        <f>IF(資本ストック!G360&gt;0,LN(資本ストック!G360),0)</f>
        <v>12.289178071608195</v>
      </c>
      <c r="H360" s="4">
        <f>IF(資本ストック!H360&gt;0,LN(資本ストック!H360),0)</f>
        <v>13.248341089709065</v>
      </c>
      <c r="I360" s="4">
        <f>IF(資本ストック!I360&gt;0,LN(資本ストック!I360),0)</f>
        <v>13.260098360513764</v>
      </c>
      <c r="K360" s="6">
        <f>E360-E$1096</f>
        <v>-0.31641409983330249</v>
      </c>
      <c r="L360" s="6">
        <f>F360-F$1096</f>
        <v>-0.71901910017465021</v>
      </c>
      <c r="M360" s="6">
        <f>G360-G$1096</f>
        <v>-0.22441966299435023</v>
      </c>
      <c r="N360" s="6">
        <f>H360-H$1096</f>
        <v>6.784820984893436E-2</v>
      </c>
      <c r="O360" s="6">
        <f>I360-I$1096</f>
        <v>-9.9982359034100909E-2</v>
      </c>
    </row>
    <row r="361" spans="1:15" x14ac:dyDescent="0.15">
      <c r="A361" s="1">
        <v>16</v>
      </c>
      <c r="B361" s="1" t="s">
        <v>111</v>
      </c>
      <c r="C361" s="1">
        <v>13</v>
      </c>
      <c r="D361" s="1" t="s">
        <v>26</v>
      </c>
      <c r="E361" s="4">
        <f>IF(資本ストック!E361&gt;0,LN(資本ストック!E361),0)</f>
        <v>10.509460341831769</v>
      </c>
      <c r="F361" s="4">
        <f>IF(資本ストック!F361&gt;0,LN(資本ストック!F361),0)</f>
        <v>10.838825720525334</v>
      </c>
      <c r="G361" s="4">
        <f>IF(資本ストック!G361&gt;0,LN(資本ストック!G361),0)</f>
        <v>11.470054619534736</v>
      </c>
      <c r="H361" s="4">
        <f>IF(資本ストック!H361&gt;0,LN(資本ストック!H361),0)</f>
        <v>11.818875552536388</v>
      </c>
      <c r="I361" s="4">
        <f>IF(資本ストック!I361&gt;0,LN(資本ストック!I361),0)</f>
        <v>11.875405669253874</v>
      </c>
      <c r="K361" s="6">
        <f>E361-E$1097</f>
        <v>0.8788209835764178</v>
      </c>
      <c r="L361" s="6">
        <f>F361-F$1097</f>
        <v>-0.26552559976953916</v>
      </c>
      <c r="M361" s="6">
        <f>G361-G$1097</f>
        <v>-0.20353421040973529</v>
      </c>
      <c r="N361" s="6">
        <f>H361-H$1097</f>
        <v>-0.22603066171690678</v>
      </c>
      <c r="O361" s="6">
        <f>I361-I$1097</f>
        <v>-0.29691318410959333</v>
      </c>
    </row>
    <row r="362" spans="1:15" x14ac:dyDescent="0.15">
      <c r="A362" s="1">
        <v>16</v>
      </c>
      <c r="B362" s="1" t="s">
        <v>111</v>
      </c>
      <c r="C362" s="1">
        <v>14</v>
      </c>
      <c r="D362" s="1" t="s">
        <v>27</v>
      </c>
      <c r="E362" s="4">
        <f>IF(資本ストック!E362&gt;0,LN(資本ストック!E362),0)</f>
        <v>6.9450528867525634</v>
      </c>
      <c r="F362" s="4">
        <f>IF(資本ストック!F362&gt;0,LN(資本ストック!F362),0)</f>
        <v>7.5042847504823493</v>
      </c>
      <c r="G362" s="4">
        <f>IF(資本ストック!G362&gt;0,LN(資本ストック!G362),0)</f>
        <v>8.5673664159277489</v>
      </c>
      <c r="H362" s="4">
        <f>IF(資本ストック!H362&gt;0,LN(資本ストック!H362),0)</f>
        <v>9.1484111159769164</v>
      </c>
      <c r="I362" s="4">
        <f>IF(資本ストック!I362&gt;0,LN(資本ストック!I362),0)</f>
        <v>9.4633054788457169</v>
      </c>
      <c r="K362" s="6">
        <f>E362-E$1098</f>
        <v>0.42675869868007599</v>
      </c>
      <c r="L362" s="6">
        <f>F362-F$1098</f>
        <v>-0.93562597207410203</v>
      </c>
      <c r="M362" s="6">
        <f>G362-G$1098</f>
        <v>-0.95024907410068771</v>
      </c>
      <c r="N362" s="6">
        <f>H362-H$1098</f>
        <v>-0.87275933484324852</v>
      </c>
      <c r="O362" s="6">
        <f>I362-I$1098</f>
        <v>-0.82875414788729529</v>
      </c>
    </row>
    <row r="363" spans="1:15" x14ac:dyDescent="0.15">
      <c r="A363" s="1">
        <v>16</v>
      </c>
      <c r="B363" s="1" t="s">
        <v>111</v>
      </c>
      <c r="C363" s="1">
        <v>15</v>
      </c>
      <c r="D363" s="1" t="s">
        <v>28</v>
      </c>
      <c r="E363" s="4">
        <f>IF(資本ストック!E363&gt;0,LN(資本ストック!E363),0)</f>
        <v>11.397636738935519</v>
      </c>
      <c r="F363" s="4">
        <f>IF(資本ストック!F363&gt;0,LN(資本ストック!F363),0)</f>
        <v>11.760052162627336</v>
      </c>
      <c r="G363" s="4">
        <f>IF(資本ストック!G363&gt;0,LN(資本ストック!G363),0)</f>
        <v>12.387496137041484</v>
      </c>
      <c r="H363" s="4">
        <f>IF(資本ストック!H363&gt;0,LN(資本ストック!H363),0)</f>
        <v>12.606851384163468</v>
      </c>
      <c r="I363" s="4">
        <f>IF(資本ストック!I363&gt;0,LN(資本ストック!I363),0)</f>
        <v>12.861485543291529</v>
      </c>
      <c r="K363" s="6">
        <f>E363-E$1099</f>
        <v>0.32205857073949318</v>
      </c>
      <c r="L363" s="6">
        <f>F363-F$1099</f>
        <v>-2.5940165591238795E-2</v>
      </c>
      <c r="M363" s="6">
        <f>G363-G$1099</f>
        <v>-6.0635731016811079E-2</v>
      </c>
      <c r="N363" s="6">
        <f>H363-H$1099</f>
        <v>-0.10123220934298871</v>
      </c>
      <c r="O363" s="6">
        <f>I363-I$1099</f>
        <v>0.13615631857702049</v>
      </c>
    </row>
    <row r="364" spans="1:15" x14ac:dyDescent="0.15">
      <c r="A364" s="1">
        <v>16</v>
      </c>
      <c r="B364" s="1" t="s">
        <v>110</v>
      </c>
      <c r="C364" s="1">
        <v>16</v>
      </c>
      <c r="D364" s="1" t="s">
        <v>11</v>
      </c>
      <c r="E364" s="4">
        <f>IF(資本ストック!E364&gt;0,LN(資本ストック!E364),0)</f>
        <v>11.274532652774626</v>
      </c>
      <c r="F364" s="4">
        <f>IF(資本ストック!F364&gt;0,LN(資本ストック!F364),0)</f>
        <v>11.995023135355233</v>
      </c>
      <c r="G364" s="4">
        <f>IF(資本ストック!G364&gt;0,LN(資本ストック!G364),0)</f>
        <v>12.341048679842508</v>
      </c>
      <c r="H364" s="4">
        <f>IF(資本ストック!H364&gt;0,LN(資本ストック!H364),0)</f>
        <v>12.637425183317676</v>
      </c>
      <c r="I364" s="4">
        <f>IF(資本ストック!I364&gt;0,LN(資本ストック!I364),0)</f>
        <v>12.459479391917192</v>
      </c>
      <c r="K364" s="6">
        <f>E364-E$1100</f>
        <v>-0.58377950271482959</v>
      </c>
      <c r="L364" s="6">
        <f>F364-F$1100</f>
        <v>-0.25904557252938609</v>
      </c>
      <c r="M364" s="6">
        <f>G364-G$1100</f>
        <v>-0.30081290655381743</v>
      </c>
      <c r="N364" s="6">
        <f>H364-H$1100</f>
        <v>-0.33112532321774424</v>
      </c>
      <c r="O364" s="6">
        <f>I364-I$1100</f>
        <v>-0.34958073753923102</v>
      </c>
    </row>
    <row r="365" spans="1:15" x14ac:dyDescent="0.15">
      <c r="A365" s="1">
        <v>16</v>
      </c>
      <c r="B365" s="1" t="s">
        <v>110</v>
      </c>
      <c r="C365" s="1">
        <v>17</v>
      </c>
      <c r="D365" s="1" t="s">
        <v>12</v>
      </c>
      <c r="E365" s="4">
        <f>IF(資本ストック!E365&gt;0,LN(資本ストック!E365),0)</f>
        <v>13.413885265970777</v>
      </c>
      <c r="F365" s="4">
        <f>IF(資本ストック!F365&gt;0,LN(資本ストック!F365),0)</f>
        <v>13.907066920390113</v>
      </c>
      <c r="G365" s="4">
        <f>IF(資本ストック!G365&gt;0,LN(資本ストック!G365),0)</f>
        <v>13.974296534005745</v>
      </c>
      <c r="H365" s="4">
        <f>IF(資本ストック!H365&gt;0,LN(資本ストック!H365),0)</f>
        <v>14.094081054708871</v>
      </c>
      <c r="I365" s="4">
        <f>IF(資本ストック!I365&gt;0,LN(資本ストック!I365),0)</f>
        <v>14.025803127802583</v>
      </c>
      <c r="K365" s="6">
        <f>E365-E$1101</f>
        <v>0.81347381603952584</v>
      </c>
      <c r="L365" s="6">
        <f>F365-F$1101</f>
        <v>0.19625676794871794</v>
      </c>
      <c r="M365" s="6">
        <f>G365-G$1101</f>
        <v>-0.14954333531945174</v>
      </c>
      <c r="N365" s="6">
        <f>H365-H$1101</f>
        <v>-0.38304446439495443</v>
      </c>
      <c r="O365" s="6">
        <f>I365-I$1101</f>
        <v>-0.47452010235960174</v>
      </c>
    </row>
    <row r="366" spans="1:15" x14ac:dyDescent="0.15">
      <c r="A366" s="1">
        <v>16</v>
      </c>
      <c r="B366" s="1" t="s">
        <v>110</v>
      </c>
      <c r="C366" s="1">
        <v>18</v>
      </c>
      <c r="D366" s="1" t="s">
        <v>13</v>
      </c>
      <c r="E366" s="4">
        <f>IF(資本ストック!E366&gt;0,LN(資本ストック!E366),0)</f>
        <v>11.448333751400401</v>
      </c>
      <c r="F366" s="4">
        <f>IF(資本ストック!F366&gt;0,LN(資本ストック!F366),0)</f>
        <v>12.882536292413249</v>
      </c>
      <c r="G366" s="4">
        <f>IF(資本ストック!G366&gt;0,LN(資本ストック!G366),0)</f>
        <v>13.135795516104766</v>
      </c>
      <c r="H366" s="4">
        <f>IF(資本ストック!H366&gt;0,LN(資本ストック!H366),0)</f>
        <v>13.183914068317934</v>
      </c>
      <c r="I366" s="4">
        <f>IF(資本ストック!I366&gt;0,LN(資本ストック!I366),0)</f>
        <v>12.891538073598992</v>
      </c>
      <c r="K366" s="6">
        <f>E366-E$1102</f>
        <v>-0.47109050702180078</v>
      </c>
      <c r="L366" s="6">
        <f>F366-F$1102</f>
        <v>-0.33420156667131629</v>
      </c>
      <c r="M366" s="6">
        <f>G366-G$1102</f>
        <v>-0.30332622701871159</v>
      </c>
      <c r="N366" s="6">
        <f>H366-H$1102</f>
        <v>-0.42555534710521137</v>
      </c>
      <c r="O366" s="6">
        <f>I366-I$1102</f>
        <v>-0.56092812581213281</v>
      </c>
    </row>
    <row r="367" spans="1:15" x14ac:dyDescent="0.15">
      <c r="A367" s="1">
        <v>16</v>
      </c>
      <c r="B367" s="1" t="s">
        <v>110</v>
      </c>
      <c r="C367" s="1">
        <v>19</v>
      </c>
      <c r="D367" s="1" t="s">
        <v>14</v>
      </c>
      <c r="E367" s="4">
        <f>IF(資本ストック!E367&gt;0,LN(資本ストック!E367),0)</f>
        <v>10.444556665763578</v>
      </c>
      <c r="F367" s="4">
        <f>IF(資本ストック!F367&gt;0,LN(資本ストック!F367),0)</f>
        <v>10.953584811805703</v>
      </c>
      <c r="G367" s="4">
        <f>IF(資本ストック!G367&gt;0,LN(資本ストック!G367),0)</f>
        <v>11.210623015445165</v>
      </c>
      <c r="H367" s="4">
        <f>IF(資本ストック!H367&gt;0,LN(資本ストック!H367),0)</f>
        <v>11.953801167036843</v>
      </c>
      <c r="I367" s="4">
        <f>IF(資本ストック!I367&gt;0,LN(資本ストック!I367),0)</f>
        <v>11.643944690537467</v>
      </c>
      <c r="K367" s="6">
        <f>E367-E$1103</f>
        <v>-0.77880227867188978</v>
      </c>
      <c r="L367" s="6">
        <f>F367-F$1103</f>
        <v>-0.66140953217089482</v>
      </c>
      <c r="M367" s="6">
        <f>G367-G$1103</f>
        <v>-0.67798364644005993</v>
      </c>
      <c r="N367" s="6">
        <f>H367-H$1103</f>
        <v>-0.35015349025088227</v>
      </c>
      <c r="O367" s="6">
        <f>I367-I$1103</f>
        <v>-0.78489086559360288</v>
      </c>
    </row>
    <row r="368" spans="1:15" x14ac:dyDescent="0.15">
      <c r="A368" s="1">
        <v>16</v>
      </c>
      <c r="B368" s="1" t="s">
        <v>110</v>
      </c>
      <c r="C368" s="1">
        <v>20</v>
      </c>
      <c r="D368" s="1" t="s">
        <v>15</v>
      </c>
      <c r="E368" s="4">
        <f>IF(資本ストック!E368&gt;0,LN(資本ストック!E368),0)</f>
        <v>9.6085238205679797</v>
      </c>
      <c r="F368" s="4">
        <f>IF(資本ストック!F368&gt;0,LN(資本ストック!F368),0)</f>
        <v>11.571092290429508</v>
      </c>
      <c r="G368" s="4">
        <f>IF(資本ストック!G368&gt;0,LN(資本ストック!G368),0)</f>
        <v>12.683653166298718</v>
      </c>
      <c r="H368" s="4">
        <f>IF(資本ストック!H368&gt;0,LN(資本ストック!H368),0)</f>
        <v>13.070546535382279</v>
      </c>
      <c r="I368" s="4">
        <f>IF(資本ストック!I368&gt;0,LN(資本ストック!I368),0)</f>
        <v>13.186442956386289</v>
      </c>
      <c r="K368" s="6">
        <f>E368-E$1104</f>
        <v>-1.3216379159045495</v>
      </c>
      <c r="L368" s="6">
        <f>F368-F$1104</f>
        <v>-1.3105279592288639</v>
      </c>
      <c r="M368" s="6">
        <f>G368-G$1104</f>
        <v>-1.1309994578715905</v>
      </c>
      <c r="N368" s="6">
        <f>H368-H$1104</f>
        <v>-1.0539422920600465</v>
      </c>
      <c r="O368" s="6">
        <f>I368-I$1104</f>
        <v>-0.94146479693742258</v>
      </c>
    </row>
    <row r="369" spans="1:15" x14ac:dyDescent="0.15">
      <c r="A369" s="1">
        <v>16</v>
      </c>
      <c r="B369" s="1" t="s">
        <v>110</v>
      </c>
      <c r="C369" s="1">
        <v>21</v>
      </c>
      <c r="D369" s="1" t="s">
        <v>16</v>
      </c>
      <c r="E369" s="4">
        <f>IF(資本ストック!E369&gt;0,LN(資本ストック!E369),0)</f>
        <v>13.296171830011776</v>
      </c>
      <c r="F369" s="4">
        <f>IF(資本ストック!F369&gt;0,LN(資本ストック!F369),0)</f>
        <v>13.540209540276161</v>
      </c>
      <c r="G369" s="4">
        <f>IF(資本ストック!G369&gt;0,LN(資本ストック!G369),0)</f>
        <v>13.879792448163133</v>
      </c>
      <c r="H369" s="4">
        <f>IF(資本ストック!H369&gt;0,LN(資本ストック!H369),0)</f>
        <v>14.116150162893577</v>
      </c>
      <c r="I369" s="4">
        <f>IF(資本ストック!I369&gt;0,LN(資本ストック!I369),0)</f>
        <v>14.220049573291943</v>
      </c>
      <c r="K369" s="6">
        <f>E369-E$1105</f>
        <v>0.70520541321580943</v>
      </c>
      <c r="L369" s="6">
        <f>F369-F$1105</f>
        <v>-0.17591192263538247</v>
      </c>
      <c r="M369" s="6">
        <f>G369-G$1105</f>
        <v>-0.30510275640531859</v>
      </c>
      <c r="N369" s="6">
        <f>H369-H$1105</f>
        <v>-0.50663063050933133</v>
      </c>
      <c r="O369" s="6">
        <f>I369-I$1105</f>
        <v>-0.44185939069891944</v>
      </c>
    </row>
    <row r="370" spans="1:15" x14ac:dyDescent="0.15">
      <c r="A370" s="1">
        <v>16</v>
      </c>
      <c r="B370" s="1" t="s">
        <v>109</v>
      </c>
      <c r="C370" s="1">
        <v>22</v>
      </c>
      <c r="D370" s="1" t="s">
        <v>8</v>
      </c>
      <c r="E370" s="4">
        <f>IF(資本ストック!E370&gt;0,LN(資本ストック!E370),0)</f>
        <v>11.814498351982461</v>
      </c>
      <c r="F370" s="4">
        <f>IF(資本ストック!F370&gt;0,LN(資本ストック!F370),0)</f>
        <v>12.824272790286408</v>
      </c>
      <c r="G370" s="4">
        <f>IF(資本ストック!G370&gt;0,LN(資本ストック!G370),0)</f>
        <v>13.870857588873674</v>
      </c>
      <c r="H370" s="4">
        <f>IF(資本ストック!H370&gt;0,LN(資本ストック!H370),0)</f>
        <v>14.630472001013519</v>
      </c>
      <c r="I370" s="4">
        <f>IF(資本ストック!I370&gt;0,LN(資本ストック!I370),0)</f>
        <v>14.492564643116394</v>
      </c>
      <c r="K370" s="6">
        <f>E370-E$1106</f>
        <v>-0.37118738313748878</v>
      </c>
      <c r="L370" s="6">
        <f>F370-F$1106</f>
        <v>-0.72868067200537823</v>
      </c>
      <c r="M370" s="6">
        <f>G370-G$1106</f>
        <v>-0.56716088799386988</v>
      </c>
      <c r="N370" s="6">
        <f>H370-H$1106</f>
        <v>-0.26071725452881722</v>
      </c>
      <c r="O370" s="6">
        <f>I370-I$1106</f>
        <v>-0.43938642113320725</v>
      </c>
    </row>
    <row r="371" spans="1:15" x14ac:dyDescent="0.15">
      <c r="A371" s="1">
        <v>16</v>
      </c>
      <c r="B371" s="1" t="s">
        <v>109</v>
      </c>
      <c r="C371" s="1">
        <v>23</v>
      </c>
      <c r="D371" s="1" t="s">
        <v>29</v>
      </c>
      <c r="E371" s="4">
        <f>IF(資本ストック!E371&gt;0,LN(資本ストック!E371),0)</f>
        <v>12.222026502260929</v>
      </c>
      <c r="F371" s="4">
        <f>IF(資本ストック!F371&gt;0,LN(資本ストック!F371),0)</f>
        <v>12.715887949068311</v>
      </c>
      <c r="G371" s="4">
        <f>IF(資本ストック!G371&gt;0,LN(資本ストック!G371),0)</f>
        <v>13.324140170882872</v>
      </c>
      <c r="H371" s="4">
        <f>IF(資本ストック!H371&gt;0,LN(資本ストック!H371),0)</f>
        <v>13.983927051443303</v>
      </c>
      <c r="I371" s="4">
        <f>IF(資本ストック!I371&gt;0,LN(資本ストック!I371),0)</f>
        <v>14.057212479725465</v>
      </c>
      <c r="K371" s="6">
        <f>E371-E$1107</f>
        <v>-0.46964666129865584</v>
      </c>
      <c r="L371" s="6">
        <f>F371-F$1107</f>
        <v>-0.65675768787417432</v>
      </c>
      <c r="M371" s="6">
        <f>G371-G$1107</f>
        <v>-0.54012294649246329</v>
      </c>
      <c r="N371" s="6">
        <f>H371-H$1107</f>
        <v>-0.47260057094001162</v>
      </c>
      <c r="O371" s="6">
        <f>I371-I$1107</f>
        <v>-0.44824830444929908</v>
      </c>
    </row>
    <row r="372" spans="1:15" x14ac:dyDescent="0.15">
      <c r="A372" s="1">
        <v>17</v>
      </c>
      <c r="B372" s="1" t="s">
        <v>281</v>
      </c>
      <c r="C372" s="1">
        <v>1</v>
      </c>
      <c r="D372" s="1" t="s">
        <v>9</v>
      </c>
      <c r="E372" s="4">
        <f>IF(資本ストック!E372&gt;0,LN(資本ストック!E372),0)</f>
        <v>13.227774832600531</v>
      </c>
      <c r="F372" s="4">
        <f>IF(資本ストック!F372&gt;0,LN(資本ストック!F372),0)</f>
        <v>13.468419192349929</v>
      </c>
      <c r="G372" s="4">
        <f>IF(資本ストック!G372&gt;0,LN(資本ストック!G372),0)</f>
        <v>13.691744288720855</v>
      </c>
      <c r="H372" s="4">
        <f>IF(資本ストック!H372&gt;0,LN(資本ストック!H372),0)</f>
        <v>13.908564568529723</v>
      </c>
      <c r="I372" s="4">
        <f>IF(資本ストック!I372&gt;0,LN(資本ストック!I372),0)</f>
        <v>13.837710519843975</v>
      </c>
      <c r="K372" s="6">
        <f>E372-E$1085</f>
        <v>-0.18535472359077332</v>
      </c>
      <c r="L372" s="6">
        <f>F372-F$1085</f>
        <v>-0.16980895686553055</v>
      </c>
      <c r="M372" s="6">
        <f>G372-G$1085</f>
        <v>-0.29273174514228906</v>
      </c>
      <c r="N372" s="6">
        <f>H372-H$1085</f>
        <v>-0.27549949832244458</v>
      </c>
      <c r="O372" s="6">
        <f>I372-I$1085</f>
        <v>-0.35072033304836303</v>
      </c>
    </row>
    <row r="373" spans="1:15" x14ac:dyDescent="0.15">
      <c r="A373" s="1">
        <v>17</v>
      </c>
      <c r="B373" s="1" t="s">
        <v>281</v>
      </c>
      <c r="C373" s="1">
        <v>2</v>
      </c>
      <c r="D373" s="1" t="s">
        <v>10</v>
      </c>
      <c r="E373" s="4">
        <f>IF(資本ストック!E373&gt;0,LN(資本ストック!E373),0)</f>
        <v>7.6421778832840745</v>
      </c>
      <c r="F373" s="4">
        <f>IF(資本ストック!F373&gt;0,LN(資本ストック!F373),0)</f>
        <v>9.179127261731864</v>
      </c>
      <c r="G373" s="4">
        <f>IF(資本ストック!G373&gt;0,LN(資本ストック!G373),0)</f>
        <v>9.4702564492905346</v>
      </c>
      <c r="H373" s="4">
        <f>IF(資本ストック!H373&gt;0,LN(資本ストック!H373),0)</f>
        <v>9.6065466828438648</v>
      </c>
      <c r="I373" s="4">
        <f>IF(資本ストック!I373&gt;0,LN(資本ストック!I373),0)</f>
        <v>9.6107350360204311</v>
      </c>
      <c r="K373" s="6">
        <f>E373-E$1086</f>
        <v>-2.3026640525175077</v>
      </c>
      <c r="L373" s="6">
        <f>F373-F$1086</f>
        <v>-0.92051604909788054</v>
      </c>
      <c r="M373" s="6">
        <f>G373-G$1086</f>
        <v>-0.68932615394354357</v>
      </c>
      <c r="N373" s="6">
        <f>H373-H$1086</f>
        <v>-0.58019009838286273</v>
      </c>
      <c r="O373" s="6">
        <f>I373-I$1086</f>
        <v>-0.419871508209825</v>
      </c>
    </row>
    <row r="374" spans="1:15" x14ac:dyDescent="0.15">
      <c r="A374" s="1">
        <v>17</v>
      </c>
      <c r="B374" s="1" t="s">
        <v>114</v>
      </c>
      <c r="C374" s="1">
        <v>3</v>
      </c>
      <c r="D374" s="1" t="s">
        <v>17</v>
      </c>
      <c r="E374" s="4">
        <f>IF(資本ストック!E374&gt;0,LN(資本ストック!E374),0)</f>
        <v>9.7837141097148344</v>
      </c>
      <c r="F374" s="4">
        <f>IF(資本ストック!F374&gt;0,LN(資本ストック!F374),0)</f>
        <v>10.533085012552466</v>
      </c>
      <c r="G374" s="4">
        <f>IF(資本ストック!G374&gt;0,LN(資本ストック!G374),0)</f>
        <v>11.179457693716547</v>
      </c>
      <c r="H374" s="4">
        <f>IF(資本ストック!H374&gt;0,LN(資本ストック!H374),0)</f>
        <v>11.908263332335064</v>
      </c>
      <c r="I374" s="4">
        <f>IF(資本ストック!I374&gt;0,LN(資本ストック!I374),0)</f>
        <v>11.672887060299969</v>
      </c>
      <c r="K374" s="6">
        <f>E374-E$1087</f>
        <v>-1.2214308849950655</v>
      </c>
      <c r="L374" s="6">
        <f>F374-F$1087</f>
        <v>-1.0880623970561647</v>
      </c>
      <c r="M374" s="6">
        <f>G374-G$1087</f>
        <v>-0.95327452115948574</v>
      </c>
      <c r="N374" s="6">
        <f>H374-H$1087</f>
        <v>-0.60883741758223842</v>
      </c>
      <c r="O374" s="6">
        <f>I374-I$1087</f>
        <v>-0.90362630422072421</v>
      </c>
    </row>
    <row r="375" spans="1:15" x14ac:dyDescent="0.15">
      <c r="A375" s="1">
        <v>17</v>
      </c>
      <c r="B375" s="1" t="s">
        <v>114</v>
      </c>
      <c r="C375" s="1">
        <v>4</v>
      </c>
      <c r="D375" s="1" t="s">
        <v>18</v>
      </c>
      <c r="E375" s="4">
        <f>IF(資本ストック!E375&gt;0,LN(資本ストック!E375),0)</f>
        <v>12.177271640052261</v>
      </c>
      <c r="F375" s="4">
        <f>IF(資本ストック!F375&gt;0,LN(資本ストック!F375),0)</f>
        <v>12.64270861086055</v>
      </c>
      <c r="G375" s="4">
        <f>IF(資本ストック!G375&gt;0,LN(資本ストック!G375),0)</f>
        <v>12.746414418486921</v>
      </c>
      <c r="H375" s="4">
        <f>IF(資本ストック!H375&gt;0,LN(資本ストック!H375),0)</f>
        <v>13.007306737524473</v>
      </c>
      <c r="I375" s="4">
        <f>IF(資本ストック!I375&gt;0,LN(資本ストック!I375),0)</f>
        <v>12.838585766943805</v>
      </c>
      <c r="K375" s="6">
        <f>E375-E$1088</f>
        <v>1.5282501738677716</v>
      </c>
      <c r="L375" s="6">
        <f>F375-F$1088</f>
        <v>1.440507122628409</v>
      </c>
      <c r="M375" s="6">
        <f>G375-G$1088</f>
        <v>1.2478142245423882</v>
      </c>
      <c r="N375" s="6">
        <f>H375-H$1088</f>
        <v>1.4549410169830654</v>
      </c>
      <c r="O375" s="6">
        <f>I375-I$1088</f>
        <v>1.5256963775172512</v>
      </c>
    </row>
    <row r="376" spans="1:15" x14ac:dyDescent="0.15">
      <c r="A376" s="1">
        <v>17</v>
      </c>
      <c r="B376" s="1" t="s">
        <v>114</v>
      </c>
      <c r="C376" s="1">
        <v>5</v>
      </c>
      <c r="D376" s="1" t="s">
        <v>19</v>
      </c>
      <c r="E376" s="4">
        <f>IF(資本ストック!E376&gt;0,LN(資本ストック!E376),0)</f>
        <v>8.8369074320021266</v>
      </c>
      <c r="F376" s="4">
        <f>IF(資本ストック!F376&gt;0,LN(資本ストック!F376),0)</f>
        <v>9.1534689399006197</v>
      </c>
      <c r="G376" s="4">
        <f>IF(資本ストック!G376&gt;0,LN(資本ストック!G376),0)</f>
        <v>9.8460330372537506</v>
      </c>
      <c r="H376" s="4">
        <f>IF(資本ストック!H376&gt;0,LN(資本ストック!H376),0)</f>
        <v>9.8436531903361892</v>
      </c>
      <c r="I376" s="4">
        <f>IF(資本ストック!I376&gt;0,LN(資本ストック!I376),0)</f>
        <v>9.7978554392092434</v>
      </c>
      <c r="K376" s="6">
        <f>E376-E$1089</f>
        <v>-1.341507179942024</v>
      </c>
      <c r="L376" s="6">
        <f>F376-F$1089</f>
        <v>-1.4163424998303569</v>
      </c>
      <c r="M376" s="6">
        <f>G376-G$1089</f>
        <v>-1.1597752514192461</v>
      </c>
      <c r="N376" s="6">
        <f>H376-H$1089</f>
        <v>-1.4873878688606261</v>
      </c>
      <c r="O376" s="6">
        <f>I376-I$1089</f>
        <v>-1.5610824064654061</v>
      </c>
    </row>
    <row r="377" spans="1:15" x14ac:dyDescent="0.15">
      <c r="A377" s="1">
        <v>17</v>
      </c>
      <c r="B377" s="1" t="s">
        <v>114</v>
      </c>
      <c r="C377" s="1">
        <v>6</v>
      </c>
      <c r="D377" s="1" t="s">
        <v>3</v>
      </c>
      <c r="E377" s="4">
        <f>IF(資本ストック!E377&gt;0,LN(資本ストック!E377),0)</f>
        <v>8.1191980102299759</v>
      </c>
      <c r="F377" s="4">
        <f>IF(資本ストック!F377&gt;0,LN(資本ストック!F377),0)</f>
        <v>10.512008185854977</v>
      </c>
      <c r="G377" s="4">
        <f>IF(資本ストック!G377&gt;0,LN(資本ストック!G377),0)</f>
        <v>10.924426975636115</v>
      </c>
      <c r="H377" s="4">
        <f>IF(資本ストック!H377&gt;0,LN(資本ストック!H377),0)</f>
        <v>11.386187929996671</v>
      </c>
      <c r="I377" s="4">
        <f>IF(資本ストック!I377&gt;0,LN(資本ストック!I377),0)</f>
        <v>11.450078278206687</v>
      </c>
      <c r="K377" s="6">
        <f>E377-E$1090</f>
        <v>-2.9600597072988748</v>
      </c>
      <c r="L377" s="6">
        <f>F377-F$1090</f>
        <v>-0.8884141131457266</v>
      </c>
      <c r="M377" s="6">
        <f>G377-G$1090</f>
        <v>-0.89557362879857472</v>
      </c>
      <c r="N377" s="6">
        <f>H377-H$1090</f>
        <v>-0.69230281557317497</v>
      </c>
      <c r="O377" s="6">
        <f>I377-I$1090</f>
        <v>-0.9315517019166748</v>
      </c>
    </row>
    <row r="378" spans="1:15" x14ac:dyDescent="0.15">
      <c r="A378" s="1">
        <v>17</v>
      </c>
      <c r="B378" s="1" t="s">
        <v>114</v>
      </c>
      <c r="C378" s="1">
        <v>7</v>
      </c>
      <c r="D378" s="1" t="s">
        <v>20</v>
      </c>
      <c r="E378" s="4">
        <f>IF(資本ストック!E378&gt;0,LN(資本ストック!E378),0)</f>
        <v>8.0022199500846121</v>
      </c>
      <c r="F378" s="4">
        <f>IF(資本ストック!F378&gt;0,LN(資本ストック!F378),0)</f>
        <v>9.2937488410294051</v>
      </c>
      <c r="G378" s="4">
        <f>IF(資本ストック!G378&gt;0,LN(資本ストック!G378),0)</f>
        <v>9.0888767749445556</v>
      </c>
      <c r="H378" s="4">
        <f>IF(資本ストック!H378&gt;0,LN(資本ストック!H378),0)</f>
        <v>10.309340785682767</v>
      </c>
      <c r="I378" s="4">
        <f>IF(資本ストック!I378&gt;0,LN(資本ストック!I378),0)</f>
        <v>10.035974918912599</v>
      </c>
      <c r="K378" s="6">
        <f>E378-E$1091</f>
        <v>-1.2763096369380431</v>
      </c>
      <c r="L378" s="6">
        <f>F378-F$1091</f>
        <v>-0.66988842533745085</v>
      </c>
      <c r="M378" s="6">
        <f>G378-G$1091</f>
        <v>-0.76686694741978734</v>
      </c>
      <c r="N378" s="6">
        <f>H378-H$1091</f>
        <v>3.6518783314139824E-2</v>
      </c>
      <c r="O378" s="6">
        <f>I378-I$1091</f>
        <v>-0.30517016910065209</v>
      </c>
    </row>
    <row r="379" spans="1:15" x14ac:dyDescent="0.15">
      <c r="A379" s="1">
        <v>17</v>
      </c>
      <c r="B379" s="1" t="s">
        <v>114</v>
      </c>
      <c r="C379" s="1">
        <v>8</v>
      </c>
      <c r="D379" s="1" t="s">
        <v>21</v>
      </c>
      <c r="E379" s="4">
        <f>IF(資本ストック!E379&gt;0,LN(資本ストック!E379),0)</f>
        <v>10.575783196161312</v>
      </c>
      <c r="F379" s="4">
        <f>IF(資本ストック!F379&gt;0,LN(資本ストック!F379),0)</f>
        <v>10.586310536558674</v>
      </c>
      <c r="G379" s="4">
        <f>IF(資本ストック!G379&gt;0,LN(資本ストック!G379),0)</f>
        <v>10.617994053752678</v>
      </c>
      <c r="H379" s="4">
        <f>IF(資本ストック!H379&gt;0,LN(資本ストック!H379),0)</f>
        <v>10.552176418489774</v>
      </c>
      <c r="I379" s="4">
        <f>IF(資本ストック!I379&gt;0,LN(資本ストック!I379),0)</f>
        <v>10.380420686635391</v>
      </c>
      <c r="K379" s="6">
        <f>E379-E$1092</f>
        <v>-0.2076968457259305</v>
      </c>
      <c r="L379" s="6">
        <f>F379-F$1092</f>
        <v>-0.48336495248290667</v>
      </c>
      <c r="M379" s="6">
        <f>G379-G$1092</f>
        <v>-0.72216703402710714</v>
      </c>
      <c r="N379" s="6">
        <f>H379-H$1092</f>
        <v>-0.85545553903796367</v>
      </c>
      <c r="O379" s="6">
        <f>I379-I$1092</f>
        <v>-0.95745369026922056</v>
      </c>
    </row>
    <row r="380" spans="1:15" x14ac:dyDescent="0.15">
      <c r="A380" s="1">
        <v>17</v>
      </c>
      <c r="B380" s="1" t="s">
        <v>114</v>
      </c>
      <c r="C380" s="1">
        <v>9</v>
      </c>
      <c r="D380" s="1" t="s">
        <v>22</v>
      </c>
      <c r="E380" s="4">
        <f>IF(資本ストック!E380&gt;0,LN(資本ストック!E380),0)</f>
        <v>9.732911964645659</v>
      </c>
      <c r="F380" s="4">
        <f>IF(資本ストック!F380&gt;0,LN(資本ストック!F380),0)</f>
        <v>10.019448013557513</v>
      </c>
      <c r="G380" s="4">
        <f>IF(資本ストック!G380&gt;0,LN(資本ストック!G380),0)</f>
        <v>11.344777975668842</v>
      </c>
      <c r="H380" s="4">
        <f>IF(資本ストック!H380&gt;0,LN(資本ストック!H380),0)</f>
        <v>11.257073397095757</v>
      </c>
      <c r="I380" s="4">
        <f>IF(資本ストック!I380&gt;0,LN(資本ストック!I380),0)</f>
        <v>11.251425813456198</v>
      </c>
      <c r="K380" s="6">
        <f>E380-E$1093</f>
        <v>-1.5236630297780298</v>
      </c>
      <c r="L380" s="6">
        <f>F380-F$1093</f>
        <v>-1.8240810359545971</v>
      </c>
      <c r="M380" s="6">
        <f>G380-G$1093</f>
        <v>-0.84075871454527373</v>
      </c>
      <c r="N380" s="6">
        <f>H380-H$1093</f>
        <v>-1.0175558538173792</v>
      </c>
      <c r="O380" s="6">
        <f>I380-I$1093</f>
        <v>-1.1650361213694342</v>
      </c>
    </row>
    <row r="381" spans="1:15" x14ac:dyDescent="0.15">
      <c r="A381" s="1">
        <v>17</v>
      </c>
      <c r="B381" s="1" t="s">
        <v>114</v>
      </c>
      <c r="C381" s="1">
        <v>10</v>
      </c>
      <c r="D381" s="1" t="s">
        <v>23</v>
      </c>
      <c r="E381" s="4">
        <f>IF(資本ストック!E381&gt;0,LN(資本ストック!E381),0)</f>
        <v>9.5246899422616309</v>
      </c>
      <c r="F381" s="4">
        <f>IF(資本ストック!F381&gt;0,LN(資本ストック!F381),0)</f>
        <v>9.8079000876385685</v>
      </c>
      <c r="G381" s="4">
        <f>IF(資本ストック!G381&gt;0,LN(資本ストック!G381),0)</f>
        <v>10.462270070722409</v>
      </c>
      <c r="H381" s="4">
        <f>IF(資本ストック!H381&gt;0,LN(資本ストック!H381),0)</f>
        <v>10.892549589416966</v>
      </c>
      <c r="I381" s="4">
        <f>IF(資本ストック!I381&gt;0,LN(資本ストック!I381),0)</f>
        <v>11.045960019067826</v>
      </c>
      <c r="K381" s="6">
        <f>E381-E$1094</f>
        <v>-0.71653251132805984</v>
      </c>
      <c r="L381" s="6">
        <f>F381-F$1094</f>
        <v>-0.78316471089651252</v>
      </c>
      <c r="M381" s="6">
        <f>G381-G$1094</f>
        <v>-0.61320755949292938</v>
      </c>
      <c r="N381" s="6">
        <f>H381-H$1094</f>
        <v>-0.45954408873456742</v>
      </c>
      <c r="O381" s="6">
        <f>I381-I$1094</f>
        <v>-0.24103806223532231</v>
      </c>
    </row>
    <row r="382" spans="1:15" x14ac:dyDescent="0.15">
      <c r="A382" s="1">
        <v>17</v>
      </c>
      <c r="B382" s="1" t="s">
        <v>114</v>
      </c>
      <c r="C382" s="1">
        <v>11</v>
      </c>
      <c r="D382" s="1" t="s">
        <v>24</v>
      </c>
      <c r="E382" s="4">
        <f>IF(資本ストック!E382&gt;0,LN(資本ストック!E382),0)</f>
        <v>11.773433976331312</v>
      </c>
      <c r="F382" s="4">
        <f>IF(資本ストック!F382&gt;0,LN(資本ストック!F382),0)</f>
        <v>12.027522243834609</v>
      </c>
      <c r="G382" s="4">
        <f>IF(資本ストック!G382&gt;0,LN(資本ストック!G382),0)</f>
        <v>12.70999057566247</v>
      </c>
      <c r="H382" s="4">
        <f>IF(資本ストック!H382&gt;0,LN(資本ストック!H382),0)</f>
        <v>12.8841719662899</v>
      </c>
      <c r="I382" s="4">
        <f>IF(資本ストック!I382&gt;0,LN(資本ストック!I382),0)</f>
        <v>13.149669407325305</v>
      </c>
      <c r="K382" s="6">
        <f>E382-E$1095</f>
        <v>0.95735723844123832</v>
      </c>
      <c r="L382" s="6">
        <f>F382-F$1095</f>
        <v>0.81262281395088287</v>
      </c>
      <c r="M382" s="6">
        <f>G382-G$1095</f>
        <v>0.79162337675171734</v>
      </c>
      <c r="N382" s="6">
        <f>H382-H$1095</f>
        <v>0.5397802992966465</v>
      </c>
      <c r="O382" s="6">
        <f>I382-I$1095</f>
        <v>0.66833775141944685</v>
      </c>
    </row>
    <row r="383" spans="1:15" x14ac:dyDescent="0.15">
      <c r="A383" s="1">
        <v>17</v>
      </c>
      <c r="B383" s="1" t="s">
        <v>114</v>
      </c>
      <c r="C383" s="1">
        <v>12</v>
      </c>
      <c r="D383" s="1" t="s">
        <v>25</v>
      </c>
      <c r="E383" s="4">
        <f>IF(資本ストック!E383&gt;0,LN(資本ストック!E383),0)</f>
        <v>9.5424452811486251</v>
      </c>
      <c r="F383" s="4">
        <f>IF(資本ストック!F383&gt;0,LN(資本ストック!F383),0)</f>
        <v>10.126230966602524</v>
      </c>
      <c r="G383" s="4">
        <f>IF(資本ストック!G383&gt;0,LN(資本ストック!G383),0)</f>
        <v>11.835784458347057</v>
      </c>
      <c r="H383" s="4">
        <f>IF(資本ストック!H383&gt;0,LN(資本ストック!H383),0)</f>
        <v>13.170184150958375</v>
      </c>
      <c r="I383" s="4">
        <f>IF(資本ストック!I383&gt;0,LN(資本ストック!I383),0)</f>
        <v>13.332427288382883</v>
      </c>
      <c r="K383" s="6">
        <f>E383-E$1096</f>
        <v>-0.58824211875089816</v>
      </c>
      <c r="L383" s="6">
        <f>F383-F$1096</f>
        <v>-0.92469910680261513</v>
      </c>
      <c r="M383" s="6">
        <f>G383-G$1096</f>
        <v>-0.67781327625548826</v>
      </c>
      <c r="N383" s="6">
        <f>H383-H$1096</f>
        <v>-1.030872890175516E-2</v>
      </c>
      <c r="O383" s="6">
        <f>I383-I$1096</f>
        <v>-2.7653431164981868E-2</v>
      </c>
    </row>
    <row r="384" spans="1:15" x14ac:dyDescent="0.15">
      <c r="A384" s="1">
        <v>17</v>
      </c>
      <c r="B384" s="1" t="s">
        <v>114</v>
      </c>
      <c r="C384" s="1">
        <v>13</v>
      </c>
      <c r="D384" s="1" t="s">
        <v>26</v>
      </c>
      <c r="E384" s="4">
        <f>IF(資本ストック!E384&gt;0,LN(資本ストック!E384),0)</f>
        <v>9.6573302070390223</v>
      </c>
      <c r="F384" s="4">
        <f>IF(資本ストック!F384&gt;0,LN(資本ストック!F384),0)</f>
        <v>9.7708286516512803</v>
      </c>
      <c r="G384" s="4">
        <f>IF(資本ストック!G384&gt;0,LN(資本ストック!G384),0)</f>
        <v>9.8803639192295254</v>
      </c>
      <c r="H384" s="4">
        <f>IF(資本ストック!H384&gt;0,LN(資本ストック!H384),0)</f>
        <v>10.421759614827138</v>
      </c>
      <c r="I384" s="4">
        <f>IF(資本ストック!I384&gt;0,LN(資本ストック!I384),0)</f>
        <v>10.878010425326302</v>
      </c>
      <c r="K384" s="6">
        <f>E384-E$1097</f>
        <v>2.6690848783671228E-2</v>
      </c>
      <c r="L384" s="6">
        <f>F384-F$1097</f>
        <v>-1.3335226686435924</v>
      </c>
      <c r="M384" s="6">
        <f>G384-G$1097</f>
        <v>-1.7932249107149456</v>
      </c>
      <c r="N384" s="6">
        <f>H384-H$1097</f>
        <v>-1.6231465994261569</v>
      </c>
      <c r="O384" s="6">
        <f>I384-I$1097</f>
        <v>-1.2943084280371657</v>
      </c>
    </row>
    <row r="385" spans="1:15" x14ac:dyDescent="0.15">
      <c r="A385" s="1">
        <v>17</v>
      </c>
      <c r="B385" s="1" t="s">
        <v>114</v>
      </c>
      <c r="C385" s="1">
        <v>14</v>
      </c>
      <c r="D385" s="1" t="s">
        <v>27</v>
      </c>
      <c r="E385" s="4">
        <f>IF(資本ストック!E385&gt;0,LN(資本ストック!E385),0)</f>
        <v>5.9732760379487946</v>
      </c>
      <c r="F385" s="4">
        <f>IF(資本ストック!F385&gt;0,LN(資本ストック!F385),0)</f>
        <v>5.4203554623339887</v>
      </c>
      <c r="G385" s="4">
        <f>IF(資本ストック!G385&gt;0,LN(資本ストック!G385),0)</f>
        <v>7.6636282256760948</v>
      </c>
      <c r="H385" s="4">
        <f>IF(資本ストック!H385&gt;0,LN(資本ストック!H385),0)</f>
        <v>8.2929193107693298</v>
      </c>
      <c r="I385" s="4">
        <f>IF(資本ストック!I385&gt;0,LN(資本ストック!I385),0)</f>
        <v>9.3084986212184528</v>
      </c>
      <c r="K385" s="6">
        <f>E385-E$1098</f>
        <v>-0.54501815012369281</v>
      </c>
      <c r="L385" s="6">
        <f>F385-F$1098</f>
        <v>-3.0195552602224627</v>
      </c>
      <c r="M385" s="6">
        <f>G385-G$1098</f>
        <v>-1.8539872643523418</v>
      </c>
      <c r="N385" s="6">
        <f>H385-H$1098</f>
        <v>-1.7282511400508351</v>
      </c>
      <c r="O385" s="6">
        <f>I385-I$1098</f>
        <v>-0.98356100551455938</v>
      </c>
    </row>
    <row r="386" spans="1:15" x14ac:dyDescent="0.15">
      <c r="A386" s="1">
        <v>17</v>
      </c>
      <c r="B386" s="1" t="s">
        <v>282</v>
      </c>
      <c r="C386" s="1">
        <v>15</v>
      </c>
      <c r="D386" s="1" t="s">
        <v>28</v>
      </c>
      <c r="E386" s="4">
        <f>IF(資本ストック!E386&gt;0,LN(資本ストック!E386),0)</f>
        <v>10.206247188941619</v>
      </c>
      <c r="F386" s="4">
        <f>IF(資本ストック!F386&gt;0,LN(資本ストック!F386),0)</f>
        <v>11.163124350305413</v>
      </c>
      <c r="G386" s="4">
        <f>IF(資本ストック!G386&gt;0,LN(資本ストック!G386),0)</f>
        <v>12.051353502162694</v>
      </c>
      <c r="H386" s="4">
        <f>IF(資本ストック!H386&gt;0,LN(資本ストック!H386),0)</f>
        <v>12.49325853054855</v>
      </c>
      <c r="I386" s="4">
        <f>IF(資本ストック!I386&gt;0,LN(資本ストック!I386),0)</f>
        <v>12.44887500853587</v>
      </c>
      <c r="K386" s="6">
        <f>E386-E$1099</f>
        <v>-0.86933097925440705</v>
      </c>
      <c r="L386" s="6">
        <f>F386-F$1099</f>
        <v>-0.6228679779131614</v>
      </c>
      <c r="M386" s="6">
        <f>G386-G$1099</f>
        <v>-0.39677836589560123</v>
      </c>
      <c r="N386" s="6">
        <f>H386-H$1099</f>
        <v>-0.21482506295790671</v>
      </c>
      <c r="O386" s="6">
        <f>I386-I$1099</f>
        <v>-0.27645421617863875</v>
      </c>
    </row>
    <row r="387" spans="1:15" x14ac:dyDescent="0.15">
      <c r="A387" s="1">
        <v>17</v>
      </c>
      <c r="B387" s="1" t="s">
        <v>281</v>
      </c>
      <c r="C387" s="1">
        <v>16</v>
      </c>
      <c r="D387" s="1" t="s">
        <v>11</v>
      </c>
      <c r="E387" s="4">
        <f>IF(資本ストック!E387&gt;0,LN(資本ストック!E387),0)</f>
        <v>11.065625872875057</v>
      </c>
      <c r="F387" s="4">
        <f>IF(資本ストック!F387&gt;0,LN(資本ストック!F387),0)</f>
        <v>11.729185095603661</v>
      </c>
      <c r="G387" s="4">
        <f>IF(資本ストック!G387&gt;0,LN(資本ストック!G387),0)</f>
        <v>12.194317407225732</v>
      </c>
      <c r="H387" s="4">
        <f>IF(資本ストック!H387&gt;0,LN(資本ストック!H387),0)</f>
        <v>12.527097783741803</v>
      </c>
      <c r="I387" s="4">
        <f>IF(資本ストック!I387&gt;0,LN(資本ストック!I387),0)</f>
        <v>12.36931087721301</v>
      </c>
      <c r="K387" s="6">
        <f>E387-E$1100</f>
        <v>-0.79268628261439922</v>
      </c>
      <c r="L387" s="6">
        <f>F387-F$1100</f>
        <v>-0.52488361228095748</v>
      </c>
      <c r="M387" s="6">
        <f>G387-G$1100</f>
        <v>-0.44754417917059364</v>
      </c>
      <c r="N387" s="6">
        <f>H387-H$1100</f>
        <v>-0.44145272279361691</v>
      </c>
      <c r="O387" s="6">
        <f>I387-I$1100</f>
        <v>-0.43974925224341277</v>
      </c>
    </row>
    <row r="388" spans="1:15" x14ac:dyDescent="0.15">
      <c r="A388" s="1">
        <v>17</v>
      </c>
      <c r="B388" s="1" t="s">
        <v>281</v>
      </c>
      <c r="C388" s="1">
        <v>17</v>
      </c>
      <c r="D388" s="1" t="s">
        <v>12</v>
      </c>
      <c r="E388" s="4">
        <f>IF(資本ストック!E388&gt;0,LN(資本ストック!E388),0)</f>
        <v>11.224933317141208</v>
      </c>
      <c r="F388" s="4">
        <f>IF(資本ストック!F388&gt;0,LN(資本ストック!F388),0)</f>
        <v>13.239366671398102</v>
      </c>
      <c r="G388" s="4">
        <f>IF(資本ストック!G388&gt;0,LN(資本ストック!G388),0)</f>
        <v>13.649637946369458</v>
      </c>
      <c r="H388" s="4">
        <f>IF(資本ストック!H388&gt;0,LN(資本ストック!H388),0)</f>
        <v>14.219884318707171</v>
      </c>
      <c r="I388" s="4">
        <f>IF(資本ストック!I388&gt;0,LN(資本ストック!I388),0)</f>
        <v>14.27479761089066</v>
      </c>
      <c r="K388" s="6">
        <f>E388-E$1101</f>
        <v>-1.3754781327900432</v>
      </c>
      <c r="L388" s="6">
        <f>F388-F$1101</f>
        <v>-0.47144348104329303</v>
      </c>
      <c r="M388" s="6">
        <f>G388-G$1101</f>
        <v>-0.47420192295573926</v>
      </c>
      <c r="N388" s="6">
        <f>H388-H$1101</f>
        <v>-0.25724120039665443</v>
      </c>
      <c r="O388" s="6">
        <f>I388-I$1101</f>
        <v>-0.22552561927152404</v>
      </c>
    </row>
    <row r="389" spans="1:15" x14ac:dyDescent="0.15">
      <c r="A389" s="1">
        <v>17</v>
      </c>
      <c r="B389" s="1" t="s">
        <v>281</v>
      </c>
      <c r="C389" s="1">
        <v>18</v>
      </c>
      <c r="D389" s="1" t="s">
        <v>13</v>
      </c>
      <c r="E389" s="4">
        <f>IF(資本ストック!E389&gt;0,LN(資本ストック!E389),0)</f>
        <v>11.653693533473087</v>
      </c>
      <c r="F389" s="4">
        <f>IF(資本ストック!F389&gt;0,LN(資本ストック!F389),0)</f>
        <v>12.849810281298502</v>
      </c>
      <c r="G389" s="4">
        <f>IF(資本ストック!G389&gt;0,LN(資本ストック!G389),0)</f>
        <v>13.304779468189711</v>
      </c>
      <c r="H389" s="4">
        <f>IF(資本ストック!H389&gt;0,LN(資本ストック!H389),0)</f>
        <v>13.42110045186643</v>
      </c>
      <c r="I389" s="4">
        <f>IF(資本ストック!I389&gt;0,LN(資本ストック!I389),0)</f>
        <v>13.205375039582691</v>
      </c>
      <c r="K389" s="6">
        <f>E389-E$1102</f>
        <v>-0.26573072494911543</v>
      </c>
      <c r="L389" s="6">
        <f>F389-F$1102</f>
        <v>-0.366927577786063</v>
      </c>
      <c r="M389" s="6">
        <f>G389-G$1102</f>
        <v>-0.1343422749337666</v>
      </c>
      <c r="N389" s="6">
        <f>H389-H$1102</f>
        <v>-0.18836896355671584</v>
      </c>
      <c r="O389" s="6">
        <f>I389-I$1102</f>
        <v>-0.24709115982843421</v>
      </c>
    </row>
    <row r="390" spans="1:15" x14ac:dyDescent="0.15">
      <c r="A390" s="1">
        <v>17</v>
      </c>
      <c r="B390" s="1" t="s">
        <v>281</v>
      </c>
      <c r="C390" s="1">
        <v>19</v>
      </c>
      <c r="D390" s="1" t="s">
        <v>14</v>
      </c>
      <c r="E390" s="4">
        <f>IF(資本ストック!E390&gt;0,LN(資本ストック!E390),0)</f>
        <v>10.418457104923519</v>
      </c>
      <c r="F390" s="4">
        <f>IF(資本ストック!F390&gt;0,LN(資本ストック!F390),0)</f>
        <v>10.628731333839923</v>
      </c>
      <c r="G390" s="4">
        <f>IF(資本ストック!G390&gt;0,LN(資本ストック!G390),0)</f>
        <v>11.11032498030168</v>
      </c>
      <c r="H390" s="4">
        <f>IF(資本ストック!H390&gt;0,LN(資本ストック!H390),0)</f>
        <v>11.591551132362314</v>
      </c>
      <c r="I390" s="4">
        <f>IF(資本ストック!I390&gt;0,LN(資本ストック!I390),0)</f>
        <v>11.884317337250611</v>
      </c>
      <c r="K390" s="6">
        <f>E390-E$1103</f>
        <v>-0.80490183951194894</v>
      </c>
      <c r="L390" s="6">
        <f>F390-F$1103</f>
        <v>-0.98626301013667472</v>
      </c>
      <c r="M390" s="6">
        <f>G390-G$1103</f>
        <v>-0.77828168158354494</v>
      </c>
      <c r="N390" s="6">
        <f>H390-H$1103</f>
        <v>-0.7124035249254117</v>
      </c>
      <c r="O390" s="6">
        <f>I390-I$1103</f>
        <v>-0.5445182188804587</v>
      </c>
    </row>
    <row r="391" spans="1:15" x14ac:dyDescent="0.15">
      <c r="A391" s="1">
        <v>17</v>
      </c>
      <c r="B391" s="1" t="s">
        <v>281</v>
      </c>
      <c r="C391" s="1">
        <v>20</v>
      </c>
      <c r="D391" s="1" t="s">
        <v>15</v>
      </c>
      <c r="E391" s="4">
        <f>IF(資本ストック!E391&gt;0,LN(資本ストック!E391),0)</f>
        <v>10.195764387944038</v>
      </c>
      <c r="F391" s="4">
        <f>IF(資本ストック!F391&gt;0,LN(資本ストック!F391),0)</f>
        <v>12.03260180881756</v>
      </c>
      <c r="G391" s="4">
        <f>IF(資本ストック!G391&gt;0,LN(資本ストック!G391),0)</f>
        <v>13.237175898796078</v>
      </c>
      <c r="H391" s="4">
        <f>IF(資本ストック!H391&gt;0,LN(資本ストック!H391),0)</f>
        <v>13.564088202098683</v>
      </c>
      <c r="I391" s="4">
        <f>IF(資本ストック!I391&gt;0,LN(資本ストック!I391),0)</f>
        <v>13.624603249660767</v>
      </c>
      <c r="K391" s="6">
        <f>E391-E$1104</f>
        <v>-0.73439734852849092</v>
      </c>
      <c r="L391" s="6">
        <f>F391-F$1104</f>
        <v>-0.84901844084081191</v>
      </c>
      <c r="M391" s="6">
        <f>G391-G$1104</f>
        <v>-0.57747672537423078</v>
      </c>
      <c r="N391" s="6">
        <f>H391-H$1104</f>
        <v>-0.5604006253436431</v>
      </c>
      <c r="O391" s="6">
        <f>I391-I$1104</f>
        <v>-0.50330450366294421</v>
      </c>
    </row>
    <row r="392" spans="1:15" x14ac:dyDescent="0.15">
      <c r="A392" s="1">
        <v>17</v>
      </c>
      <c r="B392" s="1" t="s">
        <v>281</v>
      </c>
      <c r="C392" s="1">
        <v>21</v>
      </c>
      <c r="D392" s="1" t="s">
        <v>16</v>
      </c>
      <c r="E392" s="4">
        <f>IF(資本ストック!E392&gt;0,LN(資本ストック!E392),0)</f>
        <v>12.68013591194036</v>
      </c>
      <c r="F392" s="4">
        <f>IF(資本ストック!F392&gt;0,LN(資本ストック!F392),0)</f>
        <v>13.297901119539313</v>
      </c>
      <c r="G392" s="4">
        <f>IF(資本ストック!G392&gt;0,LN(資本ストック!G392),0)</f>
        <v>13.815507154482837</v>
      </c>
      <c r="H392" s="4">
        <f>IF(資本ストック!H392&gt;0,LN(資本ストック!H392),0)</f>
        <v>14.563982194246249</v>
      </c>
      <c r="I392" s="4">
        <f>IF(資本ストック!I392&gt;0,LN(資本ストック!I392),0)</f>
        <v>14.413222136163872</v>
      </c>
      <c r="K392" s="6">
        <f>E392-E$1105</f>
        <v>8.9169495144393096E-2</v>
      </c>
      <c r="L392" s="6">
        <f>F392-F$1105</f>
        <v>-0.41822034337223002</v>
      </c>
      <c r="M392" s="6">
        <f>G392-G$1105</f>
        <v>-0.36938805008561459</v>
      </c>
      <c r="N392" s="6">
        <f>H392-H$1105</f>
        <v>-5.8798599156659748E-2</v>
      </c>
      <c r="O392" s="6">
        <f>I392-I$1105</f>
        <v>-0.24868682782699025</v>
      </c>
    </row>
    <row r="393" spans="1:15" x14ac:dyDescent="0.15">
      <c r="A393" s="1">
        <v>17</v>
      </c>
      <c r="B393" s="1" t="s">
        <v>112</v>
      </c>
      <c r="C393" s="1">
        <v>22</v>
      </c>
      <c r="D393" s="1" t="s">
        <v>8</v>
      </c>
      <c r="E393" s="4">
        <f>IF(資本ストック!E393&gt;0,LN(資本ストック!E393),0)</f>
        <v>11.970932216551434</v>
      </c>
      <c r="F393" s="4">
        <f>IF(資本ストック!F393&gt;0,LN(資本ストック!F393),0)</f>
        <v>13.375210956871438</v>
      </c>
      <c r="G393" s="4">
        <f>IF(資本ストック!G393&gt;0,LN(資本ストック!G393),0)</f>
        <v>14.251216416424247</v>
      </c>
      <c r="H393" s="4">
        <f>IF(資本ストック!H393&gt;0,LN(資本ストック!H393),0)</f>
        <v>14.625339826685563</v>
      </c>
      <c r="I393" s="4">
        <f>IF(資本ストック!I393&gt;0,LN(資本ストック!I393),0)</f>
        <v>14.585836631455685</v>
      </c>
      <c r="K393" s="6">
        <f>E393-E$1106</f>
        <v>-0.2147535185685161</v>
      </c>
      <c r="L393" s="6">
        <f>F393-F$1106</f>
        <v>-0.17774250542034764</v>
      </c>
      <c r="M393" s="6">
        <f>G393-G$1106</f>
        <v>-0.18680206044329672</v>
      </c>
      <c r="N393" s="6">
        <f>H393-H$1106</f>
        <v>-0.26584942885677343</v>
      </c>
      <c r="O393" s="6">
        <f>I393-I$1106</f>
        <v>-0.34611443279391629</v>
      </c>
    </row>
    <row r="394" spans="1:15" x14ac:dyDescent="0.15">
      <c r="A394" s="1">
        <v>17</v>
      </c>
      <c r="B394" s="1" t="s">
        <v>112</v>
      </c>
      <c r="C394" s="1">
        <v>23</v>
      </c>
      <c r="D394" s="1" t="s">
        <v>29</v>
      </c>
      <c r="E394" s="4">
        <f>IF(資本ストック!E394&gt;0,LN(資本ストック!E394),0)</f>
        <v>12.290055756681358</v>
      </c>
      <c r="F394" s="4">
        <f>IF(資本ストック!F394&gt;0,LN(資本ストック!F394),0)</f>
        <v>12.942067077014979</v>
      </c>
      <c r="G394" s="4">
        <f>IF(資本ストック!G394&gt;0,LN(資本ストック!G394),0)</f>
        <v>13.38502931720441</v>
      </c>
      <c r="H394" s="4">
        <f>IF(資本ストック!H394&gt;0,LN(資本ストック!H394),0)</f>
        <v>14.082690297279699</v>
      </c>
      <c r="I394" s="4">
        <f>IF(資本ストック!I394&gt;0,LN(資本ストック!I394),0)</f>
        <v>14.29010656348321</v>
      </c>
      <c r="K394" s="6">
        <f>E394-E$1107</f>
        <v>-0.401617406878227</v>
      </c>
      <c r="L394" s="6">
        <f>F394-F$1107</f>
        <v>-0.43057855992750582</v>
      </c>
      <c r="M394" s="6">
        <f>G394-G$1107</f>
        <v>-0.47923380017092576</v>
      </c>
      <c r="N394" s="6">
        <f>H394-H$1107</f>
        <v>-0.37383732510361511</v>
      </c>
      <c r="O394" s="6">
        <f>I394-I$1107</f>
        <v>-0.21535422069155352</v>
      </c>
    </row>
    <row r="395" spans="1:15" x14ac:dyDescent="0.15">
      <c r="A395" s="1">
        <v>18</v>
      </c>
      <c r="B395" s="1" t="s">
        <v>283</v>
      </c>
      <c r="C395" s="1">
        <v>1</v>
      </c>
      <c r="D395" s="1" t="s">
        <v>9</v>
      </c>
      <c r="E395" s="4">
        <f>IF(資本ストック!E395&gt;0,LN(資本ストック!E395),0)</f>
        <v>12.804820113330036</v>
      </c>
      <c r="F395" s="4">
        <f>IF(資本ストック!F395&gt;0,LN(資本ストック!F395),0)</f>
        <v>13.000171929122086</v>
      </c>
      <c r="G395" s="4">
        <f>IF(資本ストック!G395&gt;0,LN(資本ストック!G395),0)</f>
        <v>13.425080180175286</v>
      </c>
      <c r="H395" s="4">
        <f>IF(資本ストック!H395&gt;0,LN(資本ストック!H395),0)</f>
        <v>13.733246407893654</v>
      </c>
      <c r="I395" s="4">
        <f>IF(資本ストック!I395&gt;0,LN(資本ストック!I395),0)</f>
        <v>13.791494843867699</v>
      </c>
      <c r="K395" s="6">
        <f>E395-E$1085</f>
        <v>-0.60830944286126787</v>
      </c>
      <c r="L395" s="6">
        <f>F395-F$1085</f>
        <v>-0.63805622009337348</v>
      </c>
      <c r="M395" s="6">
        <f>G395-G$1085</f>
        <v>-0.55939585368785849</v>
      </c>
      <c r="N395" s="6">
        <f>H395-H$1085</f>
        <v>-0.45081765895851333</v>
      </c>
      <c r="O395" s="6">
        <f>I395-I$1085</f>
        <v>-0.39693600902463899</v>
      </c>
    </row>
    <row r="396" spans="1:15" x14ac:dyDescent="0.15">
      <c r="A396" s="1">
        <v>18</v>
      </c>
      <c r="B396" s="1" t="s">
        <v>283</v>
      </c>
      <c r="C396" s="1">
        <v>2</v>
      </c>
      <c r="D396" s="1" t="s">
        <v>10</v>
      </c>
      <c r="E396" s="4">
        <f>IF(資本ストック!E396&gt;0,LN(資本ストック!E396),0)</f>
        <v>7.6467886035702417</v>
      </c>
      <c r="F396" s="4">
        <f>IF(資本ストック!F396&gt;0,LN(資本ストック!F396),0)</f>
        <v>9.2051843891275826</v>
      </c>
      <c r="G396" s="4">
        <f>IF(資本ストック!G396&gt;0,LN(資本ストック!G396),0)</f>
        <v>9.1419361375185613</v>
      </c>
      <c r="H396" s="4">
        <f>IF(資本ストック!H396&gt;0,LN(資本ストック!H396),0)</f>
        <v>9.112399917880099</v>
      </c>
      <c r="I396" s="4">
        <f>IF(資本ストック!I396&gt;0,LN(資本ストック!I396),0)</f>
        <v>8.9491304280521984</v>
      </c>
      <c r="K396" s="6">
        <f>E396-E$1086</f>
        <v>-2.2980533322313406</v>
      </c>
      <c r="L396" s="6">
        <f>F396-F$1086</f>
        <v>-0.8944589217021619</v>
      </c>
      <c r="M396" s="6">
        <f>G396-G$1086</f>
        <v>-1.0176464657155169</v>
      </c>
      <c r="N396" s="6">
        <f>H396-H$1086</f>
        <v>-1.0743368633466286</v>
      </c>
      <c r="O396" s="6">
        <f>I396-I$1086</f>
        <v>-1.0814761161780577</v>
      </c>
    </row>
    <row r="397" spans="1:15" x14ac:dyDescent="0.15">
      <c r="A397" s="1">
        <v>18</v>
      </c>
      <c r="B397" s="1" t="s">
        <v>284</v>
      </c>
      <c r="C397" s="1">
        <v>3</v>
      </c>
      <c r="D397" s="1" t="s">
        <v>17</v>
      </c>
      <c r="E397" s="4">
        <f>IF(資本ストック!E397&gt;0,LN(資本ストック!E397),0)</f>
        <v>9.0149724342999189</v>
      </c>
      <c r="F397" s="4">
        <f>IF(資本ストック!F397&gt;0,LN(資本ストック!F397),0)</f>
        <v>10.054093126416836</v>
      </c>
      <c r="G397" s="4">
        <f>IF(資本ストック!G397&gt;0,LN(資本ストック!G397),0)</f>
        <v>10.439101206875669</v>
      </c>
      <c r="H397" s="4">
        <f>IF(資本ストック!H397&gt;0,LN(資本ストック!H397),0)</f>
        <v>10.735927913848158</v>
      </c>
      <c r="I397" s="4">
        <f>IF(資本ストック!I397&gt;0,LN(資本ストック!I397),0)</f>
        <v>10.542978939401905</v>
      </c>
      <c r="K397" s="6">
        <f>E397-E$1087</f>
        <v>-1.9901725604099809</v>
      </c>
      <c r="L397" s="6">
        <f>F397-F$1087</f>
        <v>-1.5670542831917942</v>
      </c>
      <c r="M397" s="6">
        <f>G397-G$1087</f>
        <v>-1.6936310080003629</v>
      </c>
      <c r="N397" s="6">
        <f>H397-H$1087</f>
        <v>-1.7811728360691443</v>
      </c>
      <c r="O397" s="6">
        <f>I397-I$1087</f>
        <v>-2.0335344251187877</v>
      </c>
    </row>
    <row r="398" spans="1:15" x14ac:dyDescent="0.15">
      <c r="A398" s="1">
        <v>18</v>
      </c>
      <c r="B398" s="1" t="s">
        <v>284</v>
      </c>
      <c r="C398" s="1">
        <v>4</v>
      </c>
      <c r="D398" s="1" t="s">
        <v>18</v>
      </c>
      <c r="E398" s="4">
        <f>IF(資本ストック!E398&gt;0,LN(資本ストック!E398),0)</f>
        <v>12.263685819502998</v>
      </c>
      <c r="F398" s="4">
        <f>IF(資本ストック!F398&gt;0,LN(資本ストック!F398),0)</f>
        <v>12.634074289618832</v>
      </c>
      <c r="G398" s="4">
        <f>IF(資本ストック!G398&gt;0,LN(資本ストック!G398),0)</f>
        <v>12.778862586976983</v>
      </c>
      <c r="H398" s="4">
        <f>IF(資本ストック!H398&gt;0,LN(資本ストック!H398),0)</f>
        <v>13.008995013265633</v>
      </c>
      <c r="I398" s="4">
        <f>IF(資本ストック!I398&gt;0,LN(資本ストック!I398),0)</f>
        <v>12.850962723605019</v>
      </c>
      <c r="K398" s="6">
        <f>E398-E$1088</f>
        <v>1.6146643533185081</v>
      </c>
      <c r="L398" s="6">
        <f>F398-F$1088</f>
        <v>1.4318728013866906</v>
      </c>
      <c r="M398" s="6">
        <f>G398-G$1088</f>
        <v>1.2802623930324497</v>
      </c>
      <c r="N398" s="6">
        <f>H398-H$1088</f>
        <v>1.4566292927242248</v>
      </c>
      <c r="O398" s="6">
        <f>I398-I$1088</f>
        <v>1.5380733341784651</v>
      </c>
    </row>
    <row r="399" spans="1:15" x14ac:dyDescent="0.15">
      <c r="A399" s="1">
        <v>18</v>
      </c>
      <c r="B399" s="1" t="s">
        <v>284</v>
      </c>
      <c r="C399" s="1">
        <v>5</v>
      </c>
      <c r="D399" s="1" t="s">
        <v>19</v>
      </c>
      <c r="E399" s="4">
        <f>IF(資本ストック!E399&gt;0,LN(資本ストック!E399),0)</f>
        <v>9.5146338612460255</v>
      </c>
      <c r="F399" s="4">
        <f>IF(資本ストック!F399&gt;0,LN(資本ストック!F399),0)</f>
        <v>10.063771114031493</v>
      </c>
      <c r="G399" s="4">
        <f>IF(資本ストック!G399&gt;0,LN(資本ストック!G399),0)</f>
        <v>10.323362720708404</v>
      </c>
      <c r="H399" s="4">
        <f>IF(資本ストック!H399&gt;0,LN(資本ストック!H399),0)</f>
        <v>11.000147840340381</v>
      </c>
      <c r="I399" s="4">
        <f>IF(資本ストック!I399&gt;0,LN(資本ストック!I399),0)</f>
        <v>10.802414655164316</v>
      </c>
      <c r="K399" s="6">
        <f>E399-E$1089</f>
        <v>-0.66378075069812503</v>
      </c>
      <c r="L399" s="6">
        <f>F399-F$1089</f>
        <v>-0.50604032569948387</v>
      </c>
      <c r="M399" s="6">
        <f>G399-G$1089</f>
        <v>-0.68244556796459221</v>
      </c>
      <c r="N399" s="6">
        <f>H399-H$1089</f>
        <v>-0.33089321885643486</v>
      </c>
      <c r="O399" s="6">
        <f>I399-I$1089</f>
        <v>-0.55652319051033317</v>
      </c>
    </row>
    <row r="400" spans="1:15" x14ac:dyDescent="0.15">
      <c r="A400" s="1">
        <v>18</v>
      </c>
      <c r="B400" s="1" t="s">
        <v>284</v>
      </c>
      <c r="C400" s="1">
        <v>6</v>
      </c>
      <c r="D400" s="1" t="s">
        <v>3</v>
      </c>
      <c r="E400" s="4">
        <f>IF(資本ストック!E400&gt;0,LN(資本ストック!E400),0)</f>
        <v>11.323120601417838</v>
      </c>
      <c r="F400" s="4">
        <f>IF(資本ストック!F400&gt;0,LN(資本ストック!F400),0)</f>
        <v>11.596247420190513</v>
      </c>
      <c r="G400" s="4">
        <f>IF(資本ストック!G400&gt;0,LN(資本ストック!G400),0)</f>
        <v>11.875200536787569</v>
      </c>
      <c r="H400" s="4">
        <f>IF(資本ストック!H400&gt;0,LN(資本ストック!H400),0)</f>
        <v>12.357306359232144</v>
      </c>
      <c r="I400" s="4">
        <f>IF(資本ストック!I400&gt;0,LN(資本ストック!I400),0)</f>
        <v>12.385724945020005</v>
      </c>
      <c r="K400" s="6">
        <f>E400-E$1090</f>
        <v>0.24386288388898691</v>
      </c>
      <c r="L400" s="6">
        <f>F400-F$1090</f>
        <v>0.19582512118980944</v>
      </c>
      <c r="M400" s="6">
        <f>G400-G$1090</f>
        <v>5.5199932352879344E-2</v>
      </c>
      <c r="N400" s="6">
        <f>H400-H$1090</f>
        <v>0.27881561366229768</v>
      </c>
      <c r="O400" s="6">
        <f>I400-I$1090</f>
        <v>4.0949648966428498E-3</v>
      </c>
    </row>
    <row r="401" spans="1:15" x14ac:dyDescent="0.15">
      <c r="A401" s="1">
        <v>18</v>
      </c>
      <c r="B401" s="1" t="s">
        <v>284</v>
      </c>
      <c r="C401" s="1">
        <v>7</v>
      </c>
      <c r="D401" s="1" t="s">
        <v>20</v>
      </c>
      <c r="E401" s="4">
        <f>IF(資本ストック!E401&gt;0,LN(資本ストック!E401),0)</f>
        <v>7.0686837317084361</v>
      </c>
      <c r="F401" s="4">
        <f>IF(資本ストック!F401&gt;0,LN(資本ストック!F401),0)</f>
        <v>6.3139766229887169</v>
      </c>
      <c r="G401" s="4">
        <f>IF(資本ストック!G401&gt;0,LN(資本ストック!G401),0)</f>
        <v>6.1514488905405216</v>
      </c>
      <c r="H401" s="4">
        <f>IF(資本ストック!H401&gt;0,LN(資本ストック!H401),0)</f>
        <v>6.8606063885317283</v>
      </c>
      <c r="I401" s="4">
        <f>IF(資本ストック!I401&gt;0,LN(資本ストック!I401),0)</f>
        <v>6.2014907825859709</v>
      </c>
      <c r="K401" s="6">
        <f>E401-E$1091</f>
        <v>-2.2098458553142191</v>
      </c>
      <c r="L401" s="6">
        <f>F401-F$1091</f>
        <v>-3.6496606433781391</v>
      </c>
      <c r="M401" s="6">
        <f>G401-G$1091</f>
        <v>-3.7042948318238214</v>
      </c>
      <c r="N401" s="6">
        <f>H401-H$1091</f>
        <v>-3.4122156138368993</v>
      </c>
      <c r="O401" s="6">
        <f>I401-I$1091</f>
        <v>-4.1396543054272801</v>
      </c>
    </row>
    <row r="402" spans="1:15" x14ac:dyDescent="0.15">
      <c r="A402" s="1">
        <v>18</v>
      </c>
      <c r="B402" s="1" t="s">
        <v>284</v>
      </c>
      <c r="C402" s="1">
        <v>8</v>
      </c>
      <c r="D402" s="1" t="s">
        <v>21</v>
      </c>
      <c r="E402" s="4">
        <f>IF(資本ストック!E402&gt;0,LN(資本ストック!E402),0)</f>
        <v>10.383090434418456</v>
      </c>
      <c r="F402" s="4">
        <f>IF(資本ストック!F402&gt;0,LN(資本ストック!F402),0)</f>
        <v>10.614614738248072</v>
      </c>
      <c r="G402" s="4">
        <f>IF(資本ストック!G402&gt;0,LN(資本ストック!G402),0)</f>
        <v>10.757284371741129</v>
      </c>
      <c r="H402" s="4">
        <f>IF(資本ストック!H402&gt;0,LN(資本ストック!H402),0)</f>
        <v>11.107583440351405</v>
      </c>
      <c r="I402" s="4">
        <f>IF(資本ストック!I402&gt;0,LN(資本ストック!I402),0)</f>
        <v>11.32848667914028</v>
      </c>
      <c r="K402" s="6">
        <f>E402-E$1092</f>
        <v>-0.40038960746878693</v>
      </c>
      <c r="L402" s="6">
        <f>F402-F$1092</f>
        <v>-0.45506075079350872</v>
      </c>
      <c r="M402" s="6">
        <f>G402-G$1092</f>
        <v>-0.58287671603865654</v>
      </c>
      <c r="N402" s="6">
        <f>H402-H$1092</f>
        <v>-0.3000485171763323</v>
      </c>
      <c r="O402" s="6">
        <f>I402-I$1092</f>
        <v>-9.3876977643319037E-3</v>
      </c>
    </row>
    <row r="403" spans="1:15" x14ac:dyDescent="0.15">
      <c r="A403" s="1">
        <v>18</v>
      </c>
      <c r="B403" s="1" t="s">
        <v>284</v>
      </c>
      <c r="C403" s="1">
        <v>9</v>
      </c>
      <c r="D403" s="1" t="s">
        <v>22</v>
      </c>
      <c r="E403" s="4">
        <f>IF(資本ストック!E403&gt;0,LN(資本ストック!E403),0)</f>
        <v>8.7571014490520014</v>
      </c>
      <c r="F403" s="4">
        <f>IF(資本ストック!F403&gt;0,LN(資本ストック!F403),0)</f>
        <v>9.3696340043179323</v>
      </c>
      <c r="G403" s="4">
        <f>IF(資本ストック!G403&gt;0,LN(資本ストック!G403),0)</f>
        <v>11.684493507350293</v>
      </c>
      <c r="H403" s="4">
        <f>IF(資本ストック!H403&gt;0,LN(資本ストック!H403),0)</f>
        <v>11.537394058204754</v>
      </c>
      <c r="I403" s="4">
        <f>IF(資本ストック!I403&gt;0,LN(資本ストック!I403),0)</f>
        <v>11.770413664027341</v>
      </c>
      <c r="K403" s="6">
        <f>E403-E$1093</f>
        <v>-2.4994735453716874</v>
      </c>
      <c r="L403" s="6">
        <f>F403-F$1093</f>
        <v>-2.4738950451941779</v>
      </c>
      <c r="M403" s="6">
        <f>G403-G$1093</f>
        <v>-0.50104318286382288</v>
      </c>
      <c r="N403" s="6">
        <f>H403-H$1093</f>
        <v>-0.73723519270838267</v>
      </c>
      <c r="O403" s="6">
        <f>I403-I$1093</f>
        <v>-0.64604827079829086</v>
      </c>
    </row>
    <row r="404" spans="1:15" x14ac:dyDescent="0.15">
      <c r="A404" s="1">
        <v>18</v>
      </c>
      <c r="B404" s="1" t="s">
        <v>284</v>
      </c>
      <c r="C404" s="1">
        <v>10</v>
      </c>
      <c r="D404" s="1" t="s">
        <v>23</v>
      </c>
      <c r="E404" s="4">
        <f>IF(資本ストック!E404&gt;0,LN(資本ストック!E404),0)</f>
        <v>8.8551018391776477</v>
      </c>
      <c r="F404" s="4">
        <f>IF(資本ストック!F404&gt;0,LN(資本ストック!F404),0)</f>
        <v>9.1841040825960913</v>
      </c>
      <c r="G404" s="4">
        <f>IF(資本ストック!G404&gt;0,LN(資本ストック!G404),0)</f>
        <v>10.141737646906121</v>
      </c>
      <c r="H404" s="4">
        <f>IF(資本ストック!H404&gt;0,LN(資本ストック!H404),0)</f>
        <v>10.484300400135757</v>
      </c>
      <c r="I404" s="4">
        <f>IF(資本ストック!I404&gt;0,LN(資本ストック!I404),0)</f>
        <v>10.442019598950333</v>
      </c>
      <c r="K404" s="6">
        <f>E404-E$1094</f>
        <v>-1.386120614412043</v>
      </c>
      <c r="L404" s="6">
        <f>F404-F$1094</f>
        <v>-1.4069607159389896</v>
      </c>
      <c r="M404" s="6">
        <f>G404-G$1094</f>
        <v>-0.93373998330921815</v>
      </c>
      <c r="N404" s="6">
        <f>H404-H$1094</f>
        <v>-0.86779327801577644</v>
      </c>
      <c r="O404" s="6">
        <f>I404-I$1094</f>
        <v>-0.84497848235281481</v>
      </c>
    </row>
    <row r="405" spans="1:15" x14ac:dyDescent="0.15">
      <c r="A405" s="1">
        <v>18</v>
      </c>
      <c r="B405" s="1" t="s">
        <v>284</v>
      </c>
      <c r="C405" s="1">
        <v>11</v>
      </c>
      <c r="D405" s="1" t="s">
        <v>24</v>
      </c>
      <c r="E405" s="4">
        <f>IF(資本ストック!E405&gt;0,LN(資本ストック!E405),0)</f>
        <v>9.8369525342594137</v>
      </c>
      <c r="F405" s="4">
        <f>IF(資本ストック!F405&gt;0,LN(資本ストック!F405),0)</f>
        <v>10.035873614425796</v>
      </c>
      <c r="G405" s="4">
        <f>IF(資本ストック!G405&gt;0,LN(資本ストック!G405),0)</f>
        <v>10.743821172436686</v>
      </c>
      <c r="H405" s="4">
        <f>IF(資本ストック!H405&gt;0,LN(資本ストック!H405),0)</f>
        <v>10.903238404102661</v>
      </c>
      <c r="I405" s="4">
        <f>IF(資本ストック!I405&gt;0,LN(資本ストック!I405),0)</f>
        <v>11.151424570934651</v>
      </c>
      <c r="K405" s="6">
        <f>E405-E$1095</f>
        <v>-0.97912420363065955</v>
      </c>
      <c r="L405" s="6">
        <f>F405-F$1095</f>
        <v>-1.1790258154579298</v>
      </c>
      <c r="M405" s="6">
        <f>G405-G$1095</f>
        <v>-1.1745460264740668</v>
      </c>
      <c r="N405" s="6">
        <f>H405-H$1095</f>
        <v>-1.4411532628905928</v>
      </c>
      <c r="O405" s="6">
        <f>I405-I$1095</f>
        <v>-1.3299070849712074</v>
      </c>
    </row>
    <row r="406" spans="1:15" x14ac:dyDescent="0.15">
      <c r="A406" s="1">
        <v>18</v>
      </c>
      <c r="B406" s="1" t="s">
        <v>284</v>
      </c>
      <c r="C406" s="1">
        <v>12</v>
      </c>
      <c r="D406" s="1" t="s">
        <v>25</v>
      </c>
      <c r="E406" s="4">
        <f>IF(資本ストック!E406&gt;0,LN(資本ストック!E406),0)</f>
        <v>10.409603228286892</v>
      </c>
      <c r="F406" s="4">
        <f>IF(資本ストック!F406&gt;0,LN(資本ストック!F406),0)</f>
        <v>11.088204419787161</v>
      </c>
      <c r="G406" s="4">
        <f>IF(資本ストック!G406&gt;0,LN(資本ストック!G406),0)</f>
        <v>12.293303605386019</v>
      </c>
      <c r="H406" s="4">
        <f>IF(資本ストック!H406&gt;0,LN(資本ストック!H406),0)</f>
        <v>12.847833498088482</v>
      </c>
      <c r="I406" s="4">
        <f>IF(資本ストック!I406&gt;0,LN(資本ストック!I406),0)</f>
        <v>13.041986934141709</v>
      </c>
      <c r="K406" s="6">
        <f>E406-E$1096</f>
        <v>0.27891582838736895</v>
      </c>
      <c r="L406" s="6">
        <f>F406-F$1096</f>
        <v>3.7274346382021761E-2</v>
      </c>
      <c r="M406" s="6">
        <f>G406-G$1096</f>
        <v>-0.22029412921652636</v>
      </c>
      <c r="N406" s="6">
        <f>H406-H$1096</f>
        <v>-0.33265938177164855</v>
      </c>
      <c r="O406" s="6">
        <f>I406-I$1096</f>
        <v>-0.3180937854061554</v>
      </c>
    </row>
    <row r="407" spans="1:15" x14ac:dyDescent="0.15">
      <c r="A407" s="1">
        <v>18</v>
      </c>
      <c r="B407" s="1" t="s">
        <v>284</v>
      </c>
      <c r="C407" s="1">
        <v>13</v>
      </c>
      <c r="D407" s="1" t="s">
        <v>26</v>
      </c>
      <c r="E407" s="4">
        <f>IF(資本ストック!E407&gt;0,LN(資本ストック!E407),0)</f>
        <v>6.9431725540098821</v>
      </c>
      <c r="F407" s="4">
        <f>IF(資本ストック!F407&gt;0,LN(資本ストック!F407),0)</f>
        <v>7.6386757612658691</v>
      </c>
      <c r="G407" s="4">
        <f>IF(資本ストック!G407&gt;0,LN(資本ストック!G407),0)</f>
        <v>10.077329924565474</v>
      </c>
      <c r="H407" s="4">
        <f>IF(資本ストック!H407&gt;0,LN(資本ストック!H407),0)</f>
        <v>11.035679005982326</v>
      </c>
      <c r="I407" s="4">
        <f>IF(資本ストック!I407&gt;0,LN(資本ストック!I407),0)</f>
        <v>11.458702601031945</v>
      </c>
      <c r="K407" s="6">
        <f>E407-E$1097</f>
        <v>-2.687466804245469</v>
      </c>
      <c r="L407" s="6">
        <f>F407-F$1097</f>
        <v>-3.4656755590290036</v>
      </c>
      <c r="M407" s="6">
        <f>G407-G$1097</f>
        <v>-1.5962589053789973</v>
      </c>
      <c r="N407" s="6">
        <f>H407-H$1097</f>
        <v>-1.0092272082709695</v>
      </c>
      <c r="O407" s="6">
        <f>I407-I$1097</f>
        <v>-0.71361625233152282</v>
      </c>
    </row>
    <row r="408" spans="1:15" x14ac:dyDescent="0.15">
      <c r="A408" s="1">
        <v>18</v>
      </c>
      <c r="B408" s="1" t="s">
        <v>284</v>
      </c>
      <c r="C408" s="1">
        <v>14</v>
      </c>
      <c r="D408" s="1" t="s">
        <v>27</v>
      </c>
      <c r="E408" s="4">
        <f>IF(資本ストック!E408&gt;0,LN(資本ストック!E408),0)</f>
        <v>9.3587580451665087</v>
      </c>
      <c r="F408" s="4">
        <f>IF(資本ストック!F408&gt;0,LN(資本ストック!F408),0)</f>
        <v>10.007447722499318</v>
      </c>
      <c r="G408" s="4">
        <f>IF(資本ストック!G408&gt;0,LN(資本ストック!G408),0)</f>
        <v>10.655684812892449</v>
      </c>
      <c r="H408" s="4">
        <f>IF(資本ストック!H408&gt;0,LN(資本ストック!H408),0)</f>
        <v>10.883669613726969</v>
      </c>
      <c r="I408" s="4">
        <f>IF(資本ストック!I408&gt;0,LN(資本ストック!I408),0)</f>
        <v>10.957524396523587</v>
      </c>
      <c r="K408" s="6">
        <f>E408-E$1098</f>
        <v>2.8404638570940213</v>
      </c>
      <c r="L408" s="6">
        <f>F408-F$1098</f>
        <v>1.5675369999428668</v>
      </c>
      <c r="M408" s="6">
        <f>G408-G$1098</f>
        <v>1.1380693228640126</v>
      </c>
      <c r="N408" s="6">
        <f>H408-H$1098</f>
        <v>0.86249916290680417</v>
      </c>
      <c r="O408" s="6">
        <f>I408-I$1098</f>
        <v>0.66546476979057445</v>
      </c>
    </row>
    <row r="409" spans="1:15" x14ac:dyDescent="0.15">
      <c r="A409" s="1">
        <v>18</v>
      </c>
      <c r="B409" s="1" t="s">
        <v>284</v>
      </c>
      <c r="C409" s="1">
        <v>15</v>
      </c>
      <c r="D409" s="1" t="s">
        <v>28</v>
      </c>
      <c r="E409" s="4">
        <f>IF(資本ストック!E409&gt;0,LN(資本ストック!E409),0)</f>
        <v>10.167175073944463</v>
      </c>
      <c r="F409" s="4">
        <f>IF(資本ストック!F409&gt;0,LN(資本ストック!F409),0)</f>
        <v>11.121958547998021</v>
      </c>
      <c r="G409" s="4">
        <f>IF(資本ストック!G409&gt;0,LN(資本ストック!G409),0)</f>
        <v>12.212556016674407</v>
      </c>
      <c r="H409" s="4">
        <f>IF(資本ストック!H409&gt;0,LN(資本ストック!H409),0)</f>
        <v>12.094252452084426</v>
      </c>
      <c r="I409" s="4">
        <f>IF(資本ストック!I409&gt;0,LN(資本ストック!I409),0)</f>
        <v>12.253580405651636</v>
      </c>
      <c r="K409" s="6">
        <f>E409-E$1099</f>
        <v>-0.90840309425156285</v>
      </c>
      <c r="L409" s="6">
        <f>F409-F$1099</f>
        <v>-0.66403378022055293</v>
      </c>
      <c r="M409" s="6">
        <f>G409-G$1099</f>
        <v>-0.23557585138388859</v>
      </c>
      <c r="N409" s="6">
        <f>H409-H$1099</f>
        <v>-0.61383114142203077</v>
      </c>
      <c r="O409" s="6">
        <f>I409-I$1099</f>
        <v>-0.47174881906287247</v>
      </c>
    </row>
    <row r="410" spans="1:15" x14ac:dyDescent="0.15">
      <c r="A410" s="1">
        <v>18</v>
      </c>
      <c r="B410" s="1" t="s">
        <v>283</v>
      </c>
      <c r="C410" s="1">
        <v>16</v>
      </c>
      <c r="D410" s="1" t="s">
        <v>11</v>
      </c>
      <c r="E410" s="4">
        <f>IF(資本ストック!E410&gt;0,LN(資本ストック!E410),0)</f>
        <v>10.773128136088379</v>
      </c>
      <c r="F410" s="4">
        <f>IF(資本ストック!F410&gt;0,LN(資本ストック!F410),0)</f>
        <v>11.256711646766707</v>
      </c>
      <c r="G410" s="4">
        <f>IF(資本ストック!G410&gt;0,LN(資本ストック!G410),0)</f>
        <v>11.719496811909352</v>
      </c>
      <c r="H410" s="4">
        <f>IF(資本ストック!H410&gt;0,LN(資本ストック!H410),0)</f>
        <v>12.117123211788764</v>
      </c>
      <c r="I410" s="4">
        <f>IF(資本ストック!I410&gt;0,LN(資本ストック!I410),0)</f>
        <v>12.044480316231892</v>
      </c>
      <c r="K410" s="6">
        <f>E410-E$1100</f>
        <v>-1.0851840194010762</v>
      </c>
      <c r="L410" s="6">
        <f>F410-F$1100</f>
        <v>-0.99735706111791167</v>
      </c>
      <c r="M410" s="6">
        <f>G410-G$1100</f>
        <v>-0.92236477448697407</v>
      </c>
      <c r="N410" s="6">
        <f>H410-H$1100</f>
        <v>-0.85142729474665657</v>
      </c>
      <c r="O410" s="6">
        <f>I410-I$1100</f>
        <v>-0.76457981322453072</v>
      </c>
    </row>
    <row r="411" spans="1:15" x14ac:dyDescent="0.15">
      <c r="A411" s="1">
        <v>18</v>
      </c>
      <c r="B411" s="1" t="s">
        <v>283</v>
      </c>
      <c r="C411" s="1">
        <v>17</v>
      </c>
      <c r="D411" s="1" t="s">
        <v>12</v>
      </c>
      <c r="E411" s="4">
        <f>IF(資本ストック!E411&gt;0,LN(資本ストック!E411),0)</f>
        <v>13.45987099024344</v>
      </c>
      <c r="F411" s="4">
        <f>IF(資本ストック!F411&gt;0,LN(資本ストック!F411),0)</f>
        <v>14.307508374541484</v>
      </c>
      <c r="G411" s="4">
        <f>IF(資本ストック!G411&gt;0,LN(資本ストック!G411),0)</f>
        <v>14.66667878686383</v>
      </c>
      <c r="H411" s="4">
        <f>IF(資本ストック!H411&gt;0,LN(資本ストック!H411),0)</f>
        <v>14.583439475275402</v>
      </c>
      <c r="I411" s="4">
        <f>IF(資本ストック!I411&gt;0,LN(資本ストック!I411),0)</f>
        <v>14.35961702863062</v>
      </c>
      <c r="K411" s="6">
        <f>E411-E$1101</f>
        <v>0.85945954031218896</v>
      </c>
      <c r="L411" s="6">
        <f>F411-F$1101</f>
        <v>0.59669822210008938</v>
      </c>
      <c r="M411" s="6">
        <f>G411-G$1101</f>
        <v>0.54283891753863323</v>
      </c>
      <c r="N411" s="6">
        <f>H411-H$1101</f>
        <v>0.1063139561715758</v>
      </c>
      <c r="O411" s="6">
        <f>I411-I$1101</f>
        <v>-0.14070620153156455</v>
      </c>
    </row>
    <row r="412" spans="1:15" x14ac:dyDescent="0.15">
      <c r="A412" s="1">
        <v>18</v>
      </c>
      <c r="B412" s="1" t="s">
        <v>283</v>
      </c>
      <c r="C412" s="1">
        <v>18</v>
      </c>
      <c r="D412" s="1" t="s">
        <v>13</v>
      </c>
      <c r="E412" s="4">
        <f>IF(資本ストック!E412&gt;0,LN(資本ストック!E412),0)</f>
        <v>11.185012903834201</v>
      </c>
      <c r="F412" s="4">
        <f>IF(資本ストック!F412&gt;0,LN(資本ストック!F412),0)</f>
        <v>12.729241036659229</v>
      </c>
      <c r="G412" s="4">
        <f>IF(資本ストック!G412&gt;0,LN(資本ストック!G412),0)</f>
        <v>12.963628066464011</v>
      </c>
      <c r="H412" s="4">
        <f>IF(資本ストック!H412&gt;0,LN(資本ストック!H412),0)</f>
        <v>12.959887622006228</v>
      </c>
      <c r="I412" s="4">
        <f>IF(資本ストック!I412&gt;0,LN(資本ストック!I412),0)</f>
        <v>12.70279055918412</v>
      </c>
      <c r="K412" s="6">
        <f>E412-E$1102</f>
        <v>-0.73441135458800133</v>
      </c>
      <c r="L412" s="6">
        <f>F412-F$1102</f>
        <v>-0.48749682242533687</v>
      </c>
      <c r="M412" s="6">
        <f>G412-G$1102</f>
        <v>-0.4754936766594664</v>
      </c>
      <c r="N412" s="6">
        <f>H412-H$1102</f>
        <v>-0.64958179341691746</v>
      </c>
      <c r="O412" s="6">
        <f>I412-I$1102</f>
        <v>-0.7496756402270055</v>
      </c>
    </row>
    <row r="413" spans="1:15" x14ac:dyDescent="0.15">
      <c r="A413" s="1">
        <v>18</v>
      </c>
      <c r="B413" s="1" t="s">
        <v>283</v>
      </c>
      <c r="C413" s="1">
        <v>19</v>
      </c>
      <c r="D413" s="1" t="s">
        <v>14</v>
      </c>
      <c r="E413" s="4">
        <f>IF(資本ストック!E413&gt;0,LN(資本ストック!E413),0)</f>
        <v>10.148549528286816</v>
      </c>
      <c r="F413" s="4">
        <f>IF(資本ストック!F413&gt;0,LN(資本ストック!F413),0)</f>
        <v>10.686317995224982</v>
      </c>
      <c r="G413" s="4">
        <f>IF(資本ストック!G413&gt;0,LN(資本ストック!G413),0)</f>
        <v>10.897775329629887</v>
      </c>
      <c r="H413" s="4">
        <f>IF(資本ストック!H413&gt;0,LN(資本ストック!H413),0)</f>
        <v>11.446146621317885</v>
      </c>
      <c r="I413" s="4">
        <f>IF(資本ストック!I413&gt;0,LN(資本ストック!I413),0)</f>
        <v>11.345654994928015</v>
      </c>
      <c r="K413" s="6">
        <f>E413-E$1103</f>
        <v>-1.0748094161486517</v>
      </c>
      <c r="L413" s="6">
        <f>F413-F$1103</f>
        <v>-0.92867634875161542</v>
      </c>
      <c r="M413" s="6">
        <f>G413-G$1103</f>
        <v>-0.99083133225533793</v>
      </c>
      <c r="N413" s="6">
        <f>H413-H$1103</f>
        <v>-0.85780803596984079</v>
      </c>
      <c r="O413" s="6">
        <f>I413-I$1103</f>
        <v>-1.0831805612030543</v>
      </c>
    </row>
    <row r="414" spans="1:15" x14ac:dyDescent="0.15">
      <c r="A414" s="1">
        <v>18</v>
      </c>
      <c r="B414" s="1" t="s">
        <v>283</v>
      </c>
      <c r="C414" s="1">
        <v>20</v>
      </c>
      <c r="D414" s="1" t="s">
        <v>15</v>
      </c>
      <c r="E414" s="4">
        <f>IF(資本ストック!E414&gt;0,LN(資本ストック!E414),0)</f>
        <v>9.8610071882649848</v>
      </c>
      <c r="F414" s="4">
        <f>IF(資本ストック!F414&gt;0,LN(資本ストック!F414),0)</f>
        <v>11.579415608015404</v>
      </c>
      <c r="G414" s="4">
        <f>IF(資本ストック!G414&gt;0,LN(資本ストック!G414),0)</f>
        <v>12.630517952507617</v>
      </c>
      <c r="H414" s="4">
        <f>IF(資本ストック!H414&gt;0,LN(資本ストック!H414),0)</f>
        <v>12.995682367449561</v>
      </c>
      <c r="I414" s="4">
        <f>IF(資本ストック!I414&gt;0,LN(資本ストック!I414),0)</f>
        <v>13.004823775183205</v>
      </c>
      <c r="K414" s="6">
        <f>E414-E$1104</f>
        <v>-1.0691545482075444</v>
      </c>
      <c r="L414" s="6">
        <f>F414-F$1104</f>
        <v>-1.3022046416429678</v>
      </c>
      <c r="M414" s="6">
        <f>G414-G$1104</f>
        <v>-1.1841346716626919</v>
      </c>
      <c r="N414" s="6">
        <f>H414-H$1104</f>
        <v>-1.1288064599927647</v>
      </c>
      <c r="O414" s="6">
        <f>I414-I$1104</f>
        <v>-1.1230839781405066</v>
      </c>
    </row>
    <row r="415" spans="1:15" x14ac:dyDescent="0.15">
      <c r="A415" s="1">
        <v>18</v>
      </c>
      <c r="B415" s="1" t="s">
        <v>283</v>
      </c>
      <c r="C415" s="1">
        <v>21</v>
      </c>
      <c r="D415" s="1" t="s">
        <v>16</v>
      </c>
      <c r="E415" s="4">
        <f>IF(資本ストック!E415&gt;0,LN(資本ストック!E415),0)</f>
        <v>12.334417853705693</v>
      </c>
      <c r="F415" s="4">
        <f>IF(資本ストック!F415&gt;0,LN(資本ストック!F415),0)</f>
        <v>13.757199738603061</v>
      </c>
      <c r="G415" s="4">
        <f>IF(資本ストック!G415&gt;0,LN(資本ストック!G415),0)</f>
        <v>14.283524489493326</v>
      </c>
      <c r="H415" s="4">
        <f>IF(資本ストック!H415&gt;0,LN(資本ストック!H415),0)</f>
        <v>14.451953456881387</v>
      </c>
      <c r="I415" s="4">
        <f>IF(資本ストック!I415&gt;0,LN(資本ストック!I415),0)</f>
        <v>14.290546297731648</v>
      </c>
      <c r="K415" s="6">
        <f>E415-E$1105</f>
        <v>-0.25654856309027352</v>
      </c>
      <c r="L415" s="6">
        <f>F415-F$1105</f>
        <v>4.1078275691518229E-2</v>
      </c>
      <c r="M415" s="6">
        <f>G415-G$1105</f>
        <v>9.8629284924873772E-2</v>
      </c>
      <c r="N415" s="6">
        <f>H415-H$1105</f>
        <v>-0.17082733652152093</v>
      </c>
      <c r="O415" s="6">
        <f>I415-I$1105</f>
        <v>-0.37136266625921444</v>
      </c>
    </row>
    <row r="416" spans="1:15" x14ac:dyDescent="0.15">
      <c r="A416" s="1">
        <v>18</v>
      </c>
      <c r="B416" s="1" t="s">
        <v>115</v>
      </c>
      <c r="C416" s="1">
        <v>22</v>
      </c>
      <c r="D416" s="1" t="s">
        <v>8</v>
      </c>
      <c r="E416" s="4">
        <f>IF(資本ストック!E416&gt;0,LN(資本ストック!E416),0)</f>
        <v>11.48634962740473</v>
      </c>
      <c r="F416" s="4">
        <f>IF(資本ストック!F416&gt;0,LN(資本ストック!F416),0)</f>
        <v>12.72596906341944</v>
      </c>
      <c r="G416" s="4">
        <f>IF(資本ストック!G416&gt;0,LN(資本ストック!G416),0)</f>
        <v>13.653954838258365</v>
      </c>
      <c r="H416" s="4">
        <f>IF(資本ストック!H416&gt;0,LN(資本ストック!H416),0)</f>
        <v>14.122900275607426</v>
      </c>
      <c r="I416" s="4">
        <f>IF(資本ストック!I416&gt;0,LN(資本ストック!I416),0)</f>
        <v>14.225865815995792</v>
      </c>
      <c r="K416" s="6">
        <f>E416-E$1106</f>
        <v>-0.69933610771522048</v>
      </c>
      <c r="L416" s="6">
        <f>F416-F$1106</f>
        <v>-0.8269843988723462</v>
      </c>
      <c r="M416" s="6">
        <f>G416-G$1106</f>
        <v>-0.78406363860917949</v>
      </c>
      <c r="N416" s="6">
        <f>H416-H$1106</f>
        <v>-0.76828897993491019</v>
      </c>
      <c r="O416" s="6">
        <f>I416-I$1106</f>
        <v>-0.70608524825380847</v>
      </c>
    </row>
    <row r="417" spans="1:15" x14ac:dyDescent="0.15">
      <c r="A417" s="1">
        <v>18</v>
      </c>
      <c r="B417" s="1" t="s">
        <v>115</v>
      </c>
      <c r="C417" s="1">
        <v>23</v>
      </c>
      <c r="D417" s="1" t="s">
        <v>29</v>
      </c>
      <c r="E417" s="4">
        <f>IF(資本ストック!E417&gt;0,LN(資本ストック!E417),0)</f>
        <v>11.903771463653765</v>
      </c>
      <c r="F417" s="4">
        <f>IF(資本ストック!F417&gt;0,LN(資本ストック!F417),0)</f>
        <v>12.617366625947922</v>
      </c>
      <c r="G417" s="4">
        <f>IF(資本ストック!G417&gt;0,LN(資本ストック!G417),0)</f>
        <v>13.187904141838169</v>
      </c>
      <c r="H417" s="4">
        <f>IF(資本ストック!H417&gt;0,LN(資本ストック!H417),0)</f>
        <v>13.746477639330848</v>
      </c>
      <c r="I417" s="4">
        <f>IF(資本ストック!I417&gt;0,LN(資本ストック!I417),0)</f>
        <v>13.870198028916795</v>
      </c>
      <c r="K417" s="6">
        <f>E417-E$1107</f>
        <v>-0.78790169990582015</v>
      </c>
      <c r="L417" s="6">
        <f>F417-F$1107</f>
        <v>-0.75527901099456329</v>
      </c>
      <c r="M417" s="6">
        <f>G417-G$1107</f>
        <v>-0.67635897553716617</v>
      </c>
      <c r="N417" s="6">
        <f>H417-H$1107</f>
        <v>-0.71004998305246581</v>
      </c>
      <c r="O417" s="6">
        <f>I417-I$1107</f>
        <v>-0.63526275525796905</v>
      </c>
    </row>
    <row r="418" spans="1:15" x14ac:dyDescent="0.15">
      <c r="A418" s="1">
        <v>19</v>
      </c>
      <c r="B418" s="1" t="s">
        <v>120</v>
      </c>
      <c r="C418" s="1">
        <v>1</v>
      </c>
      <c r="D418" s="1" t="s">
        <v>9</v>
      </c>
      <c r="E418" s="4">
        <f>IF(資本ストック!E418&gt;0,LN(資本ストック!E418),0)</f>
        <v>12.870812984907014</v>
      </c>
      <c r="F418" s="4">
        <f>IF(資本ストック!F418&gt;0,LN(資本ストック!F418),0)</f>
        <v>12.656992198357026</v>
      </c>
      <c r="G418" s="4">
        <f>IF(資本ストック!G418&gt;0,LN(資本ストック!G418),0)</f>
        <v>12.674308359939005</v>
      </c>
      <c r="H418" s="4">
        <f>IF(資本ストック!H418&gt;0,LN(資本ストック!H418),0)</f>
        <v>12.914103890553116</v>
      </c>
      <c r="I418" s="4">
        <f>IF(資本ストック!I418&gt;0,LN(資本ストック!I418),0)</f>
        <v>12.940792644742416</v>
      </c>
      <c r="K418" s="6">
        <f>E418-E$1085</f>
        <v>-0.54231657128429056</v>
      </c>
      <c r="L418" s="6">
        <f>F418-F$1085</f>
        <v>-0.98123595085843363</v>
      </c>
      <c r="M418" s="6">
        <f>G418-G$1085</f>
        <v>-1.3101676739241395</v>
      </c>
      <c r="N418" s="6">
        <f>H418-H$1085</f>
        <v>-1.2699601762990511</v>
      </c>
      <c r="O418" s="6">
        <f>I418-I$1085</f>
        <v>-1.2476382081499224</v>
      </c>
    </row>
    <row r="419" spans="1:15" x14ac:dyDescent="0.15">
      <c r="A419" s="1">
        <v>19</v>
      </c>
      <c r="B419" s="1" t="s">
        <v>120</v>
      </c>
      <c r="C419" s="1">
        <v>2</v>
      </c>
      <c r="D419" s="1" t="s">
        <v>10</v>
      </c>
      <c r="E419" s="4">
        <f>IF(資本ストック!E419&gt;0,LN(資本ストック!E419),0)</f>
        <v>9.10359550477048</v>
      </c>
      <c r="F419" s="4">
        <f>IF(資本ストック!F419&gt;0,LN(資本ストック!F419),0)</f>
        <v>9.1906621555279706</v>
      </c>
      <c r="G419" s="4">
        <f>IF(資本ストック!G419&gt;0,LN(資本ストック!G419),0)</f>
        <v>9.2997479893330262</v>
      </c>
      <c r="H419" s="4">
        <f>IF(資本ストック!H419&gt;0,LN(資本ストック!H419),0)</f>
        <v>9.5406048404794834</v>
      </c>
      <c r="I419" s="4">
        <f>IF(資本ストック!I419&gt;0,LN(資本ストック!I419),0)</f>
        <v>9.386404158770441</v>
      </c>
      <c r="K419" s="6">
        <f>E419-E$1086</f>
        <v>-0.8412464310311023</v>
      </c>
      <c r="L419" s="6">
        <f>F419-F$1086</f>
        <v>-0.90898115530177392</v>
      </c>
      <c r="M419" s="6">
        <f>G419-G$1086</f>
        <v>-0.85983461390105198</v>
      </c>
      <c r="N419" s="6">
        <f>H419-H$1086</f>
        <v>-0.64613194074724412</v>
      </c>
      <c r="O419" s="6">
        <f>I419-I$1086</f>
        <v>-0.64420238545981512</v>
      </c>
    </row>
    <row r="420" spans="1:15" x14ac:dyDescent="0.15">
      <c r="A420" s="1">
        <v>19</v>
      </c>
      <c r="B420" s="1" t="s">
        <v>121</v>
      </c>
      <c r="C420" s="1">
        <v>3</v>
      </c>
      <c r="D420" s="1" t="s">
        <v>17</v>
      </c>
      <c r="E420" s="4">
        <f>IF(資本ストック!E420&gt;0,LN(資本ストック!E420),0)</f>
        <v>10.142029880047209</v>
      </c>
      <c r="F420" s="4">
        <f>IF(資本ストック!F420&gt;0,LN(資本ストック!F420),0)</f>
        <v>10.691245077626471</v>
      </c>
      <c r="G420" s="4">
        <f>IF(資本ストック!G420&gt;0,LN(資本ストック!G420),0)</f>
        <v>11.632028429029091</v>
      </c>
      <c r="H420" s="4">
        <f>IF(資本ストック!H420&gt;0,LN(資本ストック!H420),0)</f>
        <v>12.329451957526357</v>
      </c>
      <c r="I420" s="4">
        <f>IF(資本ストック!I420&gt;0,LN(資本ストック!I420),0)</f>
        <v>12.47618809629582</v>
      </c>
      <c r="K420" s="6">
        <f>E420-E$1087</f>
        <v>-0.86311511466269053</v>
      </c>
      <c r="L420" s="6">
        <f>F420-F$1087</f>
        <v>-0.92990233198215932</v>
      </c>
      <c r="M420" s="6">
        <f>G420-G$1087</f>
        <v>-0.50070378584694097</v>
      </c>
      <c r="N420" s="6">
        <f>H420-H$1087</f>
        <v>-0.18764879239094512</v>
      </c>
      <c r="O420" s="6">
        <f>I420-I$1087</f>
        <v>-0.1003252682248732</v>
      </c>
    </row>
    <row r="421" spans="1:15" x14ac:dyDescent="0.15">
      <c r="A421" s="1">
        <v>19</v>
      </c>
      <c r="B421" s="1" t="s">
        <v>121</v>
      </c>
      <c r="C421" s="1">
        <v>4</v>
      </c>
      <c r="D421" s="1" t="s">
        <v>18</v>
      </c>
      <c r="E421" s="4">
        <f>IF(資本ストック!E421&gt;0,LN(資本ストック!E421),0)</f>
        <v>10.282480549177155</v>
      </c>
      <c r="F421" s="4">
        <f>IF(資本ストック!F421&gt;0,LN(資本ストック!F421),0)</f>
        <v>10.635725237542395</v>
      </c>
      <c r="G421" s="4">
        <f>IF(資本ストック!G421&gt;0,LN(資本ストック!G421),0)</f>
        <v>10.969884266055638</v>
      </c>
      <c r="H421" s="4">
        <f>IF(資本ストック!H421&gt;0,LN(資本ストック!H421),0)</f>
        <v>11.304574363646246</v>
      </c>
      <c r="I421" s="4">
        <f>IF(資本ストック!I421&gt;0,LN(資本ストック!I421),0)</f>
        <v>11.333606821415177</v>
      </c>
      <c r="K421" s="6">
        <f>E421-E$1088</f>
        <v>-0.3665409170073346</v>
      </c>
      <c r="L421" s="6">
        <f>F421-F$1088</f>
        <v>-0.56647625068974605</v>
      </c>
      <c r="M421" s="6">
        <f>G421-G$1088</f>
        <v>-0.52871592788889465</v>
      </c>
      <c r="N421" s="6">
        <f>H421-H$1088</f>
        <v>-0.24779135689516174</v>
      </c>
      <c r="O421" s="6">
        <f>I421-I$1088</f>
        <v>2.0717431988623858E-2</v>
      </c>
    </row>
    <row r="422" spans="1:15" x14ac:dyDescent="0.15">
      <c r="A422" s="1">
        <v>19</v>
      </c>
      <c r="B422" s="1" t="s">
        <v>121</v>
      </c>
      <c r="C422" s="1">
        <v>5</v>
      </c>
      <c r="D422" s="1" t="s">
        <v>19</v>
      </c>
      <c r="E422" s="4">
        <f>IF(資本ストック!E422&gt;0,LN(資本ストック!E422),0)</f>
        <v>8.1328377619170524</v>
      </c>
      <c r="F422" s="4">
        <f>IF(資本ストック!F422&gt;0,LN(資本ストック!F422),0)</f>
        <v>8.7405489444532503</v>
      </c>
      <c r="G422" s="4">
        <f>IF(資本ストック!G422&gt;0,LN(資本ストック!G422),0)</f>
        <v>9.3718945348300196</v>
      </c>
      <c r="H422" s="4">
        <f>IF(資本ストック!H422&gt;0,LN(資本ストック!H422),0)</f>
        <v>9.8536944702827274</v>
      </c>
      <c r="I422" s="4">
        <f>IF(資本ストック!I422&gt;0,LN(資本ストック!I422),0)</f>
        <v>9.7435701519255709</v>
      </c>
      <c r="K422" s="6">
        <f>E422-E$1089</f>
        <v>-2.0455768500270981</v>
      </c>
      <c r="L422" s="6">
        <f>F422-F$1089</f>
        <v>-1.8292624952777263</v>
      </c>
      <c r="M422" s="6">
        <f>G422-G$1089</f>
        <v>-1.6339137538429771</v>
      </c>
      <c r="N422" s="6">
        <f>H422-H$1089</f>
        <v>-1.477346588914088</v>
      </c>
      <c r="O422" s="6">
        <f>I422-I$1089</f>
        <v>-1.6153676937490786</v>
      </c>
    </row>
    <row r="423" spans="1:15" x14ac:dyDescent="0.15">
      <c r="A423" s="1">
        <v>19</v>
      </c>
      <c r="B423" s="1" t="s">
        <v>121</v>
      </c>
      <c r="C423" s="1">
        <v>6</v>
      </c>
      <c r="D423" s="1" t="s">
        <v>3</v>
      </c>
      <c r="E423" s="4">
        <f>IF(資本ストック!E423&gt;0,LN(資本ストック!E423),0)</f>
        <v>6.8855998143775912</v>
      </c>
      <c r="F423" s="4">
        <f>IF(資本ストック!F423&gt;0,LN(資本ストック!F423),0)</f>
        <v>7.9270727011446755</v>
      </c>
      <c r="G423" s="4">
        <f>IF(資本ストック!G423&gt;0,LN(資本ストック!G423),0)</f>
        <v>9.8041466236311905</v>
      </c>
      <c r="H423" s="4">
        <f>IF(資本ストック!H423&gt;0,LN(資本ストック!H423),0)</f>
        <v>9.624569195879717</v>
      </c>
      <c r="I423" s="4">
        <f>IF(資本ストック!I423&gt;0,LN(資本ストック!I423),0)</f>
        <v>11.242526860660631</v>
      </c>
      <c r="K423" s="6">
        <f>E423-E$1090</f>
        <v>-4.1936579031512595</v>
      </c>
      <c r="L423" s="6">
        <f>F423-F$1090</f>
        <v>-3.4733495978560285</v>
      </c>
      <c r="M423" s="6">
        <f>G423-G$1090</f>
        <v>-2.0158539808034988</v>
      </c>
      <c r="N423" s="6">
        <f>H423-H$1090</f>
        <v>-2.4539215496901292</v>
      </c>
      <c r="O423" s="6">
        <f>I423-I$1090</f>
        <v>-1.1391031194627317</v>
      </c>
    </row>
    <row r="424" spans="1:15" x14ac:dyDescent="0.15">
      <c r="A424" s="1">
        <v>19</v>
      </c>
      <c r="B424" s="1" t="s">
        <v>121</v>
      </c>
      <c r="C424" s="1">
        <v>7</v>
      </c>
      <c r="D424" s="1" t="s">
        <v>20</v>
      </c>
      <c r="E424" s="4">
        <f>IF(資本ストック!E424&gt;0,LN(資本ストック!E424),0)</f>
        <v>7.6430930790203764</v>
      </c>
      <c r="F424" s="4">
        <f>IF(資本ストック!F424&gt;0,LN(資本ストック!F424),0)</f>
        <v>6.8883859703006571</v>
      </c>
      <c r="G424" s="4">
        <f>IF(資本ストック!G424&gt;0,LN(資本ストック!G424),0)</f>
        <v>6.2188792772386314</v>
      </c>
      <c r="H424" s="4">
        <f>IF(資本ストック!H424&gt;0,LN(資本ストック!H424),0)</f>
        <v>5.5902477254862646</v>
      </c>
      <c r="I424" s="4">
        <f>IF(資本ストック!I424&gt;0,LN(資本ストック!I424),0)</f>
        <v>4.9311321195405071</v>
      </c>
      <c r="K424" s="6">
        <f>E424-E$1091</f>
        <v>-1.6354365080022788</v>
      </c>
      <c r="L424" s="6">
        <f>F424-F$1091</f>
        <v>-3.0752512960661988</v>
      </c>
      <c r="M424" s="6">
        <f>G424-G$1091</f>
        <v>-3.6368644451257115</v>
      </c>
      <c r="N424" s="6">
        <f>H424-H$1091</f>
        <v>-4.6825742768823631</v>
      </c>
      <c r="O424" s="6">
        <f>I424-I$1091</f>
        <v>-5.4100129684727438</v>
      </c>
    </row>
    <row r="425" spans="1:15" x14ac:dyDescent="0.15">
      <c r="A425" s="1">
        <v>19</v>
      </c>
      <c r="B425" s="1" t="s">
        <v>121</v>
      </c>
      <c r="C425" s="1">
        <v>8</v>
      </c>
      <c r="D425" s="1" t="s">
        <v>21</v>
      </c>
      <c r="E425" s="4">
        <f>IF(資本ストック!E425&gt;0,LN(資本ストック!E425),0)</f>
        <v>9.6452112301074244</v>
      </c>
      <c r="F425" s="4">
        <f>IF(資本ストック!F425&gt;0,LN(資本ストック!F425),0)</f>
        <v>9.8964256800836505</v>
      </c>
      <c r="G425" s="4">
        <f>IF(資本ストック!G425&gt;0,LN(資本ストック!G425),0)</f>
        <v>10.414262265873527</v>
      </c>
      <c r="H425" s="4">
        <f>IF(資本ストック!H425&gt;0,LN(資本ストック!H425),0)</f>
        <v>10.150810885959071</v>
      </c>
      <c r="I425" s="4">
        <f>IF(資本ストック!I425&gt;0,LN(資本ストック!I425),0)</f>
        <v>10.477964064123205</v>
      </c>
      <c r="K425" s="6">
        <f>E425-E$1092</f>
        <v>-1.1382688117798185</v>
      </c>
      <c r="L425" s="6">
        <f>F425-F$1092</f>
        <v>-1.1732498089579302</v>
      </c>
      <c r="M425" s="6">
        <f>G425-G$1092</f>
        <v>-0.92589882190625872</v>
      </c>
      <c r="N425" s="6">
        <f>H425-H$1092</f>
        <v>-1.2568210715686661</v>
      </c>
      <c r="O425" s="6">
        <f>I425-I$1092</f>
        <v>-0.85991031278140717</v>
      </c>
    </row>
    <row r="426" spans="1:15" x14ac:dyDescent="0.15">
      <c r="A426" s="1">
        <v>19</v>
      </c>
      <c r="B426" s="1" t="s">
        <v>121</v>
      </c>
      <c r="C426" s="1">
        <v>9</v>
      </c>
      <c r="D426" s="1" t="s">
        <v>22</v>
      </c>
      <c r="E426" s="4">
        <f>IF(資本ストック!E426&gt;0,LN(資本ストック!E426),0)</f>
        <v>8.4404343148707177</v>
      </c>
      <c r="F426" s="4">
        <f>IF(資本ストック!F426&gt;0,LN(資本ストック!F426),0)</f>
        <v>9.2388139098382833</v>
      </c>
      <c r="G426" s="4">
        <f>IF(資本ストック!G426&gt;0,LN(資本ストック!G426),0)</f>
        <v>10.612780275960144</v>
      </c>
      <c r="H426" s="4">
        <f>IF(資本ストック!H426&gt;0,LN(資本ストック!H426),0)</f>
        <v>10.684762602238271</v>
      </c>
      <c r="I426" s="4">
        <f>IF(資本ストック!I426&gt;0,LN(資本ストック!I426),0)</f>
        <v>11.070800655431853</v>
      </c>
      <c r="K426" s="6">
        <f>E426-E$1093</f>
        <v>-2.8161406795529711</v>
      </c>
      <c r="L426" s="6">
        <f>F426-F$1093</f>
        <v>-2.6047151396738268</v>
      </c>
      <c r="M426" s="6">
        <f>G426-G$1093</f>
        <v>-1.5727564142539716</v>
      </c>
      <c r="N426" s="6">
        <f>H426-H$1093</f>
        <v>-1.5898666486748656</v>
      </c>
      <c r="O426" s="6">
        <f>I426-I$1093</f>
        <v>-1.345661279393779</v>
      </c>
    </row>
    <row r="427" spans="1:15" x14ac:dyDescent="0.15">
      <c r="A427" s="1">
        <v>19</v>
      </c>
      <c r="B427" s="1" t="s">
        <v>121</v>
      </c>
      <c r="C427" s="1">
        <v>10</v>
      </c>
      <c r="D427" s="1" t="s">
        <v>23</v>
      </c>
      <c r="E427" s="4">
        <f>IF(資本ストック!E427&gt;0,LN(資本ストック!E427),0)</f>
        <v>8.8496892022982703</v>
      </c>
      <c r="F427" s="4">
        <f>IF(資本ストック!F427&gt;0,LN(資本ストック!F427),0)</f>
        <v>9.5895841506229349</v>
      </c>
      <c r="G427" s="4">
        <f>IF(資本ストック!G427&gt;0,LN(資本ストック!G427),0)</f>
        <v>10.255426132103747</v>
      </c>
      <c r="H427" s="4">
        <f>IF(資本ストック!H427&gt;0,LN(資本ストック!H427),0)</f>
        <v>10.322899796904506</v>
      </c>
      <c r="I427" s="4">
        <f>IF(資本ストック!I427&gt;0,LN(資本ストック!I427),0)</f>
        <v>10.296274511286107</v>
      </c>
      <c r="K427" s="6">
        <f>E427-E$1094</f>
        <v>-1.3915332512914205</v>
      </c>
      <c r="L427" s="6">
        <f>F427-F$1094</f>
        <v>-1.0014806479121461</v>
      </c>
      <c r="M427" s="6">
        <f>G427-G$1094</f>
        <v>-0.82005149811159228</v>
      </c>
      <c r="N427" s="6">
        <f>H427-H$1094</f>
        <v>-1.0291938812470267</v>
      </c>
      <c r="O427" s="6">
        <f>I427-I$1094</f>
        <v>-0.9907235700170407</v>
      </c>
    </row>
    <row r="428" spans="1:15" x14ac:dyDescent="0.15">
      <c r="A428" s="1">
        <v>19</v>
      </c>
      <c r="B428" s="1" t="s">
        <v>121</v>
      </c>
      <c r="C428" s="1">
        <v>11</v>
      </c>
      <c r="D428" s="1" t="s">
        <v>24</v>
      </c>
      <c r="E428" s="4">
        <f>IF(資本ストック!E428&gt;0,LN(資本ストック!E428),0)</f>
        <v>9.6733014388286094</v>
      </c>
      <c r="F428" s="4">
        <f>IF(資本ストック!F428&gt;0,LN(資本ストック!F428),0)</f>
        <v>10.589286411812997</v>
      </c>
      <c r="G428" s="4">
        <f>IF(資本ストック!G428&gt;0,LN(資本ストック!G428),0)</f>
        <v>12.194341722172027</v>
      </c>
      <c r="H428" s="4">
        <f>IF(資本ストック!H428&gt;0,LN(資本ストック!H428),0)</f>
        <v>12.66034442961884</v>
      </c>
      <c r="I428" s="4">
        <f>IF(資本ストック!I428&gt;0,LN(資本ストック!I428),0)</f>
        <v>12.736579959059936</v>
      </c>
      <c r="K428" s="6">
        <f>E428-E$1095</f>
        <v>-1.1427752990614639</v>
      </c>
      <c r="L428" s="6">
        <f>F428-F$1095</f>
        <v>-0.62561301807072844</v>
      </c>
      <c r="M428" s="6">
        <f>G428-G$1095</f>
        <v>0.27597452326127403</v>
      </c>
      <c r="N428" s="6">
        <f>H428-H$1095</f>
        <v>0.31595276262558691</v>
      </c>
      <c r="O428" s="6">
        <f>I428-I$1095</f>
        <v>0.25524830315407776</v>
      </c>
    </row>
    <row r="429" spans="1:15" x14ac:dyDescent="0.15">
      <c r="A429" s="1">
        <v>19</v>
      </c>
      <c r="B429" s="1" t="s">
        <v>121</v>
      </c>
      <c r="C429" s="1">
        <v>12</v>
      </c>
      <c r="D429" s="1" t="s">
        <v>25</v>
      </c>
      <c r="E429" s="4">
        <f>IF(資本ストック!E429&gt;0,LN(資本ストック!E429),0)</f>
        <v>9.5005171685867307</v>
      </c>
      <c r="F429" s="4">
        <f>IF(資本ストック!F429&gt;0,LN(資本ストック!F429),0)</f>
        <v>11.226247001232176</v>
      </c>
      <c r="G429" s="4">
        <f>IF(資本ストック!G429&gt;0,LN(資本ストック!G429),0)</f>
        <v>13.066499315086222</v>
      </c>
      <c r="H429" s="4">
        <f>IF(資本ストック!H429&gt;0,LN(資本ストック!H429),0)</f>
        <v>13.46143809326033</v>
      </c>
      <c r="I429" s="4">
        <f>IF(資本ストック!I429&gt;0,LN(資本ストック!I429),0)</f>
        <v>13.451600477053587</v>
      </c>
      <c r="K429" s="6">
        <f>E429-E$1096</f>
        <v>-0.63017023131279259</v>
      </c>
      <c r="L429" s="6">
        <f>F429-F$1096</f>
        <v>0.17531692782703701</v>
      </c>
      <c r="M429" s="6">
        <f>G429-G$1096</f>
        <v>0.55290158048367744</v>
      </c>
      <c r="N429" s="6">
        <f>H429-H$1096</f>
        <v>0.28094521340019973</v>
      </c>
      <c r="O429" s="6">
        <f>I429-I$1096</f>
        <v>9.1519757505722055E-2</v>
      </c>
    </row>
    <row r="430" spans="1:15" x14ac:dyDescent="0.15">
      <c r="A430" s="1">
        <v>19</v>
      </c>
      <c r="B430" s="1" t="s">
        <v>121</v>
      </c>
      <c r="C430" s="1">
        <v>13</v>
      </c>
      <c r="D430" s="1" t="s">
        <v>26</v>
      </c>
      <c r="E430" s="4">
        <f>IF(資本ストック!E430&gt;0,LN(資本ストック!E430),0)</f>
        <v>8.673035209672646</v>
      </c>
      <c r="F430" s="4">
        <f>IF(資本ストック!F430&gt;0,LN(資本ストック!F430),0)</f>
        <v>10.293036792582974</v>
      </c>
      <c r="G430" s="4">
        <f>IF(資本ストック!G430&gt;0,LN(資本ストック!G430),0)</f>
        <v>10.863593124768261</v>
      </c>
      <c r="H430" s="4">
        <f>IF(資本ストック!H430&gt;0,LN(資本ストック!H430),0)</f>
        <v>11.186226946848588</v>
      </c>
      <c r="I430" s="4">
        <f>IF(資本ストック!I430&gt;0,LN(資本ストック!I430),0)</f>
        <v>11.249314966067482</v>
      </c>
      <c r="K430" s="6">
        <f>E430-E$1097</f>
        <v>-0.95760414858270515</v>
      </c>
      <c r="L430" s="6">
        <f>F430-F$1097</f>
        <v>-0.81131452771189849</v>
      </c>
      <c r="M430" s="6">
        <f>G430-G$1097</f>
        <v>-0.80999570517620967</v>
      </c>
      <c r="N430" s="6">
        <f>H430-H$1097</f>
        <v>-0.85867926740470679</v>
      </c>
      <c r="O430" s="6">
        <f>I430-I$1097</f>
        <v>-0.92300388729598559</v>
      </c>
    </row>
    <row r="431" spans="1:15" x14ac:dyDescent="0.15">
      <c r="A431" s="1">
        <v>19</v>
      </c>
      <c r="B431" s="1" t="s">
        <v>121</v>
      </c>
      <c r="C431" s="1">
        <v>14</v>
      </c>
      <c r="D431" s="1" t="s">
        <v>27</v>
      </c>
      <c r="E431" s="4">
        <f>IF(資本ストック!E431&gt;0,LN(資本ストック!E431),0)</f>
        <v>8.3520457794832481</v>
      </c>
      <c r="F431" s="4">
        <f>IF(資本ストック!F431&gt;0,LN(資本ストック!F431),0)</f>
        <v>10.053930070833317</v>
      </c>
      <c r="G431" s="4">
        <f>IF(資本ストック!G431&gt;0,LN(資本ストック!G431),0)</f>
        <v>11.111500059875144</v>
      </c>
      <c r="H431" s="4">
        <f>IF(資本ストック!H431&gt;0,LN(資本ストック!H431),0)</f>
        <v>11.592897650758367</v>
      </c>
      <c r="I431" s="4">
        <f>IF(資本ストック!I431&gt;0,LN(資本ストック!I431),0)</f>
        <v>11.724632555462577</v>
      </c>
      <c r="K431" s="6">
        <f>E431-E$1098</f>
        <v>1.8337515914107607</v>
      </c>
      <c r="L431" s="6">
        <f>F431-F$1098</f>
        <v>1.6140193482768659</v>
      </c>
      <c r="M431" s="6">
        <f>G431-G$1098</f>
        <v>1.5938845698467077</v>
      </c>
      <c r="N431" s="6">
        <f>H431-H$1098</f>
        <v>1.5717271999382021</v>
      </c>
      <c r="O431" s="6">
        <f>I431-I$1098</f>
        <v>1.4325729287295648</v>
      </c>
    </row>
    <row r="432" spans="1:15" x14ac:dyDescent="0.15">
      <c r="A432" s="1">
        <v>19</v>
      </c>
      <c r="B432" s="1" t="s">
        <v>121</v>
      </c>
      <c r="C432" s="1">
        <v>15</v>
      </c>
      <c r="D432" s="1" t="s">
        <v>28</v>
      </c>
      <c r="E432" s="4">
        <f>IF(資本ストック!E432&gt;0,LN(資本ストック!E432),0)</f>
        <v>10.589438893686776</v>
      </c>
      <c r="F432" s="4">
        <f>IF(資本ストック!F432&gt;0,LN(資本ストック!F432),0)</f>
        <v>11.079530094841143</v>
      </c>
      <c r="G432" s="4">
        <f>IF(資本ストック!G432&gt;0,LN(資本ストック!G432),0)</f>
        <v>11.92782237451047</v>
      </c>
      <c r="H432" s="4">
        <f>IF(資本ストック!H432&gt;0,LN(資本ストック!H432),0)</f>
        <v>12.149867829998145</v>
      </c>
      <c r="I432" s="4">
        <f>IF(資本ストック!I432&gt;0,LN(資本ストック!I432),0)</f>
        <v>12.068071802320819</v>
      </c>
      <c r="K432" s="6">
        <f>E432-E$1099</f>
        <v>-0.48613927450925054</v>
      </c>
      <c r="L432" s="6">
        <f>F432-F$1099</f>
        <v>-0.7064622333774313</v>
      </c>
      <c r="M432" s="6">
        <f>G432-G$1099</f>
        <v>-0.52030949354782585</v>
      </c>
      <c r="N432" s="6">
        <f>H432-H$1099</f>
        <v>-0.55821576350831137</v>
      </c>
      <c r="O432" s="6">
        <f>I432-I$1099</f>
        <v>-0.65725742239368934</v>
      </c>
    </row>
    <row r="433" spans="1:15" x14ac:dyDescent="0.15">
      <c r="A433" s="1">
        <v>19</v>
      </c>
      <c r="B433" s="1" t="s">
        <v>120</v>
      </c>
      <c r="C433" s="1">
        <v>16</v>
      </c>
      <c r="D433" s="1" t="s">
        <v>11</v>
      </c>
      <c r="E433" s="4">
        <f>IF(資本ストック!E433&gt;0,LN(資本ストック!E433),0)</f>
        <v>11.483718064508009</v>
      </c>
      <c r="F433" s="4">
        <f>IF(資本ストック!F433&gt;0,LN(資本ストック!F433),0)</f>
        <v>11.594955525318618</v>
      </c>
      <c r="G433" s="4">
        <f>IF(資本ストック!G433&gt;0,LN(資本ストック!G433),0)</f>
        <v>12.012760814110987</v>
      </c>
      <c r="H433" s="4">
        <f>IF(資本ストック!H433&gt;0,LN(資本ストック!H433),0)</f>
        <v>12.380438115221976</v>
      </c>
      <c r="I433" s="4">
        <f>IF(資本ストック!I433&gt;0,LN(資本ストック!I433),0)</f>
        <v>12.202628884795276</v>
      </c>
      <c r="K433" s="6">
        <f>E433-E$1100</f>
        <v>-0.37459409098144647</v>
      </c>
      <c r="L433" s="6">
        <f>F433-F$1100</f>
        <v>-0.65911318256600104</v>
      </c>
      <c r="M433" s="6">
        <f>G433-G$1100</f>
        <v>-0.629100772285339</v>
      </c>
      <c r="N433" s="6">
        <f>H433-H$1100</f>
        <v>-0.5881123913134445</v>
      </c>
      <c r="O433" s="6">
        <f>I433-I$1100</f>
        <v>-0.60643124466114706</v>
      </c>
    </row>
    <row r="434" spans="1:15" x14ac:dyDescent="0.15">
      <c r="A434" s="1">
        <v>19</v>
      </c>
      <c r="B434" s="1" t="s">
        <v>120</v>
      </c>
      <c r="C434" s="1">
        <v>17</v>
      </c>
      <c r="D434" s="1" t="s">
        <v>12</v>
      </c>
      <c r="E434" s="4">
        <f>IF(資本ストック!E434&gt;0,LN(資本ストック!E434),0)</f>
        <v>11.349382050837086</v>
      </c>
      <c r="F434" s="4">
        <f>IF(資本ストック!F434&gt;0,LN(資本ストック!F434),0)</f>
        <v>12.325462060113836</v>
      </c>
      <c r="G434" s="4">
        <f>IF(資本ストック!G434&gt;0,LN(資本ストック!G434),0)</f>
        <v>12.894648536649861</v>
      </c>
      <c r="H434" s="4">
        <f>IF(資本ストック!H434&gt;0,LN(資本ストック!H434),0)</f>
        <v>13.52033221315885</v>
      </c>
      <c r="I434" s="4">
        <f>IF(資本ストック!I434&gt;0,LN(資本ストック!I434),0)</f>
        <v>13.586186595333116</v>
      </c>
      <c r="K434" s="6">
        <f>E434-E$1101</f>
        <v>-1.2510293990941648</v>
      </c>
      <c r="L434" s="6">
        <f>F434-F$1101</f>
        <v>-1.3853480923275594</v>
      </c>
      <c r="M434" s="6">
        <f>G434-G$1101</f>
        <v>-1.2291913326753363</v>
      </c>
      <c r="N434" s="6">
        <f>H434-H$1101</f>
        <v>-0.95679330594497536</v>
      </c>
      <c r="O434" s="6">
        <f>I434-I$1101</f>
        <v>-0.91413663482906848</v>
      </c>
    </row>
    <row r="435" spans="1:15" x14ac:dyDescent="0.15">
      <c r="A435" s="1">
        <v>19</v>
      </c>
      <c r="B435" s="1" t="s">
        <v>120</v>
      </c>
      <c r="C435" s="1">
        <v>18</v>
      </c>
      <c r="D435" s="1" t="s">
        <v>13</v>
      </c>
      <c r="E435" s="4">
        <f>IF(資本ストック!E435&gt;0,LN(資本ストック!E435),0)</f>
        <v>11.297451330469952</v>
      </c>
      <c r="F435" s="4">
        <f>IF(資本ストック!F435&gt;0,LN(資本ストック!F435),0)</f>
        <v>12.30830646582773</v>
      </c>
      <c r="G435" s="4">
        <f>IF(資本ストック!G435&gt;0,LN(資本ストック!G435),0)</f>
        <v>12.779372890517065</v>
      </c>
      <c r="H435" s="4">
        <f>IF(資本ストック!H435&gt;0,LN(資本ストック!H435),0)</f>
        <v>12.882812640543177</v>
      </c>
      <c r="I435" s="4">
        <f>IF(資本ストック!I435&gt;0,LN(資本ストック!I435),0)</f>
        <v>12.822215866762471</v>
      </c>
      <c r="K435" s="6">
        <f>E435-E$1102</f>
        <v>-0.62197292795224968</v>
      </c>
      <c r="L435" s="6">
        <f>F435-F$1102</f>
        <v>-0.90843139325683531</v>
      </c>
      <c r="M435" s="6">
        <f>G435-G$1102</f>
        <v>-0.65974885260641258</v>
      </c>
      <c r="N435" s="6">
        <f>H435-H$1102</f>
        <v>-0.72665677487996838</v>
      </c>
      <c r="O435" s="6">
        <f>I435-I$1102</f>
        <v>-0.63025033264865371</v>
      </c>
    </row>
    <row r="436" spans="1:15" x14ac:dyDescent="0.15">
      <c r="A436" s="1">
        <v>19</v>
      </c>
      <c r="B436" s="1" t="s">
        <v>120</v>
      </c>
      <c r="C436" s="1">
        <v>19</v>
      </c>
      <c r="D436" s="1" t="s">
        <v>14</v>
      </c>
      <c r="E436" s="4">
        <f>IF(資本ストック!E436&gt;0,LN(資本ストック!E436),0)</f>
        <v>10.645046222114196</v>
      </c>
      <c r="F436" s="4">
        <f>IF(資本ストック!F436&gt;0,LN(資本ストック!F436),0)</f>
        <v>10.805565542688708</v>
      </c>
      <c r="G436" s="4">
        <f>IF(資本ストック!G436&gt;0,LN(資本ストック!G436),0)</f>
        <v>11.327056466255485</v>
      </c>
      <c r="H436" s="4">
        <f>IF(資本ストック!H436&gt;0,LN(資本ストック!H436),0)</f>
        <v>11.549379641166935</v>
      </c>
      <c r="I436" s="4">
        <f>IF(資本ストック!I436&gt;0,LN(資本ストック!I436),0)</f>
        <v>11.718728782813438</v>
      </c>
      <c r="K436" s="6">
        <f>E436-E$1103</f>
        <v>-0.57831272232127162</v>
      </c>
      <c r="L436" s="6">
        <f>F436-F$1103</f>
        <v>-0.80942880128788985</v>
      </c>
      <c r="M436" s="6">
        <f>G436-G$1103</f>
        <v>-0.5615501956297404</v>
      </c>
      <c r="N436" s="6">
        <f>H436-H$1103</f>
        <v>-0.75457501612079092</v>
      </c>
      <c r="O436" s="6">
        <f>I436-I$1103</f>
        <v>-0.71010677331763183</v>
      </c>
    </row>
    <row r="437" spans="1:15" x14ac:dyDescent="0.15">
      <c r="A437" s="1">
        <v>19</v>
      </c>
      <c r="B437" s="1" t="s">
        <v>120</v>
      </c>
      <c r="C437" s="1">
        <v>20</v>
      </c>
      <c r="D437" s="1" t="s">
        <v>15</v>
      </c>
      <c r="E437" s="4">
        <f>IF(資本ストック!E437&gt;0,LN(資本ストック!E437),0)</f>
        <v>10.004011810589153</v>
      </c>
      <c r="F437" s="4">
        <f>IF(資本ストック!F437&gt;0,LN(資本ストック!F437),0)</f>
        <v>11.880323521758367</v>
      </c>
      <c r="G437" s="4">
        <f>IF(資本ストック!G437&gt;0,LN(資本ストック!G437),0)</f>
        <v>13.025968280228879</v>
      </c>
      <c r="H437" s="4">
        <f>IF(資本ストック!H437&gt;0,LN(資本ストック!H437),0)</f>
        <v>13.371970332102036</v>
      </c>
      <c r="I437" s="4">
        <f>IF(資本ストック!I437&gt;0,LN(資本ストック!I437),0)</f>
        <v>13.316150076451013</v>
      </c>
      <c r="K437" s="6">
        <f>E437-E$1104</f>
        <v>-0.92614992588337586</v>
      </c>
      <c r="L437" s="6">
        <f>F437-F$1104</f>
        <v>-1.0012967279000051</v>
      </c>
      <c r="M437" s="6">
        <f>G437-G$1104</f>
        <v>-0.78868434394142994</v>
      </c>
      <c r="N437" s="6">
        <f>H437-H$1104</f>
        <v>-0.75251849534028992</v>
      </c>
      <c r="O437" s="6">
        <f>I437-I$1104</f>
        <v>-0.8117576768726984</v>
      </c>
    </row>
    <row r="438" spans="1:15" x14ac:dyDescent="0.15">
      <c r="A438" s="1">
        <v>19</v>
      </c>
      <c r="B438" s="1" t="s">
        <v>120</v>
      </c>
      <c r="C438" s="1">
        <v>21</v>
      </c>
      <c r="D438" s="1" t="s">
        <v>16</v>
      </c>
      <c r="E438" s="4">
        <f>IF(資本ストック!E438&gt;0,LN(資本ストック!E438),0)</f>
        <v>11.533169733096997</v>
      </c>
      <c r="F438" s="4">
        <f>IF(資本ストック!F438&gt;0,LN(資本ストック!F438),0)</f>
        <v>12.2034098120376</v>
      </c>
      <c r="G438" s="4">
        <f>IF(資本ストック!G438&gt;0,LN(資本ストック!G438),0)</f>
        <v>12.862314985996012</v>
      </c>
      <c r="H438" s="4">
        <f>IF(資本ストック!H438&gt;0,LN(資本ストック!H438),0)</f>
        <v>13.222827300000619</v>
      </c>
      <c r="I438" s="4">
        <f>IF(資本ストック!I438&gt;0,LN(資本ストック!I438),0)</f>
        <v>13.523030881874343</v>
      </c>
      <c r="K438" s="6">
        <f>E438-E$1105</f>
        <v>-1.0577966836989692</v>
      </c>
      <c r="L438" s="6">
        <f>F438-F$1105</f>
        <v>-1.5127116508739427</v>
      </c>
      <c r="M438" s="6">
        <f>G438-G$1105</f>
        <v>-1.3225802185724405</v>
      </c>
      <c r="N438" s="6">
        <f>H438-H$1105</f>
        <v>-1.3999534934022897</v>
      </c>
      <c r="O438" s="6">
        <f>I438-I$1105</f>
        <v>-1.1388780821165199</v>
      </c>
    </row>
    <row r="439" spans="1:15" x14ac:dyDescent="0.15">
      <c r="A439" s="1">
        <v>19</v>
      </c>
      <c r="B439" s="1" t="s">
        <v>119</v>
      </c>
      <c r="C439" s="1">
        <v>22</v>
      </c>
      <c r="D439" s="1" t="s">
        <v>8</v>
      </c>
      <c r="E439" s="4">
        <f>IF(資本ストック!E439&gt;0,LN(資本ストック!E439),0)</f>
        <v>11.76960681882289</v>
      </c>
      <c r="F439" s="4">
        <f>IF(資本ストック!F439&gt;0,LN(資本ストック!F439),0)</f>
        <v>12.983267108748962</v>
      </c>
      <c r="G439" s="4">
        <f>IF(資本ストック!G439&gt;0,LN(資本ストック!G439),0)</f>
        <v>14.065904048810276</v>
      </c>
      <c r="H439" s="4">
        <f>IF(資本ストック!H439&gt;0,LN(資本ストック!H439),0)</f>
        <v>14.541578763265154</v>
      </c>
      <c r="I439" s="4">
        <f>IF(資本ストック!I439&gt;0,LN(資本ストック!I439),0)</f>
        <v>14.353475163765633</v>
      </c>
      <c r="K439" s="6">
        <f>E439-E$1106</f>
        <v>-0.41607891629706018</v>
      </c>
      <c r="L439" s="6">
        <f>F439-F$1106</f>
        <v>-0.56968635354282426</v>
      </c>
      <c r="M439" s="6">
        <f>G439-G$1106</f>
        <v>-0.37211442805726769</v>
      </c>
      <c r="N439" s="6">
        <f>H439-H$1106</f>
        <v>-0.34961049227718277</v>
      </c>
      <c r="O439" s="6">
        <f>I439-I$1106</f>
        <v>-0.57847590048396746</v>
      </c>
    </row>
    <row r="440" spans="1:15" x14ac:dyDescent="0.15">
      <c r="A440" s="1">
        <v>19</v>
      </c>
      <c r="B440" s="1" t="s">
        <v>119</v>
      </c>
      <c r="C440" s="1">
        <v>23</v>
      </c>
      <c r="D440" s="1" t="s">
        <v>29</v>
      </c>
      <c r="E440" s="4">
        <f>IF(資本ストック!E440&gt;0,LN(資本ストック!E440),0)</f>
        <v>11.695601438047474</v>
      </c>
      <c r="F440" s="4">
        <f>IF(資本ストック!F440&gt;0,LN(資本ストック!F440),0)</f>
        <v>12.496484973352469</v>
      </c>
      <c r="G440" s="4">
        <f>IF(資本ストック!G440&gt;0,LN(資本ストック!G440),0)</f>
        <v>13.053252948415137</v>
      </c>
      <c r="H440" s="4">
        <f>IF(資本ストック!H440&gt;0,LN(資本ストック!H440),0)</f>
        <v>13.747021432084299</v>
      </c>
      <c r="I440" s="4">
        <f>IF(資本ストック!I440&gt;0,LN(資本ストック!I440),0)</f>
        <v>13.840723883324266</v>
      </c>
      <c r="K440" s="6">
        <f>E440-E$1107</f>
        <v>-0.99607172551211143</v>
      </c>
      <c r="L440" s="6">
        <f>F440-F$1107</f>
        <v>-0.87616066359001543</v>
      </c>
      <c r="M440" s="6">
        <f>G440-G$1107</f>
        <v>-0.81101016896019829</v>
      </c>
      <c r="N440" s="6">
        <f>H440-H$1107</f>
        <v>-0.70950619029901496</v>
      </c>
      <c r="O440" s="6">
        <f>I440-I$1107</f>
        <v>-0.66473690085049775</v>
      </c>
    </row>
    <row r="441" spans="1:15" x14ac:dyDescent="0.15">
      <c r="A441" s="1">
        <v>20</v>
      </c>
      <c r="B441" s="1" t="s">
        <v>123</v>
      </c>
      <c r="C441" s="1">
        <v>1</v>
      </c>
      <c r="D441" s="1" t="s">
        <v>9</v>
      </c>
      <c r="E441" s="4">
        <f>IF(資本ストック!E441&gt;0,LN(資本ストック!E441),0)</f>
        <v>13.840425162114931</v>
      </c>
      <c r="F441" s="4">
        <f>IF(資本ストック!F441&gt;0,LN(資本ストック!F441),0)</f>
        <v>14.141815016744976</v>
      </c>
      <c r="G441" s="4">
        <f>IF(資本ストック!G441&gt;0,LN(資本ストック!G441),0)</f>
        <v>14.596214970908781</v>
      </c>
      <c r="H441" s="4">
        <f>IF(資本ストック!H441&gt;0,LN(資本ストック!H441),0)</f>
        <v>14.893953564052495</v>
      </c>
      <c r="I441" s="4">
        <f>IF(資本ストック!I441&gt;0,LN(資本ストック!I441),0)</f>
        <v>14.870389049465023</v>
      </c>
      <c r="K441" s="6">
        <f>E441-E$1085</f>
        <v>0.42729560592362681</v>
      </c>
      <c r="L441" s="6">
        <f>F441-F$1085</f>
        <v>0.50358686752951698</v>
      </c>
      <c r="M441" s="6">
        <f>G441-G$1085</f>
        <v>0.61173893704563653</v>
      </c>
      <c r="N441" s="6">
        <f>H441-H$1085</f>
        <v>0.70988949720032757</v>
      </c>
      <c r="O441" s="6">
        <f>I441-I$1085</f>
        <v>0.68195819657268508</v>
      </c>
    </row>
    <row r="442" spans="1:15" x14ac:dyDescent="0.15">
      <c r="A442" s="1">
        <v>20</v>
      </c>
      <c r="B442" s="1" t="s">
        <v>123</v>
      </c>
      <c r="C442" s="1">
        <v>2</v>
      </c>
      <c r="D442" s="1" t="s">
        <v>10</v>
      </c>
      <c r="E442" s="4">
        <f>IF(資本ストック!E442&gt;0,LN(資本ストック!E442),0)</f>
        <v>9.5295400231066107</v>
      </c>
      <c r="F442" s="4">
        <f>IF(資本ストック!F442&gt;0,LN(資本ストック!F442),0)</f>
        <v>9.8252417026163243</v>
      </c>
      <c r="G442" s="4">
        <f>IF(資本ストック!G442&gt;0,LN(資本ストック!G442),0)</f>
        <v>10.246005199821454</v>
      </c>
      <c r="H442" s="4">
        <f>IF(資本ストック!H442&gt;0,LN(資本ストック!H442),0)</f>
        <v>10.617246790775255</v>
      </c>
      <c r="I442" s="4">
        <f>IF(資本ストック!I442&gt;0,LN(資本ストック!I442),0)</f>
        <v>10.587253254717332</v>
      </c>
      <c r="K442" s="6">
        <f>E442-E$1086</f>
        <v>-0.41530191269497152</v>
      </c>
      <c r="L442" s="6">
        <f>F442-F$1086</f>
        <v>-0.27440160821342019</v>
      </c>
      <c r="M442" s="6">
        <f>G442-G$1086</f>
        <v>8.6422596587375722E-2</v>
      </c>
      <c r="N442" s="6">
        <f>H442-H$1086</f>
        <v>0.43051000954852725</v>
      </c>
      <c r="O442" s="6">
        <f>I442-I$1086</f>
        <v>0.55664671048707604</v>
      </c>
    </row>
    <row r="443" spans="1:15" x14ac:dyDescent="0.15">
      <c r="A443" s="1">
        <v>20</v>
      </c>
      <c r="B443" s="1" t="s">
        <v>125</v>
      </c>
      <c r="C443" s="1">
        <v>3</v>
      </c>
      <c r="D443" s="1" t="s">
        <v>17</v>
      </c>
      <c r="E443" s="4">
        <f>IF(資本ストック!E443&gt;0,LN(資本ストック!E443),0)</f>
        <v>11.323927615831249</v>
      </c>
      <c r="F443" s="4">
        <f>IF(資本ストック!F443&gt;0,LN(資本ストック!F443),0)</f>
        <v>11.946684854265119</v>
      </c>
      <c r="G443" s="4">
        <f>IF(資本ストック!G443&gt;0,LN(資本ストック!G443),0)</f>
        <v>12.266249710599849</v>
      </c>
      <c r="H443" s="4">
        <f>IF(資本ストック!H443&gt;0,LN(資本ストック!H443),0)</f>
        <v>12.897758734007569</v>
      </c>
      <c r="I443" s="4">
        <f>IF(資本ストック!I443&gt;0,LN(資本ストック!I443),0)</f>
        <v>12.948888947023946</v>
      </c>
      <c r="K443" s="6">
        <f>E443-E$1087</f>
        <v>0.3187826211213487</v>
      </c>
      <c r="L443" s="6">
        <f>F443-F$1087</f>
        <v>0.32553744465648826</v>
      </c>
      <c r="M443" s="6">
        <f>G443-G$1087</f>
        <v>0.13351749572381699</v>
      </c>
      <c r="N443" s="6">
        <f>H443-H$1087</f>
        <v>0.38065798409026641</v>
      </c>
      <c r="O443" s="6">
        <f>I443-I$1087</f>
        <v>0.37237558250325264</v>
      </c>
    </row>
    <row r="444" spans="1:15" x14ac:dyDescent="0.15">
      <c r="A444" s="1">
        <v>20</v>
      </c>
      <c r="B444" s="1" t="s">
        <v>125</v>
      </c>
      <c r="C444" s="1">
        <v>4</v>
      </c>
      <c r="D444" s="1" t="s">
        <v>18</v>
      </c>
      <c r="E444" s="4">
        <f>IF(資本ストック!E444&gt;0,LN(資本ストック!E444),0)</f>
        <v>11.083747257500171</v>
      </c>
      <c r="F444" s="4">
        <f>IF(資本ストック!F444&gt;0,LN(資本ストック!F444),0)</f>
        <v>11.302193989174683</v>
      </c>
      <c r="G444" s="4">
        <f>IF(資本ストック!G444&gt;0,LN(資本ストック!G444),0)</f>
        <v>11.25300039232946</v>
      </c>
      <c r="H444" s="4">
        <f>IF(資本ストック!H444&gt;0,LN(資本ストック!H444),0)</f>
        <v>11.133175548821074</v>
      </c>
      <c r="I444" s="4">
        <f>IF(資本ストック!I444&gt;0,LN(資本ストック!I444),0)</f>
        <v>10.529826244753187</v>
      </c>
      <c r="K444" s="6">
        <f>E444-E$1088</f>
        <v>0.43472579131568168</v>
      </c>
      <c r="L444" s="6">
        <f>F444-F$1088</f>
        <v>9.9992500942541085E-2</v>
      </c>
      <c r="M444" s="6">
        <f>G444-G$1088</f>
        <v>-0.24559980161507333</v>
      </c>
      <c r="N444" s="6">
        <f>H444-H$1088</f>
        <v>-0.41919017172033435</v>
      </c>
      <c r="O444" s="6">
        <f>I444-I$1088</f>
        <v>-0.78306314467336691</v>
      </c>
    </row>
    <row r="445" spans="1:15" x14ac:dyDescent="0.15">
      <c r="A445" s="1">
        <v>20</v>
      </c>
      <c r="B445" s="1" t="s">
        <v>125</v>
      </c>
      <c r="C445" s="1">
        <v>5</v>
      </c>
      <c r="D445" s="1" t="s">
        <v>19</v>
      </c>
      <c r="E445" s="4">
        <f>IF(資本ストック!E445&gt;0,LN(資本ストック!E445),0)</f>
        <v>9.5394770804932225</v>
      </c>
      <c r="F445" s="4">
        <f>IF(資本ストック!F445&gt;0,LN(資本ストック!F445),0)</f>
        <v>10.0101594361205</v>
      </c>
      <c r="G445" s="4">
        <f>IF(資本ストック!G445&gt;0,LN(資本ストック!G445),0)</f>
        <v>10.340988973605866</v>
      </c>
      <c r="H445" s="4">
        <f>IF(資本ストック!H445&gt;0,LN(資本ストック!H445),0)</f>
        <v>10.593318397820513</v>
      </c>
      <c r="I445" s="4">
        <f>IF(資本ストック!I445&gt;0,LN(資本ストック!I445),0)</f>
        <v>10.75609423218615</v>
      </c>
      <c r="K445" s="6">
        <f>E445-E$1089</f>
        <v>-0.63893753145092802</v>
      </c>
      <c r="L445" s="6">
        <f>F445-F$1089</f>
        <v>-0.55965200361047707</v>
      </c>
      <c r="M445" s="6">
        <f>G445-G$1089</f>
        <v>-0.6648193150671311</v>
      </c>
      <c r="N445" s="6">
        <f>H445-H$1089</f>
        <v>-0.73772266137630282</v>
      </c>
      <c r="O445" s="6">
        <f>I445-I$1089</f>
        <v>-0.60284361348849913</v>
      </c>
    </row>
    <row r="446" spans="1:15" x14ac:dyDescent="0.15">
      <c r="A446" s="1">
        <v>20</v>
      </c>
      <c r="B446" s="1" t="s">
        <v>285</v>
      </c>
      <c r="C446" s="1">
        <v>6</v>
      </c>
      <c r="D446" s="1" t="s">
        <v>3</v>
      </c>
      <c r="E446" s="4">
        <f>IF(資本ストック!E446&gt;0,LN(資本ストック!E446),0)</f>
        <v>9.0679837019116931</v>
      </c>
      <c r="F446" s="4">
        <f>IF(資本ストック!F446&gt;0,LN(資本ストック!F446),0)</f>
        <v>9.9611357658470077</v>
      </c>
      <c r="G446" s="4">
        <f>IF(資本ストック!G446&gt;0,LN(資本ストック!G446),0)</f>
        <v>10.306828559945911</v>
      </c>
      <c r="H446" s="4">
        <f>IF(資本ストック!H446&gt;0,LN(資本ストック!H446),0)</f>
        <v>10.916997286432869</v>
      </c>
      <c r="I446" s="4">
        <f>IF(資本ストック!I446&gt;0,LN(資本ストック!I446),0)</f>
        <v>11.043413347489574</v>
      </c>
      <c r="K446" s="6">
        <f>E446-E$1090</f>
        <v>-2.0112740156171576</v>
      </c>
      <c r="L446" s="6">
        <f>F446-F$1090</f>
        <v>-1.4392865331536964</v>
      </c>
      <c r="M446" s="6">
        <f>G446-G$1090</f>
        <v>-1.513172044488778</v>
      </c>
      <c r="N446" s="6">
        <f>H446-H$1090</f>
        <v>-1.1614934591369774</v>
      </c>
      <c r="O446" s="6">
        <f>I446-I$1090</f>
        <v>-1.3382166326337881</v>
      </c>
    </row>
    <row r="447" spans="1:15" x14ac:dyDescent="0.15">
      <c r="A447" s="1">
        <v>20</v>
      </c>
      <c r="B447" s="1" t="s">
        <v>125</v>
      </c>
      <c r="C447" s="1">
        <v>7</v>
      </c>
      <c r="D447" s="1" t="s">
        <v>20</v>
      </c>
      <c r="E447" s="4">
        <f>IF(資本ストック!E447&gt;0,LN(資本ストック!E447),0)</f>
        <v>8.7096600240356778</v>
      </c>
      <c r="F447" s="4">
        <f>IF(資本ストック!F447&gt;0,LN(資本ストック!F447),0)</f>
        <v>8.3856649241082728</v>
      </c>
      <c r="G447" s="4">
        <f>IF(資本ストック!G447&gt;0,LN(資本ストック!G447),0)</f>
        <v>8.4107681224017856</v>
      </c>
      <c r="H447" s="4">
        <f>IF(資本ストック!H447&gt;0,LN(資本ストック!H447),0)</f>
        <v>9.5549229088476366</v>
      </c>
      <c r="I447" s="4">
        <f>IF(資本ストック!I447&gt;0,LN(資本ストック!I447),0)</f>
        <v>10.621185771151225</v>
      </c>
      <c r="K447" s="6">
        <f>E447-E$1091</f>
        <v>-0.56886956298697733</v>
      </c>
      <c r="L447" s="6">
        <f>F447-F$1091</f>
        <v>-1.5779723422585832</v>
      </c>
      <c r="M447" s="6">
        <f>G447-G$1091</f>
        <v>-1.4449755999625573</v>
      </c>
      <c r="N447" s="6">
        <f>H447-H$1091</f>
        <v>-0.71789909352099102</v>
      </c>
      <c r="O447" s="6">
        <f>I447-I$1091</f>
        <v>0.28004068313797426</v>
      </c>
    </row>
    <row r="448" spans="1:15" x14ac:dyDescent="0.15">
      <c r="A448" s="1">
        <v>20</v>
      </c>
      <c r="B448" s="1" t="s">
        <v>125</v>
      </c>
      <c r="C448" s="1">
        <v>8</v>
      </c>
      <c r="D448" s="1" t="s">
        <v>21</v>
      </c>
      <c r="E448" s="4">
        <f>IF(資本ストック!E448&gt;0,LN(資本ストック!E448),0)</f>
        <v>10.702885881433771</v>
      </c>
      <c r="F448" s="4">
        <f>IF(資本ストック!F448&gt;0,LN(資本ストック!F448),0)</f>
        <v>11.206786294335926</v>
      </c>
      <c r="G448" s="4">
        <f>IF(資本ストック!G448&gt;0,LN(資本ストック!G448),0)</f>
        <v>11.430526473006097</v>
      </c>
      <c r="H448" s="4">
        <f>IF(資本ストック!H448&gt;0,LN(資本ストック!H448),0)</f>
        <v>11.516327321336393</v>
      </c>
      <c r="I448" s="4">
        <f>IF(資本ストック!I448&gt;0,LN(資本ストック!I448),0)</f>
        <v>11.349436196067224</v>
      </c>
      <c r="K448" s="6">
        <f>E448-E$1092</f>
        <v>-8.0594160453472341E-2</v>
      </c>
      <c r="L448" s="6">
        <f>F448-F$1092</f>
        <v>0.13711080529434483</v>
      </c>
      <c r="M448" s="6">
        <f>G448-G$1092</f>
        <v>9.0365385226311545E-2</v>
      </c>
      <c r="N448" s="6">
        <f>H448-H$1092</f>
        <v>0.10869536380865519</v>
      </c>
      <c r="O448" s="6">
        <f>I448-I$1092</f>
        <v>1.1561819162611897E-2</v>
      </c>
    </row>
    <row r="449" spans="1:15" x14ac:dyDescent="0.15">
      <c r="A449" s="1">
        <v>20</v>
      </c>
      <c r="B449" s="1" t="s">
        <v>125</v>
      </c>
      <c r="C449" s="1">
        <v>9</v>
      </c>
      <c r="D449" s="1" t="s">
        <v>22</v>
      </c>
      <c r="E449" s="4">
        <f>IF(資本ストック!E449&gt;0,LN(資本ストック!E449),0)</f>
        <v>10.609043054990382</v>
      </c>
      <c r="F449" s="4">
        <f>IF(資本ストック!F449&gt;0,LN(資本ストック!F449),0)</f>
        <v>10.929166466152013</v>
      </c>
      <c r="G449" s="4">
        <f>IF(資本ストック!G449&gt;0,LN(資本ストック!G449),0)</f>
        <v>11.576745061935386</v>
      </c>
      <c r="H449" s="4">
        <f>IF(資本ストック!H449&gt;0,LN(資本ストック!H449),0)</f>
        <v>11.645369209445093</v>
      </c>
      <c r="I449" s="4">
        <f>IF(資本ストック!I449&gt;0,LN(資本ストック!I449),0)</f>
        <v>11.828459530340954</v>
      </c>
      <c r="K449" s="6">
        <f>E449-E$1093</f>
        <v>-0.647531939433307</v>
      </c>
      <c r="L449" s="6">
        <f>F449-F$1093</f>
        <v>-0.91436258336009679</v>
      </c>
      <c r="M449" s="6">
        <f>G449-G$1093</f>
        <v>-0.60879162827873046</v>
      </c>
      <c r="N449" s="6">
        <f>H449-H$1093</f>
        <v>-0.6292600414680436</v>
      </c>
      <c r="O449" s="6">
        <f>I449-I$1093</f>
        <v>-0.58800240448467811</v>
      </c>
    </row>
    <row r="450" spans="1:15" x14ac:dyDescent="0.15">
      <c r="A450" s="1">
        <v>20</v>
      </c>
      <c r="B450" s="1" t="s">
        <v>125</v>
      </c>
      <c r="C450" s="1">
        <v>10</v>
      </c>
      <c r="D450" s="1" t="s">
        <v>23</v>
      </c>
      <c r="E450" s="4">
        <f>IF(資本ストック!E450&gt;0,LN(資本ストック!E450),0)</f>
        <v>11.077572487077903</v>
      </c>
      <c r="F450" s="4">
        <f>IF(資本ストック!F450&gt;0,LN(資本ストック!F450),0)</f>
        <v>11.081498096105483</v>
      </c>
      <c r="G450" s="4">
        <f>IF(資本ストック!G450&gt;0,LN(資本ストック!G450),0)</f>
        <v>11.607113403376092</v>
      </c>
      <c r="H450" s="4">
        <f>IF(資本ストック!H450&gt;0,LN(資本ストック!H450),0)</f>
        <v>11.901395616463471</v>
      </c>
      <c r="I450" s="4">
        <f>IF(資本ストック!I450&gt;0,LN(資本ストック!I450),0)</f>
        <v>11.986931275893802</v>
      </c>
      <c r="K450" s="6">
        <f>E450-E$1094</f>
        <v>0.83635003348821257</v>
      </c>
      <c r="L450" s="6">
        <f>F450-F$1094</f>
        <v>0.49043329757040155</v>
      </c>
      <c r="M450" s="6">
        <f>G450-G$1094</f>
        <v>0.53163577316075283</v>
      </c>
      <c r="N450" s="6">
        <f>H450-H$1094</f>
        <v>0.54930193831193819</v>
      </c>
      <c r="O450" s="6">
        <f>I450-I$1094</f>
        <v>0.6999331945906544</v>
      </c>
    </row>
    <row r="451" spans="1:15" x14ac:dyDescent="0.15">
      <c r="A451" s="1">
        <v>20</v>
      </c>
      <c r="B451" s="1" t="s">
        <v>125</v>
      </c>
      <c r="C451" s="1">
        <v>11</v>
      </c>
      <c r="D451" s="1" t="s">
        <v>24</v>
      </c>
      <c r="E451" s="4">
        <f>IF(資本ストック!E451&gt;0,LN(資本ストック!E451),0)</f>
        <v>11.657036066571676</v>
      </c>
      <c r="F451" s="4">
        <f>IF(資本ストック!F451&gt;0,LN(資本ストック!F451),0)</f>
        <v>12.229200162433218</v>
      </c>
      <c r="G451" s="4">
        <f>IF(資本ストック!G451&gt;0,LN(資本ストック!G451),0)</f>
        <v>13.04152007841258</v>
      </c>
      <c r="H451" s="4">
        <f>IF(資本ストック!H451&gt;0,LN(資本ストック!H451),0)</f>
        <v>13.540585877491766</v>
      </c>
      <c r="I451" s="4">
        <f>IF(資本ストック!I451&gt;0,LN(資本ストック!I451),0)</f>
        <v>13.518493650315365</v>
      </c>
      <c r="K451" s="6">
        <f>E451-E$1095</f>
        <v>0.84095932868160261</v>
      </c>
      <c r="L451" s="6">
        <f>F451-F$1095</f>
        <v>1.0143007325494917</v>
      </c>
      <c r="M451" s="6">
        <f>G451-G$1095</f>
        <v>1.1231528795018271</v>
      </c>
      <c r="N451" s="6">
        <f>H451-H$1095</f>
        <v>1.196194210498513</v>
      </c>
      <c r="O451" s="6">
        <f>I451-I$1095</f>
        <v>1.037161994409507</v>
      </c>
    </row>
    <row r="452" spans="1:15" x14ac:dyDescent="0.15">
      <c r="A452" s="1">
        <v>20</v>
      </c>
      <c r="B452" s="1" t="s">
        <v>125</v>
      </c>
      <c r="C452" s="1">
        <v>12</v>
      </c>
      <c r="D452" s="1" t="s">
        <v>25</v>
      </c>
      <c r="E452" s="4">
        <f>IF(資本ストック!E452&gt;0,LN(資本ストック!E452),0)</f>
        <v>11.568114425883468</v>
      </c>
      <c r="F452" s="4">
        <f>IF(資本ストック!F452&gt;0,LN(資本ストック!F452),0)</f>
        <v>12.575386949210476</v>
      </c>
      <c r="G452" s="4">
        <f>IF(資本ストック!G452&gt;0,LN(資本ストック!G452),0)</f>
        <v>13.907311967208834</v>
      </c>
      <c r="H452" s="4">
        <f>IF(資本ストック!H452&gt;0,LN(資本ストック!H452),0)</f>
        <v>14.552622942490464</v>
      </c>
      <c r="I452" s="4">
        <f>IF(資本ストック!I452&gt;0,LN(資本ストック!I452),0)</f>
        <v>14.560129891594427</v>
      </c>
      <c r="K452" s="6">
        <f>E452-E$1096</f>
        <v>1.4374270259839452</v>
      </c>
      <c r="L452" s="6">
        <f>F452-F$1096</f>
        <v>1.5244568758053365</v>
      </c>
      <c r="M452" s="6">
        <f>G452-G$1096</f>
        <v>1.393714232606289</v>
      </c>
      <c r="N452" s="6">
        <f>H452-H$1096</f>
        <v>1.3721300626303332</v>
      </c>
      <c r="O452" s="6">
        <f>I452-I$1096</f>
        <v>1.2000491720465618</v>
      </c>
    </row>
    <row r="453" spans="1:15" x14ac:dyDescent="0.15">
      <c r="A453" s="1">
        <v>20</v>
      </c>
      <c r="B453" s="1" t="s">
        <v>285</v>
      </c>
      <c r="C453" s="1">
        <v>13</v>
      </c>
      <c r="D453" s="1" t="s">
        <v>26</v>
      </c>
      <c r="E453" s="4">
        <f>IF(資本ストック!E453&gt;0,LN(資本ストック!E453),0)</f>
        <v>10.106962126543664</v>
      </c>
      <c r="F453" s="4">
        <f>IF(資本ストック!F453&gt;0,LN(資本ストック!F453),0)</f>
        <v>11.383111543975883</v>
      </c>
      <c r="G453" s="4">
        <f>IF(資本ストック!G453&gt;0,LN(資本ストック!G453),0)</f>
        <v>12.382030657838936</v>
      </c>
      <c r="H453" s="4">
        <f>IF(資本ストック!H453&gt;0,LN(資本ストック!H453),0)</f>
        <v>12.600740254307572</v>
      </c>
      <c r="I453" s="4">
        <f>IF(資本ストック!I453&gt;0,LN(資本ストック!I453),0)</f>
        <v>12.671161244555126</v>
      </c>
      <c r="K453" s="6">
        <f>E453-E$1097</f>
        <v>0.47632276828831266</v>
      </c>
      <c r="L453" s="6">
        <f>F453-F$1097</f>
        <v>0.27876022368100983</v>
      </c>
      <c r="M453" s="6">
        <f>G453-G$1097</f>
        <v>0.70844182789446464</v>
      </c>
      <c r="N453" s="6">
        <f>H453-H$1097</f>
        <v>0.55583404005427717</v>
      </c>
      <c r="O453" s="6">
        <f>I453-I$1097</f>
        <v>0.49884239119165841</v>
      </c>
    </row>
    <row r="454" spans="1:15" x14ac:dyDescent="0.15">
      <c r="A454" s="1">
        <v>20</v>
      </c>
      <c r="B454" s="1" t="s">
        <v>285</v>
      </c>
      <c r="C454" s="1">
        <v>14</v>
      </c>
      <c r="D454" s="1" t="s">
        <v>27</v>
      </c>
      <c r="E454" s="4">
        <f>IF(資本ストック!E454&gt;0,LN(資本ストック!E454),0)</f>
        <v>10.509327367141472</v>
      </c>
      <c r="F454" s="4">
        <f>IF(資本ストック!F454&gt;0,LN(資本ストック!F454),0)</f>
        <v>12.17025191961087</v>
      </c>
      <c r="G454" s="4">
        <f>IF(資本ストック!G454&gt;0,LN(資本ストック!G454),0)</f>
        <v>13.120047257600897</v>
      </c>
      <c r="H454" s="4">
        <f>IF(資本ストック!H454&gt;0,LN(資本ストック!H454),0)</f>
        <v>12.93626831817237</v>
      </c>
      <c r="I454" s="4">
        <f>IF(資本ストック!I454&gt;0,LN(資本ストック!I454),0)</f>
        <v>12.602255563746875</v>
      </c>
      <c r="K454" s="6">
        <f>E454-E$1098</f>
        <v>3.9910331790689844</v>
      </c>
      <c r="L454" s="6">
        <f>F454-F$1098</f>
        <v>3.7303411970544182</v>
      </c>
      <c r="M454" s="6">
        <f>G454-G$1098</f>
        <v>3.60243176757246</v>
      </c>
      <c r="N454" s="6">
        <f>H454-H$1098</f>
        <v>2.9150978673522054</v>
      </c>
      <c r="O454" s="6">
        <f>I454-I$1098</f>
        <v>2.3101959370138623</v>
      </c>
    </row>
    <row r="455" spans="1:15" x14ac:dyDescent="0.15">
      <c r="A455" s="1">
        <v>20</v>
      </c>
      <c r="B455" s="1" t="s">
        <v>125</v>
      </c>
      <c r="C455" s="1">
        <v>15</v>
      </c>
      <c r="D455" s="1" t="s">
        <v>28</v>
      </c>
      <c r="E455" s="4">
        <f>IF(資本ストック!E455&gt;0,LN(資本ストック!E455),0)</f>
        <v>11.508210618115051</v>
      </c>
      <c r="F455" s="4">
        <f>IF(資本ストック!F455&gt;0,LN(資本ストック!F455),0)</f>
        <v>12.051201744740833</v>
      </c>
      <c r="G455" s="4">
        <f>IF(資本ストック!G455&gt;0,LN(資本ストック!G455),0)</f>
        <v>12.956602303957226</v>
      </c>
      <c r="H455" s="4">
        <f>IF(資本ストック!H455&gt;0,LN(資本ストック!H455),0)</f>
        <v>12.923304454859581</v>
      </c>
      <c r="I455" s="4">
        <f>IF(資本ストック!I455&gt;0,LN(資本ストック!I455),0)</f>
        <v>12.83856240823463</v>
      </c>
      <c r="K455" s="6">
        <f>E455-E$1099</f>
        <v>0.43263244991902461</v>
      </c>
      <c r="L455" s="6">
        <f>F455-F$1099</f>
        <v>0.26520941652225893</v>
      </c>
      <c r="M455" s="6">
        <f>G455-G$1099</f>
        <v>0.50847043589893026</v>
      </c>
      <c r="N455" s="6">
        <f>H455-H$1099</f>
        <v>0.21522086135312435</v>
      </c>
      <c r="O455" s="6">
        <f>I455-I$1099</f>
        <v>0.11323318352012102</v>
      </c>
    </row>
    <row r="456" spans="1:15" x14ac:dyDescent="0.15">
      <c r="A456" s="1">
        <v>20</v>
      </c>
      <c r="B456" s="1" t="s">
        <v>123</v>
      </c>
      <c r="C456" s="1">
        <v>16</v>
      </c>
      <c r="D456" s="1" t="s">
        <v>11</v>
      </c>
      <c r="E456" s="4">
        <f>IF(資本ストック!E456&gt;0,LN(資本ストック!E456),0)</f>
        <v>11.856062613509851</v>
      </c>
      <c r="F456" s="4">
        <f>IF(資本ストック!F456&gt;0,LN(資本ストック!F456),0)</f>
        <v>12.452732822310358</v>
      </c>
      <c r="G456" s="4">
        <f>IF(資本ストック!G456&gt;0,LN(資本ストック!G456),0)</f>
        <v>12.918479607288347</v>
      </c>
      <c r="H456" s="4">
        <f>IF(資本ストック!H456&gt;0,LN(資本ストック!H456),0)</f>
        <v>13.275164779383303</v>
      </c>
      <c r="I456" s="4">
        <f>IF(資本ストック!I456&gt;0,LN(資本ストック!I456),0)</f>
        <v>13.034685837392844</v>
      </c>
      <c r="K456" s="6">
        <f>E456-E$1100</f>
        <v>-2.2495419796051408E-3</v>
      </c>
      <c r="L456" s="6">
        <f>F456-F$1100</f>
        <v>0.19866411442573906</v>
      </c>
      <c r="M456" s="6">
        <f>G456-G$1100</f>
        <v>0.27661802089202148</v>
      </c>
      <c r="N456" s="6">
        <f>H456-H$1100</f>
        <v>0.30661427284788267</v>
      </c>
      <c r="O456" s="6">
        <f>I456-I$1100</f>
        <v>0.22562570793642145</v>
      </c>
    </row>
    <row r="457" spans="1:15" x14ac:dyDescent="0.15">
      <c r="A457" s="1">
        <v>20</v>
      </c>
      <c r="B457" s="1" t="s">
        <v>123</v>
      </c>
      <c r="C457" s="1">
        <v>17</v>
      </c>
      <c r="D457" s="1" t="s">
        <v>12</v>
      </c>
      <c r="E457" s="4">
        <f>IF(資本ストック!E457&gt;0,LN(資本ストック!E457),0)</f>
        <v>13.352535343768064</v>
      </c>
      <c r="F457" s="4">
        <f>IF(資本ストック!F457&gt;0,LN(資本ストック!F457),0)</f>
        <v>13.864630897575681</v>
      </c>
      <c r="G457" s="4">
        <f>IF(資本ストック!G457&gt;0,LN(資本ストック!G457),0)</f>
        <v>14.107012572514293</v>
      </c>
      <c r="H457" s="4">
        <f>IF(資本ストック!H457&gt;0,LN(資本ストック!H457),0)</f>
        <v>14.470962718069847</v>
      </c>
      <c r="I457" s="4">
        <f>IF(資本ストック!I457&gt;0,LN(資本ストック!I457),0)</f>
        <v>14.377762176349197</v>
      </c>
      <c r="K457" s="6">
        <f>E457-E$1101</f>
        <v>0.75212389383681355</v>
      </c>
      <c r="L457" s="6">
        <f>F457-F$1101</f>
        <v>0.15382074513428634</v>
      </c>
      <c r="M457" s="6">
        <f>G457-G$1101</f>
        <v>-1.6827296810904002E-2</v>
      </c>
      <c r="N457" s="6">
        <f>H457-H$1101</f>
        <v>-6.1628010339784822E-3</v>
      </c>
      <c r="O457" s="6">
        <f>I457-I$1101</f>
        <v>-0.1225610538129871</v>
      </c>
    </row>
    <row r="458" spans="1:15" x14ac:dyDescent="0.15">
      <c r="A458" s="1">
        <v>20</v>
      </c>
      <c r="B458" s="1" t="s">
        <v>123</v>
      </c>
      <c r="C458" s="1">
        <v>18</v>
      </c>
      <c r="D458" s="1" t="s">
        <v>13</v>
      </c>
      <c r="E458" s="4">
        <f>IF(資本ストック!E458&gt;0,LN(資本ストック!E458),0)</f>
        <v>12.051961873537005</v>
      </c>
      <c r="F458" s="4">
        <f>IF(資本ストック!F458&gt;0,LN(資本ストック!F458),0)</f>
        <v>13.247556331227457</v>
      </c>
      <c r="G458" s="4">
        <f>IF(資本ストック!G458&gt;0,LN(資本ストック!G458),0)</f>
        <v>13.459900110574273</v>
      </c>
      <c r="H458" s="4">
        <f>IF(資本ストック!H458&gt;0,LN(資本ストック!H458),0)</f>
        <v>13.787673169959696</v>
      </c>
      <c r="I458" s="4">
        <f>IF(資本ストック!I458&gt;0,LN(資本ストック!I458),0)</f>
        <v>13.322393819889269</v>
      </c>
      <c r="K458" s="6">
        <f>E458-E$1102</f>
        <v>0.13253761511480278</v>
      </c>
      <c r="L458" s="6">
        <f>F458-F$1102</f>
        <v>3.0818472142891906E-2</v>
      </c>
      <c r="M458" s="6">
        <f>G458-G$1102</f>
        <v>2.0778367450795088E-2</v>
      </c>
      <c r="N458" s="6">
        <f>H458-H$1102</f>
        <v>0.17820375453655046</v>
      </c>
      <c r="O458" s="6">
        <f>I458-I$1102</f>
        <v>-0.13007237952185591</v>
      </c>
    </row>
    <row r="459" spans="1:15" x14ac:dyDescent="0.15">
      <c r="A459" s="1">
        <v>20</v>
      </c>
      <c r="B459" s="1" t="s">
        <v>123</v>
      </c>
      <c r="C459" s="1">
        <v>19</v>
      </c>
      <c r="D459" s="1" t="s">
        <v>14</v>
      </c>
      <c r="E459" s="4">
        <f>IF(資本ストック!E459&gt;0,LN(資本ストック!E459),0)</f>
        <v>11.376467226777214</v>
      </c>
      <c r="F459" s="4">
        <f>IF(資本ストック!F459&gt;0,LN(資本ストック!F459),0)</f>
        <v>11.659735633181558</v>
      </c>
      <c r="G459" s="4">
        <f>IF(資本ストック!G459&gt;0,LN(資本ストック!G459),0)</f>
        <v>11.890785568522425</v>
      </c>
      <c r="H459" s="4">
        <f>IF(資本ストック!H459&gt;0,LN(資本ストック!H459),0)</f>
        <v>12.571365063629951</v>
      </c>
      <c r="I459" s="4">
        <f>IF(資本ストック!I459&gt;0,LN(資本ストック!I459),0)</f>
        <v>12.434682652144373</v>
      </c>
      <c r="K459" s="6">
        <f>E459-E$1103</f>
        <v>0.153108282341746</v>
      </c>
      <c r="L459" s="6">
        <f>F459-F$1103</f>
        <v>4.4741289204960566E-2</v>
      </c>
      <c r="M459" s="6">
        <f>G459-G$1103</f>
        <v>2.1789066371997734E-3</v>
      </c>
      <c r="N459" s="6">
        <f>H459-H$1103</f>
        <v>0.26741040634222557</v>
      </c>
      <c r="O459" s="6">
        <f>I459-I$1103</f>
        <v>5.8470960133032435E-3</v>
      </c>
    </row>
    <row r="460" spans="1:15" x14ac:dyDescent="0.15">
      <c r="A460" s="1">
        <v>20</v>
      </c>
      <c r="B460" s="1" t="s">
        <v>123</v>
      </c>
      <c r="C460" s="1">
        <v>20</v>
      </c>
      <c r="D460" s="1" t="s">
        <v>15</v>
      </c>
      <c r="E460" s="4">
        <f>IF(資本ストック!E460&gt;0,LN(資本ストック!E460),0)</f>
        <v>11.374488705940262</v>
      </c>
      <c r="F460" s="4">
        <f>IF(資本ストック!F460&gt;0,LN(資本ストック!F460),0)</f>
        <v>12.684220766187369</v>
      </c>
      <c r="G460" s="4">
        <f>IF(資本ストック!G460&gt;0,LN(資本ストック!G460),0)</f>
        <v>13.716603958831334</v>
      </c>
      <c r="H460" s="4">
        <f>IF(資本ストック!H460&gt;0,LN(資本ストック!H460),0)</f>
        <v>14.235886364239796</v>
      </c>
      <c r="I460" s="4">
        <f>IF(資本ストック!I460&gt;0,LN(資本ストック!I460),0)</f>
        <v>14.159789889001432</v>
      </c>
      <c r="K460" s="6">
        <f>E460-E$1104</f>
        <v>0.44432696946773298</v>
      </c>
      <c r="L460" s="6">
        <f>F460-F$1104</f>
        <v>-0.19739948347100267</v>
      </c>
      <c r="M460" s="6">
        <f>G460-G$1104</f>
        <v>-9.8048665338975383E-2</v>
      </c>
      <c r="N460" s="6">
        <f>H460-H$1104</f>
        <v>0.11139753679747066</v>
      </c>
      <c r="O460" s="6">
        <f>I460-I$1104</f>
        <v>3.1882135677721024E-2</v>
      </c>
    </row>
    <row r="461" spans="1:15" x14ac:dyDescent="0.15">
      <c r="A461" s="1">
        <v>20</v>
      </c>
      <c r="B461" s="1" t="s">
        <v>123</v>
      </c>
      <c r="C461" s="1">
        <v>21</v>
      </c>
      <c r="D461" s="1" t="s">
        <v>16</v>
      </c>
      <c r="E461" s="4">
        <f>IF(資本ストック!E461&gt;0,LN(資本ストック!E461),0)</f>
        <v>11.798348470546404</v>
      </c>
      <c r="F461" s="4">
        <f>IF(資本ストック!F461&gt;0,LN(資本ストック!F461),0)</f>
        <v>13.476018584027861</v>
      </c>
      <c r="G461" s="4">
        <f>IF(資本ストック!G461&gt;0,LN(資本ストック!G461),0)</f>
        <v>14.152006092544049</v>
      </c>
      <c r="H461" s="4">
        <f>IF(資本ストック!H461&gt;0,LN(資本ストック!H461),0)</f>
        <v>14.553609930928744</v>
      </c>
      <c r="I461" s="4">
        <f>IF(資本ストック!I461&gt;0,LN(資本ストック!I461),0)</f>
        <v>14.49758058968551</v>
      </c>
      <c r="K461" s="6">
        <f>E461-E$1105</f>
        <v>-0.79261794624956217</v>
      </c>
      <c r="L461" s="6">
        <f>F461-F$1105</f>
        <v>-0.24010287888368254</v>
      </c>
      <c r="M461" s="6">
        <f>G461-G$1105</f>
        <v>-3.2889112024403033E-2</v>
      </c>
      <c r="N461" s="6">
        <f>H461-H$1105</f>
        <v>-6.9170862474164707E-2</v>
      </c>
      <c r="O461" s="6">
        <f>I461-I$1105</f>
        <v>-0.1643283743053523</v>
      </c>
    </row>
    <row r="462" spans="1:15" x14ac:dyDescent="0.15">
      <c r="A462" s="1">
        <v>20</v>
      </c>
      <c r="B462" s="1" t="s">
        <v>122</v>
      </c>
      <c r="C462" s="1">
        <v>22</v>
      </c>
      <c r="D462" s="1" t="s">
        <v>8</v>
      </c>
      <c r="E462" s="4">
        <f>IF(資本ストック!E462&gt;0,LN(資本ストック!E462),0)</f>
        <v>12.417678839774537</v>
      </c>
      <c r="F462" s="4">
        <f>IF(資本ストック!F462&gt;0,LN(資本ストック!F462),0)</f>
        <v>14.001246746067311</v>
      </c>
      <c r="G462" s="4">
        <f>IF(資本ストック!G462&gt;0,LN(資本ストック!G462),0)</f>
        <v>14.98521125057824</v>
      </c>
      <c r="H462" s="4">
        <f>IF(資本ストック!H462&gt;0,LN(資本ストック!H462),0)</f>
        <v>15.333097962451557</v>
      </c>
      <c r="I462" s="4">
        <f>IF(資本ストック!I462&gt;0,LN(資本ストック!I462),0)</f>
        <v>15.024257818508765</v>
      </c>
      <c r="K462" s="6">
        <f>E462-E$1106</f>
        <v>0.23199310465458645</v>
      </c>
      <c r="L462" s="6">
        <f>F462-F$1106</f>
        <v>0.44829328377552535</v>
      </c>
      <c r="M462" s="6">
        <f>G462-G$1106</f>
        <v>0.5471927737106963</v>
      </c>
      <c r="N462" s="6">
        <f>H462-H$1106</f>
        <v>0.44190870690922068</v>
      </c>
      <c r="O462" s="6">
        <f>I462-I$1106</f>
        <v>9.2306754259164236E-2</v>
      </c>
    </row>
    <row r="463" spans="1:15" x14ac:dyDescent="0.15">
      <c r="A463" s="1">
        <v>20</v>
      </c>
      <c r="B463" s="1" t="s">
        <v>122</v>
      </c>
      <c r="C463" s="1">
        <v>23</v>
      </c>
      <c r="D463" s="1" t="s">
        <v>29</v>
      </c>
      <c r="E463" s="4">
        <f>IF(資本ストック!E463&gt;0,LN(資本ストック!E463),0)</f>
        <v>12.636671810194002</v>
      </c>
      <c r="F463" s="4">
        <f>IF(資本ストック!F463&gt;0,LN(資本ストック!F463),0)</f>
        <v>13.281972632733563</v>
      </c>
      <c r="G463" s="4">
        <f>IF(資本ストック!G463&gt;0,LN(資本ストック!G463),0)</f>
        <v>13.883388273673912</v>
      </c>
      <c r="H463" s="4">
        <f>IF(資本ストック!H463&gt;0,LN(資本ストック!H463),0)</f>
        <v>14.64498619440565</v>
      </c>
      <c r="I463" s="4">
        <f>IF(資本ストック!I463&gt;0,LN(資本ストック!I463),0)</f>
        <v>14.629031421772604</v>
      </c>
      <c r="K463" s="6">
        <f>E463-E$1107</f>
        <v>-5.5001353365582872E-2</v>
      </c>
      <c r="L463" s="6">
        <f>F463-F$1107</f>
        <v>-9.0673004208921881E-2</v>
      </c>
      <c r="M463" s="6">
        <f>G463-G$1107</f>
        <v>1.9125156298576584E-2</v>
      </c>
      <c r="N463" s="6">
        <f>H463-H$1107</f>
        <v>0.18845857202233596</v>
      </c>
      <c r="O463" s="6">
        <f>I463-I$1107</f>
        <v>0.12357063759784026</v>
      </c>
    </row>
    <row r="464" spans="1:15" x14ac:dyDescent="0.15">
      <c r="A464" s="1">
        <v>21</v>
      </c>
      <c r="B464" s="1" t="s">
        <v>286</v>
      </c>
      <c r="C464" s="1">
        <v>1</v>
      </c>
      <c r="D464" s="1" t="s">
        <v>9</v>
      </c>
      <c r="E464" s="4">
        <f>IF(資本ストック!E464&gt;0,LN(資本ストック!E464),0)</f>
        <v>13.185262808946984</v>
      </c>
      <c r="F464" s="4">
        <f>IF(資本ストック!F464&gt;0,LN(資本ストック!F464),0)</f>
        <v>13.39827591151276</v>
      </c>
      <c r="G464" s="4">
        <f>IF(資本ストック!G464&gt;0,LN(資本ストック!G464),0)</f>
        <v>13.752217722159667</v>
      </c>
      <c r="H464" s="4">
        <f>IF(資本ストック!H464&gt;0,LN(資本ストック!H464),0)</f>
        <v>13.981121021001936</v>
      </c>
      <c r="I464" s="4">
        <f>IF(資本ストック!I464&gt;0,LN(資本ストック!I464),0)</f>
        <v>13.908533102638131</v>
      </c>
      <c r="K464" s="6">
        <f>E464-E$1085</f>
        <v>-0.22786674724432032</v>
      </c>
      <c r="L464" s="6">
        <f>F464-F$1085</f>
        <v>-0.23995223770269902</v>
      </c>
      <c r="M464" s="6">
        <f>G464-G$1085</f>
        <v>-0.2322583117034771</v>
      </c>
      <c r="N464" s="6">
        <f>H464-H$1085</f>
        <v>-0.20294304585023148</v>
      </c>
      <c r="O464" s="6">
        <f>I464-I$1085</f>
        <v>-0.27989775025420727</v>
      </c>
    </row>
    <row r="465" spans="1:15" x14ac:dyDescent="0.15">
      <c r="A465" s="1">
        <v>21</v>
      </c>
      <c r="B465" s="1" t="s">
        <v>128</v>
      </c>
      <c r="C465" s="1">
        <v>2</v>
      </c>
      <c r="D465" s="1" t="s">
        <v>10</v>
      </c>
      <c r="E465" s="4">
        <f>IF(資本ストック!E465&gt;0,LN(資本ストック!E465),0)</f>
        <v>10.515893967723278</v>
      </c>
      <c r="F465" s="4">
        <f>IF(資本ストック!F465&gt;0,LN(資本ストック!F465),0)</f>
        <v>11.061109352334819</v>
      </c>
      <c r="G465" s="4">
        <f>IF(資本ストック!G465&gt;0,LN(資本ストック!G465),0)</f>
        <v>11.196213085866271</v>
      </c>
      <c r="H465" s="4">
        <f>IF(資本ストック!H465&gt;0,LN(資本ストック!H465),0)</f>
        <v>11.190075145968937</v>
      </c>
      <c r="I465" s="4">
        <f>IF(資本ストック!I465&gt;0,LN(資本ストック!I465),0)</f>
        <v>11.09909069616719</v>
      </c>
      <c r="K465" s="6">
        <f>E465-E$1086</f>
        <v>0.5710520319216954</v>
      </c>
      <c r="L465" s="6">
        <f>F465-F$1086</f>
        <v>0.96146604150507464</v>
      </c>
      <c r="M465" s="6">
        <f>G465-G$1086</f>
        <v>1.0366304826321926</v>
      </c>
      <c r="N465" s="6">
        <f>H465-H$1086</f>
        <v>1.0033383647422092</v>
      </c>
      <c r="O465" s="6">
        <f>I465-I$1086</f>
        <v>1.0684841519369339</v>
      </c>
    </row>
    <row r="466" spans="1:15" x14ac:dyDescent="0.15">
      <c r="A466" s="1">
        <v>21</v>
      </c>
      <c r="B466" s="1" t="s">
        <v>129</v>
      </c>
      <c r="C466" s="1">
        <v>3</v>
      </c>
      <c r="D466" s="1" t="s">
        <v>17</v>
      </c>
      <c r="E466" s="4">
        <f>IF(資本ストック!E466&gt;0,LN(資本ストック!E466),0)</f>
        <v>10.441957526040486</v>
      </c>
      <c r="F466" s="4">
        <f>IF(資本ストック!F466&gt;0,LN(資本ストック!F466),0)</f>
        <v>11.03278100654533</v>
      </c>
      <c r="G466" s="4">
        <f>IF(資本ストック!G466&gt;0,LN(資本ストック!G466),0)</f>
        <v>11.69744071245014</v>
      </c>
      <c r="H466" s="4">
        <f>IF(資本ストック!H466&gt;0,LN(資本ストック!H466),0)</f>
        <v>12.077965148544724</v>
      </c>
      <c r="I466" s="4">
        <f>IF(資本ストック!I466&gt;0,LN(資本ストック!I466),0)</f>
        <v>12.3428118229952</v>
      </c>
      <c r="K466" s="6">
        <f>E466-E$1087</f>
        <v>-0.5631874686694136</v>
      </c>
      <c r="L466" s="6">
        <f>F466-F$1087</f>
        <v>-0.58836640306330068</v>
      </c>
      <c r="M466" s="6">
        <f>G466-G$1087</f>
        <v>-0.43529150242589232</v>
      </c>
      <c r="N466" s="6">
        <f>H466-H$1087</f>
        <v>-0.43913560137257868</v>
      </c>
      <c r="O466" s="6">
        <f>I466-I$1087</f>
        <v>-0.23370154152549283</v>
      </c>
    </row>
    <row r="467" spans="1:15" x14ac:dyDescent="0.15">
      <c r="A467" s="1">
        <v>21</v>
      </c>
      <c r="B467" s="1" t="s">
        <v>129</v>
      </c>
      <c r="C467" s="1">
        <v>4</v>
      </c>
      <c r="D467" s="1" t="s">
        <v>18</v>
      </c>
      <c r="E467" s="4">
        <f>IF(資本ストック!E467&gt;0,LN(資本ストック!E467),0)</f>
        <v>12.604604052499935</v>
      </c>
      <c r="F467" s="4">
        <f>IF(資本ストック!F467&gt;0,LN(資本ストック!F467),0)</f>
        <v>12.797109236941441</v>
      </c>
      <c r="G467" s="4">
        <f>IF(資本ストック!G467&gt;0,LN(資本ストック!G467),0)</f>
        <v>12.968328515780003</v>
      </c>
      <c r="H467" s="4">
        <f>IF(資本ストック!H467&gt;0,LN(資本ストック!H467),0)</f>
        <v>12.772547964861102</v>
      </c>
      <c r="I467" s="4">
        <f>IF(資本ストック!I467&gt;0,LN(資本ストック!I467),0)</f>
        <v>12.39701906235989</v>
      </c>
      <c r="K467" s="6">
        <f>E467-E$1088</f>
        <v>1.9555825863154457</v>
      </c>
      <c r="L467" s="6">
        <f>F467-F$1088</f>
        <v>1.5949077487093</v>
      </c>
      <c r="M467" s="6">
        <f>G467-G$1088</f>
        <v>1.4697283218354702</v>
      </c>
      <c r="N467" s="6">
        <f>H467-H$1088</f>
        <v>1.2201822443196946</v>
      </c>
      <c r="O467" s="6">
        <f>I467-I$1088</f>
        <v>1.0841296729333365</v>
      </c>
    </row>
    <row r="468" spans="1:15" x14ac:dyDescent="0.15">
      <c r="A468" s="1">
        <v>21</v>
      </c>
      <c r="B468" s="1" t="s">
        <v>129</v>
      </c>
      <c r="C468" s="1">
        <v>5</v>
      </c>
      <c r="D468" s="1" t="s">
        <v>19</v>
      </c>
      <c r="E468" s="4">
        <f>IF(資本ストック!E468&gt;0,LN(資本ストック!E468),0)</f>
        <v>11.003872015053481</v>
      </c>
      <c r="F468" s="4">
        <f>IF(資本ストック!F468&gt;0,LN(資本ストック!F468),0)</f>
        <v>11.496715098286915</v>
      </c>
      <c r="G468" s="4">
        <f>IF(資本ストック!G468&gt;0,LN(資本ストック!G468),0)</f>
        <v>12.184203771746391</v>
      </c>
      <c r="H468" s="4">
        <f>IF(資本ストック!H468&gt;0,LN(資本ストック!H468),0)</f>
        <v>12.428144327355364</v>
      </c>
      <c r="I468" s="4">
        <f>IF(資本ストック!I468&gt;0,LN(資本ストック!I468),0)</f>
        <v>12.379958709528484</v>
      </c>
      <c r="K468" s="6">
        <f>E468-E$1089</f>
        <v>0.82545740310933091</v>
      </c>
      <c r="L468" s="6">
        <f>F468-F$1089</f>
        <v>0.92690365855593804</v>
      </c>
      <c r="M468" s="6">
        <f>G468-G$1089</f>
        <v>1.1783954830733947</v>
      </c>
      <c r="N468" s="6">
        <f>H468-H$1089</f>
        <v>1.0971032681585484</v>
      </c>
      <c r="O468" s="6">
        <f>I468-I$1089</f>
        <v>1.0210208638538347</v>
      </c>
    </row>
    <row r="469" spans="1:15" x14ac:dyDescent="0.15">
      <c r="A469" s="1">
        <v>21</v>
      </c>
      <c r="B469" s="1" t="s">
        <v>129</v>
      </c>
      <c r="C469" s="1">
        <v>6</v>
      </c>
      <c r="D469" s="1" t="s">
        <v>3</v>
      </c>
      <c r="E469" s="4">
        <f>IF(資本ストック!E469&gt;0,LN(資本ストック!E469),0)</f>
        <v>10.528940493966697</v>
      </c>
      <c r="F469" s="4">
        <f>IF(資本ストック!F469&gt;0,LN(資本ストック!F469),0)</f>
        <v>11.156049619786307</v>
      </c>
      <c r="G469" s="4">
        <f>IF(資本ストック!G469&gt;0,LN(資本ストック!G469),0)</f>
        <v>11.747786517060483</v>
      </c>
      <c r="H469" s="4">
        <f>IF(資本ストック!H469&gt;0,LN(資本ストック!H469),0)</f>
        <v>12.096764479385261</v>
      </c>
      <c r="I469" s="4">
        <f>IF(資本ストック!I469&gt;0,LN(資本ストック!I469),0)</f>
        <v>12.401536177224232</v>
      </c>
      <c r="K469" s="6">
        <f>E469-E$1090</f>
        <v>-0.5503172235621534</v>
      </c>
      <c r="L469" s="6">
        <f>F469-F$1090</f>
        <v>-0.24437267921439698</v>
      </c>
      <c r="M469" s="6">
        <f>G469-G$1090</f>
        <v>-7.2214087374206315E-2</v>
      </c>
      <c r="N469" s="6">
        <f>H469-H$1090</f>
        <v>1.8273733815414417E-2</v>
      </c>
      <c r="O469" s="6">
        <f>I469-I$1090</f>
        <v>1.9906197100869605E-2</v>
      </c>
    </row>
    <row r="470" spans="1:15" x14ac:dyDescent="0.15">
      <c r="A470" s="1">
        <v>21</v>
      </c>
      <c r="B470" s="1" t="s">
        <v>129</v>
      </c>
      <c r="C470" s="1">
        <v>7</v>
      </c>
      <c r="D470" s="1" t="s">
        <v>20</v>
      </c>
      <c r="E470" s="4">
        <f>IF(資本ストック!E470&gt;0,LN(資本ストック!E470),0)</f>
        <v>8.9293552489700829</v>
      </c>
      <c r="F470" s="4">
        <f>IF(資本ストック!F470&gt;0,LN(資本ストック!F470),0)</f>
        <v>9.5443098042361108</v>
      </c>
      <c r="G470" s="4">
        <f>IF(資本ストック!G470&gt;0,LN(資本ストック!G470),0)</f>
        <v>9.1952408667400665</v>
      </c>
      <c r="H470" s="4">
        <f>IF(資本ストック!H470&gt;0,LN(資本ストック!H470),0)</f>
        <v>8.8644620592977361</v>
      </c>
      <c r="I470" s="4">
        <f>IF(資本ストック!I470&gt;0,LN(資本ストック!I470),0)</f>
        <v>8.2053464533519787</v>
      </c>
      <c r="K470" s="6">
        <f>E470-E$1091</f>
        <v>-0.34917433805257225</v>
      </c>
      <c r="L470" s="6">
        <f>F470-F$1091</f>
        <v>-0.41932746213074523</v>
      </c>
      <c r="M470" s="6">
        <f>G470-G$1091</f>
        <v>-0.66050285562427646</v>
      </c>
      <c r="N470" s="6">
        <f>H470-H$1091</f>
        <v>-1.4083599430708915</v>
      </c>
      <c r="O470" s="6">
        <f>I470-I$1091</f>
        <v>-2.1357986346612723</v>
      </c>
    </row>
    <row r="471" spans="1:15" x14ac:dyDescent="0.15">
      <c r="A471" s="1">
        <v>21</v>
      </c>
      <c r="B471" s="1" t="s">
        <v>129</v>
      </c>
      <c r="C471" s="1">
        <v>8</v>
      </c>
      <c r="D471" s="1" t="s">
        <v>21</v>
      </c>
      <c r="E471" s="4">
        <f>IF(資本ストック!E471&gt;0,LN(資本ストック!E471),0)</f>
        <v>11.997087296956694</v>
      </c>
      <c r="F471" s="4">
        <f>IF(資本ストック!F471&gt;0,LN(資本ストック!F471),0)</f>
        <v>12.14333041148436</v>
      </c>
      <c r="G471" s="4">
        <f>IF(資本ストック!G471&gt;0,LN(資本ストック!G471),0)</f>
        <v>12.702379975447508</v>
      </c>
      <c r="H471" s="4">
        <f>IF(資本ストック!H471&gt;0,LN(資本ストック!H471),0)</f>
        <v>12.687693427143376</v>
      </c>
      <c r="I471" s="4">
        <f>IF(資本ストック!I471&gt;0,LN(資本ストック!I471),0)</f>
        <v>12.532775089035642</v>
      </c>
      <c r="K471" s="6">
        <f>E471-E$1092</f>
        <v>1.2136072550694514</v>
      </c>
      <c r="L471" s="6">
        <f>F471-F$1092</f>
        <v>1.0736549224427794</v>
      </c>
      <c r="M471" s="6">
        <f>G471-G$1092</f>
        <v>1.3622188876677228</v>
      </c>
      <c r="N471" s="6">
        <f>H471-H$1092</f>
        <v>1.2800614696156387</v>
      </c>
      <c r="O471" s="6">
        <f>I471-I$1092</f>
        <v>1.1949007121310302</v>
      </c>
    </row>
    <row r="472" spans="1:15" x14ac:dyDescent="0.15">
      <c r="A472" s="1">
        <v>21</v>
      </c>
      <c r="B472" s="1" t="s">
        <v>129</v>
      </c>
      <c r="C472" s="1">
        <v>9</v>
      </c>
      <c r="D472" s="1" t="s">
        <v>22</v>
      </c>
      <c r="E472" s="4">
        <f>IF(資本ストック!E472&gt;0,LN(資本ストック!E472),0)</f>
        <v>10.355460008661064</v>
      </c>
      <c r="F472" s="4">
        <f>IF(資本ストック!F472&gt;0,LN(資本ストック!F472),0)</f>
        <v>11.214231879717522</v>
      </c>
      <c r="G472" s="4">
        <f>IF(資本ストック!G472&gt;0,LN(資本ストック!G472),0)</f>
        <v>11.820999337404604</v>
      </c>
      <c r="H472" s="4">
        <f>IF(資本ストック!H472&gt;0,LN(資本ストック!H472),0)</f>
        <v>12.038092554697579</v>
      </c>
      <c r="I472" s="4">
        <f>IF(資本ストック!I472&gt;0,LN(資本ストック!I472),0)</f>
        <v>12.209574469177779</v>
      </c>
      <c r="K472" s="6">
        <f>E472-E$1093</f>
        <v>-0.90111498576262505</v>
      </c>
      <c r="L472" s="6">
        <f>F472-F$1093</f>
        <v>-0.62929716979458838</v>
      </c>
      <c r="M472" s="6">
        <f>G472-G$1093</f>
        <v>-0.36453735280951172</v>
      </c>
      <c r="N472" s="6">
        <f>H472-H$1093</f>
        <v>-0.23653669621555728</v>
      </c>
      <c r="O472" s="6">
        <f>I472-I$1093</f>
        <v>-0.20688746564785276</v>
      </c>
    </row>
    <row r="473" spans="1:15" x14ac:dyDescent="0.15">
      <c r="A473" s="1">
        <v>21</v>
      </c>
      <c r="B473" s="1" t="s">
        <v>287</v>
      </c>
      <c r="C473" s="1">
        <v>10</v>
      </c>
      <c r="D473" s="1" t="s">
        <v>23</v>
      </c>
      <c r="E473" s="4">
        <f>IF(資本ストック!E473&gt;0,LN(資本ストック!E473),0)</f>
        <v>11.241306923215291</v>
      </c>
      <c r="F473" s="4">
        <f>IF(資本ストック!F473&gt;0,LN(資本ストック!F473),0)</f>
        <v>11.352420399785464</v>
      </c>
      <c r="G473" s="4">
        <f>IF(資本ストック!G473&gt;0,LN(資本ストック!G473),0)</f>
        <v>11.912722734186559</v>
      </c>
      <c r="H473" s="4">
        <f>IF(資本ストック!H473&gt;0,LN(資本ストック!H473),0)</f>
        <v>12.213541225412458</v>
      </c>
      <c r="I473" s="4">
        <f>IF(資本ストック!I473&gt;0,LN(資本ストック!I473),0)</f>
        <v>12.254146192966857</v>
      </c>
      <c r="K473" s="6">
        <f>E473-E$1094</f>
        <v>1.0000844696255999</v>
      </c>
      <c r="L473" s="6">
        <f>F473-F$1094</f>
        <v>0.76135560125038282</v>
      </c>
      <c r="M473" s="6">
        <f>G473-G$1094</f>
        <v>0.83724510397122032</v>
      </c>
      <c r="N473" s="6">
        <f>H473-H$1094</f>
        <v>0.86144754726092465</v>
      </c>
      <c r="O473" s="6">
        <f>I473-I$1094</f>
        <v>0.96714811166370929</v>
      </c>
    </row>
    <row r="474" spans="1:15" x14ac:dyDescent="0.15">
      <c r="A474" s="1">
        <v>21</v>
      </c>
      <c r="B474" s="1" t="s">
        <v>129</v>
      </c>
      <c r="C474" s="1">
        <v>11</v>
      </c>
      <c r="D474" s="1" t="s">
        <v>24</v>
      </c>
      <c r="E474" s="4">
        <f>IF(資本ストック!E474&gt;0,LN(資本ストック!E474),0)</f>
        <v>10.755376947491401</v>
      </c>
      <c r="F474" s="4">
        <f>IF(資本ストック!F474&gt;0,LN(資本ストック!F474),0)</f>
        <v>11.273660303557168</v>
      </c>
      <c r="G474" s="4">
        <f>IF(資本ストック!G474&gt;0,LN(資本ストック!G474),0)</f>
        <v>12.738463524952621</v>
      </c>
      <c r="H474" s="4">
        <f>IF(資本ストック!H474&gt;0,LN(資本ストック!H474),0)</f>
        <v>13.113015352437174</v>
      </c>
      <c r="I474" s="4">
        <f>IF(資本ストック!I474&gt;0,LN(資本ストック!I474),0)</f>
        <v>13.332844705828196</v>
      </c>
      <c r="K474" s="6">
        <f>E474-E$1095</f>
        <v>-6.0699790398672349E-2</v>
      </c>
      <c r="L474" s="6">
        <f>F474-F$1095</f>
        <v>5.8760873673442404E-2</v>
      </c>
      <c r="M474" s="6">
        <f>G474-G$1095</f>
        <v>0.82009632604186855</v>
      </c>
      <c r="N474" s="6">
        <f>H474-H$1095</f>
        <v>0.76862368544392012</v>
      </c>
      <c r="O474" s="6">
        <f>I474-I$1095</f>
        <v>0.85151304992233712</v>
      </c>
    </row>
    <row r="475" spans="1:15" x14ac:dyDescent="0.15">
      <c r="A475" s="1">
        <v>21</v>
      </c>
      <c r="B475" s="1" t="s">
        <v>129</v>
      </c>
      <c r="C475" s="1">
        <v>12</v>
      </c>
      <c r="D475" s="1" t="s">
        <v>25</v>
      </c>
      <c r="E475" s="4">
        <f>IF(資本ストック!E475&gt;0,LN(資本ストック!E475),0)</f>
        <v>10.437743290640599</v>
      </c>
      <c r="F475" s="4">
        <f>IF(資本ストック!F475&gt;0,LN(資本ストック!F475),0)</f>
        <v>11.095253583822549</v>
      </c>
      <c r="G475" s="4">
        <f>IF(資本ストック!G475&gt;0,LN(資本ストック!G475),0)</f>
        <v>12.558138532472606</v>
      </c>
      <c r="H475" s="4">
        <f>IF(資本ストック!H475&gt;0,LN(資本ストック!H475),0)</f>
        <v>12.988663957301574</v>
      </c>
      <c r="I475" s="4">
        <f>IF(資本ストック!I475&gt;0,LN(資本ストック!I475),0)</f>
        <v>13.356129907629322</v>
      </c>
      <c r="K475" s="6">
        <f>E475-E$1096</f>
        <v>0.30705589074107564</v>
      </c>
      <c r="L475" s="6">
        <f>F475-F$1096</f>
        <v>4.4323510417410006E-2</v>
      </c>
      <c r="M475" s="6">
        <f>G475-G$1096</f>
        <v>4.4540797870061155E-2</v>
      </c>
      <c r="N475" s="6">
        <f>H475-H$1096</f>
        <v>-0.19182892255855677</v>
      </c>
      <c r="O475" s="6">
        <f>I475-I$1096</f>
        <v>-3.9508119185427404E-3</v>
      </c>
    </row>
    <row r="476" spans="1:15" x14ac:dyDescent="0.15">
      <c r="A476" s="1">
        <v>21</v>
      </c>
      <c r="B476" s="1" t="s">
        <v>129</v>
      </c>
      <c r="C476" s="1">
        <v>13</v>
      </c>
      <c r="D476" s="1" t="s">
        <v>26</v>
      </c>
      <c r="E476" s="4">
        <f>IF(資本ストック!E476&gt;0,LN(資本ストック!E476),0)</f>
        <v>11.085698375137577</v>
      </c>
      <c r="F476" s="4">
        <f>IF(資本ストック!F476&gt;0,LN(資本ストック!F476),0)</f>
        <v>12.124857393067554</v>
      </c>
      <c r="G476" s="4">
        <f>IF(資本ストック!G476&gt;0,LN(資本ストック!G476),0)</f>
        <v>12.764790718267687</v>
      </c>
      <c r="H476" s="4">
        <f>IF(資本ストック!H476&gt;0,LN(資本ストック!H476),0)</f>
        <v>13.1208521484957</v>
      </c>
      <c r="I476" s="4">
        <f>IF(資本ストック!I476&gt;0,LN(資本ストック!I476),0)</f>
        <v>13.287470623275768</v>
      </c>
      <c r="K476" s="6">
        <f>E476-E$1097</f>
        <v>1.4550590168822257</v>
      </c>
      <c r="L476" s="6">
        <f>F476-F$1097</f>
        <v>1.0205060727726813</v>
      </c>
      <c r="M476" s="6">
        <f>G476-G$1097</f>
        <v>1.0912018883232157</v>
      </c>
      <c r="N476" s="6">
        <f>H476-H$1097</f>
        <v>1.0759459342424051</v>
      </c>
      <c r="O476" s="6">
        <f>I476-I$1097</f>
        <v>1.1151517699123001</v>
      </c>
    </row>
    <row r="477" spans="1:15" x14ac:dyDescent="0.15">
      <c r="A477" s="1">
        <v>21</v>
      </c>
      <c r="B477" s="1" t="s">
        <v>129</v>
      </c>
      <c r="C477" s="1">
        <v>14</v>
      </c>
      <c r="D477" s="1" t="s">
        <v>27</v>
      </c>
      <c r="E477" s="4">
        <f>IF(資本ストック!E477&gt;0,LN(資本ストック!E477),0)</f>
        <v>7.4608569766905992</v>
      </c>
      <c r="F477" s="4">
        <f>IF(資本ストック!F477&gt;0,LN(資本ストック!F477),0)</f>
        <v>9.1562755884558218</v>
      </c>
      <c r="G477" s="4">
        <f>IF(資本ストック!G477&gt;0,LN(資本ストック!G477),0)</f>
        <v>9.5118808613905532</v>
      </c>
      <c r="H477" s="4">
        <f>IF(資本ストック!H477&gt;0,LN(資本ストック!H477),0)</f>
        <v>10.183985861204679</v>
      </c>
      <c r="I477" s="4">
        <f>IF(資本ストック!I477&gt;0,LN(資本ストック!I477),0)</f>
        <v>10.367703524811212</v>
      </c>
      <c r="K477" s="6">
        <f>E477-E$1098</f>
        <v>0.94256278861811182</v>
      </c>
      <c r="L477" s="6">
        <f>F477-F$1098</f>
        <v>0.71636486589937043</v>
      </c>
      <c r="M477" s="6">
        <f>G477-G$1098</f>
        <v>-5.7346286378834321E-3</v>
      </c>
      <c r="N477" s="6">
        <f>H477-H$1098</f>
        <v>0.16281541038451408</v>
      </c>
      <c r="O477" s="6">
        <f>I477-I$1098</f>
        <v>7.5643898078199712E-2</v>
      </c>
    </row>
    <row r="478" spans="1:15" x14ac:dyDescent="0.15">
      <c r="A478" s="1">
        <v>21</v>
      </c>
      <c r="B478" s="1" t="s">
        <v>129</v>
      </c>
      <c r="C478" s="1">
        <v>15</v>
      </c>
      <c r="D478" s="1" t="s">
        <v>28</v>
      </c>
      <c r="E478" s="4">
        <f>IF(資本ストック!E478&gt;0,LN(資本ストック!E478),0)</f>
        <v>11.51913822212871</v>
      </c>
      <c r="F478" s="4">
        <f>IF(資本ストック!F478&gt;0,LN(資本ストック!F478),0)</f>
        <v>12.146188164363329</v>
      </c>
      <c r="G478" s="4">
        <f>IF(資本ストック!G478&gt;0,LN(資本ストック!G478),0)</f>
        <v>13.010862195406821</v>
      </c>
      <c r="H478" s="4">
        <f>IF(資本ストック!H478&gt;0,LN(資本ストック!H478),0)</f>
        <v>13.252300304756449</v>
      </c>
      <c r="I478" s="4">
        <f>IF(資本ストック!I478&gt;0,LN(資本ストック!I478),0)</f>
        <v>13.397053527836031</v>
      </c>
      <c r="K478" s="6">
        <f>E478-E$1099</f>
        <v>0.44356005393268383</v>
      </c>
      <c r="L478" s="6">
        <f>F478-F$1099</f>
        <v>0.36019583614475437</v>
      </c>
      <c r="M478" s="6">
        <f>G478-G$1099</f>
        <v>0.56273032734852535</v>
      </c>
      <c r="N478" s="6">
        <f>H478-H$1099</f>
        <v>0.54421671124999271</v>
      </c>
      <c r="O478" s="6">
        <f>I478-I$1099</f>
        <v>0.67172430312152187</v>
      </c>
    </row>
    <row r="479" spans="1:15" x14ac:dyDescent="0.15">
      <c r="A479" s="1">
        <v>21</v>
      </c>
      <c r="B479" s="1" t="s">
        <v>128</v>
      </c>
      <c r="C479" s="1">
        <v>16</v>
      </c>
      <c r="D479" s="1" t="s">
        <v>11</v>
      </c>
      <c r="E479" s="4">
        <f>IF(資本ストック!E479&gt;0,LN(資本ストック!E479),0)</f>
        <v>11.49997908160362</v>
      </c>
      <c r="F479" s="4">
        <f>IF(資本ストック!F479&gt;0,LN(資本ストック!F479),0)</f>
        <v>12.170968525554549</v>
      </c>
      <c r="G479" s="4">
        <f>IF(資本ストック!G479&gt;0,LN(資本ストック!G479),0)</f>
        <v>12.689603198432598</v>
      </c>
      <c r="H479" s="4">
        <f>IF(資本ストック!H479&gt;0,LN(資本ストック!H479),0)</f>
        <v>13.037413342640892</v>
      </c>
      <c r="I479" s="4">
        <f>IF(資本ストック!I479&gt;0,LN(資本ストック!I479),0)</f>
        <v>12.896647231652549</v>
      </c>
      <c r="K479" s="6">
        <f>E479-E$1100</f>
        <v>-0.35833307388583613</v>
      </c>
      <c r="L479" s="6">
        <f>F479-F$1100</f>
        <v>-8.3100182330069217E-2</v>
      </c>
      <c r="M479" s="6">
        <f>G479-G$1100</f>
        <v>4.7741612036272585E-2</v>
      </c>
      <c r="N479" s="6">
        <f>H479-H$1100</f>
        <v>6.8862836105472169E-2</v>
      </c>
      <c r="O479" s="6">
        <f>I479-I$1100</f>
        <v>8.758710219612631E-2</v>
      </c>
    </row>
    <row r="480" spans="1:15" x14ac:dyDescent="0.15">
      <c r="A480" s="1">
        <v>21</v>
      </c>
      <c r="B480" s="1" t="s">
        <v>128</v>
      </c>
      <c r="C480" s="1">
        <v>17</v>
      </c>
      <c r="D480" s="1" t="s">
        <v>12</v>
      </c>
      <c r="E480" s="4">
        <f>IF(資本ストック!E480&gt;0,LN(資本ストック!E480),0)</f>
        <v>13.250991338097279</v>
      </c>
      <c r="F480" s="4">
        <f>IF(資本ストック!F480&gt;0,LN(資本ストック!F480),0)</f>
        <v>13.678081640790353</v>
      </c>
      <c r="G480" s="4">
        <f>IF(資本ストック!G480&gt;0,LN(資本ストック!G480),0)</f>
        <v>13.932425461323444</v>
      </c>
      <c r="H480" s="4">
        <f>IF(資本ストック!H480&gt;0,LN(資本ストック!H480),0)</f>
        <v>14.291659790346589</v>
      </c>
      <c r="I480" s="4">
        <f>IF(資本ストック!I480&gt;0,LN(資本ストック!I480),0)</f>
        <v>14.231662017811278</v>
      </c>
      <c r="K480" s="6">
        <f>E480-E$1101</f>
        <v>0.6505798881660283</v>
      </c>
      <c r="L480" s="6">
        <f>F480-F$1101</f>
        <v>-3.2728511651042069E-2</v>
      </c>
      <c r="M480" s="6">
        <f>G480-G$1101</f>
        <v>-0.19141440800175324</v>
      </c>
      <c r="N480" s="6">
        <f>H480-H$1101</f>
        <v>-0.18546572875723655</v>
      </c>
      <c r="O480" s="6">
        <f>I480-I$1101</f>
        <v>-0.26866121235090645</v>
      </c>
    </row>
    <row r="481" spans="1:15" x14ac:dyDescent="0.15">
      <c r="A481" s="1">
        <v>21</v>
      </c>
      <c r="B481" s="1" t="s">
        <v>286</v>
      </c>
      <c r="C481" s="1">
        <v>18</v>
      </c>
      <c r="D481" s="1" t="s">
        <v>13</v>
      </c>
      <c r="E481" s="4">
        <f>IF(資本ストック!E481&gt;0,LN(資本ストック!E481),0)</f>
        <v>11.951368293583672</v>
      </c>
      <c r="F481" s="4">
        <f>IF(資本ストック!F481&gt;0,LN(資本ストック!F481),0)</f>
        <v>13.221840255920691</v>
      </c>
      <c r="G481" s="4">
        <f>IF(資本ストック!G481&gt;0,LN(資本ストック!G481),0)</f>
        <v>13.393079590403994</v>
      </c>
      <c r="H481" s="4">
        <f>IF(資本ストック!H481&gt;0,LN(資本ストック!H481),0)</f>
        <v>13.613373854655675</v>
      </c>
      <c r="I481" s="4">
        <f>IF(資本ストック!I481&gt;0,LN(資本ストック!I481),0)</f>
        <v>13.432098530651412</v>
      </c>
      <c r="K481" s="6">
        <f>E481-E$1102</f>
        <v>3.1944035161469486E-2</v>
      </c>
      <c r="L481" s="6">
        <f>F481-F$1102</f>
        <v>5.1023968361256777E-3</v>
      </c>
      <c r="M481" s="6">
        <f>G481-G$1102</f>
        <v>-4.6042152719483198E-2</v>
      </c>
      <c r="N481" s="6">
        <f>H481-H$1102</f>
        <v>3.9044392325298105E-3</v>
      </c>
      <c r="O481" s="6">
        <f>I481-I$1102</f>
        <v>-2.0367668759712743E-2</v>
      </c>
    </row>
    <row r="482" spans="1:15" x14ac:dyDescent="0.15">
      <c r="A482" s="1">
        <v>21</v>
      </c>
      <c r="B482" s="1" t="s">
        <v>128</v>
      </c>
      <c r="C482" s="1">
        <v>19</v>
      </c>
      <c r="D482" s="1" t="s">
        <v>14</v>
      </c>
      <c r="E482" s="4">
        <f>IF(資本ストック!E482&gt;0,LN(資本ストック!E482),0)</f>
        <v>11.564463108463617</v>
      </c>
      <c r="F482" s="4">
        <f>IF(資本ストック!F482&gt;0,LN(資本ストック!F482),0)</f>
        <v>11.836107216404264</v>
      </c>
      <c r="G482" s="4">
        <f>IF(資本ストック!G482&gt;0,LN(資本ストック!G482),0)</f>
        <v>12.037753540514469</v>
      </c>
      <c r="H482" s="4">
        <f>IF(資本ストック!H482&gt;0,LN(資本ストック!H482),0)</f>
        <v>12.792192498531504</v>
      </c>
      <c r="I482" s="4">
        <f>IF(資本ストック!I482&gt;0,LN(資本ストック!I482),0)</f>
        <v>12.807441472226202</v>
      </c>
      <c r="K482" s="6">
        <f>E482-E$1103</f>
        <v>0.34110416402814892</v>
      </c>
      <c r="L482" s="6">
        <f>F482-F$1103</f>
        <v>0.22111287242766586</v>
      </c>
      <c r="M482" s="6">
        <f>G482-G$1103</f>
        <v>0.14914687862924403</v>
      </c>
      <c r="N482" s="6">
        <f>H482-H$1103</f>
        <v>0.48823784124377845</v>
      </c>
      <c r="O482" s="6">
        <f>I482-I$1103</f>
        <v>0.3786059160951325</v>
      </c>
    </row>
    <row r="483" spans="1:15" x14ac:dyDescent="0.15">
      <c r="A483" s="1">
        <v>21</v>
      </c>
      <c r="B483" s="1" t="s">
        <v>128</v>
      </c>
      <c r="C483" s="1">
        <v>20</v>
      </c>
      <c r="D483" s="1" t="s">
        <v>15</v>
      </c>
      <c r="E483" s="4">
        <f>IF(資本ストック!E483&gt;0,LN(資本ストック!E483),0)</f>
        <v>10.952735382716826</v>
      </c>
      <c r="F483" s="4">
        <f>IF(資本ストック!F483&gt;0,LN(資本ストック!F483),0)</f>
        <v>12.682081210825755</v>
      </c>
      <c r="G483" s="4">
        <f>IF(資本ストック!G483&gt;0,LN(資本ストック!G483),0)</f>
        <v>13.542044952046348</v>
      </c>
      <c r="H483" s="4">
        <f>IF(資本ストック!H483&gt;0,LN(資本ストック!H483),0)</f>
        <v>13.962550687290156</v>
      </c>
      <c r="I483" s="4">
        <f>IF(資本ストック!I483&gt;0,LN(資本ストック!I483),0)</f>
        <v>14.010031014508884</v>
      </c>
      <c r="K483" s="6">
        <f>E483-E$1104</f>
        <v>2.2573646244296697E-2</v>
      </c>
      <c r="L483" s="6">
        <f>F483-F$1104</f>
        <v>-0.19953903883261681</v>
      </c>
      <c r="M483" s="6">
        <f>G483-G$1104</f>
        <v>-0.27260767212396075</v>
      </c>
      <c r="N483" s="6">
        <f>H483-H$1104</f>
        <v>-0.16193814015217001</v>
      </c>
      <c r="O483" s="6">
        <f>I483-I$1104</f>
        <v>-0.11787673881482696</v>
      </c>
    </row>
    <row r="484" spans="1:15" x14ac:dyDescent="0.15">
      <c r="A484" s="1">
        <v>21</v>
      </c>
      <c r="B484" s="1" t="s">
        <v>128</v>
      </c>
      <c r="C484" s="1">
        <v>21</v>
      </c>
      <c r="D484" s="1" t="s">
        <v>16</v>
      </c>
      <c r="E484" s="4">
        <f>IF(資本ストック!E484&gt;0,LN(資本ストック!E484),0)</f>
        <v>12.235313780677034</v>
      </c>
      <c r="F484" s="4">
        <f>IF(資本ストック!F484&gt;0,LN(資本ストック!F484),0)</f>
        <v>13.279147616899362</v>
      </c>
      <c r="G484" s="4">
        <f>IF(資本ストック!G484&gt;0,LN(資本ストック!G484),0)</f>
        <v>13.755394013360609</v>
      </c>
      <c r="H484" s="4">
        <f>IF(資本ストック!H484&gt;0,LN(資本ストック!H484),0)</f>
        <v>14.490435839641902</v>
      </c>
      <c r="I484" s="4">
        <f>IF(資本ストック!I484&gt;0,LN(資本ストック!I484),0)</f>
        <v>14.446790780515469</v>
      </c>
      <c r="K484" s="6">
        <f>E484-E$1105</f>
        <v>-0.35565263611893272</v>
      </c>
      <c r="L484" s="6">
        <f>F484-F$1105</f>
        <v>-0.43697384601218126</v>
      </c>
      <c r="M484" s="6">
        <f>G484-G$1105</f>
        <v>-0.42950119120784258</v>
      </c>
      <c r="N484" s="6">
        <f>H484-H$1105</f>
        <v>-0.13234495376100597</v>
      </c>
      <c r="O484" s="6">
        <f>I484-I$1105</f>
        <v>-0.21511818347539347</v>
      </c>
    </row>
    <row r="485" spans="1:15" x14ac:dyDescent="0.15">
      <c r="A485" s="1">
        <v>21</v>
      </c>
      <c r="B485" s="1" t="s">
        <v>127</v>
      </c>
      <c r="C485" s="1">
        <v>22</v>
      </c>
      <c r="D485" s="1" t="s">
        <v>8</v>
      </c>
      <c r="E485" s="4">
        <f>IF(資本ストック!E485&gt;0,LN(資本ストック!E485),0)</f>
        <v>11.927325793907201</v>
      </c>
      <c r="F485" s="4">
        <f>IF(資本ストック!F485&gt;0,LN(資本ストック!F485),0)</f>
        <v>13.359275264739974</v>
      </c>
      <c r="G485" s="4">
        <f>IF(資本ストック!G485&gt;0,LN(資本ストック!G485),0)</f>
        <v>14.518276053115772</v>
      </c>
      <c r="H485" s="4">
        <f>IF(資本ストック!H485&gt;0,LN(資本ストック!H485),0)</f>
        <v>15.007282129041959</v>
      </c>
      <c r="I485" s="4">
        <f>IF(資本ストック!I485&gt;0,LN(資本ストック!I485),0)</f>
        <v>14.980861693254388</v>
      </c>
      <c r="K485" s="6">
        <f>E485-E$1106</f>
        <v>-0.25835994121274908</v>
      </c>
      <c r="L485" s="6">
        <f>F485-F$1106</f>
        <v>-0.19367819755181159</v>
      </c>
      <c r="M485" s="6">
        <f>G485-G$1106</f>
        <v>8.025757624822738E-2</v>
      </c>
      <c r="N485" s="6">
        <f>H485-H$1106</f>
        <v>0.11609287349962294</v>
      </c>
      <c r="O485" s="6">
        <f>I485-I$1106</f>
        <v>4.8910629004787154E-2</v>
      </c>
    </row>
    <row r="486" spans="1:15" x14ac:dyDescent="0.15">
      <c r="A486" s="1">
        <v>21</v>
      </c>
      <c r="B486" s="1" t="s">
        <v>127</v>
      </c>
      <c r="C486" s="1">
        <v>23</v>
      </c>
      <c r="D486" s="1" t="s">
        <v>29</v>
      </c>
      <c r="E486" s="4">
        <f>IF(資本ストック!E486&gt;0,LN(資本ストック!E486),0)</f>
        <v>12.419437687036551</v>
      </c>
      <c r="F486" s="4">
        <f>IF(資本ストック!F486&gt;0,LN(資本ストック!F486),0)</f>
        <v>13.184927917208062</v>
      </c>
      <c r="G486" s="4">
        <f>IF(資本ストック!G486&gt;0,LN(資本ストック!G486),0)</f>
        <v>13.661308730967299</v>
      </c>
      <c r="H486" s="4">
        <f>IF(資本ストック!H486&gt;0,LN(資本ストック!H486),0)</f>
        <v>14.338920081106359</v>
      </c>
      <c r="I486" s="4">
        <f>IF(資本ストック!I486&gt;0,LN(資本ストック!I486),0)</f>
        <v>14.416319771931828</v>
      </c>
      <c r="K486" s="6">
        <f>E486-E$1107</f>
        <v>-0.27223547652303459</v>
      </c>
      <c r="L486" s="6">
        <f>F486-F$1107</f>
        <v>-0.18771771973442242</v>
      </c>
      <c r="M486" s="6">
        <f>G486-G$1107</f>
        <v>-0.20295438640803631</v>
      </c>
      <c r="N486" s="6">
        <f>H486-H$1107</f>
        <v>-0.11760754127695527</v>
      </c>
      <c r="O486" s="6">
        <f>I486-I$1107</f>
        <v>-8.9141012242935247E-2</v>
      </c>
    </row>
    <row r="487" spans="1:15" x14ac:dyDescent="0.15">
      <c r="A487" s="1">
        <v>22</v>
      </c>
      <c r="B487" s="1" t="s">
        <v>133</v>
      </c>
      <c r="C487" s="1">
        <v>1</v>
      </c>
      <c r="D487" s="1" t="s">
        <v>9</v>
      </c>
      <c r="E487" s="4">
        <f>IF(資本ストック!E487&gt;0,LN(資本ストック!E487),0)</f>
        <v>14.143617093635568</v>
      </c>
      <c r="F487" s="4">
        <f>IF(資本ストック!F487&gt;0,LN(資本ストック!F487),0)</f>
        <v>14.352172093142624</v>
      </c>
      <c r="G487" s="4">
        <f>IF(資本ストック!G487&gt;0,LN(資本ストック!G487),0)</f>
        <v>14.580596212531105</v>
      </c>
      <c r="H487" s="4">
        <f>IF(資本ストック!H487&gt;0,LN(資本ストック!H487),0)</f>
        <v>14.738414169795272</v>
      </c>
      <c r="I487" s="4">
        <f>IF(資本ストック!I487&gt;0,LN(資本ストック!I487),0)</f>
        <v>14.718183111743105</v>
      </c>
      <c r="K487" s="6">
        <f>E487-E$1085</f>
        <v>0.73048753744426342</v>
      </c>
      <c r="L487" s="6">
        <f>F487-F$1085</f>
        <v>0.71394394392716443</v>
      </c>
      <c r="M487" s="6">
        <f>G487-G$1085</f>
        <v>0.5961201786679613</v>
      </c>
      <c r="N487" s="6">
        <f>H487-H$1085</f>
        <v>0.55435010294310416</v>
      </c>
      <c r="O487" s="6">
        <f>I487-I$1085</f>
        <v>0.52975225885076682</v>
      </c>
    </row>
    <row r="488" spans="1:15" x14ac:dyDescent="0.15">
      <c r="A488" s="1">
        <v>22</v>
      </c>
      <c r="B488" s="1" t="s">
        <v>133</v>
      </c>
      <c r="C488" s="1">
        <v>2</v>
      </c>
      <c r="D488" s="1" t="s">
        <v>10</v>
      </c>
      <c r="E488" s="4">
        <f>IF(資本ストック!E488&gt;0,LN(資本ストック!E488),0)</f>
        <v>9.7959537776588892</v>
      </c>
      <c r="F488" s="4">
        <f>IF(資本ストック!F488&gt;0,LN(資本ストック!F488),0)</f>
        <v>10.34537101501064</v>
      </c>
      <c r="G488" s="4">
        <f>IF(資本ストック!G488&gt;0,LN(資本ストック!G488),0)</f>
        <v>10.600743944450471</v>
      </c>
      <c r="H488" s="4">
        <f>IF(資本ストック!H488&gt;0,LN(資本ストック!H488),0)</f>
        <v>10.56045792659604</v>
      </c>
      <c r="I488" s="4">
        <f>IF(資本ストック!I488&gt;0,LN(資本ストック!I488),0)</f>
        <v>10.313765393711076</v>
      </c>
      <c r="K488" s="6">
        <f>E488-E$1086</f>
        <v>-0.14888815814269307</v>
      </c>
      <c r="L488" s="6">
        <f>F488-F$1086</f>
        <v>0.2457277041808954</v>
      </c>
      <c r="M488" s="6">
        <f>G488-G$1086</f>
        <v>0.44116134121639305</v>
      </c>
      <c r="N488" s="6">
        <f>H488-H$1086</f>
        <v>0.37372114536931278</v>
      </c>
      <c r="O488" s="6">
        <f>I488-I$1086</f>
        <v>0.28315884948082015</v>
      </c>
    </row>
    <row r="489" spans="1:15" x14ac:dyDescent="0.15">
      <c r="A489" s="1">
        <v>22</v>
      </c>
      <c r="B489" s="1" t="s">
        <v>134</v>
      </c>
      <c r="C489" s="1">
        <v>3</v>
      </c>
      <c r="D489" s="1" t="s">
        <v>17</v>
      </c>
      <c r="E489" s="4">
        <f>IF(資本ストック!E489&gt;0,LN(資本ストック!E489),0)</f>
        <v>11.884477942026818</v>
      </c>
      <c r="F489" s="4">
        <f>IF(資本ストック!F489&gt;0,LN(資本ストック!F489),0)</f>
        <v>12.577160732784513</v>
      </c>
      <c r="G489" s="4">
        <f>IF(資本ストック!G489&gt;0,LN(資本ストック!G489),0)</f>
        <v>13.462179207001167</v>
      </c>
      <c r="H489" s="4">
        <f>IF(資本ストック!H489&gt;0,LN(資本ストック!H489),0)</f>
        <v>13.759190265810879</v>
      </c>
      <c r="I489" s="4">
        <f>IF(資本ストック!I489&gt;0,LN(資本ストック!I489),0)</f>
        <v>13.944827390468019</v>
      </c>
      <c r="K489" s="6">
        <f>E489-E$1087</f>
        <v>0.87933294731691802</v>
      </c>
      <c r="L489" s="6">
        <f>F489-F$1087</f>
        <v>0.95601332317588295</v>
      </c>
      <c r="M489" s="6">
        <f>G489-G$1087</f>
        <v>1.3294469921251348</v>
      </c>
      <c r="N489" s="6">
        <f>H489-H$1087</f>
        <v>1.2420895158935767</v>
      </c>
      <c r="O489" s="6">
        <f>I489-I$1087</f>
        <v>1.3683140259473259</v>
      </c>
    </row>
    <row r="490" spans="1:15" x14ac:dyDescent="0.15">
      <c r="A490" s="1">
        <v>22</v>
      </c>
      <c r="B490" s="1" t="s">
        <v>134</v>
      </c>
      <c r="C490" s="1">
        <v>4</v>
      </c>
      <c r="D490" s="1" t="s">
        <v>18</v>
      </c>
      <c r="E490" s="4">
        <f>IF(資本ストック!E490&gt;0,LN(資本ストック!E490),0)</f>
        <v>12.474370376742623</v>
      </c>
      <c r="F490" s="4">
        <f>IF(資本ストック!F490&gt;0,LN(資本ストック!F490),0)</f>
        <v>12.550674028726364</v>
      </c>
      <c r="G490" s="4">
        <f>IF(資本ストック!G490&gt;0,LN(資本ストック!G490),0)</f>
        <v>12.679017008892796</v>
      </c>
      <c r="H490" s="4">
        <f>IF(資本ストック!H490&gt;0,LN(資本ストック!H490),0)</f>
        <v>12.560911142232172</v>
      </c>
      <c r="I490" s="4">
        <f>IF(資本ストック!I490&gt;0,LN(資本ストック!I490),0)</f>
        <v>12.468817859360403</v>
      </c>
      <c r="K490" s="6">
        <f>E490-E$1088</f>
        <v>1.8253489105581338</v>
      </c>
      <c r="L490" s="6">
        <f>F490-F$1088</f>
        <v>1.3484725404942228</v>
      </c>
      <c r="M490" s="6">
        <f>G490-G$1088</f>
        <v>1.1804168149482628</v>
      </c>
      <c r="N490" s="6">
        <f>H490-H$1088</f>
        <v>1.0085454216907639</v>
      </c>
      <c r="O490" s="6">
        <f>I490-I$1088</f>
        <v>1.1559284699338495</v>
      </c>
    </row>
    <row r="491" spans="1:15" x14ac:dyDescent="0.15">
      <c r="A491" s="1">
        <v>22</v>
      </c>
      <c r="B491" s="1" t="s">
        <v>134</v>
      </c>
      <c r="C491" s="1">
        <v>5</v>
      </c>
      <c r="D491" s="1" t="s">
        <v>19</v>
      </c>
      <c r="E491" s="4">
        <f>IF(資本ストック!E491&gt;0,LN(資本ストック!E491),0)</f>
        <v>12.7972274998871</v>
      </c>
      <c r="F491" s="4">
        <f>IF(資本ストック!F491&gt;0,LN(資本ストック!F491),0)</f>
        <v>13.10523161216037</v>
      </c>
      <c r="G491" s="4">
        <f>IF(資本ストック!G491&gt;0,LN(資本ストック!G491),0)</f>
        <v>13.51968611799559</v>
      </c>
      <c r="H491" s="4">
        <f>IF(資本ストック!H491&gt;0,LN(資本ストック!H491),0)</f>
        <v>13.711745919743377</v>
      </c>
      <c r="I491" s="4">
        <f>IF(資本ストック!I491&gt;0,LN(資本ストック!I491),0)</f>
        <v>13.720696216428232</v>
      </c>
      <c r="K491" s="6">
        <f>E491-E$1089</f>
        <v>2.6188128879429495</v>
      </c>
      <c r="L491" s="6">
        <f>F491-F$1089</f>
        <v>2.5354201724293937</v>
      </c>
      <c r="M491" s="6">
        <f>G491-G$1089</f>
        <v>2.5138778293225936</v>
      </c>
      <c r="N491" s="6">
        <f>H491-H$1089</f>
        <v>2.3807048605465617</v>
      </c>
      <c r="O491" s="6">
        <f>I491-I$1089</f>
        <v>2.3617583707535825</v>
      </c>
    </row>
    <row r="492" spans="1:15" x14ac:dyDescent="0.15">
      <c r="A492" s="1">
        <v>22</v>
      </c>
      <c r="B492" s="1" t="s">
        <v>134</v>
      </c>
      <c r="C492" s="1">
        <v>6</v>
      </c>
      <c r="D492" s="1" t="s">
        <v>3</v>
      </c>
      <c r="E492" s="4">
        <f>IF(資本ストック!E492&gt;0,LN(資本ストック!E492),0)</f>
        <v>12.66564281893252</v>
      </c>
      <c r="F492" s="4">
        <f>IF(資本ストック!F492&gt;0,LN(資本ストック!F492),0)</f>
        <v>13.09115177543892</v>
      </c>
      <c r="G492" s="4">
        <f>IF(資本ストック!G492&gt;0,LN(資本ストック!G492),0)</f>
        <v>13.711761093895001</v>
      </c>
      <c r="H492" s="4">
        <f>IF(資本ストック!H492&gt;0,LN(資本ストック!H492),0)</f>
        <v>14.070782031120501</v>
      </c>
      <c r="I492" s="4">
        <f>IF(資本ストック!I492&gt;0,LN(資本ストック!I492),0)</f>
        <v>14.273253667464525</v>
      </c>
      <c r="K492" s="6">
        <f>E492-E$1090</f>
        <v>1.5863851014036694</v>
      </c>
      <c r="L492" s="6">
        <f>F492-F$1090</f>
        <v>1.6907294764382161</v>
      </c>
      <c r="M492" s="6">
        <f>G492-G$1090</f>
        <v>1.8917604894603119</v>
      </c>
      <c r="N492" s="6">
        <f>H492-H$1090</f>
        <v>1.9922912855506549</v>
      </c>
      <c r="O492" s="6">
        <f>I492-I$1090</f>
        <v>1.8916236873411627</v>
      </c>
    </row>
    <row r="493" spans="1:15" x14ac:dyDescent="0.15">
      <c r="A493" s="1">
        <v>22</v>
      </c>
      <c r="B493" s="1" t="s">
        <v>134</v>
      </c>
      <c r="C493" s="1">
        <v>7</v>
      </c>
      <c r="D493" s="1" t="s">
        <v>20</v>
      </c>
      <c r="E493" s="4">
        <f>IF(資本ストック!E493&gt;0,LN(資本ストック!E493),0)</f>
        <v>10.182285352119859</v>
      </c>
      <c r="F493" s="4">
        <f>IF(資本ストック!F493&gt;0,LN(資本ストック!F493),0)</f>
        <v>10.769886248785191</v>
      </c>
      <c r="G493" s="4">
        <f>IF(資本ストック!G493&gt;0,LN(資本ストック!G493),0)</f>
        <v>10.738999937589547</v>
      </c>
      <c r="H493" s="4">
        <f>IF(資本ストック!H493&gt;0,LN(資本ストック!H493),0)</f>
        <v>11.016113336374758</v>
      </c>
      <c r="I493" s="4">
        <f>IF(資本ストック!I493&gt;0,LN(資本ストック!I493),0)</f>
        <v>11.532016897577783</v>
      </c>
      <c r="K493" s="6">
        <f>E493-E$1091</f>
        <v>0.90375576509720368</v>
      </c>
      <c r="L493" s="6">
        <f>F493-F$1091</f>
        <v>0.8062489824183352</v>
      </c>
      <c r="M493" s="6">
        <f>G493-G$1091</f>
        <v>0.88325621522520414</v>
      </c>
      <c r="N493" s="6">
        <f>H493-H$1091</f>
        <v>0.74329133400613046</v>
      </c>
      <c r="O493" s="6">
        <f>I493-I$1091</f>
        <v>1.1908718095645323</v>
      </c>
    </row>
    <row r="494" spans="1:15" x14ac:dyDescent="0.15">
      <c r="A494" s="1">
        <v>22</v>
      </c>
      <c r="B494" s="1" t="s">
        <v>134</v>
      </c>
      <c r="C494" s="1">
        <v>8</v>
      </c>
      <c r="D494" s="1" t="s">
        <v>21</v>
      </c>
      <c r="E494" s="4">
        <f>IF(資本ストック!E494&gt;0,LN(資本ストック!E494),0)</f>
        <v>10.624646230887343</v>
      </c>
      <c r="F494" s="4">
        <f>IF(資本ストック!F494&gt;0,LN(資本ストック!F494),0)</f>
        <v>10.949507982579135</v>
      </c>
      <c r="G494" s="4">
        <f>IF(資本ストック!G494&gt;0,LN(資本ストック!G494),0)</f>
        <v>11.39220633725443</v>
      </c>
      <c r="H494" s="4">
        <f>IF(資本ストック!H494&gt;0,LN(資本ストック!H494),0)</f>
        <v>11.699745196700038</v>
      </c>
      <c r="I494" s="4">
        <f>IF(資本ストック!I494&gt;0,LN(資本ストック!I494),0)</f>
        <v>12.488026038216963</v>
      </c>
      <c r="K494" s="6">
        <f>E494-E$1092</f>
        <v>-0.15883381099989968</v>
      </c>
      <c r="L494" s="6">
        <f>F494-F$1092</f>
        <v>-0.12016750646244567</v>
      </c>
      <c r="M494" s="6">
        <f>G494-G$1092</f>
        <v>5.2045249474645061E-2</v>
      </c>
      <c r="N494" s="6">
        <f>H494-H$1092</f>
        <v>0.29211323917230025</v>
      </c>
      <c r="O494" s="6">
        <f>I494-I$1092</f>
        <v>1.1501516613123517</v>
      </c>
    </row>
    <row r="495" spans="1:15" x14ac:dyDescent="0.15">
      <c r="A495" s="1">
        <v>22</v>
      </c>
      <c r="B495" s="1" t="s">
        <v>134</v>
      </c>
      <c r="C495" s="1">
        <v>9</v>
      </c>
      <c r="D495" s="1" t="s">
        <v>22</v>
      </c>
      <c r="E495" s="4">
        <f>IF(資本ストック!E495&gt;0,LN(資本ストック!E495),0)</f>
        <v>12.006246221428455</v>
      </c>
      <c r="F495" s="4">
        <f>IF(資本ストック!F495&gt;0,LN(資本ストック!F495),0)</f>
        <v>12.477106176360305</v>
      </c>
      <c r="G495" s="4">
        <f>IF(資本ストック!G495&gt;0,LN(資本ストック!G495),0)</f>
        <v>13.116798569775826</v>
      </c>
      <c r="H495" s="4">
        <f>IF(資本ストック!H495&gt;0,LN(資本ストック!H495),0)</f>
        <v>13.248536222828065</v>
      </c>
      <c r="I495" s="4">
        <f>IF(資本ストック!I495&gt;0,LN(資本ストック!I495),0)</f>
        <v>13.325153817031135</v>
      </c>
      <c r="K495" s="6">
        <f>E495-E$1093</f>
        <v>0.74967122700476629</v>
      </c>
      <c r="L495" s="6">
        <f>F495-F$1093</f>
        <v>0.63357712684819489</v>
      </c>
      <c r="M495" s="6">
        <f>G495-G$1093</f>
        <v>0.9312618795617098</v>
      </c>
      <c r="N495" s="6">
        <f>H495-H$1093</f>
        <v>0.97390697191492848</v>
      </c>
      <c r="O495" s="6">
        <f>I495-I$1093</f>
        <v>0.90869188220550257</v>
      </c>
    </row>
    <row r="496" spans="1:15" x14ac:dyDescent="0.15">
      <c r="A496" s="1">
        <v>22</v>
      </c>
      <c r="B496" s="1" t="s">
        <v>134</v>
      </c>
      <c r="C496" s="1">
        <v>10</v>
      </c>
      <c r="D496" s="1" t="s">
        <v>23</v>
      </c>
      <c r="E496" s="4">
        <f>IF(資本ストック!E496&gt;0,LN(資本ストック!E496),0)</f>
        <v>11.982645247162358</v>
      </c>
      <c r="F496" s="4">
        <f>IF(資本ストック!F496&gt;0,LN(資本ストック!F496),0)</f>
        <v>12.081058176099789</v>
      </c>
      <c r="G496" s="4">
        <f>IF(資本ストック!G496&gt;0,LN(資本ストック!G496),0)</f>
        <v>12.45404901725434</v>
      </c>
      <c r="H496" s="4">
        <f>IF(資本ストック!H496&gt;0,LN(資本ストック!H496),0)</f>
        <v>12.781551353458463</v>
      </c>
      <c r="I496" s="4">
        <f>IF(資本ストック!I496&gt;0,LN(資本ストック!I496),0)</f>
        <v>12.639093437901231</v>
      </c>
      <c r="K496" s="6">
        <f>E496-E$1094</f>
        <v>1.7414227935726672</v>
      </c>
      <c r="L496" s="6">
        <f>F496-F$1094</f>
        <v>1.4899933775647085</v>
      </c>
      <c r="M496" s="6">
        <f>G496-G$1094</f>
        <v>1.3785713870390008</v>
      </c>
      <c r="N496" s="6">
        <f>H496-H$1094</f>
        <v>1.4294576753069297</v>
      </c>
      <c r="O496" s="6">
        <f>I496-I$1094</f>
        <v>1.3520953565980829</v>
      </c>
    </row>
    <row r="497" spans="1:15" x14ac:dyDescent="0.15">
      <c r="A497" s="1">
        <v>22</v>
      </c>
      <c r="B497" s="1" t="s">
        <v>134</v>
      </c>
      <c r="C497" s="1">
        <v>11</v>
      </c>
      <c r="D497" s="1" t="s">
        <v>24</v>
      </c>
      <c r="E497" s="4">
        <f>IF(資本ストック!E497&gt;0,LN(資本ストック!E497),0)</f>
        <v>12.224310081858443</v>
      </c>
      <c r="F497" s="4">
        <f>IF(資本ストック!F497&gt;0,LN(資本ストック!F497),0)</f>
        <v>12.56936187114284</v>
      </c>
      <c r="G497" s="4">
        <f>IF(資本ストック!G497&gt;0,LN(資本ストック!G497),0)</f>
        <v>13.40606301546832</v>
      </c>
      <c r="H497" s="4">
        <f>IF(資本ストック!H497&gt;0,LN(資本ストック!H497),0)</f>
        <v>13.646634921409296</v>
      </c>
      <c r="I497" s="4">
        <f>IF(資本ストック!I497&gt;0,LN(資本ストック!I497),0)</f>
        <v>13.8031580376525</v>
      </c>
      <c r="K497" s="6">
        <f>E497-E$1095</f>
        <v>1.4082333439683694</v>
      </c>
      <c r="L497" s="6">
        <f>F497-F$1095</f>
        <v>1.3544624412591144</v>
      </c>
      <c r="M497" s="6">
        <f>G497-G$1095</f>
        <v>1.4876958165575669</v>
      </c>
      <c r="N497" s="6">
        <f>H497-H$1095</f>
        <v>1.3022432544160427</v>
      </c>
      <c r="O497" s="6">
        <f>I497-I$1095</f>
        <v>1.3218263817466411</v>
      </c>
    </row>
    <row r="498" spans="1:15" x14ac:dyDescent="0.15">
      <c r="A498" s="1">
        <v>22</v>
      </c>
      <c r="B498" s="1" t="s">
        <v>134</v>
      </c>
      <c r="C498" s="1">
        <v>12</v>
      </c>
      <c r="D498" s="1" t="s">
        <v>25</v>
      </c>
      <c r="E498" s="4">
        <f>IF(資本ストック!E498&gt;0,LN(資本ストック!E498),0)</f>
        <v>11.7719677182938</v>
      </c>
      <c r="F498" s="4">
        <f>IF(資本ストック!F498&gt;0,LN(資本ストック!F498),0)</f>
        <v>12.567110712164149</v>
      </c>
      <c r="G498" s="4">
        <f>IF(資本ストック!G498&gt;0,LN(資本ストック!G498),0)</f>
        <v>13.74038100894704</v>
      </c>
      <c r="H498" s="4">
        <f>IF(資本ストック!H498&gt;0,LN(資本ストック!H498),0)</f>
        <v>14.157774313329071</v>
      </c>
      <c r="I498" s="4">
        <f>IF(資本ストック!I498&gt;0,LN(資本ストック!I498),0)</f>
        <v>14.324209041401993</v>
      </c>
      <c r="K498" s="6">
        <f>E498-E$1096</f>
        <v>1.6412803183942763</v>
      </c>
      <c r="L498" s="6">
        <f>F498-F$1096</f>
        <v>1.5161806387590104</v>
      </c>
      <c r="M498" s="6">
        <f>G498-G$1096</f>
        <v>1.2267832743444949</v>
      </c>
      <c r="N498" s="6">
        <f>H498-H$1096</f>
        <v>0.97728143346894036</v>
      </c>
      <c r="O498" s="6">
        <f>I498-I$1096</f>
        <v>0.96412832185412789</v>
      </c>
    </row>
    <row r="499" spans="1:15" x14ac:dyDescent="0.15">
      <c r="A499" s="1">
        <v>22</v>
      </c>
      <c r="B499" s="1" t="s">
        <v>134</v>
      </c>
      <c r="C499" s="1">
        <v>13</v>
      </c>
      <c r="D499" s="1" t="s">
        <v>26</v>
      </c>
      <c r="E499" s="4">
        <f>IF(資本ストック!E499&gt;0,LN(資本ストック!E499),0)</f>
        <v>12.512013118948984</v>
      </c>
      <c r="F499" s="4">
        <f>IF(資本ストック!F499&gt;0,LN(資本ストック!F499),0)</f>
        <v>13.81822667668674</v>
      </c>
      <c r="G499" s="4">
        <f>IF(資本ストック!G499&gt;0,LN(資本ストック!G499),0)</f>
        <v>14.680642760645428</v>
      </c>
      <c r="H499" s="4">
        <f>IF(資本ストック!H499&gt;0,LN(資本ストック!H499),0)</f>
        <v>14.953090998248591</v>
      </c>
      <c r="I499" s="4">
        <f>IF(資本ストック!I499&gt;0,LN(資本ストック!I499),0)</f>
        <v>15.037272186709135</v>
      </c>
      <c r="K499" s="6">
        <f>E499-E$1097</f>
        <v>2.8813737606936325</v>
      </c>
      <c r="L499" s="6">
        <f>F499-F$1097</f>
        <v>2.7138753563918669</v>
      </c>
      <c r="M499" s="6">
        <f>G499-G$1097</f>
        <v>3.0070539307009572</v>
      </c>
      <c r="N499" s="6">
        <f>H499-H$1097</f>
        <v>2.9081847839952957</v>
      </c>
      <c r="O499" s="6">
        <f>I499-I$1097</f>
        <v>2.8649533333456674</v>
      </c>
    </row>
    <row r="500" spans="1:15" x14ac:dyDescent="0.15">
      <c r="A500" s="1">
        <v>22</v>
      </c>
      <c r="B500" s="1" t="s">
        <v>134</v>
      </c>
      <c r="C500" s="1">
        <v>14</v>
      </c>
      <c r="D500" s="1" t="s">
        <v>27</v>
      </c>
      <c r="E500" s="4">
        <f>IF(資本ストック!E500&gt;0,LN(資本ストック!E500),0)</f>
        <v>9.2053083680819299</v>
      </c>
      <c r="F500" s="4">
        <f>IF(資本ストック!F500&gt;0,LN(資本ストック!F500),0)</f>
        <v>10.932030381637858</v>
      </c>
      <c r="G500" s="4">
        <f>IF(資本ストック!G500&gt;0,LN(資本ストック!G500),0)</f>
        <v>11.412991397605857</v>
      </c>
      <c r="H500" s="4">
        <f>IF(資本ストック!H500&gt;0,LN(資本ストック!H500),0)</f>
        <v>12.197380281288122</v>
      </c>
      <c r="I500" s="4">
        <f>IF(資本ストック!I500&gt;0,LN(資本ストック!I500),0)</f>
        <v>12.287157960519373</v>
      </c>
      <c r="K500" s="6">
        <f>E500-E$1098</f>
        <v>2.6870141800094425</v>
      </c>
      <c r="L500" s="6">
        <f>F500-F$1098</f>
        <v>2.492119659081407</v>
      </c>
      <c r="M500" s="6">
        <f>G500-G$1098</f>
        <v>1.8953759075774208</v>
      </c>
      <c r="N500" s="6">
        <f>H500-H$1098</f>
        <v>2.1762098304679576</v>
      </c>
      <c r="O500" s="6">
        <f>I500-I$1098</f>
        <v>1.9950983337863608</v>
      </c>
    </row>
    <row r="501" spans="1:15" x14ac:dyDescent="0.15">
      <c r="A501" s="1">
        <v>22</v>
      </c>
      <c r="B501" s="1" t="s">
        <v>134</v>
      </c>
      <c r="C501" s="1">
        <v>15</v>
      </c>
      <c r="D501" s="1" t="s">
        <v>28</v>
      </c>
      <c r="E501" s="4">
        <f>IF(資本ストック!E501&gt;0,LN(資本ストック!E501),0)</f>
        <v>12.478438915487022</v>
      </c>
      <c r="F501" s="4">
        <f>IF(資本ストック!F501&gt;0,LN(資本ストック!F501),0)</f>
        <v>13.112600488885157</v>
      </c>
      <c r="G501" s="4">
        <f>IF(資本ストック!G501&gt;0,LN(資本ストック!G501),0)</f>
        <v>13.78697248018187</v>
      </c>
      <c r="H501" s="4">
        <f>IF(資本ストック!H501&gt;0,LN(資本ストック!H501),0)</f>
        <v>14.024587486128796</v>
      </c>
      <c r="I501" s="4">
        <f>IF(資本ストック!I501&gt;0,LN(資本ストック!I501),0)</f>
        <v>14.038532781335192</v>
      </c>
      <c r="K501" s="6">
        <f>E501-E$1099</f>
        <v>1.4028607472909957</v>
      </c>
      <c r="L501" s="6">
        <f>F501-F$1099</f>
        <v>1.3266081606665825</v>
      </c>
      <c r="M501" s="6">
        <f>G501-G$1099</f>
        <v>1.3388406121235743</v>
      </c>
      <c r="N501" s="6">
        <f>H501-H$1099</f>
        <v>1.3165038926223396</v>
      </c>
      <c r="O501" s="6">
        <f>I501-I$1099</f>
        <v>1.3132035566206834</v>
      </c>
    </row>
    <row r="502" spans="1:15" x14ac:dyDescent="0.15">
      <c r="A502" s="1">
        <v>22</v>
      </c>
      <c r="B502" s="1" t="s">
        <v>133</v>
      </c>
      <c r="C502" s="1">
        <v>16</v>
      </c>
      <c r="D502" s="1" t="s">
        <v>11</v>
      </c>
      <c r="E502" s="4">
        <f>IF(資本ストック!E502&gt;0,LN(資本ストック!E502),0)</f>
        <v>12.37583248835805</v>
      </c>
      <c r="F502" s="4">
        <f>IF(資本ストック!F502&gt;0,LN(資本ストック!F502),0)</f>
        <v>12.805556591640233</v>
      </c>
      <c r="G502" s="4">
        <f>IF(資本ストック!G502&gt;0,LN(資本ストック!G502),0)</f>
        <v>13.250173004774059</v>
      </c>
      <c r="H502" s="4">
        <f>IF(資本ストック!H502&gt;0,LN(資本ストック!H502),0)</f>
        <v>13.511231348805799</v>
      </c>
      <c r="I502" s="4">
        <f>IF(資本ストック!I502&gt;0,LN(資本ストック!I502),0)</f>
        <v>13.456736226913295</v>
      </c>
      <c r="K502" s="6">
        <f>E502-E$1100</f>
        <v>0.51752033286859422</v>
      </c>
      <c r="L502" s="6">
        <f>F502-F$1100</f>
        <v>0.55148788375561431</v>
      </c>
      <c r="M502" s="6">
        <f>G502-G$1100</f>
        <v>0.60831141837773295</v>
      </c>
      <c r="N502" s="6">
        <f>H502-H$1100</f>
        <v>0.54268084227037861</v>
      </c>
      <c r="O502" s="6">
        <f>I502-I$1100</f>
        <v>0.6476760974568716</v>
      </c>
    </row>
    <row r="503" spans="1:15" x14ac:dyDescent="0.15">
      <c r="A503" s="1">
        <v>22</v>
      </c>
      <c r="B503" s="1" t="s">
        <v>133</v>
      </c>
      <c r="C503" s="1">
        <v>17</v>
      </c>
      <c r="D503" s="1" t="s">
        <v>12</v>
      </c>
      <c r="E503" s="4">
        <f>IF(資本ストック!E503&gt;0,LN(資本ストック!E503),0)</f>
        <v>13.371657368993578</v>
      </c>
      <c r="F503" s="4">
        <f>IF(資本ストック!F503&gt;0,LN(資本ストック!F503),0)</f>
        <v>14.252684994899525</v>
      </c>
      <c r="G503" s="4">
        <f>IF(資本ストック!G503&gt;0,LN(資本ストック!G503),0)</f>
        <v>14.785867700767522</v>
      </c>
      <c r="H503" s="4">
        <f>IF(資本ストック!H503&gt;0,LN(資本ストック!H503),0)</f>
        <v>15.024585361660671</v>
      </c>
      <c r="I503" s="4">
        <f>IF(資本ストック!I503&gt;0,LN(資本ストック!I503),0)</f>
        <v>15.013016157204945</v>
      </c>
      <c r="K503" s="6">
        <f>E503-E$1101</f>
        <v>0.77124591906232709</v>
      </c>
      <c r="L503" s="6">
        <f>F503-F$1101</f>
        <v>0.54187484245812989</v>
      </c>
      <c r="M503" s="6">
        <f>G503-G$1101</f>
        <v>0.66202783144232491</v>
      </c>
      <c r="N503" s="6">
        <f>H503-H$1101</f>
        <v>0.54745984255684554</v>
      </c>
      <c r="O503" s="6">
        <f>I503-I$1101</f>
        <v>0.51269292704276026</v>
      </c>
    </row>
    <row r="504" spans="1:15" x14ac:dyDescent="0.15">
      <c r="A504" s="1">
        <v>22</v>
      </c>
      <c r="B504" s="1" t="s">
        <v>133</v>
      </c>
      <c r="C504" s="1">
        <v>18</v>
      </c>
      <c r="D504" s="1" t="s">
        <v>13</v>
      </c>
      <c r="E504" s="4">
        <f>IF(資本ストック!E504&gt;0,LN(資本ストック!E504),0)</f>
        <v>12.622826948845162</v>
      </c>
      <c r="F504" s="4">
        <f>IF(資本ストック!F504&gt;0,LN(資本ストック!F504),0)</f>
        <v>13.640555089546707</v>
      </c>
      <c r="G504" s="4">
        <f>IF(資本ストック!G504&gt;0,LN(資本ストック!G504),0)</f>
        <v>13.909864272740442</v>
      </c>
      <c r="H504" s="4">
        <f>IF(資本ストック!H504&gt;0,LN(資本ストック!H504),0)</f>
        <v>14.178872383142952</v>
      </c>
      <c r="I504" s="4">
        <f>IF(資本ストック!I504&gt;0,LN(資本ストック!I504),0)</f>
        <v>14.18902063535149</v>
      </c>
      <c r="K504" s="6">
        <f>E504-E$1102</f>
        <v>0.70340269042296022</v>
      </c>
      <c r="L504" s="6">
        <f>F504-F$1102</f>
        <v>0.42381723046214148</v>
      </c>
      <c r="M504" s="6">
        <f>G504-G$1102</f>
        <v>0.47074252961696494</v>
      </c>
      <c r="N504" s="6">
        <f>H504-H$1102</f>
        <v>0.5694029677198067</v>
      </c>
      <c r="O504" s="6">
        <f>I504-I$1102</f>
        <v>0.73655443594036463</v>
      </c>
    </row>
    <row r="505" spans="1:15" x14ac:dyDescent="0.15">
      <c r="A505" s="1">
        <v>22</v>
      </c>
      <c r="B505" s="1" t="s">
        <v>133</v>
      </c>
      <c r="C505" s="1">
        <v>19</v>
      </c>
      <c r="D505" s="1" t="s">
        <v>14</v>
      </c>
      <c r="E505" s="4">
        <f>IF(資本ストック!E505&gt;0,LN(資本ストック!E505),0)</f>
        <v>12.163409021243108</v>
      </c>
      <c r="F505" s="4">
        <f>IF(資本ストック!F505&gt;0,LN(資本ストック!F505),0)</f>
        <v>12.30313063886368</v>
      </c>
      <c r="G505" s="4">
        <f>IF(資本ストック!G505&gt;0,LN(資本ストック!G505),0)</f>
        <v>12.529023731024255</v>
      </c>
      <c r="H505" s="4">
        <f>IF(資本ストック!H505&gt;0,LN(資本ストック!H505),0)</f>
        <v>12.970345970471165</v>
      </c>
      <c r="I505" s="4">
        <f>IF(資本ストック!I505&gt;0,LN(資本ストック!I505),0)</f>
        <v>13.421653121558974</v>
      </c>
      <c r="K505" s="6">
        <f>E505-E$1103</f>
        <v>0.94005007680764052</v>
      </c>
      <c r="L505" s="6">
        <f>F505-F$1103</f>
        <v>0.68813629488708195</v>
      </c>
      <c r="M505" s="6">
        <f>G505-G$1103</f>
        <v>0.64041706913902985</v>
      </c>
      <c r="N505" s="6">
        <f>H505-H$1103</f>
        <v>0.66639131318343914</v>
      </c>
      <c r="O505" s="6">
        <f>I505-I$1103</f>
        <v>0.99281756542790411</v>
      </c>
    </row>
    <row r="506" spans="1:15" x14ac:dyDescent="0.15">
      <c r="A506" s="1">
        <v>22</v>
      </c>
      <c r="B506" s="1" t="s">
        <v>288</v>
      </c>
      <c r="C506" s="1">
        <v>20</v>
      </c>
      <c r="D506" s="1" t="s">
        <v>15</v>
      </c>
      <c r="E506" s="4">
        <f>IF(資本ストック!E506&gt;0,LN(資本ストック!E506),0)</f>
        <v>12.262403988494741</v>
      </c>
      <c r="F506" s="4">
        <f>IF(資本ストック!F506&gt;0,LN(資本ストック!F506),0)</f>
        <v>13.531124599552797</v>
      </c>
      <c r="G506" s="4">
        <f>IF(資本ストック!G506&gt;0,LN(資本ストック!G506),0)</f>
        <v>14.502583751801287</v>
      </c>
      <c r="H506" s="4">
        <f>IF(資本ストック!H506&gt;0,LN(資本ストック!H506),0)</f>
        <v>14.892073733209248</v>
      </c>
      <c r="I506" s="4">
        <f>IF(資本ストック!I506&gt;0,LN(資本ストック!I506),0)</f>
        <v>14.961648155700642</v>
      </c>
      <c r="K506" s="6">
        <f>E506-E$1104</f>
        <v>1.3322422520222119</v>
      </c>
      <c r="L506" s="6">
        <f>F506-F$1104</f>
        <v>0.64950434989442485</v>
      </c>
      <c r="M506" s="6">
        <f>G506-G$1104</f>
        <v>0.68793112763097852</v>
      </c>
      <c r="N506" s="6">
        <f>H506-H$1104</f>
        <v>0.76758490576692218</v>
      </c>
      <c r="O506" s="6">
        <f>I506-I$1104</f>
        <v>0.83374040237693059</v>
      </c>
    </row>
    <row r="507" spans="1:15" x14ac:dyDescent="0.15">
      <c r="A507" s="1">
        <v>22</v>
      </c>
      <c r="B507" s="1" t="s">
        <v>133</v>
      </c>
      <c r="C507" s="1">
        <v>21</v>
      </c>
      <c r="D507" s="1" t="s">
        <v>16</v>
      </c>
      <c r="E507" s="4">
        <f>IF(資本ストック!E507&gt;0,LN(資本ストック!E507),0)</f>
        <v>13.191681539884387</v>
      </c>
      <c r="F507" s="4">
        <f>IF(資本ストック!F507&gt;0,LN(資本ストック!F507),0)</f>
        <v>14.266393838275743</v>
      </c>
      <c r="G507" s="4">
        <f>IF(資本ストック!G507&gt;0,LN(資本ストック!G507),0)</f>
        <v>14.957486197354653</v>
      </c>
      <c r="H507" s="4">
        <f>IF(資本ストック!H507&gt;0,LN(資本ストック!H507),0)</f>
        <v>15.368929247189884</v>
      </c>
      <c r="I507" s="4">
        <f>IF(資本ストック!I507&gt;0,LN(資本ストック!I507),0)</f>
        <v>15.495799358803595</v>
      </c>
      <c r="K507" s="6">
        <f>E507-E$1105</f>
        <v>0.60071512308842046</v>
      </c>
      <c r="L507" s="6">
        <f>F507-F$1105</f>
        <v>0.55027237536419982</v>
      </c>
      <c r="M507" s="6">
        <f>G507-G$1105</f>
        <v>0.77259099278620091</v>
      </c>
      <c r="N507" s="6">
        <f>H507-H$1105</f>
        <v>0.74614845378697581</v>
      </c>
      <c r="O507" s="6">
        <f>I507-I$1105</f>
        <v>0.83389039481273208</v>
      </c>
    </row>
    <row r="508" spans="1:15" x14ac:dyDescent="0.15">
      <c r="A508" s="1">
        <v>22</v>
      </c>
      <c r="B508" s="1" t="s">
        <v>132</v>
      </c>
      <c r="C508" s="1">
        <v>22</v>
      </c>
      <c r="D508" s="1" t="s">
        <v>8</v>
      </c>
      <c r="E508" s="4">
        <f>IF(資本ストック!E508&gt;0,LN(資本ストック!E508),0)</f>
        <v>13.157323504899209</v>
      </c>
      <c r="F508" s="4">
        <f>IF(資本ストック!F508&gt;0,LN(資本ストック!F508),0)</f>
        <v>14.367343895551878</v>
      </c>
      <c r="G508" s="4">
        <f>IF(資本ストック!G508&gt;0,LN(資本ストック!G508),0)</f>
        <v>15.359388867325325</v>
      </c>
      <c r="H508" s="4">
        <f>IF(資本ストック!H508&gt;0,LN(資本ストック!H508),0)</f>
        <v>15.610637849294806</v>
      </c>
      <c r="I508" s="4">
        <f>IF(資本ストック!I508&gt;0,LN(資本ストック!I508),0)</f>
        <v>15.716952340198453</v>
      </c>
      <c r="K508" s="6">
        <f>E508-E$1106</f>
        <v>0.97163776977925842</v>
      </c>
      <c r="L508" s="6">
        <f>F508-F$1106</f>
        <v>0.81439043326009219</v>
      </c>
      <c r="M508" s="6">
        <f>G508-G$1106</f>
        <v>0.92137039045778124</v>
      </c>
      <c r="N508" s="6">
        <f>H508-H$1106</f>
        <v>0.71944859375246928</v>
      </c>
      <c r="O508" s="6">
        <f>I508-I$1106</f>
        <v>0.78500127594885249</v>
      </c>
    </row>
    <row r="509" spans="1:15" x14ac:dyDescent="0.15">
      <c r="A509" s="1">
        <v>22</v>
      </c>
      <c r="B509" s="1" t="s">
        <v>132</v>
      </c>
      <c r="C509" s="1">
        <v>23</v>
      </c>
      <c r="D509" s="1" t="s">
        <v>29</v>
      </c>
      <c r="E509" s="4">
        <f>IF(資本ストック!E509&gt;0,LN(資本ストック!E509),0)</f>
        <v>13.092919788833274</v>
      </c>
      <c r="F509" s="4">
        <f>IF(資本ストック!F509&gt;0,LN(資本ストック!F509),0)</f>
        <v>13.729899941826728</v>
      </c>
      <c r="G509" s="4">
        <f>IF(資本ストック!G509&gt;0,LN(資本ストック!G509),0)</f>
        <v>14.343505545316669</v>
      </c>
      <c r="H509" s="4">
        <f>IF(資本ストック!H509&gt;0,LN(資本ストック!H509),0)</f>
        <v>14.896481238309214</v>
      </c>
      <c r="I509" s="4">
        <f>IF(資本ストック!I509&gt;0,LN(資本ストック!I509),0)</f>
        <v>14.963177378736214</v>
      </c>
      <c r="K509" s="6">
        <f>E509-E$1107</f>
        <v>0.40124662527368926</v>
      </c>
      <c r="L509" s="6">
        <f>F509-F$1107</f>
        <v>0.35725430488424337</v>
      </c>
      <c r="M509" s="6">
        <f>G509-G$1107</f>
        <v>0.4792424279413332</v>
      </c>
      <c r="N509" s="6">
        <f>H509-H$1107</f>
        <v>0.43995361592589965</v>
      </c>
      <c r="O509" s="6">
        <f>I509-I$1107</f>
        <v>0.45771659456145031</v>
      </c>
    </row>
    <row r="510" spans="1:15" x14ac:dyDescent="0.15">
      <c r="A510" s="1">
        <v>23</v>
      </c>
      <c r="B510" s="1" t="s">
        <v>137</v>
      </c>
      <c r="C510" s="1">
        <v>1</v>
      </c>
      <c r="D510" s="1" t="s">
        <v>9</v>
      </c>
      <c r="E510" s="4">
        <f>IF(資本ストック!E510&gt;0,LN(資本ストック!E510),0)</f>
        <v>13.769018093701572</v>
      </c>
      <c r="F510" s="4">
        <f>IF(資本ストック!F510&gt;0,LN(資本ストック!F510),0)</f>
        <v>14.115065567464244</v>
      </c>
      <c r="G510" s="4">
        <f>IF(資本ストック!G510&gt;0,LN(資本ストック!G510),0)</f>
        <v>14.586789990052324</v>
      </c>
      <c r="H510" s="4">
        <f>IF(資本ストック!H510&gt;0,LN(資本ストック!H510),0)</f>
        <v>14.7731427833533</v>
      </c>
      <c r="I510" s="4">
        <f>IF(資本ストック!I510&gt;0,LN(資本ストック!I510),0)</f>
        <v>14.832294682383042</v>
      </c>
      <c r="K510" s="6">
        <f>E510-E$1085</f>
        <v>0.35588853751026761</v>
      </c>
      <c r="L510" s="6">
        <f>F510-F$1085</f>
        <v>0.47683741824878467</v>
      </c>
      <c r="M510" s="6">
        <f>G510-G$1085</f>
        <v>0.60231395618917993</v>
      </c>
      <c r="N510" s="6">
        <f>H510-H$1085</f>
        <v>0.58907871650113286</v>
      </c>
      <c r="O510" s="6">
        <f>I510-I$1085</f>
        <v>0.64386382949070331</v>
      </c>
    </row>
    <row r="511" spans="1:15" x14ac:dyDescent="0.15">
      <c r="A511" s="1">
        <v>23</v>
      </c>
      <c r="B511" s="1" t="s">
        <v>137</v>
      </c>
      <c r="C511" s="1">
        <v>2</v>
      </c>
      <c r="D511" s="1" t="s">
        <v>10</v>
      </c>
      <c r="E511" s="4">
        <f>IF(資本ストック!E511&gt;0,LN(資本ストック!E511),0)</f>
        <v>9.8126461785774861</v>
      </c>
      <c r="F511" s="4">
        <f>IF(資本ストック!F511&gt;0,LN(資本ストック!F511),0)</f>
        <v>10.130319669193455</v>
      </c>
      <c r="G511" s="4">
        <f>IF(資本ストック!G511&gt;0,LN(資本ストック!G511),0)</f>
        <v>10.329335222522383</v>
      </c>
      <c r="H511" s="4">
        <f>IF(資本ストック!H511&gt;0,LN(資本ストック!H511),0)</f>
        <v>10.385501564908774</v>
      </c>
      <c r="I511" s="4">
        <f>IF(資本ストック!I511&gt;0,LN(資本ストック!I511),0)</f>
        <v>10.189190408879316</v>
      </c>
      <c r="K511" s="6">
        <f>E511-E$1086</f>
        <v>-0.13219575722409616</v>
      </c>
      <c r="L511" s="6">
        <f>F511-F$1086</f>
        <v>3.0676358363709966E-2</v>
      </c>
      <c r="M511" s="6">
        <f>G511-G$1086</f>
        <v>0.16975261928830498</v>
      </c>
      <c r="N511" s="6">
        <f>H511-H$1086</f>
        <v>0.19876478368204609</v>
      </c>
      <c r="O511" s="6">
        <f>I511-I$1086</f>
        <v>0.15858386464906005</v>
      </c>
    </row>
    <row r="512" spans="1:15" x14ac:dyDescent="0.15">
      <c r="A512" s="1">
        <v>23</v>
      </c>
      <c r="B512" s="1" t="s">
        <v>138</v>
      </c>
      <c r="C512" s="1">
        <v>3</v>
      </c>
      <c r="D512" s="1" t="s">
        <v>17</v>
      </c>
      <c r="E512" s="4">
        <f>IF(資本ストック!E512&gt;0,LN(資本ストック!E512),0)</f>
        <v>12.596263258783276</v>
      </c>
      <c r="F512" s="4">
        <f>IF(資本ストック!F512&gt;0,LN(資本ストック!F512),0)</f>
        <v>13.131346866847785</v>
      </c>
      <c r="G512" s="4">
        <f>IF(資本ストック!G512&gt;0,LN(資本ストック!G512),0)</f>
        <v>13.673178414073984</v>
      </c>
      <c r="H512" s="4">
        <f>IF(資本ストック!H512&gt;0,LN(資本ストック!H512),0)</f>
        <v>13.931914674917508</v>
      </c>
      <c r="I512" s="4">
        <f>IF(資本ストック!I512&gt;0,LN(資本ストック!I512),0)</f>
        <v>13.916719211897091</v>
      </c>
      <c r="K512" s="6">
        <f>E512-E$1087</f>
        <v>1.5911182640733763</v>
      </c>
      <c r="L512" s="6">
        <f>F512-F$1087</f>
        <v>1.5101994572391551</v>
      </c>
      <c r="M512" s="6">
        <f>G512-G$1087</f>
        <v>1.5404461991979517</v>
      </c>
      <c r="N512" s="6">
        <f>H512-H$1087</f>
        <v>1.414813925000205</v>
      </c>
      <c r="O512" s="6">
        <f>I512-I$1087</f>
        <v>1.3402058473763976</v>
      </c>
    </row>
    <row r="513" spans="1:15" x14ac:dyDescent="0.15">
      <c r="A513" s="1">
        <v>23</v>
      </c>
      <c r="B513" s="1" t="s">
        <v>138</v>
      </c>
      <c r="C513" s="1">
        <v>4</v>
      </c>
      <c r="D513" s="1" t="s">
        <v>18</v>
      </c>
      <c r="E513" s="4">
        <f>IF(資本ストック!E513&gt;0,LN(資本ストック!E513),0)</f>
        <v>13.825946324377304</v>
      </c>
      <c r="F513" s="4">
        <f>IF(資本ストック!F513&gt;0,LN(資本ストック!F513),0)</f>
        <v>13.807296002834658</v>
      </c>
      <c r="G513" s="4">
        <f>IF(資本ストック!G513&gt;0,LN(資本ストック!G513),0)</f>
        <v>13.886486280643966</v>
      </c>
      <c r="H513" s="4">
        <f>IF(資本ストック!H513&gt;0,LN(資本ストック!H513),0)</f>
        <v>13.878929766064166</v>
      </c>
      <c r="I513" s="4">
        <f>IF(資本ストック!I513&gt;0,LN(資本ストック!I513),0)</f>
        <v>13.551122733025672</v>
      </c>
      <c r="K513" s="6">
        <f>E513-E$1088</f>
        <v>3.1769248581928142</v>
      </c>
      <c r="L513" s="6">
        <f>F513-F$1088</f>
        <v>2.6050945146025164</v>
      </c>
      <c r="M513" s="6">
        <f>G513-G$1088</f>
        <v>2.3878860866994334</v>
      </c>
      <c r="N513" s="6">
        <f>H513-H$1088</f>
        <v>2.3265640455227583</v>
      </c>
      <c r="O513" s="6">
        <f>I513-I$1088</f>
        <v>2.2382333435991182</v>
      </c>
    </row>
    <row r="514" spans="1:15" x14ac:dyDescent="0.15">
      <c r="A514" s="1">
        <v>23</v>
      </c>
      <c r="B514" s="1" t="s">
        <v>138</v>
      </c>
      <c r="C514" s="1">
        <v>5</v>
      </c>
      <c r="D514" s="1" t="s">
        <v>19</v>
      </c>
      <c r="E514" s="4">
        <f>IF(資本ストック!E514&gt;0,LN(資本ストック!E514),0)</f>
        <v>12.00806674980536</v>
      </c>
      <c r="F514" s="4">
        <f>IF(資本ストック!F514&gt;0,LN(資本ストック!F514),0)</f>
        <v>12.230413203725123</v>
      </c>
      <c r="G514" s="4">
        <f>IF(資本ストック!G514&gt;0,LN(資本ストック!G514),0)</f>
        <v>12.809473012602274</v>
      </c>
      <c r="H514" s="4">
        <f>IF(資本ストック!H514&gt;0,LN(資本ストック!H514),0)</f>
        <v>12.902987321751596</v>
      </c>
      <c r="I514" s="4">
        <f>IF(資本ストック!I514&gt;0,LN(資本ストック!I514),0)</f>
        <v>12.825225790500101</v>
      </c>
      <c r="K514" s="6">
        <f>E514-E$1089</f>
        <v>1.8296521378612098</v>
      </c>
      <c r="L514" s="6">
        <f>F514-F$1089</f>
        <v>1.6606017639941459</v>
      </c>
      <c r="M514" s="6">
        <f>G514-G$1089</f>
        <v>1.8036647239292769</v>
      </c>
      <c r="N514" s="6">
        <f>H514-H$1089</f>
        <v>1.5719462625547802</v>
      </c>
      <c r="O514" s="6">
        <f>I514-I$1089</f>
        <v>1.4662879448254511</v>
      </c>
    </row>
    <row r="515" spans="1:15" x14ac:dyDescent="0.15">
      <c r="A515" s="1">
        <v>23</v>
      </c>
      <c r="B515" s="1" t="s">
        <v>138</v>
      </c>
      <c r="C515" s="1">
        <v>6</v>
      </c>
      <c r="D515" s="1" t="s">
        <v>3</v>
      </c>
      <c r="E515" s="4">
        <f>IF(資本ストック!E515&gt;0,LN(資本ストック!E515),0)</f>
        <v>13.081963579859668</v>
      </c>
      <c r="F515" s="4">
        <f>IF(資本ストック!F515&gt;0,LN(資本ストック!F515),0)</f>
        <v>13.342314618245434</v>
      </c>
      <c r="G515" s="4">
        <f>IF(資本ストック!G515&gt;0,LN(資本ストック!G515),0)</f>
        <v>13.550460721416421</v>
      </c>
      <c r="H515" s="4">
        <f>IF(資本ストック!H515&gt;0,LN(資本ストック!H515),0)</f>
        <v>13.792859950028715</v>
      </c>
      <c r="I515" s="4">
        <f>IF(資本ストック!I515&gt;0,LN(資本ストック!I515),0)</f>
        <v>13.83644509780129</v>
      </c>
      <c r="K515" s="6">
        <f>E515-E$1090</f>
        <v>2.0027058623308172</v>
      </c>
      <c r="L515" s="6">
        <f>F515-F$1090</f>
        <v>1.9418923192447295</v>
      </c>
      <c r="M515" s="6">
        <f>G515-G$1090</f>
        <v>1.7304601169817317</v>
      </c>
      <c r="N515" s="6">
        <f>H515-H$1090</f>
        <v>1.714369204458869</v>
      </c>
      <c r="O515" s="6">
        <f>I515-I$1090</f>
        <v>1.4548151176779278</v>
      </c>
    </row>
    <row r="516" spans="1:15" x14ac:dyDescent="0.15">
      <c r="A516" s="1">
        <v>23</v>
      </c>
      <c r="B516" s="1" t="s">
        <v>138</v>
      </c>
      <c r="C516" s="1">
        <v>7</v>
      </c>
      <c r="D516" s="1" t="s">
        <v>20</v>
      </c>
      <c r="E516" s="4">
        <f>IF(資本ストック!E516&gt;0,LN(資本ストック!E516),0)</f>
        <v>9.6824750365363155</v>
      </c>
      <c r="F516" s="4">
        <f>IF(資本ストック!F516&gt;0,LN(資本ストック!F516),0)</f>
        <v>12.399768397202701</v>
      </c>
      <c r="G516" s="4">
        <f>IF(資本ストック!G516&gt;0,LN(資本ストック!G516),0)</f>
        <v>12.520491350137194</v>
      </c>
      <c r="H516" s="4">
        <f>IF(資本ストック!H516&gt;0,LN(資本ストック!H516),0)</f>
        <v>12.825615889520048</v>
      </c>
      <c r="I516" s="4">
        <f>IF(資本ストック!I516&gt;0,LN(資本ストック!I516),0)</f>
        <v>12.895261114468141</v>
      </c>
      <c r="K516" s="6">
        <f>E516-E$1091</f>
        <v>0.40394544951366029</v>
      </c>
      <c r="L516" s="6">
        <f>F516-F$1091</f>
        <v>2.4361311308358449</v>
      </c>
      <c r="M516" s="6">
        <f>G516-G$1091</f>
        <v>2.6647476277728508</v>
      </c>
      <c r="N516" s="6">
        <f>H516-H$1091</f>
        <v>2.5527938871514202</v>
      </c>
      <c r="O516" s="6">
        <f>I516-I$1091</f>
        <v>2.5541160264548903</v>
      </c>
    </row>
    <row r="517" spans="1:15" x14ac:dyDescent="0.15">
      <c r="A517" s="1">
        <v>23</v>
      </c>
      <c r="B517" s="1" t="s">
        <v>138</v>
      </c>
      <c r="C517" s="1">
        <v>8</v>
      </c>
      <c r="D517" s="1" t="s">
        <v>21</v>
      </c>
      <c r="E517" s="4">
        <f>IF(資本ストック!E517&gt;0,LN(資本ストック!E517),0)</f>
        <v>12.604133730851599</v>
      </c>
      <c r="F517" s="4">
        <f>IF(資本ストック!F517&gt;0,LN(資本ストック!F517),0)</f>
        <v>12.781012005980442</v>
      </c>
      <c r="G517" s="4">
        <f>IF(資本ストック!G517&gt;0,LN(資本ストック!G517),0)</f>
        <v>13.231952009026688</v>
      </c>
      <c r="H517" s="4">
        <f>IF(資本ストック!H517&gt;0,LN(資本ストック!H517),0)</f>
        <v>13.323119998627005</v>
      </c>
      <c r="I517" s="4">
        <f>IF(資本ストック!I517&gt;0,LN(資本ストック!I517),0)</f>
        <v>13.155463155350247</v>
      </c>
      <c r="K517" s="6">
        <f>E517-E$1092</f>
        <v>1.8206536889643559</v>
      </c>
      <c r="L517" s="6">
        <f>F517-F$1092</f>
        <v>1.7113365169388608</v>
      </c>
      <c r="M517" s="6">
        <f>G517-G$1092</f>
        <v>1.8917909212469031</v>
      </c>
      <c r="N517" s="6">
        <f>H517-H$1092</f>
        <v>1.9154880410992678</v>
      </c>
      <c r="O517" s="6">
        <f>I517-I$1092</f>
        <v>1.8175887784456357</v>
      </c>
    </row>
    <row r="518" spans="1:15" x14ac:dyDescent="0.15">
      <c r="A518" s="1">
        <v>23</v>
      </c>
      <c r="B518" s="1" t="s">
        <v>289</v>
      </c>
      <c r="C518" s="1">
        <v>9</v>
      </c>
      <c r="D518" s="1" t="s">
        <v>22</v>
      </c>
      <c r="E518" s="4">
        <f>IF(資本ストック!E518&gt;0,LN(資本ストック!E518),0)</f>
        <v>13.926787043873601</v>
      </c>
      <c r="F518" s="4">
        <f>IF(資本ストック!F518&gt;0,LN(資本ストック!F518),0)</f>
        <v>14.181813491633791</v>
      </c>
      <c r="G518" s="4">
        <f>IF(資本ストック!G518&gt;0,LN(資本ストック!G518),0)</f>
        <v>14.562979129656016</v>
      </c>
      <c r="H518" s="4">
        <f>IF(資本ストック!H518&gt;0,LN(資本ストック!H518),0)</f>
        <v>14.656666807757109</v>
      </c>
      <c r="I518" s="4">
        <f>IF(資本ストック!I518&gt;0,LN(資本ストック!I518),0)</f>
        <v>14.91675586464723</v>
      </c>
      <c r="K518" s="6">
        <f>E518-E$1093</f>
        <v>2.670212049449912</v>
      </c>
      <c r="L518" s="6">
        <f>F518-F$1093</f>
        <v>2.3382844421216813</v>
      </c>
      <c r="M518" s="6">
        <f>G518-G$1093</f>
        <v>2.3774424394419</v>
      </c>
      <c r="N518" s="6">
        <f>H518-H$1093</f>
        <v>2.3820375568439722</v>
      </c>
      <c r="O518" s="6">
        <f>I518-I$1093</f>
        <v>2.5002939298215985</v>
      </c>
    </row>
    <row r="519" spans="1:15" x14ac:dyDescent="0.15">
      <c r="A519" s="1">
        <v>23</v>
      </c>
      <c r="B519" s="1" t="s">
        <v>138</v>
      </c>
      <c r="C519" s="1">
        <v>10</v>
      </c>
      <c r="D519" s="1" t="s">
        <v>23</v>
      </c>
      <c r="E519" s="4">
        <f>IF(資本ストック!E519&gt;0,LN(資本ストック!E519),0)</f>
        <v>12.85905676004394</v>
      </c>
      <c r="F519" s="4">
        <f>IF(資本ストック!F519&gt;0,LN(資本ストック!F519),0)</f>
        <v>13.076405493263429</v>
      </c>
      <c r="G519" s="4">
        <f>IF(資本ストック!G519&gt;0,LN(資本ストック!G519),0)</f>
        <v>13.323644666028319</v>
      </c>
      <c r="H519" s="4">
        <f>IF(資本ストック!H519&gt;0,LN(資本ストック!H519),0)</f>
        <v>13.340212727089309</v>
      </c>
      <c r="I519" s="4">
        <f>IF(資本ストック!I519&gt;0,LN(資本ストック!I519),0)</f>
        <v>13.35212233382104</v>
      </c>
      <c r="K519" s="6">
        <f>E519-E$1094</f>
        <v>2.6178343064542489</v>
      </c>
      <c r="L519" s="6">
        <f>F519-F$1094</f>
        <v>2.4853406947283485</v>
      </c>
      <c r="M519" s="6">
        <f>G519-G$1094</f>
        <v>2.2481670358129797</v>
      </c>
      <c r="N519" s="6">
        <f>H519-H$1094</f>
        <v>1.9881190489377758</v>
      </c>
      <c r="O519" s="6">
        <f>I519-I$1094</f>
        <v>2.0651242525178919</v>
      </c>
    </row>
    <row r="520" spans="1:15" x14ac:dyDescent="0.15">
      <c r="A520" s="1">
        <v>23</v>
      </c>
      <c r="B520" s="1" t="s">
        <v>138</v>
      </c>
      <c r="C520" s="1">
        <v>11</v>
      </c>
      <c r="D520" s="1" t="s">
        <v>24</v>
      </c>
      <c r="E520" s="4">
        <f>IF(資本ストック!E520&gt;0,LN(資本ストック!E520),0)</f>
        <v>13.120570654885981</v>
      </c>
      <c r="F520" s="4">
        <f>IF(資本ストック!F520&gt;0,LN(資本ストック!F520),0)</f>
        <v>13.645497408557228</v>
      </c>
      <c r="G520" s="4">
        <f>IF(資本ストック!G520&gt;0,LN(資本ストック!G520),0)</f>
        <v>14.367588543337087</v>
      </c>
      <c r="H520" s="4">
        <f>IF(資本ストック!H520&gt;0,LN(資本ストック!H520),0)</f>
        <v>14.694668316552221</v>
      </c>
      <c r="I520" s="4">
        <f>IF(資本ストック!I520&gt;0,LN(資本ストック!I520),0)</f>
        <v>14.697949543074222</v>
      </c>
      <c r="K520" s="6">
        <f>E520-E$1095</f>
        <v>2.3044939169959076</v>
      </c>
      <c r="L520" s="6">
        <f>F520-F$1095</f>
        <v>2.4305979786735019</v>
      </c>
      <c r="M520" s="6">
        <f>G520-G$1095</f>
        <v>2.4492213444263342</v>
      </c>
      <c r="N520" s="6">
        <f>H520-H$1095</f>
        <v>2.3502766495589675</v>
      </c>
      <c r="O520" s="6">
        <f>I520-I$1095</f>
        <v>2.2166178871683631</v>
      </c>
    </row>
    <row r="521" spans="1:15" x14ac:dyDescent="0.15">
      <c r="A521" s="1">
        <v>23</v>
      </c>
      <c r="B521" s="1" t="s">
        <v>138</v>
      </c>
      <c r="C521" s="1">
        <v>12</v>
      </c>
      <c r="D521" s="1" t="s">
        <v>25</v>
      </c>
      <c r="E521" s="4">
        <f>IF(資本ストック!E521&gt;0,LN(資本ストック!E521),0)</f>
        <v>12.363925636683328</v>
      </c>
      <c r="F521" s="4">
        <f>IF(資本ストック!F521&gt;0,LN(資本ストック!F521),0)</f>
        <v>13.014298147444793</v>
      </c>
      <c r="G521" s="4">
        <f>IF(資本ストック!G521&gt;0,LN(資本ストック!G521),0)</f>
        <v>13.907938020626437</v>
      </c>
      <c r="H521" s="4">
        <f>IF(資本ストック!H521&gt;0,LN(資本ストック!H521),0)</f>
        <v>14.249449282846442</v>
      </c>
      <c r="I521" s="4">
        <f>IF(資本ストック!I521&gt;0,LN(資本ストック!I521),0)</f>
        <v>14.575941575485183</v>
      </c>
      <c r="K521" s="6">
        <f>E521-E$1096</f>
        <v>2.2332382367838051</v>
      </c>
      <c r="L521" s="6">
        <f>F521-F$1096</f>
        <v>1.9633680740396535</v>
      </c>
      <c r="M521" s="6">
        <f>G521-G$1096</f>
        <v>1.3943402860238923</v>
      </c>
      <c r="N521" s="6">
        <f>H521-H$1096</f>
        <v>1.068956402986311</v>
      </c>
      <c r="O521" s="6">
        <f>I521-I$1096</f>
        <v>1.2158608559373185</v>
      </c>
    </row>
    <row r="522" spans="1:15" x14ac:dyDescent="0.15">
      <c r="A522" s="1">
        <v>23</v>
      </c>
      <c r="B522" s="1" t="s">
        <v>138</v>
      </c>
      <c r="C522" s="1">
        <v>13</v>
      </c>
      <c r="D522" s="1" t="s">
        <v>26</v>
      </c>
      <c r="E522" s="4">
        <f>IF(資本ストック!E522&gt;0,LN(資本ストック!E522),0)</f>
        <v>14.01295026803381</v>
      </c>
      <c r="F522" s="4">
        <f>IF(資本ストック!F522&gt;0,LN(資本ストック!F522),0)</f>
        <v>15.043703483213504</v>
      </c>
      <c r="G522" s="4">
        <f>IF(資本ストック!G522&gt;0,LN(資本ストック!G522),0)</f>
        <v>15.874837648512386</v>
      </c>
      <c r="H522" s="4">
        <f>IF(資本ストック!H522&gt;0,LN(資本ストック!H522),0)</f>
        <v>16.204528381213382</v>
      </c>
      <c r="I522" s="4">
        <f>IF(資本ストック!I522&gt;0,LN(資本ストック!I522),0)</f>
        <v>16.297613574415216</v>
      </c>
      <c r="K522" s="6">
        <f>E522-E$1097</f>
        <v>4.3823109097784592</v>
      </c>
      <c r="L522" s="6">
        <f>F522-F$1097</f>
        <v>3.939352162918631</v>
      </c>
      <c r="M522" s="6">
        <f>G522-G$1097</f>
        <v>4.2012488185679153</v>
      </c>
      <c r="N522" s="6">
        <f>H522-H$1097</f>
        <v>4.1596221669600872</v>
      </c>
      <c r="O522" s="6">
        <f>I522-I$1097</f>
        <v>4.1252947210517483</v>
      </c>
    </row>
    <row r="523" spans="1:15" x14ac:dyDescent="0.15">
      <c r="A523" s="1">
        <v>23</v>
      </c>
      <c r="B523" s="1" t="s">
        <v>138</v>
      </c>
      <c r="C523" s="1">
        <v>14</v>
      </c>
      <c r="D523" s="1" t="s">
        <v>27</v>
      </c>
      <c r="E523" s="4">
        <f>IF(資本ストック!E523&gt;0,LN(資本ストック!E523),0)</f>
        <v>9.5650920112174482</v>
      </c>
      <c r="F523" s="4">
        <f>IF(資本ストック!F523&gt;0,LN(資本ストック!F523),0)</f>
        <v>10.864433558019909</v>
      </c>
      <c r="G523" s="4">
        <f>IF(資本ストック!G523&gt;0,LN(資本ストック!G523),0)</f>
        <v>11.60678670805253</v>
      </c>
      <c r="H523" s="4">
        <f>IF(資本ストック!H523&gt;0,LN(資本ストック!H523),0)</f>
        <v>12.487710640550244</v>
      </c>
      <c r="I523" s="4">
        <f>IF(資本ストック!I523&gt;0,LN(資本ストック!I523),0)</f>
        <v>12.501802301148858</v>
      </c>
      <c r="K523" s="6">
        <f>E523-E$1098</f>
        <v>3.0467978231449608</v>
      </c>
      <c r="L523" s="6">
        <f>F523-F$1098</f>
        <v>2.424522835463458</v>
      </c>
      <c r="M523" s="6">
        <f>G523-G$1098</f>
        <v>2.0891712180240933</v>
      </c>
      <c r="N523" s="6">
        <f>H523-H$1098</f>
        <v>2.4665401897300789</v>
      </c>
      <c r="O523" s="6">
        <f>I523-I$1098</f>
        <v>2.2097426744158462</v>
      </c>
    </row>
    <row r="524" spans="1:15" x14ac:dyDescent="0.15">
      <c r="A524" s="1">
        <v>23</v>
      </c>
      <c r="B524" s="1" t="s">
        <v>138</v>
      </c>
      <c r="C524" s="1">
        <v>15</v>
      </c>
      <c r="D524" s="1" t="s">
        <v>28</v>
      </c>
      <c r="E524" s="4">
        <f>IF(資本ストック!E524&gt;0,LN(資本ストック!E524),0)</f>
        <v>12.971306929201775</v>
      </c>
      <c r="F524" s="4">
        <f>IF(資本ストック!F524&gt;0,LN(資本ストック!F524),0)</f>
        <v>13.559695497548287</v>
      </c>
      <c r="G524" s="4">
        <f>IF(資本ストック!G524&gt;0,LN(資本ストック!G524),0)</f>
        <v>14.310271969896844</v>
      </c>
      <c r="H524" s="4">
        <f>IF(資本ストック!H524&gt;0,LN(資本ストック!H524),0)</f>
        <v>14.634479521099045</v>
      </c>
      <c r="I524" s="4">
        <f>IF(資本ストック!I524&gt;0,LN(資本ストック!I524),0)</f>
        <v>14.827281475385373</v>
      </c>
      <c r="K524" s="6">
        <f>E524-E$1099</f>
        <v>1.8957287610057492</v>
      </c>
      <c r="L524" s="6">
        <f>F524-F$1099</f>
        <v>1.7737031693297123</v>
      </c>
      <c r="M524" s="6">
        <f>G524-G$1099</f>
        <v>1.8621401018385484</v>
      </c>
      <c r="N524" s="6">
        <f>H524-H$1099</f>
        <v>1.9263959275925888</v>
      </c>
      <c r="O524" s="6">
        <f>I524-I$1099</f>
        <v>2.1019522506708643</v>
      </c>
    </row>
    <row r="525" spans="1:15" x14ac:dyDescent="0.15">
      <c r="A525" s="1">
        <v>23</v>
      </c>
      <c r="B525" s="1" t="s">
        <v>137</v>
      </c>
      <c r="C525" s="1">
        <v>16</v>
      </c>
      <c r="D525" s="1" t="s">
        <v>11</v>
      </c>
      <c r="E525" s="4">
        <f>IF(資本ストック!E525&gt;0,LN(資本ストック!E525),0)</f>
        <v>12.755130096387619</v>
      </c>
      <c r="F525" s="4">
        <f>IF(資本ストック!F525&gt;0,LN(資本ストック!F525),0)</f>
        <v>13.337424492926257</v>
      </c>
      <c r="G525" s="4">
        <f>IF(資本ストック!G525&gt;0,LN(資本ストック!G525),0)</f>
        <v>13.784628486101257</v>
      </c>
      <c r="H525" s="4">
        <f>IF(資本ストック!H525&gt;0,LN(資本ストック!H525),0)</f>
        <v>14.136548545718087</v>
      </c>
      <c r="I525" s="4">
        <f>IF(資本ストック!I525&gt;0,LN(資本ストック!I525),0)</f>
        <v>14.089701581687761</v>
      </c>
      <c r="K525" s="6">
        <f>E525-E$1100</f>
        <v>0.89681794089816336</v>
      </c>
      <c r="L525" s="6">
        <f>F525-F$1100</f>
        <v>1.083355785041638</v>
      </c>
      <c r="M525" s="6">
        <f>G525-G$1100</f>
        <v>1.1427668997049309</v>
      </c>
      <c r="N525" s="6">
        <f>H525-H$1100</f>
        <v>1.1679980391826668</v>
      </c>
      <c r="O525" s="6">
        <f>I525-I$1100</f>
        <v>1.2806414522313379</v>
      </c>
    </row>
    <row r="526" spans="1:15" x14ac:dyDescent="0.15">
      <c r="A526" s="1">
        <v>23</v>
      </c>
      <c r="B526" s="1" t="s">
        <v>137</v>
      </c>
      <c r="C526" s="1">
        <v>17</v>
      </c>
      <c r="D526" s="1" t="s">
        <v>12</v>
      </c>
      <c r="E526" s="4">
        <f>IF(資本ストック!E526&gt;0,LN(資本ストック!E526),0)</f>
        <v>14.085723479538414</v>
      </c>
      <c r="F526" s="4">
        <f>IF(資本ストック!F526&gt;0,LN(資本ストック!F526),0)</f>
        <v>15.152259978995684</v>
      </c>
      <c r="G526" s="4">
        <f>IF(資本ストック!G526&gt;0,LN(資本ストック!G526),0)</f>
        <v>15.441048580562583</v>
      </c>
      <c r="H526" s="4">
        <f>IF(資本ストック!H526&gt;0,LN(資本ストック!H526),0)</f>
        <v>15.80779373905113</v>
      </c>
      <c r="I526" s="4">
        <f>IF(資本ストック!I526&gt;0,LN(資本ストック!I526),0)</f>
        <v>15.772217709268274</v>
      </c>
      <c r="K526" s="6">
        <f>E526-E$1101</f>
        <v>1.4853120296071634</v>
      </c>
      <c r="L526" s="6">
        <f>F526-F$1101</f>
        <v>1.4414498265542885</v>
      </c>
      <c r="M526" s="6">
        <f>G526-G$1101</f>
        <v>1.3172087112373863</v>
      </c>
      <c r="N526" s="6">
        <f>H526-H$1101</f>
        <v>1.3306682199473041</v>
      </c>
      <c r="O526" s="6">
        <f>I526-I$1101</f>
        <v>1.2718944791060895</v>
      </c>
    </row>
    <row r="527" spans="1:15" x14ac:dyDescent="0.15">
      <c r="A527" s="1">
        <v>23</v>
      </c>
      <c r="B527" s="1" t="s">
        <v>137</v>
      </c>
      <c r="C527" s="1">
        <v>18</v>
      </c>
      <c r="D527" s="1" t="s">
        <v>13</v>
      </c>
      <c r="E527" s="4">
        <f>IF(資本ストック!E527&gt;0,LN(資本ストック!E527),0)</f>
        <v>13.649191794398252</v>
      </c>
      <c r="F527" s="4">
        <f>IF(資本ストック!F527&gt;0,LN(資本ストック!F527),0)</f>
        <v>14.641324363614221</v>
      </c>
      <c r="G527" s="4">
        <f>IF(資本ストック!G527&gt;0,LN(資本ストック!G527),0)</f>
        <v>14.959441736007239</v>
      </c>
      <c r="H527" s="4">
        <f>IF(資本ストック!H527&gt;0,LN(資本ストック!H527),0)</f>
        <v>15.017125858843951</v>
      </c>
      <c r="I527" s="4">
        <f>IF(資本ストック!I527&gt;0,LN(資本ストック!I527),0)</f>
        <v>14.978069986721362</v>
      </c>
      <c r="K527" s="6">
        <f>E527-E$1102</f>
        <v>1.72976753597605</v>
      </c>
      <c r="L527" s="6">
        <f>F527-F$1102</f>
        <v>1.4245865045296551</v>
      </c>
      <c r="M527" s="6">
        <f>G527-G$1102</f>
        <v>1.5203199928837616</v>
      </c>
      <c r="N527" s="6">
        <f>H527-H$1102</f>
        <v>1.4076564434208052</v>
      </c>
      <c r="O527" s="6">
        <f>I527-I$1102</f>
        <v>1.5256037873102368</v>
      </c>
    </row>
    <row r="528" spans="1:15" x14ac:dyDescent="0.15">
      <c r="A528" s="1">
        <v>23</v>
      </c>
      <c r="B528" s="1" t="s">
        <v>290</v>
      </c>
      <c r="C528" s="1">
        <v>19</v>
      </c>
      <c r="D528" s="1" t="s">
        <v>14</v>
      </c>
      <c r="E528" s="4">
        <f>IF(資本ストック!E528&gt;0,LN(資本ストック!E528),0)</f>
        <v>12.894022774564773</v>
      </c>
      <c r="F528" s="4">
        <f>IF(資本ストック!F528&gt;0,LN(資本ストック!F528),0)</f>
        <v>12.874127744036658</v>
      </c>
      <c r="G528" s="4">
        <f>IF(資本ストック!G528&gt;0,LN(資本ストック!G528),0)</f>
        <v>13.239972536878195</v>
      </c>
      <c r="H528" s="4">
        <f>IF(資本ストック!H528&gt;0,LN(資本ストック!H528),0)</f>
        <v>13.509593703390221</v>
      </c>
      <c r="I528" s="4">
        <f>IF(資本ストック!I528&gt;0,LN(資本ストック!I528),0)</f>
        <v>13.637506878065645</v>
      </c>
      <c r="K528" s="6">
        <f>E528-E$1103</f>
        <v>1.6706638301293051</v>
      </c>
      <c r="L528" s="6">
        <f>F528-F$1103</f>
        <v>1.25913340006006</v>
      </c>
      <c r="M528" s="6">
        <f>G528-G$1103</f>
        <v>1.35136587499297</v>
      </c>
      <c r="N528" s="6">
        <f>H528-H$1103</f>
        <v>1.2056390461024957</v>
      </c>
      <c r="O528" s="6">
        <f>I528-I$1103</f>
        <v>1.2086713219345757</v>
      </c>
    </row>
    <row r="529" spans="1:15" x14ac:dyDescent="0.15">
      <c r="A529" s="1">
        <v>23</v>
      </c>
      <c r="B529" s="1" t="s">
        <v>137</v>
      </c>
      <c r="C529" s="1">
        <v>20</v>
      </c>
      <c r="D529" s="1" t="s">
        <v>15</v>
      </c>
      <c r="E529" s="4">
        <f>IF(資本ストック!E529&gt;0,LN(資本ストック!E529),0)</f>
        <v>13.032566048909727</v>
      </c>
      <c r="F529" s="4">
        <f>IF(資本ストック!F529&gt;0,LN(資本ストック!F529),0)</f>
        <v>14.467201115819417</v>
      </c>
      <c r="G529" s="4">
        <f>IF(資本ストック!G529&gt;0,LN(資本ストック!G529),0)</f>
        <v>15.381226485398496</v>
      </c>
      <c r="H529" s="4">
        <f>IF(資本ストック!H529&gt;0,LN(資本ストック!H529),0)</f>
        <v>15.71956436580801</v>
      </c>
      <c r="I529" s="4">
        <f>IF(資本ストック!I529&gt;0,LN(資本ストック!I529),0)</f>
        <v>15.774528986534166</v>
      </c>
      <c r="K529" s="6">
        <f>E529-E$1104</f>
        <v>2.1024043124371978</v>
      </c>
      <c r="L529" s="6">
        <f>F529-F$1104</f>
        <v>1.5855808661610453</v>
      </c>
      <c r="M529" s="6">
        <f>G529-G$1104</f>
        <v>1.5665738612281874</v>
      </c>
      <c r="N529" s="6">
        <f>H529-H$1104</f>
        <v>1.5950755383656841</v>
      </c>
      <c r="O529" s="6">
        <f>I529-I$1104</f>
        <v>1.6466212332104551</v>
      </c>
    </row>
    <row r="530" spans="1:15" x14ac:dyDescent="0.15">
      <c r="A530" s="1">
        <v>23</v>
      </c>
      <c r="B530" s="1" t="s">
        <v>137</v>
      </c>
      <c r="C530" s="1">
        <v>21</v>
      </c>
      <c r="D530" s="1" t="s">
        <v>16</v>
      </c>
      <c r="E530" s="4">
        <f>IF(資本ストック!E530&gt;0,LN(資本ストック!E530),0)</f>
        <v>14.230110635248758</v>
      </c>
      <c r="F530" s="4">
        <f>IF(資本ストック!F530&gt;0,LN(資本ストック!F530),0)</f>
        <v>15.257086186621478</v>
      </c>
      <c r="G530" s="4">
        <f>IF(資本ストック!G530&gt;0,LN(資本ストック!G530),0)</f>
        <v>15.77729854977054</v>
      </c>
      <c r="H530" s="4">
        <f>IF(資本ストック!H530&gt;0,LN(資本ストック!H530),0)</f>
        <v>16.215542744840789</v>
      </c>
      <c r="I530" s="4">
        <f>IF(資本ストック!I530&gt;0,LN(資本ストック!I530),0)</f>
        <v>16.405903521389259</v>
      </c>
      <c r="K530" s="6">
        <f>E530-E$1105</f>
        <v>1.6391442184527918</v>
      </c>
      <c r="L530" s="6">
        <f>F530-F$1105</f>
        <v>1.5409647237099353</v>
      </c>
      <c r="M530" s="6">
        <f>G530-G$1105</f>
        <v>1.5924033452020883</v>
      </c>
      <c r="N530" s="6">
        <f>H530-H$1105</f>
        <v>1.5927619514378808</v>
      </c>
      <c r="O530" s="6">
        <f>I530-I$1105</f>
        <v>1.7439945573983966</v>
      </c>
    </row>
    <row r="531" spans="1:15" x14ac:dyDescent="0.15">
      <c r="A531" s="1">
        <v>23</v>
      </c>
      <c r="B531" s="1" t="s">
        <v>136</v>
      </c>
      <c r="C531" s="1">
        <v>22</v>
      </c>
      <c r="D531" s="1" t="s">
        <v>8</v>
      </c>
      <c r="E531" s="4">
        <f>IF(資本ストック!E531&gt;0,LN(資本ストック!E531),0)</f>
        <v>13.626026050121929</v>
      </c>
      <c r="F531" s="4">
        <f>IF(資本ストック!F531&gt;0,LN(資本ストック!F531),0)</f>
        <v>14.58912122786394</v>
      </c>
      <c r="G531" s="4">
        <f>IF(資本ストック!G531&gt;0,LN(資本ストック!G531),0)</f>
        <v>15.602287926491131</v>
      </c>
      <c r="H531" s="4">
        <f>IF(資本ストック!H531&gt;0,LN(資本ストック!H531),0)</f>
        <v>16.114743126250385</v>
      </c>
      <c r="I531" s="4">
        <f>IF(資本ストック!I531&gt;0,LN(資本ストック!I531),0)</f>
        <v>16.175969683641426</v>
      </c>
      <c r="K531" s="6">
        <f>E531-E$1106</f>
        <v>1.4403403150019791</v>
      </c>
      <c r="L531" s="6">
        <f>F531-F$1106</f>
        <v>1.036167765572154</v>
      </c>
      <c r="M531" s="6">
        <f>G531-G$1106</f>
        <v>1.1642694496235872</v>
      </c>
      <c r="N531" s="6">
        <f>H531-H$1106</f>
        <v>1.2235538707080487</v>
      </c>
      <c r="O531" s="6">
        <f>I531-I$1106</f>
        <v>1.2440186193918255</v>
      </c>
    </row>
    <row r="532" spans="1:15" x14ac:dyDescent="0.15">
      <c r="A532" s="1">
        <v>23</v>
      </c>
      <c r="B532" s="1" t="s">
        <v>136</v>
      </c>
      <c r="C532" s="1">
        <v>23</v>
      </c>
      <c r="D532" s="1" t="s">
        <v>29</v>
      </c>
      <c r="E532" s="4">
        <f>IF(資本ストック!E532&gt;0,LN(資本ストック!E532),0)</f>
        <v>13.947362907891884</v>
      </c>
      <c r="F532" s="4">
        <f>IF(資本ストック!F532&gt;0,LN(資本ストック!F532),0)</f>
        <v>14.531099605307697</v>
      </c>
      <c r="G532" s="4">
        <f>IF(資本ストック!G532&gt;0,LN(資本ストック!G532),0)</f>
        <v>14.982211807186687</v>
      </c>
      <c r="H532" s="4">
        <f>IF(資本ストック!H532&gt;0,LN(資本ストック!H532),0)</f>
        <v>15.526936436863769</v>
      </c>
      <c r="I532" s="4">
        <f>IF(資本ストック!I532&gt;0,LN(資本ストック!I532),0)</f>
        <v>15.641080955586414</v>
      </c>
      <c r="K532" s="6">
        <f>E532-E$1107</f>
        <v>1.2556897443322992</v>
      </c>
      <c r="L532" s="6">
        <f>F532-F$1107</f>
        <v>1.1584539683652118</v>
      </c>
      <c r="M532" s="6">
        <f>G532-G$1107</f>
        <v>1.1179486898113513</v>
      </c>
      <c r="N532" s="6">
        <f>H532-H$1107</f>
        <v>1.0704088144804551</v>
      </c>
      <c r="O532" s="6">
        <f>I532-I$1107</f>
        <v>1.1356201714116505</v>
      </c>
    </row>
    <row r="533" spans="1:15" x14ac:dyDescent="0.15">
      <c r="A533" s="1">
        <v>24</v>
      </c>
      <c r="B533" s="1" t="s">
        <v>291</v>
      </c>
      <c r="C533" s="1">
        <v>1</v>
      </c>
      <c r="D533" s="1" t="s">
        <v>9</v>
      </c>
      <c r="E533" s="4">
        <f>IF(資本ストック!E533&gt;0,LN(資本ストック!E533),0)</f>
        <v>13.394768056955844</v>
      </c>
      <c r="F533" s="4">
        <f>IF(資本ストック!F533&gt;0,LN(資本ストック!F533),0)</f>
        <v>13.736612417983746</v>
      </c>
      <c r="G533" s="4">
        <f>IF(資本ストック!G533&gt;0,LN(資本ストック!G533),0)</f>
        <v>14.189926637071544</v>
      </c>
      <c r="H533" s="4">
        <f>IF(資本ストック!H533&gt;0,LN(資本ストック!H533),0)</f>
        <v>14.412984276848714</v>
      </c>
      <c r="I533" s="4">
        <f>IF(資本ストック!I533&gt;0,LN(資本ストック!I533),0)</f>
        <v>14.318003491483022</v>
      </c>
      <c r="K533" s="6">
        <f>E533-E$1085</f>
        <v>-1.8361499235460599E-2</v>
      </c>
      <c r="L533" s="6">
        <f>F533-F$1085</f>
        <v>9.8384268768286987E-2</v>
      </c>
      <c r="M533" s="6">
        <f>G533-G$1085</f>
        <v>0.20545060320839958</v>
      </c>
      <c r="N533" s="6">
        <f>H533-H$1085</f>
        <v>0.22892020999654683</v>
      </c>
      <c r="O533" s="6">
        <f>I533-I$1085</f>
        <v>0.12957263859068391</v>
      </c>
    </row>
    <row r="534" spans="1:15" x14ac:dyDescent="0.15">
      <c r="A534" s="1">
        <v>24</v>
      </c>
      <c r="B534" s="1" t="s">
        <v>291</v>
      </c>
      <c r="C534" s="1">
        <v>2</v>
      </c>
      <c r="D534" s="1" t="s">
        <v>10</v>
      </c>
      <c r="E534" s="4">
        <f>IF(資本ストック!E534&gt;0,LN(資本ストック!E534),0)</f>
        <v>9.9382815835343941</v>
      </c>
      <c r="F534" s="4">
        <f>IF(資本ストック!F534&gt;0,LN(資本ストック!F534),0)</f>
        <v>10.112762025296378</v>
      </c>
      <c r="G534" s="4">
        <f>IF(資本ストック!G534&gt;0,LN(資本ストック!G534),0)</f>
        <v>10.083819880412051</v>
      </c>
      <c r="H534" s="4">
        <f>IF(資本ストック!H534&gt;0,LN(資本ストック!H534),0)</f>
        <v>10.076746171039339</v>
      </c>
      <c r="I534" s="4">
        <f>IF(資本ストック!I534&gt;0,LN(資本ストック!I534),0)</f>
        <v>10.077282248644185</v>
      </c>
      <c r="K534" s="6">
        <f>E534-E$1086</f>
        <v>-6.5603522671882075E-3</v>
      </c>
      <c r="L534" s="6">
        <f>F534-F$1086</f>
        <v>1.3118714466633818E-2</v>
      </c>
      <c r="M534" s="6">
        <f>G534-G$1086</f>
        <v>-7.5762722822027229E-2</v>
      </c>
      <c r="N534" s="6">
        <f>H534-H$1086</f>
        <v>-0.10999061018738843</v>
      </c>
      <c r="O534" s="6">
        <f>I534-I$1086</f>
        <v>4.6675704413928543E-2</v>
      </c>
    </row>
    <row r="535" spans="1:15" x14ac:dyDescent="0.15">
      <c r="A535" s="1">
        <v>24</v>
      </c>
      <c r="B535" s="1" t="s">
        <v>292</v>
      </c>
      <c r="C535" s="1">
        <v>3</v>
      </c>
      <c r="D535" s="1" t="s">
        <v>17</v>
      </c>
      <c r="E535" s="4">
        <f>IF(資本ストック!E535&gt;0,LN(資本ストック!E535),0)</f>
        <v>11.316956601983946</v>
      </c>
      <c r="F535" s="4">
        <f>IF(資本ストック!F535&gt;0,LN(資本ストック!F535),0)</f>
        <v>12.037488031213126</v>
      </c>
      <c r="G535" s="4">
        <f>IF(資本ストック!G535&gt;0,LN(資本ストック!G535),0)</f>
        <v>12.483449110597993</v>
      </c>
      <c r="H535" s="4">
        <f>IF(資本ストック!H535&gt;0,LN(資本ストック!H535),0)</f>
        <v>12.620281454366417</v>
      </c>
      <c r="I535" s="4">
        <f>IF(資本ストック!I535&gt;0,LN(資本ストック!I535),0)</f>
        <v>12.577703179896121</v>
      </c>
      <c r="K535" s="6">
        <f>E535-E$1087</f>
        <v>0.31181160727404666</v>
      </c>
      <c r="L535" s="6">
        <f>F535-F$1087</f>
        <v>0.41634062160449581</v>
      </c>
      <c r="M535" s="6">
        <f>G535-G$1087</f>
        <v>0.35071689572196085</v>
      </c>
      <c r="N535" s="6">
        <f>H535-H$1087</f>
        <v>0.1031807044491142</v>
      </c>
      <c r="O535" s="6">
        <f>I535-I$1087</f>
        <v>1.1898153754277274E-3</v>
      </c>
    </row>
    <row r="536" spans="1:15" x14ac:dyDescent="0.15">
      <c r="A536" s="1">
        <v>24</v>
      </c>
      <c r="B536" s="1" t="s">
        <v>292</v>
      </c>
      <c r="C536" s="1">
        <v>4</v>
      </c>
      <c r="D536" s="1" t="s">
        <v>18</v>
      </c>
      <c r="E536" s="4">
        <f>IF(資本ストック!E536&gt;0,LN(資本ストック!E536),0)</f>
        <v>12.139492633849549</v>
      </c>
      <c r="F536" s="4">
        <f>IF(資本ストック!F536&gt;0,LN(資本ストック!F536),0)</f>
        <v>12.03359883286654</v>
      </c>
      <c r="G536" s="4">
        <f>IF(資本ストック!G536&gt;0,LN(資本ストック!G536),0)</f>
        <v>11.940941803028599</v>
      </c>
      <c r="H536" s="4">
        <f>IF(資本ストック!H536&gt;0,LN(資本ストック!H536),0)</f>
        <v>11.833903323976015</v>
      </c>
      <c r="I536" s="4">
        <f>IF(資本ストック!I536&gt;0,LN(資本ストック!I536),0)</f>
        <v>11.329414429416277</v>
      </c>
      <c r="K536" s="6">
        <f>E536-E$1088</f>
        <v>1.4904711676650599</v>
      </c>
      <c r="L536" s="6">
        <f>F536-F$1088</f>
        <v>0.83139734463439829</v>
      </c>
      <c r="M536" s="6">
        <f>G536-G$1088</f>
        <v>0.44234160908406572</v>
      </c>
      <c r="N536" s="6">
        <f>H536-H$1088</f>
        <v>0.28153760343460732</v>
      </c>
      <c r="O536" s="6">
        <f>I536-I$1088</f>
        <v>1.6525039989723211E-2</v>
      </c>
    </row>
    <row r="537" spans="1:15" x14ac:dyDescent="0.15">
      <c r="A537" s="1">
        <v>24</v>
      </c>
      <c r="B537" s="1" t="s">
        <v>292</v>
      </c>
      <c r="C537" s="1">
        <v>5</v>
      </c>
      <c r="D537" s="1" t="s">
        <v>19</v>
      </c>
      <c r="E537" s="4">
        <f>IF(資本ストック!E537&gt;0,LN(資本ストック!E537),0)</f>
        <v>9.8545703705987524</v>
      </c>
      <c r="F537" s="4">
        <f>IF(資本ストック!F537&gt;0,LN(資本ストック!F537),0)</f>
        <v>10.542254573132368</v>
      </c>
      <c r="G537" s="4">
        <f>IF(資本ストック!G537&gt;0,LN(資本ストック!G537),0)</f>
        <v>10.810291089276729</v>
      </c>
      <c r="H537" s="4">
        <f>IF(資本ストック!H537&gt;0,LN(資本ストック!H537),0)</f>
        <v>10.803867184847025</v>
      </c>
      <c r="I537" s="4">
        <f>IF(資本ストック!I537&gt;0,LN(資本ストック!I537),0)</f>
        <v>11.00985229864742</v>
      </c>
      <c r="K537" s="6">
        <f>E537-E$1089</f>
        <v>-0.32384424134539813</v>
      </c>
      <c r="L537" s="6">
        <f>F537-F$1089</f>
        <v>-2.7556866598608565E-2</v>
      </c>
      <c r="M537" s="6">
        <f>G537-G$1089</f>
        <v>-0.19551719939626722</v>
      </c>
      <c r="N537" s="6">
        <f>H537-H$1089</f>
        <v>-0.52717387434979024</v>
      </c>
      <c r="O537" s="6">
        <f>I537-I$1089</f>
        <v>-0.34908554702722938</v>
      </c>
    </row>
    <row r="538" spans="1:15" x14ac:dyDescent="0.15">
      <c r="A538" s="1">
        <v>24</v>
      </c>
      <c r="B538" s="1" t="s">
        <v>292</v>
      </c>
      <c r="C538" s="1">
        <v>6</v>
      </c>
      <c r="D538" s="1" t="s">
        <v>3</v>
      </c>
      <c r="E538" s="4">
        <f>IF(資本ストック!E538&gt;0,LN(資本ストック!E538),0)</f>
        <v>13.04545115710199</v>
      </c>
      <c r="F538" s="4">
        <f>IF(資本ストック!F538&gt;0,LN(資本ストック!F538),0)</f>
        <v>13.343952253045858</v>
      </c>
      <c r="G538" s="4">
        <f>IF(資本ストック!G538&gt;0,LN(資本ストック!G538),0)</f>
        <v>13.646319017183615</v>
      </c>
      <c r="H538" s="4">
        <f>IF(資本ストック!H538&gt;0,LN(資本ストック!H538),0)</f>
        <v>13.742089012547565</v>
      </c>
      <c r="I538" s="4">
        <f>IF(資本ストック!I538&gt;0,LN(資本ストック!I538),0)</f>
        <v>13.889452303829506</v>
      </c>
      <c r="K538" s="6">
        <f>E538-E$1090</f>
        <v>1.9661934395731393</v>
      </c>
      <c r="L538" s="6">
        <f>F538-F$1090</f>
        <v>1.9435299540451538</v>
      </c>
      <c r="M538" s="6">
        <f>G538-G$1090</f>
        <v>1.8263184127489254</v>
      </c>
      <c r="N538" s="6">
        <f>H538-H$1090</f>
        <v>1.6635982669777185</v>
      </c>
      <c r="O538" s="6">
        <f>I538-I$1090</f>
        <v>1.5078223237061437</v>
      </c>
    </row>
    <row r="539" spans="1:15" x14ac:dyDescent="0.15">
      <c r="A539" s="1">
        <v>24</v>
      </c>
      <c r="B539" s="1" t="s">
        <v>292</v>
      </c>
      <c r="C539" s="1">
        <v>7</v>
      </c>
      <c r="D539" s="1" t="s">
        <v>20</v>
      </c>
      <c r="E539" s="4">
        <f>IF(資本ストック!E539&gt;0,LN(資本ストック!E539),0)</f>
        <v>12.301076390768451</v>
      </c>
      <c r="F539" s="4">
        <f>IF(資本ストック!F539&gt;0,LN(資本ストック!F539),0)</f>
        <v>12.402311344747689</v>
      </c>
      <c r="G539" s="4">
        <f>IF(資本ストック!G539&gt;0,LN(資本ストック!G539),0)</f>
        <v>12.386456565606091</v>
      </c>
      <c r="H539" s="4">
        <f>IF(資本ストック!H539&gt;0,LN(資本ストック!H539),0)</f>
        <v>13.17246588450598</v>
      </c>
      <c r="I539" s="4">
        <f>IF(資本ストック!I539&gt;0,LN(資本ストック!I539),0)</f>
        <v>13.22699673881405</v>
      </c>
      <c r="K539" s="6">
        <f>E539-E$1091</f>
        <v>3.0225468037457954</v>
      </c>
      <c r="L539" s="6">
        <f>F539-F$1091</f>
        <v>2.4386740783808332</v>
      </c>
      <c r="M539" s="6">
        <f>G539-G$1091</f>
        <v>2.5307128432417478</v>
      </c>
      <c r="N539" s="6">
        <f>H539-H$1091</f>
        <v>2.8996438821373527</v>
      </c>
      <c r="O539" s="6">
        <f>I539-I$1091</f>
        <v>2.8858516508007988</v>
      </c>
    </row>
    <row r="540" spans="1:15" x14ac:dyDescent="0.15">
      <c r="A540" s="1">
        <v>24</v>
      </c>
      <c r="B540" s="1" t="s">
        <v>292</v>
      </c>
      <c r="C540" s="1">
        <v>8</v>
      </c>
      <c r="D540" s="1" t="s">
        <v>21</v>
      </c>
      <c r="E540" s="4">
        <f>IF(資本ストック!E540&gt;0,LN(資本ストック!E540),0)</f>
        <v>11.762378387142221</v>
      </c>
      <c r="F540" s="4">
        <f>IF(資本ストック!F540&gt;0,LN(資本ストック!F540),0)</f>
        <v>11.783196843741001</v>
      </c>
      <c r="G540" s="4">
        <f>IF(資本ストック!G540&gt;0,LN(資本ストック!G540),0)</f>
        <v>12.191538670604137</v>
      </c>
      <c r="H540" s="4">
        <f>IF(資本ストック!H540&gt;0,LN(資本ストック!H540),0)</f>
        <v>12.194845839409931</v>
      </c>
      <c r="I540" s="4">
        <f>IF(資本ストック!I540&gt;0,LN(資本ストック!I540),0)</f>
        <v>12.314840141663607</v>
      </c>
      <c r="K540" s="6">
        <f>E540-E$1092</f>
        <v>0.97889834525497754</v>
      </c>
      <c r="L540" s="6">
        <f>F540-F$1092</f>
        <v>0.71352135469942013</v>
      </c>
      <c r="M540" s="6">
        <f>G540-G$1092</f>
        <v>0.85137758282435172</v>
      </c>
      <c r="N540" s="6">
        <f>H540-H$1092</f>
        <v>0.78721388188219343</v>
      </c>
      <c r="O540" s="6">
        <f>I540-I$1092</f>
        <v>0.97696576475899555</v>
      </c>
    </row>
    <row r="541" spans="1:15" x14ac:dyDescent="0.15">
      <c r="A541" s="1">
        <v>24</v>
      </c>
      <c r="B541" s="1" t="s">
        <v>292</v>
      </c>
      <c r="C541" s="1">
        <v>9</v>
      </c>
      <c r="D541" s="1" t="s">
        <v>22</v>
      </c>
      <c r="E541" s="4">
        <f>IF(資本ストック!E541&gt;0,LN(資本ストック!E541),0)</f>
        <v>10.579788222202364</v>
      </c>
      <c r="F541" s="4">
        <f>IF(資本ストック!F541&gt;0,LN(資本ストック!F541),0)</f>
        <v>11.542194799080262</v>
      </c>
      <c r="G541" s="4">
        <f>IF(資本ストック!G541&gt;0,LN(資本ストック!G541),0)</f>
        <v>12.223031190570085</v>
      </c>
      <c r="H541" s="4">
        <f>IF(資本ストック!H541&gt;0,LN(資本ストック!H541),0)</f>
        <v>12.673351093364394</v>
      </c>
      <c r="I541" s="4">
        <f>IF(資本ストック!I541&gt;0,LN(資本ストック!I541),0)</f>
        <v>12.874958458868301</v>
      </c>
      <c r="K541" s="6">
        <f>E541-E$1093</f>
        <v>-0.67678677222132499</v>
      </c>
      <c r="L541" s="6">
        <f>F541-F$1093</f>
        <v>-0.30133425043184836</v>
      </c>
      <c r="M541" s="6">
        <f>G541-G$1093</f>
        <v>3.7494500355968796E-2</v>
      </c>
      <c r="N541" s="6">
        <f>H541-H$1093</f>
        <v>0.3987218424512573</v>
      </c>
      <c r="O541" s="6">
        <f>I541-I$1093</f>
        <v>0.45849652404266905</v>
      </c>
    </row>
    <row r="542" spans="1:15" x14ac:dyDescent="0.15">
      <c r="A542" s="1">
        <v>24</v>
      </c>
      <c r="B542" s="1" t="s">
        <v>292</v>
      </c>
      <c r="C542" s="1">
        <v>10</v>
      </c>
      <c r="D542" s="1" t="s">
        <v>23</v>
      </c>
      <c r="E542" s="4">
        <f>IF(資本ストック!E542&gt;0,LN(資本ストック!E542),0)</f>
        <v>10.726814130675695</v>
      </c>
      <c r="F542" s="4">
        <f>IF(資本ストック!F542&gt;0,LN(資本ストック!F542),0)</f>
        <v>10.860268421522594</v>
      </c>
      <c r="G542" s="4">
        <f>IF(資本ストック!G542&gt;0,LN(資本ストック!G542),0)</f>
        <v>11.363342861305687</v>
      </c>
      <c r="H542" s="4">
        <f>IF(資本ストック!H542&gt;0,LN(資本ストック!H542),0)</f>
        <v>11.722080489625025</v>
      </c>
      <c r="I542" s="4">
        <f>IF(資本ストック!I542&gt;0,LN(資本ストック!I542),0)</f>
        <v>11.813148239669456</v>
      </c>
      <c r="K542" s="6">
        <f>E542-E$1094</f>
        <v>0.48559167708600448</v>
      </c>
      <c r="L542" s="6">
        <f>F542-F$1094</f>
        <v>0.26920362298751321</v>
      </c>
      <c r="M542" s="6">
        <f>G542-G$1094</f>
        <v>0.28786523109034867</v>
      </c>
      <c r="N542" s="6">
        <f>H542-H$1094</f>
        <v>0.36998681147349188</v>
      </c>
      <c r="O542" s="6">
        <f>I542-I$1094</f>
        <v>0.52615015836630796</v>
      </c>
    </row>
    <row r="543" spans="1:15" x14ac:dyDescent="0.15">
      <c r="A543" s="1">
        <v>24</v>
      </c>
      <c r="B543" s="1" t="s">
        <v>292</v>
      </c>
      <c r="C543" s="1">
        <v>11</v>
      </c>
      <c r="D543" s="1" t="s">
        <v>24</v>
      </c>
      <c r="E543" s="4">
        <f>IF(資本ストック!E543&gt;0,LN(資本ストック!E543),0)</f>
        <v>11.149042872410401</v>
      </c>
      <c r="F543" s="4">
        <f>IF(資本ストック!F543&gt;0,LN(資本ストック!F543),0)</f>
        <v>11.628447687203515</v>
      </c>
      <c r="G543" s="4">
        <f>IF(資本ストック!G543&gt;0,LN(資本ストック!G543),0)</f>
        <v>12.719401492216805</v>
      </c>
      <c r="H543" s="4">
        <f>IF(資本ストック!H543&gt;0,LN(資本ストック!H543),0)</f>
        <v>13.235678690011975</v>
      </c>
      <c r="I543" s="4">
        <f>IF(資本ストック!I543&gt;0,LN(資本ストック!I543),0)</f>
        <v>13.491835424315772</v>
      </c>
      <c r="K543" s="6">
        <f>E543-E$1095</f>
        <v>0.33296613452032808</v>
      </c>
      <c r="L543" s="6">
        <f>F543-F$1095</f>
        <v>0.41354825731978906</v>
      </c>
      <c r="M543" s="6">
        <f>G543-G$1095</f>
        <v>0.8010342933060528</v>
      </c>
      <c r="N543" s="6">
        <f>H543-H$1095</f>
        <v>0.89128702301872131</v>
      </c>
      <c r="O543" s="6">
        <f>I543-I$1095</f>
        <v>1.0105037684099134</v>
      </c>
    </row>
    <row r="544" spans="1:15" x14ac:dyDescent="0.15">
      <c r="A544" s="1">
        <v>24</v>
      </c>
      <c r="B544" s="1" t="s">
        <v>292</v>
      </c>
      <c r="C544" s="1">
        <v>12</v>
      </c>
      <c r="D544" s="1" t="s">
        <v>25</v>
      </c>
      <c r="E544" s="4">
        <f>IF(資本ストック!E544&gt;0,LN(資本ストック!E544),0)</f>
        <v>11.547108321530168</v>
      </c>
      <c r="F544" s="4">
        <f>IF(資本ストック!F544&gt;0,LN(資本ストック!F544),0)</f>
        <v>11.797324203993647</v>
      </c>
      <c r="G544" s="4">
        <f>IF(資本ストック!G544&gt;0,LN(資本ストック!G544),0)</f>
        <v>12.985818563273071</v>
      </c>
      <c r="H544" s="4">
        <f>IF(資本ストック!H544&gt;0,LN(資本ストック!H544),0)</f>
        <v>14.102905829370449</v>
      </c>
      <c r="I544" s="4">
        <f>IF(資本ストック!I544&gt;0,LN(資本ストック!I544),0)</f>
        <v>14.826271508492212</v>
      </c>
      <c r="K544" s="6">
        <f>E544-E$1096</f>
        <v>1.4164209216306443</v>
      </c>
      <c r="L544" s="6">
        <f>F544-F$1096</f>
        <v>0.74639413058850756</v>
      </c>
      <c r="M544" s="6">
        <f>G544-G$1096</f>
        <v>0.47222082867052606</v>
      </c>
      <c r="N544" s="6">
        <f>H544-H$1096</f>
        <v>0.92241294951031882</v>
      </c>
      <c r="O544" s="6">
        <f>I544-I$1096</f>
        <v>1.4661907889443473</v>
      </c>
    </row>
    <row r="545" spans="1:15" x14ac:dyDescent="0.15">
      <c r="A545" s="1">
        <v>24</v>
      </c>
      <c r="B545" s="1" t="s">
        <v>292</v>
      </c>
      <c r="C545" s="1">
        <v>13</v>
      </c>
      <c r="D545" s="1" t="s">
        <v>26</v>
      </c>
      <c r="E545" s="4">
        <f>IF(資本ストック!E545&gt;0,LN(資本ストック!E545),0)</f>
        <v>11.291678236888432</v>
      </c>
      <c r="F545" s="4">
        <f>IF(資本ストック!F545&gt;0,LN(資本ストック!F545),0)</f>
        <v>12.676750564468461</v>
      </c>
      <c r="G545" s="4">
        <f>IF(資本ストック!G545&gt;0,LN(資本ストック!G545),0)</f>
        <v>13.582462160737018</v>
      </c>
      <c r="H545" s="4">
        <f>IF(資本ストック!H545&gt;0,LN(資本ストック!H545),0)</f>
        <v>13.953073924137176</v>
      </c>
      <c r="I545" s="4">
        <f>IF(資本ストック!I545&gt;0,LN(資本ストック!I545),0)</f>
        <v>14.145541921086183</v>
      </c>
      <c r="K545" s="6">
        <f>E545-E$1097</f>
        <v>1.6610388786330805</v>
      </c>
      <c r="L545" s="6">
        <f>F545-F$1097</f>
        <v>1.5723992441735888</v>
      </c>
      <c r="M545" s="6">
        <f>G545-G$1097</f>
        <v>1.908873330792547</v>
      </c>
      <c r="N545" s="6">
        <f>H545-H$1097</f>
        <v>1.9081677098838803</v>
      </c>
      <c r="O545" s="6">
        <f>I545-I$1097</f>
        <v>1.9732230677227154</v>
      </c>
    </row>
    <row r="546" spans="1:15" x14ac:dyDescent="0.15">
      <c r="A546" s="1">
        <v>24</v>
      </c>
      <c r="B546" s="1" t="s">
        <v>292</v>
      </c>
      <c r="C546" s="1">
        <v>14</v>
      </c>
      <c r="D546" s="1" t="s">
        <v>27</v>
      </c>
      <c r="E546" s="4">
        <f>IF(資本ストック!E546&gt;0,LN(資本ストック!E546),0)</f>
        <v>6.085106110784384</v>
      </c>
      <c r="F546" s="4">
        <f>IF(資本ストック!F546&gt;0,LN(資本ストック!F546),0)</f>
        <v>6.938154747082395</v>
      </c>
      <c r="G546" s="4">
        <f>IF(資本ストック!G546&gt;0,LN(資本ストック!G546),0)</f>
        <v>8.5986656017199135</v>
      </c>
      <c r="H546" s="4">
        <f>IF(資本ストック!H546&gt;0,LN(資本ストック!H546),0)</f>
        <v>8.6453894971039649</v>
      </c>
      <c r="I546" s="4">
        <f>IF(資本ストック!I546&gt;0,LN(資本ストック!I546),0)</f>
        <v>9.5230026524808764</v>
      </c>
      <c r="K546" s="6">
        <f>E546-E$1098</f>
        <v>-0.43318807728810338</v>
      </c>
      <c r="L546" s="6">
        <f>F546-F$1098</f>
        <v>-1.5017559754740564</v>
      </c>
      <c r="M546" s="6">
        <f>G546-G$1098</f>
        <v>-0.9189498883085232</v>
      </c>
      <c r="N546" s="6">
        <f>H546-H$1098</f>
        <v>-1.3757809537162</v>
      </c>
      <c r="O546" s="6">
        <f>I546-I$1098</f>
        <v>-0.76905697425213582</v>
      </c>
    </row>
    <row r="547" spans="1:15" x14ac:dyDescent="0.15">
      <c r="A547" s="1">
        <v>24</v>
      </c>
      <c r="B547" s="1" t="s">
        <v>292</v>
      </c>
      <c r="C547" s="1">
        <v>15</v>
      </c>
      <c r="D547" s="1" t="s">
        <v>28</v>
      </c>
      <c r="E547" s="4">
        <f>IF(資本ストック!E547&gt;0,LN(資本ストック!E547),0)</f>
        <v>11.193002283605036</v>
      </c>
      <c r="F547" s="4">
        <f>IF(資本ストック!F547&gt;0,LN(資本ストック!F547),0)</f>
        <v>11.980088144750679</v>
      </c>
      <c r="G547" s="4">
        <f>IF(資本ストック!G547&gt;0,LN(資本ストック!G547),0)</f>
        <v>12.794553599046759</v>
      </c>
      <c r="H547" s="4">
        <f>IF(資本ストック!H547&gt;0,LN(資本ストック!H547),0)</f>
        <v>13.29170520336247</v>
      </c>
      <c r="I547" s="4">
        <f>IF(資本ストック!I547&gt;0,LN(資本ストック!I547),0)</f>
        <v>13.452073331052731</v>
      </c>
      <c r="K547" s="6">
        <f>E547-E$1099</f>
        <v>0.1174241154090101</v>
      </c>
      <c r="L547" s="6">
        <f>F547-F$1099</f>
        <v>0.19409581653210495</v>
      </c>
      <c r="M547" s="6">
        <f>G547-G$1099</f>
        <v>0.34642173098846385</v>
      </c>
      <c r="N547" s="6">
        <f>H547-H$1099</f>
        <v>0.58362160985601363</v>
      </c>
      <c r="O547" s="6">
        <f>I547-I$1099</f>
        <v>0.72674410633822184</v>
      </c>
    </row>
    <row r="548" spans="1:15" x14ac:dyDescent="0.15">
      <c r="A548" s="1">
        <v>24</v>
      </c>
      <c r="B548" s="1" t="s">
        <v>291</v>
      </c>
      <c r="C548" s="1">
        <v>16</v>
      </c>
      <c r="D548" s="1" t="s">
        <v>11</v>
      </c>
      <c r="E548" s="4">
        <f>IF(資本ストック!E548&gt;0,LN(資本ストック!E548),0)</f>
        <v>11.381255859104751</v>
      </c>
      <c r="F548" s="4">
        <f>IF(資本ストック!F548&gt;0,LN(資本ストック!F548),0)</f>
        <v>12.100132397142454</v>
      </c>
      <c r="G548" s="4">
        <f>IF(資本ストック!G548&gt;0,LN(資本ストック!G548),0)</f>
        <v>12.616158946933192</v>
      </c>
      <c r="H548" s="4">
        <f>IF(資本ストック!H548&gt;0,LN(資本ストック!H548),0)</f>
        <v>12.956969833399064</v>
      </c>
      <c r="I548" s="4">
        <f>IF(資本ストック!I548&gt;0,LN(資本ストック!I548),0)</f>
        <v>12.822975083133922</v>
      </c>
      <c r="K548" s="6">
        <f>E548-E$1100</f>
        <v>-0.47705629638470448</v>
      </c>
      <c r="L548" s="6">
        <f>F548-F$1100</f>
        <v>-0.1539363107421643</v>
      </c>
      <c r="M548" s="6">
        <f>G548-G$1100</f>
        <v>-2.5702639463133892E-2</v>
      </c>
      <c r="N548" s="6">
        <f>H548-H$1100</f>
        <v>-1.1580673136355912E-2</v>
      </c>
      <c r="O548" s="6">
        <f>I548-I$1100</f>
        <v>1.3914953677499398E-2</v>
      </c>
    </row>
    <row r="549" spans="1:15" x14ac:dyDescent="0.15">
      <c r="A549" s="1">
        <v>24</v>
      </c>
      <c r="B549" s="1" t="s">
        <v>291</v>
      </c>
      <c r="C549" s="1">
        <v>17</v>
      </c>
      <c r="D549" s="1" t="s">
        <v>12</v>
      </c>
      <c r="E549" s="4">
        <f>IF(資本ストック!E549&gt;0,LN(資本ストック!E549),0)</f>
        <v>12.69862855483397</v>
      </c>
      <c r="F549" s="4">
        <f>IF(資本ストック!F549&gt;0,LN(資本ストック!F549),0)</f>
        <v>13.515519686781124</v>
      </c>
      <c r="G549" s="4">
        <f>IF(資本ストック!G549&gt;0,LN(資本ストック!G549),0)</f>
        <v>14.201520036744759</v>
      </c>
      <c r="H549" s="4">
        <f>IF(資本ストック!H549&gt;0,LN(資本ストック!H549),0)</f>
        <v>14.691632190355236</v>
      </c>
      <c r="I549" s="4">
        <f>IF(資本ストック!I549&gt;0,LN(資本ストック!I549),0)</f>
        <v>14.614313839471574</v>
      </c>
      <c r="K549" s="6">
        <f>E549-E$1101</f>
        <v>9.8217104902719399E-2</v>
      </c>
      <c r="L549" s="6">
        <f>F549-F$1101</f>
        <v>-0.1952904656602712</v>
      </c>
      <c r="M549" s="6">
        <f>G549-G$1101</f>
        <v>7.7680167419561741E-2</v>
      </c>
      <c r="N549" s="6">
        <f>H549-H$1101</f>
        <v>0.2145066712514101</v>
      </c>
      <c r="O549" s="6">
        <f>I549-I$1101</f>
        <v>0.11399060930938987</v>
      </c>
    </row>
    <row r="550" spans="1:15" x14ac:dyDescent="0.15">
      <c r="A550" s="1">
        <v>24</v>
      </c>
      <c r="B550" s="1" t="s">
        <v>291</v>
      </c>
      <c r="C550" s="1">
        <v>18</v>
      </c>
      <c r="D550" s="1" t="s">
        <v>13</v>
      </c>
      <c r="E550" s="4">
        <f>IF(資本ストック!E550&gt;0,LN(資本ストック!E550),0)</f>
        <v>11.710952960011944</v>
      </c>
      <c r="F550" s="4">
        <f>IF(資本ストック!F550&gt;0,LN(資本ストック!F550),0)</f>
        <v>12.986600214223541</v>
      </c>
      <c r="G550" s="4">
        <f>IF(資本ストック!G550&gt;0,LN(資本ストック!G550),0)</f>
        <v>13.239633594237308</v>
      </c>
      <c r="H550" s="4">
        <f>IF(資本ストック!H550&gt;0,LN(資本ストック!H550),0)</f>
        <v>13.501525210933101</v>
      </c>
      <c r="I550" s="4">
        <f>IF(資本ストック!I550&gt;0,LN(資本ストック!I550),0)</f>
        <v>13.21323464756885</v>
      </c>
      <c r="K550" s="6">
        <f>E550-E$1102</f>
        <v>-0.20847129841025769</v>
      </c>
      <c r="L550" s="6">
        <f>F550-F$1102</f>
        <v>-0.23013764486102417</v>
      </c>
      <c r="M550" s="6">
        <f>G550-G$1102</f>
        <v>-0.19948814888616972</v>
      </c>
      <c r="N550" s="6">
        <f>H550-H$1102</f>
        <v>-0.10794420449004427</v>
      </c>
      <c r="O550" s="6">
        <f>I550-I$1102</f>
        <v>-0.23923155184227518</v>
      </c>
    </row>
    <row r="551" spans="1:15" x14ac:dyDescent="0.15">
      <c r="A551" s="1">
        <v>24</v>
      </c>
      <c r="B551" s="1" t="s">
        <v>291</v>
      </c>
      <c r="C551" s="1">
        <v>19</v>
      </c>
      <c r="D551" s="1" t="s">
        <v>14</v>
      </c>
      <c r="E551" s="4">
        <f>IF(資本ストック!E551&gt;0,LN(資本ストック!E551),0)</f>
        <v>11.321039996340032</v>
      </c>
      <c r="F551" s="4">
        <f>IF(資本ストック!F551&gt;0,LN(資本ストック!F551),0)</f>
        <v>11.602952390634217</v>
      </c>
      <c r="G551" s="4">
        <f>IF(資本ストック!G551&gt;0,LN(資本ストック!G551),0)</f>
        <v>12.007684236983513</v>
      </c>
      <c r="H551" s="4">
        <f>IF(資本ストック!H551&gt;0,LN(資本ストック!H551),0)</f>
        <v>12.479200545601076</v>
      </c>
      <c r="I551" s="4">
        <f>IF(資本ストック!I551&gt;0,LN(資本ストック!I551),0)</f>
        <v>12.530973535556917</v>
      </c>
      <c r="K551" s="6">
        <f>E551-E$1103</f>
        <v>9.7681051904563887E-2</v>
      </c>
      <c r="L551" s="6">
        <f>F551-F$1103</f>
        <v>-1.2041953342381007E-2</v>
      </c>
      <c r="M551" s="6">
        <f>G551-G$1103</f>
        <v>0.11907757509828798</v>
      </c>
      <c r="N551" s="6">
        <f>H551-H$1103</f>
        <v>0.17524588831335031</v>
      </c>
      <c r="O551" s="6">
        <f>I551-I$1103</f>
        <v>0.1021379794258479</v>
      </c>
    </row>
    <row r="552" spans="1:15" x14ac:dyDescent="0.15">
      <c r="A552" s="1">
        <v>24</v>
      </c>
      <c r="B552" s="1" t="s">
        <v>291</v>
      </c>
      <c r="C552" s="1">
        <v>20</v>
      </c>
      <c r="D552" s="1" t="s">
        <v>15</v>
      </c>
      <c r="E552" s="4">
        <f>IF(資本ストック!E552&gt;0,LN(資本ストック!E552),0)</f>
        <v>10.991975933377281</v>
      </c>
      <c r="F552" s="4">
        <f>IF(資本ストック!F552&gt;0,LN(資本ストック!F552),0)</f>
        <v>12.437024377665685</v>
      </c>
      <c r="G552" s="4">
        <f>IF(資本ストック!G552&gt;0,LN(資本ストック!G552),0)</f>
        <v>13.299632608489969</v>
      </c>
      <c r="H552" s="4">
        <f>IF(資本ストック!H552&gt;0,LN(資本ストック!H552),0)</f>
        <v>13.765791253210574</v>
      </c>
      <c r="I552" s="4">
        <f>IF(資本ストック!I552&gt;0,LN(資本ストック!I552),0)</f>
        <v>13.950714966845887</v>
      </c>
      <c r="K552" s="6">
        <f>E552-E$1104</f>
        <v>6.1814196904752094E-2</v>
      </c>
      <c r="L552" s="6">
        <f>F552-F$1104</f>
        <v>-0.44459587199268746</v>
      </c>
      <c r="M552" s="6">
        <f>G552-G$1104</f>
        <v>-0.51502001568034039</v>
      </c>
      <c r="N552" s="6">
        <f>H552-H$1104</f>
        <v>-0.3586975742317513</v>
      </c>
      <c r="O552" s="6">
        <f>I552-I$1104</f>
        <v>-0.17719278647782488</v>
      </c>
    </row>
    <row r="553" spans="1:15" x14ac:dyDescent="0.15">
      <c r="A553" s="1">
        <v>24</v>
      </c>
      <c r="B553" s="1" t="s">
        <v>291</v>
      </c>
      <c r="C553" s="1">
        <v>21</v>
      </c>
      <c r="D553" s="1" t="s">
        <v>16</v>
      </c>
      <c r="E553" s="4">
        <f>IF(資本ストック!E553&gt;0,LN(資本ストック!E553),0)</f>
        <v>13.308967279670386</v>
      </c>
      <c r="F553" s="4">
        <f>IF(資本ストック!F553&gt;0,LN(資本ストック!F553),0)</f>
        <v>13.566868260629221</v>
      </c>
      <c r="G553" s="4">
        <f>IF(資本ストック!G553&gt;0,LN(資本ストック!G553),0)</f>
        <v>14.023134805533099</v>
      </c>
      <c r="H553" s="4">
        <f>IF(資本ストック!H553&gt;0,LN(資本ストック!H553),0)</f>
        <v>14.612543067700033</v>
      </c>
      <c r="I553" s="4">
        <f>IF(資本ストック!I553&gt;0,LN(資本ストック!I553),0)</f>
        <v>14.787114793752995</v>
      </c>
      <c r="K553" s="6">
        <f>E553-E$1105</f>
        <v>0.718000862874419</v>
      </c>
      <c r="L553" s="6">
        <f>F553-F$1105</f>
        <v>-0.14925320228232231</v>
      </c>
      <c r="M553" s="6">
        <f>G553-G$1105</f>
        <v>-0.16176039903535333</v>
      </c>
      <c r="N553" s="6">
        <f>H553-H$1105</f>
        <v>-1.0237725702875622E-2</v>
      </c>
      <c r="O553" s="6">
        <f>I553-I$1105</f>
        <v>0.12520582976213213</v>
      </c>
    </row>
    <row r="554" spans="1:15" x14ac:dyDescent="0.15">
      <c r="A554" s="1">
        <v>24</v>
      </c>
      <c r="B554" s="1" t="s">
        <v>140</v>
      </c>
      <c r="C554" s="1">
        <v>22</v>
      </c>
      <c r="D554" s="1" t="s">
        <v>8</v>
      </c>
      <c r="E554" s="4">
        <f>IF(資本ストック!E554&gt;0,LN(資本ストック!E554),0)</f>
        <v>12.10219196249925</v>
      </c>
      <c r="F554" s="4">
        <f>IF(資本ストック!F554&gt;0,LN(資本ストック!F554),0)</f>
        <v>13.503245541073039</v>
      </c>
      <c r="G554" s="4">
        <f>IF(資本ストック!G554&gt;0,LN(資本ストック!G554),0)</f>
        <v>14.386078684520593</v>
      </c>
      <c r="H554" s="4">
        <f>IF(資本ストック!H554&gt;0,LN(資本ストック!H554),0)</f>
        <v>14.841766421046355</v>
      </c>
      <c r="I554" s="4">
        <f>IF(資本ストック!I554&gt;0,LN(資本ストック!I554),0)</f>
        <v>14.944821784122393</v>
      </c>
      <c r="K554" s="6">
        <f>E554-E$1106</f>
        <v>-8.3493772620700568E-2</v>
      </c>
      <c r="L554" s="6">
        <f>F554-F$1106</f>
        <v>-4.9707921218747231E-2</v>
      </c>
      <c r="M554" s="6">
        <f>G554-G$1106</f>
        <v>-5.1939792346951563E-2</v>
      </c>
      <c r="N554" s="6">
        <f>H554-H$1106</f>
        <v>-4.9422834495981505E-2</v>
      </c>
      <c r="O554" s="6">
        <f>I554-I$1106</f>
        <v>1.287071987279198E-2</v>
      </c>
    </row>
    <row r="555" spans="1:15" x14ac:dyDescent="0.15">
      <c r="A555" s="1">
        <v>24</v>
      </c>
      <c r="B555" s="1" t="s">
        <v>140</v>
      </c>
      <c r="C555" s="1">
        <v>23</v>
      </c>
      <c r="D555" s="1" t="s">
        <v>29</v>
      </c>
      <c r="E555" s="4">
        <f>IF(資本ストック!E555&gt;0,LN(資本ストック!E555),0)</f>
        <v>12.68456303515652</v>
      </c>
      <c r="F555" s="4">
        <f>IF(資本ストック!F555&gt;0,LN(資本ストック!F555),0)</f>
        <v>13.280086156009315</v>
      </c>
      <c r="G555" s="4">
        <f>IF(資本ストック!G555&gt;0,LN(資本ストック!G555),0)</f>
        <v>13.704907369888023</v>
      </c>
      <c r="H555" s="4">
        <f>IF(資本ストック!H555&gt;0,LN(資本ストック!H555),0)</f>
        <v>14.36095299722736</v>
      </c>
      <c r="I555" s="4">
        <f>IF(資本ストック!I555&gt;0,LN(資本ストック!I555),0)</f>
        <v>14.474596704689535</v>
      </c>
      <c r="K555" s="6">
        <f>E555-E$1107</f>
        <v>-7.1101284030650191E-3</v>
      </c>
      <c r="L555" s="6">
        <f>F555-F$1107</f>
        <v>-9.2559480933170235E-2</v>
      </c>
      <c r="M555" s="6">
        <f>G555-G$1107</f>
        <v>-0.15935574748731263</v>
      </c>
      <c r="N555" s="6">
        <f>H555-H$1107</f>
        <v>-9.5574625155954607E-2</v>
      </c>
      <c r="O555" s="6">
        <f>I555-I$1107</f>
        <v>-3.0864079485228402E-2</v>
      </c>
    </row>
    <row r="556" spans="1:15" x14ac:dyDescent="0.15">
      <c r="A556" s="1">
        <v>25</v>
      </c>
      <c r="B556" s="1" t="s">
        <v>293</v>
      </c>
      <c r="C556" s="1">
        <v>1</v>
      </c>
      <c r="D556" s="1" t="s">
        <v>9</v>
      </c>
      <c r="E556" s="4">
        <f>IF(資本ストック!E556&gt;0,LN(資本ストック!E556),0)</f>
        <v>12.574184535837141</v>
      </c>
      <c r="F556" s="4">
        <f>IF(資本ストック!F556&gt;0,LN(資本ストック!F556),0)</f>
        <v>13.733095115872626</v>
      </c>
      <c r="G556" s="4">
        <f>IF(資本ストック!G556&gt;0,LN(資本ストック!G556),0)</f>
        <v>14.250730118166018</v>
      </c>
      <c r="H556" s="4">
        <f>IF(資本ストック!H556&gt;0,LN(資本ストック!H556),0)</f>
        <v>14.39131309323664</v>
      </c>
      <c r="I556" s="4">
        <f>IF(資本ストック!I556&gt;0,LN(資本ストック!I556),0)</f>
        <v>14.305006272060593</v>
      </c>
      <c r="K556" s="6">
        <f>E556-E$1085</f>
        <v>-0.83894502035416352</v>
      </c>
      <c r="L556" s="6">
        <f>F556-F$1085</f>
        <v>9.4866966657166429E-2</v>
      </c>
      <c r="M556" s="6">
        <f>G556-G$1085</f>
        <v>0.26625408430287401</v>
      </c>
      <c r="N556" s="6">
        <f>H556-H$1085</f>
        <v>0.2072490263844724</v>
      </c>
      <c r="O556" s="6">
        <f>I556-I$1085</f>
        <v>0.11657541916825487</v>
      </c>
    </row>
    <row r="557" spans="1:15" x14ac:dyDescent="0.15">
      <c r="A557" s="1">
        <v>25</v>
      </c>
      <c r="B557" s="1" t="s">
        <v>293</v>
      </c>
      <c r="C557" s="1">
        <v>2</v>
      </c>
      <c r="D557" s="1" t="s">
        <v>10</v>
      </c>
      <c r="E557" s="4">
        <f>IF(資本ストック!E557&gt;0,LN(資本ストック!E557),0)</f>
        <v>9.2982800577925779</v>
      </c>
      <c r="F557" s="4">
        <f>IF(資本ストック!F557&gt;0,LN(資本ストック!F557),0)</f>
        <v>9.5474570934864378</v>
      </c>
      <c r="G557" s="4">
        <f>IF(資本ストック!G557&gt;0,LN(資本ストック!G557),0)</f>
        <v>9.6031391095277172</v>
      </c>
      <c r="H557" s="4">
        <f>IF(資本ストック!H557&gt;0,LN(資本ストック!H557),0)</f>
        <v>9.5758064534880951</v>
      </c>
      <c r="I557" s="4">
        <f>IF(資本ストック!I557&gt;0,LN(資本ストック!I557),0)</f>
        <v>9.2648065629994587</v>
      </c>
      <c r="K557" s="6">
        <f>E557-E$1086</f>
        <v>-0.64656187800900433</v>
      </c>
      <c r="L557" s="6">
        <f>F557-F$1086</f>
        <v>-0.55218621734330675</v>
      </c>
      <c r="M557" s="6">
        <f>G557-G$1086</f>
        <v>-0.55644349370636093</v>
      </c>
      <c r="N557" s="6">
        <f>H557-H$1086</f>
        <v>-0.61093032773863243</v>
      </c>
      <c r="O557" s="6">
        <f>I557-I$1086</f>
        <v>-0.7657999812307974</v>
      </c>
    </row>
    <row r="558" spans="1:15" x14ac:dyDescent="0.15">
      <c r="A558" s="1">
        <v>25</v>
      </c>
      <c r="B558" s="1" t="s">
        <v>294</v>
      </c>
      <c r="C558" s="1">
        <v>3</v>
      </c>
      <c r="D558" s="1" t="s">
        <v>17</v>
      </c>
      <c r="E558" s="4">
        <f>IF(資本ストック!E558&gt;0,LN(資本ストック!E558),0)</f>
        <v>9.9017945373911012</v>
      </c>
      <c r="F558" s="4">
        <f>IF(資本ストック!F558&gt;0,LN(資本ストック!F558),0)</f>
        <v>11.05377586061951</v>
      </c>
      <c r="G558" s="4">
        <f>IF(資本ストック!G558&gt;0,LN(資本ストック!G558),0)</f>
        <v>11.635933218075602</v>
      </c>
      <c r="H558" s="4">
        <f>IF(資本ストック!H558&gt;0,LN(資本ストック!H558),0)</f>
        <v>11.981681655985225</v>
      </c>
      <c r="I558" s="4">
        <f>IF(資本ストック!I558&gt;0,LN(資本ストック!I558),0)</f>
        <v>12.265582605897128</v>
      </c>
      <c r="K558" s="6">
        <f>E558-E$1087</f>
        <v>-1.1033504573187987</v>
      </c>
      <c r="L558" s="6">
        <f>F558-F$1087</f>
        <v>-0.56737154898912046</v>
      </c>
      <c r="M558" s="6">
        <f>G558-G$1087</f>
        <v>-0.49679899680043071</v>
      </c>
      <c r="N558" s="6">
        <f>H558-H$1087</f>
        <v>-0.53541909393207732</v>
      </c>
      <c r="O558" s="6">
        <f>I558-I$1087</f>
        <v>-0.31093075862356478</v>
      </c>
    </row>
    <row r="559" spans="1:15" x14ac:dyDescent="0.15">
      <c r="A559" s="1">
        <v>25</v>
      </c>
      <c r="B559" s="1" t="s">
        <v>294</v>
      </c>
      <c r="C559" s="1">
        <v>4</v>
      </c>
      <c r="D559" s="1" t="s">
        <v>18</v>
      </c>
      <c r="E559" s="4">
        <f>IF(資本ストック!E559&gt;0,LN(資本ストック!E559),0)</f>
        <v>11.973978075918533</v>
      </c>
      <c r="F559" s="4">
        <f>IF(資本ストック!F559&gt;0,LN(資本ストック!F559),0)</f>
        <v>12.207077201379708</v>
      </c>
      <c r="G559" s="4">
        <f>IF(資本ストック!G559&gt;0,LN(資本ストック!G559),0)</f>
        <v>12.361551137448098</v>
      </c>
      <c r="H559" s="4">
        <f>IF(資本ストック!H559&gt;0,LN(資本ストック!H559),0)</f>
        <v>12.530078309669289</v>
      </c>
      <c r="I559" s="4">
        <f>IF(資本ストック!I559&gt;0,LN(資本ストック!I559),0)</f>
        <v>12.420120685040455</v>
      </c>
      <c r="K559" s="6">
        <f>E559-E$1088</f>
        <v>1.3249566097340431</v>
      </c>
      <c r="L559" s="6">
        <f>F559-F$1088</f>
        <v>1.0048757131475661</v>
      </c>
      <c r="M559" s="6">
        <f>G559-G$1088</f>
        <v>0.86295094350356472</v>
      </c>
      <c r="N559" s="6">
        <f>H559-H$1088</f>
        <v>0.97771258912788106</v>
      </c>
      <c r="O559" s="6">
        <f>I559-I$1088</f>
        <v>1.1072312956139019</v>
      </c>
    </row>
    <row r="560" spans="1:15" x14ac:dyDescent="0.15">
      <c r="A560" s="1">
        <v>25</v>
      </c>
      <c r="B560" s="1" t="s">
        <v>294</v>
      </c>
      <c r="C560" s="1">
        <v>5</v>
      </c>
      <c r="D560" s="1" t="s">
        <v>19</v>
      </c>
      <c r="E560" s="4">
        <f>IF(資本ストック!E560&gt;0,LN(資本ストック!E560),0)</f>
        <v>9.0730468036977037</v>
      </c>
      <c r="F560" s="4">
        <f>IF(資本ストック!F560&gt;0,LN(資本ストック!F560),0)</f>
        <v>9.8494981139422535</v>
      </c>
      <c r="G560" s="4">
        <f>IF(資本ストック!G560&gt;0,LN(資本ストック!G560),0)</f>
        <v>10.725605048189614</v>
      </c>
      <c r="H560" s="4">
        <f>IF(資本ストック!H560&gt;0,LN(資本ストック!H560),0)</f>
        <v>10.984855732414021</v>
      </c>
      <c r="I560" s="4">
        <f>IF(資本ストック!I560&gt;0,LN(資本ストック!I560),0)</f>
        <v>11.186662275330265</v>
      </c>
      <c r="K560" s="6">
        <f>E560-E$1089</f>
        <v>-1.1053678082464469</v>
      </c>
      <c r="L560" s="6">
        <f>F560-F$1089</f>
        <v>-0.72031332578872309</v>
      </c>
      <c r="M560" s="6">
        <f>G560-G$1089</f>
        <v>-0.28020324048338274</v>
      </c>
      <c r="N560" s="6">
        <f>H560-H$1089</f>
        <v>-0.34618532678279479</v>
      </c>
      <c r="O560" s="6">
        <f>I560-I$1089</f>
        <v>-0.17227557034438412</v>
      </c>
    </row>
    <row r="561" spans="1:15" x14ac:dyDescent="0.15">
      <c r="A561" s="1">
        <v>25</v>
      </c>
      <c r="B561" s="1" t="s">
        <v>294</v>
      </c>
      <c r="C561" s="1">
        <v>6</v>
      </c>
      <c r="D561" s="1" t="s">
        <v>3</v>
      </c>
      <c r="E561" s="4">
        <f>IF(資本ストック!E561&gt;0,LN(資本ストック!E561),0)</f>
        <v>11.847147989904769</v>
      </c>
      <c r="F561" s="4">
        <f>IF(資本ストック!F561&gt;0,LN(資本ストック!F561),0)</f>
        <v>12.004751763546707</v>
      </c>
      <c r="G561" s="4">
        <f>IF(資本ストック!G561&gt;0,LN(資本ストック!G561),0)</f>
        <v>12.270016816170612</v>
      </c>
      <c r="H561" s="4">
        <f>IF(資本ストック!H561&gt;0,LN(資本ストック!H561),0)</f>
        <v>12.675297392295171</v>
      </c>
      <c r="I561" s="4">
        <f>IF(資本ストック!I561&gt;0,LN(資本ストック!I561),0)</f>
        <v>12.776533687827266</v>
      </c>
      <c r="K561" s="6">
        <f>E561-E$1090</f>
        <v>0.76789027237591867</v>
      </c>
      <c r="L561" s="6">
        <f>F561-F$1090</f>
        <v>0.60432946454600334</v>
      </c>
      <c r="M561" s="6">
        <f>G561-G$1090</f>
        <v>0.45001621173592277</v>
      </c>
      <c r="N561" s="6">
        <f>H561-H$1090</f>
        <v>0.5968066467253248</v>
      </c>
      <c r="O561" s="6">
        <f>I561-I$1090</f>
        <v>0.39490370770390371</v>
      </c>
    </row>
    <row r="562" spans="1:15" x14ac:dyDescent="0.15">
      <c r="A562" s="1">
        <v>25</v>
      </c>
      <c r="B562" s="1" t="s">
        <v>294</v>
      </c>
      <c r="C562" s="1">
        <v>7</v>
      </c>
      <c r="D562" s="1" t="s">
        <v>20</v>
      </c>
      <c r="E562" s="4">
        <f>IF(資本ストック!E562&gt;0,LN(資本ストック!E562),0)</f>
        <v>9.0611438596248099</v>
      </c>
      <c r="F562" s="4">
        <f>IF(資本ストック!F562&gt;0,LN(資本ストック!F562),0)</f>
        <v>9.120422106660536</v>
      </c>
      <c r="G562" s="4">
        <f>IF(資本ストック!G562&gt;0,LN(資本ストック!G562),0)</f>
        <v>9.4710234894650416</v>
      </c>
      <c r="H562" s="4">
        <f>IF(資本ストック!H562&gt;0,LN(資本ストック!H562),0)</f>
        <v>10.637350512734722</v>
      </c>
      <c r="I562" s="4">
        <f>IF(資本ストック!I562&gt;0,LN(資本ストック!I562),0)</f>
        <v>10.891458747081607</v>
      </c>
      <c r="K562" s="6">
        <f>E562-E$1091</f>
        <v>-0.21738572739784523</v>
      </c>
      <c r="L562" s="6">
        <f>F562-F$1091</f>
        <v>-0.84321515970631999</v>
      </c>
      <c r="M562" s="6">
        <f>G562-G$1091</f>
        <v>-0.38472023289930135</v>
      </c>
      <c r="N562" s="6">
        <f>H562-H$1091</f>
        <v>0.36452851036609424</v>
      </c>
      <c r="O562" s="6">
        <f>I562-I$1091</f>
        <v>0.55031365906835639</v>
      </c>
    </row>
    <row r="563" spans="1:15" x14ac:dyDescent="0.15">
      <c r="A563" s="1">
        <v>25</v>
      </c>
      <c r="B563" s="1" t="s">
        <v>294</v>
      </c>
      <c r="C563" s="1">
        <v>8</v>
      </c>
      <c r="D563" s="1" t="s">
        <v>21</v>
      </c>
      <c r="E563" s="4">
        <f>IF(資本ストック!E563&gt;0,LN(資本ストック!E563),0)</f>
        <v>11.73590906781804</v>
      </c>
      <c r="F563" s="4">
        <f>IF(資本ストック!F563&gt;0,LN(資本ストック!F563),0)</f>
        <v>12.029757867624436</v>
      </c>
      <c r="G563" s="4">
        <f>IF(資本ストック!G563&gt;0,LN(資本ストック!G563),0)</f>
        <v>12.633464358455496</v>
      </c>
      <c r="H563" s="4">
        <f>IF(資本ストック!H563&gt;0,LN(資本ストック!H563),0)</f>
        <v>12.665313307245022</v>
      </c>
      <c r="I563" s="4">
        <f>IF(資本ストック!I563&gt;0,LN(資本ストック!I563),0)</f>
        <v>13.161263152580602</v>
      </c>
      <c r="K563" s="6">
        <f>E563-E$1092</f>
        <v>0.95242902593079748</v>
      </c>
      <c r="L563" s="6">
        <f>F563-F$1092</f>
        <v>0.96008237858285561</v>
      </c>
      <c r="M563" s="6">
        <f>G563-G$1092</f>
        <v>1.293303270675711</v>
      </c>
      <c r="N563" s="6">
        <f>H563-H$1092</f>
        <v>1.2576813497172843</v>
      </c>
      <c r="O563" s="6">
        <f>I563-I$1092</f>
        <v>1.8233887756759906</v>
      </c>
    </row>
    <row r="564" spans="1:15" x14ac:dyDescent="0.15">
      <c r="A564" s="1">
        <v>25</v>
      </c>
      <c r="B564" s="1" t="s">
        <v>294</v>
      </c>
      <c r="C564" s="1">
        <v>9</v>
      </c>
      <c r="D564" s="1" t="s">
        <v>22</v>
      </c>
      <c r="E564" s="4">
        <f>IF(資本ストック!E564&gt;0,LN(資本ストック!E564),0)</f>
        <v>10.129217413105115</v>
      </c>
      <c r="F564" s="4">
        <f>IF(資本ストック!F564&gt;0,LN(資本ストック!F564),0)</f>
        <v>10.818200595688181</v>
      </c>
      <c r="G564" s="4">
        <f>IF(資本ストック!G564&gt;0,LN(資本ストック!G564),0)</f>
        <v>11.86360323667313</v>
      </c>
      <c r="H564" s="4">
        <f>IF(資本ストック!H564&gt;0,LN(資本ストック!H564),0)</f>
        <v>12.03285713160016</v>
      </c>
      <c r="I564" s="4">
        <f>IF(資本ストック!I564&gt;0,LN(資本ストック!I564),0)</f>
        <v>12.095056191426176</v>
      </c>
      <c r="K564" s="6">
        <f>E564-E$1093</f>
        <v>-1.1273575813185737</v>
      </c>
      <c r="L564" s="6">
        <f>F564-F$1093</f>
        <v>-1.0253284538239296</v>
      </c>
      <c r="M564" s="6">
        <f>G564-G$1093</f>
        <v>-0.32193345354098568</v>
      </c>
      <c r="N564" s="6">
        <f>H564-H$1093</f>
        <v>-0.24177211931297649</v>
      </c>
      <c r="O564" s="6">
        <f>I564-I$1093</f>
        <v>-0.32140574339945616</v>
      </c>
    </row>
    <row r="565" spans="1:15" x14ac:dyDescent="0.15">
      <c r="A565" s="1">
        <v>25</v>
      </c>
      <c r="B565" s="1" t="s">
        <v>294</v>
      </c>
      <c r="C565" s="1">
        <v>10</v>
      </c>
      <c r="D565" s="1" t="s">
        <v>23</v>
      </c>
      <c r="E565" s="4">
        <f>IF(資本ストック!E565&gt;0,LN(資本ストック!E565),0)</f>
        <v>10.438823958942704</v>
      </c>
      <c r="F565" s="4">
        <f>IF(資本ストック!F565&gt;0,LN(資本ストック!F565),0)</f>
        <v>11.049189297618701</v>
      </c>
      <c r="G565" s="4">
        <f>IF(資本ストック!G565&gt;0,LN(資本ストック!G565),0)</f>
        <v>11.704456247917198</v>
      </c>
      <c r="H565" s="4">
        <f>IF(資本ストック!H565&gt;0,LN(資本ストック!H565),0)</f>
        <v>11.99825100580413</v>
      </c>
      <c r="I565" s="4">
        <f>IF(資本ストック!I565&gt;0,LN(資本ストック!I565),0)</f>
        <v>12.114961198903838</v>
      </c>
      <c r="K565" s="6">
        <f>E565-E$1094</f>
        <v>0.19760150535301335</v>
      </c>
      <c r="L565" s="6">
        <f>F565-F$1094</f>
        <v>0.45812449908362041</v>
      </c>
      <c r="M565" s="6">
        <f>G565-G$1094</f>
        <v>0.62897861770185948</v>
      </c>
      <c r="N565" s="6">
        <f>H565-H$1094</f>
        <v>0.64615732765259715</v>
      </c>
      <c r="O565" s="6">
        <f>I565-I$1094</f>
        <v>0.82796311760069052</v>
      </c>
    </row>
    <row r="566" spans="1:15" x14ac:dyDescent="0.15">
      <c r="A566" s="1">
        <v>25</v>
      </c>
      <c r="B566" s="1" t="s">
        <v>294</v>
      </c>
      <c r="C566" s="1">
        <v>11</v>
      </c>
      <c r="D566" s="1" t="s">
        <v>24</v>
      </c>
      <c r="E566" s="4">
        <f>IF(資本ストック!E566&gt;0,LN(資本ストック!E566),0)</f>
        <v>11.383416605707442</v>
      </c>
      <c r="F566" s="4">
        <f>IF(資本ストック!F566&gt;0,LN(資本ストック!F566),0)</f>
        <v>12.021345361202522</v>
      </c>
      <c r="G566" s="4">
        <f>IF(資本ストック!G566&gt;0,LN(資本ストック!G566),0)</f>
        <v>12.797029666368742</v>
      </c>
      <c r="H566" s="4">
        <f>IF(資本ストック!H566&gt;0,LN(資本ストック!H566),0)</f>
        <v>13.155309651426169</v>
      </c>
      <c r="I566" s="4">
        <f>IF(資本ストック!I566&gt;0,LN(資本ストック!I566),0)</f>
        <v>13.421671019758699</v>
      </c>
      <c r="K566" s="6">
        <f>E566-E$1095</f>
        <v>0.56733986781736867</v>
      </c>
      <c r="L566" s="6">
        <f>F566-F$1095</f>
        <v>0.80644593131879638</v>
      </c>
      <c r="M566" s="6">
        <f>G566-G$1095</f>
        <v>0.87866246745798904</v>
      </c>
      <c r="N566" s="6">
        <f>H566-H$1095</f>
        <v>0.81091798443291552</v>
      </c>
      <c r="O566" s="6">
        <f>I566-I$1095</f>
        <v>0.940339363852841</v>
      </c>
    </row>
    <row r="567" spans="1:15" x14ac:dyDescent="0.15">
      <c r="A567" s="1">
        <v>25</v>
      </c>
      <c r="B567" s="1" t="s">
        <v>294</v>
      </c>
      <c r="C567" s="1">
        <v>12</v>
      </c>
      <c r="D567" s="1" t="s">
        <v>25</v>
      </c>
      <c r="E567" s="4">
        <f>IF(資本ストック!E567&gt;0,LN(資本ストック!E567),0)</f>
        <v>11.160738591968467</v>
      </c>
      <c r="F567" s="4">
        <f>IF(資本ストック!F567&gt;0,LN(資本ストック!F567),0)</f>
        <v>12.319970835372962</v>
      </c>
      <c r="G567" s="4">
        <f>IF(資本ストック!G567&gt;0,LN(資本ストック!G567),0)</f>
        <v>13.42590965004025</v>
      </c>
      <c r="H567" s="4">
        <f>IF(資本ストック!H567&gt;0,LN(資本ストック!H567),0)</f>
        <v>13.837774149532954</v>
      </c>
      <c r="I567" s="4">
        <f>IF(資本ストック!I567&gt;0,LN(資本ストック!I567),0)</f>
        <v>13.971739470007952</v>
      </c>
      <c r="K567" s="6">
        <f>E567-E$1096</f>
        <v>1.0300511920689441</v>
      </c>
      <c r="L567" s="6">
        <f>F567-F$1096</f>
        <v>1.2690407619678226</v>
      </c>
      <c r="M567" s="6">
        <f>G567-G$1096</f>
        <v>0.91231191543770507</v>
      </c>
      <c r="N567" s="6">
        <f>H567-H$1096</f>
        <v>0.65728126967282385</v>
      </c>
      <c r="O567" s="6">
        <f>I567-I$1096</f>
        <v>0.61165875046008722</v>
      </c>
    </row>
    <row r="568" spans="1:15" x14ac:dyDescent="0.15">
      <c r="A568" s="1">
        <v>25</v>
      </c>
      <c r="B568" s="1" t="s">
        <v>294</v>
      </c>
      <c r="C568" s="1">
        <v>13</v>
      </c>
      <c r="D568" s="1" t="s">
        <v>26</v>
      </c>
      <c r="E568" s="4">
        <f>IF(資本ストック!E568&gt;0,LN(資本ストック!E568),0)</f>
        <v>9.442148982489643</v>
      </c>
      <c r="F568" s="4">
        <f>IF(資本ストック!F568&gt;0,LN(資本ストック!F568),0)</f>
        <v>11.938757163897574</v>
      </c>
      <c r="G568" s="4">
        <f>IF(資本ストック!G568&gt;0,LN(資本ストック!G568),0)</f>
        <v>12.787292297978057</v>
      </c>
      <c r="H568" s="4">
        <f>IF(資本ストック!H568&gt;0,LN(資本ストック!H568),0)</f>
        <v>13.135093771377127</v>
      </c>
      <c r="I568" s="4">
        <f>IF(資本ストック!I568&gt;0,LN(資本ストック!I568),0)</f>
        <v>13.247614948974293</v>
      </c>
      <c r="K568" s="6">
        <f>E568-E$1097</f>
        <v>-0.18849037576570815</v>
      </c>
      <c r="L568" s="6">
        <f>F568-F$1097</f>
        <v>0.83440584360270087</v>
      </c>
      <c r="M568" s="6">
        <f>G568-G$1097</f>
        <v>1.1137034680335862</v>
      </c>
      <c r="N568" s="6">
        <f>H568-H$1097</f>
        <v>1.0901875571238318</v>
      </c>
      <c r="O568" s="6">
        <f>I568-I$1097</f>
        <v>1.0752960956108257</v>
      </c>
    </row>
    <row r="569" spans="1:15" x14ac:dyDescent="0.15">
      <c r="A569" s="1">
        <v>25</v>
      </c>
      <c r="B569" s="1" t="s">
        <v>294</v>
      </c>
      <c r="C569" s="1">
        <v>14</v>
      </c>
      <c r="D569" s="1" t="s">
        <v>27</v>
      </c>
      <c r="E569" s="4">
        <f>IF(資本ストック!E569&gt;0,LN(資本ストック!E569),0)</f>
        <v>8.1182243146745883</v>
      </c>
      <c r="F569" s="4">
        <f>IF(資本ストック!F569&gt;0,LN(資本ストック!F569),0)</f>
        <v>9.1508528969467484</v>
      </c>
      <c r="G569" s="4">
        <f>IF(資本ストック!G569&gt;0,LN(資本ストック!G569),0)</f>
        <v>9.8011037921236568</v>
      </c>
      <c r="H569" s="4">
        <f>IF(資本ストック!H569&gt;0,LN(資本ストック!H569),0)</f>
        <v>10.932005369397842</v>
      </c>
      <c r="I569" s="4">
        <f>IF(資本ストック!I569&gt;0,LN(資本ストック!I569),0)</f>
        <v>10.913013214787107</v>
      </c>
      <c r="K569" s="6">
        <f>E569-E$1098</f>
        <v>1.5999301266021009</v>
      </c>
      <c r="L569" s="6">
        <f>F569-F$1098</f>
        <v>0.71094217439029705</v>
      </c>
      <c r="M569" s="6">
        <f>G569-G$1098</f>
        <v>0.28348830209522013</v>
      </c>
      <c r="N569" s="6">
        <f>H569-H$1098</f>
        <v>0.9108349185776774</v>
      </c>
      <c r="O569" s="6">
        <f>I569-I$1098</f>
        <v>0.6209535880540944</v>
      </c>
    </row>
    <row r="570" spans="1:15" x14ac:dyDescent="0.15">
      <c r="A570" s="1">
        <v>25</v>
      </c>
      <c r="B570" s="1" t="s">
        <v>294</v>
      </c>
      <c r="C570" s="1">
        <v>15</v>
      </c>
      <c r="D570" s="1" t="s">
        <v>28</v>
      </c>
      <c r="E570" s="4">
        <f>IF(資本ストック!E570&gt;0,LN(資本ストック!E570),0)</f>
        <v>11.957684245487885</v>
      </c>
      <c r="F570" s="4">
        <f>IF(資本ストック!F570&gt;0,LN(資本ストック!F570),0)</f>
        <v>12.334815551666525</v>
      </c>
      <c r="G570" s="4">
        <f>IF(資本ストック!G570&gt;0,LN(資本ストック!G570),0)</f>
        <v>13.124155174802034</v>
      </c>
      <c r="H570" s="4">
        <f>IF(資本ストック!H570&gt;0,LN(資本ストック!H570),0)</f>
        <v>13.539240526939517</v>
      </c>
      <c r="I570" s="4">
        <f>IF(資本ストック!I570&gt;0,LN(資本ストック!I570),0)</f>
        <v>14.030866337499381</v>
      </c>
      <c r="K570" s="6">
        <f>E570-E$1099</f>
        <v>0.88210607729185853</v>
      </c>
      <c r="L570" s="6">
        <f>F570-F$1099</f>
        <v>0.54882322344795043</v>
      </c>
      <c r="M570" s="6">
        <f>G570-G$1099</f>
        <v>0.67602330674373867</v>
      </c>
      <c r="N570" s="6">
        <f>H570-H$1099</f>
        <v>0.83115693343306063</v>
      </c>
      <c r="O570" s="6">
        <f>I570-I$1099</f>
        <v>1.3055371127848723</v>
      </c>
    </row>
    <row r="571" spans="1:15" x14ac:dyDescent="0.15">
      <c r="A571" s="1">
        <v>25</v>
      </c>
      <c r="B571" s="1" t="s">
        <v>293</v>
      </c>
      <c r="C571" s="1">
        <v>16</v>
      </c>
      <c r="D571" s="1" t="s">
        <v>11</v>
      </c>
      <c r="E571" s="4">
        <f>IF(資本ストック!E571&gt;0,LN(資本ストック!E571),0)</f>
        <v>11.688010876598906</v>
      </c>
      <c r="F571" s="4">
        <f>IF(資本ストック!F571&gt;0,LN(資本ストック!F571),0)</f>
        <v>11.965548420586435</v>
      </c>
      <c r="G571" s="4">
        <f>IF(資本ストック!G571&gt;0,LN(資本ストック!G571),0)</f>
        <v>12.322741329578195</v>
      </c>
      <c r="H571" s="4">
        <f>IF(資本ストック!H571&gt;0,LN(資本ストック!H571),0)</f>
        <v>12.644331429897726</v>
      </c>
      <c r="I571" s="4">
        <f>IF(資本ストック!I571&gt;0,LN(資本ストック!I571),0)</f>
        <v>12.505392654026805</v>
      </c>
      <c r="K571" s="6">
        <f>E571-E$1100</f>
        <v>-0.17030127889055002</v>
      </c>
      <c r="L571" s="6">
        <f>F571-F$1100</f>
        <v>-0.28852028729818358</v>
      </c>
      <c r="M571" s="6">
        <f>G571-G$1100</f>
        <v>-0.31912025681813105</v>
      </c>
      <c r="N571" s="6">
        <f>H571-H$1100</f>
        <v>-0.32421907663769467</v>
      </c>
      <c r="O571" s="6">
        <f>I571-I$1100</f>
        <v>-0.30366747542961825</v>
      </c>
    </row>
    <row r="572" spans="1:15" x14ac:dyDescent="0.15">
      <c r="A572" s="1">
        <v>25</v>
      </c>
      <c r="B572" s="1" t="s">
        <v>293</v>
      </c>
      <c r="C572" s="1">
        <v>17</v>
      </c>
      <c r="D572" s="1" t="s">
        <v>12</v>
      </c>
      <c r="E572" s="4">
        <f>IF(資本ストック!E572&gt;0,LN(資本ストック!E572),0)</f>
        <v>11.699742031371919</v>
      </c>
      <c r="F572" s="4">
        <f>IF(資本ストック!F572&gt;0,LN(資本ストック!F572),0)</f>
        <v>13.135118053849981</v>
      </c>
      <c r="G572" s="4">
        <f>IF(資本ストック!G572&gt;0,LN(資本ストック!G572),0)</f>
        <v>13.545078373404262</v>
      </c>
      <c r="H572" s="4">
        <f>IF(資本ストック!H572&gt;0,LN(資本ストック!H572),0)</f>
        <v>13.970898312170441</v>
      </c>
      <c r="I572" s="4">
        <f>IF(資本ストック!I572&gt;0,LN(資本ストック!I572),0)</f>
        <v>14.05290900311133</v>
      </c>
      <c r="K572" s="6">
        <f>E572-E$1101</f>
        <v>-0.9006694185593318</v>
      </c>
      <c r="L572" s="6">
        <f>F572-F$1101</f>
        <v>-0.57569209859141424</v>
      </c>
      <c r="M572" s="6">
        <f>G572-G$1101</f>
        <v>-0.57876149592093462</v>
      </c>
      <c r="N572" s="6">
        <f>H572-H$1101</f>
        <v>-0.50622720693338508</v>
      </c>
      <c r="O572" s="6">
        <f>I572-I$1101</f>
        <v>-0.44741422705085476</v>
      </c>
    </row>
    <row r="573" spans="1:15" x14ac:dyDescent="0.15">
      <c r="A573" s="1">
        <v>25</v>
      </c>
      <c r="B573" s="1" t="s">
        <v>293</v>
      </c>
      <c r="C573" s="1">
        <v>18</v>
      </c>
      <c r="D573" s="1" t="s">
        <v>13</v>
      </c>
      <c r="E573" s="4">
        <f>IF(資本ストック!E573&gt;0,LN(資本ストック!E573),0)</f>
        <v>10.893765289026812</v>
      </c>
      <c r="F573" s="4">
        <f>IF(資本ストック!F573&gt;0,LN(資本ストック!F573),0)</f>
        <v>12.482565285554012</v>
      </c>
      <c r="G573" s="4">
        <f>IF(資本ストック!G573&gt;0,LN(資本ストック!G573),0)</f>
        <v>12.704512956925731</v>
      </c>
      <c r="H573" s="4">
        <f>IF(資本ストック!H573&gt;0,LN(資本ストック!H573),0)</f>
        <v>12.998284022996282</v>
      </c>
      <c r="I573" s="4">
        <f>IF(資本ストック!I573&gt;0,LN(資本ストック!I573),0)</f>
        <v>13.070860690578963</v>
      </c>
      <c r="K573" s="6">
        <f>E573-E$1102</f>
        <v>-1.0256589693953906</v>
      </c>
      <c r="L573" s="6">
        <f>F573-F$1102</f>
        <v>-0.73417257353055376</v>
      </c>
      <c r="M573" s="6">
        <f>G573-G$1102</f>
        <v>-0.73460878619774661</v>
      </c>
      <c r="N573" s="6">
        <f>H573-H$1102</f>
        <v>-0.61118539242686332</v>
      </c>
      <c r="O573" s="6">
        <f>I573-I$1102</f>
        <v>-0.3816055088321626</v>
      </c>
    </row>
    <row r="574" spans="1:15" x14ac:dyDescent="0.15">
      <c r="A574" s="1">
        <v>25</v>
      </c>
      <c r="B574" s="1" t="s">
        <v>293</v>
      </c>
      <c r="C574" s="1">
        <v>19</v>
      </c>
      <c r="D574" s="1" t="s">
        <v>14</v>
      </c>
      <c r="E574" s="4">
        <f>IF(資本ストック!E574&gt;0,LN(資本ストック!E574),0)</f>
        <v>10.823458487127199</v>
      </c>
      <c r="F574" s="4">
        <f>IF(資本ストック!F574&gt;0,LN(資本ストック!F574),0)</f>
        <v>11.458219854092265</v>
      </c>
      <c r="G574" s="4">
        <f>IF(資本ストック!G574&gt;0,LN(資本ストック!G574),0)</f>
        <v>11.935689746975084</v>
      </c>
      <c r="H574" s="4">
        <f>IF(資本ストック!H574&gt;0,LN(資本ストック!H574),0)</f>
        <v>12.364843160781424</v>
      </c>
      <c r="I574" s="4">
        <f>IF(資本ストック!I574&gt;0,LN(資本ストック!I574),0)</f>
        <v>12.641829055348005</v>
      </c>
      <c r="K574" s="6">
        <f>E574-E$1103</f>
        <v>-0.39990045730826829</v>
      </c>
      <c r="L574" s="6">
        <f>F574-F$1103</f>
        <v>-0.15677448988433262</v>
      </c>
      <c r="M574" s="6">
        <f>G574-G$1103</f>
        <v>4.7083085089859367E-2</v>
      </c>
      <c r="N574" s="6">
        <f>H574-H$1103</f>
        <v>6.0888503493698565E-2</v>
      </c>
      <c r="O574" s="6">
        <f>I574-I$1103</f>
        <v>0.21299349921693533</v>
      </c>
    </row>
    <row r="575" spans="1:15" x14ac:dyDescent="0.15">
      <c r="A575" s="1">
        <v>25</v>
      </c>
      <c r="B575" s="1" t="s">
        <v>293</v>
      </c>
      <c r="C575" s="1">
        <v>20</v>
      </c>
      <c r="D575" s="1" t="s">
        <v>15</v>
      </c>
      <c r="E575" s="4">
        <f>IF(資本ストック!E575&gt;0,LN(資本ストック!E575),0)</f>
        <v>10.294217781187271</v>
      </c>
      <c r="F575" s="4">
        <f>IF(資本ストック!F575&gt;0,LN(資本ストック!F575),0)</f>
        <v>12.083971404443851</v>
      </c>
      <c r="G575" s="4">
        <f>IF(資本ストック!G575&gt;0,LN(資本ストック!G575),0)</f>
        <v>12.945030787450573</v>
      </c>
      <c r="H575" s="4">
        <f>IF(資本ストック!H575&gt;0,LN(資本ストック!H575),0)</f>
        <v>13.621874908470328</v>
      </c>
      <c r="I575" s="4">
        <f>IF(資本ストック!I575&gt;0,LN(資本ストック!I575),0)</f>
        <v>13.77676076917505</v>
      </c>
      <c r="K575" s="6">
        <f>E575-E$1104</f>
        <v>-0.63594395528525816</v>
      </c>
      <c r="L575" s="6">
        <f>F575-F$1104</f>
        <v>-0.79764884521452117</v>
      </c>
      <c r="M575" s="6">
        <f>G575-G$1104</f>
        <v>-0.8696218367197357</v>
      </c>
      <c r="N575" s="6">
        <f>H575-H$1104</f>
        <v>-0.50261391897199736</v>
      </c>
      <c r="O575" s="6">
        <f>I575-I$1104</f>
        <v>-0.35114698414866119</v>
      </c>
    </row>
    <row r="576" spans="1:15" x14ac:dyDescent="0.15">
      <c r="A576" s="1">
        <v>25</v>
      </c>
      <c r="B576" s="1" t="s">
        <v>293</v>
      </c>
      <c r="C576" s="1">
        <v>21</v>
      </c>
      <c r="D576" s="1" t="s">
        <v>16</v>
      </c>
      <c r="E576" s="4">
        <f>IF(資本ストック!E576&gt;0,LN(資本ストック!E576),0)</f>
        <v>11.444203356597795</v>
      </c>
      <c r="F576" s="4">
        <f>IF(資本ストック!F576&gt;0,LN(資本ストック!F576),0)</f>
        <v>13.015647424530615</v>
      </c>
      <c r="G576" s="4">
        <f>IF(資本ストック!G576&gt;0,LN(資本ストック!G576),0)</f>
        <v>13.66330278799855</v>
      </c>
      <c r="H576" s="4">
        <f>IF(資本ストック!H576&gt;0,LN(資本ストック!H576),0)</f>
        <v>14.196504600869909</v>
      </c>
      <c r="I576" s="4">
        <f>IF(資本ストック!I576&gt;0,LN(資本ストック!I576),0)</f>
        <v>14.230992799118141</v>
      </c>
      <c r="K576" s="6">
        <f>E576-E$1105</f>
        <v>-1.1467630601981718</v>
      </c>
      <c r="L576" s="6">
        <f>F576-F$1105</f>
        <v>-0.70047403838092848</v>
      </c>
      <c r="M576" s="6">
        <f>G576-G$1105</f>
        <v>-0.52159241656990218</v>
      </c>
      <c r="N576" s="6">
        <f>H576-H$1105</f>
        <v>-0.42627619253299898</v>
      </c>
      <c r="O576" s="6">
        <f>I576-I$1105</f>
        <v>-0.43091616487272155</v>
      </c>
    </row>
    <row r="577" spans="1:15" x14ac:dyDescent="0.15">
      <c r="A577" s="1">
        <v>25</v>
      </c>
      <c r="B577" s="1" t="s">
        <v>143</v>
      </c>
      <c r="C577" s="1">
        <v>22</v>
      </c>
      <c r="D577" s="1" t="s">
        <v>8</v>
      </c>
      <c r="E577" s="4">
        <f>IF(資本ストック!E577&gt;0,LN(資本ストック!E577),0)</f>
        <v>12.327503482116262</v>
      </c>
      <c r="F577" s="4">
        <f>IF(資本ストック!F577&gt;0,LN(資本ストック!F577),0)</f>
        <v>13.077834251014544</v>
      </c>
      <c r="G577" s="4">
        <f>IF(資本ストック!G577&gt;0,LN(資本ストック!G577),0)</f>
        <v>14.248166213536582</v>
      </c>
      <c r="H577" s="4">
        <f>IF(資本ストック!H577&gt;0,LN(資本ストック!H577),0)</f>
        <v>14.553486305069658</v>
      </c>
      <c r="I577" s="4">
        <f>IF(資本ストック!I577&gt;0,LN(資本ストック!I577),0)</f>
        <v>14.507138534726765</v>
      </c>
      <c r="K577" s="6">
        <f>E577-E$1106</f>
        <v>0.14181774699631156</v>
      </c>
      <c r="L577" s="6">
        <f>F577-F$1106</f>
        <v>-0.47511921127724221</v>
      </c>
      <c r="M577" s="6">
        <f>G577-G$1106</f>
        <v>-0.1898522633309625</v>
      </c>
      <c r="N577" s="6">
        <f>H577-H$1106</f>
        <v>-0.33770295047267851</v>
      </c>
      <c r="O577" s="6">
        <f>I577-I$1106</f>
        <v>-0.42481252952283555</v>
      </c>
    </row>
    <row r="578" spans="1:15" x14ac:dyDescent="0.15">
      <c r="A578" s="1">
        <v>25</v>
      </c>
      <c r="B578" s="1" t="s">
        <v>143</v>
      </c>
      <c r="C578" s="1">
        <v>23</v>
      </c>
      <c r="D578" s="1" t="s">
        <v>29</v>
      </c>
      <c r="E578" s="4">
        <f>IF(資本ストック!E578&gt;0,LN(資本ストック!E578),0)</f>
        <v>11.773688958186765</v>
      </c>
      <c r="F578" s="4">
        <f>IF(資本ストック!F578&gt;0,LN(資本ストック!F578),0)</f>
        <v>12.811433750190689</v>
      </c>
      <c r="G578" s="4">
        <f>IF(資本ストック!G578&gt;0,LN(資本ストック!G578),0)</f>
        <v>13.413158855046738</v>
      </c>
      <c r="H578" s="4">
        <f>IF(資本ストック!H578&gt;0,LN(資本ストック!H578),0)</f>
        <v>14.144581153333414</v>
      </c>
      <c r="I578" s="4">
        <f>IF(資本ストック!I578&gt;0,LN(資本ストック!I578),0)</f>
        <v>14.153470171466161</v>
      </c>
      <c r="K578" s="6">
        <f>E578-E$1107</f>
        <v>-0.91798420537281977</v>
      </c>
      <c r="L578" s="6">
        <f>F578-F$1107</f>
        <v>-0.56121188675179567</v>
      </c>
      <c r="M578" s="6">
        <f>G578-G$1107</f>
        <v>-0.45110426232859702</v>
      </c>
      <c r="N578" s="6">
        <f>H578-H$1107</f>
        <v>-0.31194646904990009</v>
      </c>
      <c r="O578" s="6">
        <f>I578-I$1107</f>
        <v>-0.35199061270860277</v>
      </c>
    </row>
    <row r="579" spans="1:15" x14ac:dyDescent="0.15">
      <c r="A579" s="1">
        <v>26</v>
      </c>
      <c r="B579" s="1" t="s">
        <v>344</v>
      </c>
      <c r="C579" s="1">
        <v>1</v>
      </c>
      <c r="D579" s="1" t="s">
        <v>9</v>
      </c>
      <c r="E579" s="4">
        <f>IF(資本ストック!E579&gt;0,LN(資本ストック!E579),0)</f>
        <v>12.573099079969941</v>
      </c>
      <c r="F579" s="4">
        <f>IF(資本ストック!F579&gt;0,LN(資本ストック!F579),0)</f>
        <v>13.104589181810598</v>
      </c>
      <c r="G579" s="4">
        <f>IF(資本ストック!G579&gt;0,LN(資本ストック!G579),0)</f>
        <v>13.595037703074178</v>
      </c>
      <c r="H579" s="4">
        <f>IF(資本ストック!H579&gt;0,LN(資本ストック!H579),0)</f>
        <v>13.689618107557108</v>
      </c>
      <c r="I579" s="4">
        <f>IF(資本ストック!I579&gt;0,LN(資本ストック!I579),0)</f>
        <v>13.6534501152844</v>
      </c>
      <c r="K579" s="6">
        <f>E579-E$1085</f>
        <v>-0.84003047622136329</v>
      </c>
      <c r="L579" s="6">
        <f>F579-F$1085</f>
        <v>-0.53363896740486183</v>
      </c>
      <c r="M579" s="6">
        <f>G579-G$1085</f>
        <v>-0.38943833078896617</v>
      </c>
      <c r="N579" s="6">
        <f>H579-H$1085</f>
        <v>-0.49444595929506008</v>
      </c>
      <c r="O579" s="6">
        <f>I579-I$1085</f>
        <v>-0.53498073760793829</v>
      </c>
    </row>
    <row r="580" spans="1:15" x14ac:dyDescent="0.15">
      <c r="A580" s="1">
        <v>26</v>
      </c>
      <c r="B580" s="1" t="s">
        <v>344</v>
      </c>
      <c r="C580" s="1">
        <v>2</v>
      </c>
      <c r="D580" s="1" t="s">
        <v>10</v>
      </c>
      <c r="E580" s="4">
        <f>IF(資本ストック!E580&gt;0,LN(資本ストック!E580),0)</f>
        <v>9.3453486621908564</v>
      </c>
      <c r="F580" s="4">
        <f>IF(資本ストック!F580&gt;0,LN(資本ストック!F580),0)</f>
        <v>9.4728089986630799</v>
      </c>
      <c r="G580" s="4">
        <f>IF(資本ストック!G580&gt;0,LN(資本ストック!G580),0)</f>
        <v>9.674922743504645</v>
      </c>
      <c r="H580" s="4">
        <f>IF(資本ストック!H580&gt;0,LN(資本ストック!H580),0)</f>
        <v>9.8743311119080719</v>
      </c>
      <c r="I580" s="4">
        <f>IF(資本ストック!I580&gt;0,LN(資本ストック!I580),0)</f>
        <v>9.5857939617876777</v>
      </c>
      <c r="K580" s="6">
        <f>E580-E$1086</f>
        <v>-0.59949327361072591</v>
      </c>
      <c r="L580" s="6">
        <f>F580-F$1086</f>
        <v>-0.62683431216666463</v>
      </c>
      <c r="M580" s="6">
        <f>G580-G$1086</f>
        <v>-0.48465985972943315</v>
      </c>
      <c r="N580" s="6">
        <f>H580-H$1086</f>
        <v>-0.31240566931865565</v>
      </c>
      <c r="O580" s="6">
        <f>I580-I$1086</f>
        <v>-0.44481258244257837</v>
      </c>
    </row>
    <row r="581" spans="1:15" x14ac:dyDescent="0.15">
      <c r="A581" s="1">
        <v>26</v>
      </c>
      <c r="B581" s="1" t="s">
        <v>345</v>
      </c>
      <c r="C581" s="1">
        <v>3</v>
      </c>
      <c r="D581" s="1" t="s">
        <v>17</v>
      </c>
      <c r="E581" s="4">
        <f>IF(資本ストック!E581&gt;0,LN(資本ストック!E581),0)</f>
        <v>11.940264447323473</v>
      </c>
      <c r="F581" s="4">
        <f>IF(資本ストック!F581&gt;0,LN(資本ストック!F581),0)</f>
        <v>12.27482054500916</v>
      </c>
      <c r="G581" s="4">
        <f>IF(資本ストック!G581&gt;0,LN(資本ストック!G581),0)</f>
        <v>12.638177778909972</v>
      </c>
      <c r="H581" s="4">
        <f>IF(資本ストック!H581&gt;0,LN(資本ストック!H581),0)</f>
        <v>12.940165719968689</v>
      </c>
      <c r="I581" s="4">
        <f>IF(資本ストック!I581&gt;0,LN(資本ストック!I581),0)</f>
        <v>13.17600062980727</v>
      </c>
      <c r="K581" s="6">
        <f>E581-E$1087</f>
        <v>0.93511945261357354</v>
      </c>
      <c r="L581" s="6">
        <f>F581-F$1087</f>
        <v>0.6536731354005294</v>
      </c>
      <c r="M581" s="6">
        <f>G581-G$1087</f>
        <v>0.50544556403393948</v>
      </c>
      <c r="N581" s="6">
        <f>H581-H$1087</f>
        <v>0.42306497005138688</v>
      </c>
      <c r="O581" s="6">
        <f>I581-I$1087</f>
        <v>0.59948726528657659</v>
      </c>
    </row>
    <row r="582" spans="1:15" x14ac:dyDescent="0.15">
      <c r="A582" s="1">
        <v>26</v>
      </c>
      <c r="B582" s="1" t="s">
        <v>346</v>
      </c>
      <c r="C582" s="1">
        <v>4</v>
      </c>
      <c r="D582" s="1" t="s">
        <v>18</v>
      </c>
      <c r="E582" s="4">
        <f>IF(資本ストック!E582&gt;0,LN(資本ストック!E582),0)</f>
        <v>12.629548269884953</v>
      </c>
      <c r="F582" s="4">
        <f>IF(資本ストック!F582&gt;0,LN(資本ストック!F582),0)</f>
        <v>12.754324288552306</v>
      </c>
      <c r="G582" s="4">
        <f>IF(資本ストック!G582&gt;0,LN(資本ストック!G582),0)</f>
        <v>12.787101698613002</v>
      </c>
      <c r="H582" s="4">
        <f>IF(資本ストック!H582&gt;0,LN(資本ストック!H582),0)</f>
        <v>12.819417409762668</v>
      </c>
      <c r="I582" s="4">
        <f>IF(資本ストック!I582&gt;0,LN(資本ストック!I582),0)</f>
        <v>12.502188594303451</v>
      </c>
      <c r="K582" s="6">
        <f>E582-E$1088</f>
        <v>1.9805268037004637</v>
      </c>
      <c r="L582" s="6">
        <f>F582-F$1088</f>
        <v>1.5521228003201646</v>
      </c>
      <c r="M582" s="6">
        <f>G582-G$1088</f>
        <v>1.2885015046684689</v>
      </c>
      <c r="N582" s="6">
        <f>H582-H$1088</f>
        <v>1.26705168922126</v>
      </c>
      <c r="O582" s="6">
        <f>I582-I$1088</f>
        <v>1.1892992048768978</v>
      </c>
    </row>
    <row r="583" spans="1:15" x14ac:dyDescent="0.15">
      <c r="A583" s="1">
        <v>26</v>
      </c>
      <c r="B583" s="1" t="s">
        <v>347</v>
      </c>
      <c r="C583" s="1">
        <v>5</v>
      </c>
      <c r="D583" s="1" t="s">
        <v>19</v>
      </c>
      <c r="E583" s="4">
        <f>IF(資本ストック!E583&gt;0,LN(資本ストック!E583),0)</f>
        <v>9.7371741747412646</v>
      </c>
      <c r="F583" s="4">
        <f>IF(資本ストック!F583&gt;0,LN(資本ストック!F583),0)</f>
        <v>10.557811417377323</v>
      </c>
      <c r="G583" s="4">
        <f>IF(資本ストック!G583&gt;0,LN(資本ストック!G583),0)</f>
        <v>11.025267997165873</v>
      </c>
      <c r="H583" s="4">
        <f>IF(資本ストック!H583&gt;0,LN(資本ストック!H583),0)</f>
        <v>11.090640679957248</v>
      </c>
      <c r="I583" s="4">
        <f>IF(資本ストック!I583&gt;0,LN(資本ストック!I583),0)</f>
        <v>11.105527049432721</v>
      </c>
      <c r="K583" s="6">
        <f>E583-E$1089</f>
        <v>-0.44124043720288597</v>
      </c>
      <c r="L583" s="6">
        <f>F583-F$1089</f>
        <v>-1.2000022353653605E-2</v>
      </c>
      <c r="M583" s="6">
        <f>G583-G$1089</f>
        <v>1.945970849287626E-2</v>
      </c>
      <c r="N583" s="6">
        <f>H583-H$1089</f>
        <v>-0.24040037923956703</v>
      </c>
      <c r="O583" s="6">
        <f>I583-I$1089</f>
        <v>-0.25341079624192808</v>
      </c>
    </row>
    <row r="584" spans="1:15" x14ac:dyDescent="0.15">
      <c r="A584" s="1">
        <v>26</v>
      </c>
      <c r="B584" s="1" t="s">
        <v>345</v>
      </c>
      <c r="C584" s="1">
        <v>6</v>
      </c>
      <c r="D584" s="1" t="s">
        <v>3</v>
      </c>
      <c r="E584" s="4">
        <f>IF(資本ストック!E584&gt;0,LN(資本ストック!E584),0)</f>
        <v>11.765529728554304</v>
      </c>
      <c r="F584" s="4">
        <f>IF(資本ストック!F584&gt;0,LN(資本ストック!F584),0)</f>
        <v>11.759308391438854</v>
      </c>
      <c r="G584" s="4">
        <f>IF(資本ストック!G584&gt;0,LN(資本ストック!G584),0)</f>
        <v>12.0634383928346</v>
      </c>
      <c r="H584" s="4">
        <f>IF(資本ストック!H584&gt;0,LN(資本ストック!H584),0)</f>
        <v>12.31021330053194</v>
      </c>
      <c r="I584" s="4">
        <f>IF(資本ストック!I584&gt;0,LN(資本ストック!I584),0)</f>
        <v>12.378516790455874</v>
      </c>
      <c r="K584" s="6">
        <f>E584-E$1090</f>
        <v>0.68627201102545321</v>
      </c>
      <c r="L584" s="6">
        <f>F584-F$1090</f>
        <v>0.35888609243814962</v>
      </c>
      <c r="M584" s="6">
        <f>G584-G$1090</f>
        <v>0.24343778839991081</v>
      </c>
      <c r="N584" s="6">
        <f>H584-H$1090</f>
        <v>0.2317225549620936</v>
      </c>
      <c r="O584" s="6">
        <f>I584-I$1090</f>
        <v>-3.113189667487859E-3</v>
      </c>
    </row>
    <row r="585" spans="1:15" x14ac:dyDescent="0.15">
      <c r="A585" s="1">
        <v>26</v>
      </c>
      <c r="B585" s="1" t="s">
        <v>346</v>
      </c>
      <c r="C585" s="1">
        <v>7</v>
      </c>
      <c r="D585" s="1" t="s">
        <v>20</v>
      </c>
      <c r="E585" s="4">
        <f>IF(資本ストック!E585&gt;0,LN(資本ストック!E585),0)</f>
        <v>9.0666718769828663</v>
      </c>
      <c r="F585" s="4">
        <f>IF(資本ストック!F585&gt;0,LN(資本ストック!F585),0)</f>
        <v>8.7038984947334885</v>
      </c>
      <c r="G585" s="4">
        <f>IF(資本ストック!G585&gt;0,LN(資本ストック!G585),0)</f>
        <v>8.3398046861137693</v>
      </c>
      <c r="H585" s="4">
        <f>IF(資本ストック!H585&gt;0,LN(資本ストック!H585),0)</f>
        <v>8.8105596551838978</v>
      </c>
      <c r="I585" s="4">
        <f>IF(資本ストック!I585&gt;0,LN(資本ストック!I585),0)</f>
        <v>10.07903718326857</v>
      </c>
      <c r="K585" s="6">
        <f>E585-E$1091</f>
        <v>-0.21185771003978893</v>
      </c>
      <c r="L585" s="6">
        <f>F585-F$1091</f>
        <v>-1.2597387716333674</v>
      </c>
      <c r="M585" s="6">
        <f>G585-G$1091</f>
        <v>-1.5159390362505736</v>
      </c>
      <c r="N585" s="6">
        <f>H585-H$1091</f>
        <v>-1.4622623471847298</v>
      </c>
      <c r="O585" s="6">
        <f>I585-I$1091</f>
        <v>-0.26210790474468126</v>
      </c>
    </row>
    <row r="586" spans="1:15" x14ac:dyDescent="0.15">
      <c r="A586" s="1">
        <v>26</v>
      </c>
      <c r="B586" s="1" t="s">
        <v>345</v>
      </c>
      <c r="C586" s="1">
        <v>8</v>
      </c>
      <c r="D586" s="1" t="s">
        <v>21</v>
      </c>
      <c r="E586" s="4">
        <f>IF(資本ストック!E586&gt;0,LN(資本ストック!E586),0)</f>
        <v>10.943137983521588</v>
      </c>
      <c r="F586" s="4">
        <f>IF(資本ストック!F586&gt;0,LN(資本ストック!F586),0)</f>
        <v>11.206820543082555</v>
      </c>
      <c r="G586" s="4">
        <f>IF(資本ストック!G586&gt;0,LN(資本ストック!G586),0)</f>
        <v>11.436386407331792</v>
      </c>
      <c r="H586" s="4">
        <f>IF(資本ストック!H586&gt;0,LN(資本ストック!H586),0)</f>
        <v>11.427693581922288</v>
      </c>
      <c r="I586" s="4">
        <f>IF(資本ストック!I586&gt;0,LN(資本ストック!I586),0)</f>
        <v>11.286484639388279</v>
      </c>
      <c r="K586" s="6">
        <f>E586-E$1092</f>
        <v>0.15965794163434488</v>
      </c>
      <c r="L586" s="6">
        <f>F586-F$1092</f>
        <v>0.13714505404097466</v>
      </c>
      <c r="M586" s="6">
        <f>G586-G$1092</f>
        <v>9.6225319552006638E-2</v>
      </c>
      <c r="N586" s="6">
        <f>H586-H$1092</f>
        <v>2.0061624394550392E-2</v>
      </c>
      <c r="O586" s="6">
        <f>I586-I$1092</f>
        <v>-5.1389737516332801E-2</v>
      </c>
    </row>
    <row r="587" spans="1:15" x14ac:dyDescent="0.15">
      <c r="A587" s="1">
        <v>26</v>
      </c>
      <c r="B587" s="1" t="s">
        <v>346</v>
      </c>
      <c r="C587" s="1">
        <v>9</v>
      </c>
      <c r="D587" s="1" t="s">
        <v>22</v>
      </c>
      <c r="E587" s="4">
        <f>IF(資本ストック!E587&gt;0,LN(資本ストック!E587),0)</f>
        <v>10.896066600959973</v>
      </c>
      <c r="F587" s="4">
        <f>IF(資本ストック!F587&gt;0,LN(資本ストック!F587),0)</f>
        <v>11.43466085164472</v>
      </c>
      <c r="G587" s="4">
        <f>IF(資本ストック!G587&gt;0,LN(資本ストック!G587),0)</f>
        <v>11.677736002326546</v>
      </c>
      <c r="H587" s="4">
        <f>IF(資本ストック!H587&gt;0,LN(資本ストック!H587),0)</f>
        <v>11.664884806567938</v>
      </c>
      <c r="I587" s="4">
        <f>IF(資本ストック!I587&gt;0,LN(資本ストック!I587),0)</f>
        <v>11.553488650047912</v>
      </c>
      <c r="K587" s="6">
        <f>E587-E$1093</f>
        <v>-0.3605083934637161</v>
      </c>
      <c r="L587" s="6">
        <f>F587-F$1093</f>
        <v>-0.40886819786739004</v>
      </c>
      <c r="M587" s="6">
        <f>G587-G$1093</f>
        <v>-0.50780068788757049</v>
      </c>
      <c r="N587" s="6">
        <f>H587-H$1093</f>
        <v>-0.60974444434519803</v>
      </c>
      <c r="O587" s="6">
        <f>I587-I$1093</f>
        <v>-0.86297328477771984</v>
      </c>
    </row>
    <row r="588" spans="1:15" x14ac:dyDescent="0.15">
      <c r="A588" s="1">
        <v>26</v>
      </c>
      <c r="B588" s="1" t="s">
        <v>346</v>
      </c>
      <c r="C588" s="1">
        <v>10</v>
      </c>
      <c r="D588" s="1" t="s">
        <v>23</v>
      </c>
      <c r="E588" s="4">
        <f>IF(資本ストック!E588&gt;0,LN(資本ストック!E588),0)</f>
        <v>10.784915005812984</v>
      </c>
      <c r="F588" s="4">
        <f>IF(資本ストック!F588&gt;0,LN(資本ストック!F588),0)</f>
        <v>10.837880141829213</v>
      </c>
      <c r="G588" s="4">
        <f>IF(資本ストック!G588&gt;0,LN(資本ストック!G588),0)</f>
        <v>11.164837561716405</v>
      </c>
      <c r="H588" s="4">
        <f>IF(資本ストック!H588&gt;0,LN(資本ストック!H588),0)</f>
        <v>11.223843249469921</v>
      </c>
      <c r="I588" s="4">
        <f>IF(資本ストック!I588&gt;0,LN(資本ストック!I588),0)</f>
        <v>11.321306175158865</v>
      </c>
      <c r="K588" s="6">
        <f>E588-E$1094</f>
        <v>0.54369255222329294</v>
      </c>
      <c r="L588" s="6">
        <f>F588-F$1094</f>
        <v>0.24681534329413246</v>
      </c>
      <c r="M588" s="6">
        <f>G588-G$1094</f>
        <v>8.935993150106647E-2</v>
      </c>
      <c r="N588" s="6">
        <f>H588-H$1094</f>
        <v>-0.12825042868161241</v>
      </c>
      <c r="O588" s="6">
        <f>I588-I$1094</f>
        <v>3.4308093855717203E-2</v>
      </c>
    </row>
    <row r="589" spans="1:15" x14ac:dyDescent="0.15">
      <c r="A589" s="1">
        <v>26</v>
      </c>
      <c r="B589" s="1" t="s">
        <v>345</v>
      </c>
      <c r="C589" s="1">
        <v>11</v>
      </c>
      <c r="D589" s="1" t="s">
        <v>24</v>
      </c>
      <c r="E589" s="4">
        <f>IF(資本ストック!E589&gt;0,LN(資本ストック!E589),0)</f>
        <v>11.296179220541863</v>
      </c>
      <c r="F589" s="4">
        <f>IF(資本ストック!F589&gt;0,LN(資本ストック!F589),0)</f>
        <v>11.578664417581793</v>
      </c>
      <c r="G589" s="4">
        <f>IF(資本ストック!G589&gt;0,LN(資本ストック!G589),0)</f>
        <v>12.316297122272116</v>
      </c>
      <c r="H589" s="4">
        <f>IF(資本ストック!H589&gt;0,LN(資本ストック!H589),0)</f>
        <v>12.524290599788738</v>
      </c>
      <c r="I589" s="4">
        <f>IF(資本ストック!I589&gt;0,LN(資本ストック!I589),0)</f>
        <v>12.535816014983258</v>
      </c>
      <c r="K589" s="6">
        <f>E589-E$1095</f>
        <v>0.48010248265178923</v>
      </c>
      <c r="L589" s="6">
        <f>F589-F$1095</f>
        <v>0.36376498769806709</v>
      </c>
      <c r="M589" s="6">
        <f>G589-G$1095</f>
        <v>0.39792992336136379</v>
      </c>
      <c r="N589" s="6">
        <f>H589-H$1095</f>
        <v>0.17989893279548497</v>
      </c>
      <c r="O589" s="6">
        <f>I589-I$1095</f>
        <v>5.4484359077399347E-2</v>
      </c>
    </row>
    <row r="590" spans="1:15" x14ac:dyDescent="0.15">
      <c r="A590" s="1">
        <v>26</v>
      </c>
      <c r="B590" s="1" t="s">
        <v>346</v>
      </c>
      <c r="C590" s="1">
        <v>12</v>
      </c>
      <c r="D590" s="1" t="s">
        <v>25</v>
      </c>
      <c r="E590" s="4">
        <f>IF(資本ストック!E590&gt;0,LN(資本ストック!E590),0)</f>
        <v>12.024616074852203</v>
      </c>
      <c r="F590" s="4">
        <f>IF(資本ストック!F590&gt;0,LN(資本ストック!F590),0)</f>
        <v>12.42681387203778</v>
      </c>
      <c r="G590" s="4">
        <f>IF(資本ストック!G590&gt;0,LN(資本ストック!G590),0)</f>
        <v>13.241491117096867</v>
      </c>
      <c r="H590" s="4">
        <f>IF(資本ストック!H590&gt;0,LN(資本ストック!H590),0)</f>
        <v>13.590893369411692</v>
      </c>
      <c r="I590" s="4">
        <f>IF(資本ストック!I590&gt;0,LN(資本ストック!I590),0)</f>
        <v>13.461273472951637</v>
      </c>
      <c r="K590" s="6">
        <f>E590-E$1096</f>
        <v>1.8939286749526794</v>
      </c>
      <c r="L590" s="6">
        <f>F590-F$1096</f>
        <v>1.3758837986326409</v>
      </c>
      <c r="M590" s="6">
        <f>G590-G$1096</f>
        <v>0.72789338249432234</v>
      </c>
      <c r="N590" s="6">
        <f>H590-H$1096</f>
        <v>0.41040048955156117</v>
      </c>
      <c r="O590" s="6">
        <f>I590-I$1096</f>
        <v>0.10119275340377243</v>
      </c>
    </row>
    <row r="591" spans="1:15" x14ac:dyDescent="0.15">
      <c r="A591" s="1">
        <v>26</v>
      </c>
      <c r="B591" s="1" t="s">
        <v>346</v>
      </c>
      <c r="C591" s="1">
        <v>13</v>
      </c>
      <c r="D591" s="1" t="s">
        <v>26</v>
      </c>
      <c r="E591" s="4">
        <f>IF(資本ストック!E591&gt;0,LN(資本ストック!E591),0)</f>
        <v>11.278984585455078</v>
      </c>
      <c r="F591" s="4">
        <f>IF(資本ストック!F591&gt;0,LN(資本ストック!F591),0)</f>
        <v>12.334875197772801</v>
      </c>
      <c r="G591" s="4">
        <f>IF(資本ストック!G591&gt;0,LN(資本ストック!G591),0)</f>
        <v>12.860767163881141</v>
      </c>
      <c r="H591" s="4">
        <f>IF(資本ストック!H591&gt;0,LN(資本ストック!H591),0)</f>
        <v>13.135854217993693</v>
      </c>
      <c r="I591" s="4">
        <f>IF(資本ストック!I591&gt;0,LN(資本ストック!I591),0)</f>
        <v>12.867442488538391</v>
      </c>
      <c r="K591" s="6">
        <f>E591-E$1097</f>
        <v>1.6483452271997265</v>
      </c>
      <c r="L591" s="6">
        <f>F591-F$1097</f>
        <v>1.2305238774779284</v>
      </c>
      <c r="M591" s="6">
        <f>G591-G$1097</f>
        <v>1.1871783339366697</v>
      </c>
      <c r="N591" s="6">
        <f>H591-H$1097</f>
        <v>1.0909480037403974</v>
      </c>
      <c r="O591" s="6">
        <f>I591-I$1097</f>
        <v>0.69512363517492304</v>
      </c>
    </row>
    <row r="592" spans="1:15" x14ac:dyDescent="0.15">
      <c r="A592" s="1">
        <v>26</v>
      </c>
      <c r="B592" s="1" t="s">
        <v>346</v>
      </c>
      <c r="C592" s="1">
        <v>14</v>
      </c>
      <c r="D592" s="1" t="s">
        <v>27</v>
      </c>
      <c r="E592" s="4">
        <f>IF(資本ストック!E592&gt;0,LN(資本ストック!E592),0)</f>
        <v>9.9179659316546775</v>
      </c>
      <c r="F592" s="4">
        <f>IF(資本ストック!F592&gt;0,LN(資本ストック!F592),0)</f>
        <v>10.373271211750458</v>
      </c>
      <c r="G592" s="4">
        <f>IF(資本ストック!G592&gt;0,LN(資本ストック!G592),0)</f>
        <v>11.282727278899747</v>
      </c>
      <c r="H592" s="4">
        <f>IF(資本ストック!H592&gt;0,LN(資本ストック!H592),0)</f>
        <v>11.808280887136469</v>
      </c>
      <c r="I592" s="4">
        <f>IF(資本ストック!I592&gt;0,LN(資本ストック!I592),0)</f>
        <v>12.103198391731587</v>
      </c>
      <c r="K592" s="6">
        <f>E592-E$1098</f>
        <v>3.3996717435821902</v>
      </c>
      <c r="L592" s="6">
        <f>F592-F$1098</f>
        <v>1.9333604891940066</v>
      </c>
      <c r="M592" s="6">
        <f>G592-G$1098</f>
        <v>1.7651117888713106</v>
      </c>
      <c r="N592" s="6">
        <f>H592-H$1098</f>
        <v>1.7871104363163042</v>
      </c>
      <c r="O592" s="6">
        <f>I592-I$1098</f>
        <v>1.8111387649985744</v>
      </c>
    </row>
    <row r="593" spans="1:15" x14ac:dyDescent="0.15">
      <c r="A593" s="1">
        <v>26</v>
      </c>
      <c r="B593" s="1" t="s">
        <v>346</v>
      </c>
      <c r="C593" s="1">
        <v>15</v>
      </c>
      <c r="D593" s="1" t="s">
        <v>28</v>
      </c>
      <c r="E593" s="4">
        <f>IF(資本ストック!E593&gt;0,LN(資本ストック!E593),0)</f>
        <v>12.109976191983435</v>
      </c>
      <c r="F593" s="4">
        <f>IF(資本ストック!F593&gt;0,LN(資本ストック!F593),0)</f>
        <v>12.332062951892215</v>
      </c>
      <c r="G593" s="4">
        <f>IF(資本ストック!G593&gt;0,LN(資本ストック!G593),0)</f>
        <v>12.859981235928608</v>
      </c>
      <c r="H593" s="4">
        <f>IF(資本ストック!H593&gt;0,LN(資本ストック!H593),0)</f>
        <v>12.921801475817416</v>
      </c>
      <c r="I593" s="4">
        <f>IF(資本ストック!I593&gt;0,LN(資本ストック!I593),0)</f>
        <v>13.016788451698536</v>
      </c>
      <c r="K593" s="6">
        <f>E593-E$1099</f>
        <v>1.0343980237874089</v>
      </c>
      <c r="L593" s="6">
        <f>F593-F$1099</f>
        <v>0.54607062367364101</v>
      </c>
      <c r="M593" s="6">
        <f>G593-G$1099</f>
        <v>0.41184936787031212</v>
      </c>
      <c r="N593" s="6">
        <f>H593-H$1099</f>
        <v>0.21371788231095934</v>
      </c>
      <c r="O593" s="6">
        <f>I593-I$1099</f>
        <v>0.29145922698402771</v>
      </c>
    </row>
    <row r="594" spans="1:15" x14ac:dyDescent="0.15">
      <c r="A594" s="1">
        <v>26</v>
      </c>
      <c r="B594" s="1" t="s">
        <v>348</v>
      </c>
      <c r="C594" s="1">
        <v>16</v>
      </c>
      <c r="D594" s="1" t="s">
        <v>11</v>
      </c>
      <c r="E594" s="4">
        <f>IF(資本ストック!E594&gt;0,LN(資本ストック!E594),0)</f>
        <v>12.291298304661886</v>
      </c>
      <c r="F594" s="4">
        <f>IF(資本ストック!F594&gt;0,LN(資本ストック!F594),0)</f>
        <v>12.475970880473447</v>
      </c>
      <c r="G594" s="4">
        <f>IF(資本ストック!G594&gt;0,LN(資本ストック!G594),0)</f>
        <v>12.790009360725415</v>
      </c>
      <c r="H594" s="4">
        <f>IF(資本ストック!H594&gt;0,LN(資本ストック!H594),0)</f>
        <v>13.055326630835021</v>
      </c>
      <c r="I594" s="4">
        <f>IF(資本ストック!I594&gt;0,LN(資本ストック!I594),0)</f>
        <v>12.890321515714151</v>
      </c>
      <c r="K594" s="6">
        <f>E594-E$1100</f>
        <v>0.4329861491724305</v>
      </c>
      <c r="L594" s="6">
        <f>F594-F$1100</f>
        <v>0.22190217258882861</v>
      </c>
      <c r="M594" s="6">
        <f>G594-G$1100</f>
        <v>0.14814777432908954</v>
      </c>
      <c r="N594" s="6">
        <f>H594-H$1100</f>
        <v>8.6776124299600355E-2</v>
      </c>
      <c r="O594" s="6">
        <f>I594-I$1100</f>
        <v>8.1261386257727608E-2</v>
      </c>
    </row>
    <row r="595" spans="1:15" x14ac:dyDescent="0.15">
      <c r="A595" s="1">
        <v>26</v>
      </c>
      <c r="B595" s="1" t="s">
        <v>348</v>
      </c>
      <c r="C595" s="1">
        <v>17</v>
      </c>
      <c r="D595" s="1" t="s">
        <v>12</v>
      </c>
      <c r="E595" s="4">
        <f>IF(資本ストック!E595&gt;0,LN(資本ストック!E595),0)</f>
        <v>12.93085325577653</v>
      </c>
      <c r="F595" s="4">
        <f>IF(資本ストック!F595&gt;0,LN(資本ストック!F595),0)</f>
        <v>13.864658117832231</v>
      </c>
      <c r="G595" s="4">
        <f>IF(資本ストック!G595&gt;0,LN(資本ストック!G595),0)</f>
        <v>14.242559140117253</v>
      </c>
      <c r="H595" s="4">
        <f>IF(資本ストック!H595&gt;0,LN(資本ストック!H595),0)</f>
        <v>14.71108154842603</v>
      </c>
      <c r="I595" s="4">
        <f>IF(資本ストック!I595&gt;0,LN(資本ストック!I595),0)</f>
        <v>14.840704029545059</v>
      </c>
      <c r="K595" s="6">
        <f>E595-E$1101</f>
        <v>0.33044180584527894</v>
      </c>
      <c r="L595" s="6">
        <f>F595-F$1101</f>
        <v>0.15384796539083645</v>
      </c>
      <c r="M595" s="6">
        <f>G595-G$1101</f>
        <v>0.11871927079205591</v>
      </c>
      <c r="N595" s="6">
        <f>H595-H$1101</f>
        <v>0.23395602932220427</v>
      </c>
      <c r="O595" s="6">
        <f>I595-I$1101</f>
        <v>0.34038079938287424</v>
      </c>
    </row>
    <row r="596" spans="1:15" x14ac:dyDescent="0.15">
      <c r="A596" s="1">
        <v>26</v>
      </c>
      <c r="B596" s="1" t="s">
        <v>348</v>
      </c>
      <c r="C596" s="1">
        <v>18</v>
      </c>
      <c r="D596" s="1" t="s">
        <v>13</v>
      </c>
      <c r="E596" s="4">
        <f>IF(資本ストック!E596&gt;0,LN(資本ストック!E596),0)</f>
        <v>12.347135288165536</v>
      </c>
      <c r="F596" s="4">
        <f>IF(資本ストック!F596&gt;0,LN(資本ストック!F596),0)</f>
        <v>13.549395363386676</v>
      </c>
      <c r="G596" s="4">
        <f>IF(資本ストック!G596&gt;0,LN(資本ストック!G596),0)</f>
        <v>13.730643917683915</v>
      </c>
      <c r="H596" s="4">
        <f>IF(資本ストック!H596&gt;0,LN(資本ストック!H596),0)</f>
        <v>13.934146213666054</v>
      </c>
      <c r="I596" s="4">
        <f>IF(資本ストック!I596&gt;0,LN(資本ストック!I596),0)</f>
        <v>13.715120856425981</v>
      </c>
      <c r="K596" s="6">
        <f>E596-E$1102</f>
        <v>0.42771102974333353</v>
      </c>
      <c r="L596" s="6">
        <f>F596-F$1102</f>
        <v>0.3326575043021105</v>
      </c>
      <c r="M596" s="6">
        <f>G596-G$1102</f>
        <v>0.29152217456043772</v>
      </c>
      <c r="N596" s="6">
        <f>H596-H$1102</f>
        <v>0.3246767982429084</v>
      </c>
      <c r="O596" s="6">
        <f>I596-I$1102</f>
        <v>0.26265465701485624</v>
      </c>
    </row>
    <row r="597" spans="1:15" x14ac:dyDescent="0.15">
      <c r="A597" s="1">
        <v>26</v>
      </c>
      <c r="B597" s="1" t="s">
        <v>344</v>
      </c>
      <c r="C597" s="1">
        <v>19</v>
      </c>
      <c r="D597" s="1" t="s">
        <v>14</v>
      </c>
      <c r="E597" s="4">
        <f>IF(資本ストック!E597&gt;0,LN(資本ストック!E597),0)</f>
        <v>12.046020941457263</v>
      </c>
      <c r="F597" s="4">
        <f>IF(資本ストック!F597&gt;0,LN(資本ストック!F597),0)</f>
        <v>12.153091357445511</v>
      </c>
      <c r="G597" s="4">
        <f>IF(資本ストック!G597&gt;0,LN(資本ストック!G597),0)</f>
        <v>12.387459602194442</v>
      </c>
      <c r="H597" s="4">
        <f>IF(資本ストック!H597&gt;0,LN(資本ストック!H597),0)</f>
        <v>12.912259614727448</v>
      </c>
      <c r="I597" s="4">
        <f>IF(資本ストック!I597&gt;0,LN(資本ストック!I597),0)</f>
        <v>12.863120092573052</v>
      </c>
      <c r="K597" s="6">
        <f>E597-E$1103</f>
        <v>0.82266199702179499</v>
      </c>
      <c r="L597" s="6">
        <f>F597-F$1103</f>
        <v>0.53809701346891359</v>
      </c>
      <c r="M597" s="6">
        <f>G597-G$1103</f>
        <v>0.49885294030921656</v>
      </c>
      <c r="N597" s="6">
        <f>H597-H$1103</f>
        <v>0.60830495743972257</v>
      </c>
      <c r="O597" s="6">
        <f>I597-I$1103</f>
        <v>0.43428453644198228</v>
      </c>
    </row>
    <row r="598" spans="1:15" x14ac:dyDescent="0.15">
      <c r="A598" s="1">
        <v>26</v>
      </c>
      <c r="B598" s="1" t="s">
        <v>344</v>
      </c>
      <c r="C598" s="1">
        <v>20</v>
      </c>
      <c r="D598" s="1" t="s">
        <v>15</v>
      </c>
      <c r="E598" s="4">
        <f>IF(資本ストック!E598&gt;0,LN(資本ストック!E598),0)</f>
        <v>11.911434936988579</v>
      </c>
      <c r="F598" s="4">
        <f>IF(資本ストック!F598&gt;0,LN(資本ストック!F598),0)</f>
        <v>13.519737701029838</v>
      </c>
      <c r="G598" s="4">
        <f>IF(資本ストック!G598&gt;0,LN(資本ストック!G598),0)</f>
        <v>14.33689484287647</v>
      </c>
      <c r="H598" s="4">
        <f>IF(資本ストック!H598&gt;0,LN(資本ストック!H598),0)</f>
        <v>14.634279495488538</v>
      </c>
      <c r="I598" s="4">
        <f>IF(資本ストック!I598&gt;0,LN(資本ストック!I598),0)</f>
        <v>14.527138241196612</v>
      </c>
      <c r="K598" s="6">
        <f>E598-E$1104</f>
        <v>0.98127320051604983</v>
      </c>
      <c r="L598" s="6">
        <f>F598-F$1104</f>
        <v>0.6381174513714658</v>
      </c>
      <c r="M598" s="6">
        <f>G598-G$1104</f>
        <v>0.52224221870616105</v>
      </c>
      <c r="N598" s="6">
        <f>H598-H$1104</f>
        <v>0.50979066804621276</v>
      </c>
      <c r="O598" s="6">
        <f>I598-I$1104</f>
        <v>0.3992304878729005</v>
      </c>
    </row>
    <row r="599" spans="1:15" x14ac:dyDescent="0.15">
      <c r="A599" s="1">
        <v>26</v>
      </c>
      <c r="B599" s="1" t="s">
        <v>349</v>
      </c>
      <c r="C599" s="1">
        <v>21</v>
      </c>
      <c r="D599" s="1" t="s">
        <v>16</v>
      </c>
      <c r="E599" s="4">
        <f>IF(資本ストック!E599&gt;0,LN(資本ストック!E599),0)</f>
        <v>13.070585551223775</v>
      </c>
      <c r="F599" s="4">
        <f>IF(資本ストック!F599&gt;0,LN(資本ストック!F599),0)</f>
        <v>14.032224253939948</v>
      </c>
      <c r="G599" s="4">
        <f>IF(資本ストック!G599&gt;0,LN(資本ストック!G599),0)</f>
        <v>14.419262355770206</v>
      </c>
      <c r="H599" s="4">
        <f>IF(資本ストック!H599&gt;0,LN(資本ストック!H599),0)</f>
        <v>14.769399364613331</v>
      </c>
      <c r="I599" s="4">
        <f>IF(資本ストック!I599&gt;0,LN(資本ストック!I599),0)</f>
        <v>14.947046989313854</v>
      </c>
      <c r="K599" s="6">
        <f>E599-E$1105</f>
        <v>0.4796191344278089</v>
      </c>
      <c r="L599" s="6">
        <f>F599-F$1105</f>
        <v>0.31610279102840444</v>
      </c>
      <c r="M599" s="6">
        <f>G599-G$1105</f>
        <v>0.234367151201754</v>
      </c>
      <c r="N599" s="6">
        <f>H599-H$1105</f>
        <v>0.1466185712104231</v>
      </c>
      <c r="O599" s="6">
        <f>I599-I$1105</f>
        <v>0.2851380253229916</v>
      </c>
    </row>
    <row r="600" spans="1:15" x14ac:dyDescent="0.15">
      <c r="A600" s="1">
        <v>26</v>
      </c>
      <c r="B600" s="1" t="s">
        <v>240</v>
      </c>
      <c r="C600" s="1">
        <v>22</v>
      </c>
      <c r="D600" s="1" t="s">
        <v>8</v>
      </c>
      <c r="E600" s="4">
        <f>IF(資本ストック!E600&gt;0,LN(資本ストック!E600),0)</f>
        <v>13.128414014777036</v>
      </c>
      <c r="F600" s="4">
        <f>IF(資本ストック!F600&gt;0,LN(資本ストック!F600),0)</f>
        <v>13.953737069185104</v>
      </c>
      <c r="G600" s="4">
        <f>IF(資本ストック!G600&gt;0,LN(資本ストック!G600),0)</f>
        <v>14.547197996069769</v>
      </c>
      <c r="H600" s="4">
        <f>IF(資本ストック!H600&gt;0,LN(資本ストック!H600),0)</f>
        <v>14.993694803337403</v>
      </c>
      <c r="I600" s="4">
        <f>IF(資本ストック!I600&gt;0,LN(資本ストック!I600),0)</f>
        <v>15.069128510439453</v>
      </c>
      <c r="K600" s="6">
        <f>E600-E$1106</f>
        <v>0.94272827965708572</v>
      </c>
      <c r="L600" s="6">
        <f>F600-F$1106</f>
        <v>0.40078360689331838</v>
      </c>
      <c r="M600" s="6">
        <f>G600-G$1106</f>
        <v>0.10917951920222535</v>
      </c>
      <c r="N600" s="6">
        <f>H600-H$1106</f>
        <v>0.10250554779506693</v>
      </c>
      <c r="O600" s="6">
        <f>I600-I$1106</f>
        <v>0.1371774461898525</v>
      </c>
    </row>
    <row r="601" spans="1:15" x14ac:dyDescent="0.15">
      <c r="A601" s="1">
        <v>26</v>
      </c>
      <c r="B601" s="1" t="s">
        <v>240</v>
      </c>
      <c r="C601" s="1">
        <v>23</v>
      </c>
      <c r="D601" s="1" t="s">
        <v>29</v>
      </c>
      <c r="E601" s="4">
        <f>IF(資本ストック!E601&gt;0,LN(資本ストック!E601),0)</f>
        <v>12.914096573462366</v>
      </c>
      <c r="F601" s="4">
        <f>IF(資本ストック!F601&gt;0,LN(資本ストック!F601),0)</f>
        <v>13.679677502788934</v>
      </c>
      <c r="G601" s="4">
        <f>IF(資本ストック!G601&gt;0,LN(資本ストック!G601),0)</f>
        <v>14.174768174806799</v>
      </c>
      <c r="H601" s="4">
        <f>IF(資本ストック!H601&gt;0,LN(資本ストック!H601),0)</f>
        <v>14.717633643978029</v>
      </c>
      <c r="I601" s="4">
        <f>IF(資本ストック!I601&gt;0,LN(資本ストック!I601),0)</f>
        <v>14.731753750179772</v>
      </c>
      <c r="K601" s="6">
        <f>E601-E$1107</f>
        <v>0.22242340990278109</v>
      </c>
      <c r="L601" s="6">
        <f>F601-F$1107</f>
        <v>0.30703186584644904</v>
      </c>
      <c r="M601" s="6">
        <f>G601-G$1107</f>
        <v>0.31050505743146317</v>
      </c>
      <c r="N601" s="6">
        <f>H601-H$1107</f>
        <v>0.26110602159471519</v>
      </c>
      <c r="O601" s="6">
        <f>I601-I$1107</f>
        <v>0.22629296600500837</v>
      </c>
    </row>
    <row r="602" spans="1:15" x14ac:dyDescent="0.15">
      <c r="A602" s="1">
        <v>27</v>
      </c>
      <c r="B602" s="1" t="s">
        <v>350</v>
      </c>
      <c r="C602" s="1">
        <v>1</v>
      </c>
      <c r="D602" s="1" t="s">
        <v>9</v>
      </c>
      <c r="E602" s="4">
        <f>IF(資本ストック!E602&gt;0,LN(資本ストック!E602),0)</f>
        <v>12.337094220374334</v>
      </c>
      <c r="F602" s="4">
        <f>IF(資本ストック!F602&gt;0,LN(資本ストック!F602),0)</f>
        <v>12.714366703207853</v>
      </c>
      <c r="G602" s="4">
        <f>IF(資本ストック!G602&gt;0,LN(資本ストック!G602),0)</f>
        <v>13.479095332908017</v>
      </c>
      <c r="H602" s="4">
        <f>IF(資本ストック!H602&gt;0,LN(資本ストック!H602),0)</f>
        <v>13.410316707878648</v>
      </c>
      <c r="I602" s="4">
        <f>IF(資本ストック!I602&gt;0,LN(資本ストック!I602),0)</f>
        <v>13.30126876409939</v>
      </c>
      <c r="K602" s="6">
        <f>E602-E$1085</f>
        <v>-1.0760353358169699</v>
      </c>
      <c r="L602" s="6">
        <f>F602-F$1085</f>
        <v>-0.92386144600760645</v>
      </c>
      <c r="M602" s="6">
        <f>G602-G$1085</f>
        <v>-0.50538070095512744</v>
      </c>
      <c r="N602" s="6">
        <f>H602-H$1085</f>
        <v>-0.77374735897351954</v>
      </c>
      <c r="O602" s="6">
        <f>I602-I$1085</f>
        <v>-0.88716208879294811</v>
      </c>
    </row>
    <row r="603" spans="1:15" x14ac:dyDescent="0.15">
      <c r="A603" s="1">
        <v>27</v>
      </c>
      <c r="B603" s="1" t="s">
        <v>351</v>
      </c>
      <c r="C603" s="1">
        <v>2</v>
      </c>
      <c r="D603" s="1" t="s">
        <v>10</v>
      </c>
      <c r="E603" s="4">
        <f>IF(資本ストック!E603&gt;0,LN(資本ストック!E603),0)</f>
        <v>8.8624017114519411</v>
      </c>
      <c r="F603" s="4">
        <f>IF(資本ストック!F603&gt;0,LN(資本ストック!F603),0)</f>
        <v>9.1607164957330962</v>
      </c>
      <c r="G603" s="4">
        <f>IF(資本ストック!G603&gt;0,LN(資本ストック!G603),0)</f>
        <v>9.2753993219595365</v>
      </c>
      <c r="H603" s="4">
        <f>IF(資本ストック!H603&gt;0,LN(資本ストック!H603),0)</f>
        <v>9.2160014868998186</v>
      </c>
      <c r="I603" s="4">
        <f>IF(資本ストック!I603&gt;0,LN(資本ストック!I603),0)</f>
        <v>8.9609362276301887</v>
      </c>
      <c r="K603" s="6">
        <f>E603-E$1086</f>
        <v>-1.0824402243496412</v>
      </c>
      <c r="L603" s="6">
        <f>F603-F$1086</f>
        <v>-0.93892681509664833</v>
      </c>
      <c r="M603" s="6">
        <f>G603-G$1086</f>
        <v>-0.8841832812745416</v>
      </c>
      <c r="N603" s="6">
        <f>H603-H$1086</f>
        <v>-0.97073529432690897</v>
      </c>
      <c r="O603" s="6">
        <f>I603-I$1086</f>
        <v>-1.0696703166000674</v>
      </c>
    </row>
    <row r="604" spans="1:15" x14ac:dyDescent="0.15">
      <c r="A604" s="1">
        <v>27</v>
      </c>
      <c r="B604" s="1" t="s">
        <v>352</v>
      </c>
      <c r="C604" s="1">
        <v>3</v>
      </c>
      <c r="D604" s="1" t="s">
        <v>17</v>
      </c>
      <c r="E604" s="4">
        <f>IF(資本ストック!E604&gt;0,LN(資本ストック!E604),0)</f>
        <v>12.786678688588543</v>
      </c>
      <c r="F604" s="4">
        <f>IF(資本ストック!F604&gt;0,LN(資本ストック!F604),0)</f>
        <v>12.929988308767362</v>
      </c>
      <c r="G604" s="4">
        <f>IF(資本ストック!G604&gt;0,LN(資本ストック!G604),0)</f>
        <v>13.246836452070486</v>
      </c>
      <c r="H604" s="4">
        <f>IF(資本ストック!H604&gt;0,LN(資本ストック!H604),0)</f>
        <v>13.587953742612696</v>
      </c>
      <c r="I604" s="4">
        <f>IF(資本ストック!I604&gt;0,LN(資本ストック!I604),0)</f>
        <v>13.522658763482648</v>
      </c>
      <c r="K604" s="6">
        <f>E604-E$1087</f>
        <v>1.781533693878643</v>
      </c>
      <c r="L604" s="6">
        <f>F604-F$1087</f>
        <v>1.3088408991587315</v>
      </c>
      <c r="M604" s="6">
        <f>G604-G$1087</f>
        <v>1.1141042371944536</v>
      </c>
      <c r="N604" s="6">
        <f>H604-H$1087</f>
        <v>1.0708529926953929</v>
      </c>
      <c r="O604" s="6">
        <f>I604-I$1087</f>
        <v>0.9461453989619546</v>
      </c>
    </row>
    <row r="605" spans="1:15" x14ac:dyDescent="0.15">
      <c r="A605" s="1">
        <v>27</v>
      </c>
      <c r="B605" s="1" t="s">
        <v>353</v>
      </c>
      <c r="C605" s="1">
        <v>4</v>
      </c>
      <c r="D605" s="1" t="s">
        <v>18</v>
      </c>
      <c r="E605" s="4">
        <f>IF(資本ストック!E605&gt;0,LN(資本ストック!E605),0)</f>
        <v>13.17699878468777</v>
      </c>
      <c r="F605" s="4">
        <f>IF(資本ストック!F605&gt;0,LN(資本ストック!F605),0)</f>
        <v>13.340910372538483</v>
      </c>
      <c r="G605" s="4">
        <f>IF(資本ストック!G605&gt;0,LN(資本ストック!G605),0)</f>
        <v>13.463976009139278</v>
      </c>
      <c r="H605" s="4">
        <f>IF(資本ストック!H605&gt;0,LN(資本ストック!H605),0)</f>
        <v>13.315839750898739</v>
      </c>
      <c r="I605" s="4">
        <f>IF(資本ストック!I605&gt;0,LN(資本ストック!I605),0)</f>
        <v>12.892056290710357</v>
      </c>
      <c r="K605" s="6">
        <f>E605-E$1088</f>
        <v>2.5279773185032806</v>
      </c>
      <c r="L605" s="6">
        <f>F605-F$1088</f>
        <v>2.1387088843063413</v>
      </c>
      <c r="M605" s="6">
        <f>G605-G$1088</f>
        <v>1.9653758151947454</v>
      </c>
      <c r="N605" s="6">
        <f>H605-H$1088</f>
        <v>1.7634740303573313</v>
      </c>
      <c r="O605" s="6">
        <f>I605-I$1088</f>
        <v>1.5791669012838039</v>
      </c>
    </row>
    <row r="606" spans="1:15" x14ac:dyDescent="0.15">
      <c r="A606" s="1">
        <v>27</v>
      </c>
      <c r="B606" s="1" t="s">
        <v>352</v>
      </c>
      <c r="C606" s="1">
        <v>5</v>
      </c>
      <c r="D606" s="1" t="s">
        <v>19</v>
      </c>
      <c r="E606" s="4">
        <f>IF(資本ストック!E606&gt;0,LN(資本ストック!E606),0)</f>
        <v>11.967669350788489</v>
      </c>
      <c r="F606" s="4">
        <f>IF(資本ストック!F606&gt;0,LN(資本ストック!F606),0)</f>
        <v>12.222574966857733</v>
      </c>
      <c r="G606" s="4">
        <f>IF(資本ストック!G606&gt;0,LN(資本ストック!G606),0)</f>
        <v>12.501483383975518</v>
      </c>
      <c r="H606" s="4">
        <f>IF(資本ストック!H606&gt;0,LN(資本ストック!H606),0)</f>
        <v>12.745547812854049</v>
      </c>
      <c r="I606" s="4">
        <f>IF(資本ストック!I606&gt;0,LN(資本ストック!I606),0)</f>
        <v>12.565364142357714</v>
      </c>
      <c r="K606" s="6">
        <f>E606-E$1089</f>
        <v>1.7892547388443383</v>
      </c>
      <c r="L606" s="6">
        <f>F606-F$1089</f>
        <v>1.6527635271267567</v>
      </c>
      <c r="M606" s="6">
        <f>G606-G$1089</f>
        <v>1.4956750953025217</v>
      </c>
      <c r="N606" s="6">
        <f>H606-H$1089</f>
        <v>1.4145067536572338</v>
      </c>
      <c r="O606" s="6">
        <f>I606-I$1089</f>
        <v>1.2064262966830643</v>
      </c>
    </row>
    <row r="607" spans="1:15" x14ac:dyDescent="0.15">
      <c r="A607" s="1">
        <v>27</v>
      </c>
      <c r="B607" s="1" t="s">
        <v>352</v>
      </c>
      <c r="C607" s="1">
        <v>6</v>
      </c>
      <c r="D607" s="1" t="s">
        <v>3</v>
      </c>
      <c r="E607" s="4">
        <f>IF(資本ストック!E607&gt;0,LN(資本ストック!E607),0)</f>
        <v>13.286459191575362</v>
      </c>
      <c r="F607" s="4">
        <f>IF(資本ストック!F607&gt;0,LN(資本ストック!F607),0)</f>
        <v>13.606695708059524</v>
      </c>
      <c r="G607" s="4">
        <f>IF(資本ストック!G607&gt;0,LN(資本ストック!G607),0)</f>
        <v>13.972911052667131</v>
      </c>
      <c r="H607" s="4">
        <f>IF(資本ストック!H607&gt;0,LN(資本ストック!H607),0)</f>
        <v>14.18011534252159</v>
      </c>
      <c r="I607" s="4">
        <f>IF(資本ストック!I607&gt;0,LN(資本ストック!I607),0)</f>
        <v>14.294566979345271</v>
      </c>
      <c r="K607" s="6">
        <f>E607-E$1090</f>
        <v>2.2072014740465118</v>
      </c>
      <c r="L607" s="6">
        <f>F607-F$1090</f>
        <v>2.2062734090588201</v>
      </c>
      <c r="M607" s="6">
        <f>G607-G$1090</f>
        <v>2.1529104482324417</v>
      </c>
      <c r="N607" s="6">
        <f>H607-H$1090</f>
        <v>2.1016245969517442</v>
      </c>
      <c r="O607" s="6">
        <f>I607-I$1090</f>
        <v>1.912936999221909</v>
      </c>
    </row>
    <row r="608" spans="1:15" x14ac:dyDescent="0.15">
      <c r="A608" s="1">
        <v>27</v>
      </c>
      <c r="B608" s="1" t="s">
        <v>352</v>
      </c>
      <c r="C608" s="1">
        <v>7</v>
      </c>
      <c r="D608" s="1" t="s">
        <v>20</v>
      </c>
      <c r="E608" s="4">
        <f>IF(資本ストック!E608&gt;0,LN(資本ストック!E608),0)</f>
        <v>11.961395660916907</v>
      </c>
      <c r="F608" s="4">
        <f>IF(資本ストック!F608&gt;0,LN(資本ストック!F608),0)</f>
        <v>12.302140461659381</v>
      </c>
      <c r="G608" s="4">
        <f>IF(資本ストック!G608&gt;0,LN(資本ストック!G608),0)</f>
        <v>12.534078480871354</v>
      </c>
      <c r="H608" s="4">
        <f>IF(資本ストック!H608&gt;0,LN(資本ストック!H608),0)</f>
        <v>13.081345534771035</v>
      </c>
      <c r="I608" s="4">
        <f>IF(資本ストック!I608&gt;0,LN(資本ストック!I608),0)</f>
        <v>13.690043472770608</v>
      </c>
      <c r="K608" s="6">
        <f>E608-E$1091</f>
        <v>2.6828660738942514</v>
      </c>
      <c r="L608" s="6">
        <f>F608-F$1091</f>
        <v>2.3385031952925246</v>
      </c>
      <c r="M608" s="6">
        <f>G608-G$1091</f>
        <v>2.6783347585070114</v>
      </c>
      <c r="N608" s="6">
        <f>H608-H$1091</f>
        <v>2.8085235324024076</v>
      </c>
      <c r="O608" s="6">
        <f>I608-I$1091</f>
        <v>3.3488983847573568</v>
      </c>
    </row>
    <row r="609" spans="1:15" x14ac:dyDescent="0.15">
      <c r="A609" s="1">
        <v>27</v>
      </c>
      <c r="B609" s="1" t="s">
        <v>353</v>
      </c>
      <c r="C609" s="1">
        <v>8</v>
      </c>
      <c r="D609" s="1" t="s">
        <v>21</v>
      </c>
      <c r="E609" s="4">
        <f>IF(資本ストック!E609&gt;0,LN(資本ストック!E609),0)</f>
        <v>11.964114091115626</v>
      </c>
      <c r="F609" s="4">
        <f>IF(資本ストック!F609&gt;0,LN(資本ストック!F609),0)</f>
        <v>11.882600475932886</v>
      </c>
      <c r="G609" s="4">
        <f>IF(資本ストック!G609&gt;0,LN(資本ストック!G609),0)</f>
        <v>12.140137163726045</v>
      </c>
      <c r="H609" s="4">
        <f>IF(資本ストック!H609&gt;0,LN(資本ストック!H609),0)</f>
        <v>11.977314096668154</v>
      </c>
      <c r="I609" s="4">
        <f>IF(資本ストック!I609&gt;0,LN(資本ストック!I609),0)</f>
        <v>12.616495636976783</v>
      </c>
      <c r="K609" s="6">
        <f>E609-E$1092</f>
        <v>1.1806340492283827</v>
      </c>
      <c r="L609" s="6">
        <f>F609-F$1092</f>
        <v>0.81292498689130532</v>
      </c>
      <c r="M609" s="6">
        <f>G609-G$1092</f>
        <v>0.79997607594625997</v>
      </c>
      <c r="N609" s="6">
        <f>H609-H$1092</f>
        <v>0.56968213914041677</v>
      </c>
      <c r="O609" s="6">
        <f>I609-I$1092</f>
        <v>1.2786212600721711</v>
      </c>
    </row>
    <row r="610" spans="1:15" x14ac:dyDescent="0.15">
      <c r="A610" s="1">
        <v>27</v>
      </c>
      <c r="B610" s="1" t="s">
        <v>352</v>
      </c>
      <c r="C610" s="1">
        <v>9</v>
      </c>
      <c r="D610" s="1" t="s">
        <v>22</v>
      </c>
      <c r="E610" s="4">
        <f>IF(資本ストック!E610&gt;0,LN(資本ストック!E610),0)</f>
        <v>14.090614517959242</v>
      </c>
      <c r="F610" s="4">
        <f>IF(資本ストック!F610&gt;0,LN(資本ストック!F610),0)</f>
        <v>14.191828692334919</v>
      </c>
      <c r="G610" s="4">
        <f>IF(資本ストック!G610&gt;0,LN(資本ストック!G610),0)</f>
        <v>14.51098469408087</v>
      </c>
      <c r="H610" s="4">
        <f>IF(資本ストック!H610&gt;0,LN(資本ストック!H610),0)</f>
        <v>14.496597777490868</v>
      </c>
      <c r="I610" s="4">
        <f>IF(資本ストック!I610&gt;0,LN(資本ストック!I610),0)</f>
        <v>14.382452403011929</v>
      </c>
      <c r="K610" s="6">
        <f>E610-E$1093</f>
        <v>2.8340395235355533</v>
      </c>
      <c r="L610" s="6">
        <f>F610-F$1093</f>
        <v>2.3482996428228091</v>
      </c>
      <c r="M610" s="6">
        <f>G610-G$1093</f>
        <v>2.3254480038667538</v>
      </c>
      <c r="N610" s="6">
        <f>H610-H$1093</f>
        <v>2.2219685265777311</v>
      </c>
      <c r="O610" s="6">
        <f>I610-I$1093</f>
        <v>1.9659904681862965</v>
      </c>
    </row>
    <row r="611" spans="1:15" x14ac:dyDescent="0.15">
      <c r="A611" s="1">
        <v>27</v>
      </c>
      <c r="B611" s="1" t="s">
        <v>353</v>
      </c>
      <c r="C611" s="1">
        <v>10</v>
      </c>
      <c r="D611" s="1" t="s">
        <v>23</v>
      </c>
      <c r="E611" s="4">
        <f>IF(資本ストック!E611&gt;0,LN(資本ストック!E611),0)</f>
        <v>13.33258619339243</v>
      </c>
      <c r="F611" s="4">
        <f>IF(資本ストック!F611&gt;0,LN(資本ストック!F611),0)</f>
        <v>13.341938391185948</v>
      </c>
      <c r="G611" s="4">
        <f>IF(資本ストック!G611&gt;0,LN(資本ストック!G611),0)</f>
        <v>13.543495167311876</v>
      </c>
      <c r="H611" s="4">
        <f>IF(資本ストック!H611&gt;0,LN(資本ストック!H611),0)</f>
        <v>13.574515332191138</v>
      </c>
      <c r="I611" s="4">
        <f>IF(資本ストック!I611&gt;0,LN(資本ストック!I611),0)</f>
        <v>13.402226487624583</v>
      </c>
      <c r="K611" s="6">
        <f>E611-E$1094</f>
        <v>3.0913637398027394</v>
      </c>
      <c r="L611" s="6">
        <f>F611-F$1094</f>
        <v>2.7508735926508674</v>
      </c>
      <c r="M611" s="6">
        <f>G611-G$1094</f>
        <v>2.4680175370965376</v>
      </c>
      <c r="N611" s="6">
        <f>H611-H$1094</f>
        <v>2.2224216540396053</v>
      </c>
      <c r="O611" s="6">
        <f>I611-I$1094</f>
        <v>2.1152284063214353</v>
      </c>
    </row>
    <row r="612" spans="1:15" x14ac:dyDescent="0.15">
      <c r="A612" s="1">
        <v>27</v>
      </c>
      <c r="B612" s="1" t="s">
        <v>352</v>
      </c>
      <c r="C612" s="1">
        <v>11</v>
      </c>
      <c r="D612" s="1" t="s">
        <v>24</v>
      </c>
      <c r="E612" s="4">
        <f>IF(資本ストック!E612&gt;0,LN(資本ストック!E612),0)</f>
        <v>13.690870473905637</v>
      </c>
      <c r="F612" s="4">
        <f>IF(資本ストック!F612&gt;0,LN(資本ストック!F612),0)</f>
        <v>13.810393125390362</v>
      </c>
      <c r="G612" s="4">
        <f>IF(資本ストック!G612&gt;0,LN(資本ストック!G612),0)</f>
        <v>14.219422923434273</v>
      </c>
      <c r="H612" s="4">
        <f>IF(資本ストック!H612&gt;0,LN(資本ストック!H612),0)</f>
        <v>14.33898359582415</v>
      </c>
      <c r="I612" s="4">
        <f>IF(資本ストック!I612&gt;0,LN(資本ストック!I612),0)</f>
        <v>14.353479622917725</v>
      </c>
      <c r="K612" s="6">
        <f>E612-E$1095</f>
        <v>2.8747937360155635</v>
      </c>
      <c r="L612" s="6">
        <f>F612-F$1095</f>
        <v>2.5954936955066366</v>
      </c>
      <c r="M612" s="6">
        <f>G612-G$1095</f>
        <v>2.3010557245235201</v>
      </c>
      <c r="N612" s="6">
        <f>H612-H$1095</f>
        <v>1.9945919288308964</v>
      </c>
      <c r="O612" s="6">
        <f>I612-I$1095</f>
        <v>1.8721479670118661</v>
      </c>
    </row>
    <row r="613" spans="1:15" x14ac:dyDescent="0.15">
      <c r="A613" s="1">
        <v>27</v>
      </c>
      <c r="B613" s="1" t="s">
        <v>354</v>
      </c>
      <c r="C613" s="1">
        <v>12</v>
      </c>
      <c r="D613" s="1" t="s">
        <v>25</v>
      </c>
      <c r="E613" s="4">
        <f>IF(資本ストック!E613&gt;0,LN(資本ストック!E613),0)</f>
        <v>13.256698309425076</v>
      </c>
      <c r="F613" s="4">
        <f>IF(資本ストック!F613&gt;0,LN(資本ストック!F613),0)</f>
        <v>13.493549142683438</v>
      </c>
      <c r="G613" s="4">
        <f>IF(資本ストック!G613&gt;0,LN(資本ストック!G613),0)</f>
        <v>14.21889135154955</v>
      </c>
      <c r="H613" s="4">
        <f>IF(資本ストック!H613&gt;0,LN(資本ストック!H613),0)</f>
        <v>14.235297343985797</v>
      </c>
      <c r="I613" s="4">
        <f>IF(資本ストック!I613&gt;0,LN(資本ストック!I613),0)</f>
        <v>14.539656597872121</v>
      </c>
      <c r="K613" s="6">
        <f>E613-E$1096</f>
        <v>3.1260109095255526</v>
      </c>
      <c r="L613" s="6">
        <f>F613-F$1096</f>
        <v>2.4426190692782992</v>
      </c>
      <c r="M613" s="6">
        <f>G613-G$1096</f>
        <v>1.7052936169470048</v>
      </c>
      <c r="N613" s="6">
        <f>H613-H$1096</f>
        <v>1.0548044641256666</v>
      </c>
      <c r="O613" s="6">
        <f>I613-I$1096</f>
        <v>1.1795758783242558</v>
      </c>
    </row>
    <row r="614" spans="1:15" x14ac:dyDescent="0.15">
      <c r="A614" s="1">
        <v>27</v>
      </c>
      <c r="B614" s="1" t="s">
        <v>353</v>
      </c>
      <c r="C614" s="1">
        <v>13</v>
      </c>
      <c r="D614" s="1" t="s">
        <v>26</v>
      </c>
      <c r="E614" s="4">
        <f>IF(資本ストック!E614&gt;0,LN(資本ストック!E614),0)</f>
        <v>12.373149394372813</v>
      </c>
      <c r="F614" s="4">
        <f>IF(資本ストック!F614&gt;0,LN(資本ストック!F614),0)</f>
        <v>12.993576819329679</v>
      </c>
      <c r="G614" s="4">
        <f>IF(資本ストック!G614&gt;0,LN(資本ストック!G614),0)</f>
        <v>13.335421260975531</v>
      </c>
      <c r="H614" s="4">
        <f>IF(資本ストック!H614&gt;0,LN(資本ストック!H614),0)</f>
        <v>13.574449162004646</v>
      </c>
      <c r="I614" s="4">
        <f>IF(資本ストック!I614&gt;0,LN(資本ストック!I614),0)</f>
        <v>13.322691670217493</v>
      </c>
      <c r="K614" s="6">
        <f>E614-E$1097</f>
        <v>2.7425100361174621</v>
      </c>
      <c r="L614" s="6">
        <f>F614-F$1097</f>
        <v>1.8892254990348061</v>
      </c>
      <c r="M614" s="6">
        <f>G614-G$1097</f>
        <v>1.6618324310310602</v>
      </c>
      <c r="N614" s="6">
        <f>H614-H$1097</f>
        <v>1.5295429477513505</v>
      </c>
      <c r="O614" s="6">
        <f>I614-I$1097</f>
        <v>1.1503728168540253</v>
      </c>
    </row>
    <row r="615" spans="1:15" x14ac:dyDescent="0.15">
      <c r="A615" s="1">
        <v>27</v>
      </c>
      <c r="B615" s="1" t="s">
        <v>352</v>
      </c>
      <c r="C615" s="1">
        <v>14</v>
      </c>
      <c r="D615" s="1" t="s">
        <v>27</v>
      </c>
      <c r="E615" s="4">
        <f>IF(資本ストック!E615&gt;0,LN(資本ストック!E615),0)</f>
        <v>10.273902637748296</v>
      </c>
      <c r="F615" s="4">
        <f>IF(資本ストック!F615&gt;0,LN(資本ストック!F615),0)</f>
        <v>10.783443533736722</v>
      </c>
      <c r="G615" s="4">
        <f>IF(資本ストック!G615&gt;0,LN(資本ストック!G615),0)</f>
        <v>11.469383166062741</v>
      </c>
      <c r="H615" s="4">
        <f>IF(資本ストック!H615&gt;0,LN(資本ストック!H615),0)</f>
        <v>11.97726879419274</v>
      </c>
      <c r="I615" s="4">
        <f>IF(資本ストック!I615&gt;0,LN(資本ストック!I615),0)</f>
        <v>11.725856567178056</v>
      </c>
      <c r="K615" s="6">
        <f>E615-E$1098</f>
        <v>3.7556084496758091</v>
      </c>
      <c r="L615" s="6">
        <f>F615-F$1098</f>
        <v>2.3435328111802711</v>
      </c>
      <c r="M615" s="6">
        <f>G615-G$1098</f>
        <v>1.9517676760343043</v>
      </c>
      <c r="N615" s="6">
        <f>H615-H$1098</f>
        <v>1.9560983433725756</v>
      </c>
      <c r="O615" s="6">
        <f>I615-I$1098</f>
        <v>1.4337969404450437</v>
      </c>
    </row>
    <row r="616" spans="1:15" x14ac:dyDescent="0.15">
      <c r="A616" s="1">
        <v>27</v>
      </c>
      <c r="B616" s="1" t="s">
        <v>352</v>
      </c>
      <c r="C616" s="1">
        <v>15</v>
      </c>
      <c r="D616" s="1" t="s">
        <v>28</v>
      </c>
      <c r="E616" s="4">
        <f>IF(資本ストック!E616&gt;0,LN(資本ストック!E616),0)</f>
        <v>13.844110884769526</v>
      </c>
      <c r="F616" s="4">
        <f>IF(資本ストック!F616&gt;0,LN(資本ストック!F616),0)</f>
        <v>13.898637670765549</v>
      </c>
      <c r="G616" s="4">
        <f>IF(資本ストック!G616&gt;0,LN(資本ストック!G616),0)</f>
        <v>14.40919601864559</v>
      </c>
      <c r="H616" s="4">
        <f>IF(資本ストック!H616&gt;0,LN(資本ストック!H616),0)</f>
        <v>14.444921924741999</v>
      </c>
      <c r="I616" s="4">
        <f>IF(資本ストック!I616&gt;0,LN(資本ストック!I616),0)</f>
        <v>14.339077528530273</v>
      </c>
      <c r="K616" s="6">
        <f>E616-E$1099</f>
        <v>2.7685327165734996</v>
      </c>
      <c r="L616" s="6">
        <f>F616-F$1099</f>
        <v>2.1126453425469744</v>
      </c>
      <c r="M616" s="6">
        <f>G616-G$1099</f>
        <v>1.9610641505872941</v>
      </c>
      <c r="N616" s="6">
        <f>H616-H$1099</f>
        <v>1.7368383312355427</v>
      </c>
      <c r="O616" s="6">
        <f>I616-I$1099</f>
        <v>1.6137483038157647</v>
      </c>
    </row>
    <row r="617" spans="1:15" x14ac:dyDescent="0.15">
      <c r="A617" s="1">
        <v>27</v>
      </c>
      <c r="B617" s="1" t="s">
        <v>355</v>
      </c>
      <c r="C617" s="1">
        <v>16</v>
      </c>
      <c r="D617" s="1" t="s">
        <v>11</v>
      </c>
      <c r="E617" s="4">
        <f>IF(資本ストック!E617&gt;0,LN(資本ストック!E617),0)</f>
        <v>13.608511680162128</v>
      </c>
      <c r="F617" s="4">
        <f>IF(資本ストック!F617&gt;0,LN(資本ストック!F617),0)</f>
        <v>13.775104266999369</v>
      </c>
      <c r="G617" s="4">
        <f>IF(資本ストック!G617&gt;0,LN(資本ストック!G617),0)</f>
        <v>14.019987327808581</v>
      </c>
      <c r="H617" s="4">
        <f>IF(資本ストック!H617&gt;0,LN(資本ストック!H617),0)</f>
        <v>14.253913729196</v>
      </c>
      <c r="I617" s="4">
        <f>IF(資本ストック!I617&gt;0,LN(資本ストック!I617),0)</f>
        <v>14.126880093445083</v>
      </c>
      <c r="K617" s="6">
        <f>E617-E$1100</f>
        <v>1.7501995246726718</v>
      </c>
      <c r="L617" s="6">
        <f>F617-F$1100</f>
        <v>1.5210355591147504</v>
      </c>
      <c r="M617" s="6">
        <f>G617-G$1100</f>
        <v>1.378125741412255</v>
      </c>
      <c r="N617" s="6">
        <f>H617-H$1100</f>
        <v>1.28536322266058</v>
      </c>
      <c r="O617" s="6">
        <f>I617-I$1100</f>
        <v>1.3178199639886596</v>
      </c>
    </row>
    <row r="618" spans="1:15" x14ac:dyDescent="0.15">
      <c r="A618" s="1">
        <v>27</v>
      </c>
      <c r="B618" s="1" t="s">
        <v>355</v>
      </c>
      <c r="C618" s="1">
        <v>17</v>
      </c>
      <c r="D618" s="1" t="s">
        <v>12</v>
      </c>
      <c r="E618" s="4">
        <f>IF(資本ストック!E618&gt;0,LN(資本ストック!E618),0)</f>
        <v>14.323098548261552</v>
      </c>
      <c r="F618" s="4">
        <f>IF(資本ストック!F618&gt;0,LN(資本ストック!F618),0)</f>
        <v>15.317990658139303</v>
      </c>
      <c r="G618" s="4">
        <f>IF(資本ストック!G618&gt;0,LN(資本ストック!G618),0)</f>
        <v>15.601120121800255</v>
      </c>
      <c r="H618" s="4">
        <f>IF(資本ストック!H618&gt;0,LN(資本ストック!H618),0)</f>
        <v>15.881174149165661</v>
      </c>
      <c r="I618" s="4">
        <f>IF(資本ストック!I618&gt;0,LN(資本ストック!I618),0)</f>
        <v>15.876777706915991</v>
      </c>
      <c r="K618" s="6">
        <f>E618-E$1101</f>
        <v>1.7226870983303009</v>
      </c>
      <c r="L618" s="6">
        <f>F618-F$1101</f>
        <v>1.607180505697908</v>
      </c>
      <c r="M618" s="6">
        <f>G618-G$1101</f>
        <v>1.4772802524750581</v>
      </c>
      <c r="N618" s="6">
        <f>H618-H$1101</f>
        <v>1.4040486300618351</v>
      </c>
      <c r="O618" s="6">
        <f>I618-I$1101</f>
        <v>1.3764544767538069</v>
      </c>
    </row>
    <row r="619" spans="1:15" x14ac:dyDescent="0.15">
      <c r="A619" s="1">
        <v>27</v>
      </c>
      <c r="B619" s="1" t="s">
        <v>351</v>
      </c>
      <c r="C619" s="1">
        <v>18</v>
      </c>
      <c r="D619" s="1" t="s">
        <v>13</v>
      </c>
      <c r="E619" s="4">
        <f>IF(資本ストック!E619&gt;0,LN(資本ストック!E619),0)</f>
        <v>14.119249881551264</v>
      </c>
      <c r="F619" s="4">
        <f>IF(資本ストック!F619&gt;0,LN(資本ストック!F619),0)</f>
        <v>15.113704097083499</v>
      </c>
      <c r="G619" s="4">
        <f>IF(資本ストック!G619&gt;0,LN(資本ストック!G619),0)</f>
        <v>15.490747658781313</v>
      </c>
      <c r="H619" s="4">
        <f>IF(資本ストック!H619&gt;0,LN(資本ストック!H619),0)</f>
        <v>15.552363899061177</v>
      </c>
      <c r="I619" s="4">
        <f>IF(資本ストック!I619&gt;0,LN(資本ストック!I619),0)</f>
        <v>15.450137383318673</v>
      </c>
      <c r="K619" s="6">
        <f>E619-E$1102</f>
        <v>2.1998256231290618</v>
      </c>
      <c r="L619" s="6">
        <f>F619-F$1102</f>
        <v>1.8969662379989334</v>
      </c>
      <c r="M619" s="6">
        <f>G619-G$1102</f>
        <v>2.0516259156578354</v>
      </c>
      <c r="N619" s="6">
        <f>H619-H$1102</f>
        <v>1.9428944836380317</v>
      </c>
      <c r="O619" s="6">
        <f>I619-I$1102</f>
        <v>1.9976711839075474</v>
      </c>
    </row>
    <row r="620" spans="1:15" x14ac:dyDescent="0.15">
      <c r="A620" s="1">
        <v>27</v>
      </c>
      <c r="B620" s="1" t="s">
        <v>351</v>
      </c>
      <c r="C620" s="1">
        <v>19</v>
      </c>
      <c r="D620" s="1" t="s">
        <v>14</v>
      </c>
      <c r="E620" s="4">
        <f>IF(資本ストック!E620&gt;0,LN(資本ストック!E620),0)</f>
        <v>13.727232772727941</v>
      </c>
      <c r="F620" s="4">
        <f>IF(資本ストック!F620&gt;0,LN(資本ストック!F620),0)</f>
        <v>13.782504565066279</v>
      </c>
      <c r="G620" s="4">
        <f>IF(資本ストック!G620&gt;0,LN(資本ストック!G620),0)</f>
        <v>14.116665794463616</v>
      </c>
      <c r="H620" s="4">
        <f>IF(資本ストック!H620&gt;0,LN(資本ストック!H620),0)</f>
        <v>14.291556406855451</v>
      </c>
      <c r="I620" s="4">
        <f>IF(資本ストック!I620&gt;0,LN(資本ストック!I620),0)</f>
        <v>14.931107029748585</v>
      </c>
      <c r="K620" s="6">
        <f>E620-E$1103</f>
        <v>2.5038738282924733</v>
      </c>
      <c r="L620" s="6">
        <f>F620-F$1103</f>
        <v>2.1675102210896817</v>
      </c>
      <c r="M620" s="6">
        <f>G620-G$1103</f>
        <v>2.2280591325783909</v>
      </c>
      <c r="N620" s="6">
        <f>H620-H$1103</f>
        <v>1.987601749567725</v>
      </c>
      <c r="O620" s="6">
        <f>I620-I$1103</f>
        <v>2.5022714736175153</v>
      </c>
    </row>
    <row r="621" spans="1:15" x14ac:dyDescent="0.15">
      <c r="A621" s="1">
        <v>27</v>
      </c>
      <c r="B621" s="1" t="s">
        <v>351</v>
      </c>
      <c r="C621" s="1">
        <v>20</v>
      </c>
      <c r="D621" s="1" t="s">
        <v>15</v>
      </c>
      <c r="E621" s="4">
        <f>IF(資本ストック!E621&gt;0,LN(資本ストック!E621),0)</f>
        <v>14.135524897831193</v>
      </c>
      <c r="F621" s="4">
        <f>IF(資本ストック!F621&gt;0,LN(資本ストック!F621),0)</f>
        <v>14.972861279106253</v>
      </c>
      <c r="G621" s="4">
        <f>IF(資本ストック!G621&gt;0,LN(資本ストック!G621),0)</f>
        <v>15.881938627938309</v>
      </c>
      <c r="H621" s="4">
        <f>IF(資本ストック!H621&gt;0,LN(資本ストック!H621),0)</f>
        <v>16.131824680531906</v>
      </c>
      <c r="I621" s="4">
        <f>IF(資本ストック!I621&gt;0,LN(資本ストック!I621),0)</f>
        <v>15.989490399895665</v>
      </c>
      <c r="K621" s="6">
        <f>E621-E$1104</f>
        <v>3.2053631613586635</v>
      </c>
      <c r="L621" s="6">
        <f>F621-F$1104</f>
        <v>2.0912410294478807</v>
      </c>
      <c r="M621" s="6">
        <f>G621-G$1104</f>
        <v>2.0672860037680003</v>
      </c>
      <c r="N621" s="6">
        <f>H621-H$1104</f>
        <v>2.0073358530895806</v>
      </c>
      <c r="O621" s="6">
        <f>I621-I$1104</f>
        <v>1.8615826465719536</v>
      </c>
    </row>
    <row r="622" spans="1:15" x14ac:dyDescent="0.15">
      <c r="A622" s="1">
        <v>27</v>
      </c>
      <c r="B622" s="1" t="s">
        <v>351</v>
      </c>
      <c r="C622" s="1">
        <v>21</v>
      </c>
      <c r="D622" s="1" t="s">
        <v>16</v>
      </c>
      <c r="E622" s="4">
        <f>IF(資本ストック!E622&gt;0,LN(資本ストック!E622),0)</f>
        <v>15.263971878456488</v>
      </c>
      <c r="F622" s="4">
        <f>IF(資本ストック!F622&gt;0,LN(資本ストック!F622),0)</f>
        <v>15.823776902262066</v>
      </c>
      <c r="G622" s="4">
        <f>IF(資本ストック!G622&gt;0,LN(資本ストック!G622),0)</f>
        <v>16.041957741216486</v>
      </c>
      <c r="H622" s="4">
        <f>IF(資本ストック!H622&gt;0,LN(資本ストック!H622),0)</f>
        <v>16.385695874172445</v>
      </c>
      <c r="I622" s="4">
        <f>IF(資本ストック!I622&gt;0,LN(資本ストック!I622),0)</f>
        <v>16.622344022508614</v>
      </c>
      <c r="K622" s="6">
        <f>E622-E$1105</f>
        <v>2.6730054616605212</v>
      </c>
      <c r="L622" s="6">
        <f>F622-F$1105</f>
        <v>2.1076554393505234</v>
      </c>
      <c r="M622" s="6">
        <f>G622-G$1105</f>
        <v>1.8570625366480336</v>
      </c>
      <c r="N622" s="6">
        <f>H622-H$1105</f>
        <v>1.7629150807695364</v>
      </c>
      <c r="O622" s="6">
        <f>I622-I$1105</f>
        <v>1.960435058517751</v>
      </c>
    </row>
    <row r="623" spans="1:15" x14ac:dyDescent="0.15">
      <c r="A623" s="1">
        <v>27</v>
      </c>
      <c r="B623" s="1" t="s">
        <v>249</v>
      </c>
      <c r="C623" s="1">
        <v>22</v>
      </c>
      <c r="D623" s="1" t="s">
        <v>8</v>
      </c>
      <c r="E623" s="4">
        <f>IF(資本ストック!E623&gt;0,LN(資本ストック!E623),0)</f>
        <v>14.955067199589482</v>
      </c>
      <c r="F623" s="4">
        <f>IF(資本ストック!F623&gt;0,LN(資本ストック!F623),0)</f>
        <v>15.11206959768335</v>
      </c>
      <c r="G623" s="4">
        <f>IF(資本ストック!G623&gt;0,LN(資本ストック!G623),0)</f>
        <v>15.897691009421093</v>
      </c>
      <c r="H623" s="4">
        <f>IF(資本ストック!H623&gt;0,LN(資本ストック!H623),0)</f>
        <v>16.26365153126331</v>
      </c>
      <c r="I623" s="4">
        <f>IF(資本ストック!I623&gt;0,LN(資本ストック!I623),0)</f>
        <v>16.373178543708249</v>
      </c>
      <c r="K623" s="6">
        <f>E623-E$1106</f>
        <v>2.7693814644695323</v>
      </c>
      <c r="L623" s="6">
        <f>F623-F$1106</f>
        <v>1.5591161353915641</v>
      </c>
      <c r="M623" s="6">
        <f>G623-G$1106</f>
        <v>1.4596725325535491</v>
      </c>
      <c r="N623" s="6">
        <f>H623-H$1106</f>
        <v>1.3724622757209737</v>
      </c>
      <c r="O623" s="6">
        <f>I623-I$1106</f>
        <v>1.4412274794586484</v>
      </c>
    </row>
    <row r="624" spans="1:15" x14ac:dyDescent="0.15">
      <c r="A624" s="1">
        <v>27</v>
      </c>
      <c r="B624" s="1" t="s">
        <v>249</v>
      </c>
      <c r="C624" s="1">
        <v>23</v>
      </c>
      <c r="D624" s="1" t="s">
        <v>29</v>
      </c>
      <c r="E624" s="4">
        <f>IF(資本ストック!E624&gt;0,LN(資本ストック!E624),0)</f>
        <v>14.238136380792715</v>
      </c>
      <c r="F624" s="4">
        <f>IF(資本ストック!F624&gt;0,LN(資本ストック!F624),0)</f>
        <v>14.871397024383787</v>
      </c>
      <c r="G624" s="4">
        <f>IF(資本ストック!G624&gt;0,LN(資本ストック!G624),0)</f>
        <v>15.201648484973418</v>
      </c>
      <c r="H624" s="4">
        <f>IF(資本ストック!H624&gt;0,LN(資本ストック!H624),0)</f>
        <v>15.795319407190709</v>
      </c>
      <c r="I624" s="4">
        <f>IF(資本ストック!I624&gt;0,LN(資本ストック!I624),0)</f>
        <v>15.817383467613302</v>
      </c>
      <c r="K624" s="6">
        <f>E624-E$1107</f>
        <v>1.5464632172331303</v>
      </c>
      <c r="L624" s="6">
        <f>F624-F$1107</f>
        <v>1.4987513874413025</v>
      </c>
      <c r="M624" s="6">
        <f>G624-G$1107</f>
        <v>1.3373853675980829</v>
      </c>
      <c r="N624" s="6">
        <f>H624-H$1107</f>
        <v>1.3387917848073947</v>
      </c>
      <c r="O624" s="6">
        <f>I624-I$1107</f>
        <v>1.3119226834385387</v>
      </c>
    </row>
    <row r="625" spans="1:15" x14ac:dyDescent="0.15">
      <c r="A625" s="1">
        <v>28</v>
      </c>
      <c r="B625" s="1" t="s">
        <v>147</v>
      </c>
      <c r="C625" s="1">
        <v>1</v>
      </c>
      <c r="D625" s="1" t="s">
        <v>9</v>
      </c>
      <c r="E625" s="4">
        <f>IF(資本ストック!E625&gt;0,LN(資本ストック!E625),0)</f>
        <v>13.854142442446143</v>
      </c>
      <c r="F625" s="4">
        <f>IF(資本ストック!F625&gt;0,LN(資本ストック!F625),0)</f>
        <v>14.18830764646394</v>
      </c>
      <c r="G625" s="4">
        <f>IF(資本ストック!G625&gt;0,LN(資本ストック!G625),0)</f>
        <v>14.541363038361848</v>
      </c>
      <c r="H625" s="4">
        <f>IF(資本ストック!H625&gt;0,LN(資本ストック!H625),0)</f>
        <v>14.714012999964453</v>
      </c>
      <c r="I625" s="4">
        <f>IF(資本ストック!I625&gt;0,LN(資本ストック!I625),0)</f>
        <v>14.669679201312912</v>
      </c>
      <c r="K625" s="6">
        <f>E625-E$1085</f>
        <v>0.44101288625483903</v>
      </c>
      <c r="L625" s="6">
        <f>F625-F$1085</f>
        <v>0.55007949724848082</v>
      </c>
      <c r="M625" s="6">
        <f>G625-G$1085</f>
        <v>0.55688700449870332</v>
      </c>
      <c r="N625" s="6">
        <f>H625-H$1085</f>
        <v>0.5299489331122853</v>
      </c>
      <c r="O625" s="6">
        <f>I625-I$1085</f>
        <v>0.48124834842057318</v>
      </c>
    </row>
    <row r="626" spans="1:15" x14ac:dyDescent="0.15">
      <c r="A626" s="1">
        <v>28</v>
      </c>
      <c r="B626" s="1" t="s">
        <v>147</v>
      </c>
      <c r="C626" s="1">
        <v>2</v>
      </c>
      <c r="D626" s="1" t="s">
        <v>10</v>
      </c>
      <c r="E626" s="4">
        <f>IF(資本ストック!E626&gt;0,LN(資本ストック!E626),0)</f>
        <v>10.730639723570407</v>
      </c>
      <c r="F626" s="4">
        <f>IF(資本ストック!F626&gt;0,LN(資本ストック!F626),0)</f>
        <v>11.457866974100414</v>
      </c>
      <c r="G626" s="4">
        <f>IF(資本ストック!G626&gt;0,LN(資本ストック!G626),0)</f>
        <v>11.578115771966914</v>
      </c>
      <c r="H626" s="4">
        <f>IF(資本ストック!H626&gt;0,LN(資本ストック!H626),0)</f>
        <v>11.699930099162621</v>
      </c>
      <c r="I626" s="4">
        <f>IF(資本ストック!I626&gt;0,LN(資本ストック!I626),0)</f>
        <v>11.61429202455839</v>
      </c>
      <c r="K626" s="6">
        <f>E626-E$1086</f>
        <v>0.78579778776882492</v>
      </c>
      <c r="L626" s="6">
        <f>F626-F$1086</f>
        <v>1.3582236632706692</v>
      </c>
      <c r="M626" s="6">
        <f>G626-G$1086</f>
        <v>1.4185331687328357</v>
      </c>
      <c r="N626" s="6">
        <f>H626-H$1086</f>
        <v>1.5131933179358938</v>
      </c>
      <c r="O626" s="6">
        <f>I626-I$1086</f>
        <v>1.5836854803281337</v>
      </c>
    </row>
    <row r="627" spans="1:15" x14ac:dyDescent="0.15">
      <c r="A627" s="1">
        <v>28</v>
      </c>
      <c r="B627" s="1" t="s">
        <v>148</v>
      </c>
      <c r="C627" s="1">
        <v>3</v>
      </c>
      <c r="D627" s="1" t="s">
        <v>17</v>
      </c>
      <c r="E627" s="4">
        <f>IF(資本ストック!E627&gt;0,LN(資本ストック!E627),0)</f>
        <v>13.063385024936219</v>
      </c>
      <c r="F627" s="4">
        <f>IF(資本ストック!F627&gt;0,LN(資本ストック!F627),0)</f>
        <v>13.240901727707246</v>
      </c>
      <c r="G627" s="4">
        <f>IF(資本ストック!G627&gt;0,LN(資本ストック!G627),0)</f>
        <v>13.616662085150434</v>
      </c>
      <c r="H627" s="4">
        <f>IF(資本ストック!H627&gt;0,LN(資本ストック!H627),0)</f>
        <v>13.899422505497482</v>
      </c>
      <c r="I627" s="4">
        <f>IF(資本ストック!I627&gt;0,LN(資本ストック!I627),0)</f>
        <v>13.935897587121266</v>
      </c>
      <c r="K627" s="6">
        <f>E627-E$1087</f>
        <v>2.0582400302263189</v>
      </c>
      <c r="L627" s="6">
        <f>F627-F$1087</f>
        <v>1.6197543180986163</v>
      </c>
      <c r="M627" s="6">
        <f>G627-G$1087</f>
        <v>1.4839298702744017</v>
      </c>
      <c r="N627" s="6">
        <f>H627-H$1087</f>
        <v>1.382321755580179</v>
      </c>
      <c r="O627" s="6">
        <f>I627-I$1087</f>
        <v>1.359384222600573</v>
      </c>
    </row>
    <row r="628" spans="1:15" x14ac:dyDescent="0.15">
      <c r="A628" s="1">
        <v>28</v>
      </c>
      <c r="B628" s="1" t="s">
        <v>148</v>
      </c>
      <c r="C628" s="1">
        <v>4</v>
      </c>
      <c r="D628" s="1" t="s">
        <v>18</v>
      </c>
      <c r="E628" s="4">
        <f>IF(資本ストック!E628&gt;0,LN(資本ストック!E628),0)</f>
        <v>12.372854899121435</v>
      </c>
      <c r="F628" s="4">
        <f>IF(資本ストック!F628&gt;0,LN(資本ストック!F628),0)</f>
        <v>12.432093402056283</v>
      </c>
      <c r="G628" s="4">
        <f>IF(資本ストック!G628&gt;0,LN(資本ストック!G628),0)</f>
        <v>12.444273178186579</v>
      </c>
      <c r="H628" s="4">
        <f>IF(資本ストック!H628&gt;0,LN(資本ストック!H628),0)</f>
        <v>12.410096502879645</v>
      </c>
      <c r="I628" s="4">
        <f>IF(資本ストック!I628&gt;0,LN(資本ストック!I628),0)</f>
        <v>12.330869539523515</v>
      </c>
      <c r="K628" s="6">
        <f>E628-E$1088</f>
        <v>1.7238334329369458</v>
      </c>
      <c r="L628" s="6">
        <f>F628-F$1088</f>
        <v>1.229891913824142</v>
      </c>
      <c r="M628" s="6">
        <f>G628-G$1088</f>
        <v>0.94567298424204616</v>
      </c>
      <c r="N628" s="6">
        <f>H628-H$1088</f>
        <v>0.85773078233823696</v>
      </c>
      <c r="O628" s="6">
        <f>I628-I$1088</f>
        <v>1.0179801500969621</v>
      </c>
    </row>
    <row r="629" spans="1:15" x14ac:dyDescent="0.15">
      <c r="A629" s="1">
        <v>28</v>
      </c>
      <c r="B629" s="1" t="s">
        <v>148</v>
      </c>
      <c r="C629" s="1">
        <v>5</v>
      </c>
      <c r="D629" s="1" t="s">
        <v>19</v>
      </c>
      <c r="E629" s="4">
        <f>IF(資本ストック!E629&gt;0,LN(資本ストック!E629),0)</f>
        <v>11.187271773293471</v>
      </c>
      <c r="F629" s="4">
        <f>IF(資本ストック!F629&gt;0,LN(資本ストック!F629),0)</f>
        <v>11.709044484331489</v>
      </c>
      <c r="G629" s="4">
        <f>IF(資本ストック!G629&gt;0,LN(資本ストック!G629),0)</f>
        <v>12.27937457584404</v>
      </c>
      <c r="H629" s="4">
        <f>IF(資本ストック!H629&gt;0,LN(資本ストック!H629),0)</f>
        <v>12.470086705841632</v>
      </c>
      <c r="I629" s="4">
        <f>IF(資本ストック!I629&gt;0,LN(資本ストック!I629),0)</f>
        <v>12.490992858150031</v>
      </c>
      <c r="K629" s="6">
        <f>E629-E$1089</f>
        <v>1.0088571613493205</v>
      </c>
      <c r="L629" s="6">
        <f>F629-F$1089</f>
        <v>1.1392330446005126</v>
      </c>
      <c r="M629" s="6">
        <f>G629-G$1089</f>
        <v>1.2735662871710431</v>
      </c>
      <c r="N629" s="6">
        <f>H629-H$1089</f>
        <v>1.1390456466448171</v>
      </c>
      <c r="O629" s="6">
        <f>I629-I$1089</f>
        <v>1.1320550124753819</v>
      </c>
    </row>
    <row r="630" spans="1:15" x14ac:dyDescent="0.15">
      <c r="A630" s="1">
        <v>28</v>
      </c>
      <c r="B630" s="1" t="s">
        <v>148</v>
      </c>
      <c r="C630" s="1">
        <v>6</v>
      </c>
      <c r="D630" s="1" t="s">
        <v>3</v>
      </c>
      <c r="E630" s="4">
        <f>IF(資本ストック!E630&gt;0,LN(資本ストック!E630),0)</f>
        <v>12.75740944656075</v>
      </c>
      <c r="F630" s="4">
        <f>IF(資本ストック!F630&gt;0,LN(資本ストック!F630),0)</f>
        <v>13.059995346072778</v>
      </c>
      <c r="G630" s="4">
        <f>IF(資本ストック!G630&gt;0,LN(資本ストック!G630),0)</f>
        <v>13.481799879403408</v>
      </c>
      <c r="H630" s="4">
        <f>IF(資本ストック!H630&gt;0,LN(資本ストック!H630),0)</f>
        <v>13.779318809634828</v>
      </c>
      <c r="I630" s="4">
        <f>IF(資本ストック!I630&gt;0,LN(資本ストック!I630),0)</f>
        <v>14.039035354369174</v>
      </c>
      <c r="K630" s="6">
        <f>E630-E$1090</f>
        <v>1.6781517290318995</v>
      </c>
      <c r="L630" s="6">
        <f>F630-F$1090</f>
        <v>1.6595730470720742</v>
      </c>
      <c r="M630" s="6">
        <f>G630-G$1090</f>
        <v>1.6617992749687183</v>
      </c>
      <c r="N630" s="6">
        <f>H630-H$1090</f>
        <v>1.7008280640649822</v>
      </c>
      <c r="O630" s="6">
        <f>I630-I$1090</f>
        <v>1.6574053742458119</v>
      </c>
    </row>
    <row r="631" spans="1:15" x14ac:dyDescent="0.15">
      <c r="A631" s="1">
        <v>28</v>
      </c>
      <c r="B631" s="1" t="s">
        <v>148</v>
      </c>
      <c r="C631" s="1">
        <v>7</v>
      </c>
      <c r="D631" s="1" t="s">
        <v>20</v>
      </c>
      <c r="E631" s="4">
        <f>IF(資本ストック!E631&gt;0,LN(資本ストック!E631),0)</f>
        <v>11.509372126375377</v>
      </c>
      <c r="F631" s="4">
        <f>IF(資本ストック!F631&gt;0,LN(資本ストック!F631),0)</f>
        <v>12.262481189654606</v>
      </c>
      <c r="G631" s="4">
        <f>IF(資本ストック!G631&gt;0,LN(資本ストック!G631),0)</f>
        <v>12.060671022751009</v>
      </c>
      <c r="H631" s="4">
        <f>IF(資本ストック!H631&gt;0,LN(資本ストック!H631),0)</f>
        <v>12.127189250451487</v>
      </c>
      <c r="I631" s="4">
        <f>IF(資本ストック!I631&gt;0,LN(資本ストック!I631),0)</f>
        <v>12.242272093183184</v>
      </c>
      <c r="K631" s="6">
        <f>E631-E$1091</f>
        <v>2.2308425393527216</v>
      </c>
      <c r="L631" s="6">
        <f>F631-F$1091</f>
        <v>2.29884392328775</v>
      </c>
      <c r="M631" s="6">
        <f>G631-G$1091</f>
        <v>2.2049273003866663</v>
      </c>
      <c r="N631" s="6">
        <f>H631-H$1091</f>
        <v>1.854367248082859</v>
      </c>
      <c r="O631" s="6">
        <f>I631-I$1091</f>
        <v>1.9011270051699327</v>
      </c>
    </row>
    <row r="632" spans="1:15" x14ac:dyDescent="0.15">
      <c r="A632" s="1">
        <v>28</v>
      </c>
      <c r="B632" s="1" t="s">
        <v>148</v>
      </c>
      <c r="C632" s="1">
        <v>8</v>
      </c>
      <c r="D632" s="1" t="s">
        <v>21</v>
      </c>
      <c r="E632" s="4">
        <f>IF(資本ストック!E632&gt;0,LN(資本ストック!E632),0)</f>
        <v>12.347156632582067</v>
      </c>
      <c r="F632" s="4">
        <f>IF(資本ストック!F632&gt;0,LN(資本ストック!F632),0)</f>
        <v>12.380307368946083</v>
      </c>
      <c r="G632" s="4">
        <f>IF(資本ストック!G632&gt;0,LN(資本ストック!G632),0)</f>
        <v>12.639515468062219</v>
      </c>
      <c r="H632" s="4">
        <f>IF(資本ストック!H632&gt;0,LN(資本ストック!H632),0)</f>
        <v>12.62841625141237</v>
      </c>
      <c r="I632" s="4">
        <f>IF(資本ストック!I632&gt;0,LN(資本ストック!I632),0)</f>
        <v>12.73694839446642</v>
      </c>
      <c r="K632" s="6">
        <f>E632-E$1092</f>
        <v>1.5636765906948238</v>
      </c>
      <c r="L632" s="6">
        <f>F632-F$1092</f>
        <v>1.310631879904502</v>
      </c>
      <c r="M632" s="6">
        <f>G632-G$1092</f>
        <v>1.2993543802824341</v>
      </c>
      <c r="N632" s="6">
        <f>H632-H$1092</f>
        <v>1.2207842938846323</v>
      </c>
      <c r="O632" s="6">
        <f>I632-I$1092</f>
        <v>1.3990740175618086</v>
      </c>
    </row>
    <row r="633" spans="1:15" x14ac:dyDescent="0.15">
      <c r="A633" s="1">
        <v>28</v>
      </c>
      <c r="B633" s="1" t="s">
        <v>148</v>
      </c>
      <c r="C633" s="1">
        <v>9</v>
      </c>
      <c r="D633" s="1" t="s">
        <v>22</v>
      </c>
      <c r="E633" s="4">
        <f>IF(資本ストック!E633&gt;0,LN(資本ストック!E633),0)</f>
        <v>14.405825979292707</v>
      </c>
      <c r="F633" s="4">
        <f>IF(資本ストック!F633&gt;0,LN(資本ストック!F633),0)</f>
        <v>14.595256369063565</v>
      </c>
      <c r="G633" s="4">
        <f>IF(資本ストック!G633&gt;0,LN(資本ストック!G633),0)</f>
        <v>14.740120148579201</v>
      </c>
      <c r="H633" s="4">
        <f>IF(資本ストック!H633&gt;0,LN(資本ストック!H633),0)</f>
        <v>14.675165275951107</v>
      </c>
      <c r="I633" s="4">
        <f>IF(資本ストック!I633&gt;0,LN(資本ストック!I633),0)</f>
        <v>14.712800349782885</v>
      </c>
      <c r="K633" s="6">
        <f>E633-E$1093</f>
        <v>3.1492509848690187</v>
      </c>
      <c r="L633" s="6">
        <f>F633-F$1093</f>
        <v>2.7517273195514544</v>
      </c>
      <c r="M633" s="6">
        <f>G633-G$1093</f>
        <v>2.5545834583650855</v>
      </c>
      <c r="N633" s="6">
        <f>H633-H$1093</f>
        <v>2.4005360250379706</v>
      </c>
      <c r="O633" s="6">
        <f>I633-I$1093</f>
        <v>2.296338414957253</v>
      </c>
    </row>
    <row r="634" spans="1:15" x14ac:dyDescent="0.15">
      <c r="A634" s="1">
        <v>28</v>
      </c>
      <c r="B634" s="1" t="s">
        <v>148</v>
      </c>
      <c r="C634" s="1">
        <v>10</v>
      </c>
      <c r="D634" s="1" t="s">
        <v>23</v>
      </c>
      <c r="E634" s="4">
        <f>IF(資本ストック!E634&gt;0,LN(資本ストック!E634),0)</f>
        <v>12.183787597535531</v>
      </c>
      <c r="F634" s="4">
        <f>IF(資本ストック!F634&gt;0,LN(資本ストック!F634),0)</f>
        <v>12.283978933948251</v>
      </c>
      <c r="G634" s="4">
        <f>IF(資本ストック!G634&gt;0,LN(資本ストック!G634),0)</f>
        <v>12.445051794745803</v>
      </c>
      <c r="H634" s="4">
        <f>IF(資本ストック!H634&gt;0,LN(資本ストック!H634),0)</f>
        <v>12.531459376797169</v>
      </c>
      <c r="I634" s="4">
        <f>IF(資本ストック!I634&gt;0,LN(資本ストック!I634),0)</f>
        <v>12.633623069416171</v>
      </c>
      <c r="K634" s="6">
        <f>E634-E$1094</f>
        <v>1.9425651439458402</v>
      </c>
      <c r="L634" s="6">
        <f>F634-F$1094</f>
        <v>1.6929141354131705</v>
      </c>
      <c r="M634" s="6">
        <f>G634-G$1094</f>
        <v>1.369574164530464</v>
      </c>
      <c r="N634" s="6">
        <f>H634-H$1094</f>
        <v>1.1793656986456362</v>
      </c>
      <c r="O634" s="6">
        <f>I634-I$1094</f>
        <v>1.3466249881130228</v>
      </c>
    </row>
    <row r="635" spans="1:15" x14ac:dyDescent="0.15">
      <c r="A635" s="1">
        <v>28</v>
      </c>
      <c r="B635" s="1" t="s">
        <v>148</v>
      </c>
      <c r="C635" s="1">
        <v>11</v>
      </c>
      <c r="D635" s="1" t="s">
        <v>24</v>
      </c>
      <c r="E635" s="4">
        <f>IF(資本ストック!E635&gt;0,LN(資本ストック!E635),0)</f>
        <v>13.041585148455331</v>
      </c>
      <c r="F635" s="4">
        <f>IF(資本ストック!F635&gt;0,LN(資本ストック!F635),0)</f>
        <v>13.265367827643839</v>
      </c>
      <c r="G635" s="4">
        <f>IF(資本ストック!G635&gt;0,LN(資本ストック!G635),0)</f>
        <v>13.821440419149386</v>
      </c>
      <c r="H635" s="4">
        <f>IF(資本ストック!H635&gt;0,LN(資本ストック!H635),0)</f>
        <v>14.187135694442372</v>
      </c>
      <c r="I635" s="4">
        <f>IF(資本ストック!I635&gt;0,LN(資本ストック!I635),0)</f>
        <v>14.367188245493317</v>
      </c>
      <c r="K635" s="6">
        <f>E635-E$1095</f>
        <v>2.2255084105652578</v>
      </c>
      <c r="L635" s="6">
        <f>F635-F$1095</f>
        <v>2.0504683977601132</v>
      </c>
      <c r="M635" s="6">
        <f>G635-G$1095</f>
        <v>1.9030732202386336</v>
      </c>
      <c r="N635" s="6">
        <f>H635-H$1095</f>
        <v>1.8427440274491182</v>
      </c>
      <c r="O635" s="6">
        <f>I635-I$1095</f>
        <v>1.8858565895874584</v>
      </c>
    </row>
    <row r="636" spans="1:15" x14ac:dyDescent="0.15">
      <c r="A636" s="1">
        <v>28</v>
      </c>
      <c r="B636" s="1" t="s">
        <v>148</v>
      </c>
      <c r="C636" s="1">
        <v>12</v>
      </c>
      <c r="D636" s="1" t="s">
        <v>25</v>
      </c>
      <c r="E636" s="4">
        <f>IF(資本ストック!E636&gt;0,LN(資本ストック!E636),0)</f>
        <v>12.543248711190815</v>
      </c>
      <c r="F636" s="4">
        <f>IF(資本ストック!F636&gt;0,LN(資本ストック!F636),0)</f>
        <v>12.830041748374123</v>
      </c>
      <c r="G636" s="4">
        <f>IF(資本ストック!G636&gt;0,LN(資本ストック!G636),0)</f>
        <v>13.861860527995178</v>
      </c>
      <c r="H636" s="4">
        <f>IF(資本ストック!H636&gt;0,LN(資本ストック!H636),0)</f>
        <v>14.445102095753876</v>
      </c>
      <c r="I636" s="4">
        <f>IF(資本ストック!I636&gt;0,LN(資本ストック!I636),0)</f>
        <v>14.765189983087238</v>
      </c>
      <c r="K636" s="6">
        <f>E636-E$1096</f>
        <v>2.4125613112912916</v>
      </c>
      <c r="L636" s="6">
        <f>F636-F$1096</f>
        <v>1.7791116749689841</v>
      </c>
      <c r="M636" s="6">
        <f>G636-G$1096</f>
        <v>1.3482627933926334</v>
      </c>
      <c r="N636" s="6">
        <f>H636-H$1096</f>
        <v>1.2646092158937456</v>
      </c>
      <c r="O636" s="6">
        <f>I636-I$1096</f>
        <v>1.4051092635393729</v>
      </c>
    </row>
    <row r="637" spans="1:15" x14ac:dyDescent="0.15">
      <c r="A637" s="1">
        <v>28</v>
      </c>
      <c r="B637" s="1" t="s">
        <v>148</v>
      </c>
      <c r="C637" s="1">
        <v>13</v>
      </c>
      <c r="D637" s="1" t="s">
        <v>26</v>
      </c>
      <c r="E637" s="4">
        <f>IF(資本ストック!E637&gt;0,LN(資本ストック!E637),0)</f>
        <v>12.22194568673336</v>
      </c>
      <c r="F637" s="4">
        <f>IF(資本ストック!F637&gt;0,LN(資本ストック!F637),0)</f>
        <v>13.100105365529858</v>
      </c>
      <c r="G637" s="4">
        <f>IF(資本ストック!G637&gt;0,LN(資本ストック!G637),0)</f>
        <v>13.222870895957245</v>
      </c>
      <c r="H637" s="4">
        <f>IF(資本ストック!H637&gt;0,LN(資本ストック!H637),0)</f>
        <v>13.360344000721541</v>
      </c>
      <c r="I637" s="4">
        <f>IF(資本ストック!I637&gt;0,LN(資本ストック!I637),0)</f>
        <v>13.458470737920686</v>
      </c>
      <c r="K637" s="6">
        <f>E637-E$1097</f>
        <v>2.5913063284780087</v>
      </c>
      <c r="L637" s="6">
        <f>F637-F$1097</f>
        <v>1.9957540452349853</v>
      </c>
      <c r="M637" s="6">
        <f>G637-G$1097</f>
        <v>1.5492820660127737</v>
      </c>
      <c r="N637" s="6">
        <f>H637-H$1097</f>
        <v>1.3154377864682463</v>
      </c>
      <c r="O637" s="6">
        <f>I637-I$1097</f>
        <v>1.2861518845572188</v>
      </c>
    </row>
    <row r="638" spans="1:15" x14ac:dyDescent="0.15">
      <c r="A638" s="1">
        <v>28</v>
      </c>
      <c r="B638" s="1" t="s">
        <v>148</v>
      </c>
      <c r="C638" s="1">
        <v>14</v>
      </c>
      <c r="D638" s="1" t="s">
        <v>27</v>
      </c>
      <c r="E638" s="4">
        <f>IF(資本ストック!E638&gt;0,LN(資本ストック!E638),0)</f>
        <v>9.3011503397221986</v>
      </c>
      <c r="F638" s="4">
        <f>IF(資本ストック!F638&gt;0,LN(資本ストック!F638),0)</f>
        <v>9.8354549732908296</v>
      </c>
      <c r="G638" s="4">
        <f>IF(資本ストック!G638&gt;0,LN(資本ストック!G638),0)</f>
        <v>9.9569792491365714</v>
      </c>
      <c r="H638" s="4">
        <f>IF(資本ストック!H638&gt;0,LN(資本ストック!H638),0)</f>
        <v>10.035488687306662</v>
      </c>
      <c r="I638" s="4">
        <f>IF(資本ストック!I638&gt;0,LN(資本ストック!I638),0)</f>
        <v>10.692451214776403</v>
      </c>
      <c r="K638" s="6">
        <f>E638-E$1098</f>
        <v>2.7828561516497112</v>
      </c>
      <c r="L638" s="6">
        <f>F638-F$1098</f>
        <v>1.3955442507343783</v>
      </c>
      <c r="M638" s="6">
        <f>G638-G$1098</f>
        <v>0.43936375910813474</v>
      </c>
      <c r="N638" s="6">
        <f>H638-H$1098</f>
        <v>1.4318236486497327E-2</v>
      </c>
      <c r="O638" s="6">
        <f>I638-I$1098</f>
        <v>0.40039158804339081</v>
      </c>
    </row>
    <row r="639" spans="1:15" x14ac:dyDescent="0.15">
      <c r="A639" s="1">
        <v>28</v>
      </c>
      <c r="B639" s="1" t="s">
        <v>148</v>
      </c>
      <c r="C639" s="1">
        <v>15</v>
      </c>
      <c r="D639" s="1" t="s">
        <v>28</v>
      </c>
      <c r="E639" s="4">
        <f>IF(資本ストック!E639&gt;0,LN(資本ストック!E639),0)</f>
        <v>12.937899072467715</v>
      </c>
      <c r="F639" s="4">
        <f>IF(資本ストック!F639&gt;0,LN(資本ストック!F639),0)</f>
        <v>13.079667259028692</v>
      </c>
      <c r="G639" s="4">
        <f>IF(資本ストック!G639&gt;0,LN(資本ストック!G639),0)</f>
        <v>13.592110716648712</v>
      </c>
      <c r="H639" s="4">
        <f>IF(資本ストック!H639&gt;0,LN(資本ストック!H639),0)</f>
        <v>13.776515314394683</v>
      </c>
      <c r="I639" s="4">
        <f>IF(資本ストック!I639&gt;0,LN(資本ストック!I639),0)</f>
        <v>13.718468538120659</v>
      </c>
      <c r="K639" s="6">
        <f>E639-E$1099</f>
        <v>1.8623209042716891</v>
      </c>
      <c r="L639" s="6">
        <f>F639-F$1099</f>
        <v>1.2936749308101181</v>
      </c>
      <c r="M639" s="6">
        <f>G639-G$1099</f>
        <v>1.1439788485904163</v>
      </c>
      <c r="N639" s="6">
        <f>H639-H$1099</f>
        <v>1.0684317208882259</v>
      </c>
      <c r="O639" s="6">
        <f>I639-I$1099</f>
        <v>0.99313931340615014</v>
      </c>
    </row>
    <row r="640" spans="1:15" x14ac:dyDescent="0.15">
      <c r="A640" s="1">
        <v>28</v>
      </c>
      <c r="B640" s="1" t="s">
        <v>147</v>
      </c>
      <c r="C640" s="1">
        <v>16</v>
      </c>
      <c r="D640" s="1" t="s">
        <v>11</v>
      </c>
      <c r="E640" s="4">
        <f>IF(資本ストック!E640&gt;0,LN(資本ストック!E640),0)</f>
        <v>12.646155470387132</v>
      </c>
      <c r="F640" s="4">
        <f>IF(資本ストック!F640&gt;0,LN(資本ストック!F640),0)</f>
        <v>12.923055498519345</v>
      </c>
      <c r="G640" s="4">
        <f>IF(資本ストック!G640&gt;0,LN(資本ストック!G640),0)</f>
        <v>13.443724856369327</v>
      </c>
      <c r="H640" s="4">
        <f>IF(資本ストック!H640&gt;0,LN(資本ストック!H640),0)</f>
        <v>13.945862839166505</v>
      </c>
      <c r="I640" s="4">
        <f>IF(資本ストック!I640&gt;0,LN(資本ストック!I640),0)</f>
        <v>13.70780581733694</v>
      </c>
      <c r="K640" s="6">
        <f>E640-E$1100</f>
        <v>0.78784331489767645</v>
      </c>
      <c r="L640" s="6">
        <f>F640-F$1100</f>
        <v>0.66898679063472599</v>
      </c>
      <c r="M640" s="6">
        <f>G640-G$1100</f>
        <v>0.80186326997300128</v>
      </c>
      <c r="N640" s="6">
        <f>H640-H$1100</f>
        <v>0.97731233263108486</v>
      </c>
      <c r="O640" s="6">
        <f>I640-I$1100</f>
        <v>0.8987456878805169</v>
      </c>
    </row>
    <row r="641" spans="1:15" x14ac:dyDescent="0.15">
      <c r="A641" s="1">
        <v>28</v>
      </c>
      <c r="B641" s="1" t="s">
        <v>147</v>
      </c>
      <c r="C641" s="1">
        <v>17</v>
      </c>
      <c r="D641" s="1" t="s">
        <v>12</v>
      </c>
      <c r="E641" s="4">
        <f>IF(資本ストック!E641&gt;0,LN(資本ストック!E641),0)</f>
        <v>14.232305412427102</v>
      </c>
      <c r="F641" s="4">
        <f>IF(資本ストック!F641&gt;0,LN(資本ストック!F641),0)</f>
        <v>15.03244217250132</v>
      </c>
      <c r="G641" s="4">
        <f>IF(資本ストック!G641&gt;0,LN(資本ストック!G641),0)</f>
        <v>15.339348765232774</v>
      </c>
      <c r="H641" s="4">
        <f>IF(資本ストック!H641&gt;0,LN(資本ストック!H641),0)</f>
        <v>15.567772153828148</v>
      </c>
      <c r="I641" s="4">
        <f>IF(資本ストック!I641&gt;0,LN(資本ストック!I641),0)</f>
        <v>15.5060226117292</v>
      </c>
      <c r="K641" s="6">
        <f>E641-E$1101</f>
        <v>1.6318939624958517</v>
      </c>
      <c r="L641" s="6">
        <f>F641-F$1101</f>
        <v>1.3216320200599245</v>
      </c>
      <c r="M641" s="6">
        <f>G641-G$1101</f>
        <v>1.2155088959075773</v>
      </c>
      <c r="N641" s="6">
        <f>H641-H$1101</f>
        <v>1.0906466347243224</v>
      </c>
      <c r="O641" s="6">
        <f>I641-I$1101</f>
        <v>1.0056993815670161</v>
      </c>
    </row>
    <row r="642" spans="1:15" x14ac:dyDescent="0.15">
      <c r="A642" s="1">
        <v>28</v>
      </c>
      <c r="B642" s="1" t="s">
        <v>147</v>
      </c>
      <c r="C642" s="1">
        <v>18</v>
      </c>
      <c r="D642" s="1" t="s">
        <v>13</v>
      </c>
      <c r="E642" s="4">
        <f>IF(資本ストック!E642&gt;0,LN(資本ストック!E642),0)</f>
        <v>12.8413767861102</v>
      </c>
      <c r="F642" s="4">
        <f>IF(資本ストック!F642&gt;0,LN(資本ストック!F642),0)</f>
        <v>13.964514914755702</v>
      </c>
      <c r="G642" s="4">
        <f>IF(資本ストック!G642&gt;0,LN(資本ストック!G642),0)</f>
        <v>14.386484017181063</v>
      </c>
      <c r="H642" s="4">
        <f>IF(資本ストック!H642&gt;0,LN(資本ストック!H642),0)</f>
        <v>14.470863208980958</v>
      </c>
      <c r="I642" s="4">
        <f>IF(資本ストック!I642&gt;0,LN(資本ストック!I642),0)</f>
        <v>14.389233861492954</v>
      </c>
      <c r="K642" s="6">
        <f>E642-E$1102</f>
        <v>0.9219525276879974</v>
      </c>
      <c r="L642" s="6">
        <f>F642-F$1102</f>
        <v>0.74777705567113628</v>
      </c>
      <c r="M642" s="6">
        <f>G642-G$1102</f>
        <v>0.94736227405758555</v>
      </c>
      <c r="N642" s="6">
        <f>H642-H$1102</f>
        <v>0.86139379355781287</v>
      </c>
      <c r="O642" s="6">
        <f>I642-I$1102</f>
        <v>0.93676766208182904</v>
      </c>
    </row>
    <row r="643" spans="1:15" x14ac:dyDescent="0.15">
      <c r="A643" s="1">
        <v>28</v>
      </c>
      <c r="B643" s="1" t="s">
        <v>147</v>
      </c>
      <c r="C643" s="1">
        <v>19</v>
      </c>
      <c r="D643" s="1" t="s">
        <v>14</v>
      </c>
      <c r="E643" s="4">
        <f>IF(資本ストック!E643&gt;0,LN(資本ストック!E643),0)</f>
        <v>12.654464624644119</v>
      </c>
      <c r="F643" s="4">
        <f>IF(資本ストック!F643&gt;0,LN(資本ストック!F643),0)</f>
        <v>12.79412129424388</v>
      </c>
      <c r="G643" s="4">
        <f>IF(資本ストック!G643&gt;0,LN(資本ストック!G643),0)</f>
        <v>13.211829543853094</v>
      </c>
      <c r="H643" s="4">
        <f>IF(資本ストック!H643&gt;0,LN(資本ストック!H643),0)</f>
        <v>13.433009893647531</v>
      </c>
      <c r="I643" s="4">
        <f>IF(資本ストック!I643&gt;0,LN(資本ストック!I643),0)</f>
        <v>13.5445785550758</v>
      </c>
      <c r="K643" s="6">
        <f>E643-E$1103</f>
        <v>1.4311056802086508</v>
      </c>
      <c r="L643" s="6">
        <f>F643-F$1103</f>
        <v>1.1791269502672819</v>
      </c>
      <c r="M643" s="6">
        <f>G643-G$1103</f>
        <v>1.3232228819678689</v>
      </c>
      <c r="N643" s="6">
        <f>H643-H$1103</f>
        <v>1.1290552363598056</v>
      </c>
      <c r="O643" s="6">
        <f>I643-I$1103</f>
        <v>1.1157429989447305</v>
      </c>
    </row>
    <row r="644" spans="1:15" x14ac:dyDescent="0.15">
      <c r="A644" s="1">
        <v>28</v>
      </c>
      <c r="B644" s="1" t="s">
        <v>147</v>
      </c>
      <c r="C644" s="1">
        <v>20</v>
      </c>
      <c r="D644" s="1" t="s">
        <v>15</v>
      </c>
      <c r="E644" s="4">
        <f>IF(資本ストック!E644&gt;0,LN(資本ストック!E644),0)</f>
        <v>12.793033655137171</v>
      </c>
      <c r="F644" s="4">
        <f>IF(資本ストック!F644&gt;0,LN(資本ストック!F644),0)</f>
        <v>14.255999269106633</v>
      </c>
      <c r="G644" s="4">
        <f>IF(資本ストック!G644&gt;0,LN(資本ストック!G644),0)</f>
        <v>15.064461336942964</v>
      </c>
      <c r="H644" s="4">
        <f>IF(資本ストック!H644&gt;0,LN(資本ストック!H644),0)</f>
        <v>15.524567893374035</v>
      </c>
      <c r="I644" s="4">
        <f>IF(資本ストック!I644&gt;0,LN(資本ストック!I644),0)</f>
        <v>15.344203176388092</v>
      </c>
      <c r="K644" s="6">
        <f>E644-E$1104</f>
        <v>1.8628719186646414</v>
      </c>
      <c r="L644" s="6">
        <f>F644-F$1104</f>
        <v>1.374379019448261</v>
      </c>
      <c r="M644" s="6">
        <f>G644-G$1104</f>
        <v>1.2498087127726549</v>
      </c>
      <c r="N644" s="6">
        <f>H644-H$1104</f>
        <v>1.4000790659317097</v>
      </c>
      <c r="O644" s="6">
        <f>I644-I$1104</f>
        <v>1.2162954230643805</v>
      </c>
    </row>
    <row r="645" spans="1:15" x14ac:dyDescent="0.15">
      <c r="A645" s="1">
        <v>28</v>
      </c>
      <c r="B645" s="1" t="s">
        <v>147</v>
      </c>
      <c r="C645" s="1">
        <v>21</v>
      </c>
      <c r="D645" s="1" t="s">
        <v>16</v>
      </c>
      <c r="E645" s="4">
        <f>IF(資本ストック!E645&gt;0,LN(資本ストック!E645),0)</f>
        <v>15.114174373990233</v>
      </c>
      <c r="F645" s="4">
        <f>IF(資本ストック!F645&gt;0,LN(資本ストック!F645),0)</f>
        <v>15.307728456042499</v>
      </c>
      <c r="G645" s="4">
        <f>IF(資本ストック!G645&gt;0,LN(資本ストック!G645),0)</f>
        <v>15.400110286457823</v>
      </c>
      <c r="H645" s="4">
        <f>IF(資本ストック!H645&gt;0,LN(資本ストック!H645),0)</f>
        <v>15.797883472254647</v>
      </c>
      <c r="I645" s="4">
        <f>IF(資本ストック!I645&gt;0,LN(資本ストック!I645),0)</f>
        <v>15.859895281879684</v>
      </c>
      <c r="K645" s="6">
        <f>E645-E$1105</f>
        <v>2.5232079571942663</v>
      </c>
      <c r="L645" s="6">
        <f>F645-F$1105</f>
        <v>1.5916069931309558</v>
      </c>
      <c r="M645" s="6">
        <f>G645-G$1105</f>
        <v>1.2152150818893706</v>
      </c>
      <c r="N645" s="6">
        <f>H645-H$1105</f>
        <v>1.1751026788517382</v>
      </c>
      <c r="O645" s="6">
        <f>I645-I$1105</f>
        <v>1.1979863178888213</v>
      </c>
    </row>
    <row r="646" spans="1:15" x14ac:dyDescent="0.15">
      <c r="A646" s="1">
        <v>28</v>
      </c>
      <c r="B646" s="1" t="s">
        <v>146</v>
      </c>
      <c r="C646" s="1">
        <v>22</v>
      </c>
      <c r="D646" s="1" t="s">
        <v>8</v>
      </c>
      <c r="E646" s="4">
        <f>IF(資本ストック!E646&gt;0,LN(資本ストック!E646),0)</f>
        <v>13.847754681509594</v>
      </c>
      <c r="F646" s="4">
        <f>IF(資本ストック!F646&gt;0,LN(資本ストック!F646),0)</f>
        <v>14.426813009329745</v>
      </c>
      <c r="G646" s="4">
        <f>IF(資本ストック!G646&gt;0,LN(資本ストック!G646),0)</f>
        <v>15.395720372636767</v>
      </c>
      <c r="H646" s="4">
        <f>IF(資本ストック!H646&gt;0,LN(資本ストック!H646),0)</f>
        <v>15.744153110444998</v>
      </c>
      <c r="I646" s="4">
        <f>IF(資本ストック!I646&gt;0,LN(資本ストック!I646),0)</f>
        <v>15.817105160510531</v>
      </c>
      <c r="K646" s="6">
        <f>E646-E$1106</f>
        <v>1.6620689463896436</v>
      </c>
      <c r="L646" s="6">
        <f>F646-F$1106</f>
        <v>0.87385954703795932</v>
      </c>
      <c r="M646" s="6">
        <f>G646-G$1106</f>
        <v>0.95770189576922249</v>
      </c>
      <c r="N646" s="6">
        <f>H646-H$1106</f>
        <v>0.85296385490266147</v>
      </c>
      <c r="O646" s="6">
        <f>I646-I$1106</f>
        <v>0.88515409626092989</v>
      </c>
    </row>
    <row r="647" spans="1:15" x14ac:dyDescent="0.15">
      <c r="A647" s="1">
        <v>28</v>
      </c>
      <c r="B647" s="1" t="s">
        <v>146</v>
      </c>
      <c r="C647" s="1">
        <v>23</v>
      </c>
      <c r="D647" s="1" t="s">
        <v>29</v>
      </c>
      <c r="E647" s="4">
        <f>IF(資本ストック!E647&gt;0,LN(資本ストック!E647),0)</f>
        <v>13.723850226800174</v>
      </c>
      <c r="F647" s="4">
        <f>IF(資本ストック!F647&gt;0,LN(資本ストック!F647),0)</f>
        <v>14.374892585245171</v>
      </c>
      <c r="G647" s="4">
        <f>IF(資本ストック!G647&gt;0,LN(資本ストック!G647),0)</f>
        <v>14.852598050350263</v>
      </c>
      <c r="H647" s="4">
        <f>IF(資本ストック!H647&gt;0,LN(資本ストック!H647),0)</f>
        <v>15.426363711451719</v>
      </c>
      <c r="I647" s="4">
        <f>IF(資本ストック!I647&gt;0,LN(資本ストック!I647),0)</f>
        <v>15.436509768003674</v>
      </c>
      <c r="K647" s="6">
        <f>E647-E$1107</f>
        <v>1.0321770632405887</v>
      </c>
      <c r="L647" s="6">
        <f>F647-F$1107</f>
        <v>1.0022469483026857</v>
      </c>
      <c r="M647" s="6">
        <f>G647-G$1107</f>
        <v>0.98833493297492758</v>
      </c>
      <c r="N647" s="6">
        <f>H647-H$1107</f>
        <v>0.96983608906840502</v>
      </c>
      <c r="O647" s="6">
        <f>I647-I$1107</f>
        <v>0.93104898382891044</v>
      </c>
    </row>
    <row r="648" spans="1:15" x14ac:dyDescent="0.15">
      <c r="A648" s="1">
        <v>29</v>
      </c>
      <c r="B648" s="1" t="s">
        <v>295</v>
      </c>
      <c r="C648" s="1">
        <v>1</v>
      </c>
      <c r="D648" s="1" t="s">
        <v>9</v>
      </c>
      <c r="E648" s="4">
        <f>IF(資本ストック!E648&gt;0,LN(資本ストック!E648),0)</f>
        <v>12.469108229974271</v>
      </c>
      <c r="F648" s="4">
        <f>IF(資本ストック!F648&gt;0,LN(資本ストック!F648),0)</f>
        <v>12.627936564078578</v>
      </c>
      <c r="G648" s="4">
        <f>IF(資本ストック!G648&gt;0,LN(資本ストック!G648),0)</f>
        <v>12.962749025532373</v>
      </c>
      <c r="H648" s="4">
        <f>IF(資本ストック!H648&gt;0,LN(資本ストック!H648),0)</f>
        <v>13.161613516118955</v>
      </c>
      <c r="I648" s="4">
        <f>IF(資本ストック!I648&gt;0,LN(資本ストック!I648),0)</f>
        <v>13.050384698173511</v>
      </c>
      <c r="K648" s="6">
        <f>E648-E$1085</f>
        <v>-0.94402132621703316</v>
      </c>
      <c r="L648" s="6">
        <f>F648-F$1085</f>
        <v>-1.0102915851368817</v>
      </c>
      <c r="M648" s="6">
        <f>G648-G$1085</f>
        <v>-1.021727008330771</v>
      </c>
      <c r="N648" s="6">
        <f>H648-H$1085</f>
        <v>-1.0224505507332129</v>
      </c>
      <c r="O648" s="6">
        <f>I648-I$1085</f>
        <v>-1.1380461547188272</v>
      </c>
    </row>
    <row r="649" spans="1:15" x14ac:dyDescent="0.15">
      <c r="A649" s="1">
        <v>29</v>
      </c>
      <c r="B649" s="1" t="s">
        <v>295</v>
      </c>
      <c r="C649" s="1">
        <v>2</v>
      </c>
      <c r="D649" s="1" t="s">
        <v>10</v>
      </c>
      <c r="E649" s="4">
        <f>IF(資本ストック!E649&gt;0,LN(資本ストック!E649),0)</f>
        <v>8.0919649043717463</v>
      </c>
      <c r="F649" s="4">
        <f>IF(資本ストック!F649&gt;0,LN(資本ストック!F649),0)</f>
        <v>7.5144855999766751</v>
      </c>
      <c r="G649" s="4">
        <f>IF(資本ストック!G649&gt;0,LN(資本ストック!G649),0)</f>
        <v>7.3104474843674891</v>
      </c>
      <c r="H649" s="4">
        <f>IF(資本ストック!H649&gt;0,LN(資本ストック!H649),0)</f>
        <v>7.4516386350556774</v>
      </c>
      <c r="I649" s="4">
        <f>IF(資本ストック!I649&gt;0,LN(資本ストック!I649),0)</f>
        <v>7.2862064767123291</v>
      </c>
      <c r="K649" s="6">
        <f>E649-E$1086</f>
        <v>-1.852877031429836</v>
      </c>
      <c r="L649" s="6">
        <f>F649-F$1086</f>
        <v>-2.5851577108530694</v>
      </c>
      <c r="M649" s="6">
        <f>G649-G$1086</f>
        <v>-2.849135118866589</v>
      </c>
      <c r="N649" s="6">
        <f>H649-H$1086</f>
        <v>-2.7350981461710502</v>
      </c>
      <c r="O649" s="6">
        <f>I649-I$1086</f>
        <v>-2.744400067517927</v>
      </c>
    </row>
    <row r="650" spans="1:15" x14ac:dyDescent="0.15">
      <c r="A650" s="1">
        <v>29</v>
      </c>
      <c r="B650" s="1" t="s">
        <v>296</v>
      </c>
      <c r="C650" s="1">
        <v>3</v>
      </c>
      <c r="D650" s="1" t="s">
        <v>17</v>
      </c>
      <c r="E650" s="4">
        <f>IF(資本ストック!E650&gt;0,LN(資本ストック!E650),0)</f>
        <v>10.626595763057638</v>
      </c>
      <c r="F650" s="4">
        <f>IF(資本ストック!F650&gt;0,LN(資本ストック!F650),0)</f>
        <v>10.874784487611228</v>
      </c>
      <c r="G650" s="4">
        <f>IF(資本ストック!G650&gt;0,LN(資本ストック!G650),0)</f>
        <v>11.394972294745193</v>
      </c>
      <c r="H650" s="4">
        <f>IF(資本ストック!H650&gt;0,LN(資本ストック!H650),0)</f>
        <v>11.573602639576263</v>
      </c>
      <c r="I650" s="4">
        <f>IF(資本ストック!I650&gt;0,LN(資本ストック!I650),0)</f>
        <v>11.827151257296478</v>
      </c>
      <c r="K650" s="6">
        <f>E650-E$1087</f>
        <v>-0.3785492316522614</v>
      </c>
      <c r="L650" s="6">
        <f>F650-F$1087</f>
        <v>-0.7463629219974024</v>
      </c>
      <c r="M650" s="6">
        <f>G650-G$1087</f>
        <v>-0.73775992013083957</v>
      </c>
      <c r="N650" s="6">
        <f>H650-H$1087</f>
        <v>-0.94349811034103936</v>
      </c>
      <c r="O650" s="6">
        <f>I650-I$1087</f>
        <v>-0.74936210722421492</v>
      </c>
    </row>
    <row r="651" spans="1:15" x14ac:dyDescent="0.15">
      <c r="A651" s="1">
        <v>29</v>
      </c>
      <c r="B651" s="1" t="s">
        <v>296</v>
      </c>
      <c r="C651" s="1">
        <v>4</v>
      </c>
      <c r="D651" s="1" t="s">
        <v>18</v>
      </c>
      <c r="E651" s="4">
        <f>IF(資本ストック!E651&gt;0,LN(資本ストック!E651),0)</f>
        <v>11.195780380452032</v>
      </c>
      <c r="F651" s="4">
        <f>IF(資本ストック!F651&gt;0,LN(資本ストック!F651),0)</f>
        <v>11.384414617164376</v>
      </c>
      <c r="G651" s="4">
        <f>IF(資本ストック!G651&gt;0,LN(資本ストック!G651),0)</f>
        <v>11.629694764710431</v>
      </c>
      <c r="H651" s="4">
        <f>IF(資本ストック!H651&gt;0,LN(資本ストック!H651),0)</f>
        <v>11.753916197473163</v>
      </c>
      <c r="I651" s="4">
        <f>IF(資本ストック!I651&gt;0,LN(資本ストック!I651),0)</f>
        <v>11.530125817211511</v>
      </c>
      <c r="K651" s="6">
        <f>E651-E$1088</f>
        <v>0.5467589142675422</v>
      </c>
      <c r="L651" s="6">
        <f>F651-F$1088</f>
        <v>0.18221312893223462</v>
      </c>
      <c r="M651" s="6">
        <f>G651-G$1088</f>
        <v>0.1310945707658977</v>
      </c>
      <c r="N651" s="6">
        <f>H651-H$1088</f>
        <v>0.20155047693175554</v>
      </c>
      <c r="O651" s="6">
        <f>I651-I$1088</f>
        <v>0.21723642778495744</v>
      </c>
    </row>
    <row r="652" spans="1:15" x14ac:dyDescent="0.15">
      <c r="A652" s="1">
        <v>29</v>
      </c>
      <c r="B652" s="1" t="s">
        <v>296</v>
      </c>
      <c r="C652" s="1">
        <v>5</v>
      </c>
      <c r="D652" s="1" t="s">
        <v>19</v>
      </c>
      <c r="E652" s="4">
        <f>IF(資本ストック!E652&gt;0,LN(資本ストック!E652),0)</f>
        <v>7.857523407926565</v>
      </c>
      <c r="F652" s="4">
        <f>IF(資本ストック!F652&gt;0,LN(資本ストック!F652),0)</f>
        <v>8.9243402893396873</v>
      </c>
      <c r="G652" s="4">
        <f>IF(資本ストック!G652&gt;0,LN(資本ストック!G652),0)</f>
        <v>9.4569558083118999</v>
      </c>
      <c r="H652" s="4">
        <f>IF(資本ストック!H652&gt;0,LN(資本ストック!H652),0)</f>
        <v>10.136073861946651</v>
      </c>
      <c r="I652" s="4">
        <f>IF(資本ストック!I652&gt;0,LN(資本ストック!I652),0)</f>
        <v>10.085030440077514</v>
      </c>
      <c r="K652" s="6">
        <f>E652-E$1089</f>
        <v>-2.3208912040175855</v>
      </c>
      <c r="L652" s="6">
        <f>F652-F$1089</f>
        <v>-1.6454711503912893</v>
      </c>
      <c r="M652" s="6">
        <f>G652-G$1089</f>
        <v>-1.5488524803610968</v>
      </c>
      <c r="N652" s="6">
        <f>H652-H$1089</f>
        <v>-1.1949671972501648</v>
      </c>
      <c r="O652" s="6">
        <f>I652-I$1089</f>
        <v>-1.2739074055971358</v>
      </c>
    </row>
    <row r="653" spans="1:15" x14ac:dyDescent="0.15">
      <c r="A653" s="1">
        <v>29</v>
      </c>
      <c r="B653" s="1" t="s">
        <v>296</v>
      </c>
      <c r="C653" s="1">
        <v>6</v>
      </c>
      <c r="D653" s="1" t="s">
        <v>3</v>
      </c>
      <c r="E653" s="4">
        <f>IF(資本ストック!E653&gt;0,LN(資本ストック!E653),0)</f>
        <v>9.4892024953315222</v>
      </c>
      <c r="F653" s="4">
        <f>IF(資本ストック!F653&gt;0,LN(資本ストック!F653),0)</f>
        <v>9.9409537450504128</v>
      </c>
      <c r="G653" s="4">
        <f>IF(資本ストック!G653&gt;0,LN(資本ストック!G653),0)</f>
        <v>10.237332820776839</v>
      </c>
      <c r="H653" s="4">
        <f>IF(資本ストック!H653&gt;0,LN(資本ストック!H653),0)</f>
        <v>10.679710011847442</v>
      </c>
      <c r="I653" s="4">
        <f>IF(資本ストック!I653&gt;0,LN(資本ストック!I653),0)</f>
        <v>11.361168595124278</v>
      </c>
      <c r="K653" s="6">
        <f>E653-E$1090</f>
        <v>-1.5900552221973285</v>
      </c>
      <c r="L653" s="6">
        <f>F653-F$1090</f>
        <v>-1.4594685539502912</v>
      </c>
      <c r="M653" s="6">
        <f>G653-G$1090</f>
        <v>-1.5826677836578504</v>
      </c>
      <c r="N653" s="6">
        <f>H653-H$1090</f>
        <v>-1.3987807337224041</v>
      </c>
      <c r="O653" s="6">
        <f>I653-I$1090</f>
        <v>-1.0204613849990842</v>
      </c>
    </row>
    <row r="654" spans="1:15" x14ac:dyDescent="0.15">
      <c r="A654" s="1">
        <v>29</v>
      </c>
      <c r="B654" s="1" t="s">
        <v>296</v>
      </c>
      <c r="C654" s="1">
        <v>7</v>
      </c>
      <c r="D654" s="1" t="s">
        <v>20</v>
      </c>
      <c r="E654" s="4">
        <f>IF(資本ストック!E654&gt;0,LN(資本ストック!E654),0)</f>
        <v>6.7081111994860292</v>
      </c>
      <c r="F654" s="4">
        <f>IF(資本ストック!F654&gt;0,LN(資本ストック!F654),0)</f>
        <v>9.3905817527869999</v>
      </c>
      <c r="G654" s="4">
        <f>IF(資本ストック!G654&gt;0,LN(資本ストック!G654),0)</f>
        <v>9.3172994704851053</v>
      </c>
      <c r="H654" s="4">
        <f>IF(資本ストック!H654&gt;0,LN(資本ストック!H654),0)</f>
        <v>9.7154144251099659</v>
      </c>
      <c r="I654" s="4">
        <f>IF(資本ストック!I654&gt;0,LN(資本ストック!I654),0)</f>
        <v>10.256428833942206</v>
      </c>
      <c r="K654" s="6">
        <f>E654-E$1091</f>
        <v>-2.570418387536626</v>
      </c>
      <c r="L654" s="6">
        <f>F654-F$1091</f>
        <v>-0.57305551357985607</v>
      </c>
      <c r="M654" s="6">
        <f>G654-G$1091</f>
        <v>-0.53844425187923761</v>
      </c>
      <c r="N654" s="6">
        <f>H654-H$1091</f>
        <v>-0.55740757725866175</v>
      </c>
      <c r="O654" s="6">
        <f>I654-I$1091</f>
        <v>-8.4716254071045327E-2</v>
      </c>
    </row>
    <row r="655" spans="1:15" x14ac:dyDescent="0.15">
      <c r="A655" s="1">
        <v>29</v>
      </c>
      <c r="B655" s="1" t="s">
        <v>296</v>
      </c>
      <c r="C655" s="1">
        <v>8</v>
      </c>
      <c r="D655" s="1" t="s">
        <v>21</v>
      </c>
      <c r="E655" s="4">
        <f>IF(資本ストック!E655&gt;0,LN(資本ストック!E655),0)</f>
        <v>9.1948057248033983</v>
      </c>
      <c r="F655" s="4">
        <f>IF(資本ストック!F655&gt;0,LN(資本ストック!F655),0)</f>
        <v>9.5176582907173248</v>
      </c>
      <c r="G655" s="4">
        <f>IF(資本ストック!G655&gt;0,LN(資本ストック!G655),0)</f>
        <v>10.074533819105184</v>
      </c>
      <c r="H655" s="4">
        <f>IF(資本ストック!H655&gt;0,LN(資本ストック!H655),0)</f>
        <v>10.323470297618346</v>
      </c>
      <c r="I655" s="4">
        <f>IF(資本ストック!I655&gt;0,LN(資本ストック!I655),0)</f>
        <v>9.7654155699882832</v>
      </c>
      <c r="K655" s="6">
        <f>E655-E$1092</f>
        <v>-1.5886743170838447</v>
      </c>
      <c r="L655" s="6">
        <f>F655-F$1092</f>
        <v>-1.5520171983242559</v>
      </c>
      <c r="M655" s="6">
        <f>G655-G$1092</f>
        <v>-1.2656272686746011</v>
      </c>
      <c r="N655" s="6">
        <f>H655-H$1092</f>
        <v>-1.0841616599093911</v>
      </c>
      <c r="O655" s="6">
        <f>I655-I$1092</f>
        <v>-1.5724588069163286</v>
      </c>
    </row>
    <row r="656" spans="1:15" x14ac:dyDescent="0.15">
      <c r="A656" s="1">
        <v>29</v>
      </c>
      <c r="B656" s="1" t="s">
        <v>297</v>
      </c>
      <c r="C656" s="1">
        <v>9</v>
      </c>
      <c r="D656" s="1" t="s">
        <v>22</v>
      </c>
      <c r="E656" s="4">
        <f>IF(資本ストック!E656&gt;0,LN(資本ストック!E656),0)</f>
        <v>8.9619512272230715</v>
      </c>
      <c r="F656" s="4">
        <f>IF(資本ストック!F656&gt;0,LN(資本ストック!F656),0)</f>
        <v>9.5104161546819661</v>
      </c>
      <c r="G656" s="4">
        <f>IF(資本ストック!G656&gt;0,LN(資本ストック!G656),0)</f>
        <v>10.161367041472792</v>
      </c>
      <c r="H656" s="4">
        <f>IF(資本ストック!H656&gt;0,LN(資本ストック!H656),0)</f>
        <v>10.349336651282151</v>
      </c>
      <c r="I656" s="4">
        <f>IF(資本ストック!I656&gt;0,LN(資本ストック!I656),0)</f>
        <v>10.604777772022249</v>
      </c>
      <c r="K656" s="6">
        <f>E656-E$1093</f>
        <v>-2.2946237672006173</v>
      </c>
      <c r="L656" s="6">
        <f>F656-F$1093</f>
        <v>-2.3331128948301441</v>
      </c>
      <c r="M656" s="6">
        <f>G656-G$1093</f>
        <v>-2.0241696487413243</v>
      </c>
      <c r="N656" s="6">
        <f>H656-H$1093</f>
        <v>-1.9252925996309855</v>
      </c>
      <c r="O656" s="6">
        <f>I656-I$1093</f>
        <v>-1.8116841628033828</v>
      </c>
    </row>
    <row r="657" spans="1:15" x14ac:dyDescent="0.15">
      <c r="A657" s="1">
        <v>29</v>
      </c>
      <c r="B657" s="1" t="s">
        <v>296</v>
      </c>
      <c r="C657" s="1">
        <v>10</v>
      </c>
      <c r="D657" s="1" t="s">
        <v>23</v>
      </c>
      <c r="E657" s="4">
        <f>IF(資本ストック!E657&gt;0,LN(資本ストック!E657),0)</f>
        <v>10.2473876139426</v>
      </c>
      <c r="F657" s="4">
        <f>IF(資本ストック!F657&gt;0,LN(資本ストック!F657),0)</f>
        <v>10.243026297123157</v>
      </c>
      <c r="G657" s="4">
        <f>IF(資本ストック!G657&gt;0,LN(資本ストック!G657),0)</f>
        <v>10.4565799493611</v>
      </c>
      <c r="H657" s="4">
        <f>IF(資本ストック!H657&gt;0,LN(資本ストック!H657),0)</f>
        <v>10.728511556104397</v>
      </c>
      <c r="I657" s="4">
        <f>IF(資本ストック!I657&gt;0,LN(資本ストック!I657),0)</f>
        <v>10.734166545714352</v>
      </c>
      <c r="K657" s="6">
        <f>E657-E$1094</f>
        <v>6.1651603529089272E-3</v>
      </c>
      <c r="L657" s="6">
        <f>F657-F$1094</f>
        <v>-0.34803850141192427</v>
      </c>
      <c r="M657" s="6">
        <f>G657-G$1094</f>
        <v>-0.61889768085423924</v>
      </c>
      <c r="N657" s="6">
        <f>H657-H$1094</f>
        <v>-0.62358212204713581</v>
      </c>
      <c r="O657" s="6">
        <f>I657-I$1094</f>
        <v>-0.55283153558879583</v>
      </c>
    </row>
    <row r="658" spans="1:15" x14ac:dyDescent="0.15">
      <c r="A658" s="1">
        <v>29</v>
      </c>
      <c r="B658" s="1" t="s">
        <v>297</v>
      </c>
      <c r="C658" s="1">
        <v>11</v>
      </c>
      <c r="D658" s="1" t="s">
        <v>24</v>
      </c>
      <c r="E658" s="4">
        <f>IF(資本ストック!E658&gt;0,LN(資本ストック!E658),0)</f>
        <v>10.289889098218556</v>
      </c>
      <c r="F658" s="4">
        <f>IF(資本ストック!F658&gt;0,LN(資本ストック!F658),0)</f>
        <v>11.105569552005328</v>
      </c>
      <c r="G658" s="4">
        <f>IF(資本ストック!G658&gt;0,LN(資本ストック!G658),0)</f>
        <v>12.175867510575069</v>
      </c>
      <c r="H658" s="4">
        <f>IF(資本ストック!H658&gt;0,LN(資本ストック!H658),0)</f>
        <v>12.5607379733027</v>
      </c>
      <c r="I658" s="4">
        <f>IF(資本ストック!I658&gt;0,LN(資本ストック!I658),0)</f>
        <v>12.353373013625719</v>
      </c>
      <c r="K658" s="6">
        <f>E658-E$1095</f>
        <v>-0.52618763967151772</v>
      </c>
      <c r="L658" s="6">
        <f>F658-F$1095</f>
        <v>-0.10932987787839821</v>
      </c>
      <c r="M658" s="6">
        <f>G658-G$1095</f>
        <v>0.25750031166431597</v>
      </c>
      <c r="N658" s="6">
        <f>H658-H$1095</f>
        <v>0.21634630630944685</v>
      </c>
      <c r="O658" s="6">
        <f>I658-I$1095</f>
        <v>-0.12795864228013976</v>
      </c>
    </row>
    <row r="659" spans="1:15" x14ac:dyDescent="0.15">
      <c r="A659" s="1">
        <v>29</v>
      </c>
      <c r="B659" s="1" t="s">
        <v>296</v>
      </c>
      <c r="C659" s="1">
        <v>12</v>
      </c>
      <c r="D659" s="1" t="s">
        <v>25</v>
      </c>
      <c r="E659" s="4">
        <f>IF(資本ストック!E659&gt;0,LN(資本ストック!E659),0)</f>
        <v>9.8425314457613009</v>
      </c>
      <c r="F659" s="4">
        <f>IF(資本ストック!F659&gt;0,LN(資本ストック!F659),0)</f>
        <v>10.834075158921424</v>
      </c>
      <c r="G659" s="4">
        <f>IF(資本ストック!G659&gt;0,LN(資本ストック!G659),0)</f>
        <v>12.021399769894149</v>
      </c>
      <c r="H659" s="4">
        <f>IF(資本ストック!H659&gt;0,LN(資本ストック!H659),0)</f>
        <v>12.650198057297864</v>
      </c>
      <c r="I659" s="4">
        <f>IF(資本ストック!I659&gt;0,LN(資本ストック!I659),0)</f>
        <v>12.750706046260346</v>
      </c>
      <c r="K659" s="6">
        <f>E659-E$1096</f>
        <v>-0.28815595413822237</v>
      </c>
      <c r="L659" s="6">
        <f>F659-F$1096</f>
        <v>-0.21685491448371508</v>
      </c>
      <c r="M659" s="6">
        <f>G659-G$1096</f>
        <v>-0.49219796470839583</v>
      </c>
      <c r="N659" s="6">
        <f>H659-H$1096</f>
        <v>-0.53029482256226679</v>
      </c>
      <c r="O659" s="6">
        <f>I659-I$1096</f>
        <v>-0.60937467328751893</v>
      </c>
    </row>
    <row r="660" spans="1:15" x14ac:dyDescent="0.15">
      <c r="A660" s="1">
        <v>29</v>
      </c>
      <c r="B660" s="1" t="s">
        <v>296</v>
      </c>
      <c r="C660" s="1">
        <v>13</v>
      </c>
      <c r="D660" s="1" t="s">
        <v>26</v>
      </c>
      <c r="E660" s="4">
        <f>IF(資本ストック!E660&gt;0,LN(資本ストック!E660),0)</f>
        <v>6.5866898981927644</v>
      </c>
      <c r="F660" s="4">
        <f>IF(資本ストック!F660&gt;0,LN(資本ストック!F660),0)</f>
        <v>9.4784430333387153</v>
      </c>
      <c r="G660" s="4">
        <f>IF(資本ストック!G660&gt;0,LN(資本ストック!G660),0)</f>
        <v>10.791097871063718</v>
      </c>
      <c r="H660" s="4">
        <f>IF(資本ストック!H660&gt;0,LN(資本ストック!H660),0)</f>
        <v>11.225654894027169</v>
      </c>
      <c r="I660" s="4">
        <f>IF(資本ストック!I660&gt;0,LN(資本ストック!I660),0)</f>
        <v>11.169892361606726</v>
      </c>
      <c r="K660" s="6">
        <f>E660-E$1097</f>
        <v>-3.0439494600625867</v>
      </c>
      <c r="L660" s="6">
        <f>F660-F$1097</f>
        <v>-1.6259082869561574</v>
      </c>
      <c r="M660" s="6">
        <f>G660-G$1097</f>
        <v>-0.88249095888075324</v>
      </c>
      <c r="N660" s="6">
        <f>H660-H$1097</f>
        <v>-0.81925132022612601</v>
      </c>
      <c r="O660" s="6">
        <f>I660-I$1097</f>
        <v>-1.0024264917567418</v>
      </c>
    </row>
    <row r="661" spans="1:15" x14ac:dyDescent="0.15">
      <c r="A661" s="1">
        <v>29</v>
      </c>
      <c r="B661" s="1" t="s">
        <v>296</v>
      </c>
      <c r="C661" s="1">
        <v>14</v>
      </c>
      <c r="D661" s="1" t="s">
        <v>27</v>
      </c>
      <c r="E661" s="4">
        <f>IF(資本ストック!E661&gt;0,LN(資本ストック!E661),0)</f>
        <v>6.064165944091215</v>
      </c>
      <c r="F661" s="4">
        <f>IF(資本ストック!F661&gt;0,LN(資本ストック!F661),0)</f>
        <v>7.162898532612985</v>
      </c>
      <c r="G661" s="4">
        <f>IF(資本ストック!G661&gt;0,LN(資本ストック!G661),0)</f>
        <v>7.5789094435399056</v>
      </c>
      <c r="H661" s="4">
        <f>IF(資本ストック!H661&gt;0,LN(資本ストック!H661),0)</f>
        <v>8.3014157755322309</v>
      </c>
      <c r="I661" s="4">
        <f>IF(資本ストック!I661&gt;0,LN(資本ストック!I661),0)</f>
        <v>8.6440692193358082</v>
      </c>
      <c r="K661" s="6">
        <f>E661-E$1098</f>
        <v>-0.45412824398127238</v>
      </c>
      <c r="L661" s="6">
        <f>F661-F$1098</f>
        <v>-1.2770121899434663</v>
      </c>
      <c r="M661" s="6">
        <f>G661-G$1098</f>
        <v>-1.9387060464885311</v>
      </c>
      <c r="N661" s="6">
        <f>H661-H$1098</f>
        <v>-1.719754675287934</v>
      </c>
      <c r="O661" s="6">
        <f>I661-I$1098</f>
        <v>-1.647990407397204</v>
      </c>
    </row>
    <row r="662" spans="1:15" x14ac:dyDescent="0.15">
      <c r="A662" s="1">
        <v>29</v>
      </c>
      <c r="B662" s="1" t="s">
        <v>296</v>
      </c>
      <c r="C662" s="1">
        <v>15</v>
      </c>
      <c r="D662" s="1" t="s">
        <v>28</v>
      </c>
      <c r="E662" s="4">
        <f>IF(資本ストック!E662&gt;0,LN(資本ストック!E662),0)</f>
        <v>11.401650022092237</v>
      </c>
      <c r="F662" s="4">
        <f>IF(資本ストック!F662&gt;0,LN(資本ストック!F662),0)</f>
        <v>11.797242272628891</v>
      </c>
      <c r="G662" s="4">
        <f>IF(資本ストック!G662&gt;0,LN(資本ストック!G662),0)</f>
        <v>12.480310379137949</v>
      </c>
      <c r="H662" s="4">
        <f>IF(資本ストック!H662&gt;0,LN(資本ストック!H662),0)</f>
        <v>12.759117926620947</v>
      </c>
      <c r="I662" s="4">
        <f>IF(資本ストック!I662&gt;0,LN(資本ストック!I662),0)</f>
        <v>12.560257299986066</v>
      </c>
      <c r="K662" s="6">
        <f>E662-E$1099</f>
        <v>0.32607185389621129</v>
      </c>
      <c r="L662" s="6">
        <f>F662-F$1099</f>
        <v>1.1249944410316459E-2</v>
      </c>
      <c r="M662" s="6">
        <f>G662-G$1099</f>
        <v>3.2178511079653305E-2</v>
      </c>
      <c r="N662" s="6">
        <f>H662-H$1099</f>
        <v>5.1034333114490238E-2</v>
      </c>
      <c r="O662" s="6">
        <f>I662-I$1099</f>
        <v>-0.16507192472844245</v>
      </c>
    </row>
    <row r="663" spans="1:15" x14ac:dyDescent="0.15">
      <c r="A663" s="1">
        <v>29</v>
      </c>
      <c r="B663" s="1" t="s">
        <v>295</v>
      </c>
      <c r="C663" s="1">
        <v>16</v>
      </c>
      <c r="D663" s="1" t="s">
        <v>11</v>
      </c>
      <c r="E663" s="4">
        <f>IF(資本ストック!E663&gt;0,LN(資本ストック!E663),0)</f>
        <v>11.463631827411774</v>
      </c>
      <c r="F663" s="4">
        <f>IF(資本ストック!F663&gt;0,LN(資本ストック!F663),0)</f>
        <v>11.761097714141117</v>
      </c>
      <c r="G663" s="4">
        <f>IF(資本ストック!G663&gt;0,LN(資本ストック!G663),0)</f>
        <v>12.125021017996332</v>
      </c>
      <c r="H663" s="4">
        <f>IF(資本ストック!H663&gt;0,LN(資本ストック!H663),0)</f>
        <v>12.366351588692368</v>
      </c>
      <c r="I663" s="4">
        <f>IF(資本ストック!I663&gt;0,LN(資本ストック!I663),0)</f>
        <v>12.158525239024561</v>
      </c>
      <c r="K663" s="6">
        <f>E663-E$1100</f>
        <v>-0.39468032807768161</v>
      </c>
      <c r="L663" s="6">
        <f>F663-F$1100</f>
        <v>-0.4929709937435014</v>
      </c>
      <c r="M663" s="6">
        <f>G663-G$1100</f>
        <v>-0.51684056839999393</v>
      </c>
      <c r="N663" s="6">
        <f>H663-H$1100</f>
        <v>-0.60219891784305268</v>
      </c>
      <c r="O663" s="6">
        <f>I663-I$1100</f>
        <v>-0.65053489043186197</v>
      </c>
    </row>
    <row r="664" spans="1:15" x14ac:dyDescent="0.15">
      <c r="A664" s="1">
        <v>29</v>
      </c>
      <c r="B664" s="1" t="s">
        <v>295</v>
      </c>
      <c r="C664" s="1">
        <v>17</v>
      </c>
      <c r="D664" s="1" t="s">
        <v>12</v>
      </c>
      <c r="E664" s="4">
        <f>IF(資本ストック!E664&gt;0,LN(資本ストック!E664),0)</f>
        <v>11.064260321933189</v>
      </c>
      <c r="F664" s="4">
        <f>IF(資本ストック!F664&gt;0,LN(資本ストック!F664),0)</f>
        <v>13.082476224157078</v>
      </c>
      <c r="G664" s="4">
        <f>IF(資本ストック!G664&gt;0,LN(資本ストック!G664),0)</f>
        <v>13.481027986152627</v>
      </c>
      <c r="H664" s="4">
        <f>IF(資本ストック!H664&gt;0,LN(資本ストック!H664),0)</f>
        <v>13.863170939109681</v>
      </c>
      <c r="I664" s="4">
        <f>IF(資本ストック!I664&gt;0,LN(資本ストック!I664),0)</f>
        <v>13.865068672783782</v>
      </c>
      <c r="K664" s="6">
        <f>E664-E$1101</f>
        <v>-1.5361511279980622</v>
      </c>
      <c r="L664" s="6">
        <f>F664-F$1101</f>
        <v>-0.62833392828431656</v>
      </c>
      <c r="M664" s="6">
        <f>G664-G$1101</f>
        <v>-0.64281188317256976</v>
      </c>
      <c r="N664" s="6">
        <f>H664-H$1101</f>
        <v>-0.61395457999414482</v>
      </c>
      <c r="O664" s="6">
        <f>I664-I$1101</f>
        <v>-0.63525455737840275</v>
      </c>
    </row>
    <row r="665" spans="1:15" x14ac:dyDescent="0.15">
      <c r="A665" s="1">
        <v>29</v>
      </c>
      <c r="B665" s="1" t="s">
        <v>295</v>
      </c>
      <c r="C665" s="1">
        <v>18</v>
      </c>
      <c r="D665" s="1" t="s">
        <v>13</v>
      </c>
      <c r="E665" s="4">
        <f>IF(資本ストック!E665&gt;0,LN(資本ストック!E665),0)</f>
        <v>10.718627827238842</v>
      </c>
      <c r="F665" s="4">
        <f>IF(資本ストック!F665&gt;0,LN(資本ストック!F665),0)</f>
        <v>12.083563971622153</v>
      </c>
      <c r="G665" s="4">
        <f>IF(資本ストック!G665&gt;0,LN(資本ストック!G665),0)</f>
        <v>12.366908800782927</v>
      </c>
      <c r="H665" s="4">
        <f>IF(資本ストック!H665&gt;0,LN(資本ストック!H665),0)</f>
        <v>12.546926148320557</v>
      </c>
      <c r="I665" s="4">
        <f>IF(資本ストック!I665&gt;0,LN(資本ストック!I665),0)</f>
        <v>12.642092515478442</v>
      </c>
      <c r="K665" s="6">
        <f>E665-E$1102</f>
        <v>-1.2007964311833597</v>
      </c>
      <c r="L665" s="6">
        <f>F665-F$1102</f>
        <v>-1.1331738874624122</v>
      </c>
      <c r="M665" s="6">
        <f>G665-G$1102</f>
        <v>-1.0722129423405509</v>
      </c>
      <c r="N665" s="6">
        <f>H665-H$1102</f>
        <v>-1.0625432671025887</v>
      </c>
      <c r="O665" s="6">
        <f>I665-I$1102</f>
        <v>-0.81037368393268316</v>
      </c>
    </row>
    <row r="666" spans="1:15" x14ac:dyDescent="0.15">
      <c r="A666" s="1">
        <v>29</v>
      </c>
      <c r="B666" s="1" t="s">
        <v>295</v>
      </c>
      <c r="C666" s="1">
        <v>19</v>
      </c>
      <c r="D666" s="1" t="s">
        <v>14</v>
      </c>
      <c r="E666" s="4">
        <f>IF(資本ストック!E666&gt;0,LN(資本ストック!E666),0)</f>
        <v>10.997985874324204</v>
      </c>
      <c r="F666" s="4">
        <f>IF(資本ストック!F666&gt;0,LN(資本ストック!F666),0)</f>
        <v>11.678912626728231</v>
      </c>
      <c r="G666" s="4">
        <f>IF(資本ストック!G666&gt;0,LN(資本ストック!G666),0)</f>
        <v>12.011298630505475</v>
      </c>
      <c r="H666" s="4">
        <f>IF(資本ストック!H666&gt;0,LN(資本ストック!H666),0)</f>
        <v>12.397050384862043</v>
      </c>
      <c r="I666" s="4">
        <f>IF(資本ストック!I666&gt;0,LN(資本ストック!I666),0)</f>
        <v>12.987518942459946</v>
      </c>
      <c r="K666" s="6">
        <f>E666-E$1103</f>
        <v>-0.22537307011126373</v>
      </c>
      <c r="L666" s="6">
        <f>F666-F$1103</f>
        <v>6.3918282751632916E-2</v>
      </c>
      <c r="M666" s="6">
        <f>G666-G$1103</f>
        <v>0.12269196862025034</v>
      </c>
      <c r="N666" s="6">
        <f>H666-H$1103</f>
        <v>9.3095727574317166E-2</v>
      </c>
      <c r="O666" s="6">
        <f>I666-I$1103</f>
        <v>0.55868338632887671</v>
      </c>
    </row>
    <row r="667" spans="1:15" x14ac:dyDescent="0.15">
      <c r="A667" s="1">
        <v>29</v>
      </c>
      <c r="B667" s="1" t="s">
        <v>298</v>
      </c>
      <c r="C667" s="1">
        <v>20</v>
      </c>
      <c r="D667" s="1" t="s">
        <v>15</v>
      </c>
      <c r="E667" s="4">
        <f>IF(資本ストック!E667&gt;0,LN(資本ストック!E667),0)</f>
        <v>10.200421281474881</v>
      </c>
      <c r="F667" s="4">
        <f>IF(資本ストック!F667&gt;0,LN(資本ストック!F667),0)</f>
        <v>12.504777365513753</v>
      </c>
      <c r="G667" s="4">
        <f>IF(資本ストック!G667&gt;0,LN(資本ストック!G667),0)</f>
        <v>13.423706116446981</v>
      </c>
      <c r="H667" s="4">
        <f>IF(資本ストック!H667&gt;0,LN(資本ストック!H667),0)</f>
        <v>13.692488647742671</v>
      </c>
      <c r="I667" s="4">
        <f>IF(資本ストック!I667&gt;0,LN(資本ストック!I667),0)</f>
        <v>13.580506944718334</v>
      </c>
      <c r="K667" s="6">
        <f>E667-E$1104</f>
        <v>-0.72974045499764806</v>
      </c>
      <c r="L667" s="6">
        <f>F667-F$1104</f>
        <v>-0.37684288414461875</v>
      </c>
      <c r="M667" s="6">
        <f>G667-G$1104</f>
        <v>-0.39094650772332784</v>
      </c>
      <c r="N667" s="6">
        <f>H667-H$1104</f>
        <v>-0.43200017969965465</v>
      </c>
      <c r="O667" s="6">
        <f>I667-I$1104</f>
        <v>-0.54740080860537788</v>
      </c>
    </row>
    <row r="668" spans="1:15" x14ac:dyDescent="0.15">
      <c r="A668" s="1">
        <v>29</v>
      </c>
      <c r="B668" s="1" t="s">
        <v>295</v>
      </c>
      <c r="C668" s="1">
        <v>21</v>
      </c>
      <c r="D668" s="1" t="s">
        <v>16</v>
      </c>
      <c r="E668" s="4">
        <f>IF(資本ストック!E668&gt;0,LN(資本ストック!E668),0)</f>
        <v>12.709366608272806</v>
      </c>
      <c r="F668" s="4">
        <f>IF(資本ストック!F668&gt;0,LN(資本ストック!F668),0)</f>
        <v>13.405840959018665</v>
      </c>
      <c r="G668" s="4">
        <f>IF(資本ストック!G668&gt;0,LN(資本ストック!G668),0)</f>
        <v>13.484882268858748</v>
      </c>
      <c r="H668" s="4">
        <f>IF(資本ストック!H668&gt;0,LN(資本ストック!H668),0)</f>
        <v>13.881442024578044</v>
      </c>
      <c r="I668" s="4">
        <f>IF(資本ストック!I668&gt;0,LN(資本ストック!I668),0)</f>
        <v>13.887695783827731</v>
      </c>
      <c r="K668" s="6">
        <f>E668-E$1105</f>
        <v>0.11840019147683911</v>
      </c>
      <c r="L668" s="6">
        <f>F668-F$1105</f>
        <v>-0.3102805038928782</v>
      </c>
      <c r="M668" s="6">
        <f>G668-G$1105</f>
        <v>-0.70001293570970446</v>
      </c>
      <c r="N668" s="6">
        <f>H668-H$1105</f>
        <v>-0.74133876882486405</v>
      </c>
      <c r="O668" s="6">
        <f>I668-I$1105</f>
        <v>-0.77421318016313201</v>
      </c>
    </row>
    <row r="669" spans="1:15" x14ac:dyDescent="0.15">
      <c r="A669" s="1">
        <v>29</v>
      </c>
      <c r="B669" s="1" t="s">
        <v>149</v>
      </c>
      <c r="C669" s="1">
        <v>22</v>
      </c>
      <c r="D669" s="1" t="s">
        <v>8</v>
      </c>
      <c r="E669" s="4">
        <f>IF(資本ストック!E669&gt;0,LN(資本ストック!E669),0)</f>
        <v>12.165048891221593</v>
      </c>
      <c r="F669" s="4">
        <f>IF(資本ストック!F669&gt;0,LN(資本ストック!F669),0)</f>
        <v>12.782387150414134</v>
      </c>
      <c r="G669" s="4">
        <f>IF(資本ストック!G669&gt;0,LN(資本ストック!G669),0)</f>
        <v>13.722035402276694</v>
      </c>
      <c r="H669" s="4">
        <f>IF(資本ストック!H669&gt;0,LN(資本ストック!H669),0)</f>
        <v>14.327884464787825</v>
      </c>
      <c r="I669" s="4">
        <f>IF(資本ストック!I669&gt;0,LN(資本ストック!I669),0)</f>
        <v>14.256088406021835</v>
      </c>
      <c r="K669" s="6">
        <f>E669-E$1106</f>
        <v>-2.0636843898357071E-2</v>
      </c>
      <c r="L669" s="6">
        <f>F669-F$1106</f>
        <v>-0.77056631187765134</v>
      </c>
      <c r="M669" s="6">
        <f>G669-G$1106</f>
        <v>-0.71598307459085042</v>
      </c>
      <c r="N669" s="6">
        <f>H669-H$1106</f>
        <v>-0.56330479075451123</v>
      </c>
      <c r="O669" s="6">
        <f>I669-I$1106</f>
        <v>-0.67586265822776603</v>
      </c>
    </row>
    <row r="670" spans="1:15" x14ac:dyDescent="0.15">
      <c r="A670" s="1">
        <v>29</v>
      </c>
      <c r="B670" s="1" t="s">
        <v>149</v>
      </c>
      <c r="C670" s="1">
        <v>23</v>
      </c>
      <c r="D670" s="1" t="s">
        <v>29</v>
      </c>
      <c r="E670" s="4">
        <f>IF(資本ストック!E670&gt;0,LN(資本ストック!E670),0)</f>
        <v>11.862762950224086</v>
      </c>
      <c r="F670" s="4">
        <f>IF(資本ストック!F670&gt;0,LN(資本ストック!F670),0)</f>
        <v>12.880722982186569</v>
      </c>
      <c r="G670" s="4">
        <f>IF(資本ストック!G670&gt;0,LN(資本ストック!G670),0)</f>
        <v>13.425456717501701</v>
      </c>
      <c r="H670" s="4">
        <f>IF(資本ストック!H670&gt;0,LN(資本ストック!H670),0)</f>
        <v>13.972057246697515</v>
      </c>
      <c r="I670" s="4">
        <f>IF(資本ストック!I670&gt;0,LN(資本ストック!I670),0)</f>
        <v>13.935654121473634</v>
      </c>
      <c r="K670" s="6">
        <f>E670-E$1107</f>
        <v>-0.82891021333549908</v>
      </c>
      <c r="L670" s="6">
        <f>F670-F$1107</f>
        <v>-0.4919226547559159</v>
      </c>
      <c r="M670" s="6">
        <f>G670-G$1107</f>
        <v>-0.43880639987363423</v>
      </c>
      <c r="N670" s="6">
        <f>H670-H$1107</f>
        <v>-0.48447037568579887</v>
      </c>
      <c r="O670" s="6">
        <f>I670-I$1107</f>
        <v>-0.56980666270112934</v>
      </c>
    </row>
    <row r="671" spans="1:15" x14ac:dyDescent="0.15">
      <c r="A671" s="1">
        <v>30</v>
      </c>
      <c r="B671" s="1" t="s">
        <v>299</v>
      </c>
      <c r="C671" s="1">
        <v>1</v>
      </c>
      <c r="D671" s="1" t="s">
        <v>9</v>
      </c>
      <c r="E671" s="4">
        <f>IF(資本ストック!E671&gt;0,LN(資本ストック!E671),0)</f>
        <v>13.4423062195117</v>
      </c>
      <c r="F671" s="4">
        <f>IF(資本ストック!F671&gt;0,LN(資本ストック!F671),0)</f>
        <v>13.676784684391416</v>
      </c>
      <c r="G671" s="4">
        <f>IF(資本ストック!G671&gt;0,LN(資本ストック!G671),0)</f>
        <v>13.966823737624585</v>
      </c>
      <c r="H671" s="4">
        <f>IF(資本ストック!H671&gt;0,LN(資本ストック!H671),0)</f>
        <v>14.018245136410332</v>
      </c>
      <c r="I671" s="4">
        <f>IF(資本ストック!I671&gt;0,LN(資本ストック!I671),0)</f>
        <v>13.997162761707553</v>
      </c>
      <c r="K671" s="6">
        <f>E671-E$1085</f>
        <v>2.9176663320395591E-2</v>
      </c>
      <c r="L671" s="6">
        <f>F671-F$1085</f>
        <v>3.8556535175956697E-2</v>
      </c>
      <c r="M671" s="6">
        <f>G671-G$1085</f>
        <v>-1.7652296238559018E-2</v>
      </c>
      <c r="N671" s="6">
        <f>H671-H$1085</f>
        <v>-0.16581893044183538</v>
      </c>
      <c r="O671" s="6">
        <f>I671-I$1085</f>
        <v>-0.19126809118478505</v>
      </c>
    </row>
    <row r="672" spans="1:15" x14ac:dyDescent="0.15">
      <c r="A672" s="1">
        <v>30</v>
      </c>
      <c r="B672" s="1" t="s">
        <v>299</v>
      </c>
      <c r="C672" s="1">
        <v>2</v>
      </c>
      <c r="D672" s="1" t="s">
        <v>10</v>
      </c>
      <c r="E672" s="4">
        <f>IF(資本ストック!E672&gt;0,LN(資本ストック!E672),0)</f>
        <v>9.1717205804851183</v>
      </c>
      <c r="F672" s="4">
        <f>IF(資本ストック!F672&gt;0,LN(資本ストック!F672),0)</f>
        <v>8.9102244970464657</v>
      </c>
      <c r="G672" s="4">
        <f>IF(資本ストック!G672&gt;0,LN(資本ストック!G672),0)</f>
        <v>8.9231458231838054</v>
      </c>
      <c r="H672" s="4">
        <f>IF(資本ストック!H672&gt;0,LN(資本ストック!H672),0)</f>
        <v>9.2448893582341451</v>
      </c>
      <c r="I672" s="4">
        <f>IF(資本ストック!I672&gt;0,LN(資本ストック!I672),0)</f>
        <v>9.3562685550843021</v>
      </c>
      <c r="K672" s="6">
        <f>E672-E$1086</f>
        <v>-0.77312135531646398</v>
      </c>
      <c r="L672" s="6">
        <f>F672-F$1086</f>
        <v>-1.1894188137832788</v>
      </c>
      <c r="M672" s="6">
        <f>G672-G$1086</f>
        <v>-1.2364367800502727</v>
      </c>
      <c r="N672" s="6">
        <f>H672-H$1086</f>
        <v>-0.94184742299258239</v>
      </c>
      <c r="O672" s="6">
        <f>I672-I$1086</f>
        <v>-0.674337989145954</v>
      </c>
    </row>
    <row r="673" spans="1:15" x14ac:dyDescent="0.15">
      <c r="A673" s="1">
        <v>30</v>
      </c>
      <c r="B673" s="1" t="s">
        <v>300</v>
      </c>
      <c r="C673" s="1">
        <v>3</v>
      </c>
      <c r="D673" s="1" t="s">
        <v>17</v>
      </c>
      <c r="E673" s="4">
        <f>IF(資本ストック!E673&gt;0,LN(資本ストック!E673),0)</f>
        <v>10.17419397681064</v>
      </c>
      <c r="F673" s="4">
        <f>IF(資本ストック!F673&gt;0,LN(資本ストック!F673),0)</f>
        <v>10.428169441627253</v>
      </c>
      <c r="G673" s="4">
        <f>IF(資本ストック!G673&gt;0,LN(資本ストック!G673),0)</f>
        <v>10.903716666932771</v>
      </c>
      <c r="H673" s="4">
        <f>IF(資本ストック!H673&gt;0,LN(資本ストック!H673),0)</f>
        <v>11.57929093104835</v>
      </c>
      <c r="I673" s="4">
        <f>IF(資本ストック!I673&gt;0,LN(資本ストック!I673),0)</f>
        <v>11.745205413494597</v>
      </c>
      <c r="K673" s="6">
        <f>E673-E$1087</f>
        <v>-0.83095101789925963</v>
      </c>
      <c r="L673" s="6">
        <f>F673-F$1087</f>
        <v>-1.1929779679813777</v>
      </c>
      <c r="M673" s="6">
        <f>G673-G$1087</f>
        <v>-1.229015547943261</v>
      </c>
      <c r="N673" s="6">
        <f>H673-H$1087</f>
        <v>-0.93780981886895276</v>
      </c>
      <c r="O673" s="6">
        <f>I673-I$1087</f>
        <v>-0.83130795102609589</v>
      </c>
    </row>
    <row r="674" spans="1:15" x14ac:dyDescent="0.15">
      <c r="A674" s="1">
        <v>30</v>
      </c>
      <c r="B674" s="1" t="s">
        <v>300</v>
      </c>
      <c r="C674" s="1">
        <v>4</v>
      </c>
      <c r="D674" s="1" t="s">
        <v>18</v>
      </c>
      <c r="E674" s="4">
        <f>IF(資本ストック!E674&gt;0,LN(資本ストック!E674),0)</f>
        <v>11.342131593198275</v>
      </c>
      <c r="F674" s="4">
        <f>IF(資本ストック!F674&gt;0,LN(資本ストック!F674),0)</f>
        <v>11.705785501617861</v>
      </c>
      <c r="G674" s="4">
        <f>IF(資本ストック!G674&gt;0,LN(資本ストック!G674),0)</f>
        <v>11.726283622622002</v>
      </c>
      <c r="H674" s="4">
        <f>IF(資本ストック!H674&gt;0,LN(資本ストック!H674),0)</f>
        <v>11.770777196866495</v>
      </c>
      <c r="I674" s="4">
        <f>IF(資本ストック!I674&gt;0,LN(資本ストック!I674),0)</f>
        <v>11.382630485618085</v>
      </c>
      <c r="K674" s="6">
        <f>E674-E$1088</f>
        <v>0.69311012701378516</v>
      </c>
      <c r="L674" s="6">
        <f>F674-F$1088</f>
        <v>0.50358401338571923</v>
      </c>
      <c r="M674" s="6">
        <f>G674-G$1088</f>
        <v>0.22768342867746938</v>
      </c>
      <c r="N674" s="6">
        <f>H674-H$1088</f>
        <v>0.21841147632508751</v>
      </c>
      <c r="O674" s="6">
        <f>I674-I$1088</f>
        <v>6.9741096191531682E-2</v>
      </c>
    </row>
    <row r="675" spans="1:15" x14ac:dyDescent="0.15">
      <c r="A675" s="1">
        <v>30</v>
      </c>
      <c r="B675" s="1" t="s">
        <v>300</v>
      </c>
      <c r="C675" s="1">
        <v>5</v>
      </c>
      <c r="D675" s="1" t="s">
        <v>19</v>
      </c>
      <c r="E675" s="4">
        <f>IF(資本ストック!E675&gt;0,LN(資本ストック!E675),0)</f>
        <v>9.3688587906761569</v>
      </c>
      <c r="F675" s="4">
        <f>IF(資本ストック!F675&gt;0,LN(資本ストック!F675),0)</f>
        <v>9.4254504192807964</v>
      </c>
      <c r="G675" s="4">
        <f>IF(資本ストック!G675&gt;0,LN(資本ストック!G675),0)</f>
        <v>9.4185923451406985</v>
      </c>
      <c r="H675" s="4">
        <f>IF(資本ストック!H675&gt;0,LN(資本ストック!H675),0)</f>
        <v>9.9600289919050571</v>
      </c>
      <c r="I675" s="4">
        <f>IF(資本ストック!I675&gt;0,LN(資本ストック!I675),0)</f>
        <v>9.8721235703208716</v>
      </c>
      <c r="K675" s="6">
        <f>E675-E$1089</f>
        <v>-0.80955582126799364</v>
      </c>
      <c r="L675" s="6">
        <f>F675-F$1089</f>
        <v>-1.1443610204501802</v>
      </c>
      <c r="M675" s="6">
        <f>G675-G$1089</f>
        <v>-1.5872159435322981</v>
      </c>
      <c r="N675" s="6">
        <f>H675-H$1089</f>
        <v>-1.3710120672917583</v>
      </c>
      <c r="O675" s="6">
        <f>I675-I$1089</f>
        <v>-1.4868142753537779</v>
      </c>
    </row>
    <row r="676" spans="1:15" x14ac:dyDescent="0.15">
      <c r="A676" s="1">
        <v>30</v>
      </c>
      <c r="B676" s="1" t="s">
        <v>300</v>
      </c>
      <c r="C676" s="1">
        <v>6</v>
      </c>
      <c r="D676" s="1" t="s">
        <v>3</v>
      </c>
      <c r="E676" s="4">
        <f>IF(資本ストック!E676&gt;0,LN(資本ストック!E676),0)</f>
        <v>11.149968756315534</v>
      </c>
      <c r="F676" s="4">
        <f>IF(資本ストック!F676&gt;0,LN(資本ストック!F676),0)</f>
        <v>11.700239301186077</v>
      </c>
      <c r="G676" s="4">
        <f>IF(資本ストック!G676&gt;0,LN(資本ストック!G676),0)</f>
        <v>12.366511435539159</v>
      </c>
      <c r="H676" s="4">
        <f>IF(資本ストック!H676&gt;0,LN(資本ストック!H676),0)</f>
        <v>12.540113281641046</v>
      </c>
      <c r="I676" s="4">
        <f>IF(資本ストック!I676&gt;0,LN(資本ストック!I676),0)</f>
        <v>12.610368872891527</v>
      </c>
      <c r="K676" s="6">
        <f>E676-E$1090</f>
        <v>7.0711038786683389E-2</v>
      </c>
      <c r="L676" s="6">
        <f>F676-F$1090</f>
        <v>0.29981700218537277</v>
      </c>
      <c r="M676" s="6">
        <f>G676-G$1090</f>
        <v>0.54651083110447018</v>
      </c>
      <c r="N676" s="6">
        <f>H676-H$1090</f>
        <v>0.46162253607120007</v>
      </c>
      <c r="O676" s="6">
        <f>I676-I$1090</f>
        <v>0.22873889276816506</v>
      </c>
    </row>
    <row r="677" spans="1:15" x14ac:dyDescent="0.15">
      <c r="A677" s="1">
        <v>30</v>
      </c>
      <c r="B677" s="1" t="s">
        <v>301</v>
      </c>
      <c r="C677" s="1">
        <v>7</v>
      </c>
      <c r="D677" s="1" t="s">
        <v>20</v>
      </c>
      <c r="E677" s="4">
        <f>IF(資本ストック!E677&gt;0,LN(資本ストック!E677),0)</f>
        <v>12.735338405372742</v>
      </c>
      <c r="F677" s="4">
        <f>IF(資本ストック!F677&gt;0,LN(資本ストック!F677),0)</f>
        <v>12.647392364894898</v>
      </c>
      <c r="G677" s="4">
        <f>IF(資本ストック!G677&gt;0,LN(資本ストック!G677),0)</f>
        <v>12.522377195527387</v>
      </c>
      <c r="H677" s="4">
        <f>IF(資本ストック!H677&gt;0,LN(資本ストック!H677),0)</f>
        <v>12.466497401519153</v>
      </c>
      <c r="I677" s="4">
        <f>IF(資本ストック!I677&gt;0,LN(資本ストック!I677),0)</f>
        <v>12.475922434764417</v>
      </c>
      <c r="K677" s="6">
        <f>E677-E$1091</f>
        <v>3.4568088183500869</v>
      </c>
      <c r="L677" s="6">
        <f>F677-F$1091</f>
        <v>2.6837550985280423</v>
      </c>
      <c r="M677" s="6">
        <f>G677-G$1091</f>
        <v>2.6666334731630439</v>
      </c>
      <c r="N677" s="6">
        <f>H677-H$1091</f>
        <v>2.1936753991505249</v>
      </c>
      <c r="O677" s="6">
        <f>I677-I$1091</f>
        <v>2.1347773467511661</v>
      </c>
    </row>
    <row r="678" spans="1:15" x14ac:dyDescent="0.15">
      <c r="A678" s="1">
        <v>30</v>
      </c>
      <c r="B678" s="1" t="s">
        <v>300</v>
      </c>
      <c r="C678" s="1">
        <v>8</v>
      </c>
      <c r="D678" s="1" t="s">
        <v>21</v>
      </c>
      <c r="E678" s="4">
        <f>IF(資本ストック!E678&gt;0,LN(資本ストック!E678),0)</f>
        <v>9.5762939274078001</v>
      </c>
      <c r="F678" s="4">
        <f>IF(資本ストック!F678&gt;0,LN(資本ストック!F678),0)</f>
        <v>9.6502231024386731</v>
      </c>
      <c r="G678" s="4">
        <f>IF(資本ストック!G678&gt;0,LN(資本ストック!G678),0)</f>
        <v>9.8349599839921709</v>
      </c>
      <c r="H678" s="4">
        <f>IF(資本ストック!H678&gt;0,LN(資本ストック!H678),0)</f>
        <v>10.368885176080997</v>
      </c>
      <c r="I678" s="4">
        <f>IF(資本ストック!I678&gt;0,LN(資本ストック!I678),0)</f>
        <v>9.9326244052627306</v>
      </c>
      <c r="K678" s="6">
        <f>E678-E$1092</f>
        <v>-1.2071861144794429</v>
      </c>
      <c r="L678" s="6">
        <f>F678-F$1092</f>
        <v>-1.4194523866029076</v>
      </c>
      <c r="M678" s="6">
        <f>G678-G$1092</f>
        <v>-1.5052011037876145</v>
      </c>
      <c r="N678" s="6">
        <f>H678-H$1092</f>
        <v>-1.0387467814467399</v>
      </c>
      <c r="O678" s="6">
        <f>I678-I$1092</f>
        <v>-1.4052499716418811</v>
      </c>
    </row>
    <row r="679" spans="1:15" x14ac:dyDescent="0.15">
      <c r="A679" s="1">
        <v>30</v>
      </c>
      <c r="B679" s="1" t="s">
        <v>300</v>
      </c>
      <c r="C679" s="1">
        <v>9</v>
      </c>
      <c r="D679" s="1" t="s">
        <v>22</v>
      </c>
      <c r="E679" s="4">
        <f>IF(資本ストック!E679&gt;0,LN(資本ストック!E679),0)</f>
        <v>13.499416214902043</v>
      </c>
      <c r="F679" s="4">
        <f>IF(資本ストック!F679&gt;0,LN(資本ストック!F679),0)</f>
        <v>13.561625125944701</v>
      </c>
      <c r="G679" s="4">
        <f>IF(資本ストック!G679&gt;0,LN(資本ストック!G679),0)</f>
        <v>13.614581376564351</v>
      </c>
      <c r="H679" s="4">
        <f>IF(資本ストック!H679&gt;0,LN(資本ストック!H679),0)</f>
        <v>13.599072212138472</v>
      </c>
      <c r="I679" s="4">
        <f>IF(資本ストック!I679&gt;0,LN(資本ストック!I679),0)</f>
        <v>13.606759421569249</v>
      </c>
      <c r="K679" s="6">
        <f>E679-E$1093</f>
        <v>2.2428412204783541</v>
      </c>
      <c r="L679" s="6">
        <f>F679-F$1093</f>
        <v>1.718096076432591</v>
      </c>
      <c r="M679" s="6">
        <f>G679-G$1093</f>
        <v>1.4290446863502346</v>
      </c>
      <c r="N679" s="6">
        <f>H679-H$1093</f>
        <v>1.3244429612253352</v>
      </c>
      <c r="O679" s="6">
        <f>I679-I$1093</f>
        <v>1.1902974867436171</v>
      </c>
    </row>
    <row r="680" spans="1:15" x14ac:dyDescent="0.15">
      <c r="A680" s="1">
        <v>30</v>
      </c>
      <c r="B680" s="1" t="s">
        <v>300</v>
      </c>
      <c r="C680" s="1">
        <v>10</v>
      </c>
      <c r="D680" s="1" t="s">
        <v>23</v>
      </c>
      <c r="E680" s="4">
        <f>IF(資本ストック!E680&gt;0,LN(資本ストック!E680),0)</f>
        <v>8.8715084485164617</v>
      </c>
      <c r="F680" s="4">
        <f>IF(資本ストック!F680&gt;0,LN(資本ストック!F680),0)</f>
        <v>9.4496399711487467</v>
      </c>
      <c r="G680" s="4">
        <f>IF(資本ストック!G680&gt;0,LN(資本ストック!G680),0)</f>
        <v>9.8460851345408731</v>
      </c>
      <c r="H680" s="4">
        <f>IF(資本ストック!H680&gt;0,LN(資本ストック!H680),0)</f>
        <v>9.9934180414889315</v>
      </c>
      <c r="I680" s="4">
        <f>IF(資本ストック!I680&gt;0,LN(資本ストック!I680),0)</f>
        <v>10.049646024750531</v>
      </c>
      <c r="K680" s="6">
        <f>E680-E$1094</f>
        <v>-1.369714005073229</v>
      </c>
      <c r="L680" s="6">
        <f>F680-F$1094</f>
        <v>-1.1414248273863343</v>
      </c>
      <c r="M680" s="6">
        <f>G680-G$1094</f>
        <v>-1.2293924956744657</v>
      </c>
      <c r="N680" s="6">
        <f>H680-H$1094</f>
        <v>-1.3586756366626016</v>
      </c>
      <c r="O680" s="6">
        <f>I680-I$1094</f>
        <v>-1.2373520565526164</v>
      </c>
    </row>
    <row r="681" spans="1:15" x14ac:dyDescent="0.15">
      <c r="A681" s="1">
        <v>30</v>
      </c>
      <c r="B681" s="1" t="s">
        <v>300</v>
      </c>
      <c r="C681" s="1">
        <v>11</v>
      </c>
      <c r="D681" s="1" t="s">
        <v>24</v>
      </c>
      <c r="E681" s="4">
        <f>IF(資本ストック!E681&gt;0,LN(資本ストック!E681),0)</f>
        <v>9.6274865641760066</v>
      </c>
      <c r="F681" s="4">
        <f>IF(資本ストック!F681&gt;0,LN(資本ストック!F681),0)</f>
        <v>9.9984390255530222</v>
      </c>
      <c r="G681" s="4">
        <f>IF(資本ストック!G681&gt;0,LN(資本ストック!G681),0)</f>
        <v>11.004210382563555</v>
      </c>
      <c r="H681" s="4">
        <f>IF(資本ストック!H681&gt;0,LN(資本ストック!H681),0)</f>
        <v>11.582139971128068</v>
      </c>
      <c r="I681" s="4">
        <f>IF(資本ストック!I681&gt;0,LN(資本ストック!I681),0)</f>
        <v>11.660210765269587</v>
      </c>
      <c r="K681" s="6">
        <f>E681-E$1095</f>
        <v>-1.1885901737140667</v>
      </c>
      <c r="L681" s="6">
        <f>F681-F$1095</f>
        <v>-1.2164604043307037</v>
      </c>
      <c r="M681" s="6">
        <f>G681-G$1095</f>
        <v>-0.91415681634719803</v>
      </c>
      <c r="N681" s="6">
        <f>H681-H$1095</f>
        <v>-0.76225169586518504</v>
      </c>
      <c r="O681" s="6">
        <f>I681-I$1095</f>
        <v>-0.82112089063627103</v>
      </c>
    </row>
    <row r="682" spans="1:15" x14ac:dyDescent="0.15">
      <c r="A682" s="1">
        <v>30</v>
      </c>
      <c r="B682" s="1" t="s">
        <v>300</v>
      </c>
      <c r="C682" s="1">
        <v>12</v>
      </c>
      <c r="D682" s="1" t="s">
        <v>25</v>
      </c>
      <c r="E682" s="4">
        <f>IF(資本ストック!E682&gt;0,LN(資本ストック!E682),0)</f>
        <v>6.9797157738444495</v>
      </c>
      <c r="F682" s="4">
        <f>IF(資本ストック!F682&gt;0,LN(資本ストック!F682),0)</f>
        <v>7.2900356885826838</v>
      </c>
      <c r="G682" s="4">
        <f>IF(資本ストック!G682&gt;0,LN(資本ストック!G682),0)</f>
        <v>9.0273979708603136</v>
      </c>
      <c r="H682" s="4">
        <f>IF(資本ストック!H682&gt;0,LN(資本ストック!H682),0)</f>
        <v>10.674512713858437</v>
      </c>
      <c r="I682" s="4">
        <f>IF(資本ストック!I682&gt;0,LN(資本ストック!I682),0)</f>
        <v>11.457443793928062</v>
      </c>
      <c r="K682" s="6">
        <f>E682-E$1096</f>
        <v>-3.1509716260550737</v>
      </c>
      <c r="L682" s="6">
        <f>F682-F$1096</f>
        <v>-3.7608943848224552</v>
      </c>
      <c r="M682" s="6">
        <f>G682-G$1096</f>
        <v>-3.4861997637422313</v>
      </c>
      <c r="N682" s="6">
        <f>H682-H$1096</f>
        <v>-2.5059801660016934</v>
      </c>
      <c r="O682" s="6">
        <f>I682-I$1096</f>
        <v>-1.9026369256198024</v>
      </c>
    </row>
    <row r="683" spans="1:15" x14ac:dyDescent="0.15">
      <c r="A683" s="1">
        <v>30</v>
      </c>
      <c r="B683" s="1" t="s">
        <v>300</v>
      </c>
      <c r="C683" s="1">
        <v>13</v>
      </c>
      <c r="D683" s="1" t="s">
        <v>26</v>
      </c>
      <c r="E683" s="4">
        <f>IF(資本ストック!E683&gt;0,LN(資本ストック!E683),0)</f>
        <v>6.5921400563398889</v>
      </c>
      <c r="F683" s="4">
        <f>IF(資本ストック!F683&gt;0,LN(資本ストック!F683),0)</f>
        <v>9.6889380966298209</v>
      </c>
      <c r="G683" s="4">
        <f>IF(資本ストック!G683&gt;0,LN(資本ストック!G683),0)</f>
        <v>9.1349786355439964</v>
      </c>
      <c r="H683" s="4">
        <f>IF(資本ストック!H683&gt;0,LN(資本ストック!H683),0)</f>
        <v>9.120253079496111</v>
      </c>
      <c r="I683" s="4">
        <f>IF(資本ストック!I683&gt;0,LN(資本ストック!I683),0)</f>
        <v>9.4909522877326484</v>
      </c>
      <c r="K683" s="6">
        <f>E683-E$1097</f>
        <v>-3.0384993019154622</v>
      </c>
      <c r="L683" s="6">
        <f>F683-F$1097</f>
        <v>-1.4154132236650518</v>
      </c>
      <c r="M683" s="6">
        <f>G683-G$1097</f>
        <v>-2.5386101944004746</v>
      </c>
      <c r="N683" s="6">
        <f>H683-H$1097</f>
        <v>-2.9246531347571842</v>
      </c>
      <c r="O683" s="6">
        <f>I683-I$1097</f>
        <v>-2.6813665656308192</v>
      </c>
    </row>
    <row r="684" spans="1:15" x14ac:dyDescent="0.15">
      <c r="A684" s="1">
        <v>30</v>
      </c>
      <c r="B684" s="1" t="s">
        <v>300</v>
      </c>
      <c r="C684" s="1">
        <v>14</v>
      </c>
      <c r="D684" s="1" t="s">
        <v>27</v>
      </c>
      <c r="E684" s="4">
        <f>IF(資本ストック!E684&gt;0,LN(資本ストック!E684),0)</f>
        <v>6.6855963151873379</v>
      </c>
      <c r="F684" s="4">
        <f>IF(資本ストック!F684&gt;0,LN(資本ストック!F684),0)</f>
        <v>7.7199073148262212</v>
      </c>
      <c r="G684" s="4">
        <f>IF(資本ストック!G684&gt;0,LN(資本ストック!G684),0)</f>
        <v>9.7220858002547264</v>
      </c>
      <c r="H684" s="4">
        <f>IF(資本ストック!H684&gt;0,LN(資本ストック!H684),0)</f>
        <v>11.141007550920213</v>
      </c>
      <c r="I684" s="4">
        <f>IF(資本ストック!I684&gt;0,LN(資本ストック!I684),0)</f>
        <v>10.782749476066401</v>
      </c>
      <c r="K684" s="6">
        <f>E684-E$1098</f>
        <v>0.16730212711485049</v>
      </c>
      <c r="L684" s="6">
        <f>F684-F$1098</f>
        <v>-0.72000340773023019</v>
      </c>
      <c r="M684" s="6">
        <f>G684-G$1098</f>
        <v>0.2044703102262897</v>
      </c>
      <c r="N684" s="6">
        <f>H684-H$1098</f>
        <v>1.1198371001000478</v>
      </c>
      <c r="O684" s="6">
        <f>I684-I$1098</f>
        <v>0.49068984933338911</v>
      </c>
    </row>
    <row r="685" spans="1:15" x14ac:dyDescent="0.15">
      <c r="A685" s="1">
        <v>30</v>
      </c>
      <c r="B685" s="1" t="s">
        <v>300</v>
      </c>
      <c r="C685" s="1">
        <v>15</v>
      </c>
      <c r="D685" s="1" t="s">
        <v>28</v>
      </c>
      <c r="E685" s="4">
        <f>IF(資本ストック!E685&gt;0,LN(資本ストック!E685),0)</f>
        <v>11.156342232265793</v>
      </c>
      <c r="F685" s="4">
        <f>IF(資本ストック!F685&gt;0,LN(資本ストック!F685),0)</f>
        <v>11.139130775607311</v>
      </c>
      <c r="G685" s="4">
        <f>IF(資本ストック!G685&gt;0,LN(資本ストック!G685),0)</f>
        <v>11.873646628285872</v>
      </c>
      <c r="H685" s="4">
        <f>IF(資本ストック!H685&gt;0,LN(資本ストック!H685),0)</f>
        <v>11.915876474507327</v>
      </c>
      <c r="I685" s="4">
        <f>IF(資本ストック!I685&gt;0,LN(資本ストック!I685),0)</f>
        <v>11.898473047528958</v>
      </c>
      <c r="K685" s="6">
        <f>E685-E$1099</f>
        <v>8.0764064069766661E-2</v>
      </c>
      <c r="L685" s="6">
        <f>F685-F$1099</f>
        <v>-0.64686155261126288</v>
      </c>
      <c r="M685" s="6">
        <f>G685-G$1099</f>
        <v>-0.57448523977242338</v>
      </c>
      <c r="N685" s="6">
        <f>H685-H$1099</f>
        <v>-0.79220711899912999</v>
      </c>
      <c r="O685" s="6">
        <f>I685-I$1099</f>
        <v>-0.82685617718555093</v>
      </c>
    </row>
    <row r="686" spans="1:15" x14ac:dyDescent="0.15">
      <c r="A686" s="1">
        <v>30</v>
      </c>
      <c r="B686" s="1" t="s">
        <v>299</v>
      </c>
      <c r="C686" s="1">
        <v>16</v>
      </c>
      <c r="D686" s="1" t="s">
        <v>11</v>
      </c>
      <c r="E686" s="4">
        <f>IF(資本ストック!E686&gt;0,LN(資本ストック!E686),0)</f>
        <v>11.47024799011837</v>
      </c>
      <c r="F686" s="4">
        <f>IF(資本ストック!F686&gt;0,LN(資本ストック!F686),0)</f>
        <v>11.721861126536465</v>
      </c>
      <c r="G686" s="4">
        <f>IF(資本ストック!G686&gt;0,LN(資本ストック!G686),0)</f>
        <v>11.984596722601424</v>
      </c>
      <c r="H686" s="4">
        <f>IF(資本ストック!H686&gt;0,LN(資本ストック!H686),0)</f>
        <v>12.220601348850664</v>
      </c>
      <c r="I686" s="4">
        <f>IF(資本ストック!I686&gt;0,LN(資本ストック!I686),0)</f>
        <v>12.016686447041319</v>
      </c>
      <c r="K686" s="6">
        <f>E686-E$1100</f>
        <v>-0.38806416537108568</v>
      </c>
      <c r="L686" s="6">
        <f>F686-F$1100</f>
        <v>-0.53220758134815327</v>
      </c>
      <c r="M686" s="6">
        <f>G686-G$1100</f>
        <v>-0.6572648637949019</v>
      </c>
      <c r="N686" s="6">
        <f>H686-H$1100</f>
        <v>-0.74794915768475612</v>
      </c>
      <c r="O686" s="6">
        <f>I686-I$1100</f>
        <v>-0.79237368241510353</v>
      </c>
    </row>
    <row r="687" spans="1:15" x14ac:dyDescent="0.15">
      <c r="A687" s="1">
        <v>30</v>
      </c>
      <c r="B687" s="1" t="s">
        <v>299</v>
      </c>
      <c r="C687" s="1">
        <v>17</v>
      </c>
      <c r="D687" s="1" t="s">
        <v>12</v>
      </c>
      <c r="E687" s="4">
        <f>IF(資本ストック!E687&gt;0,LN(資本ストック!E687),0)</f>
        <v>12.492784496972911</v>
      </c>
      <c r="F687" s="4">
        <f>IF(資本ストック!F687&gt;0,LN(資本ストック!F687),0)</f>
        <v>13.168269707555694</v>
      </c>
      <c r="G687" s="4">
        <f>IF(資本ストック!G687&gt;0,LN(資本ストック!G687),0)</f>
        <v>13.551714415360625</v>
      </c>
      <c r="H687" s="4">
        <f>IF(資本ストック!H687&gt;0,LN(資本ストック!H687),0)</f>
        <v>13.765258779160558</v>
      </c>
      <c r="I687" s="4">
        <f>IF(資本ストック!I687&gt;0,LN(資本ストック!I687),0)</f>
        <v>13.716552390889552</v>
      </c>
      <c r="K687" s="6">
        <f>E687-E$1101</f>
        <v>-0.10762695295833957</v>
      </c>
      <c r="L687" s="6">
        <f>F687-F$1101</f>
        <v>-0.54254044488570052</v>
      </c>
      <c r="M687" s="6">
        <f>G687-G$1101</f>
        <v>-0.57212545396457237</v>
      </c>
      <c r="N687" s="6">
        <f>H687-H$1101</f>
        <v>-0.7118667399432681</v>
      </c>
      <c r="O687" s="6">
        <f>I687-I$1101</f>
        <v>-0.78377083927263236</v>
      </c>
    </row>
    <row r="688" spans="1:15" x14ac:dyDescent="0.15">
      <c r="A688" s="1">
        <v>30</v>
      </c>
      <c r="B688" s="1" t="s">
        <v>299</v>
      </c>
      <c r="C688" s="1">
        <v>18</v>
      </c>
      <c r="D688" s="1" t="s">
        <v>13</v>
      </c>
      <c r="E688" s="4">
        <f>IF(資本ストック!E688&gt;0,LN(資本ストック!E688),0)</f>
        <v>11.173768286403154</v>
      </c>
      <c r="F688" s="4">
        <f>IF(資本ストック!F688&gt;0,LN(資本ストック!F688),0)</f>
        <v>12.517995353117197</v>
      </c>
      <c r="G688" s="4">
        <f>IF(資本ストック!G688&gt;0,LN(資本ストック!G688),0)</f>
        <v>12.455520993936046</v>
      </c>
      <c r="H688" s="4">
        <f>IF(資本ストック!H688&gt;0,LN(資本ストック!H688),0)</f>
        <v>12.581736982478841</v>
      </c>
      <c r="I688" s="4">
        <f>IF(資本ストック!I688&gt;0,LN(資本ストック!I688),0)</f>
        <v>12.299320833777873</v>
      </c>
      <c r="K688" s="6">
        <f>E688-E$1102</f>
        <v>-0.74565597201904765</v>
      </c>
      <c r="L688" s="6">
        <f>F688-F$1102</f>
        <v>-0.69874250596736864</v>
      </c>
      <c r="M688" s="6">
        <f>G688-G$1102</f>
        <v>-0.98360074918743123</v>
      </c>
      <c r="N688" s="6">
        <f>H688-H$1102</f>
        <v>-1.0277324329443047</v>
      </c>
      <c r="O688" s="6">
        <f>I688-I$1102</f>
        <v>-1.153145365633252</v>
      </c>
    </row>
    <row r="689" spans="1:15" x14ac:dyDescent="0.15">
      <c r="A689" s="1">
        <v>30</v>
      </c>
      <c r="B689" s="1" t="s">
        <v>299</v>
      </c>
      <c r="C689" s="1">
        <v>19</v>
      </c>
      <c r="D689" s="1" t="s">
        <v>14</v>
      </c>
      <c r="E689" s="4">
        <f>IF(資本ストック!E689&gt;0,LN(資本ストック!E689),0)</f>
        <v>11.225299643635202</v>
      </c>
      <c r="F689" s="4">
        <f>IF(資本ストック!F689&gt;0,LN(資本ストック!F689),0)</f>
        <v>11.548014935698292</v>
      </c>
      <c r="G689" s="4">
        <f>IF(資本ストック!G689&gt;0,LN(資本ストック!G689),0)</f>
        <v>11.625730387203323</v>
      </c>
      <c r="H689" s="4">
        <f>IF(資本ストック!H689&gt;0,LN(資本ストック!H689),0)</f>
        <v>11.735418042625204</v>
      </c>
      <c r="I689" s="4">
        <f>IF(資本ストック!I689&gt;0,LN(資本ストック!I689),0)</f>
        <v>12.042687944197375</v>
      </c>
      <c r="K689" s="6">
        <f>E689-E$1103</f>
        <v>1.9406991997339418E-3</v>
      </c>
      <c r="L689" s="6">
        <f>F689-F$1103</f>
        <v>-6.6979408278305286E-2</v>
      </c>
      <c r="M689" s="6">
        <f>G689-G$1103</f>
        <v>-0.26287627468190244</v>
      </c>
      <c r="N689" s="6">
        <f>H689-H$1103</f>
        <v>-0.5685366146625217</v>
      </c>
      <c r="O689" s="6">
        <f>I689-I$1103</f>
        <v>-0.38614761193369418</v>
      </c>
    </row>
    <row r="690" spans="1:15" x14ac:dyDescent="0.15">
      <c r="A690" s="1">
        <v>30</v>
      </c>
      <c r="B690" s="1" t="s">
        <v>299</v>
      </c>
      <c r="C690" s="1">
        <v>20</v>
      </c>
      <c r="D690" s="1" t="s">
        <v>15</v>
      </c>
      <c r="E690" s="4">
        <f>IF(資本ストック!E690&gt;0,LN(資本ストック!E690),0)</f>
        <v>10.795271579066579</v>
      </c>
      <c r="F690" s="4">
        <f>IF(資本ストック!F690&gt;0,LN(資本ストック!F690),0)</f>
        <v>12.286331748327834</v>
      </c>
      <c r="G690" s="4">
        <f>IF(資本ストック!G690&gt;0,LN(資本ストック!G690),0)</f>
        <v>13.093068314622409</v>
      </c>
      <c r="H690" s="4">
        <f>IF(資本ストック!H690&gt;0,LN(資本ストック!H690),0)</f>
        <v>13.238900750561038</v>
      </c>
      <c r="I690" s="4">
        <f>IF(資本ストック!I690&gt;0,LN(資本ストック!I690),0)</f>
        <v>13.192704496432389</v>
      </c>
      <c r="K690" s="6">
        <f>E690-E$1104</f>
        <v>-0.13489015740595001</v>
      </c>
      <c r="L690" s="6">
        <f>F690-F$1104</f>
        <v>-0.59528850133053801</v>
      </c>
      <c r="M690" s="6">
        <f>G690-G$1104</f>
        <v>-0.7215843095479002</v>
      </c>
      <c r="N690" s="6">
        <f>H690-H$1104</f>
        <v>-0.88558807688128738</v>
      </c>
      <c r="O690" s="6">
        <f>I690-I$1104</f>
        <v>-0.935203256891322</v>
      </c>
    </row>
    <row r="691" spans="1:15" x14ac:dyDescent="0.15">
      <c r="A691" s="1">
        <v>30</v>
      </c>
      <c r="B691" s="1" t="s">
        <v>299</v>
      </c>
      <c r="C691" s="1">
        <v>21</v>
      </c>
      <c r="D691" s="1" t="s">
        <v>16</v>
      </c>
      <c r="E691" s="4">
        <f>IF(資本ストック!E691&gt;0,LN(資本ストック!E691),0)</f>
        <v>13.725967657822702</v>
      </c>
      <c r="F691" s="4">
        <f>IF(資本ストック!F691&gt;0,LN(資本ストック!F691),0)</f>
        <v>13.74042044219329</v>
      </c>
      <c r="G691" s="4">
        <f>IF(資本ストック!G691&gt;0,LN(資本ストック!G691),0)</f>
        <v>13.746113861574965</v>
      </c>
      <c r="H691" s="4">
        <f>IF(資本ストック!H691&gt;0,LN(資本ストック!H691),0)</f>
        <v>13.724359627000606</v>
      </c>
      <c r="I691" s="4">
        <f>IF(資本ストック!I691&gt;0,LN(資本ストック!I691),0)</f>
        <v>13.507489201043212</v>
      </c>
      <c r="K691" s="6">
        <f>E691-E$1105</f>
        <v>1.1350012410267354</v>
      </c>
      <c r="L691" s="6">
        <f>F691-F$1105</f>
        <v>2.4298979281747179E-2</v>
      </c>
      <c r="M691" s="6">
        <f>G691-G$1105</f>
        <v>-0.43878134299348659</v>
      </c>
      <c r="N691" s="6">
        <f>H691-H$1105</f>
        <v>-0.89842116640230252</v>
      </c>
      <c r="O691" s="6">
        <f>I691-I$1105</f>
        <v>-1.1544197629476507</v>
      </c>
    </row>
    <row r="692" spans="1:15" x14ac:dyDescent="0.15">
      <c r="A692" s="1">
        <v>30</v>
      </c>
      <c r="B692" s="1" t="s">
        <v>155</v>
      </c>
      <c r="C692" s="1">
        <v>22</v>
      </c>
      <c r="D692" s="1" t="s">
        <v>8</v>
      </c>
      <c r="E692" s="4">
        <f>IF(資本ストック!E692&gt;0,LN(資本ストック!E692),0)</f>
        <v>12.627573060103339</v>
      </c>
      <c r="F692" s="4">
        <f>IF(資本ストック!F692&gt;0,LN(資本ストック!F692),0)</f>
        <v>13.046199582874038</v>
      </c>
      <c r="G692" s="4">
        <f>IF(資本ストック!G692&gt;0,LN(資本ストック!G692),0)</f>
        <v>13.853984671753187</v>
      </c>
      <c r="H692" s="4">
        <f>IF(資本ストック!H692&gt;0,LN(資本ストック!H692),0)</f>
        <v>14.367030264734137</v>
      </c>
      <c r="I692" s="4">
        <f>IF(資本ストック!I692&gt;0,LN(資本ストック!I692),0)</f>
        <v>14.343231891074012</v>
      </c>
      <c r="K692" s="6">
        <f>E692-E$1106</f>
        <v>0.44188732498338901</v>
      </c>
      <c r="L692" s="6">
        <f>F692-F$1106</f>
        <v>-0.5067538794177473</v>
      </c>
      <c r="M692" s="6">
        <f>G692-G$1106</f>
        <v>-0.58403380511435721</v>
      </c>
      <c r="N692" s="6">
        <f>H692-H$1106</f>
        <v>-0.52415899080819983</v>
      </c>
      <c r="O692" s="6">
        <f>I692-I$1106</f>
        <v>-0.58871917317558875</v>
      </c>
    </row>
    <row r="693" spans="1:15" x14ac:dyDescent="0.15">
      <c r="A693" s="1">
        <v>30</v>
      </c>
      <c r="B693" s="1" t="s">
        <v>155</v>
      </c>
      <c r="C693" s="1">
        <v>23</v>
      </c>
      <c r="D693" s="1" t="s">
        <v>29</v>
      </c>
      <c r="E693" s="4">
        <f>IF(資本ストック!E693&gt;0,LN(資本ストック!E693),0)</f>
        <v>12.820339981382899</v>
      </c>
      <c r="F693" s="4">
        <f>IF(資本ストック!F693&gt;0,LN(資本ストック!F693),0)</f>
        <v>12.964145511832324</v>
      </c>
      <c r="G693" s="4">
        <f>IF(資本ストック!G693&gt;0,LN(資本ストック!G693),0)</f>
        <v>13.201876575916382</v>
      </c>
      <c r="H693" s="4">
        <f>IF(資本ストック!H693&gt;0,LN(資本ストック!H693),0)</f>
        <v>13.779030508946441</v>
      </c>
      <c r="I693" s="4">
        <f>IF(資本ストック!I693&gt;0,LN(資本ストック!I693),0)</f>
        <v>13.853081210419846</v>
      </c>
      <c r="K693" s="6">
        <f>E693-E$1107</f>
        <v>0.12866681782331391</v>
      </c>
      <c r="L693" s="6">
        <f>F693-F$1107</f>
        <v>-0.40850012511016054</v>
      </c>
      <c r="M693" s="6">
        <f>G693-G$1107</f>
        <v>-0.66238654145895381</v>
      </c>
      <c r="N693" s="6">
        <f>H693-H$1107</f>
        <v>-0.67749711343687302</v>
      </c>
      <c r="O693" s="6">
        <f>I693-I$1107</f>
        <v>-0.65237957375491717</v>
      </c>
    </row>
    <row r="694" spans="1:15" x14ac:dyDescent="0.15">
      <c r="A694" s="1">
        <v>31</v>
      </c>
      <c r="B694" s="1" t="s">
        <v>302</v>
      </c>
      <c r="C694" s="1">
        <v>1</v>
      </c>
      <c r="D694" s="1" t="s">
        <v>9</v>
      </c>
      <c r="E694" s="4">
        <f>IF(資本ストック!E694&gt;0,LN(資本ストック!E694),0)</f>
        <v>12.843296188808385</v>
      </c>
      <c r="F694" s="4">
        <f>IF(資本ストック!F694&gt;0,LN(資本ストック!F694),0)</f>
        <v>13.309085172595454</v>
      </c>
      <c r="G694" s="4">
        <f>IF(資本ストック!G694&gt;0,LN(資本ストック!G694),0)</f>
        <v>13.657593290689251</v>
      </c>
      <c r="H694" s="4">
        <f>IF(資本ストック!H694&gt;0,LN(資本ストック!H694),0)</f>
        <v>13.817241172215832</v>
      </c>
      <c r="I694" s="4">
        <f>IF(資本ストック!I694&gt;0,LN(資本ストック!I694),0)</f>
        <v>13.687670947882278</v>
      </c>
      <c r="K694" s="6">
        <f>E694-E$1085</f>
        <v>-0.56983336738291968</v>
      </c>
      <c r="L694" s="6">
        <f>F694-F$1085</f>
        <v>-0.32914297662000536</v>
      </c>
      <c r="M694" s="6">
        <f>G694-G$1085</f>
        <v>-0.32688274317389343</v>
      </c>
      <c r="N694" s="6">
        <f>H694-H$1085</f>
        <v>-0.36682289463633566</v>
      </c>
      <c r="O694" s="6">
        <f>I694-I$1085</f>
        <v>-0.50075990501006018</v>
      </c>
    </row>
    <row r="695" spans="1:15" x14ac:dyDescent="0.15">
      <c r="A695" s="1">
        <v>31</v>
      </c>
      <c r="B695" s="1" t="s">
        <v>302</v>
      </c>
      <c r="C695" s="1">
        <v>2</v>
      </c>
      <c r="D695" s="1" t="s">
        <v>10</v>
      </c>
      <c r="E695" s="4">
        <f>IF(資本ストック!E695&gt;0,LN(資本ストック!E695),0)</f>
        <v>8.1424798302934285</v>
      </c>
      <c r="F695" s="4">
        <f>IF(資本ストック!F695&gt;0,LN(資本ストック!F695),0)</f>
        <v>8.5910894844793386</v>
      </c>
      <c r="G695" s="4">
        <f>IF(資本ストック!G695&gt;0,LN(資本ストック!G695),0)</f>
        <v>9.0236434472775517</v>
      </c>
      <c r="H695" s="4">
        <f>IF(資本ストック!H695&gt;0,LN(資本ストック!H695),0)</f>
        <v>9.1697070860808516</v>
      </c>
      <c r="I695" s="4">
        <f>IF(資本ストック!I695&gt;0,LN(資本ストック!I695),0)</f>
        <v>8.9330656949589038</v>
      </c>
      <c r="K695" s="6">
        <f>E695-E$1086</f>
        <v>-1.8023621055081538</v>
      </c>
      <c r="L695" s="6">
        <f>F695-F$1086</f>
        <v>-1.5085538263504059</v>
      </c>
      <c r="M695" s="6">
        <f>G695-G$1086</f>
        <v>-1.1359391559565264</v>
      </c>
      <c r="N695" s="6">
        <f>H695-H$1086</f>
        <v>-1.0170296951458759</v>
      </c>
      <c r="O695" s="6">
        <f>I695-I$1086</f>
        <v>-1.0975408492713523</v>
      </c>
    </row>
    <row r="696" spans="1:15" x14ac:dyDescent="0.15">
      <c r="A696" s="1">
        <v>31</v>
      </c>
      <c r="B696" s="1" t="s">
        <v>303</v>
      </c>
      <c r="C696" s="1">
        <v>3</v>
      </c>
      <c r="D696" s="1" t="s">
        <v>17</v>
      </c>
      <c r="E696" s="4">
        <f>IF(資本ストック!E696&gt;0,LN(資本ストック!E696),0)</f>
        <v>10.362200856473713</v>
      </c>
      <c r="F696" s="4">
        <f>IF(資本ストック!F696&gt;0,LN(資本ストック!F696),0)</f>
        <v>10.87082728790568</v>
      </c>
      <c r="G696" s="4">
        <f>IF(資本ストック!G696&gt;0,LN(資本ストック!G696),0)</f>
        <v>11.481593410613907</v>
      </c>
      <c r="H696" s="4">
        <f>IF(資本ストック!H696&gt;0,LN(資本ストック!H696),0)</f>
        <v>11.625051763370038</v>
      </c>
      <c r="I696" s="4">
        <f>IF(資本ストック!I696&gt;0,LN(資本ストック!I696),0)</f>
        <v>11.760113270572925</v>
      </c>
      <c r="K696" s="6">
        <f>E696-E$1087</f>
        <v>-0.6429441382361869</v>
      </c>
      <c r="L696" s="6">
        <f>F696-F$1087</f>
        <v>-0.75032012170295026</v>
      </c>
      <c r="M696" s="6">
        <f>G696-G$1087</f>
        <v>-0.65113880426212489</v>
      </c>
      <c r="N696" s="6">
        <f>H696-H$1087</f>
        <v>-0.89204898654726428</v>
      </c>
      <c r="O696" s="6">
        <f>I696-I$1087</f>
        <v>-0.81640009394776847</v>
      </c>
    </row>
    <row r="697" spans="1:15" x14ac:dyDescent="0.15">
      <c r="A697" s="1">
        <v>31</v>
      </c>
      <c r="B697" s="1" t="s">
        <v>303</v>
      </c>
      <c r="C697" s="1">
        <v>4</v>
      </c>
      <c r="D697" s="1" t="s">
        <v>18</v>
      </c>
      <c r="E697" s="4">
        <f>IF(資本ストック!E697&gt;0,LN(資本ストック!E697),0)</f>
        <v>9.3572435765360034</v>
      </c>
      <c r="F697" s="4">
        <f>IF(資本ストック!F697&gt;0,LN(資本ストック!F697),0)</f>
        <v>10.245068509585986</v>
      </c>
      <c r="G697" s="4">
        <f>IF(資本ストック!G697&gt;0,LN(資本ストック!G697),0)</f>
        <v>10.537750459976163</v>
      </c>
      <c r="H697" s="4">
        <f>IF(資本ストック!H697&gt;0,LN(資本ストック!H697),0)</f>
        <v>10.694903095564246</v>
      </c>
      <c r="I697" s="4">
        <f>IF(資本ストック!I697&gt;0,LN(資本ストック!I697),0)</f>
        <v>10.208406939565497</v>
      </c>
      <c r="K697" s="6">
        <f>E697-E$1088</f>
        <v>-1.2917778896484862</v>
      </c>
      <c r="L697" s="6">
        <f>F697-F$1088</f>
        <v>-0.95713297864615576</v>
      </c>
      <c r="M697" s="6">
        <f>G697-G$1088</f>
        <v>-0.96084973396837015</v>
      </c>
      <c r="N697" s="6">
        <f>H697-H$1088</f>
        <v>-0.85746262497716152</v>
      </c>
      <c r="O697" s="6">
        <f>I697-I$1088</f>
        <v>-1.1044824498610559</v>
      </c>
    </row>
    <row r="698" spans="1:15" x14ac:dyDescent="0.15">
      <c r="A698" s="1">
        <v>31</v>
      </c>
      <c r="B698" s="1" t="s">
        <v>303</v>
      </c>
      <c r="C698" s="1">
        <v>5</v>
      </c>
      <c r="D698" s="1" t="s">
        <v>19</v>
      </c>
      <c r="E698" s="4">
        <f>IF(資本ストック!E698&gt;0,LN(資本ストック!E698),0)</f>
        <v>10.209265935995461</v>
      </c>
      <c r="F698" s="4">
        <f>IF(資本ストック!F698&gt;0,LN(資本ストック!F698),0)</f>
        <v>10.413498954646506</v>
      </c>
      <c r="G698" s="4">
        <f>IF(資本ストック!G698&gt;0,LN(資本ストック!G698),0)</f>
        <v>10.962440920862562</v>
      </c>
      <c r="H698" s="4">
        <f>IF(資本ストック!H698&gt;0,LN(資本ストック!H698),0)</f>
        <v>11.857279556504738</v>
      </c>
      <c r="I698" s="4">
        <f>IF(資本ストック!I698&gt;0,LN(資本ストック!I698),0)</f>
        <v>11.67757451541522</v>
      </c>
      <c r="K698" s="6">
        <f>E698-E$1089</f>
        <v>3.0851324051310414E-2</v>
      </c>
      <c r="L698" s="6">
        <f>F698-F$1089</f>
        <v>-0.15631248508447015</v>
      </c>
      <c r="M698" s="6">
        <f>G698-G$1089</f>
        <v>-4.3367367810434487E-2</v>
      </c>
      <c r="N698" s="6">
        <f>H698-H$1089</f>
        <v>0.52623849730792216</v>
      </c>
      <c r="O698" s="6">
        <f>I698-I$1089</f>
        <v>0.31863666974057026</v>
      </c>
    </row>
    <row r="699" spans="1:15" x14ac:dyDescent="0.15">
      <c r="A699" s="1">
        <v>31</v>
      </c>
      <c r="B699" s="1" t="s">
        <v>303</v>
      </c>
      <c r="C699" s="1">
        <v>6</v>
      </c>
      <c r="D699" s="1" t="s">
        <v>3</v>
      </c>
      <c r="E699" s="4">
        <f>IF(資本ストック!E699&gt;0,LN(資本ストック!E699),0)</f>
        <v>6.6367949428622213</v>
      </c>
      <c r="F699" s="4">
        <f>IF(資本ストック!F699&gt;0,LN(資本ストック!F699),0)</f>
        <v>6.8534887679883276</v>
      </c>
      <c r="G699" s="4">
        <f>IF(資本ストック!G699&gt;0,LN(資本ストック!G699),0)</f>
        <v>8.1177757933231156</v>
      </c>
      <c r="H699" s="4">
        <f>IF(資本ストック!H699&gt;0,LN(資本ストック!H699),0)</f>
        <v>7.8521253385806151</v>
      </c>
      <c r="I699" s="4">
        <f>IF(資本ストック!I699&gt;0,LN(資本ストック!I699),0)</f>
        <v>7.8203332311266998</v>
      </c>
      <c r="K699" s="6">
        <f>E699-E$1090</f>
        <v>-4.4424627746666294</v>
      </c>
      <c r="L699" s="6">
        <f>F699-F$1090</f>
        <v>-4.5469335310123764</v>
      </c>
      <c r="M699" s="6">
        <f>G699-G$1090</f>
        <v>-3.7022248111115736</v>
      </c>
      <c r="N699" s="6">
        <f>H699-H$1090</f>
        <v>-4.2263654069892311</v>
      </c>
      <c r="O699" s="6">
        <f>I699-I$1090</f>
        <v>-4.5612967489966625</v>
      </c>
    </row>
    <row r="700" spans="1:15" x14ac:dyDescent="0.15">
      <c r="A700" s="1">
        <v>31</v>
      </c>
      <c r="B700" s="1" t="s">
        <v>303</v>
      </c>
      <c r="C700" s="1">
        <v>7</v>
      </c>
      <c r="D700" s="1" t="s">
        <v>20</v>
      </c>
      <c r="E700" s="4">
        <f>IF(資本ストック!E700&gt;0,LN(資本ストック!E700),0)</f>
        <v>7.686228343644693</v>
      </c>
      <c r="F700" s="4">
        <f>IF(資本ストック!F700&gt;0,LN(資本ストック!F700),0)</f>
        <v>7.1342386545392014</v>
      </c>
      <c r="G700" s="4">
        <f>IF(資本ストック!G700&gt;0,LN(資本ストック!G700),0)</f>
        <v>7.0084269324893951</v>
      </c>
      <c r="H700" s="4">
        <f>IF(資本ストック!H700&gt;0,LN(資本ストック!H700),0)</f>
        <v>6.977908160615848</v>
      </c>
      <c r="I700" s="4">
        <f>IF(資本ストック!I700&gt;0,LN(資本ストック!I700),0)</f>
        <v>6.3187925546700896</v>
      </c>
      <c r="K700" s="6">
        <f>E700-E$1091</f>
        <v>-1.5923012433779622</v>
      </c>
      <c r="L700" s="6">
        <f>F700-F$1091</f>
        <v>-2.8293986118276546</v>
      </c>
      <c r="M700" s="6">
        <f>G700-G$1091</f>
        <v>-2.8473167898749479</v>
      </c>
      <c r="N700" s="6">
        <f>H700-H$1091</f>
        <v>-3.2949138417527797</v>
      </c>
      <c r="O700" s="6">
        <f>I700-I$1091</f>
        <v>-4.0223525333431613</v>
      </c>
    </row>
    <row r="701" spans="1:15" x14ac:dyDescent="0.15">
      <c r="A701" s="1">
        <v>31</v>
      </c>
      <c r="B701" s="1" t="s">
        <v>303</v>
      </c>
      <c r="C701" s="1">
        <v>8</v>
      </c>
      <c r="D701" s="1" t="s">
        <v>21</v>
      </c>
      <c r="E701" s="4">
        <f>IF(資本ストック!E701&gt;0,LN(資本ストック!E701),0)</f>
        <v>8.7661116601996927</v>
      </c>
      <c r="F701" s="4">
        <f>IF(資本ストック!F701&gt;0,LN(資本ストック!F701),0)</f>
        <v>9.258653298311657</v>
      </c>
      <c r="G701" s="4">
        <f>IF(資本ストック!G701&gt;0,LN(資本ストック!G701),0)</f>
        <v>9.5358171551210145</v>
      </c>
      <c r="H701" s="4">
        <f>IF(資本ストック!H701&gt;0,LN(資本ストック!H701),0)</f>
        <v>9.5906048735090792</v>
      </c>
      <c r="I701" s="4">
        <f>IF(資本ストック!I701&gt;0,LN(資本ストック!I701),0)</f>
        <v>9.2004639756152056</v>
      </c>
      <c r="K701" s="6">
        <f>E701-E$1092</f>
        <v>-2.0173683816875503</v>
      </c>
      <c r="L701" s="6">
        <f>F701-F$1092</f>
        <v>-1.8110221907299238</v>
      </c>
      <c r="M701" s="6">
        <f>G701-G$1092</f>
        <v>-1.8043439326587709</v>
      </c>
      <c r="N701" s="6">
        <f>H701-H$1092</f>
        <v>-1.8170270840186582</v>
      </c>
      <c r="O701" s="6">
        <f>I701-I$1092</f>
        <v>-2.1374104012894062</v>
      </c>
    </row>
    <row r="702" spans="1:15" x14ac:dyDescent="0.15">
      <c r="A702" s="1">
        <v>31</v>
      </c>
      <c r="B702" s="1" t="s">
        <v>303</v>
      </c>
      <c r="C702" s="1">
        <v>9</v>
      </c>
      <c r="D702" s="1" t="s">
        <v>22</v>
      </c>
      <c r="E702" s="4">
        <f>IF(資本ストック!E702&gt;0,LN(資本ストック!E702),0)</f>
        <v>8.8149956918011299</v>
      </c>
      <c r="F702" s="4">
        <f>IF(資本ストック!F702&gt;0,LN(資本ストック!F702),0)</f>
        <v>9.2374220424704472</v>
      </c>
      <c r="G702" s="4">
        <f>IF(資本ストック!G702&gt;0,LN(資本ストック!G702),0)</f>
        <v>9.5586112097601319</v>
      </c>
      <c r="H702" s="4">
        <f>IF(資本ストック!H702&gt;0,LN(資本ストック!H702),0)</f>
        <v>9.4893440274861351</v>
      </c>
      <c r="I702" s="4">
        <f>IF(資本ストック!I702&gt;0,LN(資本ストック!I702),0)</f>
        <v>9.6409603504413806</v>
      </c>
      <c r="K702" s="6">
        <f>E702-E$1093</f>
        <v>-2.441579302622559</v>
      </c>
      <c r="L702" s="6">
        <f>F702-F$1093</f>
        <v>-2.606107007041663</v>
      </c>
      <c r="M702" s="6">
        <f>G702-G$1093</f>
        <v>-2.6269254804539841</v>
      </c>
      <c r="N702" s="6">
        <f>H702-H$1093</f>
        <v>-2.7852852234270014</v>
      </c>
      <c r="O702" s="6">
        <f>I702-I$1093</f>
        <v>-2.7755015843842514</v>
      </c>
    </row>
    <row r="703" spans="1:15" x14ac:dyDescent="0.15">
      <c r="A703" s="1">
        <v>31</v>
      </c>
      <c r="B703" s="1" t="s">
        <v>303</v>
      </c>
      <c r="C703" s="1">
        <v>10</v>
      </c>
      <c r="D703" s="1" t="s">
        <v>23</v>
      </c>
      <c r="E703" s="4">
        <f>IF(資本ストック!E703&gt;0,LN(資本ストック!E703),0)</f>
        <v>9.7365969849199203</v>
      </c>
      <c r="F703" s="4">
        <f>IF(資本ストック!F703&gt;0,LN(資本ストック!F703),0)</f>
        <v>9.8531652527484681</v>
      </c>
      <c r="G703" s="4">
        <f>IF(資本ストック!G703&gt;0,LN(資本ストック!G703),0)</f>
        <v>9.9063509325323711</v>
      </c>
      <c r="H703" s="4">
        <f>IF(資本ストック!H703&gt;0,LN(資本ストック!H703),0)</f>
        <v>9.6859821163075903</v>
      </c>
      <c r="I703" s="4">
        <f>IF(資本ストック!I703&gt;0,LN(資本ストック!I703),0)</f>
        <v>9.4961045921112106</v>
      </c>
      <c r="K703" s="6">
        <f>E703-E$1094</f>
        <v>-0.50462546866977043</v>
      </c>
      <c r="L703" s="6">
        <f>F703-F$1094</f>
        <v>-0.73789954578661288</v>
      </c>
      <c r="M703" s="6">
        <f>G703-G$1094</f>
        <v>-1.1691266976829677</v>
      </c>
      <c r="N703" s="6">
        <f>H703-H$1094</f>
        <v>-1.6661115618439428</v>
      </c>
      <c r="O703" s="6">
        <f>I703-I$1094</f>
        <v>-1.7908934891919372</v>
      </c>
    </row>
    <row r="704" spans="1:15" x14ac:dyDescent="0.15">
      <c r="A704" s="1">
        <v>31</v>
      </c>
      <c r="B704" s="1" t="s">
        <v>303</v>
      </c>
      <c r="C704" s="1">
        <v>11</v>
      </c>
      <c r="D704" s="1" t="s">
        <v>24</v>
      </c>
      <c r="E704" s="4">
        <f>IF(資本ストック!E704&gt;0,LN(資本ストック!E704),0)</f>
        <v>9.901852878942524</v>
      </c>
      <c r="F704" s="4">
        <f>IF(資本ストック!F704&gt;0,LN(資本ストック!F704),0)</f>
        <v>9.8378391737961373</v>
      </c>
      <c r="G704" s="4">
        <f>IF(資本ストック!G704&gt;0,LN(資本ストック!G704),0)</f>
        <v>9.9784594180948023</v>
      </c>
      <c r="H704" s="4">
        <f>IF(資本ストック!H704&gt;0,LN(資本ストック!H704),0)</f>
        <v>9.9622820473330549</v>
      </c>
      <c r="I704" s="4">
        <f>IF(資本ストック!I704&gt;0,LN(資本ストック!I704),0)</f>
        <v>10.346949382452559</v>
      </c>
      <c r="K704" s="6">
        <f>E704-E$1095</f>
        <v>-0.91422385894754932</v>
      </c>
      <c r="L704" s="6">
        <f>F704-F$1095</f>
        <v>-1.3770602560875886</v>
      </c>
      <c r="M704" s="6">
        <f>G704-G$1095</f>
        <v>-1.9399077808159504</v>
      </c>
      <c r="N704" s="6">
        <f>H704-H$1095</f>
        <v>-2.3821096196601985</v>
      </c>
      <c r="O704" s="6">
        <f>I704-I$1095</f>
        <v>-2.1343822734532996</v>
      </c>
    </row>
    <row r="705" spans="1:15" x14ac:dyDescent="0.15">
      <c r="A705" s="1">
        <v>31</v>
      </c>
      <c r="B705" s="1" t="s">
        <v>303</v>
      </c>
      <c r="C705" s="1">
        <v>12</v>
      </c>
      <c r="D705" s="1" t="s">
        <v>25</v>
      </c>
      <c r="E705" s="4">
        <f>IF(資本ストック!E705&gt;0,LN(資本ストック!E705),0)</f>
        <v>9.2754910480063284</v>
      </c>
      <c r="F705" s="4">
        <f>IF(資本ストック!F705&gt;0,LN(資本ストック!F705),0)</f>
        <v>10.666045935708238</v>
      </c>
      <c r="G705" s="4">
        <f>IF(資本ストック!G705&gt;0,LN(資本ストック!G705),0)</f>
        <v>11.860470249967394</v>
      </c>
      <c r="H705" s="4">
        <f>IF(資本ストック!H705&gt;0,LN(資本ストック!H705),0)</f>
        <v>12.52765838181738</v>
      </c>
      <c r="I705" s="4">
        <f>IF(資本ストック!I705&gt;0,LN(資本ストック!I705),0)</f>
        <v>12.761381572962991</v>
      </c>
      <c r="K705" s="6">
        <f>E705-E$1096</f>
        <v>-0.85519635189319487</v>
      </c>
      <c r="L705" s="6">
        <f>F705-F$1096</f>
        <v>-0.38488413769690055</v>
      </c>
      <c r="M705" s="6">
        <f>G705-G$1096</f>
        <v>-0.65312748463515113</v>
      </c>
      <c r="N705" s="6">
        <f>H705-H$1096</f>
        <v>-0.65283449804275051</v>
      </c>
      <c r="O705" s="6">
        <f>I705-I$1096</f>
        <v>-0.59869914658487389</v>
      </c>
    </row>
    <row r="706" spans="1:15" x14ac:dyDescent="0.15">
      <c r="A706" s="1">
        <v>31</v>
      </c>
      <c r="B706" s="1" t="s">
        <v>303</v>
      </c>
      <c r="C706" s="1">
        <v>13</v>
      </c>
      <c r="D706" s="1" t="s">
        <v>26</v>
      </c>
      <c r="E706" s="4">
        <f>IF(資本ストック!E706&gt;0,LN(資本ストック!E706),0)</f>
        <v>5.8353321501757254</v>
      </c>
      <c r="F706" s="4">
        <f>IF(資本ストック!F706&gt;0,LN(資本ストック!F706),0)</f>
        <v>6.8966693123133771</v>
      </c>
      <c r="G706" s="4">
        <f>IF(資本ストック!G706&gt;0,LN(資本ストック!G706),0)</f>
        <v>8.8121001370013161</v>
      </c>
      <c r="H706" s="4">
        <f>IF(資本ストック!H706&gt;0,LN(資本ストック!H706),0)</f>
        <v>9.0940089009360658</v>
      </c>
      <c r="I706" s="4">
        <f>IF(資本ストック!I706&gt;0,LN(資本ストック!I706),0)</f>
        <v>8.9845179700490725</v>
      </c>
      <c r="K706" s="6">
        <f>E706-E$1097</f>
        <v>-3.7953072080796257</v>
      </c>
      <c r="L706" s="6">
        <f>F706-F$1097</f>
        <v>-4.2076820079814956</v>
      </c>
      <c r="M706" s="6">
        <f>G706-G$1097</f>
        <v>-2.8614886929431549</v>
      </c>
      <c r="N706" s="6">
        <f>H706-H$1097</f>
        <v>-2.9508973133172294</v>
      </c>
      <c r="O706" s="6">
        <f>I706-I$1097</f>
        <v>-3.1878008833143952</v>
      </c>
    </row>
    <row r="707" spans="1:15" x14ac:dyDescent="0.15">
      <c r="A707" s="1">
        <v>31</v>
      </c>
      <c r="B707" s="1" t="s">
        <v>303</v>
      </c>
      <c r="C707" s="1">
        <v>14</v>
      </c>
      <c r="D707" s="1" t="s">
        <v>27</v>
      </c>
      <c r="E707" s="4">
        <f>IF(資本ストック!E707&gt;0,LN(資本ストック!E707),0)</f>
        <v>2.7291603375201925</v>
      </c>
      <c r="F707" s="4">
        <f>IF(資本ストック!F707&gt;0,LN(資本ストック!F707),0)</f>
        <v>5.8778054026723607</v>
      </c>
      <c r="G707" s="4">
        <f>IF(資本ストック!G707&gt;0,LN(資本ストック!G707),0)</f>
        <v>7.4514364534426143</v>
      </c>
      <c r="H707" s="4">
        <f>IF(資本ストック!H707&gt;0,LN(資本ストック!H707),0)</f>
        <v>6.4239523889873071</v>
      </c>
      <c r="I707" s="4">
        <f>IF(資本ストック!I707&gt;0,LN(資本ストック!I707),0)</f>
        <v>6.8494972826540748</v>
      </c>
      <c r="K707" s="6">
        <f>E707-E$1098</f>
        <v>-3.7891338505522949</v>
      </c>
      <c r="L707" s="6">
        <f>F707-F$1098</f>
        <v>-2.5621053198840906</v>
      </c>
      <c r="M707" s="6">
        <f>G707-G$1098</f>
        <v>-2.0661790365858224</v>
      </c>
      <c r="N707" s="6">
        <f>H707-H$1098</f>
        <v>-3.5972180618328577</v>
      </c>
      <c r="O707" s="6">
        <f>I707-I$1098</f>
        <v>-3.4425623440789375</v>
      </c>
    </row>
    <row r="708" spans="1:15" x14ac:dyDescent="0.15">
      <c r="A708" s="1">
        <v>31</v>
      </c>
      <c r="B708" s="1" t="s">
        <v>303</v>
      </c>
      <c r="C708" s="1">
        <v>15</v>
      </c>
      <c r="D708" s="1" t="s">
        <v>28</v>
      </c>
      <c r="E708" s="4">
        <f>IF(資本ストック!E708&gt;0,LN(資本ストック!E708),0)</f>
        <v>9.2768603137110848</v>
      </c>
      <c r="F708" s="4">
        <f>IF(資本ストック!F708&gt;0,LN(資本ストック!F708),0)</f>
        <v>10.424996348102644</v>
      </c>
      <c r="G708" s="4">
        <f>IF(資本ストック!G708&gt;0,LN(資本ストック!G708),0)</f>
        <v>10.75184698430251</v>
      </c>
      <c r="H708" s="4">
        <f>IF(資本ストック!H708&gt;0,LN(資本ストック!H708),0)</f>
        <v>11.003994786428176</v>
      </c>
      <c r="I708" s="4">
        <f>IF(資本ストック!I708&gt;0,LN(資本ストック!I708),0)</f>
        <v>11.121753203949464</v>
      </c>
      <c r="K708" s="6">
        <f>E708-E$1099</f>
        <v>-1.7987178544849414</v>
      </c>
      <c r="L708" s="6">
        <f>F708-F$1099</f>
        <v>-1.3609959801159306</v>
      </c>
      <c r="M708" s="6">
        <f>G708-G$1099</f>
        <v>-1.6962848837557853</v>
      </c>
      <c r="N708" s="6">
        <f>H708-H$1099</f>
        <v>-1.7040888070782803</v>
      </c>
      <c r="O708" s="6">
        <f>I708-I$1099</f>
        <v>-1.6035760207650451</v>
      </c>
    </row>
    <row r="709" spans="1:15" x14ac:dyDescent="0.15">
      <c r="A709" s="1">
        <v>31</v>
      </c>
      <c r="B709" s="1" t="s">
        <v>302</v>
      </c>
      <c r="C709" s="1">
        <v>16</v>
      </c>
      <c r="D709" s="1" t="s">
        <v>11</v>
      </c>
      <c r="E709" s="4">
        <f>IF(資本ストック!E709&gt;0,LN(資本ストック!E709),0)</f>
        <v>10.164945252043236</v>
      </c>
      <c r="F709" s="4">
        <f>IF(資本ストック!F709&gt;0,LN(資本ストック!F709),0)</f>
        <v>11.038754573334955</v>
      </c>
      <c r="G709" s="4">
        <f>IF(資本ストック!G709&gt;0,LN(資本ストック!G709),0)</f>
        <v>11.490600962167829</v>
      </c>
      <c r="H709" s="4">
        <f>IF(資本ストック!H709&gt;0,LN(資本ストック!H709),0)</f>
        <v>11.853285817582275</v>
      </c>
      <c r="I709" s="4">
        <f>IF(資本ストック!I709&gt;0,LN(資本ストック!I709),0)</f>
        <v>11.703885407082861</v>
      </c>
      <c r="K709" s="6">
        <f>E709-E$1100</f>
        <v>-1.6933669034462202</v>
      </c>
      <c r="L709" s="6">
        <f>F709-F$1100</f>
        <v>-1.2153141345496632</v>
      </c>
      <c r="M709" s="6">
        <f>G709-G$1100</f>
        <v>-1.1512606242284971</v>
      </c>
      <c r="N709" s="6">
        <f>H709-H$1100</f>
        <v>-1.115264688953145</v>
      </c>
      <c r="O709" s="6">
        <f>I709-I$1100</f>
        <v>-1.1051747223735617</v>
      </c>
    </row>
    <row r="710" spans="1:15" x14ac:dyDescent="0.15">
      <c r="A710" s="1">
        <v>31</v>
      </c>
      <c r="B710" s="1" t="s">
        <v>302</v>
      </c>
      <c r="C710" s="1">
        <v>17</v>
      </c>
      <c r="D710" s="1" t="s">
        <v>12</v>
      </c>
      <c r="E710" s="4">
        <f>IF(資本ストック!E710&gt;0,LN(資本ストック!E710),0)</f>
        <v>10.596061496731547</v>
      </c>
      <c r="F710" s="4">
        <f>IF(資本ストック!F710&gt;0,LN(資本ストック!F710),0)</f>
        <v>12.109289785225327</v>
      </c>
      <c r="G710" s="4">
        <f>IF(資本ストック!G710&gt;0,LN(資本ストック!G710),0)</f>
        <v>12.841188693737685</v>
      </c>
      <c r="H710" s="4">
        <f>IF(資本ストック!H710&gt;0,LN(資本ストック!H710),0)</f>
        <v>13.135235137938583</v>
      </c>
      <c r="I710" s="4">
        <f>IF(資本ストック!I710&gt;0,LN(資本ストック!I710),0)</f>
        <v>13.09005562290163</v>
      </c>
      <c r="K710" s="6">
        <f>E710-E$1101</f>
        <v>-2.0043499531997035</v>
      </c>
      <c r="L710" s="6">
        <f>F710-F$1101</f>
        <v>-1.6015203672160681</v>
      </c>
      <c r="M710" s="6">
        <f>G710-G$1101</f>
        <v>-1.2826511755875121</v>
      </c>
      <c r="N710" s="6">
        <f>H710-H$1101</f>
        <v>-1.3418903811652427</v>
      </c>
      <c r="O710" s="6">
        <f>I710-I$1101</f>
        <v>-1.410267607260554</v>
      </c>
    </row>
    <row r="711" spans="1:15" x14ac:dyDescent="0.15">
      <c r="A711" s="1">
        <v>31</v>
      </c>
      <c r="B711" s="1" t="s">
        <v>302</v>
      </c>
      <c r="C711" s="1">
        <v>18</v>
      </c>
      <c r="D711" s="1" t="s">
        <v>13</v>
      </c>
      <c r="E711" s="4">
        <f>IF(資本ストック!E711&gt;0,LN(資本ストック!E711),0)</f>
        <v>10.610728698445209</v>
      </c>
      <c r="F711" s="4">
        <f>IF(資本ストック!F711&gt;0,LN(資本ストック!F711),0)</f>
        <v>12.382404830393924</v>
      </c>
      <c r="G711" s="4">
        <f>IF(資本ストック!G711&gt;0,LN(資本ストック!G711),0)</f>
        <v>12.488834736033567</v>
      </c>
      <c r="H711" s="4">
        <f>IF(資本ストック!H711&gt;0,LN(資本ストック!H711),0)</f>
        <v>12.575759313513807</v>
      </c>
      <c r="I711" s="4">
        <f>IF(資本ストック!I711&gt;0,LN(資本ストック!I711),0)</f>
        <v>12.164027957045532</v>
      </c>
      <c r="K711" s="6">
        <f>E711-E$1102</f>
        <v>-1.3086955599769929</v>
      </c>
      <c r="L711" s="6">
        <f>F711-F$1102</f>
        <v>-0.83433302869064185</v>
      </c>
      <c r="M711" s="6">
        <f>G711-G$1102</f>
        <v>-0.95028700708991032</v>
      </c>
      <c r="N711" s="6">
        <f>H711-H$1102</f>
        <v>-1.0337101019093389</v>
      </c>
      <c r="O711" s="6">
        <f>I711-I$1102</f>
        <v>-1.2884382423655936</v>
      </c>
    </row>
    <row r="712" spans="1:15" x14ac:dyDescent="0.15">
      <c r="A712" s="1">
        <v>31</v>
      </c>
      <c r="B712" s="1" t="s">
        <v>302</v>
      </c>
      <c r="C712" s="1">
        <v>19</v>
      </c>
      <c r="D712" s="1" t="s">
        <v>14</v>
      </c>
      <c r="E712" s="4">
        <f>IF(資本ストック!E712&gt;0,LN(資本ストック!E712),0)</f>
        <v>9.7133468054908594</v>
      </c>
      <c r="F712" s="4">
        <f>IF(資本ストック!F712&gt;0,LN(資本ストック!F712),0)</f>
        <v>10.451077032210824</v>
      </c>
      <c r="G712" s="4">
        <f>IF(資本ストック!G712&gt;0,LN(資本ストック!G712),0)</f>
        <v>10.823356864338217</v>
      </c>
      <c r="H712" s="4">
        <f>IF(資本ストック!H712&gt;0,LN(資本ストック!H712),0)</f>
        <v>11.0548789763385</v>
      </c>
      <c r="I712" s="4">
        <f>IF(資本ストック!I712&gt;0,LN(資本ストック!I712),0)</f>
        <v>10.726026884778202</v>
      </c>
      <c r="K712" s="6">
        <f>E712-E$1103</f>
        <v>-1.5100121389446084</v>
      </c>
      <c r="L712" s="6">
        <f>F712-F$1103</f>
        <v>-1.1639173117657737</v>
      </c>
      <c r="M712" s="6">
        <f>G712-G$1103</f>
        <v>-1.0652497975470077</v>
      </c>
      <c r="N712" s="6">
        <f>H712-H$1103</f>
        <v>-1.2490756809492254</v>
      </c>
      <c r="O712" s="6">
        <f>I712-I$1103</f>
        <v>-1.7028086713528676</v>
      </c>
    </row>
    <row r="713" spans="1:15" x14ac:dyDescent="0.15">
      <c r="A713" s="1">
        <v>31</v>
      </c>
      <c r="B713" s="1" t="s">
        <v>302</v>
      </c>
      <c r="C713" s="1">
        <v>20</v>
      </c>
      <c r="D713" s="1" t="s">
        <v>15</v>
      </c>
      <c r="E713" s="4">
        <f>IF(資本ストック!E713&gt;0,LN(資本ストック!E713),0)</f>
        <v>9.5212066488936387</v>
      </c>
      <c r="F713" s="4">
        <f>IF(資本ストック!F713&gt;0,LN(資本ストック!F713),0)</f>
        <v>11.640050212113211</v>
      </c>
      <c r="G713" s="4">
        <f>IF(資本ストック!G713&gt;0,LN(資本ストック!G713),0)</f>
        <v>12.31634861788716</v>
      </c>
      <c r="H713" s="4">
        <f>IF(資本ストック!H713&gt;0,LN(資本ストック!H713),0)</f>
        <v>12.76979253157846</v>
      </c>
      <c r="I713" s="4">
        <f>IF(資本ストック!I713&gt;0,LN(資本ストック!I713),0)</f>
        <v>12.849741514327842</v>
      </c>
      <c r="K713" s="6">
        <f>E713-E$1104</f>
        <v>-1.4089550875788905</v>
      </c>
      <c r="L713" s="6">
        <f>F713-F$1104</f>
        <v>-1.241570037545161</v>
      </c>
      <c r="M713" s="6">
        <f>G713-G$1104</f>
        <v>-1.4983040062831492</v>
      </c>
      <c r="N713" s="6">
        <f>H713-H$1104</f>
        <v>-1.3546962958638655</v>
      </c>
      <c r="O713" s="6">
        <f>I713-I$1104</f>
        <v>-1.278166238995869</v>
      </c>
    </row>
    <row r="714" spans="1:15" x14ac:dyDescent="0.15">
      <c r="A714" s="1">
        <v>31</v>
      </c>
      <c r="B714" s="1" t="s">
        <v>302</v>
      </c>
      <c r="C714" s="1">
        <v>21</v>
      </c>
      <c r="D714" s="1" t="s">
        <v>16</v>
      </c>
      <c r="E714" s="4">
        <f>IF(資本ストック!E714&gt;0,LN(資本ストック!E714),0)</f>
        <v>10.10505850250923</v>
      </c>
      <c r="F714" s="4">
        <f>IF(資本ストック!F714&gt;0,LN(資本ストック!F714),0)</f>
        <v>12.518351123136998</v>
      </c>
      <c r="G714" s="4">
        <f>IF(資本ストック!G714&gt;0,LN(資本ストック!G714),0)</f>
        <v>12.919484890432187</v>
      </c>
      <c r="H714" s="4">
        <f>IF(資本ストック!H714&gt;0,LN(資本ストック!H714),0)</f>
        <v>13.208935105090477</v>
      </c>
      <c r="I714" s="4">
        <f>IF(資本ストック!I714&gt;0,LN(資本ストック!I714),0)</f>
        <v>13.107597841782415</v>
      </c>
      <c r="K714" s="6">
        <f>E714-E$1105</f>
        <v>-2.4859079142867362</v>
      </c>
      <c r="L714" s="6">
        <f>F714-F$1105</f>
        <v>-1.1977703397745447</v>
      </c>
      <c r="M714" s="6">
        <f>G714-G$1105</f>
        <v>-1.2654103141362647</v>
      </c>
      <c r="N714" s="6">
        <f>H714-H$1105</f>
        <v>-1.4138456883124313</v>
      </c>
      <c r="O714" s="6">
        <f>I714-I$1105</f>
        <v>-1.554311122208448</v>
      </c>
    </row>
    <row r="715" spans="1:15" x14ac:dyDescent="0.15">
      <c r="A715" s="1">
        <v>31</v>
      </c>
      <c r="B715" s="1" t="s">
        <v>159</v>
      </c>
      <c r="C715" s="1">
        <v>22</v>
      </c>
      <c r="D715" s="1" t="s">
        <v>8</v>
      </c>
      <c r="E715" s="4">
        <f>IF(資本ストック!E715&gt;0,LN(資本ストック!E715),0)</f>
        <v>10.793437967040655</v>
      </c>
      <c r="F715" s="4">
        <f>IF(資本ストック!F715&gt;0,LN(資本ストック!F715),0)</f>
        <v>12.683624288264477</v>
      </c>
      <c r="G715" s="4">
        <f>IF(資本ストック!G715&gt;0,LN(資本ストック!G715),0)</f>
        <v>13.275059283748869</v>
      </c>
      <c r="H715" s="4">
        <f>IF(資本ストック!H715&gt;0,LN(資本ストック!H715),0)</f>
        <v>13.865288889408619</v>
      </c>
      <c r="I715" s="4">
        <f>IF(資本ストック!I715&gt;0,LN(資本ストック!I715),0)</f>
        <v>13.792869831949323</v>
      </c>
      <c r="K715" s="6">
        <f>E715-E$1106</f>
        <v>-1.3922477680792955</v>
      </c>
      <c r="L715" s="6">
        <f>F715-F$1106</f>
        <v>-0.86932917402730858</v>
      </c>
      <c r="M715" s="6">
        <f>G715-G$1106</f>
        <v>-1.1629591931186756</v>
      </c>
      <c r="N715" s="6">
        <f>H715-H$1106</f>
        <v>-1.0259003661337172</v>
      </c>
      <c r="O715" s="6">
        <f>I715-I$1106</f>
        <v>-1.1390812323002777</v>
      </c>
    </row>
    <row r="716" spans="1:15" x14ac:dyDescent="0.15">
      <c r="A716" s="1">
        <v>31</v>
      </c>
      <c r="B716" s="1" t="s">
        <v>159</v>
      </c>
      <c r="C716" s="1">
        <v>23</v>
      </c>
      <c r="D716" s="1" t="s">
        <v>29</v>
      </c>
      <c r="E716" s="4">
        <f>IF(資本ストック!E716&gt;0,LN(資本ストック!E716),0)</f>
        <v>11.753708291047172</v>
      </c>
      <c r="F716" s="4">
        <f>IF(資本ストック!F716&gt;0,LN(資本ストック!F716),0)</f>
        <v>12.43361528749694</v>
      </c>
      <c r="G716" s="4">
        <f>IF(資本ストック!G716&gt;0,LN(資本ストック!G716),0)</f>
        <v>12.870669436876335</v>
      </c>
      <c r="H716" s="4">
        <f>IF(資本ストック!H716&gt;0,LN(資本ストック!H716),0)</f>
        <v>13.486584079130038</v>
      </c>
      <c r="I716" s="4">
        <f>IF(資本ストック!I716&gt;0,LN(資本ストック!I716),0)</f>
        <v>13.52220792587169</v>
      </c>
      <c r="K716" s="6">
        <f>E716-E$1107</f>
        <v>-0.93796487251241345</v>
      </c>
      <c r="L716" s="6">
        <f>F716-F$1107</f>
        <v>-0.9390303494455452</v>
      </c>
      <c r="M716" s="6">
        <f>G716-G$1107</f>
        <v>-0.99359368049899999</v>
      </c>
      <c r="N716" s="6">
        <f>H716-H$1107</f>
        <v>-0.96994354325327592</v>
      </c>
      <c r="O716" s="6">
        <f>I716-I$1107</f>
        <v>-0.9832528583030733</v>
      </c>
    </row>
    <row r="717" spans="1:15" x14ac:dyDescent="0.15">
      <c r="A717" s="1">
        <v>32</v>
      </c>
      <c r="B717" s="1" t="s">
        <v>304</v>
      </c>
      <c r="C717" s="1">
        <v>1</v>
      </c>
      <c r="D717" s="1" t="s">
        <v>9</v>
      </c>
      <c r="E717" s="4">
        <f>IF(資本ストック!E717&gt;0,LN(資本ストック!E717),0)</f>
        <v>13.161225120820646</v>
      </c>
      <c r="F717" s="4">
        <f>IF(資本ストック!F717&gt;0,LN(資本ストック!F717),0)</f>
        <v>13.084544290515378</v>
      </c>
      <c r="G717" s="4">
        <f>IF(資本ストック!G717&gt;0,LN(資本ストック!G717),0)</f>
        <v>13.320803618400594</v>
      </c>
      <c r="H717" s="4">
        <f>IF(資本ストック!H717&gt;0,LN(資本ストック!H717),0)</f>
        <v>13.806228799122803</v>
      </c>
      <c r="I717" s="4">
        <f>IF(資本ストック!I717&gt;0,LN(資本ストック!I717),0)</f>
        <v>13.795323473099719</v>
      </c>
      <c r="K717" s="6">
        <f>E717-E$1085</f>
        <v>-0.25190443537065832</v>
      </c>
      <c r="L717" s="6">
        <f>F717-F$1085</f>
        <v>-0.55368385870008119</v>
      </c>
      <c r="M717" s="6">
        <f>G717-G$1085</f>
        <v>-0.66367241546254974</v>
      </c>
      <c r="N717" s="6">
        <f>H717-H$1085</f>
        <v>-0.37783526772936504</v>
      </c>
      <c r="O717" s="6">
        <f>I717-I$1085</f>
        <v>-0.39310737979261923</v>
      </c>
    </row>
    <row r="718" spans="1:15" x14ac:dyDescent="0.15">
      <c r="A718" s="1">
        <v>32</v>
      </c>
      <c r="B718" s="1" t="s">
        <v>304</v>
      </c>
      <c r="C718" s="1">
        <v>2</v>
      </c>
      <c r="D718" s="1" t="s">
        <v>10</v>
      </c>
      <c r="E718" s="4">
        <f>IF(資本ストック!E718&gt;0,LN(資本ストック!E718),0)</f>
        <v>9.5296387754855516</v>
      </c>
      <c r="F718" s="4">
        <f>IF(資本ストック!F718&gt;0,LN(資本ストック!F718),0)</f>
        <v>9.5750397047722675</v>
      </c>
      <c r="G718" s="4">
        <f>IF(資本ストック!G718&gt;0,LN(資本ストック!G718),0)</f>
        <v>9.6051211203982731</v>
      </c>
      <c r="H718" s="4">
        <f>IF(資本ストック!H718&gt;0,LN(資本ストック!H718),0)</f>
        <v>9.6617904490026465</v>
      </c>
      <c r="I718" s="4">
        <f>IF(資本ストック!I718&gt;0,LN(資本ストック!I718),0)</f>
        <v>9.5720807211958565</v>
      </c>
      <c r="K718" s="6">
        <f>E718-E$1086</f>
        <v>-0.41520316031603066</v>
      </c>
      <c r="L718" s="6">
        <f>F718-F$1086</f>
        <v>-0.52460360605747702</v>
      </c>
      <c r="M718" s="6">
        <f>G718-G$1086</f>
        <v>-0.55446148283580499</v>
      </c>
      <c r="N718" s="6">
        <f>H718-H$1086</f>
        <v>-0.52494633222408105</v>
      </c>
      <c r="O718" s="6">
        <f>I718-I$1086</f>
        <v>-0.45852582303439959</v>
      </c>
    </row>
    <row r="719" spans="1:15" x14ac:dyDescent="0.15">
      <c r="A719" s="1">
        <v>32</v>
      </c>
      <c r="B719" s="1" t="s">
        <v>305</v>
      </c>
      <c r="C719" s="1">
        <v>3</v>
      </c>
      <c r="D719" s="1" t="s">
        <v>17</v>
      </c>
      <c r="E719" s="4">
        <f>IF(資本ストック!E719&gt;0,LN(資本ストック!E719),0)</f>
        <v>10.303438076748856</v>
      </c>
      <c r="F719" s="4">
        <f>IF(資本ストック!F719&gt;0,LN(資本ストック!F719),0)</f>
        <v>10.500899435153373</v>
      </c>
      <c r="G719" s="4">
        <f>IF(資本ストック!G719&gt;0,LN(資本ストック!G719),0)</f>
        <v>10.507710120946916</v>
      </c>
      <c r="H719" s="4">
        <f>IF(資本ストック!H719&gt;0,LN(資本ストック!H719),0)</f>
        <v>11.033634760386704</v>
      </c>
      <c r="I719" s="4">
        <f>IF(資本ストック!I719&gt;0,LN(資本ストック!I719),0)</f>
        <v>10.878177843984306</v>
      </c>
      <c r="K719" s="6">
        <f>E719-E$1087</f>
        <v>-0.70170691796104379</v>
      </c>
      <c r="L719" s="6">
        <f>F719-F$1087</f>
        <v>-1.1202479744552569</v>
      </c>
      <c r="M719" s="6">
        <f>G719-G$1087</f>
        <v>-1.6250220939291165</v>
      </c>
      <c r="N719" s="6">
        <f>H719-H$1087</f>
        <v>-1.4834659895305986</v>
      </c>
      <c r="O719" s="6">
        <f>I719-I$1087</f>
        <v>-1.6983355205363875</v>
      </c>
    </row>
    <row r="720" spans="1:15" x14ac:dyDescent="0.15">
      <c r="A720" s="1">
        <v>32</v>
      </c>
      <c r="B720" s="1" t="s">
        <v>305</v>
      </c>
      <c r="C720" s="1">
        <v>4</v>
      </c>
      <c r="D720" s="1" t="s">
        <v>18</v>
      </c>
      <c r="E720" s="4">
        <f>IF(資本ストック!E720&gt;0,LN(資本ストック!E720),0)</f>
        <v>10.54006163841008</v>
      </c>
      <c r="F720" s="4">
        <f>IF(資本ストック!F720&gt;0,LN(資本ストック!F720),0)</f>
        <v>10.722907746437093</v>
      </c>
      <c r="G720" s="4">
        <f>IF(資本ストック!G720&gt;0,LN(資本ストック!G720),0)</f>
        <v>11.419542573082381</v>
      </c>
      <c r="H720" s="4">
        <f>IF(資本ストック!H720&gt;0,LN(資本ストック!H720),0)</f>
        <v>11.361412930696396</v>
      </c>
      <c r="I720" s="4">
        <f>IF(資本ストック!I720&gt;0,LN(資本ストック!I720),0)</f>
        <v>10.773243478726275</v>
      </c>
      <c r="K720" s="6">
        <f>E720-E$1088</f>
        <v>-0.10895982777440949</v>
      </c>
      <c r="L720" s="6">
        <f>F720-F$1088</f>
        <v>-0.47929374179504869</v>
      </c>
      <c r="M720" s="6">
        <f>G720-G$1088</f>
        <v>-7.9057620862151623E-2</v>
      </c>
      <c r="N720" s="6">
        <f>H720-H$1088</f>
        <v>-0.19095278984501185</v>
      </c>
      <c r="O720" s="6">
        <f>I720-I$1088</f>
        <v>-0.53964591070027801</v>
      </c>
    </row>
    <row r="721" spans="1:15" x14ac:dyDescent="0.15">
      <c r="A721" s="1">
        <v>32</v>
      </c>
      <c r="B721" s="1" t="s">
        <v>305</v>
      </c>
      <c r="C721" s="1">
        <v>5</v>
      </c>
      <c r="D721" s="1" t="s">
        <v>19</v>
      </c>
      <c r="E721" s="4">
        <f>IF(資本ストック!E721&gt;0,LN(資本ストック!E721),0)</f>
        <v>9.5133472183458228</v>
      </c>
      <c r="F721" s="4">
        <f>IF(資本ストック!F721&gt;0,LN(資本ストック!F721),0)</f>
        <v>9.7832639303928985</v>
      </c>
      <c r="G721" s="4">
        <f>IF(資本ストック!G721&gt;0,LN(資本ストック!G721),0)</f>
        <v>9.8661293224695683</v>
      </c>
      <c r="H721" s="4">
        <f>IF(資本ストック!H721&gt;0,LN(資本ストック!H721),0)</f>
        <v>9.9921066060254358</v>
      </c>
      <c r="I721" s="4">
        <f>IF(資本ストック!I721&gt;0,LN(資本ストック!I721),0)</f>
        <v>10.308392865081172</v>
      </c>
      <c r="K721" s="6">
        <f>E721-E$1089</f>
        <v>-0.66506739359832778</v>
      </c>
      <c r="L721" s="6">
        <f>F721-F$1089</f>
        <v>-0.78654750933807804</v>
      </c>
      <c r="M721" s="6">
        <f>G721-G$1089</f>
        <v>-1.1396789662034283</v>
      </c>
      <c r="N721" s="6">
        <f>H721-H$1089</f>
        <v>-1.3389344531713796</v>
      </c>
      <c r="O721" s="6">
        <f>I721-I$1089</f>
        <v>-1.050544980593477</v>
      </c>
    </row>
    <row r="722" spans="1:15" x14ac:dyDescent="0.15">
      <c r="A722" s="1">
        <v>32</v>
      </c>
      <c r="B722" s="1" t="s">
        <v>305</v>
      </c>
      <c r="C722" s="1">
        <v>6</v>
      </c>
      <c r="D722" s="1" t="s">
        <v>3</v>
      </c>
      <c r="E722" s="4">
        <f>IF(資本ストック!E722&gt;0,LN(資本ストック!E722),0)</f>
        <v>9.1162134592689732</v>
      </c>
      <c r="F722" s="4">
        <f>IF(資本ストック!F722&gt;0,LN(資本ストック!F722),0)</f>
        <v>9.1986737794168096</v>
      </c>
      <c r="G722" s="4">
        <f>IF(資本ストック!G722&gt;0,LN(資本ストック!G722),0)</f>
        <v>9.6732947029380529</v>
      </c>
      <c r="H722" s="4">
        <f>IF(資本ストック!H722&gt;0,LN(資本ストック!H722),0)</f>
        <v>9.5111244525618925</v>
      </c>
      <c r="I722" s="4">
        <f>IF(資本ストック!I722&gt;0,LN(資本ストック!I722),0)</f>
        <v>9.9411520246190683</v>
      </c>
      <c r="K722" s="6">
        <f>E722-E$1090</f>
        <v>-1.9630442582598775</v>
      </c>
      <c r="L722" s="6">
        <f>F722-F$1090</f>
        <v>-2.2017485195838944</v>
      </c>
      <c r="M722" s="6">
        <f>G722-G$1090</f>
        <v>-2.1467059014966363</v>
      </c>
      <c r="N722" s="6">
        <f>H722-H$1090</f>
        <v>-2.5673662930079537</v>
      </c>
      <c r="O722" s="6">
        <f>I722-I$1090</f>
        <v>-2.4404779555042939</v>
      </c>
    </row>
    <row r="723" spans="1:15" x14ac:dyDescent="0.15">
      <c r="A723" s="1">
        <v>32</v>
      </c>
      <c r="B723" s="1" t="s">
        <v>305</v>
      </c>
      <c r="C723" s="1">
        <v>7</v>
      </c>
      <c r="D723" s="1" t="s">
        <v>20</v>
      </c>
      <c r="E723" s="4">
        <f>IF(資本ストック!E723&gt;0,LN(資本ストック!E723),0)</f>
        <v>7.6308010423470067</v>
      </c>
      <c r="F723" s="4">
        <f>IF(資本ストック!F723&gt;0,LN(資本ストック!F723),0)</f>
        <v>6.9472864911558254</v>
      </c>
      <c r="G723" s="4">
        <f>IF(資本ストック!G723&gt;0,LN(資本ストック!G723),0)</f>
        <v>6.6154653390696208</v>
      </c>
      <c r="H723" s="4">
        <f>IF(資本ストック!H723&gt;0,LN(資本ストック!H723),0)</f>
        <v>6.442306583980403</v>
      </c>
      <c r="I723" s="4">
        <f>IF(資本ストック!I723&gt;0,LN(資本ストック!I723),0)</f>
        <v>5.7831909780346455</v>
      </c>
      <c r="K723" s="6">
        <f>E723-E$1091</f>
        <v>-1.6477285446756484</v>
      </c>
      <c r="L723" s="6">
        <f>F723-F$1091</f>
        <v>-3.0163507752110306</v>
      </c>
      <c r="M723" s="6">
        <f>G723-G$1091</f>
        <v>-3.2402783832947222</v>
      </c>
      <c r="N723" s="6">
        <f>H723-H$1091</f>
        <v>-3.8305154183882246</v>
      </c>
      <c r="O723" s="6">
        <f>I723-I$1091</f>
        <v>-4.5579541099786054</v>
      </c>
    </row>
    <row r="724" spans="1:15" x14ac:dyDescent="0.15">
      <c r="A724" s="1">
        <v>32</v>
      </c>
      <c r="B724" s="1" t="s">
        <v>305</v>
      </c>
      <c r="C724" s="1">
        <v>8</v>
      </c>
      <c r="D724" s="1" t="s">
        <v>21</v>
      </c>
      <c r="E724" s="4">
        <f>IF(資本ストック!E724&gt;0,LN(資本ストック!E724),0)</f>
        <v>9.3317477957728485</v>
      </c>
      <c r="F724" s="4">
        <f>IF(資本ストック!F724&gt;0,LN(資本ストック!F724),0)</f>
        <v>10.306299841073495</v>
      </c>
      <c r="G724" s="4">
        <f>IF(資本ストック!G724&gt;0,LN(資本ストック!G724),0)</f>
        <v>10.636877323510957</v>
      </c>
      <c r="H724" s="4">
        <f>IF(資本ストック!H724&gt;0,LN(資本ストック!H724),0)</f>
        <v>10.604243155126692</v>
      </c>
      <c r="I724" s="4">
        <f>IF(資本ストック!I724&gt;0,LN(資本ストック!I724),0)</f>
        <v>10.143634303234039</v>
      </c>
      <c r="K724" s="6">
        <f>E724-E$1092</f>
        <v>-1.4517322461143944</v>
      </c>
      <c r="L724" s="6">
        <f>F724-F$1092</f>
        <v>-0.76337564796808621</v>
      </c>
      <c r="M724" s="6">
        <f>G724-G$1092</f>
        <v>-0.70328376426882855</v>
      </c>
      <c r="N724" s="6">
        <f>H724-H$1092</f>
        <v>-0.80338880240104515</v>
      </c>
      <c r="O724" s="6">
        <f>I724-I$1092</f>
        <v>-1.1942400736705725</v>
      </c>
    </row>
    <row r="725" spans="1:15" x14ac:dyDescent="0.15">
      <c r="A725" s="1">
        <v>32</v>
      </c>
      <c r="B725" s="1" t="s">
        <v>305</v>
      </c>
      <c r="C725" s="1">
        <v>9</v>
      </c>
      <c r="D725" s="1" t="s">
        <v>22</v>
      </c>
      <c r="E725" s="4">
        <f>IF(資本ストック!E725&gt;0,LN(資本ストック!E725),0)</f>
        <v>10.33351985646723</v>
      </c>
      <c r="F725" s="4">
        <f>IF(資本ストック!F725&gt;0,LN(資本ストック!F725),0)</f>
        <v>10.563849468869545</v>
      </c>
      <c r="G725" s="4">
        <f>IF(資本ストック!G725&gt;0,LN(資本ストック!G725),0)</f>
        <v>11.505165864907074</v>
      </c>
      <c r="H725" s="4">
        <f>IF(資本ストック!H725&gt;0,LN(資本ストック!H725),0)</f>
        <v>11.782706534308673</v>
      </c>
      <c r="I725" s="4">
        <f>IF(資本ストック!I725&gt;0,LN(資本ストック!I725),0)</f>
        <v>11.941584019094556</v>
      </c>
      <c r="K725" s="6">
        <f>E725-E$1093</f>
        <v>-0.92305513795645844</v>
      </c>
      <c r="L725" s="6">
        <f>F725-F$1093</f>
        <v>-1.2796795806425649</v>
      </c>
      <c r="M725" s="6">
        <f>G725-G$1093</f>
        <v>-0.68037082530704218</v>
      </c>
      <c r="N725" s="6">
        <f>H725-H$1093</f>
        <v>-0.49192271660446352</v>
      </c>
      <c r="O725" s="6">
        <f>I725-I$1093</f>
        <v>-0.47487791573107607</v>
      </c>
    </row>
    <row r="726" spans="1:15" x14ac:dyDescent="0.15">
      <c r="A726" s="1">
        <v>32</v>
      </c>
      <c r="B726" s="1" t="s">
        <v>305</v>
      </c>
      <c r="C726" s="1">
        <v>10</v>
      </c>
      <c r="D726" s="1" t="s">
        <v>23</v>
      </c>
      <c r="E726" s="4">
        <f>IF(資本ストック!E726&gt;0,LN(資本ストック!E726),0)</f>
        <v>8.2268372719698579</v>
      </c>
      <c r="F726" s="4">
        <f>IF(資本ストック!F726&gt;0,LN(資本ストック!F726),0)</f>
        <v>8.6830837570136925</v>
      </c>
      <c r="G726" s="4">
        <f>IF(資本ストック!G726&gt;0,LN(資本ストック!G726),0)</f>
        <v>9.2528354147115319</v>
      </c>
      <c r="H726" s="4">
        <f>IF(資本ストック!H726&gt;0,LN(資本ストック!H726),0)</f>
        <v>9.9870131325117733</v>
      </c>
      <c r="I726" s="4">
        <f>IF(資本ストック!I726&gt;0,LN(資本ストック!I726),0)</f>
        <v>9.8228371888339563</v>
      </c>
      <c r="K726" s="6">
        <f>E726-E$1094</f>
        <v>-2.0143851816198328</v>
      </c>
      <c r="L726" s="6">
        <f>F726-F$1094</f>
        <v>-1.9079810415213885</v>
      </c>
      <c r="M726" s="6">
        <f>G726-G$1094</f>
        <v>-1.8226422155038069</v>
      </c>
      <c r="N726" s="6">
        <f>H726-H$1094</f>
        <v>-1.3650805456397599</v>
      </c>
      <c r="O726" s="6">
        <f>I726-I$1094</f>
        <v>-1.4641608924691916</v>
      </c>
    </row>
    <row r="727" spans="1:15" x14ac:dyDescent="0.15">
      <c r="A727" s="1">
        <v>32</v>
      </c>
      <c r="B727" s="1" t="s">
        <v>305</v>
      </c>
      <c r="C727" s="1">
        <v>11</v>
      </c>
      <c r="D727" s="1" t="s">
        <v>24</v>
      </c>
      <c r="E727" s="4">
        <f>IF(資本ストック!E727&gt;0,LN(資本ストック!E727),0)</f>
        <v>11.263409374164731</v>
      </c>
      <c r="F727" s="4">
        <f>IF(資本ストック!F727&gt;0,LN(資本ストック!F727),0)</f>
        <v>11.00993910106391</v>
      </c>
      <c r="G727" s="4">
        <f>IF(資本ストック!G727&gt;0,LN(資本ストック!G727),0)</f>
        <v>11.157553132568834</v>
      </c>
      <c r="H727" s="4">
        <f>IF(資本ストック!H727&gt;0,LN(資本ストック!H727),0)</f>
        <v>11.363601436098673</v>
      </c>
      <c r="I727" s="4">
        <f>IF(資本ストック!I727&gt;0,LN(資本ストック!I727),0)</f>
        <v>11.211578226084391</v>
      </c>
      <c r="K727" s="6">
        <f>E727-E$1095</f>
        <v>0.44733263627465725</v>
      </c>
      <c r="L727" s="6">
        <f>F727-F$1095</f>
        <v>-0.20496032881981563</v>
      </c>
      <c r="M727" s="6">
        <f>G727-G$1095</f>
        <v>-0.7608140663419185</v>
      </c>
      <c r="N727" s="6">
        <f>H727-H$1095</f>
        <v>-0.98079023089458062</v>
      </c>
      <c r="O727" s="6">
        <f>I727-I$1095</f>
        <v>-1.269753429821467</v>
      </c>
    </row>
    <row r="728" spans="1:15" x14ac:dyDescent="0.15">
      <c r="A728" s="1">
        <v>32</v>
      </c>
      <c r="B728" s="1" t="s">
        <v>305</v>
      </c>
      <c r="C728" s="1">
        <v>12</v>
      </c>
      <c r="D728" s="1" t="s">
        <v>25</v>
      </c>
      <c r="E728" s="4">
        <f>IF(資本ストック!E728&gt;0,LN(資本ストック!E728),0)</f>
        <v>7.8268068335479963</v>
      </c>
      <c r="F728" s="4">
        <f>IF(資本ストック!F728&gt;0,LN(資本ストック!F728),0)</f>
        <v>9.6772350788492236</v>
      </c>
      <c r="G728" s="4">
        <f>IF(資本ストック!G728&gt;0,LN(資本ストック!G728),0)</f>
        <v>11.418665682743923</v>
      </c>
      <c r="H728" s="4">
        <f>IF(資本ストック!H728&gt;0,LN(資本ストック!H728),0)</f>
        <v>12.10797917296053</v>
      </c>
      <c r="I728" s="4">
        <f>IF(資本ストック!I728&gt;0,LN(資本ストック!I728),0)</f>
        <v>12.296136230167896</v>
      </c>
      <c r="K728" s="6">
        <f>E728-E$1096</f>
        <v>-2.3038805663515269</v>
      </c>
      <c r="L728" s="6">
        <f>F728-F$1096</f>
        <v>-1.3736949945559154</v>
      </c>
      <c r="M728" s="6">
        <f>G728-G$1096</f>
        <v>-1.0949320518586223</v>
      </c>
      <c r="N728" s="6">
        <f>H728-H$1096</f>
        <v>-1.0725137068996009</v>
      </c>
      <c r="O728" s="6">
        <f>I728-I$1096</f>
        <v>-1.0639444893799688</v>
      </c>
    </row>
    <row r="729" spans="1:15" x14ac:dyDescent="0.15">
      <c r="A729" s="1">
        <v>32</v>
      </c>
      <c r="B729" s="1" t="s">
        <v>305</v>
      </c>
      <c r="C729" s="1">
        <v>13</v>
      </c>
      <c r="D729" s="1" t="s">
        <v>26</v>
      </c>
      <c r="E729" s="4">
        <f>IF(資本ストック!E729&gt;0,LN(資本ストック!E729),0)</f>
        <v>7.4683230212330329</v>
      </c>
      <c r="F729" s="4">
        <f>IF(資本ストック!F729&gt;0,LN(資本ストック!F729),0)</f>
        <v>9.9784774172979755</v>
      </c>
      <c r="G729" s="4">
        <f>IF(資本ストック!G729&gt;0,LN(資本ストック!G729),0)</f>
        <v>10.780396511248899</v>
      </c>
      <c r="H729" s="4">
        <f>IF(資本ストック!H729&gt;0,LN(資本ストック!H729),0)</f>
        <v>10.851840088126265</v>
      </c>
      <c r="I729" s="4">
        <f>IF(資本ストック!I729&gt;0,LN(資本ストック!I729),0)</f>
        <v>11.017579198287118</v>
      </c>
      <c r="K729" s="6">
        <f>E729-E$1097</f>
        <v>-2.1623163370223182</v>
      </c>
      <c r="L729" s="6">
        <f>F729-F$1097</f>
        <v>-1.1258739029968972</v>
      </c>
      <c r="M729" s="6">
        <f>G729-G$1097</f>
        <v>-0.89319231869557214</v>
      </c>
      <c r="N729" s="6">
        <f>H729-H$1097</f>
        <v>-1.1930661261270306</v>
      </c>
      <c r="O729" s="6">
        <f>I729-I$1097</f>
        <v>-1.1547396550763498</v>
      </c>
    </row>
    <row r="730" spans="1:15" x14ac:dyDescent="0.15">
      <c r="A730" s="1">
        <v>32</v>
      </c>
      <c r="B730" s="1" t="s">
        <v>305</v>
      </c>
      <c r="C730" s="1">
        <v>14</v>
      </c>
      <c r="D730" s="1" t="s">
        <v>27</v>
      </c>
      <c r="E730" s="4">
        <f>IF(資本ストック!E730&gt;0,LN(資本ストック!E730),0)</f>
        <v>0.88200758980709515</v>
      </c>
      <c r="F730" s="4">
        <f>IF(資本ストック!F730&gt;0,LN(資本ストック!F730),0)</f>
        <v>7.3112826363122476</v>
      </c>
      <c r="G730" s="4">
        <f>IF(資本ストック!G730&gt;0,LN(資本ストック!G730),0)</f>
        <v>8.8147176207666167</v>
      </c>
      <c r="H730" s="4">
        <f>IF(資本ストック!H730&gt;0,LN(資本ストック!H730),0)</f>
        <v>9.3376321025141795</v>
      </c>
      <c r="I730" s="4">
        <f>IF(資本ストック!I730&gt;0,LN(資本ストック!I730),0)</f>
        <v>9.7933293035633824</v>
      </c>
      <c r="K730" s="6">
        <f>E730-E$1098</f>
        <v>-5.636286598265392</v>
      </c>
      <c r="L730" s="6">
        <f>F730-F$1098</f>
        <v>-1.1286280862442037</v>
      </c>
      <c r="M730" s="6">
        <f>G730-G$1098</f>
        <v>-0.70289786926181996</v>
      </c>
      <c r="N730" s="6">
        <f>H730-H$1098</f>
        <v>-0.68353834830598537</v>
      </c>
      <c r="O730" s="6">
        <f>I730-I$1098</f>
        <v>-0.49873032316962984</v>
      </c>
    </row>
    <row r="731" spans="1:15" x14ac:dyDescent="0.15">
      <c r="A731" s="1">
        <v>32</v>
      </c>
      <c r="B731" s="1" t="s">
        <v>305</v>
      </c>
      <c r="C731" s="1">
        <v>15</v>
      </c>
      <c r="D731" s="1" t="s">
        <v>28</v>
      </c>
      <c r="E731" s="4">
        <f>IF(資本ストック!E731&gt;0,LN(資本ストック!E731),0)</f>
        <v>9.2630754899184033</v>
      </c>
      <c r="F731" s="4">
        <f>IF(資本ストック!F731&gt;0,LN(資本ストック!F731),0)</f>
        <v>10.782879564696048</v>
      </c>
      <c r="G731" s="4">
        <f>IF(資本ストック!G731&gt;0,LN(資本ストック!G731),0)</f>
        <v>11.276963243360891</v>
      </c>
      <c r="H731" s="4">
        <f>IF(資本ストック!H731&gt;0,LN(資本ストック!H731),0)</f>
        <v>11.565553584965565</v>
      </c>
      <c r="I731" s="4">
        <f>IF(資本ストック!I731&gt;0,LN(資本ストック!I731),0)</f>
        <v>11.547110765648043</v>
      </c>
      <c r="K731" s="6">
        <f>E731-E$1099</f>
        <v>-1.8125026782776228</v>
      </c>
      <c r="L731" s="6">
        <f>F731-F$1099</f>
        <v>-1.0031127635225268</v>
      </c>
      <c r="M731" s="6">
        <f>G731-G$1099</f>
        <v>-1.1711686246974047</v>
      </c>
      <c r="N731" s="6">
        <f>H731-H$1099</f>
        <v>-1.1425300085408914</v>
      </c>
      <c r="O731" s="6">
        <f>I731-I$1099</f>
        <v>-1.1782184590664659</v>
      </c>
    </row>
    <row r="732" spans="1:15" x14ac:dyDescent="0.15">
      <c r="A732" s="1">
        <v>32</v>
      </c>
      <c r="B732" s="1" t="s">
        <v>304</v>
      </c>
      <c r="C732" s="1">
        <v>16</v>
      </c>
      <c r="D732" s="1" t="s">
        <v>11</v>
      </c>
      <c r="E732" s="4">
        <f>IF(資本ストック!E732&gt;0,LN(資本ストック!E732),0)</f>
        <v>10.500483768568083</v>
      </c>
      <c r="F732" s="4">
        <f>IF(資本ストック!F732&gt;0,LN(資本ストック!F732),0)</f>
        <v>11.289829603405289</v>
      </c>
      <c r="G732" s="4">
        <f>IF(資本ストック!G732&gt;0,LN(資本ストック!G732),0)</f>
        <v>11.765305380029721</v>
      </c>
      <c r="H732" s="4">
        <f>IF(資本ストック!H732&gt;0,LN(資本ストック!H732),0)</f>
        <v>12.172771848285173</v>
      </c>
      <c r="I732" s="4">
        <f>IF(資本ストック!I732&gt;0,LN(資本ストック!I732),0)</f>
        <v>12.112109708554135</v>
      </c>
      <c r="K732" s="6">
        <f>E732-E$1100</f>
        <v>-1.3578283869213728</v>
      </c>
      <c r="L732" s="6">
        <f>F732-F$1100</f>
        <v>-0.96423910447932926</v>
      </c>
      <c r="M732" s="6">
        <f>G732-G$1100</f>
        <v>-0.87655620636660458</v>
      </c>
      <c r="N732" s="6">
        <f>H732-H$1100</f>
        <v>-0.79577865825024752</v>
      </c>
      <c r="O732" s="6">
        <f>I732-I$1100</f>
        <v>-0.69695042090228831</v>
      </c>
    </row>
    <row r="733" spans="1:15" x14ac:dyDescent="0.15">
      <c r="A733" s="1">
        <v>32</v>
      </c>
      <c r="B733" s="1" t="s">
        <v>304</v>
      </c>
      <c r="C733" s="1">
        <v>17</v>
      </c>
      <c r="D733" s="1" t="s">
        <v>12</v>
      </c>
      <c r="E733" s="4">
        <f>IF(資本ストック!E733&gt;0,LN(資本ストック!E733),0)</f>
        <v>11.819055246476543</v>
      </c>
      <c r="F733" s="4">
        <f>IF(資本ストック!F733&gt;0,LN(資本ストック!F733),0)</f>
        <v>12.660460237667625</v>
      </c>
      <c r="G733" s="4">
        <f>IF(資本ストック!G733&gt;0,LN(資本ストック!G733),0)</f>
        <v>13.382210826954735</v>
      </c>
      <c r="H733" s="4">
        <f>IF(資本ストック!H733&gt;0,LN(資本ストック!H733),0)</f>
        <v>13.867155533893101</v>
      </c>
      <c r="I733" s="4">
        <f>IF(資本ストック!I733&gt;0,LN(資本ストック!I733),0)</f>
        <v>13.774451621061891</v>
      </c>
      <c r="K733" s="6">
        <f>E733-E$1101</f>
        <v>-0.78135620345470791</v>
      </c>
      <c r="L733" s="6">
        <f>F733-F$1101</f>
        <v>-1.0503499147737703</v>
      </c>
      <c r="M733" s="6">
        <f>G733-G$1101</f>
        <v>-0.74162904237046234</v>
      </c>
      <c r="N733" s="6">
        <f>H733-H$1101</f>
        <v>-0.60996998521072499</v>
      </c>
      <c r="O733" s="6">
        <f>I733-I$1101</f>
        <v>-0.72587160910029347</v>
      </c>
    </row>
    <row r="734" spans="1:15" x14ac:dyDescent="0.15">
      <c r="A734" s="1">
        <v>32</v>
      </c>
      <c r="B734" s="1" t="s">
        <v>304</v>
      </c>
      <c r="C734" s="1">
        <v>18</v>
      </c>
      <c r="D734" s="1" t="s">
        <v>13</v>
      </c>
      <c r="E734" s="4">
        <f>IF(資本ストック!E734&gt;0,LN(資本ストック!E734),0)</f>
        <v>10.868908787742066</v>
      </c>
      <c r="F734" s="4">
        <f>IF(資本ストック!F734&gt;0,LN(資本ストック!F734),0)</f>
        <v>12.363916503433156</v>
      </c>
      <c r="G734" s="4">
        <f>IF(資本ストック!G734&gt;0,LN(資本ストック!G734),0)</f>
        <v>12.501217885416317</v>
      </c>
      <c r="H734" s="4">
        <f>IF(資本ストック!H734&gt;0,LN(資本ストック!H734),0)</f>
        <v>12.689031787289341</v>
      </c>
      <c r="I734" s="4">
        <f>IF(資本ストック!I734&gt;0,LN(資本ストック!I734),0)</f>
        <v>12.321458762971099</v>
      </c>
      <c r="K734" s="6">
        <f>E734-E$1102</f>
        <v>-1.0505154706801356</v>
      </c>
      <c r="L734" s="6">
        <f>F734-F$1102</f>
        <v>-0.85282135565140926</v>
      </c>
      <c r="M734" s="6">
        <f>G734-G$1102</f>
        <v>-0.93790385770716078</v>
      </c>
      <c r="N734" s="6">
        <f>H734-H$1102</f>
        <v>-0.92043762813380425</v>
      </c>
      <c r="O734" s="6">
        <f>I734-I$1102</f>
        <v>-1.1310074364400258</v>
      </c>
    </row>
    <row r="735" spans="1:15" x14ac:dyDescent="0.15">
      <c r="A735" s="1">
        <v>32</v>
      </c>
      <c r="B735" s="1" t="s">
        <v>304</v>
      </c>
      <c r="C735" s="1">
        <v>19</v>
      </c>
      <c r="D735" s="1" t="s">
        <v>14</v>
      </c>
      <c r="E735" s="4">
        <f>IF(資本ストック!E735&gt;0,LN(資本ストック!E735),0)</f>
        <v>9.8421221940231618</v>
      </c>
      <c r="F735" s="4">
        <f>IF(資本ストック!F735&gt;0,LN(資本ストック!F735),0)</f>
        <v>10.42417746796483</v>
      </c>
      <c r="G735" s="4">
        <f>IF(資本ストック!G735&gt;0,LN(資本ストック!G735),0)</f>
        <v>10.663879480680551</v>
      </c>
      <c r="H735" s="4">
        <f>IF(資本ストック!H735&gt;0,LN(資本ストック!H735),0)</f>
        <v>11.103621934872582</v>
      </c>
      <c r="I735" s="4">
        <f>IF(資本ストック!I735&gt;0,LN(資本ストック!I735),0)</f>
        <v>11.179880336553362</v>
      </c>
      <c r="K735" s="6">
        <f>E735-E$1103</f>
        <v>-1.381236750412306</v>
      </c>
      <c r="L735" s="6">
        <f>F735-F$1103</f>
        <v>-1.1908168760117679</v>
      </c>
      <c r="M735" s="6">
        <f>G735-G$1103</f>
        <v>-1.2247271812046741</v>
      </c>
      <c r="N735" s="6">
        <f>H735-H$1103</f>
        <v>-1.2003327224151441</v>
      </c>
      <c r="O735" s="6">
        <f>I735-I$1103</f>
        <v>-1.2489552195777076</v>
      </c>
    </row>
    <row r="736" spans="1:15" x14ac:dyDescent="0.15">
      <c r="A736" s="1">
        <v>32</v>
      </c>
      <c r="B736" s="1" t="s">
        <v>304</v>
      </c>
      <c r="C736" s="1">
        <v>20</v>
      </c>
      <c r="D736" s="1" t="s">
        <v>15</v>
      </c>
      <c r="E736" s="4">
        <f>IF(資本ストック!E736&gt;0,LN(資本ストック!E736),0)</f>
        <v>8.7651256133581636</v>
      </c>
      <c r="F736" s="4">
        <f>IF(資本ストック!F736&gt;0,LN(資本ストック!F736),0)</f>
        <v>11.611792671793459</v>
      </c>
      <c r="G736" s="4">
        <f>IF(資本ストック!G736&gt;0,LN(資本ストック!G736),0)</f>
        <v>12.503597392314507</v>
      </c>
      <c r="H736" s="4">
        <f>IF(資本ストック!H736&gt;0,LN(資本ストック!H736),0)</f>
        <v>12.890978239598043</v>
      </c>
      <c r="I736" s="4">
        <f>IF(資本ストック!I736&gt;0,LN(資本ストック!I736),0)</f>
        <v>12.905554235334121</v>
      </c>
      <c r="K736" s="6">
        <f>E736-E$1104</f>
        <v>-2.1650361231143656</v>
      </c>
      <c r="L736" s="6">
        <f>F736-F$1104</f>
        <v>-1.2698275778649126</v>
      </c>
      <c r="M736" s="6">
        <f>G736-G$1104</f>
        <v>-1.3110552318558018</v>
      </c>
      <c r="N736" s="6">
        <f>H736-H$1104</f>
        <v>-1.2335105878442825</v>
      </c>
      <c r="O736" s="6">
        <f>I736-I$1104</f>
        <v>-1.2223535179895908</v>
      </c>
    </row>
    <row r="737" spans="1:15" x14ac:dyDescent="0.15">
      <c r="A737" s="1">
        <v>32</v>
      </c>
      <c r="B737" s="1" t="s">
        <v>304</v>
      </c>
      <c r="C737" s="1">
        <v>21</v>
      </c>
      <c r="D737" s="1" t="s">
        <v>16</v>
      </c>
      <c r="E737" s="4">
        <f>IF(資本ストック!E737&gt;0,LN(資本ストック!E737),0)</f>
        <v>10.186372816236085</v>
      </c>
      <c r="F737" s="4">
        <f>IF(資本ストック!F737&gt;0,LN(資本ストック!F737),0)</f>
        <v>12.106084122632934</v>
      </c>
      <c r="G737" s="4">
        <f>IF(資本ストック!G737&gt;0,LN(資本ストック!G737),0)</f>
        <v>12.955617757515327</v>
      </c>
      <c r="H737" s="4">
        <f>IF(資本ストック!H737&gt;0,LN(資本ストック!H737),0)</f>
        <v>13.730298699734078</v>
      </c>
      <c r="I737" s="4">
        <f>IF(資本ストック!I737&gt;0,LN(資本ストック!I737),0)</f>
        <v>14.197925403226105</v>
      </c>
      <c r="K737" s="6">
        <f>E737-E$1105</f>
        <v>-2.4045936005598811</v>
      </c>
      <c r="L737" s="6">
        <f>F737-F$1105</f>
        <v>-1.610037340278609</v>
      </c>
      <c r="M737" s="6">
        <f>G737-G$1105</f>
        <v>-1.2292774470531249</v>
      </c>
      <c r="N737" s="6">
        <f>H737-H$1105</f>
        <v>-0.89248209366883025</v>
      </c>
      <c r="O737" s="6">
        <f>I737-I$1105</f>
        <v>-0.463983560764758</v>
      </c>
    </row>
    <row r="738" spans="1:15" x14ac:dyDescent="0.15">
      <c r="A738" s="1">
        <v>32</v>
      </c>
      <c r="B738" s="1" t="s">
        <v>163</v>
      </c>
      <c r="C738" s="1">
        <v>22</v>
      </c>
      <c r="D738" s="1" t="s">
        <v>8</v>
      </c>
      <c r="E738" s="4">
        <f>IF(資本ストック!E738&gt;0,LN(資本ストック!E738),0)</f>
        <v>10.71287883128759</v>
      </c>
      <c r="F738" s="4">
        <f>IF(資本ストック!F738&gt;0,LN(資本ストック!F738),0)</f>
        <v>12.720083774393258</v>
      </c>
      <c r="G738" s="4">
        <f>IF(資本ストック!G738&gt;0,LN(資本ストック!G738),0)</f>
        <v>13.272480156266139</v>
      </c>
      <c r="H738" s="4">
        <f>IF(資本ストック!H738&gt;0,LN(資本ストック!H738),0)</f>
        <v>14.042429315820877</v>
      </c>
      <c r="I738" s="4">
        <f>IF(資本ストック!I738&gt;0,LN(資本ストック!I738),0)</f>
        <v>14.191677220366619</v>
      </c>
      <c r="K738" s="6">
        <f>E738-E$1106</f>
        <v>-1.4728069038323603</v>
      </c>
      <c r="L738" s="6">
        <f>F738-F$1106</f>
        <v>-0.832869687898528</v>
      </c>
      <c r="M738" s="6">
        <f>G738-G$1106</f>
        <v>-1.1655383206014047</v>
      </c>
      <c r="N738" s="6">
        <f>H738-H$1106</f>
        <v>-0.84875993972145913</v>
      </c>
      <c r="O738" s="6">
        <f>I738-I$1106</f>
        <v>-0.74027384388298145</v>
      </c>
    </row>
    <row r="739" spans="1:15" x14ac:dyDescent="0.15">
      <c r="A739" s="1">
        <v>32</v>
      </c>
      <c r="B739" s="1" t="s">
        <v>163</v>
      </c>
      <c r="C739" s="1">
        <v>23</v>
      </c>
      <c r="D739" s="1" t="s">
        <v>29</v>
      </c>
      <c r="E739" s="4">
        <f>IF(資本ストック!E739&gt;0,LN(資本ストック!E739),0)</f>
        <v>11.954345114570062</v>
      </c>
      <c r="F739" s="4">
        <f>IF(資本ストック!F739&gt;0,LN(資本ストック!F739),0)</f>
        <v>12.606924873043241</v>
      </c>
      <c r="G739" s="4">
        <f>IF(資本ストック!G739&gt;0,LN(資本ストック!G739),0)</f>
        <v>13.0940056913192</v>
      </c>
      <c r="H739" s="4">
        <f>IF(資本ストック!H739&gt;0,LN(資本ストック!H739),0)</f>
        <v>13.712180619114875</v>
      </c>
      <c r="I739" s="4">
        <f>IF(資本ストック!I739&gt;0,LN(資本ストック!I739),0)</f>
        <v>13.908204906878378</v>
      </c>
      <c r="K739" s="6">
        <f>E739-E$1107</f>
        <v>-0.73732804898952331</v>
      </c>
      <c r="L739" s="6">
        <f>F739-F$1107</f>
        <v>-0.76572076389924426</v>
      </c>
      <c r="M739" s="6">
        <f>G739-G$1107</f>
        <v>-0.77025742605613523</v>
      </c>
      <c r="N739" s="6">
        <f>H739-H$1107</f>
        <v>-0.74434700326843917</v>
      </c>
      <c r="O739" s="6">
        <f>I739-I$1107</f>
        <v>-0.59725587729638541</v>
      </c>
    </row>
    <row r="740" spans="1:15" x14ac:dyDescent="0.15">
      <c r="A740" s="1">
        <v>33</v>
      </c>
      <c r="B740" s="1" t="s">
        <v>306</v>
      </c>
      <c r="C740" s="1">
        <v>1</v>
      </c>
      <c r="D740" s="1" t="s">
        <v>9</v>
      </c>
      <c r="E740" s="4">
        <f>IF(資本ストック!E740&gt;0,LN(資本ストック!E740),0)</f>
        <v>13.648063037609372</v>
      </c>
      <c r="F740" s="4">
        <f>IF(資本ストック!F740&gt;0,LN(資本ストック!F740),0)</f>
        <v>13.609981786857217</v>
      </c>
      <c r="G740" s="4">
        <f>IF(資本ストック!G740&gt;0,LN(資本ストック!G740),0)</f>
        <v>13.913301904208526</v>
      </c>
      <c r="H740" s="4">
        <f>IF(資本ストック!H740&gt;0,LN(資本ストック!H740),0)</f>
        <v>14.072687795535717</v>
      </c>
      <c r="I740" s="4">
        <f>IF(資本ストック!I740&gt;0,LN(資本ストック!I740),0)</f>
        <v>14.049884969947181</v>
      </c>
      <c r="K740" s="6">
        <f>E740-E$1085</f>
        <v>0.23493348141806791</v>
      </c>
      <c r="L740" s="6">
        <f>F740-F$1085</f>
        <v>-2.8246362358242294E-2</v>
      </c>
      <c r="M740" s="6">
        <f>G740-G$1085</f>
        <v>-7.1174129654618667E-2</v>
      </c>
      <c r="N740" s="6">
        <f>H740-H$1085</f>
        <v>-0.11137627131645012</v>
      </c>
      <c r="O740" s="6">
        <f>I740-I$1085</f>
        <v>-0.13854588294515757</v>
      </c>
    </row>
    <row r="741" spans="1:15" x14ac:dyDescent="0.15">
      <c r="A741" s="1">
        <v>33</v>
      </c>
      <c r="B741" s="1" t="s">
        <v>306</v>
      </c>
      <c r="C741" s="1">
        <v>2</v>
      </c>
      <c r="D741" s="1" t="s">
        <v>10</v>
      </c>
      <c r="E741" s="4">
        <f>IF(資本ストック!E741&gt;0,LN(資本ストック!E741),0)</f>
        <v>10.25289623504386</v>
      </c>
      <c r="F741" s="4">
        <f>IF(資本ストック!F741&gt;0,LN(資本ストック!F741),0)</f>
        <v>10.44789503026103</v>
      </c>
      <c r="G741" s="4">
        <f>IF(資本ストック!G741&gt;0,LN(資本ストック!G741),0)</f>
        <v>10.592150059404881</v>
      </c>
      <c r="H741" s="4">
        <f>IF(資本ストック!H741&gt;0,LN(資本ストック!H741),0)</f>
        <v>10.66317180554239</v>
      </c>
      <c r="I741" s="4">
        <f>IF(資本ストック!I741&gt;0,LN(資本ストック!I741),0)</f>
        <v>10.390017357468539</v>
      </c>
      <c r="K741" s="6">
        <f>E741-E$1086</f>
        <v>0.30805429924227745</v>
      </c>
      <c r="L741" s="6">
        <f>F741-F$1086</f>
        <v>0.34825171943128552</v>
      </c>
      <c r="M741" s="6">
        <f>G741-G$1086</f>
        <v>0.43256745617080306</v>
      </c>
      <c r="N741" s="6">
        <f>H741-H$1086</f>
        <v>0.47643502431566276</v>
      </c>
      <c r="O741" s="6">
        <f>I741-I$1086</f>
        <v>0.3594108132382825</v>
      </c>
    </row>
    <row r="742" spans="1:15" x14ac:dyDescent="0.15">
      <c r="A742" s="1">
        <v>33</v>
      </c>
      <c r="B742" s="1" t="s">
        <v>307</v>
      </c>
      <c r="C742" s="1">
        <v>3</v>
      </c>
      <c r="D742" s="1" t="s">
        <v>17</v>
      </c>
      <c r="E742" s="4">
        <f>IF(資本ストック!E742&gt;0,LN(資本ストック!E742),0)</f>
        <v>11.705003151102709</v>
      </c>
      <c r="F742" s="4">
        <f>IF(資本ストック!F742&gt;0,LN(資本ストック!F742),0)</f>
        <v>12.014237118244512</v>
      </c>
      <c r="G742" s="4">
        <f>IF(資本ストック!G742&gt;0,LN(資本ストック!G742),0)</f>
        <v>12.271819882158912</v>
      </c>
      <c r="H742" s="4">
        <f>IF(資本ストック!H742&gt;0,LN(資本ストック!H742),0)</f>
        <v>12.683902513045465</v>
      </c>
      <c r="I742" s="4">
        <f>IF(資本ストック!I742&gt;0,LN(資本ストック!I742),0)</f>
        <v>12.773374470475559</v>
      </c>
      <c r="K742" s="6">
        <f>E742-E$1087</f>
        <v>0.69985815639280879</v>
      </c>
      <c r="L742" s="6">
        <f>F742-F$1087</f>
        <v>0.39308970863588222</v>
      </c>
      <c r="M742" s="6">
        <f>G742-G$1087</f>
        <v>0.13908766728287958</v>
      </c>
      <c r="N742" s="6">
        <f>H742-H$1087</f>
        <v>0.16680176312816286</v>
      </c>
      <c r="O742" s="6">
        <f>I742-I$1087</f>
        <v>0.19686110595486639</v>
      </c>
    </row>
    <row r="743" spans="1:15" x14ac:dyDescent="0.15">
      <c r="A743" s="1">
        <v>33</v>
      </c>
      <c r="B743" s="1" t="s">
        <v>307</v>
      </c>
      <c r="C743" s="1">
        <v>4</v>
      </c>
      <c r="D743" s="1" t="s">
        <v>18</v>
      </c>
      <c r="E743" s="4">
        <f>IF(資本ストック!E743&gt;0,LN(資本ストック!E743),0)</f>
        <v>11.918732006683697</v>
      </c>
      <c r="F743" s="4">
        <f>IF(資本ストック!F743&gt;0,LN(資本ストック!F743),0)</f>
        <v>12.137941951625399</v>
      </c>
      <c r="G743" s="4">
        <f>IF(資本ストック!G743&gt;0,LN(資本ストック!G743),0)</f>
        <v>12.266468640095713</v>
      </c>
      <c r="H743" s="4">
        <f>IF(資本ストック!H743&gt;0,LN(資本ストック!H743),0)</f>
        <v>12.412239418645623</v>
      </c>
      <c r="I743" s="4">
        <f>IF(資本ストック!I743&gt;0,LN(資本ストック!I743),0)</f>
        <v>12.472796667753713</v>
      </c>
      <c r="K743" s="6">
        <f>E743-E$1088</f>
        <v>1.269710540499208</v>
      </c>
      <c r="L743" s="6">
        <f>F743-F$1088</f>
        <v>0.93574046339325712</v>
      </c>
      <c r="M743" s="6">
        <f>G743-G$1088</f>
        <v>0.76786844615118</v>
      </c>
      <c r="N743" s="6">
        <f>H743-H$1088</f>
        <v>0.85987369810421477</v>
      </c>
      <c r="O743" s="6">
        <f>I743-I$1088</f>
        <v>1.1599072783271591</v>
      </c>
    </row>
    <row r="744" spans="1:15" x14ac:dyDescent="0.15">
      <c r="A744" s="1">
        <v>33</v>
      </c>
      <c r="B744" s="1" t="s">
        <v>307</v>
      </c>
      <c r="C744" s="1">
        <v>5</v>
      </c>
      <c r="D744" s="1" t="s">
        <v>19</v>
      </c>
      <c r="E744" s="4">
        <f>IF(資本ストック!E744&gt;0,LN(資本ストック!E744),0)</f>
        <v>9.933064500732117</v>
      </c>
      <c r="F744" s="4">
        <f>IF(資本ストック!F744&gt;0,LN(資本ストック!F744),0)</f>
        <v>10.125361242764374</v>
      </c>
      <c r="G744" s="4">
        <f>IF(資本ストック!G744&gt;0,LN(資本ストック!G744),0)</f>
        <v>10.678940739771019</v>
      </c>
      <c r="H744" s="4">
        <f>IF(資本ストック!H744&gt;0,LN(資本ストック!H744),0)</f>
        <v>11.158402365036441</v>
      </c>
      <c r="I744" s="4">
        <f>IF(資本ストック!I744&gt;0,LN(資本ストック!I744),0)</f>
        <v>11.054153088141668</v>
      </c>
      <c r="K744" s="6">
        <f>E744-E$1089</f>
        <v>-0.24535011121203354</v>
      </c>
      <c r="L744" s="6">
        <f>F744-F$1089</f>
        <v>-0.44445019696660282</v>
      </c>
      <c r="M744" s="6">
        <f>G744-G$1089</f>
        <v>-0.32686754890197811</v>
      </c>
      <c r="N744" s="6">
        <f>H744-H$1089</f>
        <v>-0.17263869416037458</v>
      </c>
      <c r="O744" s="6">
        <f>I744-I$1089</f>
        <v>-0.30478475753298184</v>
      </c>
    </row>
    <row r="745" spans="1:15" x14ac:dyDescent="0.15">
      <c r="A745" s="1">
        <v>33</v>
      </c>
      <c r="B745" s="1" t="s">
        <v>307</v>
      </c>
      <c r="C745" s="1">
        <v>6</v>
      </c>
      <c r="D745" s="1" t="s">
        <v>3</v>
      </c>
      <c r="E745" s="4">
        <f>IF(資本ストック!E745&gt;0,LN(資本ストック!E745),0)</f>
        <v>12.988489028422727</v>
      </c>
      <c r="F745" s="4">
        <f>IF(資本ストック!F745&gt;0,LN(資本ストック!F745),0)</f>
        <v>13.295349850750885</v>
      </c>
      <c r="G745" s="4">
        <f>IF(資本ストック!G745&gt;0,LN(資本ストック!G745),0)</f>
        <v>13.541383497470456</v>
      </c>
      <c r="H745" s="4">
        <f>IF(資本ストック!H745&gt;0,LN(資本ストック!H745),0)</f>
        <v>13.759586278568941</v>
      </c>
      <c r="I745" s="4">
        <f>IF(資本ストック!I745&gt;0,LN(資本ストック!I745),0)</f>
        <v>13.91700088401153</v>
      </c>
      <c r="K745" s="6">
        <f>E745-E$1090</f>
        <v>1.9092313108938761</v>
      </c>
      <c r="L745" s="6">
        <f>F745-F$1090</f>
        <v>1.8949275517501807</v>
      </c>
      <c r="M745" s="6">
        <f>G745-G$1090</f>
        <v>1.7213828930357664</v>
      </c>
      <c r="N745" s="6">
        <f>H745-H$1090</f>
        <v>1.6810955329990946</v>
      </c>
      <c r="O745" s="6">
        <f>I745-I$1090</f>
        <v>1.5353709038881682</v>
      </c>
    </row>
    <row r="746" spans="1:15" x14ac:dyDescent="0.15">
      <c r="A746" s="1">
        <v>33</v>
      </c>
      <c r="B746" s="1" t="s">
        <v>307</v>
      </c>
      <c r="C746" s="1">
        <v>7</v>
      </c>
      <c r="D746" s="1" t="s">
        <v>20</v>
      </c>
      <c r="E746" s="4">
        <f>IF(資本ストック!E746&gt;0,LN(資本ストック!E746),0)</f>
        <v>12.6400663373994</v>
      </c>
      <c r="F746" s="4">
        <f>IF(資本ストック!F746&gt;0,LN(資本ストック!F746),0)</f>
        <v>12.813436532957377</v>
      </c>
      <c r="G746" s="4">
        <f>IF(資本ストック!G746&gt;0,LN(資本ストック!G746),0)</f>
        <v>12.60779343719326</v>
      </c>
      <c r="H746" s="4">
        <f>IF(資本ストック!H746&gt;0,LN(資本ストック!H746),0)</f>
        <v>12.951278914665727</v>
      </c>
      <c r="I746" s="4">
        <f>IF(資本ストック!I746&gt;0,LN(資本ストック!I746),0)</f>
        <v>13.177292194388578</v>
      </c>
      <c r="K746" s="6">
        <f>E746-E$1091</f>
        <v>3.3615367503767448</v>
      </c>
      <c r="L746" s="6">
        <f>F746-F$1091</f>
        <v>2.8497992665905212</v>
      </c>
      <c r="M746" s="6">
        <f>G746-G$1091</f>
        <v>2.7520497148289174</v>
      </c>
      <c r="N746" s="6">
        <f>H746-H$1091</f>
        <v>2.6784569122970989</v>
      </c>
      <c r="O746" s="6">
        <f>I746-I$1091</f>
        <v>2.8361471063753267</v>
      </c>
    </row>
    <row r="747" spans="1:15" x14ac:dyDescent="0.15">
      <c r="A747" s="1">
        <v>33</v>
      </c>
      <c r="B747" s="1" t="s">
        <v>307</v>
      </c>
      <c r="C747" s="1">
        <v>8</v>
      </c>
      <c r="D747" s="1" t="s">
        <v>21</v>
      </c>
      <c r="E747" s="4">
        <f>IF(資本ストック!E747&gt;0,LN(資本ストック!E747),0)</f>
        <v>11.2910281216257</v>
      </c>
      <c r="F747" s="4">
        <f>IF(資本ストック!F747&gt;0,LN(資本ストック!F747),0)</f>
        <v>11.460996275359603</v>
      </c>
      <c r="G747" s="4">
        <f>IF(資本ストック!G747&gt;0,LN(資本ストック!G747),0)</f>
        <v>11.726615587538923</v>
      </c>
      <c r="H747" s="4">
        <f>IF(資本ストック!H747&gt;0,LN(資本ストック!H747),0)</f>
        <v>11.8175008328398</v>
      </c>
      <c r="I747" s="4">
        <f>IF(資本ストック!I747&gt;0,LN(資本ストック!I747),0)</f>
        <v>11.456945087341603</v>
      </c>
      <c r="K747" s="6">
        <f>E747-E$1092</f>
        <v>0.5075480797384575</v>
      </c>
      <c r="L747" s="6">
        <f>F747-F$1092</f>
        <v>0.39132078631802258</v>
      </c>
      <c r="M747" s="6">
        <f>G747-G$1092</f>
        <v>0.3864544997591377</v>
      </c>
      <c r="N747" s="6">
        <f>H747-H$1092</f>
        <v>0.40986887531206229</v>
      </c>
      <c r="O747" s="6">
        <f>I747-I$1092</f>
        <v>0.11907071043699169</v>
      </c>
    </row>
    <row r="748" spans="1:15" x14ac:dyDescent="0.15">
      <c r="A748" s="1">
        <v>33</v>
      </c>
      <c r="B748" s="1" t="s">
        <v>307</v>
      </c>
      <c r="C748" s="1">
        <v>9</v>
      </c>
      <c r="D748" s="1" t="s">
        <v>22</v>
      </c>
      <c r="E748" s="4">
        <f>IF(資本ストック!E748&gt;0,LN(資本ストック!E748),0)</f>
        <v>13.412157556535439</v>
      </c>
      <c r="F748" s="4">
        <f>IF(資本ストック!F748&gt;0,LN(資本ストック!F748),0)</f>
        <v>13.893698626065289</v>
      </c>
      <c r="G748" s="4">
        <f>IF(資本ストック!G748&gt;0,LN(資本ストック!G748),0)</f>
        <v>13.987031308319011</v>
      </c>
      <c r="H748" s="4">
        <f>IF(資本ストック!H748&gt;0,LN(資本ストック!H748),0)</f>
        <v>13.996421841245713</v>
      </c>
      <c r="I748" s="4">
        <f>IF(資本ストック!I748&gt;0,LN(資本ストック!I748),0)</f>
        <v>13.948288769290642</v>
      </c>
      <c r="K748" s="6">
        <f>E748-E$1093</f>
        <v>2.1555825621117499</v>
      </c>
      <c r="L748" s="6">
        <f>F748-F$1093</f>
        <v>2.0501695765531789</v>
      </c>
      <c r="M748" s="6">
        <f>G748-G$1093</f>
        <v>1.8014946181048952</v>
      </c>
      <c r="N748" s="6">
        <f>H748-H$1093</f>
        <v>1.7217925903325764</v>
      </c>
      <c r="O748" s="6">
        <f>I748-I$1093</f>
        <v>1.5318268344650097</v>
      </c>
    </row>
    <row r="749" spans="1:15" x14ac:dyDescent="0.15">
      <c r="A749" s="1">
        <v>33</v>
      </c>
      <c r="B749" s="1" t="s">
        <v>307</v>
      </c>
      <c r="C749" s="1">
        <v>10</v>
      </c>
      <c r="D749" s="1" t="s">
        <v>23</v>
      </c>
      <c r="E749" s="4">
        <f>IF(資本ストック!E749&gt;0,LN(資本ストック!E749),0)</f>
        <v>10.076589063131602</v>
      </c>
      <c r="F749" s="4">
        <f>IF(資本ストック!F749&gt;0,LN(資本ストック!F749),0)</f>
        <v>10.471656287023919</v>
      </c>
      <c r="G749" s="4">
        <f>IF(資本ストック!G749&gt;0,LN(資本ストック!G749),0)</f>
        <v>11.169172480265093</v>
      </c>
      <c r="H749" s="4">
        <f>IF(資本ストック!H749&gt;0,LN(資本ストック!H749),0)</f>
        <v>11.399469512128258</v>
      </c>
      <c r="I749" s="4">
        <f>IF(資本ストック!I749&gt;0,LN(資本ストック!I749),0)</f>
        <v>11.717231711112857</v>
      </c>
      <c r="K749" s="6">
        <f>E749-E$1094</f>
        <v>-0.16463339045808922</v>
      </c>
      <c r="L749" s="6">
        <f>F749-F$1094</f>
        <v>-0.11940851151116227</v>
      </c>
      <c r="M749" s="6">
        <f>G749-G$1094</f>
        <v>9.3694850049754308E-2</v>
      </c>
      <c r="N749" s="6">
        <f>H749-H$1094</f>
        <v>4.7375833976724735E-2</v>
      </c>
      <c r="O749" s="6">
        <f>I749-I$1094</f>
        <v>0.43023362980970958</v>
      </c>
    </row>
    <row r="750" spans="1:15" x14ac:dyDescent="0.15">
      <c r="A750" s="1">
        <v>33</v>
      </c>
      <c r="B750" s="1" t="s">
        <v>307</v>
      </c>
      <c r="C750" s="1">
        <v>11</v>
      </c>
      <c r="D750" s="1" t="s">
        <v>24</v>
      </c>
      <c r="E750" s="4">
        <f>IF(資本ストック!E750&gt;0,LN(資本ストック!E750),0)</f>
        <v>11.988839426752728</v>
      </c>
      <c r="F750" s="4">
        <f>IF(資本ストック!F750&gt;0,LN(資本ストック!F750),0)</f>
        <v>11.874703211833896</v>
      </c>
      <c r="G750" s="4">
        <f>IF(資本ストック!G750&gt;0,LN(資本ストック!G750),0)</f>
        <v>12.407198547586251</v>
      </c>
      <c r="H750" s="4">
        <f>IF(資本ストック!H750&gt;0,LN(資本ストック!H750),0)</f>
        <v>12.636174057779387</v>
      </c>
      <c r="I750" s="4">
        <f>IF(資本ストック!I750&gt;0,LN(資本ストック!I750),0)</f>
        <v>12.790620938439739</v>
      </c>
      <c r="K750" s="6">
        <f>E750-E$1095</f>
        <v>1.1727626888626546</v>
      </c>
      <c r="L750" s="6">
        <f>F750-F$1095</f>
        <v>0.65980378195017053</v>
      </c>
      <c r="M750" s="6">
        <f>G750-G$1095</f>
        <v>0.48883134867549849</v>
      </c>
      <c r="N750" s="6">
        <f>H750-H$1095</f>
        <v>0.29178239078613366</v>
      </c>
      <c r="O750" s="6">
        <f>I750-I$1095</f>
        <v>0.30928928253388044</v>
      </c>
    </row>
    <row r="751" spans="1:15" x14ac:dyDescent="0.15">
      <c r="A751" s="1">
        <v>33</v>
      </c>
      <c r="B751" s="1" t="s">
        <v>307</v>
      </c>
      <c r="C751" s="1">
        <v>12</v>
      </c>
      <c r="D751" s="1" t="s">
        <v>25</v>
      </c>
      <c r="E751" s="4">
        <f>IF(資本ストック!E751&gt;0,LN(資本ストック!E751),0)</f>
        <v>8.4190842021034626</v>
      </c>
      <c r="F751" s="4">
        <f>IF(資本ストック!F751&gt;0,LN(資本ストック!F751),0)</f>
        <v>10.829848948325226</v>
      </c>
      <c r="G751" s="4">
        <f>IF(資本ストック!G751&gt;0,LN(資本ストック!G751),0)</f>
        <v>12.506988868251387</v>
      </c>
      <c r="H751" s="4">
        <f>IF(資本ストック!H751&gt;0,LN(資本ストック!H751),0)</f>
        <v>12.910079696745118</v>
      </c>
      <c r="I751" s="4">
        <f>IF(資本ストック!I751&gt;0,LN(資本ストック!I751),0)</f>
        <v>13.05986116833402</v>
      </c>
      <c r="K751" s="6">
        <f>E751-E$1096</f>
        <v>-1.7116031977960606</v>
      </c>
      <c r="L751" s="6">
        <f>F751-F$1096</f>
        <v>-0.22108112507991251</v>
      </c>
      <c r="M751" s="6">
        <f>G751-G$1096</f>
        <v>-6.6088663511578716E-3</v>
      </c>
      <c r="N751" s="6">
        <f>H751-H$1096</f>
        <v>-0.2704131831150125</v>
      </c>
      <c r="O751" s="6">
        <f>I751-I$1096</f>
        <v>-0.30021955121384458</v>
      </c>
    </row>
    <row r="752" spans="1:15" x14ac:dyDescent="0.15">
      <c r="A752" s="1">
        <v>33</v>
      </c>
      <c r="B752" s="1" t="s">
        <v>307</v>
      </c>
      <c r="C752" s="1">
        <v>13</v>
      </c>
      <c r="D752" s="1" t="s">
        <v>26</v>
      </c>
      <c r="E752" s="4">
        <f>IF(資本ストック!E752&gt;0,LN(資本ストック!E752),0)</f>
        <v>11.320707925620024</v>
      </c>
      <c r="F752" s="4">
        <f>IF(資本ストック!F752&gt;0,LN(資本ストック!F752),0)</f>
        <v>12.513128216683247</v>
      </c>
      <c r="G752" s="4">
        <f>IF(資本ストック!G752&gt;0,LN(資本ストック!G752),0)</f>
        <v>13.136671574506986</v>
      </c>
      <c r="H752" s="4">
        <f>IF(資本ストック!H752&gt;0,LN(資本ストック!H752),0)</f>
        <v>13.279761689382552</v>
      </c>
      <c r="I752" s="4">
        <f>IF(資本ストック!I752&gt;0,LN(資本ストック!I752),0)</f>
        <v>13.163635362302834</v>
      </c>
      <c r="K752" s="6">
        <f>E752-E$1097</f>
        <v>1.6900685673646727</v>
      </c>
      <c r="L752" s="6">
        <f>F752-F$1097</f>
        <v>1.4087768963883747</v>
      </c>
      <c r="M752" s="6">
        <f>G752-G$1097</f>
        <v>1.4630827445625147</v>
      </c>
      <c r="N752" s="6">
        <f>H752-H$1097</f>
        <v>1.2348554751292564</v>
      </c>
      <c r="O752" s="6">
        <f>I752-I$1097</f>
        <v>0.99131650893936651</v>
      </c>
    </row>
    <row r="753" spans="1:15" x14ac:dyDescent="0.15">
      <c r="A753" s="1">
        <v>33</v>
      </c>
      <c r="B753" s="1" t="s">
        <v>307</v>
      </c>
      <c r="C753" s="1">
        <v>14</v>
      </c>
      <c r="D753" s="1" t="s">
        <v>27</v>
      </c>
      <c r="E753" s="4">
        <f>IF(資本ストック!E753&gt;0,LN(資本ストック!E753),0)</f>
        <v>6.9811897911750327</v>
      </c>
      <c r="F753" s="4">
        <f>IF(資本ストック!F753&gt;0,LN(資本ストック!F753),0)</f>
        <v>8.3598768614194441</v>
      </c>
      <c r="G753" s="4">
        <f>IF(資本ストック!G753&gt;0,LN(資本ストック!G753),0)</f>
        <v>9.8681550286883031</v>
      </c>
      <c r="H753" s="4">
        <f>IF(資本ストック!H753&gt;0,LN(資本ストック!H753),0)</f>
        <v>10.532821334847236</v>
      </c>
      <c r="I753" s="4">
        <f>IF(資本ストック!I753&gt;0,LN(資本ストック!I753),0)</f>
        <v>10.282919821006331</v>
      </c>
      <c r="K753" s="6">
        <f>E753-E$1098</f>
        <v>0.46289560310254529</v>
      </c>
      <c r="L753" s="6">
        <f>F753-F$1098</f>
        <v>-8.0033861137007278E-2</v>
      </c>
      <c r="M753" s="6">
        <f>G753-G$1098</f>
        <v>0.35053953865986642</v>
      </c>
      <c r="N753" s="6">
        <f>H753-H$1098</f>
        <v>0.51165088402707148</v>
      </c>
      <c r="O753" s="6">
        <f>I753-I$1098</f>
        <v>-9.1398057266811605E-3</v>
      </c>
    </row>
    <row r="754" spans="1:15" x14ac:dyDescent="0.15">
      <c r="A754" s="1">
        <v>33</v>
      </c>
      <c r="B754" s="1" t="s">
        <v>307</v>
      </c>
      <c r="C754" s="1">
        <v>15</v>
      </c>
      <c r="D754" s="1" t="s">
        <v>28</v>
      </c>
      <c r="E754" s="4">
        <f>IF(資本ストック!E754&gt;0,LN(資本ストック!E754),0)</f>
        <v>10.648328124410041</v>
      </c>
      <c r="F754" s="4">
        <f>IF(資本ストック!F754&gt;0,LN(資本ストック!F754),0)</f>
        <v>11.555848858702234</v>
      </c>
      <c r="G754" s="4">
        <f>IF(資本ストック!G754&gt;0,LN(資本ストック!G754),0)</f>
        <v>12.536293144163762</v>
      </c>
      <c r="H754" s="4">
        <f>IF(資本ストック!H754&gt;0,LN(資本ストック!H754),0)</f>
        <v>13.000986382302678</v>
      </c>
      <c r="I754" s="4">
        <f>IF(資本ストック!I754&gt;0,LN(資本ストック!I754),0)</f>
        <v>13.032197071678992</v>
      </c>
      <c r="K754" s="6">
        <f>E754-E$1099</f>
        <v>-0.42725004378598541</v>
      </c>
      <c r="L754" s="6">
        <f>F754-F$1099</f>
        <v>-0.23014346951634046</v>
      </c>
      <c r="M754" s="6">
        <f>G754-G$1099</f>
        <v>8.8161276105466868E-2</v>
      </c>
      <c r="N754" s="6">
        <f>H754-H$1099</f>
        <v>0.292902788796221</v>
      </c>
      <c r="O754" s="6">
        <f>I754-I$1099</f>
        <v>0.30686784696448299</v>
      </c>
    </row>
    <row r="755" spans="1:15" x14ac:dyDescent="0.15">
      <c r="A755" s="1">
        <v>33</v>
      </c>
      <c r="B755" s="1" t="s">
        <v>306</v>
      </c>
      <c r="C755" s="1">
        <v>16</v>
      </c>
      <c r="D755" s="1" t="s">
        <v>11</v>
      </c>
      <c r="E755" s="4">
        <f>IF(資本ストック!E755&gt;0,LN(資本ストック!E755),0)</f>
        <v>11.03136643676214</v>
      </c>
      <c r="F755" s="4">
        <f>IF(資本ストック!F755&gt;0,LN(資本ストック!F755),0)</f>
        <v>12.044733603414983</v>
      </c>
      <c r="G755" s="4">
        <f>IF(資本ストック!G755&gt;0,LN(資本ストック!G755),0)</f>
        <v>12.452519355563183</v>
      </c>
      <c r="H755" s="4">
        <f>IF(資本ストック!H755&gt;0,LN(資本ストック!H755),0)</f>
        <v>12.814329570602546</v>
      </c>
      <c r="I755" s="4">
        <f>IF(資本ストック!I755&gt;0,LN(資本ストック!I755),0)</f>
        <v>12.687999791994915</v>
      </c>
      <c r="K755" s="6">
        <f>E755-E$1100</f>
        <v>-0.82694571872731615</v>
      </c>
      <c r="L755" s="6">
        <f>F755-F$1100</f>
        <v>-0.20933510446963588</v>
      </c>
      <c r="M755" s="6">
        <f>G755-G$1100</f>
        <v>-0.18934223083314272</v>
      </c>
      <c r="N755" s="6">
        <f>H755-H$1100</f>
        <v>-0.15422093593287478</v>
      </c>
      <c r="O755" s="6">
        <f>I755-I$1100</f>
        <v>-0.12106033746150757</v>
      </c>
    </row>
    <row r="756" spans="1:15" x14ac:dyDescent="0.15">
      <c r="A756" s="1">
        <v>33</v>
      </c>
      <c r="B756" s="1" t="s">
        <v>306</v>
      </c>
      <c r="C756" s="1">
        <v>17</v>
      </c>
      <c r="D756" s="1" t="s">
        <v>12</v>
      </c>
      <c r="E756" s="4">
        <f>IF(資本ストック!E756&gt;0,LN(資本ストック!E756),0)</f>
        <v>13.086988583746265</v>
      </c>
      <c r="F756" s="4">
        <f>IF(資本ストック!F756&gt;0,LN(資本ストック!F756),0)</f>
        <v>13.729805017409722</v>
      </c>
      <c r="G756" s="4">
        <f>IF(資本ストック!G756&gt;0,LN(資本ストック!G756),0)</f>
        <v>13.976190914955385</v>
      </c>
      <c r="H756" s="4">
        <f>IF(資本ストック!H756&gt;0,LN(資本ストック!H756),0)</f>
        <v>14.336004299085587</v>
      </c>
      <c r="I756" s="4">
        <f>IF(資本ストック!I756&gt;0,LN(資本ストック!I756),0)</f>
        <v>14.551974160914192</v>
      </c>
      <c r="K756" s="6">
        <f>E756-E$1101</f>
        <v>0.48657713381501466</v>
      </c>
      <c r="L756" s="6">
        <f>F756-F$1101</f>
        <v>1.8994864968327363E-2</v>
      </c>
      <c r="M756" s="6">
        <f>G756-G$1101</f>
        <v>-0.14764895436981185</v>
      </c>
      <c r="N756" s="6">
        <f>H756-H$1101</f>
        <v>-0.14112122001823835</v>
      </c>
      <c r="O756" s="6">
        <f>I756-I$1101</f>
        <v>5.165093075200744E-2</v>
      </c>
    </row>
    <row r="757" spans="1:15" x14ac:dyDescent="0.15">
      <c r="A757" s="1">
        <v>33</v>
      </c>
      <c r="B757" s="1" t="s">
        <v>306</v>
      </c>
      <c r="C757" s="1">
        <v>18</v>
      </c>
      <c r="D757" s="1" t="s">
        <v>13</v>
      </c>
      <c r="E757" s="4">
        <f>IF(資本ストック!E757&gt;0,LN(資本ストック!E757),0)</f>
        <v>11.87685985013532</v>
      </c>
      <c r="F757" s="4">
        <f>IF(資本ストック!F757&gt;0,LN(資本ストック!F757),0)</f>
        <v>13.538779715773009</v>
      </c>
      <c r="G757" s="4">
        <f>IF(資本ストック!G757&gt;0,LN(資本ストック!G757),0)</f>
        <v>13.634287746870756</v>
      </c>
      <c r="H757" s="4">
        <f>IF(資本ストック!H757&gt;0,LN(資本ストック!H757),0)</f>
        <v>13.652032335641321</v>
      </c>
      <c r="I757" s="4">
        <f>IF(資本ストック!I757&gt;0,LN(資本ストック!I757),0)</f>
        <v>13.320561526370348</v>
      </c>
      <c r="K757" s="6">
        <f>E757-E$1102</f>
        <v>-4.2564408286882127E-2</v>
      </c>
      <c r="L757" s="6">
        <f>F757-F$1102</f>
        <v>0.32204185668844332</v>
      </c>
      <c r="M757" s="6">
        <f>G757-G$1102</f>
        <v>0.19516600374727844</v>
      </c>
      <c r="N757" s="6">
        <f>H757-H$1102</f>
        <v>4.2562920218175648E-2</v>
      </c>
      <c r="O757" s="6">
        <f>I757-I$1102</f>
        <v>-0.13190467304077735</v>
      </c>
    </row>
    <row r="758" spans="1:15" x14ac:dyDescent="0.15">
      <c r="A758" s="1">
        <v>33</v>
      </c>
      <c r="B758" s="1" t="s">
        <v>306</v>
      </c>
      <c r="C758" s="1">
        <v>19</v>
      </c>
      <c r="D758" s="1" t="s">
        <v>14</v>
      </c>
      <c r="E758" s="4">
        <f>IF(資本ストック!E758&gt;0,LN(資本ストック!E758),0)</f>
        <v>10.924535630666796</v>
      </c>
      <c r="F758" s="4">
        <f>IF(資本ストック!F758&gt;0,LN(資本ストック!F758),0)</f>
        <v>11.605853471243588</v>
      </c>
      <c r="G758" s="4">
        <f>IF(資本ストック!G758&gt;0,LN(資本ストック!G758),0)</f>
        <v>11.923529602037977</v>
      </c>
      <c r="H758" s="4">
        <f>IF(資本ストック!H758&gt;0,LN(資本ストック!H758),0)</f>
        <v>12.059731931728095</v>
      </c>
      <c r="I758" s="4">
        <f>IF(資本ストック!I758&gt;0,LN(資本ストック!I758),0)</f>
        <v>11.813894754710747</v>
      </c>
      <c r="K758" s="6">
        <f>E758-E$1103</f>
        <v>-0.29882331376867199</v>
      </c>
      <c r="L758" s="6">
        <f>F758-F$1103</f>
        <v>-9.1408727330097861E-3</v>
      </c>
      <c r="M758" s="6">
        <f>G758-G$1103</f>
        <v>3.4922940152751991E-2</v>
      </c>
      <c r="N758" s="6">
        <f>H758-H$1103</f>
        <v>-0.24422272555963076</v>
      </c>
      <c r="O758" s="6">
        <f>I758-I$1103</f>
        <v>-0.61494080142032281</v>
      </c>
    </row>
    <row r="759" spans="1:15" x14ac:dyDescent="0.15">
      <c r="A759" s="1">
        <v>33</v>
      </c>
      <c r="B759" s="1" t="s">
        <v>306</v>
      </c>
      <c r="C759" s="1">
        <v>20</v>
      </c>
      <c r="D759" s="1" t="s">
        <v>15</v>
      </c>
      <c r="E759" s="4">
        <f>IF(資本ストック!E759&gt;0,LN(資本ストック!E759),0)</f>
        <v>10.722762041928556</v>
      </c>
      <c r="F759" s="4">
        <f>IF(資本ストック!F759&gt;0,LN(資本ストック!F759),0)</f>
        <v>12.732207033206938</v>
      </c>
      <c r="G759" s="4">
        <f>IF(資本ストック!G759&gt;0,LN(資本ストック!G759),0)</f>
        <v>13.590370563603125</v>
      </c>
      <c r="H759" s="4">
        <f>IF(資本ストック!H759&gt;0,LN(資本ストック!H759),0)</f>
        <v>14.06883379665925</v>
      </c>
      <c r="I759" s="4">
        <f>IF(資本ストック!I759&gt;0,LN(資本ストック!I759),0)</f>
        <v>14.124084227438354</v>
      </c>
      <c r="K759" s="6">
        <f>E759-E$1104</f>
        <v>-0.20739969454397311</v>
      </c>
      <c r="L759" s="6">
        <f>F759-F$1104</f>
        <v>-0.14941321645143368</v>
      </c>
      <c r="M759" s="6">
        <f>G759-G$1104</f>
        <v>-0.22428206056718381</v>
      </c>
      <c r="N759" s="6">
        <f>H759-H$1104</f>
        <v>-5.5655030783075432E-2</v>
      </c>
      <c r="O759" s="6">
        <f>I759-I$1104</f>
        <v>-3.8235258853571708E-3</v>
      </c>
    </row>
    <row r="760" spans="1:15" x14ac:dyDescent="0.15">
      <c r="A760" s="1">
        <v>33</v>
      </c>
      <c r="B760" s="1" t="s">
        <v>306</v>
      </c>
      <c r="C760" s="1">
        <v>21</v>
      </c>
      <c r="D760" s="1" t="s">
        <v>16</v>
      </c>
      <c r="E760" s="4">
        <f>IF(資本ストック!E760&gt;0,LN(資本ストック!E760),0)</f>
        <v>12.566944979314904</v>
      </c>
      <c r="F760" s="4">
        <f>IF(資本ストック!F760&gt;0,LN(資本ストック!F760),0)</f>
        <v>13.533908725565585</v>
      </c>
      <c r="G760" s="4">
        <f>IF(資本ストック!G760&gt;0,LN(資本ストック!G760),0)</f>
        <v>14.042581051490576</v>
      </c>
      <c r="H760" s="4">
        <f>IF(資本ストック!H760&gt;0,LN(資本ストック!H760),0)</f>
        <v>14.570921549000403</v>
      </c>
      <c r="I760" s="4">
        <f>IF(資本ストック!I760&gt;0,LN(資本ストック!I760),0)</f>
        <v>14.553475898657872</v>
      </c>
      <c r="K760" s="6">
        <f>E760-E$1105</f>
        <v>-2.4021437481062335E-2</v>
      </c>
      <c r="L760" s="6">
        <f>F760-F$1105</f>
        <v>-0.18221273734595833</v>
      </c>
      <c r="M760" s="6">
        <f>G760-G$1105</f>
        <v>-0.14231415307787643</v>
      </c>
      <c r="N760" s="6">
        <f>H760-H$1105</f>
        <v>-5.1859244402505666E-2</v>
      </c>
      <c r="O760" s="6">
        <f>I760-I$1105</f>
        <v>-0.10843306533299035</v>
      </c>
    </row>
    <row r="761" spans="1:15" x14ac:dyDescent="0.15">
      <c r="A761" s="1">
        <v>33</v>
      </c>
      <c r="B761" s="1" t="s">
        <v>168</v>
      </c>
      <c r="C761" s="1">
        <v>22</v>
      </c>
      <c r="D761" s="1" t="s">
        <v>8</v>
      </c>
      <c r="E761" s="4">
        <f>IF(資本ストック!E761&gt;0,LN(資本ストック!E761),0)</f>
        <v>11.888895096037441</v>
      </c>
      <c r="F761" s="4">
        <f>IF(資本ストック!F761&gt;0,LN(資本ストック!F761),0)</f>
        <v>13.425026856892476</v>
      </c>
      <c r="G761" s="4">
        <f>IF(資本ストック!G761&gt;0,LN(資本ストック!G761),0)</f>
        <v>14.23805984097875</v>
      </c>
      <c r="H761" s="4">
        <f>IF(資本ストック!H761&gt;0,LN(資本ストック!H761),0)</f>
        <v>14.83229548505426</v>
      </c>
      <c r="I761" s="4">
        <f>IF(資本ストック!I761&gt;0,LN(資本ストック!I761),0)</f>
        <v>14.84673391127083</v>
      </c>
      <c r="K761" s="6">
        <f>E761-E$1106</f>
        <v>-0.29679063908250924</v>
      </c>
      <c r="L761" s="6">
        <f>F761-F$1106</f>
        <v>-0.12792660539930978</v>
      </c>
      <c r="M761" s="6">
        <f>G761-G$1106</f>
        <v>-0.19995863588879459</v>
      </c>
      <c r="N761" s="6">
        <f>H761-H$1106</f>
        <v>-5.8893770488076314E-2</v>
      </c>
      <c r="O761" s="6">
        <f>I761-I$1106</f>
        <v>-8.5217152978771082E-2</v>
      </c>
    </row>
    <row r="762" spans="1:15" x14ac:dyDescent="0.15">
      <c r="A762" s="1">
        <v>33</v>
      </c>
      <c r="B762" s="1" t="s">
        <v>168</v>
      </c>
      <c r="C762" s="1">
        <v>23</v>
      </c>
      <c r="D762" s="1" t="s">
        <v>29</v>
      </c>
      <c r="E762" s="4">
        <f>IF(資本ストック!E762&gt;0,LN(資本ストック!E762),0)</f>
        <v>12.817709236429376</v>
      </c>
      <c r="F762" s="4">
        <f>IF(資本ストック!F762&gt;0,LN(資本ストック!F762),0)</f>
        <v>13.29542381282446</v>
      </c>
      <c r="G762" s="4">
        <f>IF(資本ストック!G762&gt;0,LN(資本ストック!G762),0)</f>
        <v>13.797454495640977</v>
      </c>
      <c r="H762" s="4">
        <f>IF(資本ストック!H762&gt;0,LN(資本ストック!H762),0)</f>
        <v>14.463660534880468</v>
      </c>
      <c r="I762" s="4">
        <f>IF(資本ストック!I762&gt;0,LN(資本ストック!I762),0)</f>
        <v>14.483640277083145</v>
      </c>
      <c r="K762" s="6">
        <f>E762-E$1107</f>
        <v>0.12603607286979113</v>
      </c>
      <c r="L762" s="6">
        <f>F762-F$1107</f>
        <v>-7.722182411802514E-2</v>
      </c>
      <c r="M762" s="6">
        <f>G762-G$1107</f>
        <v>-6.6808621734358198E-2</v>
      </c>
      <c r="N762" s="6">
        <f>H762-H$1107</f>
        <v>7.1329124971537539E-3</v>
      </c>
      <c r="O762" s="6">
        <f>I762-I$1107</f>
        <v>-2.1820507091618424E-2</v>
      </c>
    </row>
    <row r="763" spans="1:15" x14ac:dyDescent="0.15">
      <c r="A763" s="1">
        <v>34</v>
      </c>
      <c r="B763" s="1" t="s">
        <v>308</v>
      </c>
      <c r="C763" s="1">
        <v>1</v>
      </c>
      <c r="D763" s="1" t="s">
        <v>9</v>
      </c>
      <c r="E763" s="4">
        <f>IF(資本ストック!E763&gt;0,LN(資本ストック!E763),0)</f>
        <v>13.685633346820305</v>
      </c>
      <c r="F763" s="4">
        <f>IF(資本ストック!F763&gt;0,LN(資本ストック!F763),0)</f>
        <v>13.650213955229031</v>
      </c>
      <c r="G763" s="4">
        <f>IF(資本ストック!G763&gt;0,LN(資本ストック!G763),0)</f>
        <v>13.889667476152056</v>
      </c>
      <c r="H763" s="4">
        <f>IF(資本ストック!H763&gt;0,LN(資本ストック!H763),0)</f>
        <v>14.106408342683956</v>
      </c>
      <c r="I763" s="4">
        <f>IF(資本ストック!I763&gt;0,LN(資本ストック!I763),0)</f>
        <v>14.043354934226057</v>
      </c>
      <c r="K763" s="6">
        <f>E763-E$1085</f>
        <v>0.27250379062900087</v>
      </c>
      <c r="L763" s="6">
        <f>F763-F$1085</f>
        <v>1.1985806013571576E-2</v>
      </c>
      <c r="M763" s="6">
        <f>G763-G$1085</f>
        <v>-9.4808557711088426E-2</v>
      </c>
      <c r="N763" s="6">
        <f>H763-H$1085</f>
        <v>-7.7655724168211648E-2</v>
      </c>
      <c r="O763" s="6">
        <f>I763-I$1085</f>
        <v>-0.14507591866628111</v>
      </c>
    </row>
    <row r="764" spans="1:15" x14ac:dyDescent="0.15">
      <c r="A764" s="1">
        <v>34</v>
      </c>
      <c r="B764" s="1" t="s">
        <v>308</v>
      </c>
      <c r="C764" s="1">
        <v>2</v>
      </c>
      <c r="D764" s="1" t="s">
        <v>10</v>
      </c>
      <c r="E764" s="4">
        <f>IF(資本ストック!E764&gt;0,LN(資本ストック!E764),0)</f>
        <v>9.4839803507349032</v>
      </c>
      <c r="F764" s="4">
        <f>IF(資本ストック!F764&gt;0,LN(資本ストック!F764),0)</f>
        <v>10.460566168953353</v>
      </c>
      <c r="G764" s="4">
        <f>IF(資本ストック!G764&gt;0,LN(資本ストック!G764),0)</f>
        <v>10.526191389139987</v>
      </c>
      <c r="H764" s="4">
        <f>IF(資本ストック!H764&gt;0,LN(資本ストック!H764),0)</f>
        <v>10.43265767009906</v>
      </c>
      <c r="I764" s="4">
        <f>IF(資本ストック!I764&gt;0,LN(資本ストック!I764),0)</f>
        <v>10.197119036127358</v>
      </c>
      <c r="K764" s="6">
        <f>E764-E$1086</f>
        <v>-0.46086158506667907</v>
      </c>
      <c r="L764" s="6">
        <f>F764-F$1086</f>
        <v>0.36092285812360814</v>
      </c>
      <c r="M764" s="6">
        <f>G764-G$1086</f>
        <v>0.36660878590590862</v>
      </c>
      <c r="N764" s="6">
        <f>H764-H$1086</f>
        <v>0.2459208888723321</v>
      </c>
      <c r="O764" s="6">
        <f>I764-I$1086</f>
        <v>0.16651249189710171</v>
      </c>
    </row>
    <row r="765" spans="1:15" x14ac:dyDescent="0.15">
      <c r="A765" s="1">
        <v>34</v>
      </c>
      <c r="B765" s="1" t="s">
        <v>309</v>
      </c>
      <c r="C765" s="1">
        <v>3</v>
      </c>
      <c r="D765" s="1" t="s">
        <v>17</v>
      </c>
      <c r="E765" s="4">
        <f>IF(資本ストック!E765&gt;0,LN(資本ストック!E765),0)</f>
        <v>11.925977123573221</v>
      </c>
      <c r="F765" s="4">
        <f>IF(資本ストック!F765&gt;0,LN(資本ストック!F765),0)</f>
        <v>12.049776333276965</v>
      </c>
      <c r="G765" s="4">
        <f>IF(資本ストック!G765&gt;0,LN(資本ストック!G765),0)</f>
        <v>12.501551368169139</v>
      </c>
      <c r="H765" s="4">
        <f>IF(資本ストック!H765&gt;0,LN(資本ストック!H765),0)</f>
        <v>12.728833342693846</v>
      </c>
      <c r="I765" s="4">
        <f>IF(資本ストック!I765&gt;0,LN(資本ストック!I765),0)</f>
        <v>12.721278426916919</v>
      </c>
      <c r="K765" s="6">
        <f>E765-E$1087</f>
        <v>0.92083212886332078</v>
      </c>
      <c r="L765" s="6">
        <f>F765-F$1087</f>
        <v>0.42862892366833449</v>
      </c>
      <c r="M765" s="6">
        <f>G765-G$1087</f>
        <v>0.36881915329310644</v>
      </c>
      <c r="N765" s="6">
        <f>H765-H$1087</f>
        <v>0.21173259277654388</v>
      </c>
      <c r="O765" s="6">
        <f>I765-I$1087</f>
        <v>0.14476506239622644</v>
      </c>
    </row>
    <row r="766" spans="1:15" x14ac:dyDescent="0.15">
      <c r="A766" s="1">
        <v>34</v>
      </c>
      <c r="B766" s="1" t="s">
        <v>309</v>
      </c>
      <c r="C766" s="1">
        <v>4</v>
      </c>
      <c r="D766" s="1" t="s">
        <v>18</v>
      </c>
      <c r="E766" s="4">
        <f>IF(資本ストック!E766&gt;0,LN(資本ストック!E766),0)</f>
        <v>11.249665753217011</v>
      </c>
      <c r="F766" s="4">
        <f>IF(資本ストック!F766&gt;0,LN(資本ストック!F766),0)</f>
        <v>11.487490159646171</v>
      </c>
      <c r="G766" s="4">
        <f>IF(資本ストック!G766&gt;0,LN(資本ストック!G766),0)</f>
        <v>11.815696974127427</v>
      </c>
      <c r="H766" s="4">
        <f>IF(資本ストック!H766&gt;0,LN(資本ストック!H766),0)</f>
        <v>11.859772349614481</v>
      </c>
      <c r="I766" s="4">
        <f>IF(資本ストック!I766&gt;0,LN(資本ストック!I766),0)</f>
        <v>12.196358717784641</v>
      </c>
      <c r="K766" s="6">
        <f>E766-E$1088</f>
        <v>0.60064428703252126</v>
      </c>
      <c r="L766" s="6">
        <f>F766-F$1088</f>
        <v>0.28528867141402969</v>
      </c>
      <c r="M766" s="6">
        <f>G766-G$1088</f>
        <v>0.31709678018289367</v>
      </c>
      <c r="N766" s="6">
        <f>H766-H$1088</f>
        <v>0.30740662907307303</v>
      </c>
      <c r="O766" s="6">
        <f>I766-I$1088</f>
        <v>0.88346932835808722</v>
      </c>
    </row>
    <row r="767" spans="1:15" x14ac:dyDescent="0.15">
      <c r="A767" s="1">
        <v>34</v>
      </c>
      <c r="B767" s="1" t="s">
        <v>309</v>
      </c>
      <c r="C767" s="1">
        <v>5</v>
      </c>
      <c r="D767" s="1" t="s">
        <v>19</v>
      </c>
      <c r="E767" s="4">
        <f>IF(資本ストック!E767&gt;0,LN(資本ストック!E767),0)</f>
        <v>11.085068079023333</v>
      </c>
      <c r="F767" s="4">
        <f>IF(資本ストック!F767&gt;0,LN(資本ストック!F767),0)</f>
        <v>11.305645307323367</v>
      </c>
      <c r="G767" s="4">
        <f>IF(資本ストック!G767&gt;0,LN(資本ストック!G767),0)</f>
        <v>11.86613961474267</v>
      </c>
      <c r="H767" s="4">
        <f>IF(資本ストック!H767&gt;0,LN(資本ストック!H767),0)</f>
        <v>11.969375342592519</v>
      </c>
      <c r="I767" s="4">
        <f>IF(資本ストック!I767&gt;0,LN(資本ストック!I767),0)</f>
        <v>11.998921103720361</v>
      </c>
      <c r="K767" s="6">
        <f>E767-E$1089</f>
        <v>0.90665346707918282</v>
      </c>
      <c r="L767" s="6">
        <f>F767-F$1089</f>
        <v>0.73583386759239033</v>
      </c>
      <c r="M767" s="6">
        <f>G767-G$1089</f>
        <v>0.860331326069673</v>
      </c>
      <c r="N767" s="6">
        <f>H767-H$1089</f>
        <v>0.63833428339570375</v>
      </c>
      <c r="O767" s="6">
        <f>I767-I$1089</f>
        <v>0.63998325804571188</v>
      </c>
    </row>
    <row r="768" spans="1:15" x14ac:dyDescent="0.15">
      <c r="A768" s="1">
        <v>34</v>
      </c>
      <c r="B768" s="1" t="s">
        <v>309</v>
      </c>
      <c r="C768" s="1">
        <v>6</v>
      </c>
      <c r="D768" s="1" t="s">
        <v>3</v>
      </c>
      <c r="E768" s="4">
        <f>IF(資本ストック!E768&gt;0,LN(資本ストック!E768),0)</f>
        <v>12.412882027985036</v>
      </c>
      <c r="F768" s="4">
        <f>IF(資本ストック!F768&gt;0,LN(資本ストック!F768),0)</f>
        <v>12.416449911223854</v>
      </c>
      <c r="G768" s="4">
        <f>IF(資本ストック!G768&gt;0,LN(資本ストック!G768),0)</f>
        <v>12.653547243318375</v>
      </c>
      <c r="H768" s="4">
        <f>IF(資本ストック!H768&gt;0,LN(資本ストック!H768),0)</f>
        <v>12.772688126481338</v>
      </c>
      <c r="I768" s="4">
        <f>IF(資本ストック!I768&gt;0,LN(資本ストック!I768),0)</f>
        <v>13.234494091173172</v>
      </c>
      <c r="K768" s="6">
        <f>E768-E$1090</f>
        <v>1.3336243104561856</v>
      </c>
      <c r="L768" s="6">
        <f>F768-F$1090</f>
        <v>1.0160276122231497</v>
      </c>
      <c r="M768" s="6">
        <f>G768-G$1090</f>
        <v>0.83354663888368563</v>
      </c>
      <c r="N768" s="6">
        <f>H768-H$1090</f>
        <v>0.69419738091149163</v>
      </c>
      <c r="O768" s="6">
        <f>I768-I$1090</f>
        <v>0.85286411104980964</v>
      </c>
    </row>
    <row r="769" spans="1:15" x14ac:dyDescent="0.15">
      <c r="A769" s="1">
        <v>34</v>
      </c>
      <c r="B769" s="1" t="s">
        <v>309</v>
      </c>
      <c r="C769" s="1">
        <v>7</v>
      </c>
      <c r="D769" s="1" t="s">
        <v>20</v>
      </c>
      <c r="E769" s="4">
        <f>IF(資本ストック!E769&gt;0,LN(資本ストック!E769),0)</f>
        <v>8.589084637324687</v>
      </c>
      <c r="F769" s="4">
        <f>IF(資本ストック!F769&gt;0,LN(資本ストック!F769),0)</f>
        <v>8.8907193622952665</v>
      </c>
      <c r="G769" s="4">
        <f>IF(資本ストック!G769&gt;0,LN(資本ストック!G769),0)</f>
        <v>9.2442813522318552</v>
      </c>
      <c r="H769" s="4">
        <f>IF(資本ストック!H769&gt;0,LN(資本ストック!H769),0)</f>
        <v>10.53621091586966</v>
      </c>
      <c r="I769" s="4">
        <f>IF(資本ストック!I769&gt;0,LN(資本ストック!I769),0)</f>
        <v>11.394577698243781</v>
      </c>
      <c r="K769" s="6">
        <f>E769-E$1091</f>
        <v>-0.68944494969796821</v>
      </c>
      <c r="L769" s="6">
        <f>F769-F$1091</f>
        <v>-1.0729179040715895</v>
      </c>
      <c r="M769" s="6">
        <f>G769-G$1091</f>
        <v>-0.61146237013248772</v>
      </c>
      <c r="N769" s="6">
        <f>H769-H$1091</f>
        <v>0.26338891350103211</v>
      </c>
      <c r="O769" s="6">
        <f>I769-I$1091</f>
        <v>1.05343261023053</v>
      </c>
    </row>
    <row r="770" spans="1:15" x14ac:dyDescent="0.15">
      <c r="A770" s="1">
        <v>34</v>
      </c>
      <c r="B770" s="1" t="s">
        <v>309</v>
      </c>
      <c r="C770" s="1">
        <v>8</v>
      </c>
      <c r="D770" s="1" t="s">
        <v>21</v>
      </c>
      <c r="E770" s="4">
        <f>IF(資本ストック!E770&gt;0,LN(資本ストック!E770),0)</f>
        <v>10.686639776880597</v>
      </c>
      <c r="F770" s="4">
        <f>IF(資本ストック!F770&gt;0,LN(資本ストック!F770),0)</f>
        <v>10.821523077321427</v>
      </c>
      <c r="G770" s="4">
        <f>IF(資本ストック!G770&gt;0,LN(資本ストック!G770),0)</f>
        <v>11.05800908496558</v>
      </c>
      <c r="H770" s="4">
        <f>IF(資本ストック!H770&gt;0,LN(資本ストック!H770),0)</f>
        <v>10.973221444091143</v>
      </c>
      <c r="I770" s="4">
        <f>IF(資本ストック!I770&gt;0,LN(資本ストック!I770),0)</f>
        <v>10.826273581619207</v>
      </c>
      <c r="K770" s="6">
        <f>E770-E$1092</f>
        <v>-9.684026500664622E-2</v>
      </c>
      <c r="L770" s="6">
        <f>F770-F$1092</f>
        <v>-0.24815241172015412</v>
      </c>
      <c r="M770" s="6">
        <f>G770-G$1092</f>
        <v>-0.28215200281420572</v>
      </c>
      <c r="N770" s="6">
        <f>H770-H$1092</f>
        <v>-0.43441051343659431</v>
      </c>
      <c r="O770" s="6">
        <f>I770-I$1092</f>
        <v>-0.51160079528540514</v>
      </c>
    </row>
    <row r="771" spans="1:15" x14ac:dyDescent="0.15">
      <c r="A771" s="1">
        <v>34</v>
      </c>
      <c r="B771" s="1" t="s">
        <v>309</v>
      </c>
      <c r="C771" s="1">
        <v>9</v>
      </c>
      <c r="D771" s="1" t="s">
        <v>22</v>
      </c>
      <c r="E771" s="4">
        <f>IF(資本ストック!E771&gt;0,LN(資本ストック!E771),0)</f>
        <v>13.767889323473836</v>
      </c>
      <c r="F771" s="4">
        <f>IF(資本ストック!F771&gt;0,LN(資本ストック!F771),0)</f>
        <v>14.2010993509573</v>
      </c>
      <c r="G771" s="4">
        <f>IF(資本ストック!G771&gt;0,LN(資本ストック!G771),0)</f>
        <v>14.286553266292392</v>
      </c>
      <c r="H771" s="4">
        <f>IF(資本ストック!H771&gt;0,LN(資本ストック!H771),0)</f>
        <v>14.241736775417188</v>
      </c>
      <c r="I771" s="4">
        <f>IF(資本ストック!I771&gt;0,LN(資本ストック!I771),0)</f>
        <v>14.260778341730125</v>
      </c>
      <c r="K771" s="6">
        <f>E771-E$1093</f>
        <v>2.5113143290501476</v>
      </c>
      <c r="L771" s="6">
        <f>F771-F$1093</f>
        <v>2.3575703014451896</v>
      </c>
      <c r="M771" s="6">
        <f>G771-G$1093</f>
        <v>2.1010165760782762</v>
      </c>
      <c r="N771" s="6">
        <f>H771-H$1093</f>
        <v>1.9671075245040512</v>
      </c>
      <c r="O771" s="6">
        <f>I771-I$1093</f>
        <v>1.8443164069044933</v>
      </c>
    </row>
    <row r="772" spans="1:15" x14ac:dyDescent="0.15">
      <c r="A772" s="1">
        <v>34</v>
      </c>
      <c r="B772" s="1" t="s">
        <v>309</v>
      </c>
      <c r="C772" s="1">
        <v>10</v>
      </c>
      <c r="D772" s="1" t="s">
        <v>23</v>
      </c>
      <c r="E772" s="4">
        <f>IF(資本ストック!E772&gt;0,LN(資本ストック!E772),0)</f>
        <v>11.581778492645395</v>
      </c>
      <c r="F772" s="4">
        <f>IF(資本ストック!F772&gt;0,LN(資本ストック!F772),0)</f>
        <v>11.577492873686662</v>
      </c>
      <c r="G772" s="4">
        <f>IF(資本ストック!G772&gt;0,LN(資本ストック!G772),0)</f>
        <v>11.83583390414887</v>
      </c>
      <c r="H772" s="4">
        <f>IF(資本ストック!H772&gt;0,LN(資本ストック!H772),0)</f>
        <v>12.018514537626357</v>
      </c>
      <c r="I772" s="4">
        <f>IF(資本ストック!I772&gt;0,LN(資本ストック!I772),0)</f>
        <v>11.889757318922211</v>
      </c>
      <c r="K772" s="6">
        <f>E772-E$1094</f>
        <v>1.3405560390557039</v>
      </c>
      <c r="L772" s="6">
        <f>F772-F$1094</f>
        <v>0.98642807515158104</v>
      </c>
      <c r="M772" s="6">
        <f>G772-G$1094</f>
        <v>0.76035627393353167</v>
      </c>
      <c r="N772" s="6">
        <f>H772-H$1094</f>
        <v>0.66642085947482421</v>
      </c>
      <c r="O772" s="6">
        <f>I772-I$1094</f>
        <v>0.60275923761906292</v>
      </c>
    </row>
    <row r="773" spans="1:15" x14ac:dyDescent="0.15">
      <c r="A773" s="1">
        <v>34</v>
      </c>
      <c r="B773" s="1" t="s">
        <v>309</v>
      </c>
      <c r="C773" s="1">
        <v>11</v>
      </c>
      <c r="D773" s="1" t="s">
        <v>24</v>
      </c>
      <c r="E773" s="4">
        <f>IF(資本ストック!E773&gt;0,LN(資本ストック!E773),0)</f>
        <v>13.466925660694846</v>
      </c>
      <c r="F773" s="4">
        <f>IF(資本ストック!F773&gt;0,LN(資本ストック!F773),0)</f>
        <v>13.162517601215507</v>
      </c>
      <c r="G773" s="4">
        <f>IF(資本ストック!G773&gt;0,LN(資本ストック!G773),0)</f>
        <v>13.161005600626181</v>
      </c>
      <c r="H773" s="4">
        <f>IF(資本ストック!H773&gt;0,LN(資本ストック!H773),0)</f>
        <v>13.300930925641156</v>
      </c>
      <c r="I773" s="4">
        <f>IF(資本ストック!I773&gt;0,LN(資本ストック!I773),0)</f>
        <v>13.485396848742337</v>
      </c>
      <c r="K773" s="6">
        <f>E773-E$1095</f>
        <v>2.6508489228047729</v>
      </c>
      <c r="L773" s="6">
        <f>F773-F$1095</f>
        <v>1.9476181713317811</v>
      </c>
      <c r="M773" s="6">
        <f>G773-G$1095</f>
        <v>1.2426384017154284</v>
      </c>
      <c r="N773" s="6">
        <f>H773-H$1095</f>
        <v>0.95653925864790246</v>
      </c>
      <c r="O773" s="6">
        <f>I773-I$1095</f>
        <v>1.0040651928364781</v>
      </c>
    </row>
    <row r="774" spans="1:15" x14ac:dyDescent="0.15">
      <c r="A774" s="1">
        <v>34</v>
      </c>
      <c r="B774" s="1" t="s">
        <v>309</v>
      </c>
      <c r="C774" s="1">
        <v>12</v>
      </c>
      <c r="D774" s="1" t="s">
        <v>25</v>
      </c>
      <c r="E774" s="4">
        <f>IF(資本ストック!E774&gt;0,LN(資本ストック!E774),0)</f>
        <v>9.4717974786080656</v>
      </c>
      <c r="F774" s="4">
        <f>IF(資本ストック!F774&gt;0,LN(資本ストック!F774),0)</f>
        <v>10.762454612547</v>
      </c>
      <c r="G774" s="4">
        <f>IF(資本ストック!G774&gt;0,LN(資本ストック!G774),0)</f>
        <v>12.795598158319629</v>
      </c>
      <c r="H774" s="4">
        <f>IF(資本ストック!H774&gt;0,LN(資本ストック!H774),0)</f>
        <v>13.606181363857814</v>
      </c>
      <c r="I774" s="4">
        <f>IF(資本ストック!I774&gt;0,LN(資本ストック!I774),0)</f>
        <v>14.472247241707237</v>
      </c>
      <c r="K774" s="6">
        <f>E774-E$1096</f>
        <v>-0.65888992129145763</v>
      </c>
      <c r="L774" s="6">
        <f>F774-F$1096</f>
        <v>-0.28847546085813924</v>
      </c>
      <c r="M774" s="6">
        <f>G774-G$1096</f>
        <v>0.28200042371708456</v>
      </c>
      <c r="N774" s="6">
        <f>H774-H$1096</f>
        <v>0.42568848399768378</v>
      </c>
      <c r="O774" s="6">
        <f>I774-I$1096</f>
        <v>1.112166522159372</v>
      </c>
    </row>
    <row r="775" spans="1:15" x14ac:dyDescent="0.15">
      <c r="A775" s="1">
        <v>34</v>
      </c>
      <c r="B775" s="1" t="s">
        <v>309</v>
      </c>
      <c r="C775" s="1">
        <v>13</v>
      </c>
      <c r="D775" s="1" t="s">
        <v>26</v>
      </c>
      <c r="E775" s="4">
        <f>IF(資本ストック!E775&gt;0,LN(資本ストック!E775),0)</f>
        <v>12.589405239187853</v>
      </c>
      <c r="F775" s="4">
        <f>IF(資本ストック!F775&gt;0,LN(資本ストック!F775),0)</f>
        <v>13.740667175246637</v>
      </c>
      <c r="G775" s="4">
        <f>IF(資本ストック!G775&gt;0,LN(資本ストック!G775),0)</f>
        <v>14.240155889395801</v>
      </c>
      <c r="H775" s="4">
        <f>IF(資本ストック!H775&gt;0,LN(資本ストック!H775),0)</f>
        <v>14.193233826027416</v>
      </c>
      <c r="I775" s="4">
        <f>IF(資本ストック!I775&gt;0,LN(資本ストック!I775),0)</f>
        <v>14.182411493135005</v>
      </c>
      <c r="K775" s="6">
        <f>E775-E$1097</f>
        <v>2.9587658809325017</v>
      </c>
      <c r="L775" s="6">
        <f>F775-F$1097</f>
        <v>2.6363158549517642</v>
      </c>
      <c r="M775" s="6">
        <f>G775-G$1097</f>
        <v>2.5665670594513301</v>
      </c>
      <c r="N775" s="6">
        <f>H775-H$1097</f>
        <v>2.1483276117741212</v>
      </c>
      <c r="O775" s="6">
        <f>I775-I$1097</f>
        <v>2.0100926397715373</v>
      </c>
    </row>
    <row r="776" spans="1:15" x14ac:dyDescent="0.15">
      <c r="A776" s="1">
        <v>34</v>
      </c>
      <c r="B776" s="1" t="s">
        <v>309</v>
      </c>
      <c r="C776" s="1">
        <v>14</v>
      </c>
      <c r="D776" s="1" t="s">
        <v>27</v>
      </c>
      <c r="E776" s="4">
        <f>IF(資本ストック!E776&gt;0,LN(資本ストック!E776),0)</f>
        <v>6.7532948469779672</v>
      </c>
      <c r="F776" s="4">
        <f>IF(資本ストック!F776&gt;0,LN(資本ストック!F776),0)</f>
        <v>8.7881371445290739</v>
      </c>
      <c r="G776" s="4">
        <f>IF(資本ストック!G776&gt;0,LN(資本ストック!G776),0)</f>
        <v>10.18809372260151</v>
      </c>
      <c r="H776" s="4">
        <f>IF(資本ストック!H776&gt;0,LN(資本ストック!H776),0)</f>
        <v>10.612341848936849</v>
      </c>
      <c r="I776" s="4">
        <f>IF(資本ストック!I776&gt;0,LN(資本ストック!I776),0)</f>
        <v>10.750173963564492</v>
      </c>
      <c r="K776" s="6">
        <f>E776-E$1098</f>
        <v>0.23500065890547983</v>
      </c>
      <c r="L776" s="6">
        <f>F776-F$1098</f>
        <v>0.34822642197262255</v>
      </c>
      <c r="M776" s="6">
        <f>G776-G$1098</f>
        <v>0.67047823257307293</v>
      </c>
      <c r="N776" s="6">
        <f>H776-H$1098</f>
        <v>0.59117139811668373</v>
      </c>
      <c r="O776" s="6">
        <f>I776-I$1098</f>
        <v>0.45811433683148017</v>
      </c>
    </row>
    <row r="777" spans="1:15" x14ac:dyDescent="0.15">
      <c r="A777" s="1">
        <v>34</v>
      </c>
      <c r="B777" s="1" t="s">
        <v>309</v>
      </c>
      <c r="C777" s="1">
        <v>15</v>
      </c>
      <c r="D777" s="1" t="s">
        <v>28</v>
      </c>
      <c r="E777" s="4">
        <f>IF(資本ストック!E777&gt;0,LN(資本ストック!E777),0)</f>
        <v>11.171725324687142</v>
      </c>
      <c r="F777" s="4">
        <f>IF(資本ストック!F777&gt;0,LN(資本ストック!F777),0)</f>
        <v>12.363205127388078</v>
      </c>
      <c r="G777" s="4">
        <f>IF(資本ストック!G777&gt;0,LN(資本ストック!G777),0)</f>
        <v>13.190558336321608</v>
      </c>
      <c r="H777" s="4">
        <f>IF(資本ストック!H777&gt;0,LN(資本ストック!H777),0)</f>
        <v>13.310088257432415</v>
      </c>
      <c r="I777" s="4">
        <f>IF(資本ストック!I777&gt;0,LN(資本ストック!I777),0)</f>
        <v>13.419023707726172</v>
      </c>
      <c r="K777" s="6">
        <f>E777-E$1099</f>
        <v>9.6147156491115382E-2</v>
      </c>
      <c r="L777" s="6">
        <f>F777-F$1099</f>
        <v>0.5772127991695033</v>
      </c>
      <c r="M777" s="6">
        <f>G777-G$1099</f>
        <v>0.7424264682633126</v>
      </c>
      <c r="N777" s="6">
        <f>H777-H$1099</f>
        <v>0.60200466392595864</v>
      </c>
      <c r="O777" s="6">
        <f>I777-I$1099</f>
        <v>0.69369448301166337</v>
      </c>
    </row>
    <row r="778" spans="1:15" x14ac:dyDescent="0.15">
      <c r="A778" s="1">
        <v>34</v>
      </c>
      <c r="B778" s="1" t="s">
        <v>308</v>
      </c>
      <c r="C778" s="1">
        <v>16</v>
      </c>
      <c r="D778" s="1" t="s">
        <v>11</v>
      </c>
      <c r="E778" s="4">
        <f>IF(資本ストック!E778&gt;0,LN(資本ストック!E778),0)</f>
        <v>11.634444619877648</v>
      </c>
      <c r="F778" s="4">
        <f>IF(資本ストック!F778&gt;0,LN(資本ストック!F778),0)</f>
        <v>12.540481870618418</v>
      </c>
      <c r="G778" s="4">
        <f>IF(資本ストック!G778&gt;0,LN(資本ストック!G778),0)</f>
        <v>12.948936118315066</v>
      </c>
      <c r="H778" s="4">
        <f>IF(資本ストック!H778&gt;0,LN(資本ストック!H778),0)</f>
        <v>13.289077637229306</v>
      </c>
      <c r="I778" s="4">
        <f>IF(資本ストック!I778&gt;0,LN(資本ストック!I778),0)</f>
        <v>13.111301098242835</v>
      </c>
      <c r="K778" s="6">
        <f>E778-E$1100</f>
        <v>-0.22386753561180761</v>
      </c>
      <c r="L778" s="6">
        <f>F778-F$1100</f>
        <v>0.28641316273379935</v>
      </c>
      <c r="M778" s="6">
        <f>G778-G$1100</f>
        <v>0.30707453191874023</v>
      </c>
      <c r="N778" s="6">
        <f>H778-H$1100</f>
        <v>0.32052713069388616</v>
      </c>
      <c r="O778" s="6">
        <f>I778-I$1100</f>
        <v>0.30224096878641227</v>
      </c>
    </row>
    <row r="779" spans="1:15" x14ac:dyDescent="0.15">
      <c r="A779" s="1">
        <v>34</v>
      </c>
      <c r="B779" s="1" t="s">
        <v>308</v>
      </c>
      <c r="C779" s="1">
        <v>17</v>
      </c>
      <c r="D779" s="1" t="s">
        <v>12</v>
      </c>
      <c r="E779" s="4">
        <f>IF(資本ストック!E779&gt;0,LN(資本ストック!E779),0)</f>
        <v>12.760003121116082</v>
      </c>
      <c r="F779" s="4">
        <f>IF(資本ストック!F779&gt;0,LN(資本ストック!F779),0)</f>
        <v>14.054188754654284</v>
      </c>
      <c r="G779" s="4">
        <f>IF(資本ストック!G779&gt;0,LN(資本ストック!G779),0)</f>
        <v>14.348748650972984</v>
      </c>
      <c r="H779" s="4">
        <f>IF(資本ストック!H779&gt;0,LN(資本ストック!H779),0)</f>
        <v>14.706859835439349</v>
      </c>
      <c r="I779" s="4">
        <f>IF(資本ストック!I779&gt;0,LN(資本ストック!I779),0)</f>
        <v>14.723524484756027</v>
      </c>
      <c r="K779" s="6">
        <f>E779-E$1101</f>
        <v>0.15959167118483109</v>
      </c>
      <c r="L779" s="6">
        <f>F779-F$1101</f>
        <v>0.34337860221288885</v>
      </c>
      <c r="M779" s="6">
        <f>G779-G$1101</f>
        <v>0.22490878164778749</v>
      </c>
      <c r="N779" s="6">
        <f>H779-H$1101</f>
        <v>0.22973431633552366</v>
      </c>
      <c r="O779" s="6">
        <f>I779-I$1101</f>
        <v>0.22320125459384244</v>
      </c>
    </row>
    <row r="780" spans="1:15" x14ac:dyDescent="0.15">
      <c r="A780" s="1">
        <v>34</v>
      </c>
      <c r="B780" s="1" t="s">
        <v>308</v>
      </c>
      <c r="C780" s="1">
        <v>18</v>
      </c>
      <c r="D780" s="1" t="s">
        <v>13</v>
      </c>
      <c r="E780" s="4">
        <f>IF(資本ストック!E780&gt;0,LN(資本ストック!E780),0)</f>
        <v>12.43895140778895</v>
      </c>
      <c r="F780" s="4">
        <f>IF(資本ストック!F780&gt;0,LN(資本ストック!F780),0)</f>
        <v>13.808727911895339</v>
      </c>
      <c r="G780" s="4">
        <f>IF(資本ストック!G780&gt;0,LN(資本ストック!G780),0)</f>
        <v>14.049482885889782</v>
      </c>
      <c r="H780" s="4">
        <f>IF(資本ストック!H780&gt;0,LN(資本ストック!H780),0)</f>
        <v>14.169277854463234</v>
      </c>
      <c r="I780" s="4">
        <f>IF(資本ストック!I780&gt;0,LN(資本ストック!I780),0)</f>
        <v>13.939794027118191</v>
      </c>
      <c r="K780" s="6">
        <f>E780-E$1102</f>
        <v>0.51952714936674838</v>
      </c>
      <c r="L780" s="6">
        <f>F780-F$1102</f>
        <v>0.59199005281077355</v>
      </c>
      <c r="M780" s="6">
        <f>G780-G$1102</f>
        <v>0.61036114276630471</v>
      </c>
      <c r="N780" s="6">
        <f>H780-H$1102</f>
        <v>0.55980843904008815</v>
      </c>
      <c r="O780" s="6">
        <f>I780-I$1102</f>
        <v>0.48732782770706606</v>
      </c>
    </row>
    <row r="781" spans="1:15" x14ac:dyDescent="0.15">
      <c r="A781" s="1">
        <v>34</v>
      </c>
      <c r="B781" s="1" t="s">
        <v>308</v>
      </c>
      <c r="C781" s="1">
        <v>19</v>
      </c>
      <c r="D781" s="1" t="s">
        <v>14</v>
      </c>
      <c r="E781" s="4">
        <f>IF(資本ストック!E781&gt;0,LN(資本ストック!E781),0)</f>
        <v>11.516782792796501</v>
      </c>
      <c r="F781" s="4">
        <f>IF(資本ストック!F781&gt;0,LN(資本ストック!F781),0)</f>
        <v>11.842619214706282</v>
      </c>
      <c r="G781" s="4">
        <f>IF(資本ストック!G781&gt;0,LN(資本ストック!G781),0)</f>
        <v>12.167162761050543</v>
      </c>
      <c r="H781" s="4">
        <f>IF(資本ストック!H781&gt;0,LN(資本ストック!H781),0)</f>
        <v>12.358693138958785</v>
      </c>
      <c r="I781" s="4">
        <f>IF(資本ストック!I781&gt;0,LN(資本ストック!I781),0)</f>
        <v>12.356820062352007</v>
      </c>
      <c r="K781" s="6">
        <f>E781-E$1103</f>
        <v>0.29342384836103363</v>
      </c>
      <c r="L781" s="6">
        <f>F781-F$1103</f>
        <v>0.2276248707296844</v>
      </c>
      <c r="M781" s="6">
        <f>G781-G$1103</f>
        <v>0.27855609916531776</v>
      </c>
      <c r="N781" s="6">
        <f>H781-H$1103</f>
        <v>5.4738481671058992E-2</v>
      </c>
      <c r="O781" s="6">
        <f>I781-I$1103</f>
        <v>-7.2015493779062467E-2</v>
      </c>
    </row>
    <row r="782" spans="1:15" x14ac:dyDescent="0.15">
      <c r="A782" s="1">
        <v>34</v>
      </c>
      <c r="B782" s="1" t="s">
        <v>308</v>
      </c>
      <c r="C782" s="1">
        <v>20</v>
      </c>
      <c r="D782" s="1" t="s">
        <v>15</v>
      </c>
      <c r="E782" s="4">
        <f>IF(資本ストック!E782&gt;0,LN(資本ストック!E782),0)</f>
        <v>11.143167246068037</v>
      </c>
      <c r="F782" s="4">
        <f>IF(資本ストック!F782&gt;0,LN(資本ストック!F782),0)</f>
        <v>13.505827632086222</v>
      </c>
      <c r="G782" s="4">
        <f>IF(資本ストック!G782&gt;0,LN(資本ストック!G782),0)</f>
        <v>14.359994480584332</v>
      </c>
      <c r="H782" s="4">
        <f>IF(資本ストック!H782&gt;0,LN(資本ストック!H782),0)</f>
        <v>14.666250457062086</v>
      </c>
      <c r="I782" s="4">
        <f>IF(資本ストック!I782&gt;0,LN(資本ストック!I782),0)</f>
        <v>14.617181910143888</v>
      </c>
      <c r="K782" s="6">
        <f>E782-E$1104</f>
        <v>0.2130055095955079</v>
      </c>
      <c r="L782" s="6">
        <f>F782-F$1104</f>
        <v>0.62420738242784957</v>
      </c>
      <c r="M782" s="6">
        <f>G782-G$1104</f>
        <v>0.54534185641402289</v>
      </c>
      <c r="N782" s="6">
        <f>H782-H$1104</f>
        <v>0.54176162961976004</v>
      </c>
      <c r="O782" s="6">
        <f>I782-I$1104</f>
        <v>0.48927415682017639</v>
      </c>
    </row>
    <row r="783" spans="1:15" x14ac:dyDescent="0.15">
      <c r="A783" s="1">
        <v>34</v>
      </c>
      <c r="B783" s="1" t="s">
        <v>308</v>
      </c>
      <c r="C783" s="1">
        <v>21</v>
      </c>
      <c r="D783" s="1" t="s">
        <v>16</v>
      </c>
      <c r="E783" s="4">
        <f>IF(資本ストック!E783&gt;0,LN(資本ストック!E783),0)</f>
        <v>12.696160802622185</v>
      </c>
      <c r="F783" s="4">
        <f>IF(資本ストック!F783&gt;0,LN(資本ストック!F783),0)</f>
        <v>14.144579570850549</v>
      </c>
      <c r="G783" s="4">
        <f>IF(資本ストック!G783&gt;0,LN(資本ストック!G783),0)</f>
        <v>14.555184770729925</v>
      </c>
      <c r="H783" s="4">
        <f>IF(資本ストック!H783&gt;0,LN(資本ストック!H783),0)</f>
        <v>15.011872712475446</v>
      </c>
      <c r="I783" s="4">
        <f>IF(資本ストック!I783&gt;0,LN(資本ストック!I783),0)</f>
        <v>15.009902964149353</v>
      </c>
      <c r="K783" s="6">
        <f>E783-E$1105</f>
        <v>0.1051943858262181</v>
      </c>
      <c r="L783" s="6">
        <f>F783-F$1105</f>
        <v>0.42845810793900618</v>
      </c>
      <c r="M783" s="6">
        <f>G783-G$1105</f>
        <v>0.37028956616147291</v>
      </c>
      <c r="N783" s="6">
        <f>H783-H$1105</f>
        <v>0.38909191907253771</v>
      </c>
      <c r="O783" s="6">
        <f>I783-I$1105</f>
        <v>0.34799400015849002</v>
      </c>
    </row>
    <row r="784" spans="1:15" x14ac:dyDescent="0.15">
      <c r="A784" s="1">
        <v>34</v>
      </c>
      <c r="B784" s="1" t="s">
        <v>172</v>
      </c>
      <c r="C784" s="1">
        <v>22</v>
      </c>
      <c r="D784" s="1" t="s">
        <v>8</v>
      </c>
      <c r="E784" s="4">
        <f>IF(資本ストック!E784&gt;0,LN(資本ストック!E784),0)</f>
        <v>12.423738486597166</v>
      </c>
      <c r="F784" s="4">
        <f>IF(資本ストック!F784&gt;0,LN(資本ストック!F784),0)</f>
        <v>13.619357121887786</v>
      </c>
      <c r="G784" s="4">
        <f>IF(資本ストック!G784&gt;0,LN(資本ストック!G784),0)</f>
        <v>14.628380305697304</v>
      </c>
      <c r="H784" s="4">
        <f>IF(資本ストック!H784&gt;0,LN(資本ストック!H784),0)</f>
        <v>15.078052134852317</v>
      </c>
      <c r="I784" s="4">
        <f>IF(資本ストック!I784&gt;0,LN(資本ストック!I784),0)</f>
        <v>15.097924076746851</v>
      </c>
      <c r="K784" s="6">
        <f>E784-E$1106</f>
        <v>0.23805275147721616</v>
      </c>
      <c r="L784" s="6">
        <f>F784-F$1106</f>
        <v>6.6403659596000253E-2</v>
      </c>
      <c r="M784" s="6">
        <f>G784-G$1106</f>
        <v>0.19036182882975972</v>
      </c>
      <c r="N784" s="6">
        <f>H784-H$1106</f>
        <v>0.18686287930998091</v>
      </c>
      <c r="O784" s="6">
        <f>I784-I$1106</f>
        <v>0.16597301249725049</v>
      </c>
    </row>
    <row r="785" spans="1:15" x14ac:dyDescent="0.15">
      <c r="A785" s="1">
        <v>34</v>
      </c>
      <c r="B785" s="1" t="s">
        <v>172</v>
      </c>
      <c r="C785" s="1">
        <v>23</v>
      </c>
      <c r="D785" s="1" t="s">
        <v>29</v>
      </c>
      <c r="E785" s="4">
        <f>IF(資本ストック!E785&gt;0,LN(資本ストック!E785),0)</f>
        <v>13.110192725396038</v>
      </c>
      <c r="F785" s="4">
        <f>IF(資本ストック!F785&gt;0,LN(資本ストック!F785),0)</f>
        <v>13.715502403459267</v>
      </c>
      <c r="G785" s="4">
        <f>IF(資本ストック!G785&gt;0,LN(資本ストック!G785),0)</f>
        <v>14.323308917147157</v>
      </c>
      <c r="H785" s="4">
        <f>IF(資本ストック!H785&gt;0,LN(資本ストック!H785),0)</f>
        <v>14.847227426730903</v>
      </c>
      <c r="I785" s="4">
        <f>IF(資本ストック!I785&gt;0,LN(資本ストック!I785),0)</f>
        <v>14.88468156948708</v>
      </c>
      <c r="K785" s="6">
        <f>E785-E$1107</f>
        <v>0.41851956183645278</v>
      </c>
      <c r="L785" s="6">
        <f>F785-F$1107</f>
        <v>0.34285676651678187</v>
      </c>
      <c r="M785" s="6">
        <f>G785-G$1107</f>
        <v>0.45904579977182181</v>
      </c>
      <c r="N785" s="6">
        <f>H785-H$1107</f>
        <v>0.39069980434758911</v>
      </c>
      <c r="O785" s="6">
        <f>I785-I$1107</f>
        <v>0.37922078531231662</v>
      </c>
    </row>
    <row r="786" spans="1:15" x14ac:dyDescent="0.15">
      <c r="A786" s="1">
        <v>35</v>
      </c>
      <c r="B786" s="1" t="s">
        <v>310</v>
      </c>
      <c r="C786" s="1">
        <v>1</v>
      </c>
      <c r="D786" s="1" t="s">
        <v>9</v>
      </c>
      <c r="E786" s="4">
        <f>IF(資本ストック!E786&gt;0,LN(資本ストック!E786),0)</f>
        <v>13.377816108118079</v>
      </c>
      <c r="F786" s="4">
        <f>IF(資本ストック!F786&gt;0,LN(資本ストック!F786),0)</f>
        <v>13.358582188161879</v>
      </c>
      <c r="G786" s="4">
        <f>IF(資本ストック!G786&gt;0,LN(資本ストック!G786),0)</f>
        <v>13.5873811789632</v>
      </c>
      <c r="H786" s="4">
        <f>IF(資本ストック!H786&gt;0,LN(資本ストック!H786),0)</f>
        <v>13.735066553029814</v>
      </c>
      <c r="I786" s="4">
        <f>IF(資本ストック!I786&gt;0,LN(資本ストック!I786),0)</f>
        <v>13.610096218653581</v>
      </c>
      <c r="K786" s="6">
        <f>E786-E$1085</f>
        <v>-3.5313448073225118E-2</v>
      </c>
      <c r="L786" s="6">
        <f>F786-F$1085</f>
        <v>-0.27964596105358019</v>
      </c>
      <c r="M786" s="6">
        <f>G786-G$1085</f>
        <v>-0.39709485489994378</v>
      </c>
      <c r="N786" s="6">
        <f>H786-H$1085</f>
        <v>-0.44899751382235387</v>
      </c>
      <c r="O786" s="6">
        <f>I786-I$1085</f>
        <v>-0.57833463423875742</v>
      </c>
    </row>
    <row r="787" spans="1:15" x14ac:dyDescent="0.15">
      <c r="A787" s="1">
        <v>35</v>
      </c>
      <c r="B787" s="1" t="s">
        <v>310</v>
      </c>
      <c r="C787" s="1">
        <v>2</v>
      </c>
      <c r="D787" s="1" t="s">
        <v>10</v>
      </c>
      <c r="E787" s="4">
        <f>IF(資本ストック!E787&gt;0,LN(資本ストック!E787),0)</f>
        <v>10.708455928703389</v>
      </c>
      <c r="F787" s="4">
        <f>IF(資本ストック!F787&gt;0,LN(資本ストック!F787),0)</f>
        <v>10.542055609256172</v>
      </c>
      <c r="G787" s="4">
        <f>IF(資本ストック!G787&gt;0,LN(資本ストック!G787),0)</f>
        <v>10.526423197085036</v>
      </c>
      <c r="H787" s="4">
        <f>IF(資本ストック!H787&gt;0,LN(資本ストック!H787),0)</f>
        <v>10.553805487479769</v>
      </c>
      <c r="I787" s="4">
        <f>IF(資本ストック!I787&gt;0,LN(資本ストック!I787),0)</f>
        <v>10.344596519207377</v>
      </c>
      <c r="K787" s="6">
        <f>E787-E$1086</f>
        <v>0.76361399290180643</v>
      </c>
      <c r="L787" s="6">
        <f>F787-F$1086</f>
        <v>0.4424122984264276</v>
      </c>
      <c r="M787" s="6">
        <f>G787-G$1086</f>
        <v>0.36684059385095757</v>
      </c>
      <c r="N787" s="6">
        <f>H787-H$1086</f>
        <v>0.36706870625304155</v>
      </c>
      <c r="O787" s="6">
        <f>I787-I$1086</f>
        <v>0.31398997497712067</v>
      </c>
    </row>
    <row r="788" spans="1:15" x14ac:dyDescent="0.15">
      <c r="A788" s="1">
        <v>35</v>
      </c>
      <c r="B788" s="1" t="s">
        <v>311</v>
      </c>
      <c r="C788" s="1">
        <v>3</v>
      </c>
      <c r="D788" s="1" t="s">
        <v>17</v>
      </c>
      <c r="E788" s="4">
        <f>IF(資本ストック!E788&gt;0,LN(資本ストック!E788),0)</f>
        <v>11.555320537616558</v>
      </c>
      <c r="F788" s="4">
        <f>IF(資本ストック!F788&gt;0,LN(資本ストック!F788),0)</f>
        <v>11.785116638303949</v>
      </c>
      <c r="G788" s="4">
        <f>IF(資本ストック!G788&gt;0,LN(資本ストック!G788),0)</f>
        <v>11.99690692032366</v>
      </c>
      <c r="H788" s="4">
        <f>IF(資本ストック!H788&gt;0,LN(資本ストック!H788),0)</f>
        <v>12.147823013708706</v>
      </c>
      <c r="I788" s="4">
        <f>IF(資本ストック!I788&gt;0,LN(資本ストック!I788),0)</f>
        <v>11.946979748122978</v>
      </c>
      <c r="K788" s="6">
        <f>E788-E$1087</f>
        <v>0.55017554290665771</v>
      </c>
      <c r="L788" s="6">
        <f>F788-F$1087</f>
        <v>0.16396922869531849</v>
      </c>
      <c r="M788" s="6">
        <f>G788-G$1087</f>
        <v>-0.13582529455237236</v>
      </c>
      <c r="N788" s="6">
        <f>H788-H$1087</f>
        <v>-0.36927773620859661</v>
      </c>
      <c r="O788" s="6">
        <f>I788-I$1087</f>
        <v>-0.62953361639771543</v>
      </c>
    </row>
    <row r="789" spans="1:15" x14ac:dyDescent="0.15">
      <c r="A789" s="1">
        <v>35</v>
      </c>
      <c r="B789" s="1" t="s">
        <v>311</v>
      </c>
      <c r="C789" s="1">
        <v>4</v>
      </c>
      <c r="D789" s="1" t="s">
        <v>18</v>
      </c>
      <c r="E789" s="4">
        <f>IF(資本ストック!E789&gt;0,LN(資本ストック!E789),0)</f>
        <v>9.8672431866249806</v>
      </c>
      <c r="F789" s="4">
        <f>IF(資本ストック!F789&gt;0,LN(資本ストック!F789),0)</f>
        <v>10.446217076943162</v>
      </c>
      <c r="G789" s="4">
        <f>IF(資本ストック!G789&gt;0,LN(資本ストック!G789),0)</f>
        <v>10.430185284403214</v>
      </c>
      <c r="H789" s="4">
        <f>IF(資本ストック!H789&gt;0,LN(資本ストック!H789),0)</f>
        <v>10.293024965082806</v>
      </c>
      <c r="I789" s="4">
        <f>IF(資本ストック!I789&gt;0,LN(資本ストック!I789),0)</f>
        <v>11.090325419967012</v>
      </c>
      <c r="K789" s="6">
        <f>E789-E$1088</f>
        <v>-0.78177827955950896</v>
      </c>
      <c r="L789" s="6">
        <f>F789-F$1088</f>
        <v>-0.75598441128897953</v>
      </c>
      <c r="M789" s="6">
        <f>G789-G$1088</f>
        <v>-1.0684149095413193</v>
      </c>
      <c r="N789" s="6">
        <f>H789-H$1088</f>
        <v>-1.2593407554586022</v>
      </c>
      <c r="O789" s="6">
        <f>I789-I$1088</f>
        <v>-0.22256396945954116</v>
      </c>
    </row>
    <row r="790" spans="1:15" x14ac:dyDescent="0.15">
      <c r="A790" s="1">
        <v>35</v>
      </c>
      <c r="B790" s="1" t="s">
        <v>311</v>
      </c>
      <c r="C790" s="1">
        <v>5</v>
      </c>
      <c r="D790" s="1" t="s">
        <v>19</v>
      </c>
      <c r="E790" s="4">
        <f>IF(資本ストック!E790&gt;0,LN(資本ストック!E790),0)</f>
        <v>11.149687170405203</v>
      </c>
      <c r="F790" s="4">
        <f>IF(資本ストック!F790&gt;0,LN(資本ストック!F790),0)</f>
        <v>11.317944871580224</v>
      </c>
      <c r="G790" s="4">
        <f>IF(資本ストック!G790&gt;0,LN(資本ストック!G790),0)</f>
        <v>11.661807847030031</v>
      </c>
      <c r="H790" s="4">
        <f>IF(資本ストック!H790&gt;0,LN(資本ストック!H790),0)</f>
        <v>12.111603343210215</v>
      </c>
      <c r="I790" s="4">
        <f>IF(資本ストック!I790&gt;0,LN(資本ストック!I790),0)</f>
        <v>11.842392346697517</v>
      </c>
      <c r="K790" s="6">
        <f>E790-E$1089</f>
        <v>0.97127255846105243</v>
      </c>
      <c r="L790" s="6">
        <f>F790-F$1089</f>
        <v>0.74813343184924719</v>
      </c>
      <c r="M790" s="6">
        <f>G790-G$1089</f>
        <v>0.65599955835703483</v>
      </c>
      <c r="N790" s="6">
        <f>H790-H$1089</f>
        <v>0.78056228401339922</v>
      </c>
      <c r="O790" s="6">
        <f>I790-I$1089</f>
        <v>0.48345450102286769</v>
      </c>
    </row>
    <row r="791" spans="1:15" x14ac:dyDescent="0.15">
      <c r="A791" s="1">
        <v>35</v>
      </c>
      <c r="B791" s="1" t="s">
        <v>311</v>
      </c>
      <c r="C791" s="1">
        <v>6</v>
      </c>
      <c r="D791" s="1" t="s">
        <v>3</v>
      </c>
      <c r="E791" s="4">
        <f>IF(資本ストック!E791&gt;0,LN(資本ストック!E791),0)</f>
        <v>13.608280589165357</v>
      </c>
      <c r="F791" s="4">
        <f>IF(資本ストック!F791&gt;0,LN(資本ストック!F791),0)</f>
        <v>13.819007331024647</v>
      </c>
      <c r="G791" s="4">
        <f>IF(資本ストック!G791&gt;0,LN(資本ストック!G791),0)</f>
        <v>14.063941350200059</v>
      </c>
      <c r="H791" s="4">
        <f>IF(資本ストック!H791&gt;0,LN(資本ストック!H791),0)</f>
        <v>14.206123522919849</v>
      </c>
      <c r="I791" s="4">
        <f>IF(資本ストック!I791&gt;0,LN(資本ストック!I791),0)</f>
        <v>14.529855598202881</v>
      </c>
      <c r="K791" s="6">
        <f>E791-E$1090</f>
        <v>2.5290228716365064</v>
      </c>
      <c r="L791" s="6">
        <f>F791-F$1090</f>
        <v>2.4185850320239428</v>
      </c>
      <c r="M791" s="6">
        <f>G791-G$1090</f>
        <v>2.2439407457653697</v>
      </c>
      <c r="N791" s="6">
        <f>H791-H$1090</f>
        <v>2.1276327773500032</v>
      </c>
      <c r="O791" s="6">
        <f>I791-I$1090</f>
        <v>2.1482256180795183</v>
      </c>
    </row>
    <row r="792" spans="1:15" x14ac:dyDescent="0.15">
      <c r="A792" s="1">
        <v>35</v>
      </c>
      <c r="B792" s="1" t="s">
        <v>311</v>
      </c>
      <c r="C792" s="1">
        <v>7</v>
      </c>
      <c r="D792" s="1" t="s">
        <v>20</v>
      </c>
      <c r="E792" s="4">
        <f>IF(資本ストック!E792&gt;0,LN(資本ストック!E792),0)</f>
        <v>12.330329342690577</v>
      </c>
      <c r="F792" s="4">
        <f>IF(資本ストック!F792&gt;0,LN(資本ストック!F792),0)</f>
        <v>12.625257136891555</v>
      </c>
      <c r="G792" s="4">
        <f>IF(資本ストック!G792&gt;0,LN(資本ストック!G792),0)</f>
        <v>12.570296181576012</v>
      </c>
      <c r="H792" s="4">
        <f>IF(資本ストック!H792&gt;0,LN(資本ストック!H792),0)</f>
        <v>13.101474565480169</v>
      </c>
      <c r="I792" s="4">
        <f>IF(資本ストック!I792&gt;0,LN(資本ストック!I792),0)</f>
        <v>13.148456789750247</v>
      </c>
      <c r="K792" s="6">
        <f>E792-E$1091</f>
        <v>3.0517997556679219</v>
      </c>
      <c r="L792" s="6">
        <f>F792-F$1091</f>
        <v>2.6616198705246994</v>
      </c>
      <c r="M792" s="6">
        <f>G792-G$1091</f>
        <v>2.714552459211669</v>
      </c>
      <c r="N792" s="6">
        <f>H792-H$1091</f>
        <v>2.8286525631115413</v>
      </c>
      <c r="O792" s="6">
        <f>I792-I$1091</f>
        <v>2.807311701736996</v>
      </c>
    </row>
    <row r="793" spans="1:15" x14ac:dyDescent="0.15">
      <c r="A793" s="1">
        <v>35</v>
      </c>
      <c r="B793" s="1" t="s">
        <v>311</v>
      </c>
      <c r="C793" s="1">
        <v>8</v>
      </c>
      <c r="D793" s="1" t="s">
        <v>21</v>
      </c>
      <c r="E793" s="4">
        <f>IF(資本ストック!E793&gt;0,LN(資本ストック!E793),0)</f>
        <v>11.983212554993347</v>
      </c>
      <c r="F793" s="4">
        <f>IF(資本ストック!F793&gt;0,LN(資本ストック!F793),0)</f>
        <v>12.19200570057278</v>
      </c>
      <c r="G793" s="4">
        <f>IF(資本ストック!G793&gt;0,LN(資本ストック!G793),0)</f>
        <v>12.09778079118729</v>
      </c>
      <c r="H793" s="4">
        <f>IF(資本ストック!H793&gt;0,LN(資本ストック!H793),0)</f>
        <v>12.050423135451988</v>
      </c>
      <c r="I793" s="4">
        <f>IF(資本ストック!I793&gt;0,LN(資本ストック!I793),0)</f>
        <v>11.831661970732622</v>
      </c>
      <c r="K793" s="6">
        <f>E793-E$1092</f>
        <v>1.1997325131061043</v>
      </c>
      <c r="L793" s="6">
        <f>F793-F$1092</f>
        <v>1.1223302115311995</v>
      </c>
      <c r="M793" s="6">
        <f>G793-G$1092</f>
        <v>0.75761970340750473</v>
      </c>
      <c r="N793" s="6">
        <f>H793-H$1092</f>
        <v>0.64279117792425033</v>
      </c>
      <c r="O793" s="6">
        <f>I793-I$1092</f>
        <v>0.49378759382801007</v>
      </c>
    </row>
    <row r="794" spans="1:15" x14ac:dyDescent="0.15">
      <c r="A794" s="1">
        <v>35</v>
      </c>
      <c r="B794" s="1" t="s">
        <v>311</v>
      </c>
      <c r="C794" s="1">
        <v>9</v>
      </c>
      <c r="D794" s="1" t="s">
        <v>22</v>
      </c>
      <c r="E794" s="4">
        <f>IF(資本ストック!E794&gt;0,LN(資本ストック!E794),0)</f>
        <v>12.636478537603702</v>
      </c>
      <c r="F794" s="4">
        <f>IF(資本ストック!F794&gt;0,LN(資本ストック!F794),0)</f>
        <v>12.869210659131607</v>
      </c>
      <c r="G794" s="4">
        <f>IF(資本ストック!G794&gt;0,LN(資本ストック!G794),0)</f>
        <v>13.145622582824597</v>
      </c>
      <c r="H794" s="4">
        <f>IF(資本ストック!H794&gt;0,LN(資本ストック!H794),0)</f>
        <v>13.334385118877837</v>
      </c>
      <c r="I794" s="4">
        <f>IF(資本ストック!I794&gt;0,LN(資本ストック!I794),0)</f>
        <v>13.381495331954477</v>
      </c>
      <c r="K794" s="6">
        <f>E794-E$1093</f>
        <v>1.3799035431800135</v>
      </c>
      <c r="L794" s="6">
        <f>F794-F$1093</f>
        <v>1.0256816096194967</v>
      </c>
      <c r="M794" s="6">
        <f>G794-G$1093</f>
        <v>0.96008589261048094</v>
      </c>
      <c r="N794" s="6">
        <f>H794-H$1093</f>
        <v>1.0597558679647001</v>
      </c>
      <c r="O794" s="6">
        <f>I794-I$1093</f>
        <v>0.96503339712884539</v>
      </c>
    </row>
    <row r="795" spans="1:15" x14ac:dyDescent="0.15">
      <c r="A795" s="1">
        <v>35</v>
      </c>
      <c r="B795" s="1" t="s">
        <v>311</v>
      </c>
      <c r="C795" s="1">
        <v>10</v>
      </c>
      <c r="D795" s="1" t="s">
        <v>23</v>
      </c>
      <c r="E795" s="4">
        <f>IF(資本ストック!E795&gt;0,LN(資本ストック!E795),0)</f>
        <v>10.21021551610902</v>
      </c>
      <c r="F795" s="4">
        <f>IF(資本ストック!F795&gt;0,LN(資本ストック!F795),0)</f>
        <v>10.562363637267355</v>
      </c>
      <c r="G795" s="4">
        <f>IF(資本ストック!G795&gt;0,LN(資本ストック!G795),0)</f>
        <v>10.859577041616351</v>
      </c>
      <c r="H795" s="4">
        <f>IF(資本ストック!H795&gt;0,LN(資本ストック!H795),0)</f>
        <v>11.125973752944342</v>
      </c>
      <c r="I795" s="4">
        <f>IF(資本ストック!I795&gt;0,LN(資本ストック!I795),0)</f>
        <v>10.841693684275489</v>
      </c>
      <c r="K795" s="6">
        <f>E795-E$1094</f>
        <v>-3.1006937480670516E-2</v>
      </c>
      <c r="L795" s="6">
        <f>F795-F$1094</f>
        <v>-2.870116126772615E-2</v>
      </c>
      <c r="M795" s="6">
        <f>G795-G$1094</f>
        <v>-0.21590058859898775</v>
      </c>
      <c r="N795" s="6">
        <f>H795-H$1094</f>
        <v>-0.22611992520719149</v>
      </c>
      <c r="O795" s="6">
        <f>I795-I$1094</f>
        <v>-0.44530439702765889</v>
      </c>
    </row>
    <row r="796" spans="1:15" x14ac:dyDescent="0.15">
      <c r="A796" s="1">
        <v>35</v>
      </c>
      <c r="B796" s="1" t="s">
        <v>311</v>
      </c>
      <c r="C796" s="1">
        <v>11</v>
      </c>
      <c r="D796" s="1" t="s">
        <v>24</v>
      </c>
      <c r="E796" s="4">
        <f>IF(資本ストック!E796&gt;0,LN(資本ストック!E796),0)</f>
        <v>12.14396081967976</v>
      </c>
      <c r="F796" s="4">
        <f>IF(資本ストック!F796&gt;0,LN(資本ストック!F796),0)</f>
        <v>11.898779125073624</v>
      </c>
      <c r="G796" s="4">
        <f>IF(資本ストック!G796&gt;0,LN(資本ストック!G796),0)</f>
        <v>11.994947453267974</v>
      </c>
      <c r="H796" s="4">
        <f>IF(資本ストック!H796&gt;0,LN(資本ストック!H796),0)</f>
        <v>12.314555523788236</v>
      </c>
      <c r="I796" s="4">
        <f>IF(資本ストック!I796&gt;0,LN(資本ストック!I796),0)</f>
        <v>12.197050993682684</v>
      </c>
      <c r="K796" s="6">
        <f>E796-E$1095</f>
        <v>1.3278840817896871</v>
      </c>
      <c r="L796" s="6">
        <f>F796-F$1095</f>
        <v>0.68387969518989777</v>
      </c>
      <c r="M796" s="6">
        <f>G796-G$1095</f>
        <v>7.6580254357221378E-2</v>
      </c>
      <c r="N796" s="6">
        <f>H796-H$1095</f>
        <v>-2.9836143205017152E-2</v>
      </c>
      <c r="O796" s="6">
        <f>I796-I$1095</f>
        <v>-0.28428066222317483</v>
      </c>
    </row>
    <row r="797" spans="1:15" x14ac:dyDescent="0.15">
      <c r="A797" s="1">
        <v>35</v>
      </c>
      <c r="B797" s="1" t="s">
        <v>311</v>
      </c>
      <c r="C797" s="1">
        <v>12</v>
      </c>
      <c r="D797" s="1" t="s">
        <v>25</v>
      </c>
      <c r="E797" s="4">
        <f>IF(資本ストック!E797&gt;0,LN(資本ストック!E797),0)</f>
        <v>7.7603945403509584</v>
      </c>
      <c r="F797" s="4">
        <f>IF(資本ストック!F797&gt;0,LN(資本ストック!F797),0)</f>
        <v>9.3926846430965831</v>
      </c>
      <c r="G797" s="4">
        <f>IF(資本ストック!G797&gt;0,LN(資本ストック!G797),0)</f>
        <v>11.99969308998508</v>
      </c>
      <c r="H797" s="4">
        <f>IF(資本ストック!H797&gt;0,LN(資本ストック!H797),0)</f>
        <v>12.887549451098861</v>
      </c>
      <c r="I797" s="4">
        <f>IF(資本ストック!I797&gt;0,LN(資本ストック!I797),0)</f>
        <v>12.727568749697662</v>
      </c>
      <c r="K797" s="6">
        <f>E797-E$1096</f>
        <v>-2.3702928595485648</v>
      </c>
      <c r="L797" s="6">
        <f>F797-F$1096</f>
        <v>-1.6582454303085559</v>
      </c>
      <c r="M797" s="6">
        <f>G797-G$1096</f>
        <v>-0.51390464461746532</v>
      </c>
      <c r="N797" s="6">
        <f>H797-H$1096</f>
        <v>-0.29294342876126933</v>
      </c>
      <c r="O797" s="6">
        <f>I797-I$1096</f>
        <v>-0.63251196985020286</v>
      </c>
    </row>
    <row r="798" spans="1:15" x14ac:dyDescent="0.15">
      <c r="A798" s="1">
        <v>35</v>
      </c>
      <c r="B798" s="1" t="s">
        <v>311</v>
      </c>
      <c r="C798" s="1">
        <v>13</v>
      </c>
      <c r="D798" s="1" t="s">
        <v>26</v>
      </c>
      <c r="E798" s="4">
        <f>IF(資本ストック!E798&gt;0,LN(資本ストック!E798),0)</f>
        <v>10.135003544069882</v>
      </c>
      <c r="F798" s="4">
        <f>IF(資本ストック!F798&gt;0,LN(資本ストック!F798),0)</f>
        <v>11.240372287871541</v>
      </c>
      <c r="G798" s="4">
        <f>IF(資本ストック!G798&gt;0,LN(資本ストック!G798),0)</f>
        <v>12.495167961771198</v>
      </c>
      <c r="H798" s="4">
        <f>IF(資本ストック!H798&gt;0,LN(資本ストック!H798),0)</f>
        <v>12.987048098907104</v>
      </c>
      <c r="I798" s="4">
        <f>IF(資本ストック!I798&gt;0,LN(資本ストック!I798),0)</f>
        <v>13.077954256499718</v>
      </c>
      <c r="K798" s="6">
        <f>E798-E$1097</f>
        <v>0.50436418581453069</v>
      </c>
      <c r="L798" s="6">
        <f>F798-F$1097</f>
        <v>0.13602096757666793</v>
      </c>
      <c r="M798" s="6">
        <f>G798-G$1097</f>
        <v>0.82157913182672715</v>
      </c>
      <c r="N798" s="6">
        <f>H798-H$1097</f>
        <v>0.94214188465380921</v>
      </c>
      <c r="O798" s="6">
        <f>I798-I$1097</f>
        <v>0.90563540313624991</v>
      </c>
    </row>
    <row r="799" spans="1:15" x14ac:dyDescent="0.15">
      <c r="A799" s="1">
        <v>35</v>
      </c>
      <c r="B799" s="1" t="s">
        <v>311</v>
      </c>
      <c r="C799" s="1">
        <v>14</v>
      </c>
      <c r="D799" s="1" t="s">
        <v>27</v>
      </c>
      <c r="E799" s="4">
        <f>IF(資本ストック!E799&gt;0,LN(資本ストック!E799),0)</f>
        <v>3.0505435001452885</v>
      </c>
      <c r="F799" s="4">
        <f>IF(資本ストック!F799&gt;0,LN(資本ストック!F799),0)</f>
        <v>5.3262989735724577</v>
      </c>
      <c r="G799" s="4">
        <f>IF(資本ストック!G799&gt;0,LN(資本ストック!G799),0)</f>
        <v>8.1939526239041154</v>
      </c>
      <c r="H799" s="4">
        <f>IF(資本ストック!H799&gt;0,LN(資本ストック!H799),0)</f>
        <v>7.9657773479057239</v>
      </c>
      <c r="I799" s="4">
        <f>IF(資本ストック!I799&gt;0,LN(資本ストック!I799),0)</f>
        <v>8.7884086701723341</v>
      </c>
      <c r="K799" s="6">
        <f>E799-E$1098</f>
        <v>-3.4677506879271989</v>
      </c>
      <c r="L799" s="6">
        <f>F799-F$1098</f>
        <v>-3.1136117489839936</v>
      </c>
      <c r="M799" s="6">
        <f>G799-G$1098</f>
        <v>-1.3236628661243213</v>
      </c>
      <c r="N799" s="6">
        <f>H799-H$1098</f>
        <v>-2.055393102914441</v>
      </c>
      <c r="O799" s="6">
        <f>I799-I$1098</f>
        <v>-1.5036509565606782</v>
      </c>
    </row>
    <row r="800" spans="1:15" x14ac:dyDescent="0.15">
      <c r="A800" s="1">
        <v>35</v>
      </c>
      <c r="B800" s="1" t="s">
        <v>311</v>
      </c>
      <c r="C800" s="1">
        <v>15</v>
      </c>
      <c r="D800" s="1" t="s">
        <v>28</v>
      </c>
      <c r="E800" s="4">
        <f>IF(資本ストック!E800&gt;0,LN(資本ストック!E800),0)</f>
        <v>10.111344880954553</v>
      </c>
      <c r="F800" s="4">
        <f>IF(資本ストック!F800&gt;0,LN(資本ストック!F800),0)</f>
        <v>11.559568357354506</v>
      </c>
      <c r="G800" s="4">
        <f>IF(資本ストック!G800&gt;0,LN(資本ストック!G800),0)</f>
        <v>12.187790762228515</v>
      </c>
      <c r="H800" s="4">
        <f>IF(資本ストック!H800&gt;0,LN(資本ストック!H800),0)</f>
        <v>12.397262800040682</v>
      </c>
      <c r="I800" s="4">
        <f>IF(資本ストック!I800&gt;0,LN(資本ストック!I800),0)</f>
        <v>12.450535868649961</v>
      </c>
      <c r="K800" s="6">
        <f>E800-E$1099</f>
        <v>-0.96423328724147339</v>
      </c>
      <c r="L800" s="6">
        <f>F800-F$1099</f>
        <v>-0.22642397086406874</v>
      </c>
      <c r="M800" s="6">
        <f>G800-G$1099</f>
        <v>-0.26034110582978087</v>
      </c>
      <c r="N800" s="6">
        <f>H800-H$1099</f>
        <v>-0.31082079346577451</v>
      </c>
      <c r="O800" s="6">
        <f>I800-I$1099</f>
        <v>-0.27479335606454747</v>
      </c>
    </row>
    <row r="801" spans="1:15" x14ac:dyDescent="0.15">
      <c r="A801" s="1">
        <v>35</v>
      </c>
      <c r="B801" s="1" t="s">
        <v>310</v>
      </c>
      <c r="C801" s="1">
        <v>16</v>
      </c>
      <c r="D801" s="1" t="s">
        <v>11</v>
      </c>
      <c r="E801" s="4">
        <f>IF(資本ストック!E801&gt;0,LN(資本ストック!E801),0)</f>
        <v>11.243382566168238</v>
      </c>
      <c r="F801" s="4">
        <f>IF(資本ストック!F801&gt;0,LN(資本ストック!F801),0)</f>
        <v>12.040244090932937</v>
      </c>
      <c r="G801" s="4">
        <f>IF(資本ストック!G801&gt;0,LN(資本ストック!G801),0)</f>
        <v>12.370624482131197</v>
      </c>
      <c r="H801" s="4">
        <f>IF(資本ストック!H801&gt;0,LN(資本ストック!H801),0)</f>
        <v>12.653160149152223</v>
      </c>
      <c r="I801" s="4">
        <f>IF(資本ストック!I801&gt;0,LN(資本ストック!I801),0)</f>
        <v>12.485581388191521</v>
      </c>
      <c r="K801" s="6">
        <f>E801-E$1100</f>
        <v>-0.61492958932121766</v>
      </c>
      <c r="L801" s="6">
        <f>F801-F$1100</f>
        <v>-0.21382461695168153</v>
      </c>
      <c r="M801" s="6">
        <f>G801-G$1100</f>
        <v>-0.27123710426512915</v>
      </c>
      <c r="N801" s="6">
        <f>H801-H$1100</f>
        <v>-0.31539035738319754</v>
      </c>
      <c r="O801" s="6">
        <f>I801-I$1100</f>
        <v>-0.32347874126490161</v>
      </c>
    </row>
    <row r="802" spans="1:15" x14ac:dyDescent="0.15">
      <c r="A802" s="1">
        <v>35</v>
      </c>
      <c r="B802" s="1" t="s">
        <v>310</v>
      </c>
      <c r="C802" s="1">
        <v>17</v>
      </c>
      <c r="D802" s="1" t="s">
        <v>12</v>
      </c>
      <c r="E802" s="4">
        <f>IF(資本ストック!E802&gt;0,LN(資本ストック!E802),0)</f>
        <v>12.448528480673039</v>
      </c>
      <c r="F802" s="4">
        <f>IF(資本ストック!F802&gt;0,LN(資本ストック!F802),0)</f>
        <v>13.859106894407791</v>
      </c>
      <c r="G802" s="4">
        <f>IF(資本ストック!G802&gt;0,LN(資本ストック!G802),0)</f>
        <v>14.342251036613796</v>
      </c>
      <c r="H802" s="4">
        <f>IF(資本ストック!H802&gt;0,LN(資本ストック!H802),0)</f>
        <v>14.556589035772934</v>
      </c>
      <c r="I802" s="4">
        <f>IF(資本ストック!I802&gt;0,LN(資本ストック!I802),0)</f>
        <v>14.425027474177499</v>
      </c>
      <c r="K802" s="6">
        <f>E802-E$1101</f>
        <v>-0.15188296925821199</v>
      </c>
      <c r="L802" s="6">
        <f>F802-F$1101</f>
        <v>0.14829674196639608</v>
      </c>
      <c r="M802" s="6">
        <f>G802-G$1101</f>
        <v>0.21841116728859866</v>
      </c>
      <c r="N802" s="6">
        <f>H802-H$1101</f>
        <v>7.9463516669108003E-2</v>
      </c>
      <c r="O802" s="6">
        <f>I802-I$1101</f>
        <v>-7.5295755984685186E-2</v>
      </c>
    </row>
    <row r="803" spans="1:15" x14ac:dyDescent="0.15">
      <c r="A803" s="1">
        <v>35</v>
      </c>
      <c r="B803" s="1" t="s">
        <v>310</v>
      </c>
      <c r="C803" s="1">
        <v>18</v>
      </c>
      <c r="D803" s="1" t="s">
        <v>13</v>
      </c>
      <c r="E803" s="4">
        <f>IF(資本ストック!E803&gt;0,LN(資本ストック!E803),0)</f>
        <v>11.77104948992036</v>
      </c>
      <c r="F803" s="4">
        <f>IF(資本ストック!F803&gt;0,LN(資本ストック!F803),0)</f>
        <v>13.183834865129997</v>
      </c>
      <c r="G803" s="4">
        <f>IF(資本ストック!G803&gt;0,LN(資本ストック!G803),0)</f>
        <v>13.194753756752299</v>
      </c>
      <c r="H803" s="4">
        <f>IF(資本ストック!H803&gt;0,LN(資本ストック!H803),0)</f>
        <v>13.35487536501099</v>
      </c>
      <c r="I803" s="4">
        <f>IF(資本ストック!I803&gt;0,LN(資本ストック!I803),0)</f>
        <v>13.194406851865359</v>
      </c>
      <c r="K803" s="6">
        <f>E803-E$1102</f>
        <v>-0.14837476850184217</v>
      </c>
      <c r="L803" s="6">
        <f>F803-F$1102</f>
        <v>-3.2902993954568416E-2</v>
      </c>
      <c r="M803" s="6">
        <f>G803-G$1102</f>
        <v>-0.24436798637117896</v>
      </c>
      <c r="N803" s="6">
        <f>H803-H$1102</f>
        <v>-0.25459405041215533</v>
      </c>
      <c r="O803" s="6">
        <f>I803-I$1102</f>
        <v>-0.25805934754576576</v>
      </c>
    </row>
    <row r="804" spans="1:15" x14ac:dyDescent="0.15">
      <c r="A804" s="1">
        <v>35</v>
      </c>
      <c r="B804" s="1" t="s">
        <v>310</v>
      </c>
      <c r="C804" s="1">
        <v>19</v>
      </c>
      <c r="D804" s="1" t="s">
        <v>14</v>
      </c>
      <c r="E804" s="4">
        <f>IF(資本ストック!E804&gt;0,LN(資本ストック!E804),0)</f>
        <v>10.847291605188518</v>
      </c>
      <c r="F804" s="4">
        <f>IF(資本ストック!F804&gt;0,LN(資本ストック!F804),0)</f>
        <v>11.303664253647389</v>
      </c>
      <c r="G804" s="4">
        <f>IF(資本ストック!G804&gt;0,LN(資本ストック!G804),0)</f>
        <v>11.333850757996307</v>
      </c>
      <c r="H804" s="4">
        <f>IF(資本ストック!H804&gt;0,LN(資本ストック!H804),0)</f>
        <v>11.726803239143461</v>
      </c>
      <c r="I804" s="4">
        <f>IF(資本ストック!I804&gt;0,LN(資本ストック!I804),0)</f>
        <v>12.016321348239869</v>
      </c>
      <c r="K804" s="6">
        <f>E804-E$1103</f>
        <v>-0.37606733924694957</v>
      </c>
      <c r="L804" s="6">
        <f>F804-F$1103</f>
        <v>-0.31133009032920889</v>
      </c>
      <c r="M804" s="6">
        <f>G804-G$1103</f>
        <v>-0.5547559038889176</v>
      </c>
      <c r="N804" s="6">
        <f>H804-H$1103</f>
        <v>-0.57715141814426474</v>
      </c>
      <c r="O804" s="6">
        <f>I804-I$1103</f>
        <v>-0.41251420789120097</v>
      </c>
    </row>
    <row r="805" spans="1:15" x14ac:dyDescent="0.15">
      <c r="A805" s="1">
        <v>35</v>
      </c>
      <c r="B805" s="1" t="s">
        <v>310</v>
      </c>
      <c r="C805" s="1">
        <v>20</v>
      </c>
      <c r="D805" s="1" t="s">
        <v>15</v>
      </c>
      <c r="E805" s="4">
        <f>IF(資本ストック!E805&gt;0,LN(資本ストック!E805),0)</f>
        <v>10.328866574479884</v>
      </c>
      <c r="F805" s="4">
        <f>IF(資本ストック!F805&gt;0,LN(資本ストック!F805),0)</f>
        <v>12.703711598521785</v>
      </c>
      <c r="G805" s="4">
        <f>IF(資本ストック!G805&gt;0,LN(資本ストック!G805),0)</f>
        <v>13.638627587892595</v>
      </c>
      <c r="H805" s="4">
        <f>IF(資本ストック!H805&gt;0,LN(資本ストック!H805),0)</f>
        <v>13.823370896117886</v>
      </c>
      <c r="I805" s="4">
        <f>IF(資本ストック!I805&gt;0,LN(資本ストック!I805),0)</f>
        <v>13.845686950680145</v>
      </c>
      <c r="K805" s="6">
        <f>E805-E$1104</f>
        <v>-0.60129516199264543</v>
      </c>
      <c r="L805" s="6">
        <f>F805-F$1104</f>
        <v>-0.17790865113658683</v>
      </c>
      <c r="M805" s="6">
        <f>G805-G$1104</f>
        <v>-0.17602503627771426</v>
      </c>
      <c r="N805" s="6">
        <f>H805-H$1104</f>
        <v>-0.30111793132443943</v>
      </c>
      <c r="O805" s="6">
        <f>I805-I$1104</f>
        <v>-0.28222080264356642</v>
      </c>
    </row>
    <row r="806" spans="1:15" x14ac:dyDescent="0.15">
      <c r="A806" s="1">
        <v>35</v>
      </c>
      <c r="B806" s="1" t="s">
        <v>310</v>
      </c>
      <c r="C806" s="1">
        <v>21</v>
      </c>
      <c r="D806" s="1" t="s">
        <v>16</v>
      </c>
      <c r="E806" s="4">
        <f>IF(資本ストック!E806&gt;0,LN(資本ストック!E806),0)</f>
        <v>12.477443070359158</v>
      </c>
      <c r="F806" s="4">
        <f>IF(資本ストック!F806&gt;0,LN(資本ストック!F806),0)</f>
        <v>13.515181940574296</v>
      </c>
      <c r="G806" s="4">
        <f>IF(資本ストック!G806&gt;0,LN(資本ストック!G806),0)</f>
        <v>14.198686092233189</v>
      </c>
      <c r="H806" s="4">
        <f>IF(資本ストック!H806&gt;0,LN(資本ストック!H806),0)</f>
        <v>14.344435491491531</v>
      </c>
      <c r="I806" s="4">
        <f>IF(資本ストック!I806&gt;0,LN(資本ストック!I806),0)</f>
        <v>14.146280941119691</v>
      </c>
      <c r="K806" s="6">
        <f>E806-E$1105</f>
        <v>-0.11352334643680884</v>
      </c>
      <c r="L806" s="6">
        <f>F806-F$1105</f>
        <v>-0.20093952233724721</v>
      </c>
      <c r="M806" s="6">
        <f>G806-G$1105</f>
        <v>1.3790887664736573E-2</v>
      </c>
      <c r="N806" s="6">
        <f>H806-H$1105</f>
        <v>-0.27834530191137752</v>
      </c>
      <c r="O806" s="6">
        <f>I806-I$1105</f>
        <v>-0.51562802287117115</v>
      </c>
    </row>
    <row r="807" spans="1:15" x14ac:dyDescent="0.15">
      <c r="A807" s="1">
        <v>35</v>
      </c>
      <c r="B807" s="1" t="s">
        <v>177</v>
      </c>
      <c r="C807" s="1">
        <v>22</v>
      </c>
      <c r="D807" s="1" t="s">
        <v>8</v>
      </c>
      <c r="E807" s="4">
        <f>IF(資本ストック!E807&gt;0,LN(資本ストック!E807),0)</f>
        <v>11.687770173801507</v>
      </c>
      <c r="F807" s="4">
        <f>IF(資本ストック!F807&gt;0,LN(資本ストック!F807),0)</f>
        <v>13.525795031800623</v>
      </c>
      <c r="G807" s="4">
        <f>IF(資本ストック!G807&gt;0,LN(資本ストック!G807),0)</f>
        <v>14.031369776407587</v>
      </c>
      <c r="H807" s="4">
        <f>IF(資本ストック!H807&gt;0,LN(資本ストック!H807),0)</f>
        <v>14.540471203697814</v>
      </c>
      <c r="I807" s="4">
        <f>IF(資本ストック!I807&gt;0,LN(資本ストック!I807),0)</f>
        <v>14.552239053369476</v>
      </c>
      <c r="K807" s="6">
        <f>E807-E$1106</f>
        <v>-0.49791556131844317</v>
      </c>
      <c r="L807" s="6">
        <f>F807-F$1106</f>
        <v>-2.7158430491162733E-2</v>
      </c>
      <c r="M807" s="6">
        <f>G807-G$1106</f>
        <v>-0.40664870045995727</v>
      </c>
      <c r="N807" s="6">
        <f>H807-H$1106</f>
        <v>-0.35071805184452209</v>
      </c>
      <c r="O807" s="6">
        <f>I807-I$1106</f>
        <v>-0.37971201088012485</v>
      </c>
    </row>
    <row r="808" spans="1:15" x14ac:dyDescent="0.15">
      <c r="A808" s="1">
        <v>35</v>
      </c>
      <c r="B808" s="1" t="s">
        <v>177</v>
      </c>
      <c r="C808" s="1">
        <v>23</v>
      </c>
      <c r="D808" s="1" t="s">
        <v>29</v>
      </c>
      <c r="E808" s="4">
        <f>IF(資本ストック!E808&gt;0,LN(資本ストック!E808),0)</f>
        <v>12.880262427163874</v>
      </c>
      <c r="F808" s="4">
        <f>IF(資本ストック!F808&gt;0,LN(資本ストック!F808),0)</f>
        <v>13.238956868358789</v>
      </c>
      <c r="G808" s="4">
        <f>IF(資本ストック!G808&gt;0,LN(資本ストック!G808),0)</f>
        <v>13.689352398588978</v>
      </c>
      <c r="H808" s="4">
        <f>IF(資本ストック!H808&gt;0,LN(資本ストック!H808),0)</f>
        <v>14.172880150141403</v>
      </c>
      <c r="I808" s="4">
        <f>IF(資本ストック!I808&gt;0,LN(資本ストック!I808),0)</f>
        <v>14.247077343641974</v>
      </c>
      <c r="K808" s="6">
        <f>E808-E$1107</f>
        <v>0.18858926360428896</v>
      </c>
      <c r="L808" s="6">
        <f>F808-F$1107</f>
        <v>-0.13368876858369561</v>
      </c>
      <c r="M808" s="6">
        <f>G808-G$1107</f>
        <v>-0.17491071878635722</v>
      </c>
      <c r="N808" s="6">
        <f>H808-H$1107</f>
        <v>-0.28364747224191156</v>
      </c>
      <c r="O808" s="6">
        <f>I808-I$1107</f>
        <v>-0.25838344053278917</v>
      </c>
    </row>
    <row r="809" spans="1:15" x14ac:dyDescent="0.15">
      <c r="A809" s="1">
        <v>36</v>
      </c>
      <c r="B809" s="1" t="s">
        <v>312</v>
      </c>
      <c r="C809" s="1">
        <v>1</v>
      </c>
      <c r="D809" s="1" t="s">
        <v>9</v>
      </c>
      <c r="E809" s="4">
        <f>IF(資本ストック!E809&gt;0,LN(資本ストック!E809),0)</f>
        <v>13.102873607511246</v>
      </c>
      <c r="F809" s="4">
        <f>IF(資本ストック!F809&gt;0,LN(資本ストック!F809),0)</f>
        <v>13.376475778934843</v>
      </c>
      <c r="G809" s="4">
        <f>IF(資本ストック!G809&gt;0,LN(資本ストック!G809),0)</f>
        <v>13.704999421631994</v>
      </c>
      <c r="H809" s="4">
        <f>IF(資本ストック!H809&gt;0,LN(資本ストック!H809),0)</f>
        <v>13.902823550628602</v>
      </c>
      <c r="I809" s="4">
        <f>IF(資本ストック!I809&gt;0,LN(資本ストック!I809),0)</f>
        <v>13.846059263490966</v>
      </c>
      <c r="K809" s="6">
        <f>E809-E$1085</f>
        <v>-0.31025594868005868</v>
      </c>
      <c r="L809" s="6">
        <f>F809-F$1085</f>
        <v>-0.26175237028061638</v>
      </c>
      <c r="M809" s="6">
        <f>G809-G$1085</f>
        <v>-0.27947661223115006</v>
      </c>
      <c r="N809" s="6">
        <f>H809-H$1085</f>
        <v>-0.28124051622356561</v>
      </c>
      <c r="O809" s="6">
        <f>I809-I$1085</f>
        <v>-0.34237158940137213</v>
      </c>
    </row>
    <row r="810" spans="1:15" x14ac:dyDescent="0.15">
      <c r="A810" s="1">
        <v>36</v>
      </c>
      <c r="B810" s="1" t="s">
        <v>313</v>
      </c>
      <c r="C810" s="1">
        <v>2</v>
      </c>
      <c r="D810" s="1" t="s">
        <v>10</v>
      </c>
      <c r="E810" s="4">
        <f>IF(資本ストック!E810&gt;0,LN(資本ストック!E810),0)</f>
        <v>10.222678490100874</v>
      </c>
      <c r="F810" s="4">
        <f>IF(資本ストック!F810&gt;0,LN(資本ストック!F810),0)</f>
        <v>9.617658414526927</v>
      </c>
      <c r="G810" s="4">
        <f>IF(資本ストック!G810&gt;0,LN(資本ストック!G810),0)</f>
        <v>9.0462674155198588</v>
      </c>
      <c r="H810" s="4">
        <f>IF(資本ストック!H810&gt;0,LN(資本ストック!H810),0)</f>
        <v>8.7692696232840568</v>
      </c>
      <c r="I810" s="4">
        <f>IF(資本ストック!I810&gt;0,LN(資本ストック!I810),0)</f>
        <v>8.5771665380578064</v>
      </c>
      <c r="K810" s="6">
        <f>E810-E$1086</f>
        <v>0.27783655429929155</v>
      </c>
      <c r="L810" s="6">
        <f>F810-F$1086</f>
        <v>-0.48198489630281749</v>
      </c>
      <c r="M810" s="6">
        <f>G810-G$1086</f>
        <v>-1.1133151877142193</v>
      </c>
      <c r="N810" s="6">
        <f>H810-H$1086</f>
        <v>-1.4174671579426708</v>
      </c>
      <c r="O810" s="6">
        <f>I810-I$1086</f>
        <v>-1.4534400061724497</v>
      </c>
    </row>
    <row r="811" spans="1:15" x14ac:dyDescent="0.15">
      <c r="A811" s="1">
        <v>36</v>
      </c>
      <c r="B811" s="1" t="s">
        <v>314</v>
      </c>
      <c r="C811" s="1">
        <v>3</v>
      </c>
      <c r="D811" s="1" t="s">
        <v>17</v>
      </c>
      <c r="E811" s="4">
        <f>IF(資本ストック!E811&gt;0,LN(資本ストック!E811),0)</f>
        <v>9.6221847259598494</v>
      </c>
      <c r="F811" s="4">
        <f>IF(資本ストック!F811&gt;0,LN(資本ストック!F811),0)</f>
        <v>10.648645550262126</v>
      </c>
      <c r="G811" s="4">
        <f>IF(資本ストック!G811&gt;0,LN(資本ストック!G811),0)</f>
        <v>11.660538404954215</v>
      </c>
      <c r="H811" s="4">
        <f>IF(資本ストック!H811&gt;0,LN(資本ストック!H811),0)</f>
        <v>11.914272762442254</v>
      </c>
      <c r="I811" s="4">
        <f>IF(資本ストック!I811&gt;0,LN(資本ストック!I811),0)</f>
        <v>11.75559829140699</v>
      </c>
      <c r="K811" s="6">
        <f>E811-E$1087</f>
        <v>-1.3829602687500504</v>
      </c>
      <c r="L811" s="6">
        <f>F811-F$1087</f>
        <v>-0.97250185934650446</v>
      </c>
      <c r="M811" s="6">
        <f>G811-G$1087</f>
        <v>-0.47219380992181748</v>
      </c>
      <c r="N811" s="6">
        <f>H811-H$1087</f>
        <v>-0.60282798747504884</v>
      </c>
      <c r="O811" s="6">
        <f>I811-I$1087</f>
        <v>-0.82091507311370293</v>
      </c>
    </row>
    <row r="812" spans="1:15" x14ac:dyDescent="0.15">
      <c r="A812" s="1">
        <v>36</v>
      </c>
      <c r="B812" s="1" t="s">
        <v>314</v>
      </c>
      <c r="C812" s="1">
        <v>4</v>
      </c>
      <c r="D812" s="1" t="s">
        <v>18</v>
      </c>
      <c r="E812" s="4">
        <f>IF(資本ストック!E812&gt;0,LN(資本ストック!E812),0)</f>
        <v>10.660877865866755</v>
      </c>
      <c r="F812" s="4">
        <f>IF(資本ストック!F812&gt;0,LN(資本ストック!F812),0)</f>
        <v>10.66785475911569</v>
      </c>
      <c r="G812" s="4">
        <f>IF(資本ストック!G812&gt;0,LN(資本ストック!G812),0)</f>
        <v>10.739250626471664</v>
      </c>
      <c r="H812" s="4">
        <f>IF(資本ストック!H812&gt;0,LN(資本ストック!H812),0)</f>
        <v>11.198721933956001</v>
      </c>
      <c r="I812" s="4">
        <f>IF(資本ストック!I812&gt;0,LN(資本ストック!I812),0)</f>
        <v>10.907023010255967</v>
      </c>
      <c r="K812" s="6">
        <f>E812-E$1088</f>
        <v>1.1856399682265817E-2</v>
      </c>
      <c r="L812" s="6">
        <f>F812-F$1088</f>
        <v>-0.53434672911645187</v>
      </c>
      <c r="M812" s="6">
        <f>G812-G$1088</f>
        <v>-0.75934956747286897</v>
      </c>
      <c r="N812" s="6">
        <f>H812-H$1088</f>
        <v>-0.35364378658540652</v>
      </c>
      <c r="O812" s="6">
        <f>I812-I$1088</f>
        <v>-0.4058663791705861</v>
      </c>
    </row>
    <row r="813" spans="1:15" x14ac:dyDescent="0.15">
      <c r="A813" s="1">
        <v>36</v>
      </c>
      <c r="B813" s="1" t="s">
        <v>314</v>
      </c>
      <c r="C813" s="1">
        <v>5</v>
      </c>
      <c r="D813" s="1" t="s">
        <v>19</v>
      </c>
      <c r="E813" s="4">
        <f>IF(資本ストック!E813&gt;0,LN(資本ストック!E813),0)</f>
        <v>11.111826264633851</v>
      </c>
      <c r="F813" s="4">
        <f>IF(資本ストック!F813&gt;0,LN(資本ストック!F813),0)</f>
        <v>11.399551883256912</v>
      </c>
      <c r="G813" s="4">
        <f>IF(資本ストック!G813&gt;0,LN(資本ストック!G813),0)</f>
        <v>11.853666613053404</v>
      </c>
      <c r="H813" s="4">
        <f>IF(資本ストック!H813&gt;0,LN(資本ストック!H813),0)</f>
        <v>11.83562958480324</v>
      </c>
      <c r="I813" s="4">
        <f>IF(資本ストック!I813&gt;0,LN(資本ストック!I813),0)</f>
        <v>12.425501651115715</v>
      </c>
      <c r="K813" s="6">
        <f>E813-E$1089</f>
        <v>0.93341165268970094</v>
      </c>
      <c r="L813" s="6">
        <f>F813-F$1089</f>
        <v>0.82974044352593523</v>
      </c>
      <c r="M813" s="6">
        <f>G813-G$1089</f>
        <v>0.84785832438040742</v>
      </c>
      <c r="N813" s="6">
        <f>H813-H$1089</f>
        <v>0.5045885256064242</v>
      </c>
      <c r="O813" s="6">
        <f>I813-I$1089</f>
        <v>1.0665638054410653</v>
      </c>
    </row>
    <row r="814" spans="1:15" x14ac:dyDescent="0.15">
      <c r="A814" s="1">
        <v>36</v>
      </c>
      <c r="B814" s="1" t="s">
        <v>314</v>
      </c>
      <c r="C814" s="1">
        <v>6</v>
      </c>
      <c r="D814" s="1" t="s">
        <v>3</v>
      </c>
      <c r="E814" s="4">
        <f>IF(資本ストック!E814&gt;0,LN(資本ストック!E814),0)</f>
        <v>11.429287457556544</v>
      </c>
      <c r="F814" s="4">
        <f>IF(資本ストック!F814&gt;0,LN(資本ストック!F814),0)</f>
        <v>11.767596758849791</v>
      </c>
      <c r="G814" s="4">
        <f>IF(資本ストック!G814&gt;0,LN(資本ストック!G814),0)</f>
        <v>12.107161646149654</v>
      </c>
      <c r="H814" s="4">
        <f>IF(資本ストック!H814&gt;0,LN(資本ストック!H814),0)</f>
        <v>12.590096899923156</v>
      </c>
      <c r="I814" s="4">
        <f>IF(資本ストック!I814&gt;0,LN(資本ストック!I814),0)</f>
        <v>13.027633999970675</v>
      </c>
      <c r="K814" s="6">
        <f>E814-E$1090</f>
        <v>0.35002974002769349</v>
      </c>
      <c r="L814" s="6">
        <f>F814-F$1090</f>
        <v>0.36717445984908714</v>
      </c>
      <c r="M814" s="6">
        <f>G814-G$1090</f>
        <v>0.28716104171496504</v>
      </c>
      <c r="N814" s="6">
        <f>H814-H$1090</f>
        <v>0.51160615435330925</v>
      </c>
      <c r="O814" s="6">
        <f>I814-I$1090</f>
        <v>0.6460040198473127</v>
      </c>
    </row>
    <row r="815" spans="1:15" x14ac:dyDescent="0.15">
      <c r="A815" s="1">
        <v>36</v>
      </c>
      <c r="B815" s="1" t="s">
        <v>314</v>
      </c>
      <c r="C815" s="1">
        <v>7</v>
      </c>
      <c r="D815" s="1" t="s">
        <v>20</v>
      </c>
      <c r="E815" s="4">
        <f>IF(資本ストック!E815&gt;0,LN(資本ストック!E815),0)</f>
        <v>8.8878641754557801</v>
      </c>
      <c r="F815" s="4">
        <f>IF(資本ストック!F815&gt;0,LN(資本ストック!F815),0)</f>
        <v>8.9540323634846288</v>
      </c>
      <c r="G815" s="4">
        <f>IF(資本ストック!G815&gt;0,LN(資本ストック!G815),0)</f>
        <v>8.3078490208213669</v>
      </c>
      <c r="H815" s="4">
        <f>IF(資本ストック!H815&gt;0,LN(資本ストック!H815),0)</f>
        <v>7.7415445858743777</v>
      </c>
      <c r="I815" s="4">
        <f>IF(資本ストック!I815&gt;0,LN(資本ストック!I815),0)</f>
        <v>7.0824289799286202</v>
      </c>
      <c r="K815" s="6">
        <f>E815-E$1091</f>
        <v>-0.39066541156687506</v>
      </c>
      <c r="L815" s="6">
        <f>F815-F$1091</f>
        <v>-1.0096049028822272</v>
      </c>
      <c r="M815" s="6">
        <f>G815-G$1091</f>
        <v>-1.547894701542976</v>
      </c>
      <c r="N815" s="6">
        <f>H815-H$1091</f>
        <v>-2.53127741649425</v>
      </c>
      <c r="O815" s="6">
        <f>I815-I$1091</f>
        <v>-3.2587161080846307</v>
      </c>
    </row>
    <row r="816" spans="1:15" x14ac:dyDescent="0.15">
      <c r="A816" s="1">
        <v>36</v>
      </c>
      <c r="B816" s="1" t="s">
        <v>314</v>
      </c>
      <c r="C816" s="1">
        <v>8</v>
      </c>
      <c r="D816" s="1" t="s">
        <v>21</v>
      </c>
      <c r="E816" s="4">
        <f>IF(資本ストック!E816&gt;0,LN(資本ストック!E816),0)</f>
        <v>8.3049707152767134</v>
      </c>
      <c r="F816" s="4">
        <f>IF(資本ストック!F816&gt;0,LN(資本ストック!F816),0)</f>
        <v>8.9480315683833904</v>
      </c>
      <c r="G816" s="4">
        <f>IF(資本ストック!G816&gt;0,LN(資本ストック!G816),0)</f>
        <v>9.5826092136707359</v>
      </c>
      <c r="H816" s="4">
        <f>IF(資本ストック!H816&gt;0,LN(資本ストック!H816),0)</f>
        <v>9.6721260003690386</v>
      </c>
      <c r="I816" s="4">
        <f>IF(資本ストック!I816&gt;0,LN(資本ストック!I816),0)</f>
        <v>9.3415353594267732</v>
      </c>
      <c r="K816" s="6">
        <f>E816-E$1092</f>
        <v>-2.4785093266105296</v>
      </c>
      <c r="L816" s="6">
        <f>F816-F$1092</f>
        <v>-2.1216439206581903</v>
      </c>
      <c r="M816" s="6">
        <f>G816-G$1092</f>
        <v>-1.7575518741090495</v>
      </c>
      <c r="N816" s="6">
        <f>H816-H$1092</f>
        <v>-1.7355059571586988</v>
      </c>
      <c r="O816" s="6">
        <f>I816-I$1092</f>
        <v>-1.9963390174778386</v>
      </c>
    </row>
    <row r="817" spans="1:15" x14ac:dyDescent="0.15">
      <c r="A817" s="1">
        <v>36</v>
      </c>
      <c r="B817" s="1" t="s">
        <v>314</v>
      </c>
      <c r="C817" s="1">
        <v>9</v>
      </c>
      <c r="D817" s="1" t="s">
        <v>22</v>
      </c>
      <c r="E817" s="4">
        <f>IF(資本ストック!E817&gt;0,LN(資本ストック!E817),0)</f>
        <v>8.8290519741625921</v>
      </c>
      <c r="F817" s="4">
        <f>IF(資本ストック!F817&gt;0,LN(資本ストック!F817),0)</f>
        <v>9.8155735904088157</v>
      </c>
      <c r="G817" s="4">
        <f>IF(資本ストック!G817&gt;0,LN(資本ストック!G817),0)</f>
        <v>9.632538979753134</v>
      </c>
      <c r="H817" s="4">
        <f>IF(資本ストック!H817&gt;0,LN(資本ストック!H817),0)</f>
        <v>10.186814757093485</v>
      </c>
      <c r="I817" s="4">
        <f>IF(資本ストック!I817&gt;0,LN(資本ストック!I817),0)</f>
        <v>10.60902390428747</v>
      </c>
      <c r="K817" s="6">
        <f>E817-E$1093</f>
        <v>-2.4275230202610967</v>
      </c>
      <c r="L817" s="6">
        <f>F817-F$1093</f>
        <v>-2.0279554591032944</v>
      </c>
      <c r="M817" s="6">
        <f>G817-G$1093</f>
        <v>-2.552997710460982</v>
      </c>
      <c r="N817" s="6">
        <f>H817-H$1093</f>
        <v>-2.0878144938196517</v>
      </c>
      <c r="O817" s="6">
        <f>I817-I$1093</f>
        <v>-1.8074380305381617</v>
      </c>
    </row>
    <row r="818" spans="1:15" x14ac:dyDescent="0.15">
      <c r="A818" s="1">
        <v>36</v>
      </c>
      <c r="B818" s="1" t="s">
        <v>314</v>
      </c>
      <c r="C818" s="1">
        <v>10</v>
      </c>
      <c r="D818" s="1" t="s">
        <v>23</v>
      </c>
      <c r="E818" s="4">
        <f>IF(資本ストック!E818&gt;0,LN(資本ストック!E818),0)</f>
        <v>8.0505587985122009</v>
      </c>
      <c r="F818" s="4">
        <f>IF(資本ストック!F818&gt;0,LN(資本ストック!F818),0)</f>
        <v>9.049895837059438</v>
      </c>
      <c r="G818" s="4">
        <f>IF(資本ストック!G818&gt;0,LN(資本ストック!G818),0)</f>
        <v>9.5374542170215566</v>
      </c>
      <c r="H818" s="4">
        <f>IF(資本ストック!H818&gt;0,LN(資本ストック!H818),0)</f>
        <v>9.870437176550233</v>
      </c>
      <c r="I818" s="4">
        <f>IF(資本ストック!I818&gt;0,LN(資本ストック!I818),0)</f>
        <v>9.6942331117050191</v>
      </c>
      <c r="K818" s="6">
        <f>E818-E$1094</f>
        <v>-2.1906636550774898</v>
      </c>
      <c r="L818" s="6">
        <f>F818-F$1094</f>
        <v>-1.541168961475643</v>
      </c>
      <c r="M818" s="6">
        <f>G818-G$1094</f>
        <v>-1.5380234131937822</v>
      </c>
      <c r="N818" s="6">
        <f>H818-H$1094</f>
        <v>-1.4816565016013001</v>
      </c>
      <c r="O818" s="6">
        <f>I818-I$1094</f>
        <v>-1.5927649695981287</v>
      </c>
    </row>
    <row r="819" spans="1:15" x14ac:dyDescent="0.15">
      <c r="A819" s="1">
        <v>36</v>
      </c>
      <c r="B819" s="1" t="s">
        <v>314</v>
      </c>
      <c r="C819" s="1">
        <v>11</v>
      </c>
      <c r="D819" s="1" t="s">
        <v>24</v>
      </c>
      <c r="E819" s="4">
        <f>IF(資本ストック!E819&gt;0,LN(資本ストック!E819),0)</f>
        <v>10.437900340539679</v>
      </c>
      <c r="F819" s="4">
        <f>IF(資本ストック!F819&gt;0,LN(資本ストック!F819),0)</f>
        <v>10.639437557182525</v>
      </c>
      <c r="G819" s="4">
        <f>IF(資本ストック!G819&gt;0,LN(資本ストック!G819),0)</f>
        <v>11.175164568160234</v>
      </c>
      <c r="H819" s="4">
        <f>IF(資本ストック!H819&gt;0,LN(資本ストック!H819),0)</f>
        <v>11.302269643857798</v>
      </c>
      <c r="I819" s="4">
        <f>IF(資本ストック!I819&gt;0,LN(資本ストック!I819),0)</f>
        <v>11.464884755241908</v>
      </c>
      <c r="K819" s="6">
        <f>E819-E$1095</f>
        <v>-0.37817639735039421</v>
      </c>
      <c r="L819" s="6">
        <f>F819-F$1095</f>
        <v>-0.57546187270120086</v>
      </c>
      <c r="M819" s="6">
        <f>G819-G$1095</f>
        <v>-0.74320263075051862</v>
      </c>
      <c r="N819" s="6">
        <f>H819-H$1095</f>
        <v>-1.0421220231354553</v>
      </c>
      <c r="O819" s="6">
        <f>I819-I$1095</f>
        <v>-1.0164469006639507</v>
      </c>
    </row>
    <row r="820" spans="1:15" x14ac:dyDescent="0.15">
      <c r="A820" s="1">
        <v>36</v>
      </c>
      <c r="B820" s="1" t="s">
        <v>314</v>
      </c>
      <c r="C820" s="1">
        <v>12</v>
      </c>
      <c r="D820" s="1" t="s">
        <v>25</v>
      </c>
      <c r="E820" s="4">
        <f>IF(資本ストック!E820&gt;0,LN(資本ストック!E820),0)</f>
        <v>7.4914399143100701</v>
      </c>
      <c r="F820" s="4">
        <f>IF(資本ストック!F820&gt;0,LN(資本ストック!F820),0)</f>
        <v>8.8205245304529676</v>
      </c>
      <c r="G820" s="4">
        <f>IF(資本ストック!G820&gt;0,LN(資本ストック!G820),0)</f>
        <v>10.162190846332914</v>
      </c>
      <c r="H820" s="4">
        <f>IF(資本ストック!H820&gt;0,LN(資本ストック!H820),0)</f>
        <v>11.812188285598554</v>
      </c>
      <c r="I820" s="4">
        <f>IF(資本ストック!I820&gt;0,LN(資本ストック!I820),0)</f>
        <v>12.829684685563318</v>
      </c>
      <c r="K820" s="6">
        <f>E820-E$1096</f>
        <v>-2.6392474855894532</v>
      </c>
      <c r="L820" s="6">
        <f>F820-F$1096</f>
        <v>-2.2304055429521714</v>
      </c>
      <c r="M820" s="6">
        <f>G820-G$1096</f>
        <v>-2.3514068882696311</v>
      </c>
      <c r="N820" s="6">
        <f>H820-H$1096</f>
        <v>-1.368304594261577</v>
      </c>
      <c r="O820" s="6">
        <f>I820-I$1096</f>
        <v>-0.53039603398454638</v>
      </c>
    </row>
    <row r="821" spans="1:15" x14ac:dyDescent="0.15">
      <c r="A821" s="1">
        <v>36</v>
      </c>
      <c r="B821" s="1" t="s">
        <v>314</v>
      </c>
      <c r="C821" s="1">
        <v>13</v>
      </c>
      <c r="D821" s="1" t="s">
        <v>26</v>
      </c>
      <c r="E821" s="4">
        <f>IF(資本ストック!E821&gt;0,LN(資本ストック!E821),0)</f>
        <v>8.0576468592980586</v>
      </c>
      <c r="F821" s="4">
        <f>IF(資本ストック!F821&gt;0,LN(資本ストック!F821),0)</f>
        <v>9.2587427610626172</v>
      </c>
      <c r="G821" s="4">
        <f>IF(資本ストック!G821&gt;0,LN(資本ストック!G821),0)</f>
        <v>8.8530689666248605</v>
      </c>
      <c r="H821" s="4">
        <f>IF(資本ストック!H821&gt;0,LN(資本ストック!H821),0)</f>
        <v>9.9211899061164246</v>
      </c>
      <c r="I821" s="4">
        <f>IF(資本ストック!I821&gt;0,LN(資本ストック!I821),0)</f>
        <v>9.370196608906598</v>
      </c>
      <c r="K821" s="6">
        <f>E821-E$1097</f>
        <v>-1.5729924989572925</v>
      </c>
      <c r="L821" s="6">
        <f>F821-F$1097</f>
        <v>-1.8456085592322555</v>
      </c>
      <c r="M821" s="6">
        <f>G821-G$1097</f>
        <v>-2.8205198633196105</v>
      </c>
      <c r="N821" s="6">
        <f>H821-H$1097</f>
        <v>-2.1237163081368706</v>
      </c>
      <c r="O821" s="6">
        <f>I821-I$1097</f>
        <v>-2.8021222444568696</v>
      </c>
    </row>
    <row r="822" spans="1:15" x14ac:dyDescent="0.15">
      <c r="A822" s="1">
        <v>36</v>
      </c>
      <c r="B822" s="1" t="s">
        <v>314</v>
      </c>
      <c r="C822" s="1">
        <v>14</v>
      </c>
      <c r="D822" s="1" t="s">
        <v>27</v>
      </c>
      <c r="E822" s="4">
        <f>IF(資本ストック!E822&gt;0,LN(資本ストック!E822),0)</f>
        <v>3.5788475147041225</v>
      </c>
      <c r="F822" s="4">
        <f>IF(資本ストック!F822&gt;0,LN(資本ストック!F822),0)</f>
        <v>6.1586709612461785</v>
      </c>
      <c r="G822" s="4">
        <f>IF(資本ストック!G822&gt;0,LN(資本ストック!G822),0)</f>
        <v>7.606185365676323</v>
      </c>
      <c r="H822" s="4">
        <f>IF(資本ストック!H822&gt;0,LN(資本ストック!H822),0)</f>
        <v>8.4938315222213454</v>
      </c>
      <c r="I822" s="4">
        <f>IF(資本ストック!I822&gt;0,LN(資本ストック!I822),0)</f>
        <v>8.8587499439168127</v>
      </c>
      <c r="K822" s="6">
        <f>E822-E$1098</f>
        <v>-2.9394466733683648</v>
      </c>
      <c r="L822" s="6">
        <f>F822-F$1098</f>
        <v>-2.2812397613102728</v>
      </c>
      <c r="M822" s="6">
        <f>G822-G$1098</f>
        <v>-1.9114301243521137</v>
      </c>
      <c r="N822" s="6">
        <f>H822-H$1098</f>
        <v>-1.5273389285988195</v>
      </c>
      <c r="O822" s="6">
        <f>I822-I$1098</f>
        <v>-1.4333096828161995</v>
      </c>
    </row>
    <row r="823" spans="1:15" x14ac:dyDescent="0.15">
      <c r="A823" s="1">
        <v>36</v>
      </c>
      <c r="B823" s="1" t="s">
        <v>314</v>
      </c>
      <c r="C823" s="1">
        <v>15</v>
      </c>
      <c r="D823" s="1" t="s">
        <v>28</v>
      </c>
      <c r="E823" s="4">
        <f>IF(資本ストック!E823&gt;0,LN(資本ストック!E823),0)</f>
        <v>10.617112696340541</v>
      </c>
      <c r="F823" s="4">
        <f>IF(資本ストック!F823&gt;0,LN(資本ストック!F823),0)</f>
        <v>11.048526031214084</v>
      </c>
      <c r="G823" s="4">
        <f>IF(資本ストック!G823&gt;0,LN(資本ストック!G823),0)</f>
        <v>11.55240338761805</v>
      </c>
      <c r="H823" s="4">
        <f>IF(資本ストック!H823&gt;0,LN(資本ストック!H823),0)</f>
        <v>12.016064325671605</v>
      </c>
      <c r="I823" s="4">
        <f>IF(資本ストック!I823&gt;0,LN(資本ストック!I823),0)</f>
        <v>11.933973068675618</v>
      </c>
      <c r="K823" s="6">
        <f>E823-E$1099</f>
        <v>-0.45846547185548481</v>
      </c>
      <c r="L823" s="6">
        <f>F823-F$1099</f>
        <v>-0.73746629700448985</v>
      </c>
      <c r="M823" s="6">
        <f>G823-G$1099</f>
        <v>-0.89572848044024589</v>
      </c>
      <c r="N823" s="6">
        <f>H823-H$1099</f>
        <v>-0.69201926783485135</v>
      </c>
      <c r="O823" s="6">
        <f>I823-I$1099</f>
        <v>-0.79135615603889065</v>
      </c>
    </row>
    <row r="824" spans="1:15" x14ac:dyDescent="0.15">
      <c r="A824" s="1">
        <v>36</v>
      </c>
      <c r="B824" s="1" t="s">
        <v>313</v>
      </c>
      <c r="C824" s="1">
        <v>16</v>
      </c>
      <c r="D824" s="1" t="s">
        <v>11</v>
      </c>
      <c r="E824" s="4">
        <f>IF(資本ストック!E824&gt;0,LN(資本ストック!E824),0)</f>
        <v>11.014261939982116</v>
      </c>
      <c r="F824" s="4">
        <f>IF(資本ストック!F824&gt;0,LN(資本ストック!F824),0)</f>
        <v>11.428015341616977</v>
      </c>
      <c r="G824" s="4">
        <f>IF(資本ストック!G824&gt;0,LN(資本ストック!G824),0)</f>
        <v>11.747457721095447</v>
      </c>
      <c r="H824" s="4">
        <f>IF(資本ストック!H824&gt;0,LN(資本ストック!H824),0)</f>
        <v>12.130231931820802</v>
      </c>
      <c r="I824" s="4">
        <f>IF(資本ストック!I824&gt;0,LN(資本ストック!I824),0)</f>
        <v>11.896146749839497</v>
      </c>
      <c r="K824" s="6">
        <f>E824-E$1100</f>
        <v>-0.84405021550733927</v>
      </c>
      <c r="L824" s="6">
        <f>F824-F$1100</f>
        <v>-0.82605336626764192</v>
      </c>
      <c r="M824" s="6">
        <f>G824-G$1100</f>
        <v>-0.89440386530087856</v>
      </c>
      <c r="N824" s="6">
        <f>H824-H$1100</f>
        <v>-0.83831857471461824</v>
      </c>
      <c r="O824" s="6">
        <f>I824-I$1100</f>
        <v>-0.91291337961692598</v>
      </c>
    </row>
    <row r="825" spans="1:15" x14ac:dyDescent="0.15">
      <c r="A825" s="1">
        <v>36</v>
      </c>
      <c r="B825" s="1" t="s">
        <v>313</v>
      </c>
      <c r="C825" s="1">
        <v>17</v>
      </c>
      <c r="D825" s="1" t="s">
        <v>12</v>
      </c>
      <c r="E825" s="4">
        <f>IF(資本ストック!E825&gt;0,LN(資本ストック!E825),0)</f>
        <v>11.973898352565302</v>
      </c>
      <c r="F825" s="4">
        <f>IF(資本ストック!F825&gt;0,LN(資本ストック!F825),0)</f>
        <v>12.830803174026892</v>
      </c>
      <c r="G825" s="4">
        <f>IF(資本ストック!G825&gt;0,LN(資本ストック!G825),0)</f>
        <v>13.0497353735395</v>
      </c>
      <c r="H825" s="4">
        <f>IF(資本ストック!H825&gt;0,LN(資本ストック!H825),0)</f>
        <v>14.137570199761335</v>
      </c>
      <c r="I825" s="4">
        <f>IF(資本ストック!I825&gt;0,LN(資本ストック!I825),0)</f>
        <v>13.971543065808516</v>
      </c>
      <c r="K825" s="6">
        <f>E825-E$1101</f>
        <v>-0.62651309736594918</v>
      </c>
      <c r="L825" s="6">
        <f>F825-F$1101</f>
        <v>-0.88000697841450304</v>
      </c>
      <c r="M825" s="6">
        <f>G825-G$1101</f>
        <v>-1.0741044957856971</v>
      </c>
      <c r="N825" s="6">
        <f>H825-H$1101</f>
        <v>-0.33955531934249095</v>
      </c>
      <c r="O825" s="6">
        <f>I825-I$1101</f>
        <v>-0.52878016435366781</v>
      </c>
    </row>
    <row r="826" spans="1:15" x14ac:dyDescent="0.15">
      <c r="A826" s="1">
        <v>36</v>
      </c>
      <c r="B826" s="1" t="s">
        <v>313</v>
      </c>
      <c r="C826" s="1">
        <v>18</v>
      </c>
      <c r="D826" s="1" t="s">
        <v>13</v>
      </c>
      <c r="E826" s="4">
        <f>IF(資本ストック!E826&gt;0,LN(資本ストック!E826),0)</f>
        <v>10.746966931515802</v>
      </c>
      <c r="F826" s="4">
        <f>IF(資本ストック!F826&gt;0,LN(資本ストック!F826),0)</f>
        <v>12.399391661931464</v>
      </c>
      <c r="G826" s="4">
        <f>IF(資本ストック!G826&gt;0,LN(資本ストック!G826),0)</f>
        <v>12.355468884774854</v>
      </c>
      <c r="H826" s="4">
        <f>IF(資本ストック!H826&gt;0,LN(資本ストック!H826),0)</f>
        <v>12.527912546768309</v>
      </c>
      <c r="I826" s="4">
        <f>IF(資本ストック!I826&gt;0,LN(資本ストック!I826),0)</f>
        <v>12.443968794481414</v>
      </c>
      <c r="K826" s="6">
        <f>E826-E$1102</f>
        <v>-1.1724573269064003</v>
      </c>
      <c r="L826" s="6">
        <f>F826-F$1102</f>
        <v>-0.81734619715310153</v>
      </c>
      <c r="M826" s="6">
        <f>G826-G$1102</f>
        <v>-1.0836528583486231</v>
      </c>
      <c r="N826" s="6">
        <f>H826-H$1102</f>
        <v>-1.081556868654836</v>
      </c>
      <c r="O826" s="6">
        <f>I826-I$1102</f>
        <v>-1.0084974049297113</v>
      </c>
    </row>
    <row r="827" spans="1:15" x14ac:dyDescent="0.15">
      <c r="A827" s="1">
        <v>36</v>
      </c>
      <c r="B827" s="1" t="s">
        <v>313</v>
      </c>
      <c r="C827" s="1">
        <v>19</v>
      </c>
      <c r="D827" s="1" t="s">
        <v>14</v>
      </c>
      <c r="E827" s="4">
        <f>IF(資本ストック!E827&gt;0,LN(資本ストック!E827),0)</f>
        <v>9.9997772588045901</v>
      </c>
      <c r="F827" s="4">
        <f>IF(資本ストック!F827&gt;0,LN(資本ストック!F827),0)</f>
        <v>10.574400992026042</v>
      </c>
      <c r="G827" s="4">
        <f>IF(資本ストック!G827&gt;0,LN(資本ストック!G827),0)</f>
        <v>10.762706806890122</v>
      </c>
      <c r="H827" s="4">
        <f>IF(資本ストック!H827&gt;0,LN(資本ストック!H827),0)</f>
        <v>11.129859355400724</v>
      </c>
      <c r="I827" s="4">
        <f>IF(資本ストック!I827&gt;0,LN(資本ストック!I827),0)</f>
        <v>11.458311911825691</v>
      </c>
      <c r="K827" s="6">
        <f>E827-E$1103</f>
        <v>-1.2235816856308777</v>
      </c>
      <c r="L827" s="6">
        <f>F827-F$1103</f>
        <v>-1.0405933519505552</v>
      </c>
      <c r="M827" s="6">
        <f>G827-G$1103</f>
        <v>-1.1258998549951027</v>
      </c>
      <c r="N827" s="6">
        <f>H827-H$1103</f>
        <v>-1.174095301887002</v>
      </c>
      <c r="O827" s="6">
        <f>I827-I$1103</f>
        <v>-0.97052364430537885</v>
      </c>
    </row>
    <row r="828" spans="1:15" x14ac:dyDescent="0.15">
      <c r="A828" s="1">
        <v>36</v>
      </c>
      <c r="B828" s="1" t="s">
        <v>313</v>
      </c>
      <c r="C828" s="1">
        <v>20</v>
      </c>
      <c r="D828" s="1" t="s">
        <v>15</v>
      </c>
      <c r="E828" s="4">
        <f>IF(資本ストック!E828&gt;0,LN(資本ストック!E828),0)</f>
        <v>9.5735009798832404</v>
      </c>
      <c r="F828" s="4">
        <f>IF(資本ストック!F828&gt;0,LN(資本ストック!F828),0)</f>
        <v>12.035191714715683</v>
      </c>
      <c r="G828" s="4">
        <f>IF(資本ストック!G828&gt;0,LN(資本ストック!G828),0)</f>
        <v>12.785893318544369</v>
      </c>
      <c r="H828" s="4">
        <f>IF(資本ストック!H828&gt;0,LN(資本ストック!H828),0)</f>
        <v>13.014746779316329</v>
      </c>
      <c r="I828" s="4">
        <f>IF(資本ストック!I828&gt;0,LN(資本ストック!I828),0)</f>
        <v>13.004766108344276</v>
      </c>
      <c r="K828" s="6">
        <f>E828-E$1104</f>
        <v>-1.3566607565892888</v>
      </c>
      <c r="L828" s="6">
        <f>F828-F$1104</f>
        <v>-0.84642853494268877</v>
      </c>
      <c r="M828" s="6">
        <f>G828-G$1104</f>
        <v>-1.0287593056259396</v>
      </c>
      <c r="N828" s="6">
        <f>H828-H$1104</f>
        <v>-1.1097420481259963</v>
      </c>
      <c r="O828" s="6">
        <f>I828-I$1104</f>
        <v>-1.1231416449794356</v>
      </c>
    </row>
    <row r="829" spans="1:15" x14ac:dyDescent="0.15">
      <c r="A829" s="1">
        <v>36</v>
      </c>
      <c r="B829" s="1" t="s">
        <v>313</v>
      </c>
      <c r="C829" s="1">
        <v>21</v>
      </c>
      <c r="D829" s="1" t="s">
        <v>16</v>
      </c>
      <c r="E829" s="4">
        <f>IF(資本ストック!E829&gt;0,LN(資本ストック!E829),0)</f>
        <v>10.835114751906254</v>
      </c>
      <c r="F829" s="4">
        <f>IF(資本ストック!F829&gt;0,LN(資本ストック!F829),0)</f>
        <v>12.282607797141305</v>
      </c>
      <c r="G829" s="4">
        <f>IF(資本ストック!G829&gt;0,LN(資本ストック!G829),0)</f>
        <v>12.823228682207978</v>
      </c>
      <c r="H829" s="4">
        <f>IF(資本ストック!H829&gt;0,LN(資本ストック!H829),0)</f>
        <v>14.000179577263363</v>
      </c>
      <c r="I829" s="4">
        <f>IF(資本ストック!I829&gt;0,LN(資本ストック!I829),0)</f>
        <v>13.726881093100136</v>
      </c>
      <c r="K829" s="6">
        <f>E829-E$1105</f>
        <v>-1.7558516648897129</v>
      </c>
      <c r="L829" s="6">
        <f>F829-F$1105</f>
        <v>-1.4335136657702385</v>
      </c>
      <c r="M829" s="6">
        <f>G829-G$1105</f>
        <v>-1.3616665223604745</v>
      </c>
      <c r="N829" s="6">
        <f>H829-H$1105</f>
        <v>-0.62260121613954489</v>
      </c>
      <c r="O829" s="6">
        <f>I829-I$1105</f>
        <v>-0.93502787089072648</v>
      </c>
    </row>
    <row r="830" spans="1:15" x14ac:dyDescent="0.15">
      <c r="A830" s="1">
        <v>36</v>
      </c>
      <c r="B830" s="1" t="s">
        <v>180</v>
      </c>
      <c r="C830" s="1">
        <v>22</v>
      </c>
      <c r="D830" s="1" t="s">
        <v>8</v>
      </c>
      <c r="E830" s="4">
        <f>IF(資本ストック!E830&gt;0,LN(資本ストック!E830),0)</f>
        <v>9.435986138580267</v>
      </c>
      <c r="F830" s="4">
        <f>IF(資本ストック!F830&gt;0,LN(資本ストック!F830),0)</f>
        <v>12.496923288461224</v>
      </c>
      <c r="G830" s="4">
        <f>IF(資本ストック!G830&gt;0,LN(資本ストック!G830),0)</f>
        <v>13.283861608796956</v>
      </c>
      <c r="H830" s="4">
        <f>IF(資本ストック!H830&gt;0,LN(資本ストック!H830),0)</f>
        <v>13.97645728956083</v>
      </c>
      <c r="I830" s="4">
        <f>IF(資本ストック!I830&gt;0,LN(資本ストック!I830),0)</f>
        <v>14.093693293862177</v>
      </c>
      <c r="K830" s="6">
        <f>E830-E$1106</f>
        <v>-2.7496995965396831</v>
      </c>
      <c r="L830" s="6">
        <f>F830-F$1106</f>
        <v>-1.0560301738305622</v>
      </c>
      <c r="M830" s="6">
        <f>G830-G$1106</f>
        <v>-1.1541568680705883</v>
      </c>
      <c r="N830" s="6">
        <f>H830-H$1106</f>
        <v>-0.91473196598150608</v>
      </c>
      <c r="O830" s="6">
        <f>I830-I$1106</f>
        <v>-0.83825777038742366</v>
      </c>
    </row>
    <row r="831" spans="1:15" x14ac:dyDescent="0.15">
      <c r="A831" s="1">
        <v>36</v>
      </c>
      <c r="B831" s="1" t="s">
        <v>180</v>
      </c>
      <c r="C831" s="1">
        <v>23</v>
      </c>
      <c r="D831" s="1" t="s">
        <v>29</v>
      </c>
      <c r="E831" s="4">
        <f>IF(資本ストック!E831&gt;0,LN(資本ストック!E831),0)</f>
        <v>12.12019351772552</v>
      </c>
      <c r="F831" s="4">
        <f>IF(資本ストック!F831&gt;0,LN(資本ストック!F831),0)</f>
        <v>12.513440142355508</v>
      </c>
      <c r="G831" s="4">
        <f>IF(資本ストック!G831&gt;0,LN(資本ストック!G831),0)</f>
        <v>12.960379028339318</v>
      </c>
      <c r="H831" s="4">
        <f>IF(資本ストック!H831&gt;0,LN(資本ストック!H831),0)</f>
        <v>13.436946159033747</v>
      </c>
      <c r="I831" s="4">
        <f>IF(資本ストック!I831&gt;0,LN(資本ストック!I831),0)</f>
        <v>13.559302365271135</v>
      </c>
      <c r="K831" s="6">
        <f>E831-E$1107</f>
        <v>-0.57147964583406541</v>
      </c>
      <c r="L831" s="6">
        <f>F831-F$1107</f>
        <v>-0.85920549458697693</v>
      </c>
      <c r="M831" s="6">
        <f>G831-G$1107</f>
        <v>-0.90388408903601736</v>
      </c>
      <c r="N831" s="6">
        <f>H831-H$1107</f>
        <v>-1.0195814633495672</v>
      </c>
      <c r="O831" s="6">
        <f>I831-I$1107</f>
        <v>-0.94615841890362873</v>
      </c>
    </row>
    <row r="832" spans="1:15" x14ac:dyDescent="0.15">
      <c r="A832" s="1">
        <v>37</v>
      </c>
      <c r="B832" s="1" t="s">
        <v>315</v>
      </c>
      <c r="C832" s="1">
        <v>1</v>
      </c>
      <c r="D832" s="1" t="s">
        <v>9</v>
      </c>
      <c r="E832" s="4">
        <f>IF(資本ストック!E832&gt;0,LN(資本ストック!E832),0)</f>
        <v>13.383898296775259</v>
      </c>
      <c r="F832" s="4">
        <f>IF(資本ストック!F832&gt;0,LN(資本ストック!F832),0)</f>
        <v>13.314031084469965</v>
      </c>
      <c r="G832" s="4">
        <f>IF(資本ストック!G832&gt;0,LN(資本ストック!G832),0)</f>
        <v>13.561614768027686</v>
      </c>
      <c r="H832" s="4">
        <f>IF(資本ストック!H832&gt;0,LN(資本ストック!H832),0)</f>
        <v>13.616893302617818</v>
      </c>
      <c r="I832" s="4">
        <f>IF(資本ストック!I832&gt;0,LN(資本ストック!I832),0)</f>
        <v>13.543742153780761</v>
      </c>
      <c r="K832" s="6">
        <f>E832-E$1085</f>
        <v>-2.9231259416045319E-2</v>
      </c>
      <c r="L832" s="6">
        <f>F832-F$1085</f>
        <v>-0.32419706474549415</v>
      </c>
      <c r="M832" s="6">
        <f>G832-G$1085</f>
        <v>-0.4228612658354578</v>
      </c>
      <c r="N832" s="6">
        <f>H832-H$1085</f>
        <v>-0.56717076423434953</v>
      </c>
      <c r="O832" s="6">
        <f>I832-I$1085</f>
        <v>-0.64468869911157789</v>
      </c>
    </row>
    <row r="833" spans="1:15" x14ac:dyDescent="0.15">
      <c r="A833" s="1">
        <v>37</v>
      </c>
      <c r="B833" s="1" t="s">
        <v>315</v>
      </c>
      <c r="C833" s="1">
        <v>2</v>
      </c>
      <c r="D833" s="1" t="s">
        <v>10</v>
      </c>
      <c r="E833" s="4">
        <f>IF(資本ストック!E833&gt;0,LN(資本ストック!E833),0)</f>
        <v>10.326272177939805</v>
      </c>
      <c r="F833" s="4">
        <f>IF(資本ストック!F833&gt;0,LN(資本ストック!F833),0)</f>
        <v>9.9463849671714932</v>
      </c>
      <c r="G833" s="4">
        <f>IF(資本ストック!G833&gt;0,LN(資本ストック!G833),0)</f>
        <v>9.9908906578560828</v>
      </c>
      <c r="H833" s="4">
        <f>IF(資本ストック!H833&gt;0,LN(資本ストック!H833),0)</f>
        <v>10.041891106440643</v>
      </c>
      <c r="I833" s="4">
        <f>IF(資本ストック!I833&gt;0,LN(資本ストック!I833),0)</f>
        <v>9.8820871181464121</v>
      </c>
      <c r="K833" s="6">
        <f>E833-E$1086</f>
        <v>0.3814302421382223</v>
      </c>
      <c r="L833" s="6">
        <f>F833-F$1086</f>
        <v>-0.15325834365825131</v>
      </c>
      <c r="M833" s="6">
        <f>G833-G$1086</f>
        <v>-0.16869194537799537</v>
      </c>
      <c r="N833" s="6">
        <f>H833-H$1086</f>
        <v>-0.1448456747860849</v>
      </c>
      <c r="O833" s="6">
        <f>I833-I$1086</f>
        <v>-0.14851942608384405</v>
      </c>
    </row>
    <row r="834" spans="1:15" x14ac:dyDescent="0.15">
      <c r="A834" s="1">
        <v>37</v>
      </c>
      <c r="B834" s="1" t="s">
        <v>316</v>
      </c>
      <c r="C834" s="1">
        <v>3</v>
      </c>
      <c r="D834" s="1" t="s">
        <v>17</v>
      </c>
      <c r="E834" s="4">
        <f>IF(資本ストック!E834&gt;0,LN(資本ストック!E834),0)</f>
        <v>10.262279810480527</v>
      </c>
      <c r="F834" s="4">
        <f>IF(資本ストック!F834&gt;0,LN(資本ストック!F834),0)</f>
        <v>11.346967651976353</v>
      </c>
      <c r="G834" s="4">
        <f>IF(資本ストック!G834&gt;0,LN(資本ストック!G834),0)</f>
        <v>11.840328562651525</v>
      </c>
      <c r="H834" s="4">
        <f>IF(資本ストック!H834&gt;0,LN(資本ストック!H834),0)</f>
        <v>12.081127832884633</v>
      </c>
      <c r="I834" s="4">
        <f>IF(資本ストック!I834&gt;0,LN(資本ストック!I834),0)</f>
        <v>12.10431323894567</v>
      </c>
      <c r="K834" s="6">
        <f>E834-E$1087</f>
        <v>-0.7428651842293732</v>
      </c>
      <c r="L834" s="6">
        <f>F834-F$1087</f>
        <v>-0.27417975763227709</v>
      </c>
      <c r="M834" s="6">
        <f>G834-G$1087</f>
        <v>-0.29240365222450748</v>
      </c>
      <c r="N834" s="6">
        <f>H834-H$1087</f>
        <v>-0.43597291703266983</v>
      </c>
      <c r="O834" s="6">
        <f>I834-I$1087</f>
        <v>-0.47220012557502322</v>
      </c>
    </row>
    <row r="835" spans="1:15" x14ac:dyDescent="0.15">
      <c r="A835" s="1">
        <v>37</v>
      </c>
      <c r="B835" s="1" t="s">
        <v>316</v>
      </c>
      <c r="C835" s="1">
        <v>4</v>
      </c>
      <c r="D835" s="1" t="s">
        <v>18</v>
      </c>
      <c r="E835" s="4">
        <f>IF(資本ストック!E835&gt;0,LN(資本ストック!E835),0)</f>
        <v>10.716398194675975</v>
      </c>
      <c r="F835" s="4">
        <f>IF(資本ストック!F835&gt;0,LN(資本ストック!F835),0)</f>
        <v>11.024189228630021</v>
      </c>
      <c r="G835" s="4">
        <f>IF(資本ストック!G835&gt;0,LN(資本ストック!G835),0)</f>
        <v>11.123718443443792</v>
      </c>
      <c r="H835" s="4">
        <f>IF(資本ストック!H835&gt;0,LN(資本ストック!H835),0)</f>
        <v>11.191428709522127</v>
      </c>
      <c r="I835" s="4">
        <f>IF(資本ストック!I835&gt;0,LN(資本ストック!I835),0)</f>
        <v>10.791072512789917</v>
      </c>
      <c r="K835" s="6">
        <f>E835-E$1088</f>
        <v>6.7376728491485238E-2</v>
      </c>
      <c r="L835" s="6">
        <f>F835-F$1088</f>
        <v>-0.17801225960212008</v>
      </c>
      <c r="M835" s="6">
        <f>G835-G$1088</f>
        <v>-0.37488175050074091</v>
      </c>
      <c r="N835" s="6">
        <f>H835-H$1088</f>
        <v>-0.36093701101928133</v>
      </c>
      <c r="O835" s="6">
        <f>I835-I$1088</f>
        <v>-0.52181687663663645</v>
      </c>
    </row>
    <row r="836" spans="1:15" x14ac:dyDescent="0.15">
      <c r="A836" s="1">
        <v>37</v>
      </c>
      <c r="B836" s="1" t="s">
        <v>316</v>
      </c>
      <c r="C836" s="1">
        <v>5</v>
      </c>
      <c r="D836" s="1" t="s">
        <v>19</v>
      </c>
      <c r="E836" s="4">
        <f>IF(資本ストック!E836&gt;0,LN(資本ストック!E836),0)</f>
        <v>9.2914320761012767</v>
      </c>
      <c r="F836" s="4">
        <f>IF(資本ストック!F836&gt;0,LN(資本ストック!F836),0)</f>
        <v>9.9462177067462552</v>
      </c>
      <c r="G836" s="4">
        <f>IF(資本ストック!G836&gt;0,LN(資本ストック!G836),0)</f>
        <v>10.708712161005609</v>
      </c>
      <c r="H836" s="4">
        <f>IF(資本ストック!H836&gt;0,LN(資本ストック!H836),0)</f>
        <v>11.293214383417535</v>
      </c>
      <c r="I836" s="4">
        <f>IF(資本ストック!I836&gt;0,LN(資本ストック!I836),0)</f>
        <v>11.44820337614599</v>
      </c>
      <c r="K836" s="6">
        <f>E836-E$1089</f>
        <v>-0.88698253584287379</v>
      </c>
      <c r="L836" s="6">
        <f>F836-F$1089</f>
        <v>-0.62359373298472143</v>
      </c>
      <c r="M836" s="6">
        <f>G836-G$1089</f>
        <v>-0.29709612766738758</v>
      </c>
      <c r="N836" s="6">
        <f>H836-H$1089</f>
        <v>-3.782667577928045E-2</v>
      </c>
      <c r="O836" s="6">
        <f>I836-I$1089</f>
        <v>8.9265530471340782E-2</v>
      </c>
    </row>
    <row r="837" spans="1:15" x14ac:dyDescent="0.15">
      <c r="A837" s="1">
        <v>37</v>
      </c>
      <c r="B837" s="1" t="s">
        <v>316</v>
      </c>
      <c r="C837" s="1">
        <v>6</v>
      </c>
      <c r="D837" s="1" t="s">
        <v>3</v>
      </c>
      <c r="E837" s="4">
        <f>IF(資本ストック!E837&gt;0,LN(資本ストック!E837),0)</f>
        <v>10.520119743920079</v>
      </c>
      <c r="F837" s="4">
        <f>IF(資本ストック!F837&gt;0,LN(資本ストック!F837),0)</f>
        <v>10.685120049913865</v>
      </c>
      <c r="G837" s="4">
        <f>IF(資本ストック!G837&gt;0,LN(資本ストック!G837),0)</f>
        <v>11.038027564113417</v>
      </c>
      <c r="H837" s="4">
        <f>IF(資本ストック!H837&gt;0,LN(資本ストック!H837),0)</f>
        <v>11.657090902046379</v>
      </c>
      <c r="I837" s="4">
        <f>IF(資本ストック!I837&gt;0,LN(資本ストック!I837),0)</f>
        <v>12.031528447306421</v>
      </c>
      <c r="K837" s="6">
        <f>E837-E$1090</f>
        <v>-0.55913797360877204</v>
      </c>
      <c r="L837" s="6">
        <f>F837-F$1090</f>
        <v>-0.71530224908683948</v>
      </c>
      <c r="M837" s="6">
        <f>G837-G$1090</f>
        <v>-0.78197304032127235</v>
      </c>
      <c r="N837" s="6">
        <f>H837-H$1090</f>
        <v>-0.42139984352346715</v>
      </c>
      <c r="O837" s="6">
        <f>I837-I$1090</f>
        <v>-0.35010153281694123</v>
      </c>
    </row>
    <row r="838" spans="1:15" x14ac:dyDescent="0.15">
      <c r="A838" s="1">
        <v>37</v>
      </c>
      <c r="B838" s="1" t="s">
        <v>316</v>
      </c>
      <c r="C838" s="1">
        <v>7</v>
      </c>
      <c r="D838" s="1" t="s">
        <v>20</v>
      </c>
      <c r="E838" s="4">
        <f>IF(資本ストック!E838&gt;0,LN(資本ストック!E838),0)</f>
        <v>8.7698193117377095</v>
      </c>
      <c r="F838" s="4">
        <f>IF(資本ストック!F838&gt;0,LN(資本ストック!F838),0)</f>
        <v>11.421608419269802</v>
      </c>
      <c r="G838" s="4">
        <f>IF(資本ストック!G838&gt;0,LN(資本ストック!G838),0)</f>
        <v>11.482586599578276</v>
      </c>
      <c r="H838" s="4">
        <f>IF(資本ストック!H838&gt;0,LN(資本ストック!H838),0)</f>
        <v>11.927593595796369</v>
      </c>
      <c r="I838" s="4">
        <f>IF(資本ストック!I838&gt;0,LN(資本ストック!I838),0)</f>
        <v>12.32562140578664</v>
      </c>
      <c r="K838" s="6">
        <f>E838-E$1091</f>
        <v>-0.50871027528494572</v>
      </c>
      <c r="L838" s="6">
        <f>F838-F$1091</f>
        <v>1.457971152902946</v>
      </c>
      <c r="M838" s="6">
        <f>G838-G$1091</f>
        <v>1.6268428772139334</v>
      </c>
      <c r="N838" s="6">
        <f>H838-H$1091</f>
        <v>1.6547715934277409</v>
      </c>
      <c r="O838" s="6">
        <f>I838-I$1091</f>
        <v>1.9844763177733888</v>
      </c>
    </row>
    <row r="839" spans="1:15" x14ac:dyDescent="0.15">
      <c r="A839" s="1">
        <v>37</v>
      </c>
      <c r="B839" s="1" t="s">
        <v>316</v>
      </c>
      <c r="C839" s="1">
        <v>8</v>
      </c>
      <c r="D839" s="1" t="s">
        <v>21</v>
      </c>
      <c r="E839" s="4">
        <f>IF(資本ストック!E839&gt;0,LN(資本ストック!E839),0)</f>
        <v>9.5688080778489084</v>
      </c>
      <c r="F839" s="4">
        <f>IF(資本ストック!F839&gt;0,LN(資本ストック!F839),0)</f>
        <v>10.505737555688002</v>
      </c>
      <c r="G839" s="4">
        <f>IF(資本ストック!G839&gt;0,LN(資本ストック!G839),0)</f>
        <v>10.981228687127</v>
      </c>
      <c r="H839" s="4">
        <f>IF(資本ストック!H839&gt;0,LN(資本ストック!H839),0)</f>
        <v>11.265079874729116</v>
      </c>
      <c r="I839" s="4">
        <f>IF(資本ストック!I839&gt;0,LN(資本ストック!I839),0)</f>
        <v>11.315810798695122</v>
      </c>
      <c r="K839" s="6">
        <f>E839-E$1092</f>
        <v>-1.2146719640383346</v>
      </c>
      <c r="L839" s="6">
        <f>F839-F$1092</f>
        <v>-0.56393793335357856</v>
      </c>
      <c r="M839" s="6">
        <f>G839-G$1092</f>
        <v>-0.35893240065278498</v>
      </c>
      <c r="N839" s="6">
        <f>H839-H$1092</f>
        <v>-0.14255208279862153</v>
      </c>
      <c r="O839" s="6">
        <f>I839-I$1092</f>
        <v>-2.2063578209490231E-2</v>
      </c>
    </row>
    <row r="840" spans="1:15" x14ac:dyDescent="0.15">
      <c r="A840" s="1">
        <v>37</v>
      </c>
      <c r="B840" s="1" t="s">
        <v>316</v>
      </c>
      <c r="C840" s="1">
        <v>9</v>
      </c>
      <c r="D840" s="1" t="s">
        <v>22</v>
      </c>
      <c r="E840" s="4">
        <f>IF(資本ストック!E840&gt;0,LN(資本ストック!E840),0)</f>
        <v>10.020650343073319</v>
      </c>
      <c r="F840" s="4">
        <f>IF(資本ストック!F840&gt;0,LN(資本ストック!F840),0)</f>
        <v>11.561275803872515</v>
      </c>
      <c r="G840" s="4">
        <f>IF(資本ストック!G840&gt;0,LN(資本ストック!G840),0)</f>
        <v>11.627217752588544</v>
      </c>
      <c r="H840" s="4">
        <f>IF(資本ストック!H840&gt;0,LN(資本ストック!H840),0)</f>
        <v>11.782770141901697</v>
      </c>
      <c r="I840" s="4">
        <f>IF(資本ストック!I840&gt;0,LN(資本ストック!I840),0)</f>
        <v>11.805856830084656</v>
      </c>
      <c r="K840" s="6">
        <f>E840-E$1093</f>
        <v>-1.2359246513503699</v>
      </c>
      <c r="L840" s="6">
        <f>F840-F$1093</f>
        <v>-0.28225324563959475</v>
      </c>
      <c r="M840" s="6">
        <f>G840-G$1093</f>
        <v>-0.55831893762557172</v>
      </c>
      <c r="N840" s="6">
        <f>H840-H$1093</f>
        <v>-0.4918591090114397</v>
      </c>
      <c r="O840" s="6">
        <f>I840-I$1093</f>
        <v>-0.6106051047409764</v>
      </c>
    </row>
    <row r="841" spans="1:15" x14ac:dyDescent="0.15">
      <c r="A841" s="1">
        <v>37</v>
      </c>
      <c r="B841" s="1" t="s">
        <v>316</v>
      </c>
      <c r="C841" s="1">
        <v>10</v>
      </c>
      <c r="D841" s="1" t="s">
        <v>23</v>
      </c>
      <c r="E841" s="4">
        <f>IF(資本ストック!E841&gt;0,LN(資本ストック!E841),0)</f>
        <v>8.9344998443978838</v>
      </c>
      <c r="F841" s="4">
        <f>IF(資本ストック!F841&gt;0,LN(資本ストック!F841),0)</f>
        <v>10.202434195752796</v>
      </c>
      <c r="G841" s="4">
        <f>IF(資本ストック!G841&gt;0,LN(資本ストック!G841),0)</f>
        <v>10.64071182263479</v>
      </c>
      <c r="H841" s="4">
        <f>IF(資本ストック!H841&gt;0,LN(資本ストック!H841),0)</f>
        <v>10.880213800427233</v>
      </c>
      <c r="I841" s="4">
        <f>IF(資本ストック!I841&gt;0,LN(資本ストック!I841),0)</f>
        <v>10.74826419060677</v>
      </c>
      <c r="K841" s="6">
        <f>E841-E$1094</f>
        <v>-1.3067226091918069</v>
      </c>
      <c r="L841" s="6">
        <f>F841-F$1094</f>
        <v>-0.38863060278228545</v>
      </c>
      <c r="M841" s="6">
        <f>G841-G$1094</f>
        <v>-0.43476580758054872</v>
      </c>
      <c r="N841" s="6">
        <f>H841-H$1094</f>
        <v>-0.47187987772429985</v>
      </c>
      <c r="O841" s="6">
        <f>I841-I$1094</f>
        <v>-0.53873389069637767</v>
      </c>
    </row>
    <row r="842" spans="1:15" x14ac:dyDescent="0.15">
      <c r="A842" s="1">
        <v>37</v>
      </c>
      <c r="B842" s="1" t="s">
        <v>316</v>
      </c>
      <c r="C842" s="1">
        <v>11</v>
      </c>
      <c r="D842" s="1" t="s">
        <v>24</v>
      </c>
      <c r="E842" s="4">
        <f>IF(資本ストック!E842&gt;0,LN(資本ストック!E842),0)</f>
        <v>10.926344955595722</v>
      </c>
      <c r="F842" s="4">
        <f>IF(資本ストック!F842&gt;0,LN(資本ストック!F842),0)</f>
        <v>11.123292784048601</v>
      </c>
      <c r="G842" s="4">
        <f>IF(資本ストック!G842&gt;0,LN(資本ストック!G842),0)</f>
        <v>11.556648191948408</v>
      </c>
      <c r="H842" s="4">
        <f>IF(資本ストック!H842&gt;0,LN(資本ストック!H842),0)</f>
        <v>12.114312519706283</v>
      </c>
      <c r="I842" s="4">
        <f>IF(資本ストック!I842&gt;0,LN(資本ストック!I842),0)</f>
        <v>12.122819664301133</v>
      </c>
      <c r="K842" s="6">
        <f>E842-E$1095</f>
        <v>0.11026821770564865</v>
      </c>
      <c r="L842" s="6">
        <f>F842-F$1095</f>
        <v>-9.1606645835124567E-2</v>
      </c>
      <c r="M842" s="6">
        <f>G842-G$1095</f>
        <v>-0.36171900696234438</v>
      </c>
      <c r="N842" s="6">
        <f>H842-H$1095</f>
        <v>-0.2300791472869701</v>
      </c>
      <c r="O842" s="6">
        <f>I842-I$1095</f>
        <v>-0.35851199160472547</v>
      </c>
    </row>
    <row r="843" spans="1:15" x14ac:dyDescent="0.15">
      <c r="A843" s="1">
        <v>37</v>
      </c>
      <c r="B843" s="1" t="s">
        <v>316</v>
      </c>
      <c r="C843" s="1">
        <v>12</v>
      </c>
      <c r="D843" s="1" t="s">
        <v>25</v>
      </c>
      <c r="E843" s="4">
        <f>IF(資本ストック!E843&gt;0,LN(資本ストック!E843),0)</f>
        <v>8.4827257201668331</v>
      </c>
      <c r="F843" s="4">
        <f>IF(資本ストック!F843&gt;0,LN(資本ストック!F843),0)</f>
        <v>10.227115295720974</v>
      </c>
      <c r="G843" s="4">
        <f>IF(資本ストック!G843&gt;0,LN(資本ストック!G843),0)</f>
        <v>10.633651678453106</v>
      </c>
      <c r="H843" s="4">
        <f>IF(資本ストック!H843&gt;0,LN(資本ストック!H843),0)</f>
        <v>11.153122783950476</v>
      </c>
      <c r="I843" s="4">
        <f>IF(資本ストック!I843&gt;0,LN(資本ストック!I843),0)</f>
        <v>11.55202741798607</v>
      </c>
      <c r="K843" s="6">
        <f>E843-E$1096</f>
        <v>-1.6479616797326901</v>
      </c>
      <c r="L843" s="6">
        <f>F843-F$1096</f>
        <v>-0.82381477768416467</v>
      </c>
      <c r="M843" s="6">
        <f>G843-G$1096</f>
        <v>-1.8799460561494392</v>
      </c>
      <c r="N843" s="6">
        <f>H843-H$1096</f>
        <v>-2.0273700959096548</v>
      </c>
      <c r="O843" s="6">
        <f>I843-I$1096</f>
        <v>-1.8080533015617952</v>
      </c>
    </row>
    <row r="844" spans="1:15" x14ac:dyDescent="0.15">
      <c r="A844" s="1">
        <v>37</v>
      </c>
      <c r="B844" s="1" t="s">
        <v>316</v>
      </c>
      <c r="C844" s="1">
        <v>13</v>
      </c>
      <c r="D844" s="1" t="s">
        <v>26</v>
      </c>
      <c r="E844" s="4">
        <f>IF(資本ストック!E844&gt;0,LN(資本ストック!E844),0)</f>
        <v>10.64403942336857</v>
      </c>
      <c r="F844" s="4">
        <f>IF(資本ストック!F844&gt;0,LN(資本ストック!F844),0)</f>
        <v>11.850081931165249</v>
      </c>
      <c r="G844" s="4">
        <f>IF(資本ストック!G844&gt;0,LN(資本ストック!G844),0)</f>
        <v>11.33660058632303</v>
      </c>
      <c r="H844" s="4">
        <f>IF(資本ストック!H844&gt;0,LN(資本ストック!H844),0)</f>
        <v>11.390145957524087</v>
      </c>
      <c r="I844" s="4">
        <f>IF(資本ストック!I844&gt;0,LN(資本ストック!I844),0)</f>
        <v>11.923482559617813</v>
      </c>
      <c r="K844" s="6">
        <f>E844-E$1097</f>
        <v>1.0134000651132187</v>
      </c>
      <c r="L844" s="6">
        <f>F844-F$1097</f>
        <v>0.74573061087037651</v>
      </c>
      <c r="M844" s="6">
        <f>G844-G$1097</f>
        <v>-0.33698824362144109</v>
      </c>
      <c r="N844" s="6">
        <f>H844-H$1097</f>
        <v>-0.65476025672920812</v>
      </c>
      <c r="O844" s="6">
        <f>I844-I$1097</f>
        <v>-0.2488362937456543</v>
      </c>
    </row>
    <row r="845" spans="1:15" x14ac:dyDescent="0.15">
      <c r="A845" s="1">
        <v>37</v>
      </c>
      <c r="B845" s="1" t="s">
        <v>316</v>
      </c>
      <c r="C845" s="1">
        <v>14</v>
      </c>
      <c r="D845" s="1" t="s">
        <v>27</v>
      </c>
      <c r="E845" s="4">
        <f>IF(資本ストック!E845&gt;0,LN(資本ストック!E845),0)</f>
        <v>5.9191209601781916</v>
      </c>
      <c r="F845" s="4">
        <f>IF(資本ストック!F845&gt;0,LN(資本ストック!F845),0)</f>
        <v>7.268638210591619</v>
      </c>
      <c r="G845" s="4">
        <f>IF(資本ストック!G845&gt;0,LN(資本ストック!G845),0)</f>
        <v>7.6651556137408008</v>
      </c>
      <c r="H845" s="4">
        <f>IF(資本ストック!H845&gt;0,LN(資本ストック!H845),0)</f>
        <v>7.8808664007197624</v>
      </c>
      <c r="I845" s="4">
        <f>IF(資本ストック!I845&gt;0,LN(資本ストック!I845),0)</f>
        <v>7.2296194661275903</v>
      </c>
      <c r="K845" s="6">
        <f>E845-E$1098</f>
        <v>-0.59917322789429583</v>
      </c>
      <c r="L845" s="6">
        <f>F845-F$1098</f>
        <v>-1.1712725119648324</v>
      </c>
      <c r="M845" s="6">
        <f>G845-G$1098</f>
        <v>-1.8524598762876359</v>
      </c>
      <c r="N845" s="6">
        <f>H845-H$1098</f>
        <v>-2.1403040501004025</v>
      </c>
      <c r="O845" s="6">
        <f>I845-I$1098</f>
        <v>-3.0624401606054219</v>
      </c>
    </row>
    <row r="846" spans="1:15" x14ac:dyDescent="0.15">
      <c r="A846" s="1">
        <v>37</v>
      </c>
      <c r="B846" s="1" t="s">
        <v>316</v>
      </c>
      <c r="C846" s="1">
        <v>15</v>
      </c>
      <c r="D846" s="1" t="s">
        <v>28</v>
      </c>
      <c r="E846" s="4">
        <f>IF(資本ストック!E846&gt;0,LN(資本ストック!E846),0)</f>
        <v>11.298520154539071</v>
      </c>
      <c r="F846" s="4">
        <f>IF(資本ストック!F846&gt;0,LN(資本ストック!F846),0)</f>
        <v>11.816142376367877</v>
      </c>
      <c r="G846" s="4">
        <f>IF(資本ストック!G846&gt;0,LN(資本ストック!G846),0)</f>
        <v>12.168441295998608</v>
      </c>
      <c r="H846" s="4">
        <f>IF(資本ストック!H846&gt;0,LN(資本ストック!H846),0)</f>
        <v>12.29293758739839</v>
      </c>
      <c r="I846" s="4">
        <f>IF(資本ストック!I846&gt;0,LN(資本ストック!I846),0)</f>
        <v>12.334135428103092</v>
      </c>
      <c r="K846" s="6">
        <f>E846-E$1099</f>
        <v>0.22294198634304507</v>
      </c>
      <c r="L846" s="6">
        <f>F846-F$1099</f>
        <v>3.0150048149302222E-2</v>
      </c>
      <c r="M846" s="6">
        <f>G846-G$1099</f>
        <v>-0.27969057205968717</v>
      </c>
      <c r="N846" s="6">
        <f>H846-H$1099</f>
        <v>-0.41514600610806696</v>
      </c>
      <c r="O846" s="6">
        <f>I846-I$1099</f>
        <v>-0.39119379661141629</v>
      </c>
    </row>
    <row r="847" spans="1:15" x14ac:dyDescent="0.15">
      <c r="A847" s="1">
        <v>37</v>
      </c>
      <c r="B847" s="1" t="s">
        <v>315</v>
      </c>
      <c r="C847" s="1">
        <v>16</v>
      </c>
      <c r="D847" s="1" t="s">
        <v>11</v>
      </c>
      <c r="E847" s="4">
        <f>IF(資本ストック!E847&gt;0,LN(資本ストック!E847),0)</f>
        <v>11.186128275213177</v>
      </c>
      <c r="F847" s="4">
        <f>IF(資本ストック!F847&gt;0,LN(資本ストック!F847),0)</f>
        <v>11.523077550750303</v>
      </c>
      <c r="G847" s="4">
        <f>IF(資本ストック!G847&gt;0,LN(資本ストック!G847),0)</f>
        <v>11.858554326445583</v>
      </c>
      <c r="H847" s="4">
        <f>IF(資本ストック!H847&gt;0,LN(資本ストック!H847),0)</f>
        <v>12.068999946102602</v>
      </c>
      <c r="I847" s="4">
        <f>IF(資本ストック!I847&gt;0,LN(資本ストック!I847),0)</f>
        <v>11.900681741749167</v>
      </c>
      <c r="K847" s="6">
        <f>E847-E$1100</f>
        <v>-0.67218388027627896</v>
      </c>
      <c r="L847" s="6">
        <f>F847-F$1100</f>
        <v>-0.73099115713431573</v>
      </c>
      <c r="M847" s="6">
        <f>G847-G$1100</f>
        <v>-0.78330725995074246</v>
      </c>
      <c r="N847" s="6">
        <f>H847-H$1100</f>
        <v>-0.899550560432818</v>
      </c>
      <c r="O847" s="6">
        <f>I847-I$1100</f>
        <v>-0.90837838770725554</v>
      </c>
    </row>
    <row r="848" spans="1:15" x14ac:dyDescent="0.15">
      <c r="A848" s="1">
        <v>37</v>
      </c>
      <c r="B848" s="1" t="s">
        <v>315</v>
      </c>
      <c r="C848" s="1">
        <v>17</v>
      </c>
      <c r="D848" s="1" t="s">
        <v>12</v>
      </c>
      <c r="E848" s="4">
        <f>IF(資本ストック!E848&gt;0,LN(資本ストック!E848),0)</f>
        <v>11.91722128075701</v>
      </c>
      <c r="F848" s="4">
        <f>IF(資本ストック!F848&gt;0,LN(資本ストック!F848),0)</f>
        <v>13.112689804723578</v>
      </c>
      <c r="G848" s="4">
        <f>IF(資本ストック!G848&gt;0,LN(資本ストック!G848),0)</f>
        <v>13.39884942636241</v>
      </c>
      <c r="H848" s="4">
        <f>IF(資本ストック!H848&gt;0,LN(資本ストック!H848),0)</f>
        <v>13.584323254125135</v>
      </c>
      <c r="I848" s="4">
        <f>IF(資本ストック!I848&gt;0,LN(資本ストック!I848),0)</f>
        <v>13.806228072815946</v>
      </c>
      <c r="K848" s="6">
        <f>E848-E$1101</f>
        <v>-0.68319016917424058</v>
      </c>
      <c r="L848" s="6">
        <f>F848-F$1101</f>
        <v>-0.59812034771781697</v>
      </c>
      <c r="M848" s="6">
        <f>G848-G$1101</f>
        <v>-0.72499044296278647</v>
      </c>
      <c r="N848" s="6">
        <f>H848-H$1101</f>
        <v>-0.89280226497869108</v>
      </c>
      <c r="O848" s="6">
        <f>I848-I$1101</f>
        <v>-0.69409515734623817</v>
      </c>
    </row>
    <row r="849" spans="1:15" x14ac:dyDescent="0.15">
      <c r="A849" s="1">
        <v>37</v>
      </c>
      <c r="B849" s="1" t="s">
        <v>315</v>
      </c>
      <c r="C849" s="1">
        <v>18</v>
      </c>
      <c r="D849" s="1" t="s">
        <v>13</v>
      </c>
      <c r="E849" s="4">
        <f>IF(資本ストック!E849&gt;0,LN(資本ストック!E849),0)</f>
        <v>11.267383731259336</v>
      </c>
      <c r="F849" s="4">
        <f>IF(資本ストック!F849&gt;0,LN(資本ストック!F849),0)</f>
        <v>12.805698030755682</v>
      </c>
      <c r="G849" s="4">
        <f>IF(資本ストック!G849&gt;0,LN(資本ストック!G849),0)</f>
        <v>12.973740789754689</v>
      </c>
      <c r="H849" s="4">
        <f>IF(資本ストック!H849&gt;0,LN(資本ストック!H849),0)</f>
        <v>13.301847885325301</v>
      </c>
      <c r="I849" s="4">
        <f>IF(資本ストック!I849&gt;0,LN(資本ストック!I849),0)</f>
        <v>13.157749000317903</v>
      </c>
      <c r="K849" s="6">
        <f>E849-E$1102</f>
        <v>-0.65204052716286576</v>
      </c>
      <c r="L849" s="6">
        <f>F849-F$1102</f>
        <v>-0.41103982832888342</v>
      </c>
      <c r="M849" s="6">
        <f>G849-G$1102</f>
        <v>-0.46538095336878804</v>
      </c>
      <c r="N849" s="6">
        <f>H849-H$1102</f>
        <v>-0.30762153009784399</v>
      </c>
      <c r="O849" s="6">
        <f>I849-I$1102</f>
        <v>-0.29471719909322225</v>
      </c>
    </row>
    <row r="850" spans="1:15" x14ac:dyDescent="0.15">
      <c r="A850" s="1">
        <v>37</v>
      </c>
      <c r="B850" s="1" t="s">
        <v>315</v>
      </c>
      <c r="C850" s="1">
        <v>19</v>
      </c>
      <c r="D850" s="1" t="s">
        <v>14</v>
      </c>
      <c r="E850" s="4">
        <f>IF(資本ストック!E850&gt;0,LN(資本ストック!E850),0)</f>
        <v>10.402602103452745</v>
      </c>
      <c r="F850" s="4">
        <f>IF(資本ストック!F850&gt;0,LN(資本ストック!F850),0)</f>
        <v>11.046757862215847</v>
      </c>
      <c r="G850" s="4">
        <f>IF(資本ストック!G850&gt;0,LN(資本ストック!G850),0)</f>
        <v>11.148125516139869</v>
      </c>
      <c r="H850" s="4">
        <f>IF(資本ストック!H850&gt;0,LN(資本ストック!H850),0)</f>
        <v>11.832239174950274</v>
      </c>
      <c r="I850" s="4">
        <f>IF(資本ストック!I850&gt;0,LN(資本ストック!I850),0)</f>
        <v>11.881381644131499</v>
      </c>
      <c r="K850" s="6">
        <f>E850-E$1103</f>
        <v>-0.82075684098272284</v>
      </c>
      <c r="L850" s="6">
        <f>F850-F$1103</f>
        <v>-0.56823648176075103</v>
      </c>
      <c r="M850" s="6">
        <f>G850-G$1103</f>
        <v>-0.74048114574535617</v>
      </c>
      <c r="N850" s="6">
        <f>H850-H$1103</f>
        <v>-0.47171548233745142</v>
      </c>
      <c r="O850" s="6">
        <f>I850-I$1103</f>
        <v>-0.54745391199957005</v>
      </c>
    </row>
    <row r="851" spans="1:15" x14ac:dyDescent="0.15">
      <c r="A851" s="1">
        <v>37</v>
      </c>
      <c r="B851" s="1" t="s">
        <v>315</v>
      </c>
      <c r="C851" s="1">
        <v>20</v>
      </c>
      <c r="D851" s="1" t="s">
        <v>15</v>
      </c>
      <c r="E851" s="4">
        <f>IF(資本ストック!E851&gt;0,LN(資本ストック!E851),0)</f>
        <v>10.205785437317164</v>
      </c>
      <c r="F851" s="4">
        <f>IF(資本ストック!F851&gt;0,LN(資本ストック!F851),0)</f>
        <v>12.22574637163577</v>
      </c>
      <c r="G851" s="4">
        <f>IF(資本ストック!G851&gt;0,LN(資本ストック!G851),0)</f>
        <v>13.083059303559914</v>
      </c>
      <c r="H851" s="4">
        <f>IF(資本ストック!H851&gt;0,LN(資本ストック!H851),0)</f>
        <v>13.378250920449778</v>
      </c>
      <c r="I851" s="4">
        <f>IF(資本ストック!I851&gt;0,LN(資本ストック!I851),0)</f>
        <v>13.367377282668297</v>
      </c>
      <c r="K851" s="6">
        <f>E851-E$1104</f>
        <v>-0.72437629915536483</v>
      </c>
      <c r="L851" s="6">
        <f>F851-F$1104</f>
        <v>-0.65587387802260189</v>
      </c>
      <c r="M851" s="6">
        <f>G851-G$1104</f>
        <v>-0.73159332061039528</v>
      </c>
      <c r="N851" s="6">
        <f>H851-H$1104</f>
        <v>-0.74623790699254755</v>
      </c>
      <c r="O851" s="6">
        <f>I851-I$1104</f>
        <v>-0.76053047065541435</v>
      </c>
    </row>
    <row r="852" spans="1:15" x14ac:dyDescent="0.15">
      <c r="A852" s="1">
        <v>37</v>
      </c>
      <c r="B852" s="1" t="s">
        <v>315</v>
      </c>
      <c r="C852" s="1">
        <v>21</v>
      </c>
      <c r="D852" s="1" t="s">
        <v>16</v>
      </c>
      <c r="E852" s="4">
        <f>IF(資本ストック!E852&gt;0,LN(資本ストック!E852),0)</f>
        <v>12.161115189577838</v>
      </c>
      <c r="F852" s="4">
        <f>IF(資本ストック!F852&gt;0,LN(資本ストック!F852),0)</f>
        <v>13.207514092400228</v>
      </c>
      <c r="G852" s="4">
        <f>IF(資本ストック!G852&gt;0,LN(資本ストック!G852),0)</f>
        <v>13.480870163275062</v>
      </c>
      <c r="H852" s="4">
        <f>IF(資本ストック!H852&gt;0,LN(資本ストック!H852),0)</f>
        <v>13.810563388939199</v>
      </c>
      <c r="I852" s="4">
        <f>IF(資本ストック!I852&gt;0,LN(資本ストック!I852),0)</f>
        <v>13.61288330787902</v>
      </c>
      <c r="K852" s="6">
        <f>E852-E$1105</f>
        <v>-0.42985122721812807</v>
      </c>
      <c r="L852" s="6">
        <f>F852-F$1105</f>
        <v>-0.50860737051131544</v>
      </c>
      <c r="M852" s="6">
        <f>G852-G$1105</f>
        <v>-0.70402504129338972</v>
      </c>
      <c r="N852" s="6">
        <f>H852-H$1105</f>
        <v>-0.81221740446370916</v>
      </c>
      <c r="O852" s="6">
        <f>I852-I$1105</f>
        <v>-1.0490256561118425</v>
      </c>
    </row>
    <row r="853" spans="1:15" x14ac:dyDescent="0.15">
      <c r="A853" s="1">
        <v>37</v>
      </c>
      <c r="B853" s="1" t="s">
        <v>184</v>
      </c>
      <c r="C853" s="1">
        <v>22</v>
      </c>
      <c r="D853" s="1" t="s">
        <v>8</v>
      </c>
      <c r="E853" s="4">
        <f>IF(資本ストック!E853&gt;0,LN(資本ストック!E853),0)</f>
        <v>10.336848114400279</v>
      </c>
      <c r="F853" s="4">
        <f>IF(資本ストック!F853&gt;0,LN(資本ストック!F853),0)</f>
        <v>13.009487633096581</v>
      </c>
      <c r="G853" s="4">
        <f>IF(資本ストック!G853&gt;0,LN(資本ストック!G853),0)</f>
        <v>13.934737871477203</v>
      </c>
      <c r="H853" s="4">
        <f>IF(資本ストック!H853&gt;0,LN(資本ストック!H853),0)</f>
        <v>14.233076561368589</v>
      </c>
      <c r="I853" s="4">
        <f>IF(資本ストック!I853&gt;0,LN(資本ストック!I853),0)</f>
        <v>14.387750743898984</v>
      </c>
      <c r="K853" s="6">
        <f>E853-E$1106</f>
        <v>-1.8488376207196708</v>
      </c>
      <c r="L853" s="6">
        <f>F853-F$1106</f>
        <v>-0.54346582919520436</v>
      </c>
      <c r="M853" s="6">
        <f>G853-G$1106</f>
        <v>-0.5032806053903407</v>
      </c>
      <c r="N853" s="6">
        <f>H853-H$1106</f>
        <v>-0.65811269417374696</v>
      </c>
      <c r="O853" s="6">
        <f>I853-I$1106</f>
        <v>-0.54420032035061716</v>
      </c>
    </row>
    <row r="854" spans="1:15" x14ac:dyDescent="0.15">
      <c r="A854" s="1">
        <v>37</v>
      </c>
      <c r="B854" s="1" t="s">
        <v>184</v>
      </c>
      <c r="C854" s="1">
        <v>23</v>
      </c>
      <c r="D854" s="1" t="s">
        <v>29</v>
      </c>
      <c r="E854" s="4">
        <f>IF(資本ストック!E854&gt;0,LN(資本ストック!E854),0)</f>
        <v>12.470784995037487</v>
      </c>
      <c r="F854" s="4">
        <f>IF(資本ストック!F854&gt;0,LN(資本ストック!F854),0)</f>
        <v>12.829060048437166</v>
      </c>
      <c r="G854" s="4">
        <f>IF(資本ストック!G854&gt;0,LN(資本ストック!G854),0)</f>
        <v>13.225363156407544</v>
      </c>
      <c r="H854" s="4">
        <f>IF(資本ストック!H854&gt;0,LN(資本ストック!H854),0)</f>
        <v>13.868175579814126</v>
      </c>
      <c r="I854" s="4">
        <f>IF(資本ストック!I854&gt;0,LN(資本ストック!I854),0)</f>
        <v>13.962495900103772</v>
      </c>
      <c r="K854" s="6">
        <f>E854-E$1107</f>
        <v>-0.22088816852209803</v>
      </c>
      <c r="L854" s="6">
        <f>F854-F$1107</f>
        <v>-0.54358558850531935</v>
      </c>
      <c r="M854" s="6">
        <f>G854-G$1107</f>
        <v>-0.638899960967791</v>
      </c>
      <c r="N854" s="6">
        <f>H854-H$1107</f>
        <v>-0.58835204256918772</v>
      </c>
      <c r="O854" s="6">
        <f>I854-I$1107</f>
        <v>-0.54296488407099197</v>
      </c>
    </row>
    <row r="855" spans="1:15" x14ac:dyDescent="0.15">
      <c r="A855" s="1">
        <v>38</v>
      </c>
      <c r="B855" s="1" t="s">
        <v>317</v>
      </c>
      <c r="C855" s="1">
        <v>1</v>
      </c>
      <c r="D855" s="1" t="s">
        <v>9</v>
      </c>
      <c r="E855" s="4">
        <f>IF(資本ストック!E855&gt;0,LN(資本ストック!E855),0)</f>
        <v>13.815728530834729</v>
      </c>
      <c r="F855" s="4">
        <f>IF(資本ストック!F855&gt;0,LN(資本ストック!F855),0)</f>
        <v>13.721500751134961</v>
      </c>
      <c r="G855" s="4">
        <f>IF(資本ストック!G855&gt;0,LN(資本ストック!G855),0)</f>
        <v>13.804407175695953</v>
      </c>
      <c r="H855" s="4">
        <f>IF(資本ストック!H855&gt;0,LN(資本ストック!H855),0)</f>
        <v>13.922075560415335</v>
      </c>
      <c r="I855" s="4">
        <f>IF(資本ストック!I855&gt;0,LN(資本ストック!I855),0)</f>
        <v>13.976762630782959</v>
      </c>
      <c r="K855" s="6">
        <f>E855-E$1085</f>
        <v>0.40259897464342487</v>
      </c>
      <c r="L855" s="6">
        <f>F855-F$1085</f>
        <v>8.327260191950181E-2</v>
      </c>
      <c r="M855" s="6">
        <f>G855-G$1085</f>
        <v>-0.18006885816719098</v>
      </c>
      <c r="N855" s="6">
        <f>H855-H$1085</f>
        <v>-0.26198850643683258</v>
      </c>
      <c r="O855" s="6">
        <f>I855-I$1085</f>
        <v>-0.2116682221093793</v>
      </c>
    </row>
    <row r="856" spans="1:15" x14ac:dyDescent="0.15">
      <c r="A856" s="1">
        <v>38</v>
      </c>
      <c r="B856" s="1" t="s">
        <v>317</v>
      </c>
      <c r="C856" s="1">
        <v>2</v>
      </c>
      <c r="D856" s="1" t="s">
        <v>10</v>
      </c>
      <c r="E856" s="4">
        <f>IF(資本ストック!E856&gt;0,LN(資本ストック!E856),0)</f>
        <v>11.075896517796902</v>
      </c>
      <c r="F856" s="4">
        <f>IF(資本ストック!F856&gt;0,LN(資本ストック!F856),0)</f>
        <v>10.649160458205282</v>
      </c>
      <c r="G856" s="4">
        <f>IF(資本ストック!G856&gt;0,LN(資本ストック!G856),0)</f>
        <v>10.380114147298157</v>
      </c>
      <c r="H856" s="4">
        <f>IF(資本ストック!H856&gt;0,LN(資本ストック!H856),0)</f>
        <v>10.274310330271669</v>
      </c>
      <c r="I856" s="4">
        <f>IF(資本ストック!I856&gt;0,LN(資本ストック!I856),0)</f>
        <v>10.019674062003492</v>
      </c>
      <c r="K856" s="6">
        <f>E856-E$1086</f>
        <v>1.1310545819953202</v>
      </c>
      <c r="L856" s="6">
        <f>F856-F$1086</f>
        <v>0.54951714737553736</v>
      </c>
      <c r="M856" s="6">
        <f>G856-G$1086</f>
        <v>0.22053154406407849</v>
      </c>
      <c r="N856" s="6">
        <f>H856-H$1086</f>
        <v>8.7573549044941856E-2</v>
      </c>
      <c r="O856" s="6">
        <f>I856-I$1086</f>
        <v>-1.0932482226763796E-2</v>
      </c>
    </row>
    <row r="857" spans="1:15" x14ac:dyDescent="0.15">
      <c r="A857" s="1">
        <v>38</v>
      </c>
      <c r="B857" s="1" t="s">
        <v>318</v>
      </c>
      <c r="C857" s="1">
        <v>3</v>
      </c>
      <c r="D857" s="1" t="s">
        <v>17</v>
      </c>
      <c r="E857" s="4">
        <f>IF(資本ストック!E857&gt;0,LN(資本ストック!E857),0)</f>
        <v>10.195755024369065</v>
      </c>
      <c r="F857" s="4">
        <f>IF(資本ストック!F857&gt;0,LN(資本ストック!F857),0)</f>
        <v>11.080826577291756</v>
      </c>
      <c r="G857" s="4">
        <f>IF(資本ストック!G857&gt;0,LN(資本ストック!G857),0)</f>
        <v>11.587447151679415</v>
      </c>
      <c r="H857" s="4">
        <f>IF(資本ストック!H857&gt;0,LN(資本ストック!H857),0)</f>
        <v>12.284184936089865</v>
      </c>
      <c r="I857" s="4">
        <f>IF(資本ストック!I857&gt;0,LN(資本ストック!I857),0)</f>
        <v>12.099027825385679</v>
      </c>
      <c r="K857" s="6">
        <f>E857-E$1087</f>
        <v>-0.80938997034083471</v>
      </c>
      <c r="L857" s="6">
        <f>F857-F$1087</f>
        <v>-0.54032083231687444</v>
      </c>
      <c r="M857" s="6">
        <f>G857-G$1087</f>
        <v>-0.54528506319661751</v>
      </c>
      <c r="N857" s="6">
        <f>H857-H$1087</f>
        <v>-0.23291581382743765</v>
      </c>
      <c r="O857" s="6">
        <f>I857-I$1087</f>
        <v>-0.47748553913501368</v>
      </c>
    </row>
    <row r="858" spans="1:15" x14ac:dyDescent="0.15">
      <c r="A858" s="1">
        <v>38</v>
      </c>
      <c r="B858" s="1" t="s">
        <v>318</v>
      </c>
      <c r="C858" s="1">
        <v>4</v>
      </c>
      <c r="D858" s="1" t="s">
        <v>18</v>
      </c>
      <c r="E858" s="4">
        <f>IF(資本ストック!E858&gt;0,LN(資本ストック!E858),0)</f>
        <v>11.512049173561232</v>
      </c>
      <c r="F858" s="4">
        <f>IF(資本ストック!F858&gt;0,LN(資本ストック!F858),0)</f>
        <v>11.585346604860813</v>
      </c>
      <c r="G858" s="4">
        <f>IF(資本ストック!G858&gt;0,LN(資本ストック!G858),0)</f>
        <v>11.922610422814248</v>
      </c>
      <c r="H858" s="4">
        <f>IF(資本ストック!H858&gt;0,LN(資本ストック!H858),0)</f>
        <v>11.94896373909609</v>
      </c>
      <c r="I858" s="4">
        <f>IF(資本ストック!I858&gt;0,LN(資本ストック!I858),0)</f>
        <v>12.705231551841855</v>
      </c>
      <c r="K858" s="6">
        <f>E858-E$1088</f>
        <v>0.86302770737674273</v>
      </c>
      <c r="L858" s="6">
        <f>F858-F$1088</f>
        <v>0.3831451166286719</v>
      </c>
      <c r="M858" s="6">
        <f>G858-G$1088</f>
        <v>0.42401022886971518</v>
      </c>
      <c r="N858" s="6">
        <f>H858-H$1088</f>
        <v>0.39659801855468224</v>
      </c>
      <c r="O858" s="6">
        <f>I858-I$1088</f>
        <v>1.3923421624153018</v>
      </c>
    </row>
    <row r="859" spans="1:15" x14ac:dyDescent="0.15">
      <c r="A859" s="1">
        <v>38</v>
      </c>
      <c r="B859" s="1" t="s">
        <v>318</v>
      </c>
      <c r="C859" s="1">
        <v>5</v>
      </c>
      <c r="D859" s="1" t="s">
        <v>19</v>
      </c>
      <c r="E859" s="4">
        <f>IF(資本ストック!E859&gt;0,LN(資本ストック!E859),0)</f>
        <v>11.500205656917815</v>
      </c>
      <c r="F859" s="4">
        <f>IF(資本ストック!F859&gt;0,LN(資本ストック!F859),0)</f>
        <v>12.420494697699374</v>
      </c>
      <c r="G859" s="4">
        <f>IF(資本ストック!G859&gt;0,LN(資本ストック!G859),0)</f>
        <v>12.949154965925159</v>
      </c>
      <c r="H859" s="4">
        <f>IF(資本ストック!H859&gt;0,LN(資本ストック!H859),0)</f>
        <v>12.931244035523031</v>
      </c>
      <c r="I859" s="4">
        <f>IF(資本ストック!I859&gt;0,LN(資本ストック!I859),0)</f>
        <v>13.089483809345523</v>
      </c>
      <c r="K859" s="6">
        <f>E859-E$1089</f>
        <v>1.321791044973665</v>
      </c>
      <c r="L859" s="6">
        <f>F859-F$1089</f>
        <v>1.8506832579683969</v>
      </c>
      <c r="M859" s="6">
        <f>G859-G$1089</f>
        <v>1.9433466772521619</v>
      </c>
      <c r="N859" s="6">
        <f>H859-H$1089</f>
        <v>1.6002029763262158</v>
      </c>
      <c r="O859" s="6">
        <f>I859-I$1089</f>
        <v>1.730545963670874</v>
      </c>
    </row>
    <row r="860" spans="1:15" x14ac:dyDescent="0.15">
      <c r="A860" s="1">
        <v>38</v>
      </c>
      <c r="B860" s="1" t="s">
        <v>318</v>
      </c>
      <c r="C860" s="1">
        <v>6</v>
      </c>
      <c r="D860" s="1" t="s">
        <v>3</v>
      </c>
      <c r="E860" s="4">
        <f>IF(資本ストック!E860&gt;0,LN(資本ストック!E860),0)</f>
        <v>13.15247034572567</v>
      </c>
      <c r="F860" s="4">
        <f>IF(資本ストック!F860&gt;0,LN(資本ストック!F860),0)</f>
        <v>13.134232616095934</v>
      </c>
      <c r="G860" s="4">
        <f>IF(資本ストック!G860&gt;0,LN(資本ストック!G860),0)</f>
        <v>13.259969864790945</v>
      </c>
      <c r="H860" s="4">
        <f>IF(資本ストック!H860&gt;0,LN(資本ストック!H860),0)</f>
        <v>13.323070712749765</v>
      </c>
      <c r="I860" s="4">
        <f>IF(資本ストック!I860&gt;0,LN(資本ストック!I860),0)</f>
        <v>13.718044198712056</v>
      </c>
      <c r="K860" s="6">
        <f>E860-E$1090</f>
        <v>2.0732126281968188</v>
      </c>
      <c r="L860" s="6">
        <f>F860-F$1090</f>
        <v>1.7338103170952301</v>
      </c>
      <c r="M860" s="6">
        <f>G860-G$1090</f>
        <v>1.4399692603562553</v>
      </c>
      <c r="N860" s="6">
        <f>H860-H$1090</f>
        <v>1.2445799671799183</v>
      </c>
      <c r="O860" s="6">
        <f>I860-I$1090</f>
        <v>1.3364142185886934</v>
      </c>
    </row>
    <row r="861" spans="1:15" x14ac:dyDescent="0.15">
      <c r="A861" s="1">
        <v>38</v>
      </c>
      <c r="B861" s="1" t="s">
        <v>318</v>
      </c>
      <c r="C861" s="1">
        <v>7</v>
      </c>
      <c r="D861" s="1" t="s">
        <v>20</v>
      </c>
      <c r="E861" s="4">
        <f>IF(資本ストック!E861&gt;0,LN(資本ストック!E861),0)</f>
        <v>10.825495840641704</v>
      </c>
      <c r="F861" s="4">
        <f>IF(資本ストック!F861&gt;0,LN(資本ストック!F861),0)</f>
        <v>11.037087534778273</v>
      </c>
      <c r="G861" s="4">
        <f>IF(資本ストック!G861&gt;0,LN(資本ストック!G861),0)</f>
        <v>10.981857746291981</v>
      </c>
      <c r="H861" s="4">
        <f>IF(資本ストック!H861&gt;0,LN(資本ストック!H861),0)</f>
        <v>11.671967547551816</v>
      </c>
      <c r="I861" s="4">
        <f>IF(資本ストック!I861&gt;0,LN(資本ストック!I861),0)</f>
        <v>12.055122541401882</v>
      </c>
      <c r="K861" s="6">
        <f>E861-E$1091</f>
        <v>1.5469662536190487</v>
      </c>
      <c r="L861" s="6">
        <f>F861-F$1091</f>
        <v>1.0734502684114169</v>
      </c>
      <c r="M861" s="6">
        <f>G861-G$1091</f>
        <v>1.1261140239276379</v>
      </c>
      <c r="N861" s="6">
        <f>H861-H$1091</f>
        <v>1.3991455451831882</v>
      </c>
      <c r="O861" s="6">
        <f>I861-I$1091</f>
        <v>1.7139774533886314</v>
      </c>
    </row>
    <row r="862" spans="1:15" x14ac:dyDescent="0.15">
      <c r="A862" s="1">
        <v>38</v>
      </c>
      <c r="B862" s="1" t="s">
        <v>318</v>
      </c>
      <c r="C862" s="1">
        <v>8</v>
      </c>
      <c r="D862" s="1" t="s">
        <v>21</v>
      </c>
      <c r="E862" s="4">
        <f>IF(資本ストック!E862&gt;0,LN(資本ストック!E862),0)</f>
        <v>9.3273025118711743</v>
      </c>
      <c r="F862" s="4">
        <f>IF(資本ストック!F862&gt;0,LN(資本ストック!F862),0)</f>
        <v>10.286264257234293</v>
      </c>
      <c r="G862" s="4">
        <f>IF(資本ストック!G862&gt;0,LN(資本ストック!G862),0)</f>
        <v>10.504434148232313</v>
      </c>
      <c r="H862" s="4">
        <f>IF(資本ストック!H862&gt;0,LN(資本ストック!H862),0)</f>
        <v>10.943091952744796</v>
      </c>
      <c r="I862" s="4">
        <f>IF(資本ストック!I862&gt;0,LN(資本ストック!I862),0)</f>
        <v>11.598968169622177</v>
      </c>
      <c r="K862" s="6">
        <f>E862-E$1092</f>
        <v>-1.4561775300160686</v>
      </c>
      <c r="L862" s="6">
        <f>F862-F$1092</f>
        <v>-0.78341123180728722</v>
      </c>
      <c r="M862" s="6">
        <f>G862-G$1092</f>
        <v>-0.83572693954747201</v>
      </c>
      <c r="N862" s="6">
        <f>H862-H$1092</f>
        <v>-0.46454000478294155</v>
      </c>
      <c r="O862" s="6">
        <f>I862-I$1092</f>
        <v>0.26109379271756517</v>
      </c>
    </row>
    <row r="863" spans="1:15" x14ac:dyDescent="0.15">
      <c r="A863" s="1">
        <v>38</v>
      </c>
      <c r="B863" s="1" t="s">
        <v>318</v>
      </c>
      <c r="C863" s="1">
        <v>9</v>
      </c>
      <c r="D863" s="1" t="s">
        <v>22</v>
      </c>
      <c r="E863" s="4">
        <f>IF(資本ストック!E863&gt;0,LN(資本ストック!E863),0)</f>
        <v>11.474039590407568</v>
      </c>
      <c r="F863" s="4">
        <f>IF(資本ストック!F863&gt;0,LN(資本ストック!F863),0)</f>
        <v>12.288500076782762</v>
      </c>
      <c r="G863" s="4">
        <f>IF(資本ストック!G863&gt;0,LN(資本ストック!G863),0)</f>
        <v>12.029675987165497</v>
      </c>
      <c r="H863" s="4">
        <f>IF(資本ストック!H863&gt;0,LN(資本ストック!H863),0)</f>
        <v>12.32137948522001</v>
      </c>
      <c r="I863" s="4">
        <f>IF(資本ストック!I863&gt;0,LN(資本ストック!I863),0)</f>
        <v>12.647222660103525</v>
      </c>
      <c r="K863" s="6">
        <f>E863-E$1093</f>
        <v>0.21746459598387879</v>
      </c>
      <c r="L863" s="6">
        <f>F863-F$1093</f>
        <v>0.44497102727065219</v>
      </c>
      <c r="M863" s="6">
        <f>G863-G$1093</f>
        <v>-0.15586070304861899</v>
      </c>
      <c r="N863" s="6">
        <f>H863-H$1093</f>
        <v>4.675023430687375E-2</v>
      </c>
      <c r="O863" s="6">
        <f>I863-I$1093</f>
        <v>0.23076072527789293</v>
      </c>
    </row>
    <row r="864" spans="1:15" x14ac:dyDescent="0.15">
      <c r="A864" s="1">
        <v>38</v>
      </c>
      <c r="B864" s="1" t="s">
        <v>318</v>
      </c>
      <c r="C864" s="1">
        <v>10</v>
      </c>
      <c r="D864" s="1" t="s">
        <v>23</v>
      </c>
      <c r="E864" s="4">
        <f>IF(資本ストック!E864&gt;0,LN(資本ストック!E864),0)</f>
        <v>8.5160226612630225</v>
      </c>
      <c r="F864" s="4">
        <f>IF(資本ストック!F864&gt;0,LN(資本ストック!F864),0)</f>
        <v>9.445669571188553</v>
      </c>
      <c r="G864" s="4">
        <f>IF(資本ストック!G864&gt;0,LN(資本ストック!G864),0)</f>
        <v>9.977725426400978</v>
      </c>
      <c r="H864" s="4">
        <f>IF(資本ストック!H864&gt;0,LN(資本ストック!H864),0)</f>
        <v>10.17576420042217</v>
      </c>
      <c r="I864" s="4">
        <f>IF(資本ストック!I864&gt;0,LN(資本ストック!I864),0)</f>
        <v>9.8374743259060526</v>
      </c>
      <c r="K864" s="6">
        <f>E864-E$1094</f>
        <v>-1.7251997923266682</v>
      </c>
      <c r="L864" s="6">
        <f>F864-F$1094</f>
        <v>-1.145395227346528</v>
      </c>
      <c r="M864" s="6">
        <f>G864-G$1094</f>
        <v>-1.0977522038143608</v>
      </c>
      <c r="N864" s="6">
        <f>H864-H$1094</f>
        <v>-1.1763294777293627</v>
      </c>
      <c r="O864" s="6">
        <f>I864-I$1094</f>
        <v>-1.4495237553970952</v>
      </c>
    </row>
    <row r="865" spans="1:15" x14ac:dyDescent="0.15">
      <c r="A865" s="1">
        <v>38</v>
      </c>
      <c r="B865" s="1" t="s">
        <v>318</v>
      </c>
      <c r="C865" s="1">
        <v>11</v>
      </c>
      <c r="D865" s="1" t="s">
        <v>24</v>
      </c>
      <c r="E865" s="4">
        <f>IF(資本ストック!E865&gt;0,LN(資本ストック!E865),0)</f>
        <v>11.431544443799668</v>
      </c>
      <c r="F865" s="4">
        <f>IF(資本ストック!F865&gt;0,LN(資本ストック!F865),0)</f>
        <v>11.807919197523915</v>
      </c>
      <c r="G865" s="4">
        <f>IF(資本ストック!G865&gt;0,LN(資本ストック!G865),0)</f>
        <v>12.034880884734021</v>
      </c>
      <c r="H865" s="4">
        <f>IF(資本ストック!H865&gt;0,LN(資本ストック!H865),0)</f>
        <v>12.277339102187849</v>
      </c>
      <c r="I865" s="4">
        <f>IF(資本ストック!I865&gt;0,LN(資本ストック!I865),0)</f>
        <v>12.320110009959565</v>
      </c>
      <c r="K865" s="6">
        <f>E865-E$1095</f>
        <v>0.61546770590959454</v>
      </c>
      <c r="L865" s="6">
        <f>F865-F$1095</f>
        <v>0.5930197676401896</v>
      </c>
      <c r="M865" s="6">
        <f>G865-G$1095</f>
        <v>0.11651368582326782</v>
      </c>
      <c r="N865" s="6">
        <f>H865-H$1095</f>
        <v>-6.7052564805404558E-2</v>
      </c>
      <c r="O865" s="6">
        <f>I865-I$1095</f>
        <v>-0.16122164594629318</v>
      </c>
    </row>
    <row r="866" spans="1:15" x14ac:dyDescent="0.15">
      <c r="A866" s="1">
        <v>38</v>
      </c>
      <c r="B866" s="1" t="s">
        <v>318</v>
      </c>
      <c r="C866" s="1">
        <v>12</v>
      </c>
      <c r="D866" s="1" t="s">
        <v>25</v>
      </c>
      <c r="E866" s="4">
        <f>IF(資本ストック!E866&gt;0,LN(資本ストック!E866),0)</f>
        <v>8.552331445092662</v>
      </c>
      <c r="F866" s="4">
        <f>IF(資本ストック!F866&gt;0,LN(資本ストック!F866),0)</f>
        <v>10.324626648986921</v>
      </c>
      <c r="G866" s="4">
        <f>IF(資本ストック!G866&gt;0,LN(資本ストック!G866),0)</f>
        <v>12.194772185744029</v>
      </c>
      <c r="H866" s="4">
        <f>IF(資本ストック!H866&gt;0,LN(資本ストック!H866),0)</f>
        <v>13.212314815242268</v>
      </c>
      <c r="I866" s="4">
        <f>IF(資本ストック!I866&gt;0,LN(資本ストック!I866),0)</f>
        <v>12.989826517106422</v>
      </c>
      <c r="K866" s="6">
        <f>E866-E$1096</f>
        <v>-1.5783559548068613</v>
      </c>
      <c r="L866" s="6">
        <f>F866-F$1096</f>
        <v>-0.7263034244182176</v>
      </c>
      <c r="M866" s="6">
        <f>G866-G$1096</f>
        <v>-0.31882554885851633</v>
      </c>
      <c r="N866" s="6">
        <f>H866-H$1096</f>
        <v>3.1821935382136957E-2</v>
      </c>
      <c r="O866" s="6">
        <f>I866-I$1096</f>
        <v>-0.37025420244144236</v>
      </c>
    </row>
    <row r="867" spans="1:15" x14ac:dyDescent="0.15">
      <c r="A867" s="1">
        <v>38</v>
      </c>
      <c r="B867" s="1" t="s">
        <v>318</v>
      </c>
      <c r="C867" s="1">
        <v>13</v>
      </c>
      <c r="D867" s="1" t="s">
        <v>26</v>
      </c>
      <c r="E867" s="4">
        <f>IF(資本ストック!E867&gt;0,LN(資本ストック!E867),0)</f>
        <v>10.230615420609309</v>
      </c>
      <c r="F867" s="4">
        <f>IF(資本ストック!F867&gt;0,LN(資本ストック!F867),0)</f>
        <v>11.809196784490556</v>
      </c>
      <c r="G867" s="4">
        <f>IF(資本ストック!G867&gt;0,LN(資本ストック!G867),0)</f>
        <v>11.62361762372111</v>
      </c>
      <c r="H867" s="4">
        <f>IF(資本ストック!H867&gt;0,LN(資本ストック!H867),0)</f>
        <v>11.809163422826094</v>
      </c>
      <c r="I867" s="4">
        <f>IF(資本ストック!I867&gt;0,LN(資本ストック!I867),0)</f>
        <v>12.353478702861615</v>
      </c>
      <c r="K867" s="6">
        <f>E867-E$1097</f>
        <v>0.59997606235395828</v>
      </c>
      <c r="L867" s="6">
        <f>F867-F$1097</f>
        <v>0.70484546419568339</v>
      </c>
      <c r="M867" s="6">
        <f>G867-G$1097</f>
        <v>-4.9971206223361264E-2</v>
      </c>
      <c r="N867" s="6">
        <f>H867-H$1097</f>
        <v>-0.23574279142720123</v>
      </c>
      <c r="O867" s="6">
        <f>I867-I$1097</f>
        <v>0.18115984949814745</v>
      </c>
    </row>
    <row r="868" spans="1:15" x14ac:dyDescent="0.15">
      <c r="A868" s="1">
        <v>38</v>
      </c>
      <c r="B868" s="1" t="s">
        <v>318</v>
      </c>
      <c r="C868" s="1">
        <v>14</v>
      </c>
      <c r="D868" s="1" t="s">
        <v>27</v>
      </c>
      <c r="E868" s="4">
        <f>IF(資本ストック!E868&gt;0,LN(資本ストック!E868),0)</f>
        <v>3.4987822291426611</v>
      </c>
      <c r="F868" s="4">
        <f>IF(資本ストック!F868&gt;0,LN(資本ストック!F868),0)</f>
        <v>4.8462385235220342</v>
      </c>
      <c r="G868" s="4">
        <f>IF(資本ストック!G868&gt;0,LN(資本ストック!G868),0)</f>
        <v>7.8574276356652817</v>
      </c>
      <c r="H868" s="4">
        <f>IF(資本ストック!H868&gt;0,LN(資本ストック!H868),0)</f>
        <v>8.201620672294343</v>
      </c>
      <c r="I868" s="4">
        <f>IF(資本ストック!I868&gt;0,LN(資本ストック!I868),0)</f>
        <v>8.3774760272723512</v>
      </c>
      <c r="K868" s="6">
        <f>E868-E$1098</f>
        <v>-3.0195119589298263</v>
      </c>
      <c r="L868" s="6">
        <f>F868-F$1098</f>
        <v>-3.5936721990344171</v>
      </c>
      <c r="M868" s="6">
        <f>G868-G$1098</f>
        <v>-1.660187854363155</v>
      </c>
      <c r="N868" s="6">
        <f>H868-H$1098</f>
        <v>-1.8195497785258219</v>
      </c>
      <c r="O868" s="6">
        <f>I868-I$1098</f>
        <v>-1.914583599460661</v>
      </c>
    </row>
    <row r="869" spans="1:15" x14ac:dyDescent="0.15">
      <c r="A869" s="1">
        <v>38</v>
      </c>
      <c r="B869" s="1" t="s">
        <v>318</v>
      </c>
      <c r="C869" s="1">
        <v>15</v>
      </c>
      <c r="D869" s="1" t="s">
        <v>28</v>
      </c>
      <c r="E869" s="4">
        <f>IF(資本ストック!E869&gt;0,LN(資本ストック!E869),0)</f>
        <v>10.713060331589677</v>
      </c>
      <c r="F869" s="4">
        <f>IF(資本ストック!F869&gt;0,LN(資本ストック!F869),0)</f>
        <v>11.067369963231654</v>
      </c>
      <c r="G869" s="4">
        <f>IF(資本ストック!G869&gt;0,LN(資本ストック!G869),0)</f>
        <v>11.484762478419057</v>
      </c>
      <c r="H869" s="4">
        <f>IF(資本ストック!H869&gt;0,LN(資本ストック!H869),0)</f>
        <v>11.782781510776667</v>
      </c>
      <c r="I869" s="4">
        <f>IF(資本ストック!I869&gt;0,LN(資本ストック!I869),0)</f>
        <v>12.059771783062013</v>
      </c>
      <c r="K869" s="6">
        <f>E869-E$1099</f>
        <v>-0.36251783660634906</v>
      </c>
      <c r="L869" s="6">
        <f>F869-F$1099</f>
        <v>-0.71862236498692056</v>
      </c>
      <c r="M869" s="6">
        <f>G869-G$1099</f>
        <v>-0.96336938963923835</v>
      </c>
      <c r="N869" s="6">
        <f>H869-H$1099</f>
        <v>-0.92530208272978953</v>
      </c>
      <c r="O869" s="6">
        <f>I869-I$1099</f>
        <v>-0.66555744165249564</v>
      </c>
    </row>
    <row r="870" spans="1:15" x14ac:dyDescent="0.15">
      <c r="A870" s="1">
        <v>38</v>
      </c>
      <c r="B870" s="1" t="s">
        <v>317</v>
      </c>
      <c r="C870" s="1">
        <v>16</v>
      </c>
      <c r="D870" s="1" t="s">
        <v>11</v>
      </c>
      <c r="E870" s="4">
        <f>IF(資本ストック!E870&gt;0,LN(資本ストック!E870),0)</f>
        <v>11.547216847816246</v>
      </c>
      <c r="F870" s="4">
        <f>IF(資本ストック!F870&gt;0,LN(資本ストック!F870),0)</f>
        <v>11.978422168868537</v>
      </c>
      <c r="G870" s="4">
        <f>IF(資本ストック!G870&gt;0,LN(資本ストック!G870),0)</f>
        <v>12.341315740242591</v>
      </c>
      <c r="H870" s="4">
        <f>IF(資本ストック!H870&gt;0,LN(資本ストック!H870),0)</f>
        <v>12.691488202370213</v>
      </c>
      <c r="I870" s="4">
        <f>IF(資本ストック!I870&gt;0,LN(資本ストック!I870),0)</f>
        <v>12.485267611983581</v>
      </c>
      <c r="K870" s="6">
        <f>E870-E$1100</f>
        <v>-0.31109530767320948</v>
      </c>
      <c r="L870" s="6">
        <f>F870-F$1100</f>
        <v>-0.2756465390160816</v>
      </c>
      <c r="M870" s="6">
        <f>G870-G$1100</f>
        <v>-0.30054584615373514</v>
      </c>
      <c r="N870" s="6">
        <f>H870-H$1100</f>
        <v>-0.27706230416520761</v>
      </c>
      <c r="O870" s="6">
        <f>I870-I$1100</f>
        <v>-0.32379251747284243</v>
      </c>
    </row>
    <row r="871" spans="1:15" x14ac:dyDescent="0.15">
      <c r="A871" s="1">
        <v>38</v>
      </c>
      <c r="B871" s="1" t="s">
        <v>317</v>
      </c>
      <c r="C871" s="1">
        <v>17</v>
      </c>
      <c r="D871" s="1" t="s">
        <v>12</v>
      </c>
      <c r="E871" s="4">
        <f>IF(資本ストック!E871&gt;0,LN(資本ストック!E871),0)</f>
        <v>12.402895594877572</v>
      </c>
      <c r="F871" s="4">
        <f>IF(資本ストック!F871&gt;0,LN(資本ストック!F871),0)</f>
        <v>13.593938843473232</v>
      </c>
      <c r="G871" s="4">
        <f>IF(資本ストック!G871&gt;0,LN(資本ストック!G871),0)</f>
        <v>13.955280431665512</v>
      </c>
      <c r="H871" s="4">
        <f>IF(資本ストック!H871&gt;0,LN(資本ストック!H871),0)</f>
        <v>14.192433010032772</v>
      </c>
      <c r="I871" s="4">
        <f>IF(資本ストック!I871&gt;0,LN(資本ストック!I871),0)</f>
        <v>14.120108289907851</v>
      </c>
      <c r="K871" s="6">
        <f>E871-E$1101</f>
        <v>-0.19751585505367864</v>
      </c>
      <c r="L871" s="6">
        <f>F871-F$1101</f>
        <v>-0.11687130896816278</v>
      </c>
      <c r="M871" s="6">
        <f>G871-G$1101</f>
        <v>-0.16855943765968462</v>
      </c>
      <c r="N871" s="6">
        <f>H871-H$1101</f>
        <v>-0.28469250907105348</v>
      </c>
      <c r="O871" s="6">
        <f>I871-I$1101</f>
        <v>-0.38021494025433356</v>
      </c>
    </row>
    <row r="872" spans="1:15" x14ac:dyDescent="0.15">
      <c r="A872" s="1">
        <v>38</v>
      </c>
      <c r="B872" s="1" t="s">
        <v>317</v>
      </c>
      <c r="C872" s="1">
        <v>18</v>
      </c>
      <c r="D872" s="1" t="s">
        <v>13</v>
      </c>
      <c r="E872" s="4">
        <f>IF(資本ストック!E872&gt;0,LN(資本ストック!E872),0)</f>
        <v>11.423759692127968</v>
      </c>
      <c r="F872" s="4">
        <f>IF(資本ストック!F872&gt;0,LN(資本ストック!F872),0)</f>
        <v>12.92186934287656</v>
      </c>
      <c r="G872" s="4">
        <f>IF(資本ストック!G872&gt;0,LN(資本ストック!G872),0)</f>
        <v>13.042275633341276</v>
      </c>
      <c r="H872" s="4">
        <f>IF(資本ストック!H872&gt;0,LN(資本ストック!H872),0)</f>
        <v>13.216253998227284</v>
      </c>
      <c r="I872" s="4">
        <f>IF(資本ストック!I872&gt;0,LN(資本ストック!I872),0)</f>
        <v>12.988530732041008</v>
      </c>
      <c r="K872" s="6">
        <f>E872-E$1102</f>
        <v>-0.49566456629423428</v>
      </c>
      <c r="L872" s="6">
        <f>F872-F$1102</f>
        <v>-0.29486851620800536</v>
      </c>
      <c r="M872" s="6">
        <f>G872-G$1102</f>
        <v>-0.39684610978220114</v>
      </c>
      <c r="N872" s="6">
        <f>H872-H$1102</f>
        <v>-0.39321541719586151</v>
      </c>
      <c r="O872" s="6">
        <f>I872-I$1102</f>
        <v>-0.46393546737011704</v>
      </c>
    </row>
    <row r="873" spans="1:15" x14ac:dyDescent="0.15">
      <c r="A873" s="1">
        <v>38</v>
      </c>
      <c r="B873" s="1" t="s">
        <v>317</v>
      </c>
      <c r="C873" s="1">
        <v>19</v>
      </c>
      <c r="D873" s="1" t="s">
        <v>14</v>
      </c>
      <c r="E873" s="4">
        <f>IF(資本ストック!E873&gt;0,LN(資本ストック!E873),0)</f>
        <v>10.601811808239626</v>
      </c>
      <c r="F873" s="4">
        <f>IF(資本ストック!F873&gt;0,LN(資本ストック!F873),0)</f>
        <v>11.144892987435512</v>
      </c>
      <c r="G873" s="4">
        <f>IF(資本ストック!G873&gt;0,LN(資本ストック!G873),0)</f>
        <v>11.41690041376936</v>
      </c>
      <c r="H873" s="4">
        <f>IF(資本ストック!H873&gt;0,LN(資本ストック!H873),0)</f>
        <v>11.759887640229307</v>
      </c>
      <c r="I873" s="4">
        <f>IF(資本ストック!I873&gt;0,LN(資本ストック!I873),0)</f>
        <v>11.871640602897401</v>
      </c>
      <c r="K873" s="6">
        <f>E873-E$1103</f>
        <v>-0.62154713619584179</v>
      </c>
      <c r="L873" s="6">
        <f>F873-F$1103</f>
        <v>-0.47010135654108609</v>
      </c>
      <c r="M873" s="6">
        <f>G873-G$1103</f>
        <v>-0.47170624811586492</v>
      </c>
      <c r="N873" s="6">
        <f>H873-H$1103</f>
        <v>-0.54406701705841876</v>
      </c>
      <c r="O873" s="6">
        <f>I873-I$1103</f>
        <v>-0.55719495323366885</v>
      </c>
    </row>
    <row r="874" spans="1:15" x14ac:dyDescent="0.15">
      <c r="A874" s="1">
        <v>38</v>
      </c>
      <c r="B874" s="1" t="s">
        <v>317</v>
      </c>
      <c r="C874" s="1">
        <v>20</v>
      </c>
      <c r="D874" s="1" t="s">
        <v>15</v>
      </c>
      <c r="E874" s="4">
        <f>IF(資本ストック!E874&gt;0,LN(資本ストック!E874),0)</f>
        <v>10.026409193677448</v>
      </c>
      <c r="F874" s="4">
        <f>IF(資本ストック!F874&gt;0,LN(資本ストック!F874),0)</f>
        <v>12.844895821906999</v>
      </c>
      <c r="G874" s="4">
        <f>IF(資本ストック!G874&gt;0,LN(資本ストック!G874),0)</f>
        <v>13.639861744438189</v>
      </c>
      <c r="H874" s="4">
        <f>IF(資本ストック!H874&gt;0,LN(資本ストック!H874),0)</f>
        <v>13.80797064201961</v>
      </c>
      <c r="I874" s="4">
        <f>IF(資本ストック!I874&gt;0,LN(資本ストック!I874),0)</f>
        <v>13.75784546934231</v>
      </c>
      <c r="K874" s="6">
        <f>E874-E$1104</f>
        <v>-0.90375254279508077</v>
      </c>
      <c r="L874" s="6">
        <f>F874-F$1104</f>
        <v>-3.6724427751373412E-2</v>
      </c>
      <c r="M874" s="6">
        <f>G874-G$1104</f>
        <v>-0.17479087973211982</v>
      </c>
      <c r="N874" s="6">
        <f>H874-H$1104</f>
        <v>-0.3165181854227157</v>
      </c>
      <c r="O874" s="6">
        <f>I874-I$1104</f>
        <v>-0.37006228398140095</v>
      </c>
    </row>
    <row r="875" spans="1:15" x14ac:dyDescent="0.15">
      <c r="A875" s="1">
        <v>38</v>
      </c>
      <c r="B875" s="1" t="s">
        <v>317</v>
      </c>
      <c r="C875" s="1">
        <v>21</v>
      </c>
      <c r="D875" s="1" t="s">
        <v>16</v>
      </c>
      <c r="E875" s="4">
        <f>IF(資本ストック!E875&gt;0,LN(資本ストック!E875),0)</f>
        <v>12.023265061476348</v>
      </c>
      <c r="F875" s="4">
        <f>IF(資本ストック!F875&gt;0,LN(資本ストック!F875),0)</f>
        <v>13.279893038644186</v>
      </c>
      <c r="G875" s="4">
        <f>IF(資本ストック!G875&gt;0,LN(資本ストック!G875),0)</f>
        <v>13.757025848717518</v>
      </c>
      <c r="H875" s="4">
        <f>IF(資本ストック!H875&gt;0,LN(資本ストック!H875),0)</f>
        <v>13.91642917857415</v>
      </c>
      <c r="I875" s="4">
        <f>IF(資本ストック!I875&gt;0,LN(資本ストック!I875),0)</f>
        <v>13.859410286692212</v>
      </c>
      <c r="K875" s="6">
        <f>E875-E$1105</f>
        <v>-0.56770135531961863</v>
      </c>
      <c r="L875" s="6">
        <f>F875-F$1105</f>
        <v>-0.43622842426735708</v>
      </c>
      <c r="M875" s="6">
        <f>G875-G$1105</f>
        <v>-0.42786935585093389</v>
      </c>
      <c r="N875" s="6">
        <f>H875-H$1105</f>
        <v>-0.7063516148287583</v>
      </c>
      <c r="O875" s="6">
        <f>I875-I$1105</f>
        <v>-0.80249867729865088</v>
      </c>
    </row>
    <row r="876" spans="1:15" x14ac:dyDescent="0.15">
      <c r="A876" s="1">
        <v>38</v>
      </c>
      <c r="B876" s="1" t="s">
        <v>188</v>
      </c>
      <c r="C876" s="1">
        <v>22</v>
      </c>
      <c r="D876" s="1" t="s">
        <v>8</v>
      </c>
      <c r="E876" s="4">
        <f>IF(資本ストック!E876&gt;0,LN(資本ストック!E876),0)</f>
        <v>10.232240599452583</v>
      </c>
      <c r="F876" s="4">
        <f>IF(資本ストック!F876&gt;0,LN(資本ストック!F876),0)</f>
        <v>13.271158123533862</v>
      </c>
      <c r="G876" s="4">
        <f>IF(資本ストック!G876&gt;0,LN(資本ストック!G876),0)</f>
        <v>13.925906496990823</v>
      </c>
      <c r="H876" s="4">
        <f>IF(資本ストック!H876&gt;0,LN(資本ストック!H876),0)</f>
        <v>14.261428157788101</v>
      </c>
      <c r="I876" s="4">
        <f>IF(資本ストック!I876&gt;0,LN(資本ストック!I876),0)</f>
        <v>14.597306864469079</v>
      </c>
      <c r="K876" s="6">
        <f>E876-E$1106</f>
        <v>-1.9534451356673674</v>
      </c>
      <c r="L876" s="6">
        <f>F876-F$1106</f>
        <v>-0.28179533875792373</v>
      </c>
      <c r="M876" s="6">
        <f>G876-G$1106</f>
        <v>-0.51211197987672108</v>
      </c>
      <c r="N876" s="6">
        <f>H876-H$1106</f>
        <v>-0.62976109775423517</v>
      </c>
      <c r="O876" s="6">
        <f>I876-I$1106</f>
        <v>-0.33464419978052184</v>
      </c>
    </row>
    <row r="877" spans="1:15" x14ac:dyDescent="0.15">
      <c r="A877" s="1">
        <v>38</v>
      </c>
      <c r="B877" s="1" t="s">
        <v>188</v>
      </c>
      <c r="C877" s="1">
        <v>23</v>
      </c>
      <c r="D877" s="1" t="s">
        <v>29</v>
      </c>
      <c r="E877" s="4">
        <f>IF(資本ストック!E877&gt;0,LN(資本ストック!E877),0)</f>
        <v>12.589700054499042</v>
      </c>
      <c r="F877" s="4">
        <f>IF(資本ストック!F877&gt;0,LN(資本ストック!F877),0)</f>
        <v>13.141255989970871</v>
      </c>
      <c r="G877" s="4">
        <f>IF(資本ストック!G877&gt;0,LN(資本ストック!G877),0)</f>
        <v>13.635782752600988</v>
      </c>
      <c r="H877" s="4">
        <f>IF(資本ストック!H877&gt;0,LN(資本ストック!H877),0)</f>
        <v>14.071926536386805</v>
      </c>
      <c r="I877" s="4">
        <f>IF(資本ストック!I877&gt;0,LN(資本ストック!I877),0)</f>
        <v>14.056335010124197</v>
      </c>
      <c r="K877" s="6">
        <f>E877-E$1107</f>
        <v>-0.10197310906054291</v>
      </c>
      <c r="L877" s="6">
        <f>F877-F$1107</f>
        <v>-0.23138964697161413</v>
      </c>
      <c r="M877" s="6">
        <f>G877-G$1107</f>
        <v>-0.22848036477434697</v>
      </c>
      <c r="N877" s="6">
        <f>H877-H$1107</f>
        <v>-0.38460108599650944</v>
      </c>
      <c r="O877" s="6">
        <f>I877-I$1107</f>
        <v>-0.44912577405056631</v>
      </c>
    </row>
    <row r="878" spans="1:15" x14ac:dyDescent="0.15">
      <c r="A878" s="1">
        <v>39</v>
      </c>
      <c r="B878" s="1" t="s">
        <v>319</v>
      </c>
      <c r="C878" s="1">
        <v>1</v>
      </c>
      <c r="D878" s="1" t="s">
        <v>9</v>
      </c>
      <c r="E878" s="4">
        <f>IF(資本ストック!E878&gt;0,LN(資本ストック!E878),0)</f>
        <v>13.316799167988322</v>
      </c>
      <c r="F878" s="4">
        <f>IF(資本ストック!F878&gt;0,LN(資本ストック!F878),0)</f>
        <v>13.162046414080153</v>
      </c>
      <c r="G878" s="4">
        <f>IF(資本ストック!G878&gt;0,LN(資本ストック!G878),0)</f>
        <v>13.280558574454455</v>
      </c>
      <c r="H878" s="4">
        <f>IF(資本ストック!H878&gt;0,LN(資本ストック!H878),0)</f>
        <v>13.468185166613745</v>
      </c>
      <c r="I878" s="4">
        <f>IF(資本ストック!I878&gt;0,LN(資本ストック!I878),0)</f>
        <v>13.443587514581068</v>
      </c>
      <c r="K878" s="6">
        <f>E878-E$1085</f>
        <v>-9.6330388202982675E-2</v>
      </c>
      <c r="L878" s="6">
        <f>F878-F$1085</f>
        <v>-0.47618173513530593</v>
      </c>
      <c r="M878" s="6">
        <f>G878-G$1085</f>
        <v>-0.70391745940868944</v>
      </c>
      <c r="N878" s="6">
        <f>H878-H$1085</f>
        <v>-0.71587890023842249</v>
      </c>
      <c r="O878" s="6">
        <f>I878-I$1085</f>
        <v>-0.74484333831127003</v>
      </c>
    </row>
    <row r="879" spans="1:15" x14ac:dyDescent="0.15">
      <c r="A879" s="1">
        <v>39</v>
      </c>
      <c r="B879" s="1" t="s">
        <v>319</v>
      </c>
      <c r="C879" s="1">
        <v>2</v>
      </c>
      <c r="D879" s="1" t="s">
        <v>10</v>
      </c>
      <c r="E879" s="4">
        <f>IF(資本ストック!E879&gt;0,LN(資本ストック!E879),0)</f>
        <v>10.611022830883993</v>
      </c>
      <c r="F879" s="4">
        <f>IF(資本ストック!F879&gt;0,LN(資本ストック!F879),0)</f>
        <v>10.246772993582791</v>
      </c>
      <c r="G879" s="4">
        <f>IF(資本ストック!G879&gt;0,LN(資本ストック!G879),0)</f>
        <v>10.018854222706654</v>
      </c>
      <c r="H879" s="4">
        <f>IF(資本ストック!H879&gt;0,LN(資本ストック!H879),0)</f>
        <v>9.9012548010331791</v>
      </c>
      <c r="I879" s="4">
        <f>IF(資本ストック!I879&gt;0,LN(資本ストック!I879),0)</f>
        <v>9.780517176867594</v>
      </c>
      <c r="K879" s="6">
        <f>E879-E$1086</f>
        <v>0.66618089508241063</v>
      </c>
      <c r="L879" s="6">
        <f>F879-F$1086</f>
        <v>0.14712968275304661</v>
      </c>
      <c r="M879" s="6">
        <f>G879-G$1086</f>
        <v>-0.14072838052742398</v>
      </c>
      <c r="N879" s="6">
        <f>H879-H$1086</f>
        <v>-0.28548198019354842</v>
      </c>
      <c r="O879" s="6">
        <f>I879-I$1086</f>
        <v>-0.25008936736266207</v>
      </c>
    </row>
    <row r="880" spans="1:15" x14ac:dyDescent="0.15">
      <c r="A880" s="1">
        <v>39</v>
      </c>
      <c r="B880" s="1" t="s">
        <v>320</v>
      </c>
      <c r="C880" s="1">
        <v>3</v>
      </c>
      <c r="D880" s="1" t="s">
        <v>17</v>
      </c>
      <c r="E880" s="4">
        <f>IF(資本ストック!E880&gt;0,LN(資本ストック!E880),0)</f>
        <v>9.1195597931510317</v>
      </c>
      <c r="F880" s="4">
        <f>IF(資本ストック!F880&gt;0,LN(資本ストック!F880),0)</f>
        <v>9.8392201007082249</v>
      </c>
      <c r="G880" s="4">
        <f>IF(資本ストック!G880&gt;0,LN(資本ストック!G880),0)</f>
        <v>10.252288781157127</v>
      </c>
      <c r="H880" s="4">
        <f>IF(資本ストック!H880&gt;0,LN(資本ストック!H880),0)</f>
        <v>10.868642047120101</v>
      </c>
      <c r="I880" s="4">
        <f>IF(資本ストック!I880&gt;0,LN(資本ストック!I880),0)</f>
        <v>10.994589305707795</v>
      </c>
      <c r="K880" s="6">
        <f>E880-E$1087</f>
        <v>-1.8855852015588681</v>
      </c>
      <c r="L880" s="6">
        <f>F880-F$1087</f>
        <v>-1.7819273089004053</v>
      </c>
      <c r="M880" s="6">
        <f>G880-G$1087</f>
        <v>-1.8804434337189058</v>
      </c>
      <c r="N880" s="6">
        <f>H880-H$1087</f>
        <v>-1.6484587027972015</v>
      </c>
      <c r="O880" s="6">
        <f>I880-I$1087</f>
        <v>-1.5819240588128984</v>
      </c>
    </row>
    <row r="881" spans="1:15" x14ac:dyDescent="0.15">
      <c r="A881" s="1">
        <v>39</v>
      </c>
      <c r="B881" s="1" t="s">
        <v>320</v>
      </c>
      <c r="C881" s="1">
        <v>4</v>
      </c>
      <c r="D881" s="1" t="s">
        <v>18</v>
      </c>
      <c r="E881" s="4">
        <f>IF(資本ストック!E881&gt;0,LN(資本ストック!E881),0)</f>
        <v>9.4576029466963956</v>
      </c>
      <c r="F881" s="4">
        <f>IF(資本ストック!F881&gt;0,LN(資本ストック!F881),0)</f>
        <v>9.8442278488535386</v>
      </c>
      <c r="G881" s="4">
        <f>IF(資本ストック!G881&gt;0,LN(資本ストック!G881),0)</f>
        <v>10.251455612096992</v>
      </c>
      <c r="H881" s="4">
        <f>IF(資本ストック!H881&gt;0,LN(資本ストック!H881),0)</f>
        <v>10.20354755263511</v>
      </c>
      <c r="I881" s="4">
        <f>IF(資本ストック!I881&gt;0,LN(資本ストック!I881),0)</f>
        <v>10.019550241122042</v>
      </c>
      <c r="K881" s="6">
        <f>E881-E$1088</f>
        <v>-1.191418519488094</v>
      </c>
      <c r="L881" s="6">
        <f>F881-F$1088</f>
        <v>-1.3579736393786028</v>
      </c>
      <c r="M881" s="6">
        <f>G881-G$1088</f>
        <v>-1.2471445818475413</v>
      </c>
      <c r="N881" s="6">
        <f>H881-H$1088</f>
        <v>-1.3488181679062983</v>
      </c>
      <c r="O881" s="6">
        <f>I881-I$1088</f>
        <v>-1.2933391483045114</v>
      </c>
    </row>
    <row r="882" spans="1:15" x14ac:dyDescent="0.15">
      <c r="A882" s="1">
        <v>39</v>
      </c>
      <c r="B882" s="1" t="s">
        <v>320</v>
      </c>
      <c r="C882" s="1">
        <v>5</v>
      </c>
      <c r="D882" s="1" t="s">
        <v>19</v>
      </c>
      <c r="E882" s="4">
        <f>IF(資本ストック!E882&gt;0,LN(資本ストック!E882),0)</f>
        <v>9.3978682404724427</v>
      </c>
      <c r="F882" s="4">
        <f>IF(資本ストック!F882&gt;0,LN(資本ストック!F882),0)</f>
        <v>9.6463277496087922</v>
      </c>
      <c r="G882" s="4">
        <f>IF(資本ストック!G882&gt;0,LN(資本ストック!G882),0)</f>
        <v>10.338418635927711</v>
      </c>
      <c r="H882" s="4">
        <f>IF(資本ストック!H882&gt;0,LN(資本ストック!H882),0)</f>
        <v>10.763491800447479</v>
      </c>
      <c r="I882" s="4">
        <f>IF(資本ストック!I882&gt;0,LN(資本ストック!I882),0)</f>
        <v>10.848999082415752</v>
      </c>
      <c r="K882" s="6">
        <f>E882-E$1089</f>
        <v>-0.7805463714717078</v>
      </c>
      <c r="L882" s="6">
        <f>F882-F$1089</f>
        <v>-0.92348369012218434</v>
      </c>
      <c r="M882" s="6">
        <f>G882-G$1089</f>
        <v>-0.66738965274528539</v>
      </c>
      <c r="N882" s="6">
        <f>H882-H$1089</f>
        <v>-0.56754925874933626</v>
      </c>
      <c r="O882" s="6">
        <f>I882-I$1089</f>
        <v>-0.50993876325889786</v>
      </c>
    </row>
    <row r="883" spans="1:15" x14ac:dyDescent="0.15">
      <c r="A883" s="1">
        <v>39</v>
      </c>
      <c r="B883" s="1" t="s">
        <v>320</v>
      </c>
      <c r="C883" s="1">
        <v>6</v>
      </c>
      <c r="D883" s="1" t="s">
        <v>3</v>
      </c>
      <c r="E883" s="4">
        <f>IF(資本ストック!E883&gt;0,LN(資本ストック!E883),0)</f>
        <v>8.7777318472782451</v>
      </c>
      <c r="F883" s="4">
        <f>IF(資本ストック!F883&gt;0,LN(資本ストック!F883),0)</f>
        <v>9.2803421872162133</v>
      </c>
      <c r="G883" s="4">
        <f>IF(資本ストック!G883&gt;0,LN(資本ストック!G883),0)</f>
        <v>9.3275628354399664</v>
      </c>
      <c r="H883" s="4">
        <f>IF(資本ストック!H883&gt;0,LN(資本ストック!H883),0)</f>
        <v>9.0636063965463372</v>
      </c>
      <c r="I883" s="4">
        <f>IF(資本ストック!I883&gt;0,LN(資本ストック!I883),0)</f>
        <v>9.1970274337799207</v>
      </c>
      <c r="K883" s="6">
        <f>E883-E$1090</f>
        <v>-2.3015258702506056</v>
      </c>
      <c r="L883" s="6">
        <f>F883-F$1090</f>
        <v>-2.1200801117844907</v>
      </c>
      <c r="M883" s="6">
        <f>G883-G$1090</f>
        <v>-2.4924377689947228</v>
      </c>
      <c r="N883" s="6">
        <f>H883-H$1090</f>
        <v>-3.0148843490235091</v>
      </c>
      <c r="O883" s="6">
        <f>I883-I$1090</f>
        <v>-3.1846025463434415</v>
      </c>
    </row>
    <row r="884" spans="1:15" x14ac:dyDescent="0.15">
      <c r="A884" s="1">
        <v>39</v>
      </c>
      <c r="B884" s="1" t="s">
        <v>320</v>
      </c>
      <c r="C884" s="1">
        <v>7</v>
      </c>
      <c r="D884" s="1" t="s">
        <v>20</v>
      </c>
      <c r="E884" s="4">
        <f>IF(資本ストック!E884&gt;0,LN(資本ストック!E884),0)</f>
        <v>4.8190218822436286</v>
      </c>
      <c r="F884" s="4">
        <f>IF(資本ストック!F884&gt;0,LN(資本ストック!F884),0)</f>
        <v>5.1242066398239299</v>
      </c>
      <c r="G884" s="4">
        <f>IF(資本ストック!G884&gt;0,LN(資本ストック!G884),0)</f>
        <v>4.4546999467619042</v>
      </c>
      <c r="H884" s="4">
        <f>IF(資本ストック!H884&gt;0,LN(資本ストック!H884),0)</f>
        <v>5.8764153128268637</v>
      </c>
      <c r="I884" s="4">
        <f>IF(資本ストック!I884&gt;0,LN(資本ストック!I884),0)</f>
        <v>5.2172997068811062</v>
      </c>
      <c r="K884" s="6">
        <f>E884-E$1091</f>
        <v>-4.4595077047790266</v>
      </c>
      <c r="L884" s="6">
        <f>F884-F$1091</f>
        <v>-4.8394306265429261</v>
      </c>
      <c r="M884" s="6">
        <f>G884-G$1091</f>
        <v>-5.4010437756024388</v>
      </c>
      <c r="N884" s="6">
        <f>H884-H$1091</f>
        <v>-4.3964066895417639</v>
      </c>
      <c r="O884" s="6">
        <f>I884-I$1091</f>
        <v>-5.1238453811321447</v>
      </c>
    </row>
    <row r="885" spans="1:15" x14ac:dyDescent="0.15">
      <c r="A885" s="1">
        <v>39</v>
      </c>
      <c r="B885" s="1" t="s">
        <v>320</v>
      </c>
      <c r="C885" s="1">
        <v>8</v>
      </c>
      <c r="D885" s="1" t="s">
        <v>21</v>
      </c>
      <c r="E885" s="4">
        <f>IF(資本ストック!E885&gt;0,LN(資本ストック!E885),0)</f>
        <v>10.650433743809311</v>
      </c>
      <c r="F885" s="4">
        <f>IF(資本ストック!F885&gt;0,LN(資本ストック!F885),0)</f>
        <v>10.801488569203572</v>
      </c>
      <c r="G885" s="4">
        <f>IF(資本ストック!G885&gt;0,LN(資本ストック!G885),0)</f>
        <v>10.823354613916958</v>
      </c>
      <c r="H885" s="4">
        <f>IF(資本ストック!H885&gt;0,LN(資本ストック!H885),0)</f>
        <v>11.156729359460106</v>
      </c>
      <c r="I885" s="4">
        <f>IF(資本ストック!I885&gt;0,LN(資本ストック!I885),0)</f>
        <v>11.442870897172142</v>
      </c>
      <c r="K885" s="6">
        <f>E885-E$1092</f>
        <v>-0.13304629807793233</v>
      </c>
      <c r="L885" s="6">
        <f>F885-F$1092</f>
        <v>-0.26818691983800846</v>
      </c>
      <c r="M885" s="6">
        <f>G885-G$1092</f>
        <v>-0.51680647386282708</v>
      </c>
      <c r="N885" s="6">
        <f>H885-H$1092</f>
        <v>-0.25090259806763093</v>
      </c>
      <c r="O885" s="6">
        <f>I885-I$1092</f>
        <v>0.10499652026753026</v>
      </c>
    </row>
    <row r="886" spans="1:15" x14ac:dyDescent="0.15">
      <c r="A886" s="1">
        <v>39</v>
      </c>
      <c r="B886" s="1" t="s">
        <v>320</v>
      </c>
      <c r="C886" s="1">
        <v>9</v>
      </c>
      <c r="D886" s="1" t="s">
        <v>22</v>
      </c>
      <c r="E886" s="4">
        <f>IF(資本ストック!E886&gt;0,LN(資本ストック!E886),0)</f>
        <v>8.806994973603663</v>
      </c>
      <c r="F886" s="4">
        <f>IF(資本ストック!F886&gt;0,LN(資本ストック!F886),0)</f>
        <v>9.4567989187704011</v>
      </c>
      <c r="G886" s="4">
        <f>IF(資本ストック!G886&gt;0,LN(資本ストック!G886),0)</f>
        <v>9.7107609063159348</v>
      </c>
      <c r="H886" s="4">
        <f>IF(資本ストック!H886&gt;0,LN(資本ストック!H886),0)</f>
        <v>9.6955853503021086</v>
      </c>
      <c r="I886" s="4">
        <f>IF(資本ストック!I886&gt;0,LN(資本ストック!I886),0)</f>
        <v>10.157245255501678</v>
      </c>
      <c r="K886" s="6">
        <f>E886-E$1093</f>
        <v>-2.4495800208200258</v>
      </c>
      <c r="L886" s="6">
        <f>F886-F$1093</f>
        <v>-2.386730130741709</v>
      </c>
      <c r="M886" s="6">
        <f>G886-G$1093</f>
        <v>-2.4747757838981812</v>
      </c>
      <c r="N886" s="6">
        <f>H886-H$1093</f>
        <v>-2.579043900611028</v>
      </c>
      <c r="O886" s="6">
        <f>I886-I$1093</f>
        <v>-2.2592166793239539</v>
      </c>
    </row>
    <row r="887" spans="1:15" x14ac:dyDescent="0.15">
      <c r="A887" s="1">
        <v>39</v>
      </c>
      <c r="B887" s="1" t="s">
        <v>320</v>
      </c>
      <c r="C887" s="1">
        <v>10</v>
      </c>
      <c r="D887" s="1" t="s">
        <v>23</v>
      </c>
      <c r="E887" s="4">
        <f>IF(資本ストック!E887&gt;0,LN(資本ストック!E887),0)</f>
        <v>7.4632578943928625</v>
      </c>
      <c r="F887" s="4">
        <f>IF(資本ストック!F887&gt;0,LN(資本ストック!F887),0)</f>
        <v>8.2703562355641953</v>
      </c>
      <c r="G887" s="4">
        <f>IF(資本ストック!G887&gt;0,LN(資本ストック!G887),0)</f>
        <v>8.6060975419345027</v>
      </c>
      <c r="H887" s="4">
        <f>IF(資本ストック!H887&gt;0,LN(資本ストック!H887),0)</f>
        <v>8.7132717857841424</v>
      </c>
      <c r="I887" s="4">
        <f>IF(資本ストック!I887&gt;0,LN(資本ストック!I887),0)</f>
        <v>8.8252781974786387</v>
      </c>
      <c r="K887" s="6">
        <f>E887-E$1094</f>
        <v>-2.7779645591968283</v>
      </c>
      <c r="L887" s="6">
        <f>F887-F$1094</f>
        <v>-2.3207085629708857</v>
      </c>
      <c r="M887" s="6">
        <f>G887-G$1094</f>
        <v>-2.4693800882808361</v>
      </c>
      <c r="N887" s="6">
        <f>H887-H$1094</f>
        <v>-2.6388218923673907</v>
      </c>
      <c r="O887" s="6">
        <f>I887-I$1094</f>
        <v>-2.4617198838245091</v>
      </c>
    </row>
    <row r="888" spans="1:15" x14ac:dyDescent="0.15">
      <c r="A888" s="1">
        <v>39</v>
      </c>
      <c r="B888" s="1" t="s">
        <v>320</v>
      </c>
      <c r="C888" s="1">
        <v>11</v>
      </c>
      <c r="D888" s="1" t="s">
        <v>24</v>
      </c>
      <c r="E888" s="4">
        <f>IF(資本ストック!E888&gt;0,LN(資本ストック!E888),0)</f>
        <v>10.197535174469524</v>
      </c>
      <c r="F888" s="4">
        <f>IF(資本ストック!F888&gt;0,LN(資本ストック!F888),0)</f>
        <v>10.436981923231075</v>
      </c>
      <c r="G888" s="4">
        <f>IF(資本ストック!G888&gt;0,LN(資本ストック!G888),0)</f>
        <v>10.860807666244684</v>
      </c>
      <c r="H888" s="4">
        <f>IF(資本ストック!H888&gt;0,LN(資本ストック!H888),0)</f>
        <v>10.971874965804727</v>
      </c>
      <c r="I888" s="4">
        <f>IF(資本ストック!I888&gt;0,LN(資本ストック!I888),0)</f>
        <v>11.553796652646247</v>
      </c>
      <c r="K888" s="6">
        <f>E888-E$1095</f>
        <v>-0.61854156342054978</v>
      </c>
      <c r="L888" s="6">
        <f>F888-F$1095</f>
        <v>-0.77791750665265091</v>
      </c>
      <c r="M888" s="6">
        <f>G888-G$1095</f>
        <v>-1.0575595326660689</v>
      </c>
      <c r="N888" s="6">
        <f>H888-H$1095</f>
        <v>-1.3725167011885269</v>
      </c>
      <c r="O888" s="6">
        <f>I888-I$1095</f>
        <v>-0.92753500325961191</v>
      </c>
    </row>
    <row r="889" spans="1:15" x14ac:dyDescent="0.15">
      <c r="A889" s="1">
        <v>39</v>
      </c>
      <c r="B889" s="1" t="s">
        <v>320</v>
      </c>
      <c r="C889" s="1">
        <v>12</v>
      </c>
      <c r="D889" s="1" t="s">
        <v>25</v>
      </c>
      <c r="E889" s="4">
        <f>IF(資本ストック!E889&gt;0,LN(資本ストック!E889),0)</f>
        <v>6.2988512365242668</v>
      </c>
      <c r="F889" s="4">
        <f>IF(資本ストック!F889&gt;0,LN(資本ストック!F889),0)</f>
        <v>7.8234619279021427</v>
      </c>
      <c r="G889" s="4">
        <f>IF(資本ストック!G889&gt;0,LN(資本ストック!G889),0)</f>
        <v>11.776887091479486</v>
      </c>
      <c r="H889" s="4">
        <f>IF(資本ストック!H889&gt;0,LN(資本ストック!H889),0)</f>
        <v>11.712064759249875</v>
      </c>
      <c r="I889" s="4">
        <f>IF(資本ストック!I889&gt;0,LN(資本ストック!I889),0)</f>
        <v>11.156633845755119</v>
      </c>
      <c r="K889" s="6">
        <f>E889-E$1096</f>
        <v>-3.8318361633752565</v>
      </c>
      <c r="L889" s="6">
        <f>F889-F$1096</f>
        <v>-3.2274681455029963</v>
      </c>
      <c r="M889" s="6">
        <f>G889-G$1096</f>
        <v>-0.73671064312305923</v>
      </c>
      <c r="N889" s="6">
        <f>H889-H$1096</f>
        <v>-1.4684281206102554</v>
      </c>
      <c r="O889" s="6">
        <f>I889-I$1096</f>
        <v>-2.2034468737927462</v>
      </c>
    </row>
    <row r="890" spans="1:15" x14ac:dyDescent="0.15">
      <c r="A890" s="1">
        <v>39</v>
      </c>
      <c r="B890" s="1" t="s">
        <v>320</v>
      </c>
      <c r="C890" s="1">
        <v>13</v>
      </c>
      <c r="D890" s="1" t="s">
        <v>26</v>
      </c>
      <c r="E890" s="4">
        <f>IF(資本ストック!E890&gt;0,LN(資本ストック!E890),0)</f>
        <v>8.7095910642344609</v>
      </c>
      <c r="F890" s="4">
        <f>IF(資本ストック!F890&gt;0,LN(資本ストック!F890),0)</f>
        <v>9.8736972631095963</v>
      </c>
      <c r="G890" s="4">
        <f>IF(資本ストック!G890&gt;0,LN(資本ストック!G890),0)</f>
        <v>9.6599199222808618</v>
      </c>
      <c r="H890" s="4">
        <f>IF(資本ストック!H890&gt;0,LN(資本ストック!H890),0)</f>
        <v>9.434306769948293</v>
      </c>
      <c r="I890" s="4">
        <f>IF(資本ストック!I890&gt;0,LN(資本ストック!I890),0)</f>
        <v>9.6500608161210621</v>
      </c>
      <c r="K890" s="6">
        <f>E890-E$1097</f>
        <v>-0.92104829402089017</v>
      </c>
      <c r="L890" s="6">
        <f>F890-F$1097</f>
        <v>-1.2306540571852764</v>
      </c>
      <c r="M890" s="6">
        <f>G890-G$1097</f>
        <v>-2.0136689076636092</v>
      </c>
      <c r="N890" s="6">
        <f>H890-H$1097</f>
        <v>-2.6105994443050022</v>
      </c>
      <c r="O890" s="6">
        <f>I890-I$1097</f>
        <v>-2.5222580372424055</v>
      </c>
    </row>
    <row r="891" spans="1:15" x14ac:dyDescent="0.15">
      <c r="A891" s="1">
        <v>39</v>
      </c>
      <c r="B891" s="1" t="s">
        <v>320</v>
      </c>
      <c r="C891" s="1">
        <v>14</v>
      </c>
      <c r="D891" s="1" t="s">
        <v>27</v>
      </c>
      <c r="E891" s="4">
        <f>IF(資本ストック!E891&gt;0,LN(資本ストック!E891),0)</f>
        <v>2.2197091815280592</v>
      </c>
      <c r="F891" s="4">
        <f>IF(資本ストック!F891&gt;0,LN(資本ストック!F891),0)</f>
        <v>5.6250218810133976</v>
      </c>
      <c r="G891" s="4">
        <f>IF(資本ストック!G891&gt;0,LN(資本ストック!G891),0)</f>
        <v>7.5069296075753424</v>
      </c>
      <c r="H891" s="4">
        <f>IF(資本ストック!H891&gt;0,LN(資本ストック!H891),0)</f>
        <v>7.9565337141033678</v>
      </c>
      <c r="I891" s="4">
        <f>IF(資本ストック!I891&gt;0,LN(資本ストック!I891),0)</f>
        <v>8.749434113354523</v>
      </c>
      <c r="K891" s="6">
        <f>E891-E$1098</f>
        <v>-4.2985850065444282</v>
      </c>
      <c r="L891" s="6">
        <f>F891-F$1098</f>
        <v>-2.8148888415430537</v>
      </c>
      <c r="M891" s="6">
        <f>G891-G$1098</f>
        <v>-2.0106858824530942</v>
      </c>
      <c r="N891" s="6">
        <f>H891-H$1098</f>
        <v>-2.064636736716797</v>
      </c>
      <c r="O891" s="6">
        <f>I891-I$1098</f>
        <v>-1.5426255133784892</v>
      </c>
    </row>
    <row r="892" spans="1:15" x14ac:dyDescent="0.15">
      <c r="A892" s="1">
        <v>39</v>
      </c>
      <c r="B892" s="1" t="s">
        <v>320</v>
      </c>
      <c r="C892" s="1">
        <v>15</v>
      </c>
      <c r="D892" s="1" t="s">
        <v>28</v>
      </c>
      <c r="E892" s="4">
        <f>IF(資本ストック!E892&gt;0,LN(資本ストック!E892),0)</f>
        <v>10.370280828744862</v>
      </c>
      <c r="F892" s="4">
        <f>IF(資本ストック!F892&gt;0,LN(資本ストック!F892),0)</f>
        <v>10.634747090879451</v>
      </c>
      <c r="G892" s="4">
        <f>IF(資本ストック!G892&gt;0,LN(資本ストック!G892),0)</f>
        <v>11.030032780101987</v>
      </c>
      <c r="H892" s="4">
        <f>IF(資本ストック!H892&gt;0,LN(資本ストック!H892),0)</f>
        <v>10.95180396560834</v>
      </c>
      <c r="I892" s="4">
        <f>IF(資本ストック!I892&gt;0,LN(資本ストック!I892),0)</f>
        <v>10.811284124885267</v>
      </c>
      <c r="K892" s="6">
        <f>E892-E$1099</f>
        <v>-0.70529733945116391</v>
      </c>
      <c r="L892" s="6">
        <f>F892-F$1099</f>
        <v>-1.1512452373391238</v>
      </c>
      <c r="M892" s="6">
        <f>G892-G$1099</f>
        <v>-1.4180990879563087</v>
      </c>
      <c r="N892" s="6">
        <f>H892-H$1099</f>
        <v>-1.7562796278981168</v>
      </c>
      <c r="O892" s="6">
        <f>I892-I$1099</f>
        <v>-1.9140450998292415</v>
      </c>
    </row>
    <row r="893" spans="1:15" x14ac:dyDescent="0.15">
      <c r="A893" s="1">
        <v>39</v>
      </c>
      <c r="B893" s="1" t="s">
        <v>319</v>
      </c>
      <c r="C893" s="1">
        <v>16</v>
      </c>
      <c r="D893" s="1" t="s">
        <v>11</v>
      </c>
      <c r="E893" s="4">
        <f>IF(資本ストック!E893&gt;0,LN(資本ストック!E893),0)</f>
        <v>11.070278912762157</v>
      </c>
      <c r="F893" s="4">
        <f>IF(資本ストック!F893&gt;0,LN(資本ストック!F893),0)</f>
        <v>11.336001003692502</v>
      </c>
      <c r="G893" s="4">
        <f>IF(資本ストック!G893&gt;0,LN(資本ストック!G893),0)</f>
        <v>11.721559442953991</v>
      </c>
      <c r="H893" s="4">
        <f>IF(資本ストック!H893&gt;0,LN(資本ストック!H893),0)</f>
        <v>12.082757803623316</v>
      </c>
      <c r="I893" s="4">
        <f>IF(資本ストック!I893&gt;0,LN(資本ストック!I893),0)</f>
        <v>11.875329896711623</v>
      </c>
      <c r="K893" s="6">
        <f>E893-E$1100</f>
        <v>-0.78803324272729824</v>
      </c>
      <c r="L893" s="6">
        <f>F893-F$1100</f>
        <v>-0.91806770419211681</v>
      </c>
      <c r="M893" s="6">
        <f>G893-G$1100</f>
        <v>-0.92030214344233485</v>
      </c>
      <c r="N893" s="6">
        <f>H893-H$1100</f>
        <v>-0.88579270291210399</v>
      </c>
      <c r="O893" s="6">
        <f>I893-I$1100</f>
        <v>-0.93373023274480005</v>
      </c>
    </row>
    <row r="894" spans="1:15" x14ac:dyDescent="0.15">
      <c r="A894" s="1">
        <v>39</v>
      </c>
      <c r="B894" s="1" t="s">
        <v>319</v>
      </c>
      <c r="C894" s="1">
        <v>17</v>
      </c>
      <c r="D894" s="1" t="s">
        <v>12</v>
      </c>
      <c r="E894" s="4">
        <f>IF(資本ストック!E894&gt;0,LN(資本ストック!E894),0)</f>
        <v>11.936875014474211</v>
      </c>
      <c r="F894" s="4">
        <f>IF(資本ストック!F894&gt;0,LN(資本ストック!F894),0)</f>
        <v>13.006510796487824</v>
      </c>
      <c r="G894" s="4">
        <f>IF(資本ストック!G894&gt;0,LN(資本ストック!G894),0)</f>
        <v>13.230686788661192</v>
      </c>
      <c r="H894" s="4">
        <f>IF(資本ストック!H894&gt;0,LN(資本ストック!H894),0)</f>
        <v>13.366522564694099</v>
      </c>
      <c r="I894" s="4">
        <f>IF(資本ストック!I894&gt;0,LN(資本ストック!I894),0)</f>
        <v>13.310293585357117</v>
      </c>
      <c r="K894" s="6">
        <f>E894-E$1101</f>
        <v>-0.66353643545703989</v>
      </c>
      <c r="L894" s="6">
        <f>F894-F$1101</f>
        <v>-0.70429935595357129</v>
      </c>
      <c r="M894" s="6">
        <f>G894-G$1101</f>
        <v>-0.89315308066400512</v>
      </c>
      <c r="N894" s="6">
        <f>H894-H$1101</f>
        <v>-1.1106029544097265</v>
      </c>
      <c r="O894" s="6">
        <f>I894-I$1101</f>
        <v>-1.1900296448050671</v>
      </c>
    </row>
    <row r="895" spans="1:15" x14ac:dyDescent="0.15">
      <c r="A895" s="1">
        <v>39</v>
      </c>
      <c r="B895" s="1" t="s">
        <v>319</v>
      </c>
      <c r="C895" s="1">
        <v>18</v>
      </c>
      <c r="D895" s="1" t="s">
        <v>13</v>
      </c>
      <c r="E895" s="4">
        <f>IF(資本ストック!E895&gt;0,LN(資本ストック!E895),0)</f>
        <v>10.919268207560149</v>
      </c>
      <c r="F895" s="4">
        <f>IF(資本ストック!F895&gt;0,LN(資本ストック!F895),0)</f>
        <v>12.406371524926438</v>
      </c>
      <c r="G895" s="4">
        <f>IF(資本ストック!G895&gt;0,LN(資本ストック!G895),0)</f>
        <v>12.369829414135516</v>
      </c>
      <c r="H895" s="4">
        <f>IF(資本ストック!H895&gt;0,LN(資本ストック!H895),0)</f>
        <v>12.83820715250153</v>
      </c>
      <c r="I895" s="4">
        <f>IF(資本ストック!I895&gt;0,LN(資本ストック!I895),0)</f>
        <v>12.560549585188046</v>
      </c>
      <c r="K895" s="6">
        <f>E895-E$1102</f>
        <v>-1.0001560508620528</v>
      </c>
      <c r="L895" s="6">
        <f>F895-F$1102</f>
        <v>-0.81036633415812709</v>
      </c>
      <c r="M895" s="6">
        <f>G895-G$1102</f>
        <v>-1.0692923289879612</v>
      </c>
      <c r="N895" s="6">
        <f>H895-H$1102</f>
        <v>-0.77126226292161526</v>
      </c>
      <c r="O895" s="6">
        <f>I895-I$1102</f>
        <v>-0.89191661422307966</v>
      </c>
    </row>
    <row r="896" spans="1:15" x14ac:dyDescent="0.15">
      <c r="A896" s="1">
        <v>39</v>
      </c>
      <c r="B896" s="1" t="s">
        <v>319</v>
      </c>
      <c r="C896" s="1">
        <v>19</v>
      </c>
      <c r="D896" s="1" t="s">
        <v>14</v>
      </c>
      <c r="E896" s="4">
        <f>IF(資本ストック!E896&gt;0,LN(資本ストック!E896),0)</f>
        <v>9.9452309850355594</v>
      </c>
      <c r="F896" s="4">
        <f>IF(資本ストック!F896&gt;0,LN(資本ストック!F896),0)</f>
        <v>10.539838700890998</v>
      </c>
      <c r="G896" s="4">
        <f>IF(資本ストック!G896&gt;0,LN(資本ストック!G896),0)</f>
        <v>10.796279986296639</v>
      </c>
      <c r="H896" s="4">
        <f>IF(資本ストック!H896&gt;0,LN(資本ストック!H896),0)</f>
        <v>11.22327323369756</v>
      </c>
      <c r="I896" s="4">
        <f>IF(資本ストック!I896&gt;0,LN(資本ストック!I896),0)</f>
        <v>11.31475133160863</v>
      </c>
      <c r="K896" s="6">
        <f>E896-E$1103</f>
        <v>-1.2781279593999084</v>
      </c>
      <c r="L896" s="6">
        <f>F896-F$1103</f>
        <v>-1.0751556430855995</v>
      </c>
      <c r="M896" s="6">
        <f>G896-G$1103</f>
        <v>-1.0923266755885859</v>
      </c>
      <c r="N896" s="6">
        <f>H896-H$1103</f>
        <v>-1.0806814235901658</v>
      </c>
      <c r="O896" s="6">
        <f>I896-I$1103</f>
        <v>-1.1140842245224398</v>
      </c>
    </row>
    <row r="897" spans="1:15" x14ac:dyDescent="0.15">
      <c r="A897" s="1">
        <v>39</v>
      </c>
      <c r="B897" s="1" t="s">
        <v>319</v>
      </c>
      <c r="C897" s="1">
        <v>20</v>
      </c>
      <c r="D897" s="1" t="s">
        <v>15</v>
      </c>
      <c r="E897" s="4">
        <f>IF(資本ストック!E897&gt;0,LN(資本ストック!E897),0)</f>
        <v>9.6888187628925273</v>
      </c>
      <c r="F897" s="4">
        <f>IF(資本ストック!F897&gt;0,LN(資本ストック!F897),0)</f>
        <v>12.098536035041416</v>
      </c>
      <c r="G897" s="4">
        <f>IF(資本ストック!G897&gt;0,LN(資本ストック!G897),0)</f>
        <v>13.006122961630043</v>
      </c>
      <c r="H897" s="4">
        <f>IF(資本ストック!H897&gt;0,LN(資本ストック!H897),0)</f>
        <v>13.213664319546801</v>
      </c>
      <c r="I897" s="4">
        <f>IF(資本ストック!I897&gt;0,LN(資本ストック!I897),0)</f>
        <v>13.136380574834279</v>
      </c>
      <c r="K897" s="6">
        <f>E897-E$1104</f>
        <v>-1.2413429735800019</v>
      </c>
      <c r="L897" s="6">
        <f>F897-F$1104</f>
        <v>-0.78308421461695588</v>
      </c>
      <c r="M897" s="6">
        <f>G897-G$1104</f>
        <v>-0.80852966254026626</v>
      </c>
      <c r="N897" s="6">
        <f>H897-H$1104</f>
        <v>-0.9108245078955246</v>
      </c>
      <c r="O897" s="6">
        <f>I897-I$1104</f>
        <v>-0.99152717848943261</v>
      </c>
    </row>
    <row r="898" spans="1:15" x14ac:dyDescent="0.15">
      <c r="A898" s="1">
        <v>39</v>
      </c>
      <c r="B898" s="1" t="s">
        <v>319</v>
      </c>
      <c r="C898" s="1">
        <v>21</v>
      </c>
      <c r="D898" s="1" t="s">
        <v>16</v>
      </c>
      <c r="E898" s="4">
        <f>IF(資本ストック!E898&gt;0,LN(資本ストック!E898),0)</f>
        <v>10.812004078061628</v>
      </c>
      <c r="F898" s="4">
        <f>IF(資本ストック!F898&gt;0,LN(資本ストック!F898),0)</f>
        <v>12.659254389491498</v>
      </c>
      <c r="G898" s="4">
        <f>IF(資本ストック!G898&gt;0,LN(資本ストック!G898),0)</f>
        <v>13.045907742380734</v>
      </c>
      <c r="H898" s="4">
        <f>IF(資本ストック!H898&gt;0,LN(資本ストック!H898),0)</f>
        <v>13.271149578577942</v>
      </c>
      <c r="I898" s="4">
        <f>IF(資本ストック!I898&gt;0,LN(資本ストック!I898),0)</f>
        <v>13.227376974901134</v>
      </c>
      <c r="K898" s="6">
        <f>E898-E$1105</f>
        <v>-1.7789623387343383</v>
      </c>
      <c r="L898" s="6">
        <f>F898-F$1105</f>
        <v>-1.0568670734200456</v>
      </c>
      <c r="M898" s="6">
        <f>G898-G$1105</f>
        <v>-1.1389874621877176</v>
      </c>
      <c r="N898" s="6">
        <f>H898-H$1105</f>
        <v>-1.3516312148249661</v>
      </c>
      <c r="O898" s="6">
        <f>I898-I$1105</f>
        <v>-1.434531989089729</v>
      </c>
    </row>
    <row r="899" spans="1:15" x14ac:dyDescent="0.15">
      <c r="A899" s="1">
        <v>39</v>
      </c>
      <c r="B899" s="1" t="s">
        <v>191</v>
      </c>
      <c r="C899" s="1">
        <v>22</v>
      </c>
      <c r="D899" s="1" t="s">
        <v>8</v>
      </c>
      <c r="E899" s="4">
        <f>IF(資本ストック!E899&gt;0,LN(資本ストック!E899),0)</f>
        <v>9.963732403055868</v>
      </c>
      <c r="F899" s="4">
        <f>IF(資本ストック!F899&gt;0,LN(資本ストック!F899),0)</f>
        <v>12.705764187452887</v>
      </c>
      <c r="G899" s="4">
        <f>IF(資本ストック!G899&gt;0,LN(資本ストック!G899),0)</f>
        <v>13.388318783233759</v>
      </c>
      <c r="H899" s="4">
        <f>IF(資本ストック!H899&gt;0,LN(資本ストック!H899),0)</f>
        <v>14.243530316000944</v>
      </c>
      <c r="I899" s="4">
        <f>IF(資本ストック!I899&gt;0,LN(資本ストック!I899),0)</f>
        <v>14.137588310412253</v>
      </c>
      <c r="K899" s="6">
        <f>E899-E$1106</f>
        <v>-2.2219533320640821</v>
      </c>
      <c r="L899" s="6">
        <f>F899-F$1106</f>
        <v>-0.8471892748388985</v>
      </c>
      <c r="M899" s="6">
        <f>G899-G$1106</f>
        <v>-1.0496996936337855</v>
      </c>
      <c r="N899" s="6">
        <f>H899-H$1106</f>
        <v>-0.64765893954139209</v>
      </c>
      <c r="O899" s="6">
        <f>I899-I$1106</f>
        <v>-0.79436275383734767</v>
      </c>
    </row>
    <row r="900" spans="1:15" x14ac:dyDescent="0.15">
      <c r="A900" s="1">
        <v>39</v>
      </c>
      <c r="B900" s="1" t="s">
        <v>191</v>
      </c>
      <c r="C900" s="1">
        <v>23</v>
      </c>
      <c r="D900" s="1" t="s">
        <v>29</v>
      </c>
      <c r="E900" s="4">
        <f>IF(資本ストック!E900&gt;0,LN(資本ストック!E900),0)</f>
        <v>12.307477447018162</v>
      </c>
      <c r="F900" s="4">
        <f>IF(資本ストック!F900&gt;0,LN(資本ストック!F900),0)</f>
        <v>12.767074209172275</v>
      </c>
      <c r="G900" s="4">
        <f>IF(資本ストック!G900&gt;0,LN(資本ストック!G900),0)</f>
        <v>13.13105533038938</v>
      </c>
      <c r="H900" s="4">
        <f>IF(資本ストック!H900&gt;0,LN(資本ストック!H900),0)</f>
        <v>13.692898930241284</v>
      </c>
      <c r="I900" s="4">
        <f>IF(資本ストック!I900&gt;0,LN(資本ストック!I900),0)</f>
        <v>13.718337179008248</v>
      </c>
      <c r="K900" s="6">
        <f>E900-E$1107</f>
        <v>-0.38419571654142359</v>
      </c>
      <c r="L900" s="6">
        <f>F900-F$1107</f>
        <v>-0.60557142777020978</v>
      </c>
      <c r="M900" s="6">
        <f>G900-G$1107</f>
        <v>-0.73320778698595568</v>
      </c>
      <c r="N900" s="6">
        <f>H900-H$1107</f>
        <v>-0.76362869214202966</v>
      </c>
      <c r="O900" s="6">
        <f>I900-I$1107</f>
        <v>-0.78712360516651536</v>
      </c>
    </row>
    <row r="901" spans="1:15" x14ac:dyDescent="0.15">
      <c r="A901" s="1">
        <v>40</v>
      </c>
      <c r="B901" s="1" t="s">
        <v>321</v>
      </c>
      <c r="C901" s="1">
        <v>1</v>
      </c>
      <c r="D901" s="1" t="s">
        <v>9</v>
      </c>
      <c r="E901" s="4">
        <f>IF(資本ストック!E901&gt;0,LN(資本ストック!E901),0)</f>
        <v>13.521619207206676</v>
      </c>
      <c r="F901" s="4">
        <f>IF(資本ストック!F901&gt;0,LN(資本ストック!F901),0)</f>
        <v>14.007412140194424</v>
      </c>
      <c r="G901" s="4">
        <f>IF(資本ストック!G901&gt;0,LN(資本ストック!G901),0)</f>
        <v>14.476936609767826</v>
      </c>
      <c r="H901" s="4">
        <f>IF(資本ストック!H901&gt;0,LN(資本ストック!H901),0)</f>
        <v>14.727874367865253</v>
      </c>
      <c r="I901" s="4">
        <f>IF(資本ストック!I901&gt;0,LN(資本ストック!I901),0)</f>
        <v>14.714572345048149</v>
      </c>
      <c r="K901" s="6">
        <f>E901-E$1085</f>
        <v>0.10848965101537189</v>
      </c>
      <c r="L901" s="6">
        <f>F901-F$1085</f>
        <v>0.36918399097896426</v>
      </c>
      <c r="M901" s="6">
        <f>G901-G$1085</f>
        <v>0.49246057590468162</v>
      </c>
      <c r="N901" s="6">
        <f>H901-H$1085</f>
        <v>0.54381030101308525</v>
      </c>
      <c r="O901" s="6">
        <f>I901-I$1085</f>
        <v>0.5261414921558103</v>
      </c>
    </row>
    <row r="902" spans="1:15" x14ac:dyDescent="0.15">
      <c r="A902" s="1">
        <v>40</v>
      </c>
      <c r="B902" s="1" t="s">
        <v>322</v>
      </c>
      <c r="C902" s="1">
        <v>2</v>
      </c>
      <c r="D902" s="1" t="s">
        <v>10</v>
      </c>
      <c r="E902" s="4">
        <f>IF(資本ストック!E902&gt;0,LN(資本ストック!E902),0)</f>
        <v>11.832419336360138</v>
      </c>
      <c r="F902" s="4">
        <f>IF(資本ストック!F902&gt;0,LN(資本ストック!F902),0)</f>
        <v>12.026941403535098</v>
      </c>
      <c r="G902" s="4">
        <f>IF(資本ストック!G902&gt;0,LN(資本ストック!G902),0)</f>
        <v>12.076522917003354</v>
      </c>
      <c r="H902" s="4">
        <f>IF(資本ストック!H902&gt;0,LN(資本ストック!H902),0)</f>
        <v>11.867887865108763</v>
      </c>
      <c r="I902" s="4">
        <f>IF(資本ストック!I902&gt;0,LN(資本ストック!I902),0)</f>
        <v>11.483718241498911</v>
      </c>
      <c r="K902" s="6">
        <f>E902-E$1086</f>
        <v>1.8875774005585555</v>
      </c>
      <c r="L902" s="6">
        <f>F902-F$1086</f>
        <v>1.9272980927053531</v>
      </c>
      <c r="M902" s="6">
        <f>G902-G$1086</f>
        <v>1.9169403137692758</v>
      </c>
      <c r="N902" s="6">
        <f>H902-H$1086</f>
        <v>1.6811510838820354</v>
      </c>
      <c r="O902" s="6">
        <f>I902-I$1086</f>
        <v>1.4531116972686551</v>
      </c>
    </row>
    <row r="903" spans="1:15" x14ac:dyDescent="0.15">
      <c r="A903" s="1">
        <v>40</v>
      </c>
      <c r="B903" s="1" t="s">
        <v>323</v>
      </c>
      <c r="C903" s="1">
        <v>3</v>
      </c>
      <c r="D903" s="1" t="s">
        <v>17</v>
      </c>
      <c r="E903" s="4">
        <f>IF(資本ストック!E903&gt;0,LN(資本ストック!E903),0)</f>
        <v>11.909481813510395</v>
      </c>
      <c r="F903" s="4">
        <f>IF(資本ストック!F903&gt;0,LN(資本ストック!F903),0)</f>
        <v>12.477430950200121</v>
      </c>
      <c r="G903" s="4">
        <f>IF(資本ストック!G903&gt;0,LN(資本ストック!G903),0)</f>
        <v>13.101976254716757</v>
      </c>
      <c r="H903" s="4">
        <f>IF(資本ストック!H903&gt;0,LN(資本ストック!H903),0)</f>
        <v>13.369470576303382</v>
      </c>
      <c r="I903" s="4">
        <f>IF(資本ストック!I903&gt;0,LN(資本ストック!I903),0)</f>
        <v>13.345564975101567</v>
      </c>
      <c r="K903" s="6">
        <f>E903-E$1087</f>
        <v>0.90433681880049477</v>
      </c>
      <c r="L903" s="6">
        <f>F903-F$1087</f>
        <v>0.85628354059149103</v>
      </c>
      <c r="M903" s="6">
        <f>G903-G$1087</f>
        <v>0.96924403984072427</v>
      </c>
      <c r="N903" s="6">
        <f>H903-H$1087</f>
        <v>0.85236982638607905</v>
      </c>
      <c r="O903" s="6">
        <f>I903-I$1087</f>
        <v>0.76905161058087401</v>
      </c>
    </row>
    <row r="904" spans="1:15" x14ac:dyDescent="0.15">
      <c r="A904" s="1">
        <v>40</v>
      </c>
      <c r="B904" s="1" t="s">
        <v>323</v>
      </c>
      <c r="C904" s="1">
        <v>4</v>
      </c>
      <c r="D904" s="1" t="s">
        <v>18</v>
      </c>
      <c r="E904" s="4">
        <f>IF(資本ストック!E904&gt;0,LN(資本ストック!E904),0)</f>
        <v>9.7557355059619759</v>
      </c>
      <c r="F904" s="4">
        <f>IF(資本ストック!F904&gt;0,LN(資本ストック!F904),0)</f>
        <v>10.782717661899405</v>
      </c>
      <c r="G904" s="4">
        <f>IF(資本ストック!G904&gt;0,LN(資本ストック!G904),0)</f>
        <v>11.207705281808078</v>
      </c>
      <c r="H904" s="4">
        <f>IF(資本ストック!H904&gt;0,LN(資本ストック!H904),0)</f>
        <v>11.256178106701984</v>
      </c>
      <c r="I904" s="4">
        <f>IF(資本ストック!I904&gt;0,LN(資本ストック!I904),0)</f>
        <v>11.139970021753308</v>
      </c>
      <c r="K904" s="6">
        <f>E904-E$1088</f>
        <v>-0.89328596022251361</v>
      </c>
      <c r="L904" s="6">
        <f>F904-F$1088</f>
        <v>-0.41948382633273695</v>
      </c>
      <c r="M904" s="6">
        <f>G904-G$1088</f>
        <v>-0.29089491213645502</v>
      </c>
      <c r="N904" s="6">
        <f>H904-H$1088</f>
        <v>-0.29618761383942349</v>
      </c>
      <c r="O904" s="6">
        <f>I904-I$1088</f>
        <v>-0.17291936767324501</v>
      </c>
    </row>
    <row r="905" spans="1:15" x14ac:dyDescent="0.15">
      <c r="A905" s="1">
        <v>40</v>
      </c>
      <c r="B905" s="1" t="s">
        <v>323</v>
      </c>
      <c r="C905" s="1">
        <v>5</v>
      </c>
      <c r="D905" s="1" t="s">
        <v>19</v>
      </c>
      <c r="E905" s="4">
        <f>IF(資本ストック!E905&gt;0,LN(資本ストック!E905),0)</f>
        <v>10.436969456197826</v>
      </c>
      <c r="F905" s="4">
        <f>IF(資本ストック!F905&gt;0,LN(資本ストック!F905),0)</f>
        <v>10.681740334753668</v>
      </c>
      <c r="G905" s="4">
        <f>IF(資本ストック!G905&gt;0,LN(資本ストック!G905),0)</f>
        <v>10.697190766620821</v>
      </c>
      <c r="H905" s="4">
        <f>IF(資本ストック!H905&gt;0,LN(資本ストック!H905),0)</f>
        <v>10.836741624957744</v>
      </c>
      <c r="I905" s="4">
        <f>IF(資本ストック!I905&gt;0,LN(資本ストック!I905),0)</f>
        <v>10.81683781437445</v>
      </c>
      <c r="K905" s="6">
        <f>E905-E$1089</f>
        <v>0.25855484425367514</v>
      </c>
      <c r="L905" s="6">
        <f>F905-F$1089</f>
        <v>0.11192889502269132</v>
      </c>
      <c r="M905" s="6">
        <f>G905-G$1089</f>
        <v>-0.30861752205217563</v>
      </c>
      <c r="N905" s="6">
        <f>H905-H$1089</f>
        <v>-0.49429943423907119</v>
      </c>
      <c r="O905" s="6">
        <f>I905-I$1089</f>
        <v>-0.54210003130019935</v>
      </c>
    </row>
    <row r="906" spans="1:15" x14ac:dyDescent="0.15">
      <c r="A906" s="1">
        <v>40</v>
      </c>
      <c r="B906" s="1" t="s">
        <v>323</v>
      </c>
      <c r="C906" s="1">
        <v>6</v>
      </c>
      <c r="D906" s="1" t="s">
        <v>3</v>
      </c>
      <c r="E906" s="4">
        <f>IF(資本ストック!E906&gt;0,LN(資本ストック!E906),0)</f>
        <v>12.97323841949726</v>
      </c>
      <c r="F906" s="4">
        <f>IF(資本ストック!F906&gt;0,LN(資本ストック!F906),0)</f>
        <v>13.125628983832826</v>
      </c>
      <c r="G906" s="4">
        <f>IF(資本ストック!G906&gt;0,LN(資本ストック!G906),0)</f>
        <v>13.213153519668758</v>
      </c>
      <c r="H906" s="4">
        <f>IF(資本ストック!H906&gt;0,LN(資本ストック!H906),0)</f>
        <v>13.316829881739871</v>
      </c>
      <c r="I906" s="4">
        <f>IF(資本ストック!I906&gt;0,LN(資本ストック!I906),0)</f>
        <v>13.526875187565391</v>
      </c>
      <c r="K906" s="6">
        <f>E906-E$1090</f>
        <v>1.8939807019684096</v>
      </c>
      <c r="L906" s="6">
        <f>F906-F$1090</f>
        <v>1.7252066848321217</v>
      </c>
      <c r="M906" s="6">
        <f>G906-G$1090</f>
        <v>1.3931529152340687</v>
      </c>
      <c r="N906" s="6">
        <f>H906-H$1090</f>
        <v>1.2383391361700244</v>
      </c>
      <c r="O906" s="6">
        <f>I906-I$1090</f>
        <v>1.145245207442029</v>
      </c>
    </row>
    <row r="907" spans="1:15" x14ac:dyDescent="0.15">
      <c r="A907" s="1">
        <v>40</v>
      </c>
      <c r="B907" s="1" t="s">
        <v>323</v>
      </c>
      <c r="C907" s="1">
        <v>7</v>
      </c>
      <c r="D907" s="1" t="s">
        <v>20</v>
      </c>
      <c r="E907" s="4">
        <f>IF(資本ストック!E907&gt;0,LN(資本ストック!E907),0)</f>
        <v>10.586014559946296</v>
      </c>
      <c r="F907" s="4">
        <f>IF(資本ストック!F907&gt;0,LN(資本ストック!F907),0)</f>
        <v>11.856522742395962</v>
      </c>
      <c r="G907" s="4">
        <f>IF(資本ストック!G907&gt;0,LN(資本ストック!G907),0)</f>
        <v>11.555343362508808</v>
      </c>
      <c r="H907" s="4">
        <f>IF(資本ストック!H907&gt;0,LN(資本ストック!H907),0)</f>
        <v>11.409964099369313</v>
      </c>
      <c r="I907" s="4">
        <f>IF(資本ストック!I907&gt;0,LN(資本ストック!I907),0)</f>
        <v>12.467963215986055</v>
      </c>
      <c r="K907" s="6">
        <f>E907-E$1091</f>
        <v>1.3074849729236409</v>
      </c>
      <c r="L907" s="6">
        <f>F907-F$1091</f>
        <v>1.8928854760291056</v>
      </c>
      <c r="M907" s="6">
        <f>G907-G$1091</f>
        <v>1.6995996401444646</v>
      </c>
      <c r="N907" s="6">
        <f>H907-H$1091</f>
        <v>1.1371420970006856</v>
      </c>
      <c r="O907" s="6">
        <f>I907-I$1091</f>
        <v>2.126818127972804</v>
      </c>
    </row>
    <row r="908" spans="1:15" x14ac:dyDescent="0.15">
      <c r="A908" s="1">
        <v>40</v>
      </c>
      <c r="B908" s="1" t="s">
        <v>323</v>
      </c>
      <c r="C908" s="1">
        <v>8</v>
      </c>
      <c r="D908" s="1" t="s">
        <v>21</v>
      </c>
      <c r="E908" s="4">
        <f>IF(資本ストック!E908&gt;0,LN(資本ストック!E908),0)</f>
        <v>12.797874478372322</v>
      </c>
      <c r="F908" s="4">
        <f>IF(資本ストック!F908&gt;0,LN(資本ストック!F908),0)</f>
        <v>12.786793776074777</v>
      </c>
      <c r="G908" s="4">
        <f>IF(資本ストック!G908&gt;0,LN(資本ストック!G908),0)</f>
        <v>12.656691557164804</v>
      </c>
      <c r="H908" s="4">
        <f>IF(資本ストック!H908&gt;0,LN(資本ストック!H908),0)</f>
        <v>12.48878997975234</v>
      </c>
      <c r="I908" s="4">
        <f>IF(資本ストック!I908&gt;0,LN(資本ストック!I908),0)</f>
        <v>12.576803288948065</v>
      </c>
      <c r="K908" s="6">
        <f>E908-E$1092</f>
        <v>2.0143944364850785</v>
      </c>
      <c r="L908" s="6">
        <f>F908-F$1092</f>
        <v>1.7171182870331965</v>
      </c>
      <c r="M908" s="6">
        <f>G908-G$1092</f>
        <v>1.3165304693850182</v>
      </c>
      <c r="N908" s="6">
        <f>H908-H$1092</f>
        <v>1.0811580222246029</v>
      </c>
      <c r="O908" s="6">
        <f>I908-I$1092</f>
        <v>1.2389289120434537</v>
      </c>
    </row>
    <row r="909" spans="1:15" x14ac:dyDescent="0.15">
      <c r="A909" s="1">
        <v>40</v>
      </c>
      <c r="B909" s="1" t="s">
        <v>323</v>
      </c>
      <c r="C909" s="1">
        <v>9</v>
      </c>
      <c r="D909" s="1" t="s">
        <v>22</v>
      </c>
      <c r="E909" s="4">
        <f>IF(資本ストック!E909&gt;0,LN(資本ストック!E909),0)</f>
        <v>14.200034845404703</v>
      </c>
      <c r="F909" s="4">
        <f>IF(資本ストック!F909&gt;0,LN(資本ストック!F909),0)</f>
        <v>14.43799408506756</v>
      </c>
      <c r="G909" s="4">
        <f>IF(資本ストック!G909&gt;0,LN(資本ストック!G909),0)</f>
        <v>14.300229933785895</v>
      </c>
      <c r="H909" s="4">
        <f>IF(資本ストック!H909&gt;0,LN(資本ストック!H909),0)</f>
        <v>14.091516911615383</v>
      </c>
      <c r="I909" s="4">
        <f>IF(資本ストック!I909&gt;0,LN(資本ストック!I909),0)</f>
        <v>14.191048989690371</v>
      </c>
      <c r="K909" s="6">
        <f>E909-E$1093</f>
        <v>2.9434598509810144</v>
      </c>
      <c r="L909" s="6">
        <f>F909-F$1093</f>
        <v>2.5944650355554497</v>
      </c>
      <c r="M909" s="6">
        <f>G909-G$1093</f>
        <v>2.1146932435717787</v>
      </c>
      <c r="N909" s="6">
        <f>H909-H$1093</f>
        <v>1.8168876607022462</v>
      </c>
      <c r="O909" s="6">
        <f>I909-I$1093</f>
        <v>1.7745870548647389</v>
      </c>
    </row>
    <row r="910" spans="1:15" x14ac:dyDescent="0.15">
      <c r="A910" s="1">
        <v>40</v>
      </c>
      <c r="B910" s="1" t="s">
        <v>323</v>
      </c>
      <c r="C910" s="1">
        <v>10</v>
      </c>
      <c r="D910" s="1" t="s">
        <v>23</v>
      </c>
      <c r="E910" s="4">
        <f>IF(資本ストック!E910&gt;0,LN(資本ストック!E910),0)</f>
        <v>11.95416987988115</v>
      </c>
      <c r="F910" s="4">
        <f>IF(資本ストック!F910&gt;0,LN(資本ストック!F910),0)</f>
        <v>11.81153304557624</v>
      </c>
      <c r="G910" s="4">
        <f>IF(資本ストック!G910&gt;0,LN(資本ストック!G910),0)</f>
        <v>11.868421443398116</v>
      </c>
      <c r="H910" s="4">
        <f>IF(資本ストック!H910&gt;0,LN(資本ストック!H910),0)</f>
        <v>12.234714249473821</v>
      </c>
      <c r="I910" s="4">
        <f>IF(資本ストック!I910&gt;0,LN(資本ストック!I910),0)</f>
        <v>12.090854439230908</v>
      </c>
      <c r="K910" s="6">
        <f>E910-E$1094</f>
        <v>1.7129474262914588</v>
      </c>
      <c r="L910" s="6">
        <f>F910-F$1094</f>
        <v>1.2204682470411594</v>
      </c>
      <c r="M910" s="6">
        <f>G910-G$1094</f>
        <v>0.79294381318277729</v>
      </c>
      <c r="N910" s="6">
        <f>H910-H$1094</f>
        <v>0.88262057132228833</v>
      </c>
      <c r="O910" s="6">
        <f>I910-I$1094</f>
        <v>0.80385635792776</v>
      </c>
    </row>
    <row r="911" spans="1:15" x14ac:dyDescent="0.15">
      <c r="A911" s="1">
        <v>40</v>
      </c>
      <c r="B911" s="1" t="s">
        <v>323</v>
      </c>
      <c r="C911" s="1">
        <v>11</v>
      </c>
      <c r="D911" s="1" t="s">
        <v>24</v>
      </c>
      <c r="E911" s="4">
        <f>IF(資本ストック!E911&gt;0,LN(資本ストック!E911),0)</f>
        <v>11.498305380859708</v>
      </c>
      <c r="F911" s="4">
        <f>IF(資本ストック!F911&gt;0,LN(資本ストック!F911),0)</f>
        <v>12.068996536119245</v>
      </c>
      <c r="G911" s="4">
        <f>IF(資本ストック!G911&gt;0,LN(資本ストック!G911),0)</f>
        <v>12.508955462720692</v>
      </c>
      <c r="H911" s="4">
        <f>IF(資本ストック!H911&gt;0,LN(資本ストック!H911),0)</f>
        <v>12.642604408249483</v>
      </c>
      <c r="I911" s="4">
        <f>IF(資本ストック!I911&gt;0,LN(資本ストック!I911),0)</f>
        <v>12.774768711308409</v>
      </c>
      <c r="K911" s="6">
        <f>E911-E$1095</f>
        <v>0.68222864296963515</v>
      </c>
      <c r="L911" s="6">
        <f>F911-F$1095</f>
        <v>0.85409710623551938</v>
      </c>
      <c r="M911" s="6">
        <f>G911-G$1095</f>
        <v>0.59058826380993956</v>
      </c>
      <c r="N911" s="6">
        <f>H911-H$1095</f>
        <v>0.29821274125622921</v>
      </c>
      <c r="O911" s="6">
        <f>I911-I$1095</f>
        <v>0.29343705540255094</v>
      </c>
    </row>
    <row r="912" spans="1:15" x14ac:dyDescent="0.15">
      <c r="A912" s="1">
        <v>40</v>
      </c>
      <c r="B912" s="1" t="s">
        <v>323</v>
      </c>
      <c r="C912" s="1">
        <v>12</v>
      </c>
      <c r="D912" s="1" t="s">
        <v>25</v>
      </c>
      <c r="E912" s="4">
        <f>IF(資本ストック!E912&gt;0,LN(資本ストック!E912),0)</f>
        <v>11.322358898069865</v>
      </c>
      <c r="F912" s="4">
        <f>IF(資本ストック!F912&gt;0,LN(資本ストック!F912),0)</f>
        <v>11.466574310628202</v>
      </c>
      <c r="G912" s="4">
        <f>IF(資本ストック!G912&gt;0,LN(資本ストック!G912),0)</f>
        <v>12.897758615175704</v>
      </c>
      <c r="H912" s="4">
        <f>IF(資本ストック!H912&gt;0,LN(資本ストック!H912),0)</f>
        <v>13.427526010956365</v>
      </c>
      <c r="I912" s="4">
        <f>IF(資本ストック!I912&gt;0,LN(資本ストック!I912),0)</f>
        <v>13.457992749413805</v>
      </c>
      <c r="K912" s="6">
        <f>E912-E$1096</f>
        <v>1.1916714981703418</v>
      </c>
      <c r="L912" s="6">
        <f>F912-F$1096</f>
        <v>0.41564423722306287</v>
      </c>
      <c r="M912" s="6">
        <f>G912-G$1096</f>
        <v>0.38416088057315889</v>
      </c>
      <c r="N912" s="6">
        <f>H912-H$1096</f>
        <v>0.24703313109623437</v>
      </c>
      <c r="O912" s="6">
        <f>I912-I$1096</f>
        <v>9.7912029865939942E-2</v>
      </c>
    </row>
    <row r="913" spans="1:15" x14ac:dyDescent="0.15">
      <c r="A913" s="1">
        <v>40</v>
      </c>
      <c r="B913" s="1" t="s">
        <v>323</v>
      </c>
      <c r="C913" s="1">
        <v>13</v>
      </c>
      <c r="D913" s="1" t="s">
        <v>26</v>
      </c>
      <c r="E913" s="4">
        <f>IF(資本ストック!E913&gt;0,LN(資本ストック!E913),0)</f>
        <v>8.92569179756285</v>
      </c>
      <c r="F913" s="4">
        <f>IF(資本ストック!F913&gt;0,LN(資本ストック!F913),0)</f>
        <v>12.15658188189518</v>
      </c>
      <c r="G913" s="4">
        <f>IF(資本ストック!G913&gt;0,LN(資本ストック!G913),0)</f>
        <v>12.579472565715884</v>
      </c>
      <c r="H913" s="4">
        <f>IF(資本ストック!H913&gt;0,LN(資本ストック!H913),0)</f>
        <v>13.434053344772671</v>
      </c>
      <c r="I913" s="4">
        <f>IF(資本ストック!I913&gt;0,LN(資本ストック!I913),0)</f>
        <v>13.896691450476565</v>
      </c>
      <c r="K913" s="6">
        <f>E913-E$1097</f>
        <v>-0.70494756069250109</v>
      </c>
      <c r="L913" s="6">
        <f>F913-F$1097</f>
        <v>1.0522305616003074</v>
      </c>
      <c r="M913" s="6">
        <f>G913-G$1097</f>
        <v>0.9058837357714129</v>
      </c>
      <c r="N913" s="6">
        <f>H913-H$1097</f>
        <v>1.3891471305193761</v>
      </c>
      <c r="O913" s="6">
        <f>I913-I$1097</f>
        <v>1.7243725971130974</v>
      </c>
    </row>
    <row r="914" spans="1:15" x14ac:dyDescent="0.15">
      <c r="A914" s="1">
        <v>40</v>
      </c>
      <c r="B914" s="1" t="s">
        <v>323</v>
      </c>
      <c r="C914" s="1">
        <v>14</v>
      </c>
      <c r="D914" s="1" t="s">
        <v>27</v>
      </c>
      <c r="E914" s="4">
        <f>IF(資本ストック!E914&gt;0,LN(資本ストック!E914),0)</f>
        <v>4.670503298855607</v>
      </c>
      <c r="F914" s="4">
        <f>IF(資本ストック!F914&gt;0,LN(資本ストック!F914),0)</f>
        <v>7.3827271169317115</v>
      </c>
      <c r="G914" s="4">
        <f>IF(資本ストック!G914&gt;0,LN(資本ストック!G914),0)</f>
        <v>8.0355908195224064</v>
      </c>
      <c r="H914" s="4">
        <f>IF(資本ストック!H914&gt;0,LN(資本ストック!H914),0)</f>
        <v>9.7391121591236409</v>
      </c>
      <c r="I914" s="4">
        <f>IF(資本ストック!I914&gt;0,LN(資本ストック!I914),0)</f>
        <v>9.8404865673126398</v>
      </c>
      <c r="K914" s="6">
        <f>E914-E$1098</f>
        <v>-1.8477908892168804</v>
      </c>
      <c r="L914" s="6">
        <f>F914-F$1098</f>
        <v>-1.0571836056247399</v>
      </c>
      <c r="M914" s="6">
        <f>G914-G$1098</f>
        <v>-1.4820246705060303</v>
      </c>
      <c r="N914" s="6">
        <f>H914-H$1098</f>
        <v>-0.28205829169652397</v>
      </c>
      <c r="O914" s="6">
        <f>I914-I$1098</f>
        <v>-0.4515730594203724</v>
      </c>
    </row>
    <row r="915" spans="1:15" x14ac:dyDescent="0.15">
      <c r="A915" s="1">
        <v>40</v>
      </c>
      <c r="B915" s="1" t="s">
        <v>323</v>
      </c>
      <c r="C915" s="1">
        <v>15</v>
      </c>
      <c r="D915" s="1" t="s">
        <v>28</v>
      </c>
      <c r="E915" s="4">
        <f>IF(資本ストック!E915&gt;0,LN(資本ストック!E915),0)</f>
        <v>11.54252845492104</v>
      </c>
      <c r="F915" s="4">
        <f>IF(資本ストック!F915&gt;0,LN(資本ストック!F915),0)</f>
        <v>12.668287847283455</v>
      </c>
      <c r="G915" s="4">
        <f>IF(資本ストック!G915&gt;0,LN(資本ストック!G915),0)</f>
        <v>13.260326262102335</v>
      </c>
      <c r="H915" s="4">
        <f>IF(資本ストック!H915&gt;0,LN(資本ストック!H915),0)</f>
        <v>13.422461026706442</v>
      </c>
      <c r="I915" s="4">
        <f>IF(資本ストック!I915&gt;0,LN(資本ストック!I915),0)</f>
        <v>13.479238315951235</v>
      </c>
      <c r="K915" s="6">
        <f>E915-E$1099</f>
        <v>0.46695028672501415</v>
      </c>
      <c r="L915" s="6">
        <f>F915-F$1099</f>
        <v>0.88229551906488091</v>
      </c>
      <c r="M915" s="6">
        <f>G915-G$1099</f>
        <v>0.81219439404403992</v>
      </c>
      <c r="N915" s="6">
        <f>H915-H$1099</f>
        <v>0.71437743319998503</v>
      </c>
      <c r="O915" s="6">
        <f>I915-I$1099</f>
        <v>0.75390909123672678</v>
      </c>
    </row>
    <row r="916" spans="1:15" x14ac:dyDescent="0.15">
      <c r="A916" s="1">
        <v>40</v>
      </c>
      <c r="B916" s="1" t="s">
        <v>322</v>
      </c>
      <c r="C916" s="1">
        <v>16</v>
      </c>
      <c r="D916" s="1" t="s">
        <v>11</v>
      </c>
      <c r="E916" s="4">
        <f>IF(資本ストック!E916&gt;0,LN(資本ストック!E916),0)</f>
        <v>12.903048645410072</v>
      </c>
      <c r="F916" s="4">
        <f>IF(資本ストック!F916&gt;0,LN(資本ストック!F916),0)</f>
        <v>13.129077103934172</v>
      </c>
      <c r="G916" s="4">
        <f>IF(資本ストック!G916&gt;0,LN(資本ストック!G916),0)</f>
        <v>13.417790809929851</v>
      </c>
      <c r="H916" s="4">
        <f>IF(資本ストック!H916&gt;0,LN(資本ストック!H916),0)</f>
        <v>13.645458569238299</v>
      </c>
      <c r="I916" s="4">
        <f>IF(資本ストック!I916&gt;0,LN(資本ストック!I916),0)</f>
        <v>13.527807154523082</v>
      </c>
      <c r="K916" s="6">
        <f>E916-E$1100</f>
        <v>1.0447364899206164</v>
      </c>
      <c r="L916" s="6">
        <f>F916-F$1100</f>
        <v>0.87500839604955338</v>
      </c>
      <c r="M916" s="6">
        <f>G916-G$1100</f>
        <v>0.77592922353352556</v>
      </c>
      <c r="N916" s="6">
        <f>H916-H$1100</f>
        <v>0.67690806270287851</v>
      </c>
      <c r="O916" s="6">
        <f>I916-I$1100</f>
        <v>0.71874702506665855</v>
      </c>
    </row>
    <row r="917" spans="1:15" x14ac:dyDescent="0.15">
      <c r="A917" s="1">
        <v>40</v>
      </c>
      <c r="B917" s="1" t="s">
        <v>322</v>
      </c>
      <c r="C917" s="1">
        <v>17</v>
      </c>
      <c r="D917" s="1" t="s">
        <v>12</v>
      </c>
      <c r="E917" s="4">
        <f>IF(資本ストック!E917&gt;0,LN(資本ストック!E917),0)</f>
        <v>13.446118373531956</v>
      </c>
      <c r="F917" s="4">
        <f>IF(資本ストック!F917&gt;0,LN(資本ストック!F917),0)</f>
        <v>14.593497459096252</v>
      </c>
      <c r="G917" s="4">
        <f>IF(資本ストック!G917&gt;0,LN(資本ストック!G917),0)</f>
        <v>14.889991505329691</v>
      </c>
      <c r="H917" s="4">
        <f>IF(資本ストック!H917&gt;0,LN(資本ストック!H917),0)</f>
        <v>15.112875752761102</v>
      </c>
      <c r="I917" s="4">
        <f>IF(資本ストック!I917&gt;0,LN(資本ストック!I917),0)</f>
        <v>15.140988196808223</v>
      </c>
      <c r="K917" s="6">
        <f>E917-E$1101</f>
        <v>0.8457069236007051</v>
      </c>
      <c r="L917" s="6">
        <f>F917-F$1101</f>
        <v>0.88268730665485684</v>
      </c>
      <c r="M917" s="6">
        <f>G917-G$1101</f>
        <v>0.76615163600449421</v>
      </c>
      <c r="N917" s="6">
        <f>H917-H$1101</f>
        <v>0.63575023365727645</v>
      </c>
      <c r="O917" s="6">
        <f>I917-I$1101</f>
        <v>0.64066496664603889</v>
      </c>
    </row>
    <row r="918" spans="1:15" x14ac:dyDescent="0.15">
      <c r="A918" s="1">
        <v>40</v>
      </c>
      <c r="B918" s="1" t="s">
        <v>322</v>
      </c>
      <c r="C918" s="1">
        <v>18</v>
      </c>
      <c r="D918" s="1" t="s">
        <v>13</v>
      </c>
      <c r="E918" s="4">
        <f>IF(資本ストック!E918&gt;0,LN(資本ストック!E918),0)</f>
        <v>12.805648131816627</v>
      </c>
      <c r="F918" s="4">
        <f>IF(資本ストック!F918&gt;0,LN(資本ストック!F918),0)</f>
        <v>14.057894535970016</v>
      </c>
      <c r="G918" s="4">
        <f>IF(資本ストック!G918&gt;0,LN(資本ストック!G918),0)</f>
        <v>14.279957313196713</v>
      </c>
      <c r="H918" s="4">
        <f>IF(資本ストック!H918&gt;0,LN(資本ストック!H918),0)</f>
        <v>14.499167936606371</v>
      </c>
      <c r="I918" s="4">
        <f>IF(資本ストック!I918&gt;0,LN(資本ストック!I918),0)</f>
        <v>14.400305120156503</v>
      </c>
      <c r="K918" s="6">
        <f>E918-E$1102</f>
        <v>0.88622387339442454</v>
      </c>
      <c r="L918" s="6">
        <f>F918-F$1102</f>
        <v>0.84115667688545059</v>
      </c>
      <c r="M918" s="6">
        <f>G918-G$1102</f>
        <v>0.84083557007323506</v>
      </c>
      <c r="N918" s="6">
        <f>H918-H$1102</f>
        <v>0.88969852118322557</v>
      </c>
      <c r="O918" s="6">
        <f>I918-I$1102</f>
        <v>0.94783892074537768</v>
      </c>
    </row>
    <row r="919" spans="1:15" x14ac:dyDescent="0.15">
      <c r="A919" s="1">
        <v>40</v>
      </c>
      <c r="B919" s="1" t="s">
        <v>322</v>
      </c>
      <c r="C919" s="1">
        <v>19</v>
      </c>
      <c r="D919" s="1" t="s">
        <v>14</v>
      </c>
      <c r="E919" s="4">
        <f>IF(資本ストック!E919&gt;0,LN(資本ストック!E919),0)</f>
        <v>12.317706690944156</v>
      </c>
      <c r="F919" s="4">
        <f>IF(資本ストック!F919&gt;0,LN(資本ストック!F919),0)</f>
        <v>12.647202104929384</v>
      </c>
      <c r="G919" s="4">
        <f>IF(資本ストック!G919&gt;0,LN(資本ストック!G919),0)</f>
        <v>12.946710614311765</v>
      </c>
      <c r="H919" s="4">
        <f>IF(資本ストック!H919&gt;0,LN(資本ストック!H919),0)</f>
        <v>13.466302101029479</v>
      </c>
      <c r="I919" s="4">
        <f>IF(資本ストック!I919&gt;0,LN(資本ストック!I919),0)</f>
        <v>13.598349222901328</v>
      </c>
      <c r="K919" s="6">
        <f>E919-E$1103</f>
        <v>1.0943477465086886</v>
      </c>
      <c r="L919" s="6">
        <f>F919-F$1103</f>
        <v>1.0322077609527867</v>
      </c>
      <c r="M919" s="6">
        <f>G919-G$1103</f>
        <v>1.0581039524265403</v>
      </c>
      <c r="N919" s="6">
        <f>H919-H$1103</f>
        <v>1.1623474437417531</v>
      </c>
      <c r="O919" s="6">
        <f>I919-I$1103</f>
        <v>1.1695136667702588</v>
      </c>
    </row>
    <row r="920" spans="1:15" x14ac:dyDescent="0.15">
      <c r="A920" s="1">
        <v>40</v>
      </c>
      <c r="B920" s="1" t="s">
        <v>322</v>
      </c>
      <c r="C920" s="1">
        <v>20</v>
      </c>
      <c r="D920" s="1" t="s">
        <v>15</v>
      </c>
      <c r="E920" s="4">
        <f>IF(資本ストック!E920&gt;0,LN(資本ストック!E920),0)</f>
        <v>12.625098494092164</v>
      </c>
      <c r="F920" s="4">
        <f>IF(資本ストック!F920&gt;0,LN(資本ストック!F920),0)</f>
        <v>14.338997888767118</v>
      </c>
      <c r="G920" s="4">
        <f>IF(資本ストック!G920&gt;0,LN(資本ストック!G920),0)</f>
        <v>15.085056302560721</v>
      </c>
      <c r="H920" s="4">
        <f>IF(資本ストック!H920&gt;0,LN(資本ストック!H920),0)</f>
        <v>15.287192807779173</v>
      </c>
      <c r="I920" s="4">
        <f>IF(資本ストック!I920&gt;0,LN(資本ストック!I920),0)</f>
        <v>15.387445885695001</v>
      </c>
      <c r="K920" s="6">
        <f>E920-E$1104</f>
        <v>1.6949367576196348</v>
      </c>
      <c r="L920" s="6">
        <f>F920-F$1104</f>
        <v>1.4573776391087456</v>
      </c>
      <c r="M920" s="6">
        <f>G920-G$1104</f>
        <v>1.2704036783904122</v>
      </c>
      <c r="N920" s="6">
        <f>H920-H$1104</f>
        <v>1.1627039803368469</v>
      </c>
      <c r="O920" s="6">
        <f>I920-I$1104</f>
        <v>1.25953813237129</v>
      </c>
    </row>
    <row r="921" spans="1:15" x14ac:dyDescent="0.15">
      <c r="A921" s="1">
        <v>40</v>
      </c>
      <c r="B921" s="1" t="s">
        <v>322</v>
      </c>
      <c r="C921" s="1">
        <v>21</v>
      </c>
      <c r="D921" s="1" t="s">
        <v>16</v>
      </c>
      <c r="E921" s="4">
        <f>IF(資本ストック!E921&gt;0,LN(資本ストック!E921),0)</f>
        <v>13.860338445921535</v>
      </c>
      <c r="F921" s="4">
        <f>IF(資本ストック!F921&gt;0,LN(資本ストック!F921),0)</f>
        <v>14.729971503978213</v>
      </c>
      <c r="G921" s="4">
        <f>IF(資本ストック!G921&gt;0,LN(資本ストック!G921),0)</f>
        <v>14.971964726705666</v>
      </c>
      <c r="H921" s="4">
        <f>IF(資本ストック!H921&gt;0,LN(資本ストック!H921),0)</f>
        <v>15.486752555106621</v>
      </c>
      <c r="I921" s="4">
        <f>IF(資本ストック!I921&gt;0,LN(資本ストック!I921),0)</f>
        <v>15.631095942896486</v>
      </c>
      <c r="K921" s="6">
        <f>E921-E$1105</f>
        <v>1.2693720291255683</v>
      </c>
      <c r="L921" s="6">
        <f>F921-F$1105</f>
        <v>1.0138500410666698</v>
      </c>
      <c r="M921" s="6">
        <f>G921-G$1105</f>
        <v>0.78706952213721415</v>
      </c>
      <c r="N921" s="6">
        <f>H921-H$1105</f>
        <v>0.86397176170371282</v>
      </c>
      <c r="O921" s="6">
        <f>I921-I$1105</f>
        <v>0.96918697890562377</v>
      </c>
    </row>
    <row r="922" spans="1:15" x14ac:dyDescent="0.15">
      <c r="A922" s="1">
        <v>40</v>
      </c>
      <c r="B922" s="1" t="s">
        <v>194</v>
      </c>
      <c r="C922" s="1">
        <v>22</v>
      </c>
      <c r="D922" s="1" t="s">
        <v>8</v>
      </c>
      <c r="E922" s="4">
        <f>IF(資本ストック!E922&gt;0,LN(資本ストック!E922),0)</f>
        <v>13.330780398017186</v>
      </c>
      <c r="F922" s="4">
        <f>IF(資本ストック!F922&gt;0,LN(資本ストック!F922),0)</f>
        <v>14.288855240728564</v>
      </c>
      <c r="G922" s="4">
        <f>IF(資本ストック!G922&gt;0,LN(資本ストック!G922),0)</f>
        <v>15.125505759829297</v>
      </c>
      <c r="H922" s="4">
        <f>IF(資本ストック!H922&gt;0,LN(資本ストック!H922),0)</f>
        <v>15.797684392030904</v>
      </c>
      <c r="I922" s="4">
        <f>IF(資本ストック!I922&gt;0,LN(資本ストック!I922),0)</f>
        <v>15.866355455560068</v>
      </c>
      <c r="K922" s="6">
        <f>E922-E$1106</f>
        <v>1.145094662897236</v>
      </c>
      <c r="L922" s="6">
        <f>F922-F$1106</f>
        <v>0.73590177843677829</v>
      </c>
      <c r="M922" s="6">
        <f>G922-G$1106</f>
        <v>0.68748728296175265</v>
      </c>
      <c r="N922" s="6">
        <f>H922-H$1106</f>
        <v>0.90649513648856761</v>
      </c>
      <c r="O922" s="6">
        <f>I922-I$1106</f>
        <v>0.93440439131046737</v>
      </c>
    </row>
    <row r="923" spans="1:15" x14ac:dyDescent="0.15">
      <c r="A923" s="1">
        <v>40</v>
      </c>
      <c r="B923" s="1" t="s">
        <v>194</v>
      </c>
      <c r="C923" s="1">
        <v>23</v>
      </c>
      <c r="D923" s="1" t="s">
        <v>29</v>
      </c>
      <c r="E923" s="4">
        <f>IF(資本ストック!E923&gt;0,LN(資本ストック!E923),0)</f>
        <v>13.580721061161752</v>
      </c>
      <c r="F923" s="4">
        <f>IF(資本ストック!F923&gt;0,LN(資本ストック!F923),0)</f>
        <v>14.283439728575635</v>
      </c>
      <c r="G923" s="4">
        <f>IF(資本ストック!G923&gt;0,LN(資本ストック!G923),0)</f>
        <v>14.70870152298995</v>
      </c>
      <c r="H923" s="4">
        <f>IF(資本ストック!H923&gt;0,LN(資本ストック!H923),0)</f>
        <v>15.2319150421096</v>
      </c>
      <c r="I923" s="4">
        <f>IF(資本ストック!I923&gt;0,LN(資本ストック!I923),0)</f>
        <v>15.33546805045586</v>
      </c>
      <c r="K923" s="6">
        <f>E923-E$1107</f>
        <v>0.88904789760216651</v>
      </c>
      <c r="L923" s="6">
        <f>F923-F$1107</f>
        <v>0.91079409163315006</v>
      </c>
      <c r="M923" s="6">
        <f>G923-G$1107</f>
        <v>0.84443840561461414</v>
      </c>
      <c r="N923" s="6">
        <f>H923-H$1107</f>
        <v>0.775387419726286</v>
      </c>
      <c r="O923" s="6">
        <f>I923-I$1107</f>
        <v>0.83000726628109689</v>
      </c>
    </row>
    <row r="924" spans="1:15" x14ac:dyDescent="0.15">
      <c r="A924" s="1">
        <v>41</v>
      </c>
      <c r="B924" s="1" t="s">
        <v>324</v>
      </c>
      <c r="C924" s="1">
        <v>1</v>
      </c>
      <c r="D924" s="1" t="s">
        <v>9</v>
      </c>
      <c r="E924" s="4">
        <f>IF(資本ストック!E924&gt;0,LN(資本ストック!E924),0)</f>
        <v>12.893408049982035</v>
      </c>
      <c r="F924" s="4">
        <f>IF(資本ストック!F924&gt;0,LN(資本ストック!F924),0)</f>
        <v>12.947958374277393</v>
      </c>
      <c r="G924" s="4">
        <f>IF(資本ストック!G924&gt;0,LN(資本ストック!G924),0)</f>
        <v>13.286315341393806</v>
      </c>
      <c r="H924" s="4">
        <f>IF(資本ストック!H924&gt;0,LN(資本ストック!H924),0)</f>
        <v>13.465588308837383</v>
      </c>
      <c r="I924" s="4">
        <f>IF(資本ストック!I924&gt;0,LN(資本ストック!I924),0)</f>
        <v>13.683601114984473</v>
      </c>
      <c r="K924" s="6">
        <f>E924-E$1085</f>
        <v>-0.51972150620926882</v>
      </c>
      <c r="L924" s="6">
        <f>F924-F$1085</f>
        <v>-0.6902697749380664</v>
      </c>
      <c r="M924" s="6">
        <f>G924-G$1085</f>
        <v>-0.69816069246933843</v>
      </c>
      <c r="N924" s="6">
        <f>H924-H$1085</f>
        <v>-0.71847575801478492</v>
      </c>
      <c r="O924" s="6">
        <f>I924-I$1085</f>
        <v>-0.50482973790786545</v>
      </c>
    </row>
    <row r="925" spans="1:15" x14ac:dyDescent="0.15">
      <c r="A925" s="1">
        <v>41</v>
      </c>
      <c r="B925" s="1" t="s">
        <v>324</v>
      </c>
      <c r="C925" s="1">
        <v>2</v>
      </c>
      <c r="D925" s="1" t="s">
        <v>10</v>
      </c>
      <c r="E925" s="4">
        <f>IF(資本ストック!E925&gt;0,LN(資本ストック!E925),0)</f>
        <v>9.1873621980753004</v>
      </c>
      <c r="F925" s="4">
        <f>IF(資本ストック!F925&gt;0,LN(資本ストック!F925),0)</f>
        <v>9.047182353443306</v>
      </c>
      <c r="G925" s="4">
        <f>IF(資本ストック!G925&gt;0,LN(資本ストック!G925),0)</f>
        <v>9.2430666809679778</v>
      </c>
      <c r="H925" s="4">
        <f>IF(資本ストック!H925&gt;0,LN(資本ストック!H925),0)</f>
        <v>9.2043561838046948</v>
      </c>
      <c r="I925" s="4">
        <f>IF(資本ストック!I925&gt;0,LN(資本ストック!I925),0)</f>
        <v>9.0658123164108666</v>
      </c>
      <c r="K925" s="6">
        <f>E925-E$1086</f>
        <v>-0.75747973772628185</v>
      </c>
      <c r="L925" s="6">
        <f>F925-F$1086</f>
        <v>-1.0524609573864385</v>
      </c>
      <c r="M925" s="6">
        <f>G925-G$1086</f>
        <v>-0.91651592226610035</v>
      </c>
      <c r="N925" s="6">
        <f>H925-H$1086</f>
        <v>-0.98238059742203276</v>
      </c>
      <c r="O925" s="6">
        <f>I925-I$1086</f>
        <v>-0.9647942278193895</v>
      </c>
    </row>
    <row r="926" spans="1:15" x14ac:dyDescent="0.15">
      <c r="A926" s="1">
        <v>41</v>
      </c>
      <c r="B926" s="1" t="s">
        <v>325</v>
      </c>
      <c r="C926" s="1">
        <v>3</v>
      </c>
      <c r="D926" s="1" t="s">
        <v>17</v>
      </c>
      <c r="E926" s="4">
        <f>IF(資本ストック!E926&gt;0,LN(資本ストック!E926),0)</f>
        <v>11.03069269754663</v>
      </c>
      <c r="F926" s="4">
        <f>IF(資本ストック!F926&gt;0,LN(資本ストック!F926),0)</f>
        <v>11.470081548808375</v>
      </c>
      <c r="G926" s="4">
        <f>IF(資本ストック!G926&gt;0,LN(資本ストック!G926),0)</f>
        <v>12.113419882027859</v>
      </c>
      <c r="H926" s="4">
        <f>IF(資本ストック!H926&gt;0,LN(資本ストック!H926),0)</f>
        <v>12.483129410124397</v>
      </c>
      <c r="I926" s="4">
        <f>IF(資本ストック!I926&gt;0,LN(資本ストック!I926),0)</f>
        <v>12.407340075770296</v>
      </c>
      <c r="K926" s="6">
        <f>E926-E$1087</f>
        <v>2.5547702836730579E-2</v>
      </c>
      <c r="L926" s="6">
        <f>F926-F$1087</f>
        <v>-0.15106586080025508</v>
      </c>
      <c r="M926" s="6">
        <f>G926-G$1087</f>
        <v>-1.9312332848173241E-2</v>
      </c>
      <c r="N926" s="6">
        <f>H926-H$1087</f>
        <v>-3.3971339792906008E-2</v>
      </c>
      <c r="O926" s="6">
        <f>I926-I$1087</f>
        <v>-0.16917328875039672</v>
      </c>
    </row>
    <row r="927" spans="1:15" x14ac:dyDescent="0.15">
      <c r="A927" s="1">
        <v>41</v>
      </c>
      <c r="B927" s="1" t="s">
        <v>325</v>
      </c>
      <c r="C927" s="1">
        <v>4</v>
      </c>
      <c r="D927" s="1" t="s">
        <v>18</v>
      </c>
      <c r="E927" s="4">
        <f>IF(資本ストック!E927&gt;0,LN(資本ストック!E927),0)</f>
        <v>8.7699212302450125</v>
      </c>
      <c r="F927" s="4">
        <f>IF(資本ストック!F927&gt;0,LN(資本ストック!F927),0)</f>
        <v>9.8761197774537095</v>
      </c>
      <c r="G927" s="4">
        <f>IF(資本ストック!G927&gt;0,LN(資本ストック!G927),0)</f>
        <v>10.405111028497817</v>
      </c>
      <c r="H927" s="4">
        <f>IF(資本ストック!H927&gt;0,LN(資本ストック!H927),0)</f>
        <v>10.55768300565493</v>
      </c>
      <c r="I927" s="4">
        <f>IF(資本ストック!I927&gt;0,LN(資本ストック!I927),0)</f>
        <v>10.169845366945344</v>
      </c>
      <c r="K927" s="6">
        <f>E927-E$1088</f>
        <v>-1.8791002359394771</v>
      </c>
      <c r="L927" s="6">
        <f>F927-F$1088</f>
        <v>-1.326081710778432</v>
      </c>
      <c r="M927" s="6">
        <f>G927-G$1088</f>
        <v>-1.0934891654467158</v>
      </c>
      <c r="N927" s="6">
        <f>H927-H$1088</f>
        <v>-0.99468271488647808</v>
      </c>
      <c r="O927" s="6">
        <f>I927-I$1088</f>
        <v>-1.1430440224812095</v>
      </c>
    </row>
    <row r="928" spans="1:15" x14ac:dyDescent="0.15">
      <c r="A928" s="1">
        <v>41</v>
      </c>
      <c r="B928" s="1" t="s">
        <v>325</v>
      </c>
      <c r="C928" s="1">
        <v>5</v>
      </c>
      <c r="D928" s="1" t="s">
        <v>19</v>
      </c>
      <c r="E928" s="4">
        <f>IF(資本ストック!E928&gt;0,LN(資本ストック!E928),0)</f>
        <v>9.5562832972879299</v>
      </c>
      <c r="F928" s="4">
        <f>IF(資本ストック!F928&gt;0,LN(資本ストック!F928),0)</f>
        <v>9.9531470047619113</v>
      </c>
      <c r="G928" s="4">
        <f>IF(資本ストック!G928&gt;0,LN(資本ストック!G928),0)</f>
        <v>10.076542731883663</v>
      </c>
      <c r="H928" s="4">
        <f>IF(資本ストック!H928&gt;0,LN(資本ストック!H928),0)</f>
        <v>10.713478355566531</v>
      </c>
      <c r="I928" s="4">
        <f>IF(資本ストック!I928&gt;0,LN(資本ストック!I928),0)</f>
        <v>10.711538272549889</v>
      </c>
      <c r="K928" s="6">
        <f>E928-E$1089</f>
        <v>-0.62213131465622062</v>
      </c>
      <c r="L928" s="6">
        <f>F928-F$1089</f>
        <v>-0.61666443496906531</v>
      </c>
      <c r="M928" s="6">
        <f>G928-G$1089</f>
        <v>-0.92926555678933376</v>
      </c>
      <c r="N928" s="6">
        <f>H928-H$1089</f>
        <v>-0.6175627036302842</v>
      </c>
      <c r="O928" s="6">
        <f>I928-I$1089</f>
        <v>-0.64739957312476015</v>
      </c>
    </row>
    <row r="929" spans="1:15" x14ac:dyDescent="0.15">
      <c r="A929" s="1">
        <v>41</v>
      </c>
      <c r="B929" s="1" t="s">
        <v>325</v>
      </c>
      <c r="C929" s="1">
        <v>6</v>
      </c>
      <c r="D929" s="1" t="s">
        <v>3</v>
      </c>
      <c r="E929" s="4">
        <f>IF(資本ストック!E929&gt;0,LN(資本ストック!E929),0)</f>
        <v>9.1795582891097531</v>
      </c>
      <c r="F929" s="4">
        <f>IF(資本ストック!F929&gt;0,LN(資本ストック!F929),0)</f>
        <v>9.8626999534775077</v>
      </c>
      <c r="G929" s="4">
        <f>IF(資本ストック!G929&gt;0,LN(資本ストック!G929),0)</f>
        <v>10.357767800436941</v>
      </c>
      <c r="H929" s="4">
        <f>IF(資本ストック!H929&gt;0,LN(資本ストック!H929),0)</f>
        <v>10.786482656061798</v>
      </c>
      <c r="I929" s="4">
        <f>IF(資本ストック!I929&gt;0,LN(資本ストック!I929),0)</f>
        <v>11.347552391535274</v>
      </c>
      <c r="K929" s="6">
        <f>E929-E$1090</f>
        <v>-1.8996994284190976</v>
      </c>
      <c r="L929" s="6">
        <f>F929-F$1090</f>
        <v>-1.5377223455231963</v>
      </c>
      <c r="M929" s="6">
        <f>G929-G$1090</f>
        <v>-1.4622328039977486</v>
      </c>
      <c r="N929" s="6">
        <f>H929-H$1090</f>
        <v>-1.2920080895080481</v>
      </c>
      <c r="O929" s="6">
        <f>I929-I$1090</f>
        <v>-1.0340775885880884</v>
      </c>
    </row>
    <row r="930" spans="1:15" x14ac:dyDescent="0.15">
      <c r="A930" s="1">
        <v>41</v>
      </c>
      <c r="B930" s="1" t="s">
        <v>325</v>
      </c>
      <c r="C930" s="1">
        <v>7</v>
      </c>
      <c r="D930" s="1" t="s">
        <v>20</v>
      </c>
      <c r="E930" s="4">
        <f>IF(資本ストック!E930&gt;0,LN(資本ストック!E930),0)</f>
        <v>9.269233272094489</v>
      </c>
      <c r="F930" s="4">
        <f>IF(資本ストック!F930&gt;0,LN(資本ストック!F930),0)</f>
        <v>8.5670183377864362</v>
      </c>
      <c r="G930" s="4">
        <f>IF(資本ストック!G930&gt;0,LN(資本ストック!G930),0)</f>
        <v>7.9477382872627551</v>
      </c>
      <c r="H930" s="4">
        <f>IF(資本ストック!H930&gt;0,LN(資本ストック!H930),0)</f>
        <v>7.5139362805044074</v>
      </c>
      <c r="I930" s="4">
        <f>IF(資本ストック!I930&gt;0,LN(資本ストック!I930),0)</f>
        <v>6.85482067455865</v>
      </c>
      <c r="K930" s="6">
        <f>E930-E$1091</f>
        <v>-9.2963149281661828E-3</v>
      </c>
      <c r="L930" s="6">
        <f>F930-F$1091</f>
        <v>-1.3966189285804198</v>
      </c>
      <c r="M930" s="6">
        <f>G930-G$1091</f>
        <v>-1.9080054351015878</v>
      </c>
      <c r="N930" s="6">
        <f>H930-H$1091</f>
        <v>-2.7588857218642202</v>
      </c>
      <c r="O930" s="6">
        <f>I930-I$1091</f>
        <v>-3.486324413454601</v>
      </c>
    </row>
    <row r="931" spans="1:15" x14ac:dyDescent="0.15">
      <c r="A931" s="1">
        <v>41</v>
      </c>
      <c r="B931" s="1" t="s">
        <v>325</v>
      </c>
      <c r="C931" s="1">
        <v>8</v>
      </c>
      <c r="D931" s="1" t="s">
        <v>21</v>
      </c>
      <c r="E931" s="4">
        <f>IF(資本ストック!E931&gt;0,LN(資本ストック!E931),0)</f>
        <v>10.356262749001697</v>
      </c>
      <c r="F931" s="4">
        <f>IF(資本ストック!F931&gt;0,LN(資本ストック!F931),0)</f>
        <v>10.464878023979196</v>
      </c>
      <c r="G931" s="4">
        <f>IF(資本ストック!G931&gt;0,LN(資本ストック!G931),0)</f>
        <v>10.655261771806606</v>
      </c>
      <c r="H931" s="4">
        <f>IF(資本ストック!H931&gt;0,LN(資本ストック!H931),0)</f>
        <v>10.448617951999829</v>
      </c>
      <c r="I931" s="4">
        <f>IF(資本ストック!I931&gt;0,LN(資本ストック!I931),0)</f>
        <v>10.10111145208344</v>
      </c>
      <c r="K931" s="6">
        <f>E931-E$1092</f>
        <v>-0.42721729288554577</v>
      </c>
      <c r="L931" s="6">
        <f>F931-F$1092</f>
        <v>-0.60479746506238463</v>
      </c>
      <c r="M931" s="6">
        <f>G931-G$1092</f>
        <v>-0.68489931597317977</v>
      </c>
      <c r="N931" s="6">
        <f>H931-H$1092</f>
        <v>-0.95901400552790861</v>
      </c>
      <c r="O931" s="6">
        <f>I931-I$1092</f>
        <v>-1.2367629248211713</v>
      </c>
    </row>
    <row r="932" spans="1:15" x14ac:dyDescent="0.15">
      <c r="A932" s="1">
        <v>41</v>
      </c>
      <c r="B932" s="1" t="s">
        <v>325</v>
      </c>
      <c r="C932" s="1">
        <v>9</v>
      </c>
      <c r="D932" s="1" t="s">
        <v>22</v>
      </c>
      <c r="E932" s="4">
        <f>IF(資本ストック!E932&gt;0,LN(資本ストック!E932),0)</f>
        <v>8.6974695559793727</v>
      </c>
      <c r="F932" s="4">
        <f>IF(資本ストック!F932&gt;0,LN(資本ストック!F932),0)</f>
        <v>9.7260289893216729</v>
      </c>
      <c r="G932" s="4">
        <f>IF(資本ストック!G932&gt;0,LN(資本ストック!G932),0)</f>
        <v>10.939920950941548</v>
      </c>
      <c r="H932" s="4">
        <f>IF(資本ストック!H932&gt;0,LN(資本ストック!H932),0)</f>
        <v>10.864644834759908</v>
      </c>
      <c r="I932" s="4">
        <f>IF(資本ストック!I932&gt;0,LN(資本ストック!I932),0)</f>
        <v>11.563726940200386</v>
      </c>
      <c r="K932" s="6">
        <f>E932-E$1093</f>
        <v>-2.5591054384443161</v>
      </c>
      <c r="L932" s="6">
        <f>F932-F$1093</f>
        <v>-2.1175000601904372</v>
      </c>
      <c r="M932" s="6">
        <f>G932-G$1093</f>
        <v>-1.2456157392725675</v>
      </c>
      <c r="N932" s="6">
        <f>H932-H$1093</f>
        <v>-1.4099844161532289</v>
      </c>
      <c r="O932" s="6">
        <f>I932-I$1093</f>
        <v>-0.85273499462524605</v>
      </c>
    </row>
    <row r="933" spans="1:15" x14ac:dyDescent="0.15">
      <c r="A933" s="1">
        <v>41</v>
      </c>
      <c r="B933" s="1" t="s">
        <v>325</v>
      </c>
      <c r="C933" s="1">
        <v>10</v>
      </c>
      <c r="D933" s="1" t="s">
        <v>23</v>
      </c>
      <c r="E933" s="4">
        <f>IF(資本ストック!E933&gt;0,LN(資本ストック!E933),0)</f>
        <v>9.2750490025926986</v>
      </c>
      <c r="F933" s="4">
        <f>IF(資本ストック!F933&gt;0,LN(資本ストック!F933),0)</f>
        <v>10.180869728131524</v>
      </c>
      <c r="G933" s="4">
        <f>IF(資本ストック!G933&gt;0,LN(資本ストック!G933),0)</f>
        <v>10.857439857156574</v>
      </c>
      <c r="H933" s="4">
        <f>IF(資本ストック!H933&gt;0,LN(資本ストック!H933),0)</f>
        <v>11.148227639498705</v>
      </c>
      <c r="I933" s="4">
        <f>IF(資本ストック!I933&gt;0,LN(資本ストック!I933),0)</f>
        <v>11.265264864752146</v>
      </c>
      <c r="K933" s="6">
        <f>E933-E$1094</f>
        <v>-0.96617345099699214</v>
      </c>
      <c r="L933" s="6">
        <f>F933-F$1094</f>
        <v>-0.41019507040355663</v>
      </c>
      <c r="M933" s="6">
        <f>G933-G$1094</f>
        <v>-0.21803777305876437</v>
      </c>
      <c r="N933" s="6">
        <f>H933-H$1094</f>
        <v>-0.20386603865282815</v>
      </c>
      <c r="O933" s="6">
        <f>I933-I$1094</f>
        <v>-2.1733216551002243E-2</v>
      </c>
    </row>
    <row r="934" spans="1:15" x14ac:dyDescent="0.15">
      <c r="A934" s="1">
        <v>41</v>
      </c>
      <c r="B934" s="1" t="s">
        <v>325</v>
      </c>
      <c r="C934" s="1">
        <v>11</v>
      </c>
      <c r="D934" s="1" t="s">
        <v>24</v>
      </c>
      <c r="E934" s="4">
        <f>IF(資本ストック!E934&gt;0,LN(資本ストック!E934),0)</f>
        <v>9.3074483734727682</v>
      </c>
      <c r="F934" s="4">
        <f>IF(資本ストック!F934&gt;0,LN(資本ストック!F934),0)</f>
        <v>9.9131924760058414</v>
      </c>
      <c r="G934" s="4">
        <f>IF(資本ストック!G934&gt;0,LN(資本ストック!G934),0)</f>
        <v>10.716462973394247</v>
      </c>
      <c r="H934" s="4">
        <f>IF(資本ストック!H934&gt;0,LN(資本ストック!H934),0)</f>
        <v>11.398589319835796</v>
      </c>
      <c r="I934" s="4">
        <f>IF(資本ストック!I934&gt;0,LN(資本ストック!I934),0)</f>
        <v>11.491393153552737</v>
      </c>
      <c r="K934" s="6">
        <f>E934-E$1095</f>
        <v>-1.5086283644173051</v>
      </c>
      <c r="L934" s="6">
        <f>F934-F$1095</f>
        <v>-1.3017069538778845</v>
      </c>
      <c r="M934" s="6">
        <f>G934-G$1095</f>
        <v>-1.2019042255165058</v>
      </c>
      <c r="N934" s="6">
        <f>H934-H$1095</f>
        <v>-0.94580234715745704</v>
      </c>
      <c r="O934" s="6">
        <f>I934-I$1095</f>
        <v>-0.98993850235312131</v>
      </c>
    </row>
    <row r="935" spans="1:15" x14ac:dyDescent="0.15">
      <c r="A935" s="1">
        <v>41</v>
      </c>
      <c r="B935" s="1" t="s">
        <v>325</v>
      </c>
      <c r="C935" s="1">
        <v>12</v>
      </c>
      <c r="D935" s="1" t="s">
        <v>25</v>
      </c>
      <c r="E935" s="4">
        <f>IF(資本ストック!E935&gt;0,LN(資本ストック!E935),0)</f>
        <v>9.8683559840993418</v>
      </c>
      <c r="F935" s="4">
        <f>IF(資本ストック!F935&gt;0,LN(資本ストック!F935),0)</f>
        <v>10.444277022131521</v>
      </c>
      <c r="G935" s="4">
        <f>IF(資本ストック!G935&gt;0,LN(資本ストック!G935),0)</f>
        <v>11.520038224861096</v>
      </c>
      <c r="H935" s="4">
        <f>IF(資本ストック!H935&gt;0,LN(資本ストック!H935),0)</f>
        <v>12.282869629879229</v>
      </c>
      <c r="I935" s="4">
        <f>IF(資本ストック!I935&gt;0,LN(資本ストック!I935),0)</f>
        <v>13.314966379047041</v>
      </c>
      <c r="K935" s="6">
        <f>E935-E$1096</f>
        <v>-0.26233141580018149</v>
      </c>
      <c r="L935" s="6">
        <f>F935-F$1096</f>
        <v>-0.6066530512736179</v>
      </c>
      <c r="M935" s="6">
        <f>G935-G$1096</f>
        <v>-0.99355950974144847</v>
      </c>
      <c r="N935" s="6">
        <f>H935-H$1096</f>
        <v>-0.89762324998090115</v>
      </c>
      <c r="O935" s="6">
        <f>I935-I$1096</f>
        <v>-4.5114340500823857E-2</v>
      </c>
    </row>
    <row r="936" spans="1:15" x14ac:dyDescent="0.15">
      <c r="A936" s="1">
        <v>41</v>
      </c>
      <c r="B936" s="1" t="s">
        <v>325</v>
      </c>
      <c r="C936" s="1">
        <v>13</v>
      </c>
      <c r="D936" s="1" t="s">
        <v>26</v>
      </c>
      <c r="E936" s="4">
        <f>IF(資本ストック!E936&gt;0,LN(資本ストック!E936),0)</f>
        <v>7.2053690254953748</v>
      </c>
      <c r="F936" s="4">
        <f>IF(資本ストック!F936&gt;0,LN(資本ストック!F936),0)</f>
        <v>9.8419684389503956</v>
      </c>
      <c r="G936" s="4">
        <f>IF(資本ストック!G936&gt;0,LN(資本ストック!G936),0)</f>
        <v>9.9332808250055002</v>
      </c>
      <c r="H936" s="4">
        <f>IF(資本ストック!H936&gt;0,LN(資本ストック!H936),0)</f>
        <v>10.755541858791503</v>
      </c>
      <c r="I936" s="4">
        <f>IF(資本ストック!I936&gt;0,LN(資本ストック!I936),0)</f>
        <v>11.390435134724381</v>
      </c>
      <c r="K936" s="6">
        <f>E936-E$1097</f>
        <v>-2.4252703327599763</v>
      </c>
      <c r="L936" s="6">
        <f>F936-F$1097</f>
        <v>-1.2623828813444771</v>
      </c>
      <c r="M936" s="6">
        <f>G936-G$1097</f>
        <v>-1.7403080049389708</v>
      </c>
      <c r="N936" s="6">
        <f>H936-H$1097</f>
        <v>-1.2893643554617924</v>
      </c>
      <c r="O936" s="6">
        <f>I936-I$1097</f>
        <v>-0.78188371863908657</v>
      </c>
    </row>
    <row r="937" spans="1:15" x14ac:dyDescent="0.15">
      <c r="A937" s="1">
        <v>41</v>
      </c>
      <c r="B937" s="1" t="s">
        <v>325</v>
      </c>
      <c r="C937" s="1">
        <v>14</v>
      </c>
      <c r="D937" s="1" t="s">
        <v>27</v>
      </c>
      <c r="E937" s="4">
        <f>IF(資本ストック!E937&gt;0,LN(資本ストック!E937),0)</f>
        <v>1.5923211993759729</v>
      </c>
      <c r="F937" s="4">
        <f>IF(資本ストック!F937&gt;0,LN(資本ストック!F937),0)</f>
        <v>4.5191263336400507</v>
      </c>
      <c r="G937" s="4">
        <f>IF(資本ストック!G937&gt;0,LN(資本ストック!G937),0)</f>
        <v>4.2056439146003841</v>
      </c>
      <c r="H937" s="4">
        <f>IF(資本ストック!H937&gt;0,LN(資本ストック!H937),0)</f>
        <v>7.2743318404590616</v>
      </c>
      <c r="I937" s="4">
        <f>IF(資本ストック!I937&gt;0,LN(資本ストック!I937),0)</f>
        <v>7.0648333692189453</v>
      </c>
      <c r="K937" s="6">
        <f>E937-E$1098</f>
        <v>-4.9259729886965147</v>
      </c>
      <c r="L937" s="6">
        <f>F937-F$1098</f>
        <v>-3.9207843889164007</v>
      </c>
      <c r="M937" s="6">
        <f>G937-G$1098</f>
        <v>-5.3119715754280525</v>
      </c>
      <c r="N937" s="6">
        <f>H937-H$1098</f>
        <v>-2.7468386103611033</v>
      </c>
      <c r="O937" s="6">
        <f>I937-I$1098</f>
        <v>-3.2272262575140669</v>
      </c>
    </row>
    <row r="938" spans="1:15" x14ac:dyDescent="0.15">
      <c r="A938" s="1">
        <v>41</v>
      </c>
      <c r="B938" s="1" t="s">
        <v>325</v>
      </c>
      <c r="C938" s="1">
        <v>15</v>
      </c>
      <c r="D938" s="1" t="s">
        <v>28</v>
      </c>
      <c r="E938" s="4">
        <f>IF(資本ストック!E938&gt;0,LN(資本ストック!E938),0)</f>
        <v>9.9643437401538399</v>
      </c>
      <c r="F938" s="4">
        <f>IF(資本ストック!F938&gt;0,LN(資本ストック!F938),0)</f>
        <v>11.033990644786535</v>
      </c>
      <c r="G938" s="4">
        <f>IF(資本ストック!G938&gt;0,LN(資本ストック!G938),0)</f>
        <v>11.631952408137053</v>
      </c>
      <c r="H938" s="4">
        <f>IF(資本ストック!H938&gt;0,LN(資本ストック!H938),0)</f>
        <v>11.980027302038199</v>
      </c>
      <c r="I938" s="4">
        <f>IF(資本ストック!I938&gt;0,LN(資本ストック!I938),0)</f>
        <v>12.118811023168696</v>
      </c>
      <c r="K938" s="6">
        <f>E938-E$1099</f>
        <v>-1.1112344280421862</v>
      </c>
      <c r="L938" s="6">
        <f>F938-F$1099</f>
        <v>-0.75200168343203977</v>
      </c>
      <c r="M938" s="6">
        <f>G938-G$1099</f>
        <v>-0.81617945992124241</v>
      </c>
      <c r="N938" s="6">
        <f>H938-H$1099</f>
        <v>-0.72805629146825801</v>
      </c>
      <c r="O938" s="6">
        <f>I938-I$1099</f>
        <v>-0.60651820154581237</v>
      </c>
    </row>
    <row r="939" spans="1:15" x14ac:dyDescent="0.15">
      <c r="A939" s="1">
        <v>41</v>
      </c>
      <c r="B939" s="1" t="s">
        <v>324</v>
      </c>
      <c r="C939" s="1">
        <v>16</v>
      </c>
      <c r="D939" s="1" t="s">
        <v>11</v>
      </c>
      <c r="E939" s="4">
        <f>IF(資本ストック!E939&gt;0,LN(資本ストック!E939),0)</f>
        <v>11.284075629275797</v>
      </c>
      <c r="F939" s="4">
        <f>IF(資本ストック!F939&gt;0,LN(資本ストック!F939),0)</f>
        <v>11.564614599936476</v>
      </c>
      <c r="G939" s="4">
        <f>IF(資本ストック!G939&gt;0,LN(資本ストック!G939),0)</f>
        <v>11.92119210759329</v>
      </c>
      <c r="H939" s="4">
        <f>IF(資本ストック!H939&gt;0,LN(資本ストック!H939),0)</f>
        <v>12.239735067993861</v>
      </c>
      <c r="I939" s="4">
        <f>IF(資本ストック!I939&gt;0,LN(資本ストック!I939),0)</f>
        <v>12.070343692039458</v>
      </c>
      <c r="K939" s="6">
        <f>E939-E$1100</f>
        <v>-0.57423652621365839</v>
      </c>
      <c r="L939" s="6">
        <f>F939-F$1100</f>
        <v>-0.68945410794814244</v>
      </c>
      <c r="M939" s="6">
        <f>G939-G$1100</f>
        <v>-0.72066947880303545</v>
      </c>
      <c r="N939" s="6">
        <f>H939-H$1100</f>
        <v>-0.7288154385415595</v>
      </c>
      <c r="O939" s="6">
        <f>I939-I$1100</f>
        <v>-0.73871643741696502</v>
      </c>
    </row>
    <row r="940" spans="1:15" x14ac:dyDescent="0.15">
      <c r="A940" s="1">
        <v>41</v>
      </c>
      <c r="B940" s="1" t="s">
        <v>324</v>
      </c>
      <c r="C940" s="1">
        <v>17</v>
      </c>
      <c r="D940" s="1" t="s">
        <v>12</v>
      </c>
      <c r="E940" s="4">
        <f>IF(資本ストック!E940&gt;0,LN(資本ストック!E940),0)</f>
        <v>12.134468641656371</v>
      </c>
      <c r="F940" s="4">
        <f>IF(資本ストック!F940&gt;0,LN(資本ストック!F940),0)</f>
        <v>13.34579900229296</v>
      </c>
      <c r="G940" s="4">
        <f>IF(資本ストック!G940&gt;0,LN(資本ストック!G940),0)</f>
        <v>13.781525966944923</v>
      </c>
      <c r="H940" s="4">
        <f>IF(資本ストック!H940&gt;0,LN(資本ストック!H940),0)</f>
        <v>14.137466578778342</v>
      </c>
      <c r="I940" s="4">
        <f>IF(資本ストック!I940&gt;0,LN(資本ストック!I940),0)</f>
        <v>13.958462363364411</v>
      </c>
      <c r="K940" s="6">
        <f>E940-E$1101</f>
        <v>-0.46594280827487999</v>
      </c>
      <c r="L940" s="6">
        <f>F940-F$1101</f>
        <v>-0.36501115014843499</v>
      </c>
      <c r="M940" s="6">
        <f>G940-G$1101</f>
        <v>-0.34231390238027437</v>
      </c>
      <c r="N940" s="6">
        <f>H940-H$1101</f>
        <v>-0.33965894032548327</v>
      </c>
      <c r="O940" s="6">
        <f>I940-I$1101</f>
        <v>-0.5418608667977729</v>
      </c>
    </row>
    <row r="941" spans="1:15" x14ac:dyDescent="0.15">
      <c r="A941" s="1">
        <v>41</v>
      </c>
      <c r="B941" s="1" t="s">
        <v>324</v>
      </c>
      <c r="C941" s="1">
        <v>18</v>
      </c>
      <c r="D941" s="1" t="s">
        <v>13</v>
      </c>
      <c r="E941" s="4">
        <f>IF(資本ストック!E941&gt;0,LN(資本ストック!E941),0)</f>
        <v>10.757733742670645</v>
      </c>
      <c r="F941" s="4">
        <f>IF(資本ストック!F941&gt;0,LN(資本ストック!F941),0)</f>
        <v>12.256162160282235</v>
      </c>
      <c r="G941" s="4">
        <f>IF(資本ストック!G941&gt;0,LN(資本ストック!G941),0)</f>
        <v>12.364353317725927</v>
      </c>
      <c r="H941" s="4">
        <f>IF(資本ストック!H941&gt;0,LN(資本ストック!H941),0)</f>
        <v>12.804300467536693</v>
      </c>
      <c r="I941" s="4">
        <f>IF(資本ストック!I941&gt;0,LN(資本ストック!I941),0)</f>
        <v>12.653159321863649</v>
      </c>
      <c r="K941" s="6">
        <f>E941-E$1102</f>
        <v>-1.1616905157515571</v>
      </c>
      <c r="L941" s="6">
        <f>F941-F$1102</f>
        <v>-0.96057569880233018</v>
      </c>
      <c r="M941" s="6">
        <f>G941-G$1102</f>
        <v>-1.0747684253975507</v>
      </c>
      <c r="N941" s="6">
        <f>H941-H$1102</f>
        <v>-0.8051689478864521</v>
      </c>
      <c r="O941" s="6">
        <f>I941-I$1102</f>
        <v>-0.79930687754747609</v>
      </c>
    </row>
    <row r="942" spans="1:15" x14ac:dyDescent="0.15">
      <c r="A942" s="1">
        <v>41</v>
      </c>
      <c r="B942" s="1" t="s">
        <v>324</v>
      </c>
      <c r="C942" s="1">
        <v>19</v>
      </c>
      <c r="D942" s="1" t="s">
        <v>14</v>
      </c>
      <c r="E942" s="4">
        <f>IF(資本ストック!E942&gt;0,LN(資本ストック!E942),0)</f>
        <v>10.549675610510871</v>
      </c>
      <c r="F942" s="4">
        <f>IF(資本ストック!F942&gt;0,LN(資本ストック!F942),0)</f>
        <v>11.275543261557431</v>
      </c>
      <c r="G942" s="4">
        <f>IF(資本ストック!G942&gt;0,LN(資本ストック!G942),0)</f>
        <v>11.317007893421554</v>
      </c>
      <c r="H942" s="4">
        <f>IF(資本ストック!H942&gt;0,LN(資本ストック!H942),0)</f>
        <v>11.972969316870234</v>
      </c>
      <c r="I942" s="4">
        <f>IF(資本ストック!I942&gt;0,LN(資本ストック!I942),0)</f>
        <v>12.197304964331598</v>
      </c>
      <c r="K942" s="6">
        <f>E942-E$1103</f>
        <v>-0.67368333392459689</v>
      </c>
      <c r="L942" s="6">
        <f>F942-F$1103</f>
        <v>-0.33945108241916699</v>
      </c>
      <c r="M942" s="6">
        <f>G942-G$1103</f>
        <v>-0.57159876846367119</v>
      </c>
      <c r="N942" s="6">
        <f>H942-H$1103</f>
        <v>-0.33098534041749161</v>
      </c>
      <c r="O942" s="6">
        <f>I942-I$1103</f>
        <v>-0.231530591799471</v>
      </c>
    </row>
    <row r="943" spans="1:15" x14ac:dyDescent="0.15">
      <c r="A943" s="1">
        <v>41</v>
      </c>
      <c r="B943" s="1" t="s">
        <v>324</v>
      </c>
      <c r="C943" s="1">
        <v>20</v>
      </c>
      <c r="D943" s="1" t="s">
        <v>15</v>
      </c>
      <c r="E943" s="4">
        <f>IF(資本ストック!E943&gt;0,LN(資本ストック!E943),0)</f>
        <v>8.9111377420821274</v>
      </c>
      <c r="F943" s="4">
        <f>IF(資本ストック!F943&gt;0,LN(資本ストック!F943),0)</f>
        <v>11.772142046164166</v>
      </c>
      <c r="G943" s="4">
        <f>IF(資本ストック!G943&gt;0,LN(資本ストック!G943),0)</f>
        <v>12.633700355673747</v>
      </c>
      <c r="H943" s="4">
        <f>IF(資本ストック!H943&gt;0,LN(資本ストック!H943),0)</f>
        <v>12.994372857408335</v>
      </c>
      <c r="I943" s="4">
        <f>IF(資本ストック!I943&gt;0,LN(資本ストック!I943),0)</f>
        <v>13.055399881021275</v>
      </c>
      <c r="K943" s="6">
        <f>E943-E$1104</f>
        <v>-2.0190239943904018</v>
      </c>
      <c r="L943" s="6">
        <f>F943-F$1104</f>
        <v>-1.1094782034942057</v>
      </c>
      <c r="M943" s="6">
        <f>G943-G$1104</f>
        <v>-1.1809522684965614</v>
      </c>
      <c r="N943" s="6">
        <f>H943-H$1104</f>
        <v>-1.1301159700339909</v>
      </c>
      <c r="O943" s="6">
        <f>I943-I$1104</f>
        <v>-1.0725078723024364</v>
      </c>
    </row>
    <row r="944" spans="1:15" x14ac:dyDescent="0.15">
      <c r="A944" s="1">
        <v>41</v>
      </c>
      <c r="B944" s="1" t="s">
        <v>324</v>
      </c>
      <c r="C944" s="1">
        <v>21</v>
      </c>
      <c r="D944" s="1" t="s">
        <v>16</v>
      </c>
      <c r="E944" s="4">
        <f>IF(資本ストック!E944&gt;0,LN(資本ストック!E944),0)</f>
        <v>10.805497214679173</v>
      </c>
      <c r="F944" s="4">
        <f>IF(資本ストック!F944&gt;0,LN(資本ストック!F944),0)</f>
        <v>12.830690925730741</v>
      </c>
      <c r="G944" s="4">
        <f>IF(資本ストック!G944&gt;0,LN(資本ストック!G944),0)</f>
        <v>13.552580993275312</v>
      </c>
      <c r="H944" s="4">
        <f>IF(資本ストック!H944&gt;0,LN(資本ストック!H944),0)</f>
        <v>14.325750044295088</v>
      </c>
      <c r="I944" s="4">
        <f>IF(資本ストック!I944&gt;0,LN(資本ストック!I944),0)</f>
        <v>14.31407577798074</v>
      </c>
      <c r="K944" s="6">
        <f>E944-E$1105</f>
        <v>-1.7854692021167935</v>
      </c>
      <c r="L944" s="6">
        <f>F944-F$1105</f>
        <v>-0.88543053718080245</v>
      </c>
      <c r="M944" s="6">
        <f>G944-G$1105</f>
        <v>-0.63231421129314036</v>
      </c>
      <c r="N944" s="6">
        <f>H944-H$1105</f>
        <v>-0.29703074910782057</v>
      </c>
      <c r="O944" s="6">
        <f>I944-I$1105</f>
        <v>-0.34783318601012247</v>
      </c>
    </row>
    <row r="945" spans="1:15" x14ac:dyDescent="0.15">
      <c r="A945" s="1">
        <v>41</v>
      </c>
      <c r="B945" s="1" t="s">
        <v>197</v>
      </c>
      <c r="C945" s="1">
        <v>22</v>
      </c>
      <c r="D945" s="1" t="s">
        <v>8</v>
      </c>
      <c r="E945" s="4">
        <f>IF(資本ストック!E945&gt;0,LN(資本ストック!E945),0)</f>
        <v>11.219644681388054</v>
      </c>
      <c r="F945" s="4">
        <f>IF(資本ストック!F945&gt;0,LN(資本ストック!F945),0)</f>
        <v>13.058598190489446</v>
      </c>
      <c r="G945" s="4">
        <f>IF(資本ストック!G945&gt;0,LN(資本ストック!G945),0)</f>
        <v>13.567727507904035</v>
      </c>
      <c r="H945" s="4">
        <f>IF(資本ストック!H945&gt;0,LN(資本ストック!H945),0)</f>
        <v>13.993002722033316</v>
      </c>
      <c r="I945" s="4">
        <f>IF(資本ストック!I945&gt;0,LN(資本ストック!I945),0)</f>
        <v>14.197671042324368</v>
      </c>
      <c r="K945" s="6">
        <f>E945-E$1106</f>
        <v>-0.96604105373189597</v>
      </c>
      <c r="L945" s="6">
        <f>F945-F$1106</f>
        <v>-0.4943552718023394</v>
      </c>
      <c r="M945" s="6">
        <f>G945-G$1106</f>
        <v>-0.87029096896350921</v>
      </c>
      <c r="N945" s="6">
        <f>H945-H$1106</f>
        <v>-0.89818653350902089</v>
      </c>
      <c r="O945" s="6">
        <f>I945-I$1106</f>
        <v>-0.73428002192523323</v>
      </c>
    </row>
    <row r="946" spans="1:15" x14ac:dyDescent="0.15">
      <c r="A946" s="1">
        <v>41</v>
      </c>
      <c r="B946" s="1" t="s">
        <v>197</v>
      </c>
      <c r="C946" s="1">
        <v>23</v>
      </c>
      <c r="D946" s="1" t="s">
        <v>29</v>
      </c>
      <c r="E946" s="4">
        <f>IF(資本ストック!E946&gt;0,LN(資本ストック!E946),0)</f>
        <v>11.907024270652048</v>
      </c>
      <c r="F946" s="4">
        <f>IF(資本ストック!F946&gt;0,LN(資本ストック!F946),0)</f>
        <v>12.461337034741069</v>
      </c>
      <c r="G946" s="4">
        <f>IF(資本ストック!G946&gt;0,LN(資本ストック!G946),0)</f>
        <v>12.966567070388566</v>
      </c>
      <c r="H946" s="4">
        <f>IF(資本ストック!H946&gt;0,LN(資本ストック!H946),0)</f>
        <v>13.595818340749094</v>
      </c>
      <c r="I946" s="4">
        <f>IF(資本ストック!I946&gt;0,LN(資本ストック!I946),0)</f>
        <v>13.637615374020987</v>
      </c>
      <c r="K946" s="6">
        <f>E946-E$1107</f>
        <v>-0.78464889290753703</v>
      </c>
      <c r="L946" s="6">
        <f>F946-F$1107</f>
        <v>-0.91130860220141585</v>
      </c>
      <c r="M946" s="6">
        <f>G946-G$1107</f>
        <v>-0.89769604698676986</v>
      </c>
      <c r="N946" s="6">
        <f>H946-H$1107</f>
        <v>-0.86070928163421989</v>
      </c>
      <c r="O946" s="6">
        <f>I946-I$1107</f>
        <v>-0.8678454101537767</v>
      </c>
    </row>
    <row r="947" spans="1:15" x14ac:dyDescent="0.15">
      <c r="A947" s="1">
        <v>42</v>
      </c>
      <c r="B947" s="1" t="s">
        <v>326</v>
      </c>
      <c r="C947" s="1">
        <v>1</v>
      </c>
      <c r="D947" s="1" t="s">
        <v>9</v>
      </c>
      <c r="E947" s="4">
        <f>IF(資本ストック!E947&gt;0,LN(資本ストック!E947),0)</f>
        <v>13.4941505001299</v>
      </c>
      <c r="F947" s="4">
        <f>IF(資本ストック!F947&gt;0,LN(資本ストック!F947),0)</f>
        <v>13.60452787530148</v>
      </c>
      <c r="G947" s="4">
        <f>IF(資本ストック!G947&gt;0,LN(資本ストック!G947),0)</f>
        <v>13.910804067186902</v>
      </c>
      <c r="H947" s="4">
        <f>IF(資本ストック!H947&gt;0,LN(資本ストック!H947),0)</f>
        <v>14.113644630510587</v>
      </c>
      <c r="I947" s="4">
        <f>IF(資本ストック!I947&gt;0,LN(資本ストック!I947),0)</f>
        <v>14.140812159057445</v>
      </c>
      <c r="K947" s="6">
        <f>E947-E$1085</f>
        <v>8.102094393859538E-2</v>
      </c>
      <c r="L947" s="6">
        <f>F947-F$1085</f>
        <v>-3.3700273913979117E-2</v>
      </c>
      <c r="M947" s="6">
        <f>G947-G$1085</f>
        <v>-7.3671966676242207E-2</v>
      </c>
      <c r="N947" s="6">
        <f>H947-H$1085</f>
        <v>-7.0419436341580877E-2</v>
      </c>
      <c r="O947" s="6">
        <f>I947-I$1085</f>
        <v>-4.7618693834893477E-2</v>
      </c>
    </row>
    <row r="948" spans="1:15" x14ac:dyDescent="0.15">
      <c r="A948" s="1">
        <v>42</v>
      </c>
      <c r="B948" s="1" t="s">
        <v>326</v>
      </c>
      <c r="C948" s="1">
        <v>2</v>
      </c>
      <c r="D948" s="1" t="s">
        <v>10</v>
      </c>
      <c r="E948" s="4">
        <f>IF(資本ストック!E948&gt;0,LN(資本ストック!E948),0)</f>
        <v>11.315485351113395</v>
      </c>
      <c r="F948" s="4">
        <f>IF(資本ストック!F948&gt;0,LN(資本ストック!F948),0)</f>
        <v>10.970965122497908</v>
      </c>
      <c r="G948" s="4">
        <f>IF(資本ストック!G948&gt;0,LN(資本ストック!G948),0)</f>
        <v>10.8249287649449</v>
      </c>
      <c r="H948" s="4">
        <f>IF(資本ストック!H948&gt;0,LN(資本ストック!H948),0)</f>
        <v>10.743700949200809</v>
      </c>
      <c r="I948" s="4">
        <f>IF(資本ストック!I948&gt;0,LN(資本ストック!I948),0)</f>
        <v>10.278552801052935</v>
      </c>
      <c r="K948" s="6">
        <f>E948-E$1086</f>
        <v>1.3706434153118128</v>
      </c>
      <c r="L948" s="6">
        <f>F948-F$1086</f>
        <v>0.8713218116681638</v>
      </c>
      <c r="M948" s="6">
        <f>G948-G$1086</f>
        <v>0.66534616171082206</v>
      </c>
      <c r="N948" s="6">
        <f>H948-H$1086</f>
        <v>0.55696416797408155</v>
      </c>
      <c r="O948" s="6">
        <f>I948-I$1086</f>
        <v>0.24794625682267935</v>
      </c>
    </row>
    <row r="949" spans="1:15" x14ac:dyDescent="0.15">
      <c r="A949" s="1">
        <v>42</v>
      </c>
      <c r="B949" s="1" t="s">
        <v>327</v>
      </c>
      <c r="C949" s="1">
        <v>3</v>
      </c>
      <c r="D949" s="1" t="s">
        <v>17</v>
      </c>
      <c r="E949" s="4">
        <f>IF(資本ストック!E949&gt;0,LN(資本ストック!E949),0)</f>
        <v>10.326238829509643</v>
      </c>
      <c r="F949" s="4">
        <f>IF(資本ストック!F949&gt;0,LN(資本ストック!F949),0)</f>
        <v>10.97716557414094</v>
      </c>
      <c r="G949" s="4">
        <f>IF(資本ストック!G949&gt;0,LN(資本ストック!G949),0)</f>
        <v>11.456887882316668</v>
      </c>
      <c r="H949" s="4">
        <f>IF(資本ストック!H949&gt;0,LN(資本ストック!H949),0)</f>
        <v>12.082123700948792</v>
      </c>
      <c r="I949" s="4">
        <f>IF(資本ストック!I949&gt;0,LN(資本ストック!I949),0)</f>
        <v>12.045739658235012</v>
      </c>
      <c r="K949" s="6">
        <f>E949-E$1087</f>
        <v>-0.67890616520025659</v>
      </c>
      <c r="L949" s="6">
        <f>F949-F$1087</f>
        <v>-0.64398183546768983</v>
      </c>
      <c r="M949" s="6">
        <f>G949-G$1087</f>
        <v>-0.6758443325593646</v>
      </c>
      <c r="N949" s="6">
        <f>H949-H$1087</f>
        <v>-0.43497704896851097</v>
      </c>
      <c r="O949" s="6">
        <f>I949-I$1087</f>
        <v>-0.53077370628568055</v>
      </c>
    </row>
    <row r="950" spans="1:15" x14ac:dyDescent="0.15">
      <c r="A950" s="1">
        <v>42</v>
      </c>
      <c r="B950" s="1" t="s">
        <v>327</v>
      </c>
      <c r="C950" s="1">
        <v>4</v>
      </c>
      <c r="D950" s="1" t="s">
        <v>18</v>
      </c>
      <c r="E950" s="4">
        <f>IF(資本ストック!E950&gt;0,LN(資本ストック!E950),0)</f>
        <v>8.623231242616642</v>
      </c>
      <c r="F950" s="4">
        <f>IF(資本ストック!F950&gt;0,LN(資本ストック!F950),0)</f>
        <v>10.335652292914281</v>
      </c>
      <c r="G950" s="4">
        <f>IF(資本ストック!G950&gt;0,LN(資本ストック!G950),0)</f>
        <v>11.008505356799301</v>
      </c>
      <c r="H950" s="4">
        <f>IF(資本ストック!H950&gt;0,LN(資本ストック!H950),0)</f>
        <v>11.022672553985398</v>
      </c>
      <c r="I950" s="4">
        <f>IF(資本ストック!I950&gt;0,LN(資本ストック!I950),0)</f>
        <v>10.436836109730455</v>
      </c>
      <c r="K950" s="6">
        <f>E950-E$1088</f>
        <v>-2.0257902235678475</v>
      </c>
      <c r="L950" s="6">
        <f>F950-F$1088</f>
        <v>-0.86654919531786057</v>
      </c>
      <c r="M950" s="6">
        <f>G950-G$1088</f>
        <v>-0.49009483714523228</v>
      </c>
      <c r="N950" s="6">
        <f>H950-H$1088</f>
        <v>-0.52969316655600984</v>
      </c>
      <c r="O950" s="6">
        <f>I950-I$1088</f>
        <v>-0.87605327969609803</v>
      </c>
    </row>
    <row r="951" spans="1:15" x14ac:dyDescent="0.15">
      <c r="A951" s="1">
        <v>42</v>
      </c>
      <c r="B951" s="1" t="s">
        <v>327</v>
      </c>
      <c r="C951" s="1">
        <v>5</v>
      </c>
      <c r="D951" s="1" t="s">
        <v>19</v>
      </c>
      <c r="E951" s="4">
        <f>IF(資本ストック!E951&gt;0,LN(資本ストック!E951),0)</f>
        <v>6.7108650993849466</v>
      </c>
      <c r="F951" s="4">
        <f>IF(資本ストック!F951&gt;0,LN(資本ストック!F951),0)</f>
        <v>7.6108614145020752</v>
      </c>
      <c r="G951" s="4">
        <f>IF(資本ストック!G951&gt;0,LN(資本ストック!G951),0)</f>
        <v>7.9635103196962511</v>
      </c>
      <c r="H951" s="4">
        <f>IF(資本ストック!H951&gt;0,LN(資本ストック!H951),0)</f>
        <v>8.0753901949222016</v>
      </c>
      <c r="I951" s="4">
        <f>IF(資本ストック!I951&gt;0,LN(資本ストック!I951),0)</f>
        <v>8.2009470706535055</v>
      </c>
      <c r="K951" s="6">
        <f>E951-E$1089</f>
        <v>-3.467549512559204</v>
      </c>
      <c r="L951" s="6">
        <f>F951-F$1089</f>
        <v>-2.9589500252289014</v>
      </c>
      <c r="M951" s="6">
        <f>G951-G$1089</f>
        <v>-3.0422979689767455</v>
      </c>
      <c r="N951" s="6">
        <f>H951-H$1089</f>
        <v>-3.2556508642746138</v>
      </c>
      <c r="O951" s="6">
        <f>I951-I$1089</f>
        <v>-3.157990775021144</v>
      </c>
    </row>
    <row r="952" spans="1:15" x14ac:dyDescent="0.15">
      <c r="A952" s="1">
        <v>42</v>
      </c>
      <c r="B952" s="1" t="s">
        <v>327</v>
      </c>
      <c r="C952" s="1">
        <v>6</v>
      </c>
      <c r="D952" s="1" t="s">
        <v>3</v>
      </c>
      <c r="E952" s="4">
        <f>IF(資本ストック!E952&gt;0,LN(資本ストック!E952),0)</f>
        <v>8.6070051211051215</v>
      </c>
      <c r="F952" s="4">
        <f>IF(資本ストック!F952&gt;0,LN(資本ストック!F952),0)</f>
        <v>9.0494479229008107</v>
      </c>
      <c r="G952" s="4">
        <f>IF(資本ストック!G952&gt;0,LN(資本ストック!G952),0)</f>
        <v>9.4039004387919398</v>
      </c>
      <c r="H952" s="4">
        <f>IF(資本ストック!H952&gt;0,LN(資本ストック!H952),0)</f>
        <v>9.6128218756062367</v>
      </c>
      <c r="I952" s="4">
        <f>IF(資本ストック!I952&gt;0,LN(資本ストック!I952),0)</f>
        <v>9.678203396957862</v>
      </c>
      <c r="K952" s="6">
        <f>E952-E$1090</f>
        <v>-2.4722525964237292</v>
      </c>
      <c r="L952" s="6">
        <f>F952-F$1090</f>
        <v>-2.3509743760998933</v>
      </c>
      <c r="M952" s="6">
        <f>G952-G$1090</f>
        <v>-2.4161001656427494</v>
      </c>
      <c r="N952" s="6">
        <f>H952-H$1090</f>
        <v>-2.4656688699636096</v>
      </c>
      <c r="O952" s="6">
        <f>I952-I$1090</f>
        <v>-2.7034265831655002</v>
      </c>
    </row>
    <row r="953" spans="1:15" x14ac:dyDescent="0.15">
      <c r="A953" s="1">
        <v>42</v>
      </c>
      <c r="B953" s="1" t="s">
        <v>327</v>
      </c>
      <c r="C953" s="1">
        <v>7</v>
      </c>
      <c r="D953" s="1" t="s">
        <v>20</v>
      </c>
      <c r="E953" s="4">
        <f>IF(資本ストック!E953&gt;0,LN(資本ストック!E953),0)</f>
        <v>8.8543045687784776</v>
      </c>
      <c r="F953" s="4">
        <f>IF(資本ストック!F953&gt;0,LN(資本ストック!F953),0)</f>
        <v>8.8861498259447949</v>
      </c>
      <c r="G953" s="4">
        <f>IF(資本ストック!G953&gt;0,LN(資本ストック!G953),0)</f>
        <v>8.2804352828806032</v>
      </c>
      <c r="H953" s="4">
        <f>IF(資本ストック!H953&gt;0,LN(資本ストック!H953),0)</f>
        <v>7.9346509462724635</v>
      </c>
      <c r="I953" s="4">
        <f>IF(資本ストック!I953&gt;0,LN(資本ストック!I953),0)</f>
        <v>7.275535340326706</v>
      </c>
      <c r="K953" s="6">
        <f>E953-E$1091</f>
        <v>-0.42422501824417758</v>
      </c>
      <c r="L953" s="6">
        <f>F953-F$1091</f>
        <v>-1.0774874404220611</v>
      </c>
      <c r="M953" s="6">
        <f>G953-G$1091</f>
        <v>-1.5753084394837398</v>
      </c>
      <c r="N953" s="6">
        <f>H953-H$1091</f>
        <v>-2.3381710560961642</v>
      </c>
      <c r="O953" s="6">
        <f>I953-I$1091</f>
        <v>-3.0656097476865449</v>
      </c>
    </row>
    <row r="954" spans="1:15" x14ac:dyDescent="0.15">
      <c r="A954" s="1">
        <v>42</v>
      </c>
      <c r="B954" s="1" t="s">
        <v>327</v>
      </c>
      <c r="C954" s="1">
        <v>8</v>
      </c>
      <c r="D954" s="1" t="s">
        <v>21</v>
      </c>
      <c r="E954" s="4">
        <f>IF(資本ストック!E954&gt;0,LN(資本ストック!E954),0)</f>
        <v>9.8808146425722807</v>
      </c>
      <c r="F954" s="4">
        <f>IF(資本ストック!F954&gt;0,LN(資本ストック!F954),0)</f>
        <v>10.305737799311487</v>
      </c>
      <c r="G954" s="4">
        <f>IF(資本ストック!G954&gt;0,LN(資本ストック!G954),0)</f>
        <v>10.65947173668537</v>
      </c>
      <c r="H954" s="4">
        <f>IF(資本ストック!H954&gt;0,LN(資本ストック!H954),0)</f>
        <v>10.611560520045808</v>
      </c>
      <c r="I954" s="4">
        <f>IF(資本ストック!I954&gt;0,LN(資本ストック!I954),0)</f>
        <v>10.87705007655466</v>
      </c>
      <c r="K954" s="6">
        <f>E954-E$1092</f>
        <v>-0.90266539931496226</v>
      </c>
      <c r="L954" s="6">
        <f>F954-F$1092</f>
        <v>-0.76393768973009379</v>
      </c>
      <c r="M954" s="6">
        <f>G954-G$1092</f>
        <v>-0.68068935109441497</v>
      </c>
      <c r="N954" s="6">
        <f>H954-H$1092</f>
        <v>-0.79607143748192932</v>
      </c>
      <c r="O954" s="6">
        <f>I954-I$1092</f>
        <v>-0.4608243003499517</v>
      </c>
    </row>
    <row r="955" spans="1:15" x14ac:dyDescent="0.15">
      <c r="A955" s="1">
        <v>42</v>
      </c>
      <c r="B955" s="1" t="s">
        <v>327</v>
      </c>
      <c r="C955" s="1">
        <v>9</v>
      </c>
      <c r="D955" s="1" t="s">
        <v>22</v>
      </c>
      <c r="E955" s="4">
        <f>IF(資本ストック!E955&gt;0,LN(資本ストック!E955),0)</f>
        <v>10.484450984939484</v>
      </c>
      <c r="F955" s="4">
        <f>IF(資本ストック!F955&gt;0,LN(資本ストック!F955),0)</f>
        <v>10.174210643321359</v>
      </c>
      <c r="G955" s="4">
        <f>IF(資本ストック!G955&gt;0,LN(資本ストック!G955),0)</f>
        <v>10.03170072531015</v>
      </c>
      <c r="H955" s="4">
        <f>IF(資本ストック!H955&gt;0,LN(資本ストック!H955),0)</f>
        <v>9.8036512474679398</v>
      </c>
      <c r="I955" s="4">
        <f>IF(資本ストック!I955&gt;0,LN(資本ストック!I955),0)</f>
        <v>9.5741842660614704</v>
      </c>
      <c r="K955" s="6">
        <f>E955-E$1093</f>
        <v>-0.77212400948420523</v>
      </c>
      <c r="L955" s="6">
        <f>F955-F$1093</f>
        <v>-1.6693184061907509</v>
      </c>
      <c r="M955" s="6">
        <f>G955-G$1093</f>
        <v>-2.1538359649039656</v>
      </c>
      <c r="N955" s="6">
        <f>H955-H$1093</f>
        <v>-2.4709780034451967</v>
      </c>
      <c r="O955" s="6">
        <f>I955-I$1093</f>
        <v>-2.8422776687641615</v>
      </c>
    </row>
    <row r="956" spans="1:15" x14ac:dyDescent="0.15">
      <c r="A956" s="1">
        <v>42</v>
      </c>
      <c r="B956" s="1" t="s">
        <v>327</v>
      </c>
      <c r="C956" s="1">
        <v>10</v>
      </c>
      <c r="D956" s="1" t="s">
        <v>23</v>
      </c>
      <c r="E956" s="4">
        <f>IF(資本ストック!E956&gt;0,LN(資本ストック!E956),0)</f>
        <v>9.6495779260969297</v>
      </c>
      <c r="F956" s="4">
        <f>IF(資本ストック!F956&gt;0,LN(資本ストック!F956),0)</f>
        <v>9.7300024504692946</v>
      </c>
      <c r="G956" s="4">
        <f>IF(資本ストック!G956&gt;0,LN(資本ストック!G956),0)</f>
        <v>9.5204367449349085</v>
      </c>
      <c r="H956" s="4">
        <f>IF(資本ストック!H956&gt;0,LN(資本ストック!H956),0)</f>
        <v>9.6856794807366811</v>
      </c>
      <c r="I956" s="4">
        <f>IF(資本ストック!I956&gt;0,LN(資本ストック!I956),0)</f>
        <v>9.8360511076857922</v>
      </c>
      <c r="K956" s="6">
        <f>E956-E$1094</f>
        <v>-0.59164452749276109</v>
      </c>
      <c r="L956" s="6">
        <f>F956-F$1094</f>
        <v>-0.86106234806578641</v>
      </c>
      <c r="M956" s="6">
        <f>G956-G$1094</f>
        <v>-1.5550408852804303</v>
      </c>
      <c r="N956" s="6">
        <f>H956-H$1094</f>
        <v>-1.6664141974148521</v>
      </c>
      <c r="O956" s="6">
        <f>I956-I$1094</f>
        <v>-1.4509469736173557</v>
      </c>
    </row>
    <row r="957" spans="1:15" x14ac:dyDescent="0.15">
      <c r="A957" s="1">
        <v>42</v>
      </c>
      <c r="B957" s="1" t="s">
        <v>327</v>
      </c>
      <c r="C957" s="1">
        <v>11</v>
      </c>
      <c r="D957" s="1" t="s">
        <v>24</v>
      </c>
      <c r="E957" s="4">
        <f>IF(資本ストック!E957&gt;0,LN(資本ストック!E957),0)</f>
        <v>9.7459205081658205</v>
      </c>
      <c r="F957" s="4">
        <f>IF(資本ストック!F957&gt;0,LN(資本ストック!F957),0)</f>
        <v>11.218435306380842</v>
      </c>
      <c r="G957" s="4">
        <f>IF(資本ストック!G957&gt;0,LN(資本ストック!G957),0)</f>
        <v>11.575862858398013</v>
      </c>
      <c r="H957" s="4">
        <f>IF(資本ストック!H957&gt;0,LN(資本ストック!H957),0)</f>
        <v>12.208131853322678</v>
      </c>
      <c r="I957" s="4">
        <f>IF(資本ストック!I957&gt;0,LN(資本ストック!I957),0)</f>
        <v>12.364335801344163</v>
      </c>
      <c r="K957" s="6">
        <f>E957-E$1095</f>
        <v>-1.0701562297242528</v>
      </c>
      <c r="L957" s="6">
        <f>F957-F$1095</f>
        <v>3.5358764971160639E-3</v>
      </c>
      <c r="M957" s="6">
        <f>G957-G$1095</f>
        <v>-0.3425043405127397</v>
      </c>
      <c r="N957" s="6">
        <f>H957-H$1095</f>
        <v>-0.13625981367057527</v>
      </c>
      <c r="O957" s="6">
        <f>I957-I$1095</f>
        <v>-0.11699585456169537</v>
      </c>
    </row>
    <row r="958" spans="1:15" x14ac:dyDescent="0.15">
      <c r="A958" s="1">
        <v>42</v>
      </c>
      <c r="B958" s="1" t="s">
        <v>327</v>
      </c>
      <c r="C958" s="1">
        <v>12</v>
      </c>
      <c r="D958" s="1" t="s">
        <v>25</v>
      </c>
      <c r="E958" s="4">
        <f>IF(資本ストック!E958&gt;0,LN(資本ストック!E958),0)</f>
        <v>9.88894077946156</v>
      </c>
      <c r="F958" s="4">
        <f>IF(資本ストック!F958&gt;0,LN(資本ストック!F958),0)</f>
        <v>9.8419194176945748</v>
      </c>
      <c r="G958" s="4">
        <f>IF(資本ストック!G958&gt;0,LN(資本ストック!G958),0)</f>
        <v>11.179946699236183</v>
      </c>
      <c r="H958" s="4">
        <f>IF(資本ストック!H958&gt;0,LN(資本ストック!H958),0)</f>
        <v>12.541059377262465</v>
      </c>
      <c r="I958" s="4">
        <f>IF(資本ストック!I958&gt;0,LN(資本ストック!I958),0)</f>
        <v>13.6983794683232</v>
      </c>
      <c r="K958" s="6">
        <f>E958-E$1096</f>
        <v>-0.24174662043796324</v>
      </c>
      <c r="L958" s="6">
        <f>F958-F$1096</f>
        <v>-1.2090106557105642</v>
      </c>
      <c r="M958" s="6">
        <f>G958-G$1096</f>
        <v>-1.333651035366362</v>
      </c>
      <c r="N958" s="6">
        <f>H958-H$1096</f>
        <v>-0.63943350259766518</v>
      </c>
      <c r="O958" s="6">
        <f>I958-I$1096</f>
        <v>0.33829874877533506</v>
      </c>
    </row>
    <row r="959" spans="1:15" x14ac:dyDescent="0.15">
      <c r="A959" s="1">
        <v>42</v>
      </c>
      <c r="B959" s="1" t="s">
        <v>327</v>
      </c>
      <c r="C959" s="1">
        <v>13</v>
      </c>
      <c r="D959" s="1" t="s">
        <v>26</v>
      </c>
      <c r="E959" s="4">
        <f>IF(資本ストック!E959&gt;0,LN(資本ストック!E959),0)</f>
        <v>10.85142329621117</v>
      </c>
      <c r="F959" s="4">
        <f>IF(資本ストック!F959&gt;0,LN(資本ストック!F959),0)</f>
        <v>12.212768074044428</v>
      </c>
      <c r="G959" s="4">
        <f>IF(資本ストック!G959&gt;0,LN(資本ストック!G959),0)</f>
        <v>11.660761548408816</v>
      </c>
      <c r="H959" s="4">
        <f>IF(資本ストック!H959&gt;0,LN(資本ストック!H959),0)</f>
        <v>11.821115589744755</v>
      </c>
      <c r="I959" s="4">
        <f>IF(資本ストック!I959&gt;0,LN(資本ストック!I959),0)</f>
        <v>12.176073359742743</v>
      </c>
      <c r="K959" s="6">
        <f>E959-E$1097</f>
        <v>1.2207839379558187</v>
      </c>
      <c r="L959" s="6">
        <f>F959-F$1097</f>
        <v>1.1084167537495553</v>
      </c>
      <c r="M959" s="6">
        <f>G959-G$1097</f>
        <v>-1.2827281535654933E-2</v>
      </c>
      <c r="N959" s="6">
        <f>H959-H$1097</f>
        <v>-0.22379062450854015</v>
      </c>
      <c r="O959" s="6">
        <f>I959-I$1097</f>
        <v>3.7545063792752131E-3</v>
      </c>
    </row>
    <row r="960" spans="1:15" x14ac:dyDescent="0.15">
      <c r="A960" s="1">
        <v>42</v>
      </c>
      <c r="B960" s="1" t="s">
        <v>327</v>
      </c>
      <c r="C960" s="1">
        <v>14</v>
      </c>
      <c r="D960" s="1" t="s">
        <v>27</v>
      </c>
      <c r="E960" s="4">
        <f>IF(資本ストック!E960&gt;0,LN(資本ストック!E960),0)</f>
        <v>4.6116084275749216</v>
      </c>
      <c r="F960" s="4">
        <f>IF(資本ストック!F960&gt;0,LN(資本ストック!F960),0)</f>
        <v>7.0023793270820196</v>
      </c>
      <c r="G960" s="4">
        <f>IF(資本ストック!G960&gt;0,LN(資本ストック!G960),0)</f>
        <v>7.2796016374414645</v>
      </c>
      <c r="H960" s="4">
        <f>IF(資本ストック!H960&gt;0,LN(資本ストック!H960),0)</f>
        <v>8.0826248968775971</v>
      </c>
      <c r="I960" s="4">
        <f>IF(資本ストック!I960&gt;0,LN(資本ストック!I960),0)</f>
        <v>9.7640268429983301</v>
      </c>
      <c r="K960" s="6">
        <f>E960-E$1098</f>
        <v>-1.9066857604975658</v>
      </c>
      <c r="L960" s="6">
        <f>F960-F$1098</f>
        <v>-1.4375313954744318</v>
      </c>
      <c r="M960" s="6">
        <f>G960-G$1098</f>
        <v>-2.2380138525869722</v>
      </c>
      <c r="N960" s="6">
        <f>H960-H$1098</f>
        <v>-1.9385455539425678</v>
      </c>
      <c r="O960" s="6">
        <f>I960-I$1098</f>
        <v>-0.5280327837346821</v>
      </c>
    </row>
    <row r="961" spans="1:15" x14ac:dyDescent="0.15">
      <c r="A961" s="1">
        <v>42</v>
      </c>
      <c r="B961" s="1" t="s">
        <v>327</v>
      </c>
      <c r="C961" s="1">
        <v>15</v>
      </c>
      <c r="D961" s="1" t="s">
        <v>28</v>
      </c>
      <c r="E961" s="4">
        <f>IF(資本ストック!E961&gt;0,LN(資本ストック!E961),0)</f>
        <v>9.1589504370001134</v>
      </c>
      <c r="F961" s="4">
        <f>IF(資本ストック!F961&gt;0,LN(資本ストック!F961),0)</f>
        <v>10.19928557892778</v>
      </c>
      <c r="G961" s="4">
        <f>IF(資本ストック!G961&gt;0,LN(資本ストック!G961),0)</f>
        <v>10.853111363477721</v>
      </c>
      <c r="H961" s="4">
        <f>IF(資本ストック!H961&gt;0,LN(資本ストック!H961),0)</f>
        <v>11.340523074937837</v>
      </c>
      <c r="I961" s="4">
        <f>IF(資本ストック!I961&gt;0,LN(資本ストック!I961),0)</f>
        <v>11.488917492504438</v>
      </c>
      <c r="K961" s="6">
        <f>E961-E$1099</f>
        <v>-1.9166277311959128</v>
      </c>
      <c r="L961" s="6">
        <f>F961-F$1099</f>
        <v>-1.5867067492907942</v>
      </c>
      <c r="M961" s="6">
        <f>G961-G$1099</f>
        <v>-1.5950205045805745</v>
      </c>
      <c r="N961" s="6">
        <f>H961-H$1099</f>
        <v>-1.3675605185686202</v>
      </c>
      <c r="O961" s="6">
        <f>I961-I$1099</f>
        <v>-1.2364117322100707</v>
      </c>
    </row>
    <row r="962" spans="1:15" x14ac:dyDescent="0.15">
      <c r="A962" s="1">
        <v>42</v>
      </c>
      <c r="B962" s="1" t="s">
        <v>326</v>
      </c>
      <c r="C962" s="1">
        <v>16</v>
      </c>
      <c r="D962" s="1" t="s">
        <v>11</v>
      </c>
      <c r="E962" s="4">
        <f>IF(資本ストック!E962&gt;0,LN(資本ストック!E962),0)</f>
        <v>11.833975102822661</v>
      </c>
      <c r="F962" s="4">
        <f>IF(資本ストック!F962&gt;0,LN(資本ストック!F962),0)</f>
        <v>11.985183831304541</v>
      </c>
      <c r="G962" s="4">
        <f>IF(資本ストック!G962&gt;0,LN(資本ストック!G962),0)</f>
        <v>12.300099437737662</v>
      </c>
      <c r="H962" s="4">
        <f>IF(資本ストック!H962&gt;0,LN(資本ストック!H962),0)</f>
        <v>12.606698938535631</v>
      </c>
      <c r="I962" s="4">
        <f>IF(資本ストック!I962&gt;0,LN(資本ストック!I962),0)</f>
        <v>12.387608192283366</v>
      </c>
      <c r="K962" s="6">
        <f>E962-E$1100</f>
        <v>-2.4337052666794534E-2</v>
      </c>
      <c r="L962" s="6">
        <f>F962-F$1100</f>
        <v>-0.26888487658007776</v>
      </c>
      <c r="M962" s="6">
        <f>G962-G$1100</f>
        <v>-0.34176214865866328</v>
      </c>
      <c r="N962" s="6">
        <f>H962-H$1100</f>
        <v>-0.36185156799978913</v>
      </c>
      <c r="O962" s="6">
        <f>I962-I$1100</f>
        <v>-0.42145193717305673</v>
      </c>
    </row>
    <row r="963" spans="1:15" x14ac:dyDescent="0.15">
      <c r="A963" s="1">
        <v>42</v>
      </c>
      <c r="B963" s="1" t="s">
        <v>326</v>
      </c>
      <c r="C963" s="1">
        <v>17</v>
      </c>
      <c r="D963" s="1" t="s">
        <v>12</v>
      </c>
      <c r="E963" s="4">
        <f>IF(資本ストック!E963&gt;0,LN(資本ストック!E963),0)</f>
        <v>11.835857957427541</v>
      </c>
      <c r="F963" s="4">
        <f>IF(資本ストック!F963&gt;0,LN(資本ストック!F963),0)</f>
        <v>13.489079625601999</v>
      </c>
      <c r="G963" s="4">
        <f>IF(資本ストック!G963&gt;0,LN(資本ストック!G963),0)</f>
        <v>14.181192210427847</v>
      </c>
      <c r="H963" s="4">
        <f>IF(資本ストック!H963&gt;0,LN(資本ストック!H963),0)</f>
        <v>14.522737135675031</v>
      </c>
      <c r="I963" s="4">
        <f>IF(資本ストック!I963&gt;0,LN(資本ストック!I963),0)</f>
        <v>14.350843999615954</v>
      </c>
      <c r="K963" s="6">
        <f>E963-E$1101</f>
        <v>-0.76455349250371007</v>
      </c>
      <c r="L963" s="6">
        <f>F963-F$1101</f>
        <v>-0.22173052683939609</v>
      </c>
      <c r="M963" s="6">
        <f>G963-G$1101</f>
        <v>5.7352341102649973E-2</v>
      </c>
      <c r="N963" s="6">
        <f>H963-H$1101</f>
        <v>4.5611616571205715E-2</v>
      </c>
      <c r="O963" s="6">
        <f>I963-I$1101</f>
        <v>-0.14947923054623047</v>
      </c>
    </row>
    <row r="964" spans="1:15" x14ac:dyDescent="0.15">
      <c r="A964" s="1">
        <v>42</v>
      </c>
      <c r="B964" s="1" t="s">
        <v>326</v>
      </c>
      <c r="C964" s="1">
        <v>18</v>
      </c>
      <c r="D964" s="1" t="s">
        <v>13</v>
      </c>
      <c r="E964" s="4">
        <f>IF(資本ストック!E964&gt;0,LN(資本ストック!E964),0)</f>
        <v>11.350936649725783</v>
      </c>
      <c r="F964" s="4">
        <f>IF(資本ストック!F964&gt;0,LN(資本ストック!F964),0)</f>
        <v>12.54339850413996</v>
      </c>
      <c r="G964" s="4">
        <f>IF(資本ストック!G964&gt;0,LN(資本ストック!G964),0)</f>
        <v>12.676385770917989</v>
      </c>
      <c r="H964" s="4">
        <f>IF(資本ストック!H964&gt;0,LN(資本ストック!H964),0)</f>
        <v>12.866289319553754</v>
      </c>
      <c r="I964" s="4">
        <f>IF(資本ストック!I964&gt;0,LN(資本ストック!I964),0)</f>
        <v>12.727438111153804</v>
      </c>
      <c r="K964" s="6">
        <f>E964-E$1102</f>
        <v>-0.56848760869641879</v>
      </c>
      <c r="L964" s="6">
        <f>F964-F$1102</f>
        <v>-0.67333935494460562</v>
      </c>
      <c r="M964" s="6">
        <f>G964-G$1102</f>
        <v>-0.76273597220548872</v>
      </c>
      <c r="N964" s="6">
        <f>H964-H$1102</f>
        <v>-0.74318009586939127</v>
      </c>
      <c r="O964" s="6">
        <f>I964-I$1102</f>
        <v>-0.72502808825732146</v>
      </c>
    </row>
    <row r="965" spans="1:15" x14ac:dyDescent="0.15">
      <c r="A965" s="1">
        <v>42</v>
      </c>
      <c r="B965" s="1" t="s">
        <v>326</v>
      </c>
      <c r="C965" s="1">
        <v>19</v>
      </c>
      <c r="D965" s="1" t="s">
        <v>14</v>
      </c>
      <c r="E965" s="4">
        <f>IF(資本ストック!E965&gt;0,LN(資本ストック!E965),0)</f>
        <v>11.074239743609301</v>
      </c>
      <c r="F965" s="4">
        <f>IF(資本ストック!F965&gt;0,LN(資本ストック!F965),0)</f>
        <v>11.27601710293691</v>
      </c>
      <c r="G965" s="4">
        <f>IF(資本ストック!G965&gt;0,LN(資本ストック!G965),0)</f>
        <v>11.396276419175372</v>
      </c>
      <c r="H965" s="4">
        <f>IF(資本ストック!H965&gt;0,LN(資本ストック!H965),0)</f>
        <v>11.8183392714185</v>
      </c>
      <c r="I965" s="4">
        <f>IF(資本ストック!I965&gt;0,LN(資本ストック!I965),0)</f>
        <v>12.205617131912231</v>
      </c>
      <c r="K965" s="6">
        <f>E965-E$1103</f>
        <v>-0.14911920082616703</v>
      </c>
      <c r="L965" s="6">
        <f>F965-F$1103</f>
        <v>-0.33897724103968763</v>
      </c>
      <c r="M965" s="6">
        <f>G965-G$1103</f>
        <v>-0.49233024270985304</v>
      </c>
      <c r="N965" s="6">
        <f>H965-H$1103</f>
        <v>-0.48561538586922559</v>
      </c>
      <c r="O965" s="6">
        <f>I965-I$1103</f>
        <v>-0.22321842421883886</v>
      </c>
    </row>
    <row r="966" spans="1:15" x14ac:dyDescent="0.15">
      <c r="A966" s="1">
        <v>42</v>
      </c>
      <c r="B966" s="1" t="s">
        <v>326</v>
      </c>
      <c r="C966" s="1">
        <v>20</v>
      </c>
      <c r="D966" s="1" t="s">
        <v>15</v>
      </c>
      <c r="E966" s="4">
        <f>IF(資本ストック!E966&gt;0,LN(資本ストック!E966),0)</f>
        <v>10.449726290753587</v>
      </c>
      <c r="F966" s="4">
        <f>IF(資本ストック!F966&gt;0,LN(資本ストック!F966),0)</f>
        <v>12.721883458271689</v>
      </c>
      <c r="G966" s="4">
        <f>IF(資本ストック!G966&gt;0,LN(資本ストック!G966),0)</f>
        <v>13.49323752066829</v>
      </c>
      <c r="H966" s="4">
        <f>IF(資本ストック!H966&gt;0,LN(資本ストック!H966),0)</f>
        <v>13.731221607527438</v>
      </c>
      <c r="I966" s="4">
        <f>IF(資本ストック!I966&gt;0,LN(資本ストック!I966),0)</f>
        <v>13.725725296310262</v>
      </c>
      <c r="K966" s="6">
        <f>E966-E$1104</f>
        <v>-0.48043544571894259</v>
      </c>
      <c r="L966" s="6">
        <f>F966-F$1104</f>
        <v>-0.15973679138668295</v>
      </c>
      <c r="M966" s="6">
        <f>G966-G$1104</f>
        <v>-0.32141510350201941</v>
      </c>
      <c r="N966" s="6">
        <f>H966-H$1104</f>
        <v>-0.39326721991488789</v>
      </c>
      <c r="O966" s="6">
        <f>I966-I$1104</f>
        <v>-0.40218245701344912</v>
      </c>
    </row>
    <row r="967" spans="1:15" x14ac:dyDescent="0.15">
      <c r="A967" s="1">
        <v>42</v>
      </c>
      <c r="B967" s="1" t="s">
        <v>326</v>
      </c>
      <c r="C967" s="1">
        <v>21</v>
      </c>
      <c r="D967" s="1" t="s">
        <v>16</v>
      </c>
      <c r="E967" s="4">
        <f>IF(資本ストック!E967&gt;0,LN(資本ストック!E967),0)</f>
        <v>12.820017976294542</v>
      </c>
      <c r="F967" s="4">
        <f>IF(資本ストック!F967&gt;0,LN(資本ストック!F967),0)</f>
        <v>13.558524184829016</v>
      </c>
      <c r="G967" s="4">
        <f>IF(資本ストック!G967&gt;0,LN(資本ストック!G967),0)</f>
        <v>13.944856822787623</v>
      </c>
      <c r="H967" s="4">
        <f>IF(資本ストック!H967&gt;0,LN(資本ストック!H967),0)</f>
        <v>14.023178681815359</v>
      </c>
      <c r="I967" s="4">
        <f>IF(資本ストック!I967&gt;0,LN(資本ストック!I967),0)</f>
        <v>13.90788271701342</v>
      </c>
      <c r="K967" s="6">
        <f>E967-E$1105</f>
        <v>0.22905155949857559</v>
      </c>
      <c r="L967" s="6">
        <f>F967-F$1105</f>
        <v>-0.15759727808252677</v>
      </c>
      <c r="M967" s="6">
        <f>G967-G$1105</f>
        <v>-0.24003838178082937</v>
      </c>
      <c r="N967" s="6">
        <f>H967-H$1105</f>
        <v>-0.59960211158754895</v>
      </c>
      <c r="O967" s="6">
        <f>I967-I$1105</f>
        <v>-0.75402624697744258</v>
      </c>
    </row>
    <row r="968" spans="1:15" x14ac:dyDescent="0.15">
      <c r="A968" s="1">
        <v>42</v>
      </c>
      <c r="B968" s="1" t="s">
        <v>200</v>
      </c>
      <c r="C968" s="1">
        <v>22</v>
      </c>
      <c r="D968" s="1" t="s">
        <v>8</v>
      </c>
      <c r="E968" s="4">
        <f>IF(資本ストック!E968&gt;0,LN(資本ストック!E968),0)</f>
        <v>11.88118102178351</v>
      </c>
      <c r="F968" s="4">
        <f>IF(資本ストック!F968&gt;0,LN(資本ストック!F968),0)</f>
        <v>13.2629988767091</v>
      </c>
      <c r="G968" s="4">
        <f>IF(資本ストック!G968&gt;0,LN(資本ストック!G968),0)</f>
        <v>14.208652104927973</v>
      </c>
      <c r="H968" s="4">
        <f>IF(資本ストック!H968&gt;0,LN(資本ストック!H968),0)</f>
        <v>14.642391075050272</v>
      </c>
      <c r="I968" s="4">
        <f>IF(資本ストック!I968&gt;0,LN(資本ストック!I968),0)</f>
        <v>14.416152833934747</v>
      </c>
      <c r="K968" s="6">
        <f>E968-E$1106</f>
        <v>-0.30450471333644025</v>
      </c>
      <c r="L968" s="6">
        <f>F968-F$1106</f>
        <v>-0.28995458558268616</v>
      </c>
      <c r="M968" s="6">
        <f>G968-G$1106</f>
        <v>-0.22936637193957132</v>
      </c>
      <c r="N968" s="6">
        <f>H968-H$1106</f>
        <v>-0.2487981804920647</v>
      </c>
      <c r="O968" s="6">
        <f>I968-I$1106</f>
        <v>-0.51579823031485361</v>
      </c>
    </row>
    <row r="969" spans="1:15" x14ac:dyDescent="0.15">
      <c r="A969" s="1">
        <v>42</v>
      </c>
      <c r="B969" s="1" t="s">
        <v>200</v>
      </c>
      <c r="C969" s="1">
        <v>23</v>
      </c>
      <c r="D969" s="1" t="s">
        <v>29</v>
      </c>
      <c r="E969" s="4">
        <f>IF(資本ストック!E969&gt;0,LN(資本ストック!E969),0)</f>
        <v>12.588047857693573</v>
      </c>
      <c r="F969" s="4">
        <f>IF(資本ストック!F969&gt;0,LN(資本ストック!F969),0)</f>
        <v>13.195152324531101</v>
      </c>
      <c r="G969" s="4">
        <f>IF(資本ストック!G969&gt;0,LN(資本ストック!G969),0)</f>
        <v>13.579174974049899</v>
      </c>
      <c r="H969" s="4">
        <f>IF(資本ストック!H969&gt;0,LN(資本ストック!H969),0)</f>
        <v>14.1341520062062</v>
      </c>
      <c r="I969" s="4">
        <f>IF(資本ストック!I969&gt;0,LN(資本ストック!I969),0)</f>
        <v>14.205230764099831</v>
      </c>
      <c r="K969" s="6">
        <f>E969-E$1107</f>
        <v>-0.1036253058660126</v>
      </c>
      <c r="L969" s="6">
        <f>F969-F$1107</f>
        <v>-0.177493312411384</v>
      </c>
      <c r="M969" s="6">
        <f>G969-G$1107</f>
        <v>-0.28508814332543686</v>
      </c>
      <c r="N969" s="6">
        <f>H969-H$1107</f>
        <v>-0.32237561617711386</v>
      </c>
      <c r="O969" s="6">
        <f>I969-I$1107</f>
        <v>-0.30023002007493282</v>
      </c>
    </row>
    <row r="970" spans="1:15" x14ac:dyDescent="0.15">
      <c r="A970" s="1">
        <v>43</v>
      </c>
      <c r="B970" s="1" t="s">
        <v>328</v>
      </c>
      <c r="C970" s="1">
        <v>1</v>
      </c>
      <c r="D970" s="1" t="s">
        <v>9</v>
      </c>
      <c r="E970" s="4">
        <f>IF(資本ストック!E970&gt;0,LN(資本ストック!E970),0)</f>
        <v>13.548615692801116</v>
      </c>
      <c r="F970" s="4">
        <f>IF(資本ストック!F970&gt;0,LN(資本ストック!F970),0)</f>
        <v>13.971425368979546</v>
      </c>
      <c r="G970" s="4">
        <f>IF(資本ストック!G970&gt;0,LN(資本ストック!G970),0)</f>
        <v>14.256298472760829</v>
      </c>
      <c r="H970" s="4">
        <f>IF(資本ストック!H970&gt;0,LN(資本ストック!H970),0)</f>
        <v>14.302749582567255</v>
      </c>
      <c r="I970" s="4">
        <f>IF(資本ストック!I970&gt;0,LN(資本ストック!I970),0)</f>
        <v>14.408350215030978</v>
      </c>
      <c r="K970" s="6">
        <f>E970-E$1085</f>
        <v>0.13548613660981168</v>
      </c>
      <c r="L970" s="6">
        <f>F970-F$1085</f>
        <v>0.33319721976408623</v>
      </c>
      <c r="M970" s="6">
        <f>G970-G$1085</f>
        <v>0.27182243889768465</v>
      </c>
      <c r="N970" s="6">
        <f>H970-H$1085</f>
        <v>0.11868551571508767</v>
      </c>
      <c r="O970" s="6">
        <f>I970-I$1085</f>
        <v>0.21991936213863994</v>
      </c>
    </row>
    <row r="971" spans="1:15" x14ac:dyDescent="0.15">
      <c r="A971" s="1">
        <v>43</v>
      </c>
      <c r="B971" s="1" t="s">
        <v>328</v>
      </c>
      <c r="C971" s="1">
        <v>2</v>
      </c>
      <c r="D971" s="1" t="s">
        <v>10</v>
      </c>
      <c r="E971" s="4">
        <f>IF(資本ストック!E971&gt;0,LN(資本ストック!E971),0)</f>
        <v>10.344899497927329</v>
      </c>
      <c r="F971" s="4">
        <f>IF(資本ストック!F971&gt;0,LN(資本ストック!F971),0)</f>
        <v>10.517778389984223</v>
      </c>
      <c r="G971" s="4">
        <f>IF(資本ストック!G971&gt;0,LN(資本ストック!G971),0)</f>
        <v>10.533092741458137</v>
      </c>
      <c r="H971" s="4">
        <f>IF(資本ストック!H971&gt;0,LN(資本ストック!H971),0)</f>
        <v>10.628323118927726</v>
      </c>
      <c r="I971" s="4">
        <f>IF(資本ストック!I971&gt;0,LN(資本ストック!I971),0)</f>
        <v>10.429843757390557</v>
      </c>
      <c r="K971" s="6">
        <f>E971-E$1086</f>
        <v>0.40005756212574717</v>
      </c>
      <c r="L971" s="6">
        <f>F971-F$1086</f>
        <v>0.41813507915447801</v>
      </c>
      <c r="M971" s="6">
        <f>G971-G$1086</f>
        <v>0.37351013822405932</v>
      </c>
      <c r="N971" s="6">
        <f>H971-H$1086</f>
        <v>0.44158633770099875</v>
      </c>
      <c r="O971" s="6">
        <f>I971-I$1086</f>
        <v>0.39923721316030125</v>
      </c>
    </row>
    <row r="972" spans="1:15" x14ac:dyDescent="0.15">
      <c r="A972" s="1">
        <v>43</v>
      </c>
      <c r="B972" s="1" t="s">
        <v>329</v>
      </c>
      <c r="C972" s="1">
        <v>3</v>
      </c>
      <c r="D972" s="1" t="s">
        <v>17</v>
      </c>
      <c r="E972" s="4">
        <f>IF(資本ストック!E972&gt;0,LN(資本ストック!E972),0)</f>
        <v>10.663540352420231</v>
      </c>
      <c r="F972" s="4">
        <f>IF(資本ストック!F972&gt;0,LN(資本ストック!F972),0)</f>
        <v>11.321518780675627</v>
      </c>
      <c r="G972" s="4">
        <f>IF(資本ストック!G972&gt;0,LN(資本ストック!G972),0)</f>
        <v>11.874061102597274</v>
      </c>
      <c r="H972" s="4">
        <f>IF(資本ストック!H972&gt;0,LN(資本ストック!H972),0)</f>
        <v>12.281059557113279</v>
      </c>
      <c r="I972" s="4">
        <f>IF(資本ストック!I972&gt;0,LN(資本ストック!I972),0)</f>
        <v>12.453126174465945</v>
      </c>
      <c r="K972" s="6">
        <f>E972-E$1087</f>
        <v>-0.3416046422896688</v>
      </c>
      <c r="L972" s="6">
        <f>F972-F$1087</f>
        <v>-0.29962862893300368</v>
      </c>
      <c r="M972" s="6">
        <f>G972-G$1087</f>
        <v>-0.25867111227875839</v>
      </c>
      <c r="N972" s="6">
        <f>H972-H$1087</f>
        <v>-0.23604119280402358</v>
      </c>
      <c r="O972" s="6">
        <f>I972-I$1087</f>
        <v>-0.12338719005474807</v>
      </c>
    </row>
    <row r="973" spans="1:15" x14ac:dyDescent="0.15">
      <c r="A973" s="1">
        <v>43</v>
      </c>
      <c r="B973" s="1" t="s">
        <v>329</v>
      </c>
      <c r="C973" s="1">
        <v>4</v>
      </c>
      <c r="D973" s="1" t="s">
        <v>18</v>
      </c>
      <c r="E973" s="4">
        <f>IF(資本ストック!E973&gt;0,LN(資本ストック!E973),0)</f>
        <v>9.4044148549023348</v>
      </c>
      <c r="F973" s="4">
        <f>IF(資本ストック!F973&gt;0,LN(資本ストック!F973),0)</f>
        <v>10.9701878611049</v>
      </c>
      <c r="G973" s="4">
        <f>IF(資本ストック!G973&gt;0,LN(資本ストック!G973),0)</f>
        <v>11.400401900341249</v>
      </c>
      <c r="H973" s="4">
        <f>IF(資本ストック!H973&gt;0,LN(資本ストック!H973),0)</f>
        <v>11.227021434556148</v>
      </c>
      <c r="I973" s="4">
        <f>IF(資本ストック!I973&gt;0,LN(資本ストック!I973),0)</f>
        <v>10.834919127460806</v>
      </c>
      <c r="K973" s="6">
        <f>E973-E$1088</f>
        <v>-1.2446066112821548</v>
      </c>
      <c r="L973" s="6">
        <f>F973-F$1088</f>
        <v>-0.23201362712724105</v>
      </c>
      <c r="M973" s="6">
        <f>G973-G$1088</f>
        <v>-9.8198293603283915E-2</v>
      </c>
      <c r="N973" s="6">
        <f>H973-H$1088</f>
        <v>-0.32534428598525977</v>
      </c>
      <c r="O973" s="6">
        <f>I973-I$1088</f>
        <v>-0.47797026196574777</v>
      </c>
    </row>
    <row r="974" spans="1:15" x14ac:dyDescent="0.15">
      <c r="A974" s="1">
        <v>43</v>
      </c>
      <c r="B974" s="1" t="s">
        <v>329</v>
      </c>
      <c r="C974" s="1">
        <v>5</v>
      </c>
      <c r="D974" s="1" t="s">
        <v>19</v>
      </c>
      <c r="E974" s="4">
        <f>IF(資本ストック!E974&gt;0,LN(資本ストック!E974),0)</f>
        <v>10.771149008434506</v>
      </c>
      <c r="F974" s="4">
        <f>IF(資本ストック!F974&gt;0,LN(資本ストック!F974),0)</f>
        <v>10.678151347621203</v>
      </c>
      <c r="G974" s="4">
        <f>IF(資本ストック!G974&gt;0,LN(資本ストック!G974),0)</f>
        <v>11.16387847189659</v>
      </c>
      <c r="H974" s="4">
        <f>IF(資本ストック!H974&gt;0,LN(資本ストック!H974),0)</f>
        <v>11.610246490951038</v>
      </c>
      <c r="I974" s="4">
        <f>IF(資本ストック!I974&gt;0,LN(資本ストック!I974),0)</f>
        <v>11.26009763700743</v>
      </c>
      <c r="K974" s="6">
        <f>E974-E$1089</f>
        <v>0.59273439649035531</v>
      </c>
      <c r="L974" s="6">
        <f>F974-F$1089</f>
        <v>0.10833990789022607</v>
      </c>
      <c r="M974" s="6">
        <f>G974-G$1089</f>
        <v>0.15807018322359312</v>
      </c>
      <c r="N974" s="6">
        <f>H974-H$1089</f>
        <v>0.27920543175422274</v>
      </c>
      <c r="O974" s="6">
        <f>I974-I$1089</f>
        <v>-9.8840208667219542E-2</v>
      </c>
    </row>
    <row r="975" spans="1:15" x14ac:dyDescent="0.15">
      <c r="A975" s="1">
        <v>43</v>
      </c>
      <c r="B975" s="1" t="s">
        <v>329</v>
      </c>
      <c r="C975" s="1">
        <v>6</v>
      </c>
      <c r="D975" s="1" t="s">
        <v>3</v>
      </c>
      <c r="E975" s="4">
        <f>IF(資本ストック!E975&gt;0,LN(資本ストック!E975),0)</f>
        <v>11.096924947222487</v>
      </c>
      <c r="F975" s="4">
        <f>IF(資本ストック!F975&gt;0,LN(資本ストック!F975),0)</f>
        <v>11.158282258725412</v>
      </c>
      <c r="G975" s="4">
        <f>IF(資本ストック!G975&gt;0,LN(資本ストック!G975),0)</f>
        <v>11.357539836435809</v>
      </c>
      <c r="H975" s="4">
        <f>IF(資本ストック!H975&gt;0,LN(資本ストック!H975),0)</f>
        <v>11.773429143778692</v>
      </c>
      <c r="I975" s="4">
        <f>IF(資本ストック!I975&gt;0,LN(資本ストック!I975),0)</f>
        <v>12.380348848899613</v>
      </c>
      <c r="K975" s="6">
        <f>E975-E$1090</f>
        <v>1.7667229693635988E-2</v>
      </c>
      <c r="L975" s="6">
        <f>F975-F$1090</f>
        <v>-0.24214004027529157</v>
      </c>
      <c r="M975" s="6">
        <f>G975-G$1090</f>
        <v>-0.46246076799888058</v>
      </c>
      <c r="N975" s="6">
        <f>H975-H$1090</f>
        <v>-0.30506160179115405</v>
      </c>
      <c r="O975" s="6">
        <f>I975-I$1090</f>
        <v>-1.2811312237488437E-3</v>
      </c>
    </row>
    <row r="976" spans="1:15" x14ac:dyDescent="0.15">
      <c r="A976" s="1">
        <v>43</v>
      </c>
      <c r="B976" s="1" t="s">
        <v>329</v>
      </c>
      <c r="C976" s="1">
        <v>7</v>
      </c>
      <c r="D976" s="1" t="s">
        <v>20</v>
      </c>
      <c r="E976" s="4">
        <f>IF(資本ストック!E976&gt;0,LN(資本ストック!E976),0)</f>
        <v>6.7063964628147357</v>
      </c>
      <c r="F976" s="4">
        <f>IF(資本ストック!F976&gt;0,LN(資本ストック!F976),0)</f>
        <v>9.6353516705384799</v>
      </c>
      <c r="G976" s="4">
        <f>IF(資本ストック!G976&gt;0,LN(資本ストック!G976),0)</f>
        <v>9.1774632302975103</v>
      </c>
      <c r="H976" s="4">
        <f>IF(資本ストック!H976&gt;0,LN(資本ストック!H976),0)</f>
        <v>8.9960956455137069</v>
      </c>
      <c r="I976" s="4">
        <f>IF(資本ストック!I976&gt;0,LN(資本ストック!I976),0)</f>
        <v>8.3369800395679494</v>
      </c>
      <c r="K976" s="6">
        <f>E976-E$1091</f>
        <v>-2.5721331242079195</v>
      </c>
      <c r="L976" s="6">
        <f>F976-F$1091</f>
        <v>-0.32828559582837613</v>
      </c>
      <c r="M976" s="6">
        <f>G976-G$1091</f>
        <v>-0.67828049206683261</v>
      </c>
      <c r="N976" s="6">
        <f>H976-H$1091</f>
        <v>-1.2767263568549208</v>
      </c>
      <c r="O976" s="6">
        <f>I976-I$1091</f>
        <v>-2.0041650484453015</v>
      </c>
    </row>
    <row r="977" spans="1:15" x14ac:dyDescent="0.15">
      <c r="A977" s="1">
        <v>43</v>
      </c>
      <c r="B977" s="1" t="s">
        <v>329</v>
      </c>
      <c r="C977" s="1">
        <v>8</v>
      </c>
      <c r="D977" s="1" t="s">
        <v>21</v>
      </c>
      <c r="E977" s="4">
        <f>IF(資本ストック!E977&gt;0,LN(資本ストック!E977),0)</f>
        <v>10.724227388102612</v>
      </c>
      <c r="F977" s="4">
        <f>IF(資本ストック!F977&gt;0,LN(資本ストック!F977),0)</f>
        <v>10.928622088087458</v>
      </c>
      <c r="G977" s="4">
        <f>IF(資本ストック!G977&gt;0,LN(資本ストック!G977),0)</f>
        <v>11.095424272084635</v>
      </c>
      <c r="H977" s="4">
        <f>IF(資本ストック!H977&gt;0,LN(資本ストック!H977),0)</f>
        <v>10.97706401467083</v>
      </c>
      <c r="I977" s="4">
        <f>IF(資本ストック!I977&gt;0,LN(資本ストック!I977),0)</f>
        <v>10.825646019837867</v>
      </c>
      <c r="K977" s="6">
        <f>E977-E$1092</f>
        <v>-5.9252653784630738E-2</v>
      </c>
      <c r="L977" s="6">
        <f>F977-F$1092</f>
        <v>-0.14105340095412267</v>
      </c>
      <c r="M977" s="6">
        <f>G977-G$1092</f>
        <v>-0.24473681569515016</v>
      </c>
      <c r="N977" s="6">
        <f>H977-H$1092</f>
        <v>-0.43056794285690714</v>
      </c>
      <c r="O977" s="6">
        <f>I977-I$1092</f>
        <v>-0.51222835706674452</v>
      </c>
    </row>
    <row r="978" spans="1:15" x14ac:dyDescent="0.15">
      <c r="A978" s="1">
        <v>43</v>
      </c>
      <c r="B978" s="1" t="s">
        <v>329</v>
      </c>
      <c r="C978" s="1">
        <v>9</v>
      </c>
      <c r="D978" s="1" t="s">
        <v>22</v>
      </c>
      <c r="E978" s="4">
        <f>IF(資本ストック!E978&gt;0,LN(資本ストック!E978),0)</f>
        <v>9.0834060043812315</v>
      </c>
      <c r="F978" s="4">
        <f>IF(資本ストック!F978&gt;0,LN(資本ストック!F978),0)</f>
        <v>10.989786786240275</v>
      </c>
      <c r="G978" s="4">
        <f>IF(資本ストック!G978&gt;0,LN(資本ストック!G978),0)</f>
        <v>10.849010003407434</v>
      </c>
      <c r="H978" s="4">
        <f>IF(資本ストック!H978&gt;0,LN(資本ストック!H978),0)</f>
        <v>10.903333407769813</v>
      </c>
      <c r="I978" s="4">
        <f>IF(資本ストック!I978&gt;0,LN(資本ストック!I978),0)</f>
        <v>11.046370474068883</v>
      </c>
      <c r="K978" s="6">
        <f>E978-E$1093</f>
        <v>-2.1731689900424573</v>
      </c>
      <c r="L978" s="6">
        <f>F978-F$1093</f>
        <v>-0.853742263271835</v>
      </c>
      <c r="M978" s="6">
        <f>G978-G$1093</f>
        <v>-1.3365266868066819</v>
      </c>
      <c r="N978" s="6">
        <f>H978-H$1093</f>
        <v>-1.371295843143324</v>
      </c>
      <c r="O978" s="6">
        <f>I978-I$1093</f>
        <v>-1.3700914607567487</v>
      </c>
    </row>
    <row r="979" spans="1:15" x14ac:dyDescent="0.15">
      <c r="A979" s="1">
        <v>43</v>
      </c>
      <c r="B979" s="1" t="s">
        <v>329</v>
      </c>
      <c r="C979" s="1">
        <v>10</v>
      </c>
      <c r="D979" s="1" t="s">
        <v>23</v>
      </c>
      <c r="E979" s="4">
        <f>IF(資本ストック!E979&gt;0,LN(資本ストック!E979),0)</f>
        <v>9.3360680367889461</v>
      </c>
      <c r="F979" s="4">
        <f>IF(資本ストック!F979&gt;0,LN(資本ストック!F979),0)</f>
        <v>10.566135015389468</v>
      </c>
      <c r="G979" s="4">
        <f>IF(資本ストック!G979&gt;0,LN(資本ストック!G979),0)</f>
        <v>10.729596974625581</v>
      </c>
      <c r="H979" s="4">
        <f>IF(資本ストック!H979&gt;0,LN(資本ストック!H979),0)</f>
        <v>11.239122219671112</v>
      </c>
      <c r="I979" s="4">
        <f>IF(資本ストック!I979&gt;0,LN(資本ストック!I979),0)</f>
        <v>11.278960569309699</v>
      </c>
      <c r="K979" s="6">
        <f>E979-E$1094</f>
        <v>-0.9051544168007446</v>
      </c>
      <c r="L979" s="6">
        <f>F979-F$1094</f>
        <v>-2.4929783145612561E-2</v>
      </c>
      <c r="M979" s="6">
        <f>G979-G$1094</f>
        <v>-0.34588065558975778</v>
      </c>
      <c r="N979" s="6">
        <f>H979-H$1094</f>
        <v>-0.11297145848042156</v>
      </c>
      <c r="O979" s="6">
        <f>I979-I$1094</f>
        <v>-8.0375119934483763E-3</v>
      </c>
    </row>
    <row r="980" spans="1:15" x14ac:dyDescent="0.15">
      <c r="A980" s="1">
        <v>43</v>
      </c>
      <c r="B980" s="1" t="s">
        <v>329</v>
      </c>
      <c r="C980" s="1">
        <v>11</v>
      </c>
      <c r="D980" s="1" t="s">
        <v>24</v>
      </c>
      <c r="E980" s="4">
        <f>IF(資本ストック!E980&gt;0,LN(資本ストック!E980),0)</f>
        <v>9.2092449317114369</v>
      </c>
      <c r="F980" s="4">
        <f>IF(資本ストック!F980&gt;0,LN(資本ストック!F980),0)</f>
        <v>10.677452596232047</v>
      </c>
      <c r="G980" s="4">
        <f>IF(資本ストック!G980&gt;0,LN(資本ストック!G980),0)</f>
        <v>11.08385930470023</v>
      </c>
      <c r="H980" s="4">
        <f>IF(資本ストック!H980&gt;0,LN(資本ストック!H980),0)</f>
        <v>11.670404487146934</v>
      </c>
      <c r="I980" s="4">
        <f>IF(資本ストック!I980&gt;0,LN(資本ストック!I980),0)</f>
        <v>12.034491869717259</v>
      </c>
      <c r="K980" s="6">
        <f>E980-E$1095</f>
        <v>-1.6068318061786364</v>
      </c>
      <c r="L980" s="6">
        <f>F980-F$1095</f>
        <v>-0.53744683365167845</v>
      </c>
      <c r="M980" s="6">
        <f>G980-G$1095</f>
        <v>-0.83450789421052285</v>
      </c>
      <c r="N980" s="6">
        <f>H980-H$1095</f>
        <v>-0.67398717984631951</v>
      </c>
      <c r="O980" s="6">
        <f>I980-I$1095</f>
        <v>-0.44683978618859932</v>
      </c>
    </row>
    <row r="981" spans="1:15" x14ac:dyDescent="0.15">
      <c r="A981" s="1">
        <v>43</v>
      </c>
      <c r="B981" s="1" t="s">
        <v>329</v>
      </c>
      <c r="C981" s="1">
        <v>12</v>
      </c>
      <c r="D981" s="1" t="s">
        <v>25</v>
      </c>
      <c r="E981" s="4">
        <f>IF(資本ストック!E981&gt;0,LN(資本ストック!E981),0)</f>
        <v>9.5106832056828985</v>
      </c>
      <c r="F981" s="4">
        <f>IF(資本ストック!F981&gt;0,LN(資本ストック!F981),0)</f>
        <v>11.203217204773985</v>
      </c>
      <c r="G981" s="4">
        <f>IF(資本ストック!G981&gt;0,LN(資本ストック!G981),0)</f>
        <v>12.687862533945214</v>
      </c>
      <c r="H981" s="4">
        <f>IF(資本ストック!H981&gt;0,LN(資本ストック!H981),0)</f>
        <v>13.70978515485932</v>
      </c>
      <c r="I981" s="4">
        <f>IF(資本ストック!I981&gt;0,LN(資本ストック!I981),0)</f>
        <v>13.951815109042078</v>
      </c>
      <c r="K981" s="6">
        <f>E981-E$1096</f>
        <v>-0.62000419421662478</v>
      </c>
      <c r="L981" s="6">
        <f>F981-F$1096</f>
        <v>0.15228713136884586</v>
      </c>
      <c r="M981" s="6">
        <f>G981-G$1096</f>
        <v>0.17426479934266936</v>
      </c>
      <c r="N981" s="6">
        <f>H981-H$1096</f>
        <v>0.52929227499918952</v>
      </c>
      <c r="O981" s="6">
        <f>I981-I$1096</f>
        <v>0.59173438949421353</v>
      </c>
    </row>
    <row r="982" spans="1:15" x14ac:dyDescent="0.15">
      <c r="A982" s="1">
        <v>43</v>
      </c>
      <c r="B982" s="1" t="s">
        <v>329</v>
      </c>
      <c r="C982" s="1">
        <v>13</v>
      </c>
      <c r="D982" s="1" t="s">
        <v>26</v>
      </c>
      <c r="E982" s="4">
        <f>IF(資本ストック!E982&gt;0,LN(資本ストック!E982),0)</f>
        <v>7.1438225877553485</v>
      </c>
      <c r="F982" s="4">
        <f>IF(資本ストック!F982&gt;0,LN(資本ストック!F982),0)</f>
        <v>11.634333163947048</v>
      </c>
      <c r="G982" s="4">
        <f>IF(資本ストック!G982&gt;0,LN(資本ストック!G982),0)</f>
        <v>12.093441384883997</v>
      </c>
      <c r="H982" s="4">
        <f>IF(資本ストック!H982&gt;0,LN(資本ストック!H982),0)</f>
        <v>12.18121590185096</v>
      </c>
      <c r="I982" s="4">
        <f>IF(資本ストック!I982&gt;0,LN(資本ストック!I982),0)</f>
        <v>12.760908051903721</v>
      </c>
      <c r="K982" s="6">
        <f>E982-E$1097</f>
        <v>-2.4868167705000026</v>
      </c>
      <c r="L982" s="6">
        <f>F982-F$1097</f>
        <v>0.52998184365217504</v>
      </c>
      <c r="M982" s="6">
        <f>G982-G$1097</f>
        <v>0.419852554939526</v>
      </c>
      <c r="N982" s="6">
        <f>H982-H$1097</f>
        <v>0.13630968759766482</v>
      </c>
      <c r="O982" s="6">
        <f>I982-I$1097</f>
        <v>0.58858919854025338</v>
      </c>
    </row>
    <row r="983" spans="1:15" x14ac:dyDescent="0.15">
      <c r="A983" s="1">
        <v>43</v>
      </c>
      <c r="B983" s="1" t="s">
        <v>329</v>
      </c>
      <c r="C983" s="1">
        <v>14</v>
      </c>
      <c r="D983" s="1" t="s">
        <v>27</v>
      </c>
      <c r="E983" s="4">
        <f>IF(資本ストック!E983&gt;0,LN(資本ストック!E983),0)</f>
        <v>2.9737809318794861</v>
      </c>
      <c r="F983" s="4">
        <f>IF(資本ストック!F983&gt;0,LN(資本ストック!F983),0)</f>
        <v>6.5647141115871968</v>
      </c>
      <c r="G983" s="4">
        <f>IF(資本ストック!G983&gt;0,LN(資本ストック!G983),0)</f>
        <v>7.1849565079255537</v>
      </c>
      <c r="H983" s="4">
        <f>IF(資本ストック!H983&gt;0,LN(資本ストック!H983),0)</f>
        <v>8.0107231829897394</v>
      </c>
      <c r="I983" s="4">
        <f>IF(資本ストック!I983&gt;0,LN(資本ストック!I983),0)</f>
        <v>9.1058834599029481</v>
      </c>
      <c r="K983" s="6">
        <f>E983-E$1098</f>
        <v>-3.5445132561930013</v>
      </c>
      <c r="L983" s="6">
        <f>F983-F$1098</f>
        <v>-1.8751966109692546</v>
      </c>
      <c r="M983" s="6">
        <f>G983-G$1098</f>
        <v>-2.3326589821028829</v>
      </c>
      <c r="N983" s="6">
        <f>H983-H$1098</f>
        <v>-2.0104472678304255</v>
      </c>
      <c r="O983" s="6">
        <f>I983-I$1098</f>
        <v>-1.1861761668300641</v>
      </c>
    </row>
    <row r="984" spans="1:15" x14ac:dyDescent="0.15">
      <c r="A984" s="1">
        <v>43</v>
      </c>
      <c r="B984" s="1" t="s">
        <v>329</v>
      </c>
      <c r="C984" s="1">
        <v>15</v>
      </c>
      <c r="D984" s="1" t="s">
        <v>28</v>
      </c>
      <c r="E984" s="4">
        <f>IF(資本ストック!E984&gt;0,LN(資本ストック!E984),0)</f>
        <v>10.245060931569599</v>
      </c>
      <c r="F984" s="4">
        <f>IF(資本ストック!F984&gt;0,LN(資本ストック!F984),0)</f>
        <v>11.228034527925379</v>
      </c>
      <c r="G984" s="4">
        <f>IF(資本ストック!G984&gt;0,LN(資本ストック!G984),0)</f>
        <v>11.940940855240548</v>
      </c>
      <c r="H984" s="4">
        <f>IF(資本ストック!H984&gt;0,LN(資本ストック!H984),0)</f>
        <v>12.4507148779257</v>
      </c>
      <c r="I984" s="4">
        <f>IF(資本ストック!I984&gt;0,LN(資本ストック!I984),0)</f>
        <v>12.68231691848449</v>
      </c>
      <c r="K984" s="6">
        <f>E984-E$1099</f>
        <v>-0.83051723662642729</v>
      </c>
      <c r="L984" s="6">
        <f>F984-F$1099</f>
        <v>-0.55795780029319531</v>
      </c>
      <c r="M984" s="6">
        <f>G984-G$1099</f>
        <v>-0.50719101281774748</v>
      </c>
      <c r="N984" s="6">
        <f>H984-H$1099</f>
        <v>-0.25736871558075691</v>
      </c>
      <c r="O984" s="6">
        <f>I984-I$1099</f>
        <v>-4.3012306230018282E-2</v>
      </c>
    </row>
    <row r="985" spans="1:15" x14ac:dyDescent="0.15">
      <c r="A985" s="1">
        <v>43</v>
      </c>
      <c r="B985" s="1" t="s">
        <v>328</v>
      </c>
      <c r="C985" s="1">
        <v>16</v>
      </c>
      <c r="D985" s="1" t="s">
        <v>11</v>
      </c>
      <c r="E985" s="4">
        <f>IF(資本ストック!E985&gt;0,LN(資本ストック!E985),0)</f>
        <v>11.857370528401557</v>
      </c>
      <c r="F985" s="4">
        <f>IF(資本ストック!F985&gt;0,LN(資本ストック!F985),0)</f>
        <v>12.034131898417387</v>
      </c>
      <c r="G985" s="4">
        <f>IF(資本ストック!G985&gt;0,LN(資本ストック!G985),0)</f>
        <v>12.393344816421527</v>
      </c>
      <c r="H985" s="4">
        <f>IF(資本ストック!H985&gt;0,LN(資本ストック!H985),0)</f>
        <v>12.665249520880872</v>
      </c>
      <c r="I985" s="4">
        <f>IF(資本ストック!I985&gt;0,LN(資本ストック!I985),0)</f>
        <v>12.519614807704979</v>
      </c>
      <c r="K985" s="6">
        <f>E985-E$1100</f>
        <v>-9.4162708789902183E-4</v>
      </c>
      <c r="L985" s="6">
        <f>F985-F$1100</f>
        <v>-0.2199368094672316</v>
      </c>
      <c r="M985" s="6">
        <f>G985-G$1100</f>
        <v>-0.24851676997479899</v>
      </c>
      <c r="N985" s="6">
        <f>H985-H$1100</f>
        <v>-0.30330098565454833</v>
      </c>
      <c r="O985" s="6">
        <f>I985-I$1100</f>
        <v>-0.28944532175144388</v>
      </c>
    </row>
    <row r="986" spans="1:15" x14ac:dyDescent="0.15">
      <c r="A986" s="1">
        <v>43</v>
      </c>
      <c r="B986" s="1" t="s">
        <v>328</v>
      </c>
      <c r="C986" s="1">
        <v>17</v>
      </c>
      <c r="D986" s="1" t="s">
        <v>12</v>
      </c>
      <c r="E986" s="4">
        <f>IF(資本ストック!E986&gt;0,LN(資本ストック!E986),0)</f>
        <v>11.444504641193857</v>
      </c>
      <c r="F986" s="4">
        <f>IF(資本ストック!F986&gt;0,LN(資本ストック!F986),0)</f>
        <v>12.92589966984931</v>
      </c>
      <c r="G986" s="4">
        <f>IF(資本ストック!G986&gt;0,LN(資本ストック!G986),0)</f>
        <v>13.446531455325362</v>
      </c>
      <c r="H986" s="4">
        <f>IF(資本ストック!H986&gt;0,LN(資本ストック!H986),0)</f>
        <v>13.946804793651033</v>
      </c>
      <c r="I986" s="4">
        <f>IF(資本ストック!I986&gt;0,LN(資本ストック!I986),0)</f>
        <v>14.072052049863631</v>
      </c>
      <c r="K986" s="6">
        <f>E986-E$1101</f>
        <v>-1.1559068087373934</v>
      </c>
      <c r="L986" s="6">
        <f>F986-F$1101</f>
        <v>-0.7849104825920854</v>
      </c>
      <c r="M986" s="6">
        <f>G986-G$1101</f>
        <v>-0.67730841399983532</v>
      </c>
      <c r="N986" s="6">
        <f>H986-H$1101</f>
        <v>-0.53032072545279263</v>
      </c>
      <c r="O986" s="6">
        <f>I986-I$1101</f>
        <v>-0.42827118029855349</v>
      </c>
    </row>
    <row r="987" spans="1:15" x14ac:dyDescent="0.15">
      <c r="A987" s="1">
        <v>43</v>
      </c>
      <c r="B987" s="1" t="s">
        <v>328</v>
      </c>
      <c r="C987" s="1">
        <v>18</v>
      </c>
      <c r="D987" s="1" t="s">
        <v>13</v>
      </c>
      <c r="E987" s="4">
        <f>IF(資本ストック!E987&gt;0,LN(資本ストック!E987),0)</f>
        <v>11.417251455504582</v>
      </c>
      <c r="F987" s="4">
        <f>IF(資本ストック!F987&gt;0,LN(資本ストック!F987),0)</f>
        <v>12.943068419950324</v>
      </c>
      <c r="G987" s="4">
        <f>IF(資本ストック!G987&gt;0,LN(資本ストック!G987),0)</f>
        <v>13.028236925807791</v>
      </c>
      <c r="H987" s="4">
        <f>IF(資本ストック!H987&gt;0,LN(資本ストック!H987),0)</f>
        <v>13.184310824832178</v>
      </c>
      <c r="I987" s="4">
        <f>IF(資本ストック!I987&gt;0,LN(資本ストック!I987),0)</f>
        <v>13.111052942251579</v>
      </c>
      <c r="K987" s="6">
        <f>E987-E$1102</f>
        <v>-0.50217280291762023</v>
      </c>
      <c r="L987" s="6">
        <f>F987-F$1102</f>
        <v>-0.2736694391342418</v>
      </c>
      <c r="M987" s="6">
        <f>G987-G$1102</f>
        <v>-0.41088481731568649</v>
      </c>
      <c r="N987" s="6">
        <f>H987-H$1102</f>
        <v>-0.42515859059096783</v>
      </c>
      <c r="O987" s="6">
        <f>I987-I$1102</f>
        <v>-0.34141325715954629</v>
      </c>
    </row>
    <row r="988" spans="1:15" x14ac:dyDescent="0.15">
      <c r="A988" s="1">
        <v>43</v>
      </c>
      <c r="B988" s="1" t="s">
        <v>328</v>
      </c>
      <c r="C988" s="1">
        <v>19</v>
      </c>
      <c r="D988" s="1" t="s">
        <v>14</v>
      </c>
      <c r="E988" s="4">
        <f>IF(資本ストック!E988&gt;0,LN(資本ストック!E988),0)</f>
        <v>10.926046390915843</v>
      </c>
      <c r="F988" s="4">
        <f>IF(資本ストック!F988&gt;0,LN(資本ストック!F988),0)</f>
        <v>11.454516566988318</v>
      </c>
      <c r="G988" s="4">
        <f>IF(資本ストック!G988&gt;0,LN(資本ストック!G988),0)</f>
        <v>11.645444823594755</v>
      </c>
      <c r="H988" s="4">
        <f>IF(資本ストック!H988&gt;0,LN(資本ストック!H988),0)</f>
        <v>12.157184081588072</v>
      </c>
      <c r="I988" s="4">
        <f>IF(資本ストック!I988&gt;0,LN(資本ストック!I988),0)</f>
        <v>12.307683559600603</v>
      </c>
      <c r="K988" s="6">
        <f>E988-E$1103</f>
        <v>-0.2973125535196246</v>
      </c>
      <c r="L988" s="6">
        <f>F988-F$1103</f>
        <v>-0.16047777698828014</v>
      </c>
      <c r="M988" s="6">
        <f>G988-G$1103</f>
        <v>-0.24316183829047056</v>
      </c>
      <c r="N988" s="6">
        <f>H988-H$1103</f>
        <v>-0.14677057569965335</v>
      </c>
      <c r="O988" s="6">
        <f>I988-I$1103</f>
        <v>-0.12115199653046638</v>
      </c>
    </row>
    <row r="989" spans="1:15" x14ac:dyDescent="0.15">
      <c r="A989" s="1">
        <v>43</v>
      </c>
      <c r="B989" s="1" t="s">
        <v>328</v>
      </c>
      <c r="C989" s="1">
        <v>20</v>
      </c>
      <c r="D989" s="1" t="s">
        <v>15</v>
      </c>
      <c r="E989" s="4">
        <f>IF(資本ストック!E989&gt;0,LN(資本ストック!E989),0)</f>
        <v>10.706545289286588</v>
      </c>
      <c r="F989" s="4">
        <f>IF(資本ストック!F989&gt;0,LN(資本ストック!F989),0)</f>
        <v>12.875620815780378</v>
      </c>
      <c r="G989" s="4">
        <f>IF(資本ストック!G989&gt;0,LN(資本ストック!G989),0)</f>
        <v>13.773914649700616</v>
      </c>
      <c r="H989" s="4">
        <f>IF(資本ストック!H989&gt;0,LN(資本ストック!H989),0)</f>
        <v>13.956504658066853</v>
      </c>
      <c r="I989" s="4">
        <f>IF(資本ストック!I989&gt;0,LN(資本ストック!I989),0)</f>
        <v>14.010150207798878</v>
      </c>
      <c r="K989" s="6">
        <f>E989-E$1104</f>
        <v>-0.22361644718594142</v>
      </c>
      <c r="L989" s="6">
        <f>F989-F$1104</f>
        <v>-5.9994338779940648E-3</v>
      </c>
      <c r="M989" s="6">
        <f>G989-G$1104</f>
        <v>-4.0737974469692517E-2</v>
      </c>
      <c r="N989" s="6">
        <f>H989-H$1104</f>
        <v>-0.16798416937547245</v>
      </c>
      <c r="O989" s="6">
        <f>I989-I$1104</f>
        <v>-0.11775754552483342</v>
      </c>
    </row>
    <row r="990" spans="1:15" x14ac:dyDescent="0.15">
      <c r="A990" s="1">
        <v>43</v>
      </c>
      <c r="B990" s="1" t="s">
        <v>328</v>
      </c>
      <c r="C990" s="1">
        <v>21</v>
      </c>
      <c r="D990" s="1" t="s">
        <v>16</v>
      </c>
      <c r="E990" s="4">
        <f>IF(資本ストック!E990&gt;0,LN(資本ストック!E990),0)</f>
        <v>11.829344919393266</v>
      </c>
      <c r="F990" s="4">
        <f>IF(資本ストック!F990&gt;0,LN(資本ストック!F990),0)</f>
        <v>13.264617535723866</v>
      </c>
      <c r="G990" s="4">
        <f>IF(資本ストック!G990&gt;0,LN(資本ストック!G990),0)</f>
        <v>13.730085282987478</v>
      </c>
      <c r="H990" s="4">
        <f>IF(資本ストック!H990&gt;0,LN(資本ストック!H990),0)</f>
        <v>14.135851371191979</v>
      </c>
      <c r="I990" s="4">
        <f>IF(資本ストック!I990&gt;0,LN(資本ストック!I990),0)</f>
        <v>14.062476427682766</v>
      </c>
      <c r="K990" s="6">
        <f>E990-E$1105</f>
        <v>-0.76162149740270024</v>
      </c>
      <c r="L990" s="6">
        <f>F990-F$1105</f>
        <v>-0.45150392718767662</v>
      </c>
      <c r="M990" s="6">
        <f>G990-G$1105</f>
        <v>-0.45480992158097422</v>
      </c>
      <c r="N990" s="6">
        <f>H990-H$1105</f>
        <v>-0.48692942221092927</v>
      </c>
      <c r="O990" s="6">
        <f>I990-I$1105</f>
        <v>-0.59943253630809679</v>
      </c>
    </row>
    <row r="991" spans="1:15" x14ac:dyDescent="0.15">
      <c r="A991" s="1">
        <v>43</v>
      </c>
      <c r="B991" s="1" t="s">
        <v>203</v>
      </c>
      <c r="C991" s="1">
        <v>22</v>
      </c>
      <c r="D991" s="1" t="s">
        <v>8</v>
      </c>
      <c r="E991" s="4">
        <f>IF(資本ストック!E991&gt;0,LN(資本ストック!E991),0)</f>
        <v>12.142435225008699</v>
      </c>
      <c r="F991" s="4">
        <f>IF(資本ストック!F991&gt;0,LN(資本ストック!F991),0)</f>
        <v>13.660319360751277</v>
      </c>
      <c r="G991" s="4">
        <f>IF(資本ストック!G991&gt;0,LN(資本ストック!G991),0)</f>
        <v>14.318312022876542</v>
      </c>
      <c r="H991" s="4">
        <f>IF(資本ストック!H991&gt;0,LN(資本ストック!H991),0)</f>
        <v>14.828449468771403</v>
      </c>
      <c r="I991" s="4">
        <f>IF(資本ストック!I991&gt;0,LN(資本ストック!I991),0)</f>
        <v>14.848121832348257</v>
      </c>
      <c r="K991" s="6">
        <f>E991-E$1106</f>
        <v>-4.3250510111251472E-2</v>
      </c>
      <c r="L991" s="6">
        <f>F991-F$1106</f>
        <v>0.1073658984594914</v>
      </c>
      <c r="M991" s="6">
        <f>G991-G$1106</f>
        <v>-0.11970645399100199</v>
      </c>
      <c r="N991" s="6">
        <f>H991-H$1106</f>
        <v>-6.2739786770933392E-2</v>
      </c>
      <c r="O991" s="6">
        <f>I991-I$1106</f>
        <v>-8.3829231901344059E-2</v>
      </c>
    </row>
    <row r="992" spans="1:15" x14ac:dyDescent="0.15">
      <c r="A992" s="1">
        <v>43</v>
      </c>
      <c r="B992" s="1" t="s">
        <v>203</v>
      </c>
      <c r="C992" s="1">
        <v>23</v>
      </c>
      <c r="D992" s="1" t="s">
        <v>29</v>
      </c>
      <c r="E992" s="4">
        <f>IF(資本ストック!E992&gt;0,LN(資本ストック!E992),0)</f>
        <v>12.629562947463887</v>
      </c>
      <c r="F992" s="4">
        <f>IF(資本ストック!F992&gt;0,LN(資本ストック!F992),0)</f>
        <v>13.200248987145413</v>
      </c>
      <c r="G992" s="4">
        <f>IF(資本ストック!G992&gt;0,LN(資本ストック!G992),0)</f>
        <v>13.677753375060613</v>
      </c>
      <c r="H992" s="4">
        <f>IF(資本ストック!H992&gt;0,LN(資本ストック!H992),0)</f>
        <v>14.228499196419454</v>
      </c>
      <c r="I992" s="4">
        <f>IF(資本ストック!I992&gt;0,LN(資本ストック!I992),0)</f>
        <v>14.288166077967894</v>
      </c>
      <c r="K992" s="6">
        <f>E992-E$1107</f>
        <v>-6.2110216095698334E-2</v>
      </c>
      <c r="L992" s="6">
        <f>F992-F$1107</f>
        <v>-0.17239664979707214</v>
      </c>
      <c r="M992" s="6">
        <f>G992-G$1107</f>
        <v>-0.18650974231472262</v>
      </c>
      <c r="N992" s="6">
        <f>H992-H$1107</f>
        <v>-0.22802842596385986</v>
      </c>
      <c r="O992" s="6">
        <f>I992-I$1107</f>
        <v>-0.21729470620686975</v>
      </c>
    </row>
    <row r="993" spans="1:15" x14ac:dyDescent="0.15">
      <c r="A993" s="1">
        <v>44</v>
      </c>
      <c r="B993" s="1" t="s">
        <v>330</v>
      </c>
      <c r="C993" s="1">
        <v>1</v>
      </c>
      <c r="D993" s="1" t="s">
        <v>9</v>
      </c>
      <c r="E993" s="4">
        <f>IF(資本ストック!E993&gt;0,LN(資本ストック!E993),0)</f>
        <v>13.156736624380859</v>
      </c>
      <c r="F993" s="4">
        <f>IF(資本ストック!F993&gt;0,LN(資本ストック!F993),0)</f>
        <v>13.623206117087623</v>
      </c>
      <c r="G993" s="4">
        <f>IF(資本ストック!G993&gt;0,LN(資本ストック!G993),0)</f>
        <v>13.870772215075688</v>
      </c>
      <c r="H993" s="4">
        <f>IF(資本ストック!H993&gt;0,LN(資本ストック!H993),0)</f>
        <v>14.019995398693867</v>
      </c>
      <c r="I993" s="4">
        <f>IF(資本ストック!I993&gt;0,LN(資本ストック!I993),0)</f>
        <v>14.020772678725626</v>
      </c>
      <c r="K993" s="6">
        <f>E993-E$1085</f>
        <v>-0.25639293181044565</v>
      </c>
      <c r="L993" s="6">
        <f>F993-F$1085</f>
        <v>-1.5022032127836482E-2</v>
      </c>
      <c r="M993" s="6">
        <f>G993-G$1085</f>
        <v>-0.11370381878745661</v>
      </c>
      <c r="N993" s="6">
        <f>H993-H$1085</f>
        <v>-0.16406866815830057</v>
      </c>
      <c r="O993" s="6">
        <f>I993-I$1085</f>
        <v>-0.16765817416671247</v>
      </c>
    </row>
    <row r="994" spans="1:15" x14ac:dyDescent="0.15">
      <c r="A994" s="1">
        <v>44</v>
      </c>
      <c r="B994" s="1" t="s">
        <v>330</v>
      </c>
      <c r="C994" s="1">
        <v>2</v>
      </c>
      <c r="D994" s="1" t="s">
        <v>10</v>
      </c>
      <c r="E994" s="4">
        <f>IF(資本ストック!E994&gt;0,LN(資本ストック!E994),0)</f>
        <v>9.5361732321397543</v>
      </c>
      <c r="F994" s="4">
        <f>IF(資本ストック!F994&gt;0,LN(資本ストック!F994),0)</f>
        <v>10.194449691813709</v>
      </c>
      <c r="G994" s="4">
        <f>IF(資本ストック!G994&gt;0,LN(資本ストック!G994),0)</f>
        <v>10.376323462906315</v>
      </c>
      <c r="H994" s="4">
        <f>IF(資本ストック!H994&gt;0,LN(資本ストック!H994),0)</f>
        <v>10.643315339679887</v>
      </c>
      <c r="I994" s="4">
        <f>IF(資本ストック!I994&gt;0,LN(資本ストック!I994),0)</f>
        <v>10.585243327636469</v>
      </c>
      <c r="K994" s="6">
        <f>E994-E$1086</f>
        <v>-0.40866870366182795</v>
      </c>
      <c r="L994" s="6">
        <f>F994-F$1086</f>
        <v>9.4806380983964544E-2</v>
      </c>
      <c r="M994" s="6">
        <f>G994-G$1086</f>
        <v>0.21674085967223711</v>
      </c>
      <c r="N994" s="6">
        <f>H994-H$1086</f>
        <v>0.45657855845315964</v>
      </c>
      <c r="O994" s="6">
        <f>I994-I$1086</f>
        <v>0.55463678340621314</v>
      </c>
    </row>
    <row r="995" spans="1:15" x14ac:dyDescent="0.15">
      <c r="A995" s="1">
        <v>44</v>
      </c>
      <c r="B995" s="1" t="s">
        <v>331</v>
      </c>
      <c r="C995" s="1">
        <v>3</v>
      </c>
      <c r="D995" s="1" t="s">
        <v>17</v>
      </c>
      <c r="E995" s="4">
        <f>IF(資本ストック!E995&gt;0,LN(資本ストック!E995),0)</f>
        <v>10.069978452261147</v>
      </c>
      <c r="F995" s="4">
        <f>IF(資本ストック!F995&gt;0,LN(資本ストック!F995),0)</f>
        <v>10.80554752857547</v>
      </c>
      <c r="G995" s="4">
        <f>IF(資本ストック!G995&gt;0,LN(資本ストック!G995),0)</f>
        <v>11.447926057881491</v>
      </c>
      <c r="H995" s="4">
        <f>IF(資本ストック!H995&gt;0,LN(資本ストック!H995),0)</f>
        <v>11.933403674415274</v>
      </c>
      <c r="I995" s="4">
        <f>IF(資本ストック!I995&gt;0,LN(資本ストック!I995),0)</f>
        <v>12.022978359996998</v>
      </c>
      <c r="K995" s="6">
        <f>E995-E$1087</f>
        <v>-0.93516654244875319</v>
      </c>
      <c r="L995" s="6">
        <f>F995-F$1087</f>
        <v>-0.81559988103315995</v>
      </c>
      <c r="M995" s="6">
        <f>G995-G$1087</f>
        <v>-0.68480615699454184</v>
      </c>
      <c r="N995" s="6">
        <f>H995-H$1087</f>
        <v>-0.58369707550202854</v>
      </c>
      <c r="O995" s="6">
        <f>I995-I$1087</f>
        <v>-0.55353500452369531</v>
      </c>
    </row>
    <row r="996" spans="1:15" x14ac:dyDescent="0.15">
      <c r="A996" s="1">
        <v>44</v>
      </c>
      <c r="B996" s="1" t="s">
        <v>331</v>
      </c>
      <c r="C996" s="1">
        <v>4</v>
      </c>
      <c r="D996" s="1" t="s">
        <v>18</v>
      </c>
      <c r="E996" s="4">
        <f>IF(資本ストック!E996&gt;0,LN(資本ストック!E996),0)</f>
        <v>9.0098517302865684</v>
      </c>
      <c r="F996" s="4">
        <f>IF(資本ストック!F996&gt;0,LN(資本ストック!F996),0)</f>
        <v>9.6993786959543353</v>
      </c>
      <c r="G996" s="4">
        <f>IF(資本ストック!G996&gt;0,LN(資本ストック!G996),0)</f>
        <v>9.8943937241740496</v>
      </c>
      <c r="H996" s="4">
        <f>IF(資本ストック!H996&gt;0,LN(資本ストック!H996),0)</f>
        <v>10.470690656043793</v>
      </c>
      <c r="I996" s="4">
        <f>IF(資本ストック!I996&gt;0,LN(資本ストック!I996),0)</f>
        <v>10.472638412041647</v>
      </c>
      <c r="K996" s="6">
        <f>E996-E$1088</f>
        <v>-1.6391697358979211</v>
      </c>
      <c r="L996" s="6">
        <f>F996-F$1088</f>
        <v>-1.5028227922778061</v>
      </c>
      <c r="M996" s="6">
        <f>G996-G$1088</f>
        <v>-1.6042064697704834</v>
      </c>
      <c r="N996" s="6">
        <f>H996-H$1088</f>
        <v>-1.081675064497615</v>
      </c>
      <c r="O996" s="6">
        <f>I996-I$1088</f>
        <v>-0.84025097738490651</v>
      </c>
    </row>
    <row r="997" spans="1:15" x14ac:dyDescent="0.15">
      <c r="A997" s="1">
        <v>44</v>
      </c>
      <c r="B997" s="1" t="s">
        <v>331</v>
      </c>
      <c r="C997" s="1">
        <v>5</v>
      </c>
      <c r="D997" s="1" t="s">
        <v>19</v>
      </c>
      <c r="E997" s="4">
        <f>IF(資本ストック!E997&gt;0,LN(資本ストック!E997),0)</f>
        <v>10.507664817902272</v>
      </c>
      <c r="F997" s="4">
        <f>IF(資本ストック!F997&gt;0,LN(資本ストック!F997),0)</f>
        <v>10.427534514114223</v>
      </c>
      <c r="G997" s="4">
        <f>IF(資本ストック!G997&gt;0,LN(資本ストック!G997),0)</f>
        <v>10.760705592981957</v>
      </c>
      <c r="H997" s="4">
        <f>IF(資本ストック!H997&gt;0,LN(資本ストック!H997),0)</f>
        <v>10.629038842971637</v>
      </c>
      <c r="I997" s="4">
        <f>IF(資本ストック!I997&gt;0,LN(資本ストック!I997),0)</f>
        <v>10.610095160351237</v>
      </c>
      <c r="K997" s="6">
        <f>E997-E$1089</f>
        <v>0.32925020595812171</v>
      </c>
      <c r="L997" s="6">
        <f>F997-F$1089</f>
        <v>-0.14227692561675376</v>
      </c>
      <c r="M997" s="6">
        <f>G997-G$1089</f>
        <v>-0.24510269569104004</v>
      </c>
      <c r="N997" s="6">
        <f>H997-H$1089</f>
        <v>-0.70200221622517844</v>
      </c>
      <c r="O997" s="6">
        <f>I997-I$1089</f>
        <v>-0.74884268532341203</v>
      </c>
    </row>
    <row r="998" spans="1:15" x14ac:dyDescent="0.15">
      <c r="A998" s="1">
        <v>44</v>
      </c>
      <c r="B998" s="1" t="s">
        <v>331</v>
      </c>
      <c r="C998" s="1">
        <v>6</v>
      </c>
      <c r="D998" s="1" t="s">
        <v>3</v>
      </c>
      <c r="E998" s="4">
        <f>IF(資本ストック!E998&gt;0,LN(資本ストック!E998),0)</f>
        <v>11.476525197165262</v>
      </c>
      <c r="F998" s="4">
        <f>IF(資本ストック!F998&gt;0,LN(資本ストック!F998),0)</f>
        <v>12.10768735607691</v>
      </c>
      <c r="G998" s="4">
        <f>IF(資本ストック!G998&gt;0,LN(資本ストック!G998),0)</f>
        <v>12.184370575853531</v>
      </c>
      <c r="H998" s="4">
        <f>IF(資本ストック!H998&gt;0,LN(資本ストック!H998),0)</f>
        <v>12.483716207345241</v>
      </c>
      <c r="I998" s="4">
        <f>IF(資本ストック!I998&gt;0,LN(資本ストック!I998),0)</f>
        <v>12.888479526629901</v>
      </c>
      <c r="K998" s="6">
        <f>E998-E$1090</f>
        <v>0.39726747963641174</v>
      </c>
      <c r="L998" s="6">
        <f>F998-F$1090</f>
        <v>0.70726505707620646</v>
      </c>
      <c r="M998" s="6">
        <f>G998-G$1090</f>
        <v>0.3643699714188422</v>
      </c>
      <c r="N998" s="6">
        <f>H998-H$1090</f>
        <v>0.40522546177539454</v>
      </c>
      <c r="O998" s="6">
        <f>I998-I$1090</f>
        <v>0.50684954650653857</v>
      </c>
    </row>
    <row r="999" spans="1:15" x14ac:dyDescent="0.15">
      <c r="A999" s="1">
        <v>44</v>
      </c>
      <c r="B999" s="1" t="s">
        <v>331</v>
      </c>
      <c r="C999" s="1">
        <v>7</v>
      </c>
      <c r="D999" s="1" t="s">
        <v>20</v>
      </c>
      <c r="E999" s="4">
        <f>IF(資本ストック!E999&gt;0,LN(資本ストック!E999),0)</f>
        <v>9.5342803994613945</v>
      </c>
      <c r="F999" s="4">
        <f>IF(資本ストック!F999&gt;0,LN(資本ストック!F999),0)</f>
        <v>10.851996913914855</v>
      </c>
      <c r="G999" s="4">
        <f>IF(資本ストック!G999&gt;0,LN(資本ストック!G999),0)</f>
        <v>10.880982385084705</v>
      </c>
      <c r="H999" s="4">
        <f>IF(資本ストック!H999&gt;0,LN(資本ストック!H999),0)</f>
        <v>11.632355933255212</v>
      </c>
      <c r="I999" s="4">
        <f>IF(資本ストック!I999&gt;0,LN(資本ストック!I999),0)</f>
        <v>12.283613122304859</v>
      </c>
      <c r="K999" s="6">
        <f>E999-E$1091</f>
        <v>0.25575081243873932</v>
      </c>
      <c r="L999" s="6">
        <f>F999-F$1091</f>
        <v>0.88835964754799868</v>
      </c>
      <c r="M999" s="6">
        <f>G999-G$1091</f>
        <v>1.025238662720362</v>
      </c>
      <c r="N999" s="6">
        <f>H999-H$1091</f>
        <v>1.3595339308865846</v>
      </c>
      <c r="O999" s="6">
        <f>I999-I$1091</f>
        <v>1.9424680342916076</v>
      </c>
    </row>
    <row r="1000" spans="1:15" x14ac:dyDescent="0.15">
      <c r="A1000" s="1">
        <v>44</v>
      </c>
      <c r="B1000" s="1" t="s">
        <v>331</v>
      </c>
      <c r="C1000" s="1">
        <v>8</v>
      </c>
      <c r="D1000" s="1" t="s">
        <v>21</v>
      </c>
      <c r="E1000" s="4">
        <f>IF(資本ストック!E1000&gt;0,LN(資本ストック!E1000),0)</f>
        <v>11.385160172359841</v>
      </c>
      <c r="F1000" s="4">
        <f>IF(資本ストック!F1000&gt;0,LN(資本ストック!F1000),0)</f>
        <v>11.502436920299562</v>
      </c>
      <c r="G1000" s="4">
        <f>IF(資本ストック!G1000&gt;0,LN(資本ストック!G1000),0)</f>
        <v>11.513924413176088</v>
      </c>
      <c r="H1000" s="4">
        <f>IF(資本ストック!H1000&gt;0,LN(資本ストック!H1000),0)</f>
        <v>11.413408319816906</v>
      </c>
      <c r="I1000" s="4">
        <f>IF(資本ストック!I1000&gt;0,LN(資本ストック!I1000),0)</f>
        <v>11.171004776471278</v>
      </c>
      <c r="K1000" s="6">
        <f>E1000-E$1092</f>
        <v>0.60168013047259805</v>
      </c>
      <c r="L1000" s="6">
        <f>F1000-F$1092</f>
        <v>0.4327614312579815</v>
      </c>
      <c r="M1000" s="6">
        <f>G1000-G$1092</f>
        <v>0.1737633253963029</v>
      </c>
      <c r="N1000" s="6">
        <f>H1000-H$1092</f>
        <v>5.7763622891684463E-3</v>
      </c>
      <c r="O1000" s="6">
        <f>I1000-I$1092</f>
        <v>-0.16686960043333343</v>
      </c>
    </row>
    <row r="1001" spans="1:15" x14ac:dyDescent="0.15">
      <c r="A1001" s="1">
        <v>44</v>
      </c>
      <c r="B1001" s="1" t="s">
        <v>331</v>
      </c>
      <c r="C1001" s="1">
        <v>9</v>
      </c>
      <c r="D1001" s="1" t="s">
        <v>22</v>
      </c>
      <c r="E1001" s="4">
        <f>IF(資本ストック!E1001&gt;0,LN(資本ストック!E1001),0)</f>
        <v>10.956581590119326</v>
      </c>
      <c r="F1001" s="4">
        <f>IF(資本ストック!F1001&gt;0,LN(資本ストック!F1001),0)</f>
        <v>13.403883133316009</v>
      </c>
      <c r="G1001" s="4">
        <f>IF(資本ストック!G1001&gt;0,LN(資本ストック!G1001),0)</f>
        <v>13.223196182334885</v>
      </c>
      <c r="H1001" s="4">
        <f>IF(資本ストック!H1001&gt;0,LN(資本ストック!H1001),0)</f>
        <v>13.142759055004639</v>
      </c>
      <c r="I1001" s="4">
        <f>IF(資本ストック!I1001&gt;0,LN(資本ストック!I1001),0)</f>
        <v>13.67283511014573</v>
      </c>
      <c r="K1001" s="6">
        <f>E1001-E$1093</f>
        <v>-0.29999340430436305</v>
      </c>
      <c r="L1001" s="6">
        <f>F1001-F$1093</f>
        <v>1.5603540838038992</v>
      </c>
      <c r="M1001" s="6">
        <f>G1001-G$1093</f>
        <v>1.0376594921207687</v>
      </c>
      <c r="N1001" s="6">
        <f>H1001-H$1093</f>
        <v>0.86812980409150242</v>
      </c>
      <c r="O1001" s="6">
        <f>I1001-I$1093</f>
        <v>1.256373175320098</v>
      </c>
    </row>
    <row r="1002" spans="1:15" x14ac:dyDescent="0.15">
      <c r="A1002" s="1">
        <v>44</v>
      </c>
      <c r="B1002" s="1" t="s">
        <v>331</v>
      </c>
      <c r="C1002" s="1">
        <v>10</v>
      </c>
      <c r="D1002" s="1" t="s">
        <v>23</v>
      </c>
      <c r="E1002" s="4">
        <f>IF(資本ストック!E1002&gt;0,LN(資本ストック!E1002),0)</f>
        <v>9.2384289691653425</v>
      </c>
      <c r="F1002" s="4">
        <f>IF(資本ストック!F1002&gt;0,LN(資本ストック!F1002),0)</f>
        <v>9.6489994737560263</v>
      </c>
      <c r="G1002" s="4">
        <f>IF(資本ストック!G1002&gt;0,LN(資本ストック!G1002),0)</f>
        <v>9.9244765451246302</v>
      </c>
      <c r="H1002" s="4">
        <f>IF(資本ストック!H1002&gt;0,LN(資本ストック!H1002),0)</f>
        <v>10.319699133988927</v>
      </c>
      <c r="I1002" s="4">
        <f>IF(資本ストック!I1002&gt;0,LN(資本ストック!I1002),0)</f>
        <v>10.062794366638126</v>
      </c>
      <c r="K1002" s="6">
        <f>E1002-E$1094</f>
        <v>-1.0027934844243482</v>
      </c>
      <c r="L1002" s="6">
        <f>F1002-F$1094</f>
        <v>-0.94206532477905469</v>
      </c>
      <c r="M1002" s="6">
        <f>G1002-G$1094</f>
        <v>-1.1510010850907086</v>
      </c>
      <c r="N1002" s="6">
        <f>H1002-H$1094</f>
        <v>-1.0323945441626066</v>
      </c>
      <c r="O1002" s="6">
        <f>I1002-I$1094</f>
        <v>-1.2242037146650215</v>
      </c>
    </row>
    <row r="1003" spans="1:15" x14ac:dyDescent="0.15">
      <c r="A1003" s="1">
        <v>44</v>
      </c>
      <c r="B1003" s="1" t="s">
        <v>331</v>
      </c>
      <c r="C1003" s="1">
        <v>11</v>
      </c>
      <c r="D1003" s="1" t="s">
        <v>24</v>
      </c>
      <c r="E1003" s="4">
        <f>IF(資本ストック!E1003&gt;0,LN(資本ストック!E1003),0)</f>
        <v>8.8776643233378323</v>
      </c>
      <c r="F1003" s="4">
        <f>IF(資本ストック!F1003&gt;0,LN(資本ストック!F1003),0)</f>
        <v>9.4690488766019971</v>
      </c>
      <c r="G1003" s="4">
        <f>IF(資本ストック!G1003&gt;0,LN(資本ストック!G1003),0)</f>
        <v>10.627605351770393</v>
      </c>
      <c r="H1003" s="4">
        <f>IF(資本ストック!H1003&gt;0,LN(資本ストック!H1003),0)</f>
        <v>11.246245196303448</v>
      </c>
      <c r="I1003" s="4">
        <f>IF(資本ストック!I1003&gt;0,LN(資本ストック!I1003),0)</f>
        <v>11.519700712117723</v>
      </c>
      <c r="K1003" s="6">
        <f>E1003-E$1095</f>
        <v>-1.938412414552241</v>
      </c>
      <c r="L1003" s="6">
        <f>F1003-F$1095</f>
        <v>-1.7458505532817288</v>
      </c>
      <c r="M1003" s="6">
        <f>G1003-G$1095</f>
        <v>-1.2907618471403595</v>
      </c>
      <c r="N1003" s="6">
        <f>H1003-H$1095</f>
        <v>-1.0981464706898052</v>
      </c>
      <c r="O1003" s="6">
        <f>I1003-I$1095</f>
        <v>-0.96163094378813518</v>
      </c>
    </row>
    <row r="1004" spans="1:15" x14ac:dyDescent="0.15">
      <c r="A1004" s="1">
        <v>44</v>
      </c>
      <c r="B1004" s="1" t="s">
        <v>331</v>
      </c>
      <c r="C1004" s="1">
        <v>12</v>
      </c>
      <c r="D1004" s="1" t="s">
        <v>25</v>
      </c>
      <c r="E1004" s="4">
        <f>IF(資本ストック!E1004&gt;0,LN(資本ストック!E1004),0)</f>
        <v>9.0179729221521114</v>
      </c>
      <c r="F1004" s="4">
        <f>IF(資本ストック!F1004&gt;0,LN(資本ストック!F1004),0)</f>
        <v>10.567697031792349</v>
      </c>
      <c r="G1004" s="4">
        <f>IF(資本ストック!G1004&gt;0,LN(資本ストック!G1004),0)</f>
        <v>12.825516031230686</v>
      </c>
      <c r="H1004" s="4">
        <f>IF(資本ストック!H1004&gt;0,LN(資本ストック!H1004),0)</f>
        <v>13.371899856228131</v>
      </c>
      <c r="I1004" s="4">
        <f>IF(資本ストック!I1004&gt;0,LN(資本ストック!I1004),0)</f>
        <v>13.94730330711123</v>
      </c>
      <c r="K1004" s="6">
        <f>E1004-E$1096</f>
        <v>-1.1127144777474118</v>
      </c>
      <c r="L1004" s="6">
        <f>F1004-F$1096</f>
        <v>-0.4832330416127899</v>
      </c>
      <c r="M1004" s="6">
        <f>G1004-G$1096</f>
        <v>0.31191829662814108</v>
      </c>
      <c r="N1004" s="6">
        <f>H1004-H$1096</f>
        <v>0.19140697636800041</v>
      </c>
      <c r="O1004" s="6">
        <f>I1004-I$1096</f>
        <v>0.58722258756336565</v>
      </c>
    </row>
    <row r="1005" spans="1:15" x14ac:dyDescent="0.15">
      <c r="A1005" s="1">
        <v>44</v>
      </c>
      <c r="B1005" s="1" t="s">
        <v>331</v>
      </c>
      <c r="C1005" s="1">
        <v>13</v>
      </c>
      <c r="D1005" s="1" t="s">
        <v>26</v>
      </c>
      <c r="E1005" s="4">
        <f>IF(資本ストック!E1005&gt;0,LN(資本ストック!E1005),0)</f>
        <v>7.4495438719955756</v>
      </c>
      <c r="F1005" s="4">
        <f>IF(資本ストック!F1005&gt;0,LN(資本ストック!F1005),0)</f>
        <v>10.035410476190817</v>
      </c>
      <c r="G1005" s="4">
        <f>IF(資本ストック!G1005&gt;0,LN(資本ストック!G1005),0)</f>
        <v>10.838020909277397</v>
      </c>
      <c r="H1005" s="4">
        <f>IF(資本ストック!H1005&gt;0,LN(資本ストック!H1005),0)</f>
        <v>11.255590614838363</v>
      </c>
      <c r="I1005" s="4">
        <f>IF(資本ストック!I1005&gt;0,LN(資本ストック!I1005),0)</f>
        <v>12.123991753173682</v>
      </c>
      <c r="K1005" s="6">
        <f>E1005-E$1097</f>
        <v>-2.1810954862597756</v>
      </c>
      <c r="L1005" s="6">
        <f>F1005-F$1097</f>
        <v>-1.0689408441040555</v>
      </c>
      <c r="M1005" s="6">
        <f>G1005-G$1097</f>
        <v>-0.8355679206670743</v>
      </c>
      <c r="N1005" s="6">
        <f>H1005-H$1097</f>
        <v>-0.78931559941493212</v>
      </c>
      <c r="O1005" s="6">
        <f>I1005-I$1097</f>
        <v>-4.832710018978581E-2</v>
      </c>
    </row>
    <row r="1006" spans="1:15" x14ac:dyDescent="0.15">
      <c r="A1006" s="1">
        <v>44</v>
      </c>
      <c r="B1006" s="1" t="s">
        <v>331</v>
      </c>
      <c r="C1006" s="1">
        <v>14</v>
      </c>
      <c r="D1006" s="1" t="s">
        <v>27</v>
      </c>
      <c r="E1006" s="4">
        <f>IF(資本ストック!E1006&gt;0,LN(資本ストック!E1006),0)</f>
        <v>6.279373910691386</v>
      </c>
      <c r="F1006" s="4">
        <f>IF(資本ストック!F1006&gt;0,LN(資本ストック!F1006),0)</f>
        <v>8.6306283446722656</v>
      </c>
      <c r="G1006" s="4">
        <f>IF(資本ストック!G1006&gt;0,LN(資本ストック!G1006),0)</f>
        <v>10.232198099026082</v>
      </c>
      <c r="H1006" s="4">
        <f>IF(資本ストック!H1006&gt;0,LN(資本ストック!H1006),0)</f>
        <v>11.149460363542634</v>
      </c>
      <c r="I1006" s="4">
        <f>IF(資本ストック!I1006&gt;0,LN(資本ストック!I1006),0)</f>
        <v>11.394468299105405</v>
      </c>
      <c r="K1006" s="6">
        <f>E1006-E$1098</f>
        <v>-0.23892027738110144</v>
      </c>
      <c r="L1006" s="6">
        <f>F1006-F$1098</f>
        <v>0.19071762211581422</v>
      </c>
      <c r="M1006" s="6">
        <f>G1006-G$1098</f>
        <v>0.71458260899764525</v>
      </c>
      <c r="N1006" s="6">
        <f>H1006-H$1098</f>
        <v>1.1282899127224688</v>
      </c>
      <c r="O1006" s="6">
        <f>I1006-I$1098</f>
        <v>1.1024086723723929</v>
      </c>
    </row>
    <row r="1007" spans="1:15" x14ac:dyDescent="0.15">
      <c r="A1007" s="1">
        <v>44</v>
      </c>
      <c r="B1007" s="1" t="s">
        <v>331</v>
      </c>
      <c r="C1007" s="1">
        <v>15</v>
      </c>
      <c r="D1007" s="1" t="s">
        <v>28</v>
      </c>
      <c r="E1007" s="4">
        <f>IF(資本ストック!E1007&gt;0,LN(資本ストック!E1007),0)</f>
        <v>9.6577666163671321</v>
      </c>
      <c r="F1007" s="4">
        <f>IF(資本ストック!F1007&gt;0,LN(資本ストック!F1007),0)</f>
        <v>10.75835373241503</v>
      </c>
      <c r="G1007" s="4">
        <f>IF(資本ストック!G1007&gt;0,LN(資本ストック!G1007),0)</f>
        <v>11.29530060251712</v>
      </c>
      <c r="H1007" s="4">
        <f>IF(資本ストック!H1007&gt;0,LN(資本ストック!H1007),0)</f>
        <v>11.653267077253597</v>
      </c>
      <c r="I1007" s="4">
        <f>IF(資本ストック!I1007&gt;0,LN(資本ストック!I1007),0)</f>
        <v>11.80489748327159</v>
      </c>
      <c r="K1007" s="6">
        <f>E1007-E$1099</f>
        <v>-1.4178115518288941</v>
      </c>
      <c r="L1007" s="6">
        <f>F1007-F$1099</f>
        <v>-1.0276385958035448</v>
      </c>
      <c r="M1007" s="6">
        <f>G1007-G$1099</f>
        <v>-1.1528312655411757</v>
      </c>
      <c r="N1007" s="6">
        <f>H1007-H$1099</f>
        <v>-1.0548165162528598</v>
      </c>
      <c r="O1007" s="6">
        <f>I1007-I$1099</f>
        <v>-0.92043174144291839</v>
      </c>
    </row>
    <row r="1008" spans="1:15" x14ac:dyDescent="0.15">
      <c r="A1008" s="1">
        <v>44</v>
      </c>
      <c r="B1008" s="1" t="s">
        <v>330</v>
      </c>
      <c r="C1008" s="1">
        <v>16</v>
      </c>
      <c r="D1008" s="1" t="s">
        <v>11</v>
      </c>
      <c r="E1008" s="4">
        <f>IF(資本ストック!E1008&gt;0,LN(資本ストック!E1008),0)</f>
        <v>12.07216256380771</v>
      </c>
      <c r="F1008" s="4">
        <f>IF(資本ストック!F1008&gt;0,LN(資本ストック!F1008),0)</f>
        <v>12.052017531156945</v>
      </c>
      <c r="G1008" s="4">
        <f>IF(資本ストック!G1008&gt;0,LN(資本ストック!G1008),0)</f>
        <v>12.239273923334743</v>
      </c>
      <c r="H1008" s="4">
        <f>IF(資本ストック!H1008&gt;0,LN(資本ストック!H1008),0)</f>
        <v>12.539623347102822</v>
      </c>
      <c r="I1008" s="4">
        <f>IF(資本ストック!I1008&gt;0,LN(資本ストック!I1008),0)</f>
        <v>12.371312145112869</v>
      </c>
      <c r="K1008" s="6">
        <f>E1008-E$1100</f>
        <v>0.21385040831825464</v>
      </c>
      <c r="L1008" s="6">
        <f>F1008-F$1100</f>
        <v>-0.20205117672767337</v>
      </c>
      <c r="M1008" s="6">
        <f>G1008-G$1100</f>
        <v>-0.402587663061583</v>
      </c>
      <c r="N1008" s="6">
        <f>H1008-H$1100</f>
        <v>-0.42892715943259851</v>
      </c>
      <c r="O1008" s="6">
        <f>I1008-I$1100</f>
        <v>-0.43774798434355411</v>
      </c>
    </row>
    <row r="1009" spans="1:15" x14ac:dyDescent="0.15">
      <c r="A1009" s="1">
        <v>44</v>
      </c>
      <c r="B1009" s="1" t="s">
        <v>330</v>
      </c>
      <c r="C1009" s="1">
        <v>17</v>
      </c>
      <c r="D1009" s="1" t="s">
        <v>12</v>
      </c>
      <c r="E1009" s="4">
        <f>IF(資本ストック!E1009&gt;0,LN(資本ストック!E1009),0)</f>
        <v>12.736712602897516</v>
      </c>
      <c r="F1009" s="4">
        <f>IF(資本ストック!F1009&gt;0,LN(資本ストック!F1009),0)</f>
        <v>13.115783367344806</v>
      </c>
      <c r="G1009" s="4">
        <f>IF(資本ストック!G1009&gt;0,LN(資本ストック!G1009),0)</f>
        <v>13.647708010204418</v>
      </c>
      <c r="H1009" s="4">
        <f>IF(資本ストック!H1009&gt;0,LN(資本ストック!H1009),0)</f>
        <v>14.176609765202675</v>
      </c>
      <c r="I1009" s="4">
        <f>IF(資本ストック!I1009&gt;0,LN(資本ストック!I1009),0)</f>
        <v>14.154305194929115</v>
      </c>
      <c r="K1009" s="6">
        <f>E1009-E$1101</f>
        <v>0.13630115296626499</v>
      </c>
      <c r="L1009" s="6">
        <f>F1009-F$1101</f>
        <v>-0.59502678509658935</v>
      </c>
      <c r="M1009" s="6">
        <f>G1009-G$1101</f>
        <v>-0.4761318591207786</v>
      </c>
      <c r="N1009" s="6">
        <f>H1009-H$1101</f>
        <v>-0.30051575390115026</v>
      </c>
      <c r="O1009" s="6">
        <f>I1009-I$1101</f>
        <v>-0.34601803523306884</v>
      </c>
    </row>
    <row r="1010" spans="1:15" x14ac:dyDescent="0.15">
      <c r="A1010" s="1">
        <v>44</v>
      </c>
      <c r="B1010" s="1" t="s">
        <v>330</v>
      </c>
      <c r="C1010" s="1">
        <v>18</v>
      </c>
      <c r="D1010" s="1" t="s">
        <v>13</v>
      </c>
      <c r="E1010" s="4">
        <f>IF(資本ストック!E1010&gt;0,LN(資本ストック!E1010),0)</f>
        <v>11.084294236923103</v>
      </c>
      <c r="F1010" s="4">
        <f>IF(資本ストック!F1010&gt;0,LN(資本ストック!F1010),0)</f>
        <v>12.556670331547197</v>
      </c>
      <c r="G1010" s="4">
        <f>IF(資本ストック!G1010&gt;0,LN(資本ストック!G1010),0)</f>
        <v>12.568520232878512</v>
      </c>
      <c r="H1010" s="4">
        <f>IF(資本ストック!H1010&gt;0,LN(資本ストック!H1010),0)</f>
        <v>12.862250438171904</v>
      </c>
      <c r="I1010" s="4">
        <f>IF(資本ストック!I1010&gt;0,LN(資本ストック!I1010),0)</f>
        <v>12.697296068833795</v>
      </c>
      <c r="K1010" s="6">
        <f>E1010-E$1102</f>
        <v>-0.83513002149909887</v>
      </c>
      <c r="L1010" s="6">
        <f>F1010-F$1102</f>
        <v>-0.66006752753736819</v>
      </c>
      <c r="M1010" s="6">
        <f>G1010-G$1102</f>
        <v>-0.87060151024496513</v>
      </c>
      <c r="N1010" s="6">
        <f>H1010-H$1102</f>
        <v>-0.74721897725124187</v>
      </c>
      <c r="O1010" s="6">
        <f>I1010-I$1102</f>
        <v>-0.75517013057732996</v>
      </c>
    </row>
    <row r="1011" spans="1:15" x14ac:dyDescent="0.15">
      <c r="A1011" s="1">
        <v>44</v>
      </c>
      <c r="B1011" s="1" t="s">
        <v>330</v>
      </c>
      <c r="C1011" s="1">
        <v>19</v>
      </c>
      <c r="D1011" s="1" t="s">
        <v>14</v>
      </c>
      <c r="E1011" s="4">
        <f>IF(資本ストック!E1011&gt;0,LN(資本ストック!E1011),0)</f>
        <v>10.800803565593984</v>
      </c>
      <c r="F1011" s="4">
        <f>IF(資本ストック!F1011&gt;0,LN(資本ストック!F1011),0)</f>
        <v>11.364046025643855</v>
      </c>
      <c r="G1011" s="4">
        <f>IF(資本ストック!G1011&gt;0,LN(資本ストック!G1011),0)</f>
        <v>11.507462321992483</v>
      </c>
      <c r="H1011" s="4">
        <f>IF(資本ストック!H1011&gt;0,LN(資本ストック!H1011),0)</f>
        <v>12.084765692788171</v>
      </c>
      <c r="I1011" s="4">
        <f>IF(資本ストック!I1011&gt;0,LN(資本ストック!I1011),0)</f>
        <v>11.99329486190276</v>
      </c>
      <c r="K1011" s="6">
        <f>E1011-E$1103</f>
        <v>-0.42255537884148353</v>
      </c>
      <c r="L1011" s="6">
        <f>F1011-F$1103</f>
        <v>-0.25094831833274256</v>
      </c>
      <c r="M1011" s="6">
        <f>G1011-G$1103</f>
        <v>-0.38114433989274232</v>
      </c>
      <c r="N1011" s="6">
        <f>H1011-H$1103</f>
        <v>-0.21918896449955483</v>
      </c>
      <c r="O1011" s="6">
        <f>I1011-I$1103</f>
        <v>-0.43554069422830999</v>
      </c>
    </row>
    <row r="1012" spans="1:15" x14ac:dyDescent="0.15">
      <c r="A1012" s="1">
        <v>44</v>
      </c>
      <c r="B1012" s="1" t="s">
        <v>330</v>
      </c>
      <c r="C1012" s="1">
        <v>20</v>
      </c>
      <c r="D1012" s="1" t="s">
        <v>15</v>
      </c>
      <c r="E1012" s="4">
        <f>IF(資本ストック!E1012&gt;0,LN(資本ストック!E1012),0)</f>
        <v>10.350720275031382</v>
      </c>
      <c r="F1012" s="4">
        <f>IF(資本ストック!F1012&gt;0,LN(資本ストック!F1012),0)</f>
        <v>12.673059214011969</v>
      </c>
      <c r="G1012" s="4">
        <f>IF(資本ストック!G1012&gt;0,LN(資本ストック!G1012),0)</f>
        <v>13.424808097913823</v>
      </c>
      <c r="H1012" s="4">
        <f>IF(資本ストック!H1012&gt;0,LN(資本ストック!H1012),0)</f>
        <v>13.660094794231661</v>
      </c>
      <c r="I1012" s="4">
        <f>IF(資本ストック!I1012&gt;0,LN(資本ストック!I1012),0)</f>
        <v>13.693924117437488</v>
      </c>
      <c r="K1012" s="6">
        <f>E1012-E$1104</f>
        <v>-0.57944146144114761</v>
      </c>
      <c r="L1012" s="6">
        <f>F1012-F$1104</f>
        <v>-0.20856103564640271</v>
      </c>
      <c r="M1012" s="6">
        <f>G1012-G$1104</f>
        <v>-0.38984452625648558</v>
      </c>
      <c r="N1012" s="6">
        <f>H1012-H$1104</f>
        <v>-0.46439403321066486</v>
      </c>
      <c r="O1012" s="6">
        <f>I1012-I$1104</f>
        <v>-0.43398363588622324</v>
      </c>
    </row>
    <row r="1013" spans="1:15" x14ac:dyDescent="0.15">
      <c r="A1013" s="1">
        <v>44</v>
      </c>
      <c r="B1013" s="1" t="s">
        <v>330</v>
      </c>
      <c r="C1013" s="1">
        <v>21</v>
      </c>
      <c r="D1013" s="1" t="s">
        <v>16</v>
      </c>
      <c r="E1013" s="4">
        <f>IF(資本ストック!E1013&gt;0,LN(資本ストック!E1013),0)</f>
        <v>12.338289963109299</v>
      </c>
      <c r="F1013" s="4">
        <f>IF(資本ストック!F1013&gt;0,LN(資本ストック!F1013),0)</f>
        <v>13.032223868834826</v>
      </c>
      <c r="G1013" s="4">
        <f>IF(資本ストック!G1013&gt;0,LN(資本ストック!G1013),0)</f>
        <v>13.608532283823102</v>
      </c>
      <c r="H1013" s="4">
        <f>IF(資本ストック!H1013&gt;0,LN(資本ストック!H1013),0)</f>
        <v>14.057425793552831</v>
      </c>
      <c r="I1013" s="4">
        <f>IF(資本ストック!I1013&gt;0,LN(資本ストック!I1013),0)</f>
        <v>14.060051221461524</v>
      </c>
      <c r="K1013" s="6">
        <f>E1013-E$1105</f>
        <v>-0.25267645368666791</v>
      </c>
      <c r="L1013" s="6">
        <f>F1013-F$1105</f>
        <v>-0.68389759407671669</v>
      </c>
      <c r="M1013" s="6">
        <f>G1013-G$1105</f>
        <v>-0.57636292074534978</v>
      </c>
      <c r="N1013" s="6">
        <f>H1013-H$1105</f>
        <v>-0.56535499985007753</v>
      </c>
      <c r="O1013" s="6">
        <f>I1013-I$1105</f>
        <v>-0.60185774252933832</v>
      </c>
    </row>
    <row r="1014" spans="1:15" x14ac:dyDescent="0.15">
      <c r="A1014" s="1">
        <v>44</v>
      </c>
      <c r="B1014" s="1" t="s">
        <v>206</v>
      </c>
      <c r="C1014" s="1">
        <v>22</v>
      </c>
      <c r="D1014" s="1" t="s">
        <v>8</v>
      </c>
      <c r="E1014" s="4">
        <f>IF(資本ストック!E1014&gt;0,LN(資本ストック!E1014),0)</f>
        <v>12.023292243475858</v>
      </c>
      <c r="F1014" s="4">
        <f>IF(資本ストック!F1014&gt;0,LN(資本ストック!F1014),0)</f>
        <v>13.07508714759472</v>
      </c>
      <c r="G1014" s="4">
        <f>IF(資本ストック!G1014&gt;0,LN(資本ストック!G1014),0)</f>
        <v>13.981356332460885</v>
      </c>
      <c r="H1014" s="4">
        <f>IF(資本ストック!H1014&gt;0,LN(資本ストック!H1014),0)</f>
        <v>14.673228547521928</v>
      </c>
      <c r="I1014" s="4">
        <f>IF(資本ストック!I1014&gt;0,LN(資本ストック!I1014),0)</f>
        <v>14.648926348798543</v>
      </c>
      <c r="K1014" s="6">
        <f>E1014-E$1106</f>
        <v>-0.16239349164409234</v>
      </c>
      <c r="L1014" s="6">
        <f>F1014-F$1106</f>
        <v>-0.47786631469706542</v>
      </c>
      <c r="M1014" s="6">
        <f>G1014-G$1106</f>
        <v>-0.45666214440665875</v>
      </c>
      <c r="N1014" s="6">
        <f>H1014-H$1106</f>
        <v>-0.21796070802040823</v>
      </c>
      <c r="O1014" s="6">
        <f>I1014-I$1106</f>
        <v>-0.28302471545105767</v>
      </c>
    </row>
    <row r="1015" spans="1:15" x14ac:dyDescent="0.15">
      <c r="A1015" s="1">
        <v>44</v>
      </c>
      <c r="B1015" s="1" t="s">
        <v>206</v>
      </c>
      <c r="C1015" s="1">
        <v>23</v>
      </c>
      <c r="D1015" s="1" t="s">
        <v>29</v>
      </c>
      <c r="E1015" s="4">
        <f>IF(資本ストック!E1015&gt;0,LN(資本ストック!E1015),0)</f>
        <v>12.45376590633842</v>
      </c>
      <c r="F1015" s="4">
        <f>IF(資本ストック!F1015&gt;0,LN(資本ストック!F1015),0)</f>
        <v>12.848017281810808</v>
      </c>
      <c r="G1015" s="4">
        <f>IF(資本ストック!G1015&gt;0,LN(資本ストック!G1015),0)</f>
        <v>13.291565515675567</v>
      </c>
      <c r="H1015" s="4">
        <f>IF(資本ストック!H1015&gt;0,LN(資本ストック!H1015),0)</f>
        <v>13.862998340157601</v>
      </c>
      <c r="I1015" s="4">
        <f>IF(資本ストック!I1015&gt;0,LN(資本ストック!I1015),0)</f>
        <v>13.932980368824742</v>
      </c>
      <c r="K1015" s="6">
        <f>E1015-E$1107</f>
        <v>-0.23790725722116512</v>
      </c>
      <c r="L1015" s="6">
        <f>F1015-F$1107</f>
        <v>-0.52462835513167683</v>
      </c>
      <c r="M1015" s="6">
        <f>G1015-G$1107</f>
        <v>-0.57269760169976891</v>
      </c>
      <c r="N1015" s="6">
        <f>H1015-H$1107</f>
        <v>-0.59352928222571322</v>
      </c>
      <c r="O1015" s="6">
        <f>I1015-I$1107</f>
        <v>-0.57248041535002159</v>
      </c>
    </row>
    <row r="1016" spans="1:15" x14ac:dyDescent="0.15">
      <c r="A1016" s="1">
        <v>45</v>
      </c>
      <c r="B1016" s="1" t="s">
        <v>332</v>
      </c>
      <c r="C1016" s="1">
        <v>1</v>
      </c>
      <c r="D1016" s="1" t="s">
        <v>9</v>
      </c>
      <c r="E1016" s="4">
        <f>IF(資本ストック!E1016&gt;0,LN(資本ストック!E1016),0)</f>
        <v>13.38417477863943</v>
      </c>
      <c r="F1016" s="4">
        <f>IF(資本ストック!F1016&gt;0,LN(資本ストック!F1016),0)</f>
        <v>13.548398901832769</v>
      </c>
      <c r="G1016" s="4">
        <f>IF(資本ストック!G1016&gt;0,LN(資本ストック!G1016),0)</f>
        <v>13.840942820901304</v>
      </c>
      <c r="H1016" s="4">
        <f>IF(資本ストック!H1016&gt;0,LN(資本ストック!H1016),0)</f>
        <v>14.130331433922484</v>
      </c>
      <c r="I1016" s="4">
        <f>IF(資本ストック!I1016&gt;0,LN(資本ストック!I1016),0)</f>
        <v>14.297575611168442</v>
      </c>
      <c r="K1016" s="6">
        <f>E1016-E$1085</f>
        <v>-2.8954777551874145E-2</v>
      </c>
      <c r="L1016" s="6">
        <f>F1016-F$1085</f>
        <v>-8.9829247382690269E-2</v>
      </c>
      <c r="M1016" s="6">
        <f>G1016-G$1085</f>
        <v>-0.14353321296183985</v>
      </c>
      <c r="N1016" s="6">
        <f>H1016-H$1085</f>
        <v>-5.3732632929683888E-2</v>
      </c>
      <c r="O1016" s="6">
        <f>I1016-I$1085</f>
        <v>0.10914475827610381</v>
      </c>
    </row>
    <row r="1017" spans="1:15" x14ac:dyDescent="0.15">
      <c r="A1017" s="1">
        <v>45</v>
      </c>
      <c r="B1017" s="1" t="s">
        <v>332</v>
      </c>
      <c r="C1017" s="1">
        <v>2</v>
      </c>
      <c r="D1017" s="1" t="s">
        <v>10</v>
      </c>
      <c r="E1017" s="4">
        <f>IF(資本ストック!E1017&gt;0,LN(資本ストック!E1017),0)</f>
        <v>8.589175782560643</v>
      </c>
      <c r="F1017" s="4">
        <f>IF(資本ストック!F1017&gt;0,LN(資本ストック!F1017),0)</f>
        <v>8.9156484272885042</v>
      </c>
      <c r="G1017" s="4">
        <f>IF(資本ストック!G1017&gt;0,LN(資本ストック!G1017),0)</f>
        <v>8.9745289900574026</v>
      </c>
      <c r="H1017" s="4">
        <f>IF(資本ストック!H1017&gt;0,LN(資本ストック!H1017),0)</f>
        <v>9.1937878333742589</v>
      </c>
      <c r="I1017" s="4">
        <f>IF(資本ストック!I1017&gt;0,LN(資本ストック!I1017),0)</f>
        <v>9.1414584013474034</v>
      </c>
      <c r="K1017" s="6">
        <f>E1017-E$1086</f>
        <v>-1.3556661532409393</v>
      </c>
      <c r="L1017" s="6">
        <f>F1017-F$1086</f>
        <v>-1.1839948835412404</v>
      </c>
      <c r="M1017" s="6">
        <f>G1017-G$1086</f>
        <v>-1.1850536131766756</v>
      </c>
      <c r="N1017" s="6">
        <f>H1017-H$1086</f>
        <v>-0.99294894785246868</v>
      </c>
      <c r="O1017" s="6">
        <f>I1017-I$1086</f>
        <v>-0.88914814288285271</v>
      </c>
    </row>
    <row r="1018" spans="1:15" x14ac:dyDescent="0.15">
      <c r="A1018" s="1">
        <v>45</v>
      </c>
      <c r="B1018" s="1" t="s">
        <v>333</v>
      </c>
      <c r="C1018" s="1">
        <v>3</v>
      </c>
      <c r="D1018" s="1" t="s">
        <v>17</v>
      </c>
      <c r="E1018" s="4">
        <f>IF(資本ストック!E1018&gt;0,LN(資本ストック!E1018),0)</f>
        <v>10.570394318172173</v>
      </c>
      <c r="F1018" s="4">
        <f>IF(資本ストック!F1018&gt;0,LN(資本ストック!F1018),0)</f>
        <v>11.186216834354932</v>
      </c>
      <c r="G1018" s="4">
        <f>IF(資本ストック!G1018&gt;0,LN(資本ストック!G1018),0)</f>
        <v>11.758619339993475</v>
      </c>
      <c r="H1018" s="4">
        <f>IF(資本ストック!H1018&gt;0,LN(資本ストック!H1018),0)</f>
        <v>11.978845146446153</v>
      </c>
      <c r="I1018" s="4">
        <f>IF(資本ストック!I1018&gt;0,LN(資本ストック!I1018),0)</f>
        <v>12.37474072220453</v>
      </c>
      <c r="K1018" s="6">
        <f>E1018-E$1087</f>
        <v>-0.43475067653772648</v>
      </c>
      <c r="L1018" s="6">
        <f>F1018-F$1087</f>
        <v>-0.43493057525369849</v>
      </c>
      <c r="M1018" s="6">
        <f>G1018-G$1087</f>
        <v>-0.37411287488255773</v>
      </c>
      <c r="N1018" s="6">
        <f>H1018-H$1087</f>
        <v>-0.53825560347114987</v>
      </c>
      <c r="O1018" s="6">
        <f>I1018-I$1087</f>
        <v>-0.20177264231616299</v>
      </c>
    </row>
    <row r="1019" spans="1:15" x14ac:dyDescent="0.15">
      <c r="A1019" s="1">
        <v>45</v>
      </c>
      <c r="B1019" s="1" t="s">
        <v>333</v>
      </c>
      <c r="C1019" s="1">
        <v>4</v>
      </c>
      <c r="D1019" s="1" t="s">
        <v>18</v>
      </c>
      <c r="E1019" s="4">
        <f>IF(資本ストック!E1019&gt;0,LN(資本ストック!E1019),0)</f>
        <v>9.254044821948721</v>
      </c>
      <c r="F1019" s="4">
        <f>IF(資本ストック!F1019&gt;0,LN(資本ストック!F1019),0)</f>
        <v>10.638772656420556</v>
      </c>
      <c r="G1019" s="4">
        <f>IF(資本ストック!G1019&gt;0,LN(資本ストック!G1019),0)</f>
        <v>10.896279335767039</v>
      </c>
      <c r="H1019" s="4">
        <f>IF(資本ストック!H1019&gt;0,LN(資本ストック!H1019),0)</f>
        <v>10.863760903816944</v>
      </c>
      <c r="I1019" s="4">
        <f>IF(資本ストック!I1019&gt;0,LN(資本ストック!I1019),0)</f>
        <v>11.004563572838176</v>
      </c>
      <c r="K1019" s="6">
        <f>E1019-E$1088</f>
        <v>-1.3949766442357685</v>
      </c>
      <c r="L1019" s="6">
        <f>F1019-F$1088</f>
        <v>-0.56342883181158498</v>
      </c>
      <c r="M1019" s="6">
        <f>G1019-G$1088</f>
        <v>-0.60232085817749415</v>
      </c>
      <c r="N1019" s="6">
        <f>H1019-H$1088</f>
        <v>-0.68860481672446383</v>
      </c>
      <c r="O1019" s="6">
        <f>I1019-I$1088</f>
        <v>-0.30832581658837732</v>
      </c>
    </row>
    <row r="1020" spans="1:15" x14ac:dyDescent="0.15">
      <c r="A1020" s="1">
        <v>45</v>
      </c>
      <c r="B1020" s="1" t="s">
        <v>333</v>
      </c>
      <c r="C1020" s="1">
        <v>5</v>
      </c>
      <c r="D1020" s="1" t="s">
        <v>19</v>
      </c>
      <c r="E1020" s="4">
        <f>IF(資本ストック!E1020&gt;0,LN(資本ストック!E1020),0)</f>
        <v>10.036158416080042</v>
      </c>
      <c r="F1020" s="4">
        <f>IF(資本ストック!F1020&gt;0,LN(資本ストック!F1020),0)</f>
        <v>10.461136303628475</v>
      </c>
      <c r="G1020" s="4">
        <f>IF(資本ストック!G1020&gt;0,LN(資本ストック!G1020),0)</f>
        <v>10.804585118093776</v>
      </c>
      <c r="H1020" s="4">
        <f>IF(資本ストック!H1020&gt;0,LN(資本ストック!H1020),0)</f>
        <v>11.051440694439544</v>
      </c>
      <c r="I1020" s="4">
        <f>IF(資本ストック!I1020&gt;0,LN(資本ストック!I1020),0)</f>
        <v>11.052810530251987</v>
      </c>
      <c r="K1020" s="6">
        <f>E1020-E$1089</f>
        <v>-0.14225619586410865</v>
      </c>
      <c r="L1020" s="6">
        <f>F1020-F$1089</f>
        <v>-0.10867513610250157</v>
      </c>
      <c r="M1020" s="6">
        <f>G1020-G$1089</f>
        <v>-0.20122317057922068</v>
      </c>
      <c r="N1020" s="6">
        <f>H1020-H$1089</f>
        <v>-0.27960036475727179</v>
      </c>
      <c r="O1020" s="6">
        <f>I1020-I$1089</f>
        <v>-0.30612731542266225</v>
      </c>
    </row>
    <row r="1021" spans="1:15" x14ac:dyDescent="0.15">
      <c r="A1021" s="1">
        <v>45</v>
      </c>
      <c r="B1021" s="1" t="s">
        <v>333</v>
      </c>
      <c r="C1021" s="1">
        <v>6</v>
      </c>
      <c r="D1021" s="1" t="s">
        <v>3</v>
      </c>
      <c r="E1021" s="4">
        <f>IF(資本ストック!E1021&gt;0,LN(資本ストック!E1021),0)</f>
        <v>11.845484509160107</v>
      </c>
      <c r="F1021" s="4">
        <f>IF(資本ストック!F1021&gt;0,LN(資本ストック!F1021),0)</f>
        <v>12.231679624751363</v>
      </c>
      <c r="G1021" s="4">
        <f>IF(資本ストック!G1021&gt;0,LN(資本ストック!G1021),0)</f>
        <v>12.397209569787323</v>
      </c>
      <c r="H1021" s="4">
        <f>IF(資本ストック!H1021&gt;0,LN(資本ストック!H1021),0)</f>
        <v>12.563514452935348</v>
      </c>
      <c r="I1021" s="4">
        <f>IF(資本ストック!I1021&gt;0,LN(資本ストック!I1021),0)</f>
        <v>12.4620946281172</v>
      </c>
      <c r="K1021" s="6">
        <f>E1021-E$1090</f>
        <v>0.76622679163125618</v>
      </c>
      <c r="L1021" s="6">
        <f>F1021-F$1090</f>
        <v>0.83125732575065925</v>
      </c>
      <c r="M1021" s="6">
        <f>G1021-G$1090</f>
        <v>0.577208965352634</v>
      </c>
      <c r="N1021" s="6">
        <f>H1021-H$1090</f>
        <v>0.48502370736550127</v>
      </c>
      <c r="O1021" s="6">
        <f>I1021-I$1090</f>
        <v>8.0464647993837346E-2</v>
      </c>
    </row>
    <row r="1022" spans="1:15" x14ac:dyDescent="0.15">
      <c r="A1022" s="1">
        <v>45</v>
      </c>
      <c r="B1022" s="1" t="s">
        <v>333</v>
      </c>
      <c r="C1022" s="1">
        <v>7</v>
      </c>
      <c r="D1022" s="1" t="s">
        <v>20</v>
      </c>
      <c r="E1022" s="4">
        <f>IF(資本ストック!E1022&gt;0,LN(資本ストック!E1022),0)</f>
        <v>8.4622920346625605</v>
      </c>
      <c r="F1022" s="4">
        <f>IF(資本ストック!F1022&gt;0,LN(資本ストック!F1022),0)</f>
        <v>7.9981411107603897</v>
      </c>
      <c r="G1022" s="4">
        <f>IF(資本ストック!G1022&gt;0,LN(資本ストック!G1022),0)</f>
        <v>7.4978253737220655</v>
      </c>
      <c r="H1022" s="4">
        <f>IF(資本ストック!H1022&gt;0,LN(資本ストック!H1022),0)</f>
        <v>7.1470271831237167</v>
      </c>
      <c r="I1022" s="4">
        <f>IF(資本ストック!I1022&gt;0,LN(資本ストック!I1022),0)</f>
        <v>9.5609540731714606</v>
      </c>
      <c r="K1022" s="6">
        <f>E1022-E$1091</f>
        <v>-0.81623755236009465</v>
      </c>
      <c r="L1022" s="6">
        <f>F1022-F$1091</f>
        <v>-1.9654961556064663</v>
      </c>
      <c r="M1022" s="6">
        <f>G1022-G$1091</f>
        <v>-2.3579183486422775</v>
      </c>
      <c r="N1022" s="6">
        <f>H1022-H$1091</f>
        <v>-3.125794819244911</v>
      </c>
      <c r="O1022" s="6">
        <f>I1022-I$1091</f>
        <v>-0.78019101484179032</v>
      </c>
    </row>
    <row r="1023" spans="1:15" x14ac:dyDescent="0.15">
      <c r="A1023" s="1">
        <v>45</v>
      </c>
      <c r="B1023" s="1" t="s">
        <v>333</v>
      </c>
      <c r="C1023" s="1">
        <v>8</v>
      </c>
      <c r="D1023" s="1" t="s">
        <v>21</v>
      </c>
      <c r="E1023" s="4">
        <f>IF(資本ストック!E1023&gt;0,LN(資本ストック!E1023),0)</f>
        <v>9.593803787433556</v>
      </c>
      <c r="F1023" s="4">
        <f>IF(資本ストック!F1023&gt;0,LN(資本ストック!F1023),0)</f>
        <v>10.254571224212366</v>
      </c>
      <c r="G1023" s="4">
        <f>IF(資本ストック!G1023&gt;0,LN(資本ストック!G1023),0)</f>
        <v>10.306405064148565</v>
      </c>
      <c r="H1023" s="4">
        <f>IF(資本ストック!H1023&gt;0,LN(資本ストック!H1023),0)</f>
        <v>10.313448802843931</v>
      </c>
      <c r="I1023" s="4">
        <f>IF(資本ストック!I1023&gt;0,LN(資本ストック!I1023),0)</f>
        <v>9.9250412937081851</v>
      </c>
      <c r="K1023" s="6">
        <f>E1023-E$1092</f>
        <v>-1.189676254453687</v>
      </c>
      <c r="L1023" s="6">
        <f>F1023-F$1092</f>
        <v>-0.81510426482921439</v>
      </c>
      <c r="M1023" s="6">
        <f>G1023-G$1092</f>
        <v>-1.03375602363122</v>
      </c>
      <c r="N1023" s="6">
        <f>H1023-H$1092</f>
        <v>-1.0941831546838063</v>
      </c>
      <c r="O1023" s="6">
        <f>I1023-I$1092</f>
        <v>-1.4128330831964266</v>
      </c>
    </row>
    <row r="1024" spans="1:15" x14ac:dyDescent="0.15">
      <c r="A1024" s="1">
        <v>45</v>
      </c>
      <c r="B1024" s="1" t="s">
        <v>333</v>
      </c>
      <c r="C1024" s="1">
        <v>9</v>
      </c>
      <c r="D1024" s="1" t="s">
        <v>22</v>
      </c>
      <c r="E1024" s="4">
        <f>IF(資本ストック!E1024&gt;0,LN(資本ストック!E1024),0)</f>
        <v>9.5845247439264707</v>
      </c>
      <c r="F1024" s="4">
        <f>IF(資本ストック!F1024&gt;0,LN(資本ストック!F1024),0)</f>
        <v>10.247529850361515</v>
      </c>
      <c r="G1024" s="4">
        <f>IF(資本ストック!G1024&gt;0,LN(資本ストック!G1024),0)</f>
        <v>10.013342974429907</v>
      </c>
      <c r="H1024" s="4">
        <f>IF(資本ストック!H1024&gt;0,LN(資本ストック!H1024),0)</f>
        <v>9.9312880785669897</v>
      </c>
      <c r="I1024" s="4">
        <f>IF(資本ストック!I1024&gt;0,LN(資本ストック!I1024),0)</f>
        <v>10.249321451622727</v>
      </c>
      <c r="K1024" s="6">
        <f>E1024-E$1093</f>
        <v>-1.6720502504972181</v>
      </c>
      <c r="L1024" s="6">
        <f>F1024-F$1093</f>
        <v>-1.5959991991505955</v>
      </c>
      <c r="M1024" s="6">
        <f>G1024-G$1093</f>
        <v>-2.1721937157842088</v>
      </c>
      <c r="N1024" s="6">
        <f>H1024-H$1093</f>
        <v>-2.3433411723461468</v>
      </c>
      <c r="O1024" s="6">
        <f>I1024-I$1093</f>
        <v>-2.1671404832029051</v>
      </c>
    </row>
    <row r="1025" spans="1:15" x14ac:dyDescent="0.15">
      <c r="A1025" s="1">
        <v>45</v>
      </c>
      <c r="B1025" s="1" t="s">
        <v>333</v>
      </c>
      <c r="C1025" s="1">
        <v>10</v>
      </c>
      <c r="D1025" s="1" t="s">
        <v>23</v>
      </c>
      <c r="E1025" s="4">
        <f>IF(資本ストック!E1025&gt;0,LN(資本ストック!E1025),0)</f>
        <v>8.5707609223927168</v>
      </c>
      <c r="F1025" s="4">
        <f>IF(資本ストック!F1025&gt;0,LN(資本ストック!F1025),0)</f>
        <v>8.8510888007911692</v>
      </c>
      <c r="G1025" s="4">
        <f>IF(資本ストック!G1025&gt;0,LN(資本ストック!G1025),0)</f>
        <v>9.2265816860121923</v>
      </c>
      <c r="H1025" s="4">
        <f>IF(資本ストック!H1025&gt;0,LN(資本ストック!H1025),0)</f>
        <v>9.7506544131383084</v>
      </c>
      <c r="I1025" s="4">
        <f>IF(資本ストック!I1025&gt;0,LN(資本ストック!I1025),0)</f>
        <v>9.7116275210835887</v>
      </c>
      <c r="K1025" s="6">
        <f>E1025-E$1094</f>
        <v>-1.6704615311969739</v>
      </c>
      <c r="L1025" s="6">
        <f>F1025-F$1094</f>
        <v>-1.7399759977439118</v>
      </c>
      <c r="M1025" s="6">
        <f>G1025-G$1094</f>
        <v>-1.8488959442031465</v>
      </c>
      <c r="N1025" s="6">
        <f>H1025-H$1094</f>
        <v>-1.6014392650132248</v>
      </c>
      <c r="O1025" s="6">
        <f>I1025-I$1094</f>
        <v>-1.5753705602195591</v>
      </c>
    </row>
    <row r="1026" spans="1:15" x14ac:dyDescent="0.15">
      <c r="A1026" s="1">
        <v>45</v>
      </c>
      <c r="B1026" s="1" t="s">
        <v>333</v>
      </c>
      <c r="C1026" s="1">
        <v>11</v>
      </c>
      <c r="D1026" s="1" t="s">
        <v>24</v>
      </c>
      <c r="E1026" s="4">
        <f>IF(資本ストック!E1026&gt;0,LN(資本ストック!E1026),0)</f>
        <v>7.93942687524045</v>
      </c>
      <c r="F1026" s="4">
        <f>IF(資本ストック!F1026&gt;0,LN(資本ストック!F1026),0)</f>
        <v>8.6342353668857132</v>
      </c>
      <c r="G1026" s="4">
        <f>IF(資本ストック!G1026&gt;0,LN(資本ストック!G1026),0)</f>
        <v>9.3934091800938138</v>
      </c>
      <c r="H1026" s="4">
        <f>IF(資本ストック!H1026&gt;0,LN(資本ストック!H1026),0)</f>
        <v>10.24897103112378</v>
      </c>
      <c r="I1026" s="4">
        <f>IF(資本ストック!I1026&gt;0,LN(資本ストック!I1026),0)</f>
        <v>10.609398369953629</v>
      </c>
      <c r="K1026" s="6">
        <f>E1026-E$1095</f>
        <v>-2.8766498626496233</v>
      </c>
      <c r="L1026" s="6">
        <f>F1026-F$1095</f>
        <v>-2.5806640629980127</v>
      </c>
      <c r="M1026" s="6">
        <f>G1026-G$1095</f>
        <v>-2.5249580188169389</v>
      </c>
      <c r="N1026" s="6">
        <f>H1026-H$1095</f>
        <v>-2.0954206358694734</v>
      </c>
      <c r="O1026" s="6">
        <f>I1026-I$1095</f>
        <v>-1.8719332859522293</v>
      </c>
    </row>
    <row r="1027" spans="1:15" x14ac:dyDescent="0.15">
      <c r="A1027" s="1">
        <v>45</v>
      </c>
      <c r="B1027" s="1" t="s">
        <v>333</v>
      </c>
      <c r="C1027" s="1">
        <v>12</v>
      </c>
      <c r="D1027" s="1" t="s">
        <v>25</v>
      </c>
      <c r="E1027" s="4">
        <f>IF(資本ストック!E1027&gt;0,LN(資本ストック!E1027),0)</f>
        <v>8.0631261498644076</v>
      </c>
      <c r="F1027" s="4">
        <f>IF(資本ストック!F1027&gt;0,LN(資本ストック!F1027),0)</f>
        <v>9.1222581640039451</v>
      </c>
      <c r="G1027" s="4">
        <f>IF(資本ストック!G1027&gt;0,LN(資本ストック!G1027),0)</f>
        <v>11.299018929437988</v>
      </c>
      <c r="H1027" s="4">
        <f>IF(資本ストック!H1027&gt;0,LN(資本ストック!H1027),0)</f>
        <v>12.162077414698171</v>
      </c>
      <c r="I1027" s="4">
        <f>IF(資本ストック!I1027&gt;0,LN(資本ストック!I1027),0)</f>
        <v>12.865653725233157</v>
      </c>
      <c r="K1027" s="6">
        <f>E1027-E$1096</f>
        <v>-2.0675612500351157</v>
      </c>
      <c r="L1027" s="6">
        <f>F1027-F$1096</f>
        <v>-1.9286719094011939</v>
      </c>
      <c r="M1027" s="6">
        <f>G1027-G$1096</f>
        <v>-1.2145788051645567</v>
      </c>
      <c r="N1027" s="6">
        <f>H1027-H$1096</f>
        <v>-1.0184154651619597</v>
      </c>
      <c r="O1027" s="6">
        <f>I1027-I$1096</f>
        <v>-0.49442699431470771</v>
      </c>
    </row>
    <row r="1028" spans="1:15" x14ac:dyDescent="0.15">
      <c r="A1028" s="1">
        <v>45</v>
      </c>
      <c r="B1028" s="1" t="s">
        <v>333</v>
      </c>
      <c r="C1028" s="1">
        <v>13</v>
      </c>
      <c r="D1028" s="1" t="s">
        <v>26</v>
      </c>
      <c r="E1028" s="4">
        <f>IF(資本ストック!E1028&gt;0,LN(資本ストック!E1028),0)</f>
        <v>6.2169089191841307</v>
      </c>
      <c r="F1028" s="4">
        <f>IF(資本ストック!F1028&gt;0,LN(資本ストック!F1028),0)</f>
        <v>8.5045633184805496</v>
      </c>
      <c r="G1028" s="4">
        <f>IF(資本ストック!G1028&gt;0,LN(資本ストック!G1028),0)</f>
        <v>9.9098701298195273</v>
      </c>
      <c r="H1028" s="4">
        <f>IF(資本ストック!H1028&gt;0,LN(資本ストック!H1028),0)</f>
        <v>10.24813571970291</v>
      </c>
      <c r="I1028" s="4">
        <f>IF(資本ストック!I1028&gt;0,LN(資本ストック!I1028),0)</f>
        <v>10.362759179888727</v>
      </c>
      <c r="K1028" s="6">
        <f>E1028-E$1097</f>
        <v>-3.4137304390712204</v>
      </c>
      <c r="L1028" s="6">
        <f>F1028-F$1097</f>
        <v>-2.5997880018143231</v>
      </c>
      <c r="M1028" s="6">
        <f>G1028-G$1097</f>
        <v>-1.7637187001249437</v>
      </c>
      <c r="N1028" s="6">
        <f>H1028-H$1097</f>
        <v>-1.7967704945503851</v>
      </c>
      <c r="O1028" s="6">
        <f>I1028-I$1097</f>
        <v>-1.809559673474741</v>
      </c>
    </row>
    <row r="1029" spans="1:15" x14ac:dyDescent="0.15">
      <c r="A1029" s="1">
        <v>45</v>
      </c>
      <c r="B1029" s="1" t="s">
        <v>333</v>
      </c>
      <c r="C1029" s="1">
        <v>14</v>
      </c>
      <c r="D1029" s="1" t="s">
        <v>27</v>
      </c>
      <c r="E1029" s="4">
        <f>IF(資本ストック!E1029&gt;0,LN(資本ストック!E1029),0)</f>
        <v>5.0633253756824468</v>
      </c>
      <c r="F1029" s="4">
        <f>IF(資本ストック!F1029&gt;0,LN(資本ストック!F1029),0)</f>
        <v>6.6386304293969314</v>
      </c>
      <c r="G1029" s="4">
        <f>IF(資本ストック!G1029&gt;0,LN(資本ストック!G1029),0)</f>
        <v>9.0964306000098638</v>
      </c>
      <c r="H1029" s="4">
        <f>IF(資本ストック!H1029&gt;0,LN(資本ストック!H1029),0)</f>
        <v>10.635331140534094</v>
      </c>
      <c r="I1029" s="4">
        <f>IF(資本ストック!I1029&gt;0,LN(資本ストック!I1029),0)</f>
        <v>11.671076276788783</v>
      </c>
      <c r="K1029" s="6">
        <f>E1029-E$1098</f>
        <v>-1.4549688123900406</v>
      </c>
      <c r="L1029" s="6">
        <f>F1029-F$1098</f>
        <v>-1.80128029315952</v>
      </c>
      <c r="M1029" s="6">
        <f>G1029-G$1098</f>
        <v>-0.42118489001857284</v>
      </c>
      <c r="N1029" s="6">
        <f>H1029-H$1098</f>
        <v>0.61416068971392868</v>
      </c>
      <c r="O1029" s="6">
        <f>I1029-I$1098</f>
        <v>1.379016650055771</v>
      </c>
    </row>
    <row r="1030" spans="1:15" x14ac:dyDescent="0.15">
      <c r="A1030" s="1">
        <v>45</v>
      </c>
      <c r="B1030" s="1" t="s">
        <v>333</v>
      </c>
      <c r="C1030" s="1">
        <v>15</v>
      </c>
      <c r="D1030" s="1" t="s">
        <v>28</v>
      </c>
      <c r="E1030" s="4">
        <f>IF(資本ストック!E1030&gt;0,LN(資本ストック!E1030),0)</f>
        <v>9.6263893265401776</v>
      </c>
      <c r="F1030" s="4">
        <f>IF(資本ストック!F1030&gt;0,LN(資本ストック!F1030),0)</f>
        <v>10.824250030676676</v>
      </c>
      <c r="G1030" s="4">
        <f>IF(資本ストック!G1030&gt;0,LN(資本ストック!G1030),0)</f>
        <v>11.590881022074363</v>
      </c>
      <c r="H1030" s="4">
        <f>IF(資本ストック!H1030&gt;0,LN(資本ストック!H1030),0)</f>
        <v>11.828133775601062</v>
      </c>
      <c r="I1030" s="4">
        <f>IF(資本ストック!I1030&gt;0,LN(資本ストック!I1030),0)</f>
        <v>12.0915398919037</v>
      </c>
      <c r="K1030" s="6">
        <f>E1030-E$1099</f>
        <v>-1.4491888416558485</v>
      </c>
      <c r="L1030" s="6">
        <f>F1030-F$1099</f>
        <v>-0.96174229754189788</v>
      </c>
      <c r="M1030" s="6">
        <f>G1030-G$1099</f>
        <v>-0.85725084598393231</v>
      </c>
      <c r="N1030" s="6">
        <f>H1030-H$1099</f>
        <v>-0.87994981790539484</v>
      </c>
      <c r="O1030" s="6">
        <f>I1030-I$1099</f>
        <v>-0.6337893328108084</v>
      </c>
    </row>
    <row r="1031" spans="1:15" x14ac:dyDescent="0.15">
      <c r="A1031" s="1">
        <v>45</v>
      </c>
      <c r="B1031" s="1" t="s">
        <v>332</v>
      </c>
      <c r="C1031" s="1">
        <v>16</v>
      </c>
      <c r="D1031" s="1" t="s">
        <v>11</v>
      </c>
      <c r="E1031" s="4">
        <f>IF(資本ストック!E1031&gt;0,LN(資本ストック!E1031),0)</f>
        <v>11.621146748663111</v>
      </c>
      <c r="F1031" s="4">
        <f>IF(資本ストック!F1031&gt;0,LN(資本ストック!F1031),0)</f>
        <v>11.806162766664436</v>
      </c>
      <c r="G1031" s="4">
        <f>IF(資本ストック!G1031&gt;0,LN(資本ストック!G1031),0)</f>
        <v>12.126784475467144</v>
      </c>
      <c r="H1031" s="4">
        <f>IF(資本ストック!H1031&gt;0,LN(資本ストック!H1031),0)</f>
        <v>12.509521192443863</v>
      </c>
      <c r="I1031" s="4">
        <f>IF(資本ストック!I1031&gt;0,LN(資本ストック!I1031),0)</f>
        <v>12.364974345208523</v>
      </c>
      <c r="K1031" s="6">
        <f>E1031-E$1100</f>
        <v>-0.23716540682634424</v>
      </c>
      <c r="L1031" s="6">
        <f>F1031-F$1100</f>
        <v>-0.44790594122018312</v>
      </c>
      <c r="M1031" s="6">
        <f>G1031-G$1100</f>
        <v>-0.51507711092918207</v>
      </c>
      <c r="N1031" s="6">
        <f>H1031-H$1100</f>
        <v>-0.45902931409155734</v>
      </c>
      <c r="O1031" s="6">
        <f>I1031-I$1100</f>
        <v>-0.4440857842478998</v>
      </c>
    </row>
    <row r="1032" spans="1:15" x14ac:dyDescent="0.15">
      <c r="A1032" s="1">
        <v>45</v>
      </c>
      <c r="B1032" s="1" t="s">
        <v>332</v>
      </c>
      <c r="C1032" s="1">
        <v>17</v>
      </c>
      <c r="D1032" s="1" t="s">
        <v>12</v>
      </c>
      <c r="E1032" s="4">
        <f>IF(資本ストック!E1032&gt;0,LN(資本ストック!E1032),0)</f>
        <v>12.451686631903172</v>
      </c>
      <c r="F1032" s="4">
        <f>IF(資本ストック!F1032&gt;0,LN(資本ストック!F1032),0)</f>
        <v>12.861997180671237</v>
      </c>
      <c r="G1032" s="4">
        <f>IF(資本ストック!G1032&gt;0,LN(資本ストック!G1032),0)</f>
        <v>13.20361517888575</v>
      </c>
      <c r="H1032" s="4">
        <f>IF(資本ストック!H1032&gt;0,LN(資本ストック!H1032),0)</f>
        <v>13.527821368062316</v>
      </c>
      <c r="I1032" s="4">
        <f>IF(資本ストック!I1032&gt;0,LN(資本ストック!I1032),0)</f>
        <v>14.122573608715067</v>
      </c>
      <c r="K1032" s="6">
        <f>E1032-E$1101</f>
        <v>-0.14872481802807869</v>
      </c>
      <c r="L1032" s="6">
        <f>F1032-F$1101</f>
        <v>-0.84881297177015824</v>
      </c>
      <c r="M1032" s="6">
        <f>G1032-G$1101</f>
        <v>-0.9202246904394471</v>
      </c>
      <c r="N1032" s="6">
        <f>H1032-H$1101</f>
        <v>-0.94930415104150967</v>
      </c>
      <c r="O1032" s="6">
        <f>I1032-I$1101</f>
        <v>-0.37774962144711743</v>
      </c>
    </row>
    <row r="1033" spans="1:15" x14ac:dyDescent="0.15">
      <c r="A1033" s="1">
        <v>45</v>
      </c>
      <c r="B1033" s="1" t="s">
        <v>332</v>
      </c>
      <c r="C1033" s="1">
        <v>18</v>
      </c>
      <c r="D1033" s="1" t="s">
        <v>13</v>
      </c>
      <c r="E1033" s="4">
        <f>IF(資本ストック!E1033&gt;0,LN(資本ストック!E1033),0)</f>
        <v>10.944523741472429</v>
      </c>
      <c r="F1033" s="4">
        <f>IF(資本ストック!F1033&gt;0,LN(資本ストック!F1033),0)</f>
        <v>12.393871351471576</v>
      </c>
      <c r="G1033" s="4">
        <f>IF(資本ストック!G1033&gt;0,LN(資本ストック!G1033),0)</f>
        <v>12.537708194508598</v>
      </c>
      <c r="H1033" s="4">
        <f>IF(資本ストック!H1033&gt;0,LN(資本ストック!H1033),0)</f>
        <v>12.780454478434903</v>
      </c>
      <c r="I1033" s="4">
        <f>IF(資本ストック!I1033&gt;0,LN(資本ストック!I1033),0)</f>
        <v>12.738330476434141</v>
      </c>
      <c r="K1033" s="6">
        <f>E1033-E$1102</f>
        <v>-0.97490051694977353</v>
      </c>
      <c r="L1033" s="6">
        <f>F1033-F$1102</f>
        <v>-0.8228665076129893</v>
      </c>
      <c r="M1033" s="6">
        <f>G1033-G$1102</f>
        <v>-0.90141354861487955</v>
      </c>
      <c r="N1033" s="6">
        <f>H1033-H$1102</f>
        <v>-0.82901493698824247</v>
      </c>
      <c r="O1033" s="6">
        <f>I1033-I$1102</f>
        <v>-0.7141357229769838</v>
      </c>
    </row>
    <row r="1034" spans="1:15" x14ac:dyDescent="0.15">
      <c r="A1034" s="1">
        <v>45</v>
      </c>
      <c r="B1034" s="1" t="s">
        <v>332</v>
      </c>
      <c r="C1034" s="1">
        <v>19</v>
      </c>
      <c r="D1034" s="1" t="s">
        <v>14</v>
      </c>
      <c r="E1034" s="4">
        <f>IF(資本ストック!E1034&gt;0,LN(資本ストック!E1034),0)</f>
        <v>10.460046744440046</v>
      </c>
      <c r="F1034" s="4">
        <f>IF(資本ストック!F1034&gt;0,LN(資本ストック!F1034),0)</f>
        <v>10.951168754958875</v>
      </c>
      <c r="G1034" s="4">
        <f>IF(資本ストック!G1034&gt;0,LN(資本ストック!G1034),0)</f>
        <v>11.132078167692988</v>
      </c>
      <c r="H1034" s="4">
        <f>IF(資本ストック!H1034&gt;0,LN(資本ストック!H1034),0)</f>
        <v>11.820548151821432</v>
      </c>
      <c r="I1034" s="4">
        <f>IF(資本ストック!I1034&gt;0,LN(資本ストック!I1034),0)</f>
        <v>11.973565731362399</v>
      </c>
      <c r="K1034" s="6">
        <f>E1034-E$1103</f>
        <v>-0.76331219999542199</v>
      </c>
      <c r="L1034" s="6">
        <f>F1034-F$1103</f>
        <v>-0.66382558901772271</v>
      </c>
      <c r="M1034" s="6">
        <f>G1034-G$1103</f>
        <v>-0.75652849419223678</v>
      </c>
      <c r="N1034" s="6">
        <f>H1034-H$1103</f>
        <v>-0.48340650546629327</v>
      </c>
      <c r="O1034" s="6">
        <f>I1034-I$1103</f>
        <v>-0.45526982476867062</v>
      </c>
    </row>
    <row r="1035" spans="1:15" x14ac:dyDescent="0.15">
      <c r="A1035" s="1">
        <v>45</v>
      </c>
      <c r="B1035" s="1" t="s">
        <v>332</v>
      </c>
      <c r="C1035" s="1">
        <v>20</v>
      </c>
      <c r="D1035" s="1" t="s">
        <v>15</v>
      </c>
      <c r="E1035" s="4">
        <f>IF(資本ストック!E1035&gt;0,LN(資本ストック!E1035),0)</f>
        <v>10.355502980234824</v>
      </c>
      <c r="F1035" s="4">
        <f>IF(資本ストック!F1035&gt;0,LN(資本ストック!F1035),0)</f>
        <v>12.59652069804852</v>
      </c>
      <c r="G1035" s="4">
        <f>IF(資本ストック!G1035&gt;0,LN(資本ストック!G1035),0)</f>
        <v>13.349217169163776</v>
      </c>
      <c r="H1035" s="4">
        <f>IF(資本ストック!H1035&gt;0,LN(資本ストック!H1035),0)</f>
        <v>13.538112099726268</v>
      </c>
      <c r="I1035" s="4">
        <f>IF(資本ストック!I1035&gt;0,LN(資本ストック!I1035),0)</f>
        <v>13.500559177855584</v>
      </c>
      <c r="K1035" s="6">
        <f>E1035-E$1104</f>
        <v>-0.57465875623770479</v>
      </c>
      <c r="L1035" s="6">
        <f>F1035-F$1104</f>
        <v>-0.28509955160985179</v>
      </c>
      <c r="M1035" s="6">
        <f>G1035-G$1104</f>
        <v>-0.46543545500653316</v>
      </c>
      <c r="N1035" s="6">
        <f>H1035-H$1104</f>
        <v>-0.58637672771605764</v>
      </c>
      <c r="O1035" s="6">
        <f>I1035-I$1104</f>
        <v>-0.62734857546812783</v>
      </c>
    </row>
    <row r="1036" spans="1:15" x14ac:dyDescent="0.15">
      <c r="A1036" s="1">
        <v>45</v>
      </c>
      <c r="B1036" s="1" t="s">
        <v>332</v>
      </c>
      <c r="C1036" s="1">
        <v>21</v>
      </c>
      <c r="D1036" s="1" t="s">
        <v>16</v>
      </c>
      <c r="E1036" s="4">
        <f>IF(資本ストック!E1036&gt;0,LN(資本ストック!E1036),0)</f>
        <v>11.450440255123869</v>
      </c>
      <c r="F1036" s="4">
        <f>IF(資本ストック!F1036&gt;0,LN(資本ストック!F1036),0)</f>
        <v>12.336870718068297</v>
      </c>
      <c r="G1036" s="4">
        <f>IF(資本ストック!G1036&gt;0,LN(資本ストック!G1036),0)</f>
        <v>13.044899345122847</v>
      </c>
      <c r="H1036" s="4">
        <f>IF(資本ストック!H1036&gt;0,LN(資本ストック!H1036),0)</f>
        <v>13.544631615251213</v>
      </c>
      <c r="I1036" s="4">
        <f>IF(資本ストック!I1036&gt;0,LN(資本ストック!I1036),0)</f>
        <v>13.612420543063591</v>
      </c>
      <c r="K1036" s="6">
        <f>E1036-E$1105</f>
        <v>-1.1405261616720974</v>
      </c>
      <c r="L1036" s="6">
        <f>F1036-F$1105</f>
        <v>-1.3792507448432456</v>
      </c>
      <c r="M1036" s="6">
        <f>G1036-G$1105</f>
        <v>-1.1399958594456052</v>
      </c>
      <c r="N1036" s="6">
        <f>H1036-H$1105</f>
        <v>-1.0781491781516959</v>
      </c>
      <c r="O1036" s="6">
        <f>I1036-I$1105</f>
        <v>-1.0494884209272719</v>
      </c>
    </row>
    <row r="1037" spans="1:15" x14ac:dyDescent="0.15">
      <c r="A1037" s="1">
        <v>45</v>
      </c>
      <c r="B1037" s="1" t="s">
        <v>209</v>
      </c>
      <c r="C1037" s="1">
        <v>22</v>
      </c>
      <c r="D1037" s="1" t="s">
        <v>8</v>
      </c>
      <c r="E1037" s="4">
        <f>IF(資本ストック!E1037&gt;0,LN(資本ストック!E1037),0)</f>
        <v>11.517560548757995</v>
      </c>
      <c r="F1037" s="4">
        <f>IF(資本ストック!F1037&gt;0,LN(資本ストック!F1037),0)</f>
        <v>12.976540732972659</v>
      </c>
      <c r="G1037" s="4">
        <f>IF(資本ストック!G1037&gt;0,LN(資本ストック!G1037),0)</f>
        <v>13.697791836908481</v>
      </c>
      <c r="H1037" s="4">
        <f>IF(資本ストック!H1037&gt;0,LN(資本ストック!H1037),0)</f>
        <v>14.365988845276947</v>
      </c>
      <c r="I1037" s="4">
        <f>IF(資本ストック!I1037&gt;0,LN(資本ストック!I1037),0)</f>
        <v>14.448273828072983</v>
      </c>
      <c r="K1037" s="6">
        <f>E1037-E$1106</f>
        <v>-0.66812518636195506</v>
      </c>
      <c r="L1037" s="6">
        <f>F1037-F$1106</f>
        <v>-0.57641272931912724</v>
      </c>
      <c r="M1037" s="6">
        <f>G1037-G$1106</f>
        <v>-0.74022663995906335</v>
      </c>
      <c r="N1037" s="6">
        <f>H1037-H$1106</f>
        <v>-0.52520041026538955</v>
      </c>
      <c r="O1037" s="6">
        <f>I1037-I$1106</f>
        <v>-0.48367723617661795</v>
      </c>
    </row>
    <row r="1038" spans="1:15" x14ac:dyDescent="0.15">
      <c r="A1038" s="1">
        <v>45</v>
      </c>
      <c r="B1038" s="1" t="s">
        <v>209</v>
      </c>
      <c r="C1038" s="1">
        <v>23</v>
      </c>
      <c r="D1038" s="1" t="s">
        <v>29</v>
      </c>
      <c r="E1038" s="4">
        <f>IF(資本ストック!E1038&gt;0,LN(資本ストック!E1038),0)</f>
        <v>12.139186301830398</v>
      </c>
      <c r="F1038" s="4">
        <f>IF(資本ストック!F1038&gt;0,LN(資本ストック!F1038),0)</f>
        <v>12.701400473675287</v>
      </c>
      <c r="G1038" s="4">
        <f>IF(資本ストック!G1038&gt;0,LN(資本ストック!G1038),0)</f>
        <v>13.247845533868457</v>
      </c>
      <c r="H1038" s="4">
        <f>IF(資本ストック!H1038&gt;0,LN(資本ストック!H1038),0)</f>
        <v>13.852172967132326</v>
      </c>
      <c r="I1038" s="4">
        <f>IF(資本ストック!I1038&gt;0,LN(資本ストック!I1038),0)</f>
        <v>13.900087624084582</v>
      </c>
      <c r="K1038" s="6">
        <f>E1038-E$1107</f>
        <v>-0.55248686172918759</v>
      </c>
      <c r="L1038" s="6">
        <f>F1038-F$1107</f>
        <v>-0.67124516326719785</v>
      </c>
      <c r="M1038" s="6">
        <f>G1038-G$1107</f>
        <v>-0.61641758350687859</v>
      </c>
      <c r="N1038" s="6">
        <f>H1038-H$1107</f>
        <v>-0.60435465525098842</v>
      </c>
      <c r="O1038" s="6">
        <f>I1038-I$1107</f>
        <v>-0.60537316009018127</v>
      </c>
    </row>
    <row r="1039" spans="1:15" x14ac:dyDescent="0.15">
      <c r="A1039" s="1">
        <v>46</v>
      </c>
      <c r="B1039" s="1" t="s">
        <v>334</v>
      </c>
      <c r="C1039" s="1">
        <v>1</v>
      </c>
      <c r="D1039" s="1" t="s">
        <v>9</v>
      </c>
      <c r="E1039" s="4">
        <f>IF(資本ストック!E1039&gt;0,LN(資本ストック!E1039),0)</f>
        <v>13.812175203913604</v>
      </c>
      <c r="F1039" s="4">
        <f>IF(資本ストック!F1039&gt;0,LN(資本ストック!F1039),0)</f>
        <v>13.95926051622269</v>
      </c>
      <c r="G1039" s="4">
        <f>IF(資本ストック!G1039&gt;0,LN(資本ストック!G1039),0)</f>
        <v>14.347794556723459</v>
      </c>
      <c r="H1039" s="4">
        <f>IF(資本ストック!H1039&gt;0,LN(資本ストック!H1039),0)</f>
        <v>14.502664325292729</v>
      </c>
      <c r="I1039" s="4">
        <f>IF(資本ストック!I1039&gt;0,LN(資本ストック!I1039),0)</f>
        <v>14.694474144851359</v>
      </c>
      <c r="K1039" s="6">
        <f>E1039-E$1085</f>
        <v>0.39904564772229989</v>
      </c>
      <c r="L1039" s="6">
        <f>F1039-F$1085</f>
        <v>0.32103236700723059</v>
      </c>
      <c r="M1039" s="6">
        <f>G1039-G$1085</f>
        <v>0.36331852286031463</v>
      </c>
      <c r="N1039" s="6">
        <f>H1039-H$1085</f>
        <v>0.31860025844056139</v>
      </c>
      <c r="O1039" s="6">
        <f>I1039-I$1085</f>
        <v>0.50604329195902054</v>
      </c>
    </row>
    <row r="1040" spans="1:15" x14ac:dyDescent="0.15">
      <c r="A1040" s="1">
        <v>46</v>
      </c>
      <c r="B1040" s="1" t="s">
        <v>334</v>
      </c>
      <c r="C1040" s="1">
        <v>2</v>
      </c>
      <c r="D1040" s="1" t="s">
        <v>10</v>
      </c>
      <c r="E1040" s="4">
        <f>IF(資本ストック!E1040&gt;0,LN(資本ストック!E1040),0)</f>
        <v>9.3210139673650474</v>
      </c>
      <c r="F1040" s="4">
        <f>IF(資本ストック!F1040&gt;0,LN(資本ストック!F1040),0)</f>
        <v>9.7142237254632366</v>
      </c>
      <c r="G1040" s="4">
        <f>IF(資本ストック!G1040&gt;0,LN(資本ストック!G1040),0)</f>
        <v>10.135517699860223</v>
      </c>
      <c r="H1040" s="4">
        <f>IF(資本ストック!H1040&gt;0,LN(資本ストック!H1040),0)</f>
        <v>10.352662831201952</v>
      </c>
      <c r="I1040" s="4">
        <f>IF(資本ストック!I1040&gt;0,LN(資本ストック!I1040),0)</f>
        <v>10.616750284988884</v>
      </c>
      <c r="K1040" s="6">
        <f>E1040-E$1086</f>
        <v>-0.62382796843653487</v>
      </c>
      <c r="L1040" s="6">
        <f>F1040-F$1086</f>
        <v>-0.38541958536650789</v>
      </c>
      <c r="M1040" s="6">
        <f>G1040-G$1086</f>
        <v>-2.4064903373854918E-2</v>
      </c>
      <c r="N1040" s="6">
        <f>H1040-H$1086</f>
        <v>0.16592604997522464</v>
      </c>
      <c r="O1040" s="6">
        <f>I1040-I$1086</f>
        <v>0.58614374075862763</v>
      </c>
    </row>
    <row r="1041" spans="1:15" x14ac:dyDescent="0.15">
      <c r="A1041" s="1">
        <v>46</v>
      </c>
      <c r="B1041" s="1" t="s">
        <v>335</v>
      </c>
      <c r="C1041" s="1">
        <v>3</v>
      </c>
      <c r="D1041" s="1" t="s">
        <v>17</v>
      </c>
      <c r="E1041" s="4">
        <f>IF(資本ストック!E1041&gt;0,LN(資本ストック!E1041),0)</f>
        <v>11.020722582848077</v>
      </c>
      <c r="F1041" s="4">
        <f>IF(資本ストック!F1041&gt;0,LN(資本ストック!F1041),0)</f>
        <v>11.83538853794907</v>
      </c>
      <c r="G1041" s="4">
        <f>IF(資本ストック!G1041&gt;0,LN(資本ストック!G1041),0)</f>
        <v>12.269021576560355</v>
      </c>
      <c r="H1041" s="4">
        <f>IF(資本ストック!H1041&gt;0,LN(資本ストック!H1041),0)</f>
        <v>12.470328719268496</v>
      </c>
      <c r="I1041" s="4">
        <f>IF(資本ストック!I1041&gt;0,LN(資本ストック!I1041),0)</f>
        <v>12.825304292450927</v>
      </c>
      <c r="K1041" s="6">
        <f>E1041-E$1087</f>
        <v>1.5577588138176779E-2</v>
      </c>
      <c r="L1041" s="6">
        <f>F1041-F$1087</f>
        <v>0.21424112834043996</v>
      </c>
      <c r="M1041" s="6">
        <f>G1041-G$1087</f>
        <v>0.13628936168432304</v>
      </c>
      <c r="N1041" s="6">
        <f>H1041-H$1087</f>
        <v>-4.6772030648806862E-2</v>
      </c>
      <c r="O1041" s="6">
        <f>I1041-I$1087</f>
        <v>0.24879092793023361</v>
      </c>
    </row>
    <row r="1042" spans="1:15" x14ac:dyDescent="0.15">
      <c r="A1042" s="1">
        <v>46</v>
      </c>
      <c r="B1042" s="1" t="s">
        <v>335</v>
      </c>
      <c r="C1042" s="1">
        <v>4</v>
      </c>
      <c r="D1042" s="1" t="s">
        <v>18</v>
      </c>
      <c r="E1042" s="4">
        <f>IF(資本ストック!E1042&gt;0,LN(資本ストック!E1042),0)</f>
        <v>8.9508164798142946</v>
      </c>
      <c r="F1042" s="4">
        <f>IF(資本ストック!F1042&gt;0,LN(資本ストック!F1042),0)</f>
        <v>10.421083573433041</v>
      </c>
      <c r="G1042" s="4">
        <f>IF(資本ストック!G1042&gt;0,LN(資本ストック!G1042),0)</f>
        <v>10.807192044444403</v>
      </c>
      <c r="H1042" s="4">
        <f>IF(資本ストック!H1042&gt;0,LN(資本ストック!H1042),0)</f>
        <v>10.775906234473497</v>
      </c>
      <c r="I1042" s="4">
        <f>IF(資本ストック!I1042&gt;0,LN(資本ストック!I1042),0)</f>
        <v>10.615288651386296</v>
      </c>
      <c r="K1042" s="6">
        <f>E1042-E$1088</f>
        <v>-1.6982049863701949</v>
      </c>
      <c r="L1042" s="6">
        <f>F1042-F$1088</f>
        <v>-0.78111791479910053</v>
      </c>
      <c r="M1042" s="6">
        <f>G1042-G$1088</f>
        <v>-0.69140814950013052</v>
      </c>
      <c r="N1042" s="6">
        <f>H1042-H$1088</f>
        <v>-0.77645948606791038</v>
      </c>
      <c r="O1042" s="6">
        <f>I1042-I$1088</f>
        <v>-0.6976007380402578</v>
      </c>
    </row>
    <row r="1043" spans="1:15" x14ac:dyDescent="0.15">
      <c r="A1043" s="1">
        <v>46</v>
      </c>
      <c r="B1043" s="1" t="s">
        <v>335</v>
      </c>
      <c r="C1043" s="1">
        <v>5</v>
      </c>
      <c r="D1043" s="1" t="s">
        <v>19</v>
      </c>
      <c r="E1043" s="4">
        <f>IF(資本ストック!E1043&gt;0,LN(資本ストック!E1043),0)</f>
        <v>9.8498557880011646</v>
      </c>
      <c r="F1043" s="4">
        <f>IF(資本ストック!F1043&gt;0,LN(資本ストック!F1043),0)</f>
        <v>10.26833327324529</v>
      </c>
      <c r="G1043" s="4">
        <f>IF(資本ストック!G1043&gt;0,LN(資本ストック!G1043),0)</f>
        <v>10.577222184835499</v>
      </c>
      <c r="H1043" s="4">
        <f>IF(資本ストック!H1043&gt;0,LN(資本ストック!H1043),0)</f>
        <v>10.797454898551319</v>
      </c>
      <c r="I1043" s="4">
        <f>IF(資本ストック!I1043&gt;0,LN(資本ストック!I1043),0)</f>
        <v>10.995915585810796</v>
      </c>
      <c r="K1043" s="6">
        <f>E1043-E$1089</f>
        <v>-0.32855882394298597</v>
      </c>
      <c r="L1043" s="6">
        <f>F1043-F$1089</f>
        <v>-0.30147816648568693</v>
      </c>
      <c r="M1043" s="6">
        <f>G1043-G$1089</f>
        <v>-0.42858610383749784</v>
      </c>
      <c r="N1043" s="6">
        <f>H1043-H$1089</f>
        <v>-0.53358616064549658</v>
      </c>
      <c r="O1043" s="6">
        <f>I1043-I$1089</f>
        <v>-0.36302225986385395</v>
      </c>
    </row>
    <row r="1044" spans="1:15" x14ac:dyDescent="0.15">
      <c r="A1044" s="1">
        <v>46</v>
      </c>
      <c r="B1044" s="1" t="s">
        <v>335</v>
      </c>
      <c r="C1044" s="1">
        <v>6</v>
      </c>
      <c r="D1044" s="1" t="s">
        <v>3</v>
      </c>
      <c r="E1044" s="4">
        <f>IF(資本ストック!E1044&gt;0,LN(資本ストック!E1044),0)</f>
        <v>9.3482684281342951</v>
      </c>
      <c r="F1044" s="4">
        <f>IF(資本ストック!F1044&gt;0,LN(資本ストック!F1044),0)</f>
        <v>8.9793900786937542</v>
      </c>
      <c r="G1044" s="4">
        <f>IF(資本ストック!G1044&gt;0,LN(資本ストック!G1044),0)</f>
        <v>9.1021095703222734</v>
      </c>
      <c r="H1044" s="4">
        <f>IF(資本ストック!H1044&gt;0,LN(資本ストック!H1044),0)</f>
        <v>9.7592823163882638</v>
      </c>
      <c r="I1044" s="4">
        <f>IF(資本ストック!I1044&gt;0,LN(資本ストック!I1044),0)</f>
        <v>9.8239819984632355</v>
      </c>
      <c r="K1044" s="6">
        <f>E1044-E$1090</f>
        <v>-1.7309892893945555</v>
      </c>
      <c r="L1044" s="6">
        <f>F1044-F$1090</f>
        <v>-2.4210322203069499</v>
      </c>
      <c r="M1044" s="6">
        <f>G1044-G$1090</f>
        <v>-2.7178910341124158</v>
      </c>
      <c r="N1044" s="6">
        <f>H1044-H$1090</f>
        <v>-2.3192084291815824</v>
      </c>
      <c r="O1044" s="6">
        <f>I1044-I$1090</f>
        <v>-2.5576479816601267</v>
      </c>
    </row>
    <row r="1045" spans="1:15" x14ac:dyDescent="0.15">
      <c r="A1045" s="1">
        <v>46</v>
      </c>
      <c r="B1045" s="1" t="s">
        <v>335</v>
      </c>
      <c r="C1045" s="1">
        <v>7</v>
      </c>
      <c r="D1045" s="1" t="s">
        <v>20</v>
      </c>
      <c r="E1045" s="4">
        <f>IF(資本ストック!E1045&gt;0,LN(資本ストック!E1045),0)</f>
        <v>7.5019732269157808</v>
      </c>
      <c r="F1045" s="4">
        <f>IF(資本ストック!F1045&gt;0,LN(資本ストック!F1045),0)</f>
        <v>6.8697308908229617</v>
      </c>
      <c r="G1045" s="4">
        <f>IF(資本ストック!G1045&gt;0,LN(資本ストック!G1045),0)</f>
        <v>6.747396612291328</v>
      </c>
      <c r="H1045" s="4">
        <f>IF(資本ストック!H1045&gt;0,LN(資本ストック!H1045),0)</f>
        <v>8.3445623829539173</v>
      </c>
      <c r="I1045" s="4">
        <f>IF(資本ストック!I1045&gt;0,LN(資本ストック!I1045),0)</f>
        <v>8.7431689086803868</v>
      </c>
      <c r="K1045" s="6">
        <f>E1045-E$1091</f>
        <v>-1.7765563601068743</v>
      </c>
      <c r="L1045" s="6">
        <f>F1045-F$1091</f>
        <v>-3.0939063755438942</v>
      </c>
      <c r="M1045" s="6">
        <f>G1045-G$1091</f>
        <v>-3.1083471100730149</v>
      </c>
      <c r="N1045" s="6">
        <f>H1045-H$1091</f>
        <v>-1.9282596194147104</v>
      </c>
      <c r="O1045" s="6">
        <f>I1045-I$1091</f>
        <v>-1.5979761793328642</v>
      </c>
    </row>
    <row r="1046" spans="1:15" x14ac:dyDescent="0.15">
      <c r="A1046" s="1">
        <v>46</v>
      </c>
      <c r="B1046" s="1" t="s">
        <v>335</v>
      </c>
      <c r="C1046" s="1">
        <v>8</v>
      </c>
      <c r="D1046" s="1" t="s">
        <v>21</v>
      </c>
      <c r="E1046" s="4">
        <f>IF(資本ストック!E1046&gt;0,LN(資本ストック!E1046),0)</f>
        <v>9.9365895317825483</v>
      </c>
      <c r="F1046" s="4">
        <f>IF(資本ストック!F1046&gt;0,LN(資本ストック!F1046),0)</f>
        <v>10.675107264970215</v>
      </c>
      <c r="G1046" s="4">
        <f>IF(資本ストック!G1046&gt;0,LN(資本ストック!G1046),0)</f>
        <v>11.156683186415446</v>
      </c>
      <c r="H1046" s="4">
        <f>IF(資本ストック!H1046&gt;0,LN(資本ストック!H1046),0)</f>
        <v>11.707962370414432</v>
      </c>
      <c r="I1046" s="4">
        <f>IF(資本ストック!I1046&gt;0,LN(資本ストック!I1046),0)</f>
        <v>11.56431318510557</v>
      </c>
      <c r="K1046" s="6">
        <f>E1046-E$1092</f>
        <v>-0.84689051010469463</v>
      </c>
      <c r="L1046" s="6">
        <f>F1046-F$1092</f>
        <v>-0.39456822407136549</v>
      </c>
      <c r="M1046" s="6">
        <f>G1046-G$1092</f>
        <v>-0.1834779013643395</v>
      </c>
      <c r="N1046" s="6">
        <f>H1046-H$1092</f>
        <v>0.30033041288669438</v>
      </c>
      <c r="O1046" s="6">
        <f>I1046-I$1092</f>
        <v>0.22643880820095852</v>
      </c>
    </row>
    <row r="1047" spans="1:15" x14ac:dyDescent="0.15">
      <c r="A1047" s="1">
        <v>46</v>
      </c>
      <c r="B1047" s="1" t="s">
        <v>335</v>
      </c>
      <c r="C1047" s="1">
        <v>9</v>
      </c>
      <c r="D1047" s="1" t="s">
        <v>22</v>
      </c>
      <c r="E1047" s="4">
        <f>IF(資本ストック!E1047&gt;0,LN(資本ストック!E1047),0)</f>
        <v>8.8776244909925506</v>
      </c>
      <c r="F1047" s="4">
        <f>IF(資本ストック!F1047&gt;0,LN(資本ストック!F1047),0)</f>
        <v>10.415688458096747</v>
      </c>
      <c r="G1047" s="4">
        <f>IF(資本ストック!G1047&gt;0,LN(資本ストック!G1047),0)</f>
        <v>10.167749223765096</v>
      </c>
      <c r="H1047" s="4">
        <f>IF(資本ストック!H1047&gt;0,LN(資本ストック!H1047),0)</f>
        <v>9.7828889068664839</v>
      </c>
      <c r="I1047" s="4">
        <f>IF(資本ストック!I1047&gt;0,LN(資本ストック!I1047),0)</f>
        <v>10.292186519884778</v>
      </c>
      <c r="K1047" s="6">
        <f>E1047-E$1093</f>
        <v>-2.3789505034311382</v>
      </c>
      <c r="L1047" s="6">
        <f>F1047-F$1093</f>
        <v>-1.4278405914153627</v>
      </c>
      <c r="M1047" s="6">
        <f>G1047-G$1093</f>
        <v>-2.0177874664490201</v>
      </c>
      <c r="N1047" s="6">
        <f>H1047-H$1093</f>
        <v>-2.4917403440466526</v>
      </c>
      <c r="O1047" s="6">
        <f>I1047-I$1093</f>
        <v>-2.124275414940854</v>
      </c>
    </row>
    <row r="1048" spans="1:15" x14ac:dyDescent="0.15">
      <c r="A1048" s="1">
        <v>46</v>
      </c>
      <c r="B1048" s="1" t="s">
        <v>336</v>
      </c>
      <c r="C1048" s="1">
        <v>10</v>
      </c>
      <c r="D1048" s="1" t="s">
        <v>23</v>
      </c>
      <c r="E1048" s="4">
        <f>IF(資本ストック!E1048&gt;0,LN(資本ストック!E1048),0)</f>
        <v>8.5966644083295467</v>
      </c>
      <c r="F1048" s="4">
        <f>IF(資本ストック!F1048&gt;0,LN(資本ストック!F1048),0)</f>
        <v>8.8026149811098247</v>
      </c>
      <c r="G1048" s="4">
        <f>IF(資本ストック!G1048&gt;0,LN(資本ストック!G1048),0)</f>
        <v>10.114579161417932</v>
      </c>
      <c r="H1048" s="4">
        <f>IF(資本ストック!H1048&gt;0,LN(資本ストック!H1048),0)</f>
        <v>10.587191799868814</v>
      </c>
      <c r="I1048" s="4">
        <f>IF(資本ストック!I1048&gt;0,LN(資本ストック!I1048),0)</f>
        <v>10.129899747309157</v>
      </c>
      <c r="K1048" s="6">
        <f>E1048-E$1094</f>
        <v>-1.644558045260144</v>
      </c>
      <c r="L1048" s="6">
        <f>F1048-F$1094</f>
        <v>-1.7884498174252563</v>
      </c>
      <c r="M1048" s="6">
        <f>G1048-G$1094</f>
        <v>-0.96089846879740648</v>
      </c>
      <c r="N1048" s="6">
        <f>H1048-H$1094</f>
        <v>-0.76490187828271949</v>
      </c>
      <c r="O1048" s="6">
        <f>I1048-I$1094</f>
        <v>-1.1570983339939911</v>
      </c>
    </row>
    <row r="1049" spans="1:15" x14ac:dyDescent="0.15">
      <c r="A1049" s="1">
        <v>46</v>
      </c>
      <c r="B1049" s="1" t="s">
        <v>335</v>
      </c>
      <c r="C1049" s="1">
        <v>11</v>
      </c>
      <c r="D1049" s="1" t="s">
        <v>24</v>
      </c>
      <c r="E1049" s="4">
        <f>IF(資本ストック!E1049&gt;0,LN(資本ストック!E1049),0)</f>
        <v>7.5487210557087563</v>
      </c>
      <c r="F1049" s="4">
        <f>IF(資本ストック!F1049&gt;0,LN(資本ストック!F1049),0)</f>
        <v>8.5047992309511073</v>
      </c>
      <c r="G1049" s="4">
        <f>IF(資本ストック!G1049&gt;0,LN(資本ストック!G1049),0)</f>
        <v>9.5339993360352953</v>
      </c>
      <c r="H1049" s="4">
        <f>IF(資本ストック!H1049&gt;0,LN(資本ストック!H1049),0)</f>
        <v>10.444633047780172</v>
      </c>
      <c r="I1049" s="4">
        <f>IF(資本ストック!I1049&gt;0,LN(資本ストック!I1049),0)</f>
        <v>11.155973217697294</v>
      </c>
      <c r="K1049" s="6">
        <f>E1049-E$1095</f>
        <v>-3.267355682181317</v>
      </c>
      <c r="L1049" s="6">
        <f>F1049-F$1095</f>
        <v>-2.7101001989326186</v>
      </c>
      <c r="M1049" s="6">
        <f>G1049-G$1095</f>
        <v>-2.3843678628754574</v>
      </c>
      <c r="N1049" s="6">
        <f>H1049-H$1095</f>
        <v>-1.8997586192130811</v>
      </c>
      <c r="O1049" s="6">
        <f>I1049-I$1095</f>
        <v>-1.3253584382085641</v>
      </c>
    </row>
    <row r="1050" spans="1:15" x14ac:dyDescent="0.15">
      <c r="A1050" s="1">
        <v>46</v>
      </c>
      <c r="B1050" s="1" t="s">
        <v>335</v>
      </c>
      <c r="C1050" s="1">
        <v>12</v>
      </c>
      <c r="D1050" s="1" t="s">
        <v>25</v>
      </c>
      <c r="E1050" s="4">
        <f>IF(資本ストック!E1050&gt;0,LN(資本ストック!E1050),0)</f>
        <v>7.7015293307437016</v>
      </c>
      <c r="F1050" s="4">
        <f>IF(資本ストック!F1050&gt;0,LN(資本ストック!F1050),0)</f>
        <v>10.631328678185668</v>
      </c>
      <c r="G1050" s="4">
        <f>IF(資本ストック!G1050&gt;0,LN(資本ストック!G1050),0)</f>
        <v>12.201510700820997</v>
      </c>
      <c r="H1050" s="4">
        <f>IF(資本ストック!H1050&gt;0,LN(資本ストック!H1050),0)</f>
        <v>13.223095226260526</v>
      </c>
      <c r="I1050" s="4">
        <f>IF(資本ストック!I1050&gt;0,LN(資本ストック!I1050),0)</f>
        <v>13.266090594095086</v>
      </c>
      <c r="K1050" s="6">
        <f>E1050-E$1096</f>
        <v>-2.4291580691558217</v>
      </c>
      <c r="L1050" s="6">
        <f>F1050-F$1096</f>
        <v>-0.41960139521947148</v>
      </c>
      <c r="M1050" s="6">
        <f>G1050-G$1096</f>
        <v>-0.31208703378154823</v>
      </c>
      <c r="N1050" s="6">
        <f>H1050-H$1096</f>
        <v>4.2602346400395064E-2</v>
      </c>
      <c r="O1050" s="6">
        <f>I1050-I$1096</f>
        <v>-9.3990125452778628E-2</v>
      </c>
    </row>
    <row r="1051" spans="1:15" x14ac:dyDescent="0.15">
      <c r="A1051" s="1">
        <v>46</v>
      </c>
      <c r="B1051" s="1" t="s">
        <v>336</v>
      </c>
      <c r="C1051" s="1">
        <v>13</v>
      </c>
      <c r="D1051" s="1" t="s">
        <v>26</v>
      </c>
      <c r="E1051" s="4">
        <f>IF(資本ストック!E1051&gt;0,LN(資本ストック!E1051),0)</f>
        <v>6.5035993771571556</v>
      </c>
      <c r="F1051" s="4">
        <f>IF(資本ストック!F1051&gt;0,LN(資本ストック!F1051),0)</f>
        <v>8.6899456204646874</v>
      </c>
      <c r="G1051" s="4">
        <f>IF(資本ストック!G1051&gt;0,LN(資本ストック!G1051),0)</f>
        <v>8.5759627491636206</v>
      </c>
      <c r="H1051" s="4">
        <f>IF(資本ストック!H1051&gt;0,LN(資本ストック!H1051),0)</f>
        <v>9.4207383832240623</v>
      </c>
      <c r="I1051" s="4">
        <f>IF(資本ストック!I1051&gt;0,LN(資本ストック!I1051),0)</f>
        <v>8.9586701601693157</v>
      </c>
      <c r="K1051" s="6">
        <f>E1051-E$1097</f>
        <v>-3.1270399810981955</v>
      </c>
      <c r="L1051" s="6">
        <f>F1051-F$1097</f>
        <v>-2.4144056998301853</v>
      </c>
      <c r="M1051" s="6">
        <f>G1051-G$1097</f>
        <v>-3.0976260807808504</v>
      </c>
      <c r="N1051" s="6">
        <f>H1051-H$1097</f>
        <v>-2.6241678310292329</v>
      </c>
      <c r="O1051" s="6">
        <f>I1051-I$1097</f>
        <v>-3.2136486931941519</v>
      </c>
    </row>
    <row r="1052" spans="1:15" x14ac:dyDescent="0.15">
      <c r="A1052" s="1">
        <v>46</v>
      </c>
      <c r="B1052" s="1" t="s">
        <v>336</v>
      </c>
      <c r="C1052" s="1">
        <v>14</v>
      </c>
      <c r="D1052" s="1" t="s">
        <v>27</v>
      </c>
      <c r="E1052" s="4">
        <f>IF(資本ストック!E1052&gt;0,LN(資本ストック!E1052),0)</f>
        <v>3.6400533219665125</v>
      </c>
      <c r="F1052" s="4">
        <f>IF(資本ストック!F1052&gt;0,LN(資本ストック!F1052),0)</f>
        <v>5.9122823855975186</v>
      </c>
      <c r="G1052" s="4">
        <f>IF(資本ストック!G1052&gt;0,LN(資本ストック!G1052),0)</f>
        <v>8.0350142058897962</v>
      </c>
      <c r="H1052" s="4">
        <f>IF(資本ストック!H1052&gt;0,LN(資本ストック!H1052),0)</f>
        <v>8.4591919542299738</v>
      </c>
      <c r="I1052" s="4">
        <f>IF(資本ストック!I1052&gt;0,LN(資本ストック!I1052),0)</f>
        <v>8.667174513216743</v>
      </c>
      <c r="K1052" s="6">
        <f>E1052-E$1098</f>
        <v>-2.8782408661059748</v>
      </c>
      <c r="L1052" s="6">
        <f>F1052-F$1098</f>
        <v>-2.5276283369589327</v>
      </c>
      <c r="M1052" s="6">
        <f>G1052-G$1098</f>
        <v>-1.4826012841386405</v>
      </c>
      <c r="N1052" s="6">
        <f>H1052-H$1098</f>
        <v>-1.5619784965901911</v>
      </c>
      <c r="O1052" s="6">
        <f>I1052-I$1098</f>
        <v>-1.6248851135162692</v>
      </c>
    </row>
    <row r="1053" spans="1:15" x14ac:dyDescent="0.15">
      <c r="A1053" s="1">
        <v>46</v>
      </c>
      <c r="B1053" s="1" t="s">
        <v>336</v>
      </c>
      <c r="C1053" s="1">
        <v>15</v>
      </c>
      <c r="D1053" s="1" t="s">
        <v>28</v>
      </c>
      <c r="E1053" s="4">
        <f>IF(資本ストック!E1053&gt;0,LN(資本ストック!E1053),0)</f>
        <v>9.6568354303565531</v>
      </c>
      <c r="F1053" s="4">
        <f>IF(資本ストック!F1053&gt;0,LN(資本ストック!F1053),0)</f>
        <v>10.737866029641319</v>
      </c>
      <c r="G1053" s="4">
        <f>IF(資本ストック!G1053&gt;0,LN(資本ストック!G1053),0)</f>
        <v>11.169705575680023</v>
      </c>
      <c r="H1053" s="4">
        <f>IF(資本ストック!H1053&gt;0,LN(資本ストック!H1053),0)</f>
        <v>11.385215710396279</v>
      </c>
      <c r="I1053" s="4">
        <f>IF(資本ストック!I1053&gt;0,LN(資本ストック!I1053),0)</f>
        <v>11.247980438504239</v>
      </c>
      <c r="K1053" s="6">
        <f>E1053-E$1099</f>
        <v>-1.418742737839473</v>
      </c>
      <c r="L1053" s="6">
        <f>F1053-F$1099</f>
        <v>-1.0481262985772553</v>
      </c>
      <c r="M1053" s="6">
        <f>G1053-G$1099</f>
        <v>-1.2784262923782723</v>
      </c>
      <c r="N1053" s="6">
        <f>H1053-H$1099</f>
        <v>-1.3228678831101774</v>
      </c>
      <c r="O1053" s="6">
        <f>I1053-I$1099</f>
        <v>-1.4773487862102694</v>
      </c>
    </row>
    <row r="1054" spans="1:15" x14ac:dyDescent="0.15">
      <c r="A1054" s="1">
        <v>46</v>
      </c>
      <c r="B1054" s="1" t="s">
        <v>334</v>
      </c>
      <c r="C1054" s="1">
        <v>16</v>
      </c>
      <c r="D1054" s="1" t="s">
        <v>11</v>
      </c>
      <c r="E1054" s="4">
        <f>IF(資本ストック!E1054&gt;0,LN(資本ストック!E1054),0)</f>
        <v>11.783175836675133</v>
      </c>
      <c r="F1054" s="4">
        <f>IF(資本ストック!F1054&gt;0,LN(資本ストック!F1054),0)</f>
        <v>12.140818845846843</v>
      </c>
      <c r="G1054" s="4">
        <f>IF(資本ストック!G1054&gt;0,LN(資本ストック!G1054),0)</f>
        <v>12.472123048373275</v>
      </c>
      <c r="H1054" s="4">
        <f>IF(資本ストック!H1054&gt;0,LN(資本ストック!H1054),0)</f>
        <v>12.749152069312196</v>
      </c>
      <c r="I1054" s="4">
        <f>IF(資本ストック!I1054&gt;0,LN(資本ストック!I1054),0)</f>
        <v>12.597145485160803</v>
      </c>
      <c r="K1054" s="6">
        <f>E1054-E$1100</f>
        <v>-7.5136318814323033E-2</v>
      </c>
      <c r="L1054" s="6">
        <f>F1054-F$1100</f>
        <v>-0.11324986203777598</v>
      </c>
      <c r="M1054" s="6">
        <f>G1054-G$1100</f>
        <v>-0.16973853802305072</v>
      </c>
      <c r="N1054" s="6">
        <f>H1054-H$1100</f>
        <v>-0.21939843722322472</v>
      </c>
      <c r="O1054" s="6">
        <f>I1054-I$1100</f>
        <v>-0.21191464429561968</v>
      </c>
    </row>
    <row r="1055" spans="1:15" x14ac:dyDescent="0.15">
      <c r="A1055" s="1">
        <v>46</v>
      </c>
      <c r="B1055" s="1" t="s">
        <v>334</v>
      </c>
      <c r="C1055" s="1">
        <v>17</v>
      </c>
      <c r="D1055" s="1" t="s">
        <v>12</v>
      </c>
      <c r="E1055" s="4">
        <f>IF(資本ストック!E1055&gt;0,LN(資本ストック!E1055),0)</f>
        <v>11.22285085359591</v>
      </c>
      <c r="F1055" s="4">
        <f>IF(資本ストック!F1055&gt;0,LN(資本ストック!F1055),0)</f>
        <v>13.153817202155439</v>
      </c>
      <c r="G1055" s="4">
        <f>IF(資本ストック!G1055&gt;0,LN(資本ストック!G1055),0)</f>
        <v>14.009104428805298</v>
      </c>
      <c r="H1055" s="4">
        <f>IF(資本ストック!H1055&gt;0,LN(資本ストック!H1055),0)</f>
        <v>14.133087907183597</v>
      </c>
      <c r="I1055" s="4">
        <f>IF(資本ストック!I1055&gt;0,LN(資本ストック!I1055),0)</f>
        <v>14.116145391494806</v>
      </c>
      <c r="K1055" s="6">
        <f>E1055-E$1101</f>
        <v>-1.377560596335341</v>
      </c>
      <c r="L1055" s="6">
        <f>F1055-F$1101</f>
        <v>-0.55699295028595586</v>
      </c>
      <c r="M1055" s="6">
        <f>G1055-G$1101</f>
        <v>-0.11473544051989926</v>
      </c>
      <c r="N1055" s="6">
        <f>H1055-H$1101</f>
        <v>-0.34403761192022841</v>
      </c>
      <c r="O1055" s="6">
        <f>I1055-I$1101</f>
        <v>-0.38417783866737842</v>
      </c>
    </row>
    <row r="1056" spans="1:15" x14ac:dyDescent="0.15">
      <c r="A1056" s="1">
        <v>46</v>
      </c>
      <c r="B1056" s="1" t="s">
        <v>334</v>
      </c>
      <c r="C1056" s="1">
        <v>18</v>
      </c>
      <c r="D1056" s="1" t="s">
        <v>13</v>
      </c>
      <c r="E1056" s="4">
        <f>IF(資本ストック!E1056&gt;0,LN(資本ストック!E1056),0)</f>
        <v>11.29380801789948</v>
      </c>
      <c r="F1056" s="4">
        <f>IF(資本ストック!F1056&gt;0,LN(資本ストック!F1056),0)</f>
        <v>12.665621256489757</v>
      </c>
      <c r="G1056" s="4">
        <f>IF(資本ストック!G1056&gt;0,LN(資本ストック!G1056),0)</f>
        <v>12.86227794465565</v>
      </c>
      <c r="H1056" s="4">
        <f>IF(資本ストック!H1056&gt;0,LN(資本ストック!H1056),0)</f>
        <v>12.974184686660175</v>
      </c>
      <c r="I1056" s="4">
        <f>IF(資本ストック!I1056&gt;0,LN(資本ストック!I1056),0)</f>
        <v>13.020441334509682</v>
      </c>
      <c r="K1056" s="6">
        <f>E1056-E$1102</f>
        <v>-0.62561624052272258</v>
      </c>
      <c r="L1056" s="6">
        <f>F1056-F$1102</f>
        <v>-0.55111660259480821</v>
      </c>
      <c r="M1056" s="6">
        <f>G1056-G$1102</f>
        <v>-0.57684379846782718</v>
      </c>
      <c r="N1056" s="6">
        <f>H1056-H$1102</f>
        <v>-0.63528472876297037</v>
      </c>
      <c r="O1056" s="6">
        <f>I1056-I$1102</f>
        <v>-0.4320248649014431</v>
      </c>
    </row>
    <row r="1057" spans="1:15" x14ac:dyDescent="0.15">
      <c r="A1057" s="1">
        <v>46</v>
      </c>
      <c r="B1057" s="1" t="s">
        <v>337</v>
      </c>
      <c r="C1057" s="1">
        <v>19</v>
      </c>
      <c r="D1057" s="1" t="s">
        <v>14</v>
      </c>
      <c r="E1057" s="4">
        <f>IF(資本ストック!E1057&gt;0,LN(資本ストック!E1057),0)</f>
        <v>10.895139686846067</v>
      </c>
      <c r="F1057" s="4">
        <f>IF(資本ストック!F1057&gt;0,LN(資本ストック!F1057),0)</f>
        <v>11.523055506069708</v>
      </c>
      <c r="G1057" s="4">
        <f>IF(資本ストック!G1057&gt;0,LN(資本ストック!G1057),0)</f>
        <v>11.784096329956801</v>
      </c>
      <c r="H1057" s="4">
        <f>IF(資本ストック!H1057&gt;0,LN(資本ストック!H1057),0)</f>
        <v>12.398458412117762</v>
      </c>
      <c r="I1057" s="4">
        <f>IF(資本ストック!I1057&gt;0,LN(資本ストック!I1057),0)</f>
        <v>12.577055970095964</v>
      </c>
      <c r="K1057" s="6">
        <f>E1057-E$1103</f>
        <v>-0.32821925758940118</v>
      </c>
      <c r="L1057" s="6">
        <f>F1057-F$1103</f>
        <v>-9.1938837906889503E-2</v>
      </c>
      <c r="M1057" s="6">
        <f>G1057-G$1103</f>
        <v>-0.10451033192842374</v>
      </c>
      <c r="N1057" s="6">
        <f>H1057-H$1103</f>
        <v>9.4503754830036257E-2</v>
      </c>
      <c r="O1057" s="6">
        <f>I1057-I$1103</f>
        <v>0.1482204139648946</v>
      </c>
    </row>
    <row r="1058" spans="1:15" x14ac:dyDescent="0.15">
      <c r="A1058" s="1">
        <v>46</v>
      </c>
      <c r="B1058" s="1" t="s">
        <v>337</v>
      </c>
      <c r="C1058" s="1">
        <v>20</v>
      </c>
      <c r="D1058" s="1" t="s">
        <v>15</v>
      </c>
      <c r="E1058" s="4">
        <f>IF(資本ストック!E1058&gt;0,LN(資本ストック!E1058),0)</f>
        <v>10.373922965304383</v>
      </c>
      <c r="F1058" s="4">
        <f>IF(資本ストック!F1058&gt;0,LN(資本ストック!F1058),0)</f>
        <v>12.830053595268915</v>
      </c>
      <c r="G1058" s="4">
        <f>IF(資本ストック!G1058&gt;0,LN(資本ストック!G1058),0)</f>
        <v>13.720298619795688</v>
      </c>
      <c r="H1058" s="4">
        <f>IF(資本ストック!H1058&gt;0,LN(資本ストック!H1058),0)</f>
        <v>13.876060256172529</v>
      </c>
      <c r="I1058" s="4">
        <f>IF(資本ストック!I1058&gt;0,LN(資本ストック!I1058),0)</f>
        <v>13.926712899455682</v>
      </c>
      <c r="K1058" s="6">
        <f>E1058-E$1104</f>
        <v>-0.55623877116814668</v>
      </c>
      <c r="L1058" s="6">
        <f>F1058-F$1104</f>
        <v>-5.1566654389457511E-2</v>
      </c>
      <c r="M1058" s="6">
        <f>G1058-G$1104</f>
        <v>-9.4354004374620715E-2</v>
      </c>
      <c r="N1058" s="6">
        <f>H1058-H$1104</f>
        <v>-0.24842857126979645</v>
      </c>
      <c r="O1058" s="6">
        <f>I1058-I$1104</f>
        <v>-0.20119485386802971</v>
      </c>
    </row>
    <row r="1059" spans="1:15" x14ac:dyDescent="0.15">
      <c r="A1059" s="1">
        <v>46</v>
      </c>
      <c r="B1059" s="1" t="s">
        <v>337</v>
      </c>
      <c r="C1059" s="1">
        <v>21</v>
      </c>
      <c r="D1059" s="1" t="s">
        <v>16</v>
      </c>
      <c r="E1059" s="4">
        <f>IF(資本ストック!E1059&gt;0,LN(資本ストック!E1059),0)</f>
        <v>12.410842051505339</v>
      </c>
      <c r="F1059" s="4">
        <f>IF(資本ストック!F1059&gt;0,LN(資本ストック!F1059),0)</f>
        <v>13.823226879767994</v>
      </c>
      <c r="G1059" s="4">
        <f>IF(資本ストック!G1059&gt;0,LN(資本ストック!G1059),0)</f>
        <v>14.126864490418262</v>
      </c>
      <c r="H1059" s="4">
        <f>IF(資本ストック!H1059&gt;0,LN(資本ストック!H1059),0)</f>
        <v>14.297759224491079</v>
      </c>
      <c r="I1059" s="4">
        <f>IF(資本ストック!I1059&gt;0,LN(資本ストック!I1059),0)</f>
        <v>14.255053136688494</v>
      </c>
      <c r="K1059" s="6">
        <f>E1059-E$1105</f>
        <v>-0.18012436529062725</v>
      </c>
      <c r="L1059" s="6">
        <f>F1059-F$1105</f>
        <v>0.10710541685645047</v>
      </c>
      <c r="M1059" s="6">
        <f>G1059-G$1105</f>
        <v>-5.8030714150190121E-2</v>
      </c>
      <c r="N1059" s="6">
        <f>H1059-H$1105</f>
        <v>-0.32502156891182921</v>
      </c>
      <c r="O1059" s="6">
        <f>I1059-I$1105</f>
        <v>-0.40685582730236902</v>
      </c>
    </row>
    <row r="1060" spans="1:15" x14ac:dyDescent="0.15">
      <c r="A1060" s="1">
        <v>46</v>
      </c>
      <c r="B1060" s="1" t="s">
        <v>220</v>
      </c>
      <c r="C1060" s="1">
        <v>22</v>
      </c>
      <c r="D1060" s="1" t="s">
        <v>8</v>
      </c>
      <c r="E1060" s="4">
        <f>IF(資本ストック!E1060&gt;0,LN(資本ストック!E1060),0)</f>
        <v>11.966975529771306</v>
      </c>
      <c r="F1060" s="4">
        <f>IF(資本ストック!F1060&gt;0,LN(資本ストック!F1060),0)</f>
        <v>13.476840753038408</v>
      </c>
      <c r="G1060" s="4">
        <f>IF(資本ストック!G1060&gt;0,LN(資本ストック!G1060),0)</f>
        <v>14.27588655276057</v>
      </c>
      <c r="H1060" s="4">
        <f>IF(資本ストック!H1060&gt;0,LN(資本ストック!H1060),0)</f>
        <v>14.613417365226939</v>
      </c>
      <c r="I1060" s="4">
        <f>IF(資本ストック!I1060&gt;0,LN(資本ストック!I1060),0)</f>
        <v>14.749801001108409</v>
      </c>
      <c r="K1060" s="6">
        <f>E1060-E$1106</f>
        <v>-0.21871020534864449</v>
      </c>
      <c r="L1060" s="6">
        <f>F1060-F$1106</f>
        <v>-7.6112709253377986E-2</v>
      </c>
      <c r="M1060" s="6">
        <f>G1060-G$1106</f>
        <v>-0.16213192410697452</v>
      </c>
      <c r="N1060" s="6">
        <f>H1060-H$1106</f>
        <v>-0.27777189031539784</v>
      </c>
      <c r="O1060" s="6">
        <f>I1060-I$1106</f>
        <v>-0.18215006314119186</v>
      </c>
    </row>
    <row r="1061" spans="1:15" x14ac:dyDescent="0.15">
      <c r="A1061" s="1">
        <v>46</v>
      </c>
      <c r="B1061" s="1" t="s">
        <v>220</v>
      </c>
      <c r="C1061" s="1">
        <v>23</v>
      </c>
      <c r="D1061" s="1" t="s">
        <v>29</v>
      </c>
      <c r="E1061" s="4">
        <f>IF(資本ストック!E1061&gt;0,LN(資本ストック!E1061),0)</f>
        <v>12.692430803920058</v>
      </c>
      <c r="F1061" s="4">
        <f>IF(資本ストック!F1061&gt;0,LN(資本ストック!F1061),0)</f>
        <v>13.239925443167436</v>
      </c>
      <c r="G1061" s="4">
        <f>IF(資本ストック!G1061&gt;0,LN(資本ストック!G1061),0)</f>
        <v>13.727361886202099</v>
      </c>
      <c r="H1061" s="4">
        <f>IF(資本ストック!H1061&gt;0,LN(資本ストック!H1061),0)</f>
        <v>14.344656473073336</v>
      </c>
      <c r="I1061" s="4">
        <f>IF(資本ストック!I1061&gt;0,LN(資本ストック!I1061),0)</f>
        <v>14.359219561036992</v>
      </c>
      <c r="K1061" s="6">
        <f>E1061-E$1107</f>
        <v>7.5764036047232253E-4</v>
      </c>
      <c r="L1061" s="6">
        <f>F1061-F$1107</f>
        <v>-0.1327201937750484</v>
      </c>
      <c r="M1061" s="6">
        <f>G1061-G$1107</f>
        <v>-0.13690123117323694</v>
      </c>
      <c r="N1061" s="6">
        <f>H1061-H$1107</f>
        <v>-0.11187114930997843</v>
      </c>
      <c r="O1061" s="6">
        <f>I1061-I$1107</f>
        <v>-0.14624122313777121</v>
      </c>
    </row>
    <row r="1062" spans="1:15" x14ac:dyDescent="0.15">
      <c r="A1062" s="1">
        <v>47</v>
      </c>
      <c r="B1062" s="1" t="s">
        <v>338</v>
      </c>
      <c r="C1062" s="1">
        <v>1</v>
      </c>
      <c r="D1062" s="1" t="s">
        <v>9</v>
      </c>
      <c r="E1062" s="2"/>
      <c r="F1062" s="4">
        <f>IF(資本ストック!F1062&gt;0,LN(資本ストック!F1062),0)</f>
        <v>12.92011901784811</v>
      </c>
      <c r="G1062" s="4">
        <f>IF(資本ストック!G1062&gt;0,LN(資本ストック!G1062),0)</f>
        <v>13.494470029788834</v>
      </c>
      <c r="H1062" s="4">
        <f>IF(資本ストック!H1062&gt;0,LN(資本ストック!H1062),0)</f>
        <v>13.772071629192466</v>
      </c>
      <c r="I1062" s="4">
        <f>IF(資本ストック!I1062&gt;0,LN(資本ストック!I1062),0)</f>
        <v>14.039182262687962</v>
      </c>
      <c r="K1062" s="6"/>
      <c r="L1062" s="6">
        <f>F1062-F$1085</f>
        <v>-0.71810913136734911</v>
      </c>
      <c r="M1062" s="6">
        <f>G1062-G$1085</f>
        <v>-0.49000600407430994</v>
      </c>
      <c r="N1062" s="6">
        <f>H1062-H$1085</f>
        <v>-0.41199243765970195</v>
      </c>
      <c r="O1062" s="6">
        <f>I1062-I$1085</f>
        <v>-0.14924859020437609</v>
      </c>
    </row>
    <row r="1063" spans="1:15" x14ac:dyDescent="0.15">
      <c r="A1063" s="1">
        <v>47</v>
      </c>
      <c r="B1063" s="1" t="s">
        <v>339</v>
      </c>
      <c r="C1063" s="1">
        <v>2</v>
      </c>
      <c r="D1063" s="1" t="s">
        <v>10</v>
      </c>
      <c r="E1063" s="2"/>
      <c r="F1063" s="4">
        <f>IF(資本ストック!F1063&gt;0,LN(資本ストック!F1063),0)</f>
        <v>8.5589082393844027</v>
      </c>
      <c r="G1063" s="4">
        <f>IF(資本ストック!G1063&gt;0,LN(資本ストック!G1063),0)</f>
        <v>9.471228783184209</v>
      </c>
      <c r="H1063" s="4">
        <f>IF(資本ストック!H1063&gt;0,LN(資本ストック!H1063),0)</f>
        <v>9.8781824150246713</v>
      </c>
      <c r="I1063" s="4">
        <f>IF(資本ストック!I1063&gt;0,LN(資本ストック!I1063),0)</f>
        <v>9.8730242309098895</v>
      </c>
      <c r="K1063" s="6"/>
      <c r="L1063" s="6">
        <f>F1063-F$1086</f>
        <v>-1.5407350714453418</v>
      </c>
      <c r="M1063" s="6">
        <f>G1063-G$1086</f>
        <v>-0.68835382004986911</v>
      </c>
      <c r="N1063" s="6">
        <f>H1063-H$1086</f>
        <v>-0.30855436620205623</v>
      </c>
      <c r="O1063" s="6">
        <f>I1063-I$1086</f>
        <v>-0.15758231332036665</v>
      </c>
    </row>
    <row r="1064" spans="1:15" x14ac:dyDescent="0.15">
      <c r="A1064" s="1">
        <v>47</v>
      </c>
      <c r="B1064" s="1" t="s">
        <v>340</v>
      </c>
      <c r="C1064" s="1">
        <v>3</v>
      </c>
      <c r="D1064" s="1" t="s">
        <v>17</v>
      </c>
      <c r="E1064" s="2"/>
      <c r="F1064" s="4">
        <f>IF(資本ストック!F1064&gt;0,LN(資本ストック!F1064),0)</f>
        <v>11.083181840837055</v>
      </c>
      <c r="G1064" s="4">
        <f>IF(資本ストック!G1064&gt;0,LN(資本ストック!G1064),0)</f>
        <v>11.539112404387856</v>
      </c>
      <c r="H1064" s="4">
        <f>IF(資本ストック!H1064&gt;0,LN(資本ストック!H1064),0)</f>
        <v>11.913194280307625</v>
      </c>
      <c r="I1064" s="4">
        <f>IF(資本ストック!I1064&gt;0,LN(資本ストック!I1064),0)</f>
        <v>12.058275258874039</v>
      </c>
      <c r="K1064" s="6"/>
      <c r="L1064" s="6">
        <f>F1064-F$1087</f>
        <v>-0.53796556877157542</v>
      </c>
      <c r="M1064" s="6">
        <f>G1064-G$1087</f>
        <v>-0.59361981048817647</v>
      </c>
      <c r="N1064" s="6">
        <f>H1064-H$1087</f>
        <v>-0.60390646960967764</v>
      </c>
      <c r="O1064" s="6">
        <f>I1064-I$1087</f>
        <v>-0.51823810564665429</v>
      </c>
    </row>
    <row r="1065" spans="1:15" x14ac:dyDescent="0.15">
      <c r="A1065" s="1">
        <v>47</v>
      </c>
      <c r="B1065" s="1" t="s">
        <v>341</v>
      </c>
      <c r="C1065" s="1">
        <v>4</v>
      </c>
      <c r="D1065" s="1" t="s">
        <v>18</v>
      </c>
      <c r="E1065" s="2"/>
      <c r="F1065" s="4">
        <f>IF(資本ストック!F1065&gt;0,LN(資本ストック!F1065),0)</f>
        <v>8.4950477522636625</v>
      </c>
      <c r="G1065" s="4">
        <f>IF(資本ストック!G1065&gt;0,LN(資本ストック!G1065),0)</f>
        <v>8.6097094648379873</v>
      </c>
      <c r="H1065" s="4">
        <f>IF(資本ストック!H1065&gt;0,LN(資本ストック!H1065),0)</f>
        <v>8.7535911321803095</v>
      </c>
      <c r="I1065" s="4">
        <f>IF(資本ストック!I1065&gt;0,LN(資本ストック!I1065),0)</f>
        <v>8.2094063999749789</v>
      </c>
      <c r="K1065" s="6"/>
      <c r="L1065" s="6">
        <f>F1065-F$1088</f>
        <v>-2.707153735968479</v>
      </c>
      <c r="M1065" s="6">
        <f>G1065-G$1088</f>
        <v>-2.8888907291065458</v>
      </c>
      <c r="N1065" s="6">
        <f>H1065-H$1088</f>
        <v>-2.7987745883610984</v>
      </c>
      <c r="O1065" s="6">
        <f>I1065-I$1088</f>
        <v>-3.1034829894515745</v>
      </c>
    </row>
    <row r="1066" spans="1:15" x14ac:dyDescent="0.15">
      <c r="A1066" s="1">
        <v>47</v>
      </c>
      <c r="B1066" s="1" t="s">
        <v>340</v>
      </c>
      <c r="C1066" s="1">
        <v>5</v>
      </c>
      <c r="D1066" s="1" t="s">
        <v>19</v>
      </c>
      <c r="E1066" s="2"/>
      <c r="F1066" s="4">
        <f>IF(資本ストック!F1066&gt;0,LN(資本ストック!F1066),0)</f>
        <v>8.0485987299902391</v>
      </c>
      <c r="G1066" s="4">
        <f>IF(資本ストック!G1066&gt;0,LN(資本ストック!G1066),0)</f>
        <v>8.3791497101506032</v>
      </c>
      <c r="H1066" s="4">
        <f>IF(資本ストック!H1066&gt;0,LN(資本ストック!H1066),0)</f>
        <v>8.8007305405217835</v>
      </c>
      <c r="I1066" s="4">
        <f>IF(資本ストック!I1066&gt;0,LN(資本ストック!I1066),0)</f>
        <v>8.4382792316527748</v>
      </c>
      <c r="K1066" s="6"/>
      <c r="L1066" s="6">
        <f>F1066-F$1089</f>
        <v>-2.5212127097407375</v>
      </c>
      <c r="M1066" s="6">
        <f>G1066-G$1089</f>
        <v>-2.6266585785223935</v>
      </c>
      <c r="N1066" s="6">
        <f>H1066-H$1089</f>
        <v>-2.5303105186750319</v>
      </c>
      <c r="O1066" s="6">
        <f>I1066-I$1089</f>
        <v>-2.9206586140218747</v>
      </c>
    </row>
    <row r="1067" spans="1:15" x14ac:dyDescent="0.15">
      <c r="A1067" s="1">
        <v>47</v>
      </c>
      <c r="B1067" s="1" t="s">
        <v>340</v>
      </c>
      <c r="C1067" s="1">
        <v>6</v>
      </c>
      <c r="D1067" s="1" t="s">
        <v>3</v>
      </c>
      <c r="E1067" s="2"/>
      <c r="F1067" s="4">
        <f>IF(資本ストック!F1067&gt;0,LN(資本ストック!F1067),0)</f>
        <v>8.2437240382056718</v>
      </c>
      <c r="G1067" s="4">
        <f>IF(資本ストック!G1067&gt;0,LN(資本ストック!G1067),0)</f>
        <v>8.4616550142495957</v>
      </c>
      <c r="H1067" s="4">
        <f>IF(資本ストック!H1067&gt;0,LN(資本ストック!H1067),0)</f>
        <v>8.7152291352159015</v>
      </c>
      <c r="I1067" s="4">
        <f>IF(資本ストック!I1067&gt;0,LN(資本ストック!I1067),0)</f>
        <v>9.5681742156818554</v>
      </c>
      <c r="K1067" s="6"/>
      <c r="L1067" s="6">
        <f>F1067-F$1090</f>
        <v>-3.1566982607950322</v>
      </c>
      <c r="M1067" s="6">
        <f>G1067-G$1090</f>
        <v>-3.3583455901850936</v>
      </c>
      <c r="N1067" s="6">
        <f>H1067-H$1090</f>
        <v>-3.3632616103539448</v>
      </c>
      <c r="O1067" s="6">
        <f>I1067-I$1090</f>
        <v>-2.8134557644415068</v>
      </c>
    </row>
    <row r="1068" spans="1:15" x14ac:dyDescent="0.15">
      <c r="A1068" s="1">
        <v>47</v>
      </c>
      <c r="B1068" s="1" t="s">
        <v>342</v>
      </c>
      <c r="C1068" s="1">
        <v>7</v>
      </c>
      <c r="D1068" s="1" t="s">
        <v>20</v>
      </c>
      <c r="E1068" s="2"/>
      <c r="F1068" s="4">
        <f>IF(資本ストック!F1068&gt;0,LN(資本ストック!F1068),0)</f>
        <v>10.561178086756426</v>
      </c>
      <c r="G1068" s="4">
        <f>IF(資本ストック!G1068&gt;0,LN(資本ストック!G1068),0)</f>
        <v>10.623032855555326</v>
      </c>
      <c r="H1068" s="4">
        <f>IF(資本ストック!H1068&gt;0,LN(資本ストック!H1068),0)</f>
        <v>11.486143013832681</v>
      </c>
      <c r="I1068" s="4">
        <f>IF(資本ストック!I1068&gt;0,LN(資本ストック!I1068),0)</f>
        <v>11.718160662969119</v>
      </c>
      <c r="K1068" s="6"/>
      <c r="L1068" s="6">
        <f>F1068-F$1091</f>
        <v>0.59754082038957002</v>
      </c>
      <c r="M1068" s="6">
        <f>G1068-G$1091</f>
        <v>0.76728913319098346</v>
      </c>
      <c r="N1068" s="6">
        <f>H1068-H$1091</f>
        <v>1.2133210114640534</v>
      </c>
      <c r="O1068" s="6">
        <f>I1068-I$1091</f>
        <v>1.3770155749558679</v>
      </c>
    </row>
    <row r="1069" spans="1:15" x14ac:dyDescent="0.15">
      <c r="A1069" s="1">
        <v>47</v>
      </c>
      <c r="B1069" s="1" t="s">
        <v>340</v>
      </c>
      <c r="C1069" s="1">
        <v>8</v>
      </c>
      <c r="D1069" s="1" t="s">
        <v>21</v>
      </c>
      <c r="E1069" s="2"/>
      <c r="F1069" s="4">
        <f>IF(資本ストック!F1069&gt;0,LN(資本ストック!F1069),0)</f>
        <v>9.9791149325359374</v>
      </c>
      <c r="G1069" s="4">
        <f>IF(資本ストック!G1069&gt;0,LN(資本ストック!G1069),0)</f>
        <v>10.372499410607892</v>
      </c>
      <c r="H1069" s="4">
        <f>IF(資本ストック!H1069&gt;0,LN(資本ストック!H1069),0)</f>
        <v>10.530294821916124</v>
      </c>
      <c r="I1069" s="4">
        <f>IF(資本ストック!I1069&gt;0,LN(資本ストック!I1069),0)</f>
        <v>10.274956352676227</v>
      </c>
      <c r="K1069" s="6"/>
      <c r="L1069" s="6">
        <f>F1069-F$1092</f>
        <v>-1.0905605565056433</v>
      </c>
      <c r="M1069" s="6">
        <f>G1069-G$1092</f>
        <v>-0.96766167717189333</v>
      </c>
      <c r="N1069" s="6">
        <f>H1069-H$1092</f>
        <v>-0.87733713561161331</v>
      </c>
      <c r="O1069" s="6">
        <f>I1069-I$1092</f>
        <v>-1.0629180242283844</v>
      </c>
    </row>
    <row r="1070" spans="1:15" x14ac:dyDescent="0.15">
      <c r="A1070" s="1">
        <v>47</v>
      </c>
      <c r="B1070" s="1" t="s">
        <v>340</v>
      </c>
      <c r="C1070" s="1">
        <v>9</v>
      </c>
      <c r="D1070" s="1" t="s">
        <v>22</v>
      </c>
      <c r="E1070" s="2"/>
      <c r="F1070" s="4">
        <f>IF(資本ストック!F1070&gt;0,LN(資本ストック!F1070),0)</f>
        <v>8.9261626301542627</v>
      </c>
      <c r="G1070" s="4">
        <f>IF(資本ストック!G1070&gt;0,LN(資本ストック!G1070),0)</f>
        <v>9.2753504996744969</v>
      </c>
      <c r="H1070" s="4">
        <f>IF(資本ストック!H1070&gt;0,LN(資本ストック!H1070),0)</f>
        <v>9.1015518791093175</v>
      </c>
      <c r="I1070" s="4">
        <f>IF(資本ストック!I1070&gt;0,LN(資本ストック!I1070),0)</f>
        <v>9.6588869935719117</v>
      </c>
      <c r="K1070" s="6"/>
      <c r="L1070" s="6">
        <f>F1070-F$1093</f>
        <v>-2.9173664193578475</v>
      </c>
      <c r="M1070" s="6">
        <f>G1070-G$1093</f>
        <v>-2.9101861905396191</v>
      </c>
      <c r="N1070" s="6">
        <f>H1070-H$1093</f>
        <v>-3.173077371803819</v>
      </c>
      <c r="O1070" s="6">
        <f>I1070-I$1093</f>
        <v>-2.7575749412537203</v>
      </c>
    </row>
    <row r="1071" spans="1:15" x14ac:dyDescent="0.15">
      <c r="A1071" s="1">
        <v>47</v>
      </c>
      <c r="B1071" s="1" t="s">
        <v>340</v>
      </c>
      <c r="C1071" s="1">
        <v>10</v>
      </c>
      <c r="D1071" s="1" t="s">
        <v>23</v>
      </c>
      <c r="E1071" s="2"/>
      <c r="F1071" s="4">
        <f>IF(資本ストック!F1071&gt;0,LN(資本ストック!F1071),0)</f>
        <v>9.0448024965920606</v>
      </c>
      <c r="G1071" s="4">
        <f>IF(資本ストック!G1071&gt;0,LN(資本ストック!G1071),0)</f>
        <v>9.8880912721929661</v>
      </c>
      <c r="H1071" s="4">
        <f>IF(資本ストック!H1071&gt;0,LN(資本ストック!H1071),0)</f>
        <v>10.176606903872631</v>
      </c>
      <c r="I1071" s="4">
        <f>IF(資本ストック!I1071&gt;0,LN(資本ストック!I1071),0)</f>
        <v>9.5718646064007551</v>
      </c>
      <c r="K1071" s="6"/>
      <c r="L1071" s="6">
        <f>F1071-F$1094</f>
        <v>-1.5462623019430204</v>
      </c>
      <c r="M1071" s="6">
        <f>G1071-G$1094</f>
        <v>-1.1873863580223727</v>
      </c>
      <c r="N1071" s="6">
        <f>H1071-H$1094</f>
        <v>-1.1754867742789017</v>
      </c>
      <c r="O1071" s="6">
        <f>I1071-I$1094</f>
        <v>-1.7151334749023928</v>
      </c>
    </row>
    <row r="1072" spans="1:15" x14ac:dyDescent="0.15">
      <c r="A1072" s="1">
        <v>47</v>
      </c>
      <c r="B1072" s="1" t="s">
        <v>340</v>
      </c>
      <c r="C1072" s="1">
        <v>11</v>
      </c>
      <c r="D1072" s="1" t="s">
        <v>24</v>
      </c>
      <c r="E1072" s="2"/>
      <c r="F1072" s="4">
        <f>IF(資本ストック!F1072&gt;0,LN(資本ストック!F1072),0)</f>
        <v>6.9042190770469238</v>
      </c>
      <c r="G1072" s="4">
        <f>IF(資本ストック!G1072&gt;0,LN(資本ストック!G1072),0)</f>
        <v>6.5589268263434706</v>
      </c>
      <c r="H1072" s="4">
        <f>IF(資本ストック!H1072&gt;0,LN(資本ストック!H1072),0)</f>
        <v>7.9213648337309639</v>
      </c>
      <c r="I1072" s="4">
        <f>IF(資本ストック!I1072&gt;0,LN(資本ストック!I1072),0)</f>
        <v>7.6008206464753849</v>
      </c>
      <c r="K1072" s="6"/>
      <c r="L1072" s="6">
        <f>F1072-F$1095</f>
        <v>-4.3106803528368021</v>
      </c>
      <c r="M1072" s="6">
        <f>G1072-G$1095</f>
        <v>-5.3594403725672821</v>
      </c>
      <c r="N1072" s="6">
        <f>H1072-H$1095</f>
        <v>-4.4230268332622895</v>
      </c>
      <c r="O1072" s="6">
        <f>I1072-I$1095</f>
        <v>-4.8805110094304736</v>
      </c>
    </row>
    <row r="1073" spans="1:15" x14ac:dyDescent="0.15">
      <c r="A1073" s="1">
        <v>47</v>
      </c>
      <c r="B1073" s="1" t="s">
        <v>342</v>
      </c>
      <c r="C1073" s="1">
        <v>12</v>
      </c>
      <c r="D1073" s="1" t="s">
        <v>25</v>
      </c>
      <c r="E1073" s="2"/>
      <c r="F1073" s="4">
        <f>IF(資本ストック!F1073&gt;0,LN(資本ストック!F1073),0)</f>
        <v>6.1741440891263375</v>
      </c>
      <c r="G1073" s="4">
        <f>IF(資本ストック!G1073&gt;0,LN(資本ストック!G1073),0)</f>
        <v>7.1739852300106985</v>
      </c>
      <c r="H1073" s="4">
        <f>IF(資本ストック!H1073&gt;0,LN(資本ストック!H1073),0)</f>
        <v>7.8594506457388178</v>
      </c>
      <c r="I1073" s="4">
        <f>IF(資本ストック!I1073&gt;0,LN(資本ストック!I1073),0)</f>
        <v>7.7074631345685685</v>
      </c>
      <c r="K1073" s="6"/>
      <c r="L1073" s="6">
        <f>F1073-F$1096</f>
        <v>-4.8767859842788015</v>
      </c>
      <c r="M1073" s="6">
        <f>G1073-G$1096</f>
        <v>-5.3396125045918463</v>
      </c>
      <c r="N1073" s="6">
        <f>H1073-H$1096</f>
        <v>-5.3210422341213128</v>
      </c>
      <c r="O1073" s="6">
        <f>I1073-I$1096</f>
        <v>-5.6526175849792963</v>
      </c>
    </row>
    <row r="1074" spans="1:15" x14ac:dyDescent="0.15">
      <c r="A1074" s="1">
        <v>47</v>
      </c>
      <c r="B1074" s="1" t="s">
        <v>340</v>
      </c>
      <c r="C1074" s="1">
        <v>13</v>
      </c>
      <c r="D1074" s="1" t="s">
        <v>26</v>
      </c>
      <c r="E1074" s="2"/>
      <c r="F1074" s="4">
        <f>IF(資本ストック!F1074&gt;0,LN(資本ストック!F1074),0)</f>
        <v>7.3533710909961787</v>
      </c>
      <c r="G1074" s="4">
        <f>IF(資本ストック!G1074&gt;0,LN(資本ストック!G1074),0)</f>
        <v>7.6860908408187694</v>
      </c>
      <c r="H1074" s="4">
        <f>IF(資本ストック!H1074&gt;0,LN(資本ストック!H1074),0)</f>
        <v>7.3804916425126361</v>
      </c>
      <c r="I1074" s="4">
        <f>IF(資本ストック!I1074&gt;0,LN(資本ストック!I1074),0)</f>
        <v>7.5796323930994349</v>
      </c>
      <c r="K1074" s="6"/>
      <c r="L1074" s="6">
        <f>F1074-F$1097</f>
        <v>-3.750980229298694</v>
      </c>
      <c r="M1074" s="6">
        <f>G1074-G$1097</f>
        <v>-3.9874979891257016</v>
      </c>
      <c r="N1074" s="6">
        <f>H1074-H$1097</f>
        <v>-4.6644145717406591</v>
      </c>
      <c r="O1074" s="6">
        <f>I1074-I$1097</f>
        <v>-4.5926864602640327</v>
      </c>
    </row>
    <row r="1075" spans="1:15" x14ac:dyDescent="0.15">
      <c r="A1075" s="1">
        <v>47</v>
      </c>
      <c r="B1075" s="1" t="s">
        <v>340</v>
      </c>
      <c r="C1075" s="1">
        <v>14</v>
      </c>
      <c r="D1075" s="1" t="s">
        <v>27</v>
      </c>
      <c r="E1075" s="2"/>
      <c r="F1075" s="4">
        <f>IF(資本ストック!F1075&gt;0,LN(資本ストック!F1075),0)</f>
        <v>3.986293859418184</v>
      </c>
      <c r="G1075" s="4">
        <f>IF(資本ストック!G1075&gt;0,LN(資本ストック!G1075),0)</f>
        <v>2.998807291044161</v>
      </c>
      <c r="H1075" s="4">
        <f>IF(資本ストック!H1075&gt;0,LN(資本ストック!H1075),0)</f>
        <v>2.5893577354215349</v>
      </c>
      <c r="I1075" s="4">
        <f>IF(資本ストック!I1075&gt;0,LN(資本ストック!I1075),0)</f>
        <v>1.7980445276852259</v>
      </c>
      <c r="K1075" s="6"/>
      <c r="L1075" s="6">
        <f>F1075-F$1098</f>
        <v>-4.4536168631382669</v>
      </c>
      <c r="M1075" s="6">
        <f>G1075-G$1098</f>
        <v>-6.5188081989842761</v>
      </c>
      <c r="N1075" s="6">
        <f>H1075-H$1098</f>
        <v>-7.43181271539863</v>
      </c>
      <c r="O1075" s="6">
        <f>I1075-I$1098</f>
        <v>-8.4940150990477861</v>
      </c>
    </row>
    <row r="1076" spans="1:15" x14ac:dyDescent="0.15">
      <c r="A1076" s="1">
        <v>47</v>
      </c>
      <c r="B1076" s="1" t="s">
        <v>340</v>
      </c>
      <c r="C1076" s="1">
        <v>15</v>
      </c>
      <c r="D1076" s="1" t="s">
        <v>28</v>
      </c>
      <c r="E1076" s="2"/>
      <c r="F1076" s="4">
        <f>IF(資本ストック!F1076&gt;0,LN(資本ストック!F1076),0)</f>
        <v>9.6641857651025482</v>
      </c>
      <c r="G1076" s="4">
        <f>IF(資本ストック!G1076&gt;0,LN(資本ストック!G1076),0)</f>
        <v>10.635006246663837</v>
      </c>
      <c r="H1076" s="4">
        <f>IF(資本ストック!H1076&gt;0,LN(資本ストック!H1076),0)</f>
        <v>11.021035996033284</v>
      </c>
      <c r="I1076" s="4">
        <f>IF(資本ストック!I1076&gt;0,LN(資本ストック!I1076),0)</f>
        <v>10.711516082570036</v>
      </c>
      <c r="K1076" s="6"/>
      <c r="L1076" s="6">
        <f>F1076-F$1099</f>
        <v>-2.1218065631160261</v>
      </c>
      <c r="M1076" s="6">
        <f>G1076-G$1099</f>
        <v>-1.8131256213944589</v>
      </c>
      <c r="N1076" s="6">
        <f>H1076-H$1099</f>
        <v>-1.6870475974731729</v>
      </c>
      <c r="O1076" s="6">
        <f>I1076-I$1099</f>
        <v>-2.0138131421444729</v>
      </c>
    </row>
    <row r="1077" spans="1:15" x14ac:dyDescent="0.15">
      <c r="A1077" s="1">
        <v>47</v>
      </c>
      <c r="B1077" s="1" t="s">
        <v>338</v>
      </c>
      <c r="C1077" s="1">
        <v>16</v>
      </c>
      <c r="D1077" s="1" t="s">
        <v>11</v>
      </c>
      <c r="E1077" s="2"/>
      <c r="F1077" s="4">
        <f>IF(資本ストック!F1077&gt;0,LN(資本ストック!F1077),0)</f>
        <v>11.477238699547028</v>
      </c>
      <c r="G1077" s="4">
        <f>IF(資本ストック!G1077&gt;0,LN(資本ストック!G1077),0)</f>
        <v>12.151414735352793</v>
      </c>
      <c r="H1077" s="4">
        <f>IF(資本ストック!H1077&gt;0,LN(資本ストック!H1077),0)</f>
        <v>12.448445878252951</v>
      </c>
      <c r="I1077" s="4">
        <f>IF(資本ストック!I1077&gt;0,LN(資本ストック!I1077),0)</f>
        <v>12.373951039961963</v>
      </c>
      <c r="K1077" s="6"/>
      <c r="L1077" s="6">
        <f>F1077-F$1100</f>
        <v>-0.77683000833759053</v>
      </c>
      <c r="M1077" s="6">
        <f>G1077-G$1100</f>
        <v>-0.49044685104353292</v>
      </c>
      <c r="N1077" s="6">
        <f>H1077-H$1100</f>
        <v>-0.52010462828246951</v>
      </c>
      <c r="O1077" s="6">
        <f>I1077-I$1100</f>
        <v>-0.43510908949446048</v>
      </c>
    </row>
    <row r="1078" spans="1:15" x14ac:dyDescent="0.15">
      <c r="A1078" s="1">
        <v>47</v>
      </c>
      <c r="B1078" s="1" t="s">
        <v>338</v>
      </c>
      <c r="C1078" s="1">
        <v>17</v>
      </c>
      <c r="D1078" s="1" t="s">
        <v>12</v>
      </c>
      <c r="E1078" s="2"/>
      <c r="F1078" s="4">
        <f>IF(資本ストック!F1078&gt;0,LN(資本ストック!F1078),0)</f>
        <v>13.554711522039598</v>
      </c>
      <c r="G1078" s="4">
        <f>IF(資本ストック!G1078&gt;0,LN(資本ストック!G1078),0)</f>
        <v>13.821739980687571</v>
      </c>
      <c r="H1078" s="4">
        <f>IF(資本ストック!H1078&gt;0,LN(資本ストック!H1078),0)</f>
        <v>14.214960988002755</v>
      </c>
      <c r="I1078" s="4">
        <f>IF(資本ストック!I1078&gt;0,LN(資本ストック!I1078),0)</f>
        <v>14.308075513223413</v>
      </c>
      <c r="K1078" s="6"/>
      <c r="L1078" s="6">
        <f>F1078-F$1101</f>
        <v>-0.15609863040179661</v>
      </c>
      <c r="M1078" s="6">
        <f>G1078-G$1101</f>
        <v>-0.30209988863762582</v>
      </c>
      <c r="N1078" s="6">
        <f>H1078-H$1101</f>
        <v>-0.26216453110107096</v>
      </c>
      <c r="O1078" s="6">
        <f>I1078-I$1101</f>
        <v>-0.19224771693877152</v>
      </c>
    </row>
    <row r="1079" spans="1:15" x14ac:dyDescent="0.15">
      <c r="A1079" s="1">
        <v>47</v>
      </c>
      <c r="B1079" s="1" t="s">
        <v>339</v>
      </c>
      <c r="C1079" s="1">
        <v>18</v>
      </c>
      <c r="D1079" s="1" t="s">
        <v>13</v>
      </c>
      <c r="E1079" s="2"/>
      <c r="F1079" s="4">
        <f>IF(資本ストック!F1079&gt;0,LN(資本ストック!F1079),0)</f>
        <v>12.582702571753401</v>
      </c>
      <c r="G1079" s="4">
        <f>IF(資本ストック!G1079&gt;0,LN(資本ストック!G1079),0)</f>
        <v>12.80404098454407</v>
      </c>
      <c r="H1079" s="4">
        <f>IF(資本ストック!H1079&gt;0,LN(資本ストック!H1079),0)</f>
        <v>12.925915494356515</v>
      </c>
      <c r="I1079" s="4">
        <f>IF(資本ストック!I1079&gt;0,LN(資本ストック!I1079),0)</f>
        <v>12.884927013933616</v>
      </c>
      <c r="K1079" s="6"/>
      <c r="L1079" s="6">
        <f>F1079-F$1102</f>
        <v>-0.6340352873311641</v>
      </c>
      <c r="M1079" s="6">
        <f>G1079-G$1102</f>
        <v>-0.6350807585794076</v>
      </c>
      <c r="N1079" s="6">
        <f>H1079-H$1102</f>
        <v>-0.68355392106663082</v>
      </c>
      <c r="O1079" s="6">
        <f>I1079-I$1102</f>
        <v>-0.56753918547750892</v>
      </c>
    </row>
    <row r="1080" spans="1:15" x14ac:dyDescent="0.15">
      <c r="A1080" s="1">
        <v>47</v>
      </c>
      <c r="B1080" s="1" t="s">
        <v>339</v>
      </c>
      <c r="C1080" s="1">
        <v>19</v>
      </c>
      <c r="D1080" s="1" t="s">
        <v>14</v>
      </c>
      <c r="E1080" s="2"/>
      <c r="F1080" s="4">
        <f>IF(資本ストック!F1080&gt;0,LN(資本ストック!F1080),0)</f>
        <v>11.197062949153956</v>
      </c>
      <c r="G1080" s="4">
        <f>IF(資本ストック!G1080&gt;0,LN(資本ストック!G1080),0)</f>
        <v>11.570016326892047</v>
      </c>
      <c r="H1080" s="4">
        <f>IF(資本ストック!H1080&gt;0,LN(資本ストック!H1080),0)</f>
        <v>11.825256993180876</v>
      </c>
      <c r="I1080" s="4">
        <f>IF(資本ストック!I1080&gt;0,LN(資本ストック!I1080),0)</f>
        <v>12.541174271498953</v>
      </c>
      <c r="K1080" s="6"/>
      <c r="L1080" s="6">
        <f>F1080-F$1103</f>
        <v>-0.41793139482264152</v>
      </c>
      <c r="M1080" s="6">
        <f>G1080-G$1103</f>
        <v>-0.31859033499317846</v>
      </c>
      <c r="N1080" s="6">
        <f>H1080-H$1103</f>
        <v>-0.47869766410684989</v>
      </c>
      <c r="O1080" s="6">
        <f>I1080-I$1103</f>
        <v>0.11233871536788342</v>
      </c>
    </row>
    <row r="1081" spans="1:15" x14ac:dyDescent="0.15">
      <c r="A1081" s="1">
        <v>47</v>
      </c>
      <c r="B1081" s="1" t="s">
        <v>343</v>
      </c>
      <c r="C1081" s="1">
        <v>20</v>
      </c>
      <c r="D1081" s="1" t="s">
        <v>15</v>
      </c>
      <c r="E1081" s="2"/>
      <c r="F1081" s="4">
        <f>IF(資本ストック!F1081&gt;0,LN(資本ストック!F1081),0)</f>
        <v>12.650941423778207</v>
      </c>
      <c r="G1081" s="4">
        <f>IF(資本ストック!G1081&gt;0,LN(資本ストック!G1081),0)</f>
        <v>14.009507915631014</v>
      </c>
      <c r="H1081" s="4">
        <f>IF(資本ストック!H1081&gt;0,LN(資本ストック!H1081),0)</f>
        <v>14.157410786195914</v>
      </c>
      <c r="I1081" s="4">
        <f>IF(資本ストック!I1081&gt;0,LN(資本ストック!I1081),0)</f>
        <v>14.412828948233303</v>
      </c>
      <c r="K1081" s="6"/>
      <c r="L1081" s="6">
        <f>F1081-F$1104</f>
        <v>-0.23067882588016531</v>
      </c>
      <c r="M1081" s="6">
        <f>G1081-G$1104</f>
        <v>0.1948552914607049</v>
      </c>
      <c r="N1081" s="6">
        <f>H1081-H$1104</f>
        <v>3.2921958753588498E-2</v>
      </c>
      <c r="O1081" s="6">
        <f>I1081-I$1104</f>
        <v>0.28492119490959134</v>
      </c>
    </row>
    <row r="1082" spans="1:15" x14ac:dyDescent="0.15">
      <c r="A1082" s="1">
        <v>47</v>
      </c>
      <c r="B1082" s="1" t="s">
        <v>339</v>
      </c>
      <c r="C1082" s="1">
        <v>21</v>
      </c>
      <c r="D1082" s="1" t="s">
        <v>16</v>
      </c>
      <c r="E1082" s="2"/>
      <c r="F1082" s="4">
        <f>IF(資本ストック!F1082&gt;0,LN(資本ストック!F1082),0)</f>
        <v>13.090846806797918</v>
      </c>
      <c r="G1082" s="4">
        <f>IF(資本ストック!G1082&gt;0,LN(資本ストック!G1082),0)</f>
        <v>13.430966289350229</v>
      </c>
      <c r="H1082" s="4">
        <f>IF(資本ストック!H1082&gt;0,LN(資本ストック!H1082),0)</f>
        <v>14.3015655164638</v>
      </c>
      <c r="I1082" s="4">
        <f>IF(資本ストック!I1082&gt;0,LN(資本ストック!I1082),0)</f>
        <v>14.507157247795991</v>
      </c>
      <c r="K1082" s="6"/>
      <c r="L1082" s="6">
        <f>F1082-F$1105</f>
        <v>-0.62527465611362487</v>
      </c>
      <c r="M1082" s="6">
        <f>G1082-G$1105</f>
        <v>-0.75392891521822314</v>
      </c>
      <c r="N1082" s="6">
        <f>H1082-H$1105</f>
        <v>-0.32121527693910856</v>
      </c>
      <c r="O1082" s="6">
        <f>I1082-I$1105</f>
        <v>-0.15475171619487149</v>
      </c>
    </row>
    <row r="1083" spans="1:15" x14ac:dyDescent="0.15">
      <c r="A1083" s="1">
        <v>47</v>
      </c>
      <c r="B1083" s="1" t="s">
        <v>230</v>
      </c>
      <c r="C1083" s="1">
        <v>22</v>
      </c>
      <c r="D1083" s="1" t="s">
        <v>8</v>
      </c>
      <c r="E1083" s="2"/>
      <c r="F1083" s="4">
        <f>IF(資本ストック!F1083&gt;0,LN(資本ストック!F1083),0)</f>
        <v>13.223767524666618</v>
      </c>
      <c r="G1083" s="4">
        <f>IF(資本ストック!G1083&gt;0,LN(資本ストック!G1083),0)</f>
        <v>14.13984621316075</v>
      </c>
      <c r="H1083" s="4">
        <f>IF(資本ストック!H1083&gt;0,LN(資本ストック!H1083),0)</f>
        <v>14.480738413727932</v>
      </c>
      <c r="I1083" s="4">
        <f>IF(資本ストック!I1083&gt;0,LN(資本ストック!I1083),0)</f>
        <v>15.020995866674754</v>
      </c>
      <c r="K1083" s="6"/>
      <c r="L1083" s="6">
        <f>F1083-F$1106</f>
        <v>-0.32918593762516757</v>
      </c>
      <c r="M1083" s="6">
        <f>G1083-G$1106</f>
        <v>-0.29817226370679428</v>
      </c>
      <c r="N1083" s="6">
        <f>H1083-H$1106</f>
        <v>-0.41045084181440394</v>
      </c>
      <c r="O1083" s="6">
        <f>I1083-I$1106</f>
        <v>8.9044802425153335E-2</v>
      </c>
    </row>
    <row r="1084" spans="1:15" x14ac:dyDescent="0.15">
      <c r="A1084" s="1">
        <v>47</v>
      </c>
      <c r="B1084" s="1" t="s">
        <v>230</v>
      </c>
      <c r="C1084" s="1">
        <v>23</v>
      </c>
      <c r="D1084" s="1" t="s">
        <v>29</v>
      </c>
      <c r="E1084" s="2"/>
      <c r="F1084" s="4">
        <f>IF(資本ストック!F1084&gt;0,LN(資本ストック!F1084),0)</f>
        <v>13.017746415952255</v>
      </c>
      <c r="G1084" s="4">
        <f>IF(資本ストック!G1084&gt;0,LN(資本ストック!G1084),0)</f>
        <v>13.694301430904918</v>
      </c>
      <c r="H1084" s="4">
        <f>IF(資本ストック!H1084&gt;0,LN(資本ストック!H1084),0)</f>
        <v>14.263267393773782</v>
      </c>
      <c r="I1084" s="4">
        <f>IF(資本ストック!I1084&gt;0,LN(資本ストック!I1084),0)</f>
        <v>14.424427365673022</v>
      </c>
      <c r="K1084" s="6"/>
      <c r="L1084" s="6">
        <f>F1084-F$1107</f>
        <v>-0.35489922099023019</v>
      </c>
      <c r="M1084" s="6">
        <f>G1084-G$1107</f>
        <v>-0.16996168647041721</v>
      </c>
      <c r="N1084" s="6">
        <f>H1084-H$1107</f>
        <v>-0.19326022860953174</v>
      </c>
      <c r="O1084" s="6">
        <f>I1084-I$1107</f>
        <v>-8.1033418501741394E-2</v>
      </c>
    </row>
    <row r="1085" spans="1:15" x14ac:dyDescent="0.15">
      <c r="A1085" s="1">
        <v>0</v>
      </c>
      <c r="B1085" s="1" t="s">
        <v>33</v>
      </c>
      <c r="C1085" s="1">
        <v>1</v>
      </c>
      <c r="D1085" s="1" t="s">
        <v>9</v>
      </c>
      <c r="E1085" s="5">
        <f>AVERAGEIFS(E$4:E$1084,$C$4:$C$1084,"=1",E$4:E$1084,"&lt;&gt;0")</f>
        <v>13.413129556191304</v>
      </c>
      <c r="F1085" s="5">
        <f t="shared" ref="F1085:I1085" si="0">AVERAGEIFS(F$4:F$1084,$C$4:$C$1084,"=1",F$4:F$1084,"&lt;&gt;0")</f>
        <v>13.638228149215459</v>
      </c>
      <c r="G1085" s="5">
        <f t="shared" si="0"/>
        <v>13.984476033863144</v>
      </c>
      <c r="H1085" s="5">
        <f t="shared" si="0"/>
        <v>14.184064066852168</v>
      </c>
      <c r="I1085" s="5">
        <f t="shared" si="0"/>
        <v>14.188430852892338</v>
      </c>
    </row>
    <row r="1086" spans="1:15" x14ac:dyDescent="0.15">
      <c r="A1086" s="1">
        <v>0</v>
      </c>
      <c r="B1086" s="1" t="s">
        <v>33</v>
      </c>
      <c r="C1086" s="1">
        <v>2</v>
      </c>
      <c r="D1086" s="1" t="s">
        <v>10</v>
      </c>
      <c r="E1086" s="5">
        <f>AVERAGEIFS(E$4:E$1084,$C$4:$C$1084,"=2",E$4:E$1084,"&lt;&gt;0")</f>
        <v>9.9448419358015823</v>
      </c>
      <c r="F1086" s="5">
        <f t="shared" ref="F1086:I1086" si="1">AVERAGEIFS(F$4:F$1084,$C$4:$C$1084,"=2",F$4:F$1084,"&lt;&gt;0")</f>
        <v>10.099643310829745</v>
      </c>
      <c r="G1086" s="5">
        <f t="shared" si="1"/>
        <v>10.159582603234078</v>
      </c>
      <c r="H1086" s="5">
        <f t="shared" si="1"/>
        <v>10.186736781226728</v>
      </c>
      <c r="I1086" s="5">
        <f t="shared" si="1"/>
        <v>10.030606544230256</v>
      </c>
    </row>
    <row r="1087" spans="1:15" x14ac:dyDescent="0.15">
      <c r="A1087" s="1">
        <v>0</v>
      </c>
      <c r="B1087" s="1" t="s">
        <v>33</v>
      </c>
      <c r="C1087" s="1">
        <v>3</v>
      </c>
      <c r="D1087" s="1" t="s">
        <v>17</v>
      </c>
      <c r="E1087" s="5">
        <f>AVERAGEIFS(E$4:E$1084,$C$4:$C$1084,"=3",E$4:E$1084,"&lt;&gt;0")</f>
        <v>11.0051449947099</v>
      </c>
      <c r="F1087" s="5">
        <f t="shared" ref="F1087:I1087" si="2">AVERAGEIFS(F$4:F$1084,$C$4:$C$1084,"=3",F$4:F$1084,"&lt;&gt;0")</f>
        <v>11.62114740960863</v>
      </c>
      <c r="G1087" s="5">
        <f t="shared" si="2"/>
        <v>12.132732214876032</v>
      </c>
      <c r="H1087" s="5">
        <f t="shared" si="2"/>
        <v>12.517100749917303</v>
      </c>
      <c r="I1087" s="5">
        <f t="shared" si="2"/>
        <v>12.576513364520693</v>
      </c>
    </row>
    <row r="1088" spans="1:15" x14ac:dyDescent="0.15">
      <c r="A1088" s="1">
        <v>0</v>
      </c>
      <c r="B1088" s="1" t="s">
        <v>33</v>
      </c>
      <c r="C1088" s="1">
        <v>4</v>
      </c>
      <c r="D1088" s="1" t="s">
        <v>18</v>
      </c>
      <c r="E1088" s="5">
        <f>AVERAGEIFS(E$4:E$1084,$C$4:$C$1084,"=4",E$4:E$1084,"&lt;&gt;0")</f>
        <v>10.64902146618449</v>
      </c>
      <c r="F1088" s="5">
        <f t="shared" ref="F1088:I1088" si="3">AVERAGEIFS(F$4:F$1084,$C$4:$C$1084,"=4",F$4:F$1084,"&lt;&gt;0")</f>
        <v>11.202201488232141</v>
      </c>
      <c r="G1088" s="5">
        <f t="shared" si="3"/>
        <v>11.498600193944533</v>
      </c>
      <c r="H1088" s="5">
        <f t="shared" si="3"/>
        <v>11.552365720541408</v>
      </c>
      <c r="I1088" s="5">
        <f t="shared" si="3"/>
        <v>11.312889389426553</v>
      </c>
    </row>
    <row r="1089" spans="1:9" x14ac:dyDescent="0.15">
      <c r="A1089" s="1">
        <v>0</v>
      </c>
      <c r="B1089" s="1" t="s">
        <v>33</v>
      </c>
      <c r="C1089" s="1">
        <v>5</v>
      </c>
      <c r="D1089" s="1" t="s">
        <v>19</v>
      </c>
      <c r="E1089" s="5">
        <f>AVERAGEIFS(E$4:E$1084,$C$4:$C$1084,"=5",E$4:E$1084,"&lt;&gt;0")</f>
        <v>10.178414611944151</v>
      </c>
      <c r="F1089" s="5">
        <f t="shared" ref="F1089:I1089" si="4">AVERAGEIFS(F$4:F$1084,$C$4:$C$1084,"=5",F$4:F$1084,"&lt;&gt;0")</f>
        <v>10.569811439730977</v>
      </c>
      <c r="G1089" s="5">
        <f t="shared" si="4"/>
        <v>11.005808288672997</v>
      </c>
      <c r="H1089" s="5">
        <f t="shared" si="4"/>
        <v>11.331041059196815</v>
      </c>
      <c r="I1089" s="5">
        <f t="shared" si="4"/>
        <v>11.358937845674649</v>
      </c>
    </row>
    <row r="1090" spans="1:9" x14ac:dyDescent="0.15">
      <c r="A1090" s="1">
        <v>0</v>
      </c>
      <c r="B1090" s="1" t="s">
        <v>33</v>
      </c>
      <c r="C1090" s="1">
        <v>6</v>
      </c>
      <c r="D1090" s="1" t="s">
        <v>3</v>
      </c>
      <c r="E1090" s="5">
        <f>AVERAGEIFS(E$4:E$1084,$C$4:$C$1084,"=6",E$4:E$1084,"&lt;&gt;0")</f>
        <v>11.079257717528851</v>
      </c>
      <c r="F1090" s="5">
        <f t="shared" ref="F1090:I1090" si="5">AVERAGEIFS(F$4:F$1084,$C$4:$C$1084,"=6",F$4:F$1084,"&lt;&gt;0")</f>
        <v>11.400422299000704</v>
      </c>
      <c r="G1090" s="5">
        <f t="shared" si="5"/>
        <v>11.820000604434689</v>
      </c>
      <c r="H1090" s="5">
        <f t="shared" si="5"/>
        <v>12.078490745569846</v>
      </c>
      <c r="I1090" s="5">
        <f t="shared" si="5"/>
        <v>12.381629980123362</v>
      </c>
    </row>
    <row r="1091" spans="1:9" x14ac:dyDescent="0.15">
      <c r="A1091" s="1">
        <v>0</v>
      </c>
      <c r="B1091" s="1" t="s">
        <v>33</v>
      </c>
      <c r="C1091" s="1">
        <v>7</v>
      </c>
      <c r="D1091" s="1" t="s">
        <v>20</v>
      </c>
      <c r="E1091" s="5">
        <f>AVERAGEIFS(E$4:E$1084,$C$4:$C$1084,"=7",E$4:E$1084,"&lt;&gt;0")</f>
        <v>9.2785295870226552</v>
      </c>
      <c r="F1091" s="5">
        <f t="shared" ref="F1091:I1091" si="6">AVERAGEIFS(F$4:F$1084,$C$4:$C$1084,"=7",F$4:F$1084,"&lt;&gt;0")</f>
        <v>9.963637266366856</v>
      </c>
      <c r="G1091" s="5">
        <f t="shared" si="6"/>
        <v>9.8557437223643429</v>
      </c>
      <c r="H1091" s="5">
        <f t="shared" si="6"/>
        <v>10.272822002368628</v>
      </c>
      <c r="I1091" s="5">
        <f t="shared" si="6"/>
        <v>10.341145088013251</v>
      </c>
    </row>
    <row r="1092" spans="1:9" x14ac:dyDescent="0.15">
      <c r="A1092" s="1">
        <v>0</v>
      </c>
      <c r="B1092" s="1" t="s">
        <v>33</v>
      </c>
      <c r="C1092" s="1">
        <v>8</v>
      </c>
      <c r="D1092" s="1" t="s">
        <v>21</v>
      </c>
      <c r="E1092" s="5">
        <f>AVERAGEIFS(E$4:E$1084,$C$4:$C$1084,"=8",E$4:E$1084,"&lt;&gt;0")</f>
        <v>10.783480041887243</v>
      </c>
      <c r="F1092" s="5">
        <f t="shared" ref="F1092:I1092" si="7">AVERAGEIFS(F$4:F$1084,$C$4:$C$1084,"=8",F$4:F$1084,"&lt;&gt;0")</f>
        <v>11.069675489041581</v>
      </c>
      <c r="G1092" s="5">
        <f t="shared" si="7"/>
        <v>11.340161087779785</v>
      </c>
      <c r="H1092" s="5">
        <f t="shared" si="7"/>
        <v>11.407631957527737</v>
      </c>
      <c r="I1092" s="5">
        <f t="shared" si="7"/>
        <v>11.337874376904612</v>
      </c>
    </row>
    <row r="1093" spans="1:9" x14ac:dyDescent="0.15">
      <c r="A1093" s="1">
        <v>0</v>
      </c>
      <c r="B1093" s="1" t="s">
        <v>33</v>
      </c>
      <c r="C1093" s="1">
        <v>9</v>
      </c>
      <c r="D1093" s="1" t="s">
        <v>22</v>
      </c>
      <c r="E1093" s="5">
        <f>AVERAGEIFS(E$4:E$1084,$C$4:$C$1084,"=9",E$4:E$1084,"&lt;&gt;0")</f>
        <v>11.256574994423689</v>
      </c>
      <c r="F1093" s="5">
        <f t="shared" ref="F1093:I1093" si="8">AVERAGEIFS(F$4:F$1084,$C$4:$C$1084,"=9",F$4:F$1084,"&lt;&gt;0")</f>
        <v>11.84352904951211</v>
      </c>
      <c r="G1093" s="5">
        <f t="shared" si="8"/>
        <v>12.185536690214116</v>
      </c>
      <c r="H1093" s="5">
        <f t="shared" si="8"/>
        <v>12.274629250913137</v>
      </c>
      <c r="I1093" s="5">
        <f t="shared" si="8"/>
        <v>12.416461934825632</v>
      </c>
    </row>
    <row r="1094" spans="1:9" x14ac:dyDescent="0.15">
      <c r="A1094" s="1">
        <v>0</v>
      </c>
      <c r="B1094" s="1" t="s">
        <v>33</v>
      </c>
      <c r="C1094" s="1">
        <v>10</v>
      </c>
      <c r="D1094" s="1" t="s">
        <v>23</v>
      </c>
      <c r="E1094" s="5">
        <f>AVERAGEIFS(E$4:E$1084,$C$4:$C$1084,"=10",E$4:E$1084,"&lt;&gt;0")</f>
        <v>10.241222453589691</v>
      </c>
      <c r="F1094" s="5">
        <f t="shared" ref="F1094:I1094" si="9">AVERAGEIFS(F$4:F$1084,$C$4:$C$1084,"=10",F$4:F$1084,"&lt;&gt;0")</f>
        <v>10.591064798535081</v>
      </c>
      <c r="G1094" s="5">
        <f t="shared" si="9"/>
        <v>11.075477630215339</v>
      </c>
      <c r="H1094" s="5">
        <f t="shared" si="9"/>
        <v>11.352093678151533</v>
      </c>
      <c r="I1094" s="5">
        <f t="shared" si="9"/>
        <v>11.286998081303148</v>
      </c>
    </row>
    <row r="1095" spans="1:9" x14ac:dyDescent="0.15">
      <c r="A1095" s="1">
        <v>0</v>
      </c>
      <c r="B1095" s="1" t="s">
        <v>33</v>
      </c>
      <c r="C1095" s="1">
        <v>11</v>
      </c>
      <c r="D1095" s="1" t="s">
        <v>24</v>
      </c>
      <c r="E1095" s="5">
        <f>AVERAGEIFS(E$4:E$1084,$C$4:$C$1084,"=11",E$4:E$1084,"&lt;&gt;0")</f>
        <v>10.816076737890073</v>
      </c>
      <c r="F1095" s="5">
        <f t="shared" ref="F1095:I1095" si="10">AVERAGEIFS(F$4:F$1084,$C$4:$C$1084,"=11",F$4:F$1084,"&lt;&gt;0")</f>
        <v>11.214899429883726</v>
      </c>
      <c r="G1095" s="5">
        <f t="shared" si="10"/>
        <v>11.918367198910753</v>
      </c>
      <c r="H1095" s="5">
        <f t="shared" si="10"/>
        <v>12.344391666993253</v>
      </c>
      <c r="I1095" s="5">
        <f t="shared" si="10"/>
        <v>12.481331655905858</v>
      </c>
    </row>
    <row r="1096" spans="1:9" x14ac:dyDescent="0.15">
      <c r="A1096" s="1">
        <v>0</v>
      </c>
      <c r="B1096" s="1" t="s">
        <v>33</v>
      </c>
      <c r="C1096" s="1">
        <v>12</v>
      </c>
      <c r="D1096" s="1" t="s">
        <v>25</v>
      </c>
      <c r="E1096" s="5">
        <f>AVERAGEIFS(E$4:E$1084,$C$4:$C$1084,"=12",E$4:E$1084,"&lt;&gt;0")</f>
        <v>10.130687399899523</v>
      </c>
      <c r="F1096" s="5">
        <f t="shared" ref="F1096:I1096" si="11">AVERAGEIFS(F$4:F$1084,$C$4:$C$1084,"=12",F$4:F$1084,"&lt;&gt;0")</f>
        <v>11.050930073405139</v>
      </c>
      <c r="G1096" s="5">
        <f t="shared" si="11"/>
        <v>12.513597734602545</v>
      </c>
      <c r="H1096" s="5">
        <f t="shared" si="11"/>
        <v>13.180492879860131</v>
      </c>
      <c r="I1096" s="5">
        <f t="shared" si="11"/>
        <v>13.360080719547865</v>
      </c>
    </row>
    <row r="1097" spans="1:9" x14ac:dyDescent="0.15">
      <c r="A1097" s="1">
        <v>0</v>
      </c>
      <c r="B1097" s="1" t="s">
        <v>33</v>
      </c>
      <c r="C1097" s="1">
        <v>13</v>
      </c>
      <c r="D1097" s="1" t="s">
        <v>26</v>
      </c>
      <c r="E1097" s="5">
        <f>AVERAGEIFS(E$4:E$1084,$C$4:$C$1084,"=13",E$4:E$1084,"&lt;&gt;0")</f>
        <v>9.6306393582553511</v>
      </c>
      <c r="F1097" s="5">
        <f t="shared" ref="F1097:I1097" si="12">AVERAGEIFS(F$4:F$1084,$C$4:$C$1084,"=13",F$4:F$1084,"&lt;&gt;0")</f>
        <v>11.104351320294873</v>
      </c>
      <c r="G1097" s="5">
        <f t="shared" si="12"/>
        <v>11.673588829944471</v>
      </c>
      <c r="H1097" s="5">
        <f t="shared" si="12"/>
        <v>12.044906214253295</v>
      </c>
      <c r="I1097" s="5">
        <f t="shared" si="12"/>
        <v>12.172318853363468</v>
      </c>
    </row>
    <row r="1098" spans="1:9" x14ac:dyDescent="0.15">
      <c r="A1098" s="1">
        <v>0</v>
      </c>
      <c r="B1098" s="1" t="s">
        <v>33</v>
      </c>
      <c r="C1098" s="1">
        <v>14</v>
      </c>
      <c r="D1098" s="1" t="s">
        <v>27</v>
      </c>
      <c r="E1098" s="5">
        <f>AVERAGEIFS(E$4:E$1084,$C$4:$C$1084,"=14",E$4:E$1084,"&lt;&gt;0")</f>
        <v>6.5182941880724874</v>
      </c>
      <c r="F1098" s="5">
        <f t="shared" ref="F1098:I1098" si="13">AVERAGEIFS(F$4:F$1084,$C$4:$C$1084,"=14",F$4:F$1084,"&lt;&gt;0")</f>
        <v>8.4399107225564514</v>
      </c>
      <c r="G1098" s="5">
        <f t="shared" si="13"/>
        <v>9.5176154900284367</v>
      </c>
      <c r="H1098" s="5">
        <f t="shared" si="13"/>
        <v>10.021170450820165</v>
      </c>
      <c r="I1098" s="5">
        <f t="shared" si="13"/>
        <v>10.292059626733012</v>
      </c>
    </row>
    <row r="1099" spans="1:9" x14ac:dyDescent="0.15">
      <c r="A1099" s="1">
        <v>0</v>
      </c>
      <c r="B1099" s="1" t="s">
        <v>33</v>
      </c>
      <c r="C1099" s="1">
        <v>15</v>
      </c>
      <c r="D1099" s="1" t="s">
        <v>28</v>
      </c>
      <c r="E1099" s="5">
        <f>AVERAGEIFS(E$4:E$1084,$C$4:$C$1084,"=15",E$4:E$1084,"&lt;&gt;0")</f>
        <v>11.075578168196026</v>
      </c>
      <c r="F1099" s="5">
        <f t="shared" ref="F1099:I1099" si="14">AVERAGEIFS(F$4:F$1084,$C$4:$C$1084,"=15",F$4:F$1084,"&lt;&gt;0")</f>
        <v>11.785992328218574</v>
      </c>
      <c r="G1099" s="5">
        <f t="shared" si="14"/>
        <v>12.448131868058296</v>
      </c>
      <c r="H1099" s="5">
        <f t="shared" si="14"/>
        <v>12.708083593506457</v>
      </c>
      <c r="I1099" s="5">
        <f t="shared" si="14"/>
        <v>12.725329224714509</v>
      </c>
    </row>
    <row r="1100" spans="1:9" x14ac:dyDescent="0.15">
      <c r="A1100" s="1">
        <v>0</v>
      </c>
      <c r="B1100" s="1" t="s">
        <v>33</v>
      </c>
      <c r="C1100" s="1">
        <v>16</v>
      </c>
      <c r="D1100" s="1" t="s">
        <v>11</v>
      </c>
      <c r="E1100" s="5">
        <f>AVERAGEIFS(E$4:E$1084,$C$4:$C$1084,"=16",E$4:E$1084,"&lt;&gt;0")</f>
        <v>11.858312155489456</v>
      </c>
      <c r="F1100" s="5">
        <f t="shared" ref="F1100:I1100" si="15">AVERAGEIFS(F$4:F$1084,$C$4:$C$1084,"=16",F$4:F$1084,"&lt;&gt;0")</f>
        <v>12.254068707884619</v>
      </c>
      <c r="G1100" s="5">
        <f t="shared" si="15"/>
        <v>12.641861586396326</v>
      </c>
      <c r="H1100" s="5">
        <f t="shared" si="15"/>
        <v>12.96855050653542</v>
      </c>
      <c r="I1100" s="5">
        <f t="shared" si="15"/>
        <v>12.809060129456423</v>
      </c>
    </row>
    <row r="1101" spans="1:9" x14ac:dyDescent="0.15">
      <c r="A1101" s="1">
        <v>0</v>
      </c>
      <c r="B1101" s="1" t="s">
        <v>33</v>
      </c>
      <c r="C1101" s="1">
        <v>17</v>
      </c>
      <c r="D1101" s="1" t="s">
        <v>12</v>
      </c>
      <c r="E1101" s="5">
        <f>AVERAGEIFS(E$4:E$1084,$C$4:$C$1084,"=17",E$4:E$1084,"&lt;&gt;0")</f>
        <v>12.600411449931251</v>
      </c>
      <c r="F1101" s="5">
        <f t="shared" ref="F1101:I1101" si="16">AVERAGEIFS(F$4:F$1084,$C$4:$C$1084,"=17",F$4:F$1084,"&lt;&gt;0")</f>
        <v>13.710810152441395</v>
      </c>
      <c r="G1101" s="5">
        <f t="shared" si="16"/>
        <v>14.123839869325197</v>
      </c>
      <c r="H1101" s="5">
        <f t="shared" si="16"/>
        <v>14.477125519103826</v>
      </c>
      <c r="I1101" s="5">
        <f t="shared" si="16"/>
        <v>14.500323230162184</v>
      </c>
    </row>
    <row r="1102" spans="1:9" x14ac:dyDescent="0.15">
      <c r="A1102" s="1">
        <v>0</v>
      </c>
      <c r="B1102" s="1" t="s">
        <v>33</v>
      </c>
      <c r="C1102" s="1">
        <v>18</v>
      </c>
      <c r="D1102" s="1" t="s">
        <v>13</v>
      </c>
      <c r="E1102" s="5">
        <f>AVERAGEIFS(E$4:E$1084,$C$4:$C$1084,"=18",E$4:E$1084,"&lt;&gt;0")</f>
        <v>11.919424258422202</v>
      </c>
      <c r="F1102" s="5">
        <f t="shared" ref="F1102:I1102" si="17">AVERAGEIFS(F$4:F$1084,$C$4:$C$1084,"=18",F$4:F$1084,"&lt;&gt;0")</f>
        <v>13.216737859084565</v>
      </c>
      <c r="G1102" s="5">
        <f t="shared" si="17"/>
        <v>13.439121743123478</v>
      </c>
      <c r="H1102" s="5">
        <f t="shared" si="17"/>
        <v>13.609469415423145</v>
      </c>
      <c r="I1102" s="5">
        <f t="shared" si="17"/>
        <v>13.452466199411125</v>
      </c>
    </row>
    <row r="1103" spans="1:9" x14ac:dyDescent="0.15">
      <c r="A1103" s="1">
        <v>0</v>
      </c>
      <c r="B1103" s="1" t="s">
        <v>33</v>
      </c>
      <c r="C1103" s="1">
        <v>19</v>
      </c>
      <c r="D1103" s="1" t="s">
        <v>14</v>
      </c>
      <c r="E1103" s="5">
        <f>AVERAGEIFS(E$4:E$1084,$C$4:$C$1084,"=19",E$4:E$1084,"&lt;&gt;0")</f>
        <v>11.223358944435468</v>
      </c>
      <c r="F1103" s="5">
        <f t="shared" ref="F1103:I1103" si="18">AVERAGEIFS(F$4:F$1084,$C$4:$C$1084,"=19",F$4:F$1084,"&lt;&gt;0")</f>
        <v>11.614994343976598</v>
      </c>
      <c r="G1103" s="5">
        <f t="shared" si="18"/>
        <v>11.888606661885225</v>
      </c>
      <c r="H1103" s="5">
        <f t="shared" si="18"/>
        <v>12.303954657287726</v>
      </c>
      <c r="I1103" s="5">
        <f t="shared" si="18"/>
        <v>12.428835556131069</v>
      </c>
    </row>
    <row r="1104" spans="1:9" x14ac:dyDescent="0.15">
      <c r="A1104" s="1">
        <v>0</v>
      </c>
      <c r="B1104" s="1" t="s">
        <v>33</v>
      </c>
      <c r="C1104" s="1">
        <v>20</v>
      </c>
      <c r="D1104" s="1" t="s">
        <v>15</v>
      </c>
      <c r="E1104" s="5">
        <f>AVERAGEIFS(E$4:E$1084,$C$4:$C$1084,"=20",E$4:E$1084,"&lt;&gt;0")</f>
        <v>10.930161736472529</v>
      </c>
      <c r="F1104" s="5">
        <f t="shared" ref="F1104:I1104" si="19">AVERAGEIFS(F$4:F$1084,$C$4:$C$1084,"=20",F$4:F$1084,"&lt;&gt;0")</f>
        <v>12.881620249658372</v>
      </c>
      <c r="G1104" s="5">
        <f t="shared" si="19"/>
        <v>13.814652624170309</v>
      </c>
      <c r="H1104" s="5">
        <f t="shared" si="19"/>
        <v>14.124488827442326</v>
      </c>
      <c r="I1104" s="5">
        <f t="shared" si="19"/>
        <v>14.127907753323711</v>
      </c>
    </row>
    <row r="1105" spans="1:9" x14ac:dyDescent="0.15">
      <c r="A1105" s="1">
        <v>0</v>
      </c>
      <c r="B1105" s="1" t="s">
        <v>33</v>
      </c>
      <c r="C1105" s="1">
        <v>21</v>
      </c>
      <c r="D1105" s="1" t="s">
        <v>16</v>
      </c>
      <c r="E1105" s="5">
        <f>AVERAGEIFS(E$4:E$1084,$C$4:$C$1084,"=21",E$4:E$1084,"&lt;&gt;0")</f>
        <v>12.590966416795967</v>
      </c>
      <c r="F1105" s="5">
        <f t="shared" ref="F1105:I1105" si="20">AVERAGEIFS(F$4:F$1084,$C$4:$C$1084,"=21",F$4:F$1084,"&lt;&gt;0")</f>
        <v>13.716121462911543</v>
      </c>
      <c r="G1105" s="5">
        <f t="shared" si="20"/>
        <v>14.184895204568452</v>
      </c>
      <c r="H1105" s="5">
        <f t="shared" si="20"/>
        <v>14.622780793402908</v>
      </c>
      <c r="I1105" s="5">
        <f t="shared" si="20"/>
        <v>14.661908963990863</v>
      </c>
    </row>
    <row r="1106" spans="1:9" x14ac:dyDescent="0.15">
      <c r="A1106" s="1">
        <v>0</v>
      </c>
      <c r="B1106" s="1" t="s">
        <v>33</v>
      </c>
      <c r="C1106" s="1">
        <v>22</v>
      </c>
      <c r="D1106" s="1" t="s">
        <v>8</v>
      </c>
      <c r="E1106" s="5">
        <f>AVERAGEIFS(E$4:E$1084,$C$4:$C$1084,"=22",E$4:E$1084,"&lt;&gt;0")</f>
        <v>12.18568573511995</v>
      </c>
      <c r="F1106" s="5">
        <f t="shared" ref="F1106:I1106" si="21">AVERAGEIFS(F$4:F$1084,$C$4:$C$1084,"=22",F$4:F$1084,"&lt;&gt;0")</f>
        <v>13.552953462291786</v>
      </c>
      <c r="G1106" s="5">
        <f t="shared" si="21"/>
        <v>14.438018476867544</v>
      </c>
      <c r="H1106" s="5">
        <f t="shared" si="21"/>
        <v>14.891189255542336</v>
      </c>
      <c r="I1106" s="5">
        <f t="shared" si="21"/>
        <v>14.931951064249601</v>
      </c>
    </row>
    <row r="1107" spans="1:9" x14ac:dyDescent="0.15">
      <c r="A1107" s="1">
        <v>0</v>
      </c>
      <c r="B1107" s="1" t="s">
        <v>33</v>
      </c>
      <c r="C1107" s="1">
        <v>23</v>
      </c>
      <c r="D1107" s="1" t="s">
        <v>29</v>
      </c>
      <c r="E1107" s="5">
        <f>AVERAGEIFS(E$4:E$1084,$C$4:$C$1084,"=23",E$4:E$1084,"&lt;&gt;0")</f>
        <v>12.691673163559585</v>
      </c>
      <c r="F1107" s="5">
        <f t="shared" ref="F1107:I1107" si="22">AVERAGEIFS(F$4:F$1084,$C$4:$C$1084,"=23",F$4:F$1084,"&lt;&gt;0")</f>
        <v>13.372645636942485</v>
      </c>
      <c r="G1107" s="5">
        <f t="shared" si="22"/>
        <v>13.864263117375335</v>
      </c>
      <c r="H1107" s="5">
        <f t="shared" si="22"/>
        <v>14.456527622383314</v>
      </c>
      <c r="I1107" s="5">
        <f t="shared" si="22"/>
        <v>14.505460784174764</v>
      </c>
    </row>
  </sheetData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実質付加価値</vt:lpstr>
      <vt:lpstr>名目付加価値</vt:lpstr>
      <vt:lpstr>資本ストック</vt:lpstr>
      <vt:lpstr>資本コスト</vt:lpstr>
      <vt:lpstr>マンアワー</vt:lpstr>
      <vt:lpstr>労働コスト</vt:lpstr>
      <vt:lpstr>質格差指数（労働）</vt:lpstr>
      <vt:lpstr>logVir</vt:lpstr>
      <vt:lpstr>logKir</vt:lpstr>
      <vt:lpstr>logHir</vt:lpstr>
      <vt:lpstr>logQir</vt:lpstr>
      <vt:lpstr>SVir</vt:lpstr>
      <vt:lpstr>SKir</vt:lpstr>
      <vt:lpstr>SLir</vt:lpstr>
      <vt:lpstr>RLPir</vt:lpstr>
      <vt:lpstr>RTFPir</vt:lpstr>
      <vt:lpstr>格差1970</vt:lpstr>
      <vt:lpstr>格差1980</vt:lpstr>
      <vt:lpstr>格差1990</vt:lpstr>
      <vt:lpstr>格差2000</vt:lpstr>
      <vt:lpstr>格差2010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makitatsu</dc:creator>
  <cp:lastModifiedBy>Tatsuji MAKINO</cp:lastModifiedBy>
  <dcterms:created xsi:type="dcterms:W3CDTF">2012-11-12T06:43:57Z</dcterms:created>
  <dcterms:modified xsi:type="dcterms:W3CDTF">2017-09-04T05:43:52Z</dcterms:modified>
</cp:coreProperties>
</file>